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updateLinks="never" codeName="ThisWorkbook"/>
  <mc:AlternateContent xmlns:mc="http://schemas.openxmlformats.org/markup-compatibility/2006">
    <mc:Choice Requires="x15">
      <x15ac:absPath xmlns:x15ac="http://schemas.microsoft.com/office/spreadsheetml/2010/11/ac" url="https://tgf.sharepoint.com/sites/TSGMT3/SLV3/A2F/Allocation 2020-2022/Funding_Application/TB/"/>
    </mc:Choice>
  </mc:AlternateContent>
  <xr:revisionPtr revIDLastSave="0" documentId="8_{36459B89-C1F5-49F6-A272-93E27AE7C189}" xr6:coauthVersionLast="41" xr6:coauthVersionMax="41" xr10:uidLastSave="{00000000-0000-0000-0000-000000000000}"/>
  <bookViews>
    <workbookView xWindow="-110" yWindow="-110" windowWidth="19420" windowHeight="10420" tabRatio="709" activeTab="1" xr2:uid="{00000000-000D-0000-FFFF-FFFF00000000}"/>
  </bookViews>
  <sheets>
    <sheet name="Instructions-ES" sheetId="40" r:id="rId1"/>
    <sheet name="Overview - Section A" sheetId="1" r:id="rId2"/>
    <sheet name="Version history" sheetId="25" state="veryHidden" r:id="rId3"/>
    <sheet name="Reference Records" sheetId="16" state="veryHidden" r:id="rId4"/>
    <sheet name="Impact Indicators - Section B " sheetId="30" r:id="rId5"/>
    <sheet name="update Helper" sheetId="27" state="veryHidden" r:id="rId6"/>
    <sheet name="Setup" sheetId="29" state="veryHidden" r:id="rId7"/>
    <sheet name="Impact Indicator Target Update" sheetId="28" state="veryHidden" r:id="rId8"/>
    <sheet name="Translations" sheetId="36" state="veryHidden" r:id="rId9"/>
    <sheet name="Outcome Indicators - Section C " sheetId="31" r:id="rId10"/>
    <sheet name="Coverage Indicators - Section D" sheetId="33" r:id="rId11"/>
    <sheet name=" Disaggregation - Section E " sheetId="32" r:id="rId12"/>
    <sheet name="WPTM - Section F" sheetId="34" r:id="rId13"/>
    <sheet name="Print View" sheetId="24" r:id="rId14"/>
    <sheet name="Reference records(soft deleted)" sheetId="23" state="veryHidden" r:id="rId15"/>
    <sheet name="Disaggregation Records" sheetId="20" state="veryHidden" r:id="rId16"/>
    <sheet name="Disaggregation Data" sheetId="22" state="veryHidden" r:id="rId17"/>
    <sheet name="Account Role" sheetId="19" state="veryHidden" r:id="rId18"/>
    <sheet name="apttusmetadata" sheetId="13" state="veryHidden" r:id="rId19"/>
  </sheets>
  <externalReferences>
    <externalReference r:id="rId20"/>
  </externalReferences>
  <definedNames>
    <definedName name="_009096bb_77c7_47e9_ab78_bac00c84b439">'update Helper'!$A$34</definedName>
    <definedName name="_014af77a_8bcb_4d0c_beeb_a3d72f1332b5">'Disaggregation Records'!$G$155</definedName>
    <definedName name="_01bfc0ce_3a93_4136_98df_2e5ab51007c4">'update Helper'!$L$223</definedName>
    <definedName name="_01cccfef_5573_4d36_b9d3_e32bd9199c70">'Overview - Section A'!$AO$17:$AO$19</definedName>
    <definedName name="_0215c642_4079_4a66_b33f_02948e5b161c">'Overview - Section A'!$A$59</definedName>
    <definedName name="_02305739_ec80_4503_b191_2e272f7ad158">'Reference records(soft deleted)'!$H$16</definedName>
    <definedName name="_0278b5de_0da4_4498_a134_99a2744a9fab">'Overview - Section A'!$X$123</definedName>
    <definedName name="_033fcd6d_adce_4700_8852_ca583a6bef6b">'Disaggregation Records'!$G$69</definedName>
    <definedName name="_041a39b4_8ff8_4bdd_bc99_4f008e44b010">'Reference records(soft deleted)'!$J$16</definedName>
    <definedName name="_0498dc4a_5706_4cf8_9462_13fccb149fe3">'update Helper'!$M$878</definedName>
    <definedName name="_04a05b73_32c0_4d2d_a31f_5fbde1b204a3">'Reference records(soft deleted)'!$I$119</definedName>
    <definedName name="_053d4715_81a5_4c4e_908e_bbbba2cb81d4">'update Helper'!$O$223</definedName>
    <definedName name="_05de697d_8f2c_4184_9d2e_6faa62695a32" comment="Display Map">'Reference records(soft deleted)'!$B$58:$K$113</definedName>
    <definedName name="_06a30c86_360f_426e_8e45_34c8bc342561" comment="Display Map">'Overview - Section A'!$A$25:$S$25</definedName>
    <definedName name="_06f0afa9_1fe3_42c4_a70c_ee03512b1215">'Reference records(soft deleted)'!$B$119</definedName>
    <definedName name="_07c6e9ba_e1f0_4c5a_9be5_1f8f2de0a270" localSheetId="0">'[1]update Helper'!#REF!</definedName>
    <definedName name="_07c6e9ba_e1f0_4c5a_9be5_1f8f2de0a270">#REF!</definedName>
    <definedName name="_07f6212a_2a5a_452d_b852_a06db9d121bc">'Reference Records'!$M$15</definedName>
    <definedName name="_0883281e_e21d_43ef_9187_230346f845f9">'Overview - Section A'!$C$19</definedName>
    <definedName name="_089c4f14_f445_4edd_986d_5381533aad0a">'update Helper'!$M$39</definedName>
    <definedName name="_0a25a90c_3219_438f_af02_7dbbd6432e17">'Reference Records'!$D$1:$D$448</definedName>
    <definedName name="_0b061e63_2d62_4e7f_be44_4eac7747625a">'update Helper'!$K$3</definedName>
    <definedName name="_0ba5fba9_1998_4ded_9b12_f967fc1c76dc">'update Helper'!$E$223</definedName>
    <definedName name="_0be7695c_11a6_45b5_b154_af6d36015894">'Reference Records'!$B$279</definedName>
    <definedName name="_0beac2ba_bbbb_431d_8bce_14dbf66bdf78">'Overview - Section A'!$E$59</definedName>
    <definedName name="_0c431a0b_6c06_4a8d_9958_df0e381f3233">'update Helper'!$F$3</definedName>
    <definedName name="_0cdb72c3_6724_4a77_bc28_1011a00b051b">'Disaggregation Data'!$K$315</definedName>
    <definedName name="_0d92c2c9_3965_40dd_8ee0_e9f02c0e3ee9">'update Helper'!$C$2196</definedName>
    <definedName name="_0dc96169_1e4e_4b6f_8f38_6c1e88134dc4">'Overview - Section A'!$L$30</definedName>
    <definedName name="_0eecfd33_4a6a_4cbb_afe3_81fb3599f535">'Reference records(soft deleted)'!$I$58:$I$59</definedName>
    <definedName name="_0f39d314_7997_497e_b89c_3c8231e774ea">'Reference Records'!$K$15</definedName>
    <definedName name="_0f6dd035_5a2a_4fb8_9c03_136130f7ba45">'Disaggregation Records'!$P$155</definedName>
    <definedName name="_10373643_8727_4ea7_b41d_1b5ebdd41ba4">'Reference Records'!$M$127</definedName>
    <definedName name="_1121e55d_6d32_4888_b652_ac9583a82d46">'update Helper'!$C$2362</definedName>
    <definedName name="_1279d174_765e_40f7_9774_a1502cee1084">'update Helper'!$D$445</definedName>
    <definedName name="_13f5bbc3_a06d_4a3e_b75e_ac6929e1cb91">'Reference Records'!$A$213:$A$214</definedName>
    <definedName name="_13f7ccf9_e83b_492d_b75e_505ddf064a0d">'update Helper'!$M$2196</definedName>
    <definedName name="_144bb8c4_0b16_4558_9e0b_bfebb0a9604a">'update Helper'!$C$878</definedName>
    <definedName name="_14a567c8_d8f6_4162_9aa0_c1538b8740a0" comment="Display Map">'Reference records(soft deleted)'!$B$5:$K$10</definedName>
    <definedName name="_164e6d09_185f_4eb7_8d48_b40f818dce2a" comment="Display Map">'Reference Records'!$A$41:$Q$86</definedName>
    <definedName name="_181f0491_3526_4056_a1b6_cc19485d3206">'Disaggregation Records'!$K$69</definedName>
    <definedName name="_185f9a59_e3dc_4a86_b1fd_a4a300de92e9">'Reference records(soft deleted)'!$F$58:$F$59</definedName>
    <definedName name="_18fcd6ea_974c_4b82_9069_cd9097340c65">'Disaggregation Records'!$N$155</definedName>
    <definedName name="_1955075b_5332_4022_9e1d_d8310266160b">'Reference Records'!$B$227</definedName>
    <definedName name="_195784db_c268_4c63_8483_153347963bf4">'Reference records(soft deleted)'!$F$59</definedName>
    <definedName name="_1973a1fe_f6bd_4298_a9ef_0f4352e0ed5c">'update Helper'!$AB$445</definedName>
    <definedName name="_198b5a5f_0f03_476f_accf_4c39afec46de">'update Helper'!$L$259</definedName>
    <definedName name="_1a080622_0d74_49cf_97f9_4810bf8030df">'Overview - Section A'!$F$59</definedName>
    <definedName name="_1a5b1cfb_0aff_4bfb_a8cf_305d6cff91c4">'update Helper'!$AD$445</definedName>
    <definedName name="_1a724e84_de47_4d84_99f6_1ebe05a5198e">'Disaggregation Records'!$J$3</definedName>
    <definedName name="_1aa1a76c_dd86_4169_9713_d4769c038cf4">'Overview - Section A'!$AN$5</definedName>
    <definedName name="_1adee5ff_c5c9_43db_9c1e_bb4129b790bf">'Disaggregation Records'!$L$69</definedName>
    <definedName name="_1b8aaee3_08fa_47b6_9b44_c592025d5948">'Reference Records'!$D$127</definedName>
    <definedName name="_1ba5b9ab_2d9b_4eca_b122_0032dff5772a">'Overview - Section A'!$C$19:$C$21</definedName>
    <definedName name="_1c63dced_ef57_49a2_b76c_04f2a67c4e37">'Reference Records'!$G$369</definedName>
    <definedName name="_1c9a6136_ca1e_45b0_8d91_8e499a1c2b64">'update Helper'!$F$259</definedName>
    <definedName name="_1d6a3bac_4285_4496_be35_4b6e94c6c525">'Overview - Section A'!$F$77</definedName>
    <definedName name="_1e4eb8fc_811c_44fb_af4b_e630611aebf1" localSheetId="0">'[1]Impact Indicators - Section B'!#REF!</definedName>
    <definedName name="_1e4eb8fc_811c_44fb_af4b_e630611aebf1">#REF!</definedName>
    <definedName name="_1e8031e2_fb17_49db_aa23_60e8be628b5d">'update Helper'!$N$1411</definedName>
    <definedName name="_1f7a22d6_7976_4a51_98b5_b72a96a27356">'update Helper'!$N$259</definedName>
    <definedName name="_201a9b59_c648_4520_b810_e4a26475e91b">'update Helper'!$L$39</definedName>
    <definedName name="_20610bf4_5e5c_47a3_b8cb_606c8e2d35b3">'Impact Indicator Target Update'!$N$1</definedName>
    <definedName name="_20b37a5d_a9b9_4728_a5db_fa2bcdb4259a">'update Helper'!$G$3</definedName>
    <definedName name="_2107d815_de12_4678_b7bf_30f8521ae049">'Overview - Section A'!$E$8</definedName>
    <definedName name="_214941ba_c471_49a3_8970_f93dba1090ed">'update Helper'!$J$1411</definedName>
    <definedName name="_2155cd87_2f72_4971_9bf3_5e903b4bd350">'Disaggregation Data'!$H$3</definedName>
    <definedName name="_21767732_1f31_4ce6_b119_8446771deb3e">'Reference Records'!$M$4</definedName>
    <definedName name="_21b12a26_ee05_4098_a9bf_fc0cdf7f6adb">'update Helper'!$I$259</definedName>
    <definedName name="_227c1eef_248d_4636_b70f_e17385d0de94">'Disaggregation Data'!$I$3</definedName>
    <definedName name="_233f4b6b_2a85_4f7c_a11c_783789889f27">'update Helper'!$C$445</definedName>
    <definedName name="_234097fa_7af3_40a6_9a0b_c63fe2b310fb">'Disaggregation Records'!$O$3</definedName>
    <definedName name="_23c679e9_b192_40b1_95ad_e2f1dac7a992">'Disaggregation Data'!$M$3</definedName>
    <definedName name="_23debc6e_f89a_4d49_93e8_506d71c4cbb7" comment="Display Map">'Overview - Section A'!$A$122:$AQ$173</definedName>
    <definedName name="_242d575a_eb16_4795_affc_a818f9b0adad" comment="Display Map">'Disaggregation Data'!$D$2:$R$153</definedName>
    <definedName name="_2440afcf_7038_466b_9f8b_f5cb2d881ac0">'update Helper'!$M$1411</definedName>
    <definedName name="_24ce621f_5feb_4421_aa7b_30c973952869">'Overview - Section A'!$Q$30</definedName>
    <definedName name="_256acc1f_d632_49f3_a230_a7c45fed6c7d">'update Helper'!$A$2362</definedName>
    <definedName name="_25903c5a_79da_48aa_a73a_0efa3fa709b3">'Overview - Section A'!$E$7</definedName>
    <definedName name="_25c4f9c3_a465_4509_8e2f_b4c3afc12d62">'Disaggregation Data'!$M$159</definedName>
    <definedName name="_26871ad2_5643_4577_a42a_cef86a91d97d">'Reference Records'!$T$4</definedName>
    <definedName name="_269ad186_a2a4_4f46_8ca7_07cb583e612e">'update Helper'!$R$2196</definedName>
    <definedName name="_27c6dfb2_6e2c_4519_aff6_82afcaea4b81">'update Helper'!$H$2362</definedName>
    <definedName name="_29114823_71c7_429d_a280_da9290ae2726">'Disaggregation Records'!$N$69</definedName>
    <definedName name="_29485cc3_b6f0_4699_8a0a_9b1b9b557d0a">'update Helper'!$T$445</definedName>
    <definedName name="_295f3441_adc3_4dc5_8a9e_67266d697395">'Overview - Section A'!$N$30</definedName>
    <definedName name="_29cebab7_2d83_4f3c_9514_8297fc24a341">'update Helper'!$AA$445</definedName>
    <definedName name="_29dc2e64_1893_44f6_9dcf_87e619efff18">'update Helper'!$M$3</definedName>
    <definedName name="_29de1210_4fea_46a8_ac63_eb3a3734b209">'Account Role'!$D$19</definedName>
    <definedName name="_2aadba24_f284_4106_939e_021fa73526f3">'Reference Records'!$I$369</definedName>
    <definedName name="_2ab1dfcf_a207_4488_9778_05865ff67402">'Reference records(soft deleted)'!$G$59</definedName>
    <definedName name="_2b6b996f_cb14_4a6f_a9d2_340471f8299f">'update Helper'!$U$445</definedName>
    <definedName name="_2bad41a3_d2d5_4a30_a026_b211ed401ae9">'Impact Indicator Target Update'!$K$1</definedName>
    <definedName name="_2c6b8785_2f7e_4ce5_948e_2066c6838182">'Reference Records'!$O$4</definedName>
    <definedName name="_2cce8ee2_6afd_41d1_bcad_99af3d7b16b5">'update Helper'!$J$511</definedName>
    <definedName name="_2d154807_2b4a_4b96_90cc_90540c97cd87">'update Helper'!$H$878</definedName>
    <definedName name="_2d8b8002_9e00_4e21_821d_5beccbd0b725">'update Helper'!$K$511</definedName>
    <definedName name="_2e072484_37c2_40d3_8ebb_cc2dad56c7bb">'update Helper'!$K$2196</definedName>
    <definedName name="_304a4b38_aadb_465f_bec4_ede79462324a" comment="Display Map">'Account Role'!$A$18:$D$255</definedName>
    <definedName name="_30572134_8290_4750_a680_dd1dbf9fbe17" comment="Display Map">'Disaggregation Data'!$D$158:$O$309</definedName>
    <definedName name="_30b03846_ab03_4151_aecb_ffcd8f9380d3">'Reference records(soft deleted)'!$G$170</definedName>
    <definedName name="_31abdfc0_7b3f_4421_9bb3_3010b64c33c6">'Reference Records'!$B$276</definedName>
    <definedName name="_31d120e8_a153_4549_b61b_13f625c541fd">'Disaggregation Records'!$N$3</definedName>
    <definedName name="_31e1e97a_f8b3_42a3_9dba_54263b984934">'Overview - Section A'!$Q$46</definedName>
    <definedName name="_33898a8c_e55b_4fb6_a523_fc8d172930cd" comment="Display Map">'Reference Records'!$B$3:$T$8</definedName>
    <definedName name="_33f94c69_7ad0_42e4_ae97_cd43ab2f6fb1">'Disaggregation Data'!$D$315</definedName>
    <definedName name="_345d0d9b_6a28_4efe_b573_e24f2d2c320a">'update Helper'!$P$3</definedName>
    <definedName name="_3599e6a2_76d5_4a3e_b94f_263ea328a754">'Overview - Section A'!$AN$10</definedName>
    <definedName name="_35a3a7c3_ebbd_4b4d_a304_0699e84940ff">'Overview - Section A'!$G$123</definedName>
    <definedName name="_35d1b49a_9719_423f_baf2_fde871e1bd58">'Overview - Section A'!$O$30</definedName>
    <definedName name="_3656f8fe_1658_4390_b037_f0db08258404">'update Helper'!$D$509</definedName>
    <definedName name="_36c48884_8351_429d_866b_c7cb8ec9bdfb">'Overview - Section A'!$P$30</definedName>
    <definedName name="_37fc5e03_bcc7_4685_9fef_b3f1646865b7">'Reference Records'!$J$286</definedName>
    <definedName name="_38090fcc_c83f_4075_9748_b307f993e767">'Reference records(soft deleted)'!$B$170</definedName>
    <definedName name="_38727489_790b_4106_8b2a_6a8fd7426747">'update Helper'!$I$1411</definedName>
    <definedName name="_388e9f7b_b253_414f_b074_2b51db867bec">'Overview - Section A'!$K$30</definedName>
    <definedName name="_38de050d_86ee_49c2_9fbb_229243dfc39c">'Reference Records'!$Q$90</definedName>
    <definedName name="_3a54c0cb_5d61_44ab_9f5f_59c0b83c7017" comment="Save Map">'Account Role'!$B$257:$D$257</definedName>
    <definedName name="_3a87c5f7_0769_4a3a_a3e3_82a4b0341068">'Reference Records'!$C$219</definedName>
    <definedName name="_3aa3a9d7_516a_4076_842d_45635c693b16">'Overview - Section A'!$F$123</definedName>
    <definedName name="_3b16469f_3a28_404f_a919_41ed115ef29e">'Disaggregation Data'!$R$3</definedName>
    <definedName name="_3b7422cb_6445_4aa9_93d7_564b3b552a88">'update Helper'!$M$223</definedName>
    <definedName name="_3c45532e_4503_44c3_aed1_88e3c7145bca">'Reference Records'!$E$90</definedName>
    <definedName name="_3c670222_be49_48d4_a6da_55d70e83d153" comment="Display Map">'Reference Records'!$A$226:$C$272</definedName>
    <definedName name="_3c7e6a65_3704_49f1_aeb5_596f9e172566">'update Helper'!$A$1411</definedName>
    <definedName name="_3d3c76b6_9fcf_4cb5_b2a3_ba632337362e">'Overview - Section A'!$Y$123</definedName>
    <definedName name="_3d6d3512_10c0_4de5_aa42_7ee068d75e48">'Reference Records'!$E$369</definedName>
    <definedName name="_3e588f48_5b47_4e13_ab21_55c135645d97">'Reference Records'!$C$227</definedName>
    <definedName name="_3e75799f_c328_461d_aa21_8f9a9eab5513">'Reference Records'!$K$286</definedName>
    <definedName name="_3f09c12b_bc4c_4018_a427_8323f6abdcde">'Impact Indicator Target Update'!$I$1</definedName>
    <definedName name="_3f14779a_3657_4ee9_b857_6b95d77074db">'Reference Records'!$A$227</definedName>
    <definedName name="_3f450a54_eabe_42be_b6a5_18c086a5d786">'Overview - Section A'!$AA$123</definedName>
    <definedName name="_3fdc2ac9_f4a3_4d6a_b2f2_58d6f3e03696">'update Helper'!$I$3</definedName>
    <definedName name="_3fe9ffb0_20f0_4e61_bd05_c39610c7d823">'update Helper'!$J$3</definedName>
    <definedName name="_413e976f_e211_495a_946b_b87ba18376c4">'update Helper'!$A$2196</definedName>
    <definedName name="_4142b5d6_b3a2_4804_93e1_6abaf2166d4c">'Reference records(soft deleted)'!$H$119</definedName>
    <definedName name="_4168f68f_65b0_4ea5_bc1b_2714af57d8d9">'Reference Records'!$P$4</definedName>
    <definedName name="_423d3c20_41cf_4997_a293_9b1150fb8eaa">'Overview - Section A'!$AQ$123</definedName>
    <definedName name="_425b05fb_599f_421c_ad67_1b45a511d0c0">'Reference records(soft deleted)'!$I$59:$I$59</definedName>
    <definedName name="_4266c6da_54ca_4a1a_a567_1b51c0445aba">'Overview - Section A'!$C$9</definedName>
    <definedName name="_42a2ef20_7507_4137_ae83_1c4ed24d9bd9">'Reference Records'!$D$90:$D$118</definedName>
    <definedName name="_42d7fb51_4e33_4fc0_b034_1c2d76e20fd5">'update Helper'!$U$223</definedName>
    <definedName name="_450947d9_3973_46bc_ab14_5dab8bf5c8fb">'Overview - Section A'!$J$123</definedName>
    <definedName name="_45ed0cc2_06fa_47d2_bf1a_8078df921d9b">'Impact Indicator Target Update'!$B$1</definedName>
    <definedName name="_463898c2_94f9_443e_9360_603b31e51356">'Reference Records'!$F$369</definedName>
    <definedName name="_46d565cf_c4b6_4ba9_91a9_ae6e1f229f25">'update Helper'!$N$445</definedName>
    <definedName name="_4820f755_1815_4142_9c1e_22637b4b3c30" comment="Display Map">'update Helper'!$A$222:$U$253</definedName>
    <definedName name="_493718d5_8d74_4e5b_a628_d7a62c064791">'Overview - Section A'!$AN$11</definedName>
    <definedName name="_49926cff_7d8a_446c_9eaf_1304d30c19db">'update Helper'!$C$1182</definedName>
    <definedName name="_4994889e_24bf_4e57_b5fe_4d250c0b598a">'Reference Records'!$B$214</definedName>
    <definedName name="_4ae48ad8_e1d2_4fe8_923d_d826a0a6db3d">'Reference records(soft deleted)'!$J$119</definedName>
    <definedName name="_4af41944_42f7_4e99_8627_878d677a4e30">'Disaggregation Data'!$O$159</definedName>
    <definedName name="_4b36df75_ea3b_4116_b8ac_4a66abe762ad" comment="Display Map">'Disaggregation Records'!$A$68:$Q$151</definedName>
    <definedName name="_4b8d00e4_3b44_4af0_94c2_6912b8089f7c" localSheetId="0">'[1]Reference Records'!#REF!</definedName>
    <definedName name="_4b8d00e4_3b44_4af0_94c2_6912b8089f7c">#REF!</definedName>
    <definedName name="_4c42d79f_dbe5_4149_82f9_e7c685dd6770">'Reference Records'!$S$4</definedName>
    <definedName name="_4d0cf32e_0e05_456f_b4d1_14bd4c608721">'Reference records(soft deleted)'!$B$59</definedName>
    <definedName name="_4d2be4fe_13b2_4faf_828e_93509fa81057" comment="Display Map">'update Helper'!$A$877:$O$1178</definedName>
    <definedName name="_4d46f88d_b53f_4725_b903_496b8000bb47">'Reference Records'!$P$90</definedName>
    <definedName name="_4db5cf38_f801_4806_bf2c_599132967e52">'Overview - Section A'!$N$46</definedName>
    <definedName name="_4dc32036_026a_4d5f_beb4_03786a15ba27" comment="Save Map">'update Helper'!$B$3:$I$3</definedName>
    <definedName name="_4e28d14a_809b_451a_94f7_5adb1a78a192">'Reference Records'!$B$127</definedName>
    <definedName name="_4e3ce3cc_8312_431b_a087_d993964fb260">'Overview - Section A'!$H$101</definedName>
    <definedName name="_4e82750a_5fea_44c6_80cf_72f682152f92">'Disaggregation Data'!$O$315</definedName>
    <definedName name="_4ede0df7_bdae_485c_a6aa_cd381b32466f">'Overview - Section A'!$A$123</definedName>
    <definedName name="_4ee906e6_a15a_4bd6_a5ab_48f7e9c4ead2">'update Helper'!$N$2196</definedName>
    <definedName name="_4f178b68_20c0_4f6c_b1b2_a19a8fcafba7">'update Helper'!$C$511</definedName>
    <definedName name="_4f36af19_06bf_4c59_990d_586822b3d259">'Overview - Section A'!$A$77</definedName>
    <definedName name="_4f63865c_55fd_464f_93e9_b2225fc74687">'Reference records(soft deleted)'!$H$6</definedName>
    <definedName name="_505724dd_8547_4bc3_976d_4313725e4ae3">'update Helper'!$I$39</definedName>
    <definedName name="_50db2e80_c834_4e54_81d0_095d3a449508">'Overview - Section A'!$AN$11</definedName>
    <definedName name="_51b611bd_a560_42d0_9976_577e62d2b71d">'Overview - Section A'!$A$19</definedName>
    <definedName name="_52d6fc62_59f3_4757_a084_a8aeafb48d9b">'Overview - Section A'!$G$77</definedName>
    <definedName name="_52e13748_1182_4a4a_9d8d_bac741435bb8">'update Helper'!$B$3</definedName>
    <definedName name="_53066892_24de_428a_ae98_ea86638a4c62">'Reference Records'!$B$15</definedName>
    <definedName name="_53737226_720f_44cb_8b6f_c2a7829a2378">'Reference records(soft deleted)'!$I$16</definedName>
    <definedName name="_54eeb97e_db74_4058_898e_3c70d10a60fb">'Overview - Section A'!$E$10</definedName>
    <definedName name="_551ff597_4d6b_4e43_80ec_d627591a4405">'update Helper'!$A$39</definedName>
    <definedName name="_556ddeb1_283d_4119_8033_220d00837221">'update Helper'!$G$2362</definedName>
    <definedName name="_57279062_e326_494d_97d1_9dfc8942bd33" comment="Display Map">'Reference records(soft deleted)'!$B$15:$K$54</definedName>
    <definedName name="_572e42ad_37ba_41a9_bff2_b341932489fa">'Disaggregation Data'!$K$159</definedName>
    <definedName name="_5784befd_ba79_46ce_94c3_633c0a4c5b39">'update Helper'!$G$878</definedName>
    <definedName name="_5872670a_ec38_4a89_ad98_a6d82394eb83">'Reference Records'!$D$369</definedName>
    <definedName name="_58bd3376_047f_4dcd_8c2d_825da0f87b4c">'Reference Records'!$N$4</definedName>
    <definedName name="_59a28839_db65_45dc_8a19_59cbc682c3a6">'Reference records(soft deleted)'!$I$6</definedName>
    <definedName name="_59f95329_4292_4573_afbd_ad38fe5a11b5">'update Helper'!$Q$445</definedName>
    <definedName name="_5a304b38_0560_4d4b_9305_af573a971c7b">'update Helper'!$D$259</definedName>
    <definedName name="_5a6b264f_e866_4180_b32b_be3682daaa02">'Impact Indicator Target Update'!$J$1</definedName>
    <definedName name="_5ab6d726_9fce_48bb_aa46_4986e5a2e80e">'update Helper'!$R$223</definedName>
    <definedName name="_5b7858ba_c7ed_4c9b_bc1f_4266d944d694">'update Helper'!$M$1182</definedName>
    <definedName name="_5bfda244_8ccf_4224_a2ea_9a3800784bec">'update Helper'!$Q$223</definedName>
    <definedName name="_5c348667_29c7_4f46_8bdf_9340e7ffe341">'Reference Records'!$N$127</definedName>
    <definedName name="_5c482c04_4e59_4d71_9f75_de3d9d16970b">'Reference records(soft deleted)'!$K$16</definedName>
    <definedName name="_5ca483d4_a607_464c_bfdb_b77cba9ec0a9">'update Helper'!$Q$3</definedName>
    <definedName name="_5d5f763d_3d34_4982_8228_6a30e5e5d212">'update Helper'!$L$445</definedName>
    <definedName name="_5d657817_9a27_4b37_bcd4_b55f78d6ac1b">'Disaggregation Data'!$I$315</definedName>
    <definedName name="_5da2fc81_49b6_4671_89eb_7b28c003e9be">'Disaggregation Data'!$O$3</definedName>
    <definedName name="_5df64d32_9a5c_414c_86e2_ae3655f5bb58">'update Helper'!$D$1411</definedName>
    <definedName name="_5e1f219c_cae5_40fc_ba27_83bc77b94308">'update Helper'!$B$2362</definedName>
    <definedName name="_5e59b3d2_3706_4a8c_932c_fdb0f6aa3c16">'Reference Records'!$K$4</definedName>
    <definedName name="_5e768e91_687d_4dfb_a07c_b558729186db">'Reference Records'!$D$125:$D$127</definedName>
    <definedName name="_5e92d889_8ba8_4c5a_940f_5b9f94b6e30a">'Reference records(soft deleted)'!$J$6</definedName>
    <definedName name="_5fd64279_1bd2_488c_9e62_4053f45567f5">'update Helper'!$K$2362</definedName>
    <definedName name="_5ffe0d1a_8a84_4337_9fd0_deccf895e752">'Account Role'!$G$3</definedName>
    <definedName name="_60cca16c_2bbf_4012_b9ed_84b4cc4c6513">'Overview - Section A'!$E$26</definedName>
    <definedName name="_62fc5abc_c22f_4886_8298_ae4140ce6a16">'Disaggregation Data'!$N$315</definedName>
    <definedName name="_634c40bd_8cf0_4631_853b_96851e3bcde4">'Disaggregation Records'!$H$3</definedName>
    <definedName name="_63de57f1_547d_4bd8_8c72_4f7979df3206" comment="Display Map">'Disaggregation Records'!$A$154:$Q$384</definedName>
    <definedName name="_641e8879_2a7f_4e5b_9221_71c3163e2697">'update Helper'!$C$223</definedName>
    <definedName name="_6455b8f3_a4e7_439d_8059_19ecc4f1f876">'Reference records(soft deleted)'!$J$59</definedName>
    <definedName name="_64b80052_1148_4ad0_a719_2605a229a5dd">'Reference Records'!$A$369</definedName>
    <definedName name="_651c1cff_29dc_4f61_8994_ff4aa592187f">'Reference Records'!$B$4</definedName>
    <definedName name="_654bca83_10b5_4fb3_962f_80e82dfc63ce">'Reference Records'!$B$213:$B$214</definedName>
    <definedName name="_65c26b5a_0465_48fc_a362_f2e87b3413d9">'update Helper'!$A$511</definedName>
    <definedName name="_666ecfb3_4890_469f_9405_c844bfec298e">'Disaggregation Data'!$P$3</definedName>
    <definedName name="_66c05feb_5ba4_4d15_8d33_a4f0ff5f795a">'Disaggregation Data'!$H$159</definedName>
    <definedName name="_66ed04dd_0830_439c_b4bc_24d70db2c1e7" comment="Display Map">'update Helper'!$A$1181:$O$1407</definedName>
    <definedName name="_6715a48b_b59c_4776_be88_a55a2bdba187">'update Helper'!$E$1411</definedName>
    <definedName name="_68131f07_373f_4ee5_8db3_e8876679341b">'update Helper'!$J$223</definedName>
    <definedName name="_6817dc8a_703d_4192_a2a8_a72a907275fb">'Reference records(soft deleted)'!$B$6</definedName>
    <definedName name="_6a3dda26_b269_4afa_8b05_c602a881a167">'Overview - Section A'!$A$46</definedName>
    <definedName name="_6ac60fe2_d872_4a35_a5e2_7132294649ec" comment="Display Map">'Reference records(soft deleted)'!$B$118:$K$163</definedName>
    <definedName name="_6b293db8_2064_47cb_abbc_3f4c6d0caeda">'Overview - Section A'!$E$46</definedName>
    <definedName name="_6b7b095a_5e69_4c56_b186_9b24f30d5a48" localSheetId="0">'[1]Overview - Section A'!#REF!</definedName>
    <definedName name="_6b7b095a_5e69_4c56_b186_9b24f30d5a48">#REF!</definedName>
    <definedName name="_6c432057_801a_4b50_8cf7_6f6149d7c40a">'Overview - Section A'!$T$123</definedName>
    <definedName name="_6ce0ed87_5b35_40ed_9f7a_44a4e37463b9">'update Helper'!$F$39</definedName>
    <definedName name="_6de46edd_2f1b_4343_8ab7_4e70e2856d23">'update Helper'!$C$1411</definedName>
    <definedName name="_6e6943dc_a39b_4021_932f_cfd2e12ee608">'Disaggregation Records'!$A$155</definedName>
    <definedName name="_6e9ed759_a029_439a_93ab_0d062c7d6e8a" comment="Display Map">'Impact Indicator Target Update'!$B$1:$T$1</definedName>
    <definedName name="_6f4021c1_930e_44d0_a39b_d0b8c8bca29b">'update Helper'!$I$878</definedName>
    <definedName name="_6f7ec15b_c268_485e_b0b1_4f72a84c4bc6" comment="Display Map">'Overview - Section A'!$A$45:$U$52</definedName>
    <definedName name="_708bc3f4_3b2b_4cbe_89e1_1871c272480d">'Overview - Section A'!$J$101</definedName>
    <definedName name="_70a5cda6_774c_4166_b372_07fbe25d764a">'update Helper'!$J$259</definedName>
    <definedName name="_7111a6af_994e_4c8e_91da_0cd71318b438">'update Helper'!$O$1182</definedName>
    <definedName name="_7210282b_6d37_40e9_9208_b22105dfdb45">'Reference Records'!$J$42</definedName>
    <definedName name="_7318b74f_0f66_4a96_9490_a6e530953ede">'update Helper'!$AG$445</definedName>
    <definedName name="_73ed6a72_5bb2_4e78_b64b_57d38f0409a1">'Disaggregation Data'!$L$3</definedName>
    <definedName name="_745d292d_fc17_4892_81af_e69f39f278df">'Reference Records'!$K$42</definedName>
    <definedName name="_75127888_d602_45ff_b831_0b6cb5ca1689">'Disaggregation Data'!$H$315</definedName>
    <definedName name="_75417d5f_8186_4610_b9ba_588590a586ac">'Disaggregation Data'!$N$3</definedName>
    <definedName name="_7554e4be_d51b_4eff_b8a1_67f281ff6896">'update Helper'!$E$878</definedName>
    <definedName name="_75e01dac_a196_4485_8c4e_3c8181e382da">'Reference Records'!$C$227:$C$273</definedName>
    <definedName name="_7638a94a_e06b_4d66_97b8_ac609d3da203" comment="Save Map">'Overview - Section A'!$E$75</definedName>
    <definedName name="_7643b6aa_7bef_476f_ad52_f8748c078a19">'Overview - Section A'!$E$77</definedName>
    <definedName name="_767e167c_49a5_47f2_969d_5168b626be63">'update Helper'!$G$511</definedName>
    <definedName name="_76f43188_477a_485f_9a13_9e30303f1124">'Overview - Section A'!$D$101</definedName>
    <definedName name="_77290f0f_e3b8_410c_9e2a_f33b99973795">'Disaggregation Records'!$O$155</definedName>
    <definedName name="_77c0e58c_063b_4191_abfd_5b535878c189">'Overview - Section A'!$J$26</definedName>
    <definedName name="_78b9de5e_0b4f_481c_a62c_142b52c36488">'update Helper'!$O$878</definedName>
    <definedName name="_7920b793_d507_4f7a_99e2_756c9f466e52">'Overview - Section A'!$F$101</definedName>
    <definedName name="_7a157943_9cc3_410b_ac27_f2c54152e262">'update Helper'!$G$1182</definedName>
    <definedName name="_7a72f78c_72ee_4007_958d_a1a1ee34b28b">'update Helper'!$C$39</definedName>
    <definedName name="_7ab7b090_6bd0_4a8e_8113_dd21d389a342">'Reference Records'!$D$90:$D$117</definedName>
    <definedName name="_7abccd6d_b26a_464a_a34f_823b62ef9461">'Reference Records'!$A$127</definedName>
    <definedName name="_7bac37da_c8ab_49df_9ce6_06a9736d64f8">'Reference Records'!$A$286</definedName>
    <definedName name="_7c917dad_3e1d_47db_8eb3_2b416550c06c">'update Helper'!$J$2196</definedName>
    <definedName name="_7cbcbc4a_d246_4bbc_a159_edc409a2e4fe">'Reference Records'!$I$42</definedName>
    <definedName name="_7cdc6ffc_7316_43a3_8c10_94815252d4bc">'Overview - Section A'!$E$76</definedName>
    <definedName name="_7dad7a53_3619_44b2_9f14_26d23af8b014">'Impact Indicator Target Update'!$T$1</definedName>
    <definedName name="_7dd1a1e8_b3e5_4977_b435_92933762fedb">'Account Role'!$A$19</definedName>
    <definedName name="_7e97b1d3_ddd6_4d94_b1d6_9a53b33ff98b">'Reference Records'!$D$40:$D$41</definedName>
    <definedName name="_7e97bb3f_85c0_4041_8e33_f4dfd9b2bd63">'update Helper'!$O$1411</definedName>
    <definedName name="_7e99718f_b927_43f8_a72d_f5933e7780ca">'Reference Records'!$Q$15</definedName>
    <definedName name="_7ea43aa2_3fad_4650_821c_ea2dc5b2b6d6">'Reference Records'!$A$42</definedName>
    <definedName name="_7ed2ad39_d4a3_43ed_a915_8a79ae9d08a6">'Overview - Section A'!$S$26</definedName>
    <definedName name="_7fc44159_eb0c_4ec6_937c_83795558bd60">'Disaggregation Data'!$E$3</definedName>
    <definedName name="_824188d8_1928_41a5_8873_0ce612bdaed2">'update Helper'!$S$445</definedName>
    <definedName name="_8273a11c_a030_45ba_bf8f_2b577e1aa93b">'Overview - Section A'!$A$26</definedName>
    <definedName name="_8275e2f9_07b9_4fec_af79_daf5bf5849e5">'Reference Records'!$C$276</definedName>
    <definedName name="_82b810a8_4ed0_4323_bc38_7e1a937be1f8">'Overview - Section A'!$AB$123</definedName>
    <definedName name="_8369de31_1390_409f_b55a_fde61d8d7199">'update Helper'!$J$39</definedName>
    <definedName name="_83a8b122_8cd9_4c5d_9e26_19949421dbb8">'Reference Records'!$S$15</definedName>
    <definedName name="_84592985_545c_4142_977f_19911c1d7be1">'Disaggregation Data'!$D$159</definedName>
    <definedName name="_84d9d01d_791d_4814_96ca_cef45a6abd3a">'update Helper'!$J$2362</definedName>
    <definedName name="_862ffe01_c829_453b_8951_9acfdd7e0f24">'Overview - Section A'!$G$101</definedName>
    <definedName name="_864425d0_252a_4246_909e_cc0826e707f2" comment="Display Map">'Account Role'!$A$2:$G$10</definedName>
    <definedName name="_8680b4e4_73f6_49ed_b636_6796b8fc3007">'update Helper'!$L$3</definedName>
    <definedName name="_872311fc_11bb_401c_8b93_291ded9ec451" localSheetId="0">'[1]Coverage Indicators-Section D'!#REF!</definedName>
    <definedName name="_872311fc_11bb_401c_8b93_291ded9ec451">#REF!</definedName>
    <definedName name="_8740d754_6057_4f92_9544_9f1b0a96c93b">'update Helper'!$H$3</definedName>
    <definedName name="_876c5893_c8a3_4066_ad24_31365064997d">'Overview - Section A'!$AN$9</definedName>
    <definedName name="_87baeec3_d609_48e9_97d3_9acbc31c6bc4">'Overview - Section A'!$U$46</definedName>
    <definedName name="_8945f316_fd9d_4e19_b3cd_c0c8202a52db">'Reference Records'!$D$90:$D$124</definedName>
    <definedName name="_8a469ed4_8916_4154_bbbf_dd81f3ca6037">'Overview - Section A'!$AN$12</definedName>
    <definedName name="_8a518e78_c2e7_4107_86f8_cda6bfbbe864">'Disaggregation Records'!$J$69</definedName>
    <definedName name="_8a9ff9a8_7b42_4a34_a7bb_8f85ce3a36e0">'Reference Records'!$C$214</definedName>
    <definedName name="_8aa2c9e8_97d3_45b0_9755_0e8c5c3f294b">'update Helper'!$T$3</definedName>
    <definedName name="_8aa4cf9f_eda6_4444_a907_3c8c602dbf88">'Impact Indicator Target Update'!$H$1</definedName>
    <definedName name="_8c12beea_ae57_4cdc_a86e_9bbd3bae88f2">'update Helper'!$W$445</definedName>
    <definedName name="_8c83dafc_06c9_46d5_82dd_2edc4cdd71ef">'Reference Records'!$C$209</definedName>
    <definedName name="_8c97b788_a56a_4fd4_ab1d_553fdacd56ee">'Reference Records'!$P$42</definedName>
    <definedName name="_8d086166_aaa3_4eec_872e_985dceb20c48">'Reference Records'!$B$219</definedName>
    <definedName name="_8d18a379_8755_4412_801e_3a24e67a6467" comment="Display Map">'Overview - Section A'!$A$29:$R$39</definedName>
    <definedName name="_8dbce8a5_0984_44b3_b1a6_cf993b957b30">'update Helper'!$A$445</definedName>
    <definedName name="_8f098222_d066_4a46_afe4_a2860f259340">'update Helper'!$Q$2362</definedName>
    <definedName name="_8f38a2c2_0833_4757_9f3f_fd2bfbb481ac">'Reference Records'!$B$282</definedName>
    <definedName name="_8f4065ff_50b1_4767_83af_862a3935b277">'Overview - Section A'!$P$46</definedName>
    <definedName name="_8f4652fd_6fec_47e2_8e29_9e9058be61aa">'update Helper'!$H$223</definedName>
    <definedName name="_8fa4d884_a5b1_4041_8cad_fbf4720a13d4">'Reference Records'!$G$42</definedName>
    <definedName name="_9163a4e6_3076_442b_bf37_db0a0a62793a">'Reference Records'!$G$15</definedName>
    <definedName name="_92015950_0d4a_4354_be6a_adcd93a70857" localSheetId="0">'[1]Outcome Indicators - Section C'!#REF!</definedName>
    <definedName name="_92015950_0d4a_4354_be6a_adcd93a70857">#REF!</definedName>
    <definedName name="_940f4fc6_4a8e_4e0b_b740_efe451214fab">'update Helper'!$D$223</definedName>
    <definedName name="_94171daa_d427_4741_ae4f_2766c79a4da3">'update Helper'!$T$39</definedName>
    <definedName name="_95c01be7_c627_4449_a788_13be67006d54">'Reference Records'!$H$369</definedName>
    <definedName name="_96bf0d26_21c5_4468_ad6a_07580f9dd34c">'Impact Indicator Target Update'!$Q$1</definedName>
    <definedName name="_979ccfd5_b55a_4492_8e26_a6633c09ca4c" localSheetId="0">'[1]Reference Records'!#REF!</definedName>
    <definedName name="_979ccfd5_b55a_4492_8e26_a6633c09ca4c">'Reference Records'!#REF!</definedName>
    <definedName name="_97b6ca24_107e_44db_bc88_4db332fdf22a">'update Helper'!$R$445</definedName>
    <definedName name="_97db3924_742c_4f61_af12_dab7752ccc44">'Account Role'!$B$3</definedName>
    <definedName name="_97f1b32c_6621_44f3_b00b_23facc4a8c9f">'Reference Records'!$D$88:$D$90</definedName>
    <definedName name="_9874a6dc_a3b8_4db0_9a74_e4c3c5dd126f">'update Helper'!$G$223</definedName>
    <definedName name="_9898c5eb_afc0_4eaf_8387_942d1b2e57cb">'update Helper'!$O$3</definedName>
    <definedName name="_99c3b064_facc_46ff_8835_927313074f4d">'Disaggregation Records'!$M$3</definedName>
    <definedName name="_9a500917_dab9_4d8c_82b0_84e6e58cb053">'update Helper'!$A$1182</definedName>
    <definedName name="_9a822c43_2840_4d32_8d2c_f62815eccb99">'Disaggregation Records'!$J$155</definedName>
    <definedName name="_9a975b68_4a25_421c_bf56_ce3e9602ca12">'Account Role'!$D$258</definedName>
    <definedName name="_9c766a82_9c33_4b1d_9f4c_76c2bcf6e551" comment="Display Map">'update Helper'!$A$1410:$P$2191</definedName>
    <definedName name="_9c8612d6_cb9f_4fcd_b707_4fdfc8d07b47">'Account Role'!$B$258</definedName>
    <definedName name="_9cbfedb3_84f3_41cb_bf05_f57356c30d3b">'Reference Records'!$F$286</definedName>
    <definedName name="_9cfc31ab_a677_4d1c_b5d4_df5c521ee5ef">'update Helper'!$N$39</definedName>
    <definedName name="_9d318a0d_d7a3_48e8_a51b_60ca16c1c976">'Disaggregation Data'!$Q$3</definedName>
    <definedName name="_9d4507c5_5622_4e77_997d_65777e4b9b29">'update Helper'!$G$445</definedName>
    <definedName name="_9d5a644f_9e3c_487b_9af4_779a60541f4e">'Reference Records'!$O$42</definedName>
    <definedName name="_9eb66103_54d0_486c_84fe_f3948ec313af">'Disaggregation Records'!$H$155</definedName>
    <definedName name="_9f0d4df8_7f69_41ab_b823_8fad2df76213">'update Helper'!$C$259</definedName>
    <definedName name="_9f29fc9a_a965_4afd_b189_7a3eca59d516">'Reference Records'!$D$1:$D$459</definedName>
    <definedName name="_9f9fdd59_86c9_4295_b308_3619d68d6aaf">'Reference Records'!$K$127</definedName>
    <definedName name="_9ff47b3a_d28b_411b_a98b_bf4244606f53">'Disaggregation Data'!$F$159</definedName>
    <definedName name="_a050c83a_8d4a_49ab_a808_e922507fb301">'update Helper'!$M$445</definedName>
    <definedName name="_a06ae70f_aaf6_4179_9a0c_964df3537fbf" comment="Display Map">'Overview - Section A'!$A$76:$H$89</definedName>
    <definedName name="_a06d7903_f4dc_429c_b13c_c30db338eb1e">#REF!</definedName>
    <definedName name="_a21e317a_560b_434a_9c6a_b52a9755e408">'Reference Records'!$D$87:$D$117</definedName>
    <definedName name="_a2b49755_1adb_4266_aaf8_271d0b7524b1">'update Helper'!$D$1182</definedName>
    <definedName name="_a35161b8_a808_4c7e_845f_e699179b5e0a">'Disaggregation Records'!$H$69</definedName>
    <definedName name="_a3bb9706_a655_4815_ac17_285a5395dd17">'Overview - Section A'!$E$9</definedName>
    <definedName name="_a4e3ee83_9e06_474b_907f_71086c0c2985">'Reference Records'!$Q$4</definedName>
    <definedName name="_a4f8ca5a_c29b_4e8a_b75c_6e98ee1c35c5">'update Helper'!$A$223</definedName>
    <definedName name="_a561960e_2837_4ef6_9fb3_06bd14045f9f">'update Helper'!$S$223</definedName>
    <definedName name="_a56e44bf_ca89_4206_8199_57e3e8408cd6">'update Helper'!$H$1182</definedName>
    <definedName name="_a5dfcb7f_e430_4fb5_9b5b_e22c4b6ca98e">'update Helper'!$H$1411</definedName>
    <definedName name="_a676465c_2e79_4840_afcd_6eb0129d896a">#REF!</definedName>
    <definedName name="_a7712b00_96b7_482b_952c_492d2f0b2fc2">'Reference Records'!$R$15</definedName>
    <definedName name="_a7b11238_9f6e_4351_921e_572fe001503d">'update Helper'!$A$878</definedName>
    <definedName name="_a7c4333b_5ea5_49df_97fa_fe1307e6522f">'Disaggregation Records'!$M$155</definedName>
    <definedName name="_a7ecb8b9_6334_4d27_a6e4_bb07adb71898" localSheetId="0">'[1]Overview - Section A'!#REF!</definedName>
    <definedName name="_a7ecb8b9_6334_4d27_a6e4_bb07adb71898">'Overview - Section A'!#REF!</definedName>
    <definedName name="_a80237bb_7952_4c04_9a7a_1cdad38cbd16">'Overview - Section A'!$H$59</definedName>
    <definedName name="_a8f46077_3c03_49ff_b812_2b8ac08cae66" comment="Display Map">'Reference Records'!$C$89:$R$116</definedName>
    <definedName name="_aa924ff3_7862_4e6d_9948_5a270e34c8a1">'update Helper'!$Q$259</definedName>
    <definedName name="_aba4e79f_5ce3_41ca_abf0_8cba57c47dec" comment="Display Map">'update Helper'!$A$444:$AG$505</definedName>
    <definedName name="_abbd2de4_555f_487e_a305_ee28249928f4">'Disaggregation Records'!$A$3</definedName>
    <definedName name="_abcb1332_3cc3_40cb_9eb6_e49185148047">'Account Role'!$B$19</definedName>
    <definedName name="_ac5ba2d1_98f0_4aa2_a6c2_322cafcae1b8">'Reference records(soft deleted)'!$G$16</definedName>
    <definedName name="_aca742d7_5b19_4aa5_8a32_739546d173c7">'Disaggregation Data'!$L$315</definedName>
    <definedName name="_aca7f1bf_77d4_41d2_b85a_8fc4694aaa5d">'Disaggregation Records'!$I$155</definedName>
    <definedName name="_ad718d62_e2fd_4c3a_a018_8c8f5eec5644">'Reference Records'!$C$4:$C$12</definedName>
    <definedName name="_ae20a710_31d4_43ea_bb8e_98f8a452d9b5">'update Helper'!$A$259</definedName>
    <definedName name="_aef23396_73a2_4449_b64b_574e315ee717">'Disaggregation Records'!$A$69</definedName>
    <definedName name="_af4893e4_fb2a_43c4_a459_75a79635184d">'Disaggregation Records'!$I$3</definedName>
    <definedName name="_af984491_07b4_45c6_827e_4a5a0e41cd92">'Reference records(soft deleted)'!$F$59:$F$59</definedName>
    <definedName name="_afb1ac33_4702_4bdb_87c5_ccde46f5946b">'update Helper'!$F$1411</definedName>
    <definedName name="_afe46063_176e_42e7_9258_aafceea72a7c">'Account Role'!$E$3</definedName>
    <definedName name="_b00633c8_5ccc_4622_86d1_07ff694c24a1">'update Helper'!$L$511</definedName>
    <definedName name="_b01f6605_c50f_49e5_8841_306b902e21b5">'Reference Records'!$E$127</definedName>
    <definedName name="_b08eede9_e417_4197_bdb0_e7afb6ff7f75">'update Helper'!$F$445</definedName>
    <definedName name="_b160391b_7f82_4ca2_b7a1_742da234e320">'Reference Records'!$B$286</definedName>
    <definedName name="_b184a48f_c367_42e0_abea_de10491cdb89">'Overview - Section A'!$R$123</definedName>
    <definedName name="_b25b57c0_b3c6_4bd0_84af_ecd0c047480e">'Reference Records'!$L$42</definedName>
    <definedName name="_b29140ce_2067_4616_98b2_f6e9312dff45" comment="Display Map">'Reference Records'!$A$275:$C$275</definedName>
    <definedName name="_b29fac7f_0112_4608_9b2f_b935e3a5c47a" localSheetId="0">'[1]Outcome Indicators - Section C'!#REF!</definedName>
    <definedName name="_b29fac7f_0112_4608_9b2f_b935e3a5c47a">#REF!</definedName>
    <definedName name="_b2a433e8_e2eb_496e_9eab_56d34260a1ea">'update Helper'!$O$445</definedName>
    <definedName name="_b38bd4f0_1352_4868_a619_3a6c9defba4d">'update Helper'!$R$3</definedName>
    <definedName name="_b50509cf_996c_4fbc_99d9_4d166ae6823c">'Disaggregation Records'!$Q$69</definedName>
    <definedName name="_b517363e_a660_4f5c_8200_ca9f715b3954">'Reference Records'!$E$286</definedName>
    <definedName name="_b5821112_3c0f_46ea_8691_81e5396982ed">'Reference Records'!$B$213</definedName>
    <definedName name="_b5e8f7c0_1f6c_4f34_9e09_d35ca3f3eb39" comment="Display Map">'Reference records(soft deleted)'!$B$169:$K$248</definedName>
    <definedName name="_b5f2092b_488a_4789_9fbe_8833441f7329">'update Helper'!$P$223</definedName>
    <definedName name="_b625dd51_c3f0_4d71_a2a9_f6fa8dac524b">'Reference records(soft deleted)'!$H$59</definedName>
    <definedName name="_b630336b_3644_4bf6_8d7c_9c418ad44fc5">'Disaggregation Data'!$D$3</definedName>
    <definedName name="_b7198351_a7ba_44b7_a1ec_111ed8317cb2">'Reference Records'!$B$369</definedName>
    <definedName name="_b8526b1f_d531_4d05_a35b_d24976af94b3">'update Helper'!$D$2196</definedName>
    <definedName name="_b88374ec_47cc_43db_8a49_31b8f7dfbe2a">'Reference Records'!$A$276</definedName>
    <definedName name="_b934b5c4_3a3d_4290_b4f5_665f1fa1d8f9">'Disaggregation Data'!$E$159</definedName>
    <definedName name="_b9568051_a72c_4c87_bd12_0a431f6a32e6">'Disaggregation Data'!$I$159</definedName>
    <definedName name="_ba0267ad_21bf_4c68_8330_e529db295d81">'Reference Records'!$R$90</definedName>
    <definedName name="_ba047ad1_b51f_49a2_b3c8_be30d392985a">'Reference Records'!$D$89:$D$123</definedName>
    <definedName name="_ba186ca8_9498_4c8b_870e_5c94facff255">'update Helper'!$X$445</definedName>
    <definedName name="_ba2bf24f_92d4_4847_a100_634fcade40b6">'Impact Indicator Target Update'!$P$1</definedName>
    <definedName name="_ba6766eb_3a68_462e_a136_4851bdedd0eb">'update Helper'!$F$223</definedName>
    <definedName name="_ba991538_8d20_47dc_8a22_03bf80508d2c">'Disaggregation Data'!$F$3</definedName>
    <definedName name="_bb1c154e_4700_4eae_bb81_f16337d16856">'update Helper'!$D$3</definedName>
    <definedName name="_bcc0af4e_01ec_4ed2_a0bb_891e67117226">'update Helper'!$F$2196</definedName>
    <definedName name="_bcc44ce4_7811_4a37_b19a_adb1c9975c5c">'Overview - Section A'!$O$46</definedName>
    <definedName name="_bd075b26_707d_4b39_aea7_5e22fa05d673">'update Helper'!$F$1182</definedName>
    <definedName name="_bd8c6a42_6cde_4c17_9f1a_04e7b83fd063">'Reference Records'!$E$15</definedName>
    <definedName name="_be2888a7_b322_47d2_be71_a4093cf83c44">'Reference Records'!$D$1:$D$478</definedName>
    <definedName name="_be67395e_f578_42fc_bfe7_912f09db8571">'Disaggregation Records'!$G$3</definedName>
    <definedName name="_bef2cdda_6c4d_45cf_b550_ea24e68795bf">'Overview - Section A'!$M$46</definedName>
    <definedName name="_bf1ad2f1_a865_4b00_8649_f62663e1cb01">'Reference Records'!$M$286</definedName>
    <definedName name="_bf857707_f3ed_43ba_b26e_78e553c3b599">#REF!</definedName>
    <definedName name="_c021eee3_85ca_4b4c_871f_c2ca4000adb3" comment="Display Map">'Reference Records'!$B$14:$U$35</definedName>
    <definedName name="_c0adc2e9_f3e8_47e3_ab9a_3b0590b08e3b">'Reference Records'!$D$89:$D$118</definedName>
    <definedName name="_c0c1183c_d263_4027_b93d_dd5bf32aa5a0">'Disaggregation Records'!$M$69</definedName>
    <definedName name="_c0eb8ac6_1c46_4f57_b21f_9a8652dcb01f">'Reference Records'!$A$216</definedName>
    <definedName name="_c169a647_ad7f_4a68_9402_5984b64252f0">'update Helper'!$M$259</definedName>
    <definedName name="_c1e3d9da_0aa8_4938_92fd_28ad968bd219">'Reference Records'!$P$15</definedName>
    <definedName name="_c27248fe_f16e_4b61_a04b_ff479754f280">'Reference Records'!$N$15</definedName>
    <definedName name="_c2ce4f6c_2a30_403e_b675_be582ab6f618">'update Helper'!$N$3</definedName>
    <definedName name="_c2d8fcc6_db4c_4b6b_92f6_d573ed2a5c90">'Reference records(soft deleted)'!$K$6</definedName>
    <definedName name="_c438aaa1_5662_46ac_b40e_79add5b8ca04">'Overview - Section A'!$C$17:$C$19</definedName>
    <definedName name="_c595585e_bd83_42a8_bd9d_c64c0f83e863">'update Helper'!$K$259</definedName>
    <definedName name="_c7239f8e_e972_4d0a_ac9c_049341720ca8">'Reference Records'!$H$90</definedName>
    <definedName name="_c811d6c6_78b7_497a_b948_2c1cd9a8b3fc">'Overview - Section A'!$Z$123</definedName>
    <definedName name="_c85353e2_2d93_4dee_b666_5a9395f33b51">'Overview - Section A'!$R$30</definedName>
    <definedName name="_c86327a0_756e_47de_9960_fc50ad31348d">'Reference records(soft deleted)'!$G$6</definedName>
    <definedName name="_c8d512d8_6c8d_45f3_ade0_c3987af540b2">'update Helper'!$AF$445</definedName>
    <definedName name="_c904cc72_9432_420c_93d8_3f5f3946db88">'Disaggregation Data'!$E$315</definedName>
    <definedName name="_c92aee90_9ab7_4c5b_90be_8f181e56b287">'Disaggregation Data'!$P$315</definedName>
    <definedName name="_c9967ba7_c4a7_4678_af94_bd3ef0f6e3f4">'update Helper'!$N$1182</definedName>
    <definedName name="_c9d716d6_9c15_4e1f_ac60_1e26110a756c" comment="Display Map">'update Helper'!$A$258:$Q$439</definedName>
    <definedName name="_ca097bd7_db68_4bb8_9e65_dadac87572e5">'update Helper'!$P$1411</definedName>
    <definedName name="_ca4ab06b_5324_40ab_a432_1139d7cb9e9a">'Reference Records'!$D$90</definedName>
    <definedName name="_ca7e0af3_de36_4376_a561_5d3c742acebc">'update Helper'!$E$2196</definedName>
    <definedName name="_cad4e7f5_784c_4195_8cb5_8c1ed2df9118">'update Helper'!$V$445</definedName>
    <definedName name="_cbe75001_1b1f_4684_b8fc_dd97cd572e08">'Reference Records'!$M$90</definedName>
    <definedName name="_cc652be8_c987_44b0_a7b8_b38f24a774fd">'Account Role'!$A$3</definedName>
    <definedName name="_cd1a838d_967d_4df8_8959_da3e91d019c7">'update Helper'!$G$2196</definedName>
    <definedName name="_cd3a8228_a564_4a29_bb53_8d23f3af4f8d">'update Helper'!$C$3</definedName>
    <definedName name="_ce356606_b70e_455c_a7f0_278a9274c30f">'Reference records(soft deleted)'!$K$119</definedName>
    <definedName name="_ce427541_94c6_4e19_bfba_334471291dc9">'Disaggregation Records'!$Q$155</definedName>
    <definedName name="_ced5d642_f902_4116_8eec_365c1d0be056">'update Helper'!$F$511</definedName>
    <definedName name="_cf337c18_bbd6_41ea_aeb8_6889dc68b851">'Reference records(soft deleted)'!$I$59</definedName>
    <definedName name="_cfcb4c96_c88e_4a35_803a_a889e9dd7d09" comment="Display Map">'Disaggregation Data'!$D$314:$Q$915</definedName>
    <definedName name="_d0955b05_c628_4518_9af2_80c991d01234">'Reference Records'!$M$42</definedName>
    <definedName name="_d0af162b_ba98_4147_a6fc_7c6ff1aaf471">'Disaggregation Data'!$N$159</definedName>
    <definedName name="_d0c4e2e8_ed5b_4f3b_98ce_3538f040ffdd">'update Helper'!$D$39</definedName>
    <definedName name="_d0e6db09_4210_45d4_bc55_3258a5a7becd">'Reference Records'!$M$3:$M$12</definedName>
    <definedName name="_d11bffcb_80bc_4142_b578_f8fd7b2ed872">'update Helper'!$O$2196</definedName>
    <definedName name="_d1f82863_9819_4548_ae1f_e4cfe92df877">'update Helper'!$I$2362</definedName>
    <definedName name="_d20ef977_ad63_4fe7_833a_109f9e7d5f64">'update Helper'!$C$3</definedName>
    <definedName name="_d23e2880_4b88_4ba1_b381_3bc8c5f940af">'Disaggregation Records'!$S$3</definedName>
    <definedName name="_d24f669d_00e1_4357_b04c_2c97c933dfec">'Overview - Section A'!$I$26</definedName>
    <definedName name="_d2c977b0_75f6_4448_a11e_cb59fc25d8cd" comment="Display Map">'update Helper'!$A$2:$T$33</definedName>
    <definedName name="_d36529d4_505a_4d7c_b7e5_0c40a3c08386" comment="Display Map">'update Helper'!$A$2361:$Q$3322</definedName>
    <definedName name="_d379908f_16e6_4aad_b988_5b7982eb826c">'Disaggregation Records'!$R$3</definedName>
    <definedName name="_d55f73ea_40dd_46a0_b46b_1f915532d5da" comment="Display Map">'Overview - Section A'!$A$18:$C$20</definedName>
    <definedName name="_d5b3d3f7_d9f7_482d_8e65_f987f575a087">'Reference Records'!$K$90</definedName>
    <definedName name="_d60e4a5c_ee1a_41d4_9548_2aede18bc786">'update Helper'!$D$878</definedName>
    <definedName name="_d62bbd88_c7fe_4846_8ed9_76818d8946c8">'Reference Records'!$G$4</definedName>
    <definedName name="_d6de9e79_2a33_496b_9418_d4b52d6dcaf1">'Reference Records'!$B$14:$B$528</definedName>
    <definedName name="_d72177c9_4374_45f7_b5a5_f0b6222e9566">'Reference Records'!$E$4</definedName>
    <definedName name="_d761096d_7819_4297_bee8_1af89e86506d">'update Helper'!$L$2196</definedName>
    <definedName name="_d8f3b323_94ba_4c08_b760_0447353ff6ee">'Reference Records'!$R$4</definedName>
    <definedName name="_d8fd749f_f8d5_4232_b69a_8b62a79328ac">'Overview - Section A'!$L$46</definedName>
    <definedName name="_d9225ee9_4711_40fa_bb89_6747c9d62bad">'Overview - Section A'!$G$59</definedName>
    <definedName name="_d93c4c11_f795_4c65_88eb_c43040eba27e" comment="Display Map">'Overview - Section A'!$A$100:$J$116</definedName>
    <definedName name="_d9ef6160_0711_4f41_8235_1e8bf2ea40ed" comment="Display Map">'update Helper'!$A$38:$T$219</definedName>
    <definedName name="_da2bea4d_26d3_4c8d_8f53_a31050d37481">'Reference Records'!$B$1:$B$648</definedName>
    <definedName name="_daae6694_aad0_48b5_b679_94999f870976">'Reference records(soft deleted)'!$G$119</definedName>
    <definedName name="_db4e2d75_1080_4f7d_bbb6_279cfc0396d6">'Reference Records'!$B$215</definedName>
    <definedName name="_db554049_85ce_4129_b1fc_a4968be4421e">'Reference records(soft deleted)'!$B$59:$B$114</definedName>
    <definedName name="_dbe1d51c_e6c5_4bb2_a9ef_e1ea7c79ffe4">'Disaggregation Data'!$L$159</definedName>
    <definedName name="_dbff71c9_84bd_4d68_a90c_c6d622652c3f">'update Helper'!$A$3</definedName>
    <definedName name="_dc2a7f24_ba27_4952_af95_2f5f2a447e95">'Disaggregation Data'!$F$315</definedName>
    <definedName name="_dc2cf935_92f5_45ba_a938_c1de3fbd4aec">'update Helper'!$I$2196</definedName>
    <definedName name="_dce503c9_6770_4063_b9a4_70c4486bab14" comment="Display Map">'Reference Records'!$A$368:$I$413</definedName>
    <definedName name="_dd1bf6a4_f36b_4539_baa8_c7f8ba7742c0">'update Helper'!$I$1182</definedName>
    <definedName name="_dd26d46b_6921_487e_9c78_867c8d059003">'update Helper'!$G$3</definedName>
    <definedName name="_dd59b4c1_0127_483f_94d6_e325d726d50b">'update Helper'!$J$878</definedName>
    <definedName name="_dd5cbb23_508a_4a49_9ee3_de02706f296e">'Reference Records'!$B$42</definedName>
    <definedName name="_dd67381d_8fda_4031_b9f2_2b97d7ad93a0">'update Helper'!$J$1182</definedName>
    <definedName name="_dd82b481_1d70_467c_8a1e_607df41e8dcb">'Reference Records'!$D$1:$D$439</definedName>
    <definedName name="_de349e90_1cd6_4d52_ab09_1d344b331133">'update Helper'!$E$445</definedName>
    <definedName name="_de8125e3_2f55_471a_b44e_3fc797d5bb7c">'Reference records(soft deleted)'!$J$170</definedName>
    <definedName name="_de8310b5_e4d3_4b94_b262_26a424148ac2">#REF!</definedName>
    <definedName name="_e0977557_e4c5_4ef4_9559_6de2a1c73a50">'Overview - Section A'!$A$30</definedName>
    <definedName name="_e10c609e_8d1f_432f_a13e_7b8a8126b45f">'Reference Records'!$U$15</definedName>
    <definedName name="_e1b18bf0_c01a_41f9_9d0f_7ff41a4c9212">'Reference records(soft deleted)'!$B$16</definedName>
    <definedName name="_e298e0a5_e974_47dc_98cc_18bdd69218f6">'update Helper'!$N$878</definedName>
    <definedName name="_e2f4a6c9_b971_491e_a3b4_1227bbe38c83">'Reference records(soft deleted)'!$I$170</definedName>
    <definedName name="_e3593433_048f_4c41_83d3_f74a839a639f">'Disaggregation Records'!$I$69</definedName>
    <definedName name="_e3fd5f4b_01b0_4087_9e0e_fd0199800be6">'Overview - Section A'!$I$101</definedName>
    <definedName name="_e483748a_15bd_4bef_9378_0d3e824decd0">'Reference Records'!$L$90</definedName>
    <definedName name="_e4b1e3b9_6a2a_43ea_8ece_3c48082dabab">'Reference Records'!$C$90</definedName>
    <definedName name="_e4ebe33e_2d9b_4fab_b6ee_d23a5404bb5e" comment="Display Map">'update Helper'!$A$2195:$R$2356</definedName>
    <definedName name="_e4f7af1b_dca3_4c5d_8b1f_84c882749f97">'update Helper'!$L$878</definedName>
    <definedName name="_e588dca0_ef3a_4dbf_9030_9759fda803aa">'update Helper'!$N$223</definedName>
    <definedName name="_e5e0e9c5_229b_41b4_a9b1_b5fd68f1f31c">'Disaggregation Records'!$Q$3</definedName>
    <definedName name="_e6036c71_a0b0_45ea_b10c_37043207b399">'update Helper'!$T$223</definedName>
    <definedName name="_e6d95e65_44bf_4846_b78f_816689d6036f">'Disaggregation Records'!$O$69</definedName>
    <definedName name="_e713ed26_c546_4a6a_a951_288830ca8584">'update Helper'!$E$1182</definedName>
    <definedName name="_e774554e_fb6f_43f6_baf0_c17f0492b38e">'update Helper'!$K$39</definedName>
    <definedName name="_e791e9cc_e0a5_4bd0_a74b_188698c51274">'Reference records(soft deleted)'!$K$170</definedName>
    <definedName name="_e7e9d6df_5983_4b14_8cdc_daf32af1a30f">'Reference Records'!$L$286</definedName>
    <definedName name="_e80f85f8_0abc_454b_92e1_70be11b30e29">'Reference Records'!$Q$42</definedName>
    <definedName name="_e8ee11f8_cd11_4941_8f4e_979bc348765e">'update Helper'!$G$1411</definedName>
    <definedName name="_e997142a_f700_4b71_9747_d54e4a4ef7c7">'Disaggregation Records'!$K$3</definedName>
    <definedName name="_ea0a6aff_050a_4e7c_bb67_efe887a6ff8c">'Reference Records'!$B$90:$B$116</definedName>
    <definedName name="_ea72c56b_d1e9_4c5d_ba1d_cc707a1c7a52">'Reference Records'!$C$215</definedName>
    <definedName name="_eabb6097_6646_49fe_9d42_cce1d696601b">'Overview - Section A'!$A$101</definedName>
    <definedName name="_eb865535_e191_4538_9980_a9996247965e">'Reference Records'!$A$14:$A$528</definedName>
    <definedName name="_eb940844_13db_4509_a1c4_ff0a8c68abd7">'Disaggregation Records'!$L$155</definedName>
    <definedName name="_ec317833_0071_4b2e_932c_62684bcb2384">'Disaggregation Data'!$M$315</definedName>
    <definedName name="_ecb887c9_f351_4ec2_95ef_320af361ff42" comment="Display Map">'update Helper'!$A$510:$T$871</definedName>
    <definedName name="_ed0f40d6_45a1_4737_908f_0fb3a2e7f6d7">'Reference Records'!$B$218</definedName>
    <definedName name="_edacc156_af86_4bf8_90dd_b9a22fc62817">'Account Role'!$D$3</definedName>
    <definedName name="_ee5c2fa9_b685_4c9b_9614_9ed1cefc534c">'update Helper'!$T$511</definedName>
    <definedName name="_ef7c4cda_9fba_4d2c_b2ff_8d22eb3a22ac">'update Helper'!$I$445</definedName>
    <definedName name="_eff8d1d0_83be_4592_a0a6_0649571f1cd1">'update Helper'!$J$445</definedName>
    <definedName name="_f01d1473_f9e7_453c_95a5_ada7b865eabb">'Overview - Section A'!$H$77</definedName>
    <definedName name="_f0e38211_457f_4b07_8179_77ff6278dd2b">'update Helper'!$P$445</definedName>
    <definedName name="_f0f5c51b_e422_42f2_88da_9eff4b5a59d3">'Reference Records'!$L$127</definedName>
    <definedName name="_f1c519aa_961b_42b6_a4f4_d9f451ddf622" comment="Display Map">'Overview - Section A'!$A$58:$H$71</definedName>
    <definedName name="_f2045cc5_f4d7_4b1d_8aeb_d44e7918995b">'Disaggregation Data'!$K$3</definedName>
    <definedName name="_f21c8db1_2baf_45f9_a210_b096e419362b">'Overview - Section A'!$E$11</definedName>
    <definedName name="_f2e17f54_33e5_4fb3_8547_527de2a7d0ac">'Overview - Section A'!$C$19:$C$22</definedName>
    <definedName name="_f3654abd_3fbc_41ef_a2e7_0d54ea478341" comment="Display Map">'Disaggregation Records'!$A$2:$S$65</definedName>
    <definedName name="_f39f3286_1b88_4f0b_b268_bc711c9c67e1">'Reference records(soft deleted)'!$K$59</definedName>
    <definedName name="_f686534e_e5b4_42a0_a0f2_a919117d0136">'update Helper'!$K$445</definedName>
    <definedName name="_f6cc91f7_16cd_4c28_ae23_539a66875c7e" comment="Display Map">'Reference Records'!$A$285:$M$364</definedName>
    <definedName name="_f7611a26_2008_46e2_a2c0_dadeef65f0ed">'update Helper'!$S$3</definedName>
    <definedName name="_f764864d_aa9b_444c_a466_cce493ea1b3b">'Reference Records'!$T$15</definedName>
    <definedName name="_f8da171f_1ef1_4701_824e_35a927e47c50">'Overview - Section A'!$Q$123</definedName>
    <definedName name="_fa55b4d1_29cb_4b51_b2d0_8f7892f292e2">'update Helper'!$L$1182</definedName>
    <definedName name="_fa828cb2_bd98_4c85_a567_d82b0ffa1d3f">'Disaggregation Records'!$P$69</definedName>
    <definedName name="_faacf26c_51ba_405a_bccb_3b2bf0981690">'update Helper'!$Q$2196</definedName>
    <definedName name="_facd5aba_c813_47e2_8877_94bdd6685d41">'update Helper'!$P$2196</definedName>
    <definedName name="_fbc5eaa3_1127_42c4_a746_2bd3d587fad5">'Reference Records'!$N$42</definedName>
    <definedName name="_fbe591c5_4692_4048_ae00_0b5a533edf73">'update Helper'!$E$3</definedName>
    <definedName name="_fccfb4fa_0a30_41be_9334_74bc5779fbd3">'Reference Records'!$C$213:$C$214</definedName>
    <definedName name="_fd286dae_26cb_4aad_a5f8_c4e877a2e920" comment="Display Map">'Reference Records'!$A$126:$N$205</definedName>
    <definedName name="_fe1fc4f2_e57c_4328_acb9_6e901a0a2e1c">'Reference Records'!$G$90</definedName>
    <definedName name="_fe54ad0d_3f3e_403b_8c5a_3ee1b37390d2">'Disaggregation Data'!$Q$315</definedName>
    <definedName name="_feae67d4_d3a5_4668_9be8_07f6d66f3049">'update Helper'!$I$511</definedName>
    <definedName name="_ff85bbe8_e093_4bde_9ecb_ca8f310bef73">'Reference Records'!$B$90:$B$124</definedName>
    <definedName name="_ffc69f08_b317_4d33_8688_bf480f40f783">'Disaggregation Records'!$K$155</definedName>
    <definedName name="_xlnm._FilterDatabase" localSheetId="11" hidden="1">' Disaggregation - Section E '!$A$9:$N$309</definedName>
    <definedName name="_xlnm._FilterDatabase" localSheetId="17" hidden="1">'Account Role'!$B:$B</definedName>
    <definedName name="_xlnm._FilterDatabase" localSheetId="1" hidden="1">'Overview - Section A'!$A$29:$R$39</definedName>
    <definedName name="_xlnm._FilterDatabase" localSheetId="13" hidden="1">'Print View'!$A$147:$AN$207</definedName>
    <definedName name="AccountRole" localSheetId="0">OFFSET('[1]Account Role'!$C$3,1,0,MATCH("*",'[1]Account Role'!$C$3:$C$8,-1)-1,1)</definedName>
    <definedName name="AccountRole">OFFSET('Account Role'!$C$3,1,0,MATCH("*",'Account Role'!$C$3:$C$11,-1)-1,1)</definedName>
    <definedName name="AIM_Coverage_Disaggregation__c.AIM_Year__c">apttusmetadata!$AG$2:$AG$25</definedName>
    <definedName name="AIM_Coverage_Indicator__c.AIM_Geographic_Coverage__c">apttusmetadata!$AB$2:$AB$6</definedName>
    <definedName name="AIM_Coverage_Indicator__c.AIM_Rating_Cumulation_Type__c">apttusmetadata!$AC$2:$AC$8</definedName>
    <definedName name="AIM_Coverage_Indicator__c.AIM_Year__c">apttusmetadata!$AD$2:$AD$25</definedName>
    <definedName name="AIM_Coverage_Indicator_Targets_Results__c.AIM_Due_for_Reporting__c">apttusmetadata!$AE$2:$AE$4</definedName>
    <definedName name="AIM_Coverage_Indicator_Targets_Results__c.AIM_Mark_if_target_is_TBD__c">apttusmetadata!$AF$2</definedName>
    <definedName name="AIM_Grant_Revision__c.aim_revision_type__c">apttusmetadata!$AQ$2:$AQ$5</definedName>
    <definedName name="AIM_Impact_Disaggregation__c.AIM_Baseline_Year__c">apttusmetadata!$AK$2:$AK$25</definedName>
    <definedName name="AIM_Impact_Indicator__c.AIM_Baseline_Year__c">apttusmetadata!$AH$2:$AH$25</definedName>
    <definedName name="AIM_Impact_Indicator_Targets_Results__c.AIM_Mark_if_target_is_TBD__c">apttusmetadata!$AJ$2</definedName>
    <definedName name="AIM_Impact_Indicator_Targets_Results__c.AIM_Year_of_Target__c">apttusmetadata!$AI$2:$AI$25</definedName>
    <definedName name="AIM_Impact_Outcome_References__c.AIM_Data_Type_Target__c">apttusmetadata!$AR$2:$AR$4</definedName>
    <definedName name="AIM_Impact_Outcome_References__c.Impact.AIM_Data_Type_Target__c">apttusmetadata!$AV$2:$AV$4</definedName>
    <definedName name="AIM_Impact_Outcome_References__c.Master.AIM_Data_Type_Target__c">apttusmetadata!$AX$2:$AX$5</definedName>
    <definedName name="AIM_Impact_Outcome_References__c.Outcome.AIM_Data_Type_Target__c">apttusmetadata!$AW$2:$AW$4</definedName>
    <definedName name="AIM_Module_Coverage_Interventio_Comp_Ref__c.AIM_Data_Type__c">apttusmetadata!$AS$2:$AS$5</definedName>
    <definedName name="AIM_Module_Coverage_Interventio_Comp_Ref__c.Coverage.AIM_Data_Type__c">apttusmetadata!$AV$2:$AV$5</definedName>
    <definedName name="AIM_Module_Coverage_Interventio_Comp_Ref__c.Coverage.L1FR_Cumulation_Type__c">apttusmetadata!$BC$2:$BC$4</definedName>
    <definedName name="AIM_Module_Coverage_Interventio_Comp_Ref__c.Coverage_by_Population.AIM_Data_Type__c">apttusmetadata!$AT$2:$AT$5</definedName>
    <definedName name="AIM_Module_Coverage_Interventio_Comp_Ref__c.Coverage_by_Population.L1FR_Cumulation_Type__c">apttusmetadata!$BA$2:$BA$4</definedName>
    <definedName name="AIM_Module_Coverage_Interventio_Comp_Ref__c.Intervention.AIM_Data_Type__c">apttusmetadata!$AW$2:$AW$5</definedName>
    <definedName name="AIM_Module_Coverage_Interventio_Comp_Ref__c.Intervention.L1FR_Cumulation_Type__c">apttusmetadata!$BD$2:$BD$4</definedName>
    <definedName name="AIM_Module_Coverage_Interventio_Comp_Ref__c.Intervention_By_Population.AIM_Data_Type__c">apttusmetadata!$AU$2:$AU$5</definedName>
    <definedName name="AIM_Module_Coverage_Interventio_Comp_Ref__c.Intervention_By_Population.L1FR_Cumulation_Type__c">apttusmetadata!$BB$2:$BB$4</definedName>
    <definedName name="AIM_Module_Coverage_Interventio_Comp_Ref__c.L1FR_Cumulation_Type__c">apttusmetadata!$AZ$2:$AZ$4</definedName>
    <definedName name="AIM_Module_Coverage_Interventio_Comp_Ref__c.Master.AIM_Data_Type__c">apttusmetadata!$AY$2:$AY$5</definedName>
    <definedName name="AIM_Module_Coverage_Interventio_Comp_Ref__c.Master.L1FR_Cumulation_Type__c">apttusmetadata!$BF$2:$BF$4</definedName>
    <definedName name="AIM_Module_Coverage_Interventio_Comp_Ref__c.Module.AIM_Data_Type__c">apttusmetadata!$AX$2:$AX$5</definedName>
    <definedName name="AIM_Module_Coverage_Interventio_Comp_Ref__c.Module.L1FR_Cumulation_Type__c">apttusmetadata!$BE$2:$BE$4</definedName>
    <definedName name="AIM_Outcome_Disaggregation__c.AIM_Baseline_Year__c">apttusmetadata!$AM$2:$AM$25</definedName>
    <definedName name="AIM_Outcome_Indicator__c.AIM_Baseline_Year__c">apttusmetadata!$AL$2:$AL$25</definedName>
    <definedName name="AIM_Outcome_Indicator_Targets_Result__c.AIM_Due_for_Reporting__c">apttusmetadata!$AN$2:$AN$4</definedName>
    <definedName name="AIM_Outcome_Indicator_Targets_Result__c.AIM_Mark_if_target_is_TBD__c">apttusmetadata!$AP$2</definedName>
    <definedName name="AIM_Outcome_Indicator_Targets_Result__c.AIM_Year_of_Target__c">apttusmetadata!$AO$2:$AO$25</definedName>
    <definedName name="AIM_Reporting_Period__c.AIM_Report_Period_Category__c">apttusmetadata!$AA$2</definedName>
    <definedName name="baseline_validation" localSheetId="0">OFFSET([1]Setup!$C$31,1,0,SUMPRODUCT(('Instructions-ES'!Baseline_years_list&lt;&gt;"")+0)-1,1)</definedName>
    <definedName name="baseline_validation">OFFSET(Setup!$C$31,1,0,SUMPRODUCT((Baseline_years_list&lt;&gt;"")+0)-1,1)</definedName>
    <definedName name="Baseline_years_list" localSheetId="0">[1]Setup!$C$31:$C$74</definedName>
    <definedName name="Baseline_years_list">Setup!$C$31:$C$74</definedName>
    <definedName name="Country" localSheetId="0">IF('[1]Overview - Section A'!$AN$5="Funding Request",IF('[1]Reference Records'!$B$261&lt;&gt;"",'[1]Reference Records'!$B$261,'[1]Reference Records'!$A$1),OFFSET('[1]Reference Records'!$A$323,1,0,MATCH(" ",'[1]Reference Records'!$A$323:$A$324,-1)-1,1))</definedName>
    <definedName name="Country">IF('Overview - Section A'!$AN$5="Funding Request",IF('Reference Records'!$B$214&lt;&gt;"",'Reference Records'!$B$214,'Reference Records'!$A$1),OFFSET('Reference Records'!$A$276,1,0,MATCH(" ",'Reference Records'!$A$276:$A$277,-1)-1,1))</definedName>
    <definedName name="Coverage_Indicator_Disaggregation">'update Helper'!$A$1409</definedName>
    <definedName name="Coverage_Indicator_Disaggregation_new">' Disaggregation - Section E '!$B$619</definedName>
    <definedName name="Coverage_Indicator_Targets__section_D">'update Helper'!$A$509</definedName>
    <definedName name="Coverage_indicators__secton_D">'update Helper'!$A$443</definedName>
    <definedName name="Coverage_Module" localSheetId="0">OFFSET('[1]Overview - Section A'!$E$101,1,0,MATCH(" ",'[1]Overview - Section A'!$E$101:$E$119,-1)-1,1)</definedName>
    <definedName name="Coverage_Module">OFFSET('Overview - Section A'!$E$101,1,0,MATCH(" ",'Overview - Section A'!$E$101:$E$119,-1)-1,1)</definedName>
    <definedName name="CoverageColumn" localSheetId="0">'[1]Reference Records'!$A$61:$A$122</definedName>
    <definedName name="CoverageColumn">'Reference Records'!$A$42:$A$87</definedName>
    <definedName name="CoverageIndicator" localSheetId="0">OFFSET('[1]Reference Records'!$E$61,1,0,MATCH("*",'[1]Reference Records'!$E$61:$E$122,-1)-1,1)</definedName>
    <definedName name="CoverageIndicator">OFFSET('Reference Records'!$E$42,1,0,MATCH("*",'Reference Records'!$E$42:$E$87,-1)-1,1)</definedName>
    <definedName name="CoverageStart" localSheetId="0">[1]!Coverage[Module]</definedName>
    <definedName name="CoverageStart">Coverage[Module]</definedName>
    <definedName name="_xlnm.Extract" localSheetId="17">'Account Role'!$C:$C</definedName>
    <definedName name="FundingRequestPR" localSheetId="0">IF('[1]Overview - Section A'!$AN$5="Funding Request",IF('[1]Reference Records'!$C$261&lt;&gt;"",OFFSET('[1]Account Role'!$C$3,1,0,MATCH(" ",'[1]Account Role'!$C$3:$C$8,-1)-1,1),OFFSET('[1]Account Role'!$C$16,1,0,MATCH(" ",'[1]Account Role'!$C$16:$C$240,-1)-1,1)),'[1]Overview - Section A'!$AN$6)</definedName>
    <definedName name="FundingRequestPR">IF('Overview - Section A'!$AN$5="Funding Request",IF('Reference Records'!$C$214&lt;&gt;"",OFFSET('Account Role'!$C$3,1,0,MATCH(" ",'Account Role'!$C$3:$C$11,-1)-1,1),OFFSET('Account Role'!$C$19,1,0,MATCH(" ",'Account Role'!$C$19:$C$258,-1)-1,1)),'Overview - Section A'!$AN$6)</definedName>
    <definedName name="Impact_indicator___section_B">'update Helper'!$A$1</definedName>
    <definedName name="Impact_Indicator_Disaggregation">'update Helper'!$A$1180</definedName>
    <definedName name="Impact_Indicator_Disaggregation_new">' Disaggregation - Section E '!$B$8</definedName>
    <definedName name="Impact_indicator_targets___section_B">'update Helper'!$A$37</definedName>
    <definedName name="ImpactIndicator" localSheetId="0">OFFSET('[1]Reference Records'!$I$4,1,0,MATCH(" ",LEFT('[1]Reference Records'!$I$4:$I$18,255),-1)-1,1)</definedName>
    <definedName name="ImpactIndicator">OFFSET('Reference Records'!$I$4,1,0,MATCH(" ",LEFT('Reference Records'!$I$4:$I$12,255),-1)-1,1)</definedName>
    <definedName name="Instruction__Section_A" localSheetId="0">'Instructions-ES'!$A$33</definedName>
    <definedName name="InstructionA" localSheetId="0">'Instructions-ES'!$A$33</definedName>
    <definedName name="InstructionB" localSheetId="0">'Instructions-ES'!$A$108</definedName>
    <definedName name="InstructionC" localSheetId="0">'Instructions-ES'!$A$182</definedName>
    <definedName name="InstructionD" localSheetId="0">'Instructions-ES'!$A$259</definedName>
    <definedName name="InstructionE" localSheetId="0">'Instructions-ES'!$A$351</definedName>
    <definedName name="InstructionsA">IF(Language="French",#REF!,#REF!)</definedName>
    <definedName name="InstructionsB">IF(Language="French",#REF!,#REF!)</definedName>
    <definedName name="InstructionsC">IF(Language="French",#REF!,#REF!)</definedName>
    <definedName name="InstructionsD">IF(Language="French",#REF!,#REF!)</definedName>
    <definedName name="InstructionsE">IF(Language="French",#REF!,#REF!)</definedName>
    <definedName name="InstructionsF">IF(Language="French",#REF!,#REF!)</definedName>
    <definedName name="InstructionsSectionF" localSheetId="0">'Instructions-ES'!$A$375</definedName>
    <definedName name="Intervention_WPTM" localSheetId="0">OFFSET('[1]Overview - Section A'!$W$123,1,0,MATCH("*",'[1]Overview - Section A'!$W$123:$W$175,-1)-1,1)</definedName>
    <definedName name="Intervention_WPTM">OFFSET('Overview - Section A'!$W$123,1,0,MATCH("*",'Overview - Section A'!$W$123:$W$175,-1)-1,1)</definedName>
    <definedName name="KeyActivityColumn" localSheetId="0">'[1]Overview - Section A'!$AD$123:$AD$175</definedName>
    <definedName name="KeyActivityColumn">'Overview - Section A'!$AD$123:$AD$175</definedName>
    <definedName name="KeyActivityStart" localSheetId="0">'[1]Overview - Section A'!$AD$123:$AD$123</definedName>
    <definedName name="KeyActivityStart">'Overview - Section A'!$AD$123:$AD$123</definedName>
    <definedName name="LangOffset">Translations!$C$1</definedName>
    <definedName name="Language">'Overview - Section A'!$T$3</definedName>
    <definedName name="List" localSheetId="0">'[1]Account Role'!$B$2:$B$13</definedName>
    <definedName name="List">'Account Role'!$B$2:$B$16</definedName>
    <definedName name="MergedAndDistinctPR">IF(SUMPRODUCT(--(Setup!$I$15:$I$41&lt;&gt;""))=0,INDIRECT("FAKE RANGE"),Setup!$I$15:INDEX(Setup!$I$15:$I$41,SUMPRODUCT(--(Setup!$I$15:$I$41&lt;&gt;""))))</definedName>
    <definedName name="Module_List" localSheetId="0">OFFSET('[1]Reference Records'!$J$125,1,0,MATCH(" ",LEFT('[1]Reference Records'!$J$125:$J$159,255),-1)-1,1)</definedName>
    <definedName name="Module_List">OFFSET('Reference Records'!$J$90,1,0,MATCH(" ",LEFT('Reference Records'!$J$90:$J$124,255),-1)-1,1)</definedName>
    <definedName name="ModuleColumn" localSheetId="0">[1]!Intervention[Module]</definedName>
    <definedName name="ModuleColumn">Intervention[Module]</definedName>
    <definedName name="Modules" localSheetId="0">OFFSET('[1]Overview - Section A'!$E$101,1,0,MATCH(" ",'[1]Overview - Section A'!$E$101:$E$117,-1)-1,1)</definedName>
    <definedName name="Modules">OFFSET('Overview - Section A'!$E$101,1,0,MATCH(" ",'Overview - Section A'!$E$101:$E$117,-1)-1,1)</definedName>
    <definedName name="ModuleStart" localSheetId="0">'[1]Reference Records'!$A$162</definedName>
    <definedName name="ModuleStart">'Reference Records'!$A$127</definedName>
    <definedName name="nstructionsB">#REF!</definedName>
    <definedName name="Outcome_Indicator_Disaggregation">'update Helper'!$A$876</definedName>
    <definedName name="Outcome_Indicator_Disaggregation_new">' Disaggregation - Section E '!$B$314</definedName>
    <definedName name="Outcome_indicators__section_C">'update Helper'!$A$221</definedName>
    <definedName name="Outcome_indicators_Targets__section_C">'update Helper'!$A$257</definedName>
    <definedName name="OutcomeIndicator" localSheetId="0">OFFSET('[1]Reference Records'!$I$21,1,0,MATCH(" ",LEFT('[1]Reference Records'!$I$21:$I$58,255),-1)-1,1)</definedName>
    <definedName name="OutcomeIndicator">OFFSET('Reference Records'!$I$15,1,0,MATCH(" ",LEFT('Reference Records'!$I$15:$I$39,255),-1)-1,1)</definedName>
    <definedName name="PICKLISTKEYVALUEPAIR">apttusmetadata!$Y$2:$Z$13</definedName>
    <definedName name="Population">'Overview - Section A'!$J$123</definedName>
    <definedName name="Population_by_intervention" localSheetId="0">'[1]Reference Records'!$A$332:$F$333</definedName>
    <definedName name="Population_by_intervention">'Reference Records'!$A$285:$M$286</definedName>
    <definedName name="Population_by_Intervention_name">'Reference Records'!$E$285:$M$286</definedName>
    <definedName name="PopulationByCoverage" localSheetId="0">'[1]Reference Records'!$A$511:$F$512</definedName>
    <definedName name="PopulationByCoverage">'Reference Records'!$A$368:$F$369</definedName>
    <definedName name="_xlnm.Print_Area" localSheetId="0">'Instructions-ES'!$A$1:$B$434</definedName>
    <definedName name="_xlnm.Print_Area" localSheetId="1">'Overview - Section A'!$A$1:$AI$182</definedName>
    <definedName name="_xlnm.Print_Area" localSheetId="13">'Print View'!$A$1:$S$300</definedName>
    <definedName name="ResponsiblePR" localSheetId="0">IF('[1]Overview - Section A'!$AN$5="Funding Request",OFFSET('[1]Overview - Section A'!$M$30,1,0,MATCH(" ",'[1]Overview - Section A'!$M$30:$M$40,-1)-1,1),OFFSET('[1]Overview - Section A'!$E$26,1,0,MATCH(" ",'[1]Overview - Section A'!$E$26:$E$27,-1)-1,1))</definedName>
    <definedName name="ResponsiblePR">IF('Overview - Section A'!$AN$5="Funding Request",OFFSET('Overview - Section A'!$M$30,1,0,MATCH(" ",'Overview - Section A'!$M$30:$M$40,-1)-1,1),OFFSET('Overview - Section A'!$E$26,1,0,MATCH(" ",'Overview - Section A'!$E$26:$E$27,-1)-1,1))</definedName>
    <definedName name="SectionAPopulation" localSheetId="0">'[1]Overview - Section A'!$V$123:$V$174</definedName>
    <definedName name="SectionAPopulation">'Overview - Section A'!$V$123:$V$174</definedName>
    <definedName name="SectionATab">'Overview - Section A'!$T$13</definedName>
    <definedName name="SectionAUnique">Setup!$L$1:$L$50</definedName>
    <definedName name="SectionBTab">'Impact Indicators - Section B '!$B$5</definedName>
    <definedName name="SectionBTable">'Impact Indicators - Section B '!$A$9:$AA$10</definedName>
    <definedName name="SectionCTab">'Outcome Indicators - Section C '!$B$5</definedName>
    <definedName name="SectionCTable">'Outcome Indicators - Section C '!$A$9:$AA$10</definedName>
    <definedName name="SectionDTab">'Coverage Indicators - Section D'!$B$4</definedName>
    <definedName name="SectionDTable">'Coverage Indicators - Section D'!$A$9:$AM$10</definedName>
    <definedName name="SectionETab">' Disaggregation - Section E '!$F$5</definedName>
    <definedName name="SectionETableBottom">' Disaggregation - Section E '!$B$621:$J$622</definedName>
    <definedName name="SectionETableMiddle">' Disaggregation - Section E '!$B$316:$J$317</definedName>
    <definedName name="SectionETableTop">' Disaggregation - Section E '!$B$10:$J$11</definedName>
    <definedName name="SectionFTab">'WPTM - Section F'!$B$5</definedName>
    <definedName name="Subset" localSheetId="0">OFFSET('[1]Coverage Indicators-Section D'!$AA$10,1,0,MATCH(" ",'[1]Coverage Indicators-Section D'!$AA$10:$AA$42,-1)-1,1)</definedName>
    <definedName name="Subset">OFFSET(#REF!,1,0,MATCH(" ",#REF!,-1)-1,1)</definedName>
    <definedName name="WPTM____Section_F">'update Helper'!$A$2194</definedName>
    <definedName name="WPTM_Results">'update Helper'!$A$2360</definedName>
    <definedName name="XAuthorInvalidPicklistData" localSheetId="0">[1]apttusmetadata!$B$1</definedName>
    <definedName name="XAuthorInvalidPicklistData">apttusmetadata!$B$1</definedName>
  </definedNames>
  <calcPr calcId="191029" calcOnSav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3322" i="27" l="1"/>
  <c r="P3321" i="27"/>
  <c r="P3320" i="27"/>
  <c r="P3319" i="27"/>
  <c r="P3318" i="27"/>
  <c r="P3317" i="27"/>
  <c r="P3316" i="27"/>
  <c r="P3315" i="27"/>
  <c r="P3314" i="27"/>
  <c r="P3313" i="27"/>
  <c r="P3312" i="27"/>
  <c r="P3311" i="27"/>
  <c r="P3310" i="27"/>
  <c r="P3309" i="27"/>
  <c r="P3308" i="27"/>
  <c r="P3307" i="27"/>
  <c r="P3306" i="27"/>
  <c r="P3305" i="27"/>
  <c r="P3304" i="27"/>
  <c r="P3303" i="27"/>
  <c r="P3302" i="27"/>
  <c r="P3301" i="27"/>
  <c r="P3300" i="27"/>
  <c r="P3299" i="27"/>
  <c r="P3298" i="27"/>
  <c r="P3297" i="27"/>
  <c r="P3296" i="27"/>
  <c r="P3295" i="27"/>
  <c r="P3294" i="27"/>
  <c r="P3293" i="27"/>
  <c r="P3292" i="27"/>
  <c r="P3291" i="27"/>
  <c r="P3290" i="27"/>
  <c r="P3289" i="27"/>
  <c r="P3288" i="27"/>
  <c r="P3287" i="27"/>
  <c r="P3286" i="27"/>
  <c r="P3285" i="27"/>
  <c r="P3284" i="27"/>
  <c r="P3283" i="27"/>
  <c r="P3282" i="27"/>
  <c r="P3281" i="27"/>
  <c r="P3280" i="27"/>
  <c r="P3279" i="27"/>
  <c r="P3278" i="27"/>
  <c r="P3277" i="27"/>
  <c r="P3276" i="27"/>
  <c r="P3275" i="27"/>
  <c r="P3274" i="27"/>
  <c r="P3273" i="27"/>
  <c r="P3272" i="27"/>
  <c r="P3271" i="27"/>
  <c r="P3270" i="27"/>
  <c r="P3269" i="27"/>
  <c r="P3268" i="27"/>
  <c r="P3267" i="27"/>
  <c r="P3266" i="27"/>
  <c r="P3265" i="27"/>
  <c r="P3264" i="27"/>
  <c r="P3263" i="27"/>
  <c r="P3262" i="27"/>
  <c r="P3261" i="27"/>
  <c r="P3260" i="27"/>
  <c r="P3259" i="27"/>
  <c r="P3258" i="27"/>
  <c r="P3257" i="27"/>
  <c r="P3256" i="27"/>
  <c r="P3255" i="27"/>
  <c r="P3254" i="27"/>
  <c r="P3253" i="27"/>
  <c r="P3252" i="27"/>
  <c r="P3251" i="27"/>
  <c r="P3250" i="27"/>
  <c r="P3249" i="27"/>
  <c r="P3248" i="27"/>
  <c r="P3247" i="27"/>
  <c r="P3246" i="27"/>
  <c r="P3245" i="27"/>
  <c r="P3244" i="27"/>
  <c r="P3243" i="27"/>
  <c r="P3242" i="27"/>
  <c r="P3241" i="27"/>
  <c r="P3240" i="27"/>
  <c r="P3239" i="27"/>
  <c r="P3238" i="27"/>
  <c r="P3237" i="27"/>
  <c r="P3236" i="27"/>
  <c r="P3235" i="27"/>
  <c r="P3234" i="27"/>
  <c r="P3233" i="27"/>
  <c r="P3232" i="27"/>
  <c r="P3231" i="27"/>
  <c r="P3230" i="27"/>
  <c r="P3229" i="27"/>
  <c r="P3228" i="27"/>
  <c r="P3227" i="27"/>
  <c r="P3226" i="27"/>
  <c r="P3225" i="27"/>
  <c r="P3224" i="27"/>
  <c r="P3223" i="27"/>
  <c r="P3222" i="27"/>
  <c r="P3221" i="27"/>
  <c r="P3220" i="27"/>
  <c r="P3219" i="27"/>
  <c r="P3218" i="27"/>
  <c r="P3217" i="27"/>
  <c r="P3216" i="27"/>
  <c r="P3215" i="27"/>
  <c r="P3214" i="27"/>
  <c r="P3213" i="27"/>
  <c r="P3212" i="27"/>
  <c r="P3211" i="27"/>
  <c r="P3210" i="27"/>
  <c r="P3209" i="27"/>
  <c r="P3208" i="27"/>
  <c r="P3207" i="27"/>
  <c r="P3206" i="27"/>
  <c r="P3205" i="27"/>
  <c r="P3204" i="27"/>
  <c r="P3203" i="27"/>
  <c r="P3202" i="27"/>
  <c r="P3201" i="27"/>
  <c r="P3200" i="27"/>
  <c r="P3199" i="27"/>
  <c r="P3198" i="27"/>
  <c r="P3197" i="27"/>
  <c r="P3196" i="27"/>
  <c r="P3195" i="27"/>
  <c r="P3194" i="27"/>
  <c r="P3193" i="27"/>
  <c r="P3192" i="27"/>
  <c r="P3191" i="27"/>
  <c r="P3190" i="27"/>
  <c r="P3189" i="27"/>
  <c r="P3188" i="27"/>
  <c r="P3187" i="27"/>
  <c r="P3186" i="27"/>
  <c r="P3185" i="27"/>
  <c r="P3184" i="27"/>
  <c r="P3183" i="27"/>
  <c r="P3182" i="27"/>
  <c r="P3181" i="27"/>
  <c r="P3180" i="27"/>
  <c r="P3179" i="27"/>
  <c r="P3178" i="27"/>
  <c r="P3177" i="27"/>
  <c r="P3176" i="27"/>
  <c r="P3175" i="27"/>
  <c r="P3174" i="27"/>
  <c r="P3173" i="27"/>
  <c r="P3172" i="27"/>
  <c r="P3171" i="27"/>
  <c r="P3170" i="27"/>
  <c r="P3169" i="27"/>
  <c r="P3168" i="27"/>
  <c r="P3167" i="27"/>
  <c r="P3166" i="27"/>
  <c r="P3165" i="27"/>
  <c r="P3164" i="27"/>
  <c r="P3163" i="27"/>
  <c r="P3162" i="27"/>
  <c r="P3161" i="27"/>
  <c r="P3160" i="27"/>
  <c r="P3159" i="27"/>
  <c r="P3158" i="27"/>
  <c r="P3157" i="27"/>
  <c r="P3156" i="27"/>
  <c r="P3155" i="27"/>
  <c r="P3154" i="27"/>
  <c r="P3153" i="27"/>
  <c r="P3152" i="27"/>
  <c r="P3151" i="27"/>
  <c r="P3150" i="27"/>
  <c r="P3149" i="27"/>
  <c r="P3148" i="27"/>
  <c r="P3147" i="27"/>
  <c r="P3146" i="27"/>
  <c r="P3145" i="27"/>
  <c r="P3144" i="27"/>
  <c r="P3143" i="27"/>
  <c r="P3142" i="27"/>
  <c r="P3141" i="27"/>
  <c r="P3140" i="27"/>
  <c r="P3139" i="27"/>
  <c r="P3138" i="27"/>
  <c r="P3137" i="27"/>
  <c r="P3136" i="27"/>
  <c r="P3135" i="27"/>
  <c r="P3134" i="27"/>
  <c r="P3133" i="27"/>
  <c r="P3132" i="27"/>
  <c r="P3131" i="27"/>
  <c r="P3130" i="27"/>
  <c r="P3129" i="27"/>
  <c r="P3128" i="27"/>
  <c r="P3127" i="27"/>
  <c r="P3126" i="27"/>
  <c r="P3125" i="27"/>
  <c r="P3124" i="27"/>
  <c r="P3123" i="27"/>
  <c r="P3122" i="27"/>
  <c r="P3121" i="27"/>
  <c r="P3120" i="27"/>
  <c r="P3119" i="27"/>
  <c r="P3118" i="27"/>
  <c r="P3117" i="27"/>
  <c r="P3116" i="27"/>
  <c r="P3115" i="27"/>
  <c r="P3114" i="27"/>
  <c r="P3113" i="27"/>
  <c r="P3112" i="27"/>
  <c r="P3111" i="27"/>
  <c r="P3110" i="27"/>
  <c r="P3109" i="27"/>
  <c r="P3108" i="27"/>
  <c r="P3107" i="27"/>
  <c r="P3106" i="27"/>
  <c r="P3105" i="27"/>
  <c r="P3104" i="27"/>
  <c r="P3103" i="27"/>
  <c r="P3102" i="27"/>
  <c r="P3101" i="27"/>
  <c r="P3100" i="27"/>
  <c r="P3099" i="27"/>
  <c r="P3098" i="27"/>
  <c r="P3097" i="27"/>
  <c r="P3096" i="27"/>
  <c r="P3095" i="27"/>
  <c r="P3094" i="27"/>
  <c r="P3093" i="27"/>
  <c r="P3092" i="27"/>
  <c r="P3091" i="27"/>
  <c r="P3090" i="27"/>
  <c r="P3089" i="27"/>
  <c r="P3088" i="27"/>
  <c r="P3087" i="27"/>
  <c r="P3086" i="27"/>
  <c r="P3085" i="27"/>
  <c r="P3084" i="27"/>
  <c r="P3083" i="27"/>
  <c r="P3082" i="27"/>
  <c r="P3081" i="27"/>
  <c r="P3080" i="27"/>
  <c r="P3079" i="27"/>
  <c r="P3078" i="27"/>
  <c r="P3077" i="27"/>
  <c r="P3076" i="27"/>
  <c r="P3075" i="27"/>
  <c r="P3074" i="27"/>
  <c r="P3073" i="27"/>
  <c r="P3072" i="27"/>
  <c r="P3071" i="27"/>
  <c r="P3070" i="27"/>
  <c r="P3069" i="27"/>
  <c r="P3068" i="27"/>
  <c r="P3067" i="27"/>
  <c r="P3066" i="27"/>
  <c r="P3065" i="27"/>
  <c r="P3064" i="27"/>
  <c r="P3063" i="27"/>
  <c r="P3062" i="27"/>
  <c r="P3061" i="27"/>
  <c r="P3060" i="27"/>
  <c r="P3059" i="27"/>
  <c r="P3058" i="27"/>
  <c r="P3057" i="27"/>
  <c r="P3056" i="27"/>
  <c r="P3055" i="27"/>
  <c r="P3054" i="27"/>
  <c r="P3053" i="27"/>
  <c r="P3052" i="27"/>
  <c r="P3051" i="27"/>
  <c r="P3050" i="27"/>
  <c r="P3049" i="27"/>
  <c r="P3048" i="27"/>
  <c r="P3047" i="27"/>
  <c r="P3046" i="27"/>
  <c r="P3045" i="27"/>
  <c r="P3044" i="27"/>
  <c r="P3043" i="27"/>
  <c r="P3042" i="27"/>
  <c r="P3041" i="27"/>
  <c r="P3040" i="27"/>
  <c r="P3039" i="27"/>
  <c r="P3038" i="27"/>
  <c r="P3037" i="27"/>
  <c r="P3036" i="27"/>
  <c r="P3035" i="27"/>
  <c r="P3034" i="27"/>
  <c r="P3033" i="27"/>
  <c r="P3032" i="27"/>
  <c r="P3031" i="27"/>
  <c r="P3030" i="27"/>
  <c r="P3029" i="27"/>
  <c r="P3028" i="27"/>
  <c r="P3027" i="27"/>
  <c r="P3026" i="27"/>
  <c r="P3025" i="27"/>
  <c r="P3024" i="27"/>
  <c r="P3023" i="27"/>
  <c r="P3022" i="27"/>
  <c r="P3021" i="27"/>
  <c r="P3020" i="27"/>
  <c r="P3019" i="27"/>
  <c r="P3018" i="27"/>
  <c r="P3017" i="27"/>
  <c r="P3016" i="27"/>
  <c r="P3015" i="27"/>
  <c r="P3014" i="27"/>
  <c r="P3013" i="27"/>
  <c r="P3012" i="27"/>
  <c r="P3011" i="27"/>
  <c r="P3010" i="27"/>
  <c r="P3009" i="27"/>
  <c r="P3008" i="27"/>
  <c r="P3007" i="27"/>
  <c r="P3006" i="27"/>
  <c r="P3005" i="27"/>
  <c r="P3004" i="27"/>
  <c r="P3003" i="27"/>
  <c r="P3002" i="27"/>
  <c r="P3001" i="27"/>
  <c r="P3000" i="27"/>
  <c r="P2999" i="27"/>
  <c r="P2998" i="27"/>
  <c r="P2997" i="27"/>
  <c r="P2996" i="27"/>
  <c r="P2995" i="27"/>
  <c r="P2994" i="27"/>
  <c r="P2993" i="27"/>
  <c r="P2992" i="27"/>
  <c r="P2991" i="27"/>
  <c r="P2990" i="27"/>
  <c r="P2989" i="27"/>
  <c r="P2988" i="27"/>
  <c r="P2987" i="27"/>
  <c r="P2986" i="27"/>
  <c r="P2985" i="27"/>
  <c r="P2984" i="27"/>
  <c r="P2983" i="27"/>
  <c r="P2982" i="27"/>
  <c r="P2981" i="27"/>
  <c r="P2980" i="27"/>
  <c r="P2979" i="27"/>
  <c r="P2978" i="27"/>
  <c r="P2977" i="27"/>
  <c r="P2976" i="27"/>
  <c r="P2975" i="27"/>
  <c r="P2974" i="27"/>
  <c r="P2973" i="27"/>
  <c r="P2972" i="27"/>
  <c r="P2971" i="27"/>
  <c r="P2970" i="27"/>
  <c r="P2969" i="27"/>
  <c r="P2968" i="27"/>
  <c r="P2967" i="27"/>
  <c r="P2966" i="27"/>
  <c r="P2965" i="27"/>
  <c r="P2964" i="27"/>
  <c r="P2963" i="27"/>
  <c r="P2962" i="27"/>
  <c r="P2961" i="27"/>
  <c r="P2960" i="27"/>
  <c r="P2959" i="27"/>
  <c r="P2958" i="27"/>
  <c r="P2957" i="27"/>
  <c r="P2956" i="27"/>
  <c r="P2955" i="27"/>
  <c r="P2954" i="27"/>
  <c r="P2953" i="27"/>
  <c r="P2952" i="27"/>
  <c r="P2951" i="27"/>
  <c r="P2950" i="27"/>
  <c r="P2949" i="27"/>
  <c r="P2948" i="27"/>
  <c r="P2947" i="27"/>
  <c r="P2946" i="27"/>
  <c r="P2945" i="27"/>
  <c r="P2944" i="27"/>
  <c r="P2943" i="27"/>
  <c r="P2942" i="27"/>
  <c r="P2941" i="27"/>
  <c r="P2940" i="27"/>
  <c r="P2939" i="27"/>
  <c r="P2938" i="27"/>
  <c r="P2937" i="27"/>
  <c r="P2936" i="27"/>
  <c r="P2935" i="27"/>
  <c r="P2934" i="27"/>
  <c r="P2933" i="27"/>
  <c r="P2932" i="27"/>
  <c r="P2931" i="27"/>
  <c r="P2930" i="27"/>
  <c r="P2929" i="27"/>
  <c r="P2928" i="27"/>
  <c r="P2927" i="27"/>
  <c r="P2926" i="27"/>
  <c r="P2925" i="27"/>
  <c r="P2924" i="27"/>
  <c r="P2923" i="27"/>
  <c r="P2922" i="27"/>
  <c r="P2921" i="27"/>
  <c r="P2920" i="27"/>
  <c r="P2919" i="27"/>
  <c r="P2918" i="27"/>
  <c r="P2917" i="27"/>
  <c r="P2916" i="27"/>
  <c r="P2915" i="27"/>
  <c r="P2914" i="27"/>
  <c r="P2913" i="27"/>
  <c r="P2912" i="27"/>
  <c r="P2911" i="27"/>
  <c r="P2910" i="27"/>
  <c r="P2909" i="27"/>
  <c r="P2908" i="27"/>
  <c r="P2907" i="27"/>
  <c r="P2906" i="27"/>
  <c r="P2905" i="27"/>
  <c r="P2904" i="27"/>
  <c r="P2903" i="27"/>
  <c r="P2902" i="27"/>
  <c r="P2901" i="27"/>
  <c r="P2900" i="27"/>
  <c r="P2899" i="27"/>
  <c r="P2898" i="27"/>
  <c r="P2897" i="27"/>
  <c r="P2896" i="27"/>
  <c r="P2895" i="27"/>
  <c r="P2894" i="27"/>
  <c r="P2893" i="27"/>
  <c r="P2892" i="27"/>
  <c r="P2891" i="27"/>
  <c r="P2890" i="27"/>
  <c r="P2889" i="27"/>
  <c r="P2888" i="27"/>
  <c r="P2887" i="27"/>
  <c r="P2886" i="27"/>
  <c r="P2885" i="27"/>
  <c r="P2884" i="27"/>
  <c r="P2883" i="27"/>
  <c r="P2882" i="27"/>
  <c r="P2881" i="27"/>
  <c r="P2880" i="27"/>
  <c r="P2879" i="27"/>
  <c r="P2878" i="27"/>
  <c r="P2877" i="27"/>
  <c r="P2876" i="27"/>
  <c r="P2875" i="27"/>
  <c r="P2874" i="27"/>
  <c r="P2873" i="27"/>
  <c r="P2872" i="27"/>
  <c r="P2871" i="27"/>
  <c r="P2870" i="27"/>
  <c r="P2869" i="27"/>
  <c r="P2868" i="27"/>
  <c r="P2867" i="27"/>
  <c r="P2866" i="27"/>
  <c r="P2865" i="27"/>
  <c r="P2864" i="27"/>
  <c r="P2863" i="27"/>
  <c r="P2862" i="27"/>
  <c r="P2861" i="27"/>
  <c r="P2860" i="27"/>
  <c r="P2859" i="27"/>
  <c r="P2858" i="27"/>
  <c r="P2857" i="27"/>
  <c r="P2856" i="27"/>
  <c r="P2855" i="27"/>
  <c r="P2854" i="27"/>
  <c r="P2853" i="27"/>
  <c r="P2852" i="27"/>
  <c r="P2851" i="27"/>
  <c r="P2850" i="27"/>
  <c r="P2849" i="27"/>
  <c r="P2848" i="27"/>
  <c r="P2847" i="27"/>
  <c r="P2846" i="27"/>
  <c r="P2845" i="27"/>
  <c r="P2844" i="27"/>
  <c r="P2843" i="27"/>
  <c r="D2843" i="27"/>
  <c r="D2844" i="27" s="1"/>
  <c r="D2845" i="27" s="1"/>
  <c r="D2846" i="27" s="1"/>
  <c r="D2847" i="27" s="1"/>
  <c r="D2848" i="27" s="1"/>
  <c r="D2849" i="27" s="1"/>
  <c r="D2850" i="27" s="1"/>
  <c r="D2851" i="27" s="1"/>
  <c r="D2852" i="27" s="1"/>
  <c r="D2853" i="27" s="1"/>
  <c r="D2854" i="27" s="1"/>
  <c r="D2855" i="27" s="1"/>
  <c r="D2856" i="27" s="1"/>
  <c r="D2857" i="27" s="1"/>
  <c r="D2858" i="27" s="1"/>
  <c r="D2859" i="27" s="1"/>
  <c r="D2860" i="27" s="1"/>
  <c r="D2861" i="27" s="1"/>
  <c r="D2862" i="27" s="1"/>
  <c r="D2863" i="27" s="1"/>
  <c r="D2864" i="27" s="1"/>
  <c r="D2865" i="27" s="1"/>
  <c r="D2866" i="27" s="1"/>
  <c r="D2867" i="27" s="1"/>
  <c r="D2868" i="27" s="1"/>
  <c r="D2869" i="27" s="1"/>
  <c r="D2870" i="27" s="1"/>
  <c r="D2871" i="27" s="1"/>
  <c r="D2872" i="27" s="1"/>
  <c r="D2873" i="27" s="1"/>
  <c r="D2874" i="27" s="1"/>
  <c r="D2875" i="27" s="1"/>
  <c r="D2876" i="27" s="1"/>
  <c r="D2877" i="27" s="1"/>
  <c r="D2878" i="27" s="1"/>
  <c r="D2879" i="27" s="1"/>
  <c r="D2880" i="27" s="1"/>
  <c r="D2881" i="27" s="1"/>
  <c r="D2882" i="27" s="1"/>
  <c r="D2883" i="27" s="1"/>
  <c r="D2884" i="27" s="1"/>
  <c r="D2885" i="27" s="1"/>
  <c r="D2886" i="27" s="1"/>
  <c r="D2887" i="27" s="1"/>
  <c r="D2888" i="27" s="1"/>
  <c r="D2889" i="27" s="1"/>
  <c r="D2890" i="27" s="1"/>
  <c r="D2891" i="27" s="1"/>
  <c r="D2892" i="27" s="1"/>
  <c r="D2893" i="27" s="1"/>
  <c r="D2894" i="27" s="1"/>
  <c r="D2895" i="27" s="1"/>
  <c r="D2896" i="27" s="1"/>
  <c r="D2897" i="27" s="1"/>
  <c r="D2898" i="27" s="1"/>
  <c r="D2899" i="27" s="1"/>
  <c r="D2900" i="27" s="1"/>
  <c r="D2901" i="27" s="1"/>
  <c r="D2902" i="27" s="1"/>
  <c r="D2903" i="27" s="1"/>
  <c r="D2904" i="27" s="1"/>
  <c r="D2905" i="27" s="1"/>
  <c r="D2906" i="27" s="1"/>
  <c r="D2907" i="27" s="1"/>
  <c r="D2908" i="27" s="1"/>
  <c r="D2909" i="27" s="1"/>
  <c r="D2910" i="27" s="1"/>
  <c r="D2911" i="27" s="1"/>
  <c r="D2912" i="27" s="1"/>
  <c r="D2913" i="27" s="1"/>
  <c r="D2914" i="27" s="1"/>
  <c r="D2915" i="27" s="1"/>
  <c r="D2916" i="27" s="1"/>
  <c r="D2917" i="27" s="1"/>
  <c r="D2918" i="27" s="1"/>
  <c r="D2919" i="27" s="1"/>
  <c r="D2920" i="27" s="1"/>
  <c r="D2921" i="27" s="1"/>
  <c r="D2922" i="27" s="1"/>
  <c r="D2923" i="27" s="1"/>
  <c r="D2924" i="27" s="1"/>
  <c r="D2925" i="27" s="1"/>
  <c r="D2926" i="27" s="1"/>
  <c r="D2927" i="27" s="1"/>
  <c r="D2928" i="27" s="1"/>
  <c r="D2929" i="27" s="1"/>
  <c r="D2930" i="27" s="1"/>
  <c r="D2931" i="27" s="1"/>
  <c r="D2932" i="27" s="1"/>
  <c r="D2933" i="27" s="1"/>
  <c r="D2934" i="27" s="1"/>
  <c r="D2935" i="27" s="1"/>
  <c r="D2936" i="27" s="1"/>
  <c r="D2937" i="27" s="1"/>
  <c r="D2938" i="27" s="1"/>
  <c r="D2939" i="27" s="1"/>
  <c r="D2940" i="27" s="1"/>
  <c r="D2941" i="27" s="1"/>
  <c r="D2942" i="27" s="1"/>
  <c r="D2943" i="27" s="1"/>
  <c r="D2944" i="27" s="1"/>
  <c r="D2945" i="27" s="1"/>
  <c r="D2946" i="27" s="1"/>
  <c r="D2947" i="27" s="1"/>
  <c r="D2948" i="27" s="1"/>
  <c r="D2949" i="27" s="1"/>
  <c r="D2950" i="27" s="1"/>
  <c r="D2951" i="27" s="1"/>
  <c r="D2952" i="27" s="1"/>
  <c r="D2953" i="27" s="1"/>
  <c r="D2954" i="27" s="1"/>
  <c r="D2955" i="27" s="1"/>
  <c r="D2956" i="27" s="1"/>
  <c r="D2957" i="27" s="1"/>
  <c r="D2958" i="27" s="1"/>
  <c r="D2959" i="27" s="1"/>
  <c r="D2960" i="27" s="1"/>
  <c r="D2961" i="27" s="1"/>
  <c r="D2962" i="27" s="1"/>
  <c r="D2963" i="27" s="1"/>
  <c r="D2964" i="27" s="1"/>
  <c r="D2965" i="27" s="1"/>
  <c r="D2966" i="27" s="1"/>
  <c r="D2967" i="27" s="1"/>
  <c r="D2968" i="27" s="1"/>
  <c r="D2969" i="27" s="1"/>
  <c r="D2970" i="27" s="1"/>
  <c r="D2971" i="27" s="1"/>
  <c r="D2972" i="27" s="1"/>
  <c r="D2973" i="27" s="1"/>
  <c r="D2974" i="27" s="1"/>
  <c r="D2975" i="27" s="1"/>
  <c r="D2976" i="27" s="1"/>
  <c r="D2977" i="27" s="1"/>
  <c r="D2978" i="27" s="1"/>
  <c r="D2979" i="27" s="1"/>
  <c r="D2980" i="27" s="1"/>
  <c r="D2981" i="27" s="1"/>
  <c r="D2982" i="27" s="1"/>
  <c r="D2983" i="27" s="1"/>
  <c r="D2984" i="27" s="1"/>
  <c r="D2985" i="27" s="1"/>
  <c r="D2986" i="27" s="1"/>
  <c r="D2987" i="27" s="1"/>
  <c r="D2988" i="27" s="1"/>
  <c r="D2989" i="27" s="1"/>
  <c r="D2990" i="27" s="1"/>
  <c r="D2991" i="27" s="1"/>
  <c r="D2992" i="27" s="1"/>
  <c r="D2993" i="27" s="1"/>
  <c r="D2994" i="27" s="1"/>
  <c r="D2995" i="27" s="1"/>
  <c r="D2996" i="27" s="1"/>
  <c r="D2997" i="27" s="1"/>
  <c r="D2998" i="27" s="1"/>
  <c r="D2999" i="27" s="1"/>
  <c r="D3000" i="27" s="1"/>
  <c r="D3001" i="27" s="1"/>
  <c r="D3002" i="27" s="1"/>
  <c r="D3003" i="27" s="1"/>
  <c r="D3004" i="27" s="1"/>
  <c r="D3005" i="27" s="1"/>
  <c r="D3006" i="27" s="1"/>
  <c r="D3007" i="27" s="1"/>
  <c r="D3008" i="27" s="1"/>
  <c r="D3009" i="27" s="1"/>
  <c r="D3010" i="27" s="1"/>
  <c r="D3011" i="27" s="1"/>
  <c r="D3012" i="27" s="1"/>
  <c r="D3013" i="27" s="1"/>
  <c r="D3014" i="27" s="1"/>
  <c r="D3015" i="27" s="1"/>
  <c r="D3016" i="27" s="1"/>
  <c r="D3017" i="27" s="1"/>
  <c r="D3018" i="27" s="1"/>
  <c r="D3019" i="27" s="1"/>
  <c r="D3020" i="27" s="1"/>
  <c r="D3021" i="27" s="1"/>
  <c r="D3022" i="27" s="1"/>
  <c r="D3023" i="27" s="1"/>
  <c r="D3024" i="27" s="1"/>
  <c r="D3025" i="27" s="1"/>
  <c r="D3026" i="27" s="1"/>
  <c r="D3027" i="27" s="1"/>
  <c r="D3028" i="27" s="1"/>
  <c r="D3029" i="27" s="1"/>
  <c r="D3030" i="27" s="1"/>
  <c r="D3031" i="27" s="1"/>
  <c r="D3032" i="27" s="1"/>
  <c r="D3033" i="27" s="1"/>
  <c r="D3034" i="27" s="1"/>
  <c r="D3035" i="27" s="1"/>
  <c r="D3036" i="27" s="1"/>
  <c r="D3037" i="27" s="1"/>
  <c r="D3038" i="27" s="1"/>
  <c r="D3039" i="27" s="1"/>
  <c r="D3040" i="27" s="1"/>
  <c r="D3041" i="27" s="1"/>
  <c r="D3042" i="27" s="1"/>
  <c r="D3043" i="27" s="1"/>
  <c r="D3044" i="27" s="1"/>
  <c r="D3045" i="27" s="1"/>
  <c r="D3046" i="27" s="1"/>
  <c r="D3047" i="27" s="1"/>
  <c r="D3048" i="27" s="1"/>
  <c r="D3049" i="27" s="1"/>
  <c r="D3050" i="27" s="1"/>
  <c r="D3051" i="27" s="1"/>
  <c r="D3052" i="27" s="1"/>
  <c r="D3053" i="27" s="1"/>
  <c r="D3054" i="27" s="1"/>
  <c r="D3055" i="27" s="1"/>
  <c r="D3056" i="27" s="1"/>
  <c r="D3057" i="27" s="1"/>
  <c r="D3058" i="27" s="1"/>
  <c r="D3059" i="27" s="1"/>
  <c r="D3060" i="27" s="1"/>
  <c r="D3061" i="27" s="1"/>
  <c r="D3062" i="27" s="1"/>
  <c r="D3063" i="27" s="1"/>
  <c r="D3064" i="27" s="1"/>
  <c r="D3065" i="27" s="1"/>
  <c r="D3066" i="27" s="1"/>
  <c r="D3067" i="27" s="1"/>
  <c r="D3068" i="27" s="1"/>
  <c r="D3069" i="27" s="1"/>
  <c r="D3070" i="27" s="1"/>
  <c r="D3071" i="27" s="1"/>
  <c r="D3072" i="27" s="1"/>
  <c r="D3073" i="27" s="1"/>
  <c r="D3074" i="27" s="1"/>
  <c r="D3075" i="27" s="1"/>
  <c r="D3076" i="27" s="1"/>
  <c r="D3077" i="27" s="1"/>
  <c r="D3078" i="27" s="1"/>
  <c r="D3079" i="27" s="1"/>
  <c r="D3080" i="27" s="1"/>
  <c r="D3081" i="27" s="1"/>
  <c r="D3082" i="27" s="1"/>
  <c r="D3083" i="27" s="1"/>
  <c r="D3084" i="27" s="1"/>
  <c r="D3085" i="27" s="1"/>
  <c r="D3086" i="27" s="1"/>
  <c r="D3087" i="27" s="1"/>
  <c r="D3088" i="27" s="1"/>
  <c r="D3089" i="27" s="1"/>
  <c r="D3090" i="27" s="1"/>
  <c r="D3091" i="27" s="1"/>
  <c r="D3092" i="27" s="1"/>
  <c r="D3093" i="27" s="1"/>
  <c r="D3094" i="27" s="1"/>
  <c r="D3095" i="27" s="1"/>
  <c r="D3096" i="27" s="1"/>
  <c r="D3097" i="27" s="1"/>
  <c r="D3098" i="27" s="1"/>
  <c r="D3099" i="27" s="1"/>
  <c r="D3100" i="27" s="1"/>
  <c r="D3101" i="27" s="1"/>
  <c r="D3102" i="27" s="1"/>
  <c r="D3103" i="27" s="1"/>
  <c r="D3104" i="27" s="1"/>
  <c r="D3105" i="27" s="1"/>
  <c r="D3106" i="27" s="1"/>
  <c r="D3107" i="27" s="1"/>
  <c r="D3108" i="27" s="1"/>
  <c r="D3109" i="27" s="1"/>
  <c r="D3110" i="27" s="1"/>
  <c r="D3111" i="27" s="1"/>
  <c r="D3112" i="27" s="1"/>
  <c r="D3113" i="27" s="1"/>
  <c r="D3114" i="27" s="1"/>
  <c r="D3115" i="27" s="1"/>
  <c r="D3116" i="27" s="1"/>
  <c r="D3117" i="27" s="1"/>
  <c r="D3118" i="27" s="1"/>
  <c r="D3119" i="27" s="1"/>
  <c r="D3120" i="27" s="1"/>
  <c r="D3121" i="27" s="1"/>
  <c r="D3122" i="27" s="1"/>
  <c r="D3123" i="27" s="1"/>
  <c r="D3124" i="27" s="1"/>
  <c r="D3125" i="27" s="1"/>
  <c r="D3126" i="27" s="1"/>
  <c r="D3127" i="27" s="1"/>
  <c r="D3128" i="27" s="1"/>
  <c r="D3129" i="27" s="1"/>
  <c r="D3130" i="27" s="1"/>
  <c r="D3131" i="27" s="1"/>
  <c r="D3132" i="27" s="1"/>
  <c r="D3133" i="27" s="1"/>
  <c r="D3134" i="27" s="1"/>
  <c r="D3135" i="27" s="1"/>
  <c r="D3136" i="27" s="1"/>
  <c r="D3137" i="27" s="1"/>
  <c r="D3138" i="27" s="1"/>
  <c r="D3139" i="27" s="1"/>
  <c r="D3140" i="27" s="1"/>
  <c r="D3141" i="27" s="1"/>
  <c r="D3142" i="27" s="1"/>
  <c r="D3143" i="27" s="1"/>
  <c r="D3144" i="27" s="1"/>
  <c r="D3145" i="27" s="1"/>
  <c r="D3146" i="27" s="1"/>
  <c r="D3147" i="27" s="1"/>
  <c r="D3148" i="27" s="1"/>
  <c r="D3149" i="27" s="1"/>
  <c r="D3150" i="27" s="1"/>
  <c r="D3151" i="27" s="1"/>
  <c r="D3152" i="27" s="1"/>
  <c r="D3153" i="27" s="1"/>
  <c r="D3154" i="27" s="1"/>
  <c r="D3155" i="27" s="1"/>
  <c r="D3156" i="27" s="1"/>
  <c r="D3157" i="27" s="1"/>
  <c r="D3158" i="27" s="1"/>
  <c r="D3159" i="27" s="1"/>
  <c r="D3160" i="27" s="1"/>
  <c r="D3161" i="27" s="1"/>
  <c r="D3162" i="27" s="1"/>
  <c r="D3163" i="27" s="1"/>
  <c r="D3164" i="27" s="1"/>
  <c r="D3165" i="27" s="1"/>
  <c r="D3166" i="27" s="1"/>
  <c r="D3167" i="27" s="1"/>
  <c r="D3168" i="27" s="1"/>
  <c r="D3169" i="27" s="1"/>
  <c r="D3170" i="27" s="1"/>
  <c r="D3171" i="27" s="1"/>
  <c r="D3172" i="27" s="1"/>
  <c r="D3173" i="27" s="1"/>
  <c r="D3174" i="27" s="1"/>
  <c r="D3175" i="27" s="1"/>
  <c r="D3176" i="27" s="1"/>
  <c r="D3177" i="27" s="1"/>
  <c r="D3178" i="27" s="1"/>
  <c r="D3179" i="27" s="1"/>
  <c r="D3180" i="27" s="1"/>
  <c r="D3181" i="27" s="1"/>
  <c r="D3182" i="27" s="1"/>
  <c r="D3183" i="27" s="1"/>
  <c r="D3184" i="27" s="1"/>
  <c r="D3185" i="27" s="1"/>
  <c r="D3186" i="27" s="1"/>
  <c r="D3187" i="27" s="1"/>
  <c r="D3188" i="27" s="1"/>
  <c r="D3189" i="27" s="1"/>
  <c r="D3190" i="27" s="1"/>
  <c r="D3191" i="27" s="1"/>
  <c r="D3192" i="27" s="1"/>
  <c r="D3193" i="27" s="1"/>
  <c r="D3194" i="27" s="1"/>
  <c r="D3195" i="27" s="1"/>
  <c r="D3196" i="27" s="1"/>
  <c r="D3197" i="27" s="1"/>
  <c r="D3198" i="27" s="1"/>
  <c r="D3199" i="27" s="1"/>
  <c r="D3200" i="27" s="1"/>
  <c r="D3201" i="27" s="1"/>
  <c r="D3202" i="27" s="1"/>
  <c r="D3203" i="27" s="1"/>
  <c r="D3204" i="27" s="1"/>
  <c r="D3205" i="27" s="1"/>
  <c r="D3206" i="27" s="1"/>
  <c r="D3207" i="27" s="1"/>
  <c r="D3208" i="27" s="1"/>
  <c r="D3209" i="27" s="1"/>
  <c r="D3210" i="27" s="1"/>
  <c r="D3211" i="27" s="1"/>
  <c r="D3212" i="27" s="1"/>
  <c r="D3213" i="27" s="1"/>
  <c r="D3214" i="27" s="1"/>
  <c r="D3215" i="27" s="1"/>
  <c r="D3216" i="27" s="1"/>
  <c r="D3217" i="27" s="1"/>
  <c r="D3218" i="27" s="1"/>
  <c r="D3219" i="27" s="1"/>
  <c r="D3220" i="27" s="1"/>
  <c r="D3221" i="27" s="1"/>
  <c r="D3222" i="27" s="1"/>
  <c r="D3223" i="27" s="1"/>
  <c r="D3224" i="27" s="1"/>
  <c r="D3225" i="27" s="1"/>
  <c r="D3226" i="27" s="1"/>
  <c r="D3227" i="27" s="1"/>
  <c r="D3228" i="27" s="1"/>
  <c r="D3229" i="27" s="1"/>
  <c r="D3230" i="27" s="1"/>
  <c r="D3231" i="27" s="1"/>
  <c r="D3232" i="27" s="1"/>
  <c r="D3233" i="27" s="1"/>
  <c r="D3234" i="27" s="1"/>
  <c r="D3235" i="27" s="1"/>
  <c r="D3236" i="27" s="1"/>
  <c r="D3237" i="27" s="1"/>
  <c r="D3238" i="27" s="1"/>
  <c r="D3239" i="27" s="1"/>
  <c r="D3240" i="27" s="1"/>
  <c r="D3241" i="27" s="1"/>
  <c r="D3242" i="27" s="1"/>
  <c r="D3243" i="27" s="1"/>
  <c r="D3244" i="27" s="1"/>
  <c r="D3245" i="27" s="1"/>
  <c r="D3246" i="27" s="1"/>
  <c r="D3247" i="27" s="1"/>
  <c r="D3248" i="27" s="1"/>
  <c r="D3249" i="27" s="1"/>
  <c r="D3250" i="27" s="1"/>
  <c r="D3251" i="27" s="1"/>
  <c r="D3252" i="27" s="1"/>
  <c r="D3253" i="27" s="1"/>
  <c r="D3254" i="27" s="1"/>
  <c r="D3255" i="27" s="1"/>
  <c r="D3256" i="27" s="1"/>
  <c r="D3257" i="27" s="1"/>
  <c r="D3258" i="27" s="1"/>
  <c r="D3259" i="27" s="1"/>
  <c r="D3260" i="27" s="1"/>
  <c r="D3261" i="27" s="1"/>
  <c r="D3262" i="27" s="1"/>
  <c r="D3263" i="27" s="1"/>
  <c r="D3264" i="27" s="1"/>
  <c r="D3265" i="27" s="1"/>
  <c r="D3266" i="27" s="1"/>
  <c r="D3267" i="27" s="1"/>
  <c r="D3268" i="27" s="1"/>
  <c r="D3269" i="27" s="1"/>
  <c r="D3270" i="27" s="1"/>
  <c r="D3271" i="27" s="1"/>
  <c r="D3272" i="27" s="1"/>
  <c r="D3273" i="27" s="1"/>
  <c r="D3274" i="27" s="1"/>
  <c r="D3275" i="27" s="1"/>
  <c r="D3276" i="27" s="1"/>
  <c r="D3277" i="27" s="1"/>
  <c r="D3278" i="27" s="1"/>
  <c r="D3279" i="27" s="1"/>
  <c r="D3280" i="27" s="1"/>
  <c r="D3281" i="27" s="1"/>
  <c r="D3282" i="27" s="1"/>
  <c r="D3283" i="27" s="1"/>
  <c r="D3284" i="27" s="1"/>
  <c r="D3285" i="27" s="1"/>
  <c r="D3286" i="27" s="1"/>
  <c r="D3287" i="27" s="1"/>
  <c r="D3288" i="27" s="1"/>
  <c r="D3289" i="27" s="1"/>
  <c r="D3290" i="27" s="1"/>
  <c r="D3291" i="27" s="1"/>
  <c r="D3292" i="27" s="1"/>
  <c r="D3293" i="27" s="1"/>
  <c r="D3294" i="27" s="1"/>
  <c r="D3295" i="27" s="1"/>
  <c r="D3296" i="27" s="1"/>
  <c r="D3297" i="27" s="1"/>
  <c r="D3298" i="27" s="1"/>
  <c r="D3299" i="27" s="1"/>
  <c r="D3300" i="27" s="1"/>
  <c r="D3301" i="27" s="1"/>
  <c r="D3302" i="27" s="1"/>
  <c r="D3303" i="27" s="1"/>
  <c r="D3304" i="27" s="1"/>
  <c r="D3305" i="27" s="1"/>
  <c r="D3306" i="27" s="1"/>
  <c r="D3307" i="27" s="1"/>
  <c r="D3308" i="27" s="1"/>
  <c r="D3309" i="27" s="1"/>
  <c r="D3310" i="27" s="1"/>
  <c r="D3311" i="27" s="1"/>
  <c r="D3312" i="27" s="1"/>
  <c r="D3313" i="27" s="1"/>
  <c r="D3314" i="27" s="1"/>
  <c r="D3315" i="27" s="1"/>
  <c r="D3316" i="27" s="1"/>
  <c r="D3317" i="27" s="1"/>
  <c r="D3318" i="27" s="1"/>
  <c r="D3319" i="27" s="1"/>
  <c r="D3320" i="27" s="1"/>
  <c r="D3321" i="27" s="1"/>
  <c r="D3322" i="27" s="1"/>
  <c r="C3322" i="27"/>
  <c r="C3321" i="27"/>
  <c r="C3320" i="27"/>
  <c r="C3319" i="27"/>
  <c r="C3318" i="27"/>
  <c r="C3317" i="27"/>
  <c r="C3316" i="27"/>
  <c r="C3315" i="27"/>
  <c r="C3314" i="27"/>
  <c r="C3313" i="27"/>
  <c r="C3312" i="27"/>
  <c r="C3311" i="27"/>
  <c r="C3310" i="27"/>
  <c r="C3309" i="27"/>
  <c r="C3308" i="27"/>
  <c r="C3307" i="27"/>
  <c r="C3306" i="27"/>
  <c r="C3305" i="27"/>
  <c r="C3304" i="27"/>
  <c r="C3303" i="27"/>
  <c r="C3302" i="27"/>
  <c r="C3301" i="27"/>
  <c r="C3300" i="27"/>
  <c r="C3299" i="27"/>
  <c r="C3298" i="27"/>
  <c r="C3297" i="27"/>
  <c r="C3296" i="27"/>
  <c r="C3295" i="27"/>
  <c r="C3294" i="27"/>
  <c r="C3293" i="27"/>
  <c r="C3292" i="27"/>
  <c r="C3291" i="27"/>
  <c r="C3290" i="27"/>
  <c r="C3289" i="27"/>
  <c r="C3288" i="27"/>
  <c r="C3287" i="27"/>
  <c r="C3286" i="27"/>
  <c r="C3285" i="27"/>
  <c r="C3284" i="27"/>
  <c r="C3283" i="27"/>
  <c r="C3282" i="27"/>
  <c r="C3281" i="27"/>
  <c r="C3280" i="27"/>
  <c r="C3279" i="27"/>
  <c r="C3278" i="27"/>
  <c r="C3277" i="27"/>
  <c r="C3276" i="27"/>
  <c r="C3275" i="27"/>
  <c r="C3274" i="27"/>
  <c r="C3273" i="27"/>
  <c r="C3272" i="27"/>
  <c r="C3271" i="27"/>
  <c r="C3270" i="27"/>
  <c r="C3269" i="27"/>
  <c r="C3268" i="27"/>
  <c r="C3267" i="27"/>
  <c r="C3266" i="27"/>
  <c r="C3265" i="27"/>
  <c r="C3264" i="27"/>
  <c r="C3263" i="27"/>
  <c r="C3262" i="27"/>
  <c r="C3261" i="27"/>
  <c r="C3260" i="27"/>
  <c r="C3259" i="27"/>
  <c r="C3258" i="27"/>
  <c r="C3257" i="27"/>
  <c r="C3256" i="27"/>
  <c r="C3255" i="27"/>
  <c r="C3254" i="27"/>
  <c r="C3253" i="27"/>
  <c r="C3252" i="27"/>
  <c r="C3251" i="27"/>
  <c r="C3250" i="27"/>
  <c r="C3249" i="27"/>
  <c r="C3248" i="27"/>
  <c r="C3247" i="27"/>
  <c r="C3246" i="27"/>
  <c r="C3245" i="27"/>
  <c r="C3244" i="27"/>
  <c r="C3243" i="27"/>
  <c r="C3242" i="27"/>
  <c r="C3241" i="27"/>
  <c r="C3240" i="27"/>
  <c r="C3239" i="27"/>
  <c r="C3238" i="27"/>
  <c r="C3237" i="27"/>
  <c r="C3236" i="27"/>
  <c r="C3235" i="27"/>
  <c r="C3234" i="27"/>
  <c r="C3233" i="27"/>
  <c r="C3232" i="27"/>
  <c r="C3231" i="27"/>
  <c r="C3230" i="27"/>
  <c r="C3229" i="27"/>
  <c r="C3228" i="27"/>
  <c r="C3227" i="27"/>
  <c r="C3226" i="27"/>
  <c r="C3225" i="27"/>
  <c r="C3224" i="27"/>
  <c r="C3223" i="27"/>
  <c r="C3222" i="27"/>
  <c r="C3221" i="27"/>
  <c r="C3220" i="27"/>
  <c r="C3219" i="27"/>
  <c r="C3218" i="27"/>
  <c r="C3217" i="27"/>
  <c r="C3216" i="27"/>
  <c r="C3215" i="27"/>
  <c r="C3214" i="27"/>
  <c r="C3213" i="27"/>
  <c r="C3212" i="27"/>
  <c r="C3211" i="27"/>
  <c r="C3210" i="27"/>
  <c r="C3209" i="27"/>
  <c r="C3208" i="27"/>
  <c r="C3207" i="27"/>
  <c r="C3206" i="27"/>
  <c r="C3205" i="27"/>
  <c r="C3204" i="27"/>
  <c r="C3203" i="27"/>
  <c r="C3202" i="27"/>
  <c r="C3201" i="27"/>
  <c r="C3200" i="27"/>
  <c r="C3199" i="27"/>
  <c r="C3198" i="27"/>
  <c r="C3197" i="27"/>
  <c r="C3196" i="27"/>
  <c r="C3195" i="27"/>
  <c r="C3194" i="27"/>
  <c r="C3193" i="27"/>
  <c r="C3192" i="27"/>
  <c r="C3191" i="27"/>
  <c r="C3190" i="27"/>
  <c r="C3189" i="27"/>
  <c r="C3188" i="27"/>
  <c r="C3187" i="27"/>
  <c r="C3186" i="27"/>
  <c r="C3185" i="27"/>
  <c r="C3184" i="27"/>
  <c r="C3183" i="27"/>
  <c r="C3182" i="27"/>
  <c r="C3181" i="27"/>
  <c r="C3180" i="27"/>
  <c r="C3179" i="27"/>
  <c r="C3178" i="27"/>
  <c r="C3177" i="27"/>
  <c r="C3176" i="27"/>
  <c r="C3175" i="27"/>
  <c r="C3174" i="27"/>
  <c r="C3173" i="27"/>
  <c r="C3172" i="27"/>
  <c r="C3171" i="27"/>
  <c r="C3170" i="27"/>
  <c r="C3169" i="27"/>
  <c r="C3168" i="27"/>
  <c r="C3167" i="27"/>
  <c r="C3166" i="27"/>
  <c r="C3165" i="27"/>
  <c r="C3164" i="27"/>
  <c r="C3163" i="27"/>
  <c r="C3162" i="27"/>
  <c r="C3161" i="27"/>
  <c r="C3160" i="27"/>
  <c r="C3159" i="27"/>
  <c r="C3158" i="27"/>
  <c r="C3157" i="27"/>
  <c r="C3156" i="27"/>
  <c r="C3155" i="27"/>
  <c r="C3154" i="27"/>
  <c r="C3153" i="27"/>
  <c r="C3152" i="27"/>
  <c r="C3151" i="27"/>
  <c r="C3150" i="27"/>
  <c r="C3149" i="27"/>
  <c r="C3148" i="27"/>
  <c r="C3147" i="27"/>
  <c r="C3146" i="27"/>
  <c r="C3145" i="27"/>
  <c r="C3144" i="27"/>
  <c r="C3143" i="27"/>
  <c r="C3142" i="27"/>
  <c r="C3141" i="27"/>
  <c r="C3140" i="27"/>
  <c r="C3139" i="27"/>
  <c r="C3138" i="27"/>
  <c r="C3137" i="27"/>
  <c r="C3136" i="27"/>
  <c r="C3135" i="27"/>
  <c r="C3134" i="27"/>
  <c r="C3133" i="27"/>
  <c r="C3132" i="27"/>
  <c r="C3131" i="27"/>
  <c r="C3130" i="27"/>
  <c r="C3129" i="27"/>
  <c r="C3128" i="27"/>
  <c r="C3127" i="27"/>
  <c r="C3126" i="27"/>
  <c r="C3125" i="27"/>
  <c r="C3124" i="27"/>
  <c r="C3123" i="27"/>
  <c r="C3122" i="27"/>
  <c r="C3121" i="27"/>
  <c r="C3120" i="27"/>
  <c r="C3119" i="27"/>
  <c r="C3118" i="27"/>
  <c r="C3117" i="27"/>
  <c r="C3116" i="27"/>
  <c r="C3115" i="27"/>
  <c r="C3114" i="27"/>
  <c r="C3113" i="27"/>
  <c r="C3112" i="27"/>
  <c r="C3111" i="27"/>
  <c r="C3110" i="27"/>
  <c r="C3109" i="27"/>
  <c r="C3108" i="27"/>
  <c r="C3107" i="27"/>
  <c r="C3106" i="27"/>
  <c r="C3105" i="27"/>
  <c r="C3104" i="27"/>
  <c r="C3103" i="27"/>
  <c r="C3102" i="27"/>
  <c r="C3101" i="27"/>
  <c r="C3100" i="27"/>
  <c r="C3099" i="27"/>
  <c r="C3098" i="27"/>
  <c r="C3097" i="27"/>
  <c r="C3096" i="27"/>
  <c r="C3095" i="27"/>
  <c r="C3094" i="27"/>
  <c r="C3093" i="27"/>
  <c r="C3092" i="27"/>
  <c r="C3091" i="27"/>
  <c r="C3090" i="27"/>
  <c r="C3089" i="27"/>
  <c r="C3088" i="27"/>
  <c r="C3087" i="27"/>
  <c r="C3086" i="27"/>
  <c r="C3085" i="27"/>
  <c r="C3084" i="27"/>
  <c r="C3083" i="27"/>
  <c r="C3082" i="27"/>
  <c r="C3081" i="27"/>
  <c r="C3080" i="27"/>
  <c r="C3079" i="27"/>
  <c r="C3078" i="27"/>
  <c r="C3077" i="27"/>
  <c r="C3076" i="27"/>
  <c r="C3075" i="27"/>
  <c r="C3074" i="27"/>
  <c r="C3073" i="27"/>
  <c r="C3072" i="27"/>
  <c r="C3071" i="27"/>
  <c r="C3070" i="27"/>
  <c r="C3069" i="27"/>
  <c r="C3068" i="27"/>
  <c r="C3067" i="27"/>
  <c r="C3066" i="27"/>
  <c r="C3065" i="27"/>
  <c r="C3064" i="27"/>
  <c r="C3063" i="27"/>
  <c r="C3062" i="27"/>
  <c r="C3061" i="27"/>
  <c r="C3060" i="27"/>
  <c r="C3059" i="27"/>
  <c r="C3058" i="27"/>
  <c r="C3057" i="27"/>
  <c r="C3056" i="27"/>
  <c r="C3055" i="27"/>
  <c r="C3054" i="27"/>
  <c r="C3053" i="27"/>
  <c r="C3052" i="27"/>
  <c r="C3051" i="27"/>
  <c r="C3050" i="27"/>
  <c r="C3049" i="27"/>
  <c r="C3048" i="27"/>
  <c r="C3047" i="27"/>
  <c r="C3046" i="27"/>
  <c r="C3045" i="27"/>
  <c r="C3044" i="27"/>
  <c r="C3043" i="27"/>
  <c r="C3042" i="27"/>
  <c r="C3041" i="27"/>
  <c r="C3040" i="27"/>
  <c r="C3039" i="27"/>
  <c r="C3038" i="27"/>
  <c r="C3037" i="27"/>
  <c r="C3036" i="27"/>
  <c r="C3035" i="27"/>
  <c r="C3034" i="27"/>
  <c r="C3033" i="27"/>
  <c r="C3032" i="27"/>
  <c r="C3031" i="27"/>
  <c r="C3030" i="27"/>
  <c r="C3029" i="27"/>
  <c r="C3028" i="27"/>
  <c r="C3027" i="27"/>
  <c r="C3026" i="27"/>
  <c r="C3025" i="27"/>
  <c r="C3024" i="27"/>
  <c r="C3023" i="27"/>
  <c r="C3022" i="27"/>
  <c r="C3021" i="27"/>
  <c r="C3020" i="27"/>
  <c r="C3019" i="27"/>
  <c r="C3018" i="27"/>
  <c r="C3017" i="27"/>
  <c r="C3016" i="27"/>
  <c r="C3015" i="27"/>
  <c r="C3014" i="27"/>
  <c r="C3013" i="27"/>
  <c r="C3012" i="27"/>
  <c r="C3011" i="27"/>
  <c r="C3010" i="27"/>
  <c r="C3009" i="27"/>
  <c r="C3008" i="27"/>
  <c r="C3007" i="27"/>
  <c r="C3006" i="27"/>
  <c r="C3005" i="27"/>
  <c r="C3004" i="27"/>
  <c r="C3003" i="27"/>
  <c r="C3002" i="27"/>
  <c r="C3001" i="27"/>
  <c r="C3000" i="27"/>
  <c r="C2999" i="27"/>
  <c r="C2998" i="27"/>
  <c r="C2997" i="27"/>
  <c r="C2996" i="27"/>
  <c r="C2995" i="27"/>
  <c r="C2994" i="27"/>
  <c r="C2993" i="27"/>
  <c r="C2992" i="27"/>
  <c r="C2991" i="27"/>
  <c r="C2990" i="27"/>
  <c r="C2989" i="27"/>
  <c r="C2988" i="27"/>
  <c r="C2987" i="27"/>
  <c r="C2986" i="27"/>
  <c r="C2985" i="27"/>
  <c r="C2984" i="27"/>
  <c r="C2983" i="27"/>
  <c r="C2982" i="27"/>
  <c r="C2981" i="27"/>
  <c r="C2980" i="27"/>
  <c r="C2979" i="27"/>
  <c r="C2978" i="27"/>
  <c r="C2977" i="27"/>
  <c r="C2976" i="27"/>
  <c r="C2975" i="27"/>
  <c r="C2974" i="27"/>
  <c r="C2973" i="27"/>
  <c r="C2972" i="27"/>
  <c r="C2971" i="27"/>
  <c r="C2970" i="27"/>
  <c r="C2969" i="27"/>
  <c r="C2968" i="27"/>
  <c r="C2967" i="27"/>
  <c r="C2966" i="27"/>
  <c r="C2965" i="27"/>
  <c r="C2964" i="27"/>
  <c r="C2963" i="27"/>
  <c r="C2962" i="27"/>
  <c r="C2961" i="27"/>
  <c r="C2960" i="27"/>
  <c r="C2959" i="27"/>
  <c r="C2958" i="27"/>
  <c r="C2957" i="27"/>
  <c r="C2956" i="27"/>
  <c r="C2955" i="27"/>
  <c r="C2954" i="27"/>
  <c r="C2953" i="27"/>
  <c r="C2952" i="27"/>
  <c r="C2951" i="27"/>
  <c r="C2950" i="27"/>
  <c r="C2949" i="27"/>
  <c r="C2948" i="27"/>
  <c r="C2947" i="27"/>
  <c r="C2946" i="27"/>
  <c r="C2945" i="27"/>
  <c r="C2944" i="27"/>
  <c r="C2943" i="27"/>
  <c r="C2942" i="27"/>
  <c r="C2941" i="27"/>
  <c r="C2940" i="27"/>
  <c r="C2939" i="27"/>
  <c r="C2938" i="27"/>
  <c r="C2937" i="27"/>
  <c r="C2936" i="27"/>
  <c r="C2935" i="27"/>
  <c r="C2934" i="27"/>
  <c r="C2933" i="27"/>
  <c r="C2932" i="27"/>
  <c r="C2931" i="27"/>
  <c r="C2930" i="27"/>
  <c r="C2929" i="27"/>
  <c r="C2928" i="27"/>
  <c r="C2927" i="27"/>
  <c r="C2926" i="27"/>
  <c r="C2925" i="27"/>
  <c r="C2924" i="27"/>
  <c r="C2923" i="27"/>
  <c r="C2922" i="27"/>
  <c r="C2921" i="27"/>
  <c r="C2920" i="27"/>
  <c r="C2919" i="27"/>
  <c r="C2918" i="27"/>
  <c r="C2917" i="27"/>
  <c r="C2916" i="27"/>
  <c r="C2915" i="27"/>
  <c r="C2914" i="27"/>
  <c r="C2913" i="27"/>
  <c r="C2912" i="27"/>
  <c r="C2911" i="27"/>
  <c r="C2910" i="27"/>
  <c r="C2909" i="27"/>
  <c r="C2908" i="27"/>
  <c r="C2907" i="27"/>
  <c r="C2906" i="27"/>
  <c r="C2905" i="27"/>
  <c r="C2904" i="27"/>
  <c r="C2903" i="27"/>
  <c r="C2902" i="27"/>
  <c r="C2901" i="27"/>
  <c r="C2900" i="27"/>
  <c r="C2899" i="27"/>
  <c r="C2898" i="27"/>
  <c r="C2897" i="27"/>
  <c r="C2896" i="27"/>
  <c r="C2895" i="27"/>
  <c r="C2894" i="27"/>
  <c r="C2893" i="27"/>
  <c r="C2892" i="27"/>
  <c r="C2891" i="27"/>
  <c r="C2890" i="27"/>
  <c r="C2889" i="27"/>
  <c r="C2888" i="27"/>
  <c r="C2887" i="27"/>
  <c r="C2886" i="27"/>
  <c r="C2885" i="27"/>
  <c r="C2884" i="27"/>
  <c r="C2883" i="27"/>
  <c r="C2882" i="27"/>
  <c r="C2881" i="27"/>
  <c r="C2880" i="27"/>
  <c r="C2879" i="27"/>
  <c r="C2878" i="27"/>
  <c r="C2877" i="27"/>
  <c r="C2876" i="27"/>
  <c r="C2875" i="27"/>
  <c r="C2874" i="27"/>
  <c r="C2873" i="27"/>
  <c r="C2872" i="27"/>
  <c r="C2871" i="27"/>
  <c r="C2870" i="27"/>
  <c r="C2869" i="27"/>
  <c r="C2868" i="27"/>
  <c r="C2867" i="27"/>
  <c r="C2866" i="27"/>
  <c r="C2865" i="27"/>
  <c r="C2864" i="27"/>
  <c r="C2863" i="27"/>
  <c r="C2862" i="27"/>
  <c r="C2861" i="27"/>
  <c r="C2860" i="27"/>
  <c r="C2859" i="27"/>
  <c r="C2858" i="27"/>
  <c r="C2857" i="27"/>
  <c r="C2856" i="27"/>
  <c r="C2855" i="27"/>
  <c r="C2854" i="27"/>
  <c r="C2853" i="27"/>
  <c r="C2852" i="27"/>
  <c r="C2851" i="27"/>
  <c r="C2850" i="27"/>
  <c r="C2849" i="27"/>
  <c r="C2848" i="27"/>
  <c r="C2847" i="27"/>
  <c r="C2846" i="27"/>
  <c r="C2845" i="27"/>
  <c r="C2844" i="27"/>
  <c r="C2843" i="27"/>
  <c r="B3322" i="27"/>
  <c r="B3321" i="27"/>
  <c r="B3320" i="27"/>
  <c r="B3319" i="27"/>
  <c r="B3318" i="27"/>
  <c r="B3317" i="27"/>
  <c r="B3316" i="27"/>
  <c r="B3315" i="27"/>
  <c r="B3314" i="27"/>
  <c r="B3313" i="27"/>
  <c r="B3312" i="27"/>
  <c r="B3311" i="27"/>
  <c r="B3310" i="27"/>
  <c r="B3309" i="27"/>
  <c r="B3308" i="27"/>
  <c r="B3307" i="27"/>
  <c r="B3306" i="27"/>
  <c r="B3305" i="27"/>
  <c r="B3304" i="27"/>
  <c r="B3303" i="27"/>
  <c r="B3302" i="27"/>
  <c r="B3301" i="27"/>
  <c r="B3300" i="27"/>
  <c r="B3299" i="27"/>
  <c r="B3298" i="27"/>
  <c r="B3297" i="27"/>
  <c r="B3296" i="27"/>
  <c r="B3295" i="27"/>
  <c r="B3294" i="27"/>
  <c r="B3293" i="27"/>
  <c r="B3292" i="27"/>
  <c r="B3291" i="27"/>
  <c r="B3290" i="27"/>
  <c r="B3289" i="27"/>
  <c r="B3288" i="27"/>
  <c r="B3287" i="27"/>
  <c r="B3286" i="27"/>
  <c r="B3285" i="27"/>
  <c r="B3284" i="27"/>
  <c r="B3283" i="27"/>
  <c r="B3282" i="27"/>
  <c r="B3281" i="27"/>
  <c r="B3280" i="27"/>
  <c r="B3279" i="27"/>
  <c r="B3278" i="27"/>
  <c r="B3277" i="27"/>
  <c r="B3276" i="27"/>
  <c r="B3275" i="27"/>
  <c r="B3274" i="27"/>
  <c r="B3273" i="27"/>
  <c r="B3272" i="27"/>
  <c r="B3271" i="27"/>
  <c r="B3270" i="27"/>
  <c r="B3269" i="27"/>
  <c r="B3268" i="27"/>
  <c r="B3267" i="27"/>
  <c r="B3266" i="27"/>
  <c r="B3265" i="27"/>
  <c r="B3264" i="27"/>
  <c r="B3263" i="27"/>
  <c r="B3262" i="27"/>
  <c r="B3261" i="27"/>
  <c r="B3260" i="27"/>
  <c r="B3259" i="27"/>
  <c r="B3258" i="27"/>
  <c r="B3257" i="27"/>
  <c r="B3256" i="27"/>
  <c r="B3255" i="27"/>
  <c r="B3254" i="27"/>
  <c r="B3253" i="27"/>
  <c r="B3252" i="27"/>
  <c r="B3251" i="27"/>
  <c r="B3250" i="27"/>
  <c r="B3249" i="27"/>
  <c r="B3248" i="27"/>
  <c r="B3247" i="27"/>
  <c r="B3246" i="27"/>
  <c r="B3245" i="27"/>
  <c r="B3244" i="27"/>
  <c r="B3243" i="27"/>
  <c r="B3242" i="27"/>
  <c r="B3241" i="27"/>
  <c r="B3240" i="27"/>
  <c r="B3239" i="27"/>
  <c r="B3238" i="27"/>
  <c r="B3237" i="27"/>
  <c r="B3236" i="27"/>
  <c r="B3235" i="27"/>
  <c r="B3234" i="27"/>
  <c r="B3233" i="27"/>
  <c r="B3232" i="27"/>
  <c r="B3231" i="27"/>
  <c r="B3230" i="27"/>
  <c r="B3229" i="27"/>
  <c r="B3228" i="27"/>
  <c r="B3227" i="27"/>
  <c r="B3226" i="27"/>
  <c r="B3225" i="27"/>
  <c r="B3224" i="27"/>
  <c r="B3223" i="27"/>
  <c r="B3222" i="27"/>
  <c r="B3221" i="27"/>
  <c r="B3220" i="27"/>
  <c r="B3219" i="27"/>
  <c r="B3218" i="27"/>
  <c r="B3217" i="27"/>
  <c r="B3216" i="27"/>
  <c r="B3215" i="27"/>
  <c r="B3214" i="27"/>
  <c r="B3213" i="27"/>
  <c r="B3212" i="27"/>
  <c r="B3211" i="27"/>
  <c r="B3210" i="27"/>
  <c r="B3209" i="27"/>
  <c r="B3208" i="27"/>
  <c r="B3207" i="27"/>
  <c r="B3206" i="27"/>
  <c r="B3205" i="27"/>
  <c r="B3204" i="27"/>
  <c r="B3203" i="27"/>
  <c r="B3202" i="27"/>
  <c r="B3201" i="27"/>
  <c r="B3200" i="27"/>
  <c r="B3199" i="27"/>
  <c r="B3198" i="27"/>
  <c r="B3197" i="27"/>
  <c r="B3196" i="27"/>
  <c r="B3195" i="27"/>
  <c r="B3194" i="27"/>
  <c r="B3193" i="27"/>
  <c r="B3192" i="27"/>
  <c r="B3191" i="27"/>
  <c r="B3190" i="27"/>
  <c r="B3189" i="27"/>
  <c r="B3188" i="27"/>
  <c r="B3187" i="27"/>
  <c r="B3186" i="27"/>
  <c r="B3185" i="27"/>
  <c r="B3184" i="27"/>
  <c r="B3183" i="27"/>
  <c r="B3182" i="27"/>
  <c r="B3181" i="27"/>
  <c r="B3180" i="27"/>
  <c r="B3179" i="27"/>
  <c r="B3178" i="27"/>
  <c r="B3177" i="27"/>
  <c r="B3176" i="27"/>
  <c r="B3175" i="27"/>
  <c r="B3174" i="27"/>
  <c r="B3173" i="27"/>
  <c r="B3172" i="27"/>
  <c r="B3171" i="27"/>
  <c r="B3170" i="27"/>
  <c r="B3169" i="27"/>
  <c r="B3168" i="27"/>
  <c r="B3167" i="27"/>
  <c r="B3166" i="27"/>
  <c r="B3165" i="27"/>
  <c r="B3164" i="27"/>
  <c r="B3163" i="27"/>
  <c r="B3162" i="27"/>
  <c r="B3161" i="27"/>
  <c r="B3160" i="27"/>
  <c r="B3159" i="27"/>
  <c r="B3158" i="27"/>
  <c r="B3157" i="27"/>
  <c r="B3156" i="27"/>
  <c r="B3155" i="27"/>
  <c r="B3154" i="27"/>
  <c r="B3153" i="27"/>
  <c r="B3152" i="27"/>
  <c r="B3151" i="27"/>
  <c r="B3150" i="27"/>
  <c r="B3149" i="27"/>
  <c r="B3148" i="27"/>
  <c r="B3147" i="27"/>
  <c r="B3146" i="27"/>
  <c r="B3145" i="27"/>
  <c r="B3144" i="27"/>
  <c r="B3143" i="27"/>
  <c r="B3142" i="27"/>
  <c r="B3141" i="27"/>
  <c r="B3140" i="27"/>
  <c r="B3139" i="27"/>
  <c r="B3138" i="27"/>
  <c r="B3137" i="27"/>
  <c r="B3136" i="27"/>
  <c r="B3135" i="27"/>
  <c r="B3134" i="27"/>
  <c r="B3133" i="27"/>
  <c r="B3132" i="27"/>
  <c r="B3131" i="27"/>
  <c r="B3130" i="27"/>
  <c r="B3129" i="27"/>
  <c r="B3128" i="27"/>
  <c r="B3127" i="27"/>
  <c r="B3126" i="27"/>
  <c r="B3125" i="27"/>
  <c r="B3124" i="27"/>
  <c r="B3123" i="27"/>
  <c r="B3122" i="27"/>
  <c r="B3121" i="27"/>
  <c r="B3120" i="27"/>
  <c r="B3119" i="27"/>
  <c r="B3118" i="27"/>
  <c r="B3117" i="27"/>
  <c r="B3116" i="27"/>
  <c r="B3115" i="27"/>
  <c r="B3114" i="27"/>
  <c r="B3113" i="27"/>
  <c r="B3112" i="27"/>
  <c r="B3111" i="27"/>
  <c r="B3110" i="27"/>
  <c r="B3109" i="27"/>
  <c r="B3108" i="27"/>
  <c r="B3107" i="27"/>
  <c r="B3106" i="27"/>
  <c r="B3105" i="27"/>
  <c r="B3104" i="27"/>
  <c r="B3103" i="27"/>
  <c r="B3102" i="27"/>
  <c r="B3101" i="27"/>
  <c r="B3100" i="27"/>
  <c r="B3099" i="27"/>
  <c r="B3098" i="27"/>
  <c r="B3097" i="27"/>
  <c r="B3096" i="27"/>
  <c r="B3095" i="27"/>
  <c r="B3094" i="27"/>
  <c r="B3093" i="27"/>
  <c r="B3092" i="27"/>
  <c r="B3091" i="27"/>
  <c r="B3090" i="27"/>
  <c r="B3089" i="27"/>
  <c r="B3088" i="27"/>
  <c r="B3087" i="27"/>
  <c r="B3086" i="27"/>
  <c r="B3085" i="27"/>
  <c r="B3084" i="27"/>
  <c r="B3083" i="27"/>
  <c r="B3082" i="27"/>
  <c r="B3081" i="27"/>
  <c r="B3080" i="27"/>
  <c r="B3079" i="27"/>
  <c r="B3078" i="27"/>
  <c r="B3077" i="27"/>
  <c r="B3076" i="27"/>
  <c r="B3075" i="27"/>
  <c r="B3074" i="27"/>
  <c r="B3073" i="27"/>
  <c r="B3072" i="27"/>
  <c r="B3071" i="27"/>
  <c r="B3070" i="27"/>
  <c r="B3069" i="27"/>
  <c r="B3068" i="27"/>
  <c r="B3067" i="27"/>
  <c r="B3066" i="27"/>
  <c r="B3065" i="27"/>
  <c r="B3064" i="27"/>
  <c r="B3063" i="27"/>
  <c r="B3062" i="27"/>
  <c r="B3061" i="27"/>
  <c r="B3060" i="27"/>
  <c r="B3059" i="27"/>
  <c r="B3058" i="27"/>
  <c r="B3057" i="27"/>
  <c r="B3056" i="27"/>
  <c r="B3055" i="27"/>
  <c r="B3054" i="27"/>
  <c r="B3053" i="27"/>
  <c r="B3052" i="27"/>
  <c r="B3051" i="27"/>
  <c r="B3050" i="27"/>
  <c r="B3049" i="27"/>
  <c r="B3048" i="27"/>
  <c r="B3047" i="27"/>
  <c r="B3046" i="27"/>
  <c r="B3045" i="27"/>
  <c r="B3044" i="27"/>
  <c r="B3043" i="27"/>
  <c r="B3042" i="27"/>
  <c r="B3041" i="27"/>
  <c r="B3040" i="27"/>
  <c r="B3039" i="27"/>
  <c r="B3038" i="27"/>
  <c r="B3037" i="27"/>
  <c r="B3036" i="27"/>
  <c r="B3035" i="27"/>
  <c r="B3034" i="27"/>
  <c r="B3033" i="27"/>
  <c r="B3032" i="27"/>
  <c r="B3031" i="27"/>
  <c r="B3030" i="27"/>
  <c r="B3029" i="27"/>
  <c r="B3028" i="27"/>
  <c r="B3027" i="27"/>
  <c r="B3026" i="27"/>
  <c r="B3025" i="27"/>
  <c r="B3024" i="27"/>
  <c r="B3023" i="27"/>
  <c r="B3022" i="27"/>
  <c r="B3021" i="27"/>
  <c r="B3020" i="27"/>
  <c r="B3019" i="27"/>
  <c r="B3018" i="27"/>
  <c r="B3017" i="27"/>
  <c r="B3016" i="27"/>
  <c r="B3015" i="27"/>
  <c r="B3014" i="27"/>
  <c r="B3013" i="27"/>
  <c r="B3012" i="27"/>
  <c r="B3011" i="27"/>
  <c r="B3010" i="27"/>
  <c r="B3009" i="27"/>
  <c r="B3008" i="27"/>
  <c r="B3007" i="27"/>
  <c r="B3006" i="27"/>
  <c r="B3005" i="27"/>
  <c r="B3004" i="27"/>
  <c r="B3003" i="27"/>
  <c r="B3002" i="27"/>
  <c r="B3001" i="27"/>
  <c r="B3000" i="27"/>
  <c r="B2999" i="27"/>
  <c r="B2998" i="27"/>
  <c r="B2997" i="27"/>
  <c r="B2996" i="27"/>
  <c r="B2995" i="27"/>
  <c r="B2994" i="27"/>
  <c r="B2993" i="27"/>
  <c r="B2992" i="27"/>
  <c r="B2991" i="27"/>
  <c r="B2990" i="27"/>
  <c r="B2989" i="27"/>
  <c r="B2988" i="27"/>
  <c r="B2987" i="27"/>
  <c r="B2986" i="27"/>
  <c r="B2985" i="27"/>
  <c r="B2984" i="27"/>
  <c r="B2983" i="27"/>
  <c r="B2982" i="27"/>
  <c r="B2981" i="27"/>
  <c r="B2980" i="27"/>
  <c r="B2979" i="27"/>
  <c r="B2978" i="27"/>
  <c r="B2977" i="27"/>
  <c r="B2976" i="27"/>
  <c r="B2975" i="27"/>
  <c r="B2974" i="27"/>
  <c r="B2973" i="27"/>
  <c r="B2972" i="27"/>
  <c r="B2971" i="27"/>
  <c r="B2970" i="27"/>
  <c r="B2969" i="27"/>
  <c r="B2968" i="27"/>
  <c r="B2967" i="27"/>
  <c r="B2966" i="27"/>
  <c r="B2965" i="27"/>
  <c r="B2964" i="27"/>
  <c r="B2963" i="27"/>
  <c r="B2962" i="27"/>
  <c r="B2961" i="27"/>
  <c r="B2960" i="27"/>
  <c r="B2959" i="27"/>
  <c r="B2958" i="27"/>
  <c r="B2957" i="27"/>
  <c r="B2956" i="27"/>
  <c r="B2955" i="27"/>
  <c r="B2954" i="27"/>
  <c r="B2953" i="27"/>
  <c r="B2952" i="27"/>
  <c r="B2951" i="27"/>
  <c r="B2950" i="27"/>
  <c r="B2949" i="27"/>
  <c r="B2948" i="27"/>
  <c r="B2947" i="27"/>
  <c r="B2946" i="27"/>
  <c r="B2945" i="27"/>
  <c r="B2944" i="27"/>
  <c r="B2943" i="27"/>
  <c r="B2942" i="27"/>
  <c r="B2941" i="27"/>
  <c r="B2940" i="27"/>
  <c r="B2939" i="27"/>
  <c r="B2938" i="27"/>
  <c r="B2937" i="27"/>
  <c r="B2936" i="27"/>
  <c r="B2935" i="27"/>
  <c r="B2934" i="27"/>
  <c r="B2933" i="27"/>
  <c r="B2932" i="27"/>
  <c r="B2931" i="27"/>
  <c r="B2930" i="27"/>
  <c r="B2929" i="27"/>
  <c r="B2928" i="27"/>
  <c r="B2927" i="27"/>
  <c r="B2926" i="27"/>
  <c r="B2925" i="27"/>
  <c r="B2924" i="27"/>
  <c r="B2923" i="27"/>
  <c r="B2922" i="27"/>
  <c r="B2921" i="27"/>
  <c r="B2920" i="27"/>
  <c r="B2919" i="27"/>
  <c r="B2918" i="27"/>
  <c r="B2917" i="27"/>
  <c r="B2916" i="27"/>
  <c r="B2915" i="27"/>
  <c r="B2914" i="27"/>
  <c r="B2913" i="27"/>
  <c r="B2912" i="27"/>
  <c r="B2911" i="27"/>
  <c r="B2910" i="27"/>
  <c r="B2909" i="27"/>
  <c r="B2908" i="27"/>
  <c r="B2907" i="27"/>
  <c r="B2906" i="27"/>
  <c r="B2905" i="27"/>
  <c r="B2904" i="27"/>
  <c r="B2903" i="27"/>
  <c r="B2902" i="27"/>
  <c r="B2901" i="27"/>
  <c r="B2900" i="27"/>
  <c r="B2899" i="27"/>
  <c r="B2898" i="27"/>
  <c r="B2897" i="27"/>
  <c r="B2896" i="27"/>
  <c r="B2895" i="27"/>
  <c r="B2894" i="27"/>
  <c r="B2893" i="27"/>
  <c r="B2892" i="27"/>
  <c r="B2891" i="27"/>
  <c r="B2890" i="27"/>
  <c r="B2889" i="27"/>
  <c r="B2888" i="27"/>
  <c r="B2887" i="27"/>
  <c r="B2886" i="27"/>
  <c r="B2885" i="27"/>
  <c r="B2884" i="27"/>
  <c r="B2883" i="27"/>
  <c r="B2882" i="27"/>
  <c r="B2881" i="27"/>
  <c r="B2880" i="27"/>
  <c r="B2879" i="27"/>
  <c r="B2878" i="27"/>
  <c r="B2877" i="27"/>
  <c r="B2876" i="27"/>
  <c r="B2875" i="27"/>
  <c r="B2874" i="27"/>
  <c r="B2873" i="27"/>
  <c r="B2872" i="27"/>
  <c r="B2871" i="27"/>
  <c r="B2870" i="27"/>
  <c r="B2869" i="27"/>
  <c r="B2868" i="27"/>
  <c r="B2867" i="27"/>
  <c r="B2866" i="27"/>
  <c r="B2865" i="27"/>
  <c r="B2864" i="27"/>
  <c r="B2863" i="27"/>
  <c r="B2862" i="27"/>
  <c r="B2861" i="27"/>
  <c r="B2860" i="27"/>
  <c r="B2859" i="27"/>
  <c r="B2858" i="27"/>
  <c r="B2857" i="27"/>
  <c r="B2856" i="27"/>
  <c r="B2855" i="27"/>
  <c r="B2854" i="27"/>
  <c r="B2853" i="27"/>
  <c r="B2852" i="27"/>
  <c r="B2851" i="27"/>
  <c r="B2850" i="27"/>
  <c r="B2849" i="27"/>
  <c r="B2848" i="27"/>
  <c r="B2847" i="27"/>
  <c r="B2846" i="27"/>
  <c r="B2845" i="27"/>
  <c r="B2844" i="27"/>
  <c r="B2843" i="27"/>
  <c r="P2363" i="27"/>
  <c r="P2364" i="27" s="1"/>
  <c r="P2365" i="27" s="1"/>
  <c r="P2366" i="27" s="1"/>
  <c r="P2367" i="27" s="1"/>
  <c r="P2368" i="27" s="1"/>
  <c r="P2369" i="27" s="1"/>
  <c r="P2370" i="27" s="1"/>
  <c r="P2371" i="27" s="1"/>
  <c r="P2372" i="27" s="1"/>
  <c r="P2373" i="27" s="1"/>
  <c r="P2374" i="27" s="1"/>
  <c r="P2375" i="27" s="1"/>
  <c r="P2376" i="27" s="1"/>
  <c r="P2377" i="27" s="1"/>
  <c r="P2378" i="27" s="1"/>
  <c r="P2379" i="27" s="1"/>
  <c r="P2380" i="27" s="1"/>
  <c r="P2381" i="27" s="1"/>
  <c r="P2382" i="27" s="1"/>
  <c r="P2383" i="27" s="1"/>
  <c r="P2384" i="27" s="1"/>
  <c r="P2385" i="27" s="1"/>
  <c r="P2386" i="27" s="1"/>
  <c r="P2387" i="27" s="1"/>
  <c r="P2388" i="27" s="1"/>
  <c r="P2389" i="27" s="1"/>
  <c r="P2390" i="27" s="1"/>
  <c r="P2391" i="27" s="1"/>
  <c r="P2392" i="27" s="1"/>
  <c r="P2393" i="27" s="1"/>
  <c r="P2394" i="27" s="1"/>
  <c r="P2395" i="27" s="1"/>
  <c r="P2396" i="27" s="1"/>
  <c r="P2397" i="27" s="1"/>
  <c r="P2398" i="27" s="1"/>
  <c r="P2399" i="27" s="1"/>
  <c r="P2400" i="27" s="1"/>
  <c r="P2401" i="27" s="1"/>
  <c r="P2402" i="27" s="1"/>
  <c r="P2403" i="27" s="1"/>
  <c r="P2404" i="27" s="1"/>
  <c r="P2405" i="27" s="1"/>
  <c r="P2406" i="27" s="1"/>
  <c r="P2407" i="27" s="1"/>
  <c r="P2408" i="27" s="1"/>
  <c r="P2409" i="27" s="1"/>
  <c r="P2410" i="27" s="1"/>
  <c r="P2411" i="27" s="1"/>
  <c r="P2412" i="27" s="1"/>
  <c r="P2413" i="27" s="1"/>
  <c r="P2414" i="27" s="1"/>
  <c r="P2415" i="27" s="1"/>
  <c r="P2416" i="27" s="1"/>
  <c r="P2417" i="27" s="1"/>
  <c r="P2418" i="27" s="1"/>
  <c r="P2419" i="27" s="1"/>
  <c r="P2420" i="27" s="1"/>
  <c r="P2421" i="27" s="1"/>
  <c r="P2422" i="27" s="1"/>
  <c r="P2423" i="27" s="1"/>
  <c r="P2424" i="27" s="1"/>
  <c r="P2425" i="27" s="1"/>
  <c r="P2426" i="27" s="1"/>
  <c r="P2427" i="27" s="1"/>
  <c r="P2428" i="27" s="1"/>
  <c r="P2429" i="27" s="1"/>
  <c r="P2430" i="27" s="1"/>
  <c r="P2431" i="27" s="1"/>
  <c r="P2432" i="27" s="1"/>
  <c r="P2433" i="27" s="1"/>
  <c r="P2434" i="27" s="1"/>
  <c r="P2435" i="27" s="1"/>
  <c r="P2436" i="27" s="1"/>
  <c r="P2437" i="27" s="1"/>
  <c r="P2438" i="27" s="1"/>
  <c r="P2439" i="27" s="1"/>
  <c r="P2440" i="27" s="1"/>
  <c r="P2441" i="27" s="1"/>
  <c r="P2442" i="27" s="1"/>
  <c r="P2443" i="27" s="1"/>
  <c r="P2444" i="27" s="1"/>
  <c r="P2445" i="27" s="1"/>
  <c r="P2446" i="27" s="1"/>
  <c r="P2447" i="27" s="1"/>
  <c r="P2448" i="27" s="1"/>
  <c r="P2449" i="27" s="1"/>
  <c r="P2450" i="27" s="1"/>
  <c r="P2451" i="27" s="1"/>
  <c r="P2452" i="27" s="1"/>
  <c r="P2453" i="27" s="1"/>
  <c r="P2454" i="27" s="1"/>
  <c r="P2455" i="27" s="1"/>
  <c r="P2456" i="27" s="1"/>
  <c r="P2457" i="27" s="1"/>
  <c r="P2458" i="27" s="1"/>
  <c r="P2459" i="27" s="1"/>
  <c r="P2460" i="27" s="1"/>
  <c r="P2461" i="27" s="1"/>
  <c r="P2462" i="27" s="1"/>
  <c r="P2463" i="27" s="1"/>
  <c r="P2464" i="27" s="1"/>
  <c r="P2465" i="27" s="1"/>
  <c r="P2466" i="27" s="1"/>
  <c r="P2467" i="27" s="1"/>
  <c r="P2468" i="27" s="1"/>
  <c r="P2469" i="27" s="1"/>
  <c r="P2470" i="27" s="1"/>
  <c r="P2471" i="27" s="1"/>
  <c r="P2472" i="27" s="1"/>
  <c r="P2473" i="27" s="1"/>
  <c r="P2474" i="27" s="1"/>
  <c r="P2475" i="27" s="1"/>
  <c r="P2476" i="27" s="1"/>
  <c r="P2477" i="27" s="1"/>
  <c r="P2478" i="27" s="1"/>
  <c r="P2479" i="27" s="1"/>
  <c r="P2480" i="27" s="1"/>
  <c r="P2481" i="27" s="1"/>
  <c r="P2482" i="27" s="1"/>
  <c r="P2483" i="27" s="1"/>
  <c r="P2484" i="27" s="1"/>
  <c r="P2485" i="27" s="1"/>
  <c r="P2486" i="27" s="1"/>
  <c r="P2487" i="27" s="1"/>
  <c r="P2488" i="27" s="1"/>
  <c r="P2489" i="27" s="1"/>
  <c r="P2490" i="27" s="1"/>
  <c r="P2491" i="27" s="1"/>
  <c r="P2492" i="27" s="1"/>
  <c r="P2493" i="27" s="1"/>
  <c r="P2494" i="27" s="1"/>
  <c r="P2495" i="27" s="1"/>
  <c r="P2496" i="27" s="1"/>
  <c r="P2497" i="27" s="1"/>
  <c r="P2498" i="27" s="1"/>
  <c r="P2499" i="27" s="1"/>
  <c r="P2500" i="27" s="1"/>
  <c r="P2501" i="27" s="1"/>
  <c r="P2502" i="27" s="1"/>
  <c r="P2503" i="27" s="1"/>
  <c r="P2504" i="27" s="1"/>
  <c r="P2505" i="27" s="1"/>
  <c r="P2506" i="27" s="1"/>
  <c r="P2507" i="27" s="1"/>
  <c r="P2508" i="27" s="1"/>
  <c r="P2509" i="27" s="1"/>
  <c r="P2510" i="27" s="1"/>
  <c r="P2511" i="27" s="1"/>
  <c r="P2512" i="27" s="1"/>
  <c r="P2513" i="27" s="1"/>
  <c r="P2514" i="27" s="1"/>
  <c r="P2515" i="27" s="1"/>
  <c r="P2516" i="27" s="1"/>
  <c r="P2517" i="27" s="1"/>
  <c r="P2518" i="27" s="1"/>
  <c r="P2519" i="27" s="1"/>
  <c r="P2520" i="27" s="1"/>
  <c r="P2521" i="27" s="1"/>
  <c r="P2522" i="27" s="1"/>
  <c r="P2523" i="27" s="1"/>
  <c r="P2524" i="27" s="1"/>
  <c r="P2525" i="27" s="1"/>
  <c r="P2526" i="27" s="1"/>
  <c r="P2527" i="27" s="1"/>
  <c r="P2528" i="27" s="1"/>
  <c r="P2529" i="27" s="1"/>
  <c r="P2530" i="27" s="1"/>
  <c r="P2531" i="27" s="1"/>
  <c r="P2532" i="27" s="1"/>
  <c r="P2533" i="27" s="1"/>
  <c r="P2534" i="27" s="1"/>
  <c r="P2535" i="27" s="1"/>
  <c r="P2536" i="27" s="1"/>
  <c r="P2537" i="27" s="1"/>
  <c r="P2538" i="27" s="1"/>
  <c r="P2539" i="27" s="1"/>
  <c r="P2540" i="27" s="1"/>
  <c r="P2541" i="27" s="1"/>
  <c r="P2542" i="27" s="1"/>
  <c r="P2543" i="27" s="1"/>
  <c r="P2544" i="27" s="1"/>
  <c r="P2545" i="27" s="1"/>
  <c r="P2546" i="27" s="1"/>
  <c r="P2547" i="27" s="1"/>
  <c r="P2548" i="27" s="1"/>
  <c r="P2549" i="27" s="1"/>
  <c r="P2550" i="27" s="1"/>
  <c r="P2551" i="27" s="1"/>
  <c r="P2552" i="27" s="1"/>
  <c r="P2553" i="27" s="1"/>
  <c r="P2554" i="27" s="1"/>
  <c r="P2555" i="27" s="1"/>
  <c r="P2556" i="27" s="1"/>
  <c r="P2557" i="27" s="1"/>
  <c r="P2558" i="27" s="1"/>
  <c r="P2559" i="27" s="1"/>
  <c r="P2560" i="27" s="1"/>
  <c r="P2561" i="27" s="1"/>
  <c r="P2562" i="27" s="1"/>
  <c r="P2563" i="27" s="1"/>
  <c r="P2564" i="27" s="1"/>
  <c r="P2565" i="27" s="1"/>
  <c r="P2566" i="27" s="1"/>
  <c r="P2567" i="27" s="1"/>
  <c r="P2568" i="27" s="1"/>
  <c r="P2569" i="27" s="1"/>
  <c r="P2570" i="27" s="1"/>
  <c r="P2571" i="27" s="1"/>
  <c r="P2572" i="27" s="1"/>
  <c r="P2573" i="27" s="1"/>
  <c r="P2574" i="27" s="1"/>
  <c r="P2575" i="27" s="1"/>
  <c r="P2576" i="27" s="1"/>
  <c r="P2577" i="27" s="1"/>
  <c r="P2578" i="27" s="1"/>
  <c r="P2579" i="27" s="1"/>
  <c r="P2580" i="27" s="1"/>
  <c r="P2581" i="27" s="1"/>
  <c r="P2582" i="27" s="1"/>
  <c r="P2583" i="27" s="1"/>
  <c r="P2584" i="27" s="1"/>
  <c r="P2585" i="27" s="1"/>
  <c r="P2586" i="27" s="1"/>
  <c r="P2587" i="27" s="1"/>
  <c r="P2588" i="27" s="1"/>
  <c r="P2589" i="27" s="1"/>
  <c r="P2590" i="27" s="1"/>
  <c r="P2591" i="27" s="1"/>
  <c r="P2592" i="27" s="1"/>
  <c r="P2593" i="27" s="1"/>
  <c r="P2594" i="27" s="1"/>
  <c r="P2595" i="27" s="1"/>
  <c r="P2596" i="27" s="1"/>
  <c r="P2597" i="27" s="1"/>
  <c r="P2598" i="27" s="1"/>
  <c r="P2599" i="27" s="1"/>
  <c r="P2600" i="27" s="1"/>
  <c r="P2601" i="27" s="1"/>
  <c r="P2602" i="27" s="1"/>
  <c r="P2603" i="27" s="1"/>
  <c r="P2604" i="27" s="1"/>
  <c r="P2605" i="27" s="1"/>
  <c r="P2606" i="27" s="1"/>
  <c r="P2607" i="27" s="1"/>
  <c r="P2608" i="27" s="1"/>
  <c r="P2609" i="27" s="1"/>
  <c r="P2610" i="27" s="1"/>
  <c r="P2611" i="27" s="1"/>
  <c r="P2612" i="27" s="1"/>
  <c r="P2613" i="27" s="1"/>
  <c r="P2614" i="27" s="1"/>
  <c r="P2615" i="27" s="1"/>
  <c r="P2616" i="27" s="1"/>
  <c r="P2617" i="27" s="1"/>
  <c r="P2618" i="27" s="1"/>
  <c r="P2619" i="27" s="1"/>
  <c r="P2620" i="27" s="1"/>
  <c r="P2621" i="27" s="1"/>
  <c r="P2622" i="27" s="1"/>
  <c r="P2623" i="27" s="1"/>
  <c r="P2624" i="27" s="1"/>
  <c r="P2625" i="27" s="1"/>
  <c r="P2626" i="27" s="1"/>
  <c r="P2627" i="27" s="1"/>
  <c r="P2628" i="27" s="1"/>
  <c r="P2629" i="27" s="1"/>
  <c r="P2630" i="27" s="1"/>
  <c r="P2631" i="27" s="1"/>
  <c r="P2632" i="27" s="1"/>
  <c r="P2633" i="27" s="1"/>
  <c r="P2634" i="27" s="1"/>
  <c r="P2635" i="27" s="1"/>
  <c r="P2636" i="27" s="1"/>
  <c r="P2637" i="27" s="1"/>
  <c r="P2638" i="27" s="1"/>
  <c r="P2639" i="27" s="1"/>
  <c r="P2640" i="27" s="1"/>
  <c r="P2641" i="27" s="1"/>
  <c r="P2642" i="27" s="1"/>
  <c r="P2643" i="27" s="1"/>
  <c r="P2644" i="27" s="1"/>
  <c r="P2645" i="27" s="1"/>
  <c r="P2646" i="27" s="1"/>
  <c r="P2647" i="27" s="1"/>
  <c r="P2648" i="27" s="1"/>
  <c r="P2649" i="27" s="1"/>
  <c r="P2650" i="27" s="1"/>
  <c r="P2651" i="27" s="1"/>
  <c r="P2652" i="27" s="1"/>
  <c r="P2653" i="27" s="1"/>
  <c r="P2654" i="27" s="1"/>
  <c r="P2655" i="27" s="1"/>
  <c r="P2656" i="27" s="1"/>
  <c r="P2657" i="27" s="1"/>
  <c r="P2658" i="27" s="1"/>
  <c r="P2659" i="27" s="1"/>
  <c r="P2660" i="27" s="1"/>
  <c r="P2661" i="27" s="1"/>
  <c r="P2662" i="27" s="1"/>
  <c r="P2663" i="27" s="1"/>
  <c r="P2664" i="27" s="1"/>
  <c r="P2665" i="27" s="1"/>
  <c r="P2666" i="27" s="1"/>
  <c r="P2667" i="27" s="1"/>
  <c r="P2668" i="27" s="1"/>
  <c r="P2669" i="27" s="1"/>
  <c r="P2670" i="27" s="1"/>
  <c r="P2671" i="27" s="1"/>
  <c r="P2672" i="27" s="1"/>
  <c r="P2673" i="27" s="1"/>
  <c r="P2674" i="27" s="1"/>
  <c r="P2675" i="27" s="1"/>
  <c r="P2676" i="27" s="1"/>
  <c r="P2677" i="27" s="1"/>
  <c r="P2678" i="27" s="1"/>
  <c r="P2679" i="27" s="1"/>
  <c r="P2680" i="27" s="1"/>
  <c r="P2681" i="27" s="1"/>
  <c r="P2682" i="27" s="1"/>
  <c r="P2683" i="27" s="1"/>
  <c r="P2684" i="27" s="1"/>
  <c r="P2685" i="27" s="1"/>
  <c r="P2686" i="27" s="1"/>
  <c r="P2687" i="27" s="1"/>
  <c r="P2688" i="27" s="1"/>
  <c r="P2689" i="27" s="1"/>
  <c r="P2690" i="27" s="1"/>
  <c r="P2691" i="27" s="1"/>
  <c r="P2692" i="27" s="1"/>
  <c r="P2693" i="27" s="1"/>
  <c r="P2694" i="27" s="1"/>
  <c r="P2695" i="27" s="1"/>
  <c r="P2696" i="27" s="1"/>
  <c r="P2697" i="27" s="1"/>
  <c r="P2698" i="27" s="1"/>
  <c r="P2699" i="27" s="1"/>
  <c r="P2700" i="27" s="1"/>
  <c r="P2701" i="27" s="1"/>
  <c r="P2702" i="27" s="1"/>
  <c r="P2703" i="27" s="1"/>
  <c r="P2704" i="27" s="1"/>
  <c r="P2705" i="27" s="1"/>
  <c r="P2706" i="27" s="1"/>
  <c r="P2707" i="27" s="1"/>
  <c r="P2708" i="27" s="1"/>
  <c r="P2709" i="27" s="1"/>
  <c r="P2710" i="27" s="1"/>
  <c r="P2711" i="27" s="1"/>
  <c r="P2712" i="27" s="1"/>
  <c r="P2713" i="27" s="1"/>
  <c r="P2714" i="27" s="1"/>
  <c r="P2715" i="27" s="1"/>
  <c r="P2716" i="27" s="1"/>
  <c r="P2717" i="27" s="1"/>
  <c r="P2718" i="27" s="1"/>
  <c r="P2719" i="27" s="1"/>
  <c r="P2720" i="27" s="1"/>
  <c r="P2721" i="27" s="1"/>
  <c r="P2722" i="27" s="1"/>
  <c r="P2723" i="27" s="1"/>
  <c r="P2724" i="27" s="1"/>
  <c r="P2725" i="27" s="1"/>
  <c r="P2726" i="27" s="1"/>
  <c r="P2727" i="27" s="1"/>
  <c r="P2728" i="27" s="1"/>
  <c r="P2729" i="27" s="1"/>
  <c r="P2730" i="27" s="1"/>
  <c r="P2731" i="27" s="1"/>
  <c r="P2732" i="27" s="1"/>
  <c r="P2733" i="27" s="1"/>
  <c r="P2734" i="27" s="1"/>
  <c r="P2735" i="27" s="1"/>
  <c r="P2736" i="27" s="1"/>
  <c r="P2737" i="27" s="1"/>
  <c r="P2738" i="27" s="1"/>
  <c r="P2739" i="27" s="1"/>
  <c r="P2740" i="27" s="1"/>
  <c r="P2741" i="27" s="1"/>
  <c r="P2742" i="27" s="1"/>
  <c r="P2743" i="27" s="1"/>
  <c r="P2744" i="27" s="1"/>
  <c r="P2745" i="27" s="1"/>
  <c r="P2746" i="27" s="1"/>
  <c r="P2747" i="27" s="1"/>
  <c r="P2748" i="27" s="1"/>
  <c r="P2749" i="27" s="1"/>
  <c r="P2750" i="27" s="1"/>
  <c r="P2751" i="27" s="1"/>
  <c r="P2752" i="27" s="1"/>
  <c r="P2753" i="27" s="1"/>
  <c r="P2754" i="27" s="1"/>
  <c r="P2755" i="27" s="1"/>
  <c r="P2756" i="27" s="1"/>
  <c r="P2757" i="27" s="1"/>
  <c r="P2758" i="27" s="1"/>
  <c r="P2759" i="27" s="1"/>
  <c r="P2760" i="27" s="1"/>
  <c r="P2761" i="27" s="1"/>
  <c r="P2762" i="27" s="1"/>
  <c r="P2763" i="27" s="1"/>
  <c r="P2764" i="27" s="1"/>
  <c r="P2765" i="27" s="1"/>
  <c r="P2766" i="27" s="1"/>
  <c r="P2767" i="27" s="1"/>
  <c r="P2768" i="27" s="1"/>
  <c r="P2769" i="27" s="1"/>
  <c r="P2770" i="27" s="1"/>
  <c r="P2771" i="27" s="1"/>
  <c r="P2772" i="27" s="1"/>
  <c r="P2773" i="27" s="1"/>
  <c r="P2774" i="27" s="1"/>
  <c r="P2775" i="27" s="1"/>
  <c r="P2776" i="27" s="1"/>
  <c r="P2777" i="27" s="1"/>
  <c r="P2778" i="27" s="1"/>
  <c r="P2779" i="27" s="1"/>
  <c r="P2780" i="27" s="1"/>
  <c r="P2781" i="27" s="1"/>
  <c r="P2782" i="27" s="1"/>
  <c r="P2783" i="27" s="1"/>
  <c r="P2784" i="27" s="1"/>
  <c r="P2785" i="27" s="1"/>
  <c r="P2786" i="27" s="1"/>
  <c r="P2787" i="27" s="1"/>
  <c r="P2788" i="27" s="1"/>
  <c r="P2789" i="27" s="1"/>
  <c r="P2790" i="27" s="1"/>
  <c r="P2791" i="27" s="1"/>
  <c r="P2792" i="27" s="1"/>
  <c r="P2793" i="27" s="1"/>
  <c r="P2794" i="27" s="1"/>
  <c r="P2795" i="27" s="1"/>
  <c r="P2796" i="27" s="1"/>
  <c r="P2797" i="27" s="1"/>
  <c r="P2798" i="27" s="1"/>
  <c r="P2799" i="27" s="1"/>
  <c r="P2800" i="27" s="1"/>
  <c r="P2801" i="27" s="1"/>
  <c r="P2802" i="27" s="1"/>
  <c r="P2803" i="27" s="1"/>
  <c r="P2804" i="27" s="1"/>
  <c r="P2805" i="27" s="1"/>
  <c r="P2806" i="27" s="1"/>
  <c r="P2807" i="27" s="1"/>
  <c r="P2808" i="27" s="1"/>
  <c r="P2809" i="27" s="1"/>
  <c r="P2810" i="27" s="1"/>
  <c r="P2811" i="27" s="1"/>
  <c r="P2812" i="27" s="1"/>
  <c r="P2813" i="27" s="1"/>
  <c r="P2814" i="27" s="1"/>
  <c r="P2815" i="27" s="1"/>
  <c r="P2816" i="27" s="1"/>
  <c r="P2817" i="27" s="1"/>
  <c r="P2818" i="27" s="1"/>
  <c r="P2819" i="27" s="1"/>
  <c r="P2820" i="27" s="1"/>
  <c r="P2821" i="27" s="1"/>
  <c r="P2822" i="27" s="1"/>
  <c r="P2823" i="27" s="1"/>
  <c r="P2824" i="27" s="1"/>
  <c r="P2825" i="27" s="1"/>
  <c r="P2826" i="27" s="1"/>
  <c r="P2827" i="27" s="1"/>
  <c r="P2828" i="27" s="1"/>
  <c r="P2829" i="27" s="1"/>
  <c r="P2830" i="27" s="1"/>
  <c r="P2831" i="27" s="1"/>
  <c r="P2832" i="27" s="1"/>
  <c r="P2833" i="27" s="1"/>
  <c r="P2834" i="27" s="1"/>
  <c r="P2835" i="27" s="1"/>
  <c r="P2836" i="27" s="1"/>
  <c r="P2837" i="27" s="1"/>
  <c r="P2838" i="27" s="1"/>
  <c r="P2839" i="27" s="1"/>
  <c r="P2840" i="27" s="1"/>
  <c r="P2841" i="27" s="1"/>
  <c r="P2842" i="27" s="1"/>
  <c r="F2368" i="27"/>
  <c r="F2367" i="27"/>
  <c r="F2366" i="27"/>
  <c r="F2365" i="27"/>
  <c r="F2364" i="27"/>
  <c r="F2363" i="27"/>
  <c r="E2842" i="27"/>
  <c r="E2841" i="27"/>
  <c r="E2840" i="27"/>
  <c r="E2839" i="27"/>
  <c r="E2838" i="27"/>
  <c r="E2837" i="27"/>
  <c r="E2836" i="27"/>
  <c r="E2835" i="27"/>
  <c r="E2834" i="27"/>
  <c r="E2833" i="27"/>
  <c r="E2832" i="27"/>
  <c r="E2831" i="27"/>
  <c r="E2830" i="27"/>
  <c r="E2829" i="27"/>
  <c r="E2828" i="27"/>
  <c r="E2827" i="27"/>
  <c r="E2826" i="27"/>
  <c r="E2825" i="27"/>
  <c r="E2824" i="27"/>
  <c r="E2823" i="27"/>
  <c r="E2822" i="27"/>
  <c r="E2821" i="27"/>
  <c r="E2820" i="27"/>
  <c r="E2819" i="27"/>
  <c r="E2818" i="27"/>
  <c r="E2817" i="27"/>
  <c r="E2816" i="27"/>
  <c r="E2815" i="27"/>
  <c r="E2814" i="27"/>
  <c r="E2813" i="27"/>
  <c r="E2812" i="27"/>
  <c r="E2811" i="27"/>
  <c r="E2810" i="27"/>
  <c r="E2809" i="27"/>
  <c r="E2808" i="27"/>
  <c r="E2807" i="27"/>
  <c r="E2806" i="27"/>
  <c r="E2805" i="27"/>
  <c r="E2804" i="27"/>
  <c r="E2803" i="27"/>
  <c r="E2802" i="27"/>
  <c r="E2801" i="27"/>
  <c r="E2800" i="27"/>
  <c r="E2799" i="27"/>
  <c r="E2798" i="27"/>
  <c r="E2797" i="27"/>
  <c r="E2796" i="27"/>
  <c r="E2795" i="27"/>
  <c r="E2794" i="27"/>
  <c r="E2793" i="27"/>
  <c r="E2792" i="27"/>
  <c r="E2791" i="27"/>
  <c r="E2790" i="27"/>
  <c r="E2789" i="27"/>
  <c r="E2788" i="27"/>
  <c r="E2787" i="27"/>
  <c r="E2786" i="27"/>
  <c r="E2785" i="27"/>
  <c r="E2784" i="27"/>
  <c r="E2783" i="27"/>
  <c r="E2782" i="27"/>
  <c r="E2781" i="27"/>
  <c r="E2780" i="27"/>
  <c r="E2779" i="27"/>
  <c r="E2778" i="27"/>
  <c r="E2777" i="27"/>
  <c r="E2776" i="27"/>
  <c r="E2775" i="27"/>
  <c r="E2774" i="27"/>
  <c r="E2773" i="27"/>
  <c r="E2772" i="27"/>
  <c r="E2771" i="27"/>
  <c r="E2770" i="27"/>
  <c r="E2769" i="27"/>
  <c r="E2768" i="27"/>
  <c r="E2767" i="27"/>
  <c r="E2766" i="27"/>
  <c r="E2765" i="27"/>
  <c r="E2764" i="27"/>
  <c r="E2763" i="27"/>
  <c r="E2762" i="27"/>
  <c r="E2761" i="27"/>
  <c r="E2760" i="27"/>
  <c r="E2759" i="27"/>
  <c r="E2758" i="27"/>
  <c r="E2757" i="27"/>
  <c r="E2756" i="27"/>
  <c r="E2755" i="27"/>
  <c r="E2754" i="27"/>
  <c r="E2753" i="27"/>
  <c r="E2752" i="27"/>
  <c r="E2751" i="27"/>
  <c r="E2750" i="27"/>
  <c r="E2749" i="27"/>
  <c r="E2748" i="27"/>
  <c r="E2747" i="27"/>
  <c r="E2746" i="27"/>
  <c r="E2745" i="27"/>
  <c r="E2744" i="27"/>
  <c r="E2743" i="27"/>
  <c r="E2742" i="27"/>
  <c r="E2741" i="27"/>
  <c r="E2740" i="27"/>
  <c r="E2739" i="27"/>
  <c r="E2738" i="27"/>
  <c r="E2737" i="27"/>
  <c r="E2736" i="27"/>
  <c r="E2735" i="27"/>
  <c r="E2734" i="27"/>
  <c r="E2733" i="27"/>
  <c r="E2732" i="27"/>
  <c r="E2731" i="27"/>
  <c r="E2730" i="27"/>
  <c r="E2729" i="27"/>
  <c r="E2728" i="27"/>
  <c r="E2727" i="27"/>
  <c r="E2726" i="27"/>
  <c r="E2725" i="27"/>
  <c r="E2724" i="27"/>
  <c r="E2723" i="27"/>
  <c r="E2722" i="27"/>
  <c r="E2721" i="27"/>
  <c r="E2720" i="27"/>
  <c r="E2719" i="27"/>
  <c r="E2718" i="27"/>
  <c r="E2717" i="27"/>
  <c r="E2716" i="27"/>
  <c r="E2715" i="27"/>
  <c r="E2714" i="27"/>
  <c r="E2713" i="27"/>
  <c r="E2712" i="27"/>
  <c r="E2711" i="27"/>
  <c r="E2710" i="27"/>
  <c r="E2709" i="27"/>
  <c r="E2708" i="27"/>
  <c r="E2707" i="27"/>
  <c r="E2706" i="27"/>
  <c r="E2705" i="27"/>
  <c r="E2704" i="27"/>
  <c r="E2703" i="27"/>
  <c r="E2702" i="27"/>
  <c r="E2701" i="27"/>
  <c r="E2700" i="27"/>
  <c r="E2699" i="27"/>
  <c r="E2698" i="27"/>
  <c r="E2697" i="27"/>
  <c r="E2696" i="27"/>
  <c r="E2695" i="27"/>
  <c r="E2694" i="27"/>
  <c r="E2693" i="27"/>
  <c r="E2692" i="27"/>
  <c r="E2691" i="27"/>
  <c r="E2690" i="27"/>
  <c r="E2689" i="27"/>
  <c r="E2688" i="27"/>
  <c r="E2687" i="27"/>
  <c r="E2686" i="27"/>
  <c r="E2685" i="27"/>
  <c r="E2684" i="27"/>
  <c r="E2683" i="27"/>
  <c r="E2682" i="27"/>
  <c r="E2681" i="27"/>
  <c r="E2680" i="27"/>
  <c r="E2679" i="27"/>
  <c r="E2678" i="27"/>
  <c r="E2677" i="27"/>
  <c r="E2676" i="27"/>
  <c r="E2675" i="27"/>
  <c r="E2674" i="27"/>
  <c r="E2673" i="27"/>
  <c r="E2672" i="27"/>
  <c r="E2671" i="27"/>
  <c r="E2670" i="27"/>
  <c r="E2669" i="27"/>
  <c r="E2668" i="27"/>
  <c r="E2667" i="27"/>
  <c r="E2666" i="27"/>
  <c r="E2665" i="27"/>
  <c r="E2664" i="27"/>
  <c r="E2663" i="27"/>
  <c r="E2662" i="27"/>
  <c r="E2661" i="27"/>
  <c r="E2660" i="27"/>
  <c r="E2659" i="27"/>
  <c r="E2658" i="27"/>
  <c r="E2657" i="27"/>
  <c r="E2656" i="27"/>
  <c r="E2655" i="27"/>
  <c r="E2654" i="27"/>
  <c r="E2653" i="27"/>
  <c r="E2652" i="27"/>
  <c r="E2651" i="27"/>
  <c r="E2650" i="27"/>
  <c r="E2649" i="27"/>
  <c r="E2648" i="27"/>
  <c r="E2647" i="27"/>
  <c r="E2646" i="27"/>
  <c r="E2645" i="27"/>
  <c r="E2644" i="27"/>
  <c r="E2643" i="27"/>
  <c r="E2642" i="27"/>
  <c r="E2641" i="27"/>
  <c r="E2640" i="27"/>
  <c r="E2639" i="27"/>
  <c r="E2638" i="27"/>
  <c r="E2637" i="27"/>
  <c r="E2636" i="27"/>
  <c r="E2635" i="27"/>
  <c r="E2634" i="27"/>
  <c r="E2633" i="27"/>
  <c r="E2632" i="27"/>
  <c r="E2631" i="27"/>
  <c r="E2630" i="27"/>
  <c r="E2629" i="27"/>
  <c r="E2628" i="27"/>
  <c r="E2627" i="27"/>
  <c r="E2626" i="27"/>
  <c r="E2625" i="27"/>
  <c r="E2624" i="27"/>
  <c r="E2623" i="27"/>
  <c r="E2622" i="27"/>
  <c r="E2621" i="27"/>
  <c r="E2620" i="27"/>
  <c r="E2619" i="27"/>
  <c r="E2618" i="27"/>
  <c r="E2617" i="27"/>
  <c r="E2616" i="27"/>
  <c r="E2615" i="27"/>
  <c r="E2614" i="27"/>
  <c r="E2613" i="27"/>
  <c r="E2612" i="27"/>
  <c r="E2611" i="27"/>
  <c r="E2610" i="27"/>
  <c r="E2609" i="27"/>
  <c r="E2608" i="27"/>
  <c r="E2607" i="27"/>
  <c r="E2606" i="27"/>
  <c r="E2605" i="27"/>
  <c r="E2604" i="27"/>
  <c r="E2603" i="27"/>
  <c r="E2602" i="27"/>
  <c r="E2601" i="27"/>
  <c r="E2600" i="27"/>
  <c r="E2599" i="27"/>
  <c r="E2598" i="27"/>
  <c r="E2597" i="27"/>
  <c r="E2596" i="27"/>
  <c r="E2595" i="27"/>
  <c r="E2594" i="27"/>
  <c r="E2593" i="27"/>
  <c r="E2592" i="27"/>
  <c r="E2591" i="27"/>
  <c r="E2590" i="27"/>
  <c r="E2589" i="27"/>
  <c r="E2588" i="27"/>
  <c r="E2587" i="27"/>
  <c r="E2586" i="27"/>
  <c r="E2585" i="27"/>
  <c r="E2584" i="27"/>
  <c r="E2583" i="27"/>
  <c r="E2582" i="27"/>
  <c r="E2581" i="27"/>
  <c r="E2580" i="27"/>
  <c r="E2579" i="27"/>
  <c r="E2578" i="27"/>
  <c r="E2577" i="27"/>
  <c r="E2576" i="27"/>
  <c r="E2575" i="27"/>
  <c r="E2574" i="27"/>
  <c r="E2573" i="27"/>
  <c r="E2572" i="27"/>
  <c r="E2571" i="27"/>
  <c r="E2570" i="27"/>
  <c r="E2569" i="27"/>
  <c r="E2568" i="27"/>
  <c r="E2567" i="27"/>
  <c r="E2566" i="27"/>
  <c r="E2565" i="27"/>
  <c r="E2564" i="27"/>
  <c r="E2563" i="27"/>
  <c r="E2562" i="27"/>
  <c r="E2561" i="27"/>
  <c r="E2560" i="27"/>
  <c r="E2559" i="27"/>
  <c r="E2558" i="27"/>
  <c r="E2557" i="27"/>
  <c r="E2556" i="27"/>
  <c r="E2555" i="27"/>
  <c r="E2554" i="27"/>
  <c r="E2553" i="27"/>
  <c r="E2552" i="27"/>
  <c r="E2551" i="27"/>
  <c r="E2550" i="27"/>
  <c r="E2549" i="27"/>
  <c r="E2548" i="27"/>
  <c r="E2547" i="27"/>
  <c r="E2546" i="27"/>
  <c r="E2545" i="27"/>
  <c r="E2544" i="27"/>
  <c r="E2543" i="27"/>
  <c r="E2542" i="27"/>
  <c r="E2541" i="27"/>
  <c r="E2540" i="27"/>
  <c r="E2539" i="27"/>
  <c r="E2538" i="27"/>
  <c r="E2537" i="27"/>
  <c r="E2536" i="27"/>
  <c r="E2535" i="27"/>
  <c r="E2534" i="27"/>
  <c r="E2533" i="27"/>
  <c r="D2363" i="27"/>
  <c r="D2364" i="27" s="1"/>
  <c r="D2365" i="27" s="1"/>
  <c r="D2366" i="27" s="1"/>
  <c r="D2367" i="27" s="1"/>
  <c r="D2368" i="27" s="1"/>
  <c r="D2369" i="27" s="1"/>
  <c r="D2370" i="27" s="1"/>
  <c r="D2371" i="27" s="1"/>
  <c r="D2372" i="27" s="1"/>
  <c r="D2373" i="27" s="1"/>
  <c r="D2374" i="27" s="1"/>
  <c r="D2375" i="27" s="1"/>
  <c r="D2376" i="27" s="1"/>
  <c r="D2377" i="27" s="1"/>
  <c r="D2378" i="27" s="1"/>
  <c r="D2379" i="27" s="1"/>
  <c r="D2380" i="27" s="1"/>
  <c r="D2381" i="27" s="1"/>
  <c r="D2382" i="27" s="1"/>
  <c r="D2383" i="27" s="1"/>
  <c r="D2384" i="27" s="1"/>
  <c r="D2385" i="27" s="1"/>
  <c r="D2386" i="27" s="1"/>
  <c r="D2387" i="27" s="1"/>
  <c r="D2388" i="27" s="1"/>
  <c r="D2389" i="27" s="1"/>
  <c r="D2390" i="27" s="1"/>
  <c r="D2391" i="27" s="1"/>
  <c r="D2392" i="27" s="1"/>
  <c r="D2393" i="27" s="1"/>
  <c r="D2394" i="27" s="1"/>
  <c r="D2395" i="27" s="1"/>
  <c r="D2396" i="27" s="1"/>
  <c r="D2397" i="27" s="1"/>
  <c r="D2398" i="27" s="1"/>
  <c r="D2399" i="27" s="1"/>
  <c r="D2400" i="27" s="1"/>
  <c r="D2401" i="27" s="1"/>
  <c r="D2402" i="27" s="1"/>
  <c r="D2403" i="27" s="1"/>
  <c r="D2404" i="27" s="1"/>
  <c r="D2405" i="27" s="1"/>
  <c r="D2406" i="27" s="1"/>
  <c r="D2407" i="27" s="1"/>
  <c r="D2408" i="27" s="1"/>
  <c r="D2409" i="27" s="1"/>
  <c r="D2410" i="27" s="1"/>
  <c r="D2411" i="27" s="1"/>
  <c r="D2412" i="27" s="1"/>
  <c r="D2413" i="27" s="1"/>
  <c r="D2414" i="27" s="1"/>
  <c r="D2415" i="27" s="1"/>
  <c r="D2416" i="27" s="1"/>
  <c r="D2417" i="27" s="1"/>
  <c r="D2418" i="27" s="1"/>
  <c r="D2419" i="27" s="1"/>
  <c r="D2420" i="27" s="1"/>
  <c r="D2421" i="27" s="1"/>
  <c r="D2422" i="27" s="1"/>
  <c r="D2423" i="27" s="1"/>
  <c r="D2424" i="27" s="1"/>
  <c r="D2425" i="27" s="1"/>
  <c r="D2426" i="27" s="1"/>
  <c r="D2427" i="27" s="1"/>
  <c r="D2428" i="27" s="1"/>
  <c r="D2429" i="27" s="1"/>
  <c r="D2430" i="27" s="1"/>
  <c r="D2431" i="27" s="1"/>
  <c r="D2432" i="27" s="1"/>
  <c r="D2433" i="27" s="1"/>
  <c r="D2434" i="27" s="1"/>
  <c r="D2435" i="27" s="1"/>
  <c r="D2436" i="27" s="1"/>
  <c r="D2437" i="27" s="1"/>
  <c r="D2438" i="27" s="1"/>
  <c r="D2439" i="27" s="1"/>
  <c r="D2440" i="27" s="1"/>
  <c r="D2441" i="27" s="1"/>
  <c r="D2442" i="27" s="1"/>
  <c r="D2443" i="27" s="1"/>
  <c r="D2444" i="27" s="1"/>
  <c r="D2445" i="27" s="1"/>
  <c r="D2446" i="27" s="1"/>
  <c r="D2447" i="27" s="1"/>
  <c r="D2448" i="27" s="1"/>
  <c r="D2449" i="27" s="1"/>
  <c r="D2450" i="27" s="1"/>
  <c r="D2451" i="27" s="1"/>
  <c r="D2452" i="27" s="1"/>
  <c r="D2453" i="27" s="1"/>
  <c r="D2454" i="27" s="1"/>
  <c r="D2455" i="27" s="1"/>
  <c r="D2456" i="27" s="1"/>
  <c r="D2457" i="27" s="1"/>
  <c r="D2458" i="27" s="1"/>
  <c r="D2459" i="27" s="1"/>
  <c r="D2460" i="27" s="1"/>
  <c r="D2461" i="27" s="1"/>
  <c r="D2462" i="27" s="1"/>
  <c r="D2463" i="27" s="1"/>
  <c r="D2464" i="27" s="1"/>
  <c r="D2465" i="27" s="1"/>
  <c r="D2466" i="27" s="1"/>
  <c r="D2467" i="27" s="1"/>
  <c r="D2468" i="27" s="1"/>
  <c r="D2469" i="27" s="1"/>
  <c r="D2470" i="27" s="1"/>
  <c r="D2471" i="27" s="1"/>
  <c r="D2472" i="27" s="1"/>
  <c r="D2473" i="27" s="1"/>
  <c r="D2474" i="27" s="1"/>
  <c r="D2475" i="27" s="1"/>
  <c r="D2476" i="27" s="1"/>
  <c r="D2477" i="27" s="1"/>
  <c r="D2478" i="27" s="1"/>
  <c r="D2479" i="27" s="1"/>
  <c r="D2480" i="27" s="1"/>
  <c r="D2481" i="27" s="1"/>
  <c r="D2482" i="27" s="1"/>
  <c r="D2483" i="27" s="1"/>
  <c r="D2484" i="27" s="1"/>
  <c r="D2485" i="27" s="1"/>
  <c r="D2486" i="27" s="1"/>
  <c r="D2487" i="27" s="1"/>
  <c r="D2488" i="27" s="1"/>
  <c r="D2489" i="27" s="1"/>
  <c r="D2490" i="27" s="1"/>
  <c r="D2491" i="27" s="1"/>
  <c r="D2492" i="27" s="1"/>
  <c r="D2493" i="27" s="1"/>
  <c r="D2494" i="27" s="1"/>
  <c r="D2495" i="27" s="1"/>
  <c r="D2496" i="27" s="1"/>
  <c r="D2497" i="27" s="1"/>
  <c r="D2498" i="27" s="1"/>
  <c r="D2499" i="27" s="1"/>
  <c r="D2500" i="27" s="1"/>
  <c r="D2501" i="27" s="1"/>
  <c r="D2502" i="27" s="1"/>
  <c r="D2503" i="27" s="1"/>
  <c r="D2504" i="27" s="1"/>
  <c r="D2505" i="27" s="1"/>
  <c r="D2506" i="27" s="1"/>
  <c r="D2507" i="27" s="1"/>
  <c r="D2508" i="27" s="1"/>
  <c r="D2509" i="27" s="1"/>
  <c r="D2510" i="27" s="1"/>
  <c r="D2511" i="27" s="1"/>
  <c r="D2512" i="27" s="1"/>
  <c r="D2513" i="27" s="1"/>
  <c r="D2514" i="27" s="1"/>
  <c r="D2515" i="27" s="1"/>
  <c r="D2516" i="27" s="1"/>
  <c r="D2517" i="27" s="1"/>
  <c r="D2518" i="27" s="1"/>
  <c r="D2519" i="27" s="1"/>
  <c r="D2520" i="27" s="1"/>
  <c r="D2521" i="27" s="1"/>
  <c r="D2522" i="27" s="1"/>
  <c r="D2523" i="27" s="1"/>
  <c r="D2524" i="27" s="1"/>
  <c r="D2525" i="27" s="1"/>
  <c r="D2526" i="27" s="1"/>
  <c r="D2527" i="27" s="1"/>
  <c r="D2528" i="27" s="1"/>
  <c r="D2529" i="27" s="1"/>
  <c r="D2530" i="27" s="1"/>
  <c r="D2531" i="27" s="1"/>
  <c r="D2532" i="27" s="1"/>
  <c r="D2533" i="27" s="1"/>
  <c r="D2534" i="27" s="1"/>
  <c r="D2535" i="27" s="1"/>
  <c r="D2536" i="27" s="1"/>
  <c r="D2537" i="27" s="1"/>
  <c r="D2538" i="27" s="1"/>
  <c r="D2539" i="27" s="1"/>
  <c r="D2540" i="27" s="1"/>
  <c r="D2541" i="27" s="1"/>
  <c r="D2542" i="27" s="1"/>
  <c r="D2543" i="27" s="1"/>
  <c r="D2544" i="27" s="1"/>
  <c r="D2545" i="27" s="1"/>
  <c r="D2546" i="27" s="1"/>
  <c r="D2547" i="27" s="1"/>
  <c r="D2548" i="27" s="1"/>
  <c r="D2549" i="27" s="1"/>
  <c r="D2550" i="27" s="1"/>
  <c r="D2551" i="27" s="1"/>
  <c r="D2552" i="27" s="1"/>
  <c r="D2553" i="27" s="1"/>
  <c r="D2554" i="27" s="1"/>
  <c r="D2555" i="27" s="1"/>
  <c r="D2556" i="27" s="1"/>
  <c r="D2557" i="27" s="1"/>
  <c r="D2558" i="27" s="1"/>
  <c r="D2559" i="27" s="1"/>
  <c r="D2560" i="27" s="1"/>
  <c r="D2561" i="27" s="1"/>
  <c r="D2562" i="27" s="1"/>
  <c r="D2563" i="27" s="1"/>
  <c r="D2564" i="27" s="1"/>
  <c r="D2565" i="27" s="1"/>
  <c r="D2566" i="27" s="1"/>
  <c r="D2567" i="27" s="1"/>
  <c r="D2568" i="27" s="1"/>
  <c r="D2569" i="27" s="1"/>
  <c r="D2570" i="27" s="1"/>
  <c r="D2571" i="27" s="1"/>
  <c r="D2572" i="27" s="1"/>
  <c r="D2573" i="27" s="1"/>
  <c r="D2574" i="27" s="1"/>
  <c r="D2575" i="27" s="1"/>
  <c r="D2576" i="27" s="1"/>
  <c r="D2577" i="27" s="1"/>
  <c r="D2578" i="27" s="1"/>
  <c r="D2579" i="27" s="1"/>
  <c r="D2580" i="27" s="1"/>
  <c r="D2581" i="27" s="1"/>
  <c r="D2582" i="27" s="1"/>
  <c r="D2583" i="27" s="1"/>
  <c r="D2584" i="27" s="1"/>
  <c r="D2585" i="27" s="1"/>
  <c r="D2586" i="27" s="1"/>
  <c r="D2587" i="27" s="1"/>
  <c r="D2588" i="27" s="1"/>
  <c r="D2589" i="27" s="1"/>
  <c r="D2590" i="27" s="1"/>
  <c r="D2591" i="27" s="1"/>
  <c r="D2592" i="27" s="1"/>
  <c r="D2593" i="27" s="1"/>
  <c r="D2594" i="27" s="1"/>
  <c r="D2595" i="27" s="1"/>
  <c r="D2596" i="27" s="1"/>
  <c r="D2597" i="27" s="1"/>
  <c r="D2598" i="27" s="1"/>
  <c r="D2599" i="27" s="1"/>
  <c r="D2600" i="27" s="1"/>
  <c r="D2601" i="27" s="1"/>
  <c r="D2602" i="27" s="1"/>
  <c r="D2603" i="27" s="1"/>
  <c r="D2604" i="27" s="1"/>
  <c r="D2605" i="27" s="1"/>
  <c r="D2606" i="27" s="1"/>
  <c r="D2607" i="27" s="1"/>
  <c r="D2608" i="27" s="1"/>
  <c r="D2609" i="27" s="1"/>
  <c r="D2610" i="27" s="1"/>
  <c r="D2611" i="27" s="1"/>
  <c r="D2612" i="27" s="1"/>
  <c r="D2613" i="27" s="1"/>
  <c r="D2614" i="27" s="1"/>
  <c r="D2615" i="27" s="1"/>
  <c r="D2616" i="27" s="1"/>
  <c r="D2617" i="27" s="1"/>
  <c r="D2618" i="27" s="1"/>
  <c r="D2619" i="27" s="1"/>
  <c r="D2620" i="27" s="1"/>
  <c r="D2621" i="27" s="1"/>
  <c r="D2622" i="27" s="1"/>
  <c r="D2623" i="27" s="1"/>
  <c r="D2624" i="27" s="1"/>
  <c r="D2625" i="27" s="1"/>
  <c r="D2626" i="27" s="1"/>
  <c r="D2627" i="27" s="1"/>
  <c r="D2628" i="27" s="1"/>
  <c r="D2629" i="27" s="1"/>
  <c r="D2630" i="27" s="1"/>
  <c r="D2631" i="27" s="1"/>
  <c r="D2632" i="27" s="1"/>
  <c r="D2633" i="27" s="1"/>
  <c r="D2634" i="27" s="1"/>
  <c r="D2635" i="27" s="1"/>
  <c r="D2636" i="27" s="1"/>
  <c r="D2637" i="27" s="1"/>
  <c r="D2638" i="27" s="1"/>
  <c r="D2639" i="27" s="1"/>
  <c r="D2640" i="27" s="1"/>
  <c r="D2641" i="27" s="1"/>
  <c r="D2642" i="27" s="1"/>
  <c r="D2643" i="27" s="1"/>
  <c r="D2644" i="27" s="1"/>
  <c r="D2645" i="27" s="1"/>
  <c r="D2646" i="27" s="1"/>
  <c r="D2647" i="27" s="1"/>
  <c r="D2648" i="27" s="1"/>
  <c r="D2649" i="27" s="1"/>
  <c r="D2650" i="27" s="1"/>
  <c r="D2651" i="27" s="1"/>
  <c r="D2652" i="27" s="1"/>
  <c r="D2653" i="27" s="1"/>
  <c r="D2654" i="27" s="1"/>
  <c r="D2655" i="27" s="1"/>
  <c r="D2656" i="27" s="1"/>
  <c r="D2657" i="27" s="1"/>
  <c r="D2658" i="27" s="1"/>
  <c r="D2659" i="27" s="1"/>
  <c r="D2660" i="27" s="1"/>
  <c r="D2661" i="27" s="1"/>
  <c r="D2662" i="27" s="1"/>
  <c r="D2663" i="27" s="1"/>
  <c r="D2664" i="27" s="1"/>
  <c r="D2665" i="27" s="1"/>
  <c r="D2666" i="27" s="1"/>
  <c r="D2667" i="27" s="1"/>
  <c r="D2668" i="27" s="1"/>
  <c r="D2669" i="27" s="1"/>
  <c r="D2670" i="27" s="1"/>
  <c r="D2671" i="27" s="1"/>
  <c r="D2672" i="27" s="1"/>
  <c r="D2673" i="27" s="1"/>
  <c r="D2674" i="27" s="1"/>
  <c r="D2675" i="27" s="1"/>
  <c r="D2676" i="27" s="1"/>
  <c r="D2677" i="27" s="1"/>
  <c r="D2678" i="27" s="1"/>
  <c r="D2679" i="27" s="1"/>
  <c r="D2680" i="27" s="1"/>
  <c r="D2681" i="27" s="1"/>
  <c r="D2682" i="27" s="1"/>
  <c r="D2683" i="27" s="1"/>
  <c r="D2684" i="27" s="1"/>
  <c r="D2685" i="27" s="1"/>
  <c r="D2686" i="27" s="1"/>
  <c r="D2687" i="27" s="1"/>
  <c r="D2688" i="27" s="1"/>
  <c r="D2689" i="27" s="1"/>
  <c r="D2690" i="27" s="1"/>
  <c r="D2691" i="27" s="1"/>
  <c r="D2692" i="27" s="1"/>
  <c r="D2693" i="27" s="1"/>
  <c r="D2694" i="27" s="1"/>
  <c r="D2695" i="27" s="1"/>
  <c r="D2696" i="27" s="1"/>
  <c r="D2697" i="27" s="1"/>
  <c r="D2698" i="27" s="1"/>
  <c r="D2699" i="27" s="1"/>
  <c r="D2700" i="27" s="1"/>
  <c r="D2701" i="27" s="1"/>
  <c r="D2702" i="27" s="1"/>
  <c r="D2703" i="27" s="1"/>
  <c r="D2704" i="27" s="1"/>
  <c r="D2705" i="27" s="1"/>
  <c r="D2706" i="27" s="1"/>
  <c r="D2707" i="27" s="1"/>
  <c r="D2708" i="27" s="1"/>
  <c r="D2709" i="27" s="1"/>
  <c r="D2710" i="27" s="1"/>
  <c r="D2711" i="27" s="1"/>
  <c r="D2712" i="27" s="1"/>
  <c r="D2713" i="27" s="1"/>
  <c r="D2714" i="27" s="1"/>
  <c r="D2715" i="27" s="1"/>
  <c r="D2716" i="27" s="1"/>
  <c r="D2717" i="27" s="1"/>
  <c r="D2718" i="27" s="1"/>
  <c r="D2719" i="27" s="1"/>
  <c r="D2720" i="27" s="1"/>
  <c r="D2721" i="27" s="1"/>
  <c r="D2722" i="27" s="1"/>
  <c r="D2723" i="27" s="1"/>
  <c r="D2724" i="27" s="1"/>
  <c r="D2725" i="27" s="1"/>
  <c r="D2726" i="27" s="1"/>
  <c r="D2727" i="27" s="1"/>
  <c r="D2728" i="27" s="1"/>
  <c r="D2729" i="27" s="1"/>
  <c r="D2730" i="27" s="1"/>
  <c r="D2731" i="27" s="1"/>
  <c r="D2732" i="27" s="1"/>
  <c r="D2733" i="27" s="1"/>
  <c r="D2734" i="27" s="1"/>
  <c r="D2735" i="27" s="1"/>
  <c r="D2736" i="27" s="1"/>
  <c r="D2737" i="27" s="1"/>
  <c r="D2738" i="27" s="1"/>
  <c r="D2739" i="27" s="1"/>
  <c r="D2740" i="27" s="1"/>
  <c r="D2741" i="27" s="1"/>
  <c r="D2742" i="27" s="1"/>
  <c r="D2743" i="27" s="1"/>
  <c r="D2744" i="27" s="1"/>
  <c r="D2745" i="27" s="1"/>
  <c r="D2746" i="27" s="1"/>
  <c r="D2747" i="27" s="1"/>
  <c r="D2748" i="27" s="1"/>
  <c r="D2749" i="27" s="1"/>
  <c r="D2750" i="27" s="1"/>
  <c r="D2751" i="27" s="1"/>
  <c r="D2752" i="27" s="1"/>
  <c r="D2753" i="27" s="1"/>
  <c r="D2754" i="27" s="1"/>
  <c r="D2755" i="27" s="1"/>
  <c r="D2756" i="27" s="1"/>
  <c r="D2757" i="27" s="1"/>
  <c r="D2758" i="27" s="1"/>
  <c r="D2759" i="27" s="1"/>
  <c r="D2760" i="27" s="1"/>
  <c r="D2761" i="27" s="1"/>
  <c r="D2762" i="27" s="1"/>
  <c r="D2763" i="27" s="1"/>
  <c r="D2764" i="27" s="1"/>
  <c r="D2765" i="27" s="1"/>
  <c r="D2766" i="27" s="1"/>
  <c r="D2767" i="27" s="1"/>
  <c r="D2768" i="27" s="1"/>
  <c r="D2769" i="27" s="1"/>
  <c r="D2770" i="27" s="1"/>
  <c r="D2771" i="27" s="1"/>
  <c r="D2772" i="27" s="1"/>
  <c r="D2773" i="27" s="1"/>
  <c r="D2774" i="27" s="1"/>
  <c r="D2775" i="27" s="1"/>
  <c r="D2776" i="27" s="1"/>
  <c r="D2777" i="27" s="1"/>
  <c r="D2778" i="27" s="1"/>
  <c r="D2779" i="27" s="1"/>
  <c r="D2780" i="27" s="1"/>
  <c r="D2781" i="27" s="1"/>
  <c r="D2782" i="27" s="1"/>
  <c r="D2783" i="27" s="1"/>
  <c r="D2784" i="27" s="1"/>
  <c r="D2785" i="27" s="1"/>
  <c r="D2786" i="27" s="1"/>
  <c r="D2787" i="27" s="1"/>
  <c r="D2788" i="27" s="1"/>
  <c r="D2789" i="27" s="1"/>
  <c r="D2790" i="27" s="1"/>
  <c r="D2791" i="27" s="1"/>
  <c r="D2792" i="27" s="1"/>
  <c r="D2793" i="27" s="1"/>
  <c r="D2794" i="27" s="1"/>
  <c r="D2795" i="27" s="1"/>
  <c r="D2796" i="27" s="1"/>
  <c r="D2797" i="27" s="1"/>
  <c r="D2798" i="27" s="1"/>
  <c r="D2799" i="27" s="1"/>
  <c r="D2800" i="27" s="1"/>
  <c r="D2801" i="27" s="1"/>
  <c r="D2802" i="27" s="1"/>
  <c r="D2803" i="27" s="1"/>
  <c r="D2804" i="27" s="1"/>
  <c r="D2805" i="27" s="1"/>
  <c r="D2806" i="27" s="1"/>
  <c r="D2807" i="27" s="1"/>
  <c r="D2808" i="27" s="1"/>
  <c r="D2809" i="27" s="1"/>
  <c r="D2810" i="27" s="1"/>
  <c r="D2811" i="27" s="1"/>
  <c r="D2812" i="27" s="1"/>
  <c r="D2813" i="27" s="1"/>
  <c r="D2814" i="27" s="1"/>
  <c r="D2815" i="27" s="1"/>
  <c r="D2816" i="27" s="1"/>
  <c r="D2817" i="27" s="1"/>
  <c r="D2818" i="27" s="1"/>
  <c r="D2819" i="27" s="1"/>
  <c r="D2820" i="27" s="1"/>
  <c r="D2821" i="27" s="1"/>
  <c r="D2822" i="27" s="1"/>
  <c r="D2823" i="27" s="1"/>
  <c r="D2824" i="27" s="1"/>
  <c r="D2825" i="27" s="1"/>
  <c r="D2826" i="27" s="1"/>
  <c r="D2827" i="27" s="1"/>
  <c r="D2828" i="27" s="1"/>
  <c r="D2829" i="27" s="1"/>
  <c r="D2830" i="27" s="1"/>
  <c r="D2831" i="27" s="1"/>
  <c r="D2832" i="27" s="1"/>
  <c r="D2833" i="27" s="1"/>
  <c r="D2834" i="27" s="1"/>
  <c r="D2835" i="27" s="1"/>
  <c r="D2836" i="27" s="1"/>
  <c r="D2837" i="27" s="1"/>
  <c r="D2838" i="27" s="1"/>
  <c r="D2839" i="27" s="1"/>
  <c r="D2840" i="27" s="1"/>
  <c r="D2841" i="27" s="1"/>
  <c r="D2842" i="27" s="1"/>
  <c r="C2191" i="27"/>
  <c r="C2190" i="27"/>
  <c r="C2189" i="27"/>
  <c r="C2188" i="27"/>
  <c r="C2187" i="27"/>
  <c r="C2186" i="27"/>
  <c r="C2185" i="27"/>
  <c r="C2184" i="27"/>
  <c r="C2183" i="27"/>
  <c r="C2182" i="27"/>
  <c r="C2181" i="27"/>
  <c r="C2180" i="27"/>
  <c r="C2179" i="27"/>
  <c r="C2178" i="27"/>
  <c r="C2177" i="27"/>
  <c r="C2176" i="27"/>
  <c r="C2175" i="27"/>
  <c r="C2174" i="27"/>
  <c r="C2173" i="27"/>
  <c r="C2172" i="27"/>
  <c r="C2171" i="27"/>
  <c r="C2170" i="27"/>
  <c r="C2169" i="27"/>
  <c r="C2168" i="27"/>
  <c r="C2167" i="27"/>
  <c r="C2166" i="27"/>
  <c r="C2165" i="27"/>
  <c r="C2164" i="27"/>
  <c r="C2163" i="27"/>
  <c r="C2162" i="27"/>
  <c r="C2161" i="27"/>
  <c r="C2160" i="27"/>
  <c r="C2159" i="27"/>
  <c r="C2158" i="27"/>
  <c r="C2157" i="27"/>
  <c r="C2156" i="27"/>
  <c r="C2155" i="27"/>
  <c r="C2154" i="27"/>
  <c r="C2153" i="27"/>
  <c r="C2152" i="27"/>
  <c r="C2151" i="27"/>
  <c r="C2150" i="27"/>
  <c r="C2149" i="27"/>
  <c r="C2148" i="27"/>
  <c r="C2147" i="27"/>
  <c r="C2146" i="27"/>
  <c r="C2145" i="27"/>
  <c r="C2144" i="27"/>
  <c r="C2143" i="27"/>
  <c r="C2142" i="27"/>
  <c r="C2141" i="27"/>
  <c r="C2140" i="27"/>
  <c r="C2139" i="27"/>
  <c r="C2138" i="27"/>
  <c r="C2137" i="27"/>
  <c r="C2136" i="27"/>
  <c r="C2135" i="27"/>
  <c r="C2134" i="27"/>
  <c r="C2133" i="27"/>
  <c r="C2132" i="27"/>
  <c r="C2131" i="27"/>
  <c r="C2130" i="27"/>
  <c r="C2129" i="27"/>
  <c r="C2128" i="27"/>
  <c r="C2127" i="27"/>
  <c r="C2126" i="27"/>
  <c r="C2125" i="27"/>
  <c r="C2124" i="27"/>
  <c r="C2123" i="27"/>
  <c r="C2122" i="27"/>
  <c r="C2121" i="27"/>
  <c r="C2120" i="27"/>
  <c r="C2119" i="27"/>
  <c r="C2118" i="27"/>
  <c r="C2117" i="27"/>
  <c r="C2116" i="27"/>
  <c r="C2115" i="27"/>
  <c r="C2114" i="27"/>
  <c r="C2113" i="27"/>
  <c r="C2112" i="27"/>
  <c r="C2111" i="27"/>
  <c r="C2110" i="27"/>
  <c r="C2109" i="27"/>
  <c r="C2108" i="27"/>
  <c r="C2107" i="27"/>
  <c r="C2106" i="27"/>
  <c r="C2105" i="27"/>
  <c r="C2104" i="27"/>
  <c r="C2103" i="27"/>
  <c r="C2102" i="27"/>
  <c r="C2101" i="27"/>
  <c r="C2100" i="27"/>
  <c r="C2099" i="27"/>
  <c r="C2098" i="27"/>
  <c r="C2097" i="27"/>
  <c r="C2096" i="27"/>
  <c r="C2095" i="27"/>
  <c r="C2094" i="27"/>
  <c r="C2093" i="27"/>
  <c r="C2092" i="27"/>
  <c r="C2091" i="27"/>
  <c r="C2090" i="27"/>
  <c r="C2089" i="27"/>
  <c r="C2088" i="27"/>
  <c r="C2087" i="27"/>
  <c r="C2086" i="27"/>
  <c r="C2085" i="27"/>
  <c r="C2084" i="27"/>
  <c r="C2083" i="27"/>
  <c r="C2082" i="27"/>
  <c r="C2081" i="27"/>
  <c r="C2080" i="27"/>
  <c r="C2079" i="27"/>
  <c r="C2078" i="27"/>
  <c r="C2077" i="27"/>
  <c r="C2076" i="27"/>
  <c r="C2075" i="27"/>
  <c r="C2074" i="27"/>
  <c r="C2073" i="27"/>
  <c r="C2072" i="27"/>
  <c r="C2071" i="27"/>
  <c r="C2070" i="27"/>
  <c r="C2069" i="27"/>
  <c r="C2068" i="27"/>
  <c r="C2067" i="27"/>
  <c r="C2066" i="27"/>
  <c r="C2065" i="27"/>
  <c r="C2064" i="27"/>
  <c r="C2063" i="27"/>
  <c r="C2062" i="27"/>
  <c r="C2061" i="27"/>
  <c r="C2060" i="27"/>
  <c r="C2059" i="27"/>
  <c r="C2058" i="27"/>
  <c r="C2057" i="27"/>
  <c r="C2056" i="27"/>
  <c r="C2055" i="27"/>
  <c r="C2054" i="27"/>
  <c r="C2053" i="27"/>
  <c r="C2052" i="27"/>
  <c r="C2051" i="27"/>
  <c r="C2050" i="27"/>
  <c r="C2049" i="27"/>
  <c r="C2048" i="27"/>
  <c r="C2047" i="27"/>
  <c r="C2046" i="27"/>
  <c r="C2045" i="27"/>
  <c r="C2044" i="27"/>
  <c r="C2043" i="27"/>
  <c r="C2042" i="27"/>
  <c r="C2041" i="27"/>
  <c r="C2040" i="27"/>
  <c r="C2039" i="27"/>
  <c r="C2038" i="27"/>
  <c r="C2037" i="27"/>
  <c r="C2036" i="27"/>
  <c r="C2035" i="27"/>
  <c r="C2034" i="27"/>
  <c r="C2033" i="27"/>
  <c r="C2032" i="27"/>
  <c r="C2031" i="27"/>
  <c r="C2030" i="27"/>
  <c r="C2029" i="27"/>
  <c r="C2028" i="27"/>
  <c r="C2027" i="27"/>
  <c r="C2026" i="27"/>
  <c r="C2025" i="27"/>
  <c r="C2024" i="27"/>
  <c r="C2023" i="27"/>
  <c r="C2022" i="27"/>
  <c r="C2021" i="27"/>
  <c r="C2020" i="27"/>
  <c r="C2019" i="27"/>
  <c r="C2018" i="27"/>
  <c r="C2017" i="27"/>
  <c r="C2016" i="27"/>
  <c r="C2015" i="27"/>
  <c r="C2014" i="27"/>
  <c r="C2013" i="27"/>
  <c r="C2012" i="27"/>
  <c r="H2277" i="27"/>
  <c r="H2278" i="27" s="1"/>
  <c r="H2279" i="27" s="1"/>
  <c r="H2280" i="27" s="1"/>
  <c r="H2281" i="27" s="1"/>
  <c r="H2282" i="27" s="1"/>
  <c r="H2283" i="27" s="1"/>
  <c r="H2284" i="27" s="1"/>
  <c r="H2285" i="27" s="1"/>
  <c r="H2286" i="27" s="1"/>
  <c r="H2287" i="27" s="1"/>
  <c r="H2288" i="27" s="1"/>
  <c r="H2289" i="27" s="1"/>
  <c r="H2290" i="27" s="1"/>
  <c r="H2291" i="27" s="1"/>
  <c r="H2292" i="27" s="1"/>
  <c r="H2293" i="27" s="1"/>
  <c r="H2294" i="27" s="1"/>
  <c r="H2295" i="27" s="1"/>
  <c r="H2296" i="27" s="1"/>
  <c r="H2297" i="27" s="1"/>
  <c r="H2298" i="27" s="1"/>
  <c r="H2299" i="27" s="1"/>
  <c r="H2300" i="27" s="1"/>
  <c r="H2301" i="27" s="1"/>
  <c r="H2302" i="27" s="1"/>
  <c r="H2303" i="27" s="1"/>
  <c r="H2304" i="27" s="1"/>
  <c r="H2305" i="27" s="1"/>
  <c r="H2306" i="27" s="1"/>
  <c r="H2307" i="27" s="1"/>
  <c r="H2308" i="27" s="1"/>
  <c r="H2309" i="27" s="1"/>
  <c r="H2310" i="27" s="1"/>
  <c r="H2311" i="27" s="1"/>
  <c r="H2312" i="27" s="1"/>
  <c r="H2313" i="27" s="1"/>
  <c r="H2314" i="27" s="1"/>
  <c r="H2315" i="27" s="1"/>
  <c r="H2316" i="27" s="1"/>
  <c r="H2317" i="27" s="1"/>
  <c r="H2318" i="27" s="1"/>
  <c r="H2319" i="27" s="1"/>
  <c r="H2320" i="27" s="1"/>
  <c r="H2321" i="27" s="1"/>
  <c r="H2322" i="27" s="1"/>
  <c r="H2323" i="27" s="1"/>
  <c r="H2324" i="27" s="1"/>
  <c r="H2325" i="27" s="1"/>
  <c r="H2326" i="27" s="1"/>
  <c r="H2327" i="27" s="1"/>
  <c r="H2328" i="27" s="1"/>
  <c r="H2329" i="27" s="1"/>
  <c r="H2330" i="27" s="1"/>
  <c r="H2331" i="27" s="1"/>
  <c r="H2332" i="27" s="1"/>
  <c r="H2333" i="27" s="1"/>
  <c r="H2334" i="27" s="1"/>
  <c r="H2335" i="27" s="1"/>
  <c r="H2336" i="27" s="1"/>
  <c r="H2337" i="27" s="1"/>
  <c r="H2338" i="27" s="1"/>
  <c r="H2339" i="27" s="1"/>
  <c r="H2340" i="27" s="1"/>
  <c r="H2341" i="27" s="1"/>
  <c r="H2342" i="27" s="1"/>
  <c r="H2343" i="27" s="1"/>
  <c r="H2344" i="27" s="1"/>
  <c r="H2345" i="27" s="1"/>
  <c r="H2346" i="27" s="1"/>
  <c r="H2347" i="27" s="1"/>
  <c r="H2348" i="27" s="1"/>
  <c r="H2349" i="27" s="1"/>
  <c r="H2350" i="27" s="1"/>
  <c r="H2351" i="27" s="1"/>
  <c r="H2352" i="27" s="1"/>
  <c r="H2353" i="27" s="1"/>
  <c r="H2354" i="27" s="1"/>
  <c r="H2355" i="27" s="1"/>
  <c r="H2356" i="27" s="1"/>
  <c r="C2356" i="27"/>
  <c r="C2355" i="27"/>
  <c r="C2354" i="27"/>
  <c r="C2353" i="27"/>
  <c r="C2352" i="27"/>
  <c r="C2351" i="27"/>
  <c r="C2350" i="27"/>
  <c r="C2349" i="27"/>
  <c r="C2348" i="27"/>
  <c r="C2347" i="27"/>
  <c r="C2346" i="27"/>
  <c r="C2345" i="27"/>
  <c r="C2344" i="27"/>
  <c r="C2343" i="27"/>
  <c r="C2342" i="27"/>
  <c r="C2341" i="27"/>
  <c r="C2340" i="27"/>
  <c r="C2339" i="27"/>
  <c r="C2338" i="27"/>
  <c r="C2337" i="27"/>
  <c r="C2336" i="27"/>
  <c r="C2335" i="27"/>
  <c r="C2334" i="27"/>
  <c r="C2333" i="27"/>
  <c r="C2332" i="27"/>
  <c r="C2331" i="27"/>
  <c r="C2330" i="27"/>
  <c r="C2329" i="27"/>
  <c r="C2328" i="27"/>
  <c r="C2327" i="27"/>
  <c r="C2326" i="27"/>
  <c r="C2325" i="27"/>
  <c r="C2324" i="27"/>
  <c r="C2323" i="27"/>
  <c r="C2322" i="27"/>
  <c r="C2321" i="27"/>
  <c r="C2320" i="27"/>
  <c r="C2319" i="27"/>
  <c r="C2318" i="27"/>
  <c r="C2317" i="27"/>
  <c r="C2316" i="27"/>
  <c r="C2315" i="27"/>
  <c r="C2314" i="27"/>
  <c r="C2313" i="27"/>
  <c r="C2312" i="27"/>
  <c r="C2311" i="27"/>
  <c r="C2310" i="27"/>
  <c r="C2309" i="27"/>
  <c r="C2308" i="27"/>
  <c r="C2307" i="27"/>
  <c r="C2306" i="27"/>
  <c r="C2305" i="27"/>
  <c r="C2304" i="27"/>
  <c r="C2303" i="27"/>
  <c r="C2302" i="27"/>
  <c r="C2301" i="27"/>
  <c r="C2300" i="27"/>
  <c r="C2299" i="27"/>
  <c r="C2298" i="27"/>
  <c r="C2297" i="27"/>
  <c r="C2296" i="27"/>
  <c r="C2295" i="27"/>
  <c r="C2294" i="27"/>
  <c r="C2293" i="27"/>
  <c r="C2292" i="27"/>
  <c r="C2291" i="27"/>
  <c r="C2290" i="27"/>
  <c r="C2289" i="27"/>
  <c r="C2288" i="27"/>
  <c r="C2287" i="27"/>
  <c r="C2286" i="27"/>
  <c r="C2285" i="27"/>
  <c r="C2284" i="27"/>
  <c r="C2283" i="27"/>
  <c r="C2282" i="27"/>
  <c r="C2281" i="27"/>
  <c r="C2280" i="27"/>
  <c r="C2279" i="27"/>
  <c r="C2278" i="27"/>
  <c r="C2277" i="27"/>
  <c r="B2277" i="27"/>
  <c r="H2197" i="27"/>
  <c r="H2198" i="27" s="1"/>
  <c r="H2199" i="27" s="1"/>
  <c r="H2200" i="27" s="1"/>
  <c r="H2201" i="27" s="1"/>
  <c r="H2202" i="27" s="1"/>
  <c r="H2203" i="27" s="1"/>
  <c r="H2204" i="27" s="1"/>
  <c r="H2205" i="27" s="1"/>
  <c r="H2206" i="27" s="1"/>
  <c r="H2207" i="27" s="1"/>
  <c r="H2208" i="27" s="1"/>
  <c r="H2209" i="27" s="1"/>
  <c r="H2210" i="27" s="1"/>
  <c r="H2211" i="27" s="1"/>
  <c r="H2212" i="27" s="1"/>
  <c r="H2213" i="27" s="1"/>
  <c r="H2214" i="27" s="1"/>
  <c r="H2215" i="27" s="1"/>
  <c r="H2216" i="27" s="1"/>
  <c r="H2217" i="27" s="1"/>
  <c r="H2218" i="27" s="1"/>
  <c r="H2219" i="27" s="1"/>
  <c r="H2220" i="27" s="1"/>
  <c r="H2221" i="27" s="1"/>
  <c r="H2222" i="27" s="1"/>
  <c r="H2223" i="27" s="1"/>
  <c r="H2224" i="27" s="1"/>
  <c r="H2225" i="27" s="1"/>
  <c r="H2226" i="27" s="1"/>
  <c r="H2227" i="27" s="1"/>
  <c r="H2228" i="27" s="1"/>
  <c r="H2229" i="27" s="1"/>
  <c r="H2230" i="27" s="1"/>
  <c r="H2231" i="27" s="1"/>
  <c r="H2232" i="27" s="1"/>
  <c r="H2233" i="27" s="1"/>
  <c r="H2234" i="27" s="1"/>
  <c r="H2235" i="27" s="1"/>
  <c r="H2236" i="27" s="1"/>
  <c r="H2237" i="27" s="1"/>
  <c r="H2238" i="27" s="1"/>
  <c r="H2239" i="27" s="1"/>
  <c r="H2240" i="27" s="1"/>
  <c r="H2241" i="27" s="1"/>
  <c r="H2242" i="27" s="1"/>
  <c r="H2243" i="27" s="1"/>
  <c r="H2244" i="27" s="1"/>
  <c r="H2245" i="27" s="1"/>
  <c r="H2246" i="27" s="1"/>
  <c r="H2247" i="27" s="1"/>
  <c r="H2248" i="27" s="1"/>
  <c r="H2249" i="27" s="1"/>
  <c r="H2250" i="27" s="1"/>
  <c r="H2251" i="27" s="1"/>
  <c r="H2252" i="27" s="1"/>
  <c r="H2253" i="27" s="1"/>
  <c r="H2254" i="27" s="1"/>
  <c r="H2255" i="27" s="1"/>
  <c r="H2256" i="27" s="1"/>
  <c r="H2257" i="27" s="1"/>
  <c r="H2258" i="27" s="1"/>
  <c r="H2259" i="27" s="1"/>
  <c r="H2260" i="27" s="1"/>
  <c r="H2261" i="27" s="1"/>
  <c r="H2262" i="27" s="1"/>
  <c r="H2263" i="27" s="1"/>
  <c r="H2264" i="27" s="1"/>
  <c r="H2265" i="27" s="1"/>
  <c r="H2266" i="27" s="1"/>
  <c r="H2267" i="27" s="1"/>
  <c r="H2268" i="27" s="1"/>
  <c r="H2269" i="27" s="1"/>
  <c r="H2270" i="27" s="1"/>
  <c r="H2271" i="27" s="1"/>
  <c r="H2272" i="27" s="1"/>
  <c r="H2273" i="27" s="1"/>
  <c r="H2274" i="27" s="1"/>
  <c r="H2275" i="27" s="1"/>
  <c r="H2276" i="27" s="1"/>
  <c r="B2197" i="27"/>
  <c r="B2198" i="27" s="1"/>
  <c r="B2199" i="27" s="1"/>
  <c r="B2200" i="27" s="1"/>
  <c r="B2201" i="27" s="1"/>
  <c r="B2202" i="27" s="1"/>
  <c r="B2203" i="27" s="1"/>
  <c r="B2204" i="27" s="1"/>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C1178" i="27"/>
  <c r="C1177" i="27"/>
  <c r="C1176" i="27"/>
  <c r="C1175" i="27"/>
  <c r="C1174" i="27"/>
  <c r="C1173" i="27"/>
  <c r="C1172" i="27"/>
  <c r="C1171" i="27"/>
  <c r="C1170" i="27"/>
  <c r="C1169" i="27"/>
  <c r="C1168" i="27"/>
  <c r="C1167" i="27"/>
  <c r="C1166" i="27"/>
  <c r="C1165" i="27"/>
  <c r="C1164" i="27"/>
  <c r="C1163" i="27"/>
  <c r="C1162" i="27"/>
  <c r="C1161" i="27"/>
  <c r="C1160" i="27"/>
  <c r="C1159" i="27"/>
  <c r="C1158" i="27"/>
  <c r="C1157" i="27"/>
  <c r="C1156" i="27"/>
  <c r="C1155" i="27"/>
  <c r="C1154" i="27"/>
  <c r="C1153" i="27"/>
  <c r="C1152" i="27"/>
  <c r="C1151" i="27"/>
  <c r="C1150" i="27"/>
  <c r="C1149" i="27"/>
  <c r="C1148" i="27"/>
  <c r="C1147" i="27"/>
  <c r="C1146" i="27"/>
  <c r="C1145" i="27"/>
  <c r="C1144" i="27"/>
  <c r="C1143" i="27"/>
  <c r="C1142" i="27"/>
  <c r="C1141" i="27"/>
  <c r="C1140" i="27"/>
  <c r="C1139" i="27"/>
  <c r="C1138" i="27"/>
  <c r="C1137" i="27"/>
  <c r="C1136" i="27"/>
  <c r="C1135" i="27"/>
  <c r="C1134" i="27"/>
  <c r="C1133" i="27"/>
  <c r="C1132" i="27"/>
  <c r="C1131" i="27"/>
  <c r="C1130" i="27"/>
  <c r="C1129" i="27"/>
  <c r="C1128" i="27"/>
  <c r="C1127" i="27"/>
  <c r="C1126" i="27"/>
  <c r="C1125" i="27"/>
  <c r="C1124" i="27"/>
  <c r="C1123" i="27"/>
  <c r="C1122" i="27"/>
  <c r="C1121" i="27"/>
  <c r="C1120" i="27"/>
  <c r="C1119" i="27"/>
  <c r="C1118" i="27"/>
  <c r="C1117" i="27"/>
  <c r="C1116" i="27"/>
  <c r="C1115" i="27"/>
  <c r="C1114" i="27"/>
  <c r="C1113" i="27"/>
  <c r="C1112" i="27"/>
  <c r="C1111" i="27"/>
  <c r="C1110" i="27"/>
  <c r="C1109" i="27"/>
  <c r="C1108" i="27"/>
  <c r="C1107" i="27"/>
  <c r="C1106" i="27"/>
  <c r="C1105" i="27"/>
  <c r="C1104" i="27"/>
  <c r="C1103" i="27"/>
  <c r="C1102" i="27"/>
  <c r="C1101" i="27"/>
  <c r="C1100" i="27"/>
  <c r="C1099" i="27"/>
  <c r="C1098" i="27"/>
  <c r="C1097" i="27"/>
  <c r="C1096" i="27"/>
  <c r="C1095" i="27"/>
  <c r="C1094" i="27"/>
  <c r="C1093" i="27"/>
  <c r="C1092" i="27"/>
  <c r="C1091" i="27"/>
  <c r="C1090" i="27"/>
  <c r="C1089" i="27"/>
  <c r="C1088" i="27"/>
  <c r="C1087" i="27"/>
  <c r="C1086" i="27"/>
  <c r="C1085" i="27"/>
  <c r="C1084" i="27"/>
  <c r="C1083" i="27"/>
  <c r="C1082" i="27"/>
  <c r="C1081" i="27"/>
  <c r="C1080" i="27"/>
  <c r="C1079" i="27"/>
  <c r="C1078" i="27"/>
  <c r="C1077" i="27"/>
  <c r="C1076" i="27"/>
  <c r="C1075" i="27"/>
  <c r="C1074" i="27"/>
  <c r="C1073" i="27"/>
  <c r="C1072" i="27"/>
  <c r="C1071" i="27"/>
  <c r="C1070" i="27"/>
  <c r="C1069" i="27"/>
  <c r="C1068" i="27"/>
  <c r="C1067" i="27"/>
  <c r="C1066" i="27"/>
  <c r="C1065" i="27"/>
  <c r="C1064" i="27"/>
  <c r="C1063" i="27"/>
  <c r="C1062" i="27"/>
  <c r="C1061" i="27"/>
  <c r="C1060" i="27"/>
  <c r="C1059" i="27"/>
  <c r="C1058" i="27"/>
  <c r="C1057" i="27"/>
  <c r="C1056" i="27"/>
  <c r="C1055" i="27"/>
  <c r="C1054" i="27"/>
  <c r="C1053" i="27"/>
  <c r="C1052" i="27"/>
  <c r="C1051" i="27"/>
  <c r="C1050" i="27"/>
  <c r="C1049" i="27"/>
  <c r="C1048" i="27"/>
  <c r="C1047" i="27"/>
  <c r="C1046" i="27"/>
  <c r="C1045" i="27"/>
  <c r="C1044" i="27"/>
  <c r="C1043" i="27"/>
  <c r="C1042" i="27"/>
  <c r="C1041" i="27"/>
  <c r="C1040" i="27"/>
  <c r="C1039" i="27"/>
  <c r="C1038" i="27"/>
  <c r="C1037" i="27"/>
  <c r="C1036" i="27"/>
  <c r="C1035" i="27"/>
  <c r="C1034" i="27"/>
  <c r="C1033" i="27"/>
  <c r="C1032" i="27"/>
  <c r="C1031" i="27"/>
  <c r="C1030" i="27"/>
  <c r="C1029" i="27"/>
  <c r="C1407" i="27"/>
  <c r="C1406" i="27"/>
  <c r="C1405" i="27"/>
  <c r="C1404" i="27"/>
  <c r="C1403" i="27"/>
  <c r="C1402" i="27"/>
  <c r="C1401" i="27"/>
  <c r="C1400" i="27"/>
  <c r="C1399" i="27"/>
  <c r="C1398" i="27"/>
  <c r="C1397" i="27"/>
  <c r="C1396" i="27"/>
  <c r="C1395" i="27"/>
  <c r="C1394" i="27"/>
  <c r="C1393" i="27"/>
  <c r="C1392" i="27"/>
  <c r="C1391" i="27"/>
  <c r="C1390" i="27"/>
  <c r="C1389" i="27"/>
  <c r="C1388" i="27"/>
  <c r="C1387" i="27"/>
  <c r="C1386" i="27"/>
  <c r="C1385" i="27"/>
  <c r="C1384" i="27"/>
  <c r="C1383" i="27"/>
  <c r="C1382" i="27"/>
  <c r="C1381" i="27"/>
  <c r="C1380" i="27"/>
  <c r="C1379" i="27"/>
  <c r="C1378" i="27"/>
  <c r="C1377" i="27"/>
  <c r="C1376" i="27"/>
  <c r="C1375" i="27"/>
  <c r="C1374" i="27"/>
  <c r="C1373" i="27"/>
  <c r="C1372" i="27"/>
  <c r="C1371" i="27"/>
  <c r="C1370" i="27"/>
  <c r="C1369" i="27"/>
  <c r="C1368" i="27"/>
  <c r="C1367" i="27"/>
  <c r="C1366" i="27"/>
  <c r="C1365" i="27"/>
  <c r="C1364" i="27"/>
  <c r="C1363" i="27"/>
  <c r="C1362" i="27"/>
  <c r="C1361" i="27"/>
  <c r="C1360" i="27"/>
  <c r="C1359" i="27"/>
  <c r="C1358" i="27"/>
  <c r="C1357" i="27"/>
  <c r="C1356" i="27"/>
  <c r="C1355" i="27"/>
  <c r="C1354" i="27"/>
  <c r="C1353" i="27"/>
  <c r="C1352" i="27"/>
  <c r="C1351" i="27"/>
  <c r="C1350" i="27"/>
  <c r="C1349" i="27"/>
  <c r="C1348" i="27"/>
  <c r="C1347" i="27"/>
  <c r="C1346" i="27"/>
  <c r="C1345" i="27"/>
  <c r="C1344" i="27"/>
  <c r="C1343" i="27"/>
  <c r="C1342" i="27"/>
  <c r="C1341" i="27"/>
  <c r="C1340" i="27"/>
  <c r="C1339" i="27"/>
  <c r="C1338" i="27"/>
  <c r="C1337" i="27"/>
  <c r="C1336" i="27"/>
  <c r="C1335" i="27"/>
  <c r="C1334" i="27"/>
  <c r="C1333" i="27"/>
  <c r="P871" i="27"/>
  <c r="P870" i="27"/>
  <c r="P869" i="27"/>
  <c r="P868" i="27"/>
  <c r="P867" i="27"/>
  <c r="P866" i="27"/>
  <c r="P865" i="27"/>
  <c r="P864" i="27"/>
  <c r="P863" i="27"/>
  <c r="P862" i="27"/>
  <c r="P861" i="27"/>
  <c r="P860" i="27"/>
  <c r="P859" i="27"/>
  <c r="P858" i="27"/>
  <c r="P857" i="27"/>
  <c r="P856" i="27"/>
  <c r="P855" i="27"/>
  <c r="P854" i="27"/>
  <c r="P853" i="27"/>
  <c r="P852" i="27"/>
  <c r="P851" i="27"/>
  <c r="P850" i="27"/>
  <c r="P849" i="27"/>
  <c r="P848" i="27"/>
  <c r="P847" i="27"/>
  <c r="P846" i="27"/>
  <c r="P845" i="27"/>
  <c r="P844" i="27"/>
  <c r="P843" i="27"/>
  <c r="P842" i="27"/>
  <c r="P841" i="27"/>
  <c r="P840" i="27"/>
  <c r="P839" i="27"/>
  <c r="P838" i="27"/>
  <c r="P837" i="27"/>
  <c r="P836" i="27"/>
  <c r="P835" i="27"/>
  <c r="P834" i="27"/>
  <c r="P833" i="27"/>
  <c r="P832" i="27"/>
  <c r="P831" i="27"/>
  <c r="P830" i="27"/>
  <c r="P829" i="27"/>
  <c r="P828" i="27"/>
  <c r="P827" i="27"/>
  <c r="P826" i="27"/>
  <c r="P825" i="27"/>
  <c r="P824" i="27"/>
  <c r="P823" i="27"/>
  <c r="P822" i="27"/>
  <c r="P821" i="27"/>
  <c r="P820" i="27"/>
  <c r="P819" i="27"/>
  <c r="P818" i="27"/>
  <c r="P817" i="27"/>
  <c r="P816" i="27"/>
  <c r="P815" i="27"/>
  <c r="P814" i="27"/>
  <c r="P813" i="27"/>
  <c r="P812" i="27"/>
  <c r="P811" i="27"/>
  <c r="P810" i="27"/>
  <c r="P809" i="27"/>
  <c r="P808" i="27"/>
  <c r="P807" i="27"/>
  <c r="P806" i="27"/>
  <c r="P805" i="27"/>
  <c r="P804" i="27"/>
  <c r="P803" i="27"/>
  <c r="P802" i="27"/>
  <c r="P801" i="27"/>
  <c r="P800" i="27"/>
  <c r="P799" i="27"/>
  <c r="P798" i="27"/>
  <c r="P797" i="27"/>
  <c r="P796" i="27"/>
  <c r="P795" i="27"/>
  <c r="P794" i="27"/>
  <c r="P793" i="27"/>
  <c r="P792" i="27"/>
  <c r="P791" i="27"/>
  <c r="P790" i="27"/>
  <c r="P789" i="27"/>
  <c r="P788" i="27"/>
  <c r="P787" i="27"/>
  <c r="P786" i="27"/>
  <c r="P785" i="27"/>
  <c r="P784" i="27"/>
  <c r="P783" i="27"/>
  <c r="P782" i="27"/>
  <c r="P781" i="27"/>
  <c r="P780" i="27"/>
  <c r="P779" i="27"/>
  <c r="P778" i="27"/>
  <c r="P777" i="27"/>
  <c r="P776" i="27"/>
  <c r="P775" i="27"/>
  <c r="P774" i="27"/>
  <c r="P773" i="27"/>
  <c r="P772" i="27"/>
  <c r="P771" i="27"/>
  <c r="P770" i="27"/>
  <c r="P769" i="27"/>
  <c r="P768" i="27"/>
  <c r="P767" i="27"/>
  <c r="P766" i="27"/>
  <c r="P765" i="27"/>
  <c r="P764" i="27"/>
  <c r="P763" i="27"/>
  <c r="P762" i="27"/>
  <c r="P761" i="27"/>
  <c r="P760" i="27"/>
  <c r="P759" i="27"/>
  <c r="P758" i="27"/>
  <c r="P757" i="27"/>
  <c r="P756" i="27"/>
  <c r="P755" i="27"/>
  <c r="P754" i="27"/>
  <c r="P753" i="27"/>
  <c r="P752" i="27"/>
  <c r="P751" i="27"/>
  <c r="P750" i="27"/>
  <c r="P749" i="27"/>
  <c r="P748" i="27"/>
  <c r="P747" i="27"/>
  <c r="P746" i="27"/>
  <c r="P745" i="27"/>
  <c r="P744" i="27"/>
  <c r="P743" i="27"/>
  <c r="P742" i="27"/>
  <c r="P741" i="27"/>
  <c r="P740" i="27"/>
  <c r="P739" i="27"/>
  <c r="P738" i="27"/>
  <c r="P737" i="27"/>
  <c r="P736" i="27"/>
  <c r="P735" i="27"/>
  <c r="P734" i="27"/>
  <c r="P733" i="27"/>
  <c r="P732" i="27"/>
  <c r="P731" i="27"/>
  <c r="P730" i="27"/>
  <c r="P729" i="27"/>
  <c r="P728" i="27"/>
  <c r="P727" i="27"/>
  <c r="P726" i="27"/>
  <c r="P725" i="27"/>
  <c r="P724" i="27"/>
  <c r="P723" i="27"/>
  <c r="P722" i="27"/>
  <c r="P721" i="27"/>
  <c r="P720" i="27"/>
  <c r="P719" i="27"/>
  <c r="P718" i="27"/>
  <c r="P717" i="27"/>
  <c r="P716" i="27"/>
  <c r="P715" i="27"/>
  <c r="P714" i="27"/>
  <c r="P713" i="27"/>
  <c r="P712" i="27"/>
  <c r="P711" i="27"/>
  <c r="P710" i="27"/>
  <c r="P709" i="27"/>
  <c r="P708" i="27"/>
  <c r="P707" i="27"/>
  <c r="P706" i="27"/>
  <c r="P705" i="27"/>
  <c r="P704" i="27"/>
  <c r="P703" i="27"/>
  <c r="P702" i="27"/>
  <c r="P701" i="27"/>
  <c r="P700" i="27"/>
  <c r="P699" i="27"/>
  <c r="P698" i="27"/>
  <c r="P697" i="27"/>
  <c r="P696" i="27"/>
  <c r="P695" i="27"/>
  <c r="P694" i="27"/>
  <c r="P693" i="27"/>
  <c r="P692" i="27"/>
  <c r="N871" i="27"/>
  <c r="N870" i="27"/>
  <c r="N869" i="27"/>
  <c r="N868" i="27"/>
  <c r="N867" i="27"/>
  <c r="N866" i="27"/>
  <c r="N865" i="27"/>
  <c r="N864" i="27"/>
  <c r="N863" i="27"/>
  <c r="N862" i="27"/>
  <c r="N861" i="27"/>
  <c r="N860" i="27"/>
  <c r="N859" i="27"/>
  <c r="N858" i="27"/>
  <c r="N857" i="27"/>
  <c r="N856" i="27"/>
  <c r="N855" i="27"/>
  <c r="N854" i="27"/>
  <c r="N853" i="27"/>
  <c r="N852" i="27"/>
  <c r="N851" i="27"/>
  <c r="N850" i="27"/>
  <c r="N849" i="27"/>
  <c r="N848" i="27"/>
  <c r="N847" i="27"/>
  <c r="N846" i="27"/>
  <c r="N845" i="27"/>
  <c r="N844" i="27"/>
  <c r="N843" i="27"/>
  <c r="N842" i="27"/>
  <c r="N841" i="27"/>
  <c r="N840" i="27"/>
  <c r="N839" i="27"/>
  <c r="N838" i="27"/>
  <c r="N837" i="27"/>
  <c r="N836" i="27"/>
  <c r="N835" i="27"/>
  <c r="N834" i="27"/>
  <c r="N833" i="27"/>
  <c r="N832" i="27"/>
  <c r="N831" i="27"/>
  <c r="N830" i="27"/>
  <c r="N829" i="27"/>
  <c r="N828" i="27"/>
  <c r="N827" i="27"/>
  <c r="N826" i="27"/>
  <c r="N825" i="27"/>
  <c r="N824" i="27"/>
  <c r="N823" i="27"/>
  <c r="N822" i="27"/>
  <c r="N821" i="27"/>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N749" i="27"/>
  <c r="N748" i="27"/>
  <c r="N747" i="27"/>
  <c r="N746" i="27"/>
  <c r="N745" i="27"/>
  <c r="N744" i="27"/>
  <c r="N743" i="27"/>
  <c r="N742" i="27"/>
  <c r="N741" i="27"/>
  <c r="N740" i="27"/>
  <c r="N739" i="27"/>
  <c r="N738" i="27"/>
  <c r="N737" i="27"/>
  <c r="N736" i="27"/>
  <c r="N735" i="27"/>
  <c r="N734" i="27"/>
  <c r="N733" i="27"/>
  <c r="N732" i="27"/>
  <c r="N731" i="27"/>
  <c r="N730" i="27"/>
  <c r="N729" i="27"/>
  <c r="N728" i="27"/>
  <c r="N727" i="27"/>
  <c r="N726" i="27"/>
  <c r="N725" i="27"/>
  <c r="N724" i="27"/>
  <c r="N723" i="27"/>
  <c r="N722" i="27"/>
  <c r="N721" i="27"/>
  <c r="N720" i="27"/>
  <c r="N719" i="27"/>
  <c r="N718" i="27"/>
  <c r="N717" i="27"/>
  <c r="N716" i="27"/>
  <c r="N715" i="27"/>
  <c r="N714" i="27"/>
  <c r="N713" i="27"/>
  <c r="N712" i="27"/>
  <c r="N711" i="27"/>
  <c r="N710" i="27"/>
  <c r="N709" i="27"/>
  <c r="N708" i="27"/>
  <c r="N707" i="27"/>
  <c r="N706" i="27"/>
  <c r="N705" i="27"/>
  <c r="N704" i="27"/>
  <c r="N703" i="27"/>
  <c r="N702" i="27"/>
  <c r="N701" i="27"/>
  <c r="N700" i="27"/>
  <c r="N699" i="27"/>
  <c r="N698" i="27"/>
  <c r="N697" i="27"/>
  <c r="N696" i="27"/>
  <c r="N695" i="27"/>
  <c r="N694" i="27"/>
  <c r="N693" i="27"/>
  <c r="N692" i="27"/>
  <c r="F871" i="27"/>
  <c r="F870" i="27"/>
  <c r="F869" i="27"/>
  <c r="F868" i="27"/>
  <c r="F867" i="27"/>
  <c r="F866" i="27"/>
  <c r="F865" i="27"/>
  <c r="F864" i="27"/>
  <c r="F863" i="27"/>
  <c r="F862" i="27"/>
  <c r="F861" i="27"/>
  <c r="F860" i="27"/>
  <c r="F859" i="27"/>
  <c r="F858" i="27"/>
  <c r="F857" i="27"/>
  <c r="F856" i="27"/>
  <c r="F855" i="27"/>
  <c r="F854" i="27"/>
  <c r="F853" i="27"/>
  <c r="F852" i="27"/>
  <c r="F851" i="27"/>
  <c r="F850" i="27"/>
  <c r="F849" i="27"/>
  <c r="F848" i="27"/>
  <c r="F847" i="27"/>
  <c r="F846" i="27"/>
  <c r="F845" i="27"/>
  <c r="F844" i="27"/>
  <c r="F843" i="27"/>
  <c r="F842" i="27"/>
  <c r="F841" i="27"/>
  <c r="F840" i="27"/>
  <c r="F839" i="27"/>
  <c r="F838" i="27"/>
  <c r="F837" i="27"/>
  <c r="F836" i="27"/>
  <c r="F835" i="27"/>
  <c r="F834" i="27"/>
  <c r="F833" i="27"/>
  <c r="F832" i="27"/>
  <c r="F831" i="27"/>
  <c r="F830" i="27"/>
  <c r="F829" i="27"/>
  <c r="F828" i="27"/>
  <c r="F827" i="27"/>
  <c r="F826" i="27"/>
  <c r="F825" i="27"/>
  <c r="F824" i="27"/>
  <c r="F823" i="27"/>
  <c r="F822" i="27"/>
  <c r="F821" i="27"/>
  <c r="F820" i="27"/>
  <c r="F819" i="27"/>
  <c r="F818" i="27"/>
  <c r="F817" i="27"/>
  <c r="F816" i="27"/>
  <c r="F815" i="27"/>
  <c r="F814" i="27"/>
  <c r="F813" i="27"/>
  <c r="F812" i="27"/>
  <c r="F811" i="27"/>
  <c r="F810" i="27"/>
  <c r="F809" i="27"/>
  <c r="F808" i="27"/>
  <c r="F807" i="27"/>
  <c r="F806" i="27"/>
  <c r="F805" i="27"/>
  <c r="F804" i="27"/>
  <c r="F803" i="27"/>
  <c r="F802" i="27"/>
  <c r="F801" i="27"/>
  <c r="F800" i="27"/>
  <c r="F799" i="27"/>
  <c r="F798" i="27"/>
  <c r="F797" i="27"/>
  <c r="F796" i="27"/>
  <c r="F795" i="27"/>
  <c r="F794" i="27"/>
  <c r="F793" i="27"/>
  <c r="F792" i="27"/>
  <c r="F791" i="27"/>
  <c r="F790" i="27"/>
  <c r="F789" i="27"/>
  <c r="F788" i="27"/>
  <c r="F787" i="27"/>
  <c r="F786" i="27"/>
  <c r="F785" i="27"/>
  <c r="F784" i="27"/>
  <c r="F783" i="27"/>
  <c r="F782" i="27"/>
  <c r="F781" i="27"/>
  <c r="F780" i="27"/>
  <c r="F779" i="27"/>
  <c r="F778" i="27"/>
  <c r="F777" i="27"/>
  <c r="F776" i="27"/>
  <c r="F775" i="27"/>
  <c r="F774" i="27"/>
  <c r="F773" i="27"/>
  <c r="F772" i="27"/>
  <c r="F771" i="27"/>
  <c r="F770" i="27"/>
  <c r="F769" i="27"/>
  <c r="F768" i="27"/>
  <c r="F767" i="27"/>
  <c r="F766" i="27"/>
  <c r="F765" i="27"/>
  <c r="F764" i="27"/>
  <c r="F763" i="27"/>
  <c r="F762" i="27"/>
  <c r="F761" i="27"/>
  <c r="F760" i="27"/>
  <c r="F759" i="27"/>
  <c r="F758" i="27"/>
  <c r="F757" i="27"/>
  <c r="F756" i="27"/>
  <c r="F755" i="27"/>
  <c r="F754" i="27"/>
  <c r="F753" i="27"/>
  <c r="F752" i="27"/>
  <c r="F751" i="27"/>
  <c r="F750" i="27"/>
  <c r="F749" i="27"/>
  <c r="F748" i="27"/>
  <c r="F747" i="27"/>
  <c r="F746" i="27"/>
  <c r="F745" i="27"/>
  <c r="F744" i="27"/>
  <c r="F743" i="27"/>
  <c r="F742" i="27"/>
  <c r="F741" i="27"/>
  <c r="F740" i="27"/>
  <c r="F739" i="27"/>
  <c r="F738" i="27"/>
  <c r="F737" i="27"/>
  <c r="F736" i="27"/>
  <c r="F735" i="27"/>
  <c r="F734" i="27"/>
  <c r="F733" i="27"/>
  <c r="F732" i="27"/>
  <c r="F731" i="27"/>
  <c r="F730" i="27"/>
  <c r="F729" i="27"/>
  <c r="F728" i="27"/>
  <c r="F727" i="27"/>
  <c r="F726" i="27"/>
  <c r="F725" i="27"/>
  <c r="F724" i="27"/>
  <c r="F723" i="27"/>
  <c r="F722" i="27"/>
  <c r="F721" i="27"/>
  <c r="F720" i="27"/>
  <c r="F719" i="27"/>
  <c r="F718" i="27"/>
  <c r="F717" i="27"/>
  <c r="F716" i="27"/>
  <c r="F715" i="27"/>
  <c r="F714" i="27"/>
  <c r="F713" i="27"/>
  <c r="F712" i="27"/>
  <c r="F711" i="27"/>
  <c r="F710" i="27"/>
  <c r="F709" i="27"/>
  <c r="F708" i="27"/>
  <c r="F707" i="27"/>
  <c r="F706" i="27"/>
  <c r="F705" i="27"/>
  <c r="F704" i="27"/>
  <c r="F703" i="27"/>
  <c r="F702" i="27"/>
  <c r="F701" i="27"/>
  <c r="F700" i="27"/>
  <c r="F699" i="27"/>
  <c r="F698" i="27"/>
  <c r="F697" i="27"/>
  <c r="H697" i="27" s="1"/>
  <c r="F696" i="27"/>
  <c r="H696" i="27" s="1"/>
  <c r="F695" i="27"/>
  <c r="H695" i="27" s="1"/>
  <c r="F694" i="27"/>
  <c r="H694" i="27" s="1"/>
  <c r="F693" i="27"/>
  <c r="H693" i="27" s="1"/>
  <c r="F692" i="27"/>
  <c r="P512" i="27"/>
  <c r="P513" i="27" s="1"/>
  <c r="P514" i="27" s="1"/>
  <c r="P515" i="27" s="1"/>
  <c r="P516" i="27" s="1"/>
  <c r="P517" i="27" s="1"/>
  <c r="P518" i="27" s="1"/>
  <c r="P519" i="27" s="1"/>
  <c r="P520" i="27" s="1"/>
  <c r="P521" i="27" s="1"/>
  <c r="P522" i="27" s="1"/>
  <c r="P523" i="27" s="1"/>
  <c r="P524" i="27" s="1"/>
  <c r="P525" i="27" s="1"/>
  <c r="P526" i="27" s="1"/>
  <c r="P527" i="27" s="1"/>
  <c r="P528" i="27" s="1"/>
  <c r="P529" i="27" s="1"/>
  <c r="P530" i="27" s="1"/>
  <c r="P531" i="27" s="1"/>
  <c r="P532" i="27" s="1"/>
  <c r="P533" i="27" s="1"/>
  <c r="P534" i="27" s="1"/>
  <c r="P535" i="27" s="1"/>
  <c r="P536" i="27" s="1"/>
  <c r="P537" i="27" s="1"/>
  <c r="P538" i="27" s="1"/>
  <c r="P539" i="27" s="1"/>
  <c r="P540" i="27" s="1"/>
  <c r="P541" i="27" s="1"/>
  <c r="P542" i="27" s="1"/>
  <c r="P543" i="27" s="1"/>
  <c r="P544" i="27" s="1"/>
  <c r="P545" i="27" s="1"/>
  <c r="P546" i="27" s="1"/>
  <c r="P547" i="27" s="1"/>
  <c r="P548" i="27" s="1"/>
  <c r="P549" i="27" s="1"/>
  <c r="P550" i="27" s="1"/>
  <c r="P551" i="27" s="1"/>
  <c r="P552" i="27" s="1"/>
  <c r="P553" i="27" s="1"/>
  <c r="P554" i="27" s="1"/>
  <c r="P555" i="27" s="1"/>
  <c r="P556" i="27" s="1"/>
  <c r="P557" i="27" s="1"/>
  <c r="P558" i="27" s="1"/>
  <c r="P559" i="27" s="1"/>
  <c r="P560" i="27" s="1"/>
  <c r="P561" i="27" s="1"/>
  <c r="P562" i="27" s="1"/>
  <c r="P563" i="27" s="1"/>
  <c r="P564" i="27" s="1"/>
  <c r="P565" i="27" s="1"/>
  <c r="P566" i="27" s="1"/>
  <c r="P567" i="27" s="1"/>
  <c r="P568" i="27" s="1"/>
  <c r="P569" i="27" s="1"/>
  <c r="P570" i="27" s="1"/>
  <c r="P571" i="27" s="1"/>
  <c r="P572" i="27" s="1"/>
  <c r="P573" i="27" s="1"/>
  <c r="P574" i="27" s="1"/>
  <c r="P575" i="27" s="1"/>
  <c r="P576" i="27" s="1"/>
  <c r="P577" i="27" s="1"/>
  <c r="P578" i="27" s="1"/>
  <c r="P579" i="27" s="1"/>
  <c r="P580" i="27" s="1"/>
  <c r="P581" i="27" s="1"/>
  <c r="P582" i="27" s="1"/>
  <c r="P583" i="27" s="1"/>
  <c r="P584" i="27" s="1"/>
  <c r="P585" i="27" s="1"/>
  <c r="P586" i="27" s="1"/>
  <c r="P587" i="27" s="1"/>
  <c r="P588" i="27" s="1"/>
  <c r="P589" i="27" s="1"/>
  <c r="P590" i="27" s="1"/>
  <c r="P591" i="27" s="1"/>
  <c r="P592" i="27" s="1"/>
  <c r="P593" i="27" s="1"/>
  <c r="P594" i="27" s="1"/>
  <c r="P595" i="27" s="1"/>
  <c r="P596" i="27" s="1"/>
  <c r="P597" i="27" s="1"/>
  <c r="P598" i="27" s="1"/>
  <c r="P599" i="27" s="1"/>
  <c r="P600" i="27" s="1"/>
  <c r="P601" i="27" s="1"/>
  <c r="P602" i="27" s="1"/>
  <c r="P603" i="27" s="1"/>
  <c r="P604" i="27" s="1"/>
  <c r="P605" i="27" s="1"/>
  <c r="P606" i="27" s="1"/>
  <c r="P607" i="27" s="1"/>
  <c r="P608" i="27" s="1"/>
  <c r="P609" i="27" s="1"/>
  <c r="P610" i="27" s="1"/>
  <c r="P611" i="27" s="1"/>
  <c r="P612" i="27" s="1"/>
  <c r="P613" i="27" s="1"/>
  <c r="P614" i="27" s="1"/>
  <c r="P615" i="27" s="1"/>
  <c r="P616" i="27" s="1"/>
  <c r="P617" i="27" s="1"/>
  <c r="P618" i="27" s="1"/>
  <c r="P619" i="27" s="1"/>
  <c r="P620" i="27" s="1"/>
  <c r="P621" i="27" s="1"/>
  <c r="P622" i="27" s="1"/>
  <c r="P623" i="27" s="1"/>
  <c r="P624" i="27" s="1"/>
  <c r="P625" i="27" s="1"/>
  <c r="P626" i="27" s="1"/>
  <c r="P627" i="27" s="1"/>
  <c r="P628" i="27" s="1"/>
  <c r="P629" i="27" s="1"/>
  <c r="P630" i="27" s="1"/>
  <c r="P631" i="27" s="1"/>
  <c r="P632" i="27" s="1"/>
  <c r="P633" i="27" s="1"/>
  <c r="P634" i="27" s="1"/>
  <c r="P635" i="27" s="1"/>
  <c r="P636" i="27" s="1"/>
  <c r="P637" i="27" s="1"/>
  <c r="P638" i="27" s="1"/>
  <c r="P639" i="27" s="1"/>
  <c r="P640" i="27" s="1"/>
  <c r="P641" i="27" s="1"/>
  <c r="P642" i="27" s="1"/>
  <c r="P643" i="27" s="1"/>
  <c r="P644" i="27" s="1"/>
  <c r="P645" i="27" s="1"/>
  <c r="P646" i="27" s="1"/>
  <c r="P647" i="27" s="1"/>
  <c r="P648" i="27" s="1"/>
  <c r="P649" i="27" s="1"/>
  <c r="P650" i="27" s="1"/>
  <c r="P651" i="27" s="1"/>
  <c r="P652" i="27" s="1"/>
  <c r="P653" i="27" s="1"/>
  <c r="P654" i="27" s="1"/>
  <c r="P655" i="27" s="1"/>
  <c r="P656" i="27" s="1"/>
  <c r="P657" i="27" s="1"/>
  <c r="P658" i="27" s="1"/>
  <c r="P659" i="27" s="1"/>
  <c r="P660" i="27" s="1"/>
  <c r="P661" i="27" s="1"/>
  <c r="P662" i="27" s="1"/>
  <c r="P663" i="27" s="1"/>
  <c r="P664" i="27" s="1"/>
  <c r="P665" i="27" s="1"/>
  <c r="P666" i="27" s="1"/>
  <c r="P667" i="27" s="1"/>
  <c r="P668" i="27" s="1"/>
  <c r="P669" i="27" s="1"/>
  <c r="P670" i="27" s="1"/>
  <c r="P671" i="27" s="1"/>
  <c r="P672" i="27" s="1"/>
  <c r="P673" i="27" s="1"/>
  <c r="P674" i="27" s="1"/>
  <c r="P675" i="27" s="1"/>
  <c r="P676" i="27" s="1"/>
  <c r="P677" i="27" s="1"/>
  <c r="P678" i="27" s="1"/>
  <c r="P679" i="27" s="1"/>
  <c r="P680" i="27" s="1"/>
  <c r="P681" i="27" s="1"/>
  <c r="P682" i="27" s="1"/>
  <c r="P683" i="27" s="1"/>
  <c r="P684" i="27" s="1"/>
  <c r="P685" i="27" s="1"/>
  <c r="P686" i="27" s="1"/>
  <c r="P687" i="27" s="1"/>
  <c r="P688" i="27" s="1"/>
  <c r="P689" i="27" s="1"/>
  <c r="P690" i="27" s="1"/>
  <c r="P691" i="27" s="1"/>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N518" i="27"/>
  <c r="N517" i="27"/>
  <c r="N516" i="27"/>
  <c r="N515" i="27"/>
  <c r="N514" i="27"/>
  <c r="N513" i="27"/>
  <c r="N512" i="27"/>
  <c r="H517" i="27"/>
  <c r="H516" i="27"/>
  <c r="H515" i="27"/>
  <c r="H514" i="27"/>
  <c r="H513" i="27"/>
  <c r="H512" i="27"/>
  <c r="E691" i="27"/>
  <c r="E690" i="27"/>
  <c r="E689" i="27"/>
  <c r="E688" i="27"/>
  <c r="E687" i="27"/>
  <c r="E686" i="27"/>
  <c r="E685" i="27"/>
  <c r="E684" i="27"/>
  <c r="E683" i="27"/>
  <c r="E682" i="27"/>
  <c r="E681" i="27"/>
  <c r="E680" i="27"/>
  <c r="E679" i="27"/>
  <c r="E678" i="27"/>
  <c r="E677" i="27"/>
  <c r="E676" i="27"/>
  <c r="E675" i="27"/>
  <c r="E674" i="27"/>
  <c r="E673" i="27"/>
  <c r="E672" i="27"/>
  <c r="E671" i="27"/>
  <c r="E670" i="27"/>
  <c r="E669" i="27"/>
  <c r="E668" i="27"/>
  <c r="E667" i="27"/>
  <c r="E666" i="27"/>
  <c r="E665" i="27"/>
  <c r="E664" i="27"/>
  <c r="E663" i="27"/>
  <c r="E662" i="27"/>
  <c r="E661" i="27"/>
  <c r="E660" i="27"/>
  <c r="E659" i="27"/>
  <c r="E658" i="27"/>
  <c r="E657" i="27"/>
  <c r="E656" i="27"/>
  <c r="E655" i="27"/>
  <c r="E654" i="27"/>
  <c r="E653" i="27"/>
  <c r="E652" i="27"/>
  <c r="E651" i="27"/>
  <c r="E650" i="27"/>
  <c r="E649" i="27"/>
  <c r="E648" i="27"/>
  <c r="E647" i="27"/>
  <c r="E646" i="27"/>
  <c r="E645" i="27"/>
  <c r="E644" i="27"/>
  <c r="E643" i="27"/>
  <c r="E642" i="27"/>
  <c r="E641" i="27"/>
  <c r="E640" i="27"/>
  <c r="E639" i="27"/>
  <c r="E638" i="27"/>
  <c r="E637" i="27"/>
  <c r="E636" i="27"/>
  <c r="E635" i="27"/>
  <c r="E634" i="27"/>
  <c r="E633" i="27"/>
  <c r="E632" i="27"/>
  <c r="E631" i="27"/>
  <c r="E630" i="27"/>
  <c r="E629" i="27"/>
  <c r="E628" i="27"/>
  <c r="E627" i="27"/>
  <c r="E626" i="27"/>
  <c r="E625" i="27"/>
  <c r="E624" i="27"/>
  <c r="E623" i="27"/>
  <c r="E622" i="27"/>
  <c r="E621" i="27"/>
  <c r="E620" i="27"/>
  <c r="E619" i="27"/>
  <c r="E618" i="27"/>
  <c r="E617" i="27"/>
  <c r="E616" i="27"/>
  <c r="E615" i="27"/>
  <c r="E614" i="27"/>
  <c r="E613" i="27"/>
  <c r="E612" i="27"/>
  <c r="E611" i="27"/>
  <c r="E610" i="27"/>
  <c r="E609" i="27"/>
  <c r="E608" i="27"/>
  <c r="E607" i="27"/>
  <c r="E606" i="27"/>
  <c r="E605" i="27"/>
  <c r="E604" i="27"/>
  <c r="E603" i="27"/>
  <c r="E602" i="27"/>
  <c r="E601" i="27"/>
  <c r="E600" i="27"/>
  <c r="E599" i="27"/>
  <c r="E598" i="27"/>
  <c r="E597" i="27"/>
  <c r="E596" i="27"/>
  <c r="E595" i="27"/>
  <c r="E594" i="27"/>
  <c r="E593" i="27"/>
  <c r="E592" i="27"/>
  <c r="E591" i="27"/>
  <c r="E590" i="27"/>
  <c r="E589" i="27"/>
  <c r="E588" i="27"/>
  <c r="E587" i="27"/>
  <c r="E586" i="27"/>
  <c r="E585" i="27"/>
  <c r="E584" i="27"/>
  <c r="E583" i="27"/>
  <c r="E582" i="27"/>
  <c r="E581" i="27"/>
  <c r="E580" i="27"/>
  <c r="E579" i="27"/>
  <c r="H446" i="27"/>
  <c r="H447" i="27" s="1"/>
  <c r="H448" i="27" s="1"/>
  <c r="H449" i="27" s="1"/>
  <c r="H450" i="27" s="1"/>
  <c r="H451" i="27" s="1"/>
  <c r="H452" i="27" s="1"/>
  <c r="H453" i="27" s="1"/>
  <c r="H454" i="27" s="1"/>
  <c r="H455" i="27" s="1"/>
  <c r="H456" i="27" s="1"/>
  <c r="H457" i="27" s="1"/>
  <c r="H458" i="27" s="1"/>
  <c r="H459" i="27" s="1"/>
  <c r="H460" i="27" s="1"/>
  <c r="H461" i="27" s="1"/>
  <c r="H462" i="27" s="1"/>
  <c r="H463" i="27" s="1"/>
  <c r="H464" i="27" s="1"/>
  <c r="H465" i="27" s="1"/>
  <c r="H466" i="27" s="1"/>
  <c r="H467" i="27" s="1"/>
  <c r="H468" i="27" s="1"/>
  <c r="H469" i="27" s="1"/>
  <c r="H470" i="27" s="1"/>
  <c r="H471" i="27" s="1"/>
  <c r="H472" i="27" s="1"/>
  <c r="H473" i="27" s="1"/>
  <c r="H474" i="27" s="1"/>
  <c r="H475" i="27" s="1"/>
  <c r="H476" i="27" s="1"/>
  <c r="H477" i="27" s="1"/>
  <c r="H478" i="27" s="1"/>
  <c r="H479" i="27" s="1"/>
  <c r="B447" i="27"/>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70" i="27" s="1"/>
  <c r="B471" i="27" s="1"/>
  <c r="B472" i="27" s="1"/>
  <c r="B473" i="27" s="1"/>
  <c r="B474" i="27" s="1"/>
  <c r="B475" i="27" s="1"/>
  <c r="B476" i="27" s="1"/>
  <c r="B446" i="27"/>
  <c r="P439" i="27"/>
  <c r="P438" i="27"/>
  <c r="P437" i="27"/>
  <c r="P436" i="27"/>
  <c r="P435" i="27"/>
  <c r="P434" i="27"/>
  <c r="P433" i="27"/>
  <c r="P432" i="27"/>
  <c r="P431" i="27"/>
  <c r="P430" i="27"/>
  <c r="P429" i="27"/>
  <c r="P428" i="27"/>
  <c r="P427" i="27"/>
  <c r="P426" i="27"/>
  <c r="P425" i="27"/>
  <c r="P424" i="27"/>
  <c r="P423" i="27"/>
  <c r="P422" i="27"/>
  <c r="P421" i="27"/>
  <c r="P420" i="27"/>
  <c r="P419" i="27"/>
  <c r="P418" i="27"/>
  <c r="P417" i="27"/>
  <c r="P416" i="27"/>
  <c r="P415" i="27"/>
  <c r="P414" i="27"/>
  <c r="P413" i="27"/>
  <c r="P412" i="27"/>
  <c r="P411" i="27"/>
  <c r="P410" i="27"/>
  <c r="P409" i="27"/>
  <c r="P408" i="27"/>
  <c r="P407" i="27"/>
  <c r="P406" i="27"/>
  <c r="P405" i="27"/>
  <c r="P404" i="27"/>
  <c r="P403" i="27"/>
  <c r="P402" i="27"/>
  <c r="P401" i="27"/>
  <c r="P400" i="27"/>
  <c r="P399" i="27"/>
  <c r="P398" i="27"/>
  <c r="P397" i="27"/>
  <c r="P396" i="27"/>
  <c r="P395" i="27"/>
  <c r="P394" i="27"/>
  <c r="P393" i="27"/>
  <c r="P392" i="27"/>
  <c r="P391" i="27"/>
  <c r="P390" i="27"/>
  <c r="P389" i="27"/>
  <c r="P388" i="27"/>
  <c r="P387" i="27"/>
  <c r="P386" i="27"/>
  <c r="P385" i="27"/>
  <c r="P384" i="27"/>
  <c r="P383" i="27"/>
  <c r="P382" i="27"/>
  <c r="P381" i="27"/>
  <c r="P380" i="27"/>
  <c r="P379" i="27"/>
  <c r="P378" i="27"/>
  <c r="P377" i="27"/>
  <c r="P376" i="27"/>
  <c r="P375" i="27"/>
  <c r="P374" i="27"/>
  <c r="P373" i="27"/>
  <c r="P372" i="27"/>
  <c r="P371" i="27"/>
  <c r="P370" i="27"/>
  <c r="P369" i="27"/>
  <c r="P368" i="27"/>
  <c r="P367" i="27"/>
  <c r="P366" i="27"/>
  <c r="P365" i="27"/>
  <c r="P364" i="27"/>
  <c r="P363" i="27"/>
  <c r="P362" i="27"/>
  <c r="P361" i="27"/>
  <c r="P360" i="27"/>
  <c r="P359" i="27"/>
  <c r="P358" i="27"/>
  <c r="P357" i="27"/>
  <c r="P356" i="27"/>
  <c r="P355" i="27"/>
  <c r="P354" i="27"/>
  <c r="P353" i="27"/>
  <c r="P352" i="27"/>
  <c r="P351" i="27"/>
  <c r="P350" i="27"/>
  <c r="F439" i="27"/>
  <c r="F438" i="27"/>
  <c r="F437" i="27"/>
  <c r="F436" i="27"/>
  <c r="F435" i="27"/>
  <c r="F434" i="27"/>
  <c r="F433" i="27"/>
  <c r="F432" i="27"/>
  <c r="F431" i="27"/>
  <c r="F430" i="27"/>
  <c r="F429" i="27"/>
  <c r="F428" i="27"/>
  <c r="F427" i="27"/>
  <c r="F426" i="27"/>
  <c r="F425" i="27"/>
  <c r="F424" i="27"/>
  <c r="F423" i="27"/>
  <c r="F422" i="27"/>
  <c r="F421" i="27"/>
  <c r="F420" i="27"/>
  <c r="F419" i="27"/>
  <c r="F418" i="27"/>
  <c r="F417" i="27"/>
  <c r="F416" i="27"/>
  <c r="F415" i="27"/>
  <c r="F414" i="27"/>
  <c r="F413" i="27"/>
  <c r="F412" i="27"/>
  <c r="F411" i="27"/>
  <c r="F410" i="27"/>
  <c r="F409" i="27"/>
  <c r="F408" i="27"/>
  <c r="F407" i="27"/>
  <c r="F406" i="27"/>
  <c r="F405" i="27"/>
  <c r="F404" i="27"/>
  <c r="F403" i="27"/>
  <c r="F402" i="27"/>
  <c r="F401" i="27"/>
  <c r="F400" i="27"/>
  <c r="F399" i="27"/>
  <c r="F398" i="27"/>
  <c r="F397" i="27"/>
  <c r="F396" i="27"/>
  <c r="F395" i="27"/>
  <c r="F394" i="27"/>
  <c r="F393" i="27"/>
  <c r="F392" i="27"/>
  <c r="F391" i="27"/>
  <c r="F390" i="27"/>
  <c r="F389" i="27"/>
  <c r="F388" i="27"/>
  <c r="F387" i="27"/>
  <c r="F386" i="27"/>
  <c r="F385" i="27"/>
  <c r="F384" i="27"/>
  <c r="F383" i="27"/>
  <c r="F382" i="27"/>
  <c r="F381" i="27"/>
  <c r="F380" i="27"/>
  <c r="F379" i="27"/>
  <c r="F378" i="27"/>
  <c r="F377" i="27"/>
  <c r="F376" i="27"/>
  <c r="F375" i="27"/>
  <c r="F374" i="27"/>
  <c r="F373" i="27"/>
  <c r="F372" i="27"/>
  <c r="F371" i="27"/>
  <c r="F370" i="27"/>
  <c r="F369" i="27"/>
  <c r="F368" i="27"/>
  <c r="F367" i="27"/>
  <c r="F366" i="27"/>
  <c r="F365" i="27"/>
  <c r="F364" i="27"/>
  <c r="F363" i="27"/>
  <c r="F362" i="27"/>
  <c r="F361" i="27"/>
  <c r="F360" i="27"/>
  <c r="F359" i="27"/>
  <c r="F358" i="27"/>
  <c r="F357" i="27"/>
  <c r="F356" i="27"/>
  <c r="F355" i="27"/>
  <c r="H355" i="27" s="1"/>
  <c r="F354" i="27"/>
  <c r="H354" i="27" s="1"/>
  <c r="F353" i="27"/>
  <c r="H353" i="27" s="1"/>
  <c r="F352" i="27"/>
  <c r="F351" i="27"/>
  <c r="H351" i="27" s="1"/>
  <c r="F350" i="27"/>
  <c r="H350" i="27" s="1"/>
  <c r="C439" i="27"/>
  <c r="C438" i="27"/>
  <c r="C437" i="27"/>
  <c r="C436" i="27"/>
  <c r="C435" i="27"/>
  <c r="C434" i="27"/>
  <c r="C433" i="27"/>
  <c r="C432" i="27"/>
  <c r="C431" i="27"/>
  <c r="C430" i="27"/>
  <c r="C429" i="27"/>
  <c r="C428" i="27"/>
  <c r="C427" i="27"/>
  <c r="C426" i="27"/>
  <c r="C425" i="27"/>
  <c r="C424" i="27"/>
  <c r="C423" i="27"/>
  <c r="C422" i="27"/>
  <c r="C421" i="27"/>
  <c r="C420" i="27"/>
  <c r="C419" i="27"/>
  <c r="C418" i="27"/>
  <c r="C417" i="27"/>
  <c r="C416" i="27"/>
  <c r="C415" i="27"/>
  <c r="C414" i="27"/>
  <c r="C413" i="27"/>
  <c r="C412" i="27"/>
  <c r="C411" i="27"/>
  <c r="C410" i="27"/>
  <c r="C409" i="27"/>
  <c r="C408" i="27"/>
  <c r="C407" i="27"/>
  <c r="C406" i="27"/>
  <c r="C405" i="27"/>
  <c r="C404" i="27"/>
  <c r="C403" i="27"/>
  <c r="C402" i="27"/>
  <c r="C401" i="27"/>
  <c r="C400" i="27"/>
  <c r="C399" i="27"/>
  <c r="C398" i="27"/>
  <c r="C397" i="27"/>
  <c r="C396" i="27"/>
  <c r="C395" i="27"/>
  <c r="C394" i="27"/>
  <c r="C393" i="27"/>
  <c r="C392" i="27"/>
  <c r="C391" i="27"/>
  <c r="C390" i="27"/>
  <c r="C389" i="27"/>
  <c r="C388" i="27"/>
  <c r="C387" i="27"/>
  <c r="C386" i="27"/>
  <c r="C385" i="27"/>
  <c r="C384" i="27"/>
  <c r="C383" i="27"/>
  <c r="C382" i="27"/>
  <c r="C381" i="27"/>
  <c r="C380" i="27"/>
  <c r="C379" i="27"/>
  <c r="C378" i="27"/>
  <c r="C377" i="27"/>
  <c r="C376" i="27"/>
  <c r="C375" i="27"/>
  <c r="C374" i="27"/>
  <c r="C373" i="27"/>
  <c r="C372" i="27"/>
  <c r="C371" i="27"/>
  <c r="C370" i="27"/>
  <c r="C369" i="27"/>
  <c r="C368" i="27"/>
  <c r="C367" i="27"/>
  <c r="C366" i="27"/>
  <c r="C365" i="27"/>
  <c r="C364" i="27"/>
  <c r="C363" i="27"/>
  <c r="C362" i="27"/>
  <c r="C361" i="27"/>
  <c r="C360" i="27"/>
  <c r="C359" i="27"/>
  <c r="C358" i="27"/>
  <c r="C357" i="27"/>
  <c r="C356" i="27"/>
  <c r="C355" i="27"/>
  <c r="C354" i="27"/>
  <c r="C353" i="27"/>
  <c r="C352" i="27"/>
  <c r="C351" i="27"/>
  <c r="C350" i="27"/>
  <c r="P260" i="27"/>
  <c r="P261" i="27" s="1"/>
  <c r="P262" i="27" s="1"/>
  <c r="P263" i="27" s="1"/>
  <c r="P264" i="27" s="1"/>
  <c r="P265" i="27" s="1"/>
  <c r="P266" i="27" s="1"/>
  <c r="P267" i="27" s="1"/>
  <c r="P268" i="27" s="1"/>
  <c r="P269" i="27" s="1"/>
  <c r="P270" i="27" s="1"/>
  <c r="P271" i="27" s="1"/>
  <c r="P272" i="27" s="1"/>
  <c r="P273" i="27" s="1"/>
  <c r="P274" i="27" s="1"/>
  <c r="P275" i="27" s="1"/>
  <c r="P276" i="27" s="1"/>
  <c r="P277" i="27" s="1"/>
  <c r="P278" i="27" s="1"/>
  <c r="P279" i="27" s="1"/>
  <c r="P280" i="27" s="1"/>
  <c r="P281" i="27" s="1"/>
  <c r="P282" i="27" s="1"/>
  <c r="P283" i="27" s="1"/>
  <c r="P284" i="27" s="1"/>
  <c r="P285" i="27" s="1"/>
  <c r="P286" i="27" s="1"/>
  <c r="P287" i="27" s="1"/>
  <c r="P288" i="27" s="1"/>
  <c r="P289" i="27" s="1"/>
  <c r="P290" i="27" s="1"/>
  <c r="P291" i="27" s="1"/>
  <c r="P292" i="27" s="1"/>
  <c r="P293" i="27" s="1"/>
  <c r="P294" i="27" s="1"/>
  <c r="P295" i="27" s="1"/>
  <c r="P296" i="27" s="1"/>
  <c r="P297" i="27" s="1"/>
  <c r="P298" i="27" s="1"/>
  <c r="P299" i="27" s="1"/>
  <c r="P300" i="27" s="1"/>
  <c r="P301" i="27" s="1"/>
  <c r="P302" i="27" s="1"/>
  <c r="P303" i="27" s="1"/>
  <c r="P304" i="27" s="1"/>
  <c r="P305" i="27" s="1"/>
  <c r="P306" i="27" s="1"/>
  <c r="P307" i="27" s="1"/>
  <c r="P308" i="27" s="1"/>
  <c r="P309" i="27" s="1"/>
  <c r="P310" i="27" s="1"/>
  <c r="P311" i="27" s="1"/>
  <c r="P312" i="27" s="1"/>
  <c r="P313" i="27" s="1"/>
  <c r="P314" i="27" s="1"/>
  <c r="P315" i="27" s="1"/>
  <c r="P316" i="27" s="1"/>
  <c r="P317" i="27" s="1"/>
  <c r="P318" i="27" s="1"/>
  <c r="P319" i="27" s="1"/>
  <c r="P320" i="27" s="1"/>
  <c r="P321" i="27" s="1"/>
  <c r="P322" i="27" s="1"/>
  <c r="P323" i="27" s="1"/>
  <c r="P324" i="27" s="1"/>
  <c r="P325" i="27" s="1"/>
  <c r="P326" i="27" s="1"/>
  <c r="P327" i="27" s="1"/>
  <c r="P328" i="27" s="1"/>
  <c r="P329" i="27" s="1"/>
  <c r="P330" i="27" s="1"/>
  <c r="P331" i="27" s="1"/>
  <c r="P332" i="27" s="1"/>
  <c r="P333" i="27" s="1"/>
  <c r="P334" i="27" s="1"/>
  <c r="P335" i="27" s="1"/>
  <c r="P336" i="27" s="1"/>
  <c r="P337" i="27" s="1"/>
  <c r="P338" i="27" s="1"/>
  <c r="P339" i="27" s="1"/>
  <c r="P340" i="27" s="1"/>
  <c r="P341" i="27" s="1"/>
  <c r="P342" i="27" s="1"/>
  <c r="P343" i="27" s="1"/>
  <c r="P344" i="27" s="1"/>
  <c r="P345" i="27" s="1"/>
  <c r="P346" i="27" s="1"/>
  <c r="P347" i="27" s="1"/>
  <c r="P348" i="27" s="1"/>
  <c r="P349" i="27" s="1"/>
  <c r="H265" i="27"/>
  <c r="H264" i="27"/>
  <c r="H263" i="27"/>
  <c r="H262" i="27"/>
  <c r="H261" i="27"/>
  <c r="H260" i="27"/>
  <c r="E349" i="27"/>
  <c r="E348" i="27"/>
  <c r="E347" i="27"/>
  <c r="E346" i="27"/>
  <c r="E345" i="27"/>
  <c r="E344" i="27"/>
  <c r="E343" i="27"/>
  <c r="E342" i="27"/>
  <c r="E341" i="27"/>
  <c r="E340" i="27"/>
  <c r="E339" i="27"/>
  <c r="E338" i="27"/>
  <c r="E337" i="27"/>
  <c r="E336" i="27"/>
  <c r="E335" i="27"/>
  <c r="E334" i="27"/>
  <c r="E333" i="27"/>
  <c r="E332" i="27"/>
  <c r="E331" i="27"/>
  <c r="E330" i="27"/>
  <c r="E329" i="27"/>
  <c r="E328" i="27"/>
  <c r="E327" i="27"/>
  <c r="E326" i="27"/>
  <c r="E325" i="27"/>
  <c r="E324" i="27"/>
  <c r="E323" i="27"/>
  <c r="E322" i="27"/>
  <c r="E321" i="27"/>
  <c r="E320" i="27"/>
  <c r="E319" i="27"/>
  <c r="E318" i="27"/>
  <c r="E317" i="27"/>
  <c r="E316" i="27"/>
  <c r="E315" i="27"/>
  <c r="E314" i="27"/>
  <c r="E313" i="27"/>
  <c r="E312" i="27"/>
  <c r="E311" i="27"/>
  <c r="E310" i="27"/>
  <c r="E309" i="27"/>
  <c r="E308" i="27"/>
  <c r="E307" i="27"/>
  <c r="E306" i="27"/>
  <c r="E305" i="27"/>
  <c r="E304" i="27"/>
  <c r="E303" i="27"/>
  <c r="E302" i="27"/>
  <c r="E301" i="27"/>
  <c r="E300" i="27"/>
  <c r="E299" i="27"/>
  <c r="E298" i="27"/>
  <c r="E297" i="27"/>
  <c r="E296" i="27"/>
  <c r="E295" i="27"/>
  <c r="E294" i="27"/>
  <c r="E293" i="27"/>
  <c r="E292" i="27"/>
  <c r="E291" i="27"/>
  <c r="E290" i="27"/>
  <c r="E289" i="27"/>
  <c r="E288" i="27"/>
  <c r="E287" i="27"/>
  <c r="E286" i="27"/>
  <c r="E285" i="27"/>
  <c r="E284" i="27"/>
  <c r="E283" i="27"/>
  <c r="E282" i="27"/>
  <c r="E281" i="27"/>
  <c r="E280" i="27"/>
  <c r="E279" i="27"/>
  <c r="E278" i="27"/>
  <c r="E277" i="27"/>
  <c r="E276" i="27"/>
  <c r="E275" i="27"/>
  <c r="E274" i="27"/>
  <c r="E273" i="27"/>
  <c r="E272" i="27"/>
  <c r="E271" i="27"/>
  <c r="E270" i="27"/>
  <c r="E269" i="27"/>
  <c r="E268" i="27"/>
  <c r="E267" i="27"/>
  <c r="E266" i="27"/>
  <c r="E265" i="27"/>
  <c r="B260" i="27"/>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387" i="27" s="1"/>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414" i="27" s="1"/>
  <c r="B415" i="27" s="1"/>
  <c r="B416" i="27" s="1"/>
  <c r="B417" i="27" s="1"/>
  <c r="B418" i="27" s="1"/>
  <c r="B419" i="27" s="1"/>
  <c r="B420" i="27" s="1"/>
  <c r="B421" i="27" s="1"/>
  <c r="B422" i="27" s="1"/>
  <c r="B423" i="27" s="1"/>
  <c r="B424" i="27" s="1"/>
  <c r="B425" i="27" s="1"/>
  <c r="B426" i="27" s="1"/>
  <c r="B427" i="27" s="1"/>
  <c r="B428" i="27" s="1"/>
  <c r="B429" i="27" s="1"/>
  <c r="B430" i="27" s="1"/>
  <c r="B431" i="27" s="1"/>
  <c r="B432" i="27" s="1"/>
  <c r="B433" i="27" s="1"/>
  <c r="B434" i="27" s="1"/>
  <c r="B435" i="27" s="1"/>
  <c r="B436" i="27" s="1"/>
  <c r="B437" i="27" s="1"/>
  <c r="B438" i="27" s="1"/>
  <c r="B439" i="27" s="1"/>
  <c r="P219" i="27"/>
  <c r="P218" i="27"/>
  <c r="P217" i="27"/>
  <c r="P216" i="27"/>
  <c r="P215" i="27"/>
  <c r="P214" i="27"/>
  <c r="P213" i="27"/>
  <c r="P212" i="27"/>
  <c r="P211" i="27"/>
  <c r="P210" i="27"/>
  <c r="P209" i="27"/>
  <c r="P208" i="27"/>
  <c r="P207" i="27"/>
  <c r="P206" i="27"/>
  <c r="P205" i="27"/>
  <c r="P204" i="27"/>
  <c r="P203" i="27"/>
  <c r="P202" i="27"/>
  <c r="P201" i="27"/>
  <c r="P200" i="27"/>
  <c r="P199" i="27"/>
  <c r="P198" i="27"/>
  <c r="P197" i="27"/>
  <c r="P196" i="27"/>
  <c r="P195" i="27"/>
  <c r="P194" i="27"/>
  <c r="P193" i="27"/>
  <c r="P192" i="27"/>
  <c r="P191" i="27"/>
  <c r="P190" i="27"/>
  <c r="P189" i="27"/>
  <c r="P188" i="27"/>
  <c r="P187" i="27"/>
  <c r="P186" i="27"/>
  <c r="P185" i="27"/>
  <c r="P184" i="27"/>
  <c r="P183" i="27"/>
  <c r="P182" i="27"/>
  <c r="P181" i="27"/>
  <c r="P180" i="27"/>
  <c r="P179" i="27"/>
  <c r="P178" i="27"/>
  <c r="P177" i="27"/>
  <c r="P176" i="27"/>
  <c r="P175" i="27"/>
  <c r="P174" i="27"/>
  <c r="P173" i="27"/>
  <c r="P172" i="27"/>
  <c r="P171" i="27"/>
  <c r="P170" i="27"/>
  <c r="P169" i="27"/>
  <c r="P168" i="27"/>
  <c r="P167" i="27"/>
  <c r="P166" i="27"/>
  <c r="P165" i="27"/>
  <c r="P164" i="27"/>
  <c r="P163" i="27"/>
  <c r="P162" i="27"/>
  <c r="P161" i="27"/>
  <c r="P160" i="27"/>
  <c r="P159" i="27"/>
  <c r="P158" i="27"/>
  <c r="P157" i="27"/>
  <c r="P156" i="27"/>
  <c r="P155" i="27"/>
  <c r="P154" i="27"/>
  <c r="P153" i="27"/>
  <c r="P152" i="27"/>
  <c r="P151" i="27"/>
  <c r="P150" i="27"/>
  <c r="P149" i="27"/>
  <c r="P148" i="27"/>
  <c r="P147" i="27"/>
  <c r="P146" i="27"/>
  <c r="P145" i="27"/>
  <c r="P144" i="27"/>
  <c r="P143" i="27"/>
  <c r="P142" i="27"/>
  <c r="P141" i="27"/>
  <c r="P140" i="27"/>
  <c r="P139" i="27"/>
  <c r="P138" i="27"/>
  <c r="P137" i="27"/>
  <c r="P136" i="27"/>
  <c r="P135" i="27"/>
  <c r="P134" i="27"/>
  <c r="P133" i="27"/>
  <c r="P132" i="27"/>
  <c r="P131" i="27"/>
  <c r="P130" i="27"/>
  <c r="O219" i="27"/>
  <c r="C219" i="27" s="1"/>
  <c r="O218" i="27"/>
  <c r="C218" i="27" s="1"/>
  <c r="O217" i="27"/>
  <c r="C217" i="27" s="1"/>
  <c r="O216" i="27"/>
  <c r="C216" i="27" s="1"/>
  <c r="O215" i="27"/>
  <c r="C215" i="27" s="1"/>
  <c r="O214" i="27"/>
  <c r="C214" i="27" s="1"/>
  <c r="O213" i="27"/>
  <c r="C213" i="27" s="1"/>
  <c r="O212" i="27"/>
  <c r="C212" i="27" s="1"/>
  <c r="O211" i="27"/>
  <c r="C211" i="27" s="1"/>
  <c r="O210" i="27"/>
  <c r="C210" i="27" s="1"/>
  <c r="O209" i="27"/>
  <c r="C209" i="27" s="1"/>
  <c r="O208" i="27"/>
  <c r="C208" i="27" s="1"/>
  <c r="O207" i="27"/>
  <c r="C207" i="27" s="1"/>
  <c r="O206" i="27"/>
  <c r="C206" i="27" s="1"/>
  <c r="O205" i="27"/>
  <c r="C205" i="27" s="1"/>
  <c r="O204" i="27"/>
  <c r="C204" i="27" s="1"/>
  <c r="O203" i="27"/>
  <c r="C203" i="27" s="1"/>
  <c r="O202" i="27"/>
  <c r="C202" i="27" s="1"/>
  <c r="O201" i="27"/>
  <c r="C201" i="27" s="1"/>
  <c r="O200" i="27"/>
  <c r="C200" i="27" s="1"/>
  <c r="O199" i="27"/>
  <c r="O198" i="27"/>
  <c r="C198" i="27" s="1"/>
  <c r="O197" i="27"/>
  <c r="C197" i="27" s="1"/>
  <c r="O196" i="27"/>
  <c r="C196" i="27" s="1"/>
  <c r="O195" i="27"/>
  <c r="C195" i="27" s="1"/>
  <c r="O194" i="27"/>
  <c r="C194" i="27" s="1"/>
  <c r="O193" i="27"/>
  <c r="C193" i="27" s="1"/>
  <c r="O192" i="27"/>
  <c r="C192" i="27" s="1"/>
  <c r="O191" i="27"/>
  <c r="C191" i="27" s="1"/>
  <c r="O190" i="27"/>
  <c r="C190" i="27" s="1"/>
  <c r="O189" i="27"/>
  <c r="C189" i="27" s="1"/>
  <c r="O188" i="27"/>
  <c r="C188" i="27" s="1"/>
  <c r="O187" i="27"/>
  <c r="C187" i="27" s="1"/>
  <c r="O186" i="27"/>
  <c r="C186" i="27" s="1"/>
  <c r="O185" i="27"/>
  <c r="C185" i="27" s="1"/>
  <c r="O184" i="27"/>
  <c r="C184" i="27" s="1"/>
  <c r="O183" i="27"/>
  <c r="C183" i="27" s="1"/>
  <c r="O182" i="27"/>
  <c r="C182" i="27" s="1"/>
  <c r="O181" i="27"/>
  <c r="C181" i="27" s="1"/>
  <c r="O180" i="27"/>
  <c r="C180" i="27" s="1"/>
  <c r="O179" i="27"/>
  <c r="C179" i="27" s="1"/>
  <c r="O178" i="27"/>
  <c r="C178" i="27" s="1"/>
  <c r="O177" i="27"/>
  <c r="C177" i="27" s="1"/>
  <c r="O176" i="27"/>
  <c r="C176" i="27" s="1"/>
  <c r="O175" i="27"/>
  <c r="C175" i="27" s="1"/>
  <c r="O174" i="27"/>
  <c r="C174" i="27" s="1"/>
  <c r="O173" i="27"/>
  <c r="C173" i="27" s="1"/>
  <c r="O172" i="27"/>
  <c r="C172" i="27" s="1"/>
  <c r="O171" i="27"/>
  <c r="C171" i="27" s="1"/>
  <c r="O170" i="27"/>
  <c r="C170" i="27" s="1"/>
  <c r="O169" i="27"/>
  <c r="C169" i="27" s="1"/>
  <c r="O168" i="27"/>
  <c r="C168" i="27" s="1"/>
  <c r="O167" i="27"/>
  <c r="C167" i="27" s="1"/>
  <c r="O166" i="27"/>
  <c r="C166" i="27" s="1"/>
  <c r="O165" i="27"/>
  <c r="C165" i="27" s="1"/>
  <c r="O164" i="27"/>
  <c r="C164" i="27" s="1"/>
  <c r="O163" i="27"/>
  <c r="C163" i="27" s="1"/>
  <c r="O162" i="27"/>
  <c r="C162" i="27" s="1"/>
  <c r="O161" i="27"/>
  <c r="C161" i="27" s="1"/>
  <c r="O160" i="27"/>
  <c r="C160" i="27" s="1"/>
  <c r="O159" i="27"/>
  <c r="C159" i="27" s="1"/>
  <c r="O158" i="27"/>
  <c r="C158" i="27" s="1"/>
  <c r="O157" i="27"/>
  <c r="C157" i="27" s="1"/>
  <c r="O156" i="27"/>
  <c r="C156" i="27" s="1"/>
  <c r="O155" i="27"/>
  <c r="C155" i="27" s="1"/>
  <c r="O154" i="27"/>
  <c r="C154" i="27" s="1"/>
  <c r="O153" i="27"/>
  <c r="C153" i="27" s="1"/>
  <c r="O152" i="27"/>
  <c r="C152" i="27" s="1"/>
  <c r="O151" i="27"/>
  <c r="C151" i="27" s="1"/>
  <c r="O150" i="27"/>
  <c r="C150" i="27" s="1"/>
  <c r="O149" i="27"/>
  <c r="C149" i="27" s="1"/>
  <c r="O148" i="27"/>
  <c r="C148" i="27" s="1"/>
  <c r="O147" i="27"/>
  <c r="C147" i="27" s="1"/>
  <c r="O146" i="27"/>
  <c r="C146" i="27" s="1"/>
  <c r="O145" i="27"/>
  <c r="C145" i="27" s="1"/>
  <c r="O144" i="27"/>
  <c r="C144" i="27" s="1"/>
  <c r="O143" i="27"/>
  <c r="C143" i="27" s="1"/>
  <c r="O142" i="27"/>
  <c r="C142" i="27" s="1"/>
  <c r="O141" i="27"/>
  <c r="C141" i="27" s="1"/>
  <c r="O140" i="27"/>
  <c r="C140" i="27" s="1"/>
  <c r="O139" i="27"/>
  <c r="C139" i="27" s="1"/>
  <c r="O138" i="27"/>
  <c r="C138" i="27" s="1"/>
  <c r="O137" i="27"/>
  <c r="C137" i="27" s="1"/>
  <c r="O136" i="27"/>
  <c r="C136" i="27" s="1"/>
  <c r="O135" i="27"/>
  <c r="C135" i="27" s="1"/>
  <c r="O134" i="27"/>
  <c r="C134" i="27" s="1"/>
  <c r="O133" i="27"/>
  <c r="C133" i="27" s="1"/>
  <c r="O132" i="27"/>
  <c r="C132" i="27" s="1"/>
  <c r="O131" i="27"/>
  <c r="C131" i="27" s="1"/>
  <c r="O130" i="27"/>
  <c r="C130" i="27" s="1"/>
  <c r="F219" i="27"/>
  <c r="F218" i="27"/>
  <c r="F217" i="27"/>
  <c r="F216" i="27"/>
  <c r="F215" i="27"/>
  <c r="F214" i="27"/>
  <c r="F213" i="27"/>
  <c r="F212" i="27"/>
  <c r="F211" i="27"/>
  <c r="F210" i="27"/>
  <c r="F209" i="27"/>
  <c r="F208" i="27"/>
  <c r="F207" i="27"/>
  <c r="F206" i="27"/>
  <c r="F205" i="27"/>
  <c r="F204" i="27"/>
  <c r="F203" i="27"/>
  <c r="F202" i="27"/>
  <c r="F201" i="27"/>
  <c r="F200" i="27"/>
  <c r="F199" i="27"/>
  <c r="F198" i="27"/>
  <c r="F197" i="27"/>
  <c r="F196" i="27"/>
  <c r="F195" i="27"/>
  <c r="F194" i="27"/>
  <c r="F193" i="27"/>
  <c r="F192" i="27"/>
  <c r="F191" i="27"/>
  <c r="F190" i="27"/>
  <c r="F189" i="27"/>
  <c r="F188" i="27"/>
  <c r="F187" i="27"/>
  <c r="F186" i="27"/>
  <c r="F185" i="27"/>
  <c r="F184" i="27"/>
  <c r="F183" i="27"/>
  <c r="F182" i="27"/>
  <c r="F181" i="27"/>
  <c r="F180" i="27"/>
  <c r="F179" i="27"/>
  <c r="F178" i="27"/>
  <c r="F177" i="27"/>
  <c r="F176" i="27"/>
  <c r="F175" i="27"/>
  <c r="F174" i="27"/>
  <c r="F173" i="27"/>
  <c r="F172" i="27"/>
  <c r="F171" i="27"/>
  <c r="F170" i="27"/>
  <c r="F16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H135" i="27" s="1"/>
  <c r="F134" i="27"/>
  <c r="H134" i="27" s="1"/>
  <c r="F133" i="27"/>
  <c r="H133" i="27" s="1"/>
  <c r="F132" i="27"/>
  <c r="F131" i="27"/>
  <c r="F130" i="27"/>
  <c r="H130" i="27" s="1"/>
  <c r="C199" i="27"/>
  <c r="B224" i="27"/>
  <c r="B225" i="27" s="1"/>
  <c r="B226" i="27" s="1"/>
  <c r="B227" i="27" s="1"/>
  <c r="B228" i="27" s="1"/>
  <c r="B229" i="27" s="1"/>
  <c r="B230" i="27" s="1"/>
  <c r="B231" i="27" s="1"/>
  <c r="B232" i="27" s="1"/>
  <c r="B233" i="27" s="1"/>
  <c r="B234" i="27" s="1"/>
  <c r="B235" i="27" s="1"/>
  <c r="B236" i="27" s="1"/>
  <c r="B237" i="27" s="1"/>
  <c r="B238" i="27" s="1"/>
  <c r="B239" i="27" s="1"/>
  <c r="C239" i="27" s="1"/>
  <c r="P40" i="27"/>
  <c r="P41" i="27" s="1"/>
  <c r="P42" i="27" s="1"/>
  <c r="P43" i="27" s="1"/>
  <c r="P44" i="27" s="1"/>
  <c r="P45" i="27" s="1"/>
  <c r="P46" i="27" s="1"/>
  <c r="P47" i="27" s="1"/>
  <c r="P48" i="27" s="1"/>
  <c r="P49" i="27" s="1"/>
  <c r="P50" i="27" s="1"/>
  <c r="P51" i="27" s="1"/>
  <c r="P52" i="27" s="1"/>
  <c r="P53" i="27" s="1"/>
  <c r="P54" i="27" s="1"/>
  <c r="P55" i="27" s="1"/>
  <c r="P56" i="27" s="1"/>
  <c r="P57" i="27" s="1"/>
  <c r="P58" i="27" s="1"/>
  <c r="P59" i="27" s="1"/>
  <c r="P60" i="27" s="1"/>
  <c r="P61" i="27" s="1"/>
  <c r="P62" i="27" s="1"/>
  <c r="P63" i="27" s="1"/>
  <c r="P64" i="27" s="1"/>
  <c r="P65" i="27" s="1"/>
  <c r="P66" i="27" s="1"/>
  <c r="P67" i="27" s="1"/>
  <c r="P68" i="27" s="1"/>
  <c r="P69" i="27" s="1"/>
  <c r="P70" i="27" s="1"/>
  <c r="P71" i="27" s="1"/>
  <c r="P72" i="27" s="1"/>
  <c r="P73" i="27" s="1"/>
  <c r="P74" i="27" s="1"/>
  <c r="P75" i="27" s="1"/>
  <c r="P76" i="27" s="1"/>
  <c r="P77" i="27" s="1"/>
  <c r="P78" i="27" s="1"/>
  <c r="P79" i="27" s="1"/>
  <c r="P80" i="27" s="1"/>
  <c r="P81" i="27" s="1"/>
  <c r="P82" i="27" s="1"/>
  <c r="P83" i="27" s="1"/>
  <c r="P84" i="27" s="1"/>
  <c r="P85" i="27" s="1"/>
  <c r="P86" i="27" s="1"/>
  <c r="P87" i="27" s="1"/>
  <c r="P88" i="27" s="1"/>
  <c r="P89" i="27" s="1"/>
  <c r="P90" i="27" s="1"/>
  <c r="P91" i="27" s="1"/>
  <c r="P92" i="27" s="1"/>
  <c r="P93" i="27" s="1"/>
  <c r="P94" i="27" s="1"/>
  <c r="P95" i="27" s="1"/>
  <c r="P96" i="27" s="1"/>
  <c r="P97" i="27" s="1"/>
  <c r="P98" i="27" s="1"/>
  <c r="P99" i="27" s="1"/>
  <c r="P100" i="27" s="1"/>
  <c r="P101" i="27" s="1"/>
  <c r="P102" i="27" s="1"/>
  <c r="P103" i="27" s="1"/>
  <c r="P104" i="27" s="1"/>
  <c r="P105" i="27" s="1"/>
  <c r="P106" i="27" s="1"/>
  <c r="P107" i="27" s="1"/>
  <c r="P108" i="27" s="1"/>
  <c r="P109" i="27" s="1"/>
  <c r="P110" i="27" s="1"/>
  <c r="P111" i="27" s="1"/>
  <c r="P112" i="27" s="1"/>
  <c r="P113" i="27" s="1"/>
  <c r="P114" i="27" s="1"/>
  <c r="P115" i="27" s="1"/>
  <c r="P116" i="27" s="1"/>
  <c r="P117" i="27" s="1"/>
  <c r="P118" i="27" s="1"/>
  <c r="P119" i="27" s="1"/>
  <c r="P120" i="27" s="1"/>
  <c r="P121" i="27" s="1"/>
  <c r="P122" i="27" s="1"/>
  <c r="P123" i="27" s="1"/>
  <c r="P124" i="27" s="1"/>
  <c r="P125" i="27" s="1"/>
  <c r="P126" i="27" s="1"/>
  <c r="P127" i="27" s="1"/>
  <c r="P128" i="27" s="1"/>
  <c r="P129" i="27" s="1"/>
  <c r="H45" i="27"/>
  <c r="H44" i="27"/>
  <c r="H43" i="27"/>
  <c r="H42" i="27"/>
  <c r="H41" i="27"/>
  <c r="H40" i="27"/>
  <c r="E129" i="27"/>
  <c r="E128" i="27"/>
  <c r="E127" i="27"/>
  <c r="E126" i="27"/>
  <c r="E125" i="27"/>
  <c r="E124" i="27"/>
  <c r="E123" i="27"/>
  <c r="E122" i="27"/>
  <c r="E121" i="27"/>
  <c r="E120" i="27"/>
  <c r="E119" i="27"/>
  <c r="E118" i="27"/>
  <c r="E117" i="27"/>
  <c r="E116" i="27"/>
  <c r="E115" i="27"/>
  <c r="E114" i="27"/>
  <c r="E113" i="27"/>
  <c r="E112" i="27"/>
  <c r="E111" i="27"/>
  <c r="E110" i="27"/>
  <c r="E109" i="27"/>
  <c r="E108" i="27"/>
  <c r="E107" i="27"/>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I19" i="27"/>
  <c r="I4" i="27"/>
  <c r="I5" i="27" s="1"/>
  <c r="I6" i="27" s="1"/>
  <c r="I7" i="27" s="1"/>
  <c r="I8" i="27" s="1"/>
  <c r="I9" i="27" s="1"/>
  <c r="I10" i="27" s="1"/>
  <c r="I11" i="27" s="1"/>
  <c r="I12" i="27" s="1"/>
  <c r="I13" i="27" s="1"/>
  <c r="I14" i="27" s="1"/>
  <c r="I15" i="27" s="1"/>
  <c r="I16" i="27" s="1"/>
  <c r="I17" i="27" s="1"/>
  <c r="I18" i="27" s="1"/>
  <c r="B4" i="27"/>
  <c r="B5" i="27" s="1"/>
  <c r="B6" i="27" s="1"/>
  <c r="B7" i="27" s="1"/>
  <c r="B8" i="27" s="1"/>
  <c r="B9" i="27" s="1"/>
  <c r="B10" i="27" s="1"/>
  <c r="B11" i="27" s="1"/>
  <c r="B12" i="27" s="1"/>
  <c r="B13" i="27" s="1"/>
  <c r="B14" i="27" s="1"/>
  <c r="B15" i="27" s="1"/>
  <c r="B16" i="27" s="1"/>
  <c r="B17" i="27" s="1"/>
  <c r="B18" i="27" s="1"/>
  <c r="B19" i="27" s="1"/>
  <c r="C19" i="27" s="1"/>
  <c r="C413" i="16"/>
  <c r="C412" i="16"/>
  <c r="C411" i="16"/>
  <c r="C410" i="16"/>
  <c r="C409" i="16"/>
  <c r="C408" i="16"/>
  <c r="C407" i="16"/>
  <c r="C406" i="16"/>
  <c r="C405" i="16"/>
  <c r="C404" i="16"/>
  <c r="C403" i="16"/>
  <c r="C402" i="16"/>
  <c r="C401" i="16"/>
  <c r="C400" i="16"/>
  <c r="C399" i="16"/>
  <c r="C398" i="16"/>
  <c r="C397" i="16"/>
  <c r="C396" i="16"/>
  <c r="C395" i="16"/>
  <c r="C394" i="16"/>
  <c r="C393" i="16"/>
  <c r="C392" i="16"/>
  <c r="C391" i="16"/>
  <c r="C390" i="16"/>
  <c r="C389" i="16"/>
  <c r="C388" i="16"/>
  <c r="C387" i="16"/>
  <c r="C386" i="16"/>
  <c r="C385" i="16"/>
  <c r="C384" i="16"/>
  <c r="C383" i="16"/>
  <c r="C382" i="16"/>
  <c r="C381" i="16"/>
  <c r="C380" i="16"/>
  <c r="C379" i="16"/>
  <c r="C378" i="16"/>
  <c r="C377" i="16"/>
  <c r="C376" i="16"/>
  <c r="C375" i="16"/>
  <c r="C374" i="16"/>
  <c r="C373" i="16"/>
  <c r="C372" i="16"/>
  <c r="C371" i="16"/>
  <c r="C370" i="16"/>
  <c r="I364" i="16"/>
  <c r="I363" i="16"/>
  <c r="I362" i="16"/>
  <c r="I361" i="16"/>
  <c r="I360" i="16"/>
  <c r="I359" i="16"/>
  <c r="I358" i="16"/>
  <c r="I357" i="16"/>
  <c r="I356" i="16"/>
  <c r="I355" i="16"/>
  <c r="I354" i="16"/>
  <c r="I353" i="16"/>
  <c r="I352" i="16"/>
  <c r="I351" i="16"/>
  <c r="I350" i="16"/>
  <c r="I349" i="16"/>
  <c r="I348" i="16"/>
  <c r="I347" i="16"/>
  <c r="I346" i="16"/>
  <c r="I345" i="16"/>
  <c r="I344" i="16"/>
  <c r="I343" i="16"/>
  <c r="I342" i="16"/>
  <c r="I341" i="16"/>
  <c r="I340" i="16"/>
  <c r="I339" i="16"/>
  <c r="I338" i="16"/>
  <c r="I337" i="16"/>
  <c r="I336" i="16"/>
  <c r="I335" i="16"/>
  <c r="I334" i="16"/>
  <c r="I333" i="16"/>
  <c r="I332" i="16"/>
  <c r="I331" i="16"/>
  <c r="I330" i="16"/>
  <c r="I329" i="16"/>
  <c r="I328" i="16"/>
  <c r="I327" i="16"/>
  <c r="I326" i="16"/>
  <c r="I325" i="16"/>
  <c r="I324" i="16"/>
  <c r="I323" i="16"/>
  <c r="I322" i="16"/>
  <c r="I321" i="16"/>
  <c r="I320" i="16"/>
  <c r="I319" i="16"/>
  <c r="I318" i="16"/>
  <c r="I317" i="16"/>
  <c r="I316" i="16"/>
  <c r="I315" i="16"/>
  <c r="I314" i="16"/>
  <c r="I313" i="16"/>
  <c r="I312" i="16"/>
  <c r="I311" i="16"/>
  <c r="I310" i="16"/>
  <c r="I309" i="16"/>
  <c r="I308" i="16"/>
  <c r="I307" i="16"/>
  <c r="I306" i="16"/>
  <c r="I305" i="16"/>
  <c r="I304" i="16"/>
  <c r="I303" i="16"/>
  <c r="I302" i="16"/>
  <c r="I301" i="16"/>
  <c r="I300" i="16"/>
  <c r="I299" i="16"/>
  <c r="I298" i="16"/>
  <c r="I297" i="16"/>
  <c r="I296" i="16"/>
  <c r="I295" i="16"/>
  <c r="I294" i="16"/>
  <c r="I293" i="16"/>
  <c r="I292" i="16"/>
  <c r="I291" i="16"/>
  <c r="I290" i="16"/>
  <c r="I289" i="16"/>
  <c r="I288" i="16"/>
  <c r="I287" i="16"/>
  <c r="H364" i="16"/>
  <c r="H363" i="16"/>
  <c r="H362" i="16"/>
  <c r="H361" i="16"/>
  <c r="H360" i="16"/>
  <c r="H359" i="16"/>
  <c r="H358" i="16"/>
  <c r="H357" i="16"/>
  <c r="H356" i="16"/>
  <c r="H355" i="16"/>
  <c r="H354" i="16"/>
  <c r="H353" i="16"/>
  <c r="H352" i="16"/>
  <c r="H351" i="16"/>
  <c r="H350" i="16"/>
  <c r="H349" i="16"/>
  <c r="H348" i="16"/>
  <c r="H347" i="16"/>
  <c r="H346" i="16"/>
  <c r="H345" i="16"/>
  <c r="H344" i="16"/>
  <c r="H343" i="16"/>
  <c r="H342" i="16"/>
  <c r="H341" i="16"/>
  <c r="H340" i="16"/>
  <c r="H339" i="16"/>
  <c r="H338" i="16"/>
  <c r="H337" i="16"/>
  <c r="H336" i="16"/>
  <c r="H335" i="16"/>
  <c r="H334" i="16"/>
  <c r="H333" i="16"/>
  <c r="H332" i="16"/>
  <c r="H331" i="16"/>
  <c r="H330" i="16"/>
  <c r="H329" i="16"/>
  <c r="H328" i="16"/>
  <c r="H327" i="16"/>
  <c r="H326" i="16"/>
  <c r="H325" i="16"/>
  <c r="H324" i="16"/>
  <c r="H323" i="16"/>
  <c r="H322" i="16"/>
  <c r="H321" i="16"/>
  <c r="H320" i="16"/>
  <c r="H319" i="16"/>
  <c r="H318" i="16"/>
  <c r="H317" i="16"/>
  <c r="H316" i="16"/>
  <c r="H315" i="16"/>
  <c r="H314" i="16"/>
  <c r="H313" i="16"/>
  <c r="H312" i="16"/>
  <c r="H311" i="16"/>
  <c r="H310" i="16"/>
  <c r="H309" i="16"/>
  <c r="H308" i="16"/>
  <c r="H307" i="16"/>
  <c r="H306" i="16"/>
  <c r="H305" i="16"/>
  <c r="H304" i="16"/>
  <c r="H303" i="16"/>
  <c r="H302" i="16"/>
  <c r="H301" i="16"/>
  <c r="H300" i="16"/>
  <c r="H299" i="16"/>
  <c r="H298" i="16"/>
  <c r="H297" i="16"/>
  <c r="H296" i="16"/>
  <c r="H295" i="16"/>
  <c r="H294" i="16"/>
  <c r="H293" i="16"/>
  <c r="H292" i="16"/>
  <c r="H291" i="16"/>
  <c r="H290" i="16"/>
  <c r="H289" i="16"/>
  <c r="H288" i="16"/>
  <c r="H287" i="16"/>
  <c r="G359" i="16"/>
  <c r="G351" i="16"/>
  <c r="G343" i="16"/>
  <c r="G335" i="16"/>
  <c r="G327" i="16"/>
  <c r="G319" i="16"/>
  <c r="G311" i="16"/>
  <c r="G303" i="16"/>
  <c r="G295" i="16"/>
  <c r="G287" i="16"/>
  <c r="C364" i="16"/>
  <c r="G364" i="16" s="1"/>
  <c r="C363" i="16"/>
  <c r="G363" i="16" s="1"/>
  <c r="C362" i="16"/>
  <c r="G362" i="16" s="1"/>
  <c r="C361" i="16"/>
  <c r="G361" i="16" s="1"/>
  <c r="C360" i="16"/>
  <c r="G360" i="16" s="1"/>
  <c r="C359" i="16"/>
  <c r="C358" i="16"/>
  <c r="G358" i="16" s="1"/>
  <c r="C357" i="16"/>
  <c r="G357" i="16" s="1"/>
  <c r="C356" i="16"/>
  <c r="G356" i="16" s="1"/>
  <c r="C355" i="16"/>
  <c r="G355" i="16" s="1"/>
  <c r="C354" i="16"/>
  <c r="G354" i="16" s="1"/>
  <c r="C353" i="16"/>
  <c r="G353" i="16" s="1"/>
  <c r="C352" i="16"/>
  <c r="G352" i="16" s="1"/>
  <c r="C351" i="16"/>
  <c r="C350" i="16"/>
  <c r="G350" i="16" s="1"/>
  <c r="C349" i="16"/>
  <c r="G349" i="16" s="1"/>
  <c r="C348" i="16"/>
  <c r="G348" i="16" s="1"/>
  <c r="C347" i="16"/>
  <c r="G347" i="16" s="1"/>
  <c r="C346" i="16"/>
  <c r="G346" i="16" s="1"/>
  <c r="C345" i="16"/>
  <c r="G345" i="16" s="1"/>
  <c r="C344" i="16"/>
  <c r="G344" i="16" s="1"/>
  <c r="C343" i="16"/>
  <c r="C342" i="16"/>
  <c r="G342" i="16" s="1"/>
  <c r="C341" i="16"/>
  <c r="G341" i="16" s="1"/>
  <c r="C340" i="16"/>
  <c r="G340" i="16" s="1"/>
  <c r="C339" i="16"/>
  <c r="G339" i="16" s="1"/>
  <c r="C338" i="16"/>
  <c r="G338" i="16" s="1"/>
  <c r="C337" i="16"/>
  <c r="G337" i="16" s="1"/>
  <c r="C336" i="16"/>
  <c r="G336" i="16" s="1"/>
  <c r="C335" i="16"/>
  <c r="C334" i="16"/>
  <c r="G334" i="16" s="1"/>
  <c r="C333" i="16"/>
  <c r="G333" i="16" s="1"/>
  <c r="C332" i="16"/>
  <c r="G332" i="16" s="1"/>
  <c r="C331" i="16"/>
  <c r="G331" i="16" s="1"/>
  <c r="C330" i="16"/>
  <c r="G330" i="16" s="1"/>
  <c r="C329" i="16"/>
  <c r="G329" i="16" s="1"/>
  <c r="C328" i="16"/>
  <c r="G328" i="16" s="1"/>
  <c r="C327" i="16"/>
  <c r="C326" i="16"/>
  <c r="G326" i="16" s="1"/>
  <c r="C325" i="16"/>
  <c r="G325" i="16" s="1"/>
  <c r="C324" i="16"/>
  <c r="G324" i="16" s="1"/>
  <c r="C323" i="16"/>
  <c r="G323" i="16" s="1"/>
  <c r="C322" i="16"/>
  <c r="G322" i="16" s="1"/>
  <c r="C321" i="16"/>
  <c r="G321" i="16" s="1"/>
  <c r="C320" i="16"/>
  <c r="G320" i="16" s="1"/>
  <c r="C319" i="16"/>
  <c r="C318" i="16"/>
  <c r="G318" i="16" s="1"/>
  <c r="C317" i="16"/>
  <c r="G317" i="16" s="1"/>
  <c r="C316" i="16"/>
  <c r="G316" i="16" s="1"/>
  <c r="C315" i="16"/>
  <c r="G315" i="16" s="1"/>
  <c r="C314" i="16"/>
  <c r="G314" i="16" s="1"/>
  <c r="C313" i="16"/>
  <c r="G313" i="16" s="1"/>
  <c r="C312" i="16"/>
  <c r="G312" i="16" s="1"/>
  <c r="C311" i="16"/>
  <c r="C310" i="16"/>
  <c r="G310" i="16" s="1"/>
  <c r="C309" i="16"/>
  <c r="G309" i="16" s="1"/>
  <c r="C308" i="16"/>
  <c r="G308" i="16" s="1"/>
  <c r="C307" i="16"/>
  <c r="G307" i="16" s="1"/>
  <c r="C306" i="16"/>
  <c r="G306" i="16" s="1"/>
  <c r="C305" i="16"/>
  <c r="G305" i="16" s="1"/>
  <c r="C304" i="16"/>
  <c r="G304" i="16" s="1"/>
  <c r="C303" i="16"/>
  <c r="C302" i="16"/>
  <c r="G302" i="16" s="1"/>
  <c r="C301" i="16"/>
  <c r="G301" i="16" s="1"/>
  <c r="C300" i="16"/>
  <c r="G300" i="16" s="1"/>
  <c r="C299" i="16"/>
  <c r="G299" i="16" s="1"/>
  <c r="C298" i="16"/>
  <c r="G298" i="16" s="1"/>
  <c r="C297" i="16"/>
  <c r="G297" i="16" s="1"/>
  <c r="C296" i="16"/>
  <c r="G296" i="16" s="1"/>
  <c r="C295" i="16"/>
  <c r="C294" i="16"/>
  <c r="G294" i="16" s="1"/>
  <c r="C293" i="16"/>
  <c r="G293" i="16" s="1"/>
  <c r="C292" i="16"/>
  <c r="G292" i="16" s="1"/>
  <c r="C291" i="16"/>
  <c r="G291" i="16" s="1"/>
  <c r="C290" i="16"/>
  <c r="G290" i="16" s="1"/>
  <c r="C289" i="16"/>
  <c r="G289" i="16" s="1"/>
  <c r="C288" i="16"/>
  <c r="G288" i="16" s="1"/>
  <c r="C287" i="16"/>
  <c r="D248" i="23"/>
  <c r="D247" i="23"/>
  <c r="D246" i="23"/>
  <c r="D245" i="23"/>
  <c r="D244" i="23"/>
  <c r="D243" i="23"/>
  <c r="D242" i="23"/>
  <c r="D241" i="23"/>
  <c r="D240" i="23"/>
  <c r="D239" i="23"/>
  <c r="D238" i="23"/>
  <c r="D237" i="23"/>
  <c r="D236" i="23"/>
  <c r="D235" i="23"/>
  <c r="D234" i="23"/>
  <c r="D233" i="23"/>
  <c r="D232" i="23"/>
  <c r="D231" i="23"/>
  <c r="D230" i="23"/>
  <c r="D229" i="23"/>
  <c r="D228" i="23"/>
  <c r="D227" i="23"/>
  <c r="D226" i="23"/>
  <c r="D225" i="23"/>
  <c r="D224" i="23"/>
  <c r="D223" i="23"/>
  <c r="D222" i="23"/>
  <c r="D221" i="23"/>
  <c r="D220" i="23"/>
  <c r="D219" i="23"/>
  <c r="D218" i="23"/>
  <c r="D217" i="23"/>
  <c r="D216" i="23"/>
  <c r="D215" i="23"/>
  <c r="D214" i="23"/>
  <c r="D213" i="23"/>
  <c r="D212" i="23"/>
  <c r="D211" i="23"/>
  <c r="D210" i="23"/>
  <c r="D209" i="23"/>
  <c r="D208" i="23"/>
  <c r="D207" i="23"/>
  <c r="D206" i="23"/>
  <c r="D205" i="23"/>
  <c r="D204" i="23"/>
  <c r="D203" i="23"/>
  <c r="D202" i="23"/>
  <c r="D201" i="23"/>
  <c r="D200" i="23"/>
  <c r="D199" i="23"/>
  <c r="D198" i="23"/>
  <c r="D197" i="23"/>
  <c r="D196" i="23"/>
  <c r="D195" i="23"/>
  <c r="D194" i="23"/>
  <c r="D193" i="23"/>
  <c r="D192" i="23"/>
  <c r="D191" i="23"/>
  <c r="D190" i="23"/>
  <c r="D189" i="23"/>
  <c r="D188" i="23"/>
  <c r="D187" i="23"/>
  <c r="D186" i="23"/>
  <c r="D185" i="23"/>
  <c r="D184" i="23"/>
  <c r="D183" i="23"/>
  <c r="D182" i="23"/>
  <c r="D181" i="23"/>
  <c r="D180" i="23"/>
  <c r="D179" i="23"/>
  <c r="D178" i="23"/>
  <c r="D177" i="23"/>
  <c r="D176" i="23"/>
  <c r="D175" i="23"/>
  <c r="D174" i="23"/>
  <c r="D173" i="23"/>
  <c r="D172" i="23"/>
  <c r="D171" i="23"/>
  <c r="D163" i="23"/>
  <c r="D162" i="23"/>
  <c r="D161" i="23"/>
  <c r="D160" i="23"/>
  <c r="D159" i="23"/>
  <c r="D158" i="23"/>
  <c r="D157" i="23"/>
  <c r="D156" i="23"/>
  <c r="D155" i="23"/>
  <c r="D154" i="23"/>
  <c r="D153" i="23"/>
  <c r="D152" i="23"/>
  <c r="D151" i="23"/>
  <c r="D150" i="23"/>
  <c r="D149" i="23"/>
  <c r="D148" i="23"/>
  <c r="D147" i="23"/>
  <c r="D146" i="23"/>
  <c r="D145" i="23"/>
  <c r="D144" i="23"/>
  <c r="D143" i="23"/>
  <c r="D142" i="23"/>
  <c r="D141" i="23"/>
  <c r="D140" i="23"/>
  <c r="D139" i="23"/>
  <c r="D138" i="23"/>
  <c r="D137" i="23"/>
  <c r="D136" i="23"/>
  <c r="D135" i="23"/>
  <c r="D134" i="23"/>
  <c r="D133" i="23"/>
  <c r="D132" i="23"/>
  <c r="D131" i="23"/>
  <c r="D130" i="23"/>
  <c r="D129" i="23"/>
  <c r="D128" i="23"/>
  <c r="D127" i="23"/>
  <c r="D126" i="23"/>
  <c r="D125" i="23"/>
  <c r="D124" i="23"/>
  <c r="D123" i="23"/>
  <c r="D122" i="23"/>
  <c r="D121" i="23"/>
  <c r="D120" i="23"/>
  <c r="D113" i="23"/>
  <c r="D112" i="23"/>
  <c r="D111" i="23"/>
  <c r="D110" i="23"/>
  <c r="D109" i="23"/>
  <c r="D108" i="23"/>
  <c r="D107" i="23"/>
  <c r="D106" i="23"/>
  <c r="D105" i="23"/>
  <c r="D104" i="23"/>
  <c r="D103" i="23"/>
  <c r="D102" i="23"/>
  <c r="D101" i="23"/>
  <c r="D100" i="23"/>
  <c r="D99" i="23"/>
  <c r="D98" i="23"/>
  <c r="D97" i="23"/>
  <c r="D96" i="23"/>
  <c r="D95" i="23"/>
  <c r="D94" i="23"/>
  <c r="D93" i="23"/>
  <c r="D92" i="23"/>
  <c r="D91" i="23"/>
  <c r="D90" i="23"/>
  <c r="D89" i="23"/>
  <c r="D88" i="23"/>
  <c r="D87" i="23"/>
  <c r="D86" i="23"/>
  <c r="D85" i="23"/>
  <c r="D84" i="23"/>
  <c r="D83" i="23"/>
  <c r="D82" i="23"/>
  <c r="D81" i="23"/>
  <c r="D80" i="23"/>
  <c r="D79" i="23"/>
  <c r="D78" i="23"/>
  <c r="D77" i="23"/>
  <c r="D76" i="23"/>
  <c r="D75" i="23"/>
  <c r="D74" i="23"/>
  <c r="D73" i="23"/>
  <c r="D72" i="23"/>
  <c r="D71" i="23"/>
  <c r="D70" i="23"/>
  <c r="D69" i="23"/>
  <c r="D68" i="23"/>
  <c r="D67" i="23"/>
  <c r="D66" i="23"/>
  <c r="D65" i="23"/>
  <c r="D64" i="23"/>
  <c r="D63" i="23"/>
  <c r="D62" i="23"/>
  <c r="D61" i="23"/>
  <c r="D60" i="23"/>
  <c r="D54" i="23"/>
  <c r="D53" i="23"/>
  <c r="D52" i="23"/>
  <c r="D51" i="23"/>
  <c r="D50" i="23"/>
  <c r="D49" i="23"/>
  <c r="D48" i="23"/>
  <c r="D47" i="23"/>
  <c r="D46" i="23"/>
  <c r="D45" i="23"/>
  <c r="D44" i="23"/>
  <c r="D43" i="23"/>
  <c r="D42" i="23"/>
  <c r="D41" i="23"/>
  <c r="D40" i="23"/>
  <c r="D39" i="23"/>
  <c r="D38" i="23"/>
  <c r="D37" i="23"/>
  <c r="D36" i="23"/>
  <c r="D35" i="23"/>
  <c r="D34" i="23"/>
  <c r="D33" i="23"/>
  <c r="D32" i="23"/>
  <c r="D31" i="23"/>
  <c r="D30" i="23"/>
  <c r="D29" i="23"/>
  <c r="D28" i="23"/>
  <c r="D27" i="23"/>
  <c r="D26" i="23"/>
  <c r="D25" i="23"/>
  <c r="D24" i="23"/>
  <c r="D23" i="23"/>
  <c r="D22" i="23"/>
  <c r="D21" i="23"/>
  <c r="D20" i="23"/>
  <c r="D19" i="23"/>
  <c r="D18" i="23"/>
  <c r="D17" i="23"/>
  <c r="D10" i="23"/>
  <c r="D9" i="23"/>
  <c r="D8" i="23"/>
  <c r="D7" i="23"/>
  <c r="N39" i="1"/>
  <c r="N38" i="1"/>
  <c r="N37" i="1"/>
  <c r="N36" i="1"/>
  <c r="N35" i="1"/>
  <c r="N34" i="1"/>
  <c r="N33" i="1"/>
  <c r="N32" i="1"/>
  <c r="N31" i="1"/>
  <c r="M39" i="1"/>
  <c r="M38" i="1"/>
  <c r="M37" i="1"/>
  <c r="M36" i="1"/>
  <c r="M35" i="1"/>
  <c r="M34" i="1"/>
  <c r="M33" i="1"/>
  <c r="M32" i="1"/>
  <c r="M31" i="1"/>
  <c r="L39" i="1"/>
  <c r="L38" i="1"/>
  <c r="L37" i="1"/>
  <c r="L36" i="1"/>
  <c r="L35" i="1"/>
  <c r="L34" i="1"/>
  <c r="L33" i="1"/>
  <c r="L32" i="1"/>
  <c r="L31" i="1"/>
  <c r="J39" i="1"/>
  <c r="J38" i="1"/>
  <c r="J37" i="1"/>
  <c r="J36" i="1"/>
  <c r="J35" i="1"/>
  <c r="J34" i="1"/>
  <c r="J33" i="1"/>
  <c r="J32" i="1"/>
  <c r="J31" i="1"/>
  <c r="E39" i="1"/>
  <c r="D39" i="1" s="1"/>
  <c r="E38" i="1"/>
  <c r="E37" i="1"/>
  <c r="E36" i="1"/>
  <c r="E35" i="1"/>
  <c r="D35" i="1" s="1"/>
  <c r="E34" i="1"/>
  <c r="E33" i="1"/>
  <c r="E32" i="1"/>
  <c r="E31" i="1"/>
  <c r="D31" i="1" s="1"/>
  <c r="D38" i="1"/>
  <c r="D37" i="1"/>
  <c r="D36" i="1"/>
  <c r="D34" i="1"/>
  <c r="D33" i="1"/>
  <c r="D32" i="1"/>
  <c r="C20" i="19" a="1"/>
  <c r="C20" i="19" s="1"/>
  <c r="J915" i="22"/>
  <c r="J914" i="22"/>
  <c r="J913" i="22"/>
  <c r="J912" i="22"/>
  <c r="J911" i="22"/>
  <c r="J910" i="22"/>
  <c r="J909" i="22"/>
  <c r="J908" i="22"/>
  <c r="J907" i="22"/>
  <c r="J906" i="22"/>
  <c r="J905" i="22"/>
  <c r="J904" i="22"/>
  <c r="J903" i="22"/>
  <c r="J902" i="22"/>
  <c r="J901" i="22"/>
  <c r="J900" i="22"/>
  <c r="J899" i="22"/>
  <c r="J898" i="22"/>
  <c r="J897" i="22"/>
  <c r="J896" i="22"/>
  <c r="J895" i="22"/>
  <c r="J894" i="22"/>
  <c r="J893" i="22"/>
  <c r="J892" i="22"/>
  <c r="J891" i="22"/>
  <c r="J890" i="22"/>
  <c r="J889" i="22"/>
  <c r="J888" i="22"/>
  <c r="J887" i="22"/>
  <c r="J886" i="22"/>
  <c r="J885" i="22"/>
  <c r="J884" i="22"/>
  <c r="J883" i="22"/>
  <c r="J882" i="22"/>
  <c r="J881" i="22"/>
  <c r="J880" i="22"/>
  <c r="J879" i="22"/>
  <c r="J878" i="22"/>
  <c r="J877" i="22"/>
  <c r="J876" i="22"/>
  <c r="J875" i="22"/>
  <c r="J874" i="22"/>
  <c r="J873" i="22"/>
  <c r="J872" i="22"/>
  <c r="J871" i="22"/>
  <c r="J870" i="22"/>
  <c r="J869" i="22"/>
  <c r="J868" i="22"/>
  <c r="J867" i="22"/>
  <c r="J866" i="22"/>
  <c r="J865" i="22"/>
  <c r="J864" i="22"/>
  <c r="J863" i="22"/>
  <c r="J862" i="22"/>
  <c r="J861" i="22"/>
  <c r="J860" i="22"/>
  <c r="J859" i="22"/>
  <c r="J858" i="22"/>
  <c r="J857" i="22"/>
  <c r="J856" i="22"/>
  <c r="J855" i="22"/>
  <c r="J854" i="22"/>
  <c r="J853" i="22"/>
  <c r="J852" i="22"/>
  <c r="J851" i="22"/>
  <c r="J850" i="22"/>
  <c r="J849" i="22"/>
  <c r="J848" i="22"/>
  <c r="J847" i="22"/>
  <c r="J846" i="22"/>
  <c r="J845" i="22"/>
  <c r="J844" i="22"/>
  <c r="J843" i="22"/>
  <c r="J842" i="22"/>
  <c r="J841" i="22"/>
  <c r="J840" i="22"/>
  <c r="J839" i="22"/>
  <c r="J838" i="22"/>
  <c r="J837" i="22"/>
  <c r="J836" i="22"/>
  <c r="J835" i="22"/>
  <c r="J834" i="22"/>
  <c r="J833" i="22"/>
  <c r="J832" i="22"/>
  <c r="J831" i="22"/>
  <c r="J830" i="22"/>
  <c r="J829" i="22"/>
  <c r="J828" i="22"/>
  <c r="J827" i="22"/>
  <c r="J826" i="22"/>
  <c r="J825" i="22"/>
  <c r="J824" i="22"/>
  <c r="J823" i="22"/>
  <c r="J822" i="22"/>
  <c r="J821" i="22"/>
  <c r="J820" i="22"/>
  <c r="J819" i="22"/>
  <c r="J818" i="22"/>
  <c r="J817" i="22"/>
  <c r="J816" i="22"/>
  <c r="J815" i="22"/>
  <c r="J814" i="22"/>
  <c r="J813" i="22"/>
  <c r="J812" i="22"/>
  <c r="J811" i="22"/>
  <c r="J810" i="22"/>
  <c r="J809" i="22"/>
  <c r="J808" i="22"/>
  <c r="J807" i="22"/>
  <c r="J806" i="22"/>
  <c r="J805" i="22"/>
  <c r="J804" i="22"/>
  <c r="J803" i="22"/>
  <c r="J802" i="22"/>
  <c r="J801" i="22"/>
  <c r="J800" i="22"/>
  <c r="J799" i="22"/>
  <c r="J798" i="22"/>
  <c r="J797" i="22"/>
  <c r="J796" i="22"/>
  <c r="J795" i="22"/>
  <c r="J794" i="22"/>
  <c r="J793" i="22"/>
  <c r="J792" i="22"/>
  <c r="J791" i="22"/>
  <c r="J790" i="22"/>
  <c r="J789" i="22"/>
  <c r="J788" i="22"/>
  <c r="J787" i="22"/>
  <c r="J786" i="22"/>
  <c r="J785" i="22"/>
  <c r="J784" i="22"/>
  <c r="J783" i="22"/>
  <c r="J782" i="22"/>
  <c r="J781" i="22"/>
  <c r="J780" i="22"/>
  <c r="J779" i="22"/>
  <c r="J778" i="22"/>
  <c r="J777" i="22"/>
  <c r="J776" i="22"/>
  <c r="J775" i="22"/>
  <c r="J774" i="22"/>
  <c r="J773" i="22"/>
  <c r="J772" i="22"/>
  <c r="J771" i="22"/>
  <c r="J770" i="22"/>
  <c r="J769" i="22"/>
  <c r="J768" i="22"/>
  <c r="J767" i="22"/>
  <c r="J766" i="22"/>
  <c r="J765" i="22"/>
  <c r="J764" i="22"/>
  <c r="J763" i="22"/>
  <c r="J762" i="22"/>
  <c r="J761" i="22"/>
  <c r="J760" i="22"/>
  <c r="J759" i="22"/>
  <c r="J758" i="22"/>
  <c r="J757" i="22"/>
  <c r="J756" i="22"/>
  <c r="J755" i="22"/>
  <c r="J754" i="22"/>
  <c r="J753" i="22"/>
  <c r="J752" i="22"/>
  <c r="J751" i="22"/>
  <c r="J750" i="22"/>
  <c r="J749" i="22"/>
  <c r="J748" i="22"/>
  <c r="J747" i="22"/>
  <c r="J746" i="22"/>
  <c r="J745" i="22"/>
  <c r="J744" i="22"/>
  <c r="J743" i="22"/>
  <c r="J742" i="22"/>
  <c r="J741" i="22"/>
  <c r="J740" i="22"/>
  <c r="J739" i="22"/>
  <c r="J738" i="22"/>
  <c r="J737" i="22"/>
  <c r="J736" i="22"/>
  <c r="J735" i="22"/>
  <c r="J734" i="22"/>
  <c r="J733" i="22"/>
  <c r="J732" i="22"/>
  <c r="J731" i="22"/>
  <c r="J730" i="22"/>
  <c r="J729" i="22"/>
  <c r="J728" i="22"/>
  <c r="J727" i="22"/>
  <c r="J726" i="22"/>
  <c r="J725" i="22"/>
  <c r="J724" i="22"/>
  <c r="J723" i="22"/>
  <c r="J722" i="22"/>
  <c r="J721" i="22"/>
  <c r="J720" i="22"/>
  <c r="J719" i="22"/>
  <c r="J718" i="22"/>
  <c r="J717" i="22"/>
  <c r="J716" i="22"/>
  <c r="J715" i="22"/>
  <c r="J714" i="22"/>
  <c r="J713" i="22"/>
  <c r="J712" i="22"/>
  <c r="J711" i="22"/>
  <c r="J710" i="22"/>
  <c r="J709" i="22"/>
  <c r="J708" i="22"/>
  <c r="J707" i="22"/>
  <c r="J706" i="22"/>
  <c r="J705" i="22"/>
  <c r="J704" i="22"/>
  <c r="J703" i="22"/>
  <c r="J702" i="22"/>
  <c r="J701" i="22"/>
  <c r="J700" i="22"/>
  <c r="J699" i="22"/>
  <c r="J698" i="22"/>
  <c r="J697" i="22"/>
  <c r="J696" i="22"/>
  <c r="J695" i="22"/>
  <c r="J694" i="22"/>
  <c r="J693" i="22"/>
  <c r="J692" i="22"/>
  <c r="J691" i="22"/>
  <c r="J690" i="22"/>
  <c r="J689" i="22"/>
  <c r="J688" i="22"/>
  <c r="J687" i="22"/>
  <c r="J686" i="22"/>
  <c r="J685" i="22"/>
  <c r="J684" i="22"/>
  <c r="J683" i="22"/>
  <c r="J682" i="22"/>
  <c r="J681" i="22"/>
  <c r="J680" i="22"/>
  <c r="J679" i="22"/>
  <c r="J678" i="22"/>
  <c r="J677" i="22"/>
  <c r="J676" i="22"/>
  <c r="J675" i="22"/>
  <c r="J674" i="22"/>
  <c r="J673" i="22"/>
  <c r="J672" i="22"/>
  <c r="J671" i="22"/>
  <c r="J670" i="22"/>
  <c r="J669" i="22"/>
  <c r="J668" i="22"/>
  <c r="J667" i="22"/>
  <c r="J666" i="22"/>
  <c r="J665" i="22"/>
  <c r="J664" i="22"/>
  <c r="J663" i="22"/>
  <c r="J662" i="22"/>
  <c r="J661" i="22"/>
  <c r="J660" i="22"/>
  <c r="J659" i="22"/>
  <c r="J658" i="22"/>
  <c r="J657" i="22"/>
  <c r="J656" i="22"/>
  <c r="J655" i="22"/>
  <c r="J654" i="22"/>
  <c r="J653" i="22"/>
  <c r="J652" i="22"/>
  <c r="J651" i="22"/>
  <c r="J650" i="22"/>
  <c r="J649" i="22"/>
  <c r="J648" i="22"/>
  <c r="J647" i="22"/>
  <c r="J646" i="22"/>
  <c r="J645" i="22"/>
  <c r="J644" i="22"/>
  <c r="J643" i="22"/>
  <c r="J642" i="22"/>
  <c r="J641" i="22"/>
  <c r="J640" i="22"/>
  <c r="J639" i="22"/>
  <c r="J638" i="22"/>
  <c r="J637" i="22"/>
  <c r="J636" i="22"/>
  <c r="J635" i="22"/>
  <c r="J634" i="22"/>
  <c r="J633" i="22"/>
  <c r="J632" i="22"/>
  <c r="J631" i="22"/>
  <c r="J630" i="22"/>
  <c r="J629" i="22"/>
  <c r="J628" i="22"/>
  <c r="J627" i="22"/>
  <c r="J626" i="22"/>
  <c r="J625" i="22"/>
  <c r="J624" i="22"/>
  <c r="J623" i="22"/>
  <c r="J622" i="22"/>
  <c r="J621" i="22"/>
  <c r="J620" i="22"/>
  <c r="J619" i="22"/>
  <c r="J618" i="22"/>
  <c r="J617" i="22"/>
  <c r="J616" i="22"/>
  <c r="J615" i="22"/>
  <c r="J614" i="22"/>
  <c r="J613" i="22"/>
  <c r="J612" i="22"/>
  <c r="J611" i="22"/>
  <c r="J610" i="22"/>
  <c r="J609" i="22"/>
  <c r="J608" i="22"/>
  <c r="J607" i="22"/>
  <c r="J606" i="22"/>
  <c r="J605" i="22"/>
  <c r="J604" i="22"/>
  <c r="J603" i="22"/>
  <c r="J602" i="22"/>
  <c r="J601" i="22"/>
  <c r="J600" i="22"/>
  <c r="J599" i="22"/>
  <c r="J598" i="22"/>
  <c r="J597" i="22"/>
  <c r="J596" i="22"/>
  <c r="J595" i="22"/>
  <c r="J594" i="22"/>
  <c r="J593" i="22"/>
  <c r="J592" i="22"/>
  <c r="J591" i="22"/>
  <c r="J590" i="22"/>
  <c r="J589" i="22"/>
  <c r="J588" i="22"/>
  <c r="J587" i="22"/>
  <c r="J586" i="22"/>
  <c r="J585" i="22"/>
  <c r="J584" i="22"/>
  <c r="J583" i="22"/>
  <c r="J582" i="22"/>
  <c r="J581" i="22"/>
  <c r="J580" i="22"/>
  <c r="J579" i="22"/>
  <c r="J578" i="22"/>
  <c r="J577" i="22"/>
  <c r="J576" i="22"/>
  <c r="J575" i="22"/>
  <c r="J574" i="22"/>
  <c r="J573" i="22"/>
  <c r="J572" i="22"/>
  <c r="J571" i="22"/>
  <c r="J570" i="22"/>
  <c r="J569" i="22"/>
  <c r="J568" i="22"/>
  <c r="J567" i="22"/>
  <c r="J566" i="22"/>
  <c r="J565" i="22"/>
  <c r="J564" i="22"/>
  <c r="J563" i="22"/>
  <c r="J562" i="22"/>
  <c r="J561" i="22"/>
  <c r="J560" i="22"/>
  <c r="J559" i="22"/>
  <c r="J558" i="22"/>
  <c r="J557" i="22"/>
  <c r="J556" i="22"/>
  <c r="J555" i="22"/>
  <c r="J554" i="22"/>
  <c r="J553" i="22"/>
  <c r="J552" i="22"/>
  <c r="J551" i="22"/>
  <c r="J550" i="22"/>
  <c r="J549" i="22"/>
  <c r="J548" i="22"/>
  <c r="J547" i="22"/>
  <c r="J546" i="22"/>
  <c r="J545" i="22"/>
  <c r="J544" i="22"/>
  <c r="J543" i="22"/>
  <c r="J542" i="22"/>
  <c r="J541" i="22"/>
  <c r="J540" i="22"/>
  <c r="J539" i="22"/>
  <c r="J538" i="22"/>
  <c r="J537" i="22"/>
  <c r="J536" i="22"/>
  <c r="J535" i="22"/>
  <c r="J534" i="22"/>
  <c r="J533" i="22"/>
  <c r="J532" i="22"/>
  <c r="J531" i="22"/>
  <c r="J530" i="22"/>
  <c r="J529" i="22"/>
  <c r="J528" i="22"/>
  <c r="J527" i="22"/>
  <c r="J526" i="22"/>
  <c r="J525" i="22"/>
  <c r="J524" i="22"/>
  <c r="J523" i="22"/>
  <c r="J522" i="22"/>
  <c r="J521" i="22"/>
  <c r="J520" i="22"/>
  <c r="J519" i="22"/>
  <c r="J518" i="22"/>
  <c r="J517" i="22"/>
  <c r="J516" i="22"/>
  <c r="J515" i="22"/>
  <c r="J514" i="22"/>
  <c r="J513" i="22"/>
  <c r="J512" i="22"/>
  <c r="J511" i="22"/>
  <c r="J510" i="22"/>
  <c r="J509" i="22"/>
  <c r="J508" i="22"/>
  <c r="J507" i="22"/>
  <c r="J506" i="22"/>
  <c r="J505" i="22"/>
  <c r="J504" i="22"/>
  <c r="J503" i="22"/>
  <c r="J502" i="22"/>
  <c r="J501" i="22"/>
  <c r="J500" i="22"/>
  <c r="J499" i="22"/>
  <c r="J498" i="22"/>
  <c r="J497" i="22"/>
  <c r="J496" i="22"/>
  <c r="J495" i="22"/>
  <c r="J494" i="22"/>
  <c r="J493" i="22"/>
  <c r="J492" i="22"/>
  <c r="J491" i="22"/>
  <c r="J490" i="22"/>
  <c r="J489" i="22"/>
  <c r="J488" i="22"/>
  <c r="J487" i="22"/>
  <c r="J486" i="22"/>
  <c r="J485" i="22"/>
  <c r="J484" i="22"/>
  <c r="J483" i="22"/>
  <c r="J482" i="22"/>
  <c r="J481" i="22"/>
  <c r="J480" i="22"/>
  <c r="J479" i="22"/>
  <c r="J478" i="22"/>
  <c r="J477" i="22"/>
  <c r="J476" i="22"/>
  <c r="J475" i="22"/>
  <c r="J474" i="22"/>
  <c r="J473" i="22"/>
  <c r="J472" i="22"/>
  <c r="J471" i="22"/>
  <c r="J470" i="22"/>
  <c r="J469" i="22"/>
  <c r="J468" i="22"/>
  <c r="J467" i="22"/>
  <c r="J466" i="22"/>
  <c r="J465" i="22"/>
  <c r="J464" i="22"/>
  <c r="J463" i="22"/>
  <c r="J462" i="22"/>
  <c r="J461" i="22"/>
  <c r="J460" i="22"/>
  <c r="J459" i="22"/>
  <c r="J458" i="22"/>
  <c r="J457" i="22"/>
  <c r="J456" i="22"/>
  <c r="J455" i="22"/>
  <c r="J454" i="22"/>
  <c r="J453" i="22"/>
  <c r="J452" i="22"/>
  <c r="J451" i="22"/>
  <c r="J450" i="22"/>
  <c r="J449" i="22"/>
  <c r="J448" i="22"/>
  <c r="J447" i="22"/>
  <c r="J446" i="22"/>
  <c r="J445" i="22"/>
  <c r="J444" i="22"/>
  <c r="J443" i="22"/>
  <c r="J442" i="22"/>
  <c r="J441" i="22"/>
  <c r="J440" i="22"/>
  <c r="J439" i="22"/>
  <c r="J438" i="22"/>
  <c r="J437" i="22"/>
  <c r="J436" i="22"/>
  <c r="J435" i="22"/>
  <c r="J434" i="22"/>
  <c r="J433" i="22"/>
  <c r="J432" i="22"/>
  <c r="J431" i="22"/>
  <c r="J430" i="22"/>
  <c r="J429" i="22"/>
  <c r="J428" i="22"/>
  <c r="J427" i="22"/>
  <c r="J426" i="22"/>
  <c r="J425" i="22"/>
  <c r="J424" i="22"/>
  <c r="J423" i="22"/>
  <c r="J422" i="22"/>
  <c r="J421" i="22"/>
  <c r="J420" i="22"/>
  <c r="J419" i="22"/>
  <c r="J418" i="22"/>
  <c r="J417" i="22"/>
  <c r="J416" i="22"/>
  <c r="J415" i="22"/>
  <c r="J414" i="22"/>
  <c r="J413" i="22"/>
  <c r="J412" i="22"/>
  <c r="J411" i="22"/>
  <c r="J410" i="22"/>
  <c r="J409" i="22"/>
  <c r="J408" i="22"/>
  <c r="J407" i="22"/>
  <c r="J406" i="22"/>
  <c r="J405" i="22"/>
  <c r="J404" i="22"/>
  <c r="J403" i="22"/>
  <c r="J402" i="22"/>
  <c r="J401" i="22"/>
  <c r="J400" i="22"/>
  <c r="J399" i="22"/>
  <c r="J398" i="22"/>
  <c r="J397" i="22"/>
  <c r="J396" i="22"/>
  <c r="J395" i="22"/>
  <c r="J394" i="22"/>
  <c r="J393" i="22"/>
  <c r="J392" i="22"/>
  <c r="J391" i="22"/>
  <c r="J390" i="22"/>
  <c r="J389" i="22"/>
  <c r="J388" i="22"/>
  <c r="J387" i="22"/>
  <c r="J386" i="22"/>
  <c r="J385" i="22"/>
  <c r="J384" i="22"/>
  <c r="J383" i="22"/>
  <c r="J382" i="22"/>
  <c r="J381" i="22"/>
  <c r="J380" i="22"/>
  <c r="J379" i="22"/>
  <c r="J378" i="22"/>
  <c r="J377" i="22"/>
  <c r="J376" i="22"/>
  <c r="J375" i="22"/>
  <c r="J374" i="22"/>
  <c r="J373" i="22"/>
  <c r="J372" i="22"/>
  <c r="J371" i="22"/>
  <c r="J370" i="22"/>
  <c r="J369" i="22"/>
  <c r="J368" i="22"/>
  <c r="J367" i="22"/>
  <c r="J366" i="22"/>
  <c r="J365" i="22"/>
  <c r="J364" i="22"/>
  <c r="J363" i="22"/>
  <c r="J362" i="22"/>
  <c r="J361" i="22"/>
  <c r="J360" i="22"/>
  <c r="J359" i="22"/>
  <c r="J358" i="22"/>
  <c r="J357" i="22"/>
  <c r="J356" i="22"/>
  <c r="J355" i="22"/>
  <c r="J354" i="22"/>
  <c r="J353" i="22"/>
  <c r="J352" i="22"/>
  <c r="J351" i="22"/>
  <c r="J350" i="22"/>
  <c r="J349" i="22"/>
  <c r="J348" i="22"/>
  <c r="J347" i="22"/>
  <c r="J346" i="22"/>
  <c r="J345" i="22"/>
  <c r="J344" i="22"/>
  <c r="J343" i="22"/>
  <c r="J342" i="22"/>
  <c r="J341" i="22"/>
  <c r="J340" i="22"/>
  <c r="J339" i="22"/>
  <c r="J338" i="22"/>
  <c r="J337" i="22"/>
  <c r="J336" i="22"/>
  <c r="J335" i="22"/>
  <c r="J334" i="22"/>
  <c r="J333" i="22"/>
  <c r="J332" i="22"/>
  <c r="J331" i="22"/>
  <c r="J330" i="22"/>
  <c r="J329" i="22"/>
  <c r="J328" i="22"/>
  <c r="J327" i="22"/>
  <c r="J326" i="22"/>
  <c r="J325" i="22"/>
  <c r="J324" i="22"/>
  <c r="J323" i="22"/>
  <c r="J322" i="22"/>
  <c r="J321" i="22"/>
  <c r="J320" i="22"/>
  <c r="J319" i="22"/>
  <c r="J318" i="22"/>
  <c r="J317" i="22"/>
  <c r="J316" i="22"/>
  <c r="J309" i="22"/>
  <c r="J308" i="22"/>
  <c r="J307" i="22"/>
  <c r="J306" i="22"/>
  <c r="J305" i="22"/>
  <c r="J304" i="22"/>
  <c r="J303" i="22"/>
  <c r="J302" i="22"/>
  <c r="J301" i="22"/>
  <c r="J300" i="22"/>
  <c r="J299" i="22"/>
  <c r="J298" i="22"/>
  <c r="J297" i="22"/>
  <c r="J296" i="22"/>
  <c r="J295" i="22"/>
  <c r="J294" i="22"/>
  <c r="J293" i="22"/>
  <c r="J292" i="22"/>
  <c r="J291" i="22"/>
  <c r="J290" i="22"/>
  <c r="J289" i="22"/>
  <c r="J288" i="22"/>
  <c r="J287" i="22"/>
  <c r="J286" i="22"/>
  <c r="J285" i="22"/>
  <c r="J284" i="22"/>
  <c r="J283" i="22"/>
  <c r="J282" i="22"/>
  <c r="J281" i="22"/>
  <c r="J280" i="22"/>
  <c r="J279" i="22"/>
  <c r="J278" i="22"/>
  <c r="J277" i="22"/>
  <c r="J276" i="22"/>
  <c r="J275" i="22"/>
  <c r="J274" i="22"/>
  <c r="J273" i="22"/>
  <c r="J272" i="22"/>
  <c r="J271" i="22"/>
  <c r="J270" i="22"/>
  <c r="J269" i="22"/>
  <c r="J268" i="22"/>
  <c r="J267" i="22"/>
  <c r="J266" i="22"/>
  <c r="J265" i="22"/>
  <c r="J264" i="22"/>
  <c r="J263" i="22"/>
  <c r="J262" i="22"/>
  <c r="J261" i="22"/>
  <c r="J260" i="22"/>
  <c r="J259" i="22"/>
  <c r="J258" i="22"/>
  <c r="J257" i="22"/>
  <c r="J256" i="22"/>
  <c r="J255" i="22"/>
  <c r="J254" i="22"/>
  <c r="J253" i="22"/>
  <c r="J252" i="22"/>
  <c r="J251" i="22"/>
  <c r="J250" i="22"/>
  <c r="J249" i="22"/>
  <c r="J248" i="22"/>
  <c r="J247" i="22"/>
  <c r="J246" i="22"/>
  <c r="J245" i="22"/>
  <c r="J244" i="22"/>
  <c r="J243" i="22"/>
  <c r="J242" i="22"/>
  <c r="J241" i="22"/>
  <c r="J240" i="22"/>
  <c r="J239" i="22"/>
  <c r="J238" i="22"/>
  <c r="J237" i="22"/>
  <c r="J236" i="22"/>
  <c r="J235" i="22"/>
  <c r="J234" i="22"/>
  <c r="J233" i="22"/>
  <c r="J232" i="22"/>
  <c r="J231" i="22"/>
  <c r="J230" i="22"/>
  <c r="J229" i="22"/>
  <c r="J228" i="22"/>
  <c r="J227" i="22"/>
  <c r="J226" i="22"/>
  <c r="J225" i="22"/>
  <c r="J224" i="22"/>
  <c r="J223" i="22"/>
  <c r="J222" i="22"/>
  <c r="J221" i="22"/>
  <c r="J220" i="22"/>
  <c r="J219" i="22"/>
  <c r="J218" i="22"/>
  <c r="J217" i="22"/>
  <c r="J216" i="22"/>
  <c r="J215" i="22"/>
  <c r="J214" i="22"/>
  <c r="J213" i="22"/>
  <c r="J212" i="22"/>
  <c r="J211" i="22"/>
  <c r="J210" i="22"/>
  <c r="J209" i="22"/>
  <c r="J208" i="22"/>
  <c r="J207" i="22"/>
  <c r="J206" i="22"/>
  <c r="J205" i="22"/>
  <c r="J204" i="22"/>
  <c r="J203" i="22"/>
  <c r="J202" i="22"/>
  <c r="J201" i="22"/>
  <c r="J200" i="22"/>
  <c r="J199" i="22"/>
  <c r="J198" i="22"/>
  <c r="J197" i="22"/>
  <c r="J196" i="22"/>
  <c r="J195" i="22"/>
  <c r="J194" i="22"/>
  <c r="J193" i="22"/>
  <c r="J192" i="22"/>
  <c r="J191" i="22"/>
  <c r="J190" i="22"/>
  <c r="J189" i="22"/>
  <c r="J188" i="22"/>
  <c r="J187" i="22"/>
  <c r="J186" i="22"/>
  <c r="J185" i="22"/>
  <c r="J184" i="22"/>
  <c r="J183" i="22"/>
  <c r="J182" i="22"/>
  <c r="J181" i="22"/>
  <c r="J180" i="22"/>
  <c r="J179" i="22"/>
  <c r="J178" i="22"/>
  <c r="J177" i="22"/>
  <c r="J176" i="22"/>
  <c r="J175" i="22"/>
  <c r="J174" i="22"/>
  <c r="J173" i="22"/>
  <c r="J172" i="22"/>
  <c r="J171" i="22"/>
  <c r="J170" i="22"/>
  <c r="J169" i="22"/>
  <c r="J168" i="22"/>
  <c r="J167" i="22"/>
  <c r="J166" i="22"/>
  <c r="J165" i="22"/>
  <c r="J164" i="22"/>
  <c r="J163" i="22"/>
  <c r="J162" i="22"/>
  <c r="J161" i="22"/>
  <c r="J160" i="22"/>
  <c r="J153" i="22"/>
  <c r="J152" i="22"/>
  <c r="J151" i="22"/>
  <c r="J150" i="22"/>
  <c r="J149" i="22"/>
  <c r="J148" i="22"/>
  <c r="J147" i="22"/>
  <c r="J146" i="22"/>
  <c r="J145" i="22"/>
  <c r="J144" i="22"/>
  <c r="J143" i="22"/>
  <c r="J142" i="22"/>
  <c r="J141" i="22"/>
  <c r="J140" i="22"/>
  <c r="J139" i="22"/>
  <c r="J138" i="22"/>
  <c r="J137" i="22"/>
  <c r="J136" i="22"/>
  <c r="J135" i="22"/>
  <c r="J134" i="22"/>
  <c r="J133" i="22"/>
  <c r="J132" i="22"/>
  <c r="J131" i="22"/>
  <c r="J130" i="22"/>
  <c r="J129" i="22"/>
  <c r="J128" i="22"/>
  <c r="J127" i="22"/>
  <c r="J126" i="22"/>
  <c r="J125" i="22"/>
  <c r="J124" i="22"/>
  <c r="J123" i="22"/>
  <c r="J122" i="22"/>
  <c r="J121" i="22"/>
  <c r="J120" i="22"/>
  <c r="J119" i="22"/>
  <c r="J118" i="22"/>
  <c r="J117" i="22"/>
  <c r="J116" i="22"/>
  <c r="J115" i="22"/>
  <c r="J114" i="22"/>
  <c r="J113" i="22"/>
  <c r="J112" i="22"/>
  <c r="J111" i="22"/>
  <c r="J110" i="22"/>
  <c r="J109" i="22"/>
  <c r="J108" i="22"/>
  <c r="J107" i="22"/>
  <c r="J106" i="22"/>
  <c r="J105" i="22"/>
  <c r="J104" i="22"/>
  <c r="J103" i="22"/>
  <c r="J102" i="22"/>
  <c r="J101" i="22"/>
  <c r="J100" i="22"/>
  <c r="J99" i="22"/>
  <c r="J98" i="22"/>
  <c r="J97" i="22"/>
  <c r="J96" i="22"/>
  <c r="J95" i="22"/>
  <c r="J94" i="22"/>
  <c r="J93" i="22"/>
  <c r="J92" i="22"/>
  <c r="J91" i="22"/>
  <c r="J90" i="22"/>
  <c r="J89" i="22"/>
  <c r="J88" i="22"/>
  <c r="J87" i="22"/>
  <c r="J86" i="22"/>
  <c r="J85" i="22"/>
  <c r="J84" i="22"/>
  <c r="J83" i="22"/>
  <c r="J82" i="22"/>
  <c r="J81" i="22"/>
  <c r="J80" i="22"/>
  <c r="J79" i="22"/>
  <c r="J78" i="22"/>
  <c r="J77" i="22"/>
  <c r="J76" i="22"/>
  <c r="J75" i="22"/>
  <c r="J74" i="22"/>
  <c r="J73" i="22"/>
  <c r="J72" i="22"/>
  <c r="J71" i="22"/>
  <c r="J70" i="22"/>
  <c r="J69" i="22"/>
  <c r="J68" i="22"/>
  <c r="J67" i="22"/>
  <c r="J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J19" i="22"/>
  <c r="J18" i="22"/>
  <c r="J17" i="22"/>
  <c r="J16" i="22"/>
  <c r="J15" i="22"/>
  <c r="J14" i="22"/>
  <c r="J13" i="22"/>
  <c r="J12" i="22"/>
  <c r="J11" i="22"/>
  <c r="J10" i="22"/>
  <c r="J9" i="22"/>
  <c r="J8" i="22"/>
  <c r="J7" i="22"/>
  <c r="J6" i="22"/>
  <c r="J5" i="22"/>
  <c r="J4" i="22"/>
  <c r="F10" i="19"/>
  <c r="F9" i="19"/>
  <c r="F8" i="19"/>
  <c r="F7" i="19"/>
  <c r="F6" i="19"/>
  <c r="F5" i="19"/>
  <c r="F4" i="19"/>
  <c r="I205" i="16"/>
  <c r="I204" i="16"/>
  <c r="I203" i="16"/>
  <c r="I202" i="16"/>
  <c r="I201" i="16"/>
  <c r="I200" i="16"/>
  <c r="I199" i="16"/>
  <c r="I198" i="16"/>
  <c r="I197" i="16"/>
  <c r="I196" i="16"/>
  <c r="I195" i="16"/>
  <c r="I194" i="16"/>
  <c r="I193" i="16"/>
  <c r="I192" i="16"/>
  <c r="I191" i="16"/>
  <c r="I190" i="16"/>
  <c r="I189" i="16"/>
  <c r="I188" i="16"/>
  <c r="I187" i="16"/>
  <c r="I186" i="16"/>
  <c r="I185" i="16"/>
  <c r="I184" i="16"/>
  <c r="I183" i="16"/>
  <c r="I182" i="16"/>
  <c r="I181" i="16"/>
  <c r="I180" i="16"/>
  <c r="I179" i="16"/>
  <c r="I178" i="16"/>
  <c r="I177" i="16"/>
  <c r="I176" i="16"/>
  <c r="I175" i="16"/>
  <c r="I174" i="16"/>
  <c r="I173" i="16"/>
  <c r="I172" i="16"/>
  <c r="I171" i="16"/>
  <c r="I170" i="16"/>
  <c r="I169" i="16"/>
  <c r="I168" i="16"/>
  <c r="I167" i="16"/>
  <c r="I166" i="16"/>
  <c r="I165" i="16"/>
  <c r="I164" i="16"/>
  <c r="I163" i="16"/>
  <c r="I162" i="16"/>
  <c r="I161" i="16"/>
  <c r="I160" i="16"/>
  <c r="I159" i="16"/>
  <c r="I158" i="16"/>
  <c r="I157" i="16"/>
  <c r="I156" i="16"/>
  <c r="I155" i="16"/>
  <c r="I154" i="16"/>
  <c r="I153" i="16"/>
  <c r="I152" i="16"/>
  <c r="I151" i="16"/>
  <c r="I150" i="16"/>
  <c r="I149" i="16"/>
  <c r="I148" i="16"/>
  <c r="I147" i="16"/>
  <c r="I146" i="16"/>
  <c r="I145" i="16"/>
  <c r="I144" i="16"/>
  <c r="I143" i="16"/>
  <c r="I142" i="16"/>
  <c r="I141" i="16"/>
  <c r="I140" i="16"/>
  <c r="I139" i="16"/>
  <c r="I138" i="16"/>
  <c r="I137" i="16"/>
  <c r="I136" i="16"/>
  <c r="I135" i="16"/>
  <c r="I134" i="16"/>
  <c r="I133" i="16"/>
  <c r="I132" i="16"/>
  <c r="I131" i="16"/>
  <c r="I130" i="16"/>
  <c r="I129" i="16"/>
  <c r="I128" i="16"/>
  <c r="F205" i="16"/>
  <c r="F204" i="16"/>
  <c r="F203" i="16"/>
  <c r="F202" i="16"/>
  <c r="F201" i="16"/>
  <c r="F200" i="16"/>
  <c r="F199" i="16"/>
  <c r="F198" i="16"/>
  <c r="F197" i="16"/>
  <c r="F196" i="16"/>
  <c r="F195" i="16"/>
  <c r="F194" i="16"/>
  <c r="F193" i="16"/>
  <c r="F192" i="16"/>
  <c r="F191" i="16"/>
  <c r="F190" i="16"/>
  <c r="F189" i="16"/>
  <c r="F188" i="16"/>
  <c r="F187" i="16"/>
  <c r="F186" i="16"/>
  <c r="F185" i="16"/>
  <c r="F184" i="16"/>
  <c r="F183" i="16"/>
  <c r="F182" i="16"/>
  <c r="F181" i="16"/>
  <c r="F180" i="16"/>
  <c r="F179" i="16"/>
  <c r="F178" i="16"/>
  <c r="F177" i="16"/>
  <c r="F176" i="16"/>
  <c r="F175" i="16"/>
  <c r="F174" i="16"/>
  <c r="F173" i="16"/>
  <c r="F172" i="16"/>
  <c r="F171" i="16"/>
  <c r="F170" i="16"/>
  <c r="F169" i="16"/>
  <c r="F168" i="16"/>
  <c r="F167" i="16"/>
  <c r="F166" i="16"/>
  <c r="F165" i="16"/>
  <c r="F164" i="16"/>
  <c r="F163" i="16"/>
  <c r="F162" i="16"/>
  <c r="F161" i="16"/>
  <c r="F160" i="16"/>
  <c r="F159" i="16"/>
  <c r="F158" i="16"/>
  <c r="F157" i="16"/>
  <c r="F156" i="16"/>
  <c r="F155" i="16"/>
  <c r="F154" i="16"/>
  <c r="F153" i="16"/>
  <c r="F152" i="16"/>
  <c r="F151" i="16"/>
  <c r="F150" i="16"/>
  <c r="F149" i="16"/>
  <c r="F148" i="16"/>
  <c r="F147" i="16"/>
  <c r="F146" i="16"/>
  <c r="F145" i="16"/>
  <c r="F144" i="16"/>
  <c r="F143" i="16"/>
  <c r="F142" i="16"/>
  <c r="F141" i="16"/>
  <c r="F140" i="16"/>
  <c r="F139" i="16"/>
  <c r="F138" i="16"/>
  <c r="F137" i="16"/>
  <c r="F136" i="16"/>
  <c r="F135" i="16"/>
  <c r="F134" i="16"/>
  <c r="F133" i="16"/>
  <c r="F132" i="16"/>
  <c r="F131" i="16"/>
  <c r="F130" i="16"/>
  <c r="F129" i="16"/>
  <c r="F128" i="16"/>
  <c r="F86" i="16"/>
  <c r="F85" i="16"/>
  <c r="F84" i="16"/>
  <c r="F83" i="16"/>
  <c r="F82" i="16"/>
  <c r="F81" i="16"/>
  <c r="F80" i="16"/>
  <c r="F79" i="16"/>
  <c r="F78" i="16"/>
  <c r="F77" i="16"/>
  <c r="F76" i="16"/>
  <c r="F75" i="16"/>
  <c r="F74" i="16"/>
  <c r="F73" i="16"/>
  <c r="F72" i="16"/>
  <c r="F71" i="16"/>
  <c r="F70" i="16"/>
  <c r="F69" i="16"/>
  <c r="F68" i="16"/>
  <c r="F67" i="16"/>
  <c r="F66" i="16"/>
  <c r="F65" i="16"/>
  <c r="F64" i="16"/>
  <c r="F63" i="16"/>
  <c r="F62" i="16"/>
  <c r="F61" i="16"/>
  <c r="F60" i="16"/>
  <c r="F59" i="16"/>
  <c r="F58" i="16"/>
  <c r="F57" i="16"/>
  <c r="F56" i="16"/>
  <c r="F55" i="16"/>
  <c r="F54" i="16"/>
  <c r="F53" i="16"/>
  <c r="F52" i="16"/>
  <c r="F51" i="16"/>
  <c r="F50" i="16"/>
  <c r="F49" i="16"/>
  <c r="F48" i="16"/>
  <c r="F47" i="16"/>
  <c r="F46" i="16"/>
  <c r="F45" i="16"/>
  <c r="F44" i="16"/>
  <c r="F43" i="16"/>
  <c r="N116" i="16"/>
  <c r="N115"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L35" i="16"/>
  <c r="L34" i="16"/>
  <c r="L33" i="16"/>
  <c r="L32" i="16"/>
  <c r="L31" i="16"/>
  <c r="L30" i="16"/>
  <c r="L29" i="16"/>
  <c r="L28" i="16"/>
  <c r="L27" i="16"/>
  <c r="L26" i="16"/>
  <c r="L25" i="16"/>
  <c r="L24" i="16"/>
  <c r="L23" i="16"/>
  <c r="L22" i="16"/>
  <c r="L21" i="16"/>
  <c r="L20" i="16"/>
  <c r="L19" i="16"/>
  <c r="L18" i="16"/>
  <c r="L17" i="16"/>
  <c r="L16" i="16"/>
  <c r="C381" i="20"/>
  <c r="C382" i="20" s="1"/>
  <c r="C383" i="20" s="1"/>
  <c r="C384" i="20" s="1"/>
  <c r="C380" i="20"/>
  <c r="C377" i="20"/>
  <c r="C378" i="20" s="1"/>
  <c r="C379" i="20" s="1"/>
  <c r="C376" i="20"/>
  <c r="C373" i="20"/>
  <c r="C374" i="20" s="1"/>
  <c r="C375" i="20" s="1"/>
  <c r="C372" i="20"/>
  <c r="C371" i="20"/>
  <c r="C366" i="20"/>
  <c r="C367" i="20" s="1"/>
  <c r="C368" i="20" s="1"/>
  <c r="C369" i="20" s="1"/>
  <c r="C370" i="20" s="1"/>
  <c r="C362" i="20"/>
  <c r="C363" i="20" s="1"/>
  <c r="C364" i="20" s="1"/>
  <c r="C365" i="20" s="1"/>
  <c r="C358" i="20"/>
  <c r="C359" i="20" s="1"/>
  <c r="C360" i="20" s="1"/>
  <c r="C361" i="20" s="1"/>
  <c r="C357" i="20"/>
  <c r="C356" i="20"/>
  <c r="C354" i="20"/>
  <c r="C355" i="20" s="1"/>
  <c r="C353" i="20"/>
  <c r="C352" i="20"/>
  <c r="C351" i="20"/>
  <c r="C350" i="20"/>
  <c r="C349" i="20"/>
  <c r="C348" i="20"/>
  <c r="C346" i="20"/>
  <c r="C347" i="20" s="1"/>
  <c r="C345" i="20"/>
  <c r="C344" i="20"/>
  <c r="C341" i="20"/>
  <c r="C342" i="20" s="1"/>
  <c r="C343" i="20" s="1"/>
  <c r="C340" i="20"/>
  <c r="C337" i="20"/>
  <c r="C338" i="20" s="1"/>
  <c r="C339" i="20" s="1"/>
  <c r="C336" i="20"/>
  <c r="C333" i="20"/>
  <c r="C334" i="20" s="1"/>
  <c r="C335" i="20" s="1"/>
  <c r="C332" i="20"/>
  <c r="C329" i="20"/>
  <c r="C330" i="20" s="1"/>
  <c r="C331" i="20" s="1"/>
  <c r="C328" i="20"/>
  <c r="C325" i="20"/>
  <c r="C326" i="20" s="1"/>
  <c r="C327" i="20" s="1"/>
  <c r="C315" i="20"/>
  <c r="C316" i="20" s="1"/>
  <c r="C317" i="20" s="1"/>
  <c r="C318" i="20" s="1"/>
  <c r="C319" i="20" s="1"/>
  <c r="C320" i="20" s="1"/>
  <c r="C321" i="20" s="1"/>
  <c r="C322" i="20" s="1"/>
  <c r="C323" i="20" s="1"/>
  <c r="C324" i="20" s="1"/>
  <c r="C313" i="20"/>
  <c r="C314" i="20" s="1"/>
  <c r="C312" i="20"/>
  <c r="C311" i="20"/>
  <c r="C310" i="20"/>
  <c r="C305" i="20"/>
  <c r="C306" i="20" s="1"/>
  <c r="C307" i="20" s="1"/>
  <c r="C308" i="20" s="1"/>
  <c r="C309" i="20" s="1"/>
  <c r="C304" i="20"/>
  <c r="C298" i="20"/>
  <c r="C299" i="20" s="1"/>
  <c r="C300" i="20" s="1"/>
  <c r="C301" i="20" s="1"/>
  <c r="C302" i="20" s="1"/>
  <c r="C303" i="20" s="1"/>
  <c r="C293" i="20"/>
  <c r="C294" i="20" s="1"/>
  <c r="C295" i="20" s="1"/>
  <c r="C296" i="20" s="1"/>
  <c r="C297" i="20" s="1"/>
  <c r="C292" i="20"/>
  <c r="C289" i="20"/>
  <c r="C290" i="20" s="1"/>
  <c r="C291" i="20" s="1"/>
  <c r="C288" i="20"/>
  <c r="C287" i="20"/>
  <c r="C286" i="20"/>
  <c r="C283" i="20"/>
  <c r="C284" i="20" s="1"/>
  <c r="C285" i="20" s="1"/>
  <c r="C277" i="20"/>
  <c r="C278" i="20" s="1"/>
  <c r="C279" i="20" s="1"/>
  <c r="C280" i="20" s="1"/>
  <c r="C281" i="20" s="1"/>
  <c r="C282" i="20" s="1"/>
  <c r="C276" i="20"/>
  <c r="C269" i="20"/>
  <c r="C270" i="20" s="1"/>
  <c r="C271" i="20" s="1"/>
  <c r="C272" i="20" s="1"/>
  <c r="C273" i="20" s="1"/>
  <c r="C274" i="20" s="1"/>
  <c r="C275" i="20" s="1"/>
  <c r="C268" i="20"/>
  <c r="C265" i="20"/>
  <c r="C266" i="20" s="1"/>
  <c r="C267" i="20" s="1"/>
  <c r="C249" i="20"/>
  <c r="C250" i="20" s="1"/>
  <c r="C251" i="20" s="1"/>
  <c r="C252" i="20" s="1"/>
  <c r="C253" i="20" s="1"/>
  <c r="C254" i="20" s="1"/>
  <c r="C255" i="20" s="1"/>
  <c r="C256" i="20" s="1"/>
  <c r="C257" i="20" s="1"/>
  <c r="C258" i="20" s="1"/>
  <c r="C259" i="20" s="1"/>
  <c r="C260" i="20" s="1"/>
  <c r="C261" i="20" s="1"/>
  <c r="C262" i="20" s="1"/>
  <c r="C263" i="20" s="1"/>
  <c r="C264" i="20" s="1"/>
  <c r="C231" i="20"/>
  <c r="C232" i="20" s="1"/>
  <c r="C233" i="20" s="1"/>
  <c r="C234" i="20" s="1"/>
  <c r="C235" i="20" s="1"/>
  <c r="C236" i="20" s="1"/>
  <c r="C237" i="20" s="1"/>
  <c r="C238" i="20" s="1"/>
  <c r="C239" i="20" s="1"/>
  <c r="C240" i="20" s="1"/>
  <c r="C241" i="20" s="1"/>
  <c r="C242" i="20" s="1"/>
  <c r="C243" i="20" s="1"/>
  <c r="C244" i="20" s="1"/>
  <c r="C245" i="20" s="1"/>
  <c r="C246" i="20" s="1"/>
  <c r="C247" i="20" s="1"/>
  <c r="C248" i="20" s="1"/>
  <c r="C225" i="20"/>
  <c r="C226" i="20" s="1"/>
  <c r="C227" i="20" s="1"/>
  <c r="C228" i="20" s="1"/>
  <c r="C229" i="20" s="1"/>
  <c r="C230" i="20" s="1"/>
  <c r="C224" i="20"/>
  <c r="C213" i="20"/>
  <c r="C214" i="20" s="1"/>
  <c r="C215" i="20" s="1"/>
  <c r="C216" i="20" s="1"/>
  <c r="C217" i="20" s="1"/>
  <c r="C218" i="20" s="1"/>
  <c r="C219" i="20" s="1"/>
  <c r="C220" i="20" s="1"/>
  <c r="C221" i="20" s="1"/>
  <c r="C222" i="20" s="1"/>
  <c r="C223" i="20" s="1"/>
  <c r="C211" i="20"/>
  <c r="C212" i="20" s="1"/>
  <c r="C209" i="20"/>
  <c r="C210" i="20" s="1"/>
  <c r="C202" i="20"/>
  <c r="C203" i="20" s="1"/>
  <c r="C204" i="20" s="1"/>
  <c r="C205" i="20" s="1"/>
  <c r="C206" i="20" s="1"/>
  <c r="C207" i="20" s="1"/>
  <c r="C208" i="20" s="1"/>
  <c r="C195" i="20"/>
  <c r="C196" i="20" s="1"/>
  <c r="C197" i="20" s="1"/>
  <c r="C198" i="20" s="1"/>
  <c r="C199" i="20" s="1"/>
  <c r="C200" i="20" s="1"/>
  <c r="C201" i="20" s="1"/>
  <c r="C191" i="20"/>
  <c r="C192" i="20" s="1"/>
  <c r="C193" i="20" s="1"/>
  <c r="C194" i="20" s="1"/>
  <c r="C187" i="20"/>
  <c r="C188" i="20" s="1"/>
  <c r="C189" i="20" s="1"/>
  <c r="C190" i="20" s="1"/>
  <c r="C183" i="20"/>
  <c r="C184" i="20" s="1"/>
  <c r="C185" i="20" s="1"/>
  <c r="C186" i="20" s="1"/>
  <c r="C182" i="20"/>
  <c r="C179" i="20"/>
  <c r="C180" i="20" s="1"/>
  <c r="C181" i="20" s="1"/>
  <c r="C177" i="20"/>
  <c r="C178" i="20" s="1"/>
  <c r="C175" i="20"/>
  <c r="C176" i="20" s="1"/>
  <c r="C174" i="20"/>
  <c r="C173" i="20"/>
  <c r="C172" i="20"/>
  <c r="C170" i="20"/>
  <c r="C171" i="20" s="1"/>
  <c r="C165" i="20"/>
  <c r="C166" i="20" s="1"/>
  <c r="C167" i="20" s="1"/>
  <c r="C168" i="20" s="1"/>
  <c r="C169" i="20" s="1"/>
  <c r="C161" i="20"/>
  <c r="C162" i="20" s="1"/>
  <c r="C163" i="20" s="1"/>
  <c r="C164" i="20" s="1"/>
  <c r="C160" i="20"/>
  <c r="C159" i="20"/>
  <c r="C158" i="20"/>
  <c r="C157" i="20"/>
  <c r="C156" i="20"/>
  <c r="C151" i="20"/>
  <c r="C150" i="20"/>
  <c r="C145" i="20"/>
  <c r="C146" i="20" s="1"/>
  <c r="C147" i="20" s="1"/>
  <c r="C148" i="20" s="1"/>
  <c r="C149" i="20" s="1"/>
  <c r="C143" i="20"/>
  <c r="C144" i="20" s="1"/>
  <c r="C141" i="20"/>
  <c r="C142" i="20" s="1"/>
  <c r="C139" i="20"/>
  <c r="C140" i="20" s="1"/>
  <c r="C137" i="20"/>
  <c r="C138" i="20" s="1"/>
  <c r="C136" i="20"/>
  <c r="C135" i="20"/>
  <c r="C133" i="20"/>
  <c r="C134" i="20" s="1"/>
  <c r="C125" i="20"/>
  <c r="C126" i="20" s="1"/>
  <c r="C127" i="20" s="1"/>
  <c r="C128" i="20" s="1"/>
  <c r="C129" i="20" s="1"/>
  <c r="C130" i="20" s="1"/>
  <c r="C131" i="20" s="1"/>
  <c r="C132" i="20" s="1"/>
  <c r="C117" i="20"/>
  <c r="C118" i="20" s="1"/>
  <c r="C119" i="20" s="1"/>
  <c r="C120" i="20" s="1"/>
  <c r="C121" i="20" s="1"/>
  <c r="C122" i="20" s="1"/>
  <c r="C123" i="20" s="1"/>
  <c r="C124" i="20" s="1"/>
  <c r="C116" i="20"/>
  <c r="C111" i="20"/>
  <c r="C112" i="20" s="1"/>
  <c r="C113" i="20" s="1"/>
  <c r="C114" i="20" s="1"/>
  <c r="C115" i="20" s="1"/>
  <c r="C107" i="20"/>
  <c r="C108" i="20" s="1"/>
  <c r="C109" i="20" s="1"/>
  <c r="C110" i="20" s="1"/>
  <c r="C106" i="20"/>
  <c r="C104" i="20"/>
  <c r="C105" i="20" s="1"/>
  <c r="C103" i="20"/>
  <c r="C102" i="20"/>
  <c r="C101" i="20"/>
  <c r="C100" i="20"/>
  <c r="C97" i="20"/>
  <c r="C98" i="20" s="1"/>
  <c r="C99" i="20" s="1"/>
  <c r="C95" i="20"/>
  <c r="C96" i="20" s="1"/>
  <c r="C94" i="20"/>
  <c r="C89" i="20"/>
  <c r="C90" i="20" s="1"/>
  <c r="C91" i="20" s="1"/>
  <c r="C92" i="20" s="1"/>
  <c r="C93" i="20" s="1"/>
  <c r="C85" i="20"/>
  <c r="C86" i="20" s="1"/>
  <c r="C87" i="20" s="1"/>
  <c r="C88" i="20" s="1"/>
  <c r="C84" i="20"/>
  <c r="C79" i="20"/>
  <c r="C80" i="20" s="1"/>
  <c r="C81" i="20" s="1"/>
  <c r="C82" i="20" s="1"/>
  <c r="C83" i="20" s="1"/>
  <c r="C77" i="20"/>
  <c r="C78" i="20" s="1"/>
  <c r="C75" i="20"/>
  <c r="C76" i="20" s="1"/>
  <c r="C71" i="20"/>
  <c r="C72" i="20" s="1"/>
  <c r="C73" i="20" s="1"/>
  <c r="C74" i="20" s="1"/>
  <c r="C70" i="20"/>
  <c r="C63" i="20"/>
  <c r="C64" i="20" s="1"/>
  <c r="C65" i="20" s="1"/>
  <c r="C62" i="20"/>
  <c r="C60" i="20"/>
  <c r="C61" i="20" s="1"/>
  <c r="C58" i="20"/>
  <c r="C59" i="20" s="1"/>
  <c r="C55" i="20"/>
  <c r="C56" i="20" s="1"/>
  <c r="C57" i="20" s="1"/>
  <c r="C53" i="20"/>
  <c r="C54" i="20" s="1"/>
  <c r="C47" i="20"/>
  <c r="C48" i="20" s="1"/>
  <c r="C49" i="20" s="1"/>
  <c r="C50" i="20" s="1"/>
  <c r="C51" i="20" s="1"/>
  <c r="C52" i="20" s="1"/>
  <c r="C43" i="20"/>
  <c r="C44" i="20" s="1"/>
  <c r="C45" i="20" s="1"/>
  <c r="C46" i="20" s="1"/>
  <c r="C39" i="20"/>
  <c r="C40" i="20" s="1"/>
  <c r="C41" i="20" s="1"/>
  <c r="C42" i="20" s="1"/>
  <c r="C38" i="20"/>
  <c r="C34" i="20"/>
  <c r="C35" i="20" s="1"/>
  <c r="C36" i="20" s="1"/>
  <c r="C37" i="20" s="1"/>
  <c r="C33" i="20"/>
  <c r="C31" i="20"/>
  <c r="C32" i="20" s="1"/>
  <c r="C29" i="20"/>
  <c r="C30" i="20" s="1"/>
  <c r="C20" i="20"/>
  <c r="C21" i="20" s="1"/>
  <c r="C22" i="20" s="1"/>
  <c r="C23" i="20" s="1"/>
  <c r="C24" i="20" s="1"/>
  <c r="C25" i="20" s="1"/>
  <c r="C26" i="20" s="1"/>
  <c r="C27" i="20" s="1"/>
  <c r="C28" i="20" s="1"/>
  <c r="C12" i="20"/>
  <c r="C13" i="20" s="1"/>
  <c r="C14" i="20" s="1"/>
  <c r="C15" i="20" s="1"/>
  <c r="C16" i="20" s="1"/>
  <c r="C17" i="20" s="1"/>
  <c r="C18" i="20" s="1"/>
  <c r="C19" i="20" s="1"/>
  <c r="C4" i="20"/>
  <c r="C5" i="20" s="1"/>
  <c r="C6" i="20" s="1"/>
  <c r="C7" i="20" s="1"/>
  <c r="C8" i="20" s="1"/>
  <c r="C9" i="20" s="1"/>
  <c r="C10" i="20" s="1"/>
  <c r="C11" i="20" s="1"/>
  <c r="B47" i="1"/>
  <c r="B48" i="1" s="1"/>
  <c r="AG173" i="1"/>
  <c r="AG172" i="1"/>
  <c r="AG171" i="1"/>
  <c r="AG170" i="1"/>
  <c r="AG169" i="1"/>
  <c r="AG168" i="1"/>
  <c r="AG167" i="1"/>
  <c r="AG166" i="1"/>
  <c r="AG165" i="1"/>
  <c r="AG164" i="1"/>
  <c r="AG163" i="1"/>
  <c r="AG162" i="1"/>
  <c r="AG161" i="1"/>
  <c r="AG160" i="1"/>
  <c r="AG159" i="1"/>
  <c r="AG158" i="1"/>
  <c r="AG157" i="1"/>
  <c r="AG156" i="1"/>
  <c r="AG155" i="1"/>
  <c r="AG154" i="1"/>
  <c r="AG153" i="1"/>
  <c r="AG152" i="1"/>
  <c r="AG151" i="1"/>
  <c r="AG150" i="1"/>
  <c r="AG149" i="1"/>
  <c r="AG148" i="1"/>
  <c r="AG147" i="1"/>
  <c r="AG146" i="1"/>
  <c r="AG145" i="1"/>
  <c r="AG144" i="1"/>
  <c r="AG143" i="1"/>
  <c r="AG142" i="1"/>
  <c r="AG141" i="1"/>
  <c r="AG140" i="1"/>
  <c r="AG139" i="1"/>
  <c r="AG138" i="1"/>
  <c r="AG137" i="1"/>
  <c r="AG136" i="1"/>
  <c r="AG135" i="1"/>
  <c r="AG134" i="1"/>
  <c r="AG133" i="1"/>
  <c r="AG132" i="1"/>
  <c r="AG131" i="1"/>
  <c r="AG130" i="1"/>
  <c r="AG129" i="1"/>
  <c r="AG128" i="1"/>
  <c r="AG127" i="1"/>
  <c r="AG126" i="1"/>
  <c r="AG125" i="1"/>
  <c r="AG124" i="1"/>
  <c r="Z173" i="1"/>
  <c r="Z172" i="1"/>
  <c r="Z171" i="1"/>
  <c r="Z170" i="1"/>
  <c r="Z169" i="1"/>
  <c r="Z168" i="1"/>
  <c r="Z167" i="1"/>
  <c r="Z166" i="1"/>
  <c r="Z165" i="1"/>
  <c r="Z164" i="1"/>
  <c r="Z163" i="1"/>
  <c r="Z162" i="1"/>
  <c r="Z161" i="1"/>
  <c r="Z160" i="1"/>
  <c r="Z159" i="1"/>
  <c r="Z158" i="1"/>
  <c r="Z157" i="1"/>
  <c r="Z156" i="1"/>
  <c r="Z155" i="1"/>
  <c r="Z154" i="1"/>
  <c r="Z153" i="1"/>
  <c r="Z152" i="1"/>
  <c r="Z151" i="1"/>
  <c r="Z150" i="1"/>
  <c r="Z149" i="1"/>
  <c r="Z148" i="1"/>
  <c r="Z147" i="1"/>
  <c r="Z146" i="1"/>
  <c r="Z145" i="1"/>
  <c r="Z144" i="1"/>
  <c r="Z143" i="1"/>
  <c r="Z142" i="1"/>
  <c r="Z141" i="1"/>
  <c r="Z140" i="1"/>
  <c r="Z139" i="1"/>
  <c r="Z138" i="1"/>
  <c r="Z137" i="1"/>
  <c r="Z136" i="1"/>
  <c r="Z135" i="1"/>
  <c r="Z134" i="1"/>
  <c r="Z133" i="1"/>
  <c r="Z132" i="1"/>
  <c r="Z131" i="1"/>
  <c r="Z130" i="1"/>
  <c r="Z129" i="1"/>
  <c r="Z128" i="1"/>
  <c r="Z127" i="1"/>
  <c r="Z126" i="1"/>
  <c r="Z125" i="1"/>
  <c r="Z12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S173" i="1"/>
  <c r="S172" i="1"/>
  <c r="S171" i="1"/>
  <c r="S170" i="1"/>
  <c r="S169" i="1"/>
  <c r="S168" i="1"/>
  <c r="S167" i="1"/>
  <c r="S166" i="1"/>
  <c r="S165" i="1"/>
  <c r="S164" i="1"/>
  <c r="S163" i="1"/>
  <c r="S162" i="1"/>
  <c r="S161" i="1"/>
  <c r="S160" i="1"/>
  <c r="S159" i="1"/>
  <c r="S158" i="1"/>
  <c r="S157" i="1"/>
  <c r="S156" i="1"/>
  <c r="S155" i="1"/>
  <c r="S154" i="1"/>
  <c r="S153" i="1"/>
  <c r="S152" i="1"/>
  <c r="S151" i="1"/>
  <c r="S150" i="1"/>
  <c r="S149" i="1"/>
  <c r="S148" i="1"/>
  <c r="S147" i="1"/>
  <c r="S146" i="1"/>
  <c r="S145" i="1"/>
  <c r="S144" i="1"/>
  <c r="S143" i="1"/>
  <c r="S142" i="1"/>
  <c r="S141" i="1"/>
  <c r="S140" i="1"/>
  <c r="S139" i="1"/>
  <c r="S138" i="1"/>
  <c r="S137" i="1"/>
  <c r="S136" i="1"/>
  <c r="S135" i="1"/>
  <c r="S134" i="1"/>
  <c r="S133" i="1"/>
  <c r="S132" i="1"/>
  <c r="S131" i="1"/>
  <c r="S130" i="1"/>
  <c r="S129" i="1"/>
  <c r="S128" i="1"/>
  <c r="S127" i="1"/>
  <c r="S126" i="1"/>
  <c r="S125" i="1"/>
  <c r="S124" i="1"/>
  <c r="K173" i="1"/>
  <c r="Y173" i="1" s="1"/>
  <c r="K172" i="1"/>
  <c r="Y172" i="1" s="1"/>
  <c r="K171" i="1"/>
  <c r="Y171" i="1" s="1"/>
  <c r="K170" i="1"/>
  <c r="E170" i="1" s="1"/>
  <c r="K169" i="1"/>
  <c r="Y169" i="1" s="1"/>
  <c r="K168" i="1"/>
  <c r="Y168" i="1" s="1"/>
  <c r="K167" i="1"/>
  <c r="E167" i="1" s="1"/>
  <c r="K166" i="1"/>
  <c r="Y166" i="1" s="1"/>
  <c r="K165" i="1"/>
  <c r="Y165" i="1" s="1"/>
  <c r="K164" i="1"/>
  <c r="Y164" i="1" s="1"/>
  <c r="K163" i="1"/>
  <c r="E163" i="1" s="1"/>
  <c r="K162" i="1"/>
  <c r="Y162" i="1" s="1"/>
  <c r="K161" i="1"/>
  <c r="W161" i="1" s="1"/>
  <c r="K160" i="1"/>
  <c r="W160" i="1" s="1"/>
  <c r="K159" i="1"/>
  <c r="E159" i="1" s="1"/>
  <c r="K158" i="1"/>
  <c r="Y158" i="1" s="1"/>
  <c r="K157" i="1"/>
  <c r="Y157" i="1" s="1"/>
  <c r="K156" i="1"/>
  <c r="Y156" i="1" s="1"/>
  <c r="K155" i="1"/>
  <c r="Y155" i="1" s="1"/>
  <c r="K154" i="1"/>
  <c r="Y154" i="1" s="1"/>
  <c r="K153" i="1"/>
  <c r="Y153" i="1" s="1"/>
  <c r="K152" i="1"/>
  <c r="Y152" i="1" s="1"/>
  <c r="K151" i="1"/>
  <c r="E151" i="1" s="1"/>
  <c r="K150" i="1"/>
  <c r="Y150" i="1" s="1"/>
  <c r="K149" i="1"/>
  <c r="Y149" i="1" s="1"/>
  <c r="K148" i="1"/>
  <c r="Y148" i="1" s="1"/>
  <c r="K147" i="1"/>
  <c r="W147" i="1" s="1"/>
  <c r="K146" i="1"/>
  <c r="Y146" i="1" s="1"/>
  <c r="K145" i="1"/>
  <c r="W145" i="1" s="1"/>
  <c r="K144" i="1"/>
  <c r="W144" i="1" s="1"/>
  <c r="K143" i="1"/>
  <c r="E143" i="1" s="1"/>
  <c r="K142" i="1"/>
  <c r="Y142" i="1" s="1"/>
  <c r="K141" i="1"/>
  <c r="Y141" i="1" s="1"/>
  <c r="K140" i="1"/>
  <c r="Y140" i="1" s="1"/>
  <c r="K139" i="1"/>
  <c r="Y139" i="1" s="1"/>
  <c r="K138" i="1"/>
  <c r="Y138" i="1" s="1"/>
  <c r="K137" i="1"/>
  <c r="Y137" i="1" s="1"/>
  <c r="K136" i="1"/>
  <c r="Y136" i="1" s="1"/>
  <c r="K135" i="1"/>
  <c r="E135" i="1" s="1"/>
  <c r="K134" i="1"/>
  <c r="Y134" i="1" s="1"/>
  <c r="K133" i="1"/>
  <c r="Y133" i="1" s="1"/>
  <c r="K132" i="1"/>
  <c r="Y132" i="1" s="1"/>
  <c r="K131" i="1"/>
  <c r="W131" i="1" s="1"/>
  <c r="K130" i="1"/>
  <c r="Y130" i="1" s="1"/>
  <c r="K129" i="1"/>
  <c r="W129" i="1" s="1"/>
  <c r="K128" i="1"/>
  <c r="W128" i="1" s="1"/>
  <c r="K127" i="1"/>
  <c r="E127" i="1" s="1"/>
  <c r="K126" i="1"/>
  <c r="Y126" i="1" s="1"/>
  <c r="K125" i="1"/>
  <c r="Y125" i="1" s="1"/>
  <c r="K124" i="1"/>
  <c r="Y124" i="1" s="1"/>
  <c r="E116" i="1"/>
  <c r="G116" i="1" s="1"/>
  <c r="E115" i="1"/>
  <c r="C115" i="1" s="1"/>
  <c r="E114" i="1"/>
  <c r="G114" i="1" s="1"/>
  <c r="E113" i="1"/>
  <c r="G113" i="1" s="1"/>
  <c r="E112" i="1"/>
  <c r="G112" i="1" s="1"/>
  <c r="E111" i="1"/>
  <c r="C111" i="1" s="1"/>
  <c r="E110" i="1"/>
  <c r="C110" i="1" s="1"/>
  <c r="E109" i="1"/>
  <c r="C109" i="1" s="1"/>
  <c r="E108" i="1"/>
  <c r="G108" i="1" s="1"/>
  <c r="E107" i="1"/>
  <c r="G107" i="1" s="1"/>
  <c r="E106" i="1"/>
  <c r="C106" i="1" s="1"/>
  <c r="E105" i="1"/>
  <c r="C105" i="1" s="1"/>
  <c r="E104" i="1"/>
  <c r="G104" i="1" s="1"/>
  <c r="E103" i="1"/>
  <c r="C103" i="1" s="1"/>
  <c r="E102" i="1"/>
  <c r="C102" i="1" s="1"/>
  <c r="G89" i="1"/>
  <c r="G88" i="1"/>
  <c r="G87" i="1"/>
  <c r="G86" i="1"/>
  <c r="G85" i="1"/>
  <c r="G84" i="1"/>
  <c r="G83" i="1"/>
  <c r="G82" i="1"/>
  <c r="G81" i="1"/>
  <c r="G80" i="1"/>
  <c r="G79" i="1"/>
  <c r="G78" i="1"/>
  <c r="G71" i="1"/>
  <c r="G70" i="1"/>
  <c r="G69" i="1"/>
  <c r="G68" i="1"/>
  <c r="G67" i="1"/>
  <c r="G66" i="1"/>
  <c r="G65" i="1"/>
  <c r="G64" i="1"/>
  <c r="G63" i="1"/>
  <c r="G62" i="1"/>
  <c r="G61" i="1"/>
  <c r="G60" i="1"/>
  <c r="G851" i="27"/>
  <c r="G850" i="27"/>
  <c r="G856" i="27"/>
  <c r="G854" i="27"/>
  <c r="G853" i="27"/>
  <c r="G846" i="27"/>
  <c r="G838" i="27"/>
  <c r="G830" i="27"/>
  <c r="G822" i="27"/>
  <c r="G814" i="27"/>
  <c r="G806" i="27"/>
  <c r="G798" i="27"/>
  <c r="G790" i="27"/>
  <c r="G782" i="27"/>
  <c r="G774" i="27"/>
  <c r="G766" i="27"/>
  <c r="G845" i="27"/>
  <c r="G837" i="27"/>
  <c r="G829" i="27"/>
  <c r="G821" i="27"/>
  <c r="G813" i="27"/>
  <c r="G805" i="27"/>
  <c r="G797" i="27"/>
  <c r="G789" i="27"/>
  <c r="G781" i="27"/>
  <c r="G773" i="27"/>
  <c r="G765" i="27"/>
  <c r="G857" i="27"/>
  <c r="G844" i="27"/>
  <c r="G836" i="27"/>
  <c r="G828" i="27"/>
  <c r="G820" i="27"/>
  <c r="G812" i="27"/>
  <c r="G804" i="27"/>
  <c r="G796" i="27"/>
  <c r="G788" i="27"/>
  <c r="G780" i="27"/>
  <c r="G772" i="27"/>
  <c r="G764" i="27"/>
  <c r="G855" i="27"/>
  <c r="G843" i="27"/>
  <c r="G835" i="27"/>
  <c r="G827" i="27"/>
  <c r="G819" i="27"/>
  <c r="G811" i="27"/>
  <c r="G803" i="27"/>
  <c r="G795" i="27"/>
  <c r="G787" i="27"/>
  <c r="G779" i="27"/>
  <c r="G771" i="27"/>
  <c r="G763" i="27"/>
  <c r="G731" i="27"/>
  <c r="G852" i="27"/>
  <c r="G842" i="27"/>
  <c r="G834" i="27"/>
  <c r="G826" i="27"/>
  <c r="G818" i="27"/>
  <c r="G810" i="27"/>
  <c r="G802" i="27"/>
  <c r="G794" i="27"/>
  <c r="G786" i="27"/>
  <c r="G778" i="27"/>
  <c r="G770" i="27"/>
  <c r="G762" i="27"/>
  <c r="G730" i="27"/>
  <c r="G849" i="27"/>
  <c r="G841" i="27"/>
  <c r="G833" i="27"/>
  <c r="G825" i="27"/>
  <c r="G817" i="27"/>
  <c r="G809" i="27"/>
  <c r="G801" i="27"/>
  <c r="G793" i="27"/>
  <c r="G785" i="27"/>
  <c r="G777" i="27"/>
  <c r="G769" i="27"/>
  <c r="G729" i="27"/>
  <c r="G847" i="27"/>
  <c r="G839" i="27"/>
  <c r="G831" i="27"/>
  <c r="G823" i="27"/>
  <c r="G815" i="27"/>
  <c r="G807" i="27"/>
  <c r="G799" i="27"/>
  <c r="G791" i="27"/>
  <c r="G783" i="27"/>
  <c r="G775" i="27"/>
  <c r="G808" i="27"/>
  <c r="G800" i="27"/>
  <c r="G792" i="27"/>
  <c r="G728" i="27"/>
  <c r="G848" i="27"/>
  <c r="G784" i="27"/>
  <c r="G840" i="27"/>
  <c r="G776" i="27"/>
  <c r="G832" i="27"/>
  <c r="G768" i="27"/>
  <c r="G824" i="27"/>
  <c r="G816" i="27"/>
  <c r="F2843" i="27" l="1"/>
  <c r="E2843" i="27"/>
  <c r="E2851" i="27"/>
  <c r="E2859" i="27"/>
  <c r="E2867" i="27"/>
  <c r="E2875" i="27"/>
  <c r="E2883" i="27"/>
  <c r="E2891" i="27"/>
  <c r="E2899" i="27"/>
  <c r="E2907" i="27"/>
  <c r="E2915" i="27"/>
  <c r="E2923" i="27"/>
  <c r="E2931" i="27"/>
  <c r="E2939" i="27"/>
  <c r="E2947" i="27"/>
  <c r="E2955" i="27"/>
  <c r="E2963" i="27"/>
  <c r="E2971" i="27"/>
  <c r="E2979" i="27"/>
  <c r="E2987" i="27"/>
  <c r="E2995" i="27"/>
  <c r="E3003" i="27"/>
  <c r="E3011" i="27"/>
  <c r="E3019" i="27"/>
  <c r="E3027" i="27"/>
  <c r="E3035" i="27"/>
  <c r="E3043" i="27"/>
  <c r="E3051" i="27"/>
  <c r="E3059" i="27"/>
  <c r="E3067" i="27"/>
  <c r="E3075" i="27"/>
  <c r="E3083" i="27"/>
  <c r="E3091" i="27"/>
  <c r="E3099" i="27"/>
  <c r="E3107" i="27"/>
  <c r="E3115" i="27"/>
  <c r="E3123" i="27"/>
  <c r="E3131" i="27"/>
  <c r="E3139" i="27"/>
  <c r="E3147" i="27"/>
  <c r="E3155" i="27"/>
  <c r="E3163" i="27"/>
  <c r="E3171" i="27"/>
  <c r="E3179" i="27"/>
  <c r="E3187" i="27"/>
  <c r="E3195" i="27"/>
  <c r="E3203" i="27"/>
  <c r="E3211" i="27"/>
  <c r="E3219" i="27"/>
  <c r="E3227" i="27"/>
  <c r="E3235" i="27"/>
  <c r="E3243" i="27"/>
  <c r="E3251" i="27"/>
  <c r="E3259" i="27"/>
  <c r="E3267" i="27"/>
  <c r="E3275" i="27"/>
  <c r="E3283" i="27"/>
  <c r="E3291" i="27"/>
  <c r="E3299" i="27"/>
  <c r="E3307" i="27"/>
  <c r="E3315" i="27"/>
  <c r="F2844" i="27"/>
  <c r="E2844" i="27"/>
  <c r="E2852" i="27"/>
  <c r="E2860" i="27"/>
  <c r="E2868" i="27"/>
  <c r="E2876" i="27"/>
  <c r="E2884" i="27"/>
  <c r="E2892" i="27"/>
  <c r="E2900" i="27"/>
  <c r="E2908" i="27"/>
  <c r="E2916" i="27"/>
  <c r="E2924" i="27"/>
  <c r="E2932" i="27"/>
  <c r="E2940" i="27"/>
  <c r="E2948" i="27"/>
  <c r="E2956" i="27"/>
  <c r="E2964" i="27"/>
  <c r="E2972" i="27"/>
  <c r="E2980" i="27"/>
  <c r="E2988" i="27"/>
  <c r="E2996" i="27"/>
  <c r="E3004" i="27"/>
  <c r="E3012" i="27"/>
  <c r="E3020" i="27"/>
  <c r="E3028" i="27"/>
  <c r="E3036" i="27"/>
  <c r="E3044" i="27"/>
  <c r="E3052" i="27"/>
  <c r="E3060" i="27"/>
  <c r="E3068" i="27"/>
  <c r="E3076" i="27"/>
  <c r="E3084" i="27"/>
  <c r="E3092" i="27"/>
  <c r="E3100" i="27"/>
  <c r="E3108" i="27"/>
  <c r="E3116" i="27"/>
  <c r="E3124" i="27"/>
  <c r="E3132" i="27"/>
  <c r="E3140" i="27"/>
  <c r="E3148" i="27"/>
  <c r="E3156" i="27"/>
  <c r="E3164" i="27"/>
  <c r="E3172" i="27"/>
  <c r="E3180" i="27"/>
  <c r="E3188" i="27"/>
  <c r="E3196" i="27"/>
  <c r="E3204" i="27"/>
  <c r="E3212" i="27"/>
  <c r="E3220" i="27"/>
  <c r="E3228" i="27"/>
  <c r="E3236" i="27"/>
  <c r="E3244" i="27"/>
  <c r="E3252" i="27"/>
  <c r="E3260" i="27"/>
  <c r="E3268" i="27"/>
  <c r="E3276" i="27"/>
  <c r="E3284" i="27"/>
  <c r="E3292" i="27"/>
  <c r="E3300" i="27"/>
  <c r="E3308" i="27"/>
  <c r="E3316" i="27"/>
  <c r="F2845" i="27"/>
  <c r="E2845" i="27"/>
  <c r="E2853" i="27"/>
  <c r="E2861" i="27"/>
  <c r="E2869" i="27"/>
  <c r="E2877" i="27"/>
  <c r="E2885" i="27"/>
  <c r="E2893" i="27"/>
  <c r="E2901" i="27"/>
  <c r="E2909" i="27"/>
  <c r="E2917" i="27"/>
  <c r="E2925" i="27"/>
  <c r="E2933" i="27"/>
  <c r="E2941" i="27"/>
  <c r="E2949" i="27"/>
  <c r="E2957" i="27"/>
  <c r="E2965" i="27"/>
  <c r="E2973" i="27"/>
  <c r="E2981" i="27"/>
  <c r="E2989" i="27"/>
  <c r="E2997" i="27"/>
  <c r="E3005" i="27"/>
  <c r="E3013" i="27"/>
  <c r="E3021" i="27"/>
  <c r="E3029" i="27"/>
  <c r="E3037" i="27"/>
  <c r="E3045" i="27"/>
  <c r="E3053" i="27"/>
  <c r="E3061" i="27"/>
  <c r="E3069" i="27"/>
  <c r="E3077" i="27"/>
  <c r="E3085" i="27"/>
  <c r="E3093" i="27"/>
  <c r="E3101" i="27"/>
  <c r="E3109" i="27"/>
  <c r="E3117" i="27"/>
  <c r="E3125" i="27"/>
  <c r="E3133" i="27"/>
  <c r="E3141" i="27"/>
  <c r="E3149" i="27"/>
  <c r="E3157" i="27"/>
  <c r="E3165" i="27"/>
  <c r="E3173" i="27"/>
  <c r="E3181" i="27"/>
  <c r="E3189" i="27"/>
  <c r="E3197" i="27"/>
  <c r="E3205" i="27"/>
  <c r="E3213" i="27"/>
  <c r="E3221" i="27"/>
  <c r="E3229" i="27"/>
  <c r="E3237" i="27"/>
  <c r="E3245" i="27"/>
  <c r="E3253" i="27"/>
  <c r="E3261" i="27"/>
  <c r="E3269" i="27"/>
  <c r="E3277" i="27"/>
  <c r="E3285" i="27"/>
  <c r="E3293" i="27"/>
  <c r="E3301" i="27"/>
  <c r="E3309" i="27"/>
  <c r="E2846" i="27"/>
  <c r="F2846" i="27"/>
  <c r="E2854" i="27"/>
  <c r="E2862" i="27"/>
  <c r="E2870" i="27"/>
  <c r="E2878" i="27"/>
  <c r="E2886" i="27"/>
  <c r="E2894" i="27"/>
  <c r="E2902" i="27"/>
  <c r="E2910" i="27"/>
  <c r="E2918" i="27"/>
  <c r="E2926" i="27"/>
  <c r="E2934" i="27"/>
  <c r="E2942" i="27"/>
  <c r="E2950" i="27"/>
  <c r="E2958" i="27"/>
  <c r="E2966" i="27"/>
  <c r="E2974" i="27"/>
  <c r="E2982" i="27"/>
  <c r="E2990" i="27"/>
  <c r="E2998" i="27"/>
  <c r="E3006" i="27"/>
  <c r="E3014" i="27"/>
  <c r="E3022" i="27"/>
  <c r="E3030" i="27"/>
  <c r="E3038" i="27"/>
  <c r="E3046" i="27"/>
  <c r="E3054" i="27"/>
  <c r="E3062" i="27"/>
  <c r="E3070" i="27"/>
  <c r="E3078" i="27"/>
  <c r="E3086" i="27"/>
  <c r="E3094" i="27"/>
  <c r="E3102" i="27"/>
  <c r="E3110" i="27"/>
  <c r="E3118" i="27"/>
  <c r="E3126" i="27"/>
  <c r="E3134" i="27"/>
  <c r="E3142" i="27"/>
  <c r="E3150" i="27"/>
  <c r="E3158" i="27"/>
  <c r="E3166" i="27"/>
  <c r="E3174" i="27"/>
  <c r="E3182" i="27"/>
  <c r="E3190" i="27"/>
  <c r="E3198" i="27"/>
  <c r="E3206" i="27"/>
  <c r="E3214" i="27"/>
  <c r="E3222" i="27"/>
  <c r="E3230" i="27"/>
  <c r="E3238" i="27"/>
  <c r="E3246" i="27"/>
  <c r="E3254" i="27"/>
  <c r="E3262" i="27"/>
  <c r="E3270" i="27"/>
  <c r="E3278" i="27"/>
  <c r="E3286" i="27"/>
  <c r="E3294" i="27"/>
  <c r="E3302" i="27"/>
  <c r="E3310" i="27"/>
  <c r="E2847" i="27"/>
  <c r="F2847" i="27"/>
  <c r="E2855" i="27"/>
  <c r="E2863" i="27"/>
  <c r="E2871" i="27"/>
  <c r="E2879" i="27"/>
  <c r="E2887" i="27"/>
  <c r="E2895" i="27"/>
  <c r="E2903" i="27"/>
  <c r="E2911" i="27"/>
  <c r="E2919" i="27"/>
  <c r="E2927" i="27"/>
  <c r="E2935" i="27"/>
  <c r="E2943" i="27"/>
  <c r="E2951" i="27"/>
  <c r="E2959" i="27"/>
  <c r="E2967" i="27"/>
  <c r="E2975" i="27"/>
  <c r="E2983" i="27"/>
  <c r="E2991" i="27"/>
  <c r="E2999" i="27"/>
  <c r="E3007" i="27"/>
  <c r="E3015" i="27"/>
  <c r="E3023" i="27"/>
  <c r="E3031" i="27"/>
  <c r="E3039" i="27"/>
  <c r="E3047" i="27"/>
  <c r="E3055" i="27"/>
  <c r="E3063" i="27"/>
  <c r="E3071" i="27"/>
  <c r="E3079" i="27"/>
  <c r="E3087" i="27"/>
  <c r="E3095" i="27"/>
  <c r="E3103" i="27"/>
  <c r="E3111" i="27"/>
  <c r="E3119" i="27"/>
  <c r="E3127" i="27"/>
  <c r="E3135" i="27"/>
  <c r="E3143" i="27"/>
  <c r="E3151" i="27"/>
  <c r="E3159" i="27"/>
  <c r="E3167" i="27"/>
  <c r="E3175" i="27"/>
  <c r="E3183" i="27"/>
  <c r="E3191" i="27"/>
  <c r="E3199" i="27"/>
  <c r="E3207" i="27"/>
  <c r="E3215" i="27"/>
  <c r="E3223" i="27"/>
  <c r="E3231" i="27"/>
  <c r="E3239" i="27"/>
  <c r="E3247" i="27"/>
  <c r="E3255" i="27"/>
  <c r="E3263" i="27"/>
  <c r="E3271" i="27"/>
  <c r="E3279" i="27"/>
  <c r="E3287" i="27"/>
  <c r="E3295" i="27"/>
  <c r="E3303" i="27"/>
  <c r="E3311" i="27"/>
  <c r="F2848" i="27"/>
  <c r="E2848" i="27"/>
  <c r="E2856" i="27"/>
  <c r="E2864" i="27"/>
  <c r="E2872" i="27"/>
  <c r="E2880" i="27"/>
  <c r="E2888" i="27"/>
  <c r="E2896" i="27"/>
  <c r="E2904" i="27"/>
  <c r="E2912" i="27"/>
  <c r="E2920" i="27"/>
  <c r="E2928" i="27"/>
  <c r="E2936" i="27"/>
  <c r="E2944" i="27"/>
  <c r="E2952" i="27"/>
  <c r="E2960" i="27"/>
  <c r="E2968" i="27"/>
  <c r="E2976" i="27"/>
  <c r="E2984" i="27"/>
  <c r="E2992" i="27"/>
  <c r="E3000" i="27"/>
  <c r="E3008" i="27"/>
  <c r="E3016" i="27"/>
  <c r="E3024" i="27"/>
  <c r="E3032" i="27"/>
  <c r="E3040" i="27"/>
  <c r="E3048" i="27"/>
  <c r="E3056" i="27"/>
  <c r="E3064" i="27"/>
  <c r="E3072" i="27"/>
  <c r="E3080" i="27"/>
  <c r="E3088" i="27"/>
  <c r="E3096" i="27"/>
  <c r="E3104" i="27"/>
  <c r="E3112" i="27"/>
  <c r="E3120" i="27"/>
  <c r="E3128" i="27"/>
  <c r="E3136" i="27"/>
  <c r="E3144" i="27"/>
  <c r="E3152" i="27"/>
  <c r="E3160" i="27"/>
  <c r="E3168" i="27"/>
  <c r="E3176" i="27"/>
  <c r="E3184" i="27"/>
  <c r="E3192" i="27"/>
  <c r="E3200" i="27"/>
  <c r="E3208" i="27"/>
  <c r="E3216" i="27"/>
  <c r="E3224" i="27"/>
  <c r="E3232" i="27"/>
  <c r="E3240" i="27"/>
  <c r="E3248" i="27"/>
  <c r="E3256" i="27"/>
  <c r="E3264" i="27"/>
  <c r="E3272" i="27"/>
  <c r="E3280" i="27"/>
  <c r="E3288" i="27"/>
  <c r="E3296" i="27"/>
  <c r="E3304" i="27"/>
  <c r="E3312" i="27"/>
  <c r="E3320" i="27"/>
  <c r="E2849" i="27"/>
  <c r="E2857" i="27"/>
  <c r="E2865" i="27"/>
  <c r="E2873" i="27"/>
  <c r="E2881" i="27"/>
  <c r="E2889" i="27"/>
  <c r="E2897" i="27"/>
  <c r="E2905" i="27"/>
  <c r="E2913" i="27"/>
  <c r="E2921" i="27"/>
  <c r="E2929" i="27"/>
  <c r="E2937" i="27"/>
  <c r="E2945" i="27"/>
  <c r="E2953" i="27"/>
  <c r="E2961" i="27"/>
  <c r="E2969" i="27"/>
  <c r="E2977" i="27"/>
  <c r="E2985" i="27"/>
  <c r="E2993" i="27"/>
  <c r="E3001" i="27"/>
  <c r="E3009" i="27"/>
  <c r="E3017" i="27"/>
  <c r="E3025" i="27"/>
  <c r="E3033" i="27"/>
  <c r="E3041" i="27"/>
  <c r="E3049" i="27"/>
  <c r="E3057" i="27"/>
  <c r="E3065" i="27"/>
  <c r="E3073" i="27"/>
  <c r="E3081" i="27"/>
  <c r="E3089" i="27"/>
  <c r="E3097" i="27"/>
  <c r="E3105" i="27"/>
  <c r="E3113" i="27"/>
  <c r="E3121" i="27"/>
  <c r="E3129" i="27"/>
  <c r="E3137" i="27"/>
  <c r="E3145" i="27"/>
  <c r="E3153" i="27"/>
  <c r="E3161" i="27"/>
  <c r="E3169" i="27"/>
  <c r="E3177" i="27"/>
  <c r="E3185" i="27"/>
  <c r="E3193" i="27"/>
  <c r="E3201" i="27"/>
  <c r="E3209" i="27"/>
  <c r="E3217" i="27"/>
  <c r="E3225" i="27"/>
  <c r="E3233" i="27"/>
  <c r="E3241" i="27"/>
  <c r="E3249" i="27"/>
  <c r="E3257" i="27"/>
  <c r="E3265" i="27"/>
  <c r="E3273" i="27"/>
  <c r="E3281" i="27"/>
  <c r="E3289" i="27"/>
  <c r="E3297" i="27"/>
  <c r="E3305" i="27"/>
  <c r="E3313" i="27"/>
  <c r="E2850" i="27"/>
  <c r="E2858" i="27"/>
  <c r="E2866" i="27"/>
  <c r="E2874" i="27"/>
  <c r="E2882" i="27"/>
  <c r="E2890" i="27"/>
  <c r="E2898" i="27"/>
  <c r="E2906" i="27"/>
  <c r="E2914" i="27"/>
  <c r="E2922" i="27"/>
  <c r="E2930" i="27"/>
  <c r="E2938" i="27"/>
  <c r="E2946" i="27"/>
  <c r="E2954" i="27"/>
  <c r="E2962" i="27"/>
  <c r="E2970" i="27"/>
  <c r="E2978" i="27"/>
  <c r="E2986" i="27"/>
  <c r="E2994" i="27"/>
  <c r="E3002" i="27"/>
  <c r="E3010" i="27"/>
  <c r="E3018" i="27"/>
  <c r="E3026" i="27"/>
  <c r="E3034" i="27"/>
  <c r="E3042" i="27"/>
  <c r="E3050" i="27"/>
  <c r="E3058" i="27"/>
  <c r="E3066" i="27"/>
  <c r="E3074" i="27"/>
  <c r="E3082" i="27"/>
  <c r="E3090" i="27"/>
  <c r="E3098" i="27"/>
  <c r="E3106" i="27"/>
  <c r="E3114" i="27"/>
  <c r="E3122" i="27"/>
  <c r="E3130" i="27"/>
  <c r="E3138" i="27"/>
  <c r="E3146" i="27"/>
  <c r="E3154" i="27"/>
  <c r="E3162" i="27"/>
  <c r="E3170" i="27"/>
  <c r="E3178" i="27"/>
  <c r="E3186" i="27"/>
  <c r="E3194" i="27"/>
  <c r="E3202" i="27"/>
  <c r="E3210" i="27"/>
  <c r="E3218" i="27"/>
  <c r="E3226" i="27"/>
  <c r="E3234" i="27"/>
  <c r="E3242" i="27"/>
  <c r="E3250" i="27"/>
  <c r="E3258" i="27"/>
  <c r="E3266" i="27"/>
  <c r="E3274" i="27"/>
  <c r="E3282" i="27"/>
  <c r="E3290" i="27"/>
  <c r="E3298" i="27"/>
  <c r="E3306" i="27"/>
  <c r="E3314" i="27"/>
  <c r="E3317" i="27"/>
  <c r="E3319" i="27"/>
  <c r="E3318" i="27"/>
  <c r="E3321" i="27"/>
  <c r="E3322" i="27"/>
  <c r="I224" i="27"/>
  <c r="B2278" i="27"/>
  <c r="E799" i="27"/>
  <c r="E848" i="27"/>
  <c r="E738" i="27"/>
  <c r="E739" i="27"/>
  <c r="E702" i="27"/>
  <c r="E785" i="27"/>
  <c r="E726" i="27"/>
  <c r="E809" i="27"/>
  <c r="E863" i="27"/>
  <c r="E703" i="27"/>
  <c r="E712" i="27"/>
  <c r="E771" i="27"/>
  <c r="E778" i="27"/>
  <c r="E720" i="27"/>
  <c r="E795" i="27"/>
  <c r="E803" i="27"/>
  <c r="E810" i="27"/>
  <c r="E819" i="27"/>
  <c r="E760" i="27"/>
  <c r="E831" i="27"/>
  <c r="E784" i="27"/>
  <c r="E792" i="27"/>
  <c r="E871" i="27"/>
  <c r="E840" i="27"/>
  <c r="E693" i="27"/>
  <c r="E717" i="27"/>
  <c r="E770" i="27"/>
  <c r="E851" i="27"/>
  <c r="E767" i="27"/>
  <c r="E694" i="27"/>
  <c r="E744" i="27"/>
  <c r="E698" i="27"/>
  <c r="E721" i="27"/>
  <c r="E747" i="27"/>
  <c r="E699" i="27"/>
  <c r="E769" i="27"/>
  <c r="E777" i="27"/>
  <c r="E794" i="27"/>
  <c r="E802" i="27"/>
  <c r="E808" i="27"/>
  <c r="E755" i="27"/>
  <c r="E824" i="27"/>
  <c r="E779" i="27"/>
  <c r="E859" i="27"/>
  <c r="E867" i="27"/>
  <c r="E843" i="27"/>
  <c r="E749" i="27"/>
  <c r="E757" i="27"/>
  <c r="E783" i="27"/>
  <c r="E791" i="27"/>
  <c r="E807" i="27"/>
  <c r="E823" i="27"/>
  <c r="E839" i="27"/>
  <c r="E847" i="27"/>
  <c r="E729" i="27"/>
  <c r="E754" i="27"/>
  <c r="E827" i="27"/>
  <c r="E707" i="27"/>
  <c r="E730" i="27"/>
  <c r="E759" i="27"/>
  <c r="E711" i="27"/>
  <c r="E735" i="27"/>
  <c r="E697" i="27"/>
  <c r="E706" i="27"/>
  <c r="E715" i="27"/>
  <c r="E725" i="27"/>
  <c r="E734" i="27"/>
  <c r="E743" i="27"/>
  <c r="E753" i="27"/>
  <c r="E763" i="27"/>
  <c r="E816" i="27"/>
  <c r="E709" i="27"/>
  <c r="E718" i="27"/>
  <c r="E727" i="27"/>
  <c r="E736" i="27"/>
  <c r="E745" i="27"/>
  <c r="E768" i="27"/>
  <c r="E793" i="27"/>
  <c r="E864" i="27"/>
  <c r="E701" i="27"/>
  <c r="E710" i="27"/>
  <c r="E719" i="27"/>
  <c r="E728" i="27"/>
  <c r="E737" i="27"/>
  <c r="E746" i="27"/>
  <c r="E766" i="27"/>
  <c r="E765" i="27"/>
  <c r="E774" i="27"/>
  <c r="E773" i="27"/>
  <c r="E782" i="27"/>
  <c r="E781" i="27"/>
  <c r="E790" i="27"/>
  <c r="E789" i="27"/>
  <c r="E798" i="27"/>
  <c r="E797" i="27"/>
  <c r="E806" i="27"/>
  <c r="E805" i="27"/>
  <c r="E814" i="27"/>
  <c r="E813" i="27"/>
  <c r="E822" i="27"/>
  <c r="E821" i="27"/>
  <c r="E818" i="27"/>
  <c r="E817" i="27"/>
  <c r="E830" i="27"/>
  <c r="E829" i="27"/>
  <c r="E826" i="27"/>
  <c r="E825" i="27"/>
  <c r="E838" i="27"/>
  <c r="E837" i="27"/>
  <c r="E834" i="27"/>
  <c r="E833" i="27"/>
  <c r="E846" i="27"/>
  <c r="E845" i="27"/>
  <c r="E842" i="27"/>
  <c r="E841" i="27"/>
  <c r="E854" i="27"/>
  <c r="E853" i="27"/>
  <c r="E850" i="27"/>
  <c r="E849" i="27"/>
  <c r="E862" i="27"/>
  <c r="E861" i="27"/>
  <c r="E858" i="27"/>
  <c r="E857" i="27"/>
  <c r="E870" i="27"/>
  <c r="E869" i="27"/>
  <c r="E866" i="27"/>
  <c r="E865" i="27"/>
  <c r="H692" i="27"/>
  <c r="E758" i="27"/>
  <c r="E750" i="27"/>
  <c r="E692" i="27"/>
  <c r="E700" i="27"/>
  <c r="E708" i="27"/>
  <c r="E716" i="27"/>
  <c r="E724" i="27"/>
  <c r="E732" i="27"/>
  <c r="E740" i="27"/>
  <c r="E748" i="27"/>
  <c r="E756" i="27"/>
  <c r="E764" i="27"/>
  <c r="E772" i="27"/>
  <c r="E780" i="27"/>
  <c r="E788" i="27"/>
  <c r="E796" i="27"/>
  <c r="E804" i="27"/>
  <c r="E812" i="27"/>
  <c r="E820" i="27"/>
  <c r="E828" i="27"/>
  <c r="E836" i="27"/>
  <c r="E844" i="27"/>
  <c r="E852" i="27"/>
  <c r="E860" i="27"/>
  <c r="E868" i="27"/>
  <c r="E695" i="27"/>
  <c r="E704" i="27"/>
  <c r="E713" i="27"/>
  <c r="E722" i="27"/>
  <c r="E731" i="27"/>
  <c r="E741" i="27"/>
  <c r="E751" i="27"/>
  <c r="E761" i="27"/>
  <c r="E775" i="27"/>
  <c r="E786" i="27"/>
  <c r="E800" i="27"/>
  <c r="E811" i="27"/>
  <c r="E832" i="27"/>
  <c r="E855" i="27"/>
  <c r="E696" i="27"/>
  <c r="E705" i="27"/>
  <c r="E714" i="27"/>
  <c r="E723" i="27"/>
  <c r="E733" i="27"/>
  <c r="E742" i="27"/>
  <c r="E752" i="27"/>
  <c r="E762" i="27"/>
  <c r="E776" i="27"/>
  <c r="E787" i="27"/>
  <c r="E801" i="27"/>
  <c r="E815" i="27"/>
  <c r="E835" i="27"/>
  <c r="E856" i="27"/>
  <c r="H480" i="27"/>
  <c r="B477" i="27"/>
  <c r="C476" i="27"/>
  <c r="E393" i="27"/>
  <c r="E351" i="27"/>
  <c r="E402" i="27"/>
  <c r="J402" i="27" s="1"/>
  <c r="E367" i="27"/>
  <c r="L367" i="27" s="1"/>
  <c r="E411" i="27"/>
  <c r="E419" i="27"/>
  <c r="E429" i="27"/>
  <c r="E375" i="27"/>
  <c r="E383" i="27"/>
  <c r="E414" i="27"/>
  <c r="I414" i="27" s="1"/>
  <c r="E422" i="27"/>
  <c r="E430" i="27"/>
  <c r="E350" i="27"/>
  <c r="E423" i="27"/>
  <c r="E392" i="27"/>
  <c r="E400" i="27"/>
  <c r="E408" i="27"/>
  <c r="N408" i="27" s="1"/>
  <c r="E416" i="27"/>
  <c r="E424" i="27"/>
  <c r="E359" i="27"/>
  <c r="E420" i="27"/>
  <c r="L420" i="27" s="1"/>
  <c r="E382" i="27"/>
  <c r="E391" i="27"/>
  <c r="J391" i="27" s="1"/>
  <c r="E410" i="27"/>
  <c r="E357" i="27"/>
  <c r="E356" i="27"/>
  <c r="E354" i="27"/>
  <c r="E352" i="27"/>
  <c r="H352" i="27"/>
  <c r="E365" i="27"/>
  <c r="E364" i="27"/>
  <c r="E362" i="27"/>
  <c r="E360" i="27"/>
  <c r="E373" i="27"/>
  <c r="E372" i="27"/>
  <c r="E370" i="27"/>
  <c r="E368" i="27"/>
  <c r="E381" i="27"/>
  <c r="E380" i="27"/>
  <c r="E378" i="27"/>
  <c r="E377" i="27"/>
  <c r="E376" i="27"/>
  <c r="E384" i="27"/>
  <c r="E389" i="27"/>
  <c r="E388" i="27"/>
  <c r="E387" i="27"/>
  <c r="E386" i="27"/>
  <c r="E385" i="27"/>
  <c r="E369" i="27"/>
  <c r="E358" i="27"/>
  <c r="E366" i="27"/>
  <c r="E374" i="27"/>
  <c r="E401" i="27"/>
  <c r="E428" i="27"/>
  <c r="E433" i="27"/>
  <c r="E432" i="27"/>
  <c r="E394" i="27"/>
  <c r="E403" i="27"/>
  <c r="E412" i="27"/>
  <c r="E421" i="27"/>
  <c r="E353" i="27"/>
  <c r="E361" i="27"/>
  <c r="E395" i="27"/>
  <c r="E404" i="27"/>
  <c r="E413" i="27"/>
  <c r="E434" i="27"/>
  <c r="E431" i="27"/>
  <c r="E439" i="27"/>
  <c r="E438" i="27"/>
  <c r="E396" i="27"/>
  <c r="E405" i="27"/>
  <c r="E435" i="27"/>
  <c r="E355" i="27"/>
  <c r="E363" i="27"/>
  <c r="E371" i="27"/>
  <c r="E379" i="27"/>
  <c r="E397" i="27"/>
  <c r="E406" i="27"/>
  <c r="E415" i="27"/>
  <c r="E425" i="27"/>
  <c r="E436" i="27"/>
  <c r="E398" i="27"/>
  <c r="E407" i="27"/>
  <c r="E417" i="27"/>
  <c r="E426" i="27"/>
  <c r="E437" i="27"/>
  <c r="E390" i="27"/>
  <c r="E399" i="27"/>
  <c r="E409" i="27"/>
  <c r="E418" i="27"/>
  <c r="E427" i="27"/>
  <c r="E130" i="27"/>
  <c r="E207" i="27"/>
  <c r="K207" i="27" s="1"/>
  <c r="E142" i="27"/>
  <c r="E158" i="27"/>
  <c r="K158" i="27" s="1"/>
  <c r="E165" i="27"/>
  <c r="N165" i="27" s="1"/>
  <c r="E181" i="27"/>
  <c r="E190" i="27"/>
  <c r="E198" i="27"/>
  <c r="E206" i="27"/>
  <c r="L206" i="27" s="1"/>
  <c r="E214" i="27"/>
  <c r="E172" i="27"/>
  <c r="E183" i="27"/>
  <c r="M183" i="27" s="1"/>
  <c r="E199" i="27"/>
  <c r="E215" i="27"/>
  <c r="E218" i="27"/>
  <c r="K218" i="27" s="1"/>
  <c r="E146" i="27"/>
  <c r="N146" i="27" s="1"/>
  <c r="E140" i="27"/>
  <c r="J140" i="27" s="1"/>
  <c r="E167" i="27"/>
  <c r="E178" i="27"/>
  <c r="E205" i="27"/>
  <c r="E135" i="27"/>
  <c r="N135" i="27" s="1"/>
  <c r="E150" i="27"/>
  <c r="E159" i="27"/>
  <c r="K159" i="27" s="1"/>
  <c r="E175" i="27"/>
  <c r="E151" i="27"/>
  <c r="E156" i="27"/>
  <c r="E210" i="27"/>
  <c r="E141" i="27"/>
  <c r="K141" i="27" s="1"/>
  <c r="E154" i="27"/>
  <c r="E162" i="27"/>
  <c r="E173" i="27"/>
  <c r="E186" i="27"/>
  <c r="E189" i="27"/>
  <c r="M189" i="27" s="1"/>
  <c r="E194" i="27"/>
  <c r="L194" i="27" s="1"/>
  <c r="E213" i="27"/>
  <c r="M213" i="27" s="1"/>
  <c r="E197" i="27"/>
  <c r="E133" i="27"/>
  <c r="B240" i="27"/>
  <c r="I239" i="27"/>
  <c r="E134" i="27"/>
  <c r="E148" i="27"/>
  <c r="E136" i="27"/>
  <c r="E144" i="27"/>
  <c r="E152" i="27"/>
  <c r="E160" i="27"/>
  <c r="E168" i="27"/>
  <c r="E176" i="27"/>
  <c r="E184" i="27"/>
  <c r="E192" i="27"/>
  <c r="E196" i="27"/>
  <c r="E200" i="27"/>
  <c r="E204" i="27"/>
  <c r="E208" i="27"/>
  <c r="E212" i="27"/>
  <c r="E216" i="27"/>
  <c r="E149" i="27"/>
  <c r="E174" i="27"/>
  <c r="E188" i="27"/>
  <c r="E202" i="27"/>
  <c r="E138" i="27"/>
  <c r="E164" i="27"/>
  <c r="E131" i="27"/>
  <c r="H131" i="27"/>
  <c r="E139" i="27"/>
  <c r="E147" i="27"/>
  <c r="E155" i="27"/>
  <c r="E163" i="27"/>
  <c r="E171" i="27"/>
  <c r="E179" i="27"/>
  <c r="E187" i="27"/>
  <c r="E166" i="27"/>
  <c r="E180" i="27"/>
  <c r="E191" i="27"/>
  <c r="E137" i="27"/>
  <c r="H132" i="27"/>
  <c r="E145" i="27"/>
  <c r="E153" i="27"/>
  <c r="E161" i="27"/>
  <c r="E169" i="27"/>
  <c r="E177" i="27"/>
  <c r="E185" i="27"/>
  <c r="E132" i="27"/>
  <c r="E143" i="27"/>
  <c r="E157" i="27"/>
  <c r="E170" i="27"/>
  <c r="E182" i="27"/>
  <c r="E193" i="27"/>
  <c r="E201" i="27"/>
  <c r="E209" i="27"/>
  <c r="E217" i="27"/>
  <c r="E195" i="27"/>
  <c r="E203" i="27"/>
  <c r="E211" i="27"/>
  <c r="E219" i="27"/>
  <c r="I20" i="27"/>
  <c r="B20" i="27"/>
  <c r="C107" i="1"/>
  <c r="G103" i="1"/>
  <c r="C21" i="19" a="1"/>
  <c r="C21" i="19" s="1"/>
  <c r="E150" i="1"/>
  <c r="AF150" i="1" s="1"/>
  <c r="E162" i="1"/>
  <c r="AF162" i="1" s="1"/>
  <c r="E161" i="1"/>
  <c r="AD161" i="1" s="1"/>
  <c r="E168" i="1"/>
  <c r="AF168" i="1" s="1"/>
  <c r="E169" i="1"/>
  <c r="AD169" i="1" s="1"/>
  <c r="E129" i="1"/>
  <c r="AD129" i="1" s="1"/>
  <c r="E144" i="1"/>
  <c r="AD144" i="1" s="1"/>
  <c r="E145" i="1"/>
  <c r="AD145" i="1" s="1"/>
  <c r="E172" i="1"/>
  <c r="AD172" i="1" s="1"/>
  <c r="E133" i="1"/>
  <c r="AF133" i="1" s="1"/>
  <c r="E141" i="1"/>
  <c r="AD141" i="1" s="1"/>
  <c r="E154" i="1"/>
  <c r="AD154" i="1" s="1"/>
  <c r="E173" i="1"/>
  <c r="AF173" i="1" s="1"/>
  <c r="E137" i="1"/>
  <c r="AD137" i="1" s="1"/>
  <c r="E153" i="1"/>
  <c r="AD153" i="1" s="1"/>
  <c r="E142" i="1"/>
  <c r="AD142" i="1" s="1"/>
  <c r="E157" i="1"/>
  <c r="AD157" i="1" s="1"/>
  <c r="E125" i="1"/>
  <c r="AF125" i="1" s="1"/>
  <c r="E165" i="1"/>
  <c r="AF165" i="1" s="1"/>
  <c r="E149" i="1"/>
  <c r="AF149" i="1" s="1"/>
  <c r="E136" i="1"/>
  <c r="AF136" i="1" s="1"/>
  <c r="E152" i="1"/>
  <c r="AD152" i="1" s="1"/>
  <c r="B49" i="1"/>
  <c r="C104" i="1"/>
  <c r="E126" i="1"/>
  <c r="AF126" i="1" s="1"/>
  <c r="E138" i="1"/>
  <c r="AD138" i="1" s="1"/>
  <c r="W134" i="1"/>
  <c r="W166" i="1"/>
  <c r="C108" i="1"/>
  <c r="E128" i="1"/>
  <c r="AD128" i="1" s="1"/>
  <c r="E166" i="1"/>
  <c r="AD166" i="1" s="1"/>
  <c r="W135" i="1"/>
  <c r="W167" i="1"/>
  <c r="W142" i="1"/>
  <c r="Y127" i="1"/>
  <c r="C112" i="1"/>
  <c r="C116" i="1"/>
  <c r="W143" i="1"/>
  <c r="Y128" i="1"/>
  <c r="E130" i="1"/>
  <c r="AD130" i="1" s="1"/>
  <c r="E158" i="1"/>
  <c r="AD158" i="1" s="1"/>
  <c r="W150" i="1"/>
  <c r="Y143" i="1"/>
  <c r="G110" i="1"/>
  <c r="E134" i="1"/>
  <c r="AD134" i="1" s="1"/>
  <c r="E146" i="1"/>
  <c r="AD146" i="1" s="1"/>
  <c r="E160" i="1"/>
  <c r="AF160" i="1" s="1"/>
  <c r="E171" i="1"/>
  <c r="AF171" i="1" s="1"/>
  <c r="W151" i="1"/>
  <c r="Y144" i="1"/>
  <c r="W126" i="1"/>
  <c r="W158" i="1"/>
  <c r="Y159" i="1"/>
  <c r="W127" i="1"/>
  <c r="W159" i="1"/>
  <c r="Y160" i="1"/>
  <c r="AF163" i="1"/>
  <c r="AD163" i="1"/>
  <c r="G111" i="1"/>
  <c r="E155" i="1"/>
  <c r="E164" i="1"/>
  <c r="W136" i="1"/>
  <c r="W152" i="1"/>
  <c r="W168" i="1"/>
  <c r="Y129" i="1"/>
  <c r="Y145" i="1"/>
  <c r="Y161" i="1"/>
  <c r="G102" i="1"/>
  <c r="E147" i="1"/>
  <c r="E156" i="1"/>
  <c r="W137" i="1"/>
  <c r="W153" i="1"/>
  <c r="W169" i="1"/>
  <c r="Y131" i="1"/>
  <c r="Y147" i="1"/>
  <c r="Y163" i="1"/>
  <c r="AF143" i="1"/>
  <c r="AD143" i="1"/>
  <c r="AF151" i="1"/>
  <c r="AD151" i="1"/>
  <c r="AF159" i="1"/>
  <c r="AD159" i="1"/>
  <c r="AF167" i="1"/>
  <c r="AD167" i="1"/>
  <c r="W130" i="1"/>
  <c r="W138" i="1"/>
  <c r="W146" i="1"/>
  <c r="W154" i="1"/>
  <c r="W162" i="1"/>
  <c r="W171" i="1"/>
  <c r="Y135" i="1"/>
  <c r="Y151" i="1"/>
  <c r="Y167" i="1"/>
  <c r="E139" i="1"/>
  <c r="E148" i="1"/>
  <c r="AF127" i="1"/>
  <c r="AD127" i="1"/>
  <c r="G115" i="1"/>
  <c r="E131" i="1"/>
  <c r="E140" i="1"/>
  <c r="W139" i="1"/>
  <c r="W155" i="1"/>
  <c r="W163" i="1"/>
  <c r="W172" i="1"/>
  <c r="AF135" i="1"/>
  <c r="AD135" i="1"/>
  <c r="G106" i="1"/>
  <c r="E132" i="1"/>
  <c r="W124" i="1"/>
  <c r="W132" i="1"/>
  <c r="W140" i="1"/>
  <c r="W148" i="1"/>
  <c r="W156" i="1"/>
  <c r="W164" i="1"/>
  <c r="W173" i="1"/>
  <c r="E124" i="1"/>
  <c r="AD170" i="1"/>
  <c r="AF170" i="1"/>
  <c r="W170" i="1"/>
  <c r="Y170" i="1"/>
  <c r="W125" i="1"/>
  <c r="W133" i="1"/>
  <c r="W141" i="1"/>
  <c r="W149" i="1"/>
  <c r="W157" i="1"/>
  <c r="W165" i="1"/>
  <c r="C113" i="1"/>
  <c r="C114" i="1"/>
  <c r="G109" i="1"/>
  <c r="G105" i="1"/>
  <c r="P2362" i="27"/>
  <c r="G732" i="27"/>
  <c r="G747" i="27"/>
  <c r="F2849" i="27" l="1"/>
  <c r="F2850" i="27" s="1"/>
  <c r="F2851" i="27" s="1"/>
  <c r="I225" i="27"/>
  <c r="B2279" i="27"/>
  <c r="H698" i="27"/>
  <c r="H699" i="27" s="1"/>
  <c r="H700" i="27" s="1"/>
  <c r="H701" i="27" s="1"/>
  <c r="H702" i="27" s="1"/>
  <c r="K183" i="27"/>
  <c r="L402" i="27"/>
  <c r="I402" i="27"/>
  <c r="B478" i="27"/>
  <c r="C477" i="27"/>
  <c r="M402" i="27"/>
  <c r="K402" i="27"/>
  <c r="H481" i="27"/>
  <c r="N402" i="27"/>
  <c r="K367" i="27"/>
  <c r="L408" i="27"/>
  <c r="K414" i="27"/>
  <c r="K408" i="27"/>
  <c r="N414" i="27"/>
  <c r="M367" i="27"/>
  <c r="M408" i="27"/>
  <c r="J414" i="27"/>
  <c r="I367" i="27"/>
  <c r="J367" i="27"/>
  <c r="N367" i="27"/>
  <c r="H356" i="27"/>
  <c r="H357" i="27" s="1"/>
  <c r="H358" i="27" s="1"/>
  <c r="H359" i="27" s="1"/>
  <c r="H360" i="27" s="1"/>
  <c r="M414" i="27"/>
  <c r="L414" i="27"/>
  <c r="N391" i="27"/>
  <c r="K391" i="27"/>
  <c r="I408" i="27"/>
  <c r="J408" i="27"/>
  <c r="M391" i="27"/>
  <c r="I213" i="27"/>
  <c r="I391" i="27"/>
  <c r="L213" i="27"/>
  <c r="L391" i="27"/>
  <c r="M420" i="27"/>
  <c r="I420" i="27"/>
  <c r="J165" i="27"/>
  <c r="N420" i="27"/>
  <c r="K165" i="27"/>
  <c r="J420" i="27"/>
  <c r="I165" i="27"/>
  <c r="J213" i="27"/>
  <c r="L165" i="27"/>
  <c r="M158" i="27"/>
  <c r="K420" i="27"/>
  <c r="N213" i="27"/>
  <c r="K213" i="27"/>
  <c r="N384" i="27"/>
  <c r="J384" i="27"/>
  <c r="M384" i="27"/>
  <c r="I384" i="27"/>
  <c r="L384" i="27"/>
  <c r="K384" i="27"/>
  <c r="L397" i="27"/>
  <c r="K397" i="27"/>
  <c r="M397" i="27"/>
  <c r="I397" i="27"/>
  <c r="J397" i="27"/>
  <c r="N397" i="27"/>
  <c r="K438" i="27"/>
  <c r="N438" i="27"/>
  <c r="J438" i="27"/>
  <c r="I438" i="27"/>
  <c r="M438" i="27"/>
  <c r="L438" i="27"/>
  <c r="N158" i="27"/>
  <c r="M379" i="27"/>
  <c r="I379" i="27"/>
  <c r="L379" i="27"/>
  <c r="N379" i="27"/>
  <c r="J379" i="27"/>
  <c r="K379" i="27"/>
  <c r="N385" i="27"/>
  <c r="J385" i="27"/>
  <c r="M385" i="27"/>
  <c r="I385" i="27"/>
  <c r="K385" i="27"/>
  <c r="L385" i="27"/>
  <c r="L372" i="27"/>
  <c r="K372" i="27"/>
  <c r="J372" i="27"/>
  <c r="N372" i="27"/>
  <c r="I372" i="27"/>
  <c r="M372" i="27"/>
  <c r="M403" i="27"/>
  <c r="I403" i="27"/>
  <c r="L403" i="27"/>
  <c r="N403" i="27"/>
  <c r="J403" i="27"/>
  <c r="K403" i="27"/>
  <c r="L207" i="27"/>
  <c r="M206" i="27"/>
  <c r="N183" i="27"/>
  <c r="M426" i="27"/>
  <c r="I426" i="27"/>
  <c r="L426" i="27"/>
  <c r="K426" i="27"/>
  <c r="J426" i="27"/>
  <c r="N426" i="27"/>
  <c r="K439" i="27"/>
  <c r="N439" i="27"/>
  <c r="J439" i="27"/>
  <c r="L439" i="27"/>
  <c r="I439" i="27"/>
  <c r="M439" i="27"/>
  <c r="L373" i="27"/>
  <c r="K373" i="27"/>
  <c r="M373" i="27"/>
  <c r="I373" i="27"/>
  <c r="J373" i="27"/>
  <c r="N373" i="27"/>
  <c r="M354" i="27"/>
  <c r="I354" i="27"/>
  <c r="L354" i="27"/>
  <c r="J354" i="27"/>
  <c r="N354" i="27"/>
  <c r="K354" i="27"/>
  <c r="M207" i="27"/>
  <c r="L396" i="27"/>
  <c r="K396" i="27"/>
  <c r="J396" i="27"/>
  <c r="N396" i="27"/>
  <c r="I396" i="27"/>
  <c r="M396" i="27"/>
  <c r="M378" i="27"/>
  <c r="I378" i="27"/>
  <c r="L378" i="27"/>
  <c r="J378" i="27"/>
  <c r="N378" i="27"/>
  <c r="K378" i="27"/>
  <c r="N360" i="27"/>
  <c r="J360" i="27"/>
  <c r="M360" i="27"/>
  <c r="I360" i="27"/>
  <c r="L360" i="27"/>
  <c r="K360" i="27"/>
  <c r="K390" i="27"/>
  <c r="N390" i="27"/>
  <c r="J390" i="27"/>
  <c r="L390" i="27"/>
  <c r="I390" i="27"/>
  <c r="M390" i="27"/>
  <c r="I206" i="27"/>
  <c r="J207" i="27"/>
  <c r="M427" i="27"/>
  <c r="I427" i="27"/>
  <c r="L427" i="27"/>
  <c r="N427" i="27"/>
  <c r="J427" i="27"/>
  <c r="K427" i="27"/>
  <c r="M355" i="27"/>
  <c r="I355" i="27"/>
  <c r="L355" i="27"/>
  <c r="N355" i="27"/>
  <c r="J355" i="27"/>
  <c r="K355" i="27"/>
  <c r="N361" i="27"/>
  <c r="J361" i="27"/>
  <c r="M361" i="27"/>
  <c r="I361" i="27"/>
  <c r="K361" i="27"/>
  <c r="L361" i="27"/>
  <c r="N432" i="27"/>
  <c r="J432" i="27"/>
  <c r="M432" i="27"/>
  <c r="I432" i="27"/>
  <c r="L432" i="27"/>
  <c r="K432" i="27"/>
  <c r="K366" i="27"/>
  <c r="N366" i="27"/>
  <c r="J366" i="27"/>
  <c r="L366" i="27"/>
  <c r="I366" i="27"/>
  <c r="M366" i="27"/>
  <c r="N207" i="27"/>
  <c r="N409" i="27"/>
  <c r="J409" i="27"/>
  <c r="M409" i="27"/>
  <c r="I409" i="27"/>
  <c r="K409" i="27"/>
  <c r="L409" i="27"/>
  <c r="K415" i="27"/>
  <c r="N415" i="27"/>
  <c r="J415" i="27"/>
  <c r="L415" i="27"/>
  <c r="I415" i="27"/>
  <c r="M415" i="27"/>
  <c r="L421" i="27"/>
  <c r="K421" i="27"/>
  <c r="M421" i="27"/>
  <c r="I421" i="27"/>
  <c r="N421" i="27"/>
  <c r="J421" i="27"/>
  <c r="N433" i="27"/>
  <c r="J433" i="27"/>
  <c r="M433" i="27"/>
  <c r="I433" i="27"/>
  <c r="K433" i="27"/>
  <c r="L433" i="27"/>
  <c r="I159" i="27"/>
  <c r="L183" i="27"/>
  <c r="I183" i="27"/>
  <c r="I207" i="27"/>
  <c r="N189" i="27"/>
  <c r="M165" i="27"/>
  <c r="J183" i="27"/>
  <c r="J158" i="27"/>
  <c r="N218" i="27"/>
  <c r="M159" i="27"/>
  <c r="J218" i="27"/>
  <c r="L218" i="27"/>
  <c r="I218" i="27"/>
  <c r="M218" i="27"/>
  <c r="I146" i="27"/>
  <c r="J159" i="27"/>
  <c r="N141" i="27"/>
  <c r="L141" i="27"/>
  <c r="L159" i="27"/>
  <c r="K146" i="27"/>
  <c r="I158" i="27"/>
  <c r="I141" i="27"/>
  <c r="J146" i="27"/>
  <c r="L158" i="27"/>
  <c r="M141" i="27"/>
  <c r="L146" i="27"/>
  <c r="J141" i="27"/>
  <c r="M194" i="27"/>
  <c r="M146" i="27"/>
  <c r="J189" i="27"/>
  <c r="J206" i="27"/>
  <c r="N206" i="27"/>
  <c r="M140" i="27"/>
  <c r="K206" i="27"/>
  <c r="I140" i="27"/>
  <c r="N159" i="27"/>
  <c r="N140" i="27"/>
  <c r="K140" i="27"/>
  <c r="L140" i="27"/>
  <c r="I189" i="27"/>
  <c r="K135" i="27"/>
  <c r="L135" i="27"/>
  <c r="I135" i="27"/>
  <c r="M135" i="27"/>
  <c r="H136" i="27"/>
  <c r="H137" i="27" s="1"/>
  <c r="K189" i="27"/>
  <c r="J135" i="27"/>
  <c r="L189" i="27"/>
  <c r="I194" i="27"/>
  <c r="N194" i="27"/>
  <c r="J194" i="27"/>
  <c r="K194" i="27"/>
  <c r="M147" i="27"/>
  <c r="I147" i="27"/>
  <c r="L147" i="27"/>
  <c r="K147" i="27"/>
  <c r="N147" i="27"/>
  <c r="J147" i="27"/>
  <c r="L188" i="27"/>
  <c r="K188" i="27"/>
  <c r="N188" i="27"/>
  <c r="I188" i="27"/>
  <c r="M188" i="27"/>
  <c r="J188" i="27"/>
  <c r="N176" i="27"/>
  <c r="J176" i="27"/>
  <c r="M176" i="27"/>
  <c r="L176" i="27"/>
  <c r="K176" i="27"/>
  <c r="I176" i="27"/>
  <c r="K134" i="27"/>
  <c r="N134" i="27"/>
  <c r="J134" i="27"/>
  <c r="I134" i="27"/>
  <c r="M134" i="27"/>
  <c r="L134" i="27"/>
  <c r="L164" i="27"/>
  <c r="K164" i="27"/>
  <c r="J164" i="27"/>
  <c r="M164" i="27"/>
  <c r="I164" i="27"/>
  <c r="N164" i="27"/>
  <c r="N200" i="27"/>
  <c r="J200" i="27"/>
  <c r="M200" i="27"/>
  <c r="I200" i="27"/>
  <c r="K200" i="27"/>
  <c r="L200" i="27"/>
  <c r="K182" i="27"/>
  <c r="N182" i="27"/>
  <c r="J182" i="27"/>
  <c r="M182" i="27"/>
  <c r="I182" i="27"/>
  <c r="L182" i="27"/>
  <c r="M171" i="27"/>
  <c r="I171" i="27"/>
  <c r="L171" i="27"/>
  <c r="K171" i="27"/>
  <c r="J171" i="27"/>
  <c r="N171" i="27"/>
  <c r="I240" i="27"/>
  <c r="B241" i="27"/>
  <c r="C240" i="27"/>
  <c r="N201" i="27"/>
  <c r="J201" i="27"/>
  <c r="M201" i="27"/>
  <c r="I201" i="27"/>
  <c r="L201" i="27"/>
  <c r="K201" i="27"/>
  <c r="M219" i="27"/>
  <c r="I219" i="27"/>
  <c r="L219" i="27"/>
  <c r="K219" i="27"/>
  <c r="J219" i="27"/>
  <c r="N219" i="27"/>
  <c r="M170" i="27"/>
  <c r="I170" i="27"/>
  <c r="L170" i="27"/>
  <c r="N170" i="27"/>
  <c r="K170" i="27"/>
  <c r="J170" i="27"/>
  <c r="N153" i="27"/>
  <c r="J153" i="27"/>
  <c r="M153" i="27"/>
  <c r="I153" i="27"/>
  <c r="L153" i="27"/>
  <c r="K153" i="27"/>
  <c r="L212" i="27"/>
  <c r="K212" i="27"/>
  <c r="M212" i="27"/>
  <c r="J212" i="27"/>
  <c r="N212" i="27"/>
  <c r="I212" i="27"/>
  <c r="M195" i="27"/>
  <c r="I195" i="27"/>
  <c r="L195" i="27"/>
  <c r="K195" i="27"/>
  <c r="J195" i="27"/>
  <c r="N195" i="27"/>
  <c r="N177" i="27"/>
  <c r="J177" i="27"/>
  <c r="M177" i="27"/>
  <c r="I177" i="27"/>
  <c r="L177" i="27"/>
  <c r="K177" i="27"/>
  <c r="N152" i="27"/>
  <c r="J152" i="27"/>
  <c r="M152" i="27"/>
  <c r="I152" i="27"/>
  <c r="K152" i="27"/>
  <c r="L152" i="27"/>
  <c r="C20" i="27"/>
  <c r="B21" i="27"/>
  <c r="I21" i="27"/>
  <c r="AD150" i="1"/>
  <c r="AD133" i="1"/>
  <c r="AD125" i="1"/>
  <c r="AF145" i="1"/>
  <c r="AF172" i="1"/>
  <c r="C22" i="19" a="1"/>
  <c r="C22" i="19" s="1"/>
  <c r="C23" i="19" a="1"/>
  <c r="C23" i="19" s="1"/>
  <c r="AD162" i="1"/>
  <c r="AD149" i="1"/>
  <c r="AF161" i="1"/>
  <c r="AF144" i="1"/>
  <c r="AF152" i="1"/>
  <c r="AF153" i="1"/>
  <c r="AD173" i="1"/>
  <c r="AF134" i="1"/>
  <c r="AF129" i="1"/>
  <c r="AD165" i="1"/>
  <c r="AF169" i="1"/>
  <c r="AF141" i="1"/>
  <c r="AF138" i="1"/>
  <c r="AF154" i="1"/>
  <c r="AF142" i="1"/>
  <c r="AD168" i="1"/>
  <c r="AD126" i="1"/>
  <c r="AF158" i="1"/>
  <c r="AF157" i="1"/>
  <c r="AD171" i="1"/>
  <c r="AF128" i="1"/>
  <c r="AD160" i="1"/>
  <c r="AF130" i="1"/>
  <c r="AF137" i="1"/>
  <c r="AD136" i="1"/>
  <c r="B50" i="1"/>
  <c r="AF146" i="1"/>
  <c r="AF166" i="1"/>
  <c r="AF124" i="1"/>
  <c r="AD124" i="1"/>
  <c r="AF140" i="1"/>
  <c r="AD140" i="1"/>
  <c r="AF131" i="1"/>
  <c r="AD131" i="1"/>
  <c r="AF156" i="1"/>
  <c r="AD156" i="1"/>
  <c r="AF132" i="1"/>
  <c r="AD132" i="1"/>
  <c r="AF147" i="1"/>
  <c r="AD147" i="1"/>
  <c r="AF148" i="1"/>
  <c r="AD148" i="1"/>
  <c r="AF139" i="1"/>
  <c r="AD139" i="1"/>
  <c r="AF164" i="1"/>
  <c r="AD164" i="1"/>
  <c r="AF155" i="1"/>
  <c r="AD155" i="1"/>
  <c r="P511" i="27"/>
  <c r="P259" i="27"/>
  <c r="G733" i="27"/>
  <c r="G748" i="27"/>
  <c r="G868" i="27"/>
  <c r="G727" i="27"/>
  <c r="G703" i="27"/>
  <c r="G863" i="27"/>
  <c r="G869" i="27"/>
  <c r="G702" i="27"/>
  <c r="G862" i="27"/>
  <c r="G709" i="27"/>
  <c r="G726" i="27"/>
  <c r="G720" i="27"/>
  <c r="G721" i="27"/>
  <c r="G708" i="27"/>
  <c r="G714" i="27"/>
  <c r="G697" i="27"/>
  <c r="G696" i="27"/>
  <c r="G715" i="27"/>
  <c r="F2852" i="27" l="1"/>
  <c r="I226" i="27"/>
  <c r="B2280" i="27"/>
  <c r="H703" i="27"/>
  <c r="H704" i="27"/>
  <c r="A402" i="27"/>
  <c r="B479" i="27"/>
  <c r="C478" i="27"/>
  <c r="A414" i="27"/>
  <c r="H482" i="27"/>
  <c r="A367" i="27"/>
  <c r="A408" i="27"/>
  <c r="A207" i="27"/>
  <c r="T207" i="27" s="1"/>
  <c r="A391" i="27"/>
  <c r="A213" i="27"/>
  <c r="T213" i="27" s="1"/>
  <c r="A409" i="27"/>
  <c r="A165" i="27"/>
  <c r="T165" i="27" s="1"/>
  <c r="A432" i="27"/>
  <c r="A426" i="27"/>
  <c r="A420" i="27"/>
  <c r="A397" i="27"/>
  <c r="A438" i="27"/>
  <c r="A372" i="27"/>
  <c r="A427" i="27"/>
  <c r="H362" i="27"/>
  <c r="H361" i="27"/>
  <c r="A421" i="27"/>
  <c r="A360" i="27"/>
  <c r="A378" i="27"/>
  <c r="A403" i="27"/>
  <c r="A433" i="27"/>
  <c r="A439" i="27"/>
  <c r="A373" i="27"/>
  <c r="A384" i="27"/>
  <c r="A355" i="27"/>
  <c r="A385" i="27"/>
  <c r="A379" i="27"/>
  <c r="A361" i="27"/>
  <c r="A390" i="27"/>
  <c r="A415" i="27"/>
  <c r="A366" i="27"/>
  <c r="A396" i="27"/>
  <c r="A354" i="27"/>
  <c r="A159" i="27"/>
  <c r="T159" i="27" s="1"/>
  <c r="A183" i="27"/>
  <c r="T183" i="27" s="1"/>
  <c r="A218" i="27"/>
  <c r="T218" i="27" s="1"/>
  <c r="A158" i="27"/>
  <c r="T158" i="27" s="1"/>
  <c r="A146" i="27"/>
  <c r="T146" i="27" s="1"/>
  <c r="A141" i="27"/>
  <c r="T141" i="27" s="1"/>
  <c r="A140" i="27"/>
  <c r="T140" i="27" s="1"/>
  <c r="A189" i="27"/>
  <c r="T189" i="27" s="1"/>
  <c r="A206" i="27"/>
  <c r="T206" i="27" s="1"/>
  <c r="A135" i="27"/>
  <c r="T135" i="27" s="1"/>
  <c r="A195" i="27"/>
  <c r="T195" i="27" s="1"/>
  <c r="A182" i="27"/>
  <c r="T182" i="27" s="1"/>
  <c r="A219" i="27"/>
  <c r="T219" i="27" s="1"/>
  <c r="A176" i="27"/>
  <c r="T176" i="27" s="1"/>
  <c r="A194" i="27"/>
  <c r="T194" i="27" s="1"/>
  <c r="A170" i="27"/>
  <c r="T170" i="27" s="1"/>
  <c r="A200" i="27"/>
  <c r="T200" i="27" s="1"/>
  <c r="H138" i="27"/>
  <c r="A177" i="27"/>
  <c r="T177" i="27" s="1"/>
  <c r="A201" i="27"/>
  <c r="T201" i="27" s="1"/>
  <c r="A152" i="27"/>
  <c r="T152" i="27" s="1"/>
  <c r="A212" i="27"/>
  <c r="T212" i="27" s="1"/>
  <c r="I241" i="27"/>
  <c r="B242" i="27"/>
  <c r="C241" i="27"/>
  <c r="A134" i="27"/>
  <c r="T134" i="27" s="1"/>
  <c r="A153" i="27"/>
  <c r="T153" i="27" s="1"/>
  <c r="A171" i="27"/>
  <c r="T171" i="27" s="1"/>
  <c r="A164" i="27"/>
  <c r="T164" i="27" s="1"/>
  <c r="A188" i="27"/>
  <c r="T188" i="27" s="1"/>
  <c r="A147" i="27"/>
  <c r="T147" i="27" s="1"/>
  <c r="I22" i="27"/>
  <c r="C21" i="27"/>
  <c r="B22" i="27"/>
  <c r="C24" i="19" a="1"/>
  <c r="C24" i="19" s="1"/>
  <c r="B51" i="1"/>
  <c r="B27" i="29"/>
  <c r="B26" i="29"/>
  <c r="P39" i="27"/>
  <c r="B22" i="29" s="1"/>
  <c r="G734" i="27"/>
  <c r="G749" i="27"/>
  <c r="F2853" i="27" l="1"/>
  <c r="I227" i="27"/>
  <c r="B2281" i="27"/>
  <c r="H705" i="27"/>
  <c r="B480" i="27"/>
  <c r="C479" i="27"/>
  <c r="H483" i="27"/>
  <c r="H363" i="27"/>
  <c r="I242" i="27"/>
  <c r="B243" i="27"/>
  <c r="C242" i="27"/>
  <c r="H139" i="27"/>
  <c r="B23" i="27"/>
  <c r="C22" i="27"/>
  <c r="I23" i="27"/>
  <c r="C25" i="19" a="1"/>
  <c r="C25" i="19" s="1"/>
  <c r="B52" i="1"/>
  <c r="K123" i="1"/>
  <c r="G735" i="27"/>
  <c r="G750" i="27"/>
  <c r="F2854" i="27" l="1"/>
  <c r="F2855" i="27"/>
  <c r="I228" i="27"/>
  <c r="B2282" i="27"/>
  <c r="H706" i="27"/>
  <c r="H484" i="27"/>
  <c r="B481" i="27"/>
  <c r="C480" i="27"/>
  <c r="H364" i="27"/>
  <c r="I243" i="27"/>
  <c r="B244" i="27"/>
  <c r="C243" i="27"/>
  <c r="H140" i="27"/>
  <c r="B24" i="27"/>
  <c r="C23" i="27"/>
  <c r="I24" i="27"/>
  <c r="C26" i="19" a="1"/>
  <c r="C26" i="19" s="1"/>
  <c r="BE89" i="34"/>
  <c r="BF89" i="34"/>
  <c r="V123" i="1"/>
  <c r="G736" i="27"/>
  <c r="G751" i="27"/>
  <c r="F2856" i="27" l="1"/>
  <c r="I229" i="27"/>
  <c r="B2283" i="27"/>
  <c r="H707" i="27"/>
  <c r="H485" i="27"/>
  <c r="B482" i="27"/>
  <c r="C481" i="27"/>
  <c r="H365" i="27"/>
  <c r="H142" i="27"/>
  <c r="H141" i="27"/>
  <c r="B245" i="27"/>
  <c r="I244" i="27"/>
  <c r="C244" i="27"/>
  <c r="I25" i="27"/>
  <c r="B25" i="27"/>
  <c r="C24" i="27"/>
  <c r="C27" i="19" a="1"/>
  <c r="C27" i="19" s="1"/>
  <c r="C28" i="19" a="1"/>
  <c r="C28" i="19" s="1"/>
  <c r="C29" i="19" s="1" a="1"/>
  <c r="C29" i="19" s="1"/>
  <c r="C30" i="19" s="1" a="1"/>
  <c r="C30" i="19" s="1"/>
  <c r="S123" i="1"/>
  <c r="M26" i="1"/>
  <c r="G25" i="29"/>
  <c r="G26" i="29"/>
  <c r="G27" i="29"/>
  <c r="G28" i="29"/>
  <c r="G29" i="29"/>
  <c r="G30" i="29"/>
  <c r="G31" i="29"/>
  <c r="G32" i="29"/>
  <c r="G24" i="29"/>
  <c r="G737" i="27"/>
  <c r="G752" i="27"/>
  <c r="F2857" i="27" l="1"/>
  <c r="I230" i="27"/>
  <c r="B2284" i="27"/>
  <c r="H708" i="27"/>
  <c r="B483" i="27"/>
  <c r="C482" i="27"/>
  <c r="H486" i="27"/>
  <c r="H366" i="27"/>
  <c r="I245" i="27"/>
  <c r="B246" i="27"/>
  <c r="C245" i="27"/>
  <c r="H143" i="27"/>
  <c r="B26" i="27"/>
  <c r="C25" i="27"/>
  <c r="I26" i="27"/>
  <c r="C31" i="19" a="1"/>
  <c r="C31" i="19" s="1"/>
  <c r="C32" i="19" s="1" a="1"/>
  <c r="C32" i="19" s="1"/>
  <c r="C33" i="19" a="1"/>
  <c r="C33" i="19" s="1"/>
  <c r="C34" i="19" s="1" a="1"/>
  <c r="C34" i="19" s="1"/>
  <c r="C35" i="19" s="1" a="1"/>
  <c r="C35" i="19" s="1"/>
  <c r="C36" i="19" s="1" a="1"/>
  <c r="C36" i="19" s="1"/>
  <c r="C37" i="19" s="1" a="1"/>
  <c r="C37" i="19" s="1"/>
  <c r="C38" i="19" s="1" a="1"/>
  <c r="C38" i="19" s="1"/>
  <c r="C39" i="19" s="1" a="1"/>
  <c r="C39" i="19" s="1"/>
  <c r="C40" i="19" s="1" a="1"/>
  <c r="C40" i="19" s="1"/>
  <c r="C41" i="19" s="1" a="1"/>
  <c r="C41" i="19" s="1"/>
  <c r="C42" i="19" s="1" a="1"/>
  <c r="C42" i="19" s="1"/>
  <c r="C43" i="19" s="1" a="1"/>
  <c r="C43" i="19" s="1"/>
  <c r="C44" i="19" s="1" a="1"/>
  <c r="C44" i="19" s="1"/>
  <c r="C45" i="19" s="1" a="1"/>
  <c r="C45" i="19" s="1"/>
  <c r="C46" i="19" s="1" a="1"/>
  <c r="C46" i="19" s="1"/>
  <c r="C47" i="19" s="1" a="1"/>
  <c r="C47" i="19" s="1"/>
  <c r="C48" i="19" s="1" a="1"/>
  <c r="C48" i="19" s="1"/>
  <c r="C49" i="19" s="1" a="1"/>
  <c r="C49" i="19" s="1"/>
  <c r="C50" i="19" s="1" a="1"/>
  <c r="C50" i="19" s="1"/>
  <c r="C51" i="19" s="1" a="1"/>
  <c r="C51" i="19" s="1"/>
  <c r="C52" i="19" s="1" a="1"/>
  <c r="C52" i="19" s="1"/>
  <c r="C53" i="19" s="1" a="1"/>
  <c r="C53" i="19" s="1"/>
  <c r="C54" i="19" s="1" a="1"/>
  <c r="C54" i="19" s="1"/>
  <c r="C55" i="19" s="1" a="1"/>
  <c r="C55" i="19" s="1"/>
  <c r="C56" i="19" s="1" a="1"/>
  <c r="C56" i="19" s="1"/>
  <c r="C57" i="19" s="1" a="1"/>
  <c r="C57" i="19" s="1"/>
  <c r="C58" i="19" s="1" a="1"/>
  <c r="C58" i="19" s="1"/>
  <c r="C59" i="19" s="1" a="1"/>
  <c r="C59" i="19" s="1"/>
  <c r="C60" i="19" s="1" a="1"/>
  <c r="C60" i="19" s="1"/>
  <c r="C61" i="19" s="1" a="1"/>
  <c r="C61" i="19" s="1"/>
  <c r="C62" i="19" s="1" a="1"/>
  <c r="C62" i="19" s="1"/>
  <c r="C63" i="19" s="1" a="1"/>
  <c r="C63" i="19" s="1"/>
  <c r="C64" i="19" s="1" a="1"/>
  <c r="C64" i="19" s="1"/>
  <c r="C65" i="19" s="1" a="1"/>
  <c r="C65" i="19" s="1"/>
  <c r="C66" i="19" s="1" a="1"/>
  <c r="C66" i="19" s="1"/>
  <c r="C67" i="19" s="1" a="1"/>
  <c r="C67" i="19" s="1"/>
  <c r="C68" i="19" s="1" a="1"/>
  <c r="C68" i="19" s="1"/>
  <c r="C69" i="19" s="1" a="1"/>
  <c r="C69" i="19" s="1"/>
  <c r="C70" i="19" s="1" a="1"/>
  <c r="C70" i="19" s="1"/>
  <c r="C71" i="19" s="1" a="1"/>
  <c r="C71" i="19" s="1"/>
  <c r="C72" i="19" s="1" a="1"/>
  <c r="C72" i="19" s="1"/>
  <c r="C73" i="19" s="1" a="1"/>
  <c r="C73" i="19" s="1"/>
  <c r="C74" i="19" s="1" a="1"/>
  <c r="C74" i="19" s="1"/>
  <c r="C75" i="19" s="1" a="1"/>
  <c r="C75" i="19" s="1"/>
  <c r="C76" i="19" s="1" a="1"/>
  <c r="C76" i="19" s="1"/>
  <c r="C77" i="19" s="1" a="1"/>
  <c r="C77" i="19" s="1"/>
  <c r="C78" i="19" s="1" a="1"/>
  <c r="C78" i="19" s="1"/>
  <c r="C79" i="19" s="1" a="1"/>
  <c r="C79" i="19" s="1"/>
  <c r="C80" i="19" s="1" a="1"/>
  <c r="C80" i="19" s="1"/>
  <c r="C81" i="19" s="1" a="1"/>
  <c r="C81" i="19" s="1"/>
  <c r="C82" i="19" s="1" a="1"/>
  <c r="C82" i="19" s="1"/>
  <c r="C83" i="19" s="1" a="1"/>
  <c r="C83" i="19" s="1"/>
  <c r="C84" i="19" s="1" a="1"/>
  <c r="C84" i="19" s="1"/>
  <c r="C85" i="19" s="1" a="1"/>
  <c r="C85" i="19" s="1"/>
  <c r="C86" i="19" s="1" a="1"/>
  <c r="C86" i="19" s="1"/>
  <c r="C87" i="19" s="1" a="1"/>
  <c r="C87" i="19" s="1"/>
  <c r="C88" i="19" s="1" a="1"/>
  <c r="C88" i="19" s="1"/>
  <c r="C89" i="19" s="1" a="1"/>
  <c r="C89" i="19" s="1"/>
  <c r="C90" i="19" s="1" a="1"/>
  <c r="C90" i="19" s="1"/>
  <c r="C91" i="19" s="1" a="1"/>
  <c r="C91" i="19" s="1"/>
  <c r="C92" i="19" s="1" a="1"/>
  <c r="C92" i="19" s="1"/>
  <c r="C93" i="19" s="1" a="1"/>
  <c r="C93" i="19" s="1"/>
  <c r="C94" i="19" s="1" a="1"/>
  <c r="C94" i="19" s="1"/>
  <c r="C95" i="19" s="1" a="1"/>
  <c r="C95" i="19" s="1"/>
  <c r="C96" i="19" s="1" a="1"/>
  <c r="C96" i="19" s="1"/>
  <c r="C97" i="19" s="1" a="1"/>
  <c r="C97" i="19" s="1"/>
  <c r="C98" i="19" s="1" a="1"/>
  <c r="C98" i="19" s="1"/>
  <c r="C99" i="19" s="1" a="1"/>
  <c r="C99" i="19" s="1"/>
  <c r="C100" i="19" s="1" a="1"/>
  <c r="C100" i="19" s="1"/>
  <c r="C101" i="19" s="1" a="1"/>
  <c r="C101" i="19" s="1"/>
  <c r="C102" i="19" s="1" a="1"/>
  <c r="C102" i="19" s="1"/>
  <c r="C103" i="19" s="1" a="1"/>
  <c r="C103" i="19" s="1"/>
  <c r="C104" i="19" s="1" a="1"/>
  <c r="C104" i="19" s="1"/>
  <c r="C105" i="19" s="1" a="1"/>
  <c r="C105" i="19" s="1"/>
  <c r="C106" i="19" s="1" a="1"/>
  <c r="C106" i="19" s="1"/>
  <c r="C107" i="19" s="1" a="1"/>
  <c r="C107" i="19" s="1"/>
  <c r="C108" i="19" s="1" a="1"/>
  <c r="C108" i="19" s="1"/>
  <c r="C109" i="19" s="1" a="1"/>
  <c r="C109" i="19" s="1"/>
  <c r="C110" i="19" s="1" a="1"/>
  <c r="C110" i="19" s="1"/>
  <c r="C111" i="19" s="1" a="1"/>
  <c r="C111" i="19" s="1"/>
  <c r="C112" i="19" s="1" a="1"/>
  <c r="C112" i="19" s="1"/>
  <c r="C113" i="19" s="1" a="1"/>
  <c r="C113" i="19" s="1"/>
  <c r="C114" i="19" s="1" a="1"/>
  <c r="C114" i="19" s="1"/>
  <c r="C115" i="19" s="1" a="1"/>
  <c r="C115" i="19" s="1"/>
  <c r="C116" i="19" s="1" a="1"/>
  <c r="C116" i="19" s="1"/>
  <c r="C117" i="19" s="1" a="1"/>
  <c r="C117" i="19" s="1"/>
  <c r="C118" i="19" s="1" a="1"/>
  <c r="C118" i="19" s="1"/>
  <c r="C119" i="19" s="1" a="1"/>
  <c r="C119" i="19" s="1"/>
  <c r="C120" i="19" s="1" a="1"/>
  <c r="C120" i="19" s="1"/>
  <c r="C121" i="19" s="1" a="1"/>
  <c r="C121" i="19" s="1"/>
  <c r="C122" i="19" s="1" a="1"/>
  <c r="C122" i="19" s="1"/>
  <c r="C123" i="19" s="1" a="1"/>
  <c r="C123" i="19" s="1"/>
  <c r="C124" i="19" s="1" a="1"/>
  <c r="C124" i="19" s="1"/>
  <c r="C125" i="19" s="1" a="1"/>
  <c r="C125" i="19" s="1"/>
  <c r="C126" i="19" s="1" a="1"/>
  <c r="C126" i="19" s="1"/>
  <c r="C127" i="19" s="1" a="1"/>
  <c r="C127" i="19" s="1"/>
  <c r="C128" i="19" s="1" a="1"/>
  <c r="C128" i="19" s="1"/>
  <c r="C129" i="19" s="1" a="1"/>
  <c r="C129" i="19" s="1"/>
  <c r="C130" i="19" s="1" a="1"/>
  <c r="C130" i="19" s="1"/>
  <c r="C131" i="19" s="1" a="1"/>
  <c r="C131" i="19" s="1"/>
  <c r="C132" i="19" s="1" a="1"/>
  <c r="C132" i="19" s="1"/>
  <c r="C133" i="19" s="1" a="1"/>
  <c r="C133" i="19" s="1"/>
  <c r="C134" i="19" s="1" a="1"/>
  <c r="C134" i="19" s="1"/>
  <c r="C135" i="19" s="1" a="1"/>
  <c r="C135" i="19" s="1"/>
  <c r="C136" i="19" s="1" a="1"/>
  <c r="C136" i="19" s="1"/>
  <c r="C137" i="19" s="1" a="1"/>
  <c r="C137" i="19" s="1"/>
  <c r="C138" i="19" s="1" a="1"/>
  <c r="C138" i="19" s="1"/>
  <c r="C139" i="19" s="1" a="1"/>
  <c r="C139" i="19" s="1"/>
  <c r="C140" i="19" s="1" a="1"/>
  <c r="C140" i="19" s="1"/>
  <c r="C141" i="19" s="1" a="1"/>
  <c r="C141" i="19" s="1"/>
  <c r="C142" i="19" s="1" a="1"/>
  <c r="C142" i="19" s="1"/>
  <c r="C143" i="19" s="1" a="1"/>
  <c r="C143" i="19" s="1"/>
  <c r="C144" i="19" s="1" a="1"/>
  <c r="C144" i="19" s="1"/>
  <c r="C145" i="19" s="1" a="1"/>
  <c r="C145" i="19" s="1"/>
  <c r="C146" i="19" s="1" a="1"/>
  <c r="C146" i="19" s="1"/>
  <c r="C147" i="19" s="1" a="1"/>
  <c r="C147" i="19" s="1"/>
  <c r="C148" i="19" s="1" a="1"/>
  <c r="C148" i="19" s="1"/>
  <c r="C149" i="19" s="1" a="1"/>
  <c r="C149" i="19" s="1"/>
  <c r="C150" i="19" s="1" a="1"/>
  <c r="C150" i="19" s="1"/>
  <c r="C151" i="19" s="1" a="1"/>
  <c r="C151" i="19" s="1"/>
  <c r="C152" i="19" s="1" a="1"/>
  <c r="C152" i="19" s="1"/>
  <c r="C153" i="19" s="1" a="1"/>
  <c r="C153" i="19" s="1"/>
  <c r="C154" i="19" s="1" a="1"/>
  <c r="C154" i="19" s="1"/>
  <c r="C155" i="19" s="1" a="1"/>
  <c r="C155" i="19" s="1"/>
  <c r="C156" i="19" s="1" a="1"/>
  <c r="C156" i="19" s="1"/>
  <c r="C157" i="19" s="1" a="1"/>
  <c r="C157" i="19" s="1"/>
  <c r="C158" i="19" s="1" a="1"/>
  <c r="C158" i="19" s="1"/>
  <c r="C159" i="19" s="1" a="1"/>
  <c r="C159" i="19" s="1"/>
  <c r="C160" i="19" s="1" a="1"/>
  <c r="C160" i="19" s="1"/>
  <c r="C161" i="19" s="1" a="1"/>
  <c r="C161" i="19" s="1"/>
  <c r="C162" i="19" s="1" a="1"/>
  <c r="C162" i="19" s="1"/>
  <c r="C163" i="19" s="1" a="1"/>
  <c r="C163" i="19" s="1"/>
  <c r="C164" i="19" s="1" a="1"/>
  <c r="C164" i="19" s="1"/>
  <c r="C165" i="19" s="1" a="1"/>
  <c r="C165" i="19" s="1"/>
  <c r="C166" i="19" s="1" a="1"/>
  <c r="C166" i="19" s="1"/>
  <c r="C167" i="19" s="1" a="1"/>
  <c r="C167" i="19" s="1"/>
  <c r="C168" i="19" s="1" a="1"/>
  <c r="C168" i="19" s="1"/>
  <c r="C169" i="19" s="1" a="1"/>
  <c r="C169" i="19" s="1"/>
  <c r="C170" i="19" s="1" a="1"/>
  <c r="C170" i="19" s="1"/>
  <c r="C171" i="19" s="1" a="1"/>
  <c r="C171" i="19" s="1"/>
  <c r="C172" i="19" s="1" a="1"/>
  <c r="C172" i="19" s="1"/>
  <c r="C173" i="19" s="1" a="1"/>
  <c r="C173" i="19" s="1"/>
  <c r="C174" i="19" s="1" a="1"/>
  <c r="C174" i="19" s="1"/>
  <c r="C175" i="19" s="1" a="1"/>
  <c r="C175" i="19" s="1"/>
  <c r="C176" i="19" s="1" a="1"/>
  <c r="C176" i="19" s="1"/>
  <c r="C177" i="19" s="1" a="1"/>
  <c r="C177" i="19" s="1"/>
  <c r="C178" i="19" s="1" a="1"/>
  <c r="C178" i="19" s="1"/>
  <c r="C179" i="19" s="1" a="1"/>
  <c r="C179" i="19" s="1"/>
  <c r="C180" i="19" s="1" a="1"/>
  <c r="C180" i="19" s="1"/>
  <c r="C181" i="19" s="1" a="1"/>
  <c r="C181" i="19" s="1"/>
  <c r="C182" i="19" s="1" a="1"/>
  <c r="C182" i="19" s="1"/>
  <c r="C183" i="19" s="1" a="1"/>
  <c r="C183" i="19" s="1"/>
  <c r="C184" i="19" s="1" a="1"/>
  <c r="C184" i="19" s="1"/>
  <c r="C185" i="19" s="1" a="1"/>
  <c r="C185" i="19" s="1"/>
  <c r="C186" i="19" s="1" a="1"/>
  <c r="C186" i="19" s="1"/>
  <c r="C187" i="19" s="1" a="1"/>
  <c r="C187" i="19" s="1"/>
  <c r="C188" i="19" s="1" a="1"/>
  <c r="C188" i="19" s="1"/>
  <c r="C189" i="19" s="1" a="1"/>
  <c r="C189" i="19" s="1"/>
  <c r="C190" i="19" s="1" a="1"/>
  <c r="C190" i="19" s="1"/>
  <c r="C191" i="19" s="1" a="1"/>
  <c r="C191" i="19" s="1"/>
  <c r="C192" i="19" s="1" a="1"/>
  <c r="C192" i="19" s="1"/>
  <c r="C193" i="19" s="1" a="1"/>
  <c r="C193" i="19" s="1"/>
  <c r="C194" i="19" s="1" a="1"/>
  <c r="C194" i="19" s="1"/>
  <c r="C195" i="19" s="1" a="1"/>
  <c r="C195" i="19" s="1"/>
  <c r="C196" i="19" s="1" a="1"/>
  <c r="C196" i="19" s="1"/>
  <c r="C197" i="19" s="1" a="1"/>
  <c r="C197" i="19" s="1"/>
  <c r="C198" i="19" s="1" a="1"/>
  <c r="C198" i="19" s="1"/>
  <c r="C199" i="19" s="1" a="1"/>
  <c r="C199" i="19" s="1"/>
  <c r="C200" i="19" s="1" a="1"/>
  <c r="C200" i="19" s="1"/>
  <c r="C201" i="19" s="1" a="1"/>
  <c r="C201" i="19" s="1"/>
  <c r="C202" i="19" s="1" a="1"/>
  <c r="C202" i="19" s="1"/>
  <c r="C203" i="19" s="1" a="1"/>
  <c r="C203" i="19" s="1"/>
  <c r="C204" i="19" s="1" a="1"/>
  <c r="C204" i="19" s="1"/>
  <c r="C205" i="19" s="1" a="1"/>
  <c r="C205" i="19" s="1"/>
  <c r="C206" i="19" s="1" a="1"/>
  <c r="C206" i="19" s="1"/>
  <c r="C207" i="19" s="1" a="1"/>
  <c r="C207" i="19" s="1"/>
  <c r="C208" i="19" s="1" a="1"/>
  <c r="C208" i="19" s="1"/>
  <c r="C209" i="19" s="1" a="1"/>
  <c r="C209" i="19" s="1"/>
  <c r="C210" i="19" s="1" a="1"/>
  <c r="C210" i="19" s="1"/>
  <c r="C211" i="19" s="1" a="1"/>
  <c r="C211" i="19" s="1"/>
  <c r="C212" i="19" s="1" a="1"/>
  <c r="C212" i="19" s="1"/>
  <c r="C213" i="19" s="1" a="1"/>
  <c r="C213" i="19" s="1"/>
  <c r="C214" i="19" s="1" a="1"/>
  <c r="C214" i="19" s="1"/>
  <c r="C215" i="19" s="1" a="1"/>
  <c r="C215" i="19" s="1"/>
  <c r="C216" i="19" s="1" a="1"/>
  <c r="C216" i="19" s="1"/>
  <c r="C217" i="19" s="1" a="1"/>
  <c r="C217" i="19" s="1"/>
  <c r="C218" i="19" s="1" a="1"/>
  <c r="C218" i="19" s="1"/>
  <c r="C219" i="19" s="1" a="1"/>
  <c r="C219" i="19" s="1"/>
  <c r="C220" i="19" s="1" a="1"/>
  <c r="C220" i="19" s="1"/>
  <c r="C221" i="19" s="1" a="1"/>
  <c r="C221" i="19" s="1"/>
  <c r="C222" i="19" s="1" a="1"/>
  <c r="C222" i="19" s="1"/>
  <c r="C223" i="19" s="1" a="1"/>
  <c r="C223" i="19" s="1"/>
  <c r="C224" i="19" s="1" a="1"/>
  <c r="C224" i="19" s="1"/>
  <c r="C225" i="19" s="1" a="1"/>
  <c r="C225" i="19" s="1"/>
  <c r="C226" i="19" s="1" a="1"/>
  <c r="C226" i="19" s="1"/>
  <c r="C227" i="19" s="1" a="1"/>
  <c r="C227" i="19" s="1"/>
  <c r="C228" i="19" s="1" a="1"/>
  <c r="C228" i="19" s="1"/>
  <c r="C229" i="19" s="1" a="1"/>
  <c r="C229" i="19" s="1"/>
  <c r="C230" i="19" s="1" a="1"/>
  <c r="C230" i="19" s="1"/>
  <c r="C231" i="19" s="1" a="1"/>
  <c r="C231" i="19" s="1"/>
  <c r="C232" i="19" s="1" a="1"/>
  <c r="C232" i="19" s="1"/>
  <c r="C233" i="19" s="1" a="1"/>
  <c r="C233" i="19" s="1"/>
  <c r="C234" i="19" s="1" a="1"/>
  <c r="C234" i="19" s="1"/>
  <c r="C235" i="19" s="1" a="1"/>
  <c r="C235" i="19" s="1"/>
  <c r="C236" i="19" s="1" a="1"/>
  <c r="C236" i="19" s="1"/>
  <c r="C237" i="19" s="1" a="1"/>
  <c r="C237" i="19" s="1"/>
  <c r="C238" i="19" s="1" a="1"/>
  <c r="C238" i="19" s="1"/>
  <c r="C239" i="19" s="1" a="1"/>
  <c r="C239" i="19" s="1"/>
  <c r="C240" i="19" s="1" a="1"/>
  <c r="C240" i="19" s="1"/>
  <c r="C241" i="19" s="1" a="1"/>
  <c r="C241" i="19" s="1"/>
  <c r="C242" i="19" s="1" a="1"/>
  <c r="C242" i="19" s="1"/>
  <c r="C243" i="19" s="1" a="1"/>
  <c r="C243" i="19" s="1"/>
  <c r="C244" i="19" s="1" a="1"/>
  <c r="C244" i="19" s="1"/>
  <c r="C245" i="19" s="1" a="1"/>
  <c r="C245" i="19" s="1"/>
  <c r="C246" i="19" s="1" a="1"/>
  <c r="C246" i="19" s="1"/>
  <c r="C247" i="19" s="1" a="1"/>
  <c r="C247" i="19" s="1"/>
  <c r="C248" i="19" s="1" a="1"/>
  <c r="C248" i="19" s="1"/>
  <c r="C249" i="19" s="1" a="1"/>
  <c r="C249" i="19" s="1"/>
  <c r="C250" i="19" s="1" a="1"/>
  <c r="C250" i="19" s="1"/>
  <c r="C251" i="19" s="1" a="1"/>
  <c r="C251" i="19" s="1"/>
  <c r="C252" i="19" s="1" a="1"/>
  <c r="C252" i="19" s="1"/>
  <c r="C253" i="19" s="1" a="1"/>
  <c r="C253" i="19" s="1"/>
  <c r="C254" i="19" s="1" a="1"/>
  <c r="C254" i="19" s="1"/>
  <c r="C255" i="19" s="1" a="1"/>
  <c r="C255" i="19" s="1"/>
  <c r="P26" i="1"/>
  <c r="P27" i="1"/>
  <c r="G738" i="27"/>
  <c r="G753" i="27"/>
  <c r="F2858" i="27" l="1"/>
  <c r="I231" i="27"/>
  <c r="B2285" i="27"/>
  <c r="H709" i="27"/>
  <c r="H710" i="27"/>
  <c r="H487" i="27"/>
  <c r="B484" i="27"/>
  <c r="C483" i="27"/>
  <c r="H367" i="27"/>
  <c r="H368" i="27"/>
  <c r="C246" i="27"/>
  <c r="B247" i="27"/>
  <c r="I246" i="27"/>
  <c r="H144" i="27"/>
  <c r="I27" i="27"/>
  <c r="C26" i="27"/>
  <c r="B27" i="27"/>
  <c r="J30" i="1"/>
  <c r="G739" i="27"/>
  <c r="G754" i="27"/>
  <c r="F26" i="27"/>
  <c r="F20" i="27"/>
  <c r="F22" i="27"/>
  <c r="F23" i="27"/>
  <c r="F21" i="27"/>
  <c r="F25" i="27"/>
  <c r="F19" i="27"/>
  <c r="F2859" i="27" l="1"/>
  <c r="I232" i="27"/>
  <c r="B2286" i="27"/>
  <c r="H711" i="27"/>
  <c r="H488" i="27"/>
  <c r="B485" i="27"/>
  <c r="C484" i="27"/>
  <c r="H369" i="27"/>
  <c r="H145" i="27"/>
  <c r="C247" i="27"/>
  <c r="I247" i="27"/>
  <c r="B248" i="27"/>
  <c r="C27" i="27"/>
  <c r="B28" i="27"/>
  <c r="I28" i="27"/>
  <c r="F511" i="27"/>
  <c r="F259" i="27"/>
  <c r="F39" i="27"/>
  <c r="G740" i="27"/>
  <c r="G755" i="27"/>
  <c r="F27" i="27"/>
  <c r="F24" i="27"/>
  <c r="F2860" i="27" l="1"/>
  <c r="F2861" i="27"/>
  <c r="I233" i="27"/>
  <c r="B2287" i="27"/>
  <c r="H712" i="27"/>
  <c r="E578" i="27"/>
  <c r="E577" i="27"/>
  <c r="E576" i="27"/>
  <c r="E575" i="27"/>
  <c r="E574" i="27"/>
  <c r="E573" i="27"/>
  <c r="H489" i="27"/>
  <c r="B486" i="27"/>
  <c r="C485" i="27"/>
  <c r="H370" i="27"/>
  <c r="E261" i="27"/>
  <c r="E260" i="27"/>
  <c r="E263" i="27"/>
  <c r="E264" i="27"/>
  <c r="H266" i="27" s="1"/>
  <c r="H267" i="27" s="1"/>
  <c r="H268" i="27" s="1"/>
  <c r="H269" i="27" s="1"/>
  <c r="H270" i="27" s="1"/>
  <c r="E262" i="27"/>
  <c r="I248" i="27"/>
  <c r="B249" i="27"/>
  <c r="C248" i="27"/>
  <c r="H146" i="27"/>
  <c r="E41" i="27"/>
  <c r="E40" i="27"/>
  <c r="E44" i="27"/>
  <c r="H46" i="27" s="1"/>
  <c r="H47" i="27" s="1"/>
  <c r="H48" i="27" s="1"/>
  <c r="H49" i="27" s="1"/>
  <c r="H50" i="27" s="1"/>
  <c r="E43" i="27"/>
  <c r="E42" i="27"/>
  <c r="I29" i="27"/>
  <c r="C28" i="27"/>
  <c r="B29" i="27"/>
  <c r="W2" i="27"/>
  <c r="V2" i="27"/>
  <c r="U2" i="27"/>
  <c r="L26" i="1"/>
  <c r="G741" i="27"/>
  <c r="G756" i="27"/>
  <c r="F2862" i="27" l="1"/>
  <c r="I234" i="27"/>
  <c r="B2288" i="27"/>
  <c r="H713" i="27"/>
  <c r="H490" i="27"/>
  <c r="B487" i="27"/>
  <c r="C486" i="27"/>
  <c r="H371" i="27"/>
  <c r="H272" i="27"/>
  <c r="H273" i="27" s="1"/>
  <c r="H274" i="27" s="1"/>
  <c r="H275" i="27" s="1"/>
  <c r="H276" i="27" s="1"/>
  <c r="H271" i="27"/>
  <c r="H147" i="27"/>
  <c r="H148" i="27"/>
  <c r="I249" i="27"/>
  <c r="B250" i="27"/>
  <c r="C249" i="27"/>
  <c r="H52" i="27"/>
  <c r="H53" i="27" s="1"/>
  <c r="H54" i="27" s="1"/>
  <c r="H55" i="27" s="1"/>
  <c r="H56" i="27" s="1"/>
  <c r="H51" i="27"/>
  <c r="C29" i="27"/>
  <c r="B30" i="27"/>
  <c r="I30" i="27"/>
  <c r="G33" i="29"/>
  <c r="G23" i="29"/>
  <c r="G742" i="27"/>
  <c r="G757" i="27"/>
  <c r="F29" i="27"/>
  <c r="F2863" i="27" l="1"/>
  <c r="I235" i="27"/>
  <c r="B2289" i="27"/>
  <c r="H714" i="27"/>
  <c r="B488" i="27"/>
  <c r="C487" i="27"/>
  <c r="H491" i="27"/>
  <c r="H372" i="27"/>
  <c r="H277" i="27"/>
  <c r="H278" i="27"/>
  <c r="H279" i="27" s="1"/>
  <c r="H280" i="27" s="1"/>
  <c r="H281" i="27" s="1"/>
  <c r="H282" i="27" s="1"/>
  <c r="H149" i="27"/>
  <c r="I250" i="27"/>
  <c r="B251" i="27"/>
  <c r="C250" i="27"/>
  <c r="H57" i="27"/>
  <c r="H58" i="27"/>
  <c r="H59" i="27" s="1"/>
  <c r="H60" i="27" s="1"/>
  <c r="H61" i="27" s="1"/>
  <c r="H62" i="27" s="1"/>
  <c r="I31" i="27"/>
  <c r="B31" i="27"/>
  <c r="C30" i="27"/>
  <c r="N511" i="27"/>
  <c r="AA2" i="27"/>
  <c r="B24" i="29" s="1"/>
  <c r="C259" i="27"/>
  <c r="G743" i="27"/>
  <c r="G758" i="27"/>
  <c r="F30" i="27"/>
  <c r="F2864" i="27" l="1"/>
  <c r="I236" i="27"/>
  <c r="B2290" i="27"/>
  <c r="H716" i="27"/>
  <c r="H715" i="27"/>
  <c r="H492" i="27"/>
  <c r="B489" i="27"/>
  <c r="C488" i="27"/>
  <c r="H373" i="27"/>
  <c r="H374" i="27"/>
  <c r="H284" i="27"/>
  <c r="H285" i="27" s="1"/>
  <c r="H286" i="27" s="1"/>
  <c r="H287" i="27" s="1"/>
  <c r="H288" i="27" s="1"/>
  <c r="H283" i="27"/>
  <c r="H150" i="27"/>
  <c r="B252" i="27"/>
  <c r="I251" i="27"/>
  <c r="C251" i="27"/>
  <c r="H64" i="27"/>
  <c r="H65" i="27" s="1"/>
  <c r="H66" i="27" s="1"/>
  <c r="H67" i="27" s="1"/>
  <c r="H68" i="27" s="1"/>
  <c r="H63" i="27"/>
  <c r="B32" i="27"/>
  <c r="C31" i="27"/>
  <c r="I32" i="27"/>
  <c r="H445" i="27"/>
  <c r="B445" i="27"/>
  <c r="B2196" i="27"/>
  <c r="G744" i="27"/>
  <c r="G759" i="27"/>
  <c r="F31" i="27"/>
  <c r="K2196" i="27"/>
  <c r="F2865" i="27" l="1"/>
  <c r="I237" i="27"/>
  <c r="B2291" i="27"/>
  <c r="H717" i="27"/>
  <c r="H493" i="27"/>
  <c r="B490" i="27"/>
  <c r="C489" i="27"/>
  <c r="H375" i="27"/>
  <c r="H290" i="27"/>
  <c r="H291" i="27" s="1"/>
  <c r="H292" i="27" s="1"/>
  <c r="H293" i="27" s="1"/>
  <c r="H294" i="27" s="1"/>
  <c r="H289" i="27"/>
  <c r="H151" i="27"/>
  <c r="B253" i="27"/>
  <c r="I252" i="27"/>
  <c r="C252" i="27"/>
  <c r="H70" i="27"/>
  <c r="H71" i="27" s="1"/>
  <c r="H72" i="27" s="1"/>
  <c r="H73" i="27" s="1"/>
  <c r="H74" i="27" s="1"/>
  <c r="H69" i="27"/>
  <c r="B33" i="27"/>
  <c r="C33" i="27" s="1"/>
  <c r="C32" i="27"/>
  <c r="I33" i="27"/>
  <c r="G34" i="29"/>
  <c r="G35" i="29"/>
  <c r="G36" i="29"/>
  <c r="G37" i="29"/>
  <c r="G16" i="29"/>
  <c r="G17" i="29"/>
  <c r="G18" i="29"/>
  <c r="G19" i="29"/>
  <c r="G20" i="29"/>
  <c r="G21" i="29"/>
  <c r="G22" i="29"/>
  <c r="G15" i="29"/>
  <c r="G745" i="27"/>
  <c r="G760" i="27"/>
  <c r="F32" i="27"/>
  <c r="G445" i="27"/>
  <c r="F445" i="27"/>
  <c r="D445" i="27"/>
  <c r="P2196" i="27"/>
  <c r="F2866" i="27" l="1"/>
  <c r="F2867" i="27"/>
  <c r="I238" i="27"/>
  <c r="B2292" i="27"/>
  <c r="H718" i="27"/>
  <c r="B491" i="27"/>
  <c r="C490" i="27"/>
  <c r="H494" i="27"/>
  <c r="H376" i="27"/>
  <c r="H296" i="27"/>
  <c r="H297" i="27" s="1"/>
  <c r="H298" i="27" s="1"/>
  <c r="H299" i="27" s="1"/>
  <c r="H300" i="27" s="1"/>
  <c r="H295" i="27"/>
  <c r="H152" i="27"/>
  <c r="I253" i="27"/>
  <c r="C253" i="27"/>
  <c r="H75" i="27"/>
  <c r="H76" i="27"/>
  <c r="H77" i="27" s="1"/>
  <c r="H78" i="27" s="1"/>
  <c r="H79" i="27" s="1"/>
  <c r="H80" i="27" s="1"/>
  <c r="G207" i="24"/>
  <c r="G203" i="24"/>
  <c r="G199" i="24"/>
  <c r="G195" i="24"/>
  <c r="G191" i="24"/>
  <c r="G187" i="24"/>
  <c r="G183" i="24"/>
  <c r="G179" i="24"/>
  <c r="G205" i="24"/>
  <c r="G201" i="24"/>
  <c r="G197" i="24"/>
  <c r="G193" i="24"/>
  <c r="G189" i="24"/>
  <c r="G185" i="24"/>
  <c r="G181" i="24"/>
  <c r="G746" i="27"/>
  <c r="G761" i="27"/>
  <c r="F33" i="27"/>
  <c r="F2868" i="27" l="1"/>
  <c r="B2293" i="27"/>
  <c r="H719" i="27"/>
  <c r="H495" i="27"/>
  <c r="B492" i="27"/>
  <c r="C491" i="27"/>
  <c r="H377" i="27"/>
  <c r="H301" i="27"/>
  <c r="H302" i="27"/>
  <c r="H303" i="27" s="1"/>
  <c r="H304" i="27" s="1"/>
  <c r="H305" i="27" s="1"/>
  <c r="H306" i="27" s="1"/>
  <c r="H154" i="27"/>
  <c r="H153" i="27"/>
  <c r="H81" i="27"/>
  <c r="H82" i="27"/>
  <c r="H83" i="27" s="1"/>
  <c r="H84" i="27" s="1"/>
  <c r="H85" i="27" s="1"/>
  <c r="H86" i="27" s="1"/>
  <c r="I286" i="16"/>
  <c r="F2869" i="27" l="1"/>
  <c r="B2294" i="27"/>
  <c r="H720" i="27"/>
  <c r="B493" i="27"/>
  <c r="C492" i="27"/>
  <c r="H496" i="27"/>
  <c r="H378" i="27"/>
  <c r="H308" i="27"/>
  <c r="H309" i="27" s="1"/>
  <c r="H310" i="27" s="1"/>
  <c r="H311" i="27" s="1"/>
  <c r="H312" i="27" s="1"/>
  <c r="H307" i="27"/>
  <c r="H155" i="27"/>
  <c r="H88" i="27"/>
  <c r="H89" i="27" s="1"/>
  <c r="H90" i="27" s="1"/>
  <c r="H91" i="27" s="1"/>
  <c r="H92" i="27" s="1"/>
  <c r="H87" i="27"/>
  <c r="H286" i="16"/>
  <c r="V445" i="27"/>
  <c r="L445" i="27"/>
  <c r="R445" i="27"/>
  <c r="Q445" i="27"/>
  <c r="O445" i="27"/>
  <c r="N445" i="27"/>
  <c r="U445" i="27"/>
  <c r="I445" i="27"/>
  <c r="T445" i="27"/>
  <c r="F2870" i="27" l="1"/>
  <c r="B2295" i="27"/>
  <c r="H722" i="27"/>
  <c r="H721" i="27"/>
  <c r="H497" i="27"/>
  <c r="B494" i="27"/>
  <c r="C493" i="27"/>
  <c r="H379" i="27"/>
  <c r="H380" i="27"/>
  <c r="H314" i="27"/>
  <c r="H315" i="27" s="1"/>
  <c r="H316" i="27" s="1"/>
  <c r="H317" i="27" s="1"/>
  <c r="H318" i="27" s="1"/>
  <c r="H313" i="27"/>
  <c r="H156" i="27"/>
  <c r="H94" i="27"/>
  <c r="H95" i="27" s="1"/>
  <c r="H96" i="27" s="1"/>
  <c r="H97" i="27" s="1"/>
  <c r="H98" i="27" s="1"/>
  <c r="H93" i="27"/>
  <c r="BB9" i="33"/>
  <c r="BA9" i="33"/>
  <c r="L697" i="27"/>
  <c r="L692" i="27"/>
  <c r="M476" i="27"/>
  <c r="O10" i="33"/>
  <c r="J692" i="27" s="1"/>
  <c r="J693" i="27"/>
  <c r="J694" i="27"/>
  <c r="J697" i="27"/>
  <c r="L693" i="27"/>
  <c r="L694" i="27"/>
  <c r="E476" i="27"/>
  <c r="L696" i="27"/>
  <c r="J696" i="27"/>
  <c r="L695" i="27"/>
  <c r="J695" i="27"/>
  <c r="F2871" i="27" l="1"/>
  <c r="B2296" i="27"/>
  <c r="H723" i="27"/>
  <c r="B495" i="27"/>
  <c r="C494" i="27"/>
  <c r="H498" i="27"/>
  <c r="H381" i="27"/>
  <c r="H320" i="27"/>
  <c r="H321" i="27" s="1"/>
  <c r="H322" i="27" s="1"/>
  <c r="H323" i="27" s="1"/>
  <c r="H324" i="27" s="1"/>
  <c r="H319" i="27"/>
  <c r="H157" i="27"/>
  <c r="H100" i="27"/>
  <c r="H101" i="27" s="1"/>
  <c r="H102" i="27" s="1"/>
  <c r="H103" i="27" s="1"/>
  <c r="H104" i="27" s="1"/>
  <c r="H99" i="27"/>
  <c r="BA11" i="33"/>
  <c r="BA13" i="33" s="1"/>
  <c r="BC9" i="33"/>
  <c r="M477" i="27"/>
  <c r="BD9" i="33"/>
  <c r="K476" i="27"/>
  <c r="K693" i="27"/>
  <c r="J476" i="27"/>
  <c r="K697" i="27"/>
  <c r="K695" i="27"/>
  <c r="O9" i="33"/>
  <c r="K692" i="27" s="1"/>
  <c r="F476" i="27"/>
  <c r="K694" i="27"/>
  <c r="AH9" i="33"/>
  <c r="E477" i="27"/>
  <c r="E478" i="27"/>
  <c r="BD11" i="33"/>
  <c r="Y9" i="33"/>
  <c r="I695" i="27" s="1"/>
  <c r="AK9" i="33"/>
  <c r="AE9" i="33"/>
  <c r="I697" i="27" s="1"/>
  <c r="M478" i="27"/>
  <c r="BD13" i="33"/>
  <c r="K696" i="27"/>
  <c r="AB9" i="33"/>
  <c r="I696" i="27" s="1"/>
  <c r="F2872" i="27" l="1"/>
  <c r="F2873" i="27"/>
  <c r="B2297" i="27"/>
  <c r="A696" i="27"/>
  <c r="A697" i="27"/>
  <c r="A695" i="27"/>
  <c r="H724" i="27"/>
  <c r="B496" i="27"/>
  <c r="C495" i="27"/>
  <c r="H499" i="27"/>
  <c r="H382" i="27"/>
  <c r="H325" i="27"/>
  <c r="H326" i="27"/>
  <c r="H327" i="27" s="1"/>
  <c r="H328" i="27" s="1"/>
  <c r="H329" i="27" s="1"/>
  <c r="H330" i="27" s="1"/>
  <c r="H158" i="27"/>
  <c r="H105" i="27"/>
  <c r="H106" i="27"/>
  <c r="H107" i="27" s="1"/>
  <c r="H108" i="27" s="1"/>
  <c r="H109" i="27" s="1"/>
  <c r="H110" i="27" s="1"/>
  <c r="BA15" i="33"/>
  <c r="F478" i="27"/>
  <c r="G9" i="33"/>
  <c r="D476" i="27" s="1"/>
  <c r="K477" i="27"/>
  <c r="E479" i="27"/>
  <c r="V9" i="33"/>
  <c r="I694" i="27" s="1"/>
  <c r="J477" i="27"/>
  <c r="S9" i="33"/>
  <c r="I693" i="27" s="1"/>
  <c r="P9" i="33"/>
  <c r="I692" i="27" s="1"/>
  <c r="J478" i="27"/>
  <c r="K478" i="27"/>
  <c r="F477" i="27"/>
  <c r="M479" i="27"/>
  <c r="F2874" i="27" l="1"/>
  <c r="B2298" i="27"/>
  <c r="A692" i="27"/>
  <c r="A693" i="27"/>
  <c r="A694" i="27"/>
  <c r="H725" i="27"/>
  <c r="H500" i="27"/>
  <c r="B497" i="27"/>
  <c r="C496" i="27"/>
  <c r="H383" i="27"/>
  <c r="H332" i="27"/>
  <c r="H333" i="27" s="1"/>
  <c r="H334" i="27" s="1"/>
  <c r="H335" i="27" s="1"/>
  <c r="H336" i="27" s="1"/>
  <c r="H331" i="27"/>
  <c r="H160" i="27"/>
  <c r="H159" i="27"/>
  <c r="H112" i="27"/>
  <c r="H113" i="27" s="1"/>
  <c r="H114" i="27" s="1"/>
  <c r="H115" i="27" s="1"/>
  <c r="H116" i="27" s="1"/>
  <c r="H111" i="27"/>
  <c r="BA17" i="33"/>
  <c r="BD17" i="33"/>
  <c r="G11" i="33"/>
  <c r="D477" i="27" s="1"/>
  <c r="F479" i="27"/>
  <c r="J479" i="27"/>
  <c r="G13" i="33"/>
  <c r="D478" i="27" s="1"/>
  <c r="BD15" i="33"/>
  <c r="K479" i="27"/>
  <c r="M480" i="27"/>
  <c r="E480" i="27"/>
  <c r="F2875" i="27" l="1"/>
  <c r="B2299" i="27"/>
  <c r="H726" i="27"/>
  <c r="H501" i="27"/>
  <c r="B498" i="27"/>
  <c r="C497" i="27"/>
  <c r="H384" i="27"/>
  <c r="H338" i="27"/>
  <c r="H339" i="27" s="1"/>
  <c r="H340" i="27" s="1"/>
  <c r="H341" i="27" s="1"/>
  <c r="H342" i="27" s="1"/>
  <c r="H337" i="27"/>
  <c r="H161" i="27"/>
  <c r="H118" i="27"/>
  <c r="H119" i="27" s="1"/>
  <c r="H120" i="27" s="1"/>
  <c r="H121" i="27" s="1"/>
  <c r="H122" i="27" s="1"/>
  <c r="H117" i="27"/>
  <c r="BA19" i="33"/>
  <c r="C2196" i="27"/>
  <c r="C1411" i="27"/>
  <c r="C878" i="27"/>
  <c r="J480" i="27"/>
  <c r="G15" i="33"/>
  <c r="D479" i="27" s="1"/>
  <c r="BD19" i="33"/>
  <c r="F480" i="27"/>
  <c r="K480" i="27"/>
  <c r="F2876" i="27" l="1"/>
  <c r="B2300" i="27"/>
  <c r="H727" i="27"/>
  <c r="H728" i="27"/>
  <c r="H502" i="27"/>
  <c r="B499" i="27"/>
  <c r="C498" i="27"/>
  <c r="H386" i="27"/>
  <c r="H385" i="27"/>
  <c r="H344" i="27"/>
  <c r="H345" i="27" s="1"/>
  <c r="H346" i="27" s="1"/>
  <c r="H347" i="27" s="1"/>
  <c r="H348" i="27" s="1"/>
  <c r="H349" i="27" s="1"/>
  <c r="H343" i="27"/>
  <c r="H162" i="27"/>
  <c r="H124" i="27"/>
  <c r="H125" i="27" s="1"/>
  <c r="H126" i="27" s="1"/>
  <c r="H127" i="27" s="1"/>
  <c r="H128" i="27" s="1"/>
  <c r="H129" i="27" s="1"/>
  <c r="H123" i="27"/>
  <c r="BA21" i="33"/>
  <c r="AG9" i="31"/>
  <c r="AH9" i="31"/>
  <c r="U621" i="32"/>
  <c r="U316" i="32"/>
  <c r="K481" i="27"/>
  <c r="G17" i="33"/>
  <c r="D480" i="27" s="1"/>
  <c r="F481" i="27"/>
  <c r="M353" i="27"/>
  <c r="F239" i="27"/>
  <c r="N351" i="27"/>
  <c r="J481" i="27"/>
  <c r="E482" i="27"/>
  <c r="M352" i="27"/>
  <c r="M482" i="27"/>
  <c r="AI9" i="31"/>
  <c r="F2877" i="27" l="1"/>
  <c r="B2301" i="27"/>
  <c r="H729" i="27"/>
  <c r="B500" i="27"/>
  <c r="C499" i="27"/>
  <c r="H503" i="27"/>
  <c r="H387" i="27"/>
  <c r="H163" i="27"/>
  <c r="U623" i="32"/>
  <c r="U318" i="32"/>
  <c r="BA23" i="33"/>
  <c r="U10" i="32"/>
  <c r="J482" i="27"/>
  <c r="N353" i="27"/>
  <c r="J350" i="27"/>
  <c r="N350" i="27"/>
  <c r="F482" i="27"/>
  <c r="I352" i="27"/>
  <c r="BD21" i="33"/>
  <c r="J353" i="27"/>
  <c r="M483" i="27"/>
  <c r="I350" i="27"/>
  <c r="I353" i="27"/>
  <c r="J352" i="27"/>
  <c r="I351" i="27"/>
  <c r="N352" i="27"/>
  <c r="M351" i="27"/>
  <c r="J351" i="27"/>
  <c r="K482" i="27"/>
  <c r="M350" i="27"/>
  <c r="F2879" i="27" l="1"/>
  <c r="F2878" i="27"/>
  <c r="B2302" i="27"/>
  <c r="H730" i="27"/>
  <c r="H504" i="27"/>
  <c r="B501" i="27"/>
  <c r="C500" i="27"/>
  <c r="H388" i="27"/>
  <c r="H164" i="27"/>
  <c r="BA25" i="33"/>
  <c r="U320" i="32"/>
  <c r="U625" i="32"/>
  <c r="U12" i="32"/>
  <c r="G859" i="27"/>
  <c r="G861" i="27"/>
  <c r="G858" i="27"/>
  <c r="G860" i="27"/>
  <c r="L9" i="31"/>
  <c r="K350" i="27" s="1"/>
  <c r="G621" i="32"/>
  <c r="M484" i="27"/>
  <c r="X9" i="31"/>
  <c r="K353" i="27" s="1"/>
  <c r="G316" i="32"/>
  <c r="K483" i="27"/>
  <c r="T9" i="31"/>
  <c r="K352" i="27" s="1"/>
  <c r="J483" i="27"/>
  <c r="P9" i="31"/>
  <c r="K351" i="27" s="1"/>
  <c r="E483" i="27"/>
  <c r="BD23" i="33"/>
  <c r="F483" i="27"/>
  <c r="G21" i="33"/>
  <c r="D482" i="27" s="1"/>
  <c r="F2880" i="27" l="1"/>
  <c r="B2303" i="27"/>
  <c r="H731" i="27"/>
  <c r="B502" i="27"/>
  <c r="C501" i="27"/>
  <c r="H505" i="27"/>
  <c r="A351" i="27"/>
  <c r="A352" i="27"/>
  <c r="A353" i="27"/>
  <c r="A350" i="27"/>
  <c r="H389" i="27"/>
  <c r="H165" i="27"/>
  <c r="H166" i="27"/>
  <c r="S108" i="24"/>
  <c r="U627" i="32"/>
  <c r="U14" i="32"/>
  <c r="U322" i="32"/>
  <c r="U324" i="32" s="1"/>
  <c r="BA27" i="33"/>
  <c r="AZ9" i="34"/>
  <c r="AY9" i="34"/>
  <c r="H2846" i="27"/>
  <c r="K2848" i="27"/>
  <c r="F484" i="27"/>
  <c r="J484" i="27"/>
  <c r="BD9" i="34"/>
  <c r="BB9" i="34"/>
  <c r="M485" i="27"/>
  <c r="BD27" i="33"/>
  <c r="BD25" i="33"/>
  <c r="J2844" i="27"/>
  <c r="BC9" i="34"/>
  <c r="G623" i="32"/>
  <c r="K484" i="27"/>
  <c r="G318" i="32"/>
  <c r="G23" i="33"/>
  <c r="D483" i="27" s="1"/>
  <c r="G10" i="32"/>
  <c r="E484" i="27"/>
  <c r="I2844" i="27"/>
  <c r="F2881" i="27" l="1"/>
  <c r="B2304" i="27"/>
  <c r="H732" i="27"/>
  <c r="B503" i="27"/>
  <c r="C502" i="27"/>
  <c r="H390" i="27"/>
  <c r="H167" i="27"/>
  <c r="BA29" i="33"/>
  <c r="U326" i="32"/>
  <c r="U16" i="32"/>
  <c r="U629" i="32"/>
  <c r="AY10" i="34"/>
  <c r="AH11" i="31"/>
  <c r="G12" i="32"/>
  <c r="I2846" i="27"/>
  <c r="J2847" i="27"/>
  <c r="H2848" i="27"/>
  <c r="G625" i="32"/>
  <c r="AI11" i="31"/>
  <c r="J2846" i="27"/>
  <c r="I2845" i="27"/>
  <c r="J2843" i="27"/>
  <c r="E486" i="27"/>
  <c r="I2843" i="27"/>
  <c r="E485" i="27"/>
  <c r="H2844" i="27"/>
  <c r="F240" i="27"/>
  <c r="J2848" i="27"/>
  <c r="J2845" i="27"/>
  <c r="I2847" i="27"/>
  <c r="H2847" i="27"/>
  <c r="G25" i="33"/>
  <c r="D484" i="27" s="1"/>
  <c r="M486" i="27"/>
  <c r="J485" i="27"/>
  <c r="G320" i="32"/>
  <c r="K2846" i="27"/>
  <c r="F485" i="27"/>
  <c r="K485" i="27"/>
  <c r="H2845" i="27"/>
  <c r="H2843" i="27"/>
  <c r="K2847" i="27"/>
  <c r="K2844" i="27"/>
  <c r="K2843" i="27"/>
  <c r="K2845" i="27"/>
  <c r="I2848" i="27"/>
  <c r="A2844" i="27" l="1"/>
  <c r="A2845" i="27"/>
  <c r="A2848" i="27"/>
  <c r="A2843" i="27"/>
  <c r="A2846" i="27"/>
  <c r="A2847" i="27"/>
  <c r="F2882" i="27"/>
  <c r="B2305" i="27"/>
  <c r="H733" i="27"/>
  <c r="H734" i="27"/>
  <c r="B504" i="27"/>
  <c r="C503" i="27"/>
  <c r="H391" i="27"/>
  <c r="H392" i="27"/>
  <c r="H168" i="27"/>
  <c r="U18" i="32"/>
  <c r="U20" i="32" s="1"/>
  <c r="AY11" i="34"/>
  <c r="U631" i="32"/>
  <c r="U328" i="32"/>
  <c r="BA31" i="33"/>
  <c r="AH13" i="31"/>
  <c r="AI13" i="31"/>
  <c r="G627" i="32"/>
  <c r="G27" i="33"/>
  <c r="D485" i="27" s="1"/>
  <c r="F241" i="27"/>
  <c r="BD10" i="34"/>
  <c r="J486" i="27"/>
  <c r="BC10" i="34"/>
  <c r="F486" i="27"/>
  <c r="K486" i="27"/>
  <c r="G324" i="32"/>
  <c r="BC11" i="34"/>
  <c r="BD29" i="33"/>
  <c r="BB10" i="34"/>
  <c r="BD31" i="33"/>
  <c r="E487" i="27"/>
  <c r="G14" i="32"/>
  <c r="M487" i="27"/>
  <c r="F2883" i="27" l="1"/>
  <c r="B2306" i="27"/>
  <c r="H735" i="27"/>
  <c r="B505" i="27"/>
  <c r="C504" i="27"/>
  <c r="H393" i="27"/>
  <c r="H169" i="27"/>
  <c r="AY12" i="34"/>
  <c r="AY13" i="34" s="1"/>
  <c r="BA33" i="33"/>
  <c r="U330" i="32"/>
  <c r="U633" i="32"/>
  <c r="U22" i="32"/>
  <c r="AH15" i="31"/>
  <c r="BB11" i="34"/>
  <c r="A16" i="32"/>
  <c r="AI15" i="31"/>
  <c r="A318" i="32"/>
  <c r="G29" i="33"/>
  <c r="D486" i="27" s="1"/>
  <c r="M239" i="27" a="1"/>
  <c r="A316" i="32"/>
  <c r="A10" i="32"/>
  <c r="BB12" i="34"/>
  <c r="A625" i="32"/>
  <c r="A18" i="32"/>
  <c r="G326" i="32"/>
  <c r="A324" i="32"/>
  <c r="A20" i="32"/>
  <c r="F487" i="27"/>
  <c r="J487" i="27"/>
  <c r="A22" i="32"/>
  <c r="K487" i="27"/>
  <c r="A631" i="32"/>
  <c r="BC12" i="34"/>
  <c r="A623" i="32"/>
  <c r="BD33" i="33"/>
  <c r="A326" i="32"/>
  <c r="BD12" i="34"/>
  <c r="A320" i="32"/>
  <c r="A12" i="32"/>
  <c r="BD11" i="34"/>
  <c r="A14" i="32"/>
  <c r="F242" i="27"/>
  <c r="A627" i="32"/>
  <c r="A328" i="32"/>
  <c r="A621" i="32"/>
  <c r="F2884" i="27" l="1"/>
  <c r="F2885" i="27"/>
  <c r="G2012" i="27"/>
  <c r="E2013" i="27"/>
  <c r="N2015" i="27"/>
  <c r="G2015" i="27"/>
  <c r="P2012" i="27"/>
  <c r="N2013" i="27"/>
  <c r="O2015" i="27"/>
  <c r="P2014" i="27"/>
  <c r="N2012" i="27"/>
  <c r="E2012" i="27"/>
  <c r="N2014" i="27"/>
  <c r="O2012" i="27"/>
  <c r="I2012" i="27"/>
  <c r="I2013" i="27"/>
  <c r="I2015" i="27"/>
  <c r="O2014" i="27"/>
  <c r="H2015" i="27"/>
  <c r="H2013" i="27"/>
  <c r="P2013" i="27"/>
  <c r="G2013" i="27"/>
  <c r="J2015" i="27"/>
  <c r="H2012" i="27"/>
  <c r="O2013" i="27"/>
  <c r="P2015" i="27"/>
  <c r="E2015" i="27"/>
  <c r="G2014" i="27"/>
  <c r="E2014" i="27"/>
  <c r="H2014" i="27"/>
  <c r="I2014" i="27"/>
  <c r="K1416" i="27"/>
  <c r="B2307" i="27"/>
  <c r="E1030" i="27"/>
  <c r="G1031" i="27"/>
  <c r="E1029" i="27"/>
  <c r="N1029" i="27"/>
  <c r="L1031" i="27"/>
  <c r="O1029" i="27"/>
  <c r="N1030" i="27"/>
  <c r="J1031" i="27"/>
  <c r="H1029" i="27"/>
  <c r="O1030" i="27"/>
  <c r="H1030" i="27"/>
  <c r="I1029" i="27"/>
  <c r="H1031" i="27"/>
  <c r="J1029" i="27"/>
  <c r="G1030" i="27"/>
  <c r="J1030" i="27"/>
  <c r="G1029" i="27"/>
  <c r="L1030" i="27"/>
  <c r="I1031" i="27"/>
  <c r="L1029" i="27"/>
  <c r="E1031" i="27"/>
  <c r="O1031" i="27"/>
  <c r="N1031" i="27"/>
  <c r="I1030" i="27"/>
  <c r="I1337" i="27"/>
  <c r="H1338" i="27"/>
  <c r="O1334" i="27"/>
  <c r="H1337" i="27"/>
  <c r="O1335" i="27"/>
  <c r="E1335" i="27"/>
  <c r="I1334" i="27"/>
  <c r="L1335" i="27"/>
  <c r="H1333" i="27"/>
  <c r="L1334" i="27"/>
  <c r="N1334" i="27"/>
  <c r="H1335" i="27"/>
  <c r="I1338" i="27"/>
  <c r="N1337" i="27"/>
  <c r="G1338" i="27"/>
  <c r="J1334" i="27"/>
  <c r="E1333" i="27"/>
  <c r="N1338" i="27"/>
  <c r="L1337" i="27"/>
  <c r="H1334" i="27"/>
  <c r="O1338" i="27"/>
  <c r="O1337" i="27"/>
  <c r="L1338" i="27"/>
  <c r="G1337" i="27"/>
  <c r="E1334" i="27"/>
  <c r="G1335" i="27"/>
  <c r="G1334" i="27"/>
  <c r="J1335" i="27"/>
  <c r="J1333" i="27"/>
  <c r="N1335" i="27"/>
  <c r="I1333" i="27"/>
  <c r="I1335" i="27"/>
  <c r="G1333" i="27"/>
  <c r="O1333" i="27"/>
  <c r="L1333" i="27"/>
  <c r="N1333" i="27"/>
  <c r="L1336" i="27"/>
  <c r="H736" i="27"/>
  <c r="C505" i="27"/>
  <c r="H394" i="27"/>
  <c r="M239" i="27"/>
  <c r="H170" i="27"/>
  <c r="U332" i="32"/>
  <c r="U334" i="32" s="1"/>
  <c r="G1411" i="27"/>
  <c r="E1411" i="27"/>
  <c r="O1411" i="27"/>
  <c r="M1411" i="27"/>
  <c r="A1411" i="27" s="1"/>
  <c r="U24" i="32"/>
  <c r="U635" i="32"/>
  <c r="BA35" i="33"/>
  <c r="N1411" i="27"/>
  <c r="AH17" i="31"/>
  <c r="AY14" i="34"/>
  <c r="BD35" i="33"/>
  <c r="A633" i="32"/>
  <c r="F243" i="27"/>
  <c r="J488" i="27"/>
  <c r="BD14" i="34"/>
  <c r="G631" i="32"/>
  <c r="G328" i="32"/>
  <c r="A334" i="32"/>
  <c r="BC14" i="34"/>
  <c r="A635" i="32"/>
  <c r="AI17" i="31"/>
  <c r="BB14" i="34"/>
  <c r="BD13" i="34"/>
  <c r="BC13" i="34"/>
  <c r="A24" i="32"/>
  <c r="G20" i="32"/>
  <c r="K488" i="27"/>
  <c r="M489" i="27"/>
  <c r="BB13" i="34"/>
  <c r="G31" i="33"/>
  <c r="D487" i="27" s="1"/>
  <c r="G18" i="32"/>
  <c r="F488" i="27"/>
  <c r="E489" i="27"/>
  <c r="F2886" i="27" l="1"/>
  <c r="B2308" i="27"/>
  <c r="N1336" i="27"/>
  <c r="G1339" i="27"/>
  <c r="L1339" i="27"/>
  <c r="E1337" i="27"/>
  <c r="O1339" i="27"/>
  <c r="O1336" i="27"/>
  <c r="E1338" i="27"/>
  <c r="N1339" i="27"/>
  <c r="I1339" i="27"/>
  <c r="H1339" i="27"/>
  <c r="H737" i="27"/>
  <c r="H395" i="27"/>
  <c r="H172" i="27"/>
  <c r="H171" i="27"/>
  <c r="BA37" i="33"/>
  <c r="U336" i="32"/>
  <c r="U637" i="32"/>
  <c r="U26" i="32"/>
  <c r="AH19" i="31"/>
  <c r="AY15" i="34"/>
  <c r="O39" i="27"/>
  <c r="AI9" i="30"/>
  <c r="AJ9" i="30"/>
  <c r="M131" i="27"/>
  <c r="J19" i="27"/>
  <c r="AI19" i="31"/>
  <c r="I131" i="27"/>
  <c r="K489" i="27"/>
  <c r="BC15" i="34"/>
  <c r="M130" i="27"/>
  <c r="N131" i="27"/>
  <c r="G22" i="32"/>
  <c r="A637" i="32"/>
  <c r="G19" i="27"/>
  <c r="A26" i="32"/>
  <c r="BD37" i="33"/>
  <c r="R19" i="27"/>
  <c r="F489" i="27"/>
  <c r="BB15" i="34"/>
  <c r="I132" i="27"/>
  <c r="M132" i="27"/>
  <c r="A336" i="32"/>
  <c r="N130" i="27"/>
  <c r="BD15" i="34"/>
  <c r="J489" i="27"/>
  <c r="G633" i="32"/>
  <c r="N132" i="27"/>
  <c r="E490" i="27"/>
  <c r="A332" i="32"/>
  <c r="I130" i="27"/>
  <c r="AL9" i="30"/>
  <c r="F2887" i="27" l="1"/>
  <c r="B2309" i="27"/>
  <c r="I1340" i="27"/>
  <c r="L1340" i="27"/>
  <c r="J1340" i="27"/>
  <c r="N1340" i="27"/>
  <c r="E1339" i="27"/>
  <c r="G1340" i="27"/>
  <c r="H1340" i="27"/>
  <c r="O1340" i="27"/>
  <c r="H738" i="27"/>
  <c r="H396" i="27"/>
  <c r="H173" i="27"/>
  <c r="AJ11" i="30"/>
  <c r="U28" i="32"/>
  <c r="U639" i="32"/>
  <c r="U338" i="32"/>
  <c r="BA39" i="33"/>
  <c r="AH21" i="31"/>
  <c r="AY16" i="34"/>
  <c r="G635" i="32"/>
  <c r="A28" i="32"/>
  <c r="J132" i="27"/>
  <c r="E491" i="27"/>
  <c r="G24" i="32"/>
  <c r="T491" i="27"/>
  <c r="G491" i="27"/>
  <c r="L20" i="27"/>
  <c r="J20" i="27"/>
  <c r="AK9" i="30"/>
  <c r="G35" i="33"/>
  <c r="D489" i="27" s="1"/>
  <c r="Q19" i="27"/>
  <c r="F490" i="27"/>
  <c r="A639" i="32"/>
  <c r="K490" i="27"/>
  <c r="M490" i="27"/>
  <c r="F245" i="27"/>
  <c r="BC16" i="34"/>
  <c r="G332" i="32"/>
  <c r="G334" i="32"/>
  <c r="F244" i="27"/>
  <c r="AL11" i="30"/>
  <c r="A338" i="32"/>
  <c r="AI21" i="31"/>
  <c r="J131" i="27"/>
  <c r="J130" i="27"/>
  <c r="J490" i="27"/>
  <c r="BD16" i="34"/>
  <c r="R20" i="27"/>
  <c r="L491" i="27"/>
  <c r="F2888" i="27" l="1"/>
  <c r="B2310" i="27"/>
  <c r="E1340" i="27"/>
  <c r="H740" i="27"/>
  <c r="H739" i="27"/>
  <c r="H398" i="27"/>
  <c r="H397" i="27"/>
  <c r="H174" i="27"/>
  <c r="BA41" i="33"/>
  <c r="U340" i="32"/>
  <c r="U641" i="32"/>
  <c r="U30" i="32"/>
  <c r="AJ13" i="30"/>
  <c r="AH23" i="31"/>
  <c r="AY17" i="34"/>
  <c r="AI23" i="31"/>
  <c r="R21" i="27"/>
  <c r="V491" i="27"/>
  <c r="Q20" i="27"/>
  <c r="M491" i="27"/>
  <c r="F491" i="27"/>
  <c r="P9" i="30"/>
  <c r="K131" i="27" s="1"/>
  <c r="O491" i="27"/>
  <c r="I491" i="27"/>
  <c r="F246" i="27"/>
  <c r="L9" i="30"/>
  <c r="K130" i="27" s="1"/>
  <c r="K491" i="27"/>
  <c r="L21" i="27"/>
  <c r="G37" i="33"/>
  <c r="D490" i="27" s="1"/>
  <c r="G20" i="27"/>
  <c r="BC17" i="34"/>
  <c r="R491" i="27"/>
  <c r="BD39" i="33"/>
  <c r="N491" i="27"/>
  <c r="Q491" i="27"/>
  <c r="P491" i="27"/>
  <c r="G637" i="32"/>
  <c r="J491" i="27"/>
  <c r="BD17" i="34"/>
  <c r="U491" i="27"/>
  <c r="T9" i="30"/>
  <c r="K132" i="27" s="1"/>
  <c r="G21" i="27"/>
  <c r="G336" i="32"/>
  <c r="F2889" i="27" l="1"/>
  <c r="B2311" i="27"/>
  <c r="H741" i="27"/>
  <c r="A491" i="27"/>
  <c r="H399" i="27"/>
  <c r="A132" i="27"/>
  <c r="T132" i="27" s="1"/>
  <c r="A130" i="27"/>
  <c r="T130" i="27" s="1"/>
  <c r="A131" i="27"/>
  <c r="T131" i="27" s="1"/>
  <c r="H175" i="27"/>
  <c r="AU39" i="33"/>
  <c r="C1221" i="32" s="1"/>
  <c r="U342" i="32"/>
  <c r="U344" i="32" s="1"/>
  <c r="AJ15" i="30"/>
  <c r="U32" i="32"/>
  <c r="U643" i="32"/>
  <c r="BA43" i="33"/>
  <c r="AH25" i="31"/>
  <c r="AY18" i="34"/>
  <c r="R493" i="27"/>
  <c r="N493" i="27"/>
  <c r="G493" i="27"/>
  <c r="AI25" i="31"/>
  <c r="J492" i="27"/>
  <c r="K492" i="27"/>
  <c r="E493" i="27"/>
  <c r="L22" i="27"/>
  <c r="Q493" i="27"/>
  <c r="T493" i="27"/>
  <c r="Q22" i="27"/>
  <c r="P492" i="27"/>
  <c r="G338" i="32"/>
  <c r="BD18" i="34"/>
  <c r="J21" i="27"/>
  <c r="AL13" i="30"/>
  <c r="A30" i="32"/>
  <c r="T492" i="27"/>
  <c r="P493" i="27"/>
  <c r="O493" i="27"/>
  <c r="L493" i="27"/>
  <c r="U492" i="27"/>
  <c r="I493" i="27"/>
  <c r="Q21" i="27"/>
  <c r="G22" i="27"/>
  <c r="BD43" i="33"/>
  <c r="V492" i="27"/>
  <c r="A643" i="32"/>
  <c r="AL15" i="30"/>
  <c r="BD41" i="33"/>
  <c r="G639" i="32"/>
  <c r="F247" i="27"/>
  <c r="G39" i="33"/>
  <c r="D491" i="27" s="1"/>
  <c r="V493" i="27"/>
  <c r="A32" i="32"/>
  <c r="A344" i="32"/>
  <c r="M493" i="27"/>
  <c r="Q492" i="27"/>
  <c r="U493" i="27"/>
  <c r="G28" i="32"/>
  <c r="F2890" i="27" l="1"/>
  <c r="F2891" i="27"/>
  <c r="B2312" i="27"/>
  <c r="H742" i="27"/>
  <c r="A492" i="27"/>
  <c r="H400" i="27"/>
  <c r="H176" i="27"/>
  <c r="C1245" i="32"/>
  <c r="Q1245" i="32" s="1"/>
  <c r="C1233" i="32"/>
  <c r="Q1233" i="32" s="1"/>
  <c r="C1243" i="32"/>
  <c r="Q1243" i="32" s="1"/>
  <c r="C1239" i="32"/>
  <c r="Q1239" i="32" s="1"/>
  <c r="C1231" i="32"/>
  <c r="Q1231" i="32" s="1"/>
  <c r="C1235" i="32"/>
  <c r="Q1235" i="32" s="1"/>
  <c r="C1227" i="32"/>
  <c r="Q1227" i="32" s="1"/>
  <c r="C1247" i="32"/>
  <c r="Q1247" i="32" s="1"/>
  <c r="C1237" i="32"/>
  <c r="Q1237" i="32" s="1"/>
  <c r="C1257" i="32"/>
  <c r="Q1257" i="32" s="1"/>
  <c r="C1253" i="32"/>
  <c r="Q1253" i="32" s="1"/>
  <c r="C1249" i="32"/>
  <c r="Q1249" i="32" s="1"/>
  <c r="C1223" i="32"/>
  <c r="Q1223" i="32" s="1"/>
  <c r="C1229" i="32"/>
  <c r="Q1229" i="32" s="1"/>
  <c r="C1225" i="32"/>
  <c r="Q1225" i="32" s="1"/>
  <c r="C1241" i="32"/>
  <c r="Q1241" i="32" s="1"/>
  <c r="C1259" i="32"/>
  <c r="Q1259" i="32" s="1"/>
  <c r="C1255" i="32"/>
  <c r="Q1255" i="32" s="1"/>
  <c r="C1251" i="32"/>
  <c r="Q1251" i="32" s="1"/>
  <c r="AU41" i="33"/>
  <c r="C1275" i="32" s="1"/>
  <c r="Q1221" i="32"/>
  <c r="AJ17" i="30"/>
  <c r="U645" i="32"/>
  <c r="U346" i="32"/>
  <c r="BA45" i="33"/>
  <c r="U34" i="32"/>
  <c r="AH27" i="31"/>
  <c r="AY19" i="34"/>
  <c r="V494" i="27"/>
  <c r="I494" i="27"/>
  <c r="BC19" i="34"/>
  <c r="F493" i="27"/>
  <c r="F248" i="27"/>
  <c r="J493" i="27"/>
  <c r="P494" i="27"/>
  <c r="G23" i="27"/>
  <c r="R22" i="27"/>
  <c r="N494" i="27"/>
  <c r="G494" i="27"/>
  <c r="U494" i="27"/>
  <c r="BD19" i="34"/>
  <c r="K493" i="27"/>
  <c r="G30" i="32"/>
  <c r="R23" i="27"/>
  <c r="E494" i="27"/>
  <c r="O494" i="27"/>
  <c r="BC18" i="34"/>
  <c r="T494" i="27"/>
  <c r="A34" i="32"/>
  <c r="M494" i="27"/>
  <c r="L494" i="27"/>
  <c r="A346" i="32"/>
  <c r="AI27" i="31"/>
  <c r="R494" i="27"/>
  <c r="A342" i="32"/>
  <c r="BD45" i="33"/>
  <c r="Q494" i="27"/>
  <c r="F2892" i="27" l="1"/>
  <c r="B2313" i="27"/>
  <c r="H743" i="27"/>
  <c r="A493" i="27"/>
  <c r="H401" i="27"/>
  <c r="H178" i="27"/>
  <c r="H177" i="27"/>
  <c r="C1299" i="32"/>
  <c r="Q1299" i="32" s="1"/>
  <c r="C1289" i="32"/>
  <c r="Q1289" i="32" s="1"/>
  <c r="C1295" i="32"/>
  <c r="Q1295" i="32" s="1"/>
  <c r="C1263" i="32"/>
  <c r="Q1263" i="32" s="1"/>
  <c r="C1281" i="32"/>
  <c r="Q1281" i="32" s="1"/>
  <c r="C1265" i="32"/>
  <c r="Q1265" i="32" s="1"/>
  <c r="C1285" i="32"/>
  <c r="Q1285" i="32" s="1"/>
  <c r="C1271" i="32"/>
  <c r="Q1271" i="32" s="1"/>
  <c r="C1291" i="32"/>
  <c r="Q1291" i="32" s="1"/>
  <c r="C1293" i="32"/>
  <c r="Q1293" i="32" s="1"/>
  <c r="C1261" i="32"/>
  <c r="Q1261" i="32" s="1"/>
  <c r="C1277" i="32"/>
  <c r="Q1277" i="32" s="1"/>
  <c r="C1297" i="32"/>
  <c r="Q1297" i="32" s="1"/>
  <c r="C1279" i="32"/>
  <c r="Q1279" i="32" s="1"/>
  <c r="C1267" i="32"/>
  <c r="Q1267" i="32" s="1"/>
  <c r="C1287" i="32"/>
  <c r="Q1287" i="32" s="1"/>
  <c r="C1283" i="32"/>
  <c r="Q1283" i="32" s="1"/>
  <c r="C1269" i="32"/>
  <c r="Q1269" i="32" s="1"/>
  <c r="C1273" i="32"/>
  <c r="Q1273" i="32" s="1"/>
  <c r="AU43" i="33"/>
  <c r="C1321" i="32" s="1"/>
  <c r="Q1275" i="32"/>
  <c r="U348" i="32"/>
  <c r="AJ19" i="30"/>
  <c r="U36" i="32"/>
  <c r="BA47" i="33"/>
  <c r="U647" i="32"/>
  <c r="AH29" i="31"/>
  <c r="AY20" i="34"/>
  <c r="C1182" i="27"/>
  <c r="A348" i="32"/>
  <c r="G32" i="32"/>
  <c r="A647" i="32"/>
  <c r="Q23" i="27"/>
  <c r="G43" i="33"/>
  <c r="D493" i="27" s="1"/>
  <c r="G342" i="32"/>
  <c r="A36" i="32"/>
  <c r="J23" i="27"/>
  <c r="A645" i="32"/>
  <c r="N495" i="27"/>
  <c r="M495" i="27"/>
  <c r="G495" i="27"/>
  <c r="R495" i="27"/>
  <c r="L23" i="27"/>
  <c r="AL17" i="30"/>
  <c r="K494" i="27"/>
  <c r="F249" i="27"/>
  <c r="P495" i="27"/>
  <c r="G344" i="32"/>
  <c r="Q24" i="27"/>
  <c r="U495" i="27"/>
  <c r="G643" i="32"/>
  <c r="T495" i="27"/>
  <c r="Q495" i="27"/>
  <c r="J494" i="27"/>
  <c r="F494" i="27"/>
  <c r="BD20" i="34"/>
  <c r="R24" i="27"/>
  <c r="F2893" i="27" l="1"/>
  <c r="B2314" i="27"/>
  <c r="H744" i="27"/>
  <c r="A494" i="27"/>
  <c r="H402" i="27"/>
  <c r="H179" i="27"/>
  <c r="C1313" i="32"/>
  <c r="Q1313" i="32" s="1"/>
  <c r="C1319" i="32"/>
  <c r="Q1319" i="32" s="1"/>
  <c r="C1305" i="32"/>
  <c r="Q1305" i="32" s="1"/>
  <c r="C1325" i="32"/>
  <c r="Q1325" i="32" s="1"/>
  <c r="C1309" i="32"/>
  <c r="Q1309" i="32" s="1"/>
  <c r="C1339" i="32"/>
  <c r="Q1339" i="32" s="1"/>
  <c r="C1331" i="32"/>
  <c r="Q1331" i="32" s="1"/>
  <c r="C1317" i="32"/>
  <c r="Q1317" i="32" s="1"/>
  <c r="C1315" i="32"/>
  <c r="Q1315" i="32" s="1"/>
  <c r="C1311" i="32"/>
  <c r="Q1311" i="32" s="1"/>
  <c r="C1307" i="32"/>
  <c r="Q1307" i="32" s="1"/>
  <c r="C1327" i="32"/>
  <c r="Q1327" i="32" s="1"/>
  <c r="C1323" i="32"/>
  <c r="Q1323" i="32" s="1"/>
  <c r="C1335" i="32"/>
  <c r="Q1335" i="32" s="1"/>
  <c r="C1301" i="32"/>
  <c r="Q1301" i="32" s="1"/>
  <c r="C1337" i="32"/>
  <c r="Q1337" i="32" s="1"/>
  <c r="C1333" i="32"/>
  <c r="Q1333" i="32" s="1"/>
  <c r="C1329" i="32"/>
  <c r="Q1329" i="32" s="1"/>
  <c r="C1303" i="32"/>
  <c r="Q1303" i="32" s="1"/>
  <c r="AU45" i="33"/>
  <c r="C1367" i="32" s="1"/>
  <c r="Q1321" i="32"/>
  <c r="U38" i="32"/>
  <c r="AJ21" i="30"/>
  <c r="U649" i="32"/>
  <c r="BA49" i="33"/>
  <c r="U350" i="32"/>
  <c r="AH31" i="31"/>
  <c r="AY21" i="34"/>
  <c r="AG123" i="1"/>
  <c r="F495" i="27"/>
  <c r="A649" i="32"/>
  <c r="M496" i="27"/>
  <c r="I495" i="27"/>
  <c r="BD21" i="34"/>
  <c r="BC21" i="34"/>
  <c r="O496" i="27"/>
  <c r="G25" i="27"/>
  <c r="V496" i="27"/>
  <c r="G34" i="32"/>
  <c r="Q496" i="27"/>
  <c r="BC20" i="34"/>
  <c r="L25" i="27"/>
  <c r="L496" i="27"/>
  <c r="G24" i="27"/>
  <c r="L495" i="27"/>
  <c r="E495" i="27"/>
  <c r="AI31" i="31"/>
  <c r="G45" i="33"/>
  <c r="D494" i="27" s="1"/>
  <c r="R25" i="27"/>
  <c r="AI29" i="31"/>
  <c r="O495" i="27"/>
  <c r="G645" i="32"/>
  <c r="U496" i="27"/>
  <c r="BD49" i="33"/>
  <c r="BD47" i="33"/>
  <c r="K495" i="27"/>
  <c r="Q25" i="27"/>
  <c r="G346" i="32"/>
  <c r="J495" i="27"/>
  <c r="T496" i="27"/>
  <c r="V495" i="27"/>
  <c r="F250" i="27"/>
  <c r="N496" i="27"/>
  <c r="F2894" i="27" l="1"/>
  <c r="B2315" i="27"/>
  <c r="H746" i="27"/>
  <c r="H745" i="27"/>
  <c r="A495" i="27"/>
  <c r="H404" i="27"/>
  <c r="H403" i="27"/>
  <c r="H180" i="27"/>
  <c r="C1363" i="32"/>
  <c r="Q1363" i="32" s="1"/>
  <c r="C1379" i="32"/>
  <c r="Q1379" i="32" s="1"/>
  <c r="C1361" i="32"/>
  <c r="Q1361" i="32" s="1"/>
  <c r="C1347" i="32"/>
  <c r="Q1347" i="32" s="1"/>
  <c r="C1377" i="32"/>
  <c r="Q1377" i="32" s="1"/>
  <c r="C1345" i="32"/>
  <c r="Q1345" i="32" s="1"/>
  <c r="C1343" i="32"/>
  <c r="Q1343" i="32" s="1"/>
  <c r="C1373" i="32"/>
  <c r="Q1373" i="32" s="1"/>
  <c r="C1351" i="32"/>
  <c r="Q1351" i="32" s="1"/>
  <c r="C1357" i="32"/>
  <c r="Q1357" i="32" s="1"/>
  <c r="C1355" i="32"/>
  <c r="Q1355" i="32" s="1"/>
  <c r="C1375" i="32"/>
  <c r="Q1375" i="32" s="1"/>
  <c r="C1369" i="32"/>
  <c r="Q1369" i="32" s="1"/>
  <c r="C1365" i="32"/>
  <c r="Q1365" i="32" s="1"/>
  <c r="C1341" i="32"/>
  <c r="Q1341" i="32" s="1"/>
  <c r="C1371" i="32"/>
  <c r="Q1371" i="32" s="1"/>
  <c r="C1359" i="32"/>
  <c r="Q1359" i="32" s="1"/>
  <c r="C1353" i="32"/>
  <c r="Q1353" i="32" s="1"/>
  <c r="C1349" i="32"/>
  <c r="Q1349" i="32" s="1"/>
  <c r="AU47" i="33"/>
  <c r="C1417" i="32" s="1"/>
  <c r="Q1417" i="32" s="1"/>
  <c r="Q1367" i="32"/>
  <c r="U651" i="32"/>
  <c r="U40" i="32"/>
  <c r="U352" i="32"/>
  <c r="BA51" i="33"/>
  <c r="AJ23" i="30"/>
  <c r="AH33" i="31"/>
  <c r="AY22" i="34"/>
  <c r="R26" i="27"/>
  <c r="N497" i="27"/>
  <c r="G647" i="32"/>
  <c r="G47" i="33"/>
  <c r="D495" i="27" s="1"/>
  <c r="BD22" i="34"/>
  <c r="L26" i="27"/>
  <c r="A40" i="32"/>
  <c r="A350" i="32"/>
  <c r="K496" i="27"/>
  <c r="BC22" i="34"/>
  <c r="P497" i="27"/>
  <c r="J496" i="27"/>
  <c r="AI33" i="31"/>
  <c r="G348" i="32"/>
  <c r="I497" i="27"/>
  <c r="E497" i="27"/>
  <c r="F251" i="27"/>
  <c r="BD51" i="33"/>
  <c r="V497" i="27"/>
  <c r="AL21" i="30"/>
  <c r="U497" i="27"/>
  <c r="G36" i="32"/>
  <c r="O497" i="27"/>
  <c r="F2895" i="27" l="1"/>
  <c r="B2316" i="27"/>
  <c r="H747" i="27"/>
  <c r="A496" i="27"/>
  <c r="H405" i="27"/>
  <c r="H181" i="27"/>
  <c r="C1397" i="32"/>
  <c r="Q1397" i="32" s="1"/>
  <c r="C1391" i="32"/>
  <c r="Q1391" i="32" s="1"/>
  <c r="C1405" i="32"/>
  <c r="Q1405" i="32" s="1"/>
  <c r="C1389" i="32"/>
  <c r="Q1389" i="32" s="1"/>
  <c r="C1419" i="32"/>
  <c r="Q1419" i="32" s="1"/>
  <c r="C1395" i="32"/>
  <c r="Q1395" i="32" s="1"/>
  <c r="C1401" i="32"/>
  <c r="Q1401" i="32" s="1"/>
  <c r="C1393" i="32"/>
  <c r="Q1393" i="32" s="1"/>
  <c r="C1383" i="32"/>
  <c r="Q1383" i="32" s="1"/>
  <c r="C1409" i="32"/>
  <c r="Q1409" i="32" s="1"/>
  <c r="C1399" i="32"/>
  <c r="Q1399" i="32" s="1"/>
  <c r="C1403" i="32"/>
  <c r="Q1403" i="32" s="1"/>
  <c r="C1407" i="32"/>
  <c r="Q1407" i="32" s="1"/>
  <c r="C1387" i="32"/>
  <c r="Q1387" i="32" s="1"/>
  <c r="C1385" i="32"/>
  <c r="Q1385" i="32" s="1"/>
  <c r="C1411" i="32"/>
  <c r="Q1411" i="32" s="1"/>
  <c r="C1381" i="32"/>
  <c r="Q1381" i="32" s="1"/>
  <c r="C1413" i="32"/>
  <c r="Q1413" i="32" s="1"/>
  <c r="C1415" i="32"/>
  <c r="Q1415" i="32" s="1"/>
  <c r="AU49" i="33"/>
  <c r="C1443" i="32" s="1"/>
  <c r="Q1443" i="32" s="1"/>
  <c r="U653" i="32"/>
  <c r="U354" i="32"/>
  <c r="AJ25" i="30"/>
  <c r="BA53" i="33"/>
  <c r="U42" i="32"/>
  <c r="AH35" i="31"/>
  <c r="AY23" i="34"/>
  <c r="N90" i="16"/>
  <c r="F497" i="27"/>
  <c r="K497" i="27"/>
  <c r="N498" i="27"/>
  <c r="Q498" i="27"/>
  <c r="BC23" i="34"/>
  <c r="O498" i="27"/>
  <c r="M498" i="27"/>
  <c r="I498" i="27"/>
  <c r="R27" i="27"/>
  <c r="R498" i="27"/>
  <c r="A42" i="32"/>
  <c r="A653" i="32"/>
  <c r="L498" i="27"/>
  <c r="L497" i="27"/>
  <c r="R497" i="27"/>
  <c r="AL23" i="30"/>
  <c r="A651" i="32"/>
  <c r="G649" i="32"/>
  <c r="F252" i="27"/>
  <c r="E498" i="27"/>
  <c r="T498" i="27"/>
  <c r="A354" i="32"/>
  <c r="Q497" i="27"/>
  <c r="G350" i="32"/>
  <c r="G26" i="27"/>
  <c r="M497" i="27"/>
  <c r="G498" i="27"/>
  <c r="V498" i="27"/>
  <c r="T497" i="27"/>
  <c r="BD53" i="33"/>
  <c r="J497" i="27"/>
  <c r="Q26" i="27"/>
  <c r="P498" i="27"/>
  <c r="U498" i="27"/>
  <c r="G497" i="27"/>
  <c r="F2897" i="27" l="1"/>
  <c r="F2896" i="27"/>
  <c r="B2317" i="27"/>
  <c r="H748" i="27"/>
  <c r="A497" i="27"/>
  <c r="H406" i="27"/>
  <c r="H182" i="27"/>
  <c r="C1433" i="32"/>
  <c r="Q1433" i="32" s="1"/>
  <c r="C1427" i="32"/>
  <c r="Q1427" i="32" s="1"/>
  <c r="C1429" i="32"/>
  <c r="Q1429" i="32" s="1"/>
  <c r="C1435" i="32"/>
  <c r="Q1435" i="32" s="1"/>
  <c r="C1431" i="32"/>
  <c r="Q1431" i="32" s="1"/>
  <c r="C1457" i="32"/>
  <c r="Q1457" i="32" s="1"/>
  <c r="C1455" i="32"/>
  <c r="Q1455" i="32" s="1"/>
  <c r="C1425" i="32"/>
  <c r="Q1425" i="32" s="1"/>
  <c r="C1453" i="32"/>
  <c r="Q1453" i="32" s="1"/>
  <c r="C1421" i="32"/>
  <c r="Q1421" i="32" s="1"/>
  <c r="C1447" i="32"/>
  <c r="Q1447" i="32" s="1"/>
  <c r="C1449" i="32"/>
  <c r="Q1449" i="32" s="1"/>
  <c r="C1439" i="32"/>
  <c r="Q1439" i="32" s="1"/>
  <c r="C1437" i="32"/>
  <c r="Q1437" i="32" s="1"/>
  <c r="C1423" i="32"/>
  <c r="Q1423" i="32" s="1"/>
  <c r="C1445" i="32"/>
  <c r="Q1445" i="32" s="1"/>
  <c r="C1459" i="32"/>
  <c r="Q1459" i="32" s="1"/>
  <c r="C1451" i="32"/>
  <c r="Q1451" i="32" s="1"/>
  <c r="C1441" i="32"/>
  <c r="Q1441" i="32" s="1"/>
  <c r="AU51" i="33"/>
  <c r="C1497" i="32" s="1"/>
  <c r="Q1497" i="32" s="1"/>
  <c r="AJ27" i="30"/>
  <c r="U44" i="32"/>
  <c r="U655" i="32"/>
  <c r="BA55" i="33"/>
  <c r="U356" i="32"/>
  <c r="AH37" i="31"/>
  <c r="AY24" i="34"/>
  <c r="N499" i="27"/>
  <c r="P499" i="27"/>
  <c r="F253" i="27"/>
  <c r="G27" i="27"/>
  <c r="G651" i="32"/>
  <c r="G499" i="27"/>
  <c r="AL25" i="30"/>
  <c r="G51" i="33"/>
  <c r="D497" i="27" s="1"/>
  <c r="R499" i="27"/>
  <c r="J27" i="27"/>
  <c r="K498" i="27"/>
  <c r="AI35" i="31"/>
  <c r="G40" i="32"/>
  <c r="BD24" i="34"/>
  <c r="F498" i="27"/>
  <c r="J498" i="27"/>
  <c r="Q27" i="27"/>
  <c r="I499" i="27"/>
  <c r="L27" i="27"/>
  <c r="BD23" i="34"/>
  <c r="A655" i="32"/>
  <c r="A356" i="32"/>
  <c r="F2898" i="27" l="1"/>
  <c r="B2318" i="27"/>
  <c r="H749" i="27"/>
  <c r="A498" i="27"/>
  <c r="H407" i="27"/>
  <c r="H183" i="27"/>
  <c r="H184" i="27"/>
  <c r="C1465" i="32"/>
  <c r="Q1465" i="32" s="1"/>
  <c r="C1469" i="32"/>
  <c r="Q1469" i="32" s="1"/>
  <c r="C1493" i="32"/>
  <c r="Q1493" i="32" s="1"/>
  <c r="C1485" i="32"/>
  <c r="Q1485" i="32" s="1"/>
  <c r="C1473" i="32"/>
  <c r="Q1473" i="32" s="1"/>
  <c r="C1487" i="32"/>
  <c r="Q1487" i="32" s="1"/>
  <c r="C1471" i="32"/>
  <c r="Q1471" i="32" s="1"/>
  <c r="C1467" i="32"/>
  <c r="Q1467" i="32" s="1"/>
  <c r="C1461" i="32"/>
  <c r="Q1461" i="32" s="1"/>
  <c r="C1483" i="32"/>
  <c r="Q1483" i="32" s="1"/>
  <c r="C1489" i="32"/>
  <c r="Q1489" i="32" s="1"/>
  <c r="C1499" i="32"/>
  <c r="Q1499" i="32" s="1"/>
  <c r="C1481" i="32"/>
  <c r="Q1481" i="32" s="1"/>
  <c r="C1479" i="32"/>
  <c r="Q1479" i="32" s="1"/>
  <c r="C1463" i="32"/>
  <c r="Q1463" i="32" s="1"/>
  <c r="C1475" i="32"/>
  <c r="Q1475" i="32" s="1"/>
  <c r="C1477" i="32"/>
  <c r="Q1477" i="32" s="1"/>
  <c r="C1491" i="32"/>
  <c r="Q1491" i="32" s="1"/>
  <c r="C1495" i="32"/>
  <c r="Q1495" i="32" s="1"/>
  <c r="AU53" i="33"/>
  <c r="C1529" i="32" s="1"/>
  <c r="Q1529" i="32" s="1"/>
  <c r="AJ29" i="30"/>
  <c r="AJ31" i="30" s="1"/>
  <c r="BA57" i="33"/>
  <c r="U358" i="32"/>
  <c r="U657" i="32"/>
  <c r="U46" i="32"/>
  <c r="AY25" i="34"/>
  <c r="C1" i="36"/>
  <c r="R500" i="27"/>
  <c r="A657" i="32"/>
  <c r="AI37" i="31"/>
  <c r="G354" i="32"/>
  <c r="BC24" i="34"/>
  <c r="J499" i="27"/>
  <c r="J29" i="27"/>
  <c r="L499" i="27"/>
  <c r="K499" i="27"/>
  <c r="AL29" i="30"/>
  <c r="F499" i="27"/>
  <c r="G29" i="27"/>
  <c r="BD55" i="33"/>
  <c r="V499" i="27"/>
  <c r="G653" i="32"/>
  <c r="A358" i="32"/>
  <c r="O499" i="27"/>
  <c r="V500" i="27"/>
  <c r="A44" i="32"/>
  <c r="A46" i="32"/>
  <c r="E499" i="27"/>
  <c r="U499" i="27"/>
  <c r="Q499" i="27"/>
  <c r="G53" i="33"/>
  <c r="D498" i="27" s="1"/>
  <c r="G42" i="32"/>
  <c r="T499" i="27"/>
  <c r="L29" i="27"/>
  <c r="R29" i="27"/>
  <c r="U500" i="27"/>
  <c r="Q29" i="27"/>
  <c r="J30" i="27"/>
  <c r="M499" i="27"/>
  <c r="BD57" i="33"/>
  <c r="G30" i="27"/>
  <c r="F2899" i="27" l="1"/>
  <c r="B2319" i="27"/>
  <c r="H750" i="27"/>
  <c r="A499" i="27"/>
  <c r="H408" i="27"/>
  <c r="H185" i="27"/>
  <c r="A104" i="36"/>
  <c r="C200" i="16"/>
  <c r="C192" i="16"/>
  <c r="C184" i="16"/>
  <c r="C176" i="16"/>
  <c r="C168" i="16"/>
  <c r="C160" i="16"/>
  <c r="C152" i="16"/>
  <c r="C144" i="16"/>
  <c r="C136" i="16"/>
  <c r="C128" i="16"/>
  <c r="D83" i="16"/>
  <c r="D75" i="16"/>
  <c r="D67" i="16"/>
  <c r="D59" i="16"/>
  <c r="D51" i="16"/>
  <c r="D43" i="16"/>
  <c r="C79" i="16"/>
  <c r="E79" i="16" s="1"/>
  <c r="C71" i="16"/>
  <c r="E71" i="16" s="1"/>
  <c r="C63" i="16"/>
  <c r="E63" i="16" s="1"/>
  <c r="C55" i="16"/>
  <c r="E55" i="16" s="1"/>
  <c r="C47" i="16"/>
  <c r="E47" i="16" s="1"/>
  <c r="F115" i="16"/>
  <c r="F107" i="16"/>
  <c r="F99" i="16"/>
  <c r="F91" i="16"/>
  <c r="D32" i="16"/>
  <c r="D24" i="16"/>
  <c r="D16" i="16"/>
  <c r="C28" i="16"/>
  <c r="J28" i="16" s="1"/>
  <c r="C20" i="16"/>
  <c r="J20" i="16" s="1"/>
  <c r="D5" i="16"/>
  <c r="F381" i="20"/>
  <c r="F373" i="20"/>
  <c r="F365" i="20"/>
  <c r="F357" i="20"/>
  <c r="F349" i="20"/>
  <c r="F341" i="20"/>
  <c r="F333" i="20"/>
  <c r="F325" i="20"/>
  <c r="F317" i="20"/>
  <c r="F309" i="20"/>
  <c r="F301" i="20"/>
  <c r="F293" i="20"/>
  <c r="F285" i="20"/>
  <c r="F277" i="20"/>
  <c r="F269" i="20"/>
  <c r="F261" i="20"/>
  <c r="F253" i="20"/>
  <c r="F245" i="20"/>
  <c r="F237" i="20"/>
  <c r="F229" i="20"/>
  <c r="F221" i="20"/>
  <c r="F213" i="20"/>
  <c r="F205" i="20"/>
  <c r="F197" i="20"/>
  <c r="F189" i="20"/>
  <c r="F181" i="20"/>
  <c r="F173" i="20"/>
  <c r="F165" i="20"/>
  <c r="F157" i="20"/>
  <c r="E378" i="20"/>
  <c r="E370" i="20"/>
  <c r="E362" i="20"/>
  <c r="E354" i="20"/>
  <c r="E346" i="20"/>
  <c r="E338" i="20"/>
  <c r="E330" i="20"/>
  <c r="E322" i="20"/>
  <c r="E314" i="20"/>
  <c r="E306" i="20"/>
  <c r="E298" i="20"/>
  <c r="E290" i="20"/>
  <c r="E282" i="20"/>
  <c r="C199" i="16"/>
  <c r="C191" i="16"/>
  <c r="C183" i="16"/>
  <c r="C175" i="16"/>
  <c r="C167" i="16"/>
  <c r="C159" i="16"/>
  <c r="C151" i="16"/>
  <c r="C143" i="16"/>
  <c r="C135" i="16"/>
  <c r="D82" i="16"/>
  <c r="D74" i="16"/>
  <c r="D66" i="16"/>
  <c r="D58" i="16"/>
  <c r="D50" i="16"/>
  <c r="C86" i="16"/>
  <c r="E86" i="16" s="1"/>
  <c r="C78" i="16"/>
  <c r="E78" i="16" s="1"/>
  <c r="C70" i="16"/>
  <c r="E70" i="16" s="1"/>
  <c r="C62" i="16"/>
  <c r="E62" i="16" s="1"/>
  <c r="C54" i="16"/>
  <c r="E54" i="16" s="1"/>
  <c r="C46" i="16"/>
  <c r="E46" i="16" s="1"/>
  <c r="F114" i="16"/>
  <c r="F106" i="16"/>
  <c r="F98" i="16"/>
  <c r="D31" i="16"/>
  <c r="D23" i="16"/>
  <c r="C35" i="16"/>
  <c r="J35" i="16" s="1"/>
  <c r="C27" i="16"/>
  <c r="J27" i="16" s="1"/>
  <c r="C19" i="16"/>
  <c r="J19" i="16" s="1"/>
  <c r="C8" i="16"/>
  <c r="J8" i="16" s="1"/>
  <c r="F380" i="20"/>
  <c r="F372" i="20"/>
  <c r="F364" i="20"/>
  <c r="F356" i="20"/>
  <c r="F348" i="20"/>
  <c r="F340" i="20"/>
  <c r="F332" i="20"/>
  <c r="F324" i="20"/>
  <c r="F316" i="20"/>
  <c r="F308" i="20"/>
  <c r="F300" i="20"/>
  <c r="F292" i="20"/>
  <c r="F284" i="20"/>
  <c r="F276" i="20"/>
  <c r="F268" i="20"/>
  <c r="F260" i="20"/>
  <c r="F252" i="20"/>
  <c r="F244" i="20"/>
  <c r="F236" i="20"/>
  <c r="F228" i="20"/>
  <c r="F220" i="20"/>
  <c r="F212" i="20"/>
  <c r="F204" i="20"/>
  <c r="F196" i="20"/>
  <c r="F188" i="20"/>
  <c r="F180" i="20"/>
  <c r="F172" i="20"/>
  <c r="F164" i="20"/>
  <c r="F156" i="20"/>
  <c r="E377" i="20"/>
  <c r="E369" i="20"/>
  <c r="E361" i="20"/>
  <c r="E353" i="20"/>
  <c r="E345" i="20"/>
  <c r="E337" i="20"/>
  <c r="E329" i="20"/>
  <c r="E321" i="20"/>
  <c r="E313" i="20"/>
  <c r="E305" i="20"/>
  <c r="E297" i="20"/>
  <c r="E289" i="20"/>
  <c r="E281" i="20"/>
  <c r="E273" i="20"/>
  <c r="E265" i="20"/>
  <c r="E257" i="20"/>
  <c r="E249" i="20"/>
  <c r="E241" i="20"/>
  <c r="E233" i="20"/>
  <c r="E225" i="20"/>
  <c r="E217" i="20"/>
  <c r="E209" i="20"/>
  <c r="E201" i="20"/>
  <c r="E193" i="20"/>
  <c r="E185" i="20"/>
  <c r="C198" i="16"/>
  <c r="C190" i="16"/>
  <c r="C182" i="16"/>
  <c r="C174" i="16"/>
  <c r="C166" i="16"/>
  <c r="C158" i="16"/>
  <c r="C150" i="16"/>
  <c r="C142" i="16"/>
  <c r="C134" i="16"/>
  <c r="D81" i="16"/>
  <c r="D73" i="16"/>
  <c r="D65" i="16"/>
  <c r="D57" i="16"/>
  <c r="D49" i="16"/>
  <c r="C85" i="16"/>
  <c r="E85" i="16" s="1"/>
  <c r="C77" i="16"/>
  <c r="E77" i="16" s="1"/>
  <c r="C69" i="16"/>
  <c r="E69" i="16" s="1"/>
  <c r="C61" i="16"/>
  <c r="E61" i="16" s="1"/>
  <c r="C53" i="16"/>
  <c r="E53" i="16" s="1"/>
  <c r="C45" i="16"/>
  <c r="E45" i="16" s="1"/>
  <c r="F113" i="16"/>
  <c r="F105" i="16"/>
  <c r="F97" i="16"/>
  <c r="D30" i="16"/>
  <c r="D22" i="16"/>
  <c r="C34" i="16"/>
  <c r="J34" i="16" s="1"/>
  <c r="C26" i="16"/>
  <c r="J26" i="16" s="1"/>
  <c r="C18" i="16"/>
  <c r="J18" i="16" s="1"/>
  <c r="C7" i="16"/>
  <c r="J7" i="16" s="1"/>
  <c r="F379" i="20"/>
  <c r="F371" i="20"/>
  <c r="F363" i="20"/>
  <c r="F355" i="20"/>
  <c r="F347" i="20"/>
  <c r="F339" i="20"/>
  <c r="F331" i="20"/>
  <c r="F323" i="20"/>
  <c r="F315" i="20"/>
  <c r="F307" i="20"/>
  <c r="F299" i="20"/>
  <c r="F291" i="20"/>
  <c r="F283" i="20"/>
  <c r="F275" i="20"/>
  <c r="F267" i="20"/>
  <c r="F259" i="20"/>
  <c r="F251" i="20"/>
  <c r="F243" i="20"/>
  <c r="F235" i="20"/>
  <c r="F227" i="20"/>
  <c r="F219" i="20"/>
  <c r="F211" i="20"/>
  <c r="F203" i="20"/>
  <c r="F195" i="20"/>
  <c r="F187" i="20"/>
  <c r="F179" i="20"/>
  <c r="F171" i="20"/>
  <c r="F163" i="20"/>
  <c r="E384" i="20"/>
  <c r="E376" i="20"/>
  <c r="E368" i="20"/>
  <c r="E360" i="20"/>
  <c r="E352" i="20"/>
  <c r="E344" i="20"/>
  <c r="E336" i="20"/>
  <c r="E328" i="20"/>
  <c r="E320" i="20"/>
  <c r="E312" i="20"/>
  <c r="E304" i="20"/>
  <c r="E296" i="20"/>
  <c r="E288" i="20"/>
  <c r="E280" i="20"/>
  <c r="E272" i="20"/>
  <c r="E264" i="20"/>
  <c r="E256" i="20"/>
  <c r="E248" i="20"/>
  <c r="E240" i="20"/>
  <c r="E232" i="20"/>
  <c r="C205" i="16"/>
  <c r="C197" i="16"/>
  <c r="C189" i="16"/>
  <c r="C181" i="16"/>
  <c r="C173" i="16"/>
  <c r="C165" i="16"/>
  <c r="C157" i="16"/>
  <c r="C149" i="16"/>
  <c r="C141" i="16"/>
  <c r="C133" i="16"/>
  <c r="D80" i="16"/>
  <c r="D72" i="16"/>
  <c r="D64" i="16"/>
  <c r="D56" i="16"/>
  <c r="D48" i="16"/>
  <c r="C84" i="16"/>
  <c r="E84" i="16" s="1"/>
  <c r="C76" i="16"/>
  <c r="E76" i="16" s="1"/>
  <c r="C68" i="16"/>
  <c r="E68" i="16" s="1"/>
  <c r="C60" i="16"/>
  <c r="E60" i="16" s="1"/>
  <c r="C52" i="16"/>
  <c r="E52" i="16" s="1"/>
  <c r="C44" i="16"/>
  <c r="E44" i="16" s="1"/>
  <c r="F112" i="16"/>
  <c r="F104" i="16"/>
  <c r="F96" i="16"/>
  <c r="D29" i="16"/>
  <c r="D21" i="16"/>
  <c r="C33" i="16"/>
  <c r="J33" i="16" s="1"/>
  <c r="C25" i="16"/>
  <c r="J25" i="16" s="1"/>
  <c r="C17" i="16"/>
  <c r="J17" i="16" s="1"/>
  <c r="C6" i="16"/>
  <c r="J6" i="16" s="1"/>
  <c r="F378" i="20"/>
  <c r="F370" i="20"/>
  <c r="F362" i="20"/>
  <c r="F354" i="20"/>
  <c r="F346" i="20"/>
  <c r="F338" i="20"/>
  <c r="F330" i="20"/>
  <c r="F322" i="20"/>
  <c r="F314" i="20"/>
  <c r="F306" i="20"/>
  <c r="F298" i="20"/>
  <c r="F290" i="20"/>
  <c r="F282" i="20"/>
  <c r="F274" i="20"/>
  <c r="F266" i="20"/>
  <c r="F258" i="20"/>
  <c r="F250" i="20"/>
  <c r="F242" i="20"/>
  <c r="F234" i="20"/>
  <c r="F226" i="20"/>
  <c r="F218" i="20"/>
  <c r="F210" i="20"/>
  <c r="F202" i="20"/>
  <c r="F194" i="20"/>
  <c r="F186" i="20"/>
  <c r="F178" i="20"/>
  <c r="F170" i="20"/>
  <c r="F162" i="20"/>
  <c r="E383" i="20"/>
  <c r="E375" i="20"/>
  <c r="E367" i="20"/>
  <c r="E359" i="20"/>
  <c r="E351" i="20"/>
  <c r="E343" i="20"/>
  <c r="E335" i="20"/>
  <c r="E327" i="20"/>
  <c r="E319" i="20"/>
  <c r="E311" i="20"/>
  <c r="E303" i="20"/>
  <c r="E295" i="20"/>
  <c r="E287" i="20"/>
  <c r="E279" i="20"/>
  <c r="E271" i="20"/>
  <c r="E263" i="20"/>
  <c r="E255" i="20"/>
  <c r="E247" i="20"/>
  <c r="E239" i="20"/>
  <c r="E231" i="20"/>
  <c r="E223" i="20"/>
  <c r="E215" i="20"/>
  <c r="E207" i="20"/>
  <c r="E199" i="20"/>
  <c r="C204" i="16"/>
  <c r="C196" i="16"/>
  <c r="C188" i="16"/>
  <c r="C180" i="16"/>
  <c r="C172" i="16"/>
  <c r="C164" i="16"/>
  <c r="C156" i="16"/>
  <c r="C148" i="16"/>
  <c r="C140" i="16"/>
  <c r="C132" i="16"/>
  <c r="D79" i="16"/>
  <c r="D71" i="16"/>
  <c r="D63" i="16"/>
  <c r="D55" i="16"/>
  <c r="D47" i="16"/>
  <c r="C83" i="16"/>
  <c r="E83" i="16" s="1"/>
  <c r="C75" i="16"/>
  <c r="E75" i="16" s="1"/>
  <c r="C67" i="16"/>
  <c r="E67" i="16" s="1"/>
  <c r="C59" i="16"/>
  <c r="E59" i="16" s="1"/>
  <c r="C51" i="16"/>
  <c r="E51" i="16" s="1"/>
  <c r="C43" i="16"/>
  <c r="E43" i="16" s="1"/>
  <c r="F111" i="16"/>
  <c r="F103" i="16"/>
  <c r="F95" i="16"/>
  <c r="D28" i="16"/>
  <c r="D20" i="16"/>
  <c r="C32" i="16"/>
  <c r="J32" i="16" s="1"/>
  <c r="C24" i="16"/>
  <c r="J24" i="16" s="1"/>
  <c r="C16" i="16"/>
  <c r="J16" i="16" s="1"/>
  <c r="C5" i="16"/>
  <c r="J5" i="16" s="1"/>
  <c r="F377" i="20"/>
  <c r="F369" i="20"/>
  <c r="F361" i="20"/>
  <c r="F353" i="20"/>
  <c r="F345" i="20"/>
  <c r="F337" i="20"/>
  <c r="F329" i="20"/>
  <c r="F321" i="20"/>
  <c r="F313" i="20"/>
  <c r="F305" i="20"/>
  <c r="F297" i="20"/>
  <c r="F289" i="20"/>
  <c r="F281" i="20"/>
  <c r="F273" i="20"/>
  <c r="F265" i="20"/>
  <c r="F257" i="20"/>
  <c r="F249" i="20"/>
  <c r="F241" i="20"/>
  <c r="F233" i="20"/>
  <c r="F225" i="20"/>
  <c r="F217" i="20"/>
  <c r="F209" i="20"/>
  <c r="F201" i="20"/>
  <c r="F193" i="20"/>
  <c r="F185" i="20"/>
  <c r="F177" i="20"/>
  <c r="F169" i="20"/>
  <c r="F161" i="20"/>
  <c r="E382" i="20"/>
  <c r="E374" i="20"/>
  <c r="E366" i="20"/>
  <c r="E358" i="20"/>
  <c r="E350" i="20"/>
  <c r="E342" i="20"/>
  <c r="E334" i="20"/>
  <c r="E326" i="20"/>
  <c r="E318" i="20"/>
  <c r="E310" i="20"/>
  <c r="E302" i="20"/>
  <c r="E294" i="20"/>
  <c r="E286" i="20"/>
  <c r="E278" i="20"/>
  <c r="E270" i="20"/>
  <c r="E262" i="20"/>
  <c r="E254" i="20"/>
  <c r="E246" i="20"/>
  <c r="E238" i="20"/>
  <c r="C203" i="16"/>
  <c r="C195" i="16"/>
  <c r="C187" i="16"/>
  <c r="C179" i="16"/>
  <c r="C171" i="16"/>
  <c r="C163" i="16"/>
  <c r="C155" i="16"/>
  <c r="C147" i="16"/>
  <c r="C139" i="16"/>
  <c r="C131" i="16"/>
  <c r="D86" i="16"/>
  <c r="D78" i="16"/>
  <c r="D70" i="16"/>
  <c r="D62" i="16"/>
  <c r="D54" i="16"/>
  <c r="D46" i="16"/>
  <c r="C82" i="16"/>
  <c r="E82" i="16" s="1"/>
  <c r="C74" i="16"/>
  <c r="E74" i="16" s="1"/>
  <c r="C66" i="16"/>
  <c r="E66" i="16" s="1"/>
  <c r="C58" i="16"/>
  <c r="E58" i="16" s="1"/>
  <c r="C50" i="16"/>
  <c r="E50" i="16" s="1"/>
  <c r="F110" i="16"/>
  <c r="F102" i="16"/>
  <c r="F94" i="16"/>
  <c r="D35" i="16"/>
  <c r="D27" i="16"/>
  <c r="D19" i="16"/>
  <c r="C31" i="16"/>
  <c r="J31" i="16" s="1"/>
  <c r="C23" i="16"/>
  <c r="J23" i="16" s="1"/>
  <c r="D8" i="16"/>
  <c r="F384" i="20"/>
  <c r="F376" i="20"/>
  <c r="F368" i="20"/>
  <c r="F360" i="20"/>
  <c r="F352" i="20"/>
  <c r="F344" i="20"/>
  <c r="F336" i="20"/>
  <c r="F328" i="20"/>
  <c r="F320" i="20"/>
  <c r="F312" i="20"/>
  <c r="F304" i="20"/>
  <c r="F296" i="20"/>
  <c r="F288" i="20"/>
  <c r="F280" i="20"/>
  <c r="F272" i="20"/>
  <c r="F264" i="20"/>
  <c r="F256" i="20"/>
  <c r="F248" i="20"/>
  <c r="F240" i="20"/>
  <c r="F232" i="20"/>
  <c r="F224" i="20"/>
  <c r="F216" i="20"/>
  <c r="F208" i="20"/>
  <c r="F200" i="20"/>
  <c r="F192" i="20"/>
  <c r="F184" i="20"/>
  <c r="F176" i="20"/>
  <c r="F168" i="20"/>
  <c r="F160" i="20"/>
  <c r="E381" i="20"/>
  <c r="E373" i="20"/>
  <c r="E365" i="20"/>
  <c r="E357" i="20"/>
  <c r="E349" i="20"/>
  <c r="E341" i="20"/>
  <c r="E333" i="20"/>
  <c r="E325" i="20"/>
  <c r="E317" i="20"/>
  <c r="E309" i="20"/>
  <c r="E301" i="20"/>
  <c r="E293" i="20"/>
  <c r="E285" i="20"/>
  <c r="E277" i="20"/>
  <c r="E269" i="20"/>
  <c r="E261" i="20"/>
  <c r="E253" i="20"/>
  <c r="E245" i="20"/>
  <c r="E237" i="20"/>
  <c r="E229" i="20"/>
  <c r="E221" i="20"/>
  <c r="E213" i="20"/>
  <c r="E205" i="20"/>
  <c r="E197" i="20"/>
  <c r="C186" i="16"/>
  <c r="C154" i="16"/>
  <c r="D69" i="16"/>
  <c r="C81" i="16"/>
  <c r="E81" i="16" s="1"/>
  <c r="C49" i="16"/>
  <c r="E49" i="16" s="1"/>
  <c r="F100" i="16"/>
  <c r="C185" i="16"/>
  <c r="C153" i="16"/>
  <c r="D68" i="16"/>
  <c r="C80" i="16"/>
  <c r="E80" i="16" s="1"/>
  <c r="C48" i="16"/>
  <c r="E48" i="16" s="1"/>
  <c r="F93" i="16"/>
  <c r="D26" i="16"/>
  <c r="D7" i="16"/>
  <c r="F359" i="20"/>
  <c r="F327" i="20"/>
  <c r="F295" i="20"/>
  <c r="F263" i="20"/>
  <c r="F231" i="20"/>
  <c r="F199" i="20"/>
  <c r="F167" i="20"/>
  <c r="E364" i="20"/>
  <c r="E332" i="20"/>
  <c r="E300" i="20"/>
  <c r="E274" i="20"/>
  <c r="E251" i="20"/>
  <c r="E230" i="20"/>
  <c r="E218" i="20"/>
  <c r="E204" i="20"/>
  <c r="E192" i="20"/>
  <c r="E183" i="20"/>
  <c r="E175" i="20"/>
  <c r="E167" i="20"/>
  <c r="E159" i="20"/>
  <c r="B383" i="20"/>
  <c r="D383" i="20" s="1"/>
  <c r="B375" i="20"/>
  <c r="D375" i="20" s="1"/>
  <c r="B367" i="20"/>
  <c r="D367" i="20" s="1"/>
  <c r="B359" i="20"/>
  <c r="D359" i="20" s="1"/>
  <c r="B351" i="20"/>
  <c r="D351" i="20" s="1"/>
  <c r="B343" i="20"/>
  <c r="D343" i="20" s="1"/>
  <c r="B335" i="20"/>
  <c r="D335" i="20" s="1"/>
  <c r="B327" i="20"/>
  <c r="D327" i="20" s="1"/>
  <c r="B319" i="20"/>
  <c r="D319" i="20" s="1"/>
  <c r="B311" i="20"/>
  <c r="D311" i="20" s="1"/>
  <c r="B303" i="20"/>
  <c r="D303" i="20" s="1"/>
  <c r="B295" i="20"/>
  <c r="D295" i="20" s="1"/>
  <c r="B287" i="20"/>
  <c r="D287" i="20" s="1"/>
  <c r="B279" i="20"/>
  <c r="D279" i="20" s="1"/>
  <c r="B271" i="20"/>
  <c r="D271" i="20" s="1"/>
  <c r="B263" i="20"/>
  <c r="D263" i="20" s="1"/>
  <c r="B255" i="20"/>
  <c r="D255" i="20" s="1"/>
  <c r="B247" i="20"/>
  <c r="D247" i="20" s="1"/>
  <c r="B239" i="20"/>
  <c r="D239" i="20" s="1"/>
  <c r="B231" i="20"/>
  <c r="D231" i="20" s="1"/>
  <c r="B223" i="20"/>
  <c r="D223" i="20" s="1"/>
  <c r="B215" i="20"/>
  <c r="D215" i="20" s="1"/>
  <c r="B207" i="20"/>
  <c r="D207" i="20" s="1"/>
  <c r="B199" i="20"/>
  <c r="D199" i="20" s="1"/>
  <c r="B191" i="20"/>
  <c r="D191" i="20" s="1"/>
  <c r="B183" i="20"/>
  <c r="D183" i="20" s="1"/>
  <c r="C178" i="16"/>
  <c r="C146" i="16"/>
  <c r="D61" i="16"/>
  <c r="C73" i="16"/>
  <c r="E73" i="16" s="1"/>
  <c r="F92" i="16"/>
  <c r="D25" i="16"/>
  <c r="D6" i="16"/>
  <c r="F358" i="20"/>
  <c r="F326" i="20"/>
  <c r="F294" i="20"/>
  <c r="F262" i="20"/>
  <c r="F230" i="20"/>
  <c r="F198" i="20"/>
  <c r="F166" i="20"/>
  <c r="E363" i="20"/>
  <c r="E331" i="20"/>
  <c r="E299" i="20"/>
  <c r="E268" i="20"/>
  <c r="E250" i="20"/>
  <c r="E228" i="20"/>
  <c r="E216" i="20"/>
  <c r="E203" i="20"/>
  <c r="E191" i="20"/>
  <c r="E182" i="20"/>
  <c r="E174" i="20"/>
  <c r="E166" i="20"/>
  <c r="E158" i="20"/>
  <c r="B382" i="20"/>
  <c r="D382" i="20" s="1"/>
  <c r="B374" i="20"/>
  <c r="D374" i="20" s="1"/>
  <c r="B366" i="20"/>
  <c r="D366" i="20" s="1"/>
  <c r="B358" i="20"/>
  <c r="D358" i="20" s="1"/>
  <c r="B350" i="20"/>
  <c r="D350" i="20" s="1"/>
  <c r="B342" i="20"/>
  <c r="D342" i="20" s="1"/>
  <c r="B334" i="20"/>
  <c r="D334" i="20" s="1"/>
  <c r="B326" i="20"/>
  <c r="D326" i="20" s="1"/>
  <c r="B318" i="20"/>
  <c r="D318" i="20" s="1"/>
  <c r="B310" i="20"/>
  <c r="D310" i="20" s="1"/>
  <c r="B302" i="20"/>
  <c r="D302" i="20" s="1"/>
  <c r="B294" i="20"/>
  <c r="D294" i="20" s="1"/>
  <c r="B286" i="20"/>
  <c r="D286" i="20" s="1"/>
  <c r="B278" i="20"/>
  <c r="D278" i="20" s="1"/>
  <c r="B270" i="20"/>
  <c r="D270" i="20" s="1"/>
  <c r="B262" i="20"/>
  <c r="D262" i="20" s="1"/>
  <c r="B254" i="20"/>
  <c r="D254" i="20" s="1"/>
  <c r="B246" i="20"/>
  <c r="D246" i="20" s="1"/>
  <c r="B238" i="20"/>
  <c r="D238" i="20" s="1"/>
  <c r="B230" i="20"/>
  <c r="D230" i="20" s="1"/>
  <c r="B222" i="20"/>
  <c r="D222" i="20" s="1"/>
  <c r="B214" i="20"/>
  <c r="D214" i="20" s="1"/>
  <c r="B206" i="20"/>
  <c r="D206" i="20" s="1"/>
  <c r="B198" i="20"/>
  <c r="D198" i="20" s="1"/>
  <c r="B190" i="20"/>
  <c r="D190" i="20" s="1"/>
  <c r="C177" i="16"/>
  <c r="C145" i="16"/>
  <c r="D60" i="16"/>
  <c r="C72" i="16"/>
  <c r="E72" i="16" s="1"/>
  <c r="D18" i="16"/>
  <c r="F383" i="20"/>
  <c r="F351" i="20"/>
  <c r="F319" i="20"/>
  <c r="F287" i="20"/>
  <c r="F255" i="20"/>
  <c r="F223" i="20"/>
  <c r="F191" i="20"/>
  <c r="F159" i="20"/>
  <c r="E356" i="20"/>
  <c r="E324" i="20"/>
  <c r="E292" i="20"/>
  <c r="E267" i="20"/>
  <c r="E244" i="20"/>
  <c r="E227" i="20"/>
  <c r="E214" i="20"/>
  <c r="E202" i="20"/>
  <c r="E190" i="20"/>
  <c r="E181" i="20"/>
  <c r="E173" i="20"/>
  <c r="E165" i="20"/>
  <c r="E157" i="20"/>
  <c r="B381" i="20"/>
  <c r="D381" i="20" s="1"/>
  <c r="B373" i="20"/>
  <c r="D373" i="20" s="1"/>
  <c r="B365" i="20"/>
  <c r="D365" i="20" s="1"/>
  <c r="B357" i="20"/>
  <c r="D357" i="20" s="1"/>
  <c r="B349" i="20"/>
  <c r="D349" i="20" s="1"/>
  <c r="B341" i="20"/>
  <c r="D341" i="20" s="1"/>
  <c r="B333" i="20"/>
  <c r="D333" i="20" s="1"/>
  <c r="B325" i="20"/>
  <c r="D325" i="20" s="1"/>
  <c r="B317" i="20"/>
  <c r="D317" i="20" s="1"/>
  <c r="B309" i="20"/>
  <c r="D309" i="20" s="1"/>
  <c r="B301" i="20"/>
  <c r="D301" i="20" s="1"/>
  <c r="B293" i="20"/>
  <c r="D293" i="20" s="1"/>
  <c r="B285" i="20"/>
  <c r="D285" i="20" s="1"/>
  <c r="B277" i="20"/>
  <c r="D277" i="20" s="1"/>
  <c r="B269" i="20"/>
  <c r="D269" i="20" s="1"/>
  <c r="B261" i="20"/>
  <c r="D261" i="20" s="1"/>
  <c r="B253" i="20"/>
  <c r="D253" i="20" s="1"/>
  <c r="B245" i="20"/>
  <c r="D245" i="20" s="1"/>
  <c r="B237" i="20"/>
  <c r="D237" i="20" s="1"/>
  <c r="B229" i="20"/>
  <c r="D229" i="20" s="1"/>
  <c r="B221" i="20"/>
  <c r="D221" i="20" s="1"/>
  <c r="B213" i="20"/>
  <c r="D213" i="20" s="1"/>
  <c r="B205" i="20"/>
  <c r="D205" i="20" s="1"/>
  <c r="B197" i="20"/>
  <c r="D197" i="20" s="1"/>
  <c r="B189" i="20"/>
  <c r="D189" i="20" s="1"/>
  <c r="B181" i="20"/>
  <c r="D181" i="20" s="1"/>
  <c r="B173" i="20"/>
  <c r="D173" i="20" s="1"/>
  <c r="B165" i="20"/>
  <c r="D165" i="20" s="1"/>
  <c r="C202" i="16"/>
  <c r="C170" i="16"/>
  <c r="C138" i="16"/>
  <c r="D85" i="16"/>
  <c r="D53" i="16"/>
  <c r="C65" i="16"/>
  <c r="E65" i="16" s="1"/>
  <c r="C193" i="16"/>
  <c r="C161" i="16"/>
  <c r="C129" i="16"/>
  <c r="D76" i="16"/>
  <c r="D44" i="16"/>
  <c r="C56" i="16"/>
  <c r="E56" i="16" s="1"/>
  <c r="F101" i="16"/>
  <c r="D34" i="16"/>
  <c r="C22" i="16"/>
  <c r="J22" i="16" s="1"/>
  <c r="F367" i="20"/>
  <c r="F335" i="20"/>
  <c r="F303" i="20"/>
  <c r="F271" i="20"/>
  <c r="F239" i="20"/>
  <c r="F207" i="20"/>
  <c r="F175" i="20"/>
  <c r="E372" i="20"/>
  <c r="E340" i="20"/>
  <c r="E308" i="20"/>
  <c r="E276" i="20"/>
  <c r="E258" i="20"/>
  <c r="E235" i="20"/>
  <c r="E220" i="20"/>
  <c r="E208" i="20"/>
  <c r="E195" i="20"/>
  <c r="E186" i="20"/>
  <c r="E177" i="20"/>
  <c r="E169" i="20"/>
  <c r="E161" i="20"/>
  <c r="B377" i="20"/>
  <c r="D377" i="20" s="1"/>
  <c r="B369" i="20"/>
  <c r="D369" i="20" s="1"/>
  <c r="B361" i="20"/>
  <c r="D361" i="20" s="1"/>
  <c r="B353" i="20"/>
  <c r="D353" i="20" s="1"/>
  <c r="B345" i="20"/>
  <c r="D345" i="20" s="1"/>
  <c r="B337" i="20"/>
  <c r="D337" i="20" s="1"/>
  <c r="B329" i="20"/>
  <c r="D329" i="20" s="1"/>
  <c r="B321" i="20"/>
  <c r="D321" i="20" s="1"/>
  <c r="B313" i="20"/>
  <c r="D313" i="20" s="1"/>
  <c r="B305" i="20"/>
  <c r="D305" i="20" s="1"/>
  <c r="B297" i="20"/>
  <c r="D297" i="20" s="1"/>
  <c r="B289" i="20"/>
  <c r="D289" i="20" s="1"/>
  <c r="B281" i="20"/>
  <c r="D281" i="20" s="1"/>
  <c r="B273" i="20"/>
  <c r="D273" i="20" s="1"/>
  <c r="B265" i="20"/>
  <c r="D265" i="20" s="1"/>
  <c r="B257" i="20"/>
  <c r="D257" i="20" s="1"/>
  <c r="B249" i="20"/>
  <c r="D249" i="20" s="1"/>
  <c r="B241" i="20"/>
  <c r="D241" i="20" s="1"/>
  <c r="B233" i="20"/>
  <c r="D233" i="20" s="1"/>
  <c r="B225" i="20"/>
  <c r="D225" i="20" s="1"/>
  <c r="B217" i="20"/>
  <c r="D217" i="20" s="1"/>
  <c r="B209" i="20"/>
  <c r="D209" i="20" s="1"/>
  <c r="B201" i="20"/>
  <c r="D201" i="20" s="1"/>
  <c r="B193" i="20"/>
  <c r="D193" i="20" s="1"/>
  <c r="B185" i="20"/>
  <c r="D185" i="20" s="1"/>
  <c r="B177" i="20"/>
  <c r="D177" i="20" s="1"/>
  <c r="B169" i="20"/>
  <c r="D169" i="20" s="1"/>
  <c r="C57" i="16"/>
  <c r="E57" i="16" s="1"/>
  <c r="F375" i="20"/>
  <c r="C201" i="16"/>
  <c r="F374" i="20"/>
  <c r="F310" i="20"/>
  <c r="F246" i="20"/>
  <c r="F182" i="20"/>
  <c r="E347" i="20"/>
  <c r="E283" i="20"/>
  <c r="E236" i="20"/>
  <c r="E210" i="20"/>
  <c r="E187" i="20"/>
  <c r="E170" i="20"/>
  <c r="B384" i="20"/>
  <c r="D384" i="20" s="1"/>
  <c r="B368" i="20"/>
  <c r="D368" i="20" s="1"/>
  <c r="B352" i="20"/>
  <c r="D352" i="20" s="1"/>
  <c r="B336" i="20"/>
  <c r="D336" i="20" s="1"/>
  <c r="B320" i="20"/>
  <c r="D320" i="20" s="1"/>
  <c r="B304" i="20"/>
  <c r="D304" i="20" s="1"/>
  <c r="B288" i="20"/>
  <c r="D288" i="20" s="1"/>
  <c r="B272" i="20"/>
  <c r="D272" i="20" s="1"/>
  <c r="B256" i="20"/>
  <c r="D256" i="20" s="1"/>
  <c r="B240" i="20"/>
  <c r="D240" i="20" s="1"/>
  <c r="B224" i="20"/>
  <c r="D224" i="20" s="1"/>
  <c r="B208" i="20"/>
  <c r="D208" i="20" s="1"/>
  <c r="B192" i="20"/>
  <c r="D192" i="20" s="1"/>
  <c r="B178" i="20"/>
  <c r="D178" i="20" s="1"/>
  <c r="B167" i="20"/>
  <c r="D167" i="20" s="1"/>
  <c r="B158" i="20"/>
  <c r="D158" i="20" s="1"/>
  <c r="F146" i="20"/>
  <c r="F138" i="20"/>
  <c r="F130" i="20"/>
  <c r="F122" i="20"/>
  <c r="F114" i="20"/>
  <c r="F106" i="20"/>
  <c r="F98" i="20"/>
  <c r="F90" i="20"/>
  <c r="F82" i="20"/>
  <c r="F74" i="20"/>
  <c r="E148" i="20"/>
  <c r="E140" i="20"/>
  <c r="E132" i="20"/>
  <c r="E124" i="20"/>
  <c r="E116" i="20"/>
  <c r="E108" i="20"/>
  <c r="E100" i="20"/>
  <c r="E92" i="20"/>
  <c r="E84" i="20"/>
  <c r="E76" i="20"/>
  <c r="B150" i="20"/>
  <c r="D150" i="20" s="1"/>
  <c r="B142" i="20"/>
  <c r="D142" i="20" s="1"/>
  <c r="B134" i="20"/>
  <c r="D134" i="20" s="1"/>
  <c r="B126" i="20"/>
  <c r="D126" i="20" s="1"/>
  <c r="B118" i="20"/>
  <c r="D118" i="20" s="1"/>
  <c r="B110" i="20"/>
  <c r="D110" i="20" s="1"/>
  <c r="B102" i="20"/>
  <c r="D102" i="20" s="1"/>
  <c r="B94" i="20"/>
  <c r="D94" i="20" s="1"/>
  <c r="B86" i="20"/>
  <c r="D86" i="20" s="1"/>
  <c r="B78" i="20"/>
  <c r="D78" i="20" s="1"/>
  <c r="B70" i="20"/>
  <c r="D70" i="20" s="1"/>
  <c r="F58" i="20"/>
  <c r="F50" i="20"/>
  <c r="F42" i="20"/>
  <c r="F34" i="20"/>
  <c r="F26" i="20"/>
  <c r="F18" i="20"/>
  <c r="F10" i="20"/>
  <c r="E64" i="20"/>
  <c r="E56" i="20"/>
  <c r="E48" i="20"/>
  <c r="E40" i="20"/>
  <c r="E32" i="20"/>
  <c r="E24" i="20"/>
  <c r="E16" i="20"/>
  <c r="E8" i="20"/>
  <c r="B64" i="20"/>
  <c r="D64" i="20" s="1"/>
  <c r="B56" i="20"/>
  <c r="D56" i="20" s="1"/>
  <c r="B48" i="20"/>
  <c r="D48" i="20" s="1"/>
  <c r="B40" i="20"/>
  <c r="D40" i="20" s="1"/>
  <c r="B32" i="20"/>
  <c r="D32" i="20" s="1"/>
  <c r="B24" i="20"/>
  <c r="D24" i="20" s="1"/>
  <c r="B16" i="20"/>
  <c r="D16" i="20" s="1"/>
  <c r="B8" i="20"/>
  <c r="D8" i="20" s="1"/>
  <c r="C194" i="16"/>
  <c r="D33" i="16"/>
  <c r="F366" i="20"/>
  <c r="F302" i="20"/>
  <c r="F238" i="20"/>
  <c r="F174" i="20"/>
  <c r="E339" i="20"/>
  <c r="E275" i="20"/>
  <c r="E234" i="20"/>
  <c r="E206" i="20"/>
  <c r="E184" i="20"/>
  <c r="E168" i="20"/>
  <c r="B380" i="20"/>
  <c r="D380" i="20" s="1"/>
  <c r="B364" i="20"/>
  <c r="D364" i="20" s="1"/>
  <c r="B348" i="20"/>
  <c r="D348" i="20" s="1"/>
  <c r="B332" i="20"/>
  <c r="D332" i="20" s="1"/>
  <c r="B316" i="20"/>
  <c r="D316" i="20" s="1"/>
  <c r="B300" i="20"/>
  <c r="D300" i="20" s="1"/>
  <c r="B284" i="20"/>
  <c r="D284" i="20" s="1"/>
  <c r="B268" i="20"/>
  <c r="D268" i="20" s="1"/>
  <c r="B252" i="20"/>
  <c r="D252" i="20" s="1"/>
  <c r="B236" i="20"/>
  <c r="D236" i="20" s="1"/>
  <c r="B220" i="20"/>
  <c r="D220" i="20" s="1"/>
  <c r="B204" i="20"/>
  <c r="D204" i="20" s="1"/>
  <c r="B188" i="20"/>
  <c r="D188" i="20" s="1"/>
  <c r="B176" i="20"/>
  <c r="D176" i="20" s="1"/>
  <c r="B166" i="20"/>
  <c r="D166" i="20" s="1"/>
  <c r="B157" i="20"/>
  <c r="D157" i="20" s="1"/>
  <c r="F145" i="20"/>
  <c r="F137" i="20"/>
  <c r="F129" i="20"/>
  <c r="F121" i="20"/>
  <c r="F113" i="20"/>
  <c r="F105" i="20"/>
  <c r="F97" i="20"/>
  <c r="F89" i="20"/>
  <c r="F81" i="20"/>
  <c r="F73" i="20"/>
  <c r="E147" i="20"/>
  <c r="E139" i="20"/>
  <c r="E131" i="20"/>
  <c r="E123" i="20"/>
  <c r="E115" i="20"/>
  <c r="E107" i="20"/>
  <c r="E99" i="20"/>
  <c r="E91" i="20"/>
  <c r="E83" i="20"/>
  <c r="E75" i="20"/>
  <c r="B149" i="20"/>
  <c r="D149" i="20" s="1"/>
  <c r="B141" i="20"/>
  <c r="D141" i="20" s="1"/>
  <c r="B133" i="20"/>
  <c r="D133" i="20" s="1"/>
  <c r="B125" i="20"/>
  <c r="D125" i="20" s="1"/>
  <c r="B117" i="20"/>
  <c r="D117" i="20" s="1"/>
  <c r="B109" i="20"/>
  <c r="D109" i="20" s="1"/>
  <c r="B101" i="20"/>
  <c r="D101" i="20" s="1"/>
  <c r="B93" i="20"/>
  <c r="D93" i="20" s="1"/>
  <c r="B85" i="20"/>
  <c r="D85" i="20" s="1"/>
  <c r="B77" i="20"/>
  <c r="D77" i="20" s="1"/>
  <c r="F65" i="20"/>
  <c r="F57" i="20"/>
  <c r="C169" i="16"/>
  <c r="D84" i="16"/>
  <c r="F116" i="16"/>
  <c r="D17" i="16"/>
  <c r="F350" i="20"/>
  <c r="F286" i="20"/>
  <c r="F222" i="20"/>
  <c r="F158" i="20"/>
  <c r="E323" i="20"/>
  <c r="E266" i="20"/>
  <c r="E226" i="20"/>
  <c r="E200" i="20"/>
  <c r="E180" i="20"/>
  <c r="E164" i="20"/>
  <c r="B379" i="20"/>
  <c r="D379" i="20" s="1"/>
  <c r="B363" i="20"/>
  <c r="D363" i="20" s="1"/>
  <c r="B347" i="20"/>
  <c r="D347" i="20" s="1"/>
  <c r="B331" i="20"/>
  <c r="D331" i="20" s="1"/>
  <c r="B315" i="20"/>
  <c r="D315" i="20" s="1"/>
  <c r="B299" i="20"/>
  <c r="D299" i="20" s="1"/>
  <c r="B283" i="20"/>
  <c r="D283" i="20" s="1"/>
  <c r="B267" i="20"/>
  <c r="D267" i="20" s="1"/>
  <c r="B251" i="20"/>
  <c r="D251" i="20" s="1"/>
  <c r="B235" i="20"/>
  <c r="D235" i="20" s="1"/>
  <c r="B219" i="20"/>
  <c r="D219" i="20" s="1"/>
  <c r="B203" i="20"/>
  <c r="D203" i="20" s="1"/>
  <c r="B187" i="20"/>
  <c r="D187" i="20" s="1"/>
  <c r="B175" i="20"/>
  <c r="D175" i="20" s="1"/>
  <c r="B164" i="20"/>
  <c r="D164" i="20" s="1"/>
  <c r="B156" i="20"/>
  <c r="D156" i="20" s="1"/>
  <c r="F144" i="20"/>
  <c r="F136" i="20"/>
  <c r="F128" i="20"/>
  <c r="F120" i="20"/>
  <c r="F112" i="20"/>
  <c r="F104" i="20"/>
  <c r="F96" i="20"/>
  <c r="F88" i="20"/>
  <c r="F80" i="20"/>
  <c r="F72" i="20"/>
  <c r="E146" i="20"/>
  <c r="E138" i="20"/>
  <c r="E130" i="20"/>
  <c r="E122" i="20"/>
  <c r="E114" i="20"/>
  <c r="E106" i="20"/>
  <c r="E98" i="20"/>
  <c r="E90" i="20"/>
  <c r="E82" i="20"/>
  <c r="E74" i="20"/>
  <c r="B148" i="20"/>
  <c r="D148" i="20" s="1"/>
  <c r="B140" i="20"/>
  <c r="D140" i="20" s="1"/>
  <c r="B132" i="20"/>
  <c r="D132" i="20" s="1"/>
  <c r="B124" i="20"/>
  <c r="D124" i="20" s="1"/>
  <c r="B116" i="20"/>
  <c r="D116" i="20" s="1"/>
  <c r="B108" i="20"/>
  <c r="D108" i="20" s="1"/>
  <c r="B100" i="20"/>
  <c r="D100" i="20" s="1"/>
  <c r="B92" i="20"/>
  <c r="D92" i="20" s="1"/>
  <c r="B84" i="20"/>
  <c r="D84" i="20" s="1"/>
  <c r="B76" i="20"/>
  <c r="D76" i="20" s="1"/>
  <c r="F64" i="20"/>
  <c r="F56" i="20"/>
  <c r="F48" i="20"/>
  <c r="F40" i="20"/>
  <c r="F32" i="20"/>
  <c r="F24" i="20"/>
  <c r="F16" i="20"/>
  <c r="C162" i="16"/>
  <c r="D77" i="16"/>
  <c r="F109" i="16"/>
  <c r="C30" i="16"/>
  <c r="J30" i="16" s="1"/>
  <c r="C137" i="16"/>
  <c r="D52" i="16"/>
  <c r="F108" i="16"/>
  <c r="C29" i="16"/>
  <c r="J29" i="16" s="1"/>
  <c r="F342" i="20"/>
  <c r="F278" i="20"/>
  <c r="F214" i="20"/>
  <c r="E379" i="20"/>
  <c r="E315" i="20"/>
  <c r="E259" i="20"/>
  <c r="E222" i="20"/>
  <c r="E196" i="20"/>
  <c r="E178" i="20"/>
  <c r="E162" i="20"/>
  <c r="B376" i="20"/>
  <c r="D376" i="20" s="1"/>
  <c r="B360" i="20"/>
  <c r="D360" i="20" s="1"/>
  <c r="B344" i="20"/>
  <c r="D344" i="20" s="1"/>
  <c r="B328" i="20"/>
  <c r="D328" i="20" s="1"/>
  <c r="B312" i="20"/>
  <c r="D312" i="20" s="1"/>
  <c r="B296" i="20"/>
  <c r="D296" i="20" s="1"/>
  <c r="B280" i="20"/>
  <c r="D280" i="20" s="1"/>
  <c r="B264" i="20"/>
  <c r="D264" i="20" s="1"/>
  <c r="B248" i="20"/>
  <c r="D248" i="20" s="1"/>
  <c r="B232" i="20"/>
  <c r="D232" i="20" s="1"/>
  <c r="B216" i="20"/>
  <c r="D216" i="20" s="1"/>
  <c r="B200" i="20"/>
  <c r="D200" i="20" s="1"/>
  <c r="B184" i="20"/>
  <c r="D184" i="20" s="1"/>
  <c r="B172" i="20"/>
  <c r="D172" i="20" s="1"/>
  <c r="B162" i="20"/>
  <c r="D162" i="20" s="1"/>
  <c r="F150" i="20"/>
  <c r="F142" i="20"/>
  <c r="F134" i="20"/>
  <c r="F126" i="20"/>
  <c r="F118" i="20"/>
  <c r="F110" i="20"/>
  <c r="F102" i="20"/>
  <c r="F94" i="20"/>
  <c r="F86" i="20"/>
  <c r="F78" i="20"/>
  <c r="F70" i="20"/>
  <c r="E144" i="20"/>
  <c r="E136" i="20"/>
  <c r="E128" i="20"/>
  <c r="E120" i="20"/>
  <c r="E112" i="20"/>
  <c r="E104" i="20"/>
  <c r="E96" i="20"/>
  <c r="E88" i="20"/>
  <c r="E80" i="20"/>
  <c r="E72" i="20"/>
  <c r="B146" i="20"/>
  <c r="D146" i="20" s="1"/>
  <c r="B138" i="20"/>
  <c r="D138" i="20" s="1"/>
  <c r="B130" i="20"/>
  <c r="D130" i="20" s="1"/>
  <c r="B122" i="20"/>
  <c r="D122" i="20" s="1"/>
  <c r="C130" i="16"/>
  <c r="F334" i="20"/>
  <c r="F206" i="20"/>
  <c r="E307" i="20"/>
  <c r="E219" i="20"/>
  <c r="E176" i="20"/>
  <c r="B370" i="20"/>
  <c r="D370" i="20" s="1"/>
  <c r="B338" i="20"/>
  <c r="D338" i="20" s="1"/>
  <c r="B306" i="20"/>
  <c r="D306" i="20" s="1"/>
  <c r="B274" i="20"/>
  <c r="D274" i="20" s="1"/>
  <c r="B242" i="20"/>
  <c r="D242" i="20" s="1"/>
  <c r="B210" i="20"/>
  <c r="D210" i="20" s="1"/>
  <c r="B179" i="20"/>
  <c r="D179" i="20" s="1"/>
  <c r="B159" i="20"/>
  <c r="D159" i="20" s="1"/>
  <c r="F139" i="20"/>
  <c r="F123" i="20"/>
  <c r="F107" i="20"/>
  <c r="F91" i="20"/>
  <c r="F75" i="20"/>
  <c r="E141" i="20"/>
  <c r="E125" i="20"/>
  <c r="E109" i="20"/>
  <c r="E93" i="20"/>
  <c r="E77" i="20"/>
  <c r="B143" i="20"/>
  <c r="D143" i="20" s="1"/>
  <c r="B127" i="20"/>
  <c r="D127" i="20" s="1"/>
  <c r="B112" i="20"/>
  <c r="D112" i="20" s="1"/>
  <c r="B98" i="20"/>
  <c r="D98" i="20" s="1"/>
  <c r="B87" i="20"/>
  <c r="D87" i="20" s="1"/>
  <c r="B73" i="20"/>
  <c r="D73" i="20" s="1"/>
  <c r="F55" i="20"/>
  <c r="F45" i="20"/>
  <c r="F35" i="20"/>
  <c r="F23" i="20"/>
  <c r="F13" i="20"/>
  <c r="F4" i="20"/>
  <c r="E57" i="20"/>
  <c r="E47" i="20"/>
  <c r="E38" i="20"/>
  <c r="E29" i="20"/>
  <c r="E20" i="20"/>
  <c r="E11" i="20"/>
  <c r="B57" i="20"/>
  <c r="D57" i="20" s="1"/>
  <c r="B47" i="20"/>
  <c r="D47" i="20" s="1"/>
  <c r="B38" i="20"/>
  <c r="D38" i="20" s="1"/>
  <c r="B29" i="20"/>
  <c r="D29" i="20" s="1"/>
  <c r="B20" i="20"/>
  <c r="D20" i="20" s="1"/>
  <c r="B11" i="20"/>
  <c r="D11" i="20" s="1"/>
  <c r="B186" i="20"/>
  <c r="D186" i="20" s="1"/>
  <c r="E81" i="20"/>
  <c r="B147" i="20"/>
  <c r="D147" i="20" s="1"/>
  <c r="F49" i="20"/>
  <c r="E51" i="20"/>
  <c r="B33" i="20"/>
  <c r="D33" i="20" s="1"/>
  <c r="F382" i="20"/>
  <c r="B340" i="20"/>
  <c r="D340" i="20" s="1"/>
  <c r="B161" i="20"/>
  <c r="D161" i="20" s="1"/>
  <c r="F109" i="20"/>
  <c r="E143" i="20"/>
  <c r="B114" i="20"/>
  <c r="D114" i="20" s="1"/>
  <c r="B75" i="20"/>
  <c r="D75" i="20" s="1"/>
  <c r="F27" i="20"/>
  <c r="F6" i="20"/>
  <c r="E22" i="20"/>
  <c r="B59" i="20"/>
  <c r="D59" i="20" s="1"/>
  <c r="B4" i="20"/>
  <c r="D4" i="20" s="1"/>
  <c r="F318" i="20"/>
  <c r="F190" i="20"/>
  <c r="E291" i="20"/>
  <c r="E212" i="20"/>
  <c r="E172" i="20"/>
  <c r="B362" i="20"/>
  <c r="D362" i="20" s="1"/>
  <c r="B330" i="20"/>
  <c r="D330" i="20" s="1"/>
  <c r="B298" i="20"/>
  <c r="D298" i="20" s="1"/>
  <c r="B266" i="20"/>
  <c r="D266" i="20" s="1"/>
  <c r="B234" i="20"/>
  <c r="D234" i="20" s="1"/>
  <c r="B202" i="20"/>
  <c r="D202" i="20" s="1"/>
  <c r="B174" i="20"/>
  <c r="D174" i="20" s="1"/>
  <c r="F151" i="20"/>
  <c r="F135" i="20"/>
  <c r="F119" i="20"/>
  <c r="F103" i="20"/>
  <c r="F87" i="20"/>
  <c r="F71" i="20"/>
  <c r="E137" i="20"/>
  <c r="E121" i="20"/>
  <c r="E105" i="20"/>
  <c r="E89" i="20"/>
  <c r="E73" i="20"/>
  <c r="B139" i="20"/>
  <c r="D139" i="20" s="1"/>
  <c r="B123" i="20"/>
  <c r="D123" i="20" s="1"/>
  <c r="B111" i="20"/>
  <c r="D111" i="20" s="1"/>
  <c r="B97" i="20"/>
  <c r="D97" i="20" s="1"/>
  <c r="B83" i="20"/>
  <c r="D83" i="20" s="1"/>
  <c r="B72" i="20"/>
  <c r="D72" i="20" s="1"/>
  <c r="F54" i="20"/>
  <c r="F44" i="20"/>
  <c r="F33" i="20"/>
  <c r="F22" i="20"/>
  <c r="F12" i="20"/>
  <c r="E65" i="20"/>
  <c r="E55" i="20"/>
  <c r="E46" i="20"/>
  <c r="E37" i="20"/>
  <c r="E28" i="20"/>
  <c r="E19" i="20"/>
  <c r="E10" i="20"/>
  <c r="B65" i="20"/>
  <c r="D65" i="20" s="1"/>
  <c r="B55" i="20"/>
  <c r="D55" i="20" s="1"/>
  <c r="B46" i="20"/>
  <c r="D46" i="20" s="1"/>
  <c r="B37" i="20"/>
  <c r="D37" i="20" s="1"/>
  <c r="B28" i="20"/>
  <c r="D28" i="20" s="1"/>
  <c r="B19" i="20"/>
  <c r="D19" i="20" s="1"/>
  <c r="B10" i="20"/>
  <c r="D10" i="20" s="1"/>
  <c r="B218" i="20"/>
  <c r="D218" i="20" s="1"/>
  <c r="E129" i="20"/>
  <c r="B104" i="20"/>
  <c r="D104" i="20" s="1"/>
  <c r="F17" i="20"/>
  <c r="E33" i="20"/>
  <c r="E14" i="20"/>
  <c r="B60" i="20"/>
  <c r="D60" i="20" s="1"/>
  <c r="B14" i="20"/>
  <c r="D14" i="20" s="1"/>
  <c r="E348" i="20"/>
  <c r="B372" i="20"/>
  <c r="D372" i="20" s="1"/>
  <c r="B276" i="20"/>
  <c r="D276" i="20" s="1"/>
  <c r="F141" i="20"/>
  <c r="F93" i="20"/>
  <c r="E111" i="20"/>
  <c r="B129" i="20"/>
  <c r="D129" i="20" s="1"/>
  <c r="B89" i="20"/>
  <c r="D89" i="20" s="1"/>
  <c r="F37" i="20"/>
  <c r="E50" i="20"/>
  <c r="B31" i="20"/>
  <c r="D31" i="20" s="1"/>
  <c r="F311" i="20"/>
  <c r="F183" i="20"/>
  <c r="E284" i="20"/>
  <c r="E211" i="20"/>
  <c r="E171" i="20"/>
  <c r="B356" i="20"/>
  <c r="D356" i="20" s="1"/>
  <c r="B324" i="20"/>
  <c r="D324" i="20" s="1"/>
  <c r="B292" i="20"/>
  <c r="D292" i="20" s="1"/>
  <c r="B260" i="20"/>
  <c r="D260" i="20" s="1"/>
  <c r="B228" i="20"/>
  <c r="D228" i="20" s="1"/>
  <c r="B196" i="20"/>
  <c r="D196" i="20" s="1"/>
  <c r="B171" i="20"/>
  <c r="D171" i="20" s="1"/>
  <c r="F149" i="20"/>
  <c r="F133" i="20"/>
  <c r="F117" i="20"/>
  <c r="F101" i="20"/>
  <c r="F85" i="20"/>
  <c r="E151" i="20"/>
  <c r="E135" i="20"/>
  <c r="E119" i="20"/>
  <c r="E103" i="20"/>
  <c r="E87" i="20"/>
  <c r="E71" i="20"/>
  <c r="B137" i="20"/>
  <c r="D137" i="20" s="1"/>
  <c r="B121" i="20"/>
  <c r="D121" i="20" s="1"/>
  <c r="B107" i="20"/>
  <c r="D107" i="20" s="1"/>
  <c r="B96" i="20"/>
  <c r="D96" i="20" s="1"/>
  <c r="B82" i="20"/>
  <c r="D82" i="20" s="1"/>
  <c r="B71" i="20"/>
  <c r="D71" i="20" s="1"/>
  <c r="F53" i="20"/>
  <c r="F43" i="20"/>
  <c r="F31" i="20"/>
  <c r="F21" i="20"/>
  <c r="F11" i="20"/>
  <c r="E63" i="20"/>
  <c r="E54" i="20"/>
  <c r="E45" i="20"/>
  <c r="E36" i="20"/>
  <c r="E27" i="20"/>
  <c r="E18" i="20"/>
  <c r="E9" i="20"/>
  <c r="B63" i="20"/>
  <c r="D63" i="20" s="1"/>
  <c r="B54" i="20"/>
  <c r="D54" i="20" s="1"/>
  <c r="B45" i="20"/>
  <c r="D45" i="20" s="1"/>
  <c r="B36" i="20"/>
  <c r="D36" i="20" s="1"/>
  <c r="B27" i="20"/>
  <c r="D27" i="20" s="1"/>
  <c r="B18" i="20"/>
  <c r="D18" i="20" s="1"/>
  <c r="B9" i="20"/>
  <c r="D9" i="20" s="1"/>
  <c r="F254" i="20"/>
  <c r="E189" i="20"/>
  <c r="B378" i="20"/>
  <c r="D378" i="20" s="1"/>
  <c r="B250" i="20"/>
  <c r="D250" i="20" s="1"/>
  <c r="F127" i="20"/>
  <c r="F79" i="20"/>
  <c r="B79" i="20"/>
  <c r="D79" i="20" s="1"/>
  <c r="E42" i="20"/>
  <c r="B51" i="20"/>
  <c r="D51" i="20" s="1"/>
  <c r="E242" i="20"/>
  <c r="B244" i="20"/>
  <c r="D244" i="20" s="1"/>
  <c r="F77" i="20"/>
  <c r="F15" i="20"/>
  <c r="E13" i="20"/>
  <c r="B22" i="20"/>
  <c r="D22" i="20" s="1"/>
  <c r="F279" i="20"/>
  <c r="E380" i="20"/>
  <c r="E260" i="20"/>
  <c r="E198" i="20"/>
  <c r="E163" i="20"/>
  <c r="B355" i="20"/>
  <c r="D355" i="20" s="1"/>
  <c r="B323" i="20"/>
  <c r="D323" i="20" s="1"/>
  <c r="B291" i="20"/>
  <c r="D291" i="20" s="1"/>
  <c r="B259" i="20"/>
  <c r="D259" i="20" s="1"/>
  <c r="B227" i="20"/>
  <c r="D227" i="20" s="1"/>
  <c r="B195" i="20"/>
  <c r="D195" i="20" s="1"/>
  <c r="B170" i="20"/>
  <c r="D170" i="20" s="1"/>
  <c r="F148" i="20"/>
  <c r="F132" i="20"/>
  <c r="F116" i="20"/>
  <c r="F100" i="20"/>
  <c r="F84" i="20"/>
  <c r="E150" i="20"/>
  <c r="E134" i="20"/>
  <c r="E118" i="20"/>
  <c r="E102" i="20"/>
  <c r="E86" i="20"/>
  <c r="E70" i="20"/>
  <c r="B136" i="20"/>
  <c r="D136" i="20" s="1"/>
  <c r="B120" i="20"/>
  <c r="D120" i="20" s="1"/>
  <c r="B106" i="20"/>
  <c r="D106" i="20" s="1"/>
  <c r="B95" i="20"/>
  <c r="D95" i="20" s="1"/>
  <c r="B81" i="20"/>
  <c r="D81" i="20" s="1"/>
  <c r="F63" i="20"/>
  <c r="F52" i="20"/>
  <c r="F41" i="20"/>
  <c r="F30" i="20"/>
  <c r="F20" i="20"/>
  <c r="F9" i="20"/>
  <c r="E62" i="20"/>
  <c r="E53" i="20"/>
  <c r="E44" i="20"/>
  <c r="E35" i="20"/>
  <c r="E26" i="20"/>
  <c r="E17" i="20"/>
  <c r="E7" i="20"/>
  <c r="B62" i="20"/>
  <c r="D62" i="20" s="1"/>
  <c r="B53" i="20"/>
  <c r="D53" i="20" s="1"/>
  <c r="B44" i="20"/>
  <c r="D44" i="20" s="1"/>
  <c r="B35" i="20"/>
  <c r="D35" i="20" s="1"/>
  <c r="B26" i="20"/>
  <c r="D26" i="20" s="1"/>
  <c r="B17" i="20"/>
  <c r="D17" i="20" s="1"/>
  <c r="B7" i="20"/>
  <c r="D7" i="20" s="1"/>
  <c r="D45" i="16"/>
  <c r="E355" i="20"/>
  <c r="B314" i="20"/>
  <c r="D314" i="20" s="1"/>
  <c r="F143" i="20"/>
  <c r="E113" i="20"/>
  <c r="B115" i="20"/>
  <c r="D115" i="20" s="1"/>
  <c r="F38" i="20"/>
  <c r="E60" i="20"/>
  <c r="B5" i="20"/>
  <c r="D5" i="20" s="1"/>
  <c r="B182" i="20"/>
  <c r="D182" i="20" s="1"/>
  <c r="E95" i="20"/>
  <c r="B145" i="20"/>
  <c r="D145" i="20" s="1"/>
  <c r="F47" i="20"/>
  <c r="E41" i="20"/>
  <c r="B50" i="20"/>
  <c r="D50" i="20" s="1"/>
  <c r="F270" i="20"/>
  <c r="E371" i="20"/>
  <c r="E252" i="20"/>
  <c r="E194" i="20"/>
  <c r="E160" i="20"/>
  <c r="B354" i="20"/>
  <c r="D354" i="20" s="1"/>
  <c r="B322" i="20"/>
  <c r="D322" i="20" s="1"/>
  <c r="B290" i="20"/>
  <c r="D290" i="20" s="1"/>
  <c r="B258" i="20"/>
  <c r="D258" i="20" s="1"/>
  <c r="B226" i="20"/>
  <c r="D226" i="20" s="1"/>
  <c r="B194" i="20"/>
  <c r="D194" i="20" s="1"/>
  <c r="B168" i="20"/>
  <c r="D168" i="20" s="1"/>
  <c r="F147" i="20"/>
  <c r="F131" i="20"/>
  <c r="F115" i="20"/>
  <c r="F99" i="20"/>
  <c r="F83" i="20"/>
  <c r="E149" i="20"/>
  <c r="E133" i="20"/>
  <c r="E117" i="20"/>
  <c r="E101" i="20"/>
  <c r="E85" i="20"/>
  <c r="B151" i="20"/>
  <c r="D151" i="20" s="1"/>
  <c r="B135" i="20"/>
  <c r="D135" i="20" s="1"/>
  <c r="B119" i="20"/>
  <c r="D119" i="20" s="1"/>
  <c r="B105" i="20"/>
  <c r="D105" i="20" s="1"/>
  <c r="B91" i="20"/>
  <c r="D91" i="20" s="1"/>
  <c r="B80" i="20"/>
  <c r="D80" i="20" s="1"/>
  <c r="F62" i="20"/>
  <c r="F51" i="20"/>
  <c r="F39" i="20"/>
  <c r="F29" i="20"/>
  <c r="F19" i="20"/>
  <c r="F8" i="20"/>
  <c r="E61" i="20"/>
  <c r="E52" i="20"/>
  <c r="E43" i="20"/>
  <c r="E34" i="20"/>
  <c r="E25" i="20"/>
  <c r="E15" i="20"/>
  <c r="E6" i="20"/>
  <c r="B61" i="20"/>
  <c r="D61" i="20" s="1"/>
  <c r="B52" i="20"/>
  <c r="D52" i="20" s="1"/>
  <c r="B43" i="20"/>
  <c r="D43" i="20" s="1"/>
  <c r="B34" i="20"/>
  <c r="D34" i="20" s="1"/>
  <c r="B25" i="20"/>
  <c r="D25" i="20" s="1"/>
  <c r="B15" i="20"/>
  <c r="D15" i="20" s="1"/>
  <c r="B6" i="20"/>
  <c r="D6" i="20" s="1"/>
  <c r="C21" i="16"/>
  <c r="J21" i="16" s="1"/>
  <c r="E243" i="20"/>
  <c r="E156" i="20"/>
  <c r="B346" i="20"/>
  <c r="D346" i="20" s="1"/>
  <c r="B282" i="20"/>
  <c r="D282" i="20" s="1"/>
  <c r="B163" i="20"/>
  <c r="D163" i="20" s="1"/>
  <c r="F111" i="20"/>
  <c r="F95" i="20"/>
  <c r="E97" i="20"/>
  <c r="B131" i="20"/>
  <c r="D131" i="20" s="1"/>
  <c r="B90" i="20"/>
  <c r="D90" i="20" s="1"/>
  <c r="F61" i="20"/>
  <c r="F7" i="20"/>
  <c r="E23" i="20"/>
  <c r="E5" i="20"/>
  <c r="B42" i="20"/>
  <c r="D42" i="20" s="1"/>
  <c r="F247" i="20"/>
  <c r="B308" i="20"/>
  <c r="D308" i="20" s="1"/>
  <c r="F125" i="20"/>
  <c r="E79" i="20"/>
  <c r="B103" i="20"/>
  <c r="D103" i="20" s="1"/>
  <c r="E59" i="20"/>
  <c r="E4" i="20"/>
  <c r="B13" i="20"/>
  <c r="D13" i="20" s="1"/>
  <c r="F343" i="20"/>
  <c r="F215" i="20"/>
  <c r="E316" i="20"/>
  <c r="E224" i="20"/>
  <c r="E179" i="20"/>
  <c r="B371" i="20"/>
  <c r="D371" i="20" s="1"/>
  <c r="B339" i="20"/>
  <c r="D339" i="20" s="1"/>
  <c r="B307" i="20"/>
  <c r="D307" i="20" s="1"/>
  <c r="B275" i="20"/>
  <c r="D275" i="20" s="1"/>
  <c r="B243" i="20"/>
  <c r="D243" i="20" s="1"/>
  <c r="B211" i="20"/>
  <c r="D211" i="20" s="1"/>
  <c r="B180" i="20"/>
  <c r="D180" i="20" s="1"/>
  <c r="B160" i="20"/>
  <c r="D160" i="20" s="1"/>
  <c r="F140" i="20"/>
  <c r="F124" i="20"/>
  <c r="F108" i="20"/>
  <c r="F92" i="20"/>
  <c r="F76" i="20"/>
  <c r="E142" i="20"/>
  <c r="E126" i="20"/>
  <c r="E110" i="20"/>
  <c r="E94" i="20"/>
  <c r="E78" i="20"/>
  <c r="B144" i="20"/>
  <c r="D144" i="20" s="1"/>
  <c r="B128" i="20"/>
  <c r="D128" i="20" s="1"/>
  <c r="B113" i="20"/>
  <c r="D113" i="20" s="1"/>
  <c r="B99" i="20"/>
  <c r="D99" i="20" s="1"/>
  <c r="B88" i="20"/>
  <c r="D88" i="20" s="1"/>
  <c r="B74" i="20"/>
  <c r="D74" i="20" s="1"/>
  <c r="F59" i="20"/>
  <c r="F46" i="20"/>
  <c r="F36" i="20"/>
  <c r="F25" i="20"/>
  <c r="F14" i="20"/>
  <c r="F5" i="20"/>
  <c r="E58" i="20"/>
  <c r="E49" i="20"/>
  <c r="E39" i="20"/>
  <c r="E30" i="20"/>
  <c r="E21" i="20"/>
  <c r="E12" i="20"/>
  <c r="B58" i="20"/>
  <c r="D58" i="20" s="1"/>
  <c r="B49" i="20"/>
  <c r="D49" i="20" s="1"/>
  <c r="B39" i="20"/>
  <c r="D39" i="20" s="1"/>
  <c r="B30" i="20"/>
  <c r="D30" i="20" s="1"/>
  <c r="B21" i="20"/>
  <c r="D21" i="20" s="1"/>
  <c r="B12" i="20"/>
  <c r="D12" i="20" s="1"/>
  <c r="E145" i="20"/>
  <c r="F28" i="20"/>
  <c r="B23" i="20"/>
  <c r="D23" i="20" s="1"/>
  <c r="C64" i="16"/>
  <c r="E64" i="16" s="1"/>
  <c r="E188" i="20"/>
  <c r="B212" i="20"/>
  <c r="D212" i="20" s="1"/>
  <c r="E127" i="20"/>
  <c r="F60" i="20"/>
  <c r="E31" i="20"/>
  <c r="B41" i="20"/>
  <c r="D41" i="20" s="1"/>
  <c r="C1539" i="32"/>
  <c r="Q1539" i="32" s="1"/>
  <c r="C1511" i="32"/>
  <c r="Q1511" i="32" s="1"/>
  <c r="C1531" i="32"/>
  <c r="Q1531" i="32" s="1"/>
  <c r="C1537" i="32"/>
  <c r="Q1537" i="32" s="1"/>
  <c r="C1523" i="32"/>
  <c r="Q1523" i="32" s="1"/>
  <c r="C1503" i="32"/>
  <c r="Q1503" i="32" s="1"/>
  <c r="C1515" i="32"/>
  <c r="Q1515" i="32" s="1"/>
  <c r="C1507" i="32"/>
  <c r="Q1507" i="32" s="1"/>
  <c r="C1527" i="32"/>
  <c r="Q1527" i="32" s="1"/>
  <c r="C1525" i="32"/>
  <c r="Q1525" i="32" s="1"/>
  <c r="C1533" i="32"/>
  <c r="Q1533" i="32" s="1"/>
  <c r="C1521" i="32"/>
  <c r="Q1521" i="32" s="1"/>
  <c r="C1501" i="32"/>
  <c r="Q1501" i="32" s="1"/>
  <c r="C1509" i="32"/>
  <c r="Q1509" i="32" s="1"/>
  <c r="C1517" i="32"/>
  <c r="Q1517" i="32" s="1"/>
  <c r="C1519" i="32"/>
  <c r="Q1519" i="32" s="1"/>
  <c r="C1513" i="32"/>
  <c r="Q1513" i="32" s="1"/>
  <c r="C1535" i="32"/>
  <c r="Q1535" i="32" s="1"/>
  <c r="C1505" i="32"/>
  <c r="Q1505" i="32" s="1"/>
  <c r="AU55" i="33"/>
  <c r="C1565" i="32" s="1"/>
  <c r="Q1565" i="32" s="1"/>
  <c r="U360" i="32"/>
  <c r="U48" i="32"/>
  <c r="AJ33" i="30"/>
  <c r="U659" i="32"/>
  <c r="BA59" i="33"/>
  <c r="AY26" i="34"/>
  <c r="A4" i="36"/>
  <c r="A8" i="36"/>
  <c r="A13" i="24" s="1"/>
  <c r="A12" i="36"/>
  <c r="A16" i="36"/>
  <c r="A20" i="36"/>
  <c r="A24" i="36"/>
  <c r="A28" i="36"/>
  <c r="A32" i="36"/>
  <c r="A36" i="36"/>
  <c r="A40" i="36"/>
  <c r="A44" i="36"/>
  <c r="A48" i="36"/>
  <c r="V13" i="1" s="1"/>
  <c r="A52" i="36"/>
  <c r="F220" i="24" s="1"/>
  <c r="A56" i="36"/>
  <c r="A60" i="36"/>
  <c r="A64" i="36"/>
  <c r="A68" i="36"/>
  <c r="A72" i="36"/>
  <c r="A76" i="36"/>
  <c r="B314" i="32" s="1"/>
  <c r="A80" i="36"/>
  <c r="B619" i="32" s="1"/>
  <c r="A84" i="36"/>
  <c r="A88" i="36"/>
  <c r="A92" i="36"/>
  <c r="A96" i="36"/>
  <c r="A100" i="36"/>
  <c r="A5" i="36"/>
  <c r="A10" i="24" s="1"/>
  <c r="A9" i="36"/>
  <c r="A14" i="24" s="1"/>
  <c r="A13" i="36"/>
  <c r="A17" i="36"/>
  <c r="A21" i="36"/>
  <c r="A25" i="36"/>
  <c r="A29" i="36"/>
  <c r="A100" i="1" s="1"/>
  <c r="A33" i="36"/>
  <c r="A37" i="36"/>
  <c r="A41" i="36"/>
  <c r="G620" i="32" s="1"/>
  <c r="A45" i="36"/>
  <c r="A49" i="36"/>
  <c r="A53" i="36"/>
  <c r="A57" i="36"/>
  <c r="Q8" i="33" s="1"/>
  <c r="A61" i="36"/>
  <c r="A65" i="36"/>
  <c r="A69" i="36"/>
  <c r="A73" i="36"/>
  <c r="K9" i="32" s="1"/>
  <c r="A77" i="36"/>
  <c r="A8" i="31" s="1"/>
  <c r="A81" i="36"/>
  <c r="B620" i="32" s="1"/>
  <c r="A85" i="36"/>
  <c r="A89" i="36"/>
  <c r="A93" i="36"/>
  <c r="A97" i="36"/>
  <c r="A144" i="24" s="1"/>
  <c r="A101" i="36"/>
  <c r="A11" i="36"/>
  <c r="A16" i="24" s="1"/>
  <c r="A31" i="36"/>
  <c r="A39" i="36"/>
  <c r="A51" i="36"/>
  <c r="A63" i="36"/>
  <c r="A75" i="36"/>
  <c r="E620" i="32" s="1"/>
  <c r="A87" i="36"/>
  <c r="A95" i="36"/>
  <c r="R148" i="24" s="1"/>
  <c r="A103" i="36"/>
  <c r="A6" i="36"/>
  <c r="A11" i="24" s="1"/>
  <c r="A10" i="36"/>
  <c r="A15" i="24" s="1"/>
  <c r="A14" i="36"/>
  <c r="A18" i="36"/>
  <c r="A22" i="36"/>
  <c r="A26" i="36"/>
  <c r="A30" i="36"/>
  <c r="A34" i="36"/>
  <c r="A38" i="36"/>
  <c r="A42" i="36"/>
  <c r="A46" i="36"/>
  <c r="D8" i="34" s="1"/>
  <c r="A50" i="36"/>
  <c r="A54" i="36"/>
  <c r="A58" i="36"/>
  <c r="A62" i="36"/>
  <c r="A66" i="36"/>
  <c r="A70" i="36"/>
  <c r="A74" i="36"/>
  <c r="A78" i="36"/>
  <c r="A82" i="36"/>
  <c r="A86" i="36"/>
  <c r="A90" i="36"/>
  <c r="A94" i="36"/>
  <c r="A98" i="36"/>
  <c r="A102" i="36"/>
  <c r="A7" i="36"/>
  <c r="A12" i="24" s="1"/>
  <c r="A15" i="36"/>
  <c r="G10" i="24" s="1"/>
  <c r="A19" i="36"/>
  <c r="A23" i="36"/>
  <c r="A27" i="36"/>
  <c r="A35" i="36"/>
  <c r="A43" i="36"/>
  <c r="AC8" i="30" s="1"/>
  <c r="A47" i="36"/>
  <c r="A55" i="36"/>
  <c r="A59" i="36"/>
  <c r="A67" i="36"/>
  <c r="A71" i="36"/>
  <c r="A79" i="36"/>
  <c r="K315" i="32" s="1"/>
  <c r="A83" i="36"/>
  <c r="A91" i="36"/>
  <c r="A99" i="36"/>
  <c r="A3" i="36"/>
  <c r="K3" i="1" s="1"/>
  <c r="D119" i="23"/>
  <c r="D170" i="23"/>
  <c r="D6" i="23"/>
  <c r="D59" i="23"/>
  <c r="D16" i="23"/>
  <c r="B3" i="20"/>
  <c r="E155" i="20"/>
  <c r="C42" i="16"/>
  <c r="D4" i="16"/>
  <c r="C127" i="16"/>
  <c r="F155" i="20"/>
  <c r="C369" i="16"/>
  <c r="E69" i="20"/>
  <c r="D42" i="16"/>
  <c r="C15" i="16"/>
  <c r="B155" i="20"/>
  <c r="F3" i="20"/>
  <c r="C286" i="16"/>
  <c r="G286" i="16" s="1"/>
  <c r="B69" i="20"/>
  <c r="F69" i="20"/>
  <c r="E3" i="20"/>
  <c r="D15" i="16"/>
  <c r="C4" i="16"/>
  <c r="F90" i="16"/>
  <c r="G55" i="33"/>
  <c r="D499" i="27" s="1"/>
  <c r="M445" i="27"/>
  <c r="V501" i="27"/>
  <c r="N500" i="27"/>
  <c r="G31" i="27"/>
  <c r="U501" i="27"/>
  <c r="BC25" i="34"/>
  <c r="BC26" i="34"/>
  <c r="G356" i="32"/>
  <c r="Q30" i="27"/>
  <c r="O500" i="27"/>
  <c r="A360" i="32"/>
  <c r="F500" i="27"/>
  <c r="A48" i="32"/>
  <c r="A659" i="32"/>
  <c r="BD25" i="34"/>
  <c r="E501" i="27"/>
  <c r="BD26" i="34"/>
  <c r="L30" i="27"/>
  <c r="Q500" i="27"/>
  <c r="Q501" i="27"/>
  <c r="I500" i="27"/>
  <c r="G501" i="27"/>
  <c r="G500" i="27"/>
  <c r="T501" i="27"/>
  <c r="M500" i="27"/>
  <c r="L500" i="27"/>
  <c r="R30" i="27"/>
  <c r="L31" i="27"/>
  <c r="AL33" i="30"/>
  <c r="P500" i="27"/>
  <c r="K500" i="27"/>
  <c r="G44" i="32"/>
  <c r="J500" i="27"/>
  <c r="AL31" i="30"/>
  <c r="G655" i="32"/>
  <c r="Q31" i="27"/>
  <c r="BD59" i="33"/>
  <c r="J445" i="27"/>
  <c r="T500" i="27"/>
  <c r="E500" i="27"/>
  <c r="R31" i="27"/>
  <c r="F2900" i="27" l="1"/>
  <c r="B2320" i="27"/>
  <c r="H751" i="27"/>
  <c r="H752" i="27"/>
  <c r="A500" i="27"/>
  <c r="H409" i="27"/>
  <c r="H410" i="27"/>
  <c r="H186" i="27"/>
  <c r="AR9" i="33" a="1"/>
  <c r="AR9" i="33" s="1"/>
  <c r="G169" i="16"/>
  <c r="H169" i="16"/>
  <c r="G155" i="16"/>
  <c r="H155" i="16"/>
  <c r="G180" i="16"/>
  <c r="H180" i="16"/>
  <c r="G165" i="16"/>
  <c r="H165" i="16"/>
  <c r="G182" i="16"/>
  <c r="H182" i="16"/>
  <c r="H159" i="16"/>
  <c r="G159" i="16"/>
  <c r="G152" i="16"/>
  <c r="H152" i="16"/>
  <c r="G137" i="16"/>
  <c r="H137" i="16"/>
  <c r="G163" i="16"/>
  <c r="H163" i="16"/>
  <c r="G188" i="16"/>
  <c r="H188" i="16"/>
  <c r="G173" i="16"/>
  <c r="H173" i="16"/>
  <c r="G190" i="16"/>
  <c r="H190" i="16"/>
  <c r="H167" i="16"/>
  <c r="G167" i="16"/>
  <c r="G160" i="16"/>
  <c r="H160" i="16"/>
  <c r="G145" i="16"/>
  <c r="H145" i="16"/>
  <c r="G154" i="16"/>
  <c r="H154" i="16"/>
  <c r="G171" i="16"/>
  <c r="H171" i="16"/>
  <c r="G132" i="16"/>
  <c r="H132" i="16"/>
  <c r="G196" i="16"/>
  <c r="H196" i="16"/>
  <c r="G181" i="16"/>
  <c r="H181" i="16"/>
  <c r="G134" i="16"/>
  <c r="H134" i="16"/>
  <c r="G198" i="16"/>
  <c r="H198" i="16"/>
  <c r="H175" i="16"/>
  <c r="G175" i="16"/>
  <c r="G168" i="16"/>
  <c r="H168" i="16"/>
  <c r="G130" i="16"/>
  <c r="H130" i="16"/>
  <c r="G138" i="16"/>
  <c r="H138" i="16"/>
  <c r="G177" i="16"/>
  <c r="H177" i="16"/>
  <c r="G186" i="16"/>
  <c r="H186" i="16"/>
  <c r="G179" i="16"/>
  <c r="H179" i="16"/>
  <c r="G140" i="16"/>
  <c r="H140" i="16"/>
  <c r="G204" i="16"/>
  <c r="H204" i="16"/>
  <c r="G189" i="16"/>
  <c r="H189" i="16"/>
  <c r="G142" i="16"/>
  <c r="H142" i="16"/>
  <c r="H183" i="16"/>
  <c r="G183" i="16"/>
  <c r="G176" i="16"/>
  <c r="H176" i="16"/>
  <c r="G194" i="16"/>
  <c r="H194" i="16"/>
  <c r="G170" i="16"/>
  <c r="H170" i="16"/>
  <c r="G153" i="16"/>
  <c r="H153" i="16"/>
  <c r="G187" i="16"/>
  <c r="H187" i="16"/>
  <c r="G148" i="16"/>
  <c r="H148" i="16"/>
  <c r="G133" i="16"/>
  <c r="H133" i="16"/>
  <c r="G197" i="16"/>
  <c r="H197" i="16"/>
  <c r="G150" i="16"/>
  <c r="H150" i="16"/>
  <c r="H191" i="16"/>
  <c r="G191" i="16"/>
  <c r="G184" i="16"/>
  <c r="H184" i="16"/>
  <c r="G162" i="16"/>
  <c r="H162" i="16"/>
  <c r="G201" i="16"/>
  <c r="H201" i="16"/>
  <c r="G129" i="16"/>
  <c r="H129" i="16"/>
  <c r="G202" i="16"/>
  <c r="H202" i="16"/>
  <c r="G185" i="16"/>
  <c r="H185" i="16"/>
  <c r="G131" i="16"/>
  <c r="H131" i="16"/>
  <c r="G195" i="16"/>
  <c r="H195" i="16"/>
  <c r="G156" i="16"/>
  <c r="H156" i="16"/>
  <c r="G141" i="16"/>
  <c r="H141" i="16"/>
  <c r="G205" i="16"/>
  <c r="H205" i="16"/>
  <c r="G158" i="16"/>
  <c r="H158" i="16"/>
  <c r="H135" i="16"/>
  <c r="G135" i="16"/>
  <c r="H199" i="16"/>
  <c r="G199" i="16"/>
  <c r="G128" i="16"/>
  <c r="H128" i="16"/>
  <c r="G192" i="16"/>
  <c r="H192" i="16"/>
  <c r="G161" i="16"/>
  <c r="H161" i="16"/>
  <c r="G146" i="16"/>
  <c r="H146" i="16"/>
  <c r="G139" i="16"/>
  <c r="H139" i="16"/>
  <c r="G203" i="16"/>
  <c r="H203" i="16"/>
  <c r="G164" i="16"/>
  <c r="H164" i="16"/>
  <c r="G149" i="16"/>
  <c r="H149" i="16"/>
  <c r="G166" i="16"/>
  <c r="H166" i="16"/>
  <c r="H143" i="16"/>
  <c r="G143" i="16"/>
  <c r="G136" i="16"/>
  <c r="H136" i="16"/>
  <c r="G200" i="16"/>
  <c r="H200" i="16"/>
  <c r="G193" i="16"/>
  <c r="H193" i="16"/>
  <c r="G178" i="16"/>
  <c r="H178" i="16"/>
  <c r="G147" i="16"/>
  <c r="H147" i="16"/>
  <c r="G172" i="16"/>
  <c r="H172" i="16"/>
  <c r="G157" i="16"/>
  <c r="H157" i="16"/>
  <c r="G174" i="16"/>
  <c r="H174" i="16"/>
  <c r="H151" i="16"/>
  <c r="G151" i="16"/>
  <c r="G144" i="16"/>
  <c r="H144" i="16"/>
  <c r="J15" i="16"/>
  <c r="K51" i="1"/>
  <c r="K50" i="1"/>
  <c r="K49" i="1"/>
  <c r="K48" i="1"/>
  <c r="K47" i="1"/>
  <c r="K52" i="1"/>
  <c r="U138" i="1"/>
  <c r="U170" i="1"/>
  <c r="U146" i="1"/>
  <c r="U130" i="1"/>
  <c r="U154" i="1"/>
  <c r="U162" i="1"/>
  <c r="U133" i="1"/>
  <c r="U166" i="1"/>
  <c r="U151" i="1"/>
  <c r="U129" i="1"/>
  <c r="U134" i="1"/>
  <c r="U160" i="1"/>
  <c r="U168" i="1"/>
  <c r="U150" i="1"/>
  <c r="U158" i="1"/>
  <c r="U141" i="1"/>
  <c r="U159" i="1"/>
  <c r="U137" i="1"/>
  <c r="U144" i="1"/>
  <c r="U126" i="1"/>
  <c r="U135" i="1"/>
  <c r="U163" i="1"/>
  <c r="U157" i="1"/>
  <c r="U167" i="1"/>
  <c r="U145" i="1"/>
  <c r="U152" i="1"/>
  <c r="U165" i="1"/>
  <c r="U128" i="1"/>
  <c r="U153" i="1"/>
  <c r="U161" i="1"/>
  <c r="U169" i="1"/>
  <c r="U172" i="1"/>
  <c r="U173" i="1"/>
  <c r="U136" i="1"/>
  <c r="U149" i="1"/>
  <c r="U171" i="1"/>
  <c r="U125" i="1"/>
  <c r="U142" i="1"/>
  <c r="U143" i="1"/>
  <c r="U127" i="1"/>
  <c r="U140" i="1"/>
  <c r="U156" i="1"/>
  <c r="U147" i="1"/>
  <c r="U155" i="1"/>
  <c r="U131" i="1"/>
  <c r="U132" i="1"/>
  <c r="U148" i="1"/>
  <c r="U164" i="1"/>
  <c r="U124" i="1"/>
  <c r="U139" i="1"/>
  <c r="I112" i="1"/>
  <c r="I104" i="1"/>
  <c r="I111" i="1"/>
  <c r="I103" i="1"/>
  <c r="I116" i="1"/>
  <c r="I108" i="1"/>
  <c r="I115" i="1"/>
  <c r="I107" i="1"/>
  <c r="I114" i="1"/>
  <c r="I113" i="1"/>
  <c r="I105" i="1"/>
  <c r="I102" i="1"/>
  <c r="I106" i="1"/>
  <c r="I109" i="1"/>
  <c r="I110" i="1"/>
  <c r="C1561" i="32"/>
  <c r="Q1561" i="32" s="1"/>
  <c r="C1577" i="32"/>
  <c r="Q1577" i="32" s="1"/>
  <c r="C1571" i="32"/>
  <c r="Q1571" i="32" s="1"/>
  <c r="C1545" i="32"/>
  <c r="Q1545" i="32" s="1"/>
  <c r="C1541" i="32"/>
  <c r="Q1541" i="32" s="1"/>
  <c r="C1543" i="32"/>
  <c r="Q1543" i="32" s="1"/>
  <c r="C1559" i="32"/>
  <c r="Q1559" i="32" s="1"/>
  <c r="C1553" i="32"/>
  <c r="Q1553" i="32" s="1"/>
  <c r="C1567" i="32"/>
  <c r="Q1567" i="32" s="1"/>
  <c r="C1563" i="32"/>
  <c r="Q1563" i="32" s="1"/>
  <c r="C1555" i="32"/>
  <c r="Q1555" i="32" s="1"/>
  <c r="C1569" i="32"/>
  <c r="Q1569" i="32" s="1"/>
  <c r="C1573" i="32"/>
  <c r="Q1573" i="32" s="1"/>
  <c r="C1575" i="32"/>
  <c r="Q1575" i="32" s="1"/>
  <c r="C1557" i="32"/>
  <c r="Q1557" i="32" s="1"/>
  <c r="C1579" i="32"/>
  <c r="Q1579" i="32" s="1"/>
  <c r="C1549" i="32"/>
  <c r="Q1549" i="32" s="1"/>
  <c r="C1547" i="32"/>
  <c r="Q1547" i="32" s="1"/>
  <c r="C1551" i="32"/>
  <c r="Q1551" i="32" s="1"/>
  <c r="AU57" i="33"/>
  <c r="C1609" i="32" s="1"/>
  <c r="A445" i="27"/>
  <c r="J4" i="16"/>
  <c r="E42" i="16"/>
  <c r="W1565" i="32" s="1"/>
  <c r="K46" i="1"/>
  <c r="L46" i="1" s="1"/>
  <c r="BA61" i="33"/>
  <c r="U661" i="32"/>
  <c r="AJ35" i="30"/>
  <c r="U50" i="32"/>
  <c r="U362" i="32"/>
  <c r="AZ47" i="33"/>
  <c r="AZ45" i="33"/>
  <c r="AZ41" i="33"/>
  <c r="AZ39" i="33"/>
  <c r="AZ51" i="33"/>
  <c r="AZ53" i="33"/>
  <c r="AZ49" i="33"/>
  <c r="AZ55" i="33"/>
  <c r="AZ57" i="33"/>
  <c r="AZ43" i="33"/>
  <c r="AV39" i="33"/>
  <c r="AV47" i="33"/>
  <c r="AV53" i="33"/>
  <c r="AV49" i="33"/>
  <c r="AV55" i="33"/>
  <c r="AV41" i="33"/>
  <c r="AV45" i="33"/>
  <c r="AV43" i="33"/>
  <c r="AV51" i="33"/>
  <c r="AV57" i="33"/>
  <c r="AQ47" i="33" a="1"/>
  <c r="AQ47" i="33" s="1"/>
  <c r="J47" i="33" s="1"/>
  <c r="AR39" i="33" a="1"/>
  <c r="AR39" i="33" s="1"/>
  <c r="AQ39" i="33" a="1"/>
  <c r="AQ39" i="33" s="1"/>
  <c r="J39" i="33" s="1"/>
  <c r="AR49" i="33" a="1"/>
  <c r="AR49" i="33" s="1"/>
  <c r="AR47" i="33" a="1"/>
  <c r="AR47" i="33" s="1"/>
  <c r="AQ53" i="33" a="1"/>
  <c r="AQ53" i="33" s="1"/>
  <c r="J53" i="33" s="1"/>
  <c r="AR53" i="33" a="1"/>
  <c r="AR53" i="33" s="1"/>
  <c r="AQ49" i="33" a="1"/>
  <c r="AQ49" i="33" s="1"/>
  <c r="J49" i="33" s="1"/>
  <c r="G169" i="24" s="1"/>
  <c r="AR57" i="33" a="1"/>
  <c r="AR57" i="33" s="1"/>
  <c r="AQ57" i="33" a="1"/>
  <c r="AQ57" i="33" s="1"/>
  <c r="J57" i="33" s="1"/>
  <c r="G173" i="24" s="1"/>
  <c r="AQ55" i="33" a="1"/>
  <c r="AQ55" i="33" s="1"/>
  <c r="J55" i="33" s="1"/>
  <c r="AR51" i="33" a="1"/>
  <c r="AR51" i="33" s="1"/>
  <c r="AR55" i="33" a="1"/>
  <c r="AR55" i="33" s="1"/>
  <c r="AR45" i="33" a="1"/>
  <c r="AR45" i="33" s="1"/>
  <c r="AQ45" i="33" a="1"/>
  <c r="AQ45" i="33" s="1"/>
  <c r="J45" i="33" s="1"/>
  <c r="AQ43" i="33" a="1"/>
  <c r="AQ43" i="33" s="1"/>
  <c r="J43" i="33" s="1"/>
  <c r="G167" i="24" s="1"/>
  <c r="AR43" i="33" a="1"/>
  <c r="AR43" i="33" s="1"/>
  <c r="AQ51" i="33" a="1"/>
  <c r="AQ51" i="33" s="1"/>
  <c r="J51" i="33" s="1"/>
  <c r="G171" i="24" s="1"/>
  <c r="AR41" i="33" a="1"/>
  <c r="AR41" i="33" s="1"/>
  <c r="AQ41" i="33" a="1"/>
  <c r="AQ41" i="33" s="1"/>
  <c r="J41" i="33" s="1"/>
  <c r="G165" i="24" s="1"/>
  <c r="H127" i="16"/>
  <c r="G127" i="16"/>
  <c r="AQ17" i="33" a="1"/>
  <c r="AQ17" i="33" s="1"/>
  <c r="J17" i="33" s="1"/>
  <c r="G153" i="24" s="1"/>
  <c r="AQ29" i="33" a="1"/>
  <c r="AQ29" i="33" s="1"/>
  <c r="J29" i="33" s="1"/>
  <c r="AR29" i="33" a="1"/>
  <c r="AR29" i="33" s="1"/>
  <c r="AR27" i="33" a="1"/>
  <c r="AR27" i="33" s="1"/>
  <c r="AQ15" i="33" a="1"/>
  <c r="AQ15" i="33" s="1"/>
  <c r="J15" i="33" s="1"/>
  <c r="AR17" i="33" a="1"/>
  <c r="AR17" i="33" s="1"/>
  <c r="AQ25" i="33" a="1"/>
  <c r="AQ25" i="33" s="1"/>
  <c r="J25" i="33" s="1"/>
  <c r="G157" i="24" s="1"/>
  <c r="AR25" i="33" a="1"/>
  <c r="AR25" i="33" s="1"/>
  <c r="AQ33" i="33" a="1"/>
  <c r="AQ33" i="33" s="1"/>
  <c r="J33" i="33" s="1"/>
  <c r="G161" i="24" s="1"/>
  <c r="AQ37" i="33" a="1"/>
  <c r="AQ37" i="33" s="1"/>
  <c r="J37" i="33" s="1"/>
  <c r="AR37" i="33" a="1"/>
  <c r="AR37" i="33" s="1"/>
  <c r="AR33" i="33" a="1"/>
  <c r="AR33" i="33" s="1"/>
  <c r="AR11" i="33" a="1"/>
  <c r="AR11" i="33" s="1"/>
  <c r="AQ11" i="33" a="1"/>
  <c r="AQ11" i="33" s="1"/>
  <c r="J11" i="33" s="1"/>
  <c r="G151" i="24" s="1"/>
  <c r="AR31" i="33" a="1"/>
  <c r="AR31" i="33" s="1"/>
  <c r="AQ27" i="33" a="1"/>
  <c r="AQ27" i="33" s="1"/>
  <c r="J27" i="33" s="1"/>
  <c r="G159" i="24" s="1"/>
  <c r="AQ19" i="33" a="1"/>
  <c r="AQ19" i="33" s="1"/>
  <c r="J19" i="33" s="1"/>
  <c r="G155" i="24" s="1"/>
  <c r="AQ23" i="33" a="1"/>
  <c r="AQ23" i="33" s="1"/>
  <c r="J23" i="33" s="1"/>
  <c r="AQ13" i="33" a="1"/>
  <c r="AQ13" i="33" s="1"/>
  <c r="J13" i="33" s="1"/>
  <c r="AR23" i="33" a="1"/>
  <c r="AR23" i="33" s="1"/>
  <c r="AQ31" i="33" a="1"/>
  <c r="AQ31" i="33" s="1"/>
  <c r="J31" i="33" s="1"/>
  <c r="AR19" i="33" a="1"/>
  <c r="AR19" i="33" s="1"/>
  <c r="AR35" i="33" a="1"/>
  <c r="AR35" i="33" s="1"/>
  <c r="AQ35" i="33" a="1"/>
  <c r="AQ35" i="33" s="1"/>
  <c r="J35" i="33" s="1"/>
  <c r="G163" i="24" s="1"/>
  <c r="AQ21" i="33" a="1"/>
  <c r="AQ21" i="33" s="1"/>
  <c r="J21" i="33" s="1"/>
  <c r="AR21" i="33" a="1"/>
  <c r="AR21" i="33" s="1"/>
  <c r="AR15" i="33" a="1"/>
  <c r="AR15" i="33" s="1"/>
  <c r="AR13" i="33" a="1"/>
  <c r="AR13" i="33" s="1"/>
  <c r="AV17" i="33"/>
  <c r="AV29" i="33"/>
  <c r="AV25" i="33"/>
  <c r="AV33" i="33"/>
  <c r="AV37" i="33"/>
  <c r="AV27" i="33"/>
  <c r="AV23" i="33"/>
  <c r="AV19" i="33"/>
  <c r="AV31" i="33"/>
  <c r="AV11" i="33"/>
  <c r="AV35" i="33"/>
  <c r="AV21" i="33"/>
  <c r="AV13" i="33"/>
  <c r="AV15" i="33"/>
  <c r="AY27" i="34"/>
  <c r="C620" i="32"/>
  <c r="K620" i="32"/>
  <c r="L620" i="32"/>
  <c r="D620" i="32"/>
  <c r="F5" i="32"/>
  <c r="B5" i="34"/>
  <c r="B5" i="31"/>
  <c r="B4" i="33"/>
  <c r="B5" i="30"/>
  <c r="L315" i="32"/>
  <c r="AJ8" i="34"/>
  <c r="T8" i="34"/>
  <c r="L8" i="34"/>
  <c r="H8" i="34"/>
  <c r="X8" i="34"/>
  <c r="AF8" i="34"/>
  <c r="AB8" i="34"/>
  <c r="P8" i="34"/>
  <c r="XEP1" i="33"/>
  <c r="XEO1" i="33"/>
  <c r="AK8" i="34"/>
  <c r="AC8" i="34"/>
  <c r="U8" i="34"/>
  <c r="M8" i="34"/>
  <c r="AG8" i="34"/>
  <c r="Y8" i="34"/>
  <c r="Q8" i="34"/>
  <c r="I8" i="34"/>
  <c r="B5" i="32"/>
  <c r="A5" i="34"/>
  <c r="A5" i="31"/>
  <c r="A4" i="33"/>
  <c r="J501" i="27"/>
  <c r="G657" i="32"/>
  <c r="K501" i="27"/>
  <c r="L32" i="27"/>
  <c r="AL35" i="30"/>
  <c r="M502" i="27"/>
  <c r="G57" i="33"/>
  <c r="D500" i="27" s="1"/>
  <c r="G46" i="32"/>
  <c r="BD61" i="33"/>
  <c r="E502" i="27"/>
  <c r="G358" i="32"/>
  <c r="F2901" i="27" l="1"/>
  <c r="B2321" i="27"/>
  <c r="H753" i="27"/>
  <c r="A501" i="27"/>
  <c r="H411" i="27"/>
  <c r="H187" i="27"/>
  <c r="L52" i="1"/>
  <c r="L49" i="1"/>
  <c r="L50" i="1"/>
  <c r="L51" i="1"/>
  <c r="G40" i="29"/>
  <c r="L47" i="1"/>
  <c r="G41" i="29"/>
  <c r="L48" i="1"/>
  <c r="L164" i="1"/>
  <c r="L127" i="1"/>
  <c r="L172" i="1"/>
  <c r="L167" i="1"/>
  <c r="L141" i="1"/>
  <c r="L166" i="1"/>
  <c r="L148" i="1"/>
  <c r="L143" i="1"/>
  <c r="L169" i="1"/>
  <c r="L157" i="1"/>
  <c r="L158" i="1"/>
  <c r="L133" i="1"/>
  <c r="L132" i="1"/>
  <c r="L142" i="1"/>
  <c r="L161" i="1"/>
  <c r="L163" i="1"/>
  <c r="L150" i="1"/>
  <c r="L162" i="1"/>
  <c r="L131" i="1"/>
  <c r="L125" i="1"/>
  <c r="L153" i="1"/>
  <c r="L135" i="1"/>
  <c r="L168" i="1"/>
  <c r="L154" i="1"/>
  <c r="L155" i="1"/>
  <c r="L171" i="1"/>
  <c r="L128" i="1"/>
  <c r="L126" i="1"/>
  <c r="L160" i="1"/>
  <c r="L130" i="1"/>
  <c r="L147" i="1"/>
  <c r="L149" i="1"/>
  <c r="L165" i="1"/>
  <c r="L144" i="1"/>
  <c r="L134" i="1"/>
  <c r="L146" i="1"/>
  <c r="W1489" i="32"/>
  <c r="K1489" i="32" s="1"/>
  <c r="L139" i="1"/>
  <c r="L156" i="1"/>
  <c r="L136" i="1"/>
  <c r="L152" i="1"/>
  <c r="L137" i="1"/>
  <c r="L129" i="1"/>
  <c r="L170" i="1"/>
  <c r="L124" i="1"/>
  <c r="L140" i="1"/>
  <c r="L173" i="1"/>
  <c r="L145" i="1"/>
  <c r="L159" i="1"/>
  <c r="L151" i="1"/>
  <c r="L138" i="1"/>
  <c r="W1399" i="32"/>
  <c r="K1399" i="32" s="1"/>
  <c r="W1507" i="32"/>
  <c r="K1507" i="32" s="1"/>
  <c r="W1417" i="32"/>
  <c r="K1417" i="32" s="1"/>
  <c r="W1493" i="32"/>
  <c r="K1493" i="32" s="1"/>
  <c r="W1409" i="32"/>
  <c r="K1409" i="32" s="1"/>
  <c r="W1465" i="32"/>
  <c r="K1465" i="32" s="1"/>
  <c r="W1411" i="32"/>
  <c r="K1411" i="32" s="1"/>
  <c r="W1497" i="32"/>
  <c r="K1497" i="32" s="1"/>
  <c r="W1305" i="32"/>
  <c r="K1305" i="32" s="1"/>
  <c r="W1501" i="32"/>
  <c r="K1501" i="32" s="1"/>
  <c r="W1449" i="32"/>
  <c r="K1449" i="32" s="1"/>
  <c r="W1273" i="32"/>
  <c r="K1273" i="32" s="1"/>
  <c r="W1511" i="32"/>
  <c r="K1511" i="32" s="1"/>
  <c r="W1455" i="32"/>
  <c r="K1455" i="32" s="1"/>
  <c r="W1269" i="32"/>
  <c r="K1269" i="32" s="1"/>
  <c r="W1503" i="32"/>
  <c r="K1503" i="32" s="1"/>
  <c r="W1427" i="32"/>
  <c r="K1427" i="32" s="1"/>
  <c r="W1237" i="32"/>
  <c r="K1237" i="32" s="1"/>
  <c r="W1539" i="32"/>
  <c r="K1539" i="32" s="1"/>
  <c r="W1431" i="32"/>
  <c r="K1431" i="32" s="1"/>
  <c r="W1405" i="32"/>
  <c r="K1405" i="32" s="1"/>
  <c r="W1289" i="32"/>
  <c r="K1289" i="32" s="1"/>
  <c r="W1307" i="32"/>
  <c r="K1307" i="32" s="1"/>
  <c r="W1271" i="32"/>
  <c r="K1271" i="32" s="1"/>
  <c r="W1479" i="32"/>
  <c r="K1479" i="32" s="1"/>
  <c r="W1451" i="32"/>
  <c r="K1451" i="32" s="1"/>
  <c r="W1335" i="32"/>
  <c r="K1335" i="32" s="1"/>
  <c r="W1243" i="32"/>
  <c r="K1243" i="32" s="1"/>
  <c r="W1315" i="32"/>
  <c r="K1315" i="32" s="1"/>
  <c r="W1227" i="32"/>
  <c r="K1227" i="32" s="1"/>
  <c r="W1317" i="32"/>
  <c r="K1317" i="32" s="1"/>
  <c r="W1257" i="32"/>
  <c r="K1257" i="32" s="1"/>
  <c r="W1267" i="32"/>
  <c r="K1267" i="32" s="1"/>
  <c r="W1225" i="32"/>
  <c r="K1225" i="32" s="1"/>
  <c r="W1577" i="32"/>
  <c r="K1577" i="32" s="1"/>
  <c r="W1559" i="32"/>
  <c r="K1559" i="32" s="1"/>
  <c r="W1561" i="32"/>
  <c r="K1561" i="32" s="1"/>
  <c r="W1575" i="32"/>
  <c r="K1575" i="32" s="1"/>
  <c r="W1521" i="32"/>
  <c r="K1521" i="32" s="1"/>
  <c r="W1525" i="32"/>
  <c r="K1525" i="32" s="1"/>
  <c r="W1535" i="32"/>
  <c r="K1535" i="32" s="1"/>
  <c r="W1533" i="32"/>
  <c r="K1533" i="32" s="1"/>
  <c r="W1519" i="32"/>
  <c r="K1519" i="32" s="1"/>
  <c r="W1485" i="32"/>
  <c r="K1485" i="32" s="1"/>
  <c r="W1495" i="32"/>
  <c r="K1495" i="32" s="1"/>
  <c r="W1473" i="32"/>
  <c r="K1473" i="32" s="1"/>
  <c r="W1481" i="32"/>
  <c r="K1481" i="32" s="1"/>
  <c r="W1461" i="32"/>
  <c r="K1461" i="32" s="1"/>
  <c r="W1433" i="32"/>
  <c r="K1433" i="32" s="1"/>
  <c r="W1441" i="32"/>
  <c r="K1441" i="32" s="1"/>
  <c r="W1435" i="32"/>
  <c r="K1435" i="32" s="1"/>
  <c r="W1437" i="32"/>
  <c r="K1437" i="32" s="1"/>
  <c r="W1453" i="32"/>
  <c r="K1453" i="32" s="1"/>
  <c r="W1415" i="32"/>
  <c r="K1415" i="32" s="1"/>
  <c r="W1413" i="32"/>
  <c r="K1413" i="32" s="1"/>
  <c r="W1385" i="32"/>
  <c r="K1385" i="32" s="1"/>
  <c r="W1391" i="32"/>
  <c r="K1391" i="32" s="1"/>
  <c r="W1407" i="32"/>
  <c r="K1407" i="32" s="1"/>
  <c r="W1313" i="32"/>
  <c r="K1313" i="32" s="1"/>
  <c r="W1319" i="32"/>
  <c r="K1319" i="32" s="1"/>
  <c r="W1309" i="32"/>
  <c r="K1309" i="32" s="1"/>
  <c r="W1333" i="32"/>
  <c r="K1333" i="32" s="1"/>
  <c r="W1303" i="32"/>
  <c r="K1303" i="32" s="1"/>
  <c r="W1295" i="32"/>
  <c r="K1295" i="32" s="1"/>
  <c r="W1285" i="32"/>
  <c r="K1285" i="32" s="1"/>
  <c r="W1293" i="32"/>
  <c r="K1293" i="32" s="1"/>
  <c r="W1299" i="32"/>
  <c r="K1299" i="32" s="1"/>
  <c r="W1297" i="32"/>
  <c r="K1297" i="32" s="1"/>
  <c r="W1221" i="32"/>
  <c r="K1221" i="32" s="1"/>
  <c r="W1255" i="32"/>
  <c r="K1255" i="32" s="1"/>
  <c r="W1253" i="32"/>
  <c r="K1253" i="32" s="1"/>
  <c r="W1233" i="32"/>
  <c r="K1233" i="32" s="1"/>
  <c r="W1241" i="32"/>
  <c r="K1241" i="32" s="1"/>
  <c r="W1609" i="32"/>
  <c r="K1609" i="32" s="1"/>
  <c r="W1549" i="32"/>
  <c r="K1549" i="32" s="1"/>
  <c r="W1505" i="32"/>
  <c r="K1505" i="32" s="1"/>
  <c r="W1523" i="32"/>
  <c r="K1523" i="32" s="1"/>
  <c r="W1527" i="32"/>
  <c r="K1527" i="32" s="1"/>
  <c r="W1529" i="32"/>
  <c r="K1529" i="32" s="1"/>
  <c r="W1531" i="32"/>
  <c r="K1531" i="32" s="1"/>
  <c r="W1477" i="32"/>
  <c r="K1477" i="32" s="1"/>
  <c r="W1471" i="32"/>
  <c r="K1471" i="32" s="1"/>
  <c r="W1469" i="32"/>
  <c r="K1469" i="32" s="1"/>
  <c r="W1475" i="32"/>
  <c r="K1475" i="32" s="1"/>
  <c r="W1499" i="32"/>
  <c r="K1499" i="32" s="1"/>
  <c r="W1423" i="32"/>
  <c r="K1423" i="32" s="1"/>
  <c r="W1425" i="32"/>
  <c r="K1425" i="32" s="1"/>
  <c r="W1447" i="32"/>
  <c r="K1447" i="32" s="1"/>
  <c r="W1421" i="32"/>
  <c r="K1421" i="32" s="1"/>
  <c r="W1439" i="32"/>
  <c r="K1439" i="32" s="1"/>
  <c r="W1387" i="32"/>
  <c r="K1387" i="32" s="1"/>
  <c r="W1395" i="32"/>
  <c r="K1395" i="32" s="1"/>
  <c r="W1393" i="32"/>
  <c r="K1393" i="32" s="1"/>
  <c r="W1381" i="32"/>
  <c r="K1381" i="32" s="1"/>
  <c r="W1383" i="32"/>
  <c r="K1383" i="32" s="1"/>
  <c r="W1301" i="32"/>
  <c r="K1301" i="32" s="1"/>
  <c r="W1329" i="32"/>
  <c r="K1329" i="32" s="1"/>
  <c r="W1331" i="32"/>
  <c r="K1331" i="32" s="1"/>
  <c r="W1337" i="32"/>
  <c r="K1337" i="32" s="1"/>
  <c r="W1339" i="32"/>
  <c r="K1339" i="32" s="1"/>
  <c r="W1261" i="32"/>
  <c r="K1261" i="32" s="1"/>
  <c r="W1265" i="32"/>
  <c r="K1265" i="32" s="1"/>
  <c r="W1287" i="32"/>
  <c r="K1287" i="32" s="1"/>
  <c r="W1291" i="32"/>
  <c r="K1291" i="32" s="1"/>
  <c r="W1263" i="32"/>
  <c r="K1263" i="32" s="1"/>
  <c r="W1239" i="32"/>
  <c r="K1239" i="32" s="1"/>
  <c r="W1247" i="32"/>
  <c r="K1247" i="32" s="1"/>
  <c r="W1231" i="32"/>
  <c r="K1231" i="32" s="1"/>
  <c r="W1249" i="32"/>
  <c r="K1249" i="32" s="1"/>
  <c r="W1251" i="32"/>
  <c r="K1251" i="32" s="1"/>
  <c r="W1573" i="32"/>
  <c r="K1573" i="32" s="1"/>
  <c r="W1541" i="32"/>
  <c r="K1541" i="32" s="1"/>
  <c r="W1509" i="32"/>
  <c r="K1509" i="32" s="1"/>
  <c r="W1513" i="32"/>
  <c r="K1513" i="32" s="1"/>
  <c r="W1517" i="32"/>
  <c r="K1517" i="32" s="1"/>
  <c r="W1537" i="32"/>
  <c r="K1537" i="32" s="1"/>
  <c r="W1515" i="32"/>
  <c r="K1515" i="32" s="1"/>
  <c r="W1491" i="32"/>
  <c r="K1491" i="32" s="1"/>
  <c r="W1467" i="32"/>
  <c r="K1467" i="32" s="1"/>
  <c r="W1487" i="32"/>
  <c r="K1487" i="32" s="1"/>
  <c r="W1463" i="32"/>
  <c r="K1463" i="32" s="1"/>
  <c r="W1483" i="32"/>
  <c r="K1483" i="32" s="1"/>
  <c r="W1429" i="32"/>
  <c r="K1429" i="32" s="1"/>
  <c r="W1445" i="32"/>
  <c r="K1445" i="32" s="1"/>
  <c r="W1443" i="32"/>
  <c r="K1443" i="32" s="1"/>
  <c r="W1457" i="32"/>
  <c r="K1457" i="32" s="1"/>
  <c r="W1459" i="32"/>
  <c r="K1459" i="32" s="1"/>
  <c r="W1397" i="32"/>
  <c r="K1397" i="32" s="1"/>
  <c r="W1419" i="32"/>
  <c r="K1419" i="32" s="1"/>
  <c r="W1389" i="32"/>
  <c r="K1389" i="32" s="1"/>
  <c r="W1401" i="32"/>
  <c r="K1401" i="32" s="1"/>
  <c r="W1403" i="32"/>
  <c r="K1403" i="32" s="1"/>
  <c r="W1321" i="32"/>
  <c r="K1321" i="32" s="1"/>
  <c r="W1323" i="32"/>
  <c r="K1323" i="32" s="1"/>
  <c r="W1311" i="32"/>
  <c r="K1311" i="32" s="1"/>
  <c r="W1325" i="32"/>
  <c r="K1325" i="32" s="1"/>
  <c r="W1327" i="32"/>
  <c r="K1327" i="32" s="1"/>
  <c r="W1283" i="32"/>
  <c r="K1283" i="32" s="1"/>
  <c r="W1279" i="32"/>
  <c r="K1279" i="32" s="1"/>
  <c r="W1277" i="32"/>
  <c r="K1277" i="32" s="1"/>
  <c r="W1275" i="32"/>
  <c r="K1275" i="32" s="1"/>
  <c r="W1281" i="32"/>
  <c r="K1281" i="32" s="1"/>
  <c r="W1259" i="32"/>
  <c r="K1259" i="32" s="1"/>
  <c r="W1223" i="32"/>
  <c r="K1223" i="32" s="1"/>
  <c r="W1229" i="32"/>
  <c r="K1229" i="32" s="1"/>
  <c r="W1235" i="32"/>
  <c r="K1235" i="32" s="1"/>
  <c r="W1245" i="32"/>
  <c r="K1245" i="32" s="1"/>
  <c r="W1571" i="32"/>
  <c r="K1571" i="32" s="1"/>
  <c r="W1543" i="32"/>
  <c r="K1543" i="32" s="1"/>
  <c r="W1555" i="32"/>
  <c r="K1555" i="32" s="1"/>
  <c r="W1545" i="32"/>
  <c r="K1545" i="32" s="1"/>
  <c r="W1569" i="32"/>
  <c r="K1569" i="32" s="1"/>
  <c r="C1615" i="32"/>
  <c r="Q1615" i="32" s="1"/>
  <c r="Q1609" i="32"/>
  <c r="W1553" i="32"/>
  <c r="K1553" i="32" s="1"/>
  <c r="C1611" i="32"/>
  <c r="W1611" i="32" s="1"/>
  <c r="K1611" i="32" s="1"/>
  <c r="W1563" i="32"/>
  <c r="K1563" i="32" s="1"/>
  <c r="C1583" i="32"/>
  <c r="W1583" i="32" s="1"/>
  <c r="K1583" i="32" s="1"/>
  <c r="C1607" i="32"/>
  <c r="W1607" i="32" s="1"/>
  <c r="K1607" i="32" s="1"/>
  <c r="W1567" i="32"/>
  <c r="K1567" i="32" s="1"/>
  <c r="W1557" i="32"/>
  <c r="K1557" i="32" s="1"/>
  <c r="W1551" i="32"/>
  <c r="K1551" i="32" s="1"/>
  <c r="W1547" i="32"/>
  <c r="K1547" i="32" s="1"/>
  <c r="W1579" i="32"/>
  <c r="K1579" i="32" s="1"/>
  <c r="C1587" i="32"/>
  <c r="W1587" i="32" s="1"/>
  <c r="K1587" i="32" s="1"/>
  <c r="C1589" i="32"/>
  <c r="Q1589" i="32" s="1"/>
  <c r="C1593" i="32"/>
  <c r="W1593" i="32" s="1"/>
  <c r="K1593" i="32" s="1"/>
  <c r="C1605" i="32"/>
  <c r="Q1605" i="32" s="1"/>
  <c r="C1595" i="32"/>
  <c r="W1595" i="32" s="1"/>
  <c r="K1595" i="32" s="1"/>
  <c r="C1581" i="32"/>
  <c r="W1581" i="32" s="1"/>
  <c r="K1581" i="32" s="1"/>
  <c r="C1591" i="32"/>
  <c r="Q1591" i="32" s="1"/>
  <c r="C1613" i="32"/>
  <c r="Q1613" i="32" s="1"/>
  <c r="C1619" i="32"/>
  <c r="W1619" i="32" s="1"/>
  <c r="K1619" i="32" s="1"/>
  <c r="C1601" i="32"/>
  <c r="W1601" i="32" s="1"/>
  <c r="K1601" i="32" s="1"/>
  <c r="C1597" i="32"/>
  <c r="Q1597" i="32" s="1"/>
  <c r="C1599" i="32"/>
  <c r="Q1599" i="32" s="1"/>
  <c r="C1585" i="32"/>
  <c r="W1585" i="32" s="1"/>
  <c r="K1585" i="32" s="1"/>
  <c r="C1617" i="32"/>
  <c r="W1617" i="32" s="1"/>
  <c r="K1617" i="32" s="1"/>
  <c r="C1603" i="32"/>
  <c r="W1603" i="32" s="1"/>
  <c r="K1603" i="32" s="1"/>
  <c r="AZ59" i="33"/>
  <c r="AV59" i="33"/>
  <c r="AX59" i="33" s="1"/>
  <c r="AQ59" i="33" a="1"/>
  <c r="AQ59" i="33" s="1"/>
  <c r="J59" i="33" s="1"/>
  <c r="G175" i="24" s="1"/>
  <c r="AU59" i="33"/>
  <c r="C1629" i="32" s="1"/>
  <c r="W1629" i="32" s="1"/>
  <c r="K1629" i="32" s="1"/>
  <c r="AR59" i="33" a="1"/>
  <c r="AR59" i="33" s="1"/>
  <c r="AT59" i="33" s="1"/>
  <c r="W1365" i="32"/>
  <c r="K1365" i="32" s="1"/>
  <c r="W1369" i="32"/>
  <c r="K1369" i="32" s="1"/>
  <c r="W1361" i="32"/>
  <c r="K1361" i="32" s="1"/>
  <c r="W1375" i="32"/>
  <c r="K1375" i="32" s="1"/>
  <c r="W1359" i="32"/>
  <c r="K1359" i="32" s="1"/>
  <c r="W1351" i="32"/>
  <c r="K1351" i="32" s="1"/>
  <c r="W1363" i="32"/>
  <c r="K1363" i="32" s="1"/>
  <c r="W1347" i="32"/>
  <c r="K1347" i="32" s="1"/>
  <c r="W1343" i="32"/>
  <c r="K1343" i="32" s="1"/>
  <c r="W1355" i="32"/>
  <c r="K1355" i="32" s="1"/>
  <c r="W1379" i="32"/>
  <c r="K1379" i="32" s="1"/>
  <c r="W1357" i="32"/>
  <c r="K1357" i="32" s="1"/>
  <c r="W1367" i="32"/>
  <c r="K1367" i="32" s="1"/>
  <c r="W1341" i="32"/>
  <c r="K1341" i="32" s="1"/>
  <c r="W1345" i="32"/>
  <c r="K1345" i="32" s="1"/>
  <c r="W1373" i="32"/>
  <c r="K1373" i="32" s="1"/>
  <c r="W1377" i="32"/>
  <c r="K1377" i="32" s="1"/>
  <c r="W1353" i="32"/>
  <c r="K1353" i="32" s="1"/>
  <c r="W1349" i="32"/>
  <c r="K1349" i="32" s="1"/>
  <c r="W1371" i="32"/>
  <c r="K1371" i="32" s="1"/>
  <c r="G39" i="29"/>
  <c r="K1565" i="32"/>
  <c r="U364" i="32"/>
  <c r="U52" i="32"/>
  <c r="AJ37" i="30"/>
  <c r="U663" i="32"/>
  <c r="BA63" i="33"/>
  <c r="AT51" i="33"/>
  <c r="AS51" i="33"/>
  <c r="AT57" i="33"/>
  <c r="AS57" i="33"/>
  <c r="AT53" i="33"/>
  <c r="AS53" i="33"/>
  <c r="AW47" i="33"/>
  <c r="AY47" i="33"/>
  <c r="AX47" i="33"/>
  <c r="AY39" i="33"/>
  <c r="AW39" i="33"/>
  <c r="AX39" i="33"/>
  <c r="AS47" i="33"/>
  <c r="AT47" i="33"/>
  <c r="AS49" i="33"/>
  <c r="AT49" i="33"/>
  <c r="AS55" i="33"/>
  <c r="AT55" i="33"/>
  <c r="AS39" i="33"/>
  <c r="AT39" i="33"/>
  <c r="AW49" i="33"/>
  <c r="AY49" i="33"/>
  <c r="AX49" i="33"/>
  <c r="AY41" i="33"/>
  <c r="AX41" i="33"/>
  <c r="AW41" i="33"/>
  <c r="AT41" i="33"/>
  <c r="AS41" i="33"/>
  <c r="AX45" i="33"/>
  <c r="AY45" i="33"/>
  <c r="AW45" i="33"/>
  <c r="AT43" i="33"/>
  <c r="AS43" i="33"/>
  <c r="AW57" i="33"/>
  <c r="AX57" i="33"/>
  <c r="AY57" i="33"/>
  <c r="AW51" i="33"/>
  <c r="AX51" i="33"/>
  <c r="AY51" i="33"/>
  <c r="AY55" i="33"/>
  <c r="AW55" i="33"/>
  <c r="AX55" i="33"/>
  <c r="AY53" i="33"/>
  <c r="AW53" i="33"/>
  <c r="AX53" i="33"/>
  <c r="AS45" i="33"/>
  <c r="AT45" i="33"/>
  <c r="AX43" i="33"/>
  <c r="AY43" i="33"/>
  <c r="AW43" i="33"/>
  <c r="AY37" i="33"/>
  <c r="AX37" i="33"/>
  <c r="AW37" i="33"/>
  <c r="AY33" i="33"/>
  <c r="AX33" i="33"/>
  <c r="AW33" i="33"/>
  <c r="AS25" i="33"/>
  <c r="AT25" i="33"/>
  <c r="AY25" i="33"/>
  <c r="AW25" i="33"/>
  <c r="AX25" i="33"/>
  <c r="AX29" i="33"/>
  <c r="AW29" i="33"/>
  <c r="AY29" i="33"/>
  <c r="AT17" i="33"/>
  <c r="AS17" i="33"/>
  <c r="AW17" i="33"/>
  <c r="AX17" i="33"/>
  <c r="AY17" i="33"/>
  <c r="AS27" i="33"/>
  <c r="AT27" i="33"/>
  <c r="AT15" i="33"/>
  <c r="AS15" i="33"/>
  <c r="AT29" i="33"/>
  <c r="AS29" i="33"/>
  <c r="AT21" i="33"/>
  <c r="AS21" i="33"/>
  <c r="AT35" i="33"/>
  <c r="AS35" i="33"/>
  <c r="AS19" i="33"/>
  <c r="AT19" i="33"/>
  <c r="AT13" i="33"/>
  <c r="AS13" i="33"/>
  <c r="AT23" i="33"/>
  <c r="AS23" i="33"/>
  <c r="AY15" i="33"/>
  <c r="AW15" i="33"/>
  <c r="AX15" i="33"/>
  <c r="AX13" i="33"/>
  <c r="AY13" i="33"/>
  <c r="AW13" i="33"/>
  <c r="AY21" i="33"/>
  <c r="AW21" i="33"/>
  <c r="AX21" i="33"/>
  <c r="AX35" i="33"/>
  <c r="AY35" i="33"/>
  <c r="AW35" i="33"/>
  <c r="AS31" i="33"/>
  <c r="AT31" i="33"/>
  <c r="AX11" i="33"/>
  <c r="AW11" i="33"/>
  <c r="AY11" i="33"/>
  <c r="AY31" i="33"/>
  <c r="AW31" i="33"/>
  <c r="AX31" i="33"/>
  <c r="AT11" i="33"/>
  <c r="AS11" i="33"/>
  <c r="AT33" i="33"/>
  <c r="AS33" i="33"/>
  <c r="AT37" i="33"/>
  <c r="AS37" i="33"/>
  <c r="AY19" i="33"/>
  <c r="AX19" i="33"/>
  <c r="AW19" i="33"/>
  <c r="AY23" i="33"/>
  <c r="AX23" i="33"/>
  <c r="AW23" i="33"/>
  <c r="AY27" i="33"/>
  <c r="AX27" i="33"/>
  <c r="AW27" i="33"/>
  <c r="AY28" i="34"/>
  <c r="E101" i="1"/>
  <c r="C101" i="1"/>
  <c r="BC27" i="34"/>
  <c r="M503" i="27"/>
  <c r="AL37" i="30"/>
  <c r="F502" i="27"/>
  <c r="L33" i="27"/>
  <c r="G360" i="32"/>
  <c r="K502" i="27"/>
  <c r="G48" i="32"/>
  <c r="BC28" i="34"/>
  <c r="BD28" i="34"/>
  <c r="G659" i="32"/>
  <c r="J502" i="27"/>
  <c r="BD27" i="34"/>
  <c r="F2903" i="27" l="1"/>
  <c r="F2902" i="27"/>
  <c r="B2322" i="27"/>
  <c r="H754" i="27"/>
  <c r="H412" i="27"/>
  <c r="H188" i="27"/>
  <c r="N145" i="1"/>
  <c r="AC145" i="1"/>
  <c r="AO145" i="1"/>
  <c r="O145" i="1"/>
  <c r="M145" i="1"/>
  <c r="O136" i="1"/>
  <c r="AC136" i="1"/>
  <c r="AO136" i="1"/>
  <c r="M136" i="1"/>
  <c r="N136" i="1"/>
  <c r="AO149" i="1"/>
  <c r="AC149" i="1"/>
  <c r="N149" i="1"/>
  <c r="O149" i="1"/>
  <c r="M149" i="1"/>
  <c r="AC154" i="1"/>
  <c r="AO154" i="1"/>
  <c r="M154" i="1"/>
  <c r="O154" i="1"/>
  <c r="N154" i="1"/>
  <c r="M163" i="1"/>
  <c r="AC163" i="1"/>
  <c r="AO163" i="1"/>
  <c r="N163" i="1"/>
  <c r="O163" i="1"/>
  <c r="AC143" i="1"/>
  <c r="AO143" i="1"/>
  <c r="N143" i="1"/>
  <c r="M143" i="1"/>
  <c r="O143" i="1"/>
  <c r="AO173" i="1"/>
  <c r="O173" i="1"/>
  <c r="N173" i="1"/>
  <c r="M173" i="1"/>
  <c r="AC173" i="1"/>
  <c r="O156" i="1"/>
  <c r="AC156" i="1"/>
  <c r="AO156" i="1"/>
  <c r="M156" i="1"/>
  <c r="N156" i="1"/>
  <c r="M147" i="1"/>
  <c r="AC147" i="1"/>
  <c r="AO147" i="1"/>
  <c r="N147" i="1"/>
  <c r="O147" i="1"/>
  <c r="O168" i="1"/>
  <c r="AC168" i="1"/>
  <c r="AO168" i="1"/>
  <c r="N168" i="1"/>
  <c r="M168" i="1"/>
  <c r="N161" i="1"/>
  <c r="AC161" i="1"/>
  <c r="AO161" i="1"/>
  <c r="O161" i="1"/>
  <c r="M161" i="1"/>
  <c r="O148" i="1"/>
  <c r="AC148" i="1"/>
  <c r="AO148" i="1"/>
  <c r="N148" i="1"/>
  <c r="M148" i="1"/>
  <c r="O140" i="1"/>
  <c r="AC140" i="1"/>
  <c r="AO140" i="1"/>
  <c r="N140" i="1"/>
  <c r="M140" i="1"/>
  <c r="M139" i="1"/>
  <c r="AC139" i="1"/>
  <c r="AO139" i="1"/>
  <c r="N139" i="1"/>
  <c r="O139" i="1"/>
  <c r="AC130" i="1"/>
  <c r="AO130" i="1"/>
  <c r="N130" i="1"/>
  <c r="M130" i="1"/>
  <c r="O130" i="1"/>
  <c r="O135" i="1"/>
  <c r="AC135" i="1"/>
  <c r="AO135" i="1"/>
  <c r="M135" i="1"/>
  <c r="N135" i="1"/>
  <c r="O142" i="1"/>
  <c r="AC142" i="1"/>
  <c r="AO142" i="1"/>
  <c r="M142" i="1"/>
  <c r="N142" i="1"/>
  <c r="O166" i="1"/>
  <c r="AC166" i="1"/>
  <c r="AO166" i="1"/>
  <c r="N166" i="1"/>
  <c r="M166" i="1"/>
  <c r="O124" i="1"/>
  <c r="AC124" i="1"/>
  <c r="AO124" i="1"/>
  <c r="M124" i="1"/>
  <c r="N124" i="1"/>
  <c r="O160" i="1"/>
  <c r="AC160" i="1"/>
  <c r="AO160" i="1"/>
  <c r="M160" i="1"/>
  <c r="N160" i="1"/>
  <c r="N153" i="1"/>
  <c r="AC153" i="1"/>
  <c r="AO153" i="1"/>
  <c r="O153" i="1"/>
  <c r="M153" i="1"/>
  <c r="O132" i="1"/>
  <c r="AC132" i="1"/>
  <c r="AO132" i="1"/>
  <c r="N132" i="1"/>
  <c r="M132" i="1"/>
  <c r="AO141" i="1"/>
  <c r="AC141" i="1"/>
  <c r="M141" i="1"/>
  <c r="O141" i="1"/>
  <c r="N141" i="1"/>
  <c r="X137" i="1"/>
  <c r="X150" i="1"/>
  <c r="X149" i="1"/>
  <c r="X138" i="1"/>
  <c r="X157" i="1"/>
  <c r="X127" i="1"/>
  <c r="X153" i="1"/>
  <c r="X129" i="1"/>
  <c r="X169" i="1"/>
  <c r="X162" i="1"/>
  <c r="X171" i="1"/>
  <c r="X143" i="1"/>
  <c r="X172" i="1"/>
  <c r="X161" i="1"/>
  <c r="X154" i="1"/>
  <c r="X135" i="1"/>
  <c r="X160" i="1"/>
  <c r="X134" i="1"/>
  <c r="X159" i="1"/>
  <c r="X152" i="1"/>
  <c r="X133" i="1"/>
  <c r="X136" i="1"/>
  <c r="X167" i="1"/>
  <c r="X166" i="1"/>
  <c r="X165" i="1"/>
  <c r="X170" i="1"/>
  <c r="X163" i="1"/>
  <c r="AH163" i="1" s="1"/>
  <c r="X128" i="1"/>
  <c r="X168" i="1"/>
  <c r="X141" i="1"/>
  <c r="X126" i="1"/>
  <c r="X125" i="1"/>
  <c r="X146" i="1"/>
  <c r="X173" i="1"/>
  <c r="X142" i="1"/>
  <c r="X144" i="1"/>
  <c r="X151" i="1"/>
  <c r="X130" i="1"/>
  <c r="X145" i="1"/>
  <c r="AH145" i="1" s="1"/>
  <c r="X158" i="1"/>
  <c r="X139" i="1"/>
  <c r="X124" i="1"/>
  <c r="X132" i="1"/>
  <c r="X148" i="1"/>
  <c r="X164" i="1"/>
  <c r="X131" i="1"/>
  <c r="X140" i="1"/>
  <c r="X156" i="1"/>
  <c r="X147" i="1"/>
  <c r="X155" i="1"/>
  <c r="AC170" i="1"/>
  <c r="AO170" i="1"/>
  <c r="M170" i="1"/>
  <c r="O170" i="1"/>
  <c r="N170" i="1"/>
  <c r="AC146" i="1"/>
  <c r="AO146" i="1"/>
  <c r="N146" i="1"/>
  <c r="M146" i="1"/>
  <c r="O146" i="1"/>
  <c r="O126" i="1"/>
  <c r="AC126" i="1"/>
  <c r="AO126" i="1"/>
  <c r="M126" i="1"/>
  <c r="N126" i="1"/>
  <c r="AO125" i="1"/>
  <c r="AC125" i="1"/>
  <c r="M125" i="1"/>
  <c r="O125" i="1"/>
  <c r="N125" i="1"/>
  <c r="AO133" i="1"/>
  <c r="AC133" i="1"/>
  <c r="O133" i="1"/>
  <c r="N133" i="1"/>
  <c r="M133" i="1"/>
  <c r="O167" i="1"/>
  <c r="AC167" i="1"/>
  <c r="AO167" i="1"/>
  <c r="M167" i="1"/>
  <c r="N167" i="1"/>
  <c r="AC138" i="1"/>
  <c r="AO138" i="1"/>
  <c r="O138" i="1"/>
  <c r="N138" i="1"/>
  <c r="M138" i="1"/>
  <c r="N129" i="1"/>
  <c r="AC129" i="1"/>
  <c r="AO129" i="1"/>
  <c r="O129" i="1"/>
  <c r="M129" i="1"/>
  <c r="O134" i="1"/>
  <c r="AC134" i="1"/>
  <c r="AO134" i="1"/>
  <c r="M134" i="1"/>
  <c r="N134" i="1"/>
  <c r="O128" i="1"/>
  <c r="AC128" i="1"/>
  <c r="AO128" i="1"/>
  <c r="N128" i="1"/>
  <c r="M128" i="1"/>
  <c r="M131" i="1"/>
  <c r="AC131" i="1"/>
  <c r="AO131" i="1"/>
  <c r="N131" i="1"/>
  <c r="O131" i="1"/>
  <c r="O158" i="1"/>
  <c r="AC158" i="1"/>
  <c r="AO158" i="1"/>
  <c r="N158" i="1"/>
  <c r="M158" i="1"/>
  <c r="O172" i="1"/>
  <c r="AC172" i="1"/>
  <c r="AO172" i="1"/>
  <c r="N172" i="1"/>
  <c r="M172" i="1"/>
  <c r="O151" i="1"/>
  <c r="AC151" i="1"/>
  <c r="AO151" i="1"/>
  <c r="M151" i="1"/>
  <c r="N151" i="1"/>
  <c r="N137" i="1"/>
  <c r="AC137" i="1"/>
  <c r="AO137" i="1"/>
  <c r="O137" i="1"/>
  <c r="M137" i="1"/>
  <c r="O144" i="1"/>
  <c r="AC144" i="1"/>
  <c r="AO144" i="1"/>
  <c r="M144" i="1"/>
  <c r="N144" i="1"/>
  <c r="M171" i="1"/>
  <c r="AC171" i="1"/>
  <c r="AO171" i="1"/>
  <c r="N171" i="1"/>
  <c r="O171" i="1"/>
  <c r="AC162" i="1"/>
  <c r="AO162" i="1"/>
  <c r="O162" i="1"/>
  <c r="N162" i="1"/>
  <c r="M162" i="1"/>
  <c r="AO157" i="1"/>
  <c r="AC157" i="1"/>
  <c r="M157" i="1"/>
  <c r="O157" i="1"/>
  <c r="N157" i="1"/>
  <c r="O127" i="1"/>
  <c r="AC127" i="1"/>
  <c r="AO127" i="1"/>
  <c r="M127" i="1"/>
  <c r="N127" i="1"/>
  <c r="O159" i="1"/>
  <c r="AC159" i="1"/>
  <c r="AO159" i="1"/>
  <c r="N159" i="1"/>
  <c r="M159" i="1"/>
  <c r="O152" i="1"/>
  <c r="AC152" i="1"/>
  <c r="AO152" i="1"/>
  <c r="M152" i="1"/>
  <c r="N152" i="1"/>
  <c r="O165" i="1"/>
  <c r="AO165" i="1"/>
  <c r="M165" i="1"/>
  <c r="AC165" i="1"/>
  <c r="N165" i="1"/>
  <c r="M155" i="1"/>
  <c r="AC155" i="1"/>
  <c r="AO155" i="1"/>
  <c r="N155" i="1"/>
  <c r="O155" i="1"/>
  <c r="O150" i="1"/>
  <c r="AC150" i="1"/>
  <c r="AO150" i="1"/>
  <c r="N150" i="1"/>
  <c r="M150" i="1"/>
  <c r="N169" i="1"/>
  <c r="AC169" i="1"/>
  <c r="AO169" i="1"/>
  <c r="O169" i="1"/>
  <c r="M169" i="1"/>
  <c r="O164" i="1"/>
  <c r="AC164" i="1"/>
  <c r="AO164" i="1"/>
  <c r="M164" i="1"/>
  <c r="N164" i="1"/>
  <c r="C1639" i="32"/>
  <c r="W1639" i="32" s="1"/>
  <c r="K1639" i="32" s="1"/>
  <c r="W1605" i="32"/>
  <c r="K1605" i="32" s="1"/>
  <c r="C1633" i="32"/>
  <c r="W1633" i="32" s="1"/>
  <c r="K1633" i="32" s="1"/>
  <c r="C1625" i="32"/>
  <c r="W1625" i="32" s="1"/>
  <c r="K1625" i="32" s="1"/>
  <c r="C1637" i="32"/>
  <c r="W1637" i="32" s="1"/>
  <c r="K1637" i="32" s="1"/>
  <c r="C1621" i="32"/>
  <c r="W1621" i="32" s="1"/>
  <c r="K1621" i="32" s="1"/>
  <c r="C1659" i="32"/>
  <c r="W1659" i="32" s="1"/>
  <c r="K1659" i="32" s="1"/>
  <c r="C1653" i="32"/>
  <c r="W1653" i="32" s="1"/>
  <c r="K1653" i="32" s="1"/>
  <c r="W1597" i="32"/>
  <c r="K1597" i="32" s="1"/>
  <c r="C1627" i="32"/>
  <c r="W1627" i="32" s="1"/>
  <c r="K1627" i="32" s="1"/>
  <c r="Q1607" i="32"/>
  <c r="C1651" i="32"/>
  <c r="W1651" i="32" s="1"/>
  <c r="K1651" i="32" s="1"/>
  <c r="C1645" i="32"/>
  <c r="W1645" i="32" s="1"/>
  <c r="K1645" i="32" s="1"/>
  <c r="C1657" i="32"/>
  <c r="W1657" i="32" s="1"/>
  <c r="K1657" i="32" s="1"/>
  <c r="Q1603" i="32"/>
  <c r="Q1611" i="32"/>
  <c r="W1599" i="32"/>
  <c r="K1599" i="32" s="1"/>
  <c r="C1635" i="32"/>
  <c r="W1635" i="32" s="1"/>
  <c r="K1635" i="32" s="1"/>
  <c r="C1623" i="32"/>
  <c r="W1623" i="32" s="1"/>
  <c r="K1623" i="32" s="1"/>
  <c r="C1655" i="32"/>
  <c r="W1655" i="32" s="1"/>
  <c r="K1655" i="32" s="1"/>
  <c r="C1649" i="32"/>
  <c r="W1649" i="32" s="1"/>
  <c r="K1649" i="32" s="1"/>
  <c r="W1591" i="32"/>
  <c r="K1591" i="32" s="1"/>
  <c r="W1615" i="32"/>
  <c r="K1615" i="32" s="1"/>
  <c r="AW59" i="33"/>
  <c r="Q1587" i="32"/>
  <c r="AY59" i="33"/>
  <c r="Q1585" i="32"/>
  <c r="Q1595" i="32"/>
  <c r="AS59" i="33"/>
  <c r="Q1617" i="32"/>
  <c r="C1641" i="32"/>
  <c r="W1641" i="32" s="1"/>
  <c r="K1641" i="32" s="1"/>
  <c r="C1647" i="32"/>
  <c r="W1647" i="32" s="1"/>
  <c r="K1647" i="32" s="1"/>
  <c r="C1631" i="32"/>
  <c r="W1631" i="32" s="1"/>
  <c r="K1631" i="32" s="1"/>
  <c r="C1643" i="32"/>
  <c r="W1643" i="32" s="1"/>
  <c r="K1643" i="32" s="1"/>
  <c r="Q1581" i="32"/>
  <c r="Q1619" i="32"/>
  <c r="W1589" i="32"/>
  <c r="K1589" i="32" s="1"/>
  <c r="Q1593" i="32"/>
  <c r="Q1583" i="32"/>
  <c r="Q1601" i="32"/>
  <c r="W1613" i="32"/>
  <c r="K1613" i="32" s="1"/>
  <c r="Q1629" i="32"/>
  <c r="AS17" i="34"/>
  <c r="AS10" i="34"/>
  <c r="AS21" i="34"/>
  <c r="AS26" i="34"/>
  <c r="AS13" i="34"/>
  <c r="AS19" i="34"/>
  <c r="AS11" i="34"/>
  <c r="AS18" i="34"/>
  <c r="AS23" i="34"/>
  <c r="AS20" i="34"/>
  <c r="AS27" i="34"/>
  <c r="AS12" i="34"/>
  <c r="AS25" i="34"/>
  <c r="AS16" i="34"/>
  <c r="AS24" i="34"/>
  <c r="AS22" i="34"/>
  <c r="AS15" i="34"/>
  <c r="AS9" i="34"/>
  <c r="AZ15" i="33"/>
  <c r="AZ13" i="33"/>
  <c r="AZ27" i="33"/>
  <c r="AZ19" i="33"/>
  <c r="AZ25" i="33"/>
  <c r="AZ33" i="33"/>
  <c r="AZ23" i="33"/>
  <c r="AZ9" i="33"/>
  <c r="AZ37" i="33"/>
  <c r="AZ17" i="33"/>
  <c r="AZ35" i="33"/>
  <c r="AZ21" i="33"/>
  <c r="AZ29" i="33"/>
  <c r="AZ31" i="33"/>
  <c r="AZ11" i="33"/>
  <c r="AQ61" i="33" a="1"/>
  <c r="AQ61" i="33" s="1"/>
  <c r="J61" i="33" s="1"/>
  <c r="AR61" i="33" a="1"/>
  <c r="AR61" i="33" s="1"/>
  <c r="AT61" i="33" s="1"/>
  <c r="AV61" i="33"/>
  <c r="AW61" i="33" s="1"/>
  <c r="AZ61" i="33"/>
  <c r="U665" i="32"/>
  <c r="U54" i="32"/>
  <c r="U366" i="32"/>
  <c r="BA65" i="33"/>
  <c r="AY29" i="34"/>
  <c r="BD63" i="33"/>
  <c r="G661" i="32"/>
  <c r="F503" i="27"/>
  <c r="G362" i="32"/>
  <c r="J503" i="27"/>
  <c r="G50" i="32"/>
  <c r="G61" i="33"/>
  <c r="D502" i="27" s="1"/>
  <c r="K503" i="27"/>
  <c r="F2904" i="27" l="1"/>
  <c r="B2323" i="27"/>
  <c r="H755" i="27"/>
  <c r="H413" i="27"/>
  <c r="H189" i="27"/>
  <c r="H190" i="27"/>
  <c r="AH161" i="1"/>
  <c r="AH140" i="1"/>
  <c r="AH136" i="1"/>
  <c r="AH124" i="1"/>
  <c r="AH173" i="1"/>
  <c r="AH166" i="1"/>
  <c r="AH153" i="1"/>
  <c r="AH130" i="1"/>
  <c r="AH156" i="1"/>
  <c r="AH149" i="1"/>
  <c r="AH135" i="1"/>
  <c r="AH148" i="1"/>
  <c r="AH128" i="1"/>
  <c r="AH152" i="1"/>
  <c r="AH143" i="1"/>
  <c r="AH138" i="1"/>
  <c r="AH132" i="1"/>
  <c r="AH142" i="1"/>
  <c r="AH167" i="1"/>
  <c r="AH154" i="1"/>
  <c r="AH141" i="1"/>
  <c r="H152" i="1"/>
  <c r="AA152" i="1"/>
  <c r="AA151" i="1"/>
  <c r="H151" i="1"/>
  <c r="AA167" i="1"/>
  <c r="H167" i="1"/>
  <c r="AH164" i="1"/>
  <c r="AH151" i="1"/>
  <c r="AH168" i="1"/>
  <c r="AH133" i="1"/>
  <c r="AH172" i="1"/>
  <c r="AH157" i="1"/>
  <c r="AA141" i="1"/>
  <c r="H141" i="1"/>
  <c r="AA154" i="1"/>
  <c r="H154" i="1"/>
  <c r="H150" i="1"/>
  <c r="AA150" i="1"/>
  <c r="AA165" i="1"/>
  <c r="H165" i="1"/>
  <c r="AA171" i="1"/>
  <c r="H171" i="1"/>
  <c r="H134" i="1"/>
  <c r="AA134" i="1"/>
  <c r="AH144" i="1"/>
  <c r="H166" i="1"/>
  <c r="AA166" i="1"/>
  <c r="H130" i="1"/>
  <c r="AA130" i="1"/>
  <c r="AA168" i="1"/>
  <c r="H168" i="1"/>
  <c r="AA136" i="1"/>
  <c r="H136" i="1"/>
  <c r="AA127" i="1"/>
  <c r="H127" i="1"/>
  <c r="H158" i="1"/>
  <c r="AA158" i="1"/>
  <c r="AA125" i="1"/>
  <c r="H125" i="1"/>
  <c r="AA170" i="1"/>
  <c r="H170" i="1"/>
  <c r="AH159" i="1"/>
  <c r="AH171" i="1"/>
  <c r="AA153" i="1"/>
  <c r="H153" i="1"/>
  <c r="AA140" i="1"/>
  <c r="H140" i="1"/>
  <c r="H163" i="1"/>
  <c r="AA163" i="1"/>
  <c r="AA137" i="1"/>
  <c r="H137" i="1"/>
  <c r="AH155" i="1"/>
  <c r="AH170" i="1"/>
  <c r="AH134" i="1"/>
  <c r="AH162" i="1"/>
  <c r="AH150" i="1"/>
  <c r="AA135" i="1"/>
  <c r="H135" i="1"/>
  <c r="AA156" i="1"/>
  <c r="H156" i="1"/>
  <c r="AA169" i="1"/>
  <c r="H169" i="1"/>
  <c r="H128" i="1"/>
  <c r="AA128" i="1"/>
  <c r="AA138" i="1"/>
  <c r="H138" i="1"/>
  <c r="AH147" i="1"/>
  <c r="AH139" i="1"/>
  <c r="AH146" i="1"/>
  <c r="AH165" i="1"/>
  <c r="AH160" i="1"/>
  <c r="AH169" i="1"/>
  <c r="AH137" i="1"/>
  <c r="H124" i="1"/>
  <c r="AA124" i="1"/>
  <c r="AA161" i="1"/>
  <c r="H161" i="1"/>
  <c r="AA149" i="1"/>
  <c r="H149" i="1"/>
  <c r="AA159" i="1"/>
  <c r="H159" i="1"/>
  <c r="AA162" i="1"/>
  <c r="H162" i="1"/>
  <c r="AA172" i="1"/>
  <c r="H172" i="1"/>
  <c r="AA133" i="1"/>
  <c r="H133" i="1"/>
  <c r="AA146" i="1"/>
  <c r="H146" i="1"/>
  <c r="AH158" i="1"/>
  <c r="AH125" i="1"/>
  <c r="AH129" i="1"/>
  <c r="AA132" i="1"/>
  <c r="H132" i="1"/>
  <c r="AA139" i="1"/>
  <c r="H139" i="1"/>
  <c r="AA173" i="1"/>
  <c r="H173" i="1"/>
  <c r="AA155" i="1"/>
  <c r="H155" i="1"/>
  <c r="AA144" i="1"/>
  <c r="H144" i="1"/>
  <c r="AA129" i="1"/>
  <c r="H129" i="1"/>
  <c r="AH126" i="1"/>
  <c r="H142" i="1"/>
  <c r="AA142" i="1"/>
  <c r="AA147" i="1"/>
  <c r="H147" i="1"/>
  <c r="AA143" i="1"/>
  <c r="H143" i="1"/>
  <c r="AA145" i="1"/>
  <c r="H145" i="1"/>
  <c r="H164" i="1"/>
  <c r="AA164" i="1"/>
  <c r="AA157" i="1"/>
  <c r="H157" i="1"/>
  <c r="AA131" i="1"/>
  <c r="H131" i="1"/>
  <c r="H126" i="1"/>
  <c r="AA126" i="1"/>
  <c r="AH131" i="1"/>
  <c r="AH127" i="1"/>
  <c r="AA160" i="1"/>
  <c r="H160" i="1"/>
  <c r="AA148" i="1"/>
  <c r="H148" i="1"/>
  <c r="Q1621" i="32"/>
  <c r="Q1653" i="32"/>
  <c r="Q1645" i="32"/>
  <c r="Q1625" i="32"/>
  <c r="Q1639" i="32"/>
  <c r="Q1651" i="32"/>
  <c r="Q1633" i="32"/>
  <c r="Q1637" i="32"/>
  <c r="Q1657" i="32"/>
  <c r="Q1627" i="32"/>
  <c r="Q1635" i="32"/>
  <c r="Q1655" i="32"/>
  <c r="Q1643" i="32"/>
  <c r="Q1623" i="32"/>
  <c r="Q1649" i="32"/>
  <c r="Q1647" i="32"/>
  <c r="Q1631" i="32"/>
  <c r="Q1641" i="32"/>
  <c r="AZ63" i="33"/>
  <c r="BA67" i="33"/>
  <c r="AV63" i="33"/>
  <c r="AY63" i="33" s="1"/>
  <c r="AR63" i="33" a="1"/>
  <c r="AR63" i="33" s="1"/>
  <c r="AT63" i="33" s="1"/>
  <c r="AQ63" i="33" a="1"/>
  <c r="AQ63" i="33" s="1"/>
  <c r="J63" i="33" s="1"/>
  <c r="AS28" i="34"/>
  <c r="AY61" i="33"/>
  <c r="AX61" i="33"/>
  <c r="AS61" i="33"/>
  <c r="U368" i="32"/>
  <c r="U56" i="32"/>
  <c r="U667" i="32"/>
  <c r="AY30" i="34"/>
  <c r="C2362" i="27"/>
  <c r="B2362" i="27"/>
  <c r="G663" i="32"/>
  <c r="G364" i="32"/>
  <c r="K504" i="27"/>
  <c r="G52" i="32"/>
  <c r="J504" i="27"/>
  <c r="F504" i="27"/>
  <c r="F2905" i="27" l="1"/>
  <c r="E2362" i="27"/>
  <c r="E2530" i="27"/>
  <c r="E2529" i="27"/>
  <c r="E2528" i="27"/>
  <c r="E2527" i="27"/>
  <c r="E2532" i="27"/>
  <c r="E2531" i="27"/>
  <c r="E2451" i="27"/>
  <c r="E2515" i="27"/>
  <c r="E2498" i="27"/>
  <c r="E2501" i="27"/>
  <c r="E2494" i="27"/>
  <c r="E2471" i="27"/>
  <c r="E2464" i="27"/>
  <c r="E2453" i="27"/>
  <c r="E2521" i="27"/>
  <c r="E2402" i="27"/>
  <c r="E2419" i="27"/>
  <c r="E2404" i="27"/>
  <c r="E2468" i="27"/>
  <c r="E2373" i="27"/>
  <c r="E2437" i="27"/>
  <c r="E2422" i="27"/>
  <c r="E2399" i="27"/>
  <c r="E2376" i="27"/>
  <c r="E2440" i="27"/>
  <c r="E2425" i="27"/>
  <c r="E2459" i="27"/>
  <c r="E2523" i="27"/>
  <c r="E2506" i="27"/>
  <c r="E2509" i="27"/>
  <c r="E2502" i="27"/>
  <c r="E2479" i="27"/>
  <c r="E2472" i="27"/>
  <c r="E2448" i="27"/>
  <c r="E2454" i="27"/>
  <c r="E2418" i="27"/>
  <c r="E2427" i="27"/>
  <c r="E2412" i="27"/>
  <c r="E2476" i="27"/>
  <c r="E2381" i="27"/>
  <c r="E2445" i="27"/>
  <c r="E2430" i="27"/>
  <c r="E2407" i="27"/>
  <c r="E2384" i="27"/>
  <c r="E2369" i="27"/>
  <c r="E2433" i="27"/>
  <c r="E2394" i="27"/>
  <c r="E2467" i="27"/>
  <c r="E2450" i="27"/>
  <c r="E2514" i="27"/>
  <c r="E2517" i="27"/>
  <c r="E2510" i="27"/>
  <c r="E2487" i="27"/>
  <c r="E2480" i="27"/>
  <c r="E2449" i="27"/>
  <c r="E2456" i="27"/>
  <c r="E2371" i="27"/>
  <c r="E2435" i="27"/>
  <c r="E2420" i="27"/>
  <c r="E2484" i="27"/>
  <c r="E2389" i="27"/>
  <c r="E2374" i="27"/>
  <c r="E2438" i="27"/>
  <c r="E2415" i="27"/>
  <c r="E2392" i="27"/>
  <c r="E2377" i="27"/>
  <c r="E2378" i="27"/>
  <c r="E2442" i="27"/>
  <c r="E2475" i="27"/>
  <c r="E2458" i="27"/>
  <c r="E2522" i="27"/>
  <c r="E2525" i="27"/>
  <c r="E2518" i="27"/>
  <c r="E2495" i="27"/>
  <c r="E2488" i="27"/>
  <c r="E2465" i="27"/>
  <c r="E2457" i="27"/>
  <c r="E2379" i="27"/>
  <c r="E2443" i="27"/>
  <c r="E2428" i="27"/>
  <c r="E2492" i="27"/>
  <c r="E2397" i="27"/>
  <c r="E2382" i="27"/>
  <c r="E2446" i="27"/>
  <c r="E2423" i="27"/>
  <c r="E2400" i="27"/>
  <c r="E2385" i="27"/>
  <c r="E2483" i="27"/>
  <c r="E2466" i="27"/>
  <c r="E2469" i="27"/>
  <c r="E2462" i="27"/>
  <c r="E2526" i="27"/>
  <c r="E2503" i="27"/>
  <c r="E2496" i="27"/>
  <c r="E2481" i="27"/>
  <c r="E2473" i="27"/>
  <c r="E2387" i="27"/>
  <c r="E2372" i="27"/>
  <c r="E2436" i="27"/>
  <c r="E2500" i="27"/>
  <c r="E2405" i="27"/>
  <c r="E2390" i="27"/>
  <c r="E2367" i="27"/>
  <c r="E2431" i="27"/>
  <c r="E2408" i="27"/>
  <c r="E2393" i="27"/>
  <c r="E2410" i="27"/>
  <c r="E2434" i="27"/>
  <c r="E2491" i="27"/>
  <c r="E2474" i="27"/>
  <c r="E2477" i="27"/>
  <c r="E2470" i="27"/>
  <c r="E2461" i="27"/>
  <c r="E2511" i="27"/>
  <c r="E2504" i="27"/>
  <c r="E2497" i="27"/>
  <c r="E2489" i="27"/>
  <c r="E2395" i="27"/>
  <c r="E2380" i="27"/>
  <c r="E2444" i="27"/>
  <c r="E2508" i="27"/>
  <c r="E2413" i="27"/>
  <c r="E2398" i="27"/>
  <c r="E2375" i="27"/>
  <c r="E2439" i="27"/>
  <c r="E2416" i="27"/>
  <c r="E2401" i="27"/>
  <c r="E2426" i="27"/>
  <c r="E2424" i="27"/>
  <c r="E2417" i="27"/>
  <c r="E2499" i="27"/>
  <c r="E2482" i="27"/>
  <c r="E2485" i="27"/>
  <c r="E2478" i="27"/>
  <c r="E2455" i="27"/>
  <c r="E2519" i="27"/>
  <c r="E2512" i="27"/>
  <c r="E2505" i="27"/>
  <c r="E2370" i="27"/>
  <c r="E2403" i="27"/>
  <c r="E2388" i="27"/>
  <c r="E2452" i="27"/>
  <c r="E2516" i="27"/>
  <c r="E2421" i="27"/>
  <c r="E2406" i="27"/>
  <c r="E2383" i="27"/>
  <c r="E2447" i="27"/>
  <c r="E2409" i="27"/>
  <c r="E2507" i="27"/>
  <c r="E2490" i="27"/>
  <c r="E2493" i="27"/>
  <c r="E2486" i="27"/>
  <c r="E2463" i="27"/>
  <c r="E2441" i="27"/>
  <c r="E2520" i="27"/>
  <c r="E2513" i="27"/>
  <c r="E2386" i="27"/>
  <c r="E2411" i="27"/>
  <c r="E2396" i="27"/>
  <c r="E2460" i="27"/>
  <c r="E2524" i="27"/>
  <c r="E2429" i="27"/>
  <c r="E2414" i="27"/>
  <c r="E2391" i="27"/>
  <c r="E2368" i="27"/>
  <c r="E2432" i="27"/>
  <c r="E2365" i="27"/>
  <c r="E2364" i="27"/>
  <c r="E2363" i="27"/>
  <c r="E2366" i="27"/>
  <c r="B2324" i="27"/>
  <c r="H756" i="27"/>
  <c r="H414" i="27"/>
  <c r="H191" i="27"/>
  <c r="AZ65" i="33"/>
  <c r="AQ65" i="33" a="1"/>
  <c r="AQ65" i="33" s="1"/>
  <c r="J65" i="33" s="1"/>
  <c r="G177" i="24" s="1"/>
  <c r="AV65" i="33"/>
  <c r="AY65" i="33" s="1"/>
  <c r="AR65" i="33" a="1"/>
  <c r="AR65" i="33" s="1"/>
  <c r="AT65" i="33" s="1"/>
  <c r="AW63" i="33"/>
  <c r="AX63" i="33"/>
  <c r="AS63" i="33"/>
  <c r="U370" i="32"/>
  <c r="U669" i="32"/>
  <c r="U58" i="32"/>
  <c r="AY31" i="34"/>
  <c r="D2362" i="27"/>
  <c r="D67" i="33"/>
  <c r="J505" i="27" s="1"/>
  <c r="G366" i="32"/>
  <c r="F67" i="33"/>
  <c r="F505" i="27" s="1"/>
  <c r="G665" i="32"/>
  <c r="G54" i="32"/>
  <c r="B67" i="33"/>
  <c r="K505" i="27" s="1"/>
  <c r="F2369" i="27" l="1"/>
  <c r="F2370" i="27" s="1"/>
  <c r="F2371" i="27" s="1"/>
  <c r="F2372" i="27" s="1"/>
  <c r="F2373" i="27" s="1"/>
  <c r="F2375" i="27" s="1"/>
  <c r="F2376" i="27" s="1"/>
  <c r="F2377" i="27" s="1"/>
  <c r="F2378" i="27" s="1"/>
  <c r="F2379" i="27" s="1"/>
  <c r="F2906" i="27"/>
  <c r="B2325" i="27"/>
  <c r="H758" i="27"/>
  <c r="H757" i="27"/>
  <c r="E572" i="27"/>
  <c r="E571" i="27"/>
  <c r="E570" i="27"/>
  <c r="E569" i="27"/>
  <c r="H416" i="27"/>
  <c r="H415" i="27"/>
  <c r="H192" i="27"/>
  <c r="AX65" i="33"/>
  <c r="AW65" i="33"/>
  <c r="AR67" i="33" a="1"/>
  <c r="AR67" i="33" s="1"/>
  <c r="AV67" i="33"/>
  <c r="AQ67" i="33" a="1"/>
  <c r="AQ67" i="33" s="1"/>
  <c r="J67" i="33" s="1"/>
  <c r="AS14" i="34"/>
  <c r="AZ67" i="33"/>
  <c r="AS65" i="33"/>
  <c r="U60" i="32"/>
  <c r="U671" i="32"/>
  <c r="U372" i="32"/>
  <c r="AY32" i="34"/>
  <c r="F2907" i="27" l="1"/>
  <c r="F2381" i="27"/>
  <c r="F2382" i="27" s="1"/>
  <c r="F2383" i="27" s="1"/>
  <c r="F2384" i="27" s="1"/>
  <c r="F2385" i="27" s="1"/>
  <c r="F2380" i="27"/>
  <c r="F2374" i="27"/>
  <c r="B2326" i="27"/>
  <c r="H759" i="27"/>
  <c r="H417" i="27"/>
  <c r="H193" i="27"/>
  <c r="AY67" i="33"/>
  <c r="AX67" i="33"/>
  <c r="AW67" i="33"/>
  <c r="AT67" i="33"/>
  <c r="AS67" i="33"/>
  <c r="U673" i="32"/>
  <c r="U62" i="32"/>
  <c r="U374" i="32"/>
  <c r="AY33" i="34"/>
  <c r="K29" i="1"/>
  <c r="A8" i="33"/>
  <c r="B1" i="32"/>
  <c r="C9" i="32"/>
  <c r="B315" i="32"/>
  <c r="A50" i="24"/>
  <c r="A213" i="24"/>
  <c r="K148" i="24"/>
  <c r="A1" i="24"/>
  <c r="A120" i="1"/>
  <c r="H148" i="24"/>
  <c r="C5" i="32"/>
  <c r="D5" i="32"/>
  <c r="A8" i="34"/>
  <c r="H220" i="24"/>
  <c r="A1" i="31"/>
  <c r="J148" i="24"/>
  <c r="E5" i="32"/>
  <c r="C315" i="32"/>
  <c r="A1" i="34"/>
  <c r="L148" i="24"/>
  <c r="I220" i="24"/>
  <c r="A1" i="33"/>
  <c r="D220" i="24"/>
  <c r="E13" i="1"/>
  <c r="T13" i="1"/>
  <c r="A29" i="1"/>
  <c r="B9" i="32"/>
  <c r="T45" i="1"/>
  <c r="A21" i="24"/>
  <c r="A18" i="1"/>
  <c r="E29" i="1"/>
  <c r="E58" i="1"/>
  <c r="C8" i="31"/>
  <c r="C220" i="24"/>
  <c r="E76" i="1"/>
  <c r="A6" i="1"/>
  <c r="A7" i="1"/>
  <c r="A8" i="1"/>
  <c r="A9" i="1"/>
  <c r="A10" i="1"/>
  <c r="A11" i="1"/>
  <c r="A5" i="30"/>
  <c r="A1" i="1"/>
  <c r="O239" i="27"/>
  <c r="O19" i="27"/>
  <c r="F2908" i="27" l="1"/>
  <c r="F2909" i="27"/>
  <c r="F2386" i="27"/>
  <c r="F2387" i="27"/>
  <c r="F2388" i="27" s="1"/>
  <c r="F2389" i="27" s="1"/>
  <c r="F2390" i="27" s="1"/>
  <c r="F2391" i="27" s="1"/>
  <c r="B2327" i="27"/>
  <c r="H760" i="27"/>
  <c r="H418" i="27"/>
  <c r="H194" i="27"/>
  <c r="R108" i="24"/>
  <c r="Q108" i="24"/>
  <c r="P108" i="24"/>
  <c r="E201" i="24"/>
  <c r="E197" i="24"/>
  <c r="E195" i="24"/>
  <c r="E193" i="24"/>
  <c r="E191" i="24"/>
  <c r="E187" i="24"/>
  <c r="E185" i="24"/>
  <c r="E183" i="24"/>
  <c r="E179" i="24"/>
  <c r="E177" i="24"/>
  <c r="E175" i="24"/>
  <c r="E171" i="24"/>
  <c r="E169" i="24"/>
  <c r="E167" i="24"/>
  <c r="E165" i="24"/>
  <c r="E163" i="24"/>
  <c r="E161" i="24"/>
  <c r="E157" i="24"/>
  <c r="E155" i="24"/>
  <c r="E153" i="24"/>
  <c r="S149" i="24"/>
  <c r="E151" i="24"/>
  <c r="Q149" i="24"/>
  <c r="R149" i="24"/>
  <c r="O149" i="24"/>
  <c r="P149" i="24"/>
  <c r="M149" i="24"/>
  <c r="N149" i="24"/>
  <c r="E149" i="24"/>
  <c r="L149" i="24"/>
  <c r="N221" i="24"/>
  <c r="C245" i="24"/>
  <c r="B245" i="24"/>
  <c r="U376" i="32"/>
  <c r="U64" i="32"/>
  <c r="U675" i="32"/>
  <c r="N227" i="24"/>
  <c r="N226" i="24"/>
  <c r="N225" i="24"/>
  <c r="N224" i="24"/>
  <c r="N223" i="24"/>
  <c r="I227" i="24"/>
  <c r="I226" i="24"/>
  <c r="I225" i="24"/>
  <c r="I223" i="24"/>
  <c r="I224" i="24"/>
  <c r="I222" i="24"/>
  <c r="I221" i="24"/>
  <c r="AY34" i="34"/>
  <c r="AD8" i="31"/>
  <c r="AD8" i="30"/>
  <c r="AA8" i="31"/>
  <c r="C148" i="24"/>
  <c r="B8" i="31"/>
  <c r="A104" i="24"/>
  <c r="AA8" i="30"/>
  <c r="A33" i="24"/>
  <c r="L9" i="32"/>
  <c r="AV8" i="34"/>
  <c r="AI8" i="34"/>
  <c r="AH8" i="34"/>
  <c r="AA8" i="34"/>
  <c r="Z8" i="34"/>
  <c r="AE8" i="34"/>
  <c r="AD8" i="34"/>
  <c r="W8" i="34"/>
  <c r="V8" i="34"/>
  <c r="AL8" i="34"/>
  <c r="AM8" i="34"/>
  <c r="S8" i="34"/>
  <c r="R8" i="34"/>
  <c r="J8" i="34"/>
  <c r="N8" i="34"/>
  <c r="K8" i="34"/>
  <c r="O8" i="34"/>
  <c r="N220" i="24"/>
  <c r="AU8" i="34"/>
  <c r="AB8" i="31"/>
  <c r="AC8" i="31"/>
  <c r="D148" i="24"/>
  <c r="AB8" i="30"/>
  <c r="AN8" i="34"/>
  <c r="O107" i="24"/>
  <c r="G220" i="24"/>
  <c r="E8" i="34"/>
  <c r="E220" i="24"/>
  <c r="E122" i="1"/>
  <c r="B220" i="24"/>
  <c r="A148" i="24"/>
  <c r="A220" i="24"/>
  <c r="B8" i="34"/>
  <c r="B148" i="24"/>
  <c r="F148" i="24"/>
  <c r="E148" i="24"/>
  <c r="J107" i="24"/>
  <c r="G148" i="24"/>
  <c r="N107" i="24"/>
  <c r="I148" i="24"/>
  <c r="N148" i="24"/>
  <c r="M148" i="24"/>
  <c r="P148" i="24"/>
  <c r="O148" i="24"/>
  <c r="S148" i="24"/>
  <c r="Q148" i="24"/>
  <c r="R107" i="24"/>
  <c r="S107" i="24"/>
  <c r="P107" i="24"/>
  <c r="Q107" i="24"/>
  <c r="I53" i="24"/>
  <c r="I107" i="24"/>
  <c r="H53" i="24"/>
  <c r="H107" i="24"/>
  <c r="E53" i="24"/>
  <c r="E107" i="24"/>
  <c r="B53" i="24"/>
  <c r="B107" i="24"/>
  <c r="A53" i="24"/>
  <c r="A107" i="24"/>
  <c r="A75" i="1"/>
  <c r="A87" i="24"/>
  <c r="R53" i="24"/>
  <c r="S53" i="24"/>
  <c r="P53" i="24"/>
  <c r="Q53" i="24"/>
  <c r="G8" i="34"/>
  <c r="O53" i="24"/>
  <c r="F8" i="34"/>
  <c r="N53" i="24"/>
  <c r="J8" i="33"/>
  <c r="J53" i="24"/>
  <c r="T14" i="1"/>
  <c r="C8" i="34"/>
  <c r="B8" i="32"/>
  <c r="D9" i="32"/>
  <c r="D315" i="32"/>
  <c r="G9" i="32"/>
  <c r="G315" i="32"/>
  <c r="E9" i="32"/>
  <c r="E315" i="32"/>
  <c r="AH8" i="33"/>
  <c r="AK8" i="33"/>
  <c r="AB8" i="33"/>
  <c r="AE8" i="33"/>
  <c r="W8" i="33"/>
  <c r="V8" i="33"/>
  <c r="Y8" i="33"/>
  <c r="X8" i="33"/>
  <c r="U8" i="33"/>
  <c r="T8" i="33"/>
  <c r="P8" i="33"/>
  <c r="S8" i="33"/>
  <c r="R8" i="33"/>
  <c r="O8" i="33"/>
  <c r="E8" i="31"/>
  <c r="G8" i="33"/>
  <c r="D8" i="31"/>
  <c r="E100" i="1"/>
  <c r="V8" i="31"/>
  <c r="Z8" i="31"/>
  <c r="T8" i="31"/>
  <c r="X8" i="31"/>
  <c r="W8" i="31"/>
  <c r="U8" i="31"/>
  <c r="Y8" i="31"/>
  <c r="S8" i="31"/>
  <c r="N8" i="31"/>
  <c r="R8" i="31"/>
  <c r="L8" i="31"/>
  <c r="P8" i="31"/>
  <c r="O8" i="31"/>
  <c r="M8" i="31"/>
  <c r="Q8" i="31"/>
  <c r="K8" i="31"/>
  <c r="J8" i="31"/>
  <c r="I8" i="31"/>
  <c r="H8" i="30"/>
  <c r="H8" i="31"/>
  <c r="G8" i="31"/>
  <c r="F8" i="31"/>
  <c r="W8" i="30"/>
  <c r="U8" i="30"/>
  <c r="Y8" i="30"/>
  <c r="V8" i="30"/>
  <c r="Z8" i="30"/>
  <c r="T8" i="30"/>
  <c r="X8" i="30"/>
  <c r="N8" i="30"/>
  <c r="L8" i="30"/>
  <c r="P8" i="30"/>
  <c r="O8" i="30"/>
  <c r="M8" i="30"/>
  <c r="E8" i="30"/>
  <c r="D8" i="30"/>
  <c r="C8" i="30"/>
  <c r="B8" i="30"/>
  <c r="A8" i="30"/>
  <c r="A1" i="30"/>
  <c r="A182" i="1"/>
  <c r="T122" i="1"/>
  <c r="K122" i="1"/>
  <c r="A122" i="1"/>
  <c r="K14" i="1"/>
  <c r="A99" i="1"/>
  <c r="A76" i="1"/>
  <c r="A58" i="1"/>
  <c r="A57" i="1"/>
  <c r="K45" i="1"/>
  <c r="G38" i="29" s="1"/>
  <c r="I15" i="29" s="1"/>
  <c r="E45" i="1"/>
  <c r="A45" i="1"/>
  <c r="A44" i="1"/>
  <c r="E25" i="1"/>
  <c r="A25" i="1"/>
  <c r="E14" i="1"/>
  <c r="K13" i="1"/>
  <c r="A13" i="1"/>
  <c r="A5" i="1"/>
  <c r="F3" i="19"/>
  <c r="O240" i="27"/>
  <c r="O20" i="27"/>
  <c r="N239" i="27"/>
  <c r="V489" i="27"/>
  <c r="AP67" i="33"/>
  <c r="I505" i="27" s="1"/>
  <c r="G489" i="27"/>
  <c r="A322" i="32"/>
  <c r="R486" i="27"/>
  <c r="Q33" i="27"/>
  <c r="L247" i="27"/>
  <c r="V480" i="27"/>
  <c r="A38" i="32"/>
  <c r="P478" i="27"/>
  <c r="AM67" i="33"/>
  <c r="V505" i="27" s="1"/>
  <c r="L489" i="27"/>
  <c r="N251" i="27"/>
  <c r="L246" i="27"/>
  <c r="J251" i="27"/>
  <c r="N241" i="27"/>
  <c r="H23" i="27"/>
  <c r="F2291" i="27"/>
  <c r="H245" i="27"/>
  <c r="P249" i="27"/>
  <c r="J249" i="27"/>
  <c r="M2300" i="27"/>
  <c r="M2281" i="27"/>
  <c r="Q244" i="27"/>
  <c r="K26" i="27"/>
  <c r="G486" i="27"/>
  <c r="O2299" i="27"/>
  <c r="P248" i="27"/>
  <c r="N476" i="27"/>
  <c r="N504" i="27"/>
  <c r="A641" i="32"/>
  <c r="P29" i="27"/>
  <c r="R249" i="27"/>
  <c r="O2295" i="27"/>
  <c r="M2277" i="27"/>
  <c r="G490" i="27"/>
  <c r="Q246" i="27"/>
  <c r="F2301" i="27"/>
  <c r="O2289" i="27"/>
  <c r="M2283" i="27"/>
  <c r="F2280" i="27"/>
  <c r="E245" i="27"/>
  <c r="A675" i="32"/>
  <c r="T476" i="27"/>
  <c r="L251" i="27"/>
  <c r="L241" i="27"/>
  <c r="E503" i="27"/>
  <c r="T503" i="27"/>
  <c r="F2294" i="27"/>
  <c r="H251" i="27"/>
  <c r="L245" i="27"/>
  <c r="K23" i="27"/>
  <c r="J240" i="27"/>
  <c r="U481" i="27"/>
  <c r="R478" i="27"/>
  <c r="U476" i="27"/>
  <c r="P477" i="27"/>
  <c r="H239" i="27"/>
  <c r="G244" i="27"/>
  <c r="T504" i="27"/>
  <c r="P482" i="27"/>
  <c r="H249" i="27"/>
  <c r="P246" i="27"/>
  <c r="H246" i="27"/>
  <c r="L242" i="27"/>
  <c r="F2299" i="27"/>
  <c r="A62" i="32"/>
  <c r="G504" i="27"/>
  <c r="N482" i="27"/>
  <c r="N478" i="27"/>
  <c r="G485" i="27"/>
  <c r="A370" i="32"/>
  <c r="P483" i="27"/>
  <c r="H32" i="27"/>
  <c r="N2278" i="27"/>
  <c r="U490" i="27"/>
  <c r="M2295" i="27"/>
  <c r="N2293" i="27"/>
  <c r="G482" i="27"/>
  <c r="O2284" i="27"/>
  <c r="L484" i="27"/>
  <c r="R241" i="27"/>
  <c r="M251" i="27" a="1"/>
  <c r="BC34" i="34"/>
  <c r="R252" i="27"/>
  <c r="N2286" i="27"/>
  <c r="U478" i="27"/>
  <c r="R253" i="27"/>
  <c r="Q481" i="27"/>
  <c r="G503" i="27"/>
  <c r="L478" i="27"/>
  <c r="I67" i="33"/>
  <c r="U505" i="27" s="1"/>
  <c r="G479" i="27"/>
  <c r="U486" i="27"/>
  <c r="Q253" i="27"/>
  <c r="O486" i="27"/>
  <c r="M247" i="27" a="1"/>
  <c r="E25" i="27"/>
  <c r="M2296" i="27"/>
  <c r="V476" i="27"/>
  <c r="N2287" i="27"/>
  <c r="F2292" i="27"/>
  <c r="V503" i="27"/>
  <c r="E504" i="27"/>
  <c r="N2291" i="27"/>
  <c r="K22" i="27"/>
  <c r="N2292" i="27"/>
  <c r="R244" i="27"/>
  <c r="Q504" i="27"/>
  <c r="M2298" i="27"/>
  <c r="J252" i="27"/>
  <c r="J245" i="27"/>
  <c r="P245" i="27"/>
  <c r="K31" i="27"/>
  <c r="P25" i="27"/>
  <c r="M2280" i="27"/>
  <c r="P24" i="27"/>
  <c r="O476" i="27"/>
  <c r="P240" i="27"/>
  <c r="N67" i="33"/>
  <c r="Q505" i="27" s="1"/>
  <c r="K27" i="27"/>
  <c r="BC31" i="34"/>
  <c r="BD30" i="34"/>
  <c r="M253" i="27" a="1"/>
  <c r="I478" i="27"/>
  <c r="M2278" i="27"/>
  <c r="R243" i="27"/>
  <c r="H253" i="27"/>
  <c r="N2298" i="27"/>
  <c r="F2295" i="27"/>
  <c r="N2284" i="27"/>
  <c r="G247" i="27"/>
  <c r="L479" i="27"/>
  <c r="O2301" i="27"/>
  <c r="F2286" i="27"/>
  <c r="N490" i="27"/>
  <c r="L492" i="27"/>
  <c r="R485" i="27"/>
  <c r="R480" i="27"/>
  <c r="I476" i="27"/>
  <c r="I480" i="27"/>
  <c r="O479" i="27"/>
  <c r="R477" i="27"/>
  <c r="H33" i="27"/>
  <c r="L483" i="27"/>
  <c r="O478" i="27"/>
  <c r="N252" i="27"/>
  <c r="P239" i="27"/>
  <c r="O2279" i="27"/>
  <c r="Q240" i="27"/>
  <c r="L504" i="27"/>
  <c r="Q486" i="27"/>
  <c r="L243" i="27"/>
  <c r="E29" i="27"/>
  <c r="F2278" i="27"/>
  <c r="N479" i="27"/>
  <c r="N246" i="27"/>
  <c r="H242" i="27"/>
  <c r="N2281" i="27"/>
  <c r="P487" i="27"/>
  <c r="BD67" i="33"/>
  <c r="O487" i="27"/>
  <c r="E31" i="27"/>
  <c r="M243" i="27" a="1"/>
  <c r="L252" i="27"/>
  <c r="E249" i="27"/>
  <c r="N477" i="27"/>
  <c r="N247" i="27"/>
  <c r="P27" i="27"/>
  <c r="C67" i="33"/>
  <c r="M505" i="27" s="1"/>
  <c r="U504" i="27"/>
  <c r="Q488" i="27"/>
  <c r="Q482" i="27"/>
  <c r="L477" i="27"/>
  <c r="O480" i="27"/>
  <c r="V488" i="27"/>
  <c r="P243" i="27"/>
  <c r="N240" i="27"/>
  <c r="O484" i="27"/>
  <c r="H241" i="27"/>
  <c r="A368" i="32"/>
  <c r="Q483" i="27"/>
  <c r="P241" i="27"/>
  <c r="P485" i="27"/>
  <c r="O483" i="27"/>
  <c r="N503" i="27"/>
  <c r="O2293" i="27"/>
  <c r="A366" i="32"/>
  <c r="O490" i="27"/>
  <c r="H252" i="27"/>
  <c r="E26" i="27"/>
  <c r="A669" i="32"/>
  <c r="I485" i="27"/>
  <c r="E247" i="27"/>
  <c r="N249" i="27"/>
  <c r="G242" i="27"/>
  <c r="H25" i="27"/>
  <c r="U483" i="27"/>
  <c r="F2300" i="27"/>
  <c r="G368" i="32"/>
  <c r="L485" i="27"/>
  <c r="U489" i="27"/>
  <c r="N2283" i="27"/>
  <c r="F2284" i="27"/>
  <c r="K33" i="27"/>
  <c r="K67" i="33"/>
  <c r="R505" i="27" s="1"/>
  <c r="O2290" i="27"/>
  <c r="M2294" i="27"/>
  <c r="N243" i="27"/>
  <c r="K30" i="27"/>
  <c r="AN67" i="33"/>
  <c r="N505" i="27" s="1"/>
  <c r="T488" i="27"/>
  <c r="P479" i="27"/>
  <c r="Q502" i="27"/>
  <c r="BC29" i="34"/>
  <c r="G484" i="27"/>
  <c r="M249" i="27" a="1"/>
  <c r="P252" i="27"/>
  <c r="R503" i="27"/>
  <c r="I477" i="27"/>
  <c r="E23" i="27"/>
  <c r="J2281" i="27"/>
  <c r="G502" i="27"/>
  <c r="E33" i="27"/>
  <c r="N489" i="27"/>
  <c r="M245" i="27" a="1"/>
  <c r="A50" i="32"/>
  <c r="P21" i="27"/>
  <c r="R487" i="27"/>
  <c r="H20" i="27"/>
  <c r="I484" i="27"/>
  <c r="L67" i="33"/>
  <c r="S505" i="27" s="1"/>
  <c r="L249" i="27"/>
  <c r="M2292" i="27"/>
  <c r="F2296" i="27"/>
  <c r="F2293" i="27"/>
  <c r="H26" i="27"/>
  <c r="M2279" i="27"/>
  <c r="E239" i="27"/>
  <c r="Q251" i="27"/>
  <c r="I482" i="27"/>
  <c r="BD33" i="34"/>
  <c r="P502" i="27"/>
  <c r="F2287" i="27"/>
  <c r="R490" i="27"/>
  <c r="H67" i="33"/>
  <c r="L505" i="27" s="1"/>
  <c r="K19" i="27"/>
  <c r="N481" i="27"/>
  <c r="P486" i="27"/>
  <c r="M2291" i="27"/>
  <c r="N487" i="27"/>
  <c r="O2285" i="27"/>
  <c r="N2280" i="27"/>
  <c r="P26" i="27"/>
  <c r="G477" i="27"/>
  <c r="G245" i="27"/>
  <c r="E27" i="27"/>
  <c r="A64" i="32"/>
  <c r="O481" i="27"/>
  <c r="V481" i="27"/>
  <c r="I479" i="27"/>
  <c r="H21" i="27"/>
  <c r="H29" i="27"/>
  <c r="T478" i="27"/>
  <c r="N2299" i="27"/>
  <c r="R482" i="27"/>
  <c r="N484" i="27"/>
  <c r="P247" i="27"/>
  <c r="I504" i="27"/>
  <c r="V502" i="27"/>
  <c r="N2288" i="27"/>
  <c r="Q503" i="27"/>
  <c r="O2288" i="27"/>
  <c r="L2196" i="27"/>
  <c r="H247" i="27"/>
  <c r="R248" i="27"/>
  <c r="Q476" i="27"/>
  <c r="L476" i="27"/>
  <c r="E246" i="27"/>
  <c r="H31" i="27"/>
  <c r="N2297" i="27"/>
  <c r="I486" i="27"/>
  <c r="M2297" i="27"/>
  <c r="O2297" i="27"/>
  <c r="M504" i="27"/>
  <c r="A362" i="32"/>
  <c r="M242" i="27" a="1"/>
  <c r="O2292" i="27"/>
  <c r="P481" i="27"/>
  <c r="R484" i="27"/>
  <c r="G252" i="27"/>
  <c r="M67" i="33"/>
  <c r="O505" i="27" s="1"/>
  <c r="P490" i="27"/>
  <c r="N2290" i="27"/>
  <c r="O2277" i="27"/>
  <c r="G480" i="27"/>
  <c r="V482" i="27"/>
  <c r="O2283" i="27"/>
  <c r="M2301" i="27"/>
  <c r="BD29" i="34"/>
  <c r="A364" i="32"/>
  <c r="T477" i="27"/>
  <c r="L482" i="27"/>
  <c r="P251" i="27"/>
  <c r="Q480" i="27"/>
  <c r="K20" i="27"/>
  <c r="I503" i="27"/>
  <c r="L490" i="27"/>
  <c r="M244" i="27" a="1"/>
  <c r="L239" i="27"/>
  <c r="L253" i="27"/>
  <c r="R479" i="27"/>
  <c r="BD31" i="34"/>
  <c r="M248" i="27" a="1"/>
  <c r="N2279" i="27"/>
  <c r="A352" i="32"/>
  <c r="R489" i="27"/>
  <c r="E21" i="27"/>
  <c r="G56" i="32"/>
  <c r="L486" i="27"/>
  <c r="P32" i="27"/>
  <c r="M2285" i="27"/>
  <c r="G476" i="27"/>
  <c r="O482" i="27"/>
  <c r="P480" i="27"/>
  <c r="T486" i="27"/>
  <c r="I490" i="27"/>
  <c r="Q479" i="27"/>
  <c r="Q249" i="27"/>
  <c r="O2280" i="27"/>
  <c r="T487" i="27"/>
  <c r="Q487" i="27"/>
  <c r="A54" i="32"/>
  <c r="U482" i="27"/>
  <c r="E243" i="27"/>
  <c r="E20" i="27"/>
  <c r="G241" i="27"/>
  <c r="A58" i="32"/>
  <c r="E22" i="27"/>
  <c r="P476" i="27"/>
  <c r="L248" i="27"/>
  <c r="A663" i="32"/>
  <c r="P19" i="27"/>
  <c r="Q243" i="27"/>
  <c r="R245" i="27"/>
  <c r="R242" i="27"/>
  <c r="N245" i="27"/>
  <c r="J239" i="27"/>
  <c r="M240" i="27" a="1"/>
  <c r="E67" i="33"/>
  <c r="T505" i="27" s="1"/>
  <c r="E242" i="27"/>
  <c r="G240" i="27"/>
  <c r="R239" i="27"/>
  <c r="N2285" i="27"/>
  <c r="R33" i="27"/>
  <c r="G251" i="27"/>
  <c r="E445" i="27"/>
  <c r="G239" i="27"/>
  <c r="V477" i="27"/>
  <c r="Q485" i="27"/>
  <c r="F2290" i="27"/>
  <c r="O2278" i="27"/>
  <c r="K29" i="27"/>
  <c r="M2290" i="27"/>
  <c r="T479" i="27"/>
  <c r="T502" i="27"/>
  <c r="U503" i="27"/>
  <c r="Q489" i="27"/>
  <c r="P30" i="27"/>
  <c r="G487" i="27"/>
  <c r="G32" i="27"/>
  <c r="A376" i="32"/>
  <c r="O2300" i="27"/>
  <c r="L240" i="27"/>
  <c r="P244" i="27"/>
  <c r="O2294" i="27"/>
  <c r="O2282" i="27"/>
  <c r="V504" i="27"/>
  <c r="T483" i="27"/>
  <c r="G33" i="27"/>
  <c r="O477" i="27"/>
  <c r="R251" i="27"/>
  <c r="U480" i="27"/>
  <c r="N242" i="27"/>
  <c r="P31" i="27"/>
  <c r="Q478" i="27"/>
  <c r="M2284" i="27"/>
  <c r="M246" i="27" a="1"/>
  <c r="N2300" i="27"/>
  <c r="E19" i="27"/>
  <c r="N502" i="27"/>
  <c r="T490" i="27"/>
  <c r="M2286" i="27"/>
  <c r="U488" i="27"/>
  <c r="Q245" i="27"/>
  <c r="O489" i="27"/>
  <c r="E251" i="27"/>
  <c r="R502" i="27"/>
  <c r="M252" i="27" a="1"/>
  <c r="P33" i="27"/>
  <c r="T481" i="27"/>
  <c r="H243" i="27"/>
  <c r="F2297" i="27"/>
  <c r="L502" i="27"/>
  <c r="F2281" i="27"/>
  <c r="O2287" i="27"/>
  <c r="O503" i="27"/>
  <c r="H19" i="27"/>
  <c r="K21" i="27"/>
  <c r="P20" i="27"/>
  <c r="J243" i="27"/>
  <c r="L503" i="27"/>
  <c r="A671" i="32"/>
  <c r="I483" i="27"/>
  <c r="BC30" i="34"/>
  <c r="P242" i="27"/>
  <c r="P489" i="27"/>
  <c r="M2287" i="27"/>
  <c r="F2283" i="27"/>
  <c r="Q248" i="27"/>
  <c r="V478" i="27"/>
  <c r="V479" i="27"/>
  <c r="R246" i="27"/>
  <c r="A56" i="32"/>
  <c r="K28" i="27"/>
  <c r="Q32" i="27"/>
  <c r="T484" i="27"/>
  <c r="M2293" i="27"/>
  <c r="M2289" i="27"/>
  <c r="U502" i="27"/>
  <c r="G483" i="27"/>
  <c r="A372" i="32"/>
  <c r="O2286" i="27"/>
  <c r="E253" i="27"/>
  <c r="O502" i="27"/>
  <c r="H27" i="27"/>
  <c r="P445" i="27"/>
  <c r="T485" i="27"/>
  <c r="F2289" i="27"/>
  <c r="V487" i="27"/>
  <c r="H22" i="27"/>
  <c r="O2291" i="27"/>
  <c r="U477" i="27"/>
  <c r="L487" i="27"/>
  <c r="F2298" i="27"/>
  <c r="E252" i="27"/>
  <c r="I489" i="27"/>
  <c r="F2288" i="27"/>
  <c r="P488" i="27"/>
  <c r="F2279" i="27"/>
  <c r="Q242" i="27"/>
  <c r="T489" i="27"/>
  <c r="R483" i="27"/>
  <c r="G478" i="27"/>
  <c r="A374" i="32"/>
  <c r="N253" i="27"/>
  <c r="Q241" i="27"/>
  <c r="Q484" i="27"/>
  <c r="M68" i="33"/>
  <c r="P505" i="27" s="1"/>
  <c r="H240" i="27"/>
  <c r="I487" i="27"/>
  <c r="P484" i="27"/>
  <c r="Q252" i="27"/>
  <c r="N483" i="27"/>
  <c r="V483" i="27"/>
  <c r="Q239" i="27"/>
  <c r="BC32" i="34"/>
  <c r="F2277" i="27"/>
  <c r="L480" i="27"/>
  <c r="N2294" i="27"/>
  <c r="O2296" i="27"/>
  <c r="N485" i="27"/>
  <c r="T482" i="27"/>
  <c r="N480" i="27"/>
  <c r="V490" i="27"/>
  <c r="R476" i="27"/>
  <c r="J246" i="27"/>
  <c r="O2298" i="27"/>
  <c r="J33" i="27"/>
  <c r="N2296" i="27"/>
  <c r="H248" i="27"/>
  <c r="R240" i="27"/>
  <c r="M2299" i="27"/>
  <c r="Q490" i="27"/>
  <c r="T480" i="27"/>
  <c r="E241" i="27"/>
  <c r="R504" i="27"/>
  <c r="BD65" i="33"/>
  <c r="O485" i="27"/>
  <c r="K25" i="27"/>
  <c r="L19" i="27"/>
  <c r="F68" i="33"/>
  <c r="E505" i="27" s="1"/>
  <c r="P23" i="27"/>
  <c r="U487" i="27"/>
  <c r="H30" i="27"/>
  <c r="E240" i="27"/>
  <c r="BD32" i="34"/>
  <c r="O2196" i="27"/>
  <c r="G243" i="27"/>
  <c r="E30" i="27"/>
  <c r="V486" i="27"/>
  <c r="BC33" i="34"/>
  <c r="M2282" i="27"/>
  <c r="AO67" i="33"/>
  <c r="G505" i="27" s="1"/>
  <c r="K445" i="27"/>
  <c r="R247" i="27"/>
  <c r="A665" i="32"/>
  <c r="E32" i="27"/>
  <c r="N2295" i="27"/>
  <c r="G667" i="32"/>
  <c r="Q247" i="27"/>
  <c r="N2289" i="27"/>
  <c r="O504" i="27"/>
  <c r="A673" i="32"/>
  <c r="R32" i="27"/>
  <c r="I502" i="27"/>
  <c r="A52" i="32"/>
  <c r="G246" i="27"/>
  <c r="M2288" i="27"/>
  <c r="V484" i="27"/>
  <c r="O2281" i="27"/>
  <c r="A667" i="32"/>
  <c r="N486" i="27"/>
  <c r="P22" i="27"/>
  <c r="P504" i="27"/>
  <c r="M241" i="27" a="1"/>
  <c r="BD34" i="34"/>
  <c r="A60" i="32"/>
  <c r="U485" i="27"/>
  <c r="N2301" i="27"/>
  <c r="N2277" i="27"/>
  <c r="P253" i="27"/>
  <c r="V485" i="27"/>
  <c r="Q477" i="27"/>
  <c r="K32" i="27"/>
  <c r="G253" i="27"/>
  <c r="N2282" i="27"/>
  <c r="U484" i="27"/>
  <c r="G249" i="27"/>
  <c r="U479" i="27"/>
  <c r="F2285" i="27"/>
  <c r="A661" i="32"/>
  <c r="P503" i="27"/>
  <c r="F2910" i="27" l="1"/>
  <c r="F2393" i="27"/>
  <c r="F2394" i="27" s="1"/>
  <c r="F2395" i="27" s="1"/>
  <c r="F2396" i="27" s="1"/>
  <c r="F2397" i="27" s="1"/>
  <c r="F2392" i="27"/>
  <c r="A2288" i="27"/>
  <c r="A2282" i="27"/>
  <c r="A2299" i="27"/>
  <c r="A2289" i="27"/>
  <c r="A2293" i="27"/>
  <c r="A2287" i="27"/>
  <c r="A2286" i="27"/>
  <c r="A2284" i="27"/>
  <c r="A2290" i="27"/>
  <c r="A2285" i="27"/>
  <c r="A2301" i="27"/>
  <c r="A2297" i="27"/>
  <c r="A2291" i="27"/>
  <c r="A2279" i="27"/>
  <c r="A2292" i="27"/>
  <c r="A2294" i="27"/>
  <c r="A2278" i="27"/>
  <c r="A2280" i="27"/>
  <c r="A2298" i="27"/>
  <c r="A2296" i="27"/>
  <c r="A2295" i="27"/>
  <c r="A2283" i="27"/>
  <c r="A2277" i="27"/>
  <c r="A2281" i="27"/>
  <c r="A2300" i="27"/>
  <c r="B2328" i="27"/>
  <c r="J1033" i="27"/>
  <c r="N1035" i="27"/>
  <c r="H1034" i="27"/>
  <c r="L1033" i="27"/>
  <c r="O1035" i="27"/>
  <c r="I1033" i="27"/>
  <c r="G1035" i="27"/>
  <c r="E1035" i="27"/>
  <c r="L1034" i="27"/>
  <c r="N1034" i="27"/>
  <c r="O1033" i="27"/>
  <c r="G1034" i="27"/>
  <c r="J1035" i="27"/>
  <c r="H1035" i="27"/>
  <c r="I1034" i="27"/>
  <c r="N1033" i="27"/>
  <c r="O1034" i="27"/>
  <c r="J1034" i="27"/>
  <c r="L1035" i="27"/>
  <c r="E1034" i="27"/>
  <c r="I1035" i="27"/>
  <c r="E1033" i="27"/>
  <c r="G1033" i="27"/>
  <c r="H1033" i="27"/>
  <c r="O1341" i="27"/>
  <c r="H761" i="27"/>
  <c r="A480" i="27"/>
  <c r="A482" i="27"/>
  <c r="A489" i="27"/>
  <c r="A485" i="27"/>
  <c r="A484" i="27"/>
  <c r="A481" i="27"/>
  <c r="A490" i="27"/>
  <c r="A483" i="27"/>
  <c r="A502" i="27"/>
  <c r="A479" i="27"/>
  <c r="A505" i="27"/>
  <c r="A487" i="27"/>
  <c r="A486" i="27"/>
  <c r="A477" i="27"/>
  <c r="A478" i="27"/>
  <c r="A488" i="27"/>
  <c r="A504" i="27"/>
  <c r="A503" i="27"/>
  <c r="A476" i="27"/>
  <c r="H419" i="27"/>
  <c r="M241" i="27"/>
  <c r="A241" i="27" s="1"/>
  <c r="M252" i="27"/>
  <c r="A252" i="27" s="1"/>
  <c r="M246" i="27"/>
  <c r="A246" i="27" s="1"/>
  <c r="M240" i="27"/>
  <c r="A240" i="27" s="1"/>
  <c r="M248" i="27"/>
  <c r="A248" i="27" s="1"/>
  <c r="M244" i="27"/>
  <c r="A244" i="27" s="1"/>
  <c r="M242" i="27"/>
  <c r="A242" i="27" s="1"/>
  <c r="M245" i="27"/>
  <c r="A245" i="27" s="1"/>
  <c r="M249" i="27"/>
  <c r="A249" i="27" s="1"/>
  <c r="M243" i="27"/>
  <c r="A243" i="27" s="1"/>
  <c r="A239" i="27"/>
  <c r="M253" i="27"/>
  <c r="A253" i="27" s="1"/>
  <c r="M247" i="27"/>
  <c r="A247" i="27" s="1"/>
  <c r="M251" i="27"/>
  <c r="A251" i="27" s="1"/>
  <c r="H196" i="27"/>
  <c r="H195" i="27"/>
  <c r="B276" i="24"/>
  <c r="B228" i="24"/>
  <c r="AU25" i="33"/>
  <c r="O128" i="24"/>
  <c r="B284" i="24"/>
  <c r="B252" i="24"/>
  <c r="AU61" i="33"/>
  <c r="O122" i="24"/>
  <c r="AU11" i="33"/>
  <c r="AU29" i="33"/>
  <c r="O114" i="24"/>
  <c r="AS29" i="34"/>
  <c r="B292" i="24"/>
  <c r="AS32" i="34"/>
  <c r="AU33" i="33"/>
  <c r="B236" i="24"/>
  <c r="AU15" i="33"/>
  <c r="AU23" i="33"/>
  <c r="O110" i="24"/>
  <c r="O112" i="24"/>
  <c r="B260" i="24"/>
  <c r="B300" i="24"/>
  <c r="O134" i="24"/>
  <c r="O116" i="24"/>
  <c r="B268" i="24"/>
  <c r="AU67" i="33"/>
  <c r="AE35" i="30" a="1"/>
  <c r="AE35" i="30" s="1"/>
  <c r="H35" i="30" s="1"/>
  <c r="AF35" i="30" s="1"/>
  <c r="AG35" i="30"/>
  <c r="AH35" i="30" a="1"/>
  <c r="AH35" i="30" s="1"/>
  <c r="AU63" i="33"/>
  <c r="O132" i="24"/>
  <c r="AU65" i="33"/>
  <c r="AU21" i="33"/>
  <c r="AU31" i="33"/>
  <c r="AU19" i="33"/>
  <c r="B244" i="24"/>
  <c r="O136" i="24"/>
  <c r="AU35" i="33"/>
  <c r="O120" i="24"/>
  <c r="O124" i="24"/>
  <c r="AU17" i="33"/>
  <c r="AU37" i="33"/>
  <c r="AG37" i="30"/>
  <c r="AH37" i="30" a="1"/>
  <c r="AH37" i="30" s="1"/>
  <c r="AE37" i="30" a="1"/>
  <c r="AE37" i="30" s="1"/>
  <c r="H37" i="30" s="1"/>
  <c r="AF37" i="30" s="1"/>
  <c r="AS30" i="34"/>
  <c r="O108" i="24"/>
  <c r="AU13" i="33"/>
  <c r="AU27" i="33"/>
  <c r="AS31" i="34"/>
  <c r="R54" i="24"/>
  <c r="Q54" i="24"/>
  <c r="P54" i="24"/>
  <c r="Q1659" i="32"/>
  <c r="AS33" i="34"/>
  <c r="U677" i="32"/>
  <c r="U66" i="32"/>
  <c r="U378" i="32"/>
  <c r="G11" i="24"/>
  <c r="I16" i="29"/>
  <c r="G12" i="24" s="1"/>
  <c r="B60" i="24"/>
  <c r="AY35" i="34"/>
  <c r="AO9" i="34"/>
  <c r="M33" i="27"/>
  <c r="M32" i="27"/>
  <c r="G63" i="33"/>
  <c r="D503" i="27" s="1"/>
  <c r="A378" i="32"/>
  <c r="E23" i="30"/>
  <c r="D26" i="27" s="1"/>
  <c r="E33" i="30"/>
  <c r="D31" i="27" s="1"/>
  <c r="G58" i="32"/>
  <c r="E25" i="31"/>
  <c r="D247" i="27" s="1"/>
  <c r="E21" i="30"/>
  <c r="D25" i="27" s="1"/>
  <c r="E33" i="31"/>
  <c r="D251" i="27" s="1"/>
  <c r="E13" i="30"/>
  <c r="D21" i="27" s="1"/>
  <c r="E21" i="31"/>
  <c r="D245" i="27" s="1"/>
  <c r="A66" i="32"/>
  <c r="E37" i="30"/>
  <c r="D33" i="27" s="1"/>
  <c r="G62" i="32"/>
  <c r="E25" i="30"/>
  <c r="D27" i="27" s="1"/>
  <c r="G60" i="32"/>
  <c r="E17" i="30"/>
  <c r="D23" i="27" s="1"/>
  <c r="G671" i="32"/>
  <c r="M2302" i="27"/>
  <c r="E15" i="30"/>
  <c r="D22" i="27" s="1"/>
  <c r="E11" i="30"/>
  <c r="D20" i="27" s="1"/>
  <c r="G372" i="32"/>
  <c r="E23" i="31"/>
  <c r="D246" i="27" s="1"/>
  <c r="BC35" i="34"/>
  <c r="E35" i="30"/>
  <c r="D32" i="27" s="1"/>
  <c r="F2302" i="27"/>
  <c r="E35" i="31"/>
  <c r="D252" i="27" s="1"/>
  <c r="G370" i="32"/>
  <c r="E29" i="30"/>
  <c r="D29" i="27" s="1"/>
  <c r="E37" i="31"/>
  <c r="D253" i="27" s="1"/>
  <c r="G67" i="33"/>
  <c r="D505" i="27" s="1"/>
  <c r="E29" i="31"/>
  <c r="D249" i="27" s="1"/>
  <c r="E9" i="30"/>
  <c r="D19" i="27" s="1"/>
  <c r="E13" i="31"/>
  <c r="D241" i="27" s="1"/>
  <c r="E9" i="31"/>
  <c r="D239" i="27" s="1"/>
  <c r="A677" i="32"/>
  <c r="O2302" i="27"/>
  <c r="E17" i="31"/>
  <c r="D243" i="27" s="1"/>
  <c r="E15" i="31"/>
  <c r="D242" i="27" s="1"/>
  <c r="N2302" i="27"/>
  <c r="G65" i="33"/>
  <c r="D504" i="27" s="1"/>
  <c r="E11" i="31"/>
  <c r="D240" i="27" s="1"/>
  <c r="G673" i="32"/>
  <c r="G374" i="32"/>
  <c r="G669" i="32"/>
  <c r="E31" i="30"/>
  <c r="D30" i="27" s="1"/>
  <c r="BD35" i="34"/>
  <c r="F2911" i="27" l="1"/>
  <c r="F2399" i="27"/>
  <c r="F2400" i="27" s="1"/>
  <c r="F2401" i="27" s="1"/>
  <c r="F2402" i="27" s="1"/>
  <c r="F2403" i="27" s="1"/>
  <c r="F2398" i="27"/>
  <c r="A2302" i="27"/>
  <c r="B2329" i="27"/>
  <c r="L1341" i="27"/>
  <c r="H762" i="27"/>
  <c r="H420" i="27"/>
  <c r="H197" i="27"/>
  <c r="A32" i="27"/>
  <c r="A33" i="27"/>
  <c r="H128" i="24"/>
  <c r="H62" i="24"/>
  <c r="H66" i="24"/>
  <c r="H116" i="24"/>
  <c r="H68" i="24"/>
  <c r="H110" i="24"/>
  <c r="H82" i="24"/>
  <c r="H132" i="24"/>
  <c r="H112" i="24"/>
  <c r="E205" i="24"/>
  <c r="H74" i="24"/>
  <c r="H56" i="24"/>
  <c r="E207" i="24"/>
  <c r="H60" i="24"/>
  <c r="H70" i="24"/>
  <c r="H134" i="24"/>
  <c r="H54" i="24"/>
  <c r="H58" i="24"/>
  <c r="E203" i="24"/>
  <c r="H80" i="24"/>
  <c r="H136" i="24"/>
  <c r="H124" i="24"/>
  <c r="H108" i="24"/>
  <c r="H120" i="24"/>
  <c r="H78" i="24"/>
  <c r="H122" i="24"/>
  <c r="H114" i="24"/>
  <c r="H76" i="24"/>
  <c r="C296" i="32"/>
  <c r="C290" i="32"/>
  <c r="C304" i="32"/>
  <c r="C308" i="32"/>
  <c r="C302" i="32"/>
  <c r="C306" i="32"/>
  <c r="C294" i="32"/>
  <c r="C300" i="32"/>
  <c r="C292" i="32"/>
  <c r="C298" i="32"/>
  <c r="C1163" i="32"/>
  <c r="C1171" i="32"/>
  <c r="C1151" i="32"/>
  <c r="C1169" i="32"/>
  <c r="C1143" i="32"/>
  <c r="C1167" i="32"/>
  <c r="C1161" i="32"/>
  <c r="C1165" i="32"/>
  <c r="C1159" i="32"/>
  <c r="C1173" i="32"/>
  <c r="C1147" i="32"/>
  <c r="C1153" i="32"/>
  <c r="C1179" i="32"/>
  <c r="C1177" i="32"/>
  <c r="C1149" i="32"/>
  <c r="C1175" i="32"/>
  <c r="C1145" i="32"/>
  <c r="C1157" i="32"/>
  <c r="C1141" i="32"/>
  <c r="C1155" i="32"/>
  <c r="C1097" i="32"/>
  <c r="C1079" i="32"/>
  <c r="C1067" i="32"/>
  <c r="C1091" i="32"/>
  <c r="C1083" i="32"/>
  <c r="C1095" i="32"/>
  <c r="C1099" i="32"/>
  <c r="C1061" i="32"/>
  <c r="C1093" i="32"/>
  <c r="C1063" i="32"/>
  <c r="C1073" i="32"/>
  <c r="C1071" i="32"/>
  <c r="C1065" i="32"/>
  <c r="C1089" i="32"/>
  <c r="C1077" i="32"/>
  <c r="C1069" i="32"/>
  <c r="C1081" i="32"/>
  <c r="C1087" i="32"/>
  <c r="C1085" i="32"/>
  <c r="C1075" i="32"/>
  <c r="C272" i="32"/>
  <c r="C270" i="32"/>
  <c r="C282" i="32"/>
  <c r="C288" i="32"/>
  <c r="C274" i="32"/>
  <c r="C278" i="32"/>
  <c r="C280" i="32"/>
  <c r="C284" i="32"/>
  <c r="C276" i="32"/>
  <c r="C286" i="32"/>
  <c r="C983" i="32"/>
  <c r="C1003" i="32"/>
  <c r="C1011" i="32"/>
  <c r="C1001" i="32"/>
  <c r="C981" i="32"/>
  <c r="C1019" i="32"/>
  <c r="C1005" i="32"/>
  <c r="C987" i="32"/>
  <c r="C991" i="32"/>
  <c r="C1007" i="32"/>
  <c r="C1017" i="32"/>
  <c r="C985" i="32"/>
  <c r="C989" i="32"/>
  <c r="C999" i="32"/>
  <c r="C995" i="32"/>
  <c r="C997" i="32"/>
  <c r="C1015" i="32"/>
  <c r="C1009" i="32"/>
  <c r="C1013" i="32"/>
  <c r="C993" i="32"/>
  <c r="C787" i="32"/>
  <c r="W787" i="32" s="1"/>
  <c r="K787" i="32" s="1"/>
  <c r="C795" i="32"/>
  <c r="W795" i="32" s="1"/>
  <c r="K795" i="32" s="1"/>
  <c r="C791" i="32"/>
  <c r="W791" i="32" s="1"/>
  <c r="K791" i="32" s="1"/>
  <c r="C815" i="32"/>
  <c r="W815" i="32" s="1"/>
  <c r="K815" i="32" s="1"/>
  <c r="C813" i="32"/>
  <c r="W813" i="32" s="1"/>
  <c r="K813" i="32" s="1"/>
  <c r="C789" i="32"/>
  <c r="W789" i="32" s="1"/>
  <c r="K789" i="32" s="1"/>
  <c r="C807" i="32"/>
  <c r="W807" i="32" s="1"/>
  <c r="K807" i="32" s="1"/>
  <c r="C781" i="32"/>
  <c r="C783" i="32"/>
  <c r="W783" i="32" s="1"/>
  <c r="K783" i="32" s="1"/>
  <c r="C793" i="32"/>
  <c r="W793" i="32" s="1"/>
  <c r="K793" i="32" s="1"/>
  <c r="C799" i="32"/>
  <c r="W799" i="32" s="1"/>
  <c r="K799" i="32" s="1"/>
  <c r="C819" i="32"/>
  <c r="W819" i="32" s="1"/>
  <c r="K819" i="32" s="1"/>
  <c r="C811" i="32"/>
  <c r="W811" i="32" s="1"/>
  <c r="K811" i="32" s="1"/>
  <c r="C797" i="32"/>
  <c r="W797" i="32" s="1"/>
  <c r="K797" i="32" s="1"/>
  <c r="C817" i="32"/>
  <c r="W817" i="32" s="1"/>
  <c r="K817" i="32" s="1"/>
  <c r="C785" i="32"/>
  <c r="W785" i="32" s="1"/>
  <c r="K785" i="32" s="1"/>
  <c r="C803" i="32"/>
  <c r="W803" i="32" s="1"/>
  <c r="K803" i="32" s="1"/>
  <c r="C809" i="32"/>
  <c r="W809" i="32" s="1"/>
  <c r="K809" i="32" s="1"/>
  <c r="C801" i="32"/>
  <c r="W801" i="32" s="1"/>
  <c r="K801" i="32" s="1"/>
  <c r="C805" i="32"/>
  <c r="W805" i="32" s="1"/>
  <c r="K805" i="32" s="1"/>
  <c r="C885" i="32"/>
  <c r="C867" i="32"/>
  <c r="C879" i="32"/>
  <c r="C899" i="32"/>
  <c r="C877" i="32"/>
  <c r="C887" i="32"/>
  <c r="C897" i="32"/>
  <c r="C881" i="32"/>
  <c r="C889" i="32"/>
  <c r="C861" i="32"/>
  <c r="C875" i="32"/>
  <c r="C883" i="32"/>
  <c r="C863" i="32"/>
  <c r="C869" i="32"/>
  <c r="C891" i="32"/>
  <c r="C873" i="32"/>
  <c r="C893" i="32"/>
  <c r="C871" i="32"/>
  <c r="C895" i="32"/>
  <c r="C865" i="32"/>
  <c r="C1729" i="32"/>
  <c r="C1721" i="32"/>
  <c r="C1723" i="32"/>
  <c r="C1715" i="32"/>
  <c r="C1719" i="32"/>
  <c r="C1701" i="32"/>
  <c r="C1709" i="32"/>
  <c r="C1725" i="32"/>
  <c r="C1705" i="32"/>
  <c r="C1727" i="32"/>
  <c r="C1735" i="32"/>
  <c r="C1707" i="32"/>
  <c r="C1737" i="32"/>
  <c r="C1713" i="32"/>
  <c r="C1717" i="32"/>
  <c r="C1733" i="32"/>
  <c r="C1711" i="32"/>
  <c r="C1703" i="32"/>
  <c r="C1739" i="32"/>
  <c r="C1731" i="32"/>
  <c r="C1799" i="32"/>
  <c r="C1801" i="32"/>
  <c r="C1793" i="32"/>
  <c r="C1819" i="32"/>
  <c r="C1797" i="32"/>
  <c r="C1791" i="32"/>
  <c r="C1811" i="32"/>
  <c r="C1817" i="32"/>
  <c r="C1781" i="32"/>
  <c r="C1805" i="32"/>
  <c r="C1787" i="32"/>
  <c r="C1795" i="32"/>
  <c r="C1807" i="32"/>
  <c r="C1813" i="32"/>
  <c r="C1809" i="32"/>
  <c r="C1785" i="32"/>
  <c r="C1783" i="32"/>
  <c r="C1815" i="32"/>
  <c r="C1803" i="32"/>
  <c r="C1789" i="32"/>
  <c r="C709" i="32"/>
  <c r="C735" i="32"/>
  <c r="C731" i="32"/>
  <c r="C703" i="32"/>
  <c r="C715" i="32"/>
  <c r="C721" i="32"/>
  <c r="C713" i="32"/>
  <c r="C719" i="32"/>
  <c r="C733" i="32"/>
  <c r="C705" i="32"/>
  <c r="C729" i="32"/>
  <c r="C701" i="32"/>
  <c r="C707" i="32"/>
  <c r="C717" i="32"/>
  <c r="C739" i="32"/>
  <c r="C711" i="32"/>
  <c r="C737" i="32"/>
  <c r="C725" i="32"/>
  <c r="C727" i="32"/>
  <c r="C723" i="32"/>
  <c r="C765" i="32"/>
  <c r="C773" i="32"/>
  <c r="C769" i="32"/>
  <c r="C763" i="32"/>
  <c r="C755" i="32"/>
  <c r="C743" i="32"/>
  <c r="C753" i="32"/>
  <c r="C779" i="32"/>
  <c r="C775" i="32"/>
  <c r="C759" i="32"/>
  <c r="C757" i="32"/>
  <c r="C771" i="32"/>
  <c r="C761" i="32"/>
  <c r="C751" i="32"/>
  <c r="C767" i="32"/>
  <c r="C745" i="32"/>
  <c r="C741" i="32"/>
  <c r="C749" i="32"/>
  <c r="C777" i="32"/>
  <c r="C747" i="32"/>
  <c r="C1123" i="32"/>
  <c r="C1121" i="32"/>
  <c r="C1103" i="32"/>
  <c r="C1109" i="32"/>
  <c r="C1107" i="32"/>
  <c r="C1135" i="32"/>
  <c r="C1125" i="32"/>
  <c r="C1101" i="32"/>
  <c r="C1111" i="32"/>
  <c r="C1115" i="32"/>
  <c r="C1113" i="32"/>
  <c r="C1133" i="32"/>
  <c r="C1119" i="32"/>
  <c r="C1129" i="32"/>
  <c r="C1105" i="32"/>
  <c r="C1131" i="32"/>
  <c r="C1137" i="32"/>
  <c r="C1127" i="32"/>
  <c r="C1139" i="32"/>
  <c r="C1117" i="32"/>
  <c r="C1055" i="32"/>
  <c r="C1025" i="32"/>
  <c r="C1035" i="32"/>
  <c r="C1023" i="32"/>
  <c r="C1059" i="32"/>
  <c r="C1033" i="32"/>
  <c r="C1057" i="32"/>
  <c r="C1037" i="32"/>
  <c r="C1049" i="32"/>
  <c r="C1043" i="32"/>
  <c r="C1051" i="32"/>
  <c r="C1039" i="32"/>
  <c r="C1031" i="32"/>
  <c r="C1053" i="32"/>
  <c r="C1047" i="32"/>
  <c r="C1021" i="32"/>
  <c r="C1027" i="32"/>
  <c r="C1029" i="32"/>
  <c r="C1045" i="32"/>
  <c r="C1041" i="32"/>
  <c r="C979" i="32"/>
  <c r="C949" i="32"/>
  <c r="C943" i="32"/>
  <c r="C963" i="32"/>
  <c r="C953" i="32"/>
  <c r="C955" i="32"/>
  <c r="C945" i="32"/>
  <c r="C977" i="32"/>
  <c r="C969" i="32"/>
  <c r="C971" i="32"/>
  <c r="C975" i="32"/>
  <c r="C965" i="32"/>
  <c r="C973" i="32"/>
  <c r="C947" i="32"/>
  <c r="C941" i="32"/>
  <c r="C951" i="32"/>
  <c r="C967" i="32"/>
  <c r="C959" i="32"/>
  <c r="C957" i="32"/>
  <c r="C961" i="32"/>
  <c r="C1207" i="32"/>
  <c r="C1197" i="32"/>
  <c r="C1205" i="32"/>
  <c r="C1215" i="32"/>
  <c r="C1195" i="32"/>
  <c r="C1201" i="32"/>
  <c r="C1187" i="32"/>
  <c r="C1185" i="32"/>
  <c r="C1219" i="32"/>
  <c r="C1181" i="32"/>
  <c r="C1213" i="32"/>
  <c r="C1193" i="32"/>
  <c r="C1199" i="32"/>
  <c r="C1209" i="32"/>
  <c r="C1191" i="32"/>
  <c r="C1189" i="32"/>
  <c r="C1183" i="32"/>
  <c r="C1203" i="32"/>
  <c r="C1211" i="32"/>
  <c r="C1217" i="32"/>
  <c r="C823" i="32"/>
  <c r="W823" i="32" s="1"/>
  <c r="K823" i="32" s="1"/>
  <c r="C825" i="32"/>
  <c r="W825" i="32" s="1"/>
  <c r="K825" i="32" s="1"/>
  <c r="C843" i="32"/>
  <c r="W843" i="32" s="1"/>
  <c r="K843" i="32" s="1"/>
  <c r="C835" i="32"/>
  <c r="W835" i="32" s="1"/>
  <c r="K835" i="32" s="1"/>
  <c r="C839" i="32"/>
  <c r="W839" i="32" s="1"/>
  <c r="K839" i="32" s="1"/>
  <c r="C845" i="32"/>
  <c r="W845" i="32" s="1"/>
  <c r="K845" i="32" s="1"/>
  <c r="C849" i="32"/>
  <c r="W849" i="32" s="1"/>
  <c r="K849" i="32" s="1"/>
  <c r="C829" i="32"/>
  <c r="W829" i="32" s="1"/>
  <c r="K829" i="32" s="1"/>
  <c r="C851" i="32"/>
  <c r="W851" i="32" s="1"/>
  <c r="K851" i="32" s="1"/>
  <c r="C853" i="32"/>
  <c r="W853" i="32" s="1"/>
  <c r="K853" i="32" s="1"/>
  <c r="C821" i="32"/>
  <c r="C837" i="32"/>
  <c r="W837" i="32" s="1"/>
  <c r="K837" i="32" s="1"/>
  <c r="C827" i="32"/>
  <c r="W827" i="32" s="1"/>
  <c r="K827" i="32" s="1"/>
  <c r="C859" i="32"/>
  <c r="W859" i="32" s="1"/>
  <c r="K859" i="32" s="1"/>
  <c r="C831" i="32"/>
  <c r="W831" i="32" s="1"/>
  <c r="K831" i="32" s="1"/>
  <c r="C855" i="32"/>
  <c r="W855" i="32" s="1"/>
  <c r="K855" i="32" s="1"/>
  <c r="C847" i="32"/>
  <c r="W847" i="32" s="1"/>
  <c r="K847" i="32" s="1"/>
  <c r="C841" i="32"/>
  <c r="W841" i="32" s="1"/>
  <c r="K841" i="32" s="1"/>
  <c r="C857" i="32"/>
  <c r="W857" i="32" s="1"/>
  <c r="K857" i="32" s="1"/>
  <c r="C833" i="32"/>
  <c r="W833" i="32" s="1"/>
  <c r="K833" i="32" s="1"/>
  <c r="C1771" i="32"/>
  <c r="C1751" i="32"/>
  <c r="C1753" i="32"/>
  <c r="C1741" i="32"/>
  <c r="C1745" i="32"/>
  <c r="C1759" i="32"/>
  <c r="C1765" i="32"/>
  <c r="C1767" i="32"/>
  <c r="C1779" i="32"/>
  <c r="C1769" i="32"/>
  <c r="C1777" i="32"/>
  <c r="C1757" i="32"/>
  <c r="C1763" i="32"/>
  <c r="C1743" i="32"/>
  <c r="C1775" i="32"/>
  <c r="C1755" i="32"/>
  <c r="C1749" i="32"/>
  <c r="C1747" i="32"/>
  <c r="C1761" i="32"/>
  <c r="C1773" i="32"/>
  <c r="C931" i="32"/>
  <c r="C937" i="32"/>
  <c r="C921" i="32"/>
  <c r="C939" i="32"/>
  <c r="C933" i="32"/>
  <c r="C905" i="32"/>
  <c r="C923" i="32"/>
  <c r="C903" i="32"/>
  <c r="C927" i="32"/>
  <c r="C915" i="32"/>
  <c r="C929" i="32"/>
  <c r="C925" i="32"/>
  <c r="C919" i="32"/>
  <c r="C907" i="32"/>
  <c r="C901" i="32"/>
  <c r="C911" i="32"/>
  <c r="C917" i="32"/>
  <c r="C909" i="32"/>
  <c r="C935" i="32"/>
  <c r="C913" i="32"/>
  <c r="C667" i="32"/>
  <c r="C675" i="32"/>
  <c r="C663" i="32"/>
  <c r="C661" i="32"/>
  <c r="C697" i="32"/>
  <c r="C677" i="32"/>
  <c r="C691" i="32"/>
  <c r="C695" i="32"/>
  <c r="C671" i="32"/>
  <c r="C665" i="32"/>
  <c r="C685" i="32"/>
  <c r="C699" i="32"/>
  <c r="C683" i="32"/>
  <c r="C693" i="32"/>
  <c r="C687" i="32"/>
  <c r="C669" i="32"/>
  <c r="C679" i="32"/>
  <c r="C681" i="32"/>
  <c r="C673" i="32"/>
  <c r="C689" i="32"/>
  <c r="C1679" i="32"/>
  <c r="C1683" i="32"/>
  <c r="C1669" i="32"/>
  <c r="C1675" i="32"/>
  <c r="C1695" i="32"/>
  <c r="C1663" i="32"/>
  <c r="C1661" i="32"/>
  <c r="C1689" i="32"/>
  <c r="C1697" i="32"/>
  <c r="C1699" i="32"/>
  <c r="C1685" i="32"/>
  <c r="C1665" i="32"/>
  <c r="C1673" i="32"/>
  <c r="C1681" i="32"/>
  <c r="C1677" i="32"/>
  <c r="C1693" i="32"/>
  <c r="C1691" i="32"/>
  <c r="C1687" i="32"/>
  <c r="C1671" i="32"/>
  <c r="C1667" i="32"/>
  <c r="AS34" i="34"/>
  <c r="U68" i="32"/>
  <c r="U679" i="32"/>
  <c r="U380" i="32"/>
  <c r="I17" i="29"/>
  <c r="AY36" i="34"/>
  <c r="F2" i="19"/>
  <c r="G64" i="32"/>
  <c r="BD36" i="34"/>
  <c r="F2303" i="27"/>
  <c r="A68" i="32"/>
  <c r="G376" i="32"/>
  <c r="N2303" i="27"/>
  <c r="A380" i="32"/>
  <c r="G675" i="32"/>
  <c r="BC36" i="34"/>
  <c r="O2303" i="27"/>
  <c r="M2303" i="27"/>
  <c r="F2912" i="27" l="1"/>
  <c r="F2404" i="27"/>
  <c r="F2405" i="27"/>
  <c r="F2406" i="27" s="1"/>
  <c r="F2407" i="27" s="1"/>
  <c r="F2408" i="27" s="1"/>
  <c r="F2409" i="27" s="1"/>
  <c r="A2303" i="27"/>
  <c r="B2330" i="27"/>
  <c r="H763" i="27"/>
  <c r="H764" i="27"/>
  <c r="H421" i="27"/>
  <c r="H422" i="27"/>
  <c r="H198" i="27"/>
  <c r="Q1687" i="32"/>
  <c r="W1687" i="32"/>
  <c r="K1687" i="32" s="1"/>
  <c r="W1681" i="32"/>
  <c r="K1681" i="32" s="1"/>
  <c r="Q1681" i="32"/>
  <c r="W1699" i="32"/>
  <c r="K1699" i="32" s="1"/>
  <c r="Q1699" i="32"/>
  <c r="W1663" i="32"/>
  <c r="K1663" i="32" s="1"/>
  <c r="Q1663" i="32"/>
  <c r="Q1683" i="32"/>
  <c r="W1683" i="32"/>
  <c r="K1683" i="32" s="1"/>
  <c r="Q681" i="32"/>
  <c r="W681" i="32"/>
  <c r="K681" i="32" s="1"/>
  <c r="Q693" i="32"/>
  <c r="W693" i="32"/>
  <c r="K693" i="32" s="1"/>
  <c r="Q665" i="32"/>
  <c r="W665" i="32"/>
  <c r="K665" i="32" s="1"/>
  <c r="W677" i="32"/>
  <c r="K677" i="32" s="1"/>
  <c r="Q677" i="32"/>
  <c r="W675" i="32"/>
  <c r="K675" i="32" s="1"/>
  <c r="Q675" i="32"/>
  <c r="W909" i="32"/>
  <c r="K909" i="32" s="1"/>
  <c r="Q909" i="32"/>
  <c r="W907" i="32"/>
  <c r="K907" i="32" s="1"/>
  <c r="Q907" i="32"/>
  <c r="Q915" i="32"/>
  <c r="W915" i="32"/>
  <c r="K915" i="32" s="1"/>
  <c r="Q905" i="32"/>
  <c r="W905" i="32"/>
  <c r="K905" i="32" s="1"/>
  <c r="W937" i="32"/>
  <c r="K937" i="32" s="1"/>
  <c r="Q937" i="32"/>
  <c r="W1747" i="32"/>
  <c r="K1747" i="32" s="1"/>
  <c r="Q1747" i="32"/>
  <c r="Q1743" i="32"/>
  <c r="W1743" i="32"/>
  <c r="K1743" i="32" s="1"/>
  <c r="W1769" i="32"/>
  <c r="K1769" i="32" s="1"/>
  <c r="Q1769" i="32"/>
  <c r="Q1759" i="32"/>
  <c r="W1759" i="32"/>
  <c r="K1759" i="32" s="1"/>
  <c r="W1751" i="32"/>
  <c r="K1751" i="32" s="1"/>
  <c r="Q1751" i="32"/>
  <c r="W1203" i="32"/>
  <c r="K1203" i="32" s="1"/>
  <c r="Q1203" i="32"/>
  <c r="W1209" i="32"/>
  <c r="K1209" i="32" s="1"/>
  <c r="Q1209" i="32"/>
  <c r="W1181" i="32"/>
  <c r="K1181" i="32" s="1"/>
  <c r="Q1181" i="32"/>
  <c r="W1201" i="32"/>
  <c r="K1201" i="32" s="1"/>
  <c r="Q1201" i="32"/>
  <c r="W1197" i="32"/>
  <c r="K1197" i="32" s="1"/>
  <c r="Q1197" i="32"/>
  <c r="W959" i="32"/>
  <c r="K959" i="32" s="1"/>
  <c r="Q959" i="32"/>
  <c r="W947" i="32"/>
  <c r="K947" i="32" s="1"/>
  <c r="Q947" i="32"/>
  <c r="Q971" i="32"/>
  <c r="W971" i="32"/>
  <c r="K971" i="32" s="1"/>
  <c r="Q955" i="32"/>
  <c r="W955" i="32"/>
  <c r="K955" i="32" s="1"/>
  <c r="W949" i="32"/>
  <c r="K949" i="32" s="1"/>
  <c r="Q949" i="32"/>
  <c r="Q1029" i="32"/>
  <c r="W1029" i="32"/>
  <c r="K1029" i="32" s="1"/>
  <c r="Q1053" i="32"/>
  <c r="W1053" i="32"/>
  <c r="K1053" i="32" s="1"/>
  <c r="W1043" i="32"/>
  <c r="K1043" i="32" s="1"/>
  <c r="Q1043" i="32"/>
  <c r="W1033" i="32"/>
  <c r="K1033" i="32" s="1"/>
  <c r="Q1033" i="32"/>
  <c r="W1025" i="32"/>
  <c r="K1025" i="32" s="1"/>
  <c r="Q1025" i="32"/>
  <c r="W1127" i="32"/>
  <c r="K1127" i="32" s="1"/>
  <c r="Q1127" i="32"/>
  <c r="W1129" i="32"/>
  <c r="K1129" i="32" s="1"/>
  <c r="Q1129" i="32"/>
  <c r="W1115" i="32"/>
  <c r="K1115" i="32" s="1"/>
  <c r="Q1115" i="32"/>
  <c r="W1135" i="32"/>
  <c r="K1135" i="32" s="1"/>
  <c r="Q1135" i="32"/>
  <c r="W1121" i="32"/>
  <c r="K1121" i="32" s="1"/>
  <c r="Q1121" i="32"/>
  <c r="W749" i="32"/>
  <c r="K749" i="32" s="1"/>
  <c r="Q749" i="32"/>
  <c r="Q751" i="32"/>
  <c r="W751" i="32"/>
  <c r="K751" i="32" s="1"/>
  <c r="W759" i="32"/>
  <c r="K759" i="32" s="1"/>
  <c r="Q759" i="32"/>
  <c r="Q743" i="32"/>
  <c r="W743" i="32"/>
  <c r="K743" i="32" s="1"/>
  <c r="W773" i="32"/>
  <c r="K773" i="32" s="1"/>
  <c r="Q773" i="32"/>
  <c r="W725" i="32"/>
  <c r="K725" i="32" s="1"/>
  <c r="Q725" i="32"/>
  <c r="Q717" i="32"/>
  <c r="W717" i="32"/>
  <c r="K717" i="32" s="1"/>
  <c r="W705" i="32"/>
  <c r="K705" i="32" s="1"/>
  <c r="Q705" i="32"/>
  <c r="W721" i="32"/>
  <c r="K721" i="32" s="1"/>
  <c r="Q721" i="32"/>
  <c r="W735" i="32"/>
  <c r="K735" i="32" s="1"/>
  <c r="Q735" i="32"/>
  <c r="Q1815" i="32"/>
  <c r="W1815" i="32"/>
  <c r="K1815" i="32" s="1"/>
  <c r="W1813" i="32"/>
  <c r="K1813" i="32" s="1"/>
  <c r="Q1813" i="32"/>
  <c r="Q1805" i="32"/>
  <c r="W1805" i="32"/>
  <c r="K1805" i="32" s="1"/>
  <c r="Q1791" i="32"/>
  <c r="W1791" i="32"/>
  <c r="K1791" i="32" s="1"/>
  <c r="W1801" i="32"/>
  <c r="K1801" i="32" s="1"/>
  <c r="Q1801" i="32"/>
  <c r="W1703" i="32"/>
  <c r="K1703" i="32" s="1"/>
  <c r="Q1703" i="32"/>
  <c r="Q1713" i="32"/>
  <c r="W1713" i="32"/>
  <c r="K1713" i="32" s="1"/>
  <c r="W1727" i="32"/>
  <c r="K1727" i="32" s="1"/>
  <c r="Q1727" i="32"/>
  <c r="W1701" i="32"/>
  <c r="K1701" i="32" s="1"/>
  <c r="Q1701" i="32"/>
  <c r="W1721" i="32"/>
  <c r="K1721" i="32" s="1"/>
  <c r="Q1721" i="32"/>
  <c r="W871" i="32"/>
  <c r="K871" i="32" s="1"/>
  <c r="Q871" i="32"/>
  <c r="W869" i="32"/>
  <c r="K869" i="32" s="1"/>
  <c r="Q869" i="32"/>
  <c r="Q861" i="32"/>
  <c r="W861" i="32"/>
  <c r="K861" i="32" s="1"/>
  <c r="Q887" i="32"/>
  <c r="W887" i="32"/>
  <c r="K887" i="32" s="1"/>
  <c r="W867" i="32"/>
  <c r="K867" i="32" s="1"/>
  <c r="Q867" i="32"/>
  <c r="W1009" i="32"/>
  <c r="K1009" i="32" s="1"/>
  <c r="Q1009" i="32"/>
  <c r="W999" i="32"/>
  <c r="K999" i="32" s="1"/>
  <c r="Q999" i="32"/>
  <c r="Q1007" i="32"/>
  <c r="W1007" i="32"/>
  <c r="K1007" i="32" s="1"/>
  <c r="W1019" i="32"/>
  <c r="K1019" i="32" s="1"/>
  <c r="Q1019" i="32"/>
  <c r="W1003" i="32"/>
  <c r="K1003" i="32" s="1"/>
  <c r="Q1003" i="32"/>
  <c r="W284" i="32"/>
  <c r="Q284" i="32"/>
  <c r="W288" i="32"/>
  <c r="Q288" i="32"/>
  <c r="Q1075" i="32"/>
  <c r="W1075" i="32"/>
  <c r="K1075" i="32" s="1"/>
  <c r="W1069" i="32"/>
  <c r="K1069" i="32" s="1"/>
  <c r="Q1069" i="32"/>
  <c r="W1071" i="32"/>
  <c r="K1071" i="32" s="1"/>
  <c r="Q1071" i="32"/>
  <c r="W1061" i="32"/>
  <c r="K1061" i="32" s="1"/>
  <c r="Q1061" i="32"/>
  <c r="Q1091" i="32"/>
  <c r="W1091" i="32"/>
  <c r="K1091" i="32" s="1"/>
  <c r="W1155" i="32"/>
  <c r="K1155" i="32" s="1"/>
  <c r="Q1155" i="32"/>
  <c r="Q1175" i="32"/>
  <c r="W1175" i="32"/>
  <c r="K1175" i="32" s="1"/>
  <c r="Q1153" i="32"/>
  <c r="W1153" i="32"/>
  <c r="K1153" i="32" s="1"/>
  <c r="W1165" i="32"/>
  <c r="K1165" i="32" s="1"/>
  <c r="Q1165" i="32"/>
  <c r="W1169" i="32"/>
  <c r="K1169" i="32" s="1"/>
  <c r="Q1169" i="32"/>
  <c r="Q298" i="32"/>
  <c r="W298" i="32"/>
  <c r="W306" i="32"/>
  <c r="Q306" i="32"/>
  <c r="Q290" i="32"/>
  <c r="W290" i="32"/>
  <c r="W1691" i="32"/>
  <c r="K1691" i="32" s="1"/>
  <c r="Q1691" i="32"/>
  <c r="W1673" i="32"/>
  <c r="K1673" i="32" s="1"/>
  <c r="Q1673" i="32"/>
  <c r="Q1697" i="32"/>
  <c r="W1697" i="32"/>
  <c r="K1697" i="32" s="1"/>
  <c r="W1695" i="32"/>
  <c r="K1695" i="32" s="1"/>
  <c r="Q1695" i="32"/>
  <c r="W1679" i="32"/>
  <c r="K1679" i="32" s="1"/>
  <c r="Q1679" i="32"/>
  <c r="W679" i="32"/>
  <c r="K679" i="32" s="1"/>
  <c r="Q679" i="32"/>
  <c r="W683" i="32"/>
  <c r="K683" i="32" s="1"/>
  <c r="Q683" i="32"/>
  <c r="Q671" i="32"/>
  <c r="W671" i="32"/>
  <c r="K671" i="32" s="1"/>
  <c r="W697" i="32"/>
  <c r="K697" i="32" s="1"/>
  <c r="Q697" i="32"/>
  <c r="Q667" i="32"/>
  <c r="W667" i="32"/>
  <c r="K667" i="32" s="1"/>
  <c r="W917" i="32"/>
  <c r="K917" i="32" s="1"/>
  <c r="Q917" i="32"/>
  <c r="Q919" i="32"/>
  <c r="W919" i="32"/>
  <c r="K919" i="32" s="1"/>
  <c r="W927" i="32"/>
  <c r="K927" i="32" s="1"/>
  <c r="Q927" i="32"/>
  <c r="W933" i="32"/>
  <c r="K933" i="32" s="1"/>
  <c r="Q933" i="32"/>
  <c r="W931" i="32"/>
  <c r="K931" i="32" s="1"/>
  <c r="Q931" i="32"/>
  <c r="Q1749" i="32"/>
  <c r="W1749" i="32"/>
  <c r="K1749" i="32" s="1"/>
  <c r="Q1763" i="32"/>
  <c r="W1763" i="32"/>
  <c r="K1763" i="32" s="1"/>
  <c r="W1779" i="32"/>
  <c r="K1779" i="32" s="1"/>
  <c r="Q1779" i="32"/>
  <c r="Q1745" i="32"/>
  <c r="W1745" i="32"/>
  <c r="K1745" i="32" s="1"/>
  <c r="Q1771" i="32"/>
  <c r="W1771" i="32"/>
  <c r="K1771" i="32" s="1"/>
  <c r="W1183" i="32"/>
  <c r="K1183" i="32" s="1"/>
  <c r="Q1183" i="32"/>
  <c r="Q1199" i="32"/>
  <c r="W1199" i="32"/>
  <c r="K1199" i="32" s="1"/>
  <c r="W1219" i="32"/>
  <c r="K1219" i="32" s="1"/>
  <c r="Q1219" i="32"/>
  <c r="W1195" i="32"/>
  <c r="K1195" i="32" s="1"/>
  <c r="Q1195" i="32"/>
  <c r="Q1207" i="32"/>
  <c r="W1207" i="32"/>
  <c r="K1207" i="32" s="1"/>
  <c r="W967" i="32"/>
  <c r="K967" i="32" s="1"/>
  <c r="Q967" i="32"/>
  <c r="W973" i="32"/>
  <c r="K973" i="32" s="1"/>
  <c r="Q973" i="32"/>
  <c r="W969" i="32"/>
  <c r="K969" i="32" s="1"/>
  <c r="Q969" i="32"/>
  <c r="W953" i="32"/>
  <c r="K953" i="32" s="1"/>
  <c r="Q953" i="32"/>
  <c r="W979" i="32"/>
  <c r="K979" i="32" s="1"/>
  <c r="Q979" i="32"/>
  <c r="W1027" i="32"/>
  <c r="K1027" i="32" s="1"/>
  <c r="Q1027" i="32"/>
  <c r="Q1031" i="32"/>
  <c r="W1031" i="32"/>
  <c r="K1031" i="32" s="1"/>
  <c r="W1049" i="32"/>
  <c r="K1049" i="32" s="1"/>
  <c r="Q1049" i="32"/>
  <c r="W1059" i="32"/>
  <c r="K1059" i="32" s="1"/>
  <c r="Q1059" i="32"/>
  <c r="W1055" i="32"/>
  <c r="K1055" i="32" s="1"/>
  <c r="Q1055" i="32"/>
  <c r="W1137" i="32"/>
  <c r="K1137" i="32" s="1"/>
  <c r="Q1137" i="32"/>
  <c r="W1119" i="32"/>
  <c r="K1119" i="32" s="1"/>
  <c r="Q1119" i="32"/>
  <c r="Q1111" i="32"/>
  <c r="W1111" i="32"/>
  <c r="K1111" i="32" s="1"/>
  <c r="Q1107" i="32"/>
  <c r="W1107" i="32"/>
  <c r="K1107" i="32" s="1"/>
  <c r="W1123" i="32"/>
  <c r="K1123" i="32" s="1"/>
  <c r="Q1123" i="32"/>
  <c r="Q741" i="32"/>
  <c r="W741" i="32"/>
  <c r="K741" i="32" s="1"/>
  <c r="W761" i="32"/>
  <c r="K761" i="32" s="1"/>
  <c r="Q761" i="32"/>
  <c r="Q775" i="32"/>
  <c r="W775" i="32"/>
  <c r="K775" i="32" s="1"/>
  <c r="W755" i="32"/>
  <c r="K755" i="32" s="1"/>
  <c r="Q755" i="32"/>
  <c r="Q765" i="32"/>
  <c r="W765" i="32"/>
  <c r="K765" i="32" s="1"/>
  <c r="Q737" i="32"/>
  <c r="W737" i="32"/>
  <c r="K737" i="32" s="1"/>
  <c r="Q707" i="32"/>
  <c r="W707" i="32"/>
  <c r="K707" i="32" s="1"/>
  <c r="W733" i="32"/>
  <c r="K733" i="32" s="1"/>
  <c r="Q733" i="32"/>
  <c r="W715" i="32"/>
  <c r="K715" i="32" s="1"/>
  <c r="Q715" i="32"/>
  <c r="Q709" i="32"/>
  <c r="W709" i="32"/>
  <c r="K709" i="32" s="1"/>
  <c r="Q1783" i="32"/>
  <c r="W1783" i="32"/>
  <c r="K1783" i="32" s="1"/>
  <c r="W1807" i="32"/>
  <c r="K1807" i="32" s="1"/>
  <c r="Q1807" i="32"/>
  <c r="W1781" i="32"/>
  <c r="K1781" i="32" s="1"/>
  <c r="Q1781" i="32"/>
  <c r="Q1797" i="32"/>
  <c r="W1797" i="32"/>
  <c r="K1797" i="32" s="1"/>
  <c r="W1799" i="32"/>
  <c r="K1799" i="32" s="1"/>
  <c r="Q1799" i="32"/>
  <c r="W1711" i="32"/>
  <c r="K1711" i="32" s="1"/>
  <c r="Q1711" i="32"/>
  <c r="W1737" i="32"/>
  <c r="K1737" i="32" s="1"/>
  <c r="Q1737" i="32"/>
  <c r="Q1705" i="32"/>
  <c r="W1705" i="32"/>
  <c r="K1705" i="32" s="1"/>
  <c r="W1719" i="32"/>
  <c r="K1719" i="32" s="1"/>
  <c r="Q1719" i="32"/>
  <c r="Q1729" i="32"/>
  <c r="W1729" i="32"/>
  <c r="K1729" i="32" s="1"/>
  <c r="W893" i="32"/>
  <c r="K893" i="32" s="1"/>
  <c r="Q893" i="32"/>
  <c r="W863" i="32"/>
  <c r="K863" i="32" s="1"/>
  <c r="Q863" i="32"/>
  <c r="W889" i="32"/>
  <c r="K889" i="32" s="1"/>
  <c r="Q889" i="32"/>
  <c r="Q877" i="32"/>
  <c r="W877" i="32"/>
  <c r="K877" i="32" s="1"/>
  <c r="Q885" i="32"/>
  <c r="W885" i="32"/>
  <c r="K885" i="32" s="1"/>
  <c r="W1015" i="32"/>
  <c r="K1015" i="32" s="1"/>
  <c r="Q1015" i="32"/>
  <c r="W989" i="32"/>
  <c r="K989" i="32" s="1"/>
  <c r="Q989" i="32"/>
  <c r="W991" i="32"/>
  <c r="K991" i="32" s="1"/>
  <c r="Q991" i="32"/>
  <c r="Q981" i="32"/>
  <c r="W981" i="32"/>
  <c r="K981" i="32" s="1"/>
  <c r="Q983" i="32"/>
  <c r="W983" i="32"/>
  <c r="K983" i="32" s="1"/>
  <c r="W280" i="32"/>
  <c r="Q280" i="32"/>
  <c r="W282" i="32"/>
  <c r="Q282" i="32"/>
  <c r="Q1085" i="32"/>
  <c r="W1085" i="32"/>
  <c r="K1085" i="32" s="1"/>
  <c r="W1077" i="32"/>
  <c r="K1077" i="32" s="1"/>
  <c r="Q1077" i="32"/>
  <c r="Q1073" i="32"/>
  <c r="W1073" i="32"/>
  <c r="K1073" i="32" s="1"/>
  <c r="W1099" i="32"/>
  <c r="K1099" i="32" s="1"/>
  <c r="Q1099" i="32"/>
  <c r="W1067" i="32"/>
  <c r="K1067" i="32" s="1"/>
  <c r="Q1067" i="32"/>
  <c r="W1141" i="32"/>
  <c r="K1141" i="32" s="1"/>
  <c r="Q1141" i="32"/>
  <c r="W1149" i="32"/>
  <c r="K1149" i="32" s="1"/>
  <c r="Q1149" i="32"/>
  <c r="Q1147" i="32"/>
  <c r="W1147" i="32"/>
  <c r="K1147" i="32" s="1"/>
  <c r="Q1161" i="32"/>
  <c r="W1161" i="32"/>
  <c r="K1161" i="32" s="1"/>
  <c r="W1151" i="32"/>
  <c r="K1151" i="32" s="1"/>
  <c r="Q1151" i="32"/>
  <c r="W292" i="32"/>
  <c r="Q292" i="32"/>
  <c r="W302" i="32"/>
  <c r="Q302" i="32"/>
  <c r="Q296" i="32"/>
  <c r="W296" i="32"/>
  <c r="W1667" i="32"/>
  <c r="K1667" i="32" s="1"/>
  <c r="Q1667" i="32"/>
  <c r="W1693" i="32"/>
  <c r="K1693" i="32" s="1"/>
  <c r="Q1693" i="32"/>
  <c r="W1665" i="32"/>
  <c r="K1665" i="32" s="1"/>
  <c r="Q1665" i="32"/>
  <c r="W1689" i="32"/>
  <c r="K1689" i="32" s="1"/>
  <c r="Q1689" i="32"/>
  <c r="W1675" i="32"/>
  <c r="K1675" i="32" s="1"/>
  <c r="Q1675" i="32"/>
  <c r="W689" i="32"/>
  <c r="K689" i="32" s="1"/>
  <c r="Q689" i="32"/>
  <c r="W669" i="32"/>
  <c r="K669" i="32" s="1"/>
  <c r="Q669" i="32"/>
  <c r="W699" i="32"/>
  <c r="K699" i="32" s="1"/>
  <c r="Q699" i="32"/>
  <c r="Q695" i="32"/>
  <c r="W695" i="32"/>
  <c r="K695" i="32" s="1"/>
  <c r="Q661" i="32"/>
  <c r="W661" i="32"/>
  <c r="K661" i="32" s="1"/>
  <c r="Q913" i="32"/>
  <c r="W913" i="32"/>
  <c r="K913" i="32" s="1"/>
  <c r="Q911" i="32"/>
  <c r="W911" i="32"/>
  <c r="K911" i="32" s="1"/>
  <c r="W925" i="32"/>
  <c r="K925" i="32" s="1"/>
  <c r="Q925" i="32"/>
  <c r="W903" i="32"/>
  <c r="K903" i="32" s="1"/>
  <c r="Q903" i="32"/>
  <c r="Q939" i="32"/>
  <c r="W939" i="32"/>
  <c r="K939" i="32" s="1"/>
  <c r="Q1773" i="32"/>
  <c r="W1773" i="32"/>
  <c r="K1773" i="32" s="1"/>
  <c r="W1755" i="32"/>
  <c r="K1755" i="32" s="1"/>
  <c r="Q1755" i="32"/>
  <c r="Q1757" i="32"/>
  <c r="W1757" i="32"/>
  <c r="K1757" i="32" s="1"/>
  <c r="W1767" i="32"/>
  <c r="K1767" i="32" s="1"/>
  <c r="Q1767" i="32"/>
  <c r="Q1741" i="32"/>
  <c r="W1741" i="32"/>
  <c r="K1741" i="32" s="1"/>
  <c r="W1217" i="32"/>
  <c r="K1217" i="32" s="1"/>
  <c r="Q1217" i="32"/>
  <c r="Q1189" i="32"/>
  <c r="W1189" i="32"/>
  <c r="K1189" i="32" s="1"/>
  <c r="W1193" i="32"/>
  <c r="K1193" i="32" s="1"/>
  <c r="Q1193" i="32"/>
  <c r="W1185" i="32"/>
  <c r="K1185" i="32" s="1"/>
  <c r="Q1185" i="32"/>
  <c r="W1215" i="32"/>
  <c r="K1215" i="32" s="1"/>
  <c r="Q1215" i="32"/>
  <c r="W961" i="32"/>
  <c r="K961" i="32" s="1"/>
  <c r="Q961" i="32"/>
  <c r="W951" i="32"/>
  <c r="K951" i="32" s="1"/>
  <c r="Q951" i="32"/>
  <c r="W965" i="32"/>
  <c r="K965" i="32" s="1"/>
  <c r="Q965" i="32"/>
  <c r="Q977" i="32"/>
  <c r="W977" i="32"/>
  <c r="K977" i="32" s="1"/>
  <c r="W963" i="32"/>
  <c r="K963" i="32" s="1"/>
  <c r="Q963" i="32"/>
  <c r="W1041" i="32"/>
  <c r="K1041" i="32" s="1"/>
  <c r="Q1041" i="32"/>
  <c r="W1021" i="32"/>
  <c r="K1021" i="32" s="1"/>
  <c r="Q1021" i="32"/>
  <c r="W1039" i="32"/>
  <c r="K1039" i="32" s="1"/>
  <c r="Q1039" i="32"/>
  <c r="W1037" i="32"/>
  <c r="K1037" i="32" s="1"/>
  <c r="Q1037" i="32"/>
  <c r="W1023" i="32"/>
  <c r="K1023" i="32" s="1"/>
  <c r="Q1023" i="32"/>
  <c r="W1117" i="32"/>
  <c r="K1117" i="32" s="1"/>
  <c r="Q1117" i="32"/>
  <c r="W1131" i="32"/>
  <c r="K1131" i="32" s="1"/>
  <c r="Q1131" i="32"/>
  <c r="W1133" i="32"/>
  <c r="K1133" i="32" s="1"/>
  <c r="Q1133" i="32"/>
  <c r="W1101" i="32"/>
  <c r="K1101" i="32" s="1"/>
  <c r="Q1101" i="32"/>
  <c r="Q1109" i="32"/>
  <c r="W1109" i="32"/>
  <c r="K1109" i="32" s="1"/>
  <c r="Q747" i="32"/>
  <c r="W747" i="32"/>
  <c r="K747" i="32" s="1"/>
  <c r="W745" i="32"/>
  <c r="K745" i="32" s="1"/>
  <c r="Q745" i="32"/>
  <c r="Q771" i="32"/>
  <c r="W771" i="32"/>
  <c r="K771" i="32" s="1"/>
  <c r="Q779" i="32"/>
  <c r="W779" i="32"/>
  <c r="K779" i="32" s="1"/>
  <c r="Q763" i="32"/>
  <c r="W763" i="32"/>
  <c r="K763" i="32" s="1"/>
  <c r="W723" i="32"/>
  <c r="K723" i="32" s="1"/>
  <c r="Q723" i="32"/>
  <c r="W711" i="32"/>
  <c r="K711" i="32" s="1"/>
  <c r="Q711" i="32"/>
  <c r="W701" i="32"/>
  <c r="K701" i="32" s="1"/>
  <c r="Q701" i="32"/>
  <c r="W719" i="32"/>
  <c r="K719" i="32" s="1"/>
  <c r="Q719" i="32"/>
  <c r="W703" i="32"/>
  <c r="K703" i="32" s="1"/>
  <c r="Q703" i="32"/>
  <c r="W1789" i="32"/>
  <c r="K1789" i="32" s="1"/>
  <c r="Q1789" i="32"/>
  <c r="W1785" i="32"/>
  <c r="K1785" i="32" s="1"/>
  <c r="Q1785" i="32"/>
  <c r="W1795" i="32"/>
  <c r="K1795" i="32" s="1"/>
  <c r="Q1795" i="32"/>
  <c r="Q1817" i="32"/>
  <c r="W1817" i="32"/>
  <c r="K1817" i="32" s="1"/>
  <c r="W1819" i="32"/>
  <c r="K1819" i="32" s="1"/>
  <c r="Q1819" i="32"/>
  <c r="Q1731" i="32"/>
  <c r="W1731" i="32"/>
  <c r="K1731" i="32" s="1"/>
  <c r="W1733" i="32"/>
  <c r="K1733" i="32" s="1"/>
  <c r="Q1733" i="32"/>
  <c r="W1707" i="32"/>
  <c r="K1707" i="32" s="1"/>
  <c r="Q1707" i="32"/>
  <c r="Q1725" i="32"/>
  <c r="W1725" i="32"/>
  <c r="K1725" i="32" s="1"/>
  <c r="W1715" i="32"/>
  <c r="K1715" i="32" s="1"/>
  <c r="Q1715" i="32"/>
  <c r="W865" i="32"/>
  <c r="K865" i="32" s="1"/>
  <c r="Q865" i="32"/>
  <c r="Q873" i="32"/>
  <c r="W873" i="32"/>
  <c r="K873" i="32" s="1"/>
  <c r="W883" i="32"/>
  <c r="K883" i="32" s="1"/>
  <c r="Q883" i="32"/>
  <c r="Q881" i="32"/>
  <c r="W881" i="32"/>
  <c r="K881" i="32" s="1"/>
  <c r="Q899" i="32"/>
  <c r="W899" i="32"/>
  <c r="K899" i="32" s="1"/>
  <c r="W781" i="32"/>
  <c r="K781" i="32" s="1"/>
  <c r="Q993" i="32"/>
  <c r="W993" i="32"/>
  <c r="K993" i="32" s="1"/>
  <c r="W997" i="32"/>
  <c r="K997" i="32" s="1"/>
  <c r="Q997" i="32"/>
  <c r="W985" i="32"/>
  <c r="K985" i="32" s="1"/>
  <c r="Q985" i="32"/>
  <c r="Q987" i="32"/>
  <c r="W987" i="32"/>
  <c r="K987" i="32" s="1"/>
  <c r="W1001" i="32"/>
  <c r="K1001" i="32" s="1"/>
  <c r="Q1001" i="32"/>
  <c r="Q286" i="32"/>
  <c r="W286" i="32"/>
  <c r="W278" i="32"/>
  <c r="Q278" i="32"/>
  <c r="W270" i="32"/>
  <c r="Q270" i="32"/>
  <c r="Q1087" i="32"/>
  <c r="W1087" i="32"/>
  <c r="K1087" i="32" s="1"/>
  <c r="Q1089" i="32"/>
  <c r="W1089" i="32"/>
  <c r="K1089" i="32" s="1"/>
  <c r="W1063" i="32"/>
  <c r="K1063" i="32" s="1"/>
  <c r="Q1063" i="32"/>
  <c r="Q1095" i="32"/>
  <c r="W1095" i="32"/>
  <c r="K1095" i="32" s="1"/>
  <c r="W1079" i="32"/>
  <c r="K1079" i="32" s="1"/>
  <c r="Q1079" i="32"/>
  <c r="W1157" i="32"/>
  <c r="K1157" i="32" s="1"/>
  <c r="Q1157" i="32"/>
  <c r="W1177" i="32"/>
  <c r="K1177" i="32" s="1"/>
  <c r="Q1177" i="32"/>
  <c r="W1173" i="32"/>
  <c r="K1173" i="32" s="1"/>
  <c r="Q1173" i="32"/>
  <c r="Q1167" i="32"/>
  <c r="W1167" i="32"/>
  <c r="K1167" i="32" s="1"/>
  <c r="W1171" i="32"/>
  <c r="K1171" i="32" s="1"/>
  <c r="Q1171" i="32"/>
  <c r="Q300" i="32"/>
  <c r="W300" i="32"/>
  <c r="W308" i="32"/>
  <c r="Q308" i="32"/>
  <c r="W1671" i="32"/>
  <c r="K1671" i="32" s="1"/>
  <c r="Q1671" i="32"/>
  <c r="Q1677" i="32"/>
  <c r="W1677" i="32"/>
  <c r="K1677" i="32" s="1"/>
  <c r="W1685" i="32"/>
  <c r="K1685" i="32" s="1"/>
  <c r="Q1685" i="32"/>
  <c r="W1661" i="32"/>
  <c r="K1661" i="32" s="1"/>
  <c r="Q1661" i="32"/>
  <c r="Q1669" i="32"/>
  <c r="W1669" i="32"/>
  <c r="K1669" i="32" s="1"/>
  <c r="Q673" i="32"/>
  <c r="W673" i="32"/>
  <c r="K673" i="32" s="1"/>
  <c r="W687" i="32"/>
  <c r="K687" i="32" s="1"/>
  <c r="Q687" i="32"/>
  <c r="W685" i="32"/>
  <c r="K685" i="32" s="1"/>
  <c r="Q685" i="32"/>
  <c r="Q691" i="32"/>
  <c r="W691" i="32"/>
  <c r="K691" i="32" s="1"/>
  <c r="Q663" i="32"/>
  <c r="W663" i="32"/>
  <c r="K663" i="32" s="1"/>
  <c r="W935" i="32"/>
  <c r="K935" i="32" s="1"/>
  <c r="Q935" i="32"/>
  <c r="W901" i="32"/>
  <c r="K901" i="32" s="1"/>
  <c r="Q901" i="32"/>
  <c r="Q929" i="32"/>
  <c r="W929" i="32"/>
  <c r="K929" i="32" s="1"/>
  <c r="W923" i="32"/>
  <c r="K923" i="32" s="1"/>
  <c r="Q923" i="32"/>
  <c r="W921" i="32"/>
  <c r="K921" i="32" s="1"/>
  <c r="Q921" i="32"/>
  <c r="W1761" i="32"/>
  <c r="K1761" i="32" s="1"/>
  <c r="Q1761" i="32"/>
  <c r="Q1775" i="32"/>
  <c r="W1775" i="32"/>
  <c r="K1775" i="32" s="1"/>
  <c r="W1777" i="32"/>
  <c r="K1777" i="32" s="1"/>
  <c r="Q1777" i="32"/>
  <c r="W1765" i="32"/>
  <c r="K1765" i="32" s="1"/>
  <c r="Q1765" i="32"/>
  <c r="Q1753" i="32"/>
  <c r="W1753" i="32"/>
  <c r="K1753" i="32" s="1"/>
  <c r="W821" i="32"/>
  <c r="K821" i="32" s="1"/>
  <c r="Q1211" i="32"/>
  <c r="W1211" i="32"/>
  <c r="K1211" i="32" s="1"/>
  <c r="W1191" i="32"/>
  <c r="K1191" i="32" s="1"/>
  <c r="Q1191" i="32"/>
  <c r="W1213" i="32"/>
  <c r="K1213" i="32" s="1"/>
  <c r="Q1213" i="32"/>
  <c r="W1187" i="32"/>
  <c r="K1187" i="32" s="1"/>
  <c r="Q1187" i="32"/>
  <c r="W1205" i="32"/>
  <c r="K1205" i="32" s="1"/>
  <c r="Q1205" i="32"/>
  <c r="W957" i="32"/>
  <c r="K957" i="32" s="1"/>
  <c r="Q957" i="32"/>
  <c r="Q941" i="32"/>
  <c r="W941" i="32"/>
  <c r="K941" i="32" s="1"/>
  <c r="W975" i="32"/>
  <c r="K975" i="32" s="1"/>
  <c r="Q975" i="32"/>
  <c r="W945" i="32"/>
  <c r="K945" i="32" s="1"/>
  <c r="Q945" i="32"/>
  <c r="W943" i="32"/>
  <c r="K943" i="32" s="1"/>
  <c r="Q943" i="32"/>
  <c r="W1045" i="32"/>
  <c r="K1045" i="32" s="1"/>
  <c r="Q1045" i="32"/>
  <c r="W1047" i="32"/>
  <c r="K1047" i="32" s="1"/>
  <c r="Q1047" i="32"/>
  <c r="Q1051" i="32"/>
  <c r="W1051" i="32"/>
  <c r="K1051" i="32" s="1"/>
  <c r="W1057" i="32"/>
  <c r="K1057" i="32" s="1"/>
  <c r="Q1057" i="32"/>
  <c r="Q1035" i="32"/>
  <c r="W1035" i="32"/>
  <c r="K1035" i="32" s="1"/>
  <c r="W1139" i="32"/>
  <c r="K1139" i="32" s="1"/>
  <c r="Q1139" i="32"/>
  <c r="W1105" i="32"/>
  <c r="K1105" i="32" s="1"/>
  <c r="Q1105" i="32"/>
  <c r="Q1113" i="32"/>
  <c r="W1113" i="32"/>
  <c r="K1113" i="32" s="1"/>
  <c r="W1125" i="32"/>
  <c r="K1125" i="32" s="1"/>
  <c r="Q1125" i="32"/>
  <c r="W1103" i="32"/>
  <c r="K1103" i="32" s="1"/>
  <c r="Q1103" i="32"/>
  <c r="W777" i="32"/>
  <c r="K777" i="32" s="1"/>
  <c r="Q777" i="32"/>
  <c r="Q767" i="32"/>
  <c r="W767" i="32"/>
  <c r="K767" i="32" s="1"/>
  <c r="Q757" i="32"/>
  <c r="W757" i="32"/>
  <c r="K757" i="32" s="1"/>
  <c r="Q753" i="32"/>
  <c r="W753" i="32"/>
  <c r="K753" i="32" s="1"/>
  <c r="Q769" i="32"/>
  <c r="W769" i="32"/>
  <c r="K769" i="32" s="1"/>
  <c r="W727" i="32"/>
  <c r="K727" i="32" s="1"/>
  <c r="Q727" i="32"/>
  <c r="W739" i="32"/>
  <c r="K739" i="32" s="1"/>
  <c r="Q739" i="32"/>
  <c r="W729" i="32"/>
  <c r="K729" i="32" s="1"/>
  <c r="Q729" i="32"/>
  <c r="W713" i="32"/>
  <c r="K713" i="32" s="1"/>
  <c r="Q713" i="32"/>
  <c r="Q731" i="32"/>
  <c r="W731" i="32"/>
  <c r="K731" i="32" s="1"/>
  <c r="Q1803" i="32"/>
  <c r="W1803" i="32"/>
  <c r="K1803" i="32" s="1"/>
  <c r="W1809" i="32"/>
  <c r="K1809" i="32" s="1"/>
  <c r="Q1809" i="32"/>
  <c r="Q1787" i="32"/>
  <c r="W1787" i="32"/>
  <c r="K1787" i="32" s="1"/>
  <c r="Q1811" i="32"/>
  <c r="W1811" i="32"/>
  <c r="K1811" i="32" s="1"/>
  <c r="W1793" i="32"/>
  <c r="K1793" i="32" s="1"/>
  <c r="Q1793" i="32"/>
  <c r="W1739" i="32"/>
  <c r="K1739" i="32" s="1"/>
  <c r="Q1739" i="32"/>
  <c r="W1717" i="32"/>
  <c r="K1717" i="32" s="1"/>
  <c r="Q1717" i="32"/>
  <c r="Q1735" i="32"/>
  <c r="W1735" i="32"/>
  <c r="K1735" i="32" s="1"/>
  <c r="W1709" i="32"/>
  <c r="K1709" i="32" s="1"/>
  <c r="Q1709" i="32"/>
  <c r="Q1723" i="32"/>
  <c r="W1723" i="32"/>
  <c r="K1723" i="32" s="1"/>
  <c r="W895" i="32"/>
  <c r="K895" i="32" s="1"/>
  <c r="Q895" i="32"/>
  <c r="W891" i="32"/>
  <c r="K891" i="32" s="1"/>
  <c r="Q891" i="32"/>
  <c r="W875" i="32"/>
  <c r="K875" i="32" s="1"/>
  <c r="Q875" i="32"/>
  <c r="W897" i="32"/>
  <c r="K897" i="32" s="1"/>
  <c r="Q897" i="32"/>
  <c r="W879" i="32"/>
  <c r="K879" i="32" s="1"/>
  <c r="Q879" i="32"/>
  <c r="W1013" i="32"/>
  <c r="K1013" i="32" s="1"/>
  <c r="Q1013" i="32"/>
  <c r="Q995" i="32"/>
  <c r="W995" i="32"/>
  <c r="K995" i="32" s="1"/>
  <c r="W1017" i="32"/>
  <c r="K1017" i="32" s="1"/>
  <c r="Q1017" i="32"/>
  <c r="W1005" i="32"/>
  <c r="K1005" i="32" s="1"/>
  <c r="Q1005" i="32"/>
  <c r="W1011" i="32"/>
  <c r="K1011" i="32" s="1"/>
  <c r="Q1011" i="32"/>
  <c r="Q276" i="32"/>
  <c r="W276" i="32"/>
  <c r="W274" i="32"/>
  <c r="Q274" i="32"/>
  <c r="W272" i="32"/>
  <c r="Q272" i="32"/>
  <c r="W1081" i="32"/>
  <c r="K1081" i="32" s="1"/>
  <c r="Q1081" i="32"/>
  <c r="W1065" i="32"/>
  <c r="K1065" i="32" s="1"/>
  <c r="Q1065" i="32"/>
  <c r="W1093" i="32"/>
  <c r="K1093" i="32" s="1"/>
  <c r="Q1093" i="32"/>
  <c r="Q1083" i="32"/>
  <c r="W1083" i="32"/>
  <c r="K1083" i="32" s="1"/>
  <c r="W1097" i="32"/>
  <c r="K1097" i="32" s="1"/>
  <c r="Q1097" i="32"/>
  <c r="W1145" i="32"/>
  <c r="K1145" i="32" s="1"/>
  <c r="Q1145" i="32"/>
  <c r="W1179" i="32"/>
  <c r="K1179" i="32" s="1"/>
  <c r="Q1179" i="32"/>
  <c r="W1159" i="32"/>
  <c r="K1159" i="32" s="1"/>
  <c r="Q1159" i="32"/>
  <c r="Q1143" i="32"/>
  <c r="W1143" i="32"/>
  <c r="K1143" i="32" s="1"/>
  <c r="W1163" i="32"/>
  <c r="K1163" i="32" s="1"/>
  <c r="Q1163" i="32"/>
  <c r="Q294" i="32"/>
  <c r="W294" i="32"/>
  <c r="Q304" i="32"/>
  <c r="W304" i="32"/>
  <c r="AS35" i="34"/>
  <c r="U382" i="32"/>
  <c r="U681" i="32"/>
  <c r="U70" i="32"/>
  <c r="G13" i="24"/>
  <c r="I18" i="29"/>
  <c r="G14" i="24" s="1"/>
  <c r="AY37" i="34"/>
  <c r="A33" i="29"/>
  <c r="F2304" i="27"/>
  <c r="BD37" i="34"/>
  <c r="M2304" i="27"/>
  <c r="A70" i="32"/>
  <c r="G677" i="32"/>
  <c r="G378" i="32"/>
  <c r="N2304" i="27"/>
  <c r="O2304" i="27"/>
  <c r="BC37" i="34"/>
  <c r="G66" i="32"/>
  <c r="A679" i="32"/>
  <c r="A382" i="32"/>
  <c r="A681" i="32"/>
  <c r="F2913" i="27" l="1"/>
  <c r="F2410" i="27"/>
  <c r="F2411" i="27"/>
  <c r="F2412" i="27" s="1"/>
  <c r="F2413" i="27" s="1"/>
  <c r="F2414" i="27" s="1"/>
  <c r="F2415" i="27" s="1"/>
  <c r="A2304" i="27"/>
  <c r="B2331" i="27"/>
  <c r="H765" i="27"/>
  <c r="H423" i="27"/>
  <c r="H199" i="27"/>
  <c r="Q821" i="32"/>
  <c r="Q781" i="32"/>
  <c r="AS36" i="34"/>
  <c r="U72" i="32"/>
  <c r="U683" i="32"/>
  <c r="U384" i="32"/>
  <c r="I19" i="29"/>
  <c r="AY38" i="34"/>
  <c r="B99" i="24"/>
  <c r="B89" i="24"/>
  <c r="B90" i="24"/>
  <c r="B91" i="24"/>
  <c r="B92" i="24"/>
  <c r="B93" i="24"/>
  <c r="B94" i="24"/>
  <c r="B95" i="24"/>
  <c r="B96" i="24"/>
  <c r="B97" i="24"/>
  <c r="B98" i="24"/>
  <c r="B88" i="24"/>
  <c r="M2305" i="27"/>
  <c r="BC38" i="34"/>
  <c r="F2305" i="27"/>
  <c r="A683" i="32"/>
  <c r="G679" i="32"/>
  <c r="G68" i="32"/>
  <c r="A72" i="32"/>
  <c r="G380" i="32"/>
  <c r="BD38" i="34"/>
  <c r="N2305" i="27"/>
  <c r="O2305" i="27"/>
  <c r="A384" i="32"/>
  <c r="F2914" i="27" l="1"/>
  <c r="F2915" i="27"/>
  <c r="F2417" i="27"/>
  <c r="F2418" i="27" s="1"/>
  <c r="F2419" i="27" s="1"/>
  <c r="F2420" i="27" s="1"/>
  <c r="F2421" i="27" s="1"/>
  <c r="F2416" i="27"/>
  <c r="A2305" i="27"/>
  <c r="B2332" i="27"/>
  <c r="H766" i="27"/>
  <c r="H424" i="27"/>
  <c r="H200" i="27"/>
  <c r="Q783" i="32"/>
  <c r="Q823" i="32"/>
  <c r="AS37" i="34"/>
  <c r="U386" i="32"/>
  <c r="U685" i="32"/>
  <c r="U74" i="32"/>
  <c r="I20" i="29"/>
  <c r="G16" i="24" s="1"/>
  <c r="G15" i="24"/>
  <c r="AY39" i="34"/>
  <c r="L2" i="29" a="1"/>
  <c r="L2" i="29" s="1"/>
  <c r="L3" i="29" s="1" a="1"/>
  <c r="L3" i="29" s="1"/>
  <c r="M2306" i="27"/>
  <c r="BC39" i="34"/>
  <c r="A685" i="32"/>
  <c r="N2306" i="27"/>
  <c r="F2306" i="27"/>
  <c r="BD39" i="34"/>
  <c r="O2306" i="27"/>
  <c r="G382" i="32"/>
  <c r="G70" i="32"/>
  <c r="A386" i="32"/>
  <c r="G681" i="32"/>
  <c r="A74" i="32"/>
  <c r="F2916" i="27" l="1"/>
  <c r="F2422" i="27"/>
  <c r="F2423" i="27"/>
  <c r="F2424" i="27" s="1"/>
  <c r="F2425" i="27" s="1"/>
  <c r="F2426" i="27" s="1"/>
  <c r="F2427" i="27" s="1"/>
  <c r="A2306" i="27"/>
  <c r="B2333" i="27"/>
  <c r="H767" i="27"/>
  <c r="H425" i="27"/>
  <c r="H202" i="27"/>
  <c r="H201" i="27"/>
  <c r="Q825" i="32"/>
  <c r="Q785" i="32"/>
  <c r="AS38" i="34"/>
  <c r="U76" i="32"/>
  <c r="U687" i="32"/>
  <c r="U388" i="32"/>
  <c r="I21" i="29"/>
  <c r="I22" i="29" s="1"/>
  <c r="I23" i="29" s="1"/>
  <c r="I24" i="29" s="1"/>
  <c r="I25" i="29" s="1"/>
  <c r="I26" i="29" s="1"/>
  <c r="I27" i="29" s="1"/>
  <c r="I28" i="29" s="1"/>
  <c r="I29" i="29" s="1"/>
  <c r="I30" i="29" s="1"/>
  <c r="I31" i="29" s="1"/>
  <c r="I32" i="29" s="1"/>
  <c r="I33" i="29" s="1"/>
  <c r="I34" i="29" s="1"/>
  <c r="I35" i="29" s="1"/>
  <c r="I36" i="29" s="1"/>
  <c r="I37" i="29" s="1"/>
  <c r="I38" i="29" s="1"/>
  <c r="I39" i="29" s="1"/>
  <c r="I40" i="29" s="1"/>
  <c r="I41" i="29" s="1"/>
  <c r="AY40" i="34"/>
  <c r="L4" i="29" a="1"/>
  <c r="L4" i="29" s="1"/>
  <c r="L5" i="29" s="1" a="1"/>
  <c r="L5" i="29" s="1"/>
  <c r="M2307" i="27"/>
  <c r="G72" i="32"/>
  <c r="A76" i="32"/>
  <c r="A388" i="32"/>
  <c r="BD40" i="34"/>
  <c r="A687" i="32"/>
  <c r="BC40" i="34"/>
  <c r="N2307" i="27"/>
  <c r="O2307" i="27"/>
  <c r="F2307" i="27"/>
  <c r="G384" i="32"/>
  <c r="G683" i="32"/>
  <c r="F2917" i="27" l="1"/>
  <c r="F2429" i="27"/>
  <c r="F2430" i="27" s="1"/>
  <c r="F2431" i="27" s="1"/>
  <c r="F2432" i="27" s="1"/>
  <c r="F2433" i="27" s="1"/>
  <c r="F2428" i="27"/>
  <c r="A2307" i="27"/>
  <c r="B2334" i="27"/>
  <c r="H768" i="27"/>
  <c r="H426" i="27"/>
  <c r="H203" i="27"/>
  <c r="Q787" i="32"/>
  <c r="Q827" i="32"/>
  <c r="AS39" i="34"/>
  <c r="U390" i="32"/>
  <c r="U689" i="32"/>
  <c r="U78" i="32"/>
  <c r="AY41" i="34"/>
  <c r="L6" i="29" a="1"/>
  <c r="L6" i="29" s="1"/>
  <c r="L7" i="29" s="1" a="1"/>
  <c r="L7" i="29" s="1"/>
  <c r="G74" i="32"/>
  <c r="G386" i="32"/>
  <c r="A390" i="32"/>
  <c r="M2308" i="27"/>
  <c r="O2308" i="27"/>
  <c r="BD41" i="34"/>
  <c r="F2308" i="27"/>
  <c r="N2308" i="27"/>
  <c r="G685" i="32"/>
  <c r="A78" i="32"/>
  <c r="F2918" i="27" l="1"/>
  <c r="F2434" i="27"/>
  <c r="F2435" i="27"/>
  <c r="F2436" i="27" s="1"/>
  <c r="F2437" i="27" s="1"/>
  <c r="F2438" i="27" s="1"/>
  <c r="F2439" i="27" s="1"/>
  <c r="A2308" i="27"/>
  <c r="B2335" i="27"/>
  <c r="H769" i="27"/>
  <c r="H770" i="27"/>
  <c r="H428" i="27"/>
  <c r="H427" i="27"/>
  <c r="H204" i="27"/>
  <c r="Q829" i="32"/>
  <c r="Q789" i="32"/>
  <c r="AS40" i="34"/>
  <c r="U80" i="32"/>
  <c r="U691" i="32"/>
  <c r="U392" i="32"/>
  <c r="AY42" i="34"/>
  <c r="L8" i="29" a="1"/>
  <c r="L8" i="29" s="1"/>
  <c r="L9" i="29" s="1" a="1"/>
  <c r="L9" i="29" s="1"/>
  <c r="A689" i="32"/>
  <c r="BC41" i="34"/>
  <c r="G76" i="32"/>
  <c r="A392" i="32"/>
  <c r="N2309" i="27"/>
  <c r="BC42" i="34"/>
  <c r="G388" i="32"/>
  <c r="F2309" i="27"/>
  <c r="A80" i="32"/>
  <c r="M2309" i="27"/>
  <c r="BD42" i="34"/>
  <c r="O2309" i="27"/>
  <c r="G687" i="32"/>
  <c r="F2919" i="27" l="1"/>
  <c r="F2440" i="27"/>
  <c r="F2441" i="27"/>
  <c r="F2442" i="27" s="1"/>
  <c r="F2443" i="27" s="1"/>
  <c r="F2444" i="27" s="1"/>
  <c r="F2445" i="27" s="1"/>
  <c r="A2309" i="27"/>
  <c r="B2336" i="27"/>
  <c r="H771" i="27"/>
  <c r="H429" i="27"/>
  <c r="H205" i="27"/>
  <c r="Q791" i="32"/>
  <c r="Q831" i="32"/>
  <c r="AS41" i="34"/>
  <c r="U693" i="32"/>
  <c r="U82" i="32"/>
  <c r="U394" i="32"/>
  <c r="AY43" i="34"/>
  <c r="L10" i="29" a="1"/>
  <c r="L10" i="29" s="1"/>
  <c r="G689" i="32"/>
  <c r="BC43" i="34"/>
  <c r="G390" i="32"/>
  <c r="N2310" i="27"/>
  <c r="A82" i="32"/>
  <c r="M2310" i="27"/>
  <c r="F2310" i="27"/>
  <c r="BD43" i="34"/>
  <c r="G78" i="32"/>
  <c r="O2310" i="27"/>
  <c r="A691" i="32"/>
  <c r="F2921" i="27" l="1"/>
  <c r="F2920" i="27"/>
  <c r="F2447" i="27"/>
  <c r="F2448" i="27" s="1"/>
  <c r="F2449" i="27" s="1"/>
  <c r="F2450" i="27" s="1"/>
  <c r="F2451" i="27" s="1"/>
  <c r="F2446" i="27"/>
  <c r="A2310" i="27"/>
  <c r="B2337" i="27"/>
  <c r="H772" i="27"/>
  <c r="H430" i="27"/>
  <c r="H206" i="27"/>
  <c r="Q833" i="32"/>
  <c r="Q793" i="32"/>
  <c r="AS42" i="34"/>
  <c r="U84" i="32"/>
  <c r="U396" i="32"/>
  <c r="U695" i="32"/>
  <c r="AY44" i="34"/>
  <c r="L11" i="29" a="1"/>
  <c r="L11" i="29" s="1"/>
  <c r="G691" i="32"/>
  <c r="G80" i="32"/>
  <c r="BD44" i="34"/>
  <c r="A695" i="32"/>
  <c r="N2311" i="27"/>
  <c r="M2311" i="27"/>
  <c r="A693" i="32"/>
  <c r="O2311" i="27"/>
  <c r="A394" i="32"/>
  <c r="A396" i="32"/>
  <c r="F2311" i="27"/>
  <c r="A84" i="32"/>
  <c r="G392" i="32"/>
  <c r="F2922" i="27" l="1"/>
  <c r="F2452" i="27"/>
  <c r="F2453" i="27"/>
  <c r="F2454" i="27" s="1"/>
  <c r="F2455" i="27" s="1"/>
  <c r="F2456" i="27" s="1"/>
  <c r="F2457" i="27" s="1"/>
  <c r="A2311" i="27"/>
  <c r="B2338" i="27"/>
  <c r="H773" i="27"/>
  <c r="H431" i="27"/>
  <c r="H207" i="27"/>
  <c r="H208" i="27"/>
  <c r="Q795" i="32"/>
  <c r="Q835" i="32"/>
  <c r="AS43" i="34"/>
  <c r="U697" i="32"/>
  <c r="U398" i="32"/>
  <c r="U86" i="32"/>
  <c r="AY45" i="34"/>
  <c r="L12" i="29" a="1"/>
  <c r="L12" i="29" s="1"/>
  <c r="F2312" i="27"/>
  <c r="G394" i="32"/>
  <c r="O2312" i="27"/>
  <c r="M2312" i="27"/>
  <c r="G693" i="32"/>
  <c r="BD45" i="34"/>
  <c r="N2312" i="27"/>
  <c r="BC44" i="34"/>
  <c r="BC45" i="34"/>
  <c r="A398" i="32"/>
  <c r="G82" i="32"/>
  <c r="F2923" i="27" l="1"/>
  <c r="F2458" i="27"/>
  <c r="F2459" i="27"/>
  <c r="F2460" i="27" s="1"/>
  <c r="F2461" i="27" s="1"/>
  <c r="F2462" i="27" s="1"/>
  <c r="F2463" i="27" s="1"/>
  <c r="A2312" i="27"/>
  <c r="B2339" i="27"/>
  <c r="H774" i="27"/>
  <c r="H432" i="27"/>
  <c r="H209" i="27"/>
  <c r="Q837" i="32"/>
  <c r="Q797" i="32"/>
  <c r="AS44" i="34"/>
  <c r="U88" i="32"/>
  <c r="U699" i="32"/>
  <c r="U400" i="32"/>
  <c r="AY46" i="34"/>
  <c r="L13" i="29" a="1"/>
  <c r="L13" i="29" s="1"/>
  <c r="L14" i="29" s="1" a="1"/>
  <c r="L14" i="29" s="1"/>
  <c r="L15" i="29" s="1" a="1"/>
  <c r="L15" i="29" s="1"/>
  <c r="L16" i="29" s="1" a="1"/>
  <c r="L16" i="29" s="1"/>
  <c r="L17" i="29" s="1" a="1"/>
  <c r="L17" i="29" s="1"/>
  <c r="L18" i="29" s="1" a="1"/>
  <c r="L18" i="29" s="1"/>
  <c r="L19" i="29" s="1" a="1"/>
  <c r="L19" i="29" s="1"/>
  <c r="L20" i="29" s="1" a="1"/>
  <c r="L20" i="29" s="1"/>
  <c r="L21" i="29" s="1" a="1"/>
  <c r="L21" i="29" s="1"/>
  <c r="L22" i="29" s="1" a="1"/>
  <c r="L22" i="29" s="1"/>
  <c r="L23" i="29" s="1" a="1"/>
  <c r="L23" i="29" s="1"/>
  <c r="L24" i="29" s="1" a="1"/>
  <c r="L24" i="29" s="1"/>
  <c r="L25" i="29" s="1" a="1"/>
  <c r="L25" i="29" s="1"/>
  <c r="L26" i="29" s="1" a="1"/>
  <c r="L26" i="29" s="1"/>
  <c r="L27" i="29" s="1" a="1"/>
  <c r="L27" i="29" s="1"/>
  <c r="L28" i="29" s="1" a="1"/>
  <c r="L28" i="29" s="1"/>
  <c r="L29" i="29" s="1" a="1"/>
  <c r="L29" i="29" s="1"/>
  <c r="L30" i="29" s="1" a="1"/>
  <c r="L30" i="29" s="1"/>
  <c r="L31" i="29" s="1" a="1"/>
  <c r="L31" i="29" s="1"/>
  <c r="L32" i="29" s="1" a="1"/>
  <c r="L32" i="29" s="1"/>
  <c r="L33" i="29" s="1" a="1"/>
  <c r="L33" i="29" s="1"/>
  <c r="L34" i="29" s="1" a="1"/>
  <c r="L34" i="29" s="1"/>
  <c r="L35" i="29" s="1" a="1"/>
  <c r="L35" i="29" s="1"/>
  <c r="L36" i="29" s="1" a="1"/>
  <c r="L36" i="29" s="1"/>
  <c r="L37" i="29" s="1" a="1"/>
  <c r="L37" i="29" s="1"/>
  <c r="L38" i="29" s="1" a="1"/>
  <c r="L38" i="29" s="1"/>
  <c r="L39" i="29" s="1" a="1"/>
  <c r="L39" i="29" s="1"/>
  <c r="L40" i="29" s="1" a="1"/>
  <c r="L40" i="29" s="1"/>
  <c r="L41" i="29" s="1" a="1"/>
  <c r="L41" i="29" s="1"/>
  <c r="L42" i="29" s="1" a="1"/>
  <c r="L42" i="29" s="1"/>
  <c r="L43" i="29" s="1" a="1"/>
  <c r="L43" i="29" s="1"/>
  <c r="L44" i="29" s="1" a="1"/>
  <c r="L44" i="29" s="1"/>
  <c r="L45" i="29" s="1" a="1"/>
  <c r="L45" i="29" s="1"/>
  <c r="L46" i="29" s="1" a="1"/>
  <c r="L46" i="29" s="1"/>
  <c r="L47" i="29" s="1" a="1"/>
  <c r="L47" i="29" s="1"/>
  <c r="L48" i="29" s="1" a="1"/>
  <c r="L48" i="29" s="1"/>
  <c r="L49" i="29" s="1" a="1"/>
  <c r="L49" i="29" s="1"/>
  <c r="B259" i="27"/>
  <c r="D2196" i="27"/>
  <c r="N248" i="27"/>
  <c r="F2313" i="27"/>
  <c r="J2196" i="27"/>
  <c r="G84" i="32"/>
  <c r="G695" i="32"/>
  <c r="BD46" i="34"/>
  <c r="M2196" i="27"/>
  <c r="A697" i="32"/>
  <c r="O2313" i="27"/>
  <c r="N2313" i="27"/>
  <c r="N2196" i="27"/>
  <c r="BC46" i="34"/>
  <c r="A699" i="32"/>
  <c r="A400" i="32"/>
  <c r="M2313" i="27"/>
  <c r="F2196" i="27"/>
  <c r="G396" i="32"/>
  <c r="A86" i="32"/>
  <c r="F2924" i="27" l="1"/>
  <c r="F2465" i="27"/>
  <c r="F2466" i="27" s="1"/>
  <c r="F2467" i="27" s="1"/>
  <c r="F2468" i="27" s="1"/>
  <c r="F2469" i="27" s="1"/>
  <c r="F2464" i="27"/>
  <c r="A2313" i="27"/>
  <c r="B2340" i="27"/>
  <c r="H776" i="27"/>
  <c r="H775" i="27"/>
  <c r="H434" i="27"/>
  <c r="H433" i="27"/>
  <c r="H210" i="27"/>
  <c r="Q799" i="32"/>
  <c r="Q839" i="32"/>
  <c r="A2196" i="27"/>
  <c r="AS45" i="34"/>
  <c r="U402" i="32"/>
  <c r="U701" i="32"/>
  <c r="U90" i="32"/>
  <c r="O126" i="24"/>
  <c r="AY47" i="34"/>
  <c r="H2196" i="27"/>
  <c r="G697" i="32"/>
  <c r="A90" i="32"/>
  <c r="A88" i="32"/>
  <c r="N501" i="27"/>
  <c r="R501" i="27"/>
  <c r="O2314" i="27"/>
  <c r="N2314" i="27"/>
  <c r="G86" i="32"/>
  <c r="M2314" i="27"/>
  <c r="P501" i="27"/>
  <c r="A701" i="32"/>
  <c r="L501" i="27"/>
  <c r="O501" i="27"/>
  <c r="M501" i="27"/>
  <c r="F2314" i="27"/>
  <c r="G398" i="32"/>
  <c r="BC47" i="34"/>
  <c r="F501" i="27"/>
  <c r="F2925" i="27" l="1"/>
  <c r="F2470" i="27"/>
  <c r="F2471" i="27"/>
  <c r="F2472" i="27" s="1"/>
  <c r="F2473" i="27" s="1"/>
  <c r="F2474" i="27" s="1"/>
  <c r="F2475" i="27" s="1"/>
  <c r="A2314" i="27"/>
  <c r="B2341" i="27"/>
  <c r="H1341" i="27"/>
  <c r="J1341" i="27"/>
  <c r="N1341" i="27"/>
  <c r="H777" i="27"/>
  <c r="E568" i="27"/>
  <c r="E567" i="27"/>
  <c r="E566" i="27"/>
  <c r="E565" i="27"/>
  <c r="E564" i="27"/>
  <c r="H435" i="27"/>
  <c r="H211" i="27"/>
  <c r="Q841" i="32"/>
  <c r="Q801" i="32"/>
  <c r="AS46" i="34"/>
  <c r="U92" i="32"/>
  <c r="U703" i="32"/>
  <c r="U404" i="32"/>
  <c r="AY48" i="34"/>
  <c r="AV9" i="33"/>
  <c r="G26" i="32"/>
  <c r="G340" i="32"/>
  <c r="A703" i="32"/>
  <c r="M2315" i="27"/>
  <c r="N2315" i="27"/>
  <c r="G629" i="32"/>
  <c r="BD48" i="34"/>
  <c r="G88" i="32"/>
  <c r="O2315" i="27"/>
  <c r="A404" i="32"/>
  <c r="G699" i="32"/>
  <c r="BC48" i="34"/>
  <c r="G59" i="33"/>
  <c r="D501" i="27" s="1"/>
  <c r="A402" i="32"/>
  <c r="G400" i="32"/>
  <c r="F2315" i="27"/>
  <c r="BD47" i="34"/>
  <c r="F2926" i="27" l="1"/>
  <c r="F2927" i="27"/>
  <c r="F2476" i="27"/>
  <c r="F2477" i="27"/>
  <c r="F2478" i="27" s="1"/>
  <c r="F2479" i="27" s="1"/>
  <c r="F2480" i="27" s="1"/>
  <c r="F2481" i="27" s="1"/>
  <c r="A2315" i="27"/>
  <c r="B2342" i="27"/>
  <c r="E1341" i="27"/>
  <c r="H778" i="27"/>
  <c r="H436" i="27"/>
  <c r="H212" i="27"/>
  <c r="Q803" i="32"/>
  <c r="Q843" i="32"/>
  <c r="E199" i="24"/>
  <c r="AS47" i="34"/>
  <c r="U406" i="32"/>
  <c r="U705" i="32"/>
  <c r="U94" i="32"/>
  <c r="AY49" i="34"/>
  <c r="AX9" i="33"/>
  <c r="AW9" i="33"/>
  <c r="AY9" i="33"/>
  <c r="A406" i="32"/>
  <c r="G90" i="32"/>
  <c r="G402" i="32"/>
  <c r="A705" i="32"/>
  <c r="A92" i="32"/>
  <c r="O2316" i="27"/>
  <c r="F2316" i="27"/>
  <c r="A94" i="32"/>
  <c r="G701" i="32"/>
  <c r="N2316" i="27"/>
  <c r="M2316" i="27"/>
  <c r="BC49" i="34"/>
  <c r="F2928" i="27" l="1"/>
  <c r="F2483" i="27"/>
  <c r="F2484" i="27" s="1"/>
  <c r="F2485" i="27" s="1"/>
  <c r="F2486" i="27" s="1"/>
  <c r="F2487" i="27" s="1"/>
  <c r="F2482" i="27"/>
  <c r="A2316" i="27"/>
  <c r="B2343" i="27"/>
  <c r="H779" i="27"/>
  <c r="H437" i="27"/>
  <c r="H214" i="27"/>
  <c r="H213" i="27"/>
  <c r="Q845" i="32"/>
  <c r="Q805" i="32"/>
  <c r="AS48" i="34"/>
  <c r="U96" i="32"/>
  <c r="U707" i="32"/>
  <c r="U408" i="32"/>
  <c r="C445" i="27"/>
  <c r="AC2" i="27" s="1"/>
  <c r="AB2" i="27" s="1"/>
  <c r="AY50" i="34"/>
  <c r="B223" i="27"/>
  <c r="I223" i="27" s="1"/>
  <c r="A408" i="32"/>
  <c r="G703" i="32"/>
  <c r="BD50" i="34"/>
  <c r="G92" i="32"/>
  <c r="A707" i="32"/>
  <c r="G404" i="32"/>
  <c r="N2317" i="27"/>
  <c r="H250" i="27"/>
  <c r="BD49" i="34"/>
  <c r="F2317" i="27"/>
  <c r="BC50" i="34"/>
  <c r="O2317" i="27"/>
  <c r="A96" i="32"/>
  <c r="M2317" i="27"/>
  <c r="F2929" i="27" l="1"/>
  <c r="F2488" i="27"/>
  <c r="F2489" i="27"/>
  <c r="F2490" i="27" s="1"/>
  <c r="F2491" i="27" s="1"/>
  <c r="F2492" i="27" s="1"/>
  <c r="F2493" i="27" s="1"/>
  <c r="A2317" i="27"/>
  <c r="B2344" i="27"/>
  <c r="H780" i="27"/>
  <c r="H438" i="27"/>
  <c r="H439" i="27" s="1"/>
  <c r="H215" i="27"/>
  <c r="B510" i="27"/>
  <c r="BB11" i="33"/>
  <c r="Q807" i="32"/>
  <c r="Q847" i="32"/>
  <c r="AS49" i="34"/>
  <c r="U410" i="32"/>
  <c r="U709" i="32"/>
  <c r="U98" i="32"/>
  <c r="C223" i="27"/>
  <c r="AY51" i="34"/>
  <c r="E39" i="27"/>
  <c r="F2318" i="27"/>
  <c r="A410" i="32"/>
  <c r="M2318" i="27"/>
  <c r="P250" i="27"/>
  <c r="E223" i="27"/>
  <c r="G250" i="27"/>
  <c r="J223" i="27"/>
  <c r="BC51" i="34"/>
  <c r="E24" i="27"/>
  <c r="E250" i="27"/>
  <c r="L223" i="27"/>
  <c r="L250" i="27"/>
  <c r="G705" i="32"/>
  <c r="G406" i="32"/>
  <c r="O2318" i="27"/>
  <c r="M223" i="27" a="1"/>
  <c r="N250" i="27"/>
  <c r="R223" i="27"/>
  <c r="F223" i="27"/>
  <c r="J250" i="27"/>
  <c r="BD51" i="34"/>
  <c r="O223" i="27"/>
  <c r="N223" i="27"/>
  <c r="G94" i="32"/>
  <c r="P223" i="27"/>
  <c r="N2318" i="27"/>
  <c r="D223" i="27"/>
  <c r="Q250" i="27"/>
  <c r="R250" i="27"/>
  <c r="A98" i="32"/>
  <c r="F2930" i="27" l="1"/>
  <c r="F2494" i="27"/>
  <c r="F2495" i="27"/>
  <c r="F2496" i="27" s="1"/>
  <c r="F2497" i="27" s="1"/>
  <c r="F2498" i="27" s="1"/>
  <c r="F2499" i="27" s="1"/>
  <c r="A2318" i="27"/>
  <c r="B2345" i="27"/>
  <c r="H782" i="27"/>
  <c r="H781" i="27"/>
  <c r="B511" i="27"/>
  <c r="B512" i="27" s="1"/>
  <c r="B513" i="27" s="1"/>
  <c r="B514" i="27" s="1"/>
  <c r="B515" i="27" s="1"/>
  <c r="B516" i="27" s="1"/>
  <c r="B517" i="27" s="1"/>
  <c r="B518" i="27" s="1"/>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738" i="27" s="1"/>
  <c r="B739" i="27" s="1"/>
  <c r="B740" i="27" s="1"/>
  <c r="B741" i="27" s="1"/>
  <c r="B742" i="27" s="1"/>
  <c r="B743" i="27" s="1"/>
  <c r="B744" i="27" s="1"/>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835" i="27" s="1"/>
  <c r="B836" i="27" s="1"/>
  <c r="B837" i="27" s="1"/>
  <c r="B838" i="27" s="1"/>
  <c r="B839" i="27" s="1"/>
  <c r="B840" i="27" s="1"/>
  <c r="B841" i="27" s="1"/>
  <c r="B842" i="27" s="1"/>
  <c r="B843" i="27" s="1"/>
  <c r="B844" i="27" s="1"/>
  <c r="B845" i="27" s="1"/>
  <c r="B846" i="27" s="1"/>
  <c r="B847" i="27" s="1"/>
  <c r="B848" i="27" s="1"/>
  <c r="B849" i="27" s="1"/>
  <c r="B850" i="27" s="1"/>
  <c r="B851" i="27" s="1"/>
  <c r="B852" i="27" s="1"/>
  <c r="B853" i="27" s="1"/>
  <c r="B854" i="27" s="1"/>
  <c r="B855" i="27" s="1"/>
  <c r="B856" i="27" s="1"/>
  <c r="B857" i="27" s="1"/>
  <c r="B858" i="27" s="1"/>
  <c r="B859" i="27" s="1"/>
  <c r="B860" i="27" s="1"/>
  <c r="B861" i="27" s="1"/>
  <c r="B862" i="27" s="1"/>
  <c r="B863" i="27" s="1"/>
  <c r="B864" i="27" s="1"/>
  <c r="B865" i="27" s="1"/>
  <c r="B866" i="27" s="1"/>
  <c r="B867" i="27" s="1"/>
  <c r="B868" i="27" s="1"/>
  <c r="B869" i="27" s="1"/>
  <c r="B870" i="27" s="1"/>
  <c r="B871" i="27" s="1"/>
  <c r="M511" i="27"/>
  <c r="H216" i="27"/>
  <c r="BB13" i="33"/>
  <c r="Q849" i="32"/>
  <c r="Q809" i="32"/>
  <c r="M223" i="27"/>
  <c r="A223" i="27" s="1"/>
  <c r="K39" i="27"/>
  <c r="M39" i="27"/>
  <c r="I39" i="27"/>
  <c r="J39" i="27"/>
  <c r="AS50" i="34"/>
  <c r="U412" i="32"/>
  <c r="U100" i="32"/>
  <c r="U711" i="32"/>
  <c r="O130" i="24"/>
  <c r="AY52" i="34"/>
  <c r="N39" i="27"/>
  <c r="L39" i="27"/>
  <c r="H39" i="27"/>
  <c r="L15" i="16"/>
  <c r="L14" i="16"/>
  <c r="M481" i="27"/>
  <c r="N2319" i="27"/>
  <c r="K702" i="27"/>
  <c r="R28" i="27"/>
  <c r="J701" i="27"/>
  <c r="K700" i="27"/>
  <c r="BC52" i="34"/>
  <c r="M2319" i="27"/>
  <c r="A711" i="32"/>
  <c r="AL27" i="30"/>
  <c r="J133" i="27"/>
  <c r="J699" i="27"/>
  <c r="F2319" i="27"/>
  <c r="G96" i="32"/>
  <c r="K699" i="27"/>
  <c r="J24" i="27"/>
  <c r="G223" i="27"/>
  <c r="K703" i="27"/>
  <c r="O2319" i="27"/>
  <c r="E31" i="31"/>
  <c r="D250" i="27" s="1"/>
  <c r="L699" i="27"/>
  <c r="J703" i="27"/>
  <c r="G408" i="32"/>
  <c r="AK11" i="33"/>
  <c r="G707" i="32"/>
  <c r="H24" i="27"/>
  <c r="E19" i="30"/>
  <c r="D24" i="27" s="1"/>
  <c r="J700" i="27"/>
  <c r="L28" i="27"/>
  <c r="A709" i="32"/>
  <c r="J28" i="27"/>
  <c r="A100" i="32"/>
  <c r="P28" i="27"/>
  <c r="L700" i="27"/>
  <c r="L701" i="27"/>
  <c r="L24" i="27"/>
  <c r="L698" i="27"/>
  <c r="L703" i="27"/>
  <c r="F28" i="27"/>
  <c r="O11" i="33"/>
  <c r="K698" i="27" s="1"/>
  <c r="O12" i="33"/>
  <c r="J698" i="27" s="1"/>
  <c r="AL19" i="30"/>
  <c r="AE11" i="33"/>
  <c r="I703" i="27" s="1"/>
  <c r="AH11" i="33"/>
  <c r="K701" i="27"/>
  <c r="Y11" i="33"/>
  <c r="I701" i="27" s="1"/>
  <c r="F2931" i="27" l="1"/>
  <c r="F2501" i="27"/>
  <c r="F2502" i="27" s="1"/>
  <c r="F2503" i="27" s="1"/>
  <c r="F2504" i="27" s="1"/>
  <c r="F2505" i="27" s="1"/>
  <c r="F2500" i="27"/>
  <c r="A2319" i="27"/>
  <c r="B2346" i="27"/>
  <c r="A701" i="27"/>
  <c r="A703" i="27"/>
  <c r="M696" i="27"/>
  <c r="C696" i="27" s="1"/>
  <c r="M762" i="27"/>
  <c r="C762" i="27" s="1"/>
  <c r="M826" i="27"/>
  <c r="C826" i="27" s="1"/>
  <c r="M715" i="27"/>
  <c r="C715" i="27" s="1"/>
  <c r="M779" i="27"/>
  <c r="C779" i="27" s="1"/>
  <c r="M843" i="27"/>
  <c r="C843" i="27" s="1"/>
  <c r="M724" i="27"/>
  <c r="C724" i="27" s="1"/>
  <c r="M788" i="27"/>
  <c r="C788" i="27" s="1"/>
  <c r="M852" i="27"/>
  <c r="C852" i="27" s="1"/>
  <c r="M733" i="27"/>
  <c r="C733" i="27" s="1"/>
  <c r="M797" i="27"/>
  <c r="C797" i="27" s="1"/>
  <c r="M861" i="27"/>
  <c r="C861" i="27" s="1"/>
  <c r="M742" i="27"/>
  <c r="C742" i="27" s="1"/>
  <c r="M806" i="27"/>
  <c r="C806" i="27" s="1"/>
  <c r="M870" i="27"/>
  <c r="C870" i="27" s="1"/>
  <c r="M751" i="27"/>
  <c r="C751" i="27" s="1"/>
  <c r="M815" i="27"/>
  <c r="C815" i="27" s="1"/>
  <c r="M809" i="27"/>
  <c r="C809" i="27" s="1"/>
  <c r="M760" i="27"/>
  <c r="C760" i="27" s="1"/>
  <c r="M720" i="27"/>
  <c r="C720" i="27" s="1"/>
  <c r="M864" i="27"/>
  <c r="C864" i="27" s="1"/>
  <c r="M753" i="27"/>
  <c r="C753" i="27" s="1"/>
  <c r="M817" i="27"/>
  <c r="C817" i="27" s="1"/>
  <c r="M706" i="27"/>
  <c r="C706" i="27" s="1"/>
  <c r="M770" i="27"/>
  <c r="C770" i="27" s="1"/>
  <c r="M834" i="27"/>
  <c r="C834" i="27" s="1"/>
  <c r="M723" i="27"/>
  <c r="C723" i="27" s="1"/>
  <c r="M787" i="27"/>
  <c r="C787" i="27" s="1"/>
  <c r="M851" i="27"/>
  <c r="C851" i="27" s="1"/>
  <c r="M732" i="27"/>
  <c r="C732" i="27" s="1"/>
  <c r="M796" i="27"/>
  <c r="C796" i="27" s="1"/>
  <c r="M860" i="27"/>
  <c r="C860" i="27" s="1"/>
  <c r="M741" i="27"/>
  <c r="C741" i="27" s="1"/>
  <c r="M805" i="27"/>
  <c r="C805" i="27" s="1"/>
  <c r="M869" i="27"/>
  <c r="C869" i="27" s="1"/>
  <c r="M750" i="27"/>
  <c r="C750" i="27" s="1"/>
  <c r="M814" i="27"/>
  <c r="C814" i="27" s="1"/>
  <c r="M695" i="27"/>
  <c r="C695" i="27" s="1"/>
  <c r="M759" i="27"/>
  <c r="C759" i="27" s="1"/>
  <c r="M823" i="27"/>
  <c r="C823" i="27" s="1"/>
  <c r="M824" i="27"/>
  <c r="C824" i="27" s="1"/>
  <c r="M784" i="27"/>
  <c r="C784" i="27" s="1"/>
  <c r="M697" i="27"/>
  <c r="C697" i="27" s="1"/>
  <c r="M761" i="27"/>
  <c r="C761" i="27" s="1"/>
  <c r="M825" i="27"/>
  <c r="C825" i="27" s="1"/>
  <c r="M714" i="27"/>
  <c r="C714" i="27" s="1"/>
  <c r="M778" i="27"/>
  <c r="C778" i="27" s="1"/>
  <c r="M842" i="27"/>
  <c r="C842" i="27" s="1"/>
  <c r="M731" i="27"/>
  <c r="C731" i="27" s="1"/>
  <c r="M795" i="27"/>
  <c r="C795" i="27" s="1"/>
  <c r="M859" i="27"/>
  <c r="C859" i="27" s="1"/>
  <c r="M740" i="27"/>
  <c r="C740" i="27" s="1"/>
  <c r="M804" i="27"/>
  <c r="C804" i="27" s="1"/>
  <c r="M868" i="27"/>
  <c r="C868" i="27" s="1"/>
  <c r="M749" i="27"/>
  <c r="C749" i="27" s="1"/>
  <c r="M813" i="27"/>
  <c r="C813" i="27" s="1"/>
  <c r="M694" i="27"/>
  <c r="C694" i="27" s="1"/>
  <c r="M758" i="27"/>
  <c r="C758" i="27" s="1"/>
  <c r="M822" i="27"/>
  <c r="C822" i="27" s="1"/>
  <c r="M703" i="27"/>
  <c r="C703" i="27" s="1"/>
  <c r="M767" i="27"/>
  <c r="C767" i="27" s="1"/>
  <c r="M831" i="27"/>
  <c r="C831" i="27" s="1"/>
  <c r="M698" i="27"/>
  <c r="C698" i="27" s="1"/>
  <c r="H783" i="27"/>
  <c r="M848" i="27"/>
  <c r="C848" i="27" s="1"/>
  <c r="M705" i="27"/>
  <c r="C705" i="27" s="1"/>
  <c r="M769" i="27"/>
  <c r="C769" i="27" s="1"/>
  <c r="M833" i="27"/>
  <c r="C833" i="27" s="1"/>
  <c r="M722" i="27"/>
  <c r="C722" i="27" s="1"/>
  <c r="M786" i="27"/>
  <c r="C786" i="27" s="1"/>
  <c r="M850" i="27"/>
  <c r="C850" i="27" s="1"/>
  <c r="M739" i="27"/>
  <c r="C739" i="27" s="1"/>
  <c r="M803" i="27"/>
  <c r="C803" i="27" s="1"/>
  <c r="M867" i="27"/>
  <c r="C867" i="27" s="1"/>
  <c r="M748" i="27"/>
  <c r="C748" i="27" s="1"/>
  <c r="M812" i="27"/>
  <c r="C812" i="27" s="1"/>
  <c r="M693" i="27"/>
  <c r="C693" i="27" s="1"/>
  <c r="M757" i="27"/>
  <c r="C757" i="27" s="1"/>
  <c r="M821" i="27"/>
  <c r="C821" i="27" s="1"/>
  <c r="M702" i="27"/>
  <c r="C702" i="27" s="1"/>
  <c r="M766" i="27"/>
  <c r="C766" i="27" s="1"/>
  <c r="M830" i="27"/>
  <c r="C830" i="27" s="1"/>
  <c r="M711" i="27"/>
  <c r="C711" i="27" s="1"/>
  <c r="M775" i="27"/>
  <c r="C775" i="27" s="1"/>
  <c r="M839" i="27"/>
  <c r="C839" i="27" s="1"/>
  <c r="M840" i="27"/>
  <c r="C840" i="27" s="1"/>
  <c r="M704" i="27"/>
  <c r="C704" i="27" s="1"/>
  <c r="M744" i="27"/>
  <c r="C744" i="27" s="1"/>
  <c r="M768" i="27"/>
  <c r="C768" i="27" s="1"/>
  <c r="M728" i="27"/>
  <c r="C728" i="27" s="1"/>
  <c r="M713" i="27"/>
  <c r="C713" i="27" s="1"/>
  <c r="M777" i="27"/>
  <c r="C777" i="27" s="1"/>
  <c r="M841" i="27"/>
  <c r="C841" i="27" s="1"/>
  <c r="M730" i="27"/>
  <c r="C730" i="27" s="1"/>
  <c r="M794" i="27"/>
  <c r="C794" i="27" s="1"/>
  <c r="M858" i="27"/>
  <c r="C858" i="27" s="1"/>
  <c r="M747" i="27"/>
  <c r="C747" i="27" s="1"/>
  <c r="M811" i="27"/>
  <c r="C811" i="27" s="1"/>
  <c r="M692" i="27"/>
  <c r="C692" i="27" s="1"/>
  <c r="M756" i="27"/>
  <c r="C756" i="27" s="1"/>
  <c r="M820" i="27"/>
  <c r="C820" i="27" s="1"/>
  <c r="M701" i="27"/>
  <c r="C701" i="27" s="1"/>
  <c r="M765" i="27"/>
  <c r="C765" i="27" s="1"/>
  <c r="M829" i="27"/>
  <c r="C829" i="27" s="1"/>
  <c r="M710" i="27"/>
  <c r="C710" i="27" s="1"/>
  <c r="M774" i="27"/>
  <c r="C774" i="27" s="1"/>
  <c r="M838" i="27"/>
  <c r="C838" i="27" s="1"/>
  <c r="M719" i="27"/>
  <c r="C719" i="27" s="1"/>
  <c r="M783" i="27"/>
  <c r="C783" i="27" s="1"/>
  <c r="M847" i="27"/>
  <c r="C847" i="27" s="1"/>
  <c r="M808" i="27"/>
  <c r="C808" i="27" s="1"/>
  <c r="M832" i="27"/>
  <c r="C832" i="27" s="1"/>
  <c r="M792" i="27"/>
  <c r="C792" i="27" s="1"/>
  <c r="M721" i="27"/>
  <c r="C721" i="27" s="1"/>
  <c r="M785" i="27"/>
  <c r="C785" i="27" s="1"/>
  <c r="M849" i="27"/>
  <c r="C849" i="27" s="1"/>
  <c r="M738" i="27"/>
  <c r="C738" i="27" s="1"/>
  <c r="M802" i="27"/>
  <c r="C802" i="27" s="1"/>
  <c r="M866" i="27"/>
  <c r="C866" i="27" s="1"/>
  <c r="M755" i="27"/>
  <c r="C755" i="27" s="1"/>
  <c r="M819" i="27"/>
  <c r="C819" i="27" s="1"/>
  <c r="M700" i="27"/>
  <c r="C700" i="27" s="1"/>
  <c r="M764" i="27"/>
  <c r="C764" i="27" s="1"/>
  <c r="M828" i="27"/>
  <c r="C828" i="27" s="1"/>
  <c r="M709" i="27"/>
  <c r="C709" i="27" s="1"/>
  <c r="M773" i="27"/>
  <c r="C773" i="27" s="1"/>
  <c r="M837" i="27"/>
  <c r="C837" i="27" s="1"/>
  <c r="M718" i="27"/>
  <c r="C718" i="27" s="1"/>
  <c r="M782" i="27"/>
  <c r="C782" i="27" s="1"/>
  <c r="M846" i="27"/>
  <c r="C846" i="27" s="1"/>
  <c r="M727" i="27"/>
  <c r="C727" i="27" s="1"/>
  <c r="M791" i="27"/>
  <c r="C791" i="27" s="1"/>
  <c r="M855" i="27"/>
  <c r="C855" i="27" s="1"/>
  <c r="M800" i="27"/>
  <c r="C800" i="27" s="1"/>
  <c r="M752" i="27"/>
  <c r="C752" i="27" s="1"/>
  <c r="M712" i="27"/>
  <c r="C712" i="27" s="1"/>
  <c r="M856" i="27"/>
  <c r="C856" i="27" s="1"/>
  <c r="M729" i="27"/>
  <c r="C729" i="27" s="1"/>
  <c r="M793" i="27"/>
  <c r="C793" i="27" s="1"/>
  <c r="M857" i="27"/>
  <c r="C857" i="27" s="1"/>
  <c r="M746" i="27"/>
  <c r="C746" i="27" s="1"/>
  <c r="M810" i="27"/>
  <c r="C810" i="27" s="1"/>
  <c r="M699" i="27"/>
  <c r="C699" i="27" s="1"/>
  <c r="M763" i="27"/>
  <c r="C763" i="27" s="1"/>
  <c r="M827" i="27"/>
  <c r="C827" i="27" s="1"/>
  <c r="M708" i="27"/>
  <c r="C708" i="27" s="1"/>
  <c r="M772" i="27"/>
  <c r="C772" i="27" s="1"/>
  <c r="M836" i="27"/>
  <c r="C836" i="27" s="1"/>
  <c r="M717" i="27"/>
  <c r="C717" i="27" s="1"/>
  <c r="M781" i="27"/>
  <c r="C781" i="27" s="1"/>
  <c r="M845" i="27"/>
  <c r="C845" i="27" s="1"/>
  <c r="M726" i="27"/>
  <c r="C726" i="27" s="1"/>
  <c r="M790" i="27"/>
  <c r="C790" i="27" s="1"/>
  <c r="M854" i="27"/>
  <c r="C854" i="27" s="1"/>
  <c r="M735" i="27"/>
  <c r="C735" i="27" s="1"/>
  <c r="M799" i="27"/>
  <c r="C799" i="27" s="1"/>
  <c r="M863" i="27"/>
  <c r="C863" i="27" s="1"/>
  <c r="M745" i="27"/>
  <c r="C745" i="27" s="1"/>
  <c r="M816" i="27"/>
  <c r="C816" i="27" s="1"/>
  <c r="M776" i="27"/>
  <c r="C776" i="27" s="1"/>
  <c r="M736" i="27"/>
  <c r="C736" i="27" s="1"/>
  <c r="M737" i="27"/>
  <c r="C737" i="27" s="1"/>
  <c r="M801" i="27"/>
  <c r="C801" i="27" s="1"/>
  <c r="M865" i="27"/>
  <c r="C865" i="27" s="1"/>
  <c r="M754" i="27"/>
  <c r="C754" i="27" s="1"/>
  <c r="M818" i="27"/>
  <c r="C818" i="27" s="1"/>
  <c r="M707" i="27"/>
  <c r="C707" i="27" s="1"/>
  <c r="M771" i="27"/>
  <c r="C771" i="27" s="1"/>
  <c r="M835" i="27"/>
  <c r="C835" i="27" s="1"/>
  <c r="M716" i="27"/>
  <c r="C716" i="27" s="1"/>
  <c r="M780" i="27"/>
  <c r="C780" i="27" s="1"/>
  <c r="M844" i="27"/>
  <c r="C844" i="27" s="1"/>
  <c r="M725" i="27"/>
  <c r="C725" i="27" s="1"/>
  <c r="M789" i="27"/>
  <c r="C789" i="27" s="1"/>
  <c r="M853" i="27"/>
  <c r="C853" i="27" s="1"/>
  <c r="M734" i="27"/>
  <c r="C734" i="27" s="1"/>
  <c r="M798" i="27"/>
  <c r="C798" i="27" s="1"/>
  <c r="M862" i="27"/>
  <c r="C862" i="27" s="1"/>
  <c r="M743" i="27"/>
  <c r="C743" i="27" s="1"/>
  <c r="M807" i="27"/>
  <c r="C807" i="27" s="1"/>
  <c r="M871" i="27"/>
  <c r="C871" i="27" s="1"/>
  <c r="H217" i="27"/>
  <c r="S151" i="24"/>
  <c r="Q151" i="24"/>
  <c r="O151" i="24"/>
  <c r="R151" i="24"/>
  <c r="BB15" i="33"/>
  <c r="Q811" i="32"/>
  <c r="Q851" i="32"/>
  <c r="H130" i="24"/>
  <c r="H64" i="24"/>
  <c r="A39" i="27"/>
  <c r="AS51" i="34"/>
  <c r="U713" i="32"/>
  <c r="U102" i="32"/>
  <c r="U414" i="32"/>
  <c r="AY53" i="34"/>
  <c r="AI11" i="30"/>
  <c r="I3" i="27"/>
  <c r="J705" i="27"/>
  <c r="G248" i="27"/>
  <c r="A412" i="32"/>
  <c r="K705" i="27"/>
  <c r="N2320" i="27"/>
  <c r="G28" i="27"/>
  <c r="AH13" i="33"/>
  <c r="AK13" i="33"/>
  <c r="K707" i="27"/>
  <c r="L705" i="27"/>
  <c r="O14" i="33"/>
  <c r="J704" i="27" s="1"/>
  <c r="L709" i="27"/>
  <c r="E28" i="27"/>
  <c r="E248" i="27"/>
  <c r="I133" i="27"/>
  <c r="P11" i="33"/>
  <c r="I698" i="27" s="1"/>
  <c r="J709" i="27"/>
  <c r="M2320" i="27"/>
  <c r="F2320" i="27"/>
  <c r="M133" i="27"/>
  <c r="BD53" i="34"/>
  <c r="S11" i="33"/>
  <c r="I699" i="27" s="1"/>
  <c r="G709" i="32"/>
  <c r="A713" i="32"/>
  <c r="A102" i="32"/>
  <c r="L704" i="27"/>
  <c r="BD52" i="34"/>
  <c r="V11" i="33"/>
  <c r="I700" i="27" s="1"/>
  <c r="J708" i="27"/>
  <c r="L708" i="27"/>
  <c r="O2320" i="27"/>
  <c r="O13" i="33"/>
  <c r="K704" i="27" s="1"/>
  <c r="BC53" i="34"/>
  <c r="L707" i="27"/>
  <c r="G410" i="32"/>
  <c r="N133" i="27"/>
  <c r="H3" i="27"/>
  <c r="K706" i="27"/>
  <c r="A414" i="32"/>
  <c r="G98" i="32"/>
  <c r="J136" i="27"/>
  <c r="J707" i="27"/>
  <c r="Y13" i="33"/>
  <c r="I707" i="27" s="1"/>
  <c r="K708" i="27"/>
  <c r="AB13" i="33"/>
  <c r="I708" i="27" s="1"/>
  <c r="K709" i="27"/>
  <c r="AE13" i="33"/>
  <c r="I709" i="27" s="1"/>
  <c r="F2932" i="27" l="1"/>
  <c r="F2933" i="27"/>
  <c r="F2507" i="27"/>
  <c r="F2508" i="27" s="1"/>
  <c r="F2509" i="27" s="1"/>
  <c r="F2510" i="27" s="1"/>
  <c r="F2511" i="27" s="1"/>
  <c r="F2506" i="27"/>
  <c r="A2320" i="27"/>
  <c r="B2347" i="27"/>
  <c r="A709" i="27"/>
  <c r="A708" i="27"/>
  <c r="A707" i="27"/>
  <c r="A700" i="27"/>
  <c r="A699" i="27"/>
  <c r="A698" i="27"/>
  <c r="H784" i="27"/>
  <c r="H218" i="27"/>
  <c r="H219" i="27" s="1"/>
  <c r="Q153" i="24"/>
  <c r="R153" i="24"/>
  <c r="O153" i="24"/>
  <c r="M151" i="24"/>
  <c r="S153" i="24"/>
  <c r="L151" i="24"/>
  <c r="P153" i="24"/>
  <c r="N151" i="24"/>
  <c r="BB17" i="33"/>
  <c r="Q853" i="32"/>
  <c r="Q813" i="32"/>
  <c r="AS52" i="34"/>
  <c r="U416" i="32"/>
  <c r="U104" i="32"/>
  <c r="U715" i="32"/>
  <c r="AY54" i="34"/>
  <c r="AI13" i="30"/>
  <c r="B3" i="27"/>
  <c r="C3" i="27" s="1"/>
  <c r="F2321" i="27"/>
  <c r="K712" i="27"/>
  <c r="X9" i="30"/>
  <c r="K133" i="27" s="1"/>
  <c r="G412" i="32"/>
  <c r="I139" i="27"/>
  <c r="P3" i="27"/>
  <c r="M3" i="27"/>
  <c r="AK15" i="33"/>
  <c r="A104" i="32"/>
  <c r="K714" i="27"/>
  <c r="N137" i="27"/>
  <c r="N2321" i="27"/>
  <c r="Q3" i="27"/>
  <c r="O15" i="33"/>
  <c r="K710" i="27" s="1"/>
  <c r="M136" i="27"/>
  <c r="E3" i="27"/>
  <c r="E27" i="31"/>
  <c r="D248" i="27" s="1"/>
  <c r="K713" i="27"/>
  <c r="Q223" i="27"/>
  <c r="L3" i="27"/>
  <c r="J715" i="27"/>
  <c r="L712" i="27"/>
  <c r="J139" i="27"/>
  <c r="L713" i="27"/>
  <c r="G511" i="27"/>
  <c r="R3" i="27"/>
  <c r="E27" i="30"/>
  <c r="D28" i="27" s="1"/>
  <c r="N138" i="27"/>
  <c r="K24" i="27"/>
  <c r="BC54" i="34"/>
  <c r="J713" i="27"/>
  <c r="H223" i="27"/>
  <c r="I136" i="27"/>
  <c r="L711" i="27"/>
  <c r="G711" i="32"/>
  <c r="D3" i="27"/>
  <c r="Y15" i="33"/>
  <c r="I713" i="27" s="1"/>
  <c r="M138" i="27"/>
  <c r="A416" i="32"/>
  <c r="L714" i="27"/>
  <c r="G100" i="32"/>
  <c r="J712" i="27"/>
  <c r="I138" i="27"/>
  <c r="J138" i="27"/>
  <c r="J3" i="27"/>
  <c r="L710" i="27"/>
  <c r="N139" i="27"/>
  <c r="L715" i="27"/>
  <c r="BD54" i="34"/>
  <c r="F3" i="27"/>
  <c r="O3" i="27"/>
  <c r="M2321" i="27"/>
  <c r="J137" i="27"/>
  <c r="J711" i="27"/>
  <c r="S13" i="33"/>
  <c r="I705" i="27" s="1"/>
  <c r="N136" i="27"/>
  <c r="M137" i="27"/>
  <c r="P13" i="33"/>
  <c r="I704" i="27" s="1"/>
  <c r="G3" i="27"/>
  <c r="K3" i="27"/>
  <c r="I137" i="27"/>
  <c r="AH15" i="33"/>
  <c r="M139" i="27"/>
  <c r="O2321" i="27"/>
  <c r="K711" i="27"/>
  <c r="O16" i="33"/>
  <c r="J710" i="27" s="1"/>
  <c r="J142" i="27"/>
  <c r="J714" i="27"/>
  <c r="AB15" i="33"/>
  <c r="I714" i="27" s="1"/>
  <c r="K715" i="27"/>
  <c r="AE15" i="33"/>
  <c r="I715" i="27" s="1"/>
  <c r="F2934" i="27" l="1"/>
  <c r="F2512" i="27"/>
  <c r="F2513" i="27"/>
  <c r="F2514" i="27" s="1"/>
  <c r="F2515" i="27" s="1"/>
  <c r="F2516" i="27" s="1"/>
  <c r="F2517" i="27" s="1"/>
  <c r="A2321" i="27"/>
  <c r="B2348" i="27"/>
  <c r="A715" i="27"/>
  <c r="A714" i="27"/>
  <c r="A704" i="27"/>
  <c r="A705" i="27"/>
  <c r="A713" i="27"/>
  <c r="H785" i="27"/>
  <c r="A133" i="27"/>
  <c r="T133" i="27" s="1"/>
  <c r="O155" i="24"/>
  <c r="L153" i="24"/>
  <c r="R155" i="24"/>
  <c r="M153" i="24"/>
  <c r="P155" i="24"/>
  <c r="Q155" i="24"/>
  <c r="BB19" i="33"/>
  <c r="Q815" i="32"/>
  <c r="Q855" i="32"/>
  <c r="A3" i="27"/>
  <c r="S54" i="24"/>
  <c r="H126" i="24"/>
  <c r="H72" i="24"/>
  <c r="AS53" i="34"/>
  <c r="U106" i="32"/>
  <c r="U717" i="32"/>
  <c r="U418" i="32"/>
  <c r="AY55" i="34"/>
  <c r="AI15" i="30"/>
  <c r="G481" i="27"/>
  <c r="P11" i="30"/>
  <c r="K137" i="27" s="1"/>
  <c r="I143" i="27"/>
  <c r="M142" i="27"/>
  <c r="BD55" i="34"/>
  <c r="O17" i="33"/>
  <c r="K716" i="27" s="1"/>
  <c r="I142" i="27"/>
  <c r="Q28" i="27"/>
  <c r="L720" i="27"/>
  <c r="A418" i="32"/>
  <c r="J143" i="27"/>
  <c r="K721" i="27"/>
  <c r="N2322" i="27"/>
  <c r="J151" i="27"/>
  <c r="K718" i="27"/>
  <c r="M2322" i="27"/>
  <c r="M145" i="27"/>
  <c r="T11" i="30"/>
  <c r="K138" i="27" s="1"/>
  <c r="AK17" i="33"/>
  <c r="L11" i="30"/>
  <c r="K136" i="27" s="1"/>
  <c r="L716" i="27"/>
  <c r="N145" i="27"/>
  <c r="J718" i="27"/>
  <c r="O2322" i="27"/>
  <c r="L718" i="27"/>
  <c r="N143" i="27"/>
  <c r="I145" i="27"/>
  <c r="J719" i="27"/>
  <c r="J144" i="27"/>
  <c r="K720" i="27"/>
  <c r="J145" i="27"/>
  <c r="S15" i="33"/>
  <c r="I711" i="27" s="1"/>
  <c r="G414" i="32"/>
  <c r="H28" i="27"/>
  <c r="BC55" i="34"/>
  <c r="AH17" i="33"/>
  <c r="N142" i="27"/>
  <c r="G102" i="32"/>
  <c r="L721" i="27"/>
  <c r="A715" i="32"/>
  <c r="O18" i="33"/>
  <c r="J716" i="27" s="1"/>
  <c r="I144" i="27"/>
  <c r="X11" i="30"/>
  <c r="K139" i="27" s="1"/>
  <c r="J720" i="27"/>
  <c r="L719" i="27"/>
  <c r="F2322" i="27"/>
  <c r="V15" i="33"/>
  <c r="I712" i="27" s="1"/>
  <c r="G713" i="32"/>
  <c r="P15" i="33"/>
  <c r="I710" i="27" s="1"/>
  <c r="A106" i="32"/>
  <c r="M144" i="27"/>
  <c r="M143" i="27"/>
  <c r="K717" i="27"/>
  <c r="N144" i="27"/>
  <c r="AB17" i="33"/>
  <c r="I720" i="27" s="1"/>
  <c r="J721" i="27"/>
  <c r="AE17" i="33"/>
  <c r="I721" i="27" s="1"/>
  <c r="K719" i="27"/>
  <c r="Y17" i="33"/>
  <c r="I719" i="27" s="1"/>
  <c r="F2935" i="27" l="1"/>
  <c r="F2518" i="27"/>
  <c r="F2519" i="27"/>
  <c r="F2520" i="27" s="1"/>
  <c r="F2521" i="27" s="1"/>
  <c r="F2522" i="27" s="1"/>
  <c r="F2523" i="27" s="1"/>
  <c r="A2322" i="27"/>
  <c r="B2349" i="27"/>
  <c r="A719" i="27"/>
  <c r="A721" i="27"/>
  <c r="A720" i="27"/>
  <c r="A710" i="27"/>
  <c r="A712" i="27"/>
  <c r="A711" i="27"/>
  <c r="H786" i="27"/>
  <c r="A139" i="27"/>
  <c r="T139" i="27" s="1"/>
  <c r="A136" i="27"/>
  <c r="T136" i="27" s="1"/>
  <c r="A138" i="27"/>
  <c r="T138" i="27" s="1"/>
  <c r="A137" i="27"/>
  <c r="T137" i="27" s="1"/>
  <c r="R157" i="24"/>
  <c r="L155" i="24"/>
  <c r="P157" i="24"/>
  <c r="S157" i="24"/>
  <c r="O157" i="24"/>
  <c r="N155" i="24"/>
  <c r="Q157" i="24"/>
  <c r="M155" i="24"/>
  <c r="BB21" i="33"/>
  <c r="Q857" i="32"/>
  <c r="Q817" i="32"/>
  <c r="R56" i="24"/>
  <c r="S56" i="24"/>
  <c r="Q56" i="24"/>
  <c r="P56" i="24"/>
  <c r="AS54" i="34"/>
  <c r="U420" i="32"/>
  <c r="U108" i="32"/>
  <c r="U719" i="32"/>
  <c r="AY56" i="34"/>
  <c r="AI17" i="30"/>
  <c r="N222" i="24"/>
  <c r="F293" i="24"/>
  <c r="F285" i="24"/>
  <c r="F277" i="24"/>
  <c r="F269" i="24"/>
  <c r="F253" i="24"/>
  <c r="F245" i="24"/>
  <c r="F237" i="24"/>
  <c r="F229" i="24"/>
  <c r="F221" i="24"/>
  <c r="E293" i="24"/>
  <c r="E285" i="24"/>
  <c r="E277" i="24"/>
  <c r="E269" i="24"/>
  <c r="E253" i="24"/>
  <c r="E245" i="24"/>
  <c r="E237" i="24"/>
  <c r="E229" i="24"/>
  <c r="E221" i="24"/>
  <c r="D221" i="24"/>
  <c r="B293" i="24"/>
  <c r="B285" i="24"/>
  <c r="B277" i="24"/>
  <c r="B269" i="24"/>
  <c r="B261" i="24"/>
  <c r="B253" i="24"/>
  <c r="B237" i="24"/>
  <c r="B229" i="24"/>
  <c r="C229" i="24"/>
  <c r="B221" i="24"/>
  <c r="C237" i="24"/>
  <c r="C253" i="24"/>
  <c r="G253" i="24"/>
  <c r="C255" i="24"/>
  <c r="C257" i="24"/>
  <c r="C259" i="24"/>
  <c r="C261" i="24"/>
  <c r="C258" i="24"/>
  <c r="C262" i="24"/>
  <c r="C263" i="24"/>
  <c r="C285" i="24"/>
  <c r="C293" i="24"/>
  <c r="C256" i="24"/>
  <c r="C264" i="24"/>
  <c r="C265" i="24"/>
  <c r="C269" i="24"/>
  <c r="C254" i="24"/>
  <c r="C266" i="24"/>
  <c r="C277" i="24"/>
  <c r="C221" i="24"/>
  <c r="AU9" i="33"/>
  <c r="L724" i="27"/>
  <c r="K726" i="27"/>
  <c r="N150" i="27"/>
  <c r="J154" i="27"/>
  <c r="K723" i="27"/>
  <c r="N148" i="27"/>
  <c r="L722" i="27"/>
  <c r="G715" i="32"/>
  <c r="M149" i="27"/>
  <c r="M148" i="27"/>
  <c r="K724" i="27"/>
  <c r="I150" i="27"/>
  <c r="I148" i="27"/>
  <c r="N2323" i="27"/>
  <c r="I149" i="27"/>
  <c r="O20" i="33"/>
  <c r="J722" i="27" s="1"/>
  <c r="L727" i="27"/>
  <c r="J149" i="27"/>
  <c r="AK19" i="33"/>
  <c r="A717" i="32"/>
  <c r="M150" i="27"/>
  <c r="AH19" i="33"/>
  <c r="K727" i="27"/>
  <c r="A108" i="32"/>
  <c r="P13" i="30"/>
  <c r="K143" i="27" s="1"/>
  <c r="J726" i="27"/>
  <c r="J724" i="27"/>
  <c r="G104" i="32"/>
  <c r="J150" i="27"/>
  <c r="N156" i="27"/>
  <c r="P17" i="33"/>
  <c r="I716" i="27" s="1"/>
  <c r="J148" i="27"/>
  <c r="N149" i="27"/>
  <c r="L726" i="27"/>
  <c r="BD56" i="34"/>
  <c r="J723" i="27"/>
  <c r="J727" i="27"/>
  <c r="AE19" i="33"/>
  <c r="I727" i="27" s="1"/>
  <c r="AB19" i="33"/>
  <c r="I726" i="27" s="1"/>
  <c r="M151" i="27"/>
  <c r="A420" i="32"/>
  <c r="I151" i="27"/>
  <c r="L13" i="30"/>
  <c r="K142" i="27" s="1"/>
  <c r="V17" i="33"/>
  <c r="I718" i="27" s="1"/>
  <c r="BC56" i="34"/>
  <c r="T13" i="30"/>
  <c r="K144" i="27" s="1"/>
  <c r="L725" i="27"/>
  <c r="A719" i="32"/>
  <c r="G416" i="32"/>
  <c r="K725" i="27"/>
  <c r="F2323" i="27"/>
  <c r="L723" i="27"/>
  <c r="N151" i="27"/>
  <c r="O19" i="33"/>
  <c r="K722" i="27" s="1"/>
  <c r="X13" i="30"/>
  <c r="K145" i="27" s="1"/>
  <c r="M2323" i="27"/>
  <c r="O2323" i="27"/>
  <c r="J725" i="27"/>
  <c r="Y19" i="33"/>
  <c r="I725" i="27" s="1"/>
  <c r="F2936" i="27" l="1"/>
  <c r="F2525" i="27"/>
  <c r="F2526" i="27" s="1"/>
  <c r="F2527" i="27" s="1"/>
  <c r="F2528" i="27" s="1"/>
  <c r="F2529" i="27" s="1"/>
  <c r="F2524" i="27"/>
  <c r="A2323" i="27"/>
  <c r="B2350" i="27"/>
  <c r="A725" i="27"/>
  <c r="A718" i="27"/>
  <c r="A726" i="27"/>
  <c r="A727" i="27"/>
  <c r="A716" i="27"/>
  <c r="H787" i="27"/>
  <c r="H788" i="27"/>
  <c r="A145" i="27"/>
  <c r="T145" i="27" s="1"/>
  <c r="A144" i="27"/>
  <c r="T144" i="27" s="1"/>
  <c r="A142" i="27"/>
  <c r="T142" i="27" s="1"/>
  <c r="A143" i="27"/>
  <c r="T143" i="27" s="1"/>
  <c r="O159" i="24"/>
  <c r="N157" i="24"/>
  <c r="R159" i="24"/>
  <c r="L157" i="24"/>
  <c r="Q159" i="24"/>
  <c r="P159" i="24"/>
  <c r="S159" i="24"/>
  <c r="BB23" i="33"/>
  <c r="R58" i="24"/>
  <c r="S58" i="24"/>
  <c r="Q58" i="24"/>
  <c r="P58" i="24"/>
  <c r="AS55" i="34"/>
  <c r="C621" i="32"/>
  <c r="C623" i="32"/>
  <c r="C647" i="32"/>
  <c r="C625" i="32"/>
  <c r="C649" i="32"/>
  <c r="C627" i="32"/>
  <c r="C651" i="32"/>
  <c r="C629" i="32"/>
  <c r="C653" i="32"/>
  <c r="C631" i="32"/>
  <c r="C655" i="32"/>
  <c r="C633" i="32"/>
  <c r="C657" i="32"/>
  <c r="C635" i="32"/>
  <c r="C659" i="32"/>
  <c r="C637" i="32"/>
  <c r="C639" i="32"/>
  <c r="C641" i="32"/>
  <c r="C643" i="32"/>
  <c r="C645" i="32"/>
  <c r="U721" i="32"/>
  <c r="U110" i="32"/>
  <c r="U422" i="32"/>
  <c r="C267" i="24"/>
  <c r="AY57" i="34"/>
  <c r="AI19" i="30"/>
  <c r="AS9" i="33"/>
  <c r="I157" i="27"/>
  <c r="K731" i="27"/>
  <c r="I156" i="27"/>
  <c r="BD57" i="34"/>
  <c r="K732" i="27"/>
  <c r="A721" i="32"/>
  <c r="L731" i="27"/>
  <c r="BC57" i="34"/>
  <c r="A422" i="32"/>
  <c r="M160" i="27"/>
  <c r="J733" i="27"/>
  <c r="G106" i="32"/>
  <c r="K729" i="27"/>
  <c r="G418" i="32"/>
  <c r="K733" i="27"/>
  <c r="N2324" i="27"/>
  <c r="L730" i="27"/>
  <c r="J731" i="27"/>
  <c r="J157" i="27"/>
  <c r="O21" i="33"/>
  <c r="K728" i="27" s="1"/>
  <c r="P15" i="30"/>
  <c r="K149" i="27" s="1"/>
  <c r="X15" i="30"/>
  <c r="K151" i="27" s="1"/>
  <c r="J730" i="27"/>
  <c r="AK21" i="33"/>
  <c r="M157" i="27"/>
  <c r="O22" i="33"/>
  <c r="J728" i="27" s="1"/>
  <c r="K730" i="27"/>
  <c r="M2324" i="27"/>
  <c r="J156" i="27"/>
  <c r="V19" i="33"/>
  <c r="I724" i="27" s="1"/>
  <c r="G717" i="32"/>
  <c r="L732" i="27"/>
  <c r="J732" i="27"/>
  <c r="AB21" i="33"/>
  <c r="I732" i="27" s="1"/>
  <c r="N154" i="27"/>
  <c r="T15" i="30"/>
  <c r="K150" i="27" s="1"/>
  <c r="AE21" i="33"/>
  <c r="I733" i="27" s="1"/>
  <c r="O2324" i="27"/>
  <c r="S19" i="33"/>
  <c r="I723" i="27" s="1"/>
  <c r="AH21" i="33"/>
  <c r="I154" i="27"/>
  <c r="J729" i="27"/>
  <c r="M154" i="27"/>
  <c r="Y21" i="33"/>
  <c r="I731" i="27" s="1"/>
  <c r="J155" i="27"/>
  <c r="P19" i="33"/>
  <c r="I722" i="27" s="1"/>
  <c r="M156" i="27"/>
  <c r="L15" i="30"/>
  <c r="K148" i="27" s="1"/>
  <c r="A110" i="32"/>
  <c r="L733" i="27"/>
  <c r="F2324" i="27"/>
  <c r="L729" i="27"/>
  <c r="N157" i="27"/>
  <c r="L728" i="27"/>
  <c r="F2937" i="27" l="1"/>
  <c r="F2531" i="27"/>
  <c r="F2532" i="27" s="1"/>
  <c r="F2533" i="27" s="1"/>
  <c r="F2534" i="27" s="1"/>
  <c r="F2535" i="27" s="1"/>
  <c r="F2530" i="27"/>
  <c r="K1415" i="27"/>
  <c r="K2015" i="27"/>
  <c r="K1414" i="27"/>
  <c r="K2014" i="27"/>
  <c r="K1413" i="27"/>
  <c r="K2013" i="27"/>
  <c r="K1412" i="27"/>
  <c r="K2012" i="27"/>
  <c r="A2324" i="27"/>
  <c r="B2351" i="27"/>
  <c r="A722" i="27"/>
  <c r="A731" i="27"/>
  <c r="A723" i="27"/>
  <c r="A733" i="27"/>
  <c r="A732" i="27"/>
  <c r="A724" i="27"/>
  <c r="H789" i="27"/>
  <c r="A148" i="27"/>
  <c r="T148" i="27" s="1"/>
  <c r="A150" i="27"/>
  <c r="T150" i="27" s="1"/>
  <c r="A151" i="27"/>
  <c r="T151" i="27" s="1"/>
  <c r="A149" i="27"/>
  <c r="T149" i="27" s="1"/>
  <c r="S161" i="24"/>
  <c r="Q161" i="24"/>
  <c r="O161" i="24"/>
  <c r="L159" i="24"/>
  <c r="M159" i="24"/>
  <c r="R161" i="24"/>
  <c r="P161" i="24"/>
  <c r="N159" i="24"/>
  <c r="BB25" i="33"/>
  <c r="R60" i="24"/>
  <c r="S60" i="24"/>
  <c r="Q60" i="24"/>
  <c r="P60" i="24"/>
  <c r="W641" i="32"/>
  <c r="W649" i="32"/>
  <c r="W625" i="32"/>
  <c r="W655" i="32"/>
  <c r="W631" i="32"/>
  <c r="W653" i="32"/>
  <c r="W645" i="32"/>
  <c r="W629" i="32"/>
  <c r="W627" i="32"/>
  <c r="W637" i="32"/>
  <c r="W633" i="32"/>
  <c r="W643" i="32"/>
  <c r="W651" i="32"/>
  <c r="W639" i="32"/>
  <c r="W659" i="32"/>
  <c r="W647" i="32"/>
  <c r="W635" i="32"/>
  <c r="W623" i="32"/>
  <c r="W657" i="32"/>
  <c r="W621" i="32"/>
  <c r="AS56" i="34"/>
  <c r="U723" i="32"/>
  <c r="U424" i="32"/>
  <c r="U112" i="32"/>
  <c r="AY58" i="34"/>
  <c r="AI21" i="30"/>
  <c r="AT9" i="33"/>
  <c r="AQ9" i="33" a="1"/>
  <c r="AQ9" i="33" s="1"/>
  <c r="F42" i="16"/>
  <c r="J735" i="27"/>
  <c r="M162" i="27"/>
  <c r="K736" i="27"/>
  <c r="J160" i="27"/>
  <c r="M163" i="27"/>
  <c r="N161" i="27"/>
  <c r="G108" i="32"/>
  <c r="S21" i="33"/>
  <c r="I729" i="27" s="1"/>
  <c r="L736" i="27"/>
  <c r="J161" i="27"/>
  <c r="A424" i="32"/>
  <c r="V21" i="33"/>
  <c r="I730" i="27" s="1"/>
  <c r="K737" i="27"/>
  <c r="I161" i="27"/>
  <c r="I162" i="27"/>
  <c r="K739" i="27"/>
  <c r="O23" i="33"/>
  <c r="K734" i="27" s="1"/>
  <c r="X17" i="30"/>
  <c r="K157" i="27" s="1"/>
  <c r="I163" i="27"/>
  <c r="BD58" i="34"/>
  <c r="G719" i="32"/>
  <c r="K738" i="27"/>
  <c r="L735" i="27"/>
  <c r="P21" i="33"/>
  <c r="I728" i="27" s="1"/>
  <c r="N162" i="27"/>
  <c r="J736" i="27"/>
  <c r="L17" i="30"/>
  <c r="K154" i="27" s="1"/>
  <c r="A723" i="32"/>
  <c r="AH23" i="33"/>
  <c r="O2325" i="27"/>
  <c r="J738" i="27"/>
  <c r="T17" i="30"/>
  <c r="K156" i="27" s="1"/>
  <c r="AB23" i="33"/>
  <c r="I738" i="27" s="1"/>
  <c r="F2325" i="27"/>
  <c r="I160" i="27"/>
  <c r="L738" i="27"/>
  <c r="N160" i="27"/>
  <c r="L739" i="27"/>
  <c r="N2325" i="27"/>
  <c r="AK23" i="33"/>
  <c r="A112" i="32"/>
  <c r="K735" i="27"/>
  <c r="G420" i="32"/>
  <c r="J163" i="27"/>
  <c r="M2325" i="27"/>
  <c r="L737" i="27"/>
  <c r="L734" i="27"/>
  <c r="M161" i="27"/>
  <c r="BC58" i="34"/>
  <c r="O24" i="33"/>
  <c r="J734" i="27" s="1"/>
  <c r="J162" i="27"/>
  <c r="N163" i="27"/>
  <c r="J167" i="27"/>
  <c r="J737" i="27"/>
  <c r="Y23" i="33"/>
  <c r="I737" i="27" s="1"/>
  <c r="J739" i="27"/>
  <c r="AE23" i="33"/>
  <c r="I739" i="27" s="1"/>
  <c r="F2938" i="27" l="1"/>
  <c r="F2939" i="27"/>
  <c r="F2537" i="27"/>
  <c r="F2538" i="27" s="1"/>
  <c r="F2539" i="27" s="1"/>
  <c r="F2540" i="27" s="1"/>
  <c r="F2541" i="27" s="1"/>
  <c r="F2536" i="27"/>
  <c r="A2325" i="27"/>
  <c r="B2352" i="27"/>
  <c r="A739" i="27"/>
  <c r="A737" i="27"/>
  <c r="A738" i="27"/>
  <c r="A728" i="27"/>
  <c r="A730" i="27"/>
  <c r="A729" i="27"/>
  <c r="H790" i="27"/>
  <c r="A156" i="27"/>
  <c r="T156" i="27" s="1"/>
  <c r="A154" i="27"/>
  <c r="T154" i="27" s="1"/>
  <c r="A157" i="27"/>
  <c r="T157" i="27" s="1"/>
  <c r="S163" i="24"/>
  <c r="Q163" i="24"/>
  <c r="L161" i="24"/>
  <c r="O163" i="24"/>
  <c r="M161" i="24"/>
  <c r="P163" i="24"/>
  <c r="R163" i="24"/>
  <c r="N161" i="24"/>
  <c r="BB27" i="33"/>
  <c r="R62" i="24"/>
  <c r="S62" i="24"/>
  <c r="P62" i="24"/>
  <c r="K651" i="32"/>
  <c r="K641" i="32"/>
  <c r="K643" i="32"/>
  <c r="K657" i="32"/>
  <c r="K631" i="32"/>
  <c r="K647" i="32"/>
  <c r="K659" i="32"/>
  <c r="K625" i="32"/>
  <c r="K639" i="32"/>
  <c r="K649" i="32"/>
  <c r="K633" i="32"/>
  <c r="K637" i="32"/>
  <c r="K627" i="32"/>
  <c r="K629" i="32"/>
  <c r="K645" i="32"/>
  <c r="K653" i="32"/>
  <c r="K635" i="32"/>
  <c r="K623" i="32"/>
  <c r="K655" i="32"/>
  <c r="K621" i="32"/>
  <c r="AS57" i="34"/>
  <c r="U114" i="32"/>
  <c r="U426" i="32"/>
  <c r="U725" i="32"/>
  <c r="AY59" i="34"/>
  <c r="AI23" i="30"/>
  <c r="J9" i="33"/>
  <c r="G149" i="24" s="1"/>
  <c r="J168" i="27"/>
  <c r="K743" i="27"/>
  <c r="L744" i="27"/>
  <c r="N2326" i="27"/>
  <c r="N169" i="27"/>
  <c r="J743" i="27"/>
  <c r="J745" i="27"/>
  <c r="N166" i="27"/>
  <c r="G110" i="32"/>
  <c r="S23" i="33"/>
  <c r="I735" i="27" s="1"/>
  <c r="I166" i="27"/>
  <c r="K741" i="27"/>
  <c r="AH25" i="33"/>
  <c r="J744" i="27"/>
  <c r="Y25" i="33"/>
  <c r="I743" i="27" s="1"/>
  <c r="K745" i="27"/>
  <c r="F2326" i="27"/>
  <c r="I167" i="27"/>
  <c r="V23" i="33"/>
  <c r="I736" i="27" s="1"/>
  <c r="L740" i="27"/>
  <c r="AE25" i="33"/>
  <c r="I745" i="27" s="1"/>
  <c r="O25" i="33"/>
  <c r="K740" i="27" s="1"/>
  <c r="M169" i="27"/>
  <c r="N167" i="27"/>
  <c r="K742" i="27"/>
  <c r="X19" i="30"/>
  <c r="K163" i="27" s="1"/>
  <c r="A426" i="32"/>
  <c r="M167" i="27"/>
  <c r="BD59" i="34"/>
  <c r="G422" i="32"/>
  <c r="O2326" i="27"/>
  <c r="L743" i="27"/>
  <c r="G721" i="32"/>
  <c r="P23" i="33"/>
  <c r="I734" i="27" s="1"/>
  <c r="L742" i="27"/>
  <c r="J166" i="27"/>
  <c r="K744" i="27"/>
  <c r="P19" i="30"/>
  <c r="K161" i="27" s="1"/>
  <c r="O26" i="33"/>
  <c r="J740" i="27" s="1"/>
  <c r="I169" i="27"/>
  <c r="J741" i="27"/>
  <c r="J742" i="27"/>
  <c r="T19" i="30"/>
  <c r="K162" i="27" s="1"/>
  <c r="AK25" i="33"/>
  <c r="M166" i="27"/>
  <c r="L741" i="27"/>
  <c r="L19" i="30"/>
  <c r="K160" i="27" s="1"/>
  <c r="M2326" i="27"/>
  <c r="L745" i="27"/>
  <c r="J169" i="27"/>
  <c r="AB25" i="33"/>
  <c r="I744" i="27" s="1"/>
  <c r="J174" i="27"/>
  <c r="F2940" i="27" l="1"/>
  <c r="F2543" i="27"/>
  <c r="F2544" i="27" s="1"/>
  <c r="F2545" i="27" s="1"/>
  <c r="F2546" i="27" s="1"/>
  <c r="F2547" i="27" s="1"/>
  <c r="F2542" i="27"/>
  <c r="A2326" i="27"/>
  <c r="B2353" i="27"/>
  <c r="A744" i="27"/>
  <c r="A734" i="27"/>
  <c r="A745" i="27"/>
  <c r="A736" i="27"/>
  <c r="A743" i="27"/>
  <c r="A735" i="27"/>
  <c r="H791" i="27"/>
  <c r="A160" i="27"/>
  <c r="T160" i="27" s="1"/>
  <c r="A162" i="27"/>
  <c r="T162" i="27" s="1"/>
  <c r="A161" i="27"/>
  <c r="T161" i="27" s="1"/>
  <c r="A163" i="27"/>
  <c r="T163" i="27" s="1"/>
  <c r="N163" i="24"/>
  <c r="P165" i="24"/>
  <c r="Q165" i="24"/>
  <c r="R165" i="24"/>
  <c r="S165" i="24"/>
  <c r="M163" i="24"/>
  <c r="L163" i="24"/>
  <c r="O165" i="24"/>
  <c r="BB29" i="33"/>
  <c r="R64" i="24"/>
  <c r="S64" i="24"/>
  <c r="Q64" i="24"/>
  <c r="P64" i="24"/>
  <c r="AS58" i="34"/>
  <c r="U116" i="32"/>
  <c r="U727" i="32"/>
  <c r="U428" i="32"/>
  <c r="C270" i="24"/>
  <c r="AY60" i="34"/>
  <c r="AI25" i="30"/>
  <c r="F127" i="16"/>
  <c r="I127" i="16" s="1"/>
  <c r="I172" i="27"/>
  <c r="K748" i="27"/>
  <c r="J750" i="27"/>
  <c r="L750" i="27"/>
  <c r="G723" i="32"/>
  <c r="L748" i="27"/>
  <c r="N172" i="27"/>
  <c r="A727" i="32"/>
  <c r="J749" i="27"/>
  <c r="L21" i="30"/>
  <c r="K166" i="27" s="1"/>
  <c r="J175" i="27"/>
  <c r="J747" i="27"/>
  <c r="P25" i="33"/>
  <c r="I740" i="27" s="1"/>
  <c r="J748" i="27"/>
  <c r="BC60" i="34"/>
  <c r="J172" i="27"/>
  <c r="G112" i="32"/>
  <c r="M179" i="27"/>
  <c r="BC59" i="34"/>
  <c r="A428" i="32"/>
  <c r="I175" i="27"/>
  <c r="K749" i="27"/>
  <c r="A114" i="32"/>
  <c r="S25" i="33"/>
  <c r="I741" i="27" s="1"/>
  <c r="N2327" i="27"/>
  <c r="O27" i="33"/>
  <c r="K746" i="27" s="1"/>
  <c r="M174" i="27"/>
  <c r="G424" i="32"/>
  <c r="P21" i="30"/>
  <c r="K167" i="27" s="1"/>
  <c r="Y27" i="33"/>
  <c r="I749" i="27" s="1"/>
  <c r="K747" i="27"/>
  <c r="O2327" i="27"/>
  <c r="AH27" i="33"/>
  <c r="M2327" i="27"/>
  <c r="O28" i="33"/>
  <c r="J746" i="27" s="1"/>
  <c r="K751" i="27"/>
  <c r="N175" i="27"/>
  <c r="M172" i="27"/>
  <c r="V25" i="33"/>
  <c r="I742" i="27" s="1"/>
  <c r="BD60" i="34"/>
  <c r="L749" i="27"/>
  <c r="L751" i="27"/>
  <c r="M175" i="27"/>
  <c r="L747" i="27"/>
  <c r="K750" i="27"/>
  <c r="A116" i="32"/>
  <c r="I174" i="27"/>
  <c r="F2327" i="27"/>
  <c r="L746" i="27"/>
  <c r="X21" i="30"/>
  <c r="K169" i="27" s="1"/>
  <c r="N174" i="27"/>
  <c r="J173" i="27"/>
  <c r="J179" i="27"/>
  <c r="A725" i="32"/>
  <c r="AB27" i="33"/>
  <c r="I750" i="27" s="1"/>
  <c r="AK27" i="33"/>
  <c r="J751" i="27"/>
  <c r="AE27" i="33"/>
  <c r="I751" i="27" s="1"/>
  <c r="F2941" i="27" l="1"/>
  <c r="F2549" i="27"/>
  <c r="F2550" i="27" s="1"/>
  <c r="F2551" i="27" s="1"/>
  <c r="F2552" i="27" s="1"/>
  <c r="F2553" i="27" s="1"/>
  <c r="F2548" i="27"/>
  <c r="A2327" i="27"/>
  <c r="B2354" i="27"/>
  <c r="A751" i="27"/>
  <c r="A750" i="27"/>
  <c r="A742" i="27"/>
  <c r="A749" i="27"/>
  <c r="A741" i="27"/>
  <c r="A740" i="27"/>
  <c r="H792" i="27"/>
  <c r="A169" i="27"/>
  <c r="T169" i="27" s="1"/>
  <c r="A167" i="27"/>
  <c r="T167" i="27" s="1"/>
  <c r="A166" i="27"/>
  <c r="T166" i="27" s="1"/>
  <c r="R167" i="24"/>
  <c r="Q167" i="24"/>
  <c r="O167" i="24"/>
  <c r="L165" i="24"/>
  <c r="N165" i="24"/>
  <c r="S167" i="24"/>
  <c r="P167" i="24"/>
  <c r="M165" i="24"/>
  <c r="BB31" i="33"/>
  <c r="S66" i="24"/>
  <c r="Q66" i="24"/>
  <c r="P66" i="24"/>
  <c r="AS59" i="34"/>
  <c r="U118" i="32"/>
  <c r="U430" i="32"/>
  <c r="U729" i="32"/>
  <c r="C271" i="24"/>
  <c r="AY61" i="34"/>
  <c r="AI27" i="30"/>
  <c r="L752" i="27"/>
  <c r="J757" i="27"/>
  <c r="J756" i="27"/>
  <c r="L754" i="27"/>
  <c r="N181" i="27"/>
  <c r="T23" i="30"/>
  <c r="K174" i="27" s="1"/>
  <c r="S27" i="33"/>
  <c r="I747" i="27" s="1"/>
  <c r="K757" i="27"/>
  <c r="A430" i="32"/>
  <c r="F2328" i="27"/>
  <c r="J754" i="27"/>
  <c r="I179" i="27"/>
  <c r="AK29" i="33"/>
  <c r="I180" i="27"/>
  <c r="M181" i="27"/>
  <c r="P27" i="33"/>
  <c r="I746" i="27" s="1"/>
  <c r="O29" i="33"/>
  <c r="K752" i="27" s="1"/>
  <c r="K754" i="27"/>
  <c r="N178" i="27"/>
  <c r="BC61" i="34"/>
  <c r="A729" i="32"/>
  <c r="K755" i="27"/>
  <c r="L753" i="27"/>
  <c r="N179" i="27"/>
  <c r="J178" i="27"/>
  <c r="X23" i="30"/>
  <c r="K175" i="27" s="1"/>
  <c r="J180" i="27"/>
  <c r="M178" i="27"/>
  <c r="A118" i="32"/>
  <c r="L757" i="27"/>
  <c r="L23" i="30"/>
  <c r="K172" i="27" s="1"/>
  <c r="I181" i="27"/>
  <c r="V27" i="33"/>
  <c r="I748" i="27" s="1"/>
  <c r="AH29" i="33"/>
  <c r="N180" i="27"/>
  <c r="J753" i="27"/>
  <c r="M180" i="27"/>
  <c r="K753" i="27"/>
  <c r="M2328" i="27"/>
  <c r="G114" i="32"/>
  <c r="L756" i="27"/>
  <c r="AE29" i="33"/>
  <c r="I757" i="27" s="1"/>
  <c r="G426" i="32"/>
  <c r="O2328" i="27"/>
  <c r="J181" i="27"/>
  <c r="G725" i="32"/>
  <c r="L755" i="27"/>
  <c r="O30" i="33"/>
  <c r="J752" i="27" s="1"/>
  <c r="N2328" i="27"/>
  <c r="BD61" i="34"/>
  <c r="I178" i="27"/>
  <c r="J185" i="27"/>
  <c r="J755" i="27"/>
  <c r="Y29" i="33"/>
  <c r="I755" i="27" s="1"/>
  <c r="K756" i="27"/>
  <c r="AB29" i="33"/>
  <c r="I756" i="27" s="1"/>
  <c r="F2942" i="27" l="1"/>
  <c r="F2554" i="27"/>
  <c r="F2555" i="27"/>
  <c r="F2556" i="27" s="1"/>
  <c r="F2557" i="27" s="1"/>
  <c r="F2558" i="27" s="1"/>
  <c r="F2559" i="27" s="1"/>
  <c r="A2328" i="27"/>
  <c r="B2355" i="27"/>
  <c r="A756" i="27"/>
  <c r="A755" i="27"/>
  <c r="A757" i="27"/>
  <c r="A748" i="27"/>
  <c r="A746" i="27"/>
  <c r="A747" i="27"/>
  <c r="H794" i="27"/>
  <c r="H793" i="27"/>
  <c r="A172" i="27"/>
  <c r="T172" i="27" s="1"/>
  <c r="A175" i="27"/>
  <c r="T175" i="27" s="1"/>
  <c r="A174" i="27"/>
  <c r="T174" i="27" s="1"/>
  <c r="P169" i="24"/>
  <c r="S169" i="24"/>
  <c r="L167" i="24"/>
  <c r="R169" i="24"/>
  <c r="Q169" i="24"/>
  <c r="O169" i="24"/>
  <c r="M167" i="24"/>
  <c r="N167" i="24"/>
  <c r="BB33" i="33"/>
  <c r="R68" i="24"/>
  <c r="S68" i="24"/>
  <c r="P68" i="24"/>
  <c r="AS60" i="34"/>
  <c r="U120" i="32"/>
  <c r="U731" i="32"/>
  <c r="U432" i="32"/>
  <c r="C272" i="24"/>
  <c r="AY62" i="34"/>
  <c r="AI29" i="30"/>
  <c r="K762" i="27"/>
  <c r="L762" i="27"/>
  <c r="AK31" i="33"/>
  <c r="L759" i="27"/>
  <c r="N2329" i="27"/>
  <c r="J762" i="27"/>
  <c r="N185" i="27"/>
  <c r="J760" i="27"/>
  <c r="O2329" i="27"/>
  <c r="P29" i="33"/>
  <c r="I752" i="27" s="1"/>
  <c r="M2329" i="27"/>
  <c r="A120" i="32"/>
  <c r="F2329" i="27"/>
  <c r="O31" i="33"/>
  <c r="K758" i="27" s="1"/>
  <c r="N184" i="27"/>
  <c r="I187" i="27"/>
  <c r="K759" i="27"/>
  <c r="G727" i="32"/>
  <c r="J187" i="27"/>
  <c r="M184" i="27"/>
  <c r="G116" i="32"/>
  <c r="J759" i="27"/>
  <c r="I184" i="27"/>
  <c r="L761" i="27"/>
  <c r="I185" i="27"/>
  <c r="K760" i="27"/>
  <c r="S29" i="33"/>
  <c r="I753" i="27" s="1"/>
  <c r="J763" i="27"/>
  <c r="O32" i="33"/>
  <c r="J758" i="27" s="1"/>
  <c r="P25" i="30"/>
  <c r="K179" i="27" s="1"/>
  <c r="K763" i="27"/>
  <c r="N187" i="27"/>
  <c r="J761" i="27"/>
  <c r="G428" i="32"/>
  <c r="L758" i="27"/>
  <c r="V29" i="33"/>
  <c r="I754" i="27" s="1"/>
  <c r="BC62" i="34"/>
  <c r="T25" i="30"/>
  <c r="K180" i="27" s="1"/>
  <c r="AH31" i="33"/>
  <c r="K761" i="27"/>
  <c r="M185" i="27"/>
  <c r="X25" i="30"/>
  <c r="K181" i="27" s="1"/>
  <c r="L25" i="30"/>
  <c r="K178" i="27" s="1"/>
  <c r="L763" i="27"/>
  <c r="J184" i="27"/>
  <c r="M187" i="27"/>
  <c r="A731" i="32"/>
  <c r="BD62" i="34"/>
  <c r="AB31" i="33"/>
  <c r="I762" i="27" s="1"/>
  <c r="J186" i="27"/>
  <c r="L760" i="27"/>
  <c r="AE31" i="33"/>
  <c r="I763" i="27" s="1"/>
  <c r="Y31" i="33"/>
  <c r="I761" i="27" s="1"/>
  <c r="J192" i="27"/>
  <c r="F2943" i="27" l="1"/>
  <c r="F2561" i="27"/>
  <c r="F2562" i="27" s="1"/>
  <c r="F2563" i="27" s="1"/>
  <c r="F2564" i="27" s="1"/>
  <c r="F2565" i="27" s="1"/>
  <c r="F2560" i="27"/>
  <c r="A2329" i="27"/>
  <c r="B2356" i="27"/>
  <c r="A761" i="27"/>
  <c r="A763" i="27"/>
  <c r="A762" i="27"/>
  <c r="A754" i="27"/>
  <c r="A753" i="27"/>
  <c r="A752" i="27"/>
  <c r="H795" i="27"/>
  <c r="A178" i="27"/>
  <c r="T178" i="27" s="1"/>
  <c r="A181" i="27"/>
  <c r="T181" i="27" s="1"/>
  <c r="A180" i="27"/>
  <c r="T180" i="27" s="1"/>
  <c r="A179" i="27"/>
  <c r="T179" i="27" s="1"/>
  <c r="P171" i="24"/>
  <c r="S171" i="24"/>
  <c r="Q171" i="24"/>
  <c r="R171" i="24"/>
  <c r="M169" i="24"/>
  <c r="O171" i="24"/>
  <c r="L169" i="24"/>
  <c r="N169" i="24"/>
  <c r="BB35" i="33"/>
  <c r="R70" i="24"/>
  <c r="S70" i="24"/>
  <c r="Q70" i="24"/>
  <c r="P70" i="24"/>
  <c r="AS61" i="34"/>
  <c r="U434" i="32"/>
  <c r="U733" i="32"/>
  <c r="U122" i="32"/>
  <c r="C273" i="24"/>
  <c r="AY63" i="34"/>
  <c r="AI31" i="30"/>
  <c r="G693" i="27"/>
  <c r="G692" i="27"/>
  <c r="G695" i="27"/>
  <c r="L764" i="27"/>
  <c r="BD63" i="34"/>
  <c r="N190" i="27"/>
  <c r="J767" i="27"/>
  <c r="N199" i="27"/>
  <c r="I190" i="27"/>
  <c r="G430" i="32"/>
  <c r="AH33" i="33"/>
  <c r="J766" i="27"/>
  <c r="BC63" i="34"/>
  <c r="M2330" i="27"/>
  <c r="G118" i="32"/>
  <c r="P31" i="33"/>
  <c r="I758" i="27" s="1"/>
  <c r="L765" i="27"/>
  <c r="F2330" i="27"/>
  <c r="K766" i="27"/>
  <c r="J190" i="27"/>
  <c r="N192" i="27"/>
  <c r="O33" i="33"/>
  <c r="K764" i="27" s="1"/>
  <c r="J765" i="27"/>
  <c r="K767" i="27"/>
  <c r="L769" i="27"/>
  <c r="A122" i="32"/>
  <c r="I192" i="27"/>
  <c r="O2330" i="27"/>
  <c r="S31" i="33"/>
  <c r="I759" i="27" s="1"/>
  <c r="P27" i="30"/>
  <c r="K185" i="27" s="1"/>
  <c r="N2330" i="27"/>
  <c r="J769" i="27"/>
  <c r="K769" i="27"/>
  <c r="J191" i="27"/>
  <c r="M193" i="27"/>
  <c r="N191" i="27"/>
  <c r="M190" i="27"/>
  <c r="AK33" i="33"/>
  <c r="M192" i="27"/>
  <c r="A434" i="32"/>
  <c r="X27" i="30"/>
  <c r="K187" i="27" s="1"/>
  <c r="O34" i="33"/>
  <c r="J764" i="27" s="1"/>
  <c r="V31" i="33"/>
  <c r="I760" i="27" s="1"/>
  <c r="A733" i="32"/>
  <c r="I191" i="27"/>
  <c r="AE33" i="33"/>
  <c r="I769" i="27" s="1"/>
  <c r="A432" i="32"/>
  <c r="I193" i="27"/>
  <c r="Y33" i="33"/>
  <c r="I767" i="27" s="1"/>
  <c r="L27" i="30"/>
  <c r="K184" i="27" s="1"/>
  <c r="L768" i="27"/>
  <c r="J768" i="27"/>
  <c r="G729" i="32"/>
  <c r="L767" i="27"/>
  <c r="M191" i="27"/>
  <c r="J193" i="27"/>
  <c r="K765" i="27"/>
  <c r="N193" i="27"/>
  <c r="L766" i="27"/>
  <c r="J197" i="27"/>
  <c r="K768" i="27"/>
  <c r="AB33" i="33"/>
  <c r="I768" i="27" s="1"/>
  <c r="F2944" i="27" l="1"/>
  <c r="F2945" i="27"/>
  <c r="F2567" i="27"/>
  <c r="F2568" i="27" s="1"/>
  <c r="F2569" i="27" s="1"/>
  <c r="F2570" i="27" s="1"/>
  <c r="F2571" i="27" s="1"/>
  <c r="F2566" i="27"/>
  <c r="A2330" i="27"/>
  <c r="A768" i="27"/>
  <c r="A767" i="27"/>
  <c r="A769" i="27"/>
  <c r="A760" i="27"/>
  <c r="A759" i="27"/>
  <c r="A758" i="27"/>
  <c r="H796" i="27"/>
  <c r="A184" i="27"/>
  <c r="T184" i="27" s="1"/>
  <c r="A187" i="27"/>
  <c r="T187" i="27" s="1"/>
  <c r="A185" i="27"/>
  <c r="T185" i="27" s="1"/>
  <c r="P173" i="24"/>
  <c r="Q173" i="24"/>
  <c r="M171" i="24"/>
  <c r="O173" i="24"/>
  <c r="L171" i="24"/>
  <c r="R173" i="24"/>
  <c r="N171" i="24"/>
  <c r="S173" i="24"/>
  <c r="BB37" i="33"/>
  <c r="S72" i="24"/>
  <c r="Q72" i="24"/>
  <c r="P72" i="24"/>
  <c r="AS62" i="34"/>
  <c r="U124" i="32"/>
  <c r="U735" i="32"/>
  <c r="U436" i="32"/>
  <c r="C274" i="24"/>
  <c r="AY64" i="34"/>
  <c r="AI33" i="30"/>
  <c r="G698" i="27"/>
  <c r="G701" i="27"/>
  <c r="G699" i="27"/>
  <c r="G700" i="27"/>
  <c r="J198" i="27"/>
  <c r="I199" i="27"/>
  <c r="I196" i="27"/>
  <c r="L772" i="27"/>
  <c r="J199" i="27"/>
  <c r="O35" i="33"/>
  <c r="K770" i="27" s="1"/>
  <c r="N197" i="27"/>
  <c r="M2331" i="27"/>
  <c r="S33" i="33"/>
  <c r="I765" i="27" s="1"/>
  <c r="J196" i="27"/>
  <c r="K775" i="27"/>
  <c r="M199" i="27"/>
  <c r="O2331" i="27"/>
  <c r="J771" i="27"/>
  <c r="L775" i="27"/>
  <c r="J772" i="27"/>
  <c r="K772" i="27"/>
  <c r="G731" i="32"/>
  <c r="L771" i="27"/>
  <c r="L770" i="27"/>
  <c r="N198" i="27"/>
  <c r="BC64" i="34"/>
  <c r="K771" i="27"/>
  <c r="AK35" i="33"/>
  <c r="N2331" i="27"/>
  <c r="J774" i="27"/>
  <c r="A124" i="32"/>
  <c r="L773" i="27"/>
  <c r="M196" i="27"/>
  <c r="T29" i="30"/>
  <c r="K192" i="27" s="1"/>
  <c r="P29" i="30"/>
  <c r="K191" i="27" s="1"/>
  <c r="I198" i="27"/>
  <c r="O36" i="33"/>
  <c r="J770" i="27" s="1"/>
  <c r="P33" i="33"/>
  <c r="I764" i="27" s="1"/>
  <c r="G432" i="32"/>
  <c r="A436" i="32"/>
  <c r="I197" i="27"/>
  <c r="A735" i="32"/>
  <c r="L29" i="30"/>
  <c r="K190" i="27" s="1"/>
  <c r="V33" i="33"/>
  <c r="I766" i="27" s="1"/>
  <c r="J773" i="27"/>
  <c r="G120" i="32"/>
  <c r="M197" i="27"/>
  <c r="F2331" i="27"/>
  <c r="N196" i="27"/>
  <c r="X29" i="30"/>
  <c r="K193" i="27" s="1"/>
  <c r="AH35" i="33"/>
  <c r="M198" i="27"/>
  <c r="L774" i="27"/>
  <c r="J204" i="27"/>
  <c r="J775" i="27"/>
  <c r="AE35" i="33"/>
  <c r="I775" i="27" s="1"/>
  <c r="K774" i="27"/>
  <c r="AB35" i="33"/>
  <c r="I774" i="27" s="1"/>
  <c r="K773" i="27"/>
  <c r="Y35" i="33"/>
  <c r="I773" i="27" s="1"/>
  <c r="F2946" i="27" l="1"/>
  <c r="F2573" i="27"/>
  <c r="F2574" i="27" s="1"/>
  <c r="F2575" i="27" s="1"/>
  <c r="F2576" i="27" s="1"/>
  <c r="F2577" i="27" s="1"/>
  <c r="F2572" i="27"/>
  <c r="A2331" i="27"/>
  <c r="A773" i="27"/>
  <c r="A774" i="27"/>
  <c r="A775" i="27"/>
  <c r="A766" i="27"/>
  <c r="A764" i="27"/>
  <c r="A765" i="27"/>
  <c r="H797" i="27"/>
  <c r="A193" i="27"/>
  <c r="T193" i="27" s="1"/>
  <c r="A190" i="27"/>
  <c r="T190" i="27" s="1"/>
  <c r="A191" i="27"/>
  <c r="T191" i="27" s="1"/>
  <c r="A192" i="27"/>
  <c r="T192" i="27" s="1"/>
  <c r="O175" i="24"/>
  <c r="S175" i="24"/>
  <c r="P175" i="24"/>
  <c r="L173" i="24"/>
  <c r="R175" i="24"/>
  <c r="N173" i="24"/>
  <c r="Q175" i="24"/>
  <c r="M173" i="24"/>
  <c r="BB39" i="33"/>
  <c r="R74" i="24"/>
  <c r="S74" i="24"/>
  <c r="Q74" i="24"/>
  <c r="P74" i="24"/>
  <c r="AS63" i="34"/>
  <c r="U438" i="32"/>
  <c r="U737" i="32"/>
  <c r="U126" i="32"/>
  <c r="C275" i="24"/>
  <c r="AY65" i="34"/>
  <c r="AI35" i="30"/>
  <c r="AP9" i="34"/>
  <c r="L2277" i="27"/>
  <c r="G704" i="27"/>
  <c r="G707" i="27"/>
  <c r="G705" i="27"/>
  <c r="G706" i="27"/>
  <c r="N205" i="27"/>
  <c r="J780" i="27"/>
  <c r="L776" i="27"/>
  <c r="BD64" i="34"/>
  <c r="L777" i="27"/>
  <c r="BD65" i="34"/>
  <c r="N202" i="27"/>
  <c r="J777" i="27"/>
  <c r="J202" i="27"/>
  <c r="K781" i="27"/>
  <c r="J205" i="27"/>
  <c r="J779" i="27"/>
  <c r="J211" i="27"/>
  <c r="O2332" i="27"/>
  <c r="G434" i="32"/>
  <c r="I202" i="27"/>
  <c r="S35" i="33"/>
  <c r="I771" i="27" s="1"/>
  <c r="G122" i="32"/>
  <c r="A126" i="32"/>
  <c r="V35" i="33"/>
  <c r="I772" i="27" s="1"/>
  <c r="L778" i="27"/>
  <c r="P35" i="33"/>
  <c r="I770" i="27" s="1"/>
  <c r="O37" i="33"/>
  <c r="K776" i="27" s="1"/>
  <c r="M202" i="27"/>
  <c r="K778" i="27"/>
  <c r="K777" i="27"/>
  <c r="N203" i="27"/>
  <c r="A737" i="32"/>
  <c r="M205" i="27"/>
  <c r="AK37" i="33"/>
  <c r="L781" i="27"/>
  <c r="F2332" i="27"/>
  <c r="M203" i="27"/>
  <c r="J203" i="27"/>
  <c r="I204" i="27"/>
  <c r="BC65" i="34"/>
  <c r="L31" i="30"/>
  <c r="K196" i="27" s="1"/>
  <c r="L780" i="27"/>
  <c r="O38" i="33"/>
  <c r="J776" i="27" s="1"/>
  <c r="I205" i="27"/>
  <c r="G733" i="32"/>
  <c r="M204" i="27"/>
  <c r="A438" i="32"/>
  <c r="I203" i="27"/>
  <c r="L779" i="27"/>
  <c r="T31" i="30"/>
  <c r="K198" i="27" s="1"/>
  <c r="M2332" i="27"/>
  <c r="X31" i="30"/>
  <c r="K199" i="27" s="1"/>
  <c r="N2332" i="27"/>
  <c r="N204" i="27"/>
  <c r="AH37" i="33"/>
  <c r="P31" i="30"/>
  <c r="K197" i="27" s="1"/>
  <c r="J778" i="27"/>
  <c r="N209" i="27"/>
  <c r="J781" i="27"/>
  <c r="AE37" i="33"/>
  <c r="I781" i="27" s="1"/>
  <c r="K780" i="27"/>
  <c r="AB37" i="33"/>
  <c r="I780" i="27" s="1"/>
  <c r="K779" i="27"/>
  <c r="Y37" i="33"/>
  <c r="I779" i="27" s="1"/>
  <c r="F2947" i="27" l="1"/>
  <c r="F2578" i="27"/>
  <c r="F2579" i="27"/>
  <c r="F2580" i="27" s="1"/>
  <c r="F2581" i="27" s="1"/>
  <c r="F2582" i="27" s="1"/>
  <c r="F2583" i="27" s="1"/>
  <c r="A2332" i="27"/>
  <c r="AR9" i="34"/>
  <c r="A779" i="27"/>
  <c r="A780" i="27"/>
  <c r="A781" i="27"/>
  <c r="A770" i="27"/>
  <c r="A772" i="27"/>
  <c r="A771" i="27"/>
  <c r="H798" i="27"/>
  <c r="A197" i="27"/>
  <c r="T197" i="27" s="1"/>
  <c r="A199" i="27"/>
  <c r="T199" i="27" s="1"/>
  <c r="A198" i="27"/>
  <c r="T198" i="27" s="1"/>
  <c r="A196" i="27"/>
  <c r="T196" i="27" s="1"/>
  <c r="Q177" i="24"/>
  <c r="R177" i="24"/>
  <c r="P177" i="24"/>
  <c r="N175" i="24"/>
  <c r="O177" i="24"/>
  <c r="S177" i="24"/>
  <c r="L175" i="24"/>
  <c r="M175" i="24"/>
  <c r="BB41" i="33"/>
  <c r="R76" i="24"/>
  <c r="S76" i="24"/>
  <c r="Q76" i="24"/>
  <c r="P76" i="24"/>
  <c r="AS64" i="34"/>
  <c r="U128" i="32"/>
  <c r="U739" i="32"/>
  <c r="U440" i="32"/>
  <c r="Q631" i="32"/>
  <c r="Q651" i="32"/>
  <c r="Q633" i="32"/>
  <c r="Q625" i="32"/>
  <c r="Q643" i="32"/>
  <c r="Q649" i="32"/>
  <c r="Q655" i="32"/>
  <c r="Q653" i="32"/>
  <c r="Q637" i="32"/>
  <c r="Q627" i="32"/>
  <c r="Q641" i="32"/>
  <c r="Q647" i="32"/>
  <c r="Q623" i="32"/>
  <c r="Q645" i="32"/>
  <c r="Q659" i="32"/>
  <c r="Q639" i="32"/>
  <c r="Q629" i="32"/>
  <c r="P621" i="32"/>
  <c r="P623" i="32" s="1"/>
  <c r="P625" i="32" s="1"/>
  <c r="P627" i="32" s="1"/>
  <c r="P629" i="32" s="1"/>
  <c r="P631" i="32" s="1"/>
  <c r="P633" i="32" s="1"/>
  <c r="P635" i="32" s="1"/>
  <c r="P637" i="32" s="1"/>
  <c r="P639" i="32" s="1"/>
  <c r="P641" i="32" s="1"/>
  <c r="P643" i="32" s="1"/>
  <c r="P645" i="32" s="1"/>
  <c r="P647" i="32" s="1"/>
  <c r="P649" i="32" s="1"/>
  <c r="P651" i="32" s="1"/>
  <c r="P653" i="32" s="1"/>
  <c r="P655" i="32" s="1"/>
  <c r="P657" i="32" s="1"/>
  <c r="P659" i="32" s="1"/>
  <c r="P661" i="32" s="1"/>
  <c r="P663" i="32" s="1"/>
  <c r="P665" i="32" s="1"/>
  <c r="P667" i="32" s="1"/>
  <c r="P669" i="32" s="1"/>
  <c r="P671" i="32" s="1"/>
  <c r="P673" i="32" s="1"/>
  <c r="P675" i="32" s="1"/>
  <c r="P677" i="32" s="1"/>
  <c r="P679" i="32" s="1"/>
  <c r="P681" i="32" s="1"/>
  <c r="P683" i="32" s="1"/>
  <c r="P685" i="32" s="1"/>
  <c r="P687" i="32" s="1"/>
  <c r="P689" i="32" s="1"/>
  <c r="P691" i="32" s="1"/>
  <c r="P693" i="32" s="1"/>
  <c r="P695" i="32" s="1"/>
  <c r="P697" i="32" s="1"/>
  <c r="P699" i="32" s="1"/>
  <c r="P701" i="32" s="1"/>
  <c r="P703" i="32" s="1"/>
  <c r="P705" i="32" s="1"/>
  <c r="P707" i="32" s="1"/>
  <c r="P709" i="32" s="1"/>
  <c r="P711" i="32" s="1"/>
  <c r="P713" i="32" s="1"/>
  <c r="P715" i="32" s="1"/>
  <c r="P717" i="32" s="1"/>
  <c r="P719" i="32" s="1"/>
  <c r="P721" i="32" s="1"/>
  <c r="P723" i="32" s="1"/>
  <c r="P725" i="32" s="1"/>
  <c r="P727" i="32" s="1"/>
  <c r="P729" i="32" s="1"/>
  <c r="P731" i="32" s="1"/>
  <c r="P733" i="32" s="1"/>
  <c r="P735" i="32" s="1"/>
  <c r="P737" i="32" s="1"/>
  <c r="P739" i="32" s="1"/>
  <c r="P741" i="32" s="1"/>
  <c r="P743" i="32" s="1"/>
  <c r="P745" i="32" s="1"/>
  <c r="P747" i="32" s="1"/>
  <c r="P749" i="32" s="1"/>
  <c r="P751" i="32" s="1"/>
  <c r="P753" i="32" s="1"/>
  <c r="P755" i="32" s="1"/>
  <c r="P757" i="32" s="1"/>
  <c r="P759" i="32" s="1"/>
  <c r="P761" i="32" s="1"/>
  <c r="P763" i="32" s="1"/>
  <c r="P765" i="32" s="1"/>
  <c r="P767" i="32" s="1"/>
  <c r="P769" i="32" s="1"/>
  <c r="P771" i="32" s="1"/>
  <c r="P773" i="32" s="1"/>
  <c r="P775" i="32" s="1"/>
  <c r="P777" i="32" s="1"/>
  <c r="P779" i="32" s="1"/>
  <c r="P781" i="32" s="1"/>
  <c r="P783" i="32" s="1"/>
  <c r="P785" i="32" s="1"/>
  <c r="P787" i="32" s="1"/>
  <c r="P789" i="32" s="1"/>
  <c r="P791" i="32" s="1"/>
  <c r="P793" i="32" s="1"/>
  <c r="P795" i="32" s="1"/>
  <c r="P797" i="32" s="1"/>
  <c r="P799" i="32" s="1"/>
  <c r="P801" i="32" s="1"/>
  <c r="P803" i="32" s="1"/>
  <c r="P805" i="32" s="1"/>
  <c r="P807" i="32" s="1"/>
  <c r="P809" i="32" s="1"/>
  <c r="P811" i="32" s="1"/>
  <c r="P813" i="32" s="1"/>
  <c r="P815" i="32" s="1"/>
  <c r="P817" i="32" s="1"/>
  <c r="P819" i="32" s="1"/>
  <c r="Q621" i="32"/>
  <c r="Q657" i="32"/>
  <c r="Q635" i="32"/>
  <c r="AY66" i="34"/>
  <c r="AI37" i="30"/>
  <c r="AQ9" i="34"/>
  <c r="G711" i="27"/>
  <c r="G713" i="27"/>
  <c r="G712" i="27"/>
  <c r="G710" i="27"/>
  <c r="J208" i="27"/>
  <c r="N208" i="27"/>
  <c r="I208" i="27"/>
  <c r="J784" i="27"/>
  <c r="N211" i="27"/>
  <c r="L33" i="30"/>
  <c r="K202" i="27" s="1"/>
  <c r="J210" i="27"/>
  <c r="F2333" i="27"/>
  <c r="G436" i="32"/>
  <c r="L787" i="27"/>
  <c r="J217" i="27"/>
  <c r="A128" i="32"/>
  <c r="J783" i="27"/>
  <c r="J785" i="27"/>
  <c r="L785" i="27"/>
  <c r="BD66" i="34"/>
  <c r="L784" i="27"/>
  <c r="I211" i="27"/>
  <c r="P37" i="33"/>
  <c r="I776" i="27" s="1"/>
  <c r="V37" i="33"/>
  <c r="I778" i="27" s="1"/>
  <c r="J786" i="27"/>
  <c r="O2333" i="27"/>
  <c r="O40" i="33"/>
  <c r="J782" i="27" s="1"/>
  <c r="P33" i="30"/>
  <c r="K203" i="27" s="1"/>
  <c r="O39" i="33"/>
  <c r="K782" i="27" s="1"/>
  <c r="J216" i="27"/>
  <c r="J209" i="27"/>
  <c r="L786" i="27"/>
  <c r="J787" i="27"/>
  <c r="J215" i="27"/>
  <c r="AK39" i="33"/>
  <c r="G124" i="32"/>
  <c r="T33" i="30"/>
  <c r="K204" i="27" s="1"/>
  <c r="A739" i="32"/>
  <c r="AH39" i="33"/>
  <c r="I210" i="27"/>
  <c r="S37" i="33"/>
  <c r="I777" i="27" s="1"/>
  <c r="L782" i="27"/>
  <c r="K785" i="27"/>
  <c r="A440" i="32"/>
  <c r="X33" i="30"/>
  <c r="K205" i="27" s="1"/>
  <c r="Y39" i="33"/>
  <c r="I785" i="27" s="1"/>
  <c r="K783" i="27"/>
  <c r="K784" i="27"/>
  <c r="M210" i="27"/>
  <c r="I209" i="27"/>
  <c r="M211" i="27"/>
  <c r="M208" i="27"/>
  <c r="G735" i="32"/>
  <c r="M2333" i="27"/>
  <c r="N2333" i="27"/>
  <c r="M209" i="27"/>
  <c r="L783" i="27"/>
  <c r="N210" i="27"/>
  <c r="K787" i="27"/>
  <c r="AE39" i="33"/>
  <c r="I787" i="27" s="1"/>
  <c r="K786" i="27"/>
  <c r="AB39" i="33"/>
  <c r="I786" i="27" s="1"/>
  <c r="F2948" i="27" l="1"/>
  <c r="F2585" i="27"/>
  <c r="F2586" i="27" s="1"/>
  <c r="F2587" i="27" s="1"/>
  <c r="F2588" i="27" s="1"/>
  <c r="F2589" i="27" s="1"/>
  <c r="F2584" i="27"/>
  <c r="A2333" i="27"/>
  <c r="A786" i="27"/>
  <c r="A787" i="27"/>
  <c r="A785" i="27"/>
  <c r="A777" i="27"/>
  <c r="A778" i="27"/>
  <c r="A776" i="27"/>
  <c r="H800" i="27"/>
  <c r="H799" i="27"/>
  <c r="Q819" i="32"/>
  <c r="P821" i="32"/>
  <c r="P823" i="32" s="1"/>
  <c r="P825" i="32" s="1"/>
  <c r="P827" i="32" s="1"/>
  <c r="P829" i="32" s="1"/>
  <c r="P831" i="32" s="1"/>
  <c r="P833" i="32" s="1"/>
  <c r="P835" i="32" s="1"/>
  <c r="P837" i="32" s="1"/>
  <c r="P839" i="32" s="1"/>
  <c r="P841" i="32" s="1"/>
  <c r="P843" i="32" s="1"/>
  <c r="P845" i="32" s="1"/>
  <c r="P847" i="32" s="1"/>
  <c r="P849" i="32" s="1"/>
  <c r="P851" i="32" s="1"/>
  <c r="P853" i="32" s="1"/>
  <c r="P855" i="32" s="1"/>
  <c r="P857" i="32" s="1"/>
  <c r="P859" i="32" s="1"/>
  <c r="A205" i="27"/>
  <c r="T205" i="27" s="1"/>
  <c r="A204" i="27"/>
  <c r="T204" i="27" s="1"/>
  <c r="A203" i="27"/>
  <c r="T203" i="27" s="1"/>
  <c r="A202" i="27"/>
  <c r="T202" i="27" s="1"/>
  <c r="S179" i="24"/>
  <c r="Q179" i="24"/>
  <c r="O179" i="24"/>
  <c r="N177" i="24"/>
  <c r="R179" i="24"/>
  <c r="L177" i="24"/>
  <c r="M177" i="24"/>
  <c r="P179" i="24"/>
  <c r="BB43" i="33"/>
  <c r="R78" i="24"/>
  <c r="S78" i="24"/>
  <c r="Q78" i="24"/>
  <c r="P78" i="24"/>
  <c r="AS65" i="34"/>
  <c r="U442" i="32"/>
  <c r="U741" i="32"/>
  <c r="U130" i="32"/>
  <c r="AY67" i="34"/>
  <c r="H2" i="29"/>
  <c r="G719" i="27"/>
  <c r="G716" i="27"/>
  <c r="G717" i="27"/>
  <c r="G718" i="27"/>
  <c r="L791" i="27"/>
  <c r="P39" i="33"/>
  <c r="I782" i="27" s="1"/>
  <c r="A130" i="32"/>
  <c r="T35" i="30"/>
  <c r="K210" i="27" s="1"/>
  <c r="M214" i="27"/>
  <c r="N2334" i="27"/>
  <c r="AH41" i="33"/>
  <c r="M2334" i="27"/>
  <c r="I217" i="27"/>
  <c r="AK41" i="33"/>
  <c r="L793" i="27"/>
  <c r="K789" i="27"/>
  <c r="J792" i="27"/>
  <c r="J793" i="27"/>
  <c r="I216" i="27"/>
  <c r="V39" i="33"/>
  <c r="I784" i="27" s="1"/>
  <c r="G438" i="32"/>
  <c r="K792" i="27"/>
  <c r="N216" i="27"/>
  <c r="J790" i="27"/>
  <c r="J789" i="27"/>
  <c r="O2334" i="27"/>
  <c r="S39" i="33"/>
  <c r="I783" i="27" s="1"/>
  <c r="L792" i="27"/>
  <c r="N214" i="27"/>
  <c r="G737" i="32"/>
  <c r="A442" i="32"/>
  <c r="K793" i="27"/>
  <c r="O41" i="33"/>
  <c r="K788" i="27" s="1"/>
  <c r="AE41" i="33"/>
  <c r="I793" i="27" s="1"/>
  <c r="M215" i="27"/>
  <c r="I215" i="27"/>
  <c r="AB41" i="33"/>
  <c r="I792" i="27" s="1"/>
  <c r="BC66" i="34"/>
  <c r="G126" i="32"/>
  <c r="K790" i="27"/>
  <c r="A741" i="32"/>
  <c r="K791" i="27"/>
  <c r="M216" i="27"/>
  <c r="L789" i="27"/>
  <c r="L788" i="27"/>
  <c r="I214" i="27"/>
  <c r="N215" i="27"/>
  <c r="F2334" i="27"/>
  <c r="P35" i="30"/>
  <c r="K209" i="27" s="1"/>
  <c r="X35" i="30"/>
  <c r="K211" i="27" s="1"/>
  <c r="O42" i="33"/>
  <c r="J788" i="27" s="1"/>
  <c r="M217" i="27"/>
  <c r="J214" i="27"/>
  <c r="N217" i="27"/>
  <c r="L790" i="27"/>
  <c r="L35" i="30"/>
  <c r="K208" i="27" s="1"/>
  <c r="J791" i="27"/>
  <c r="Y41" i="33"/>
  <c r="I791" i="27" s="1"/>
  <c r="F2949" i="27" l="1"/>
  <c r="F2591" i="27"/>
  <c r="F2592" i="27" s="1"/>
  <c r="F2593" i="27" s="1"/>
  <c r="F2594" i="27" s="1"/>
  <c r="F2595" i="27" s="1"/>
  <c r="F2590" i="27"/>
  <c r="A2334" i="27"/>
  <c r="A791" i="27"/>
  <c r="A792" i="27"/>
  <c r="A793" i="27"/>
  <c r="A783" i="27"/>
  <c r="A784" i="27"/>
  <c r="A782" i="27"/>
  <c r="H801" i="27"/>
  <c r="Q859" i="32"/>
  <c r="P861" i="32"/>
  <c r="P863" i="32" s="1"/>
  <c r="P865" i="32" s="1"/>
  <c r="P867" i="32" s="1"/>
  <c r="P869" i="32" s="1"/>
  <c r="P871" i="32" s="1"/>
  <c r="P873" i="32" s="1"/>
  <c r="P875" i="32" s="1"/>
  <c r="P877" i="32" s="1"/>
  <c r="P879" i="32" s="1"/>
  <c r="P881" i="32" s="1"/>
  <c r="P883" i="32" s="1"/>
  <c r="P885" i="32" s="1"/>
  <c r="P887" i="32" s="1"/>
  <c r="P889" i="32" s="1"/>
  <c r="P891" i="32" s="1"/>
  <c r="P893" i="32" s="1"/>
  <c r="P895" i="32" s="1"/>
  <c r="P897" i="32" s="1"/>
  <c r="P899" i="32" s="1"/>
  <c r="P901" i="32" s="1"/>
  <c r="P903" i="32" s="1"/>
  <c r="P905" i="32" s="1"/>
  <c r="P907" i="32" s="1"/>
  <c r="P909" i="32" s="1"/>
  <c r="P911" i="32" s="1"/>
  <c r="P913" i="32" s="1"/>
  <c r="P915" i="32" s="1"/>
  <c r="P917" i="32" s="1"/>
  <c r="P919" i="32" s="1"/>
  <c r="P921" i="32" s="1"/>
  <c r="P923" i="32" s="1"/>
  <c r="P925" i="32" s="1"/>
  <c r="P927" i="32" s="1"/>
  <c r="P929" i="32" s="1"/>
  <c r="P931" i="32" s="1"/>
  <c r="P933" i="32" s="1"/>
  <c r="P935" i="32" s="1"/>
  <c r="P937" i="32" s="1"/>
  <c r="P939" i="32" s="1"/>
  <c r="P941" i="32" s="1"/>
  <c r="P943" i="32" s="1"/>
  <c r="P945" i="32" s="1"/>
  <c r="P947" i="32" s="1"/>
  <c r="P949" i="32" s="1"/>
  <c r="P951" i="32" s="1"/>
  <c r="P953" i="32" s="1"/>
  <c r="P955" i="32" s="1"/>
  <c r="P957" i="32" s="1"/>
  <c r="P959" i="32" s="1"/>
  <c r="P961" i="32" s="1"/>
  <c r="P963" i="32" s="1"/>
  <c r="P965" i="32" s="1"/>
  <c r="P967" i="32" s="1"/>
  <c r="P969" i="32" s="1"/>
  <c r="P971" i="32" s="1"/>
  <c r="P973" i="32" s="1"/>
  <c r="P975" i="32" s="1"/>
  <c r="P977" i="32" s="1"/>
  <c r="P979" i="32" s="1"/>
  <c r="P981" i="32" s="1"/>
  <c r="P983" i="32" s="1"/>
  <c r="P985" i="32" s="1"/>
  <c r="P987" i="32" s="1"/>
  <c r="P989" i="32" s="1"/>
  <c r="P991" i="32" s="1"/>
  <c r="P993" i="32" s="1"/>
  <c r="P995" i="32" s="1"/>
  <c r="P997" i="32" s="1"/>
  <c r="P999" i="32" s="1"/>
  <c r="P1001" i="32" s="1"/>
  <c r="P1003" i="32" s="1"/>
  <c r="P1005" i="32" s="1"/>
  <c r="P1007" i="32" s="1"/>
  <c r="P1009" i="32" s="1"/>
  <c r="P1011" i="32" s="1"/>
  <c r="P1013" i="32" s="1"/>
  <c r="P1015" i="32" s="1"/>
  <c r="P1017" i="32" s="1"/>
  <c r="P1019" i="32" s="1"/>
  <c r="P1021" i="32" s="1"/>
  <c r="P1023" i="32" s="1"/>
  <c r="P1025" i="32" s="1"/>
  <c r="P1027" i="32" s="1"/>
  <c r="P1029" i="32" s="1"/>
  <c r="P1031" i="32" s="1"/>
  <c r="P1033" i="32" s="1"/>
  <c r="P1035" i="32" s="1"/>
  <c r="P1037" i="32" s="1"/>
  <c r="P1039" i="32" s="1"/>
  <c r="P1041" i="32" s="1"/>
  <c r="P1043" i="32" s="1"/>
  <c r="P1045" i="32" s="1"/>
  <c r="P1047" i="32" s="1"/>
  <c r="P1049" i="32" s="1"/>
  <c r="P1051" i="32" s="1"/>
  <c r="P1053" i="32" s="1"/>
  <c r="P1055" i="32" s="1"/>
  <c r="P1057" i="32" s="1"/>
  <c r="P1059" i="32" s="1"/>
  <c r="P1061" i="32" s="1"/>
  <c r="P1063" i="32" s="1"/>
  <c r="P1065" i="32" s="1"/>
  <c r="P1067" i="32" s="1"/>
  <c r="P1069" i="32" s="1"/>
  <c r="P1071" i="32" s="1"/>
  <c r="P1073" i="32" s="1"/>
  <c r="P1075" i="32" s="1"/>
  <c r="P1077" i="32" s="1"/>
  <c r="P1079" i="32" s="1"/>
  <c r="P1081" i="32" s="1"/>
  <c r="P1083" i="32" s="1"/>
  <c r="P1085" i="32" s="1"/>
  <c r="P1087" i="32" s="1"/>
  <c r="P1089" i="32" s="1"/>
  <c r="P1091" i="32" s="1"/>
  <c r="P1093" i="32" s="1"/>
  <c r="P1095" i="32" s="1"/>
  <c r="P1097" i="32" s="1"/>
  <c r="P1099" i="32" s="1"/>
  <c r="P1101" i="32" s="1"/>
  <c r="P1103" i="32" s="1"/>
  <c r="P1105" i="32" s="1"/>
  <c r="P1107" i="32" s="1"/>
  <c r="P1109" i="32" s="1"/>
  <c r="P1111" i="32" s="1"/>
  <c r="P1113" i="32" s="1"/>
  <c r="P1115" i="32" s="1"/>
  <c r="P1117" i="32" s="1"/>
  <c r="P1119" i="32" s="1"/>
  <c r="P1121" i="32" s="1"/>
  <c r="P1123" i="32" s="1"/>
  <c r="P1125" i="32" s="1"/>
  <c r="P1127" i="32" s="1"/>
  <c r="P1129" i="32" s="1"/>
  <c r="P1131" i="32" s="1"/>
  <c r="P1133" i="32" s="1"/>
  <c r="P1135" i="32" s="1"/>
  <c r="P1137" i="32" s="1"/>
  <c r="P1139" i="32" s="1"/>
  <c r="P1141" i="32" s="1"/>
  <c r="P1143" i="32" s="1"/>
  <c r="P1145" i="32" s="1"/>
  <c r="P1147" i="32" s="1"/>
  <c r="P1149" i="32" s="1"/>
  <c r="P1151" i="32" s="1"/>
  <c r="P1153" i="32" s="1"/>
  <c r="P1155" i="32" s="1"/>
  <c r="P1157" i="32" s="1"/>
  <c r="P1159" i="32" s="1"/>
  <c r="P1161" i="32" s="1"/>
  <c r="P1163" i="32" s="1"/>
  <c r="P1165" i="32" s="1"/>
  <c r="P1167" i="32" s="1"/>
  <c r="P1169" i="32" s="1"/>
  <c r="P1171" i="32" s="1"/>
  <c r="P1173" i="32" s="1"/>
  <c r="P1175" i="32" s="1"/>
  <c r="P1177" i="32" s="1"/>
  <c r="P1179" i="32" s="1"/>
  <c r="P1181" i="32" s="1"/>
  <c r="P1183" i="32" s="1"/>
  <c r="P1185" i="32" s="1"/>
  <c r="P1187" i="32" s="1"/>
  <c r="P1189" i="32" s="1"/>
  <c r="P1191" i="32" s="1"/>
  <c r="P1193" i="32" s="1"/>
  <c r="P1195" i="32" s="1"/>
  <c r="P1197" i="32" s="1"/>
  <c r="P1199" i="32" s="1"/>
  <c r="P1201" i="32" s="1"/>
  <c r="P1203" i="32" s="1"/>
  <c r="P1205" i="32" s="1"/>
  <c r="P1207" i="32" s="1"/>
  <c r="P1209" i="32" s="1"/>
  <c r="P1211" i="32" s="1"/>
  <c r="P1213" i="32" s="1"/>
  <c r="P1215" i="32" s="1"/>
  <c r="P1217" i="32" s="1"/>
  <c r="P1219" i="32" s="1"/>
  <c r="P1221" i="32" s="1"/>
  <c r="P1223" i="32" s="1"/>
  <c r="P1225" i="32" s="1"/>
  <c r="P1227" i="32" s="1"/>
  <c r="P1229" i="32" s="1"/>
  <c r="P1231" i="32" s="1"/>
  <c r="P1233" i="32" s="1"/>
  <c r="P1235" i="32" s="1"/>
  <c r="P1237" i="32" s="1"/>
  <c r="P1239" i="32" s="1"/>
  <c r="P1241" i="32" s="1"/>
  <c r="P1243" i="32" s="1"/>
  <c r="P1245" i="32" s="1"/>
  <c r="P1247" i="32" s="1"/>
  <c r="P1249" i="32" s="1"/>
  <c r="P1251" i="32" s="1"/>
  <c r="P1253" i="32" s="1"/>
  <c r="P1255" i="32" s="1"/>
  <c r="P1257" i="32" s="1"/>
  <c r="P1259" i="32" s="1"/>
  <c r="P1261" i="32" s="1"/>
  <c r="P1263" i="32" s="1"/>
  <c r="P1265" i="32" s="1"/>
  <c r="P1267" i="32" s="1"/>
  <c r="P1269" i="32" s="1"/>
  <c r="P1271" i="32" s="1"/>
  <c r="P1273" i="32" s="1"/>
  <c r="P1275" i="32" s="1"/>
  <c r="P1277" i="32" s="1"/>
  <c r="P1279" i="32" s="1"/>
  <c r="P1281" i="32" s="1"/>
  <c r="P1283" i="32" s="1"/>
  <c r="P1285" i="32" s="1"/>
  <c r="P1287" i="32" s="1"/>
  <c r="P1289" i="32" s="1"/>
  <c r="P1291" i="32" s="1"/>
  <c r="P1293" i="32" s="1"/>
  <c r="P1295" i="32" s="1"/>
  <c r="P1297" i="32" s="1"/>
  <c r="P1299" i="32" s="1"/>
  <c r="P1301" i="32" s="1"/>
  <c r="P1303" i="32" s="1"/>
  <c r="P1305" i="32" s="1"/>
  <c r="P1307" i="32" s="1"/>
  <c r="P1309" i="32" s="1"/>
  <c r="P1311" i="32" s="1"/>
  <c r="P1313" i="32" s="1"/>
  <c r="P1315" i="32" s="1"/>
  <c r="P1317" i="32" s="1"/>
  <c r="P1319" i="32" s="1"/>
  <c r="P1321" i="32" s="1"/>
  <c r="P1323" i="32" s="1"/>
  <c r="P1325" i="32" s="1"/>
  <c r="P1327" i="32" s="1"/>
  <c r="P1329" i="32" s="1"/>
  <c r="P1331" i="32" s="1"/>
  <c r="P1333" i="32" s="1"/>
  <c r="P1335" i="32" s="1"/>
  <c r="P1337" i="32" s="1"/>
  <c r="P1339" i="32" s="1"/>
  <c r="P1341" i="32" s="1"/>
  <c r="P1343" i="32" s="1"/>
  <c r="P1345" i="32" s="1"/>
  <c r="P1347" i="32" s="1"/>
  <c r="P1349" i="32" s="1"/>
  <c r="P1351" i="32" s="1"/>
  <c r="P1353" i="32" s="1"/>
  <c r="P1355" i="32" s="1"/>
  <c r="P1357" i="32" s="1"/>
  <c r="P1359" i="32" s="1"/>
  <c r="P1361" i="32" s="1"/>
  <c r="P1363" i="32" s="1"/>
  <c r="P1365" i="32" s="1"/>
  <c r="P1367" i="32" s="1"/>
  <c r="P1369" i="32" s="1"/>
  <c r="P1371" i="32" s="1"/>
  <c r="P1373" i="32" s="1"/>
  <c r="P1375" i="32" s="1"/>
  <c r="P1377" i="32" s="1"/>
  <c r="P1379" i="32" s="1"/>
  <c r="P1381" i="32" s="1"/>
  <c r="P1383" i="32" s="1"/>
  <c r="P1385" i="32" s="1"/>
  <c r="P1387" i="32" s="1"/>
  <c r="P1389" i="32" s="1"/>
  <c r="P1391" i="32" s="1"/>
  <c r="P1393" i="32" s="1"/>
  <c r="P1395" i="32" s="1"/>
  <c r="P1397" i="32" s="1"/>
  <c r="P1399" i="32" s="1"/>
  <c r="P1401" i="32" s="1"/>
  <c r="P1403" i="32" s="1"/>
  <c r="P1405" i="32" s="1"/>
  <c r="P1407" i="32" s="1"/>
  <c r="P1409" i="32" s="1"/>
  <c r="P1411" i="32" s="1"/>
  <c r="P1413" i="32" s="1"/>
  <c r="P1415" i="32" s="1"/>
  <c r="P1417" i="32" s="1"/>
  <c r="P1419" i="32" s="1"/>
  <c r="P1421" i="32" s="1"/>
  <c r="P1423" i="32" s="1"/>
  <c r="P1425" i="32" s="1"/>
  <c r="P1427" i="32" s="1"/>
  <c r="P1429" i="32" s="1"/>
  <c r="P1431" i="32" s="1"/>
  <c r="P1433" i="32" s="1"/>
  <c r="P1435" i="32" s="1"/>
  <c r="P1437" i="32" s="1"/>
  <c r="P1439" i="32" s="1"/>
  <c r="P1441" i="32" s="1"/>
  <c r="P1443" i="32" s="1"/>
  <c r="P1445" i="32" s="1"/>
  <c r="P1447" i="32" s="1"/>
  <c r="P1449" i="32" s="1"/>
  <c r="P1451" i="32" s="1"/>
  <c r="P1453" i="32" s="1"/>
  <c r="P1455" i="32" s="1"/>
  <c r="P1457" i="32" s="1"/>
  <c r="P1459" i="32" s="1"/>
  <c r="P1461" i="32" s="1"/>
  <c r="P1463" i="32" s="1"/>
  <c r="P1465" i="32" s="1"/>
  <c r="P1467" i="32" s="1"/>
  <c r="P1469" i="32" s="1"/>
  <c r="P1471" i="32" s="1"/>
  <c r="P1473" i="32" s="1"/>
  <c r="P1475" i="32" s="1"/>
  <c r="P1477" i="32" s="1"/>
  <c r="P1479" i="32" s="1"/>
  <c r="P1481" i="32" s="1"/>
  <c r="P1483" i="32" s="1"/>
  <c r="P1485" i="32" s="1"/>
  <c r="P1487" i="32" s="1"/>
  <c r="P1489" i="32" s="1"/>
  <c r="P1491" i="32" s="1"/>
  <c r="P1493" i="32" s="1"/>
  <c r="P1495" i="32" s="1"/>
  <c r="P1497" i="32" s="1"/>
  <c r="P1499" i="32" s="1"/>
  <c r="P1501" i="32" s="1"/>
  <c r="P1503" i="32" s="1"/>
  <c r="P1505" i="32" s="1"/>
  <c r="P1507" i="32" s="1"/>
  <c r="P1509" i="32" s="1"/>
  <c r="P1511" i="32" s="1"/>
  <c r="P1513" i="32" s="1"/>
  <c r="P1515" i="32" s="1"/>
  <c r="P1517" i="32" s="1"/>
  <c r="P1519" i="32" s="1"/>
  <c r="P1521" i="32" s="1"/>
  <c r="P1523" i="32" s="1"/>
  <c r="P1525" i="32" s="1"/>
  <c r="P1527" i="32" s="1"/>
  <c r="P1529" i="32" s="1"/>
  <c r="P1531" i="32" s="1"/>
  <c r="P1533" i="32" s="1"/>
  <c r="P1535" i="32" s="1"/>
  <c r="P1537" i="32" s="1"/>
  <c r="P1539" i="32" s="1"/>
  <c r="P1541" i="32" s="1"/>
  <c r="P1543" i="32" s="1"/>
  <c r="P1545" i="32" s="1"/>
  <c r="P1547" i="32" s="1"/>
  <c r="P1549" i="32" s="1"/>
  <c r="P1551" i="32" s="1"/>
  <c r="P1553" i="32" s="1"/>
  <c r="P1555" i="32" s="1"/>
  <c r="P1557" i="32" s="1"/>
  <c r="P1559" i="32" s="1"/>
  <c r="P1561" i="32" s="1"/>
  <c r="P1563" i="32" s="1"/>
  <c r="P1565" i="32" s="1"/>
  <c r="P1567" i="32" s="1"/>
  <c r="P1569" i="32" s="1"/>
  <c r="P1571" i="32" s="1"/>
  <c r="P1573" i="32" s="1"/>
  <c r="P1575" i="32" s="1"/>
  <c r="P1577" i="32" s="1"/>
  <c r="P1579" i="32" s="1"/>
  <c r="P1581" i="32" s="1"/>
  <c r="P1583" i="32" s="1"/>
  <c r="P1585" i="32" s="1"/>
  <c r="P1587" i="32" s="1"/>
  <c r="P1589" i="32" s="1"/>
  <c r="P1591" i="32" s="1"/>
  <c r="P1593" i="32" s="1"/>
  <c r="P1595" i="32" s="1"/>
  <c r="P1597" i="32" s="1"/>
  <c r="P1599" i="32" s="1"/>
  <c r="P1601" i="32" s="1"/>
  <c r="P1603" i="32" s="1"/>
  <c r="P1605" i="32" s="1"/>
  <c r="P1607" i="32" s="1"/>
  <c r="P1609" i="32" s="1"/>
  <c r="P1611" i="32" s="1"/>
  <c r="P1613" i="32" s="1"/>
  <c r="P1615" i="32" s="1"/>
  <c r="P1617" i="32" s="1"/>
  <c r="P1619" i="32" s="1"/>
  <c r="P1621" i="32" s="1"/>
  <c r="P1623" i="32" s="1"/>
  <c r="P1625" i="32" s="1"/>
  <c r="P1627" i="32" s="1"/>
  <c r="P1629" i="32" s="1"/>
  <c r="P1631" i="32" s="1"/>
  <c r="P1633" i="32" s="1"/>
  <c r="P1635" i="32" s="1"/>
  <c r="P1637" i="32" s="1"/>
  <c r="P1639" i="32" s="1"/>
  <c r="P1641" i="32" s="1"/>
  <c r="P1643" i="32" s="1"/>
  <c r="P1645" i="32" s="1"/>
  <c r="P1647" i="32" s="1"/>
  <c r="P1649" i="32" s="1"/>
  <c r="P1651" i="32" s="1"/>
  <c r="P1653" i="32" s="1"/>
  <c r="P1655" i="32" s="1"/>
  <c r="P1657" i="32" s="1"/>
  <c r="P1659" i="32" s="1"/>
  <c r="P1661" i="32" s="1"/>
  <c r="P1663" i="32" s="1"/>
  <c r="P1665" i="32" s="1"/>
  <c r="P1667" i="32" s="1"/>
  <c r="P1669" i="32" s="1"/>
  <c r="P1671" i="32" s="1"/>
  <c r="P1673" i="32" s="1"/>
  <c r="P1675" i="32" s="1"/>
  <c r="P1677" i="32" s="1"/>
  <c r="P1679" i="32" s="1"/>
  <c r="P1681" i="32" s="1"/>
  <c r="P1683" i="32" s="1"/>
  <c r="P1685" i="32" s="1"/>
  <c r="P1687" i="32" s="1"/>
  <c r="P1689" i="32" s="1"/>
  <c r="P1691" i="32" s="1"/>
  <c r="P1693" i="32" s="1"/>
  <c r="P1695" i="32" s="1"/>
  <c r="P1697" i="32" s="1"/>
  <c r="P1699" i="32" s="1"/>
  <c r="P1701" i="32" s="1"/>
  <c r="P1703" i="32" s="1"/>
  <c r="P1705" i="32" s="1"/>
  <c r="P1707" i="32" s="1"/>
  <c r="P1709" i="32" s="1"/>
  <c r="P1711" i="32" s="1"/>
  <c r="P1713" i="32" s="1"/>
  <c r="P1715" i="32" s="1"/>
  <c r="P1717" i="32" s="1"/>
  <c r="P1719" i="32" s="1"/>
  <c r="P1721" i="32" s="1"/>
  <c r="P1723" i="32" s="1"/>
  <c r="P1725" i="32" s="1"/>
  <c r="P1727" i="32" s="1"/>
  <c r="P1729" i="32" s="1"/>
  <c r="P1731" i="32" s="1"/>
  <c r="P1733" i="32" s="1"/>
  <c r="P1735" i="32" s="1"/>
  <c r="P1737" i="32" s="1"/>
  <c r="P1739" i="32" s="1"/>
  <c r="P1741" i="32" s="1"/>
  <c r="P1743" i="32" s="1"/>
  <c r="P1745" i="32" s="1"/>
  <c r="P1747" i="32" s="1"/>
  <c r="P1749" i="32" s="1"/>
  <c r="P1751" i="32" s="1"/>
  <c r="P1753" i="32" s="1"/>
  <c r="P1755" i="32" s="1"/>
  <c r="P1757" i="32" s="1"/>
  <c r="P1759" i="32" s="1"/>
  <c r="P1761" i="32" s="1"/>
  <c r="P1763" i="32" s="1"/>
  <c r="P1765" i="32" s="1"/>
  <c r="P1767" i="32" s="1"/>
  <c r="P1769" i="32" s="1"/>
  <c r="P1771" i="32" s="1"/>
  <c r="P1773" i="32" s="1"/>
  <c r="P1775" i="32" s="1"/>
  <c r="P1777" i="32" s="1"/>
  <c r="P1779" i="32" s="1"/>
  <c r="P1781" i="32" s="1"/>
  <c r="P1783" i="32" s="1"/>
  <c r="P1785" i="32" s="1"/>
  <c r="P1787" i="32" s="1"/>
  <c r="P1789" i="32" s="1"/>
  <c r="P1791" i="32" s="1"/>
  <c r="P1793" i="32" s="1"/>
  <c r="P1795" i="32" s="1"/>
  <c r="P1797" i="32" s="1"/>
  <c r="P1799" i="32" s="1"/>
  <c r="P1801" i="32" s="1"/>
  <c r="P1803" i="32" s="1"/>
  <c r="P1805" i="32" s="1"/>
  <c r="P1807" i="32" s="1"/>
  <c r="P1809" i="32" s="1"/>
  <c r="P1811" i="32" s="1"/>
  <c r="P1813" i="32" s="1"/>
  <c r="P1815" i="32" s="1"/>
  <c r="P1817" i="32" s="1"/>
  <c r="P1819" i="32" s="1"/>
  <c r="A208" i="27"/>
  <c r="T208" i="27" s="1"/>
  <c r="A211" i="27"/>
  <c r="T211" i="27" s="1"/>
  <c r="A209" i="27"/>
  <c r="T209" i="27" s="1"/>
  <c r="A210" i="27"/>
  <c r="T210" i="27" s="1"/>
  <c r="S181" i="24"/>
  <c r="M179" i="24"/>
  <c r="N179" i="24"/>
  <c r="O181" i="24"/>
  <c r="R181" i="24"/>
  <c r="Q181" i="24"/>
  <c r="P181" i="24"/>
  <c r="L179" i="24"/>
  <c r="BB45" i="33"/>
  <c r="R80" i="24"/>
  <c r="S80" i="24"/>
  <c r="Q80" i="24"/>
  <c r="P80" i="24"/>
  <c r="AS66" i="34"/>
  <c r="U132" i="32"/>
  <c r="U743" i="32"/>
  <c r="U444" i="32"/>
  <c r="C278" i="24"/>
  <c r="AY68" i="34"/>
  <c r="G2" i="29"/>
  <c r="F2" i="29"/>
  <c r="G725" i="27"/>
  <c r="G722" i="27"/>
  <c r="G723" i="27"/>
  <c r="G724" i="27"/>
  <c r="X37" i="30"/>
  <c r="K217" i="27" s="1"/>
  <c r="AK43" i="33"/>
  <c r="K797" i="27"/>
  <c r="L795" i="27"/>
  <c r="L798" i="27"/>
  <c r="G440" i="32"/>
  <c r="J798" i="27"/>
  <c r="S41" i="33"/>
  <c r="I789" i="27" s="1"/>
  <c r="N2335" i="27"/>
  <c r="O44" i="33"/>
  <c r="J794" i="27" s="1"/>
  <c r="L796" i="27"/>
  <c r="M2335" i="27"/>
  <c r="G128" i="32"/>
  <c r="K795" i="27"/>
  <c r="V41" i="33"/>
  <c r="I790" i="27" s="1"/>
  <c r="J797" i="27"/>
  <c r="AH43" i="33"/>
  <c r="O43" i="33"/>
  <c r="K794" i="27" s="1"/>
  <c r="T37" i="30"/>
  <c r="K216" i="27" s="1"/>
  <c r="BC67" i="34"/>
  <c r="K799" i="27"/>
  <c r="O2335" i="27"/>
  <c r="L794" i="27"/>
  <c r="A743" i="32"/>
  <c r="K796" i="27"/>
  <c r="BD67" i="34"/>
  <c r="J795" i="27"/>
  <c r="P41" i="33"/>
  <c r="I788" i="27" s="1"/>
  <c r="F2335" i="27"/>
  <c r="L797" i="27"/>
  <c r="P37" i="30"/>
  <c r="K215" i="27" s="1"/>
  <c r="J796" i="27"/>
  <c r="Y43" i="33"/>
  <c r="I797" i="27" s="1"/>
  <c r="A444" i="32"/>
  <c r="L799" i="27"/>
  <c r="G739" i="32"/>
  <c r="L37" i="30"/>
  <c r="K214" i="27" s="1"/>
  <c r="K798" i="27"/>
  <c r="AB43" i="33"/>
  <c r="I798" i="27" s="1"/>
  <c r="J799" i="27"/>
  <c r="AE43" i="33"/>
  <c r="I799" i="27" s="1"/>
  <c r="F2950" i="27" l="1"/>
  <c r="F2951" i="27"/>
  <c r="F2597" i="27"/>
  <c r="F2598" i="27" s="1"/>
  <c r="F2599" i="27" s="1"/>
  <c r="F2600" i="27" s="1"/>
  <c r="F2601" i="27" s="1"/>
  <c r="F2596" i="27"/>
  <c r="A2335" i="27"/>
  <c r="A799" i="27"/>
  <c r="A798" i="27"/>
  <c r="A797" i="27"/>
  <c r="A788" i="27"/>
  <c r="A790" i="27"/>
  <c r="A789" i="27"/>
  <c r="H802" i="27"/>
  <c r="A214" i="27"/>
  <c r="T214" i="27" s="1"/>
  <c r="A215" i="27"/>
  <c r="T215" i="27" s="1"/>
  <c r="A216" i="27"/>
  <c r="T216" i="27" s="1"/>
  <c r="A217" i="27"/>
  <c r="T217" i="27" s="1"/>
  <c r="O183" i="24"/>
  <c r="Q183" i="24"/>
  <c r="L181" i="24"/>
  <c r="N181" i="24"/>
  <c r="S183" i="24"/>
  <c r="P183" i="24"/>
  <c r="R183" i="24"/>
  <c r="M181" i="24"/>
  <c r="BB47" i="33"/>
  <c r="R82" i="24"/>
  <c r="S82" i="24"/>
  <c r="Q82" i="24"/>
  <c r="P82" i="24"/>
  <c r="AS67" i="34"/>
  <c r="U446" i="32"/>
  <c r="U745" i="32"/>
  <c r="U134" i="32"/>
  <c r="C279" i="24"/>
  <c r="AY69" i="34"/>
  <c r="G3" i="29"/>
  <c r="F3" i="29"/>
  <c r="E2" i="29"/>
  <c r="D2" i="29"/>
  <c r="D3" i="29" s="1"/>
  <c r="BC68" i="34"/>
  <c r="M2336" i="27"/>
  <c r="A745" i="32"/>
  <c r="O45" i="33"/>
  <c r="K800" i="27" s="1"/>
  <c r="J801" i="27"/>
  <c r="N2336" i="27"/>
  <c r="A134" i="32"/>
  <c r="A446" i="32"/>
  <c r="K801" i="27"/>
  <c r="AH45" i="33"/>
  <c r="F2336" i="27"/>
  <c r="O46" i="33"/>
  <c r="J800" i="27" s="1"/>
  <c r="BD68" i="34"/>
  <c r="AK45" i="33"/>
  <c r="O2336" i="27"/>
  <c r="P43" i="33"/>
  <c r="I794" i="27" s="1"/>
  <c r="L800" i="27"/>
  <c r="L801" i="27"/>
  <c r="G442" i="32"/>
  <c r="S43" i="33"/>
  <c r="I795" i="27" s="1"/>
  <c r="G741" i="32"/>
  <c r="Y45" i="33"/>
  <c r="A132" i="32"/>
  <c r="V43" i="33"/>
  <c r="I796" i="27" s="1"/>
  <c r="G130" i="32"/>
  <c r="BC69" i="34"/>
  <c r="AB45" i="33"/>
  <c r="AE45" i="33"/>
  <c r="F2952" i="27" l="1"/>
  <c r="F2602" i="27"/>
  <c r="F2603" i="27"/>
  <c r="F2604" i="27" s="1"/>
  <c r="F2605" i="27" s="1"/>
  <c r="F2606" i="27" s="1"/>
  <c r="F2607" i="27" s="1"/>
  <c r="A2336" i="27"/>
  <c r="A796" i="27"/>
  <c r="A795" i="27"/>
  <c r="A794" i="27"/>
  <c r="H803" i="27"/>
  <c r="O185" i="24"/>
  <c r="R185" i="24"/>
  <c r="S185" i="24"/>
  <c r="P185" i="24"/>
  <c r="N183" i="24"/>
  <c r="Q185" i="24"/>
  <c r="M183" i="24"/>
  <c r="L183" i="24"/>
  <c r="BB49" i="33"/>
  <c r="AS68" i="34"/>
  <c r="U448" i="32"/>
  <c r="U136" i="32"/>
  <c r="U747" i="32"/>
  <c r="C280" i="24"/>
  <c r="AY70" i="34"/>
  <c r="B9" i="29"/>
  <c r="E3" i="29"/>
  <c r="C2" i="29"/>
  <c r="C3" i="29" s="1"/>
  <c r="L802" i="27"/>
  <c r="K802" i="27"/>
  <c r="J802" i="27"/>
  <c r="BC70" i="34"/>
  <c r="N2337" i="27"/>
  <c r="O2337" i="27"/>
  <c r="G444" i="32"/>
  <c r="G132" i="32"/>
  <c r="P45" i="33"/>
  <c r="I800" i="27" s="1"/>
  <c r="A747" i="32"/>
  <c r="G743" i="32"/>
  <c r="A448" i="32"/>
  <c r="O48" i="33"/>
  <c r="F2337" i="27"/>
  <c r="AK47" i="33"/>
  <c r="O47" i="33"/>
  <c r="Y47" i="33"/>
  <c r="AE47" i="33"/>
  <c r="V45" i="33"/>
  <c r="I802" i="27" s="1"/>
  <c r="M2337" i="27"/>
  <c r="S45" i="33"/>
  <c r="I801" i="27" s="1"/>
  <c r="AB47" i="33"/>
  <c r="BD69" i="34"/>
  <c r="AH47" i="33"/>
  <c r="F2953" i="27" l="1"/>
  <c r="F2609" i="27"/>
  <c r="F2610" i="27" s="1"/>
  <c r="F2611" i="27" s="1"/>
  <c r="F2612" i="27" s="1"/>
  <c r="F2613" i="27" s="1"/>
  <c r="F2608" i="27"/>
  <c r="A2337" i="27"/>
  <c r="A801" i="27"/>
  <c r="A802" i="27"/>
  <c r="A800" i="27"/>
  <c r="H804" i="27"/>
  <c r="M185" i="24"/>
  <c r="O187" i="24"/>
  <c r="R187" i="24"/>
  <c r="L185" i="24"/>
  <c r="S187" i="24"/>
  <c r="Q187" i="24"/>
  <c r="P187" i="24"/>
  <c r="N185" i="24"/>
  <c r="BB51" i="33"/>
  <c r="AS69" i="34"/>
  <c r="U749" i="32"/>
  <c r="U138" i="32"/>
  <c r="U450" i="32"/>
  <c r="C281" i="24"/>
  <c r="AY71" i="34"/>
  <c r="B10" i="29"/>
  <c r="C10" i="29" s="1"/>
  <c r="C9" i="29"/>
  <c r="B2" i="29"/>
  <c r="B3" i="29" s="1"/>
  <c r="J803" i="27"/>
  <c r="I803" i="27"/>
  <c r="L803" i="27"/>
  <c r="K803" i="27"/>
  <c r="N2338" i="27"/>
  <c r="BD70" i="34"/>
  <c r="O2338" i="27"/>
  <c r="AK49" i="33"/>
  <c r="A450" i="32"/>
  <c r="A138" i="32"/>
  <c r="O49" i="33"/>
  <c r="F2338" i="27"/>
  <c r="O50" i="33"/>
  <c r="Y49" i="33"/>
  <c r="AH49" i="33"/>
  <c r="AE49" i="33"/>
  <c r="S47" i="33"/>
  <c r="G745" i="32"/>
  <c r="AB49" i="33"/>
  <c r="G134" i="32"/>
  <c r="V47" i="33"/>
  <c r="G446" i="32"/>
  <c r="P47" i="33"/>
  <c r="A136" i="32"/>
  <c r="M2338" i="27"/>
  <c r="F2954" i="27" l="1"/>
  <c r="F2615" i="27"/>
  <c r="F2616" i="27" s="1"/>
  <c r="F2617" i="27" s="1"/>
  <c r="F2618" i="27" s="1"/>
  <c r="F2619" i="27" s="1"/>
  <c r="F2614" i="27"/>
  <c r="A2338" i="27"/>
  <c r="A803" i="27"/>
  <c r="H805" i="27"/>
  <c r="H806" i="27"/>
  <c r="O189" i="24"/>
  <c r="S189" i="24"/>
  <c r="M187" i="24"/>
  <c r="N187" i="24"/>
  <c r="P189" i="24"/>
  <c r="Q189" i="24"/>
  <c r="R189" i="24"/>
  <c r="L187" i="24"/>
  <c r="BB53" i="33"/>
  <c r="AS70" i="34"/>
  <c r="U452" i="32"/>
  <c r="U140" i="32"/>
  <c r="U751" i="32"/>
  <c r="C282" i="24"/>
  <c r="AY72" i="34"/>
  <c r="J804" i="27"/>
  <c r="L804" i="27"/>
  <c r="I804" i="27"/>
  <c r="K804" i="27"/>
  <c r="G747" i="32"/>
  <c r="BC71" i="34"/>
  <c r="O52" i="33"/>
  <c r="BD72" i="34"/>
  <c r="A749" i="32"/>
  <c r="V49" i="33"/>
  <c r="O2339" i="27"/>
  <c r="AH51" i="33"/>
  <c r="A452" i="32"/>
  <c r="O51" i="33"/>
  <c r="A140" i="32"/>
  <c r="AK51" i="33"/>
  <c r="M2339" i="27"/>
  <c r="AB51" i="33"/>
  <c r="S49" i="33"/>
  <c r="N2339" i="27"/>
  <c r="Y51" i="33"/>
  <c r="G448" i="32"/>
  <c r="P49" i="33"/>
  <c r="A751" i="32"/>
  <c r="AE51" i="33"/>
  <c r="G136" i="32"/>
  <c r="F2339" i="27"/>
  <c r="BD71" i="34"/>
  <c r="F2955" i="27" l="1"/>
  <c r="F2621" i="27"/>
  <c r="F2622" i="27" s="1"/>
  <c r="F2623" i="27" s="1"/>
  <c r="F2624" i="27" s="1"/>
  <c r="F2625" i="27" s="1"/>
  <c r="F2620" i="27"/>
  <c r="A2339" i="27"/>
  <c r="A804" i="27"/>
  <c r="H807" i="27"/>
  <c r="N189" i="24"/>
  <c r="O191" i="24"/>
  <c r="S191" i="24"/>
  <c r="L189" i="24"/>
  <c r="Q191" i="24"/>
  <c r="M189" i="24"/>
  <c r="R191" i="24"/>
  <c r="P191" i="24"/>
  <c r="BB55" i="33"/>
  <c r="AS71" i="34"/>
  <c r="U753" i="32"/>
  <c r="U142" i="32"/>
  <c r="U454" i="32"/>
  <c r="C283" i="24"/>
  <c r="AY73" i="34"/>
  <c r="I54" i="24"/>
  <c r="I56" i="24"/>
  <c r="I58" i="24"/>
  <c r="I60" i="24"/>
  <c r="I62" i="24"/>
  <c r="I64" i="24"/>
  <c r="I66" i="24"/>
  <c r="I68" i="24"/>
  <c r="I70" i="24"/>
  <c r="I72" i="24"/>
  <c r="I74" i="24"/>
  <c r="I76" i="24"/>
  <c r="B135" i="24"/>
  <c r="B133" i="24"/>
  <c r="B131" i="24"/>
  <c r="B129" i="24"/>
  <c r="B123" i="24"/>
  <c r="B121" i="24"/>
  <c r="B117" i="24"/>
  <c r="B111" i="24"/>
  <c r="B83" i="24"/>
  <c r="B75" i="24"/>
  <c r="B71" i="24"/>
  <c r="B69" i="24"/>
  <c r="B81" i="24"/>
  <c r="B73" i="24"/>
  <c r="B79" i="24"/>
  <c r="B77" i="24"/>
  <c r="B67" i="24"/>
  <c r="B65" i="24"/>
  <c r="B63" i="24"/>
  <c r="B61" i="24"/>
  <c r="B59" i="24"/>
  <c r="B57" i="24"/>
  <c r="B55" i="24"/>
  <c r="O82" i="24"/>
  <c r="O80" i="24"/>
  <c r="O78" i="24"/>
  <c r="O76" i="24"/>
  <c r="O74" i="24"/>
  <c r="O72" i="24"/>
  <c r="O70" i="24"/>
  <c r="O68" i="24"/>
  <c r="O66" i="24"/>
  <c r="O64" i="24"/>
  <c r="O62" i="24"/>
  <c r="O60" i="24"/>
  <c r="O58" i="24"/>
  <c r="O56" i="24"/>
  <c r="O54" i="24"/>
  <c r="J82" i="24"/>
  <c r="J80" i="24"/>
  <c r="I82" i="24"/>
  <c r="I80" i="24"/>
  <c r="I78" i="24"/>
  <c r="E82" i="24"/>
  <c r="E80" i="24"/>
  <c r="E78" i="24"/>
  <c r="E76" i="24"/>
  <c r="E74" i="24"/>
  <c r="E72" i="24"/>
  <c r="E70" i="24"/>
  <c r="E68" i="24"/>
  <c r="E66" i="24"/>
  <c r="E62" i="24"/>
  <c r="E60" i="24"/>
  <c r="N60" i="24" s="1"/>
  <c r="E58" i="24"/>
  <c r="E56" i="24"/>
  <c r="E54" i="24"/>
  <c r="B82" i="24"/>
  <c r="B80" i="24"/>
  <c r="B54" i="24"/>
  <c r="AH9" i="30" a="1"/>
  <c r="AH9" i="30" s="1"/>
  <c r="AO56" i="24"/>
  <c r="AO64" i="24"/>
  <c r="AO72" i="24"/>
  <c r="AO80" i="24"/>
  <c r="AO58" i="24"/>
  <c r="AO66" i="24"/>
  <c r="AO74" i="24"/>
  <c r="AO82" i="24"/>
  <c r="AO60" i="24"/>
  <c r="AO68" i="24"/>
  <c r="AO76" i="24"/>
  <c r="AO62" i="24"/>
  <c r="AO70" i="24"/>
  <c r="AO78" i="24"/>
  <c r="AO54" i="24"/>
  <c r="B23" i="29"/>
  <c r="B21" i="29"/>
  <c r="AG9" i="30"/>
  <c r="AE9" i="30" a="1"/>
  <c r="AE9" i="30" s="1"/>
  <c r="H9" i="30" s="1"/>
  <c r="AF9" i="30" s="1"/>
  <c r="K805" i="27"/>
  <c r="J805" i="27"/>
  <c r="K806" i="27"/>
  <c r="L806" i="27"/>
  <c r="J806" i="27"/>
  <c r="I806" i="27"/>
  <c r="I805" i="27"/>
  <c r="L805" i="27"/>
  <c r="M19" i="27"/>
  <c r="G138" i="32"/>
  <c r="M2340" i="27"/>
  <c r="P51" i="33"/>
  <c r="A142" i="32"/>
  <c r="F2340" i="27"/>
  <c r="BC73" i="34"/>
  <c r="N2340" i="27"/>
  <c r="O2340" i="27"/>
  <c r="S51" i="33"/>
  <c r="Y53" i="33"/>
  <c r="AH53" i="33"/>
  <c r="BC72" i="34"/>
  <c r="A753" i="32"/>
  <c r="G450" i="32"/>
  <c r="AK53" i="33"/>
  <c r="O53" i="33"/>
  <c r="O54" i="33"/>
  <c r="BD73" i="34"/>
  <c r="AB53" i="33"/>
  <c r="V51" i="33"/>
  <c r="AE53" i="33"/>
  <c r="A454" i="32"/>
  <c r="G749" i="32"/>
  <c r="F2957" i="27" l="1"/>
  <c r="F2956" i="27"/>
  <c r="F2626" i="27"/>
  <c r="F2627" i="27"/>
  <c r="F2628" i="27" s="1"/>
  <c r="F2629" i="27" s="1"/>
  <c r="F2630" i="27" s="1"/>
  <c r="F2631" i="27" s="1"/>
  <c r="A2340" i="27"/>
  <c r="A805" i="27"/>
  <c r="A806" i="27"/>
  <c r="H808" i="27"/>
  <c r="A19" i="27"/>
  <c r="Q193" i="24"/>
  <c r="N191" i="24"/>
  <c r="M191" i="24"/>
  <c r="P193" i="24"/>
  <c r="S193" i="24"/>
  <c r="L191" i="24"/>
  <c r="O193" i="24"/>
  <c r="R193" i="24"/>
  <c r="BB57" i="33"/>
  <c r="N82" i="24"/>
  <c r="N80" i="24"/>
  <c r="N54" i="24"/>
  <c r="AS72" i="34"/>
  <c r="U456" i="32"/>
  <c r="U144" i="32"/>
  <c r="U755" i="32"/>
  <c r="C10" i="32"/>
  <c r="K1333" i="27" s="1"/>
  <c r="C12" i="32"/>
  <c r="K1334" i="27" s="1"/>
  <c r="C14" i="32"/>
  <c r="K1335" i="27" s="1"/>
  <c r="C16" i="32"/>
  <c r="K1336" i="27" s="1"/>
  <c r="C18" i="32"/>
  <c r="K1337" i="27" s="1"/>
  <c r="C20" i="32"/>
  <c r="K1338" i="27" s="1"/>
  <c r="C22" i="32"/>
  <c r="K1339" i="27" s="1"/>
  <c r="C24" i="32"/>
  <c r="K1340" i="27" s="1"/>
  <c r="C26" i="32"/>
  <c r="K1341" i="27" s="1"/>
  <c r="C28" i="32"/>
  <c r="AY74" i="34"/>
  <c r="B171" i="24"/>
  <c r="B204" i="24"/>
  <c r="F195" i="24"/>
  <c r="J187" i="24"/>
  <c r="F205" i="24"/>
  <c r="B202" i="24"/>
  <c r="F177" i="24"/>
  <c r="H185" i="24"/>
  <c r="AO187" i="24"/>
  <c r="B160" i="24"/>
  <c r="D187" i="24"/>
  <c r="AO155" i="24"/>
  <c r="H203" i="24"/>
  <c r="D181" i="24"/>
  <c r="C201" i="24"/>
  <c r="B195" i="24"/>
  <c r="J201" i="24"/>
  <c r="J167" i="24"/>
  <c r="H183" i="24"/>
  <c r="H179" i="24"/>
  <c r="B152" i="24"/>
  <c r="B163" i="24"/>
  <c r="H151" i="24"/>
  <c r="J199" i="24"/>
  <c r="D163" i="24"/>
  <c r="D173" i="24"/>
  <c r="J185" i="24"/>
  <c r="K163" i="24"/>
  <c r="J205" i="24"/>
  <c r="J195" i="24"/>
  <c r="C207" i="24"/>
  <c r="H195" i="24"/>
  <c r="F193" i="24"/>
  <c r="B156" i="24"/>
  <c r="H153" i="24"/>
  <c r="AO181" i="24"/>
  <c r="B168" i="24"/>
  <c r="K177" i="24"/>
  <c r="F183" i="24"/>
  <c r="D189" i="24"/>
  <c r="B174" i="24"/>
  <c r="AO183" i="24"/>
  <c r="D177" i="24"/>
  <c r="F203" i="24"/>
  <c r="C157" i="24"/>
  <c r="D199" i="24"/>
  <c r="J165" i="24"/>
  <c r="B172" i="24"/>
  <c r="B170" i="24"/>
  <c r="B191" i="24"/>
  <c r="C153" i="24"/>
  <c r="K183" i="24"/>
  <c r="C183" i="24"/>
  <c r="C189" i="24"/>
  <c r="K193" i="24"/>
  <c r="B205" i="24"/>
  <c r="B150" i="24"/>
  <c r="B185" i="24"/>
  <c r="D169" i="24"/>
  <c r="B151" i="24"/>
  <c r="K157" i="24"/>
  <c r="D149" i="24"/>
  <c r="J151" i="24"/>
  <c r="H177" i="24"/>
  <c r="B162" i="24"/>
  <c r="C167" i="24"/>
  <c r="H207" i="24"/>
  <c r="K201" i="24"/>
  <c r="B178" i="24"/>
  <c r="D205" i="24"/>
  <c r="D175" i="24"/>
  <c r="AO179" i="24"/>
  <c r="B188" i="24"/>
  <c r="J169" i="24"/>
  <c r="D165" i="24"/>
  <c r="J163" i="24"/>
  <c r="B158" i="24"/>
  <c r="H193" i="24"/>
  <c r="K155" i="24"/>
  <c r="C169" i="24"/>
  <c r="H165" i="24"/>
  <c r="H157" i="24"/>
  <c r="F197" i="24"/>
  <c r="H149" i="24"/>
  <c r="AO159" i="24"/>
  <c r="B166" i="24"/>
  <c r="K199" i="24"/>
  <c r="D171" i="24"/>
  <c r="D183" i="24"/>
  <c r="F191" i="24"/>
  <c r="K153" i="24"/>
  <c r="AO185" i="24"/>
  <c r="F187" i="24"/>
  <c r="AO167" i="24"/>
  <c r="K195" i="24"/>
  <c r="K167" i="24"/>
  <c r="C159" i="24"/>
  <c r="AO191" i="24"/>
  <c r="D195" i="24"/>
  <c r="B183" i="24"/>
  <c r="J153" i="24"/>
  <c r="C149" i="24"/>
  <c r="I149" i="24" s="1"/>
  <c r="B161" i="24"/>
  <c r="C151" i="24"/>
  <c r="AO193" i="24"/>
  <c r="J179" i="24"/>
  <c r="H199" i="24"/>
  <c r="B149" i="24"/>
  <c r="B196" i="24"/>
  <c r="B169" i="24"/>
  <c r="B167" i="24"/>
  <c r="B190" i="24"/>
  <c r="K185" i="24"/>
  <c r="H171" i="24"/>
  <c r="F169" i="24"/>
  <c r="AO169" i="24"/>
  <c r="AO161" i="24"/>
  <c r="B157" i="24"/>
  <c r="K171" i="24"/>
  <c r="B154" i="24"/>
  <c r="D157" i="24"/>
  <c r="H205" i="24"/>
  <c r="K179" i="24"/>
  <c r="AO165" i="24"/>
  <c r="B197" i="24"/>
  <c r="K149" i="24"/>
  <c r="AO173" i="24"/>
  <c r="F157" i="24"/>
  <c r="C193" i="24"/>
  <c r="H155" i="24"/>
  <c r="B179" i="24"/>
  <c r="B201" i="24"/>
  <c r="F207" i="24"/>
  <c r="F201" i="24"/>
  <c r="K207" i="24"/>
  <c r="K151" i="24"/>
  <c r="C177" i="24"/>
  <c r="B176" i="24"/>
  <c r="B192" i="24"/>
  <c r="D151" i="24"/>
  <c r="H169" i="24"/>
  <c r="C185" i="24"/>
  <c r="B208" i="24"/>
  <c r="H201" i="24"/>
  <c r="C187" i="24"/>
  <c r="J197" i="24"/>
  <c r="AO153" i="24"/>
  <c r="B175" i="24"/>
  <c r="B182" i="24"/>
  <c r="AO163" i="24"/>
  <c r="K159" i="24"/>
  <c r="F199" i="24"/>
  <c r="B25" i="29"/>
  <c r="J161" i="24"/>
  <c r="D153" i="24"/>
  <c r="K169" i="24"/>
  <c r="C181" i="24"/>
  <c r="D191" i="24"/>
  <c r="D197" i="24"/>
  <c r="C175" i="24"/>
  <c r="F155" i="24"/>
  <c r="B164" i="24"/>
  <c r="C173" i="24"/>
  <c r="J207" i="24"/>
  <c r="AO171" i="24"/>
  <c r="AO149" i="24"/>
  <c r="B153" i="24"/>
  <c r="C197" i="24"/>
  <c r="J203" i="24"/>
  <c r="J177" i="24"/>
  <c r="C161" i="24"/>
  <c r="F161" i="24"/>
  <c r="B173" i="24"/>
  <c r="C155" i="24"/>
  <c r="D159" i="24"/>
  <c r="H167" i="24"/>
  <c r="D193" i="24"/>
  <c r="K165" i="24"/>
  <c r="D185" i="24"/>
  <c r="B200" i="24"/>
  <c r="J155" i="24"/>
  <c r="J157" i="24"/>
  <c r="B165" i="24"/>
  <c r="D161" i="24"/>
  <c r="J183" i="24"/>
  <c r="J159" i="24"/>
  <c r="B194" i="24"/>
  <c r="K173" i="24"/>
  <c r="K187" i="24"/>
  <c r="D203" i="24"/>
  <c r="D155" i="24"/>
  <c r="B203" i="24"/>
  <c r="F153" i="24"/>
  <c r="B187" i="24"/>
  <c r="B206" i="24"/>
  <c r="B198" i="24"/>
  <c r="C179" i="24"/>
  <c r="K175" i="24"/>
  <c r="F149" i="24"/>
  <c r="H187" i="24"/>
  <c r="H161" i="24"/>
  <c r="B181" i="24"/>
  <c r="AO175" i="24"/>
  <c r="C163" i="24"/>
  <c r="AO189" i="24"/>
  <c r="K189" i="24"/>
  <c r="D167" i="24"/>
  <c r="K205" i="24"/>
  <c r="C171" i="24"/>
  <c r="J171" i="24"/>
  <c r="B207" i="24"/>
  <c r="B193" i="24"/>
  <c r="B184" i="24"/>
  <c r="B177" i="24"/>
  <c r="AO151" i="24"/>
  <c r="K161" i="24"/>
  <c r="K203" i="24"/>
  <c r="B180" i="24"/>
  <c r="F189" i="24"/>
  <c r="D207" i="24"/>
  <c r="H197" i="24"/>
  <c r="F167" i="24"/>
  <c r="C191" i="24"/>
  <c r="F185" i="24"/>
  <c r="H175" i="24"/>
  <c r="B186" i="24"/>
  <c r="C205" i="24"/>
  <c r="J149" i="24"/>
  <c r="B155" i="24"/>
  <c r="K191" i="24"/>
  <c r="AO177" i="24"/>
  <c r="B189" i="24"/>
  <c r="D201" i="24"/>
  <c r="AO157" i="24"/>
  <c r="F181" i="24"/>
  <c r="K181" i="24"/>
  <c r="J175" i="24"/>
  <c r="F171" i="24"/>
  <c r="B199" i="24"/>
  <c r="C203" i="24"/>
  <c r="J193" i="24"/>
  <c r="C199" i="24"/>
  <c r="F151" i="24"/>
  <c r="F179" i="24"/>
  <c r="C195" i="24"/>
  <c r="F175" i="24"/>
  <c r="H163" i="24"/>
  <c r="F163" i="24"/>
  <c r="B159" i="24"/>
  <c r="F165" i="24"/>
  <c r="K197" i="24"/>
  <c r="D179" i="24"/>
  <c r="C165" i="24"/>
  <c r="AG25" i="30"/>
  <c r="AE25" i="30" a="1"/>
  <c r="AE25" i="30" s="1"/>
  <c r="H25" i="30" s="1"/>
  <c r="AH25" i="30" a="1"/>
  <c r="AH25" i="30" s="1"/>
  <c r="B70" i="24"/>
  <c r="N70" i="24" s="1"/>
  <c r="AG15" i="30"/>
  <c r="AH15" i="30" a="1"/>
  <c r="AH15" i="30" s="1"/>
  <c r="AE15" i="30" a="1"/>
  <c r="AE15" i="30" s="1"/>
  <c r="H15" i="30" s="1"/>
  <c r="AG23" i="30"/>
  <c r="AE23" i="30" a="1"/>
  <c r="AE23" i="30" s="1"/>
  <c r="H23" i="30" s="1"/>
  <c r="AH23" i="30" a="1"/>
  <c r="AH23" i="30" s="1"/>
  <c r="B68" i="24"/>
  <c r="N68" i="24" s="1"/>
  <c r="AG31" i="30"/>
  <c r="AE31" i="30" a="1"/>
  <c r="AE31" i="30" s="1"/>
  <c r="H31" i="30" s="1"/>
  <c r="AH31" i="30" a="1"/>
  <c r="AH31" i="30" s="1"/>
  <c r="B76" i="24"/>
  <c r="N76" i="24" s="1"/>
  <c r="AG13" i="30"/>
  <c r="AE13" i="30" a="1"/>
  <c r="AE13" i="30" s="1"/>
  <c r="H13" i="30" s="1"/>
  <c r="AH13" i="30" a="1"/>
  <c r="AH13" i="30" s="1"/>
  <c r="B58" i="24"/>
  <c r="N58" i="24" s="1"/>
  <c r="AG21" i="30"/>
  <c r="AH21" i="30" a="1"/>
  <c r="AH21" i="30" s="1"/>
  <c r="AE21" i="30" a="1"/>
  <c r="AE21" i="30" s="1"/>
  <c r="H21" i="30" s="1"/>
  <c r="B66" i="24"/>
  <c r="N66" i="24" s="1"/>
  <c r="AG29" i="30"/>
  <c r="AE29" i="30" a="1"/>
  <c r="AE29" i="30" s="1"/>
  <c r="H29" i="30" s="1"/>
  <c r="AH29" i="30" a="1"/>
  <c r="AH29" i="30" s="1"/>
  <c r="B74" i="24"/>
  <c r="N74" i="24" s="1"/>
  <c r="AG17" i="30"/>
  <c r="AH17" i="30" a="1"/>
  <c r="AH17" i="30" s="1"/>
  <c r="AE17" i="30" a="1"/>
  <c r="AE17" i="30" s="1"/>
  <c r="H17" i="30" s="1"/>
  <c r="B62" i="24"/>
  <c r="N62" i="24" s="1"/>
  <c r="AG33" i="30"/>
  <c r="AH33" i="30" a="1"/>
  <c r="AH33" i="30" s="1"/>
  <c r="AE33" i="30" a="1"/>
  <c r="AE33" i="30" s="1"/>
  <c r="H33" i="30" s="1"/>
  <c r="B78" i="24"/>
  <c r="N78" i="24" s="1"/>
  <c r="AG11" i="30"/>
  <c r="AE11" i="30" a="1"/>
  <c r="AE11" i="30" s="1"/>
  <c r="H11" i="30" s="1"/>
  <c r="AH11" i="30" a="1"/>
  <c r="AH11" i="30" s="1"/>
  <c r="B56" i="24"/>
  <c r="N56" i="24" s="1"/>
  <c r="AE19" i="30" a="1"/>
  <c r="AE19" i="30" s="1"/>
  <c r="H19" i="30" s="1"/>
  <c r="AH19" i="30" a="1"/>
  <c r="AH19" i="30" s="1"/>
  <c r="B64" i="24"/>
  <c r="AG27" i="30"/>
  <c r="AE27" i="30" a="1"/>
  <c r="AE27" i="30" s="1"/>
  <c r="H27" i="30" s="1"/>
  <c r="AH27" i="30" a="1"/>
  <c r="AH27" i="30" s="1"/>
  <c r="B72" i="24"/>
  <c r="N72" i="24" s="1"/>
  <c r="J54" i="24"/>
  <c r="I807" i="27"/>
  <c r="K807" i="27"/>
  <c r="L807" i="27"/>
  <c r="J807" i="27"/>
  <c r="M31" i="27"/>
  <c r="M24" i="27"/>
  <c r="M25" i="27"/>
  <c r="M30" i="27"/>
  <c r="M26" i="27"/>
  <c r="M21" i="27"/>
  <c r="M29" i="27"/>
  <c r="M28" i="27"/>
  <c r="M27" i="27"/>
  <c r="M23" i="27"/>
  <c r="M22" i="27"/>
  <c r="M20" i="27"/>
  <c r="G140" i="32"/>
  <c r="A456" i="32"/>
  <c r="BD74" i="34"/>
  <c r="O56" i="33"/>
  <c r="A144" i="32"/>
  <c r="AK55" i="33"/>
  <c r="AH55" i="33"/>
  <c r="G751" i="32"/>
  <c r="A755" i="32"/>
  <c r="V53" i="33"/>
  <c r="M2341" i="27"/>
  <c r="O2341" i="27"/>
  <c r="O55" i="33"/>
  <c r="F2341" i="27"/>
  <c r="Y55" i="33"/>
  <c r="N2341" i="27"/>
  <c r="AE55" i="33"/>
  <c r="G452" i="32"/>
  <c r="AB55" i="33"/>
  <c r="S53" i="33"/>
  <c r="P53" i="33"/>
  <c r="BC74" i="34"/>
  <c r="F2958" i="27" l="1"/>
  <c r="F2633" i="27"/>
  <c r="F2634" i="27" s="1"/>
  <c r="F2635" i="27" s="1"/>
  <c r="F2636" i="27" s="1"/>
  <c r="F2637" i="27" s="1"/>
  <c r="F2632" i="27"/>
  <c r="A2341" i="27"/>
  <c r="W20" i="32"/>
  <c r="K1188" i="27"/>
  <c r="W18" i="32"/>
  <c r="K1187" i="27"/>
  <c r="W16" i="32"/>
  <c r="K1186" i="27"/>
  <c r="W14" i="32"/>
  <c r="K1185" i="27"/>
  <c r="W28" i="32"/>
  <c r="K1192" i="27"/>
  <c r="W12" i="32"/>
  <c r="K1184" i="27"/>
  <c r="W26" i="32"/>
  <c r="K1191" i="27"/>
  <c r="W10" i="32"/>
  <c r="K1183" i="27"/>
  <c r="W24" i="32"/>
  <c r="K1190" i="27"/>
  <c r="W22" i="32"/>
  <c r="K1189" i="27"/>
  <c r="A807" i="27"/>
  <c r="H809" i="27"/>
  <c r="A20" i="27"/>
  <c r="A22" i="27"/>
  <c r="A23" i="27"/>
  <c r="A27" i="27"/>
  <c r="A28" i="27"/>
  <c r="A29" i="27"/>
  <c r="A21" i="27"/>
  <c r="A26" i="27"/>
  <c r="A30" i="27"/>
  <c r="A25" i="27"/>
  <c r="A24" i="27"/>
  <c r="A31" i="27"/>
  <c r="I181" i="24"/>
  <c r="P195" i="24"/>
  <c r="Q195" i="24"/>
  <c r="AO195" i="24"/>
  <c r="L193" i="24"/>
  <c r="S195" i="24"/>
  <c r="O195" i="24"/>
  <c r="R195" i="24"/>
  <c r="M193" i="24"/>
  <c r="N193" i="24"/>
  <c r="BB59" i="33"/>
  <c r="I199" i="24"/>
  <c r="I205" i="24"/>
  <c r="I171" i="24"/>
  <c r="I175" i="24"/>
  <c r="I187" i="24"/>
  <c r="I203" i="24"/>
  <c r="I189" i="24"/>
  <c r="I177" i="24"/>
  <c r="I165" i="24"/>
  <c r="I207" i="24"/>
  <c r="I197" i="24"/>
  <c r="I201" i="24"/>
  <c r="I195" i="24"/>
  <c r="I173" i="24"/>
  <c r="I193" i="24"/>
  <c r="I169" i="24"/>
  <c r="I191" i="24"/>
  <c r="I185" i="24"/>
  <c r="I183" i="24"/>
  <c r="I163" i="24"/>
  <c r="I179" i="24"/>
  <c r="I167" i="24"/>
  <c r="I161" i="24"/>
  <c r="I159" i="24"/>
  <c r="I157" i="24"/>
  <c r="I155" i="24"/>
  <c r="I153" i="24"/>
  <c r="I151" i="24"/>
  <c r="AS73" i="34"/>
  <c r="U757" i="32"/>
  <c r="U146" i="32"/>
  <c r="U458" i="32"/>
  <c r="Q10" i="32"/>
  <c r="P10" i="32"/>
  <c r="P12" i="32" s="1"/>
  <c r="P14" i="32" s="1"/>
  <c r="P16" i="32" s="1"/>
  <c r="P18" i="32" s="1"/>
  <c r="P20" i="32" s="1"/>
  <c r="P22" i="32" s="1"/>
  <c r="P24" i="32" s="1"/>
  <c r="P26" i="32" s="1"/>
  <c r="P28" i="32" s="1"/>
  <c r="Q28" i="32"/>
  <c r="Q26" i="32"/>
  <c r="Q24" i="32"/>
  <c r="Q22" i="32"/>
  <c r="Q20" i="32"/>
  <c r="Q18" i="32"/>
  <c r="Q16" i="32"/>
  <c r="Q14" i="32"/>
  <c r="Q12" i="32"/>
  <c r="AY75" i="34"/>
  <c r="AF15" i="30"/>
  <c r="J60" i="24"/>
  <c r="AF33" i="30"/>
  <c r="J78" i="24"/>
  <c r="AF17" i="30"/>
  <c r="J62" i="24"/>
  <c r="AF21" i="30"/>
  <c r="J66" i="24"/>
  <c r="AF25" i="30"/>
  <c r="J70" i="24"/>
  <c r="AF27" i="30"/>
  <c r="J72" i="24"/>
  <c r="AF19" i="30"/>
  <c r="J64" i="24"/>
  <c r="AF11" i="30"/>
  <c r="J56" i="24"/>
  <c r="AF29" i="30"/>
  <c r="J74" i="24"/>
  <c r="AF13" i="30"/>
  <c r="J58" i="24"/>
  <c r="AF31" i="30"/>
  <c r="J76" i="24"/>
  <c r="AF23" i="30"/>
  <c r="J68" i="24"/>
  <c r="I808" i="27"/>
  <c r="K808" i="27"/>
  <c r="L808" i="27"/>
  <c r="J808" i="27"/>
  <c r="M2342" i="27"/>
  <c r="AH57" i="33"/>
  <c r="S55" i="33"/>
  <c r="G753" i="32"/>
  <c r="A146" i="32"/>
  <c r="Y57" i="33"/>
  <c r="N2342" i="27"/>
  <c r="O58" i="33"/>
  <c r="G142" i="32"/>
  <c r="O57" i="33"/>
  <c r="A458" i="32"/>
  <c r="O2342" i="27"/>
  <c r="P55" i="33"/>
  <c r="V55" i="33"/>
  <c r="AB57" i="33"/>
  <c r="G454" i="32"/>
  <c r="AK57" i="33"/>
  <c r="F2342" i="27"/>
  <c r="A757" i="32"/>
  <c r="AE57" i="33"/>
  <c r="BD75" i="34"/>
  <c r="F2959" i="27" l="1"/>
  <c r="F2639" i="27"/>
  <c r="F2640" i="27" s="1"/>
  <c r="F2641" i="27" s="1"/>
  <c r="F2642" i="27" s="1"/>
  <c r="F2643" i="27" s="1"/>
  <c r="F2638" i="27"/>
  <c r="A2342" i="27"/>
  <c r="A808" i="27"/>
  <c r="H810" i="27"/>
  <c r="S197" i="24"/>
  <c r="Q197" i="24"/>
  <c r="AO197" i="24"/>
  <c r="L195" i="24"/>
  <c r="P197" i="24"/>
  <c r="R197" i="24"/>
  <c r="O197" i="24"/>
  <c r="M195" i="24"/>
  <c r="N195" i="24"/>
  <c r="BB61" i="33"/>
  <c r="AS74" i="34"/>
  <c r="U460" i="32"/>
  <c r="U148" i="32"/>
  <c r="U759" i="32"/>
  <c r="C170" i="32"/>
  <c r="W170" i="32" s="1"/>
  <c r="C172" i="32"/>
  <c r="W172" i="32" s="1"/>
  <c r="C174" i="32"/>
  <c r="W174" i="32" s="1"/>
  <c r="C176" i="32"/>
  <c r="W176" i="32" s="1"/>
  <c r="C178" i="32"/>
  <c r="W178" i="32" s="1"/>
  <c r="C180" i="32"/>
  <c r="W180" i="32" s="1"/>
  <c r="C182" i="32"/>
  <c r="W182" i="32" s="1"/>
  <c r="C184" i="32"/>
  <c r="W184" i="32" s="1"/>
  <c r="C186" i="32"/>
  <c r="W186" i="32" s="1"/>
  <c r="C188" i="32"/>
  <c r="W188" i="32" s="1"/>
  <c r="C258" i="32"/>
  <c r="W258" i="32" s="1"/>
  <c r="C268" i="32"/>
  <c r="W268" i="32" s="1"/>
  <c r="C260" i="32"/>
  <c r="W260" i="32" s="1"/>
  <c r="C262" i="32"/>
  <c r="W262" i="32" s="1"/>
  <c r="C254" i="32"/>
  <c r="W254" i="32" s="1"/>
  <c r="C264" i="32"/>
  <c r="W264" i="32" s="1"/>
  <c r="C266" i="32"/>
  <c r="W266" i="32" s="1"/>
  <c r="C256" i="32"/>
  <c r="W256" i="32" s="1"/>
  <c r="C252" i="32"/>
  <c r="W252" i="32" s="1"/>
  <c r="C250" i="32"/>
  <c r="W250" i="32" s="1"/>
  <c r="C210" i="32"/>
  <c r="W210" i="32" s="1"/>
  <c r="C224" i="32"/>
  <c r="W224" i="32" s="1"/>
  <c r="C212" i="32"/>
  <c r="W212" i="32" s="1"/>
  <c r="C214" i="32"/>
  <c r="W214" i="32" s="1"/>
  <c r="C216" i="32"/>
  <c r="W216" i="32" s="1"/>
  <c r="C218" i="32"/>
  <c r="W218" i="32" s="1"/>
  <c r="C220" i="32"/>
  <c r="W220" i="32" s="1"/>
  <c r="C222" i="32"/>
  <c r="W222" i="32" s="1"/>
  <c r="C226" i="32"/>
  <c r="W226" i="32" s="1"/>
  <c r="C228" i="32"/>
  <c r="W228" i="32" s="1"/>
  <c r="C162" i="32"/>
  <c r="W162" i="32" s="1"/>
  <c r="C164" i="32"/>
  <c r="W164" i="32" s="1"/>
  <c r="C166" i="32"/>
  <c r="W166" i="32" s="1"/>
  <c r="C168" i="32"/>
  <c r="W168" i="32" s="1"/>
  <c r="C230" i="32"/>
  <c r="W230" i="32" s="1"/>
  <c r="C232" i="32"/>
  <c r="W232" i="32" s="1"/>
  <c r="C246" i="32"/>
  <c r="W246" i="32" s="1"/>
  <c r="C234" i="32"/>
  <c r="W234" i="32" s="1"/>
  <c r="C244" i="32"/>
  <c r="W244" i="32" s="1"/>
  <c r="C248" i="32"/>
  <c r="W248" i="32" s="1"/>
  <c r="C236" i="32"/>
  <c r="W236" i="32" s="1"/>
  <c r="C238" i="32"/>
  <c r="W238" i="32" s="1"/>
  <c r="C240" i="32"/>
  <c r="W240" i="32" s="1"/>
  <c r="C242" i="32"/>
  <c r="W242" i="32" s="1"/>
  <c r="C208" i="32"/>
  <c r="W208" i="32" s="1"/>
  <c r="C202" i="32"/>
  <c r="W202" i="32" s="1"/>
  <c r="C198" i="32"/>
  <c r="W198" i="32" s="1"/>
  <c r="C190" i="32"/>
  <c r="W190" i="32" s="1"/>
  <c r="C204" i="32"/>
  <c r="W204" i="32" s="1"/>
  <c r="C192" i="32"/>
  <c r="W192" i="32" s="1"/>
  <c r="C200" i="32"/>
  <c r="W200" i="32" s="1"/>
  <c r="C206" i="32"/>
  <c r="W206" i="32" s="1"/>
  <c r="C194" i="32"/>
  <c r="W194" i="32" s="1"/>
  <c r="C196" i="32"/>
  <c r="W196" i="32" s="1"/>
  <c r="C110" i="32"/>
  <c r="W110" i="32" s="1"/>
  <c r="C112" i="32"/>
  <c r="W112" i="32" s="1"/>
  <c r="C114" i="32"/>
  <c r="W114" i="32" s="1"/>
  <c r="C116" i="32"/>
  <c r="W116" i="32" s="1"/>
  <c r="C118" i="32"/>
  <c r="W118" i="32" s="1"/>
  <c r="C120" i="32"/>
  <c r="W120" i="32" s="1"/>
  <c r="C122" i="32"/>
  <c r="W122" i="32" s="1"/>
  <c r="C124" i="32"/>
  <c r="W124" i="32" s="1"/>
  <c r="C126" i="32"/>
  <c r="W126" i="32" s="1"/>
  <c r="C128" i="32"/>
  <c r="W128" i="32" s="1"/>
  <c r="C70" i="32"/>
  <c r="C72" i="32"/>
  <c r="C74" i="32"/>
  <c r="W74" i="32" s="1"/>
  <c r="C76" i="32"/>
  <c r="W76" i="32" s="1"/>
  <c r="C78" i="32"/>
  <c r="W78" i="32" s="1"/>
  <c r="C80" i="32"/>
  <c r="W80" i="32" s="1"/>
  <c r="C88" i="32"/>
  <c r="W88" i="32" s="1"/>
  <c r="C82" i="32"/>
  <c r="W82" i="32" s="1"/>
  <c r="C84" i="32"/>
  <c r="W84" i="32" s="1"/>
  <c r="C86" i="32"/>
  <c r="W86" i="32" s="1"/>
  <c r="C30" i="32"/>
  <c r="W30" i="32" s="1"/>
  <c r="C32" i="32"/>
  <c r="W32" i="32" s="1"/>
  <c r="C48" i="32"/>
  <c r="W48" i="32" s="1"/>
  <c r="C34" i="32"/>
  <c r="W34" i="32" s="1"/>
  <c r="C46" i="32"/>
  <c r="W46" i="32" s="1"/>
  <c r="C36" i="32"/>
  <c r="W36" i="32" s="1"/>
  <c r="C38" i="32"/>
  <c r="W38" i="32" s="1"/>
  <c r="C40" i="32"/>
  <c r="W40" i="32" s="1"/>
  <c r="C42" i="32"/>
  <c r="W42" i="32" s="1"/>
  <c r="C44" i="32"/>
  <c r="W44" i="32" s="1"/>
  <c r="C146" i="32"/>
  <c r="W146" i="32" s="1"/>
  <c r="C130" i="32"/>
  <c r="W130" i="32" s="1"/>
  <c r="C132" i="32"/>
  <c r="W132" i="32" s="1"/>
  <c r="C134" i="32"/>
  <c r="W134" i="32" s="1"/>
  <c r="C140" i="32"/>
  <c r="W140" i="32" s="1"/>
  <c r="C144" i="32"/>
  <c r="W144" i="32" s="1"/>
  <c r="C148" i="32"/>
  <c r="W148" i="32" s="1"/>
  <c r="C136" i="32"/>
  <c r="W136" i="32" s="1"/>
  <c r="C138" i="32"/>
  <c r="W138" i="32" s="1"/>
  <c r="C142" i="32"/>
  <c r="W142" i="32" s="1"/>
  <c r="C156" i="32"/>
  <c r="W156" i="32" s="1"/>
  <c r="C158" i="32"/>
  <c r="W158" i="32" s="1"/>
  <c r="C160" i="32"/>
  <c r="W160" i="32" s="1"/>
  <c r="C154" i="32"/>
  <c r="W154" i="32" s="1"/>
  <c r="C152" i="32"/>
  <c r="W152" i="32" s="1"/>
  <c r="C150" i="32"/>
  <c r="W150" i="32" s="1"/>
  <c r="C108" i="32"/>
  <c r="W108" i="32" s="1"/>
  <c r="C104" i="32"/>
  <c r="W104" i="32" s="1"/>
  <c r="C106" i="32"/>
  <c r="W106" i="32" s="1"/>
  <c r="C90" i="32"/>
  <c r="W90" i="32" s="1"/>
  <c r="C94" i="32"/>
  <c r="W94" i="32" s="1"/>
  <c r="C92" i="32"/>
  <c r="W92" i="32" s="1"/>
  <c r="C96" i="32"/>
  <c r="W96" i="32" s="1"/>
  <c r="C98" i="32"/>
  <c r="W98" i="32" s="1"/>
  <c r="C100" i="32"/>
  <c r="W100" i="32" s="1"/>
  <c r="C102" i="32"/>
  <c r="W102" i="32" s="1"/>
  <c r="C60" i="32"/>
  <c r="W60" i="32" s="1"/>
  <c r="C62" i="32"/>
  <c r="W62" i="32" s="1"/>
  <c r="C64" i="32"/>
  <c r="W64" i="32" s="1"/>
  <c r="C66" i="32"/>
  <c r="W66" i="32" s="1"/>
  <c r="C68" i="32"/>
  <c r="W68" i="32" s="1"/>
  <c r="C52" i="32"/>
  <c r="W52" i="32" s="1"/>
  <c r="C50" i="32"/>
  <c r="W50" i="32" s="1"/>
  <c r="C58" i="32"/>
  <c r="W58" i="32" s="1"/>
  <c r="C54" i="32"/>
  <c r="W54" i="32" s="1"/>
  <c r="C56" i="32"/>
  <c r="W56" i="32" s="1"/>
  <c r="C286" i="24"/>
  <c r="AY76" i="34"/>
  <c r="L809" i="27"/>
  <c r="K809" i="27"/>
  <c r="J809" i="27"/>
  <c r="I809" i="27"/>
  <c r="M2343" i="27"/>
  <c r="O2343" i="27"/>
  <c r="P57" i="33"/>
  <c r="AK59" i="33"/>
  <c r="S57" i="33"/>
  <c r="F2343" i="27"/>
  <c r="O59" i="33"/>
  <c r="A460" i="32"/>
  <c r="A759" i="32"/>
  <c r="V57" i="33"/>
  <c r="G755" i="32"/>
  <c r="AE59" i="33"/>
  <c r="A148" i="32"/>
  <c r="N2343" i="27"/>
  <c r="G144" i="32"/>
  <c r="G456" i="32"/>
  <c r="AH59" i="33"/>
  <c r="BC75" i="34"/>
  <c r="Y59" i="33"/>
  <c r="O60" i="33"/>
  <c r="AB59" i="33"/>
  <c r="F2960" i="27" l="1"/>
  <c r="F2645" i="27"/>
  <c r="F2646" i="27" s="1"/>
  <c r="F2647" i="27" s="1"/>
  <c r="F2648" i="27" s="1"/>
  <c r="F2649" i="27" s="1"/>
  <c r="F2644" i="27"/>
  <c r="A2343" i="27"/>
  <c r="W72" i="32"/>
  <c r="K1214" i="27"/>
  <c r="W70" i="32"/>
  <c r="K1213" i="27"/>
  <c r="A809" i="27"/>
  <c r="H812" i="27"/>
  <c r="H811" i="27"/>
  <c r="P199" i="24"/>
  <c r="R199" i="24"/>
  <c r="O199" i="24"/>
  <c r="L197" i="24"/>
  <c r="Q199" i="24"/>
  <c r="AO199" i="24"/>
  <c r="N197" i="24"/>
  <c r="M197" i="24"/>
  <c r="S199" i="24"/>
  <c r="BB63" i="33"/>
  <c r="AS75" i="34"/>
  <c r="U761" i="32"/>
  <c r="U150" i="32"/>
  <c r="U462" i="32"/>
  <c r="Q190" i="32"/>
  <c r="Q214" i="32"/>
  <c r="Q198" i="32"/>
  <c r="Q212" i="32"/>
  <c r="Q202" i="32"/>
  <c r="Q224" i="32"/>
  <c r="Q208" i="32"/>
  <c r="Q210" i="32"/>
  <c r="Q242" i="32"/>
  <c r="Q250" i="32"/>
  <c r="Q240" i="32"/>
  <c r="Q252" i="32"/>
  <c r="Q238" i="32"/>
  <c r="Q256" i="32"/>
  <c r="Q236" i="32"/>
  <c r="Q266" i="32"/>
  <c r="Q248" i="32"/>
  <c r="Q264" i="32"/>
  <c r="Q244" i="32"/>
  <c r="Q254" i="32"/>
  <c r="Q234" i="32"/>
  <c r="Q262" i="32"/>
  <c r="Q246" i="32"/>
  <c r="Q260" i="32"/>
  <c r="Q232" i="32"/>
  <c r="Q268" i="32"/>
  <c r="Q230" i="32"/>
  <c r="Q258" i="32"/>
  <c r="Q168" i="32"/>
  <c r="Q188" i="32"/>
  <c r="Q186" i="32"/>
  <c r="Q164" i="32"/>
  <c r="Q184" i="32"/>
  <c r="Q162" i="32"/>
  <c r="Q182" i="32"/>
  <c r="Q196" i="32"/>
  <c r="Q228" i="32"/>
  <c r="Q180" i="32"/>
  <c r="Q194" i="32"/>
  <c r="Q226" i="32"/>
  <c r="Q178" i="32"/>
  <c r="Q206" i="32"/>
  <c r="Q222" i="32"/>
  <c r="Q176" i="32"/>
  <c r="Q166" i="32"/>
  <c r="Q200" i="32"/>
  <c r="Q220" i="32"/>
  <c r="Q174" i="32"/>
  <c r="Q192" i="32"/>
  <c r="Q218" i="32"/>
  <c r="Q172" i="32"/>
  <c r="Q204" i="32"/>
  <c r="Q216" i="32"/>
  <c r="Q170" i="32"/>
  <c r="Q152" i="32"/>
  <c r="Q132" i="32"/>
  <c r="Q154" i="32"/>
  <c r="Q130" i="32"/>
  <c r="Q158" i="32"/>
  <c r="Q156" i="32"/>
  <c r="Q86" i="32"/>
  <c r="Q146" i="32"/>
  <c r="Q84" i="32"/>
  <c r="Q50" i="32"/>
  <c r="Q44" i="32"/>
  <c r="Q82" i="32"/>
  <c r="Q56" i="32"/>
  <c r="Q42" i="32"/>
  <c r="Q88" i="32"/>
  <c r="Q40" i="32"/>
  <c r="Q80" i="32"/>
  <c r="Q66" i="32"/>
  <c r="Q38" i="32"/>
  <c r="Q78" i="32"/>
  <c r="Q64" i="32"/>
  <c r="Q36" i="32"/>
  <c r="Q76" i="32"/>
  <c r="Q62" i="32"/>
  <c r="Q46" i="32"/>
  <c r="Q74" i="32"/>
  <c r="Q60" i="32"/>
  <c r="Q34" i="32"/>
  <c r="Q72" i="32"/>
  <c r="Q102" i="32"/>
  <c r="Q48" i="32"/>
  <c r="Q70" i="32"/>
  <c r="Q54" i="32"/>
  <c r="Q128" i="32"/>
  <c r="Q100" i="32"/>
  <c r="Q32" i="32"/>
  <c r="Q96" i="32"/>
  <c r="Q124" i="32"/>
  <c r="Q160" i="32"/>
  <c r="Q58" i="32"/>
  <c r="Q52" i="32"/>
  <c r="Q98" i="32"/>
  <c r="Q92" i="32"/>
  <c r="Q142" i="32"/>
  <c r="Q122" i="32"/>
  <c r="Q30" i="32"/>
  <c r="P30" i="32"/>
  <c r="P32" i="32" s="1"/>
  <c r="P34" i="32" s="1"/>
  <c r="P36" i="32" s="1"/>
  <c r="P38" i="32" s="1"/>
  <c r="P40" i="32" s="1"/>
  <c r="P42" i="32" s="1"/>
  <c r="P44" i="32" s="1"/>
  <c r="P46" i="32" s="1"/>
  <c r="P48" i="32" s="1"/>
  <c r="P50" i="32" s="1"/>
  <c r="P52" i="32" s="1"/>
  <c r="P54" i="32" s="1"/>
  <c r="P56" i="32" s="1"/>
  <c r="P58" i="32" s="1"/>
  <c r="P60" i="32" s="1"/>
  <c r="P62" i="32" s="1"/>
  <c r="P64" i="32" s="1"/>
  <c r="P66" i="32" s="1"/>
  <c r="P68" i="32" s="1"/>
  <c r="P70" i="32" s="1"/>
  <c r="P72" i="32" s="1"/>
  <c r="P74" i="32" s="1"/>
  <c r="P76" i="32" s="1"/>
  <c r="P78" i="32" s="1"/>
  <c r="P80" i="32" s="1"/>
  <c r="P82" i="32" s="1"/>
  <c r="P84" i="32" s="1"/>
  <c r="P86" i="32" s="1"/>
  <c r="P88" i="32" s="1"/>
  <c r="P90" i="32" s="1"/>
  <c r="P92" i="32" s="1"/>
  <c r="P94" i="32" s="1"/>
  <c r="P96" i="32" s="1"/>
  <c r="P98" i="32" s="1"/>
  <c r="P100" i="32" s="1"/>
  <c r="P102" i="32" s="1"/>
  <c r="P104" i="32" s="1"/>
  <c r="P106" i="32" s="1"/>
  <c r="P108" i="32" s="1"/>
  <c r="P110" i="32" s="1"/>
  <c r="P112" i="32" s="1"/>
  <c r="P114" i="32" s="1"/>
  <c r="P116" i="32" s="1"/>
  <c r="P118" i="32" s="1"/>
  <c r="P120" i="32" s="1"/>
  <c r="P122" i="32" s="1"/>
  <c r="P124" i="32" s="1"/>
  <c r="P126" i="32" s="1"/>
  <c r="P128" i="32" s="1"/>
  <c r="P130" i="32" s="1"/>
  <c r="P132" i="32" s="1"/>
  <c r="P134" i="32" s="1"/>
  <c r="P136" i="32" s="1"/>
  <c r="P138" i="32" s="1"/>
  <c r="P140" i="32" s="1"/>
  <c r="P142" i="32" s="1"/>
  <c r="P144" i="32" s="1"/>
  <c r="P146" i="32" s="1"/>
  <c r="P148" i="32" s="1"/>
  <c r="P150" i="32" s="1"/>
  <c r="P152" i="32" s="1"/>
  <c r="P154" i="32" s="1"/>
  <c r="P156" i="32" s="1"/>
  <c r="P158" i="32" s="1"/>
  <c r="P160" i="32" s="1"/>
  <c r="P162" i="32" s="1"/>
  <c r="P164" i="32" s="1"/>
  <c r="P166" i="32" s="1"/>
  <c r="P168" i="32" s="1"/>
  <c r="P170" i="32" s="1"/>
  <c r="P172" i="32" s="1"/>
  <c r="P174" i="32" s="1"/>
  <c r="P176" i="32" s="1"/>
  <c r="P178" i="32" s="1"/>
  <c r="P180" i="32" s="1"/>
  <c r="P182" i="32" s="1"/>
  <c r="P184" i="32" s="1"/>
  <c r="P186" i="32" s="1"/>
  <c r="P188" i="32" s="1"/>
  <c r="P190" i="32" s="1"/>
  <c r="P192" i="32" s="1"/>
  <c r="P194" i="32" s="1"/>
  <c r="P196" i="32" s="1"/>
  <c r="P198" i="32" s="1"/>
  <c r="P200" i="32" s="1"/>
  <c r="P202" i="32" s="1"/>
  <c r="P204" i="32" s="1"/>
  <c r="P206" i="32" s="1"/>
  <c r="P208" i="32" s="1"/>
  <c r="P210" i="32" s="1"/>
  <c r="P212" i="32" s="1"/>
  <c r="P214" i="32" s="1"/>
  <c r="P216" i="32" s="1"/>
  <c r="P218" i="32" s="1"/>
  <c r="P220" i="32" s="1"/>
  <c r="P222" i="32" s="1"/>
  <c r="P224" i="32" s="1"/>
  <c r="P226" i="32" s="1"/>
  <c r="P228" i="32" s="1"/>
  <c r="P230" i="32" s="1"/>
  <c r="P232" i="32" s="1"/>
  <c r="P234" i="32" s="1"/>
  <c r="P236" i="32" s="1"/>
  <c r="P238" i="32" s="1"/>
  <c r="P240" i="32" s="1"/>
  <c r="P242" i="32" s="1"/>
  <c r="P244" i="32" s="1"/>
  <c r="P246" i="32" s="1"/>
  <c r="P248" i="32" s="1"/>
  <c r="P250" i="32" s="1"/>
  <c r="P252" i="32" s="1"/>
  <c r="P254" i="32" s="1"/>
  <c r="P256" i="32" s="1"/>
  <c r="P258" i="32" s="1"/>
  <c r="P260" i="32" s="1"/>
  <c r="P262" i="32" s="1"/>
  <c r="P264" i="32" s="1"/>
  <c r="P266" i="32" s="1"/>
  <c r="P268" i="32" s="1"/>
  <c r="P270" i="32" s="1"/>
  <c r="P272" i="32" s="1"/>
  <c r="P274" i="32" s="1"/>
  <c r="P276" i="32" s="1"/>
  <c r="P278" i="32" s="1"/>
  <c r="P280" i="32" s="1"/>
  <c r="P282" i="32" s="1"/>
  <c r="P284" i="32" s="1"/>
  <c r="P286" i="32" s="1"/>
  <c r="P288" i="32" s="1"/>
  <c r="P290" i="32" s="1"/>
  <c r="P292" i="32" s="1"/>
  <c r="P294" i="32" s="1"/>
  <c r="P296" i="32" s="1"/>
  <c r="P298" i="32" s="1"/>
  <c r="P300" i="32" s="1"/>
  <c r="P302" i="32" s="1"/>
  <c r="P304" i="32" s="1"/>
  <c r="P306" i="32" s="1"/>
  <c r="P308" i="32" s="1"/>
  <c r="Q138" i="32"/>
  <c r="Q120" i="32"/>
  <c r="Q136" i="32"/>
  <c r="Q118" i="32"/>
  <c r="Q148" i="32"/>
  <c r="Q116" i="32"/>
  <c r="Q68" i="32"/>
  <c r="Q126" i="32"/>
  <c r="Q144" i="32"/>
  <c r="Q114" i="32"/>
  <c r="Q94" i="32"/>
  <c r="Q106" i="32"/>
  <c r="Q104" i="32"/>
  <c r="Q108" i="32"/>
  <c r="Q140" i="32"/>
  <c r="Q112" i="32"/>
  <c r="Q90" i="32"/>
  <c r="Q150" i="32"/>
  <c r="Q134" i="32"/>
  <c r="Q110" i="32"/>
  <c r="C287" i="24"/>
  <c r="AY77" i="34"/>
  <c r="R2" i="28"/>
  <c r="E2" i="28"/>
  <c r="I810" i="27"/>
  <c r="L810" i="27"/>
  <c r="J810" i="27"/>
  <c r="K810" i="27"/>
  <c r="M2344" i="27"/>
  <c r="V59" i="33"/>
  <c r="AK61" i="33"/>
  <c r="G458" i="32"/>
  <c r="F2344" i="27"/>
  <c r="AE61" i="33"/>
  <c r="O61" i="33"/>
  <c r="AH61" i="33"/>
  <c r="G146" i="32"/>
  <c r="BD76" i="34"/>
  <c r="BC76" i="34"/>
  <c r="S59" i="33"/>
  <c r="G757" i="32"/>
  <c r="BC77" i="34"/>
  <c r="A761" i="32"/>
  <c r="A150" i="32"/>
  <c r="O62" i="33"/>
  <c r="O2344" i="27"/>
  <c r="N2344" i="27"/>
  <c r="P59" i="33"/>
  <c r="A462" i="32"/>
  <c r="Y61" i="33"/>
  <c r="AB61" i="33"/>
  <c r="F2961" i="27" l="1"/>
  <c r="F2650" i="27"/>
  <c r="F2651" i="27"/>
  <c r="F2652" i="27" s="1"/>
  <c r="F2653" i="27" s="1"/>
  <c r="F2654" i="27" s="1"/>
  <c r="F2655" i="27" s="1"/>
  <c r="A2344" i="27"/>
  <c r="A810" i="27"/>
  <c r="H813" i="27"/>
  <c r="S201" i="24"/>
  <c r="Q201" i="24"/>
  <c r="AO201" i="24"/>
  <c r="O201" i="24"/>
  <c r="M199" i="24"/>
  <c r="R201" i="24"/>
  <c r="P201" i="24"/>
  <c r="N199" i="24"/>
  <c r="L199" i="24"/>
  <c r="BB65" i="33"/>
  <c r="AS76" i="34"/>
  <c r="U464" i="32"/>
  <c r="U152" i="32"/>
  <c r="U763" i="32"/>
  <c r="C288" i="24"/>
  <c r="AY78" i="34"/>
  <c r="C2" i="28"/>
  <c r="L811" i="27"/>
  <c r="K811" i="27"/>
  <c r="I811" i="27"/>
  <c r="I812" i="27"/>
  <c r="J811" i="27"/>
  <c r="L812" i="27"/>
  <c r="K812" i="27"/>
  <c r="J812" i="27"/>
  <c r="BD77" i="34"/>
  <c r="O2345" i="27"/>
  <c r="AK63" i="33"/>
  <c r="M2345" i="27"/>
  <c r="BC78" i="34"/>
  <c r="G460" i="32"/>
  <c r="O63" i="33"/>
  <c r="A464" i="32"/>
  <c r="AH63" i="33"/>
  <c r="N2345" i="27"/>
  <c r="A152" i="32"/>
  <c r="AB63" i="33"/>
  <c r="F2345" i="27"/>
  <c r="P61" i="33"/>
  <c r="G148" i="32"/>
  <c r="O64" i="33"/>
  <c r="G759" i="32"/>
  <c r="V61" i="33"/>
  <c r="AE63" i="33"/>
  <c r="S61" i="33"/>
  <c r="A763" i="32"/>
  <c r="Y63" i="33"/>
  <c r="F2962" i="27" l="1"/>
  <c r="F2963" i="27"/>
  <c r="F2657" i="27"/>
  <c r="F2658" i="27" s="1"/>
  <c r="F2659" i="27" s="1"/>
  <c r="F2660" i="27" s="1"/>
  <c r="F2661" i="27" s="1"/>
  <c r="F2656" i="27"/>
  <c r="A2345" i="27"/>
  <c r="A812" i="27"/>
  <c r="A811" i="27"/>
  <c r="H814" i="27"/>
  <c r="S203" i="24"/>
  <c r="Q203" i="24"/>
  <c r="AO203" i="24"/>
  <c r="M201" i="24"/>
  <c r="P203" i="24"/>
  <c r="R203" i="24"/>
  <c r="L201" i="24"/>
  <c r="O203" i="24"/>
  <c r="N201" i="24"/>
  <c r="BB67" i="33"/>
  <c r="AS77" i="34"/>
  <c r="U466" i="32"/>
  <c r="U765" i="32"/>
  <c r="U154" i="32"/>
  <c r="C289" i="24"/>
  <c r="AY79" i="34"/>
  <c r="N2" i="28"/>
  <c r="A2" i="28" s="1"/>
  <c r="B2" i="28"/>
  <c r="J2" i="28"/>
  <c r="F2" i="28"/>
  <c r="K2" i="28"/>
  <c r="H2" i="28"/>
  <c r="I2" i="28"/>
  <c r="L813" i="27"/>
  <c r="I813" i="27"/>
  <c r="K813" i="27"/>
  <c r="J813" i="27"/>
  <c r="G462" i="32"/>
  <c r="O65" i="33"/>
  <c r="N2346" i="27"/>
  <c r="O66" i="33"/>
  <c r="BC79" i="34"/>
  <c r="BD79" i="34"/>
  <c r="A765" i="32"/>
  <c r="G761" i="32"/>
  <c r="P63" i="33"/>
  <c r="O2346" i="27"/>
  <c r="BD78" i="34"/>
  <c r="M2" i="28"/>
  <c r="A154" i="32"/>
  <c r="A466" i="32"/>
  <c r="S63" i="33"/>
  <c r="M2346" i="27"/>
  <c r="G150" i="32"/>
  <c r="AE65" i="33"/>
  <c r="Y65" i="33"/>
  <c r="V63" i="33"/>
  <c r="AH65" i="33"/>
  <c r="AK65" i="33"/>
  <c r="F2346" i="27"/>
  <c r="AB65" i="33"/>
  <c r="F2964" i="27" l="1"/>
  <c r="F2663" i="27"/>
  <c r="F2664" i="27" s="1"/>
  <c r="F2665" i="27" s="1"/>
  <c r="F2666" i="27" s="1"/>
  <c r="F2667" i="27" s="1"/>
  <c r="F2662" i="27"/>
  <c r="A2346" i="27"/>
  <c r="A813" i="27"/>
  <c r="H815" i="27"/>
  <c r="S205" i="24"/>
  <c r="M203" i="24"/>
  <c r="L203" i="24"/>
  <c r="Q205" i="24"/>
  <c r="AO205" i="24"/>
  <c r="O205" i="24"/>
  <c r="N203" i="24"/>
  <c r="P205" i="24"/>
  <c r="R205" i="24"/>
  <c r="AS78" i="34"/>
  <c r="U156" i="32"/>
  <c r="U767" i="32"/>
  <c r="U468" i="32"/>
  <c r="C290" i="24"/>
  <c r="AY80" i="34"/>
  <c r="D2" i="28"/>
  <c r="L814" i="27"/>
  <c r="K814" i="27"/>
  <c r="I814" i="27"/>
  <c r="J814" i="27"/>
  <c r="P65" i="33"/>
  <c r="R68" i="33"/>
  <c r="U68" i="33"/>
  <c r="AI67" i="33"/>
  <c r="X68" i="33"/>
  <c r="AJ68" i="33"/>
  <c r="R67" i="33"/>
  <c r="X67" i="33"/>
  <c r="A767" i="32"/>
  <c r="AG67" i="33"/>
  <c r="F2347" i="27"/>
  <c r="AA67" i="33"/>
  <c r="AD68" i="33"/>
  <c r="AL67" i="33"/>
  <c r="O2347" i="27"/>
  <c r="AA68" i="33"/>
  <c r="AB67" i="33"/>
  <c r="M2347" i="27"/>
  <c r="AF67" i="33"/>
  <c r="AK67" i="33"/>
  <c r="S65" i="33"/>
  <c r="V65" i="33"/>
  <c r="G763" i="32"/>
  <c r="AC67" i="33"/>
  <c r="AJ67" i="33"/>
  <c r="BC80" i="34"/>
  <c r="Y67" i="33"/>
  <c r="Z67" i="33"/>
  <c r="G152" i="32"/>
  <c r="W67" i="33"/>
  <c r="O67" i="33"/>
  <c r="AD67" i="33"/>
  <c r="N2347" i="27"/>
  <c r="BD80" i="34"/>
  <c r="A468" i="32"/>
  <c r="Q67" i="33"/>
  <c r="AE67" i="33"/>
  <c r="T67" i="33"/>
  <c r="A156" i="32"/>
  <c r="O68" i="33"/>
  <c r="AH67" i="33"/>
  <c r="G464" i="32"/>
  <c r="AG68" i="33"/>
  <c r="U67" i="33"/>
  <c r="F2965" i="27" l="1"/>
  <c r="F2669" i="27"/>
  <c r="F2670" i="27" s="1"/>
  <c r="F2671" i="27" s="1"/>
  <c r="F2672" i="27" s="1"/>
  <c r="F2673" i="27" s="1"/>
  <c r="F2668" i="27"/>
  <c r="A2347" i="27"/>
  <c r="A814" i="27"/>
  <c r="H816" i="27"/>
  <c r="O207" i="24"/>
  <c r="Q207" i="24"/>
  <c r="AO207" i="24"/>
  <c r="S207" i="24"/>
  <c r="P207" i="24"/>
  <c r="N205" i="24"/>
  <c r="R207" i="24"/>
  <c r="L205" i="24"/>
  <c r="M205" i="24"/>
  <c r="AS79" i="34"/>
  <c r="U470" i="32"/>
  <c r="U769" i="32"/>
  <c r="U158" i="32"/>
  <c r="C291" i="24"/>
  <c r="AY81" i="34"/>
  <c r="J815" i="27"/>
  <c r="I815" i="27"/>
  <c r="K815" i="27"/>
  <c r="L815" i="27"/>
  <c r="V67" i="33"/>
  <c r="G154" i="32"/>
  <c r="A158" i="32"/>
  <c r="M2348" i="27"/>
  <c r="G466" i="32"/>
  <c r="A769" i="32"/>
  <c r="N2348" i="27"/>
  <c r="O2348" i="27"/>
  <c r="P67" i="33"/>
  <c r="F2348" i="27"/>
  <c r="S67" i="33"/>
  <c r="G765" i="32"/>
  <c r="A470" i="32"/>
  <c r="BC81" i="34"/>
  <c r="F2966" i="27" l="1"/>
  <c r="F2674" i="27"/>
  <c r="F2675" i="27"/>
  <c r="F2676" i="27" s="1"/>
  <c r="F2677" i="27" s="1"/>
  <c r="F2678" i="27" s="1"/>
  <c r="F2679" i="27" s="1"/>
  <c r="A2348" i="27"/>
  <c r="G1341" i="27"/>
  <c r="L1342" i="27"/>
  <c r="K1342" i="27"/>
  <c r="N1342" i="27"/>
  <c r="E1342" i="27"/>
  <c r="G1342" i="27"/>
  <c r="O1342" i="27"/>
  <c r="I1342" i="27"/>
  <c r="H1342" i="27"/>
  <c r="H1343" i="27"/>
  <c r="H1344" i="27"/>
  <c r="A815" i="27"/>
  <c r="H818" i="27"/>
  <c r="H817" i="27"/>
  <c r="N207" i="24"/>
  <c r="L207" i="24"/>
  <c r="M207" i="24"/>
  <c r="AS80" i="34"/>
  <c r="U160" i="32"/>
  <c r="U771" i="32"/>
  <c r="U472" i="32"/>
  <c r="AY82" i="34"/>
  <c r="L816" i="27"/>
  <c r="J816" i="27"/>
  <c r="I816" i="27"/>
  <c r="K816" i="27"/>
  <c r="BD82" i="34"/>
  <c r="F2349" i="27"/>
  <c r="G767" i="32"/>
  <c r="BD81" i="34"/>
  <c r="O2349" i="27"/>
  <c r="A160" i="32"/>
  <c r="N2349" i="27"/>
  <c r="M2349" i="27"/>
  <c r="A771" i="32"/>
  <c r="BC82" i="34"/>
  <c r="G468" i="32"/>
  <c r="A472" i="32"/>
  <c r="G156" i="32"/>
  <c r="F2967" i="27" l="1"/>
  <c r="F2681" i="27"/>
  <c r="F2682" i="27" s="1"/>
  <c r="F2683" i="27" s="1"/>
  <c r="F2684" i="27" s="1"/>
  <c r="F2685" i="27" s="1"/>
  <c r="F2680" i="27"/>
  <c r="A2349" i="27"/>
  <c r="G1343" i="27"/>
  <c r="I1343" i="27"/>
  <c r="K1343" i="27"/>
  <c r="N1343" i="27"/>
  <c r="L1343" i="27"/>
  <c r="O1343" i="27"/>
  <c r="H1345" i="27"/>
  <c r="H1346" i="27"/>
  <c r="E1343" i="27"/>
  <c r="O1344" i="27"/>
  <c r="K1344" i="27"/>
  <c r="N1344" i="27"/>
  <c r="E1344" i="27"/>
  <c r="I1344" i="27"/>
  <c r="L1344" i="27"/>
  <c r="G1344" i="27"/>
  <c r="A816" i="27"/>
  <c r="H819" i="27"/>
  <c r="AS81" i="34"/>
  <c r="U773" i="32"/>
  <c r="U474" i="32"/>
  <c r="U162" i="32"/>
  <c r="AY83" i="34"/>
  <c r="Q2" i="28"/>
  <c r="J817" i="27"/>
  <c r="L817" i="27"/>
  <c r="K818" i="27"/>
  <c r="K817" i="27"/>
  <c r="I818" i="27"/>
  <c r="I817" i="27"/>
  <c r="L818" i="27"/>
  <c r="J818" i="27"/>
  <c r="G158" i="32"/>
  <c r="M2350" i="27"/>
  <c r="A162" i="32"/>
  <c r="O2350" i="27"/>
  <c r="G769" i="32"/>
  <c r="F2350" i="27"/>
  <c r="BC83" i="34"/>
  <c r="N2350" i="27"/>
  <c r="A474" i="32"/>
  <c r="G470" i="32"/>
  <c r="F2968" i="27" l="1"/>
  <c r="F2969" i="27"/>
  <c r="F2687" i="27"/>
  <c r="F2688" i="27" s="1"/>
  <c r="F2689" i="27" s="1"/>
  <c r="F2690" i="27" s="1"/>
  <c r="F2691" i="27" s="1"/>
  <c r="F2686" i="27"/>
  <c r="A2350" i="27"/>
  <c r="I1345" i="27"/>
  <c r="O1345" i="27"/>
  <c r="N1345" i="27"/>
  <c r="L1345" i="27"/>
  <c r="G1345" i="27"/>
  <c r="K1345" i="27"/>
  <c r="H1348" i="27"/>
  <c r="E1345" i="27"/>
  <c r="G1346" i="27"/>
  <c r="L1346" i="27"/>
  <c r="I1346" i="27"/>
  <c r="K1346" i="27"/>
  <c r="N1346" i="27"/>
  <c r="J1346" i="27"/>
  <c r="E1346" i="27"/>
  <c r="O1346" i="27"/>
  <c r="A817" i="27"/>
  <c r="A818" i="27"/>
  <c r="H820" i="27"/>
  <c r="AS82" i="34"/>
  <c r="U164" i="32"/>
  <c r="U476" i="32"/>
  <c r="U775" i="32"/>
  <c r="C294" i="24"/>
  <c r="AY84" i="34"/>
  <c r="J220" i="27"/>
  <c r="J221" i="27"/>
  <c r="J256" i="27"/>
  <c r="J257" i="27"/>
  <c r="J442" i="27"/>
  <c r="J443" i="27"/>
  <c r="J508" i="27"/>
  <c r="J509" i="27"/>
  <c r="J873" i="27"/>
  <c r="J2192" i="27"/>
  <c r="J2193" i="27"/>
  <c r="J2194" i="27"/>
  <c r="J2357" i="27"/>
  <c r="J2358" i="27"/>
  <c r="J2359" i="27"/>
  <c r="J2360" i="27"/>
  <c r="J3323" i="27"/>
  <c r="J3324" i="27"/>
  <c r="J3325" i="27"/>
  <c r="J3326" i="27"/>
  <c r="J3327" i="27"/>
  <c r="J3328" i="27"/>
  <c r="J3329" i="27"/>
  <c r="J3330" i="27"/>
  <c r="J3331" i="27"/>
  <c r="J3332" i="27"/>
  <c r="J3333" i="27"/>
  <c r="J3334" i="27"/>
  <c r="J3335" i="27"/>
  <c r="J3336" i="27"/>
  <c r="J3337" i="27"/>
  <c r="J3338" i="27"/>
  <c r="J3339" i="27"/>
  <c r="J3340" i="27"/>
  <c r="J3341" i="27"/>
  <c r="J3342" i="27"/>
  <c r="J3343" i="27"/>
  <c r="J3344" i="27"/>
  <c r="J3345" i="27"/>
  <c r="J3346" i="27"/>
  <c r="J3347" i="27"/>
  <c r="J3348" i="27"/>
  <c r="J3349" i="27"/>
  <c r="J3350" i="27"/>
  <c r="J3351" i="27"/>
  <c r="J3352" i="27"/>
  <c r="J3353" i="27"/>
  <c r="J3354" i="27"/>
  <c r="J3355" i="27"/>
  <c r="J3356" i="27"/>
  <c r="J3357" i="27"/>
  <c r="J3358" i="27"/>
  <c r="J3359" i="27"/>
  <c r="J3360" i="27"/>
  <c r="J3361" i="27"/>
  <c r="J3362" i="27"/>
  <c r="J3363" i="27"/>
  <c r="J3364" i="27"/>
  <c r="J3365" i="27"/>
  <c r="J3366" i="27"/>
  <c r="J3367" i="27"/>
  <c r="J3368" i="27"/>
  <c r="J3369" i="27"/>
  <c r="J3370" i="27"/>
  <c r="J3371" i="27"/>
  <c r="J3372" i="27"/>
  <c r="J3373" i="27"/>
  <c r="J3374" i="27"/>
  <c r="J3375" i="27"/>
  <c r="J3376" i="27"/>
  <c r="J3377" i="27"/>
  <c r="J3378" i="27"/>
  <c r="J3379" i="27"/>
  <c r="J3380" i="27"/>
  <c r="J3381" i="27"/>
  <c r="J3382" i="27"/>
  <c r="J3383" i="27"/>
  <c r="J3384" i="27"/>
  <c r="J3385" i="27"/>
  <c r="J3386" i="27"/>
  <c r="J3387" i="27"/>
  <c r="J3388" i="27"/>
  <c r="J3389" i="27"/>
  <c r="J3390" i="27"/>
  <c r="J3391" i="27"/>
  <c r="J3392" i="27"/>
  <c r="J3393" i="27"/>
  <c r="J3394" i="27"/>
  <c r="J3395" i="27"/>
  <c r="J3396" i="27"/>
  <c r="J3397" i="27"/>
  <c r="J3398" i="27"/>
  <c r="J3399" i="27"/>
  <c r="J3400" i="27"/>
  <c r="J3401" i="27"/>
  <c r="J3402" i="27"/>
  <c r="J3403" i="27"/>
  <c r="J3404" i="27"/>
  <c r="J3405" i="27"/>
  <c r="J3406" i="27"/>
  <c r="J3407" i="27"/>
  <c r="J3408" i="27"/>
  <c r="J3409" i="27"/>
  <c r="J3410" i="27"/>
  <c r="J3411" i="27"/>
  <c r="J3412" i="27"/>
  <c r="J3413" i="27"/>
  <c r="J3414" i="27"/>
  <c r="J3415" i="27"/>
  <c r="J3416" i="27"/>
  <c r="J3417" i="27"/>
  <c r="J3418" i="27"/>
  <c r="J3419" i="27"/>
  <c r="J3420" i="27"/>
  <c r="J3421" i="27"/>
  <c r="J3422" i="27"/>
  <c r="J3423" i="27"/>
  <c r="J3424" i="27"/>
  <c r="J3425" i="27"/>
  <c r="J3426" i="27"/>
  <c r="J3427" i="27"/>
  <c r="J3428" i="27"/>
  <c r="J3429" i="27"/>
  <c r="J3430" i="27"/>
  <c r="J3431" i="27"/>
  <c r="J3432" i="27"/>
  <c r="J3433" i="27"/>
  <c r="J3434" i="27"/>
  <c r="J3435" i="27"/>
  <c r="J3436" i="27"/>
  <c r="J3437" i="27"/>
  <c r="J3438" i="27"/>
  <c r="J3439" i="27"/>
  <c r="J3440" i="27"/>
  <c r="J3441" i="27"/>
  <c r="J3442" i="27"/>
  <c r="J3443" i="27"/>
  <c r="J3444" i="27"/>
  <c r="J3445" i="27"/>
  <c r="J3446" i="27"/>
  <c r="J3447" i="27"/>
  <c r="J3448" i="27"/>
  <c r="J3449" i="27"/>
  <c r="J3450" i="27"/>
  <c r="J3451" i="27"/>
  <c r="J3452" i="27"/>
  <c r="J3453" i="27"/>
  <c r="J3454" i="27"/>
  <c r="J3455" i="27"/>
  <c r="J3456" i="27"/>
  <c r="J3457" i="27"/>
  <c r="J3458" i="27"/>
  <c r="J3459" i="27"/>
  <c r="J3460" i="27"/>
  <c r="J3461" i="27"/>
  <c r="J3462" i="27"/>
  <c r="J3463" i="27"/>
  <c r="J3464" i="27"/>
  <c r="J3465" i="27"/>
  <c r="J3466" i="27"/>
  <c r="J3467" i="27"/>
  <c r="J3468" i="27"/>
  <c r="J3469" i="27"/>
  <c r="J3470" i="27"/>
  <c r="J3471" i="27"/>
  <c r="J3472" i="27"/>
  <c r="J3473" i="27"/>
  <c r="J3474" i="27"/>
  <c r="J3475" i="27"/>
  <c r="J3476" i="27"/>
  <c r="J3477" i="27"/>
  <c r="J3478" i="27"/>
  <c r="J3479" i="27"/>
  <c r="J3480" i="27"/>
  <c r="J3481" i="27"/>
  <c r="J3482" i="27"/>
  <c r="J3483" i="27"/>
  <c r="J3484" i="27"/>
  <c r="J3485" i="27"/>
  <c r="J3486" i="27"/>
  <c r="J3487" i="27"/>
  <c r="J3488" i="27"/>
  <c r="J3489" i="27"/>
  <c r="J3490" i="27"/>
  <c r="J3491" i="27"/>
  <c r="J3492" i="27"/>
  <c r="J3493" i="27"/>
  <c r="J3494" i="27"/>
  <c r="J3495" i="27"/>
  <c r="J3496" i="27"/>
  <c r="J3497" i="27"/>
  <c r="J3498" i="27"/>
  <c r="J3499" i="27"/>
  <c r="J3500" i="27"/>
  <c r="J3501" i="27"/>
  <c r="J3502" i="27"/>
  <c r="J3503" i="27"/>
  <c r="J3504" i="27"/>
  <c r="J3505" i="27"/>
  <c r="J3506" i="27"/>
  <c r="J3507" i="27"/>
  <c r="J3508" i="27"/>
  <c r="J3509" i="27"/>
  <c r="J3510" i="27"/>
  <c r="J3511" i="27"/>
  <c r="J3512" i="27"/>
  <c r="J3513" i="27"/>
  <c r="J3514" i="27"/>
  <c r="J3515" i="27"/>
  <c r="J3516" i="27"/>
  <c r="J3517" i="27"/>
  <c r="J3518" i="27"/>
  <c r="J3519" i="27"/>
  <c r="J3520" i="27"/>
  <c r="J3521" i="27"/>
  <c r="J3522" i="27"/>
  <c r="J3523" i="27"/>
  <c r="J3524" i="27"/>
  <c r="J3525" i="27"/>
  <c r="J3526" i="27"/>
  <c r="J3527" i="27"/>
  <c r="J3528" i="27"/>
  <c r="J3529" i="27"/>
  <c r="J3530" i="27"/>
  <c r="J3531" i="27"/>
  <c r="J3532" i="27"/>
  <c r="J3533" i="27"/>
  <c r="J3534" i="27"/>
  <c r="J3535" i="27"/>
  <c r="J3536" i="27"/>
  <c r="J3537" i="27"/>
  <c r="J3538" i="27"/>
  <c r="J3539" i="27"/>
  <c r="J3540" i="27"/>
  <c r="J3541" i="27"/>
  <c r="J3542" i="27"/>
  <c r="J3543" i="27"/>
  <c r="J3544" i="27"/>
  <c r="J3545" i="27"/>
  <c r="J3546" i="27"/>
  <c r="J3547" i="27"/>
  <c r="J3548" i="27"/>
  <c r="J3549" i="27"/>
  <c r="J3550" i="27"/>
  <c r="J3551" i="27"/>
  <c r="J3552" i="27"/>
  <c r="J3553" i="27"/>
  <c r="J3554" i="27"/>
  <c r="J3555" i="27"/>
  <c r="J3556" i="27"/>
  <c r="J3557" i="27"/>
  <c r="J3558" i="27"/>
  <c r="J3559" i="27"/>
  <c r="J3560" i="27"/>
  <c r="J3561" i="27"/>
  <c r="J3562" i="27"/>
  <c r="J3563" i="27"/>
  <c r="J3564" i="27"/>
  <c r="J3565" i="27"/>
  <c r="J3566" i="27"/>
  <c r="J3567" i="27"/>
  <c r="J3568" i="27"/>
  <c r="J3569" i="27"/>
  <c r="J3570" i="27"/>
  <c r="J3571" i="27"/>
  <c r="J3572" i="27"/>
  <c r="J3573" i="27"/>
  <c r="J3574" i="27"/>
  <c r="J3575" i="27"/>
  <c r="J3576" i="27"/>
  <c r="J3577" i="27"/>
  <c r="J3578" i="27"/>
  <c r="J3579" i="27"/>
  <c r="J3580" i="27"/>
  <c r="J3581" i="27"/>
  <c r="J3582" i="27"/>
  <c r="J3583" i="27"/>
  <c r="J3584" i="27"/>
  <c r="J3585" i="27"/>
  <c r="J3586" i="27"/>
  <c r="J3587" i="27"/>
  <c r="J3588" i="27"/>
  <c r="J3589" i="27"/>
  <c r="J3590" i="27"/>
  <c r="J3591" i="27"/>
  <c r="J3592" i="27"/>
  <c r="J3593" i="27"/>
  <c r="J3594" i="27"/>
  <c r="J3595" i="27"/>
  <c r="J3596" i="27"/>
  <c r="J3597" i="27"/>
  <c r="J3598" i="27"/>
  <c r="J3599" i="27"/>
  <c r="J3600" i="27"/>
  <c r="J3601" i="27"/>
  <c r="J3602" i="27"/>
  <c r="J3603" i="27"/>
  <c r="J3604" i="27"/>
  <c r="J3605" i="27"/>
  <c r="J3606" i="27"/>
  <c r="J3607" i="27"/>
  <c r="J3608" i="27"/>
  <c r="J3609" i="27"/>
  <c r="J3610" i="27"/>
  <c r="J3611" i="27"/>
  <c r="J3612" i="27"/>
  <c r="J3613" i="27"/>
  <c r="J3614" i="27"/>
  <c r="J3615" i="27"/>
  <c r="J3616" i="27"/>
  <c r="J3617" i="27"/>
  <c r="J3618" i="27"/>
  <c r="J3619" i="27"/>
  <c r="J3620" i="27"/>
  <c r="J3621" i="27"/>
  <c r="J3622" i="27"/>
  <c r="J3623" i="27"/>
  <c r="J3624" i="27"/>
  <c r="J3625" i="27"/>
  <c r="J3626" i="27"/>
  <c r="J3627" i="27"/>
  <c r="J3628" i="27"/>
  <c r="J3629" i="27"/>
  <c r="J3630" i="27"/>
  <c r="J3631" i="27"/>
  <c r="J3632" i="27"/>
  <c r="J3633" i="27"/>
  <c r="J3634" i="27"/>
  <c r="J3635" i="27"/>
  <c r="J3636" i="27"/>
  <c r="J3637" i="27"/>
  <c r="J3638" i="27"/>
  <c r="J3639" i="27"/>
  <c r="J3640" i="27"/>
  <c r="J3641" i="27"/>
  <c r="J3642" i="27"/>
  <c r="J3643" i="27"/>
  <c r="J3644" i="27"/>
  <c r="J3645" i="27"/>
  <c r="J3646" i="27"/>
  <c r="J3647" i="27"/>
  <c r="J3648" i="27"/>
  <c r="J3649" i="27"/>
  <c r="J3650" i="27"/>
  <c r="J3651" i="27"/>
  <c r="J3652" i="27"/>
  <c r="J3653" i="27"/>
  <c r="J3654" i="27"/>
  <c r="J3655" i="27"/>
  <c r="J3656" i="27"/>
  <c r="J3657" i="27"/>
  <c r="J3658" i="27"/>
  <c r="J3659" i="27"/>
  <c r="J3660" i="27"/>
  <c r="J3661" i="27"/>
  <c r="J3662" i="27"/>
  <c r="J3663" i="27"/>
  <c r="J3664" i="27"/>
  <c r="J3665" i="27"/>
  <c r="J3666" i="27"/>
  <c r="J3667" i="27"/>
  <c r="J3668" i="27"/>
  <c r="J3669" i="27"/>
  <c r="J3670" i="27"/>
  <c r="J3671" i="27"/>
  <c r="J3672" i="27"/>
  <c r="J3673" i="27"/>
  <c r="J3674" i="27"/>
  <c r="J3675" i="27"/>
  <c r="J3676" i="27"/>
  <c r="J3677" i="27"/>
  <c r="J3678" i="27"/>
  <c r="J3679" i="27"/>
  <c r="J3680" i="27"/>
  <c r="J3681" i="27"/>
  <c r="J3682" i="27"/>
  <c r="J3683" i="27"/>
  <c r="J3684" i="27"/>
  <c r="J3685" i="27"/>
  <c r="J3686" i="27"/>
  <c r="J3687" i="27"/>
  <c r="J3688" i="27"/>
  <c r="J3689" i="27"/>
  <c r="J3690" i="27"/>
  <c r="J3691" i="27"/>
  <c r="J3692" i="27"/>
  <c r="J3693" i="27"/>
  <c r="J3694" i="27"/>
  <c r="J3695" i="27"/>
  <c r="J3696" i="27"/>
  <c r="J3697" i="27"/>
  <c r="J3698" i="27"/>
  <c r="J3699" i="27"/>
  <c r="J3700" i="27"/>
  <c r="J3701" i="27"/>
  <c r="J3702" i="27"/>
  <c r="J3703" i="27"/>
  <c r="J3704" i="27"/>
  <c r="J3705" i="27"/>
  <c r="J3706" i="27"/>
  <c r="J3707" i="27"/>
  <c r="J3708" i="27"/>
  <c r="J3709" i="27"/>
  <c r="J3710" i="27"/>
  <c r="J3711" i="27"/>
  <c r="J3712" i="27"/>
  <c r="J3713" i="27"/>
  <c r="J3714" i="27"/>
  <c r="J3715" i="27"/>
  <c r="J3716" i="27"/>
  <c r="J3717" i="27"/>
  <c r="J3718" i="27"/>
  <c r="J3719" i="27"/>
  <c r="J3720" i="27"/>
  <c r="J3721" i="27"/>
  <c r="J3722" i="27"/>
  <c r="J3723" i="27"/>
  <c r="J3724" i="27"/>
  <c r="J3725" i="27"/>
  <c r="J3726" i="27"/>
  <c r="J3727" i="27"/>
  <c r="J3728" i="27"/>
  <c r="J3729" i="27"/>
  <c r="J3730" i="27"/>
  <c r="J3731" i="27"/>
  <c r="J3732" i="27"/>
  <c r="J3733" i="27"/>
  <c r="J3734" i="27"/>
  <c r="J3735" i="27"/>
  <c r="J3736" i="27"/>
  <c r="J3737" i="27"/>
  <c r="J3738" i="27"/>
  <c r="J3739" i="27"/>
  <c r="J3740" i="27"/>
  <c r="J3741" i="27"/>
  <c r="J3742" i="27"/>
  <c r="J3743" i="27"/>
  <c r="J3744" i="27"/>
  <c r="J3745" i="27"/>
  <c r="J3746" i="27"/>
  <c r="J3747" i="27"/>
  <c r="J3748" i="27"/>
  <c r="J3749" i="27"/>
  <c r="J3750" i="27"/>
  <c r="J3751" i="27"/>
  <c r="J3752" i="27"/>
  <c r="J3753" i="27"/>
  <c r="J3754" i="27"/>
  <c r="J3755" i="27"/>
  <c r="J3756" i="27"/>
  <c r="J3757" i="27"/>
  <c r="J3758" i="27"/>
  <c r="J3759" i="27"/>
  <c r="J3760" i="27"/>
  <c r="J3761" i="27"/>
  <c r="J3762" i="27"/>
  <c r="J3763" i="27"/>
  <c r="J3764" i="27"/>
  <c r="J3765" i="27"/>
  <c r="J3766" i="27"/>
  <c r="J3767" i="27"/>
  <c r="J3768" i="27"/>
  <c r="J3769" i="27"/>
  <c r="J3770" i="27"/>
  <c r="J3771" i="27"/>
  <c r="J3772" i="27"/>
  <c r="J3773" i="27"/>
  <c r="J3774" i="27"/>
  <c r="J3775" i="27"/>
  <c r="J3776" i="27"/>
  <c r="J3777" i="27"/>
  <c r="J3778" i="27"/>
  <c r="J3779" i="27"/>
  <c r="J3780" i="27"/>
  <c r="J3781" i="27"/>
  <c r="J3782" i="27"/>
  <c r="J3783" i="27"/>
  <c r="J3784" i="27"/>
  <c r="J3785" i="27"/>
  <c r="J3786" i="27"/>
  <c r="J3787" i="27"/>
  <c r="J3788" i="27"/>
  <c r="J3789" i="27"/>
  <c r="J3790" i="27"/>
  <c r="J3791" i="27"/>
  <c r="J3792" i="27"/>
  <c r="J3793" i="27"/>
  <c r="J3794" i="27"/>
  <c r="J3795" i="27"/>
  <c r="J3796" i="27"/>
  <c r="J3797" i="27"/>
  <c r="J3798" i="27"/>
  <c r="J3799" i="27"/>
  <c r="J3800" i="27"/>
  <c r="J3801" i="27"/>
  <c r="J3802" i="27"/>
  <c r="J3803" i="27"/>
  <c r="J3804" i="27"/>
  <c r="J3805" i="27"/>
  <c r="J3806" i="27"/>
  <c r="J3807" i="27"/>
  <c r="J3808" i="27"/>
  <c r="J3809" i="27"/>
  <c r="J3810" i="27"/>
  <c r="J3811" i="27"/>
  <c r="J3812" i="27"/>
  <c r="J3813" i="27"/>
  <c r="J3814" i="27"/>
  <c r="J3815" i="27"/>
  <c r="J3816" i="27"/>
  <c r="J3817" i="27"/>
  <c r="J3818" i="27"/>
  <c r="J3819" i="27"/>
  <c r="J3820" i="27"/>
  <c r="J3821" i="27"/>
  <c r="J3822" i="27"/>
  <c r="J3823" i="27"/>
  <c r="J3824" i="27"/>
  <c r="J3825" i="27"/>
  <c r="J3826" i="27"/>
  <c r="J3827" i="27"/>
  <c r="J3828" i="27"/>
  <c r="J3829" i="27"/>
  <c r="J3830" i="27"/>
  <c r="J3831" i="27"/>
  <c r="J3832" i="27"/>
  <c r="J3833" i="27"/>
  <c r="J3834" i="27"/>
  <c r="J3835" i="27"/>
  <c r="J3836" i="27"/>
  <c r="J3837" i="27"/>
  <c r="J3838" i="27"/>
  <c r="J3839" i="27"/>
  <c r="J3840" i="27"/>
  <c r="J3841" i="27"/>
  <c r="J3842" i="27"/>
  <c r="J3843" i="27"/>
  <c r="J3844" i="27"/>
  <c r="J3845" i="27"/>
  <c r="J3846" i="27"/>
  <c r="J3847" i="27"/>
  <c r="J3848" i="27"/>
  <c r="J3849" i="27"/>
  <c r="J3850" i="27"/>
  <c r="J3851" i="27"/>
  <c r="J3852" i="27"/>
  <c r="J3853" i="27"/>
  <c r="J3854" i="27"/>
  <c r="J3855" i="27"/>
  <c r="J3856" i="27"/>
  <c r="J3857" i="27"/>
  <c r="J3858" i="27"/>
  <c r="J3859" i="27"/>
  <c r="J3860" i="27"/>
  <c r="J3861" i="27"/>
  <c r="J3862" i="27"/>
  <c r="J3863" i="27"/>
  <c r="J3864" i="27"/>
  <c r="J3865" i="27"/>
  <c r="J3866" i="27"/>
  <c r="J3867" i="27"/>
  <c r="J3868" i="27"/>
  <c r="J3869" i="27"/>
  <c r="J3870" i="27"/>
  <c r="J3871" i="27"/>
  <c r="J3872" i="27"/>
  <c r="J3873" i="27"/>
  <c r="J3874" i="27"/>
  <c r="J3875" i="27"/>
  <c r="J3876" i="27"/>
  <c r="J3877" i="27"/>
  <c r="J3878" i="27"/>
  <c r="J3879" i="27"/>
  <c r="J3880" i="27"/>
  <c r="J3881" i="27"/>
  <c r="J3882" i="27"/>
  <c r="J3883" i="27"/>
  <c r="J3884" i="27"/>
  <c r="J3885" i="27"/>
  <c r="J3886" i="27"/>
  <c r="J3887" i="27"/>
  <c r="J3888" i="27"/>
  <c r="J3889" i="27"/>
  <c r="J3890" i="27"/>
  <c r="J3891" i="27"/>
  <c r="J3892" i="27"/>
  <c r="J3893" i="27"/>
  <c r="J3894" i="27"/>
  <c r="J3895" i="27"/>
  <c r="J3896" i="27"/>
  <c r="J3897" i="27"/>
  <c r="J3898" i="27"/>
  <c r="J3899" i="27"/>
  <c r="J3900" i="27"/>
  <c r="J3901" i="27"/>
  <c r="J3902" i="27"/>
  <c r="J3903" i="27"/>
  <c r="J3904" i="27"/>
  <c r="J3905" i="27"/>
  <c r="J3906" i="27"/>
  <c r="J3907" i="27"/>
  <c r="J3908" i="27"/>
  <c r="J3909" i="27"/>
  <c r="J3910" i="27"/>
  <c r="J3911" i="27"/>
  <c r="J3912" i="27"/>
  <c r="I819" i="27"/>
  <c r="J819" i="27"/>
  <c r="K819" i="27"/>
  <c r="L819" i="27"/>
  <c r="G160" i="32"/>
  <c r="BC84" i="34"/>
  <c r="BD83" i="34"/>
  <c r="A476" i="32"/>
  <c r="A164" i="32"/>
  <c r="G472" i="32"/>
  <c r="G771" i="32"/>
  <c r="BD84" i="34"/>
  <c r="A775" i="32"/>
  <c r="A773" i="32"/>
  <c r="F2970" i="27" l="1"/>
  <c r="F2693" i="27"/>
  <c r="F2694" i="27" s="1"/>
  <c r="F2695" i="27" s="1"/>
  <c r="F2696" i="27" s="1"/>
  <c r="F2697" i="27" s="1"/>
  <c r="F2692" i="27"/>
  <c r="J2013" i="27"/>
  <c r="J2012" i="27"/>
  <c r="J2014" i="27"/>
  <c r="J1343" i="27"/>
  <c r="N1348" i="27"/>
  <c r="G1348" i="27"/>
  <c r="I1348" i="27"/>
  <c r="O1348" i="27"/>
  <c r="L1348" i="27"/>
  <c r="K1348" i="27"/>
  <c r="J1348" i="27"/>
  <c r="E1348" i="27"/>
  <c r="J1345" i="27"/>
  <c r="J1344" i="27"/>
  <c r="J1337" i="27"/>
  <c r="G1347" i="27"/>
  <c r="L1347" i="27"/>
  <c r="N1347" i="27"/>
  <c r="K1347" i="27"/>
  <c r="O1347" i="27"/>
  <c r="J1338" i="27"/>
  <c r="J1342" i="27"/>
  <c r="J1339" i="27"/>
  <c r="H1349" i="27"/>
  <c r="H1350" i="27"/>
  <c r="K1222" i="27"/>
  <c r="K1221" i="27"/>
  <c r="K1258" i="27"/>
  <c r="K1257" i="27"/>
  <c r="K1208" i="27"/>
  <c r="K1207" i="27"/>
  <c r="K1218" i="27"/>
  <c r="K1217" i="27"/>
  <c r="K1245" i="27"/>
  <c r="K1246" i="27"/>
  <c r="K1238" i="27"/>
  <c r="K1237" i="27"/>
  <c r="K1243" i="27"/>
  <c r="K1244" i="27"/>
  <c r="K1240" i="27"/>
  <c r="K1239" i="27"/>
  <c r="K1205" i="27"/>
  <c r="K1206" i="27"/>
  <c r="K1210" i="27"/>
  <c r="K1209" i="27"/>
  <c r="K1241" i="27"/>
  <c r="K1242" i="27"/>
  <c r="K1236" i="27"/>
  <c r="K1235" i="27"/>
  <c r="K1215" i="27"/>
  <c r="K1216" i="27"/>
  <c r="K1247" i="27"/>
  <c r="K1248" i="27"/>
  <c r="K1232" i="27"/>
  <c r="K1231" i="27"/>
  <c r="K1256" i="27"/>
  <c r="K1255" i="27"/>
  <c r="K1234" i="27"/>
  <c r="K1233" i="27"/>
  <c r="K1260" i="27"/>
  <c r="K1259" i="27"/>
  <c r="K1253" i="27"/>
  <c r="K1254" i="27"/>
  <c r="K1228" i="27"/>
  <c r="K1227" i="27"/>
  <c r="K1251" i="27"/>
  <c r="K1252" i="27"/>
  <c r="K1229" i="27"/>
  <c r="K1230" i="27"/>
  <c r="K1220" i="27"/>
  <c r="K1219" i="27"/>
  <c r="K1250" i="27"/>
  <c r="K1249" i="27"/>
  <c r="A819" i="27"/>
  <c r="H821" i="27"/>
  <c r="U777" i="32"/>
  <c r="U478" i="32"/>
  <c r="U166" i="32"/>
  <c r="B125" i="24"/>
  <c r="B115" i="24"/>
  <c r="B137" i="24"/>
  <c r="B113" i="24"/>
  <c r="B127" i="24"/>
  <c r="AY85" i="34"/>
  <c r="I820" i="27"/>
  <c r="L820" i="27"/>
  <c r="K820" i="27"/>
  <c r="J820" i="27"/>
  <c r="J2280" i="27"/>
  <c r="G773" i="32"/>
  <c r="O2352" i="27"/>
  <c r="J2330" i="27"/>
  <c r="J2327" i="27"/>
  <c r="J2316" i="27"/>
  <c r="A777" i="32"/>
  <c r="J2298" i="27"/>
  <c r="N2351" i="27"/>
  <c r="J26" i="27"/>
  <c r="J2311" i="27"/>
  <c r="J2321" i="27"/>
  <c r="J2317" i="27"/>
  <c r="J2293" i="27"/>
  <c r="J248" i="27"/>
  <c r="J2323" i="27"/>
  <c r="J247" i="27"/>
  <c r="J2344" i="27"/>
  <c r="A478" i="32"/>
  <c r="J2332" i="27"/>
  <c r="J2341" i="27"/>
  <c r="J2287" i="27"/>
  <c r="O2351" i="27"/>
  <c r="J2335" i="27"/>
  <c r="J2334" i="27"/>
  <c r="J2346" i="27"/>
  <c r="J2320" i="27"/>
  <c r="M2352" i="27"/>
  <c r="J2302" i="27"/>
  <c r="J2279" i="27"/>
  <c r="J2340" i="27"/>
  <c r="J2306" i="27"/>
  <c r="J2304" i="27"/>
  <c r="J2294" i="27"/>
  <c r="J2331" i="27"/>
  <c r="J2337" i="27"/>
  <c r="J2299" i="27"/>
  <c r="G162" i="32"/>
  <c r="F2352" i="27"/>
  <c r="J31" i="27"/>
  <c r="J241" i="27"/>
  <c r="J2313" i="27"/>
  <c r="J2277" i="27"/>
  <c r="J2310" i="27"/>
  <c r="J2336" i="27"/>
  <c r="BC85" i="34"/>
  <c r="J2318" i="27"/>
  <c r="J2326" i="27"/>
  <c r="J2292" i="27"/>
  <c r="J2352" i="27"/>
  <c r="J2312" i="27"/>
  <c r="J2324" i="27"/>
  <c r="J2345" i="27"/>
  <c r="J2305" i="27"/>
  <c r="J2314" i="27"/>
  <c r="J32" i="27"/>
  <c r="J25" i="27"/>
  <c r="J2301" i="27"/>
  <c r="N2352" i="27"/>
  <c r="G474" i="32"/>
  <c r="J2328" i="27"/>
  <c r="F2351" i="27"/>
  <c r="J2338" i="27"/>
  <c r="J2351" i="27"/>
  <c r="J2339" i="27"/>
  <c r="J242" i="27"/>
  <c r="J2333" i="27"/>
  <c r="J2291" i="27"/>
  <c r="J2300" i="27"/>
  <c r="J22" i="27"/>
  <c r="J2342" i="27"/>
  <c r="J2284" i="27"/>
  <c r="J2348" i="27"/>
  <c r="J2325" i="27"/>
  <c r="BD85" i="34"/>
  <c r="J2308" i="27"/>
  <c r="J2309" i="27"/>
  <c r="J2286" i="27"/>
  <c r="J2303" i="27"/>
  <c r="J2290" i="27"/>
  <c r="J2350" i="27"/>
  <c r="J2307" i="27"/>
  <c r="J2343" i="27"/>
  <c r="J2322" i="27"/>
  <c r="M2351" i="27"/>
  <c r="J253" i="27"/>
  <c r="J2289" i="27"/>
  <c r="J2319" i="27"/>
  <c r="J2347" i="27"/>
  <c r="J2315" i="27"/>
  <c r="J2349" i="27"/>
  <c r="J2285" i="27"/>
  <c r="J2283" i="27"/>
  <c r="J2297" i="27"/>
  <c r="J2295" i="27"/>
  <c r="J2288" i="27"/>
  <c r="J2329" i="27"/>
  <c r="A166" i="32"/>
  <c r="J2296" i="27"/>
  <c r="J2278" i="27"/>
  <c r="F2971" i="27" l="1"/>
  <c r="F2698" i="27"/>
  <c r="F2699" i="27"/>
  <c r="F2700" i="27" s="1"/>
  <c r="F2701" i="27" s="1"/>
  <c r="F2702" i="27" s="1"/>
  <c r="F2703" i="27" s="1"/>
  <c r="A2351" i="27"/>
  <c r="A2352" i="27"/>
  <c r="G1349" i="27"/>
  <c r="L1349" i="27"/>
  <c r="N1349" i="27"/>
  <c r="K1349" i="27"/>
  <c r="O1349" i="27"/>
  <c r="I1349" i="27"/>
  <c r="J1349" i="27"/>
  <c r="G1350" i="27"/>
  <c r="E1350" i="27"/>
  <c r="I1350" i="27"/>
  <c r="J1350" i="27"/>
  <c r="K1350" i="27"/>
  <c r="N1350" i="27"/>
  <c r="L1350" i="27"/>
  <c r="O1350" i="27"/>
  <c r="H1352" i="27"/>
  <c r="H1351" i="27"/>
  <c r="E1349" i="27"/>
  <c r="K1261" i="27"/>
  <c r="A820" i="27"/>
  <c r="H822" i="27"/>
  <c r="G245" i="24"/>
  <c r="AS84" i="34"/>
  <c r="AS83" i="34"/>
  <c r="U168" i="32"/>
  <c r="U480" i="32"/>
  <c r="U779" i="32"/>
  <c r="G229" i="24"/>
  <c r="G290" i="24"/>
  <c r="G266" i="24"/>
  <c r="G283" i="24"/>
  <c r="G275" i="24"/>
  <c r="G272" i="24"/>
  <c r="G264" i="24"/>
  <c r="G271" i="24"/>
  <c r="G258" i="24"/>
  <c r="G277" i="24"/>
  <c r="G237" i="24"/>
  <c r="G286" i="24"/>
  <c r="G263" i="24"/>
  <c r="G259" i="24"/>
  <c r="G295" i="24"/>
  <c r="G282" i="24"/>
  <c r="G255" i="24"/>
  <c r="G296" i="24"/>
  <c r="G265" i="24"/>
  <c r="G288" i="24"/>
  <c r="G257" i="24"/>
  <c r="G221" i="24"/>
  <c r="G270" i="24"/>
  <c r="G278" i="24"/>
  <c r="G281" i="24"/>
  <c r="C295" i="24"/>
  <c r="G285" i="24"/>
  <c r="G293" i="24"/>
  <c r="G254" i="24"/>
  <c r="G267" i="24"/>
  <c r="G274" i="24"/>
  <c r="G269" i="24"/>
  <c r="G289" i="24"/>
  <c r="G280" i="24"/>
  <c r="G279" i="24"/>
  <c r="G287" i="24"/>
  <c r="G256" i="24"/>
  <c r="G294" i="24"/>
  <c r="G273" i="24"/>
  <c r="G262" i="24"/>
  <c r="G291" i="24"/>
  <c r="C296" i="24"/>
  <c r="AY86" i="34"/>
  <c r="L821" i="27"/>
  <c r="J821" i="27"/>
  <c r="K821" i="27"/>
  <c r="I821" i="27"/>
  <c r="BD86" i="34"/>
  <c r="F2353" i="27"/>
  <c r="BC86" i="34"/>
  <c r="G476" i="32"/>
  <c r="G164" i="32"/>
  <c r="A168" i="32"/>
  <c r="O2353" i="27"/>
  <c r="J2353" i="27"/>
  <c r="N2353" i="27"/>
  <c r="A480" i="32"/>
  <c r="A779" i="32"/>
  <c r="G775" i="32"/>
  <c r="M2353" i="27"/>
  <c r="F2972" i="27" l="1"/>
  <c r="F2705" i="27"/>
  <c r="F2706" i="27" s="1"/>
  <c r="F2707" i="27" s="1"/>
  <c r="F2708" i="27" s="1"/>
  <c r="F2709" i="27" s="1"/>
  <c r="F2704" i="27"/>
  <c r="A2353" i="27"/>
  <c r="E1351" i="27"/>
  <c r="H1354" i="27"/>
  <c r="H1353" i="27"/>
  <c r="O1352" i="27"/>
  <c r="I1352" i="27"/>
  <c r="N1352" i="27"/>
  <c r="J1352" i="27"/>
  <c r="E1352" i="27"/>
  <c r="K1352" i="27"/>
  <c r="G1352" i="27"/>
  <c r="L1352" i="27"/>
  <c r="L1351" i="27"/>
  <c r="K1351" i="27"/>
  <c r="G1351" i="27"/>
  <c r="I1351" i="27"/>
  <c r="O1351" i="27"/>
  <c r="N1351" i="27"/>
  <c r="J1351" i="27"/>
  <c r="K1262" i="27"/>
  <c r="A821" i="27"/>
  <c r="H823" i="27"/>
  <c r="H824" i="27"/>
  <c r="AS85" i="34"/>
  <c r="U781" i="32"/>
  <c r="U482" i="32"/>
  <c r="U170" i="32"/>
  <c r="C297" i="24"/>
  <c r="G297" i="24"/>
  <c r="AY87" i="34"/>
  <c r="L2" i="28"/>
  <c r="P2" i="28" s="1"/>
  <c r="J822" i="27"/>
  <c r="I822" i="27"/>
  <c r="K822" i="27"/>
  <c r="L822" i="27"/>
  <c r="BD87" i="34"/>
  <c r="M2354" i="27"/>
  <c r="N2354" i="27"/>
  <c r="A170" i="32"/>
  <c r="G777" i="32"/>
  <c r="G478" i="32"/>
  <c r="G166" i="32"/>
  <c r="O2354" i="27"/>
  <c r="BC87" i="34"/>
  <c r="J2354" i="27"/>
  <c r="A482" i="32"/>
  <c r="F2354" i="27"/>
  <c r="F2973" i="27" l="1"/>
  <c r="F2711" i="27"/>
  <c r="F2712" i="27" s="1"/>
  <c r="F2713" i="27" s="1"/>
  <c r="F2714" i="27" s="1"/>
  <c r="F2715" i="27" s="1"/>
  <c r="F2710" i="27"/>
  <c r="A2354" i="27"/>
  <c r="H1355" i="27"/>
  <c r="H1356" i="27"/>
  <c r="E1353" i="27"/>
  <c r="K1354" i="27"/>
  <c r="E1354" i="27"/>
  <c r="L1354" i="27"/>
  <c r="N1354" i="27"/>
  <c r="O1354" i="27"/>
  <c r="I1354" i="27"/>
  <c r="J1354" i="27"/>
  <c r="G1354" i="27"/>
  <c r="L1353" i="27"/>
  <c r="J1353" i="27"/>
  <c r="I1353" i="27"/>
  <c r="O1353" i="27"/>
  <c r="N1353" i="27"/>
  <c r="K1353" i="27"/>
  <c r="G1353" i="27"/>
  <c r="K1263" i="27"/>
  <c r="A822" i="27"/>
  <c r="H825" i="27"/>
  <c r="AS86" i="34"/>
  <c r="U172" i="32"/>
  <c r="U484" i="32"/>
  <c r="U783" i="32"/>
  <c r="G298" i="24"/>
  <c r="C298" i="24"/>
  <c r="AY88" i="34"/>
  <c r="K824" i="27"/>
  <c r="I823" i="27"/>
  <c r="L824" i="27"/>
  <c r="L823" i="27"/>
  <c r="J824" i="27"/>
  <c r="J823" i="27"/>
  <c r="K823" i="27"/>
  <c r="I824" i="27"/>
  <c r="J2355" i="27"/>
  <c r="G168" i="32"/>
  <c r="G480" i="32"/>
  <c r="BD88" i="34"/>
  <c r="G779" i="32"/>
  <c r="A172" i="32"/>
  <c r="A781" i="32"/>
  <c r="N2355" i="27"/>
  <c r="A783" i="32"/>
  <c r="A484" i="32"/>
  <c r="O2355" i="27"/>
  <c r="F2355" i="27"/>
  <c r="M2355" i="27"/>
  <c r="F2975" i="27" l="1"/>
  <c r="F2974" i="27"/>
  <c r="F2717" i="27"/>
  <c r="F2718" i="27" s="1"/>
  <c r="F2719" i="27" s="1"/>
  <c r="F2720" i="27" s="1"/>
  <c r="F2721" i="27" s="1"/>
  <c r="F2716" i="27"/>
  <c r="A2355" i="27"/>
  <c r="K1356" i="27"/>
  <c r="O1356" i="27"/>
  <c r="G1356" i="27"/>
  <c r="I1356" i="27"/>
  <c r="J1356" i="27"/>
  <c r="L1356" i="27"/>
  <c r="N1356" i="27"/>
  <c r="E1356" i="27"/>
  <c r="H1357" i="27"/>
  <c r="H1358" i="27"/>
  <c r="K1355" i="27"/>
  <c r="L1355" i="27"/>
  <c r="J1355" i="27"/>
  <c r="O1355" i="27"/>
  <c r="N1355" i="27"/>
  <c r="G1355" i="27"/>
  <c r="I1355" i="27"/>
  <c r="E1355" i="27"/>
  <c r="K1264" i="27"/>
  <c r="A824" i="27"/>
  <c r="A823" i="27"/>
  <c r="H826" i="27"/>
  <c r="AS87" i="34"/>
  <c r="U785" i="32"/>
  <c r="U486" i="32"/>
  <c r="U174" i="32"/>
  <c r="G299" i="24"/>
  <c r="C299" i="24"/>
  <c r="J825" i="27"/>
  <c r="L825" i="27"/>
  <c r="K825" i="27"/>
  <c r="I825" i="27"/>
  <c r="N2356" i="27"/>
  <c r="G781" i="32"/>
  <c r="M2356" i="27"/>
  <c r="A785" i="32"/>
  <c r="O2356" i="27"/>
  <c r="F2356" i="27"/>
  <c r="A174" i="32"/>
  <c r="G482" i="32"/>
  <c r="J2356" i="27"/>
  <c r="BC88" i="34"/>
  <c r="A486" i="32"/>
  <c r="G170" i="32"/>
  <c r="F2976" i="27" l="1"/>
  <c r="F2722" i="27"/>
  <c r="F2723" i="27"/>
  <c r="F2724" i="27" s="1"/>
  <c r="F2725" i="27" s="1"/>
  <c r="F2726" i="27" s="1"/>
  <c r="F2727" i="27" s="1"/>
  <c r="A2356" i="27"/>
  <c r="H1359" i="27"/>
  <c r="H1360" i="27"/>
  <c r="E1357" i="27"/>
  <c r="J1357" i="27"/>
  <c r="N1357" i="27"/>
  <c r="K1357" i="27"/>
  <c r="G1357" i="27"/>
  <c r="L1357" i="27"/>
  <c r="O1357" i="27"/>
  <c r="I1357" i="27"/>
  <c r="G1358" i="27"/>
  <c r="I1358" i="27"/>
  <c r="E1358" i="27"/>
  <c r="J1358" i="27"/>
  <c r="L1358" i="27"/>
  <c r="K1358" i="27"/>
  <c r="N1358" i="27"/>
  <c r="O1358" i="27"/>
  <c r="A825" i="27"/>
  <c r="H827" i="27"/>
  <c r="AS88" i="34"/>
  <c r="U176" i="32"/>
  <c r="U488" i="32"/>
  <c r="U787" i="32"/>
  <c r="B90" i="16" a="1"/>
  <c r="B90" i="16" s="1"/>
  <c r="I90" i="16" a="1"/>
  <c r="I90" i="16" s="1"/>
  <c r="H15" i="16" a="1"/>
  <c r="H15" i="16" s="1"/>
  <c r="H4" i="16" a="1"/>
  <c r="H4" i="16" s="1"/>
  <c r="L826" i="27"/>
  <c r="K826" i="27"/>
  <c r="J826" i="27"/>
  <c r="I826" i="27"/>
  <c r="A488" i="32"/>
  <c r="G484" i="32"/>
  <c r="A787" i="32"/>
  <c r="G172" i="32"/>
  <c r="G783" i="32"/>
  <c r="A176" i="32"/>
  <c r="F2977" i="27" l="1"/>
  <c r="F2729" i="27"/>
  <c r="F2730" i="27" s="1"/>
  <c r="F2731" i="27" s="1"/>
  <c r="F2732" i="27" s="1"/>
  <c r="F2733" i="27" s="1"/>
  <c r="F2728" i="27"/>
  <c r="E1359" i="27"/>
  <c r="O1360" i="27"/>
  <c r="N1360" i="27"/>
  <c r="E1360" i="27"/>
  <c r="L1360" i="27"/>
  <c r="K1360" i="27"/>
  <c r="G1360" i="27"/>
  <c r="J1360" i="27"/>
  <c r="I1360" i="27"/>
  <c r="J1359" i="27"/>
  <c r="G1359" i="27"/>
  <c r="N1359" i="27"/>
  <c r="I1359" i="27"/>
  <c r="L1359" i="27"/>
  <c r="K1359" i="27"/>
  <c r="O1359" i="27"/>
  <c r="H1362" i="27"/>
  <c r="H1361" i="27"/>
  <c r="A826" i="27"/>
  <c r="H828" i="27"/>
  <c r="I91" i="16" a="1"/>
  <c r="I91" i="16" s="1"/>
  <c r="J91" i="16" s="1" a="1"/>
  <c r="J91" i="16" s="1"/>
  <c r="J90" i="16" a="1"/>
  <c r="J90" i="16" s="1"/>
  <c r="B91" i="16" a="1"/>
  <c r="B91" i="16" s="1"/>
  <c r="B92" i="16" s="1" a="1"/>
  <c r="B92" i="16" s="1"/>
  <c r="H16" i="16" a="1"/>
  <c r="H16" i="16" s="1"/>
  <c r="I16" i="16" s="1" a="1"/>
  <c r="I16" i="16" s="1"/>
  <c r="H5" i="16" a="1"/>
  <c r="H5" i="16" s="1"/>
  <c r="I5" i="16" s="1" a="1"/>
  <c r="I5" i="16" s="1"/>
  <c r="U490" i="32"/>
  <c r="U789" i="32"/>
  <c r="U178" i="32"/>
  <c r="I15" i="16" a="1"/>
  <c r="I15" i="16" s="1"/>
  <c r="I4" i="16" a="1"/>
  <c r="I4" i="16" s="1"/>
  <c r="D16" i="24"/>
  <c r="D15" i="24"/>
  <c r="K827" i="27"/>
  <c r="I827" i="27"/>
  <c r="L827" i="27"/>
  <c r="J827" i="27"/>
  <c r="G174" i="32"/>
  <c r="A789" i="32"/>
  <c r="G486" i="32"/>
  <c r="G785" i="32"/>
  <c r="A490" i="32"/>
  <c r="A178" i="32"/>
  <c r="F2978" i="27" l="1"/>
  <c r="F2735" i="27"/>
  <c r="F2736" i="27" s="1"/>
  <c r="F2737" i="27" s="1"/>
  <c r="F2738" i="27" s="1"/>
  <c r="F2739" i="27" s="1"/>
  <c r="F2734" i="27"/>
  <c r="H1363" i="27"/>
  <c r="H1364" i="27"/>
  <c r="I1361" i="27"/>
  <c r="O1361" i="27"/>
  <c r="G1361" i="27"/>
  <c r="J1361" i="27"/>
  <c r="K1361" i="27"/>
  <c r="L1361" i="27"/>
  <c r="N1361" i="27"/>
  <c r="E1361" i="27"/>
  <c r="I1362" i="27"/>
  <c r="N1362" i="27"/>
  <c r="E1362" i="27"/>
  <c r="O1362" i="27"/>
  <c r="L1362" i="27"/>
  <c r="G1362" i="27"/>
  <c r="K1362" i="27"/>
  <c r="J1362" i="27"/>
  <c r="A827" i="27"/>
  <c r="H830" i="27"/>
  <c r="H829" i="27"/>
  <c r="I92" i="16" a="1"/>
  <c r="I92" i="16" s="1"/>
  <c r="J92" i="16" s="1" a="1"/>
  <c r="J92" i="16" s="1"/>
  <c r="B93" i="16" a="1"/>
  <c r="B93" i="16" s="1"/>
  <c r="H17" i="16" a="1"/>
  <c r="H17" i="16" s="1"/>
  <c r="I17" i="16" s="1" a="1"/>
  <c r="I17" i="16" s="1"/>
  <c r="H6" i="16" a="1"/>
  <c r="H6" i="16" s="1"/>
  <c r="I6" i="16" s="1" a="1"/>
  <c r="I6" i="16" s="1"/>
  <c r="U180" i="32"/>
  <c r="U791" i="32"/>
  <c r="U492" i="32"/>
  <c r="B282" i="16"/>
  <c r="I828" i="27"/>
  <c r="J828" i="27"/>
  <c r="K828" i="27"/>
  <c r="L828" i="27"/>
  <c r="G176" i="32"/>
  <c r="G787" i="32"/>
  <c r="G488" i="32"/>
  <c r="A180" i="32"/>
  <c r="A492" i="32"/>
  <c r="F2979" i="27" l="1"/>
  <c r="F2741" i="27"/>
  <c r="F2742" i="27" s="1"/>
  <c r="F2743" i="27" s="1"/>
  <c r="F2744" i="27" s="1"/>
  <c r="F2745" i="27" s="1"/>
  <c r="F2740" i="27"/>
  <c r="H1365" i="27"/>
  <c r="H1366" i="27"/>
  <c r="N1363" i="27"/>
  <c r="L1363" i="27"/>
  <c r="J1363" i="27"/>
  <c r="I1363" i="27"/>
  <c r="O1363" i="27"/>
  <c r="K1363" i="27"/>
  <c r="G1363" i="27"/>
  <c r="O1364" i="27"/>
  <c r="J1364" i="27"/>
  <c r="L1364" i="27"/>
  <c r="I1364" i="27"/>
  <c r="G1364" i="27"/>
  <c r="N1364" i="27"/>
  <c r="K1364" i="27"/>
  <c r="E1364" i="27"/>
  <c r="E1363" i="27"/>
  <c r="A828" i="27"/>
  <c r="H831" i="27"/>
  <c r="I93" i="16" a="1"/>
  <c r="I93" i="16" s="1"/>
  <c r="J93" i="16" s="1" a="1"/>
  <c r="J93" i="16" s="1"/>
  <c r="B94" i="16" a="1"/>
  <c r="B94" i="16" s="1"/>
  <c r="H18" i="16" a="1"/>
  <c r="H18" i="16" s="1"/>
  <c r="I18" i="16" s="1" a="1"/>
  <c r="I18" i="16" s="1"/>
  <c r="H7" i="16" a="1"/>
  <c r="H7" i="16" s="1"/>
  <c r="U494" i="32"/>
  <c r="U793" i="32"/>
  <c r="U182" i="32"/>
  <c r="A26" i="1"/>
  <c r="J830" i="27"/>
  <c r="J829" i="27"/>
  <c r="I830" i="27"/>
  <c r="K829" i="27"/>
  <c r="K830" i="27"/>
  <c r="I829" i="27"/>
  <c r="L830" i="27"/>
  <c r="L829" i="27"/>
  <c r="G789" i="32"/>
  <c r="A182" i="32"/>
  <c r="A793" i="32"/>
  <c r="A791" i="32"/>
  <c r="G178" i="32"/>
  <c r="G490" i="32"/>
  <c r="F2980" i="27" l="1"/>
  <c r="F2981" i="27"/>
  <c r="F2746" i="27"/>
  <c r="F2747" i="27"/>
  <c r="F2748" i="27" s="1"/>
  <c r="F2749" i="27" s="1"/>
  <c r="F2750" i="27" s="1"/>
  <c r="F2751" i="27" s="1"/>
  <c r="E1365" i="27"/>
  <c r="O1365" i="27"/>
  <c r="K1365" i="27"/>
  <c r="N1365" i="27"/>
  <c r="J1365" i="27"/>
  <c r="G1365" i="27"/>
  <c r="I1365" i="27"/>
  <c r="L1365" i="27"/>
  <c r="E1366" i="27"/>
  <c r="G1366" i="27"/>
  <c r="N1366" i="27"/>
  <c r="I1366" i="27"/>
  <c r="K1366" i="27"/>
  <c r="L1366" i="27"/>
  <c r="J1366" i="27"/>
  <c r="O1366" i="27"/>
  <c r="A829" i="27"/>
  <c r="A830" i="27"/>
  <c r="H832" i="27"/>
  <c r="I94" i="16" a="1"/>
  <c r="I94" i="16" s="1"/>
  <c r="J94" i="16" s="1" a="1"/>
  <c r="J94" i="16" s="1"/>
  <c r="B95" i="16" a="1"/>
  <c r="B95" i="16" s="1"/>
  <c r="B96" i="16" s="1" a="1"/>
  <c r="B96" i="16" s="1"/>
  <c r="H19" i="16" a="1"/>
  <c r="H19" i="16" s="1"/>
  <c r="I19" i="16" s="1" a="1"/>
  <c r="I19" i="16" s="1"/>
  <c r="H8" i="16" a="1"/>
  <c r="H8" i="16" s="1"/>
  <c r="I8" i="16" s="1" a="1"/>
  <c r="I8" i="16" s="1"/>
  <c r="I7" i="16" a="1"/>
  <c r="I7" i="16" s="1"/>
  <c r="U184" i="32"/>
  <c r="U795" i="32"/>
  <c r="U496" i="32"/>
  <c r="B35" i="24"/>
  <c r="B36" i="24"/>
  <c r="B37" i="24"/>
  <c r="B38" i="24"/>
  <c r="B39" i="24"/>
  <c r="B40" i="24"/>
  <c r="B41" i="24"/>
  <c r="B42" i="24"/>
  <c r="B43" i="24"/>
  <c r="B44" i="24"/>
  <c r="B45" i="24"/>
  <c r="B34" i="24"/>
  <c r="K831" i="27"/>
  <c r="I831" i="27"/>
  <c r="J831" i="27"/>
  <c r="L831" i="27"/>
  <c r="A184" i="32"/>
  <c r="A494" i="32"/>
  <c r="G791" i="32"/>
  <c r="G180" i="32"/>
  <c r="A496" i="32"/>
  <c r="A795" i="32"/>
  <c r="G492" i="32"/>
  <c r="F2982" i="27" l="1"/>
  <c r="F2753" i="27"/>
  <c r="F2754" i="27" s="1"/>
  <c r="F2755" i="27" s="1"/>
  <c r="F2756" i="27" s="1"/>
  <c r="F2757" i="27" s="1"/>
  <c r="F2752" i="27"/>
  <c r="L1368" i="27"/>
  <c r="N1368" i="27"/>
  <c r="G1368" i="27"/>
  <c r="O1368" i="27"/>
  <c r="J1368" i="27"/>
  <c r="K1368" i="27"/>
  <c r="I1368" i="27"/>
  <c r="E1368" i="27"/>
  <c r="L1367" i="27"/>
  <c r="I1367" i="27"/>
  <c r="K1367" i="27"/>
  <c r="N1367" i="27"/>
  <c r="J1367" i="27"/>
  <c r="G1367" i="27"/>
  <c r="O1367" i="27"/>
  <c r="H1369" i="27"/>
  <c r="H1370" i="27"/>
  <c r="E1367" i="27"/>
  <c r="H1367" i="27"/>
  <c r="H1368" i="27"/>
  <c r="A831" i="27"/>
  <c r="H833" i="27"/>
  <c r="I95" i="16" a="1"/>
  <c r="I95" i="16" s="1"/>
  <c r="B97" i="16" a="1"/>
  <c r="B97" i="16" s="1"/>
  <c r="B98" i="16" s="1" a="1"/>
  <c r="B98" i="16" s="1"/>
  <c r="H20" i="16" a="1"/>
  <c r="H20" i="16" s="1"/>
  <c r="U498" i="32"/>
  <c r="U797" i="32"/>
  <c r="U186" i="32"/>
  <c r="D13" i="24"/>
  <c r="D12" i="24"/>
  <c r="J832" i="27"/>
  <c r="I832" i="27"/>
  <c r="K832" i="27"/>
  <c r="L832" i="27"/>
  <c r="G182" i="32"/>
  <c r="G793" i="32"/>
  <c r="A797" i="32"/>
  <c r="A186" i="32"/>
  <c r="G494" i="32"/>
  <c r="F2983" i="27" l="1"/>
  <c r="F2759" i="27"/>
  <c r="F2760" i="27" s="1"/>
  <c r="F2761" i="27" s="1"/>
  <c r="F2762" i="27" s="1"/>
  <c r="F2763" i="27" s="1"/>
  <c r="F2758" i="27"/>
  <c r="J1369" i="27"/>
  <c r="L1369" i="27"/>
  <c r="G1369" i="27"/>
  <c r="N1369" i="27"/>
  <c r="K1369" i="27"/>
  <c r="I1369" i="27"/>
  <c r="O1369" i="27"/>
  <c r="G1370" i="27"/>
  <c r="O1370" i="27"/>
  <c r="E1370" i="27"/>
  <c r="I1370" i="27"/>
  <c r="N1370" i="27"/>
  <c r="J1370" i="27"/>
  <c r="L1370" i="27"/>
  <c r="K1370" i="27"/>
  <c r="E1369" i="27"/>
  <c r="A832" i="27"/>
  <c r="H834" i="27"/>
  <c r="I96" i="16" a="1"/>
  <c r="I96" i="16" s="1"/>
  <c r="J95" i="16" a="1"/>
  <c r="J95" i="16" s="1"/>
  <c r="B99" i="16" a="1"/>
  <c r="B99" i="16" s="1"/>
  <c r="B100" i="16" s="1" a="1"/>
  <c r="B100" i="16" s="1"/>
  <c r="B101" i="16" s="1" a="1"/>
  <c r="B101" i="16" s="1"/>
  <c r="B102" i="16" s="1" a="1"/>
  <c r="B102" i="16" s="1"/>
  <c r="B103" i="16" s="1" a="1"/>
  <c r="B103" i="16" s="1"/>
  <c r="B104" i="16" s="1" a="1"/>
  <c r="B104" i="16" s="1"/>
  <c r="B105" i="16" s="1" a="1"/>
  <c r="B105" i="16" s="1"/>
  <c r="B106" i="16" s="1" a="1"/>
  <c r="B106" i="16" s="1"/>
  <c r="B107" i="16" s="1" a="1"/>
  <c r="B107" i="16" s="1"/>
  <c r="B108" i="16" s="1" a="1"/>
  <c r="B108" i="16" s="1"/>
  <c r="B109" i="16" s="1" a="1"/>
  <c r="B109" i="16" s="1"/>
  <c r="B110" i="16" s="1" a="1"/>
  <c r="B110" i="16" s="1"/>
  <c r="B111" i="16" s="1" a="1"/>
  <c r="B111" i="16" s="1"/>
  <c r="B112" i="16" s="1" a="1"/>
  <c r="B112" i="16" s="1"/>
  <c r="B113" i="16" s="1" a="1"/>
  <c r="B113" i="16" s="1"/>
  <c r="B114" i="16" s="1" a="1"/>
  <c r="B114" i="16" s="1"/>
  <c r="B115" i="16" s="1" a="1"/>
  <c r="B115" i="16" s="1"/>
  <c r="B116" i="16" s="1" a="1"/>
  <c r="B116" i="16" s="1"/>
  <c r="H21" i="16" a="1"/>
  <c r="H21" i="16" s="1"/>
  <c r="I20" i="16" a="1"/>
  <c r="I20" i="16" s="1"/>
  <c r="U188" i="32"/>
  <c r="U799" i="32"/>
  <c r="U500" i="32"/>
  <c r="AW62" i="24"/>
  <c r="AW70" i="24"/>
  <c r="AW78" i="24"/>
  <c r="AW56" i="24"/>
  <c r="AW64" i="24"/>
  <c r="AW72" i="24"/>
  <c r="AW80" i="24"/>
  <c r="AW54" i="24"/>
  <c r="AW60" i="24"/>
  <c r="AW68" i="24"/>
  <c r="AW76" i="24"/>
  <c r="AW74" i="24"/>
  <c r="AW66" i="24"/>
  <c r="AW82" i="24"/>
  <c r="AW58" i="24"/>
  <c r="AX60" i="24"/>
  <c r="AX68" i="24"/>
  <c r="AX76" i="24"/>
  <c r="AX54" i="24"/>
  <c r="AX62" i="24"/>
  <c r="AX70" i="24"/>
  <c r="AX78" i="24"/>
  <c r="AX58" i="24"/>
  <c r="AX66" i="24"/>
  <c r="AX74" i="24"/>
  <c r="AX82" i="24"/>
  <c r="AX80" i="24"/>
  <c r="AX56" i="24"/>
  <c r="AX72" i="24"/>
  <c r="AX64" i="24"/>
  <c r="AU58" i="24"/>
  <c r="AU66" i="24"/>
  <c r="AU74" i="24"/>
  <c r="AU82" i="24"/>
  <c r="AU60" i="24"/>
  <c r="AU68" i="24"/>
  <c r="AU76" i="24"/>
  <c r="AU56" i="24"/>
  <c r="AU64" i="24"/>
  <c r="AU72" i="24"/>
  <c r="AU80" i="24"/>
  <c r="AU54" i="24"/>
  <c r="AU62" i="24"/>
  <c r="AU70" i="24"/>
  <c r="AU78" i="24"/>
  <c r="AT60" i="24"/>
  <c r="AT68" i="24"/>
  <c r="AT76" i="24"/>
  <c r="AT54" i="24"/>
  <c r="AT62" i="24"/>
  <c r="AT70" i="24"/>
  <c r="AT78" i="24"/>
  <c r="AT58" i="24"/>
  <c r="AT66" i="24"/>
  <c r="AT74" i="24"/>
  <c r="AT82" i="24"/>
  <c r="AT56" i="24"/>
  <c r="AT80" i="24"/>
  <c r="AT64" i="24"/>
  <c r="AT72" i="24"/>
  <c r="L833" i="27"/>
  <c r="K833" i="27"/>
  <c r="I833" i="27"/>
  <c r="J833" i="27"/>
  <c r="A500" i="32"/>
  <c r="A799" i="32"/>
  <c r="A498" i="32"/>
  <c r="G496" i="32"/>
  <c r="G184" i="32"/>
  <c r="G795" i="32"/>
  <c r="F2984" i="27" l="1"/>
  <c r="F2765" i="27"/>
  <c r="F2766" i="27" s="1"/>
  <c r="F2767" i="27" s="1"/>
  <c r="F2768" i="27" s="1"/>
  <c r="F2769" i="27" s="1"/>
  <c r="F2764" i="27"/>
  <c r="G1371" i="27"/>
  <c r="J1371" i="27"/>
  <c r="K1371" i="27"/>
  <c r="I1371" i="27"/>
  <c r="L1371" i="27"/>
  <c r="O1371" i="27"/>
  <c r="N1371" i="27"/>
  <c r="E1371" i="27"/>
  <c r="H1371" i="27"/>
  <c r="H1372" i="27"/>
  <c r="H1374" i="27"/>
  <c r="H1373" i="27"/>
  <c r="L1372" i="27"/>
  <c r="N1372" i="27"/>
  <c r="O1372" i="27"/>
  <c r="I1372" i="27"/>
  <c r="K1372" i="27"/>
  <c r="J1372" i="27"/>
  <c r="G1372" i="27"/>
  <c r="E1372" i="27"/>
  <c r="A833" i="27"/>
  <c r="H835" i="27"/>
  <c r="H836" i="27"/>
  <c r="J96" i="16" a="1"/>
  <c r="J96" i="16" s="1"/>
  <c r="I97" i="16" a="1"/>
  <c r="I97" i="16" s="1"/>
  <c r="I21" i="16" a="1"/>
  <c r="I21" i="16" s="1"/>
  <c r="H22" i="16" a="1"/>
  <c r="H22" i="16" s="1"/>
  <c r="U801" i="32"/>
  <c r="U502" i="32"/>
  <c r="U190" i="32"/>
  <c r="I101" i="1"/>
  <c r="I834" i="27"/>
  <c r="K834" i="27"/>
  <c r="L834" i="27"/>
  <c r="J834" i="27"/>
  <c r="A502" i="32"/>
  <c r="G498" i="32"/>
  <c r="A190" i="32"/>
  <c r="G797" i="32"/>
  <c r="A188" i="32"/>
  <c r="G186" i="32"/>
  <c r="F2985" i="27" l="1"/>
  <c r="F2770" i="27"/>
  <c r="F2771" i="27"/>
  <c r="F2772" i="27" s="1"/>
  <c r="F2773" i="27" s="1"/>
  <c r="F2774" i="27" s="1"/>
  <c r="F2775" i="27" s="1"/>
  <c r="L1373" i="27"/>
  <c r="N1373" i="27"/>
  <c r="G1373" i="27"/>
  <c r="O1373" i="27"/>
  <c r="K1373" i="27"/>
  <c r="J1373" i="27"/>
  <c r="I1373" i="27"/>
  <c r="E1373" i="27"/>
  <c r="K1374" i="27"/>
  <c r="I1374" i="27"/>
  <c r="G1374" i="27"/>
  <c r="N1374" i="27"/>
  <c r="O1374" i="27"/>
  <c r="E1374" i="27"/>
  <c r="L1374" i="27"/>
  <c r="J1374" i="27"/>
  <c r="H1376" i="27"/>
  <c r="H1375" i="27"/>
  <c r="A834" i="27"/>
  <c r="H837" i="27"/>
  <c r="J97" i="16" a="1"/>
  <c r="J97" i="16" s="1"/>
  <c r="I98" i="16" a="1"/>
  <c r="I98" i="16" s="1"/>
  <c r="I22" i="16" a="1"/>
  <c r="I22" i="16" s="1"/>
  <c r="H23" i="16" a="1"/>
  <c r="H23" i="16" s="1"/>
  <c r="U192" i="32"/>
  <c r="U504" i="32"/>
  <c r="U803" i="32"/>
  <c r="E123" i="1"/>
  <c r="AF123" i="1" s="1"/>
  <c r="K835" i="27"/>
  <c r="L835" i="27"/>
  <c r="L836" i="27"/>
  <c r="J835" i="27"/>
  <c r="I835" i="27"/>
  <c r="I836" i="27"/>
  <c r="K836" i="27"/>
  <c r="J836" i="27"/>
  <c r="A803" i="32"/>
  <c r="G188" i="32"/>
  <c r="A504" i="32"/>
  <c r="G799" i="32"/>
  <c r="G500" i="32"/>
  <c r="A801" i="32"/>
  <c r="F2987" i="27" l="1"/>
  <c r="F2986" i="27"/>
  <c r="F2777" i="27"/>
  <c r="F2778" i="27" s="1"/>
  <c r="F2779" i="27" s="1"/>
  <c r="F2780" i="27" s="1"/>
  <c r="F2781" i="27" s="1"/>
  <c r="F2776" i="27"/>
  <c r="H1377" i="27"/>
  <c r="H1378" i="27"/>
  <c r="L1376" i="27"/>
  <c r="I1376" i="27"/>
  <c r="J1376" i="27"/>
  <c r="G1376" i="27"/>
  <c r="O1376" i="27"/>
  <c r="N1376" i="27"/>
  <c r="E1376" i="27"/>
  <c r="K1376" i="27"/>
  <c r="E1375" i="27"/>
  <c r="K1375" i="27"/>
  <c r="O1375" i="27"/>
  <c r="I1375" i="27"/>
  <c r="J1375" i="27"/>
  <c r="N1375" i="27"/>
  <c r="G1375" i="27"/>
  <c r="L1375" i="27"/>
  <c r="A836" i="27"/>
  <c r="A835" i="27"/>
  <c r="H838" i="27"/>
  <c r="I99" i="16" a="1"/>
  <c r="I99" i="16" s="1"/>
  <c r="J98" i="16" a="1"/>
  <c r="J98" i="16" s="1"/>
  <c r="I23" i="16" a="1"/>
  <c r="I23" i="16" s="1"/>
  <c r="H24" i="16" a="1"/>
  <c r="H24" i="16" s="1"/>
  <c r="U805" i="32"/>
  <c r="U506" i="32"/>
  <c r="U194" i="32"/>
  <c r="U123" i="1"/>
  <c r="L123" i="1" s="1"/>
  <c r="AD123" i="1"/>
  <c r="K10" i="1"/>
  <c r="I837" i="27"/>
  <c r="L837" i="27"/>
  <c r="J837" i="27"/>
  <c r="K837" i="27"/>
  <c r="A192" i="32"/>
  <c r="G190" i="32"/>
  <c r="A506" i="32"/>
  <c r="A805" i="32"/>
  <c r="A194" i="32"/>
  <c r="G502" i="32"/>
  <c r="F2988" i="27" l="1"/>
  <c r="F2783" i="27"/>
  <c r="F2784" i="27" s="1"/>
  <c r="F2785" i="27" s="1"/>
  <c r="F2786" i="27" s="1"/>
  <c r="F2787" i="27" s="1"/>
  <c r="F2782" i="27"/>
  <c r="E1377" i="27"/>
  <c r="J1378" i="27"/>
  <c r="K1378" i="27"/>
  <c r="L1378" i="27"/>
  <c r="O1378" i="27"/>
  <c r="I1378" i="27"/>
  <c r="G1378" i="27"/>
  <c r="E1378" i="27"/>
  <c r="N1378" i="27"/>
  <c r="I1377" i="27"/>
  <c r="O1377" i="27"/>
  <c r="G1377" i="27"/>
  <c r="J1377" i="27"/>
  <c r="N1377" i="27"/>
  <c r="K1377" i="27"/>
  <c r="L1377" i="27"/>
  <c r="H1379" i="27"/>
  <c r="H1380" i="27"/>
  <c r="A837" i="27"/>
  <c r="H839" i="27"/>
  <c r="I100" i="16" a="1"/>
  <c r="I100" i="16" s="1"/>
  <c r="J99" i="16" a="1"/>
  <c r="J99" i="16" s="1"/>
  <c r="H25" i="16" a="1"/>
  <c r="H25" i="16" s="1"/>
  <c r="I24" i="16" a="1"/>
  <c r="I24" i="16" s="1"/>
  <c r="O123" i="1"/>
  <c r="AC123" i="1"/>
  <c r="H123" i="1" s="1"/>
  <c r="AO123" i="1"/>
  <c r="AT9" i="34"/>
  <c r="U196" i="32"/>
  <c r="U508" i="32"/>
  <c r="U807" i="32"/>
  <c r="E6" i="1"/>
  <c r="AN12" i="1" s="1"/>
  <c r="E5" i="1"/>
  <c r="D10" i="24" s="1"/>
  <c r="D2277" i="27"/>
  <c r="L838" i="27"/>
  <c r="I838" i="27"/>
  <c r="J838" i="27"/>
  <c r="K838" i="27"/>
  <c r="A196" i="32"/>
  <c r="G192" i="32"/>
  <c r="G803" i="32"/>
  <c r="A807" i="32"/>
  <c r="G504" i="32"/>
  <c r="A508" i="32"/>
  <c r="F2989" i="27" l="1"/>
  <c r="F2789" i="27"/>
  <c r="F2790" i="27" s="1"/>
  <c r="F2791" i="27" s="1"/>
  <c r="F2792" i="27" s="1"/>
  <c r="F2793" i="27" s="1"/>
  <c r="F2788" i="27"/>
  <c r="H1381" i="27"/>
  <c r="H1382" i="27"/>
  <c r="K1380" i="27"/>
  <c r="N1380" i="27"/>
  <c r="G1380" i="27"/>
  <c r="J1380" i="27"/>
  <c r="O1380" i="27"/>
  <c r="I1380" i="27"/>
  <c r="L1380" i="27"/>
  <c r="E1380" i="27"/>
  <c r="E1379" i="27"/>
  <c r="J1379" i="27"/>
  <c r="O1379" i="27"/>
  <c r="G1379" i="27"/>
  <c r="N1379" i="27"/>
  <c r="K1379" i="27"/>
  <c r="I1379" i="27"/>
  <c r="L1379" i="27"/>
  <c r="A838" i="27"/>
  <c r="H840" i="27"/>
  <c r="I101" i="16" a="1"/>
  <c r="I101" i="16" s="1"/>
  <c r="J100" i="16" a="1"/>
  <c r="J100" i="16" s="1"/>
  <c r="H26" i="16" a="1"/>
  <c r="H26" i="16" s="1"/>
  <c r="I25" i="16" a="1"/>
  <c r="I25" i="16" s="1"/>
  <c r="BE9" i="34"/>
  <c r="BF9" i="34"/>
  <c r="U809" i="32"/>
  <c r="U510" i="32"/>
  <c r="U198" i="32"/>
  <c r="D11" i="24"/>
  <c r="AN11" i="1"/>
  <c r="P2277" i="27"/>
  <c r="K2277" i="27"/>
  <c r="I839" i="27"/>
  <c r="K839" i="27"/>
  <c r="L839" i="27"/>
  <c r="J839" i="27"/>
  <c r="G194" i="32"/>
  <c r="G506" i="32"/>
  <c r="A198" i="32"/>
  <c r="G805" i="32"/>
  <c r="A809" i="32"/>
  <c r="A510" i="32"/>
  <c r="F2990" i="27" l="1"/>
  <c r="F2794" i="27"/>
  <c r="F2795" i="27"/>
  <c r="F2796" i="27" s="1"/>
  <c r="F2797" i="27" s="1"/>
  <c r="F2798" i="27" s="1"/>
  <c r="F2799" i="27" s="1"/>
  <c r="E1381" i="27"/>
  <c r="I1381" i="27"/>
  <c r="O1381" i="27"/>
  <c r="N1381" i="27"/>
  <c r="K1381" i="27"/>
  <c r="L1381" i="27"/>
  <c r="J1381" i="27"/>
  <c r="G1381" i="27"/>
  <c r="H1384" i="27"/>
  <c r="H1383" i="27"/>
  <c r="I1382" i="27"/>
  <c r="E1382" i="27"/>
  <c r="K1382" i="27"/>
  <c r="G1382" i="27"/>
  <c r="L1382" i="27"/>
  <c r="J1382" i="27"/>
  <c r="O1382" i="27"/>
  <c r="N1382" i="27"/>
  <c r="A839" i="27"/>
  <c r="H841" i="27"/>
  <c r="H842" i="27"/>
  <c r="I102" i="16" a="1"/>
  <c r="I102" i="16" s="1"/>
  <c r="J101" i="16" a="1"/>
  <c r="J101" i="16" s="1"/>
  <c r="H27" i="16" a="1"/>
  <c r="H27" i="16" s="1"/>
  <c r="I26" i="16" a="1"/>
  <c r="I26" i="16" s="1"/>
  <c r="U200" i="32"/>
  <c r="U512" i="32"/>
  <c r="U811" i="32"/>
  <c r="AN9" i="1"/>
  <c r="K840" i="27"/>
  <c r="I840" i="27"/>
  <c r="J840" i="27"/>
  <c r="L840" i="27"/>
  <c r="A512" i="32"/>
  <c r="A200" i="32"/>
  <c r="G508" i="32"/>
  <c r="G196" i="32"/>
  <c r="G807" i="32"/>
  <c r="F2991" i="27" l="1"/>
  <c r="F2801" i="27"/>
  <c r="F2802" i="27" s="1"/>
  <c r="F2803" i="27" s="1"/>
  <c r="F2804" i="27" s="1"/>
  <c r="F2805" i="27" s="1"/>
  <c r="F2800" i="27"/>
  <c r="I1384" i="27"/>
  <c r="N1384" i="27"/>
  <c r="G1384" i="27"/>
  <c r="O1384" i="27"/>
  <c r="L1384" i="27"/>
  <c r="E1384" i="27"/>
  <c r="K1384" i="27"/>
  <c r="J1384" i="27"/>
  <c r="K1383" i="27"/>
  <c r="J1383" i="27"/>
  <c r="G1383" i="27"/>
  <c r="L1383" i="27"/>
  <c r="N1383" i="27"/>
  <c r="O1383" i="27"/>
  <c r="I1383" i="27"/>
  <c r="H1385" i="27"/>
  <c r="H1386" i="27"/>
  <c r="E1383" i="27"/>
  <c r="A840" i="27"/>
  <c r="H843" i="27"/>
  <c r="I103" i="16" a="1"/>
  <c r="I103" i="16" s="1"/>
  <c r="J102" i="16" a="1"/>
  <c r="J102" i="16" s="1"/>
  <c r="H28" i="16" a="1"/>
  <c r="H28" i="16" s="1"/>
  <c r="I27" i="16" a="1"/>
  <c r="I27" i="16" s="1"/>
  <c r="U813" i="32"/>
  <c r="U514" i="32"/>
  <c r="U202" i="32"/>
  <c r="AR198" i="1"/>
  <c r="E9" i="1"/>
  <c r="D14" i="24" s="1"/>
  <c r="K842" i="27"/>
  <c r="J841" i="27"/>
  <c r="J842" i="27"/>
  <c r="I841" i="27"/>
  <c r="I842" i="27"/>
  <c r="L842" i="27"/>
  <c r="K841" i="27"/>
  <c r="L841" i="27"/>
  <c r="A514" i="32"/>
  <c r="A811" i="32"/>
  <c r="G198" i="32"/>
  <c r="G510" i="32"/>
  <c r="G809" i="32"/>
  <c r="F2993" i="27" l="1"/>
  <c r="F2992" i="27"/>
  <c r="F2807" i="27"/>
  <c r="F2808" i="27" s="1"/>
  <c r="F2809" i="27" s="1"/>
  <c r="F2810" i="27" s="1"/>
  <c r="F2811" i="27" s="1"/>
  <c r="F2806" i="27"/>
  <c r="E1385" i="27"/>
  <c r="I1386" i="27"/>
  <c r="K1386" i="27"/>
  <c r="G1386" i="27"/>
  <c r="O1386" i="27"/>
  <c r="L1386" i="27"/>
  <c r="J1386" i="27"/>
  <c r="E1386" i="27"/>
  <c r="N1386" i="27"/>
  <c r="N1385" i="27"/>
  <c r="L1385" i="27"/>
  <c r="J1385" i="27"/>
  <c r="G1385" i="27"/>
  <c r="K1385" i="27"/>
  <c r="O1385" i="27"/>
  <c r="I1385" i="27"/>
  <c r="H1388" i="27"/>
  <c r="H1387" i="27"/>
  <c r="A842" i="27"/>
  <c r="A841" i="27"/>
  <c r="H844" i="27"/>
  <c r="I104" i="16" a="1"/>
  <c r="I104" i="16" s="1"/>
  <c r="J103" i="16" a="1"/>
  <c r="J103" i="16" s="1"/>
  <c r="H29" i="16" a="1"/>
  <c r="H29" i="16" s="1"/>
  <c r="I28" i="16" a="1"/>
  <c r="I28" i="16" s="1"/>
  <c r="U204" i="32"/>
  <c r="U516" i="32"/>
  <c r="U815" i="32"/>
  <c r="W123" i="1"/>
  <c r="Y123" i="1"/>
  <c r="B46" i="1"/>
  <c r="J843" i="27"/>
  <c r="L843" i="27"/>
  <c r="K843" i="27"/>
  <c r="I843" i="27"/>
  <c r="A516" i="32"/>
  <c r="A813" i="32"/>
  <c r="A204" i="32"/>
  <c r="G200" i="32"/>
  <c r="G512" i="32"/>
  <c r="G811" i="32"/>
  <c r="A202" i="32"/>
  <c r="A815" i="32"/>
  <c r="F2994" i="27" l="1"/>
  <c r="F2813" i="27"/>
  <c r="F2814" i="27" s="1"/>
  <c r="F2815" i="27" s="1"/>
  <c r="F2816" i="27" s="1"/>
  <c r="F2817" i="27" s="1"/>
  <c r="F2812" i="27"/>
  <c r="N1387" i="27"/>
  <c r="I1387" i="27"/>
  <c r="K1387" i="27"/>
  <c r="L1387" i="27"/>
  <c r="O1387" i="27"/>
  <c r="G1387" i="27"/>
  <c r="J1387" i="27"/>
  <c r="E1387" i="27"/>
  <c r="G1388" i="27"/>
  <c r="I1388" i="27"/>
  <c r="J1388" i="27"/>
  <c r="L1388" i="27"/>
  <c r="O1388" i="27"/>
  <c r="N1388" i="27"/>
  <c r="E1388" i="27"/>
  <c r="K1388" i="27"/>
  <c r="H1389" i="27"/>
  <c r="H1390" i="27"/>
  <c r="A843" i="27"/>
  <c r="H845" i="27"/>
  <c r="I105" i="16" a="1"/>
  <c r="I105" i="16" s="1"/>
  <c r="J104" i="16" a="1"/>
  <c r="J104" i="16" s="1"/>
  <c r="H30" i="16" a="1"/>
  <c r="H30" i="16" s="1"/>
  <c r="I29" i="16" a="1"/>
  <c r="I29" i="16" s="1"/>
  <c r="AG7" i="33"/>
  <c r="H299" i="24"/>
  <c r="H243" i="24"/>
  <c r="H227" i="24"/>
  <c r="H283" i="24"/>
  <c r="H267" i="24"/>
  <c r="H259" i="24"/>
  <c r="H251" i="24"/>
  <c r="H235" i="24"/>
  <c r="H291" i="24"/>
  <c r="H275" i="24"/>
  <c r="AF7" i="34"/>
  <c r="AJ7" i="34"/>
  <c r="S147" i="24"/>
  <c r="R146" i="24"/>
  <c r="S146" i="24"/>
  <c r="R147" i="24"/>
  <c r="U817" i="32"/>
  <c r="U518" i="32"/>
  <c r="U206" i="32"/>
  <c r="AJ7" i="33"/>
  <c r="A30" i="24"/>
  <c r="C30" i="24"/>
  <c r="C29" i="24"/>
  <c r="A29" i="24"/>
  <c r="AE123" i="1" a="1"/>
  <c r="AE123" i="1" s="1"/>
  <c r="A46" i="1"/>
  <c r="E30" i="1"/>
  <c r="J844" i="27"/>
  <c r="K844" i="27"/>
  <c r="I844" i="27"/>
  <c r="L844" i="27"/>
  <c r="A206" i="32"/>
  <c r="A817" i="32"/>
  <c r="G514" i="32"/>
  <c r="G813" i="32"/>
  <c r="G202" i="32"/>
  <c r="A518" i="32"/>
  <c r="F2995" i="27" l="1"/>
  <c r="F2818" i="27"/>
  <c r="F2819" i="27"/>
  <c r="F2820" i="27" s="1"/>
  <c r="F2821" i="27" s="1"/>
  <c r="F2822" i="27" s="1"/>
  <c r="F2823" i="27" s="1"/>
  <c r="E1389" i="27"/>
  <c r="H1391" i="27"/>
  <c r="H1392" i="27"/>
  <c r="J1389" i="27"/>
  <c r="K1389" i="27"/>
  <c r="O1389" i="27"/>
  <c r="G1389" i="27"/>
  <c r="L1389" i="27"/>
  <c r="I1389" i="27"/>
  <c r="N1389" i="27"/>
  <c r="N1390" i="27"/>
  <c r="K1390" i="27"/>
  <c r="L1390" i="27"/>
  <c r="I1390" i="27"/>
  <c r="O1390" i="27"/>
  <c r="J1390" i="27"/>
  <c r="G1390" i="27"/>
  <c r="E1390" i="27"/>
  <c r="A844" i="27"/>
  <c r="H846" i="27"/>
  <c r="I106" i="16" a="1"/>
  <c r="I106" i="16" s="1"/>
  <c r="J105" i="16" a="1"/>
  <c r="J105" i="16" s="1"/>
  <c r="H31" i="16" a="1"/>
  <c r="H31" i="16" s="1"/>
  <c r="I30" i="16" a="1"/>
  <c r="I30" i="16" s="1"/>
  <c r="AE124" i="1" a="1"/>
  <c r="AE124" i="1" s="1"/>
  <c r="D30" i="1"/>
  <c r="M30" i="1"/>
  <c r="L30" i="1"/>
  <c r="U208" i="32"/>
  <c r="U520" i="32"/>
  <c r="U819" i="32"/>
  <c r="E46" i="1"/>
  <c r="N30" i="1"/>
  <c r="O241" i="27"/>
  <c r="O21" i="27"/>
  <c r="J845" i="27"/>
  <c r="I845" i="27"/>
  <c r="L845" i="27"/>
  <c r="K845" i="27"/>
  <c r="G516" i="32"/>
  <c r="G204" i="32"/>
  <c r="A208" i="32"/>
  <c r="I2196" i="27"/>
  <c r="G815" i="32"/>
  <c r="A520" i="32"/>
  <c r="A819" i="32"/>
  <c r="S445" i="27"/>
  <c r="F2996" i="27" l="1"/>
  <c r="F2825" i="27"/>
  <c r="F2826" i="27" s="1"/>
  <c r="F2827" i="27" s="1"/>
  <c r="F2828" i="27" s="1"/>
  <c r="F2829" i="27" s="1"/>
  <c r="F2824" i="27"/>
  <c r="H1394" i="27"/>
  <c r="H1393" i="27"/>
  <c r="E1391" i="27"/>
  <c r="I1391" i="27"/>
  <c r="L1391" i="27"/>
  <c r="O1391" i="27"/>
  <c r="G1391" i="27"/>
  <c r="N1391" i="27"/>
  <c r="K1391" i="27"/>
  <c r="J1391" i="27"/>
  <c r="L1392" i="27"/>
  <c r="K1392" i="27"/>
  <c r="N1392" i="27"/>
  <c r="G1392" i="27"/>
  <c r="J1392" i="27"/>
  <c r="E1392" i="27"/>
  <c r="I1392" i="27"/>
  <c r="O1392" i="27"/>
  <c r="A845" i="27"/>
  <c r="H848" i="27"/>
  <c r="H847" i="27"/>
  <c r="I107" i="16" a="1"/>
  <c r="I107" i="16" s="1"/>
  <c r="J106" i="16" a="1"/>
  <c r="J106" i="16" s="1"/>
  <c r="H32" i="16" a="1"/>
  <c r="H32" i="16" s="1"/>
  <c r="I31" i="16" a="1"/>
  <c r="I31" i="16" s="1"/>
  <c r="T46" i="1"/>
  <c r="A47" i="1"/>
  <c r="E47" i="1" s="1"/>
  <c r="AE125" i="1" a="1"/>
  <c r="AE125" i="1" s="1"/>
  <c r="AE126" i="1" s="1" a="1"/>
  <c r="AE126" i="1" s="1"/>
  <c r="U821" i="32"/>
  <c r="U522" i="32"/>
  <c r="U210" i="32"/>
  <c r="O242" i="27"/>
  <c r="O22" i="27"/>
  <c r="J846" i="27"/>
  <c r="K846" i="27"/>
  <c r="L846" i="27"/>
  <c r="I846" i="27"/>
  <c r="G206" i="32"/>
  <c r="I501" i="27"/>
  <c r="M250" i="27" a="1"/>
  <c r="G518" i="32"/>
  <c r="A821" i="32"/>
  <c r="A522" i="32"/>
  <c r="G817" i="32"/>
  <c r="A210" i="32"/>
  <c r="F2997" i="27" l="1"/>
  <c r="F2831" i="27"/>
  <c r="F2832" i="27" s="1"/>
  <c r="F2833" i="27" s="1"/>
  <c r="F2834" i="27" s="1"/>
  <c r="F2835" i="27" s="1"/>
  <c r="F2830" i="27"/>
  <c r="E1393" i="27"/>
  <c r="H1396" i="27"/>
  <c r="H1395" i="27"/>
  <c r="I1341" i="27"/>
  <c r="G1393" i="27"/>
  <c r="O1393" i="27"/>
  <c r="L1393" i="27"/>
  <c r="J1393" i="27"/>
  <c r="N1393" i="27"/>
  <c r="I1393" i="27"/>
  <c r="K1393" i="27"/>
  <c r="I1394" i="27"/>
  <c r="N1394" i="27"/>
  <c r="K1394" i="27"/>
  <c r="G1394" i="27"/>
  <c r="E1394" i="27"/>
  <c r="L1394" i="27"/>
  <c r="O1394" i="27"/>
  <c r="J1394" i="27"/>
  <c r="A846" i="27"/>
  <c r="H849" i="27"/>
  <c r="M250" i="27"/>
  <c r="A250" i="27" s="1"/>
  <c r="I108" i="16" a="1"/>
  <c r="I108" i="16" s="1"/>
  <c r="J107" i="16" a="1"/>
  <c r="J107" i="16" s="1"/>
  <c r="H33" i="16" a="1"/>
  <c r="H33" i="16" s="1"/>
  <c r="I32" i="16" a="1"/>
  <c r="I32" i="16" s="1"/>
  <c r="N47" i="1"/>
  <c r="T47" i="1"/>
  <c r="A48" i="1"/>
  <c r="C23" i="24"/>
  <c r="L147" i="24"/>
  <c r="H261" i="24"/>
  <c r="L146" i="24"/>
  <c r="H7" i="34"/>
  <c r="H221" i="24"/>
  <c r="A23" i="24"/>
  <c r="H269" i="24"/>
  <c r="H253" i="24"/>
  <c r="H237" i="24"/>
  <c r="O7" i="33"/>
  <c r="H229" i="24"/>
  <c r="K7" i="31"/>
  <c r="H245" i="24"/>
  <c r="H285" i="24"/>
  <c r="P52" i="24"/>
  <c r="K7" i="30"/>
  <c r="H277" i="24"/>
  <c r="H293" i="24"/>
  <c r="AE127" i="1" a="1"/>
  <c r="AE127" i="1" s="1"/>
  <c r="AE128" i="1" s="1" a="1"/>
  <c r="AE128" i="1" s="1"/>
  <c r="U212" i="32"/>
  <c r="U524" i="32"/>
  <c r="U823" i="32"/>
  <c r="K848" i="27"/>
  <c r="L847" i="27"/>
  <c r="L848" i="27"/>
  <c r="J847" i="27"/>
  <c r="K847" i="27"/>
  <c r="I847" i="27"/>
  <c r="I848" i="27"/>
  <c r="J848" i="27"/>
  <c r="G208" i="32"/>
  <c r="G520" i="32"/>
  <c r="A823" i="32"/>
  <c r="G819" i="32"/>
  <c r="A524" i="32"/>
  <c r="F2999" i="27" l="1"/>
  <c r="F2998" i="27"/>
  <c r="F2837" i="27"/>
  <c r="F2838" i="27" s="1"/>
  <c r="F2839" i="27" s="1"/>
  <c r="F2840" i="27" s="1"/>
  <c r="F2841" i="27" s="1"/>
  <c r="F2842" i="27" s="1"/>
  <c r="F2836" i="27"/>
  <c r="H1397" i="27"/>
  <c r="H1398" i="27"/>
  <c r="O1396" i="27"/>
  <c r="N1396" i="27"/>
  <c r="I1396" i="27"/>
  <c r="J1396" i="27"/>
  <c r="G1396" i="27"/>
  <c r="K1396" i="27"/>
  <c r="L1396" i="27"/>
  <c r="E1396" i="27"/>
  <c r="O1395" i="27"/>
  <c r="I1395" i="27"/>
  <c r="J1395" i="27"/>
  <c r="L1395" i="27"/>
  <c r="G1395" i="27"/>
  <c r="K1395" i="27"/>
  <c r="N1395" i="27"/>
  <c r="E1395" i="27"/>
  <c r="A848" i="27"/>
  <c r="A847" i="27"/>
  <c r="H850" i="27"/>
  <c r="O7" i="31"/>
  <c r="L410" i="27"/>
  <c r="L422" i="27"/>
  <c r="L350" i="27"/>
  <c r="L392" i="27"/>
  <c r="L416" i="27"/>
  <c r="L356" i="27"/>
  <c r="L362" i="27"/>
  <c r="L380" i="27"/>
  <c r="L374" i="27"/>
  <c r="L434" i="27"/>
  <c r="L368" i="27"/>
  <c r="L386" i="27"/>
  <c r="L398" i="27"/>
  <c r="L428" i="27"/>
  <c r="L404" i="27"/>
  <c r="O7" i="30"/>
  <c r="L172" i="27"/>
  <c r="L130" i="27"/>
  <c r="L190" i="27"/>
  <c r="L142" i="27"/>
  <c r="L178" i="27"/>
  <c r="L154" i="27"/>
  <c r="L214" i="27"/>
  <c r="L202" i="27"/>
  <c r="L136" i="27"/>
  <c r="L160" i="27"/>
  <c r="L208" i="27"/>
  <c r="L148" i="27"/>
  <c r="L196" i="27"/>
  <c r="L166" i="27"/>
  <c r="L184" i="27"/>
  <c r="I109" i="16" a="1"/>
  <c r="I109" i="16" s="1"/>
  <c r="J108" i="16" a="1"/>
  <c r="J108" i="16" s="1"/>
  <c r="H34" i="16" a="1"/>
  <c r="H34" i="16" s="1"/>
  <c r="I33" i="16" a="1"/>
  <c r="I33" i="16" s="1"/>
  <c r="E48" i="1"/>
  <c r="M146" i="24"/>
  <c r="A24" i="24"/>
  <c r="Q52" i="24"/>
  <c r="P106" i="24"/>
  <c r="AE129" i="1" a="1"/>
  <c r="AE129" i="1" s="1"/>
  <c r="AE130" i="1" s="1" a="1"/>
  <c r="AE130" i="1" s="1"/>
  <c r="AE131" i="1" s="1" a="1"/>
  <c r="AE131" i="1" s="1"/>
  <c r="AE132" i="1" s="1" a="1"/>
  <c r="AE132" i="1" s="1"/>
  <c r="AE133" i="1" s="1" a="1"/>
  <c r="AE133" i="1" s="1"/>
  <c r="AE134" i="1" s="1" a="1"/>
  <c r="AE134" i="1" s="1"/>
  <c r="AE135" i="1" s="1" a="1"/>
  <c r="AE135" i="1" s="1"/>
  <c r="AE136" i="1" s="1" a="1"/>
  <c r="AE136" i="1" s="1"/>
  <c r="AE137" i="1" s="1" a="1"/>
  <c r="AE137" i="1" s="1"/>
  <c r="AE138" i="1" s="1" a="1"/>
  <c r="AE138" i="1" s="1"/>
  <c r="AE139" i="1" s="1" a="1"/>
  <c r="AE139" i="1" s="1"/>
  <c r="AE140" i="1" s="1" a="1"/>
  <c r="AE140" i="1" s="1"/>
  <c r="AE141" i="1" s="1" a="1"/>
  <c r="AE141" i="1" s="1"/>
  <c r="AE142" i="1" s="1" a="1"/>
  <c r="AE142" i="1" s="1"/>
  <c r="AE143" i="1" s="1" a="1"/>
  <c r="AE143" i="1" s="1"/>
  <c r="AE144" i="1" s="1" a="1"/>
  <c r="AE144" i="1" s="1"/>
  <c r="AE145" i="1" s="1" a="1"/>
  <c r="AE145" i="1" s="1"/>
  <c r="AE146" i="1" s="1" a="1"/>
  <c r="AE146" i="1" s="1"/>
  <c r="AE147" i="1" s="1" a="1"/>
  <c r="AE147" i="1" s="1"/>
  <c r="AE148" i="1" s="1" a="1"/>
  <c r="AE148" i="1" s="1"/>
  <c r="AE149" i="1" s="1" a="1"/>
  <c r="AE149" i="1" s="1"/>
  <c r="AE150" i="1" s="1" a="1"/>
  <c r="AE150" i="1" s="1"/>
  <c r="AE151" i="1" s="1" a="1"/>
  <c r="AE151" i="1" s="1"/>
  <c r="AE152" i="1" s="1" a="1"/>
  <c r="AE152" i="1" s="1"/>
  <c r="AE153" i="1" s="1" a="1"/>
  <c r="AE153" i="1" s="1"/>
  <c r="AE154" i="1" s="1" a="1"/>
  <c r="AE154" i="1" s="1"/>
  <c r="AE155" i="1" s="1" a="1"/>
  <c r="AE155" i="1" s="1"/>
  <c r="AE156" i="1" s="1" a="1"/>
  <c r="AE156" i="1" s="1"/>
  <c r="AE157" i="1" s="1" a="1"/>
  <c r="AE157" i="1" s="1"/>
  <c r="AE158" i="1" s="1" a="1"/>
  <c r="AE158" i="1" s="1"/>
  <c r="AE159" i="1" s="1" a="1"/>
  <c r="AE159" i="1" s="1"/>
  <c r="AE160" i="1" s="1" a="1"/>
  <c r="AE160" i="1" s="1"/>
  <c r="AE161" i="1" s="1" a="1"/>
  <c r="AE161" i="1" s="1"/>
  <c r="AE162" i="1" s="1" a="1"/>
  <c r="AE162" i="1" s="1"/>
  <c r="AE163" i="1" s="1" a="1"/>
  <c r="AE163" i="1" s="1"/>
  <c r="AE164" i="1" s="1" a="1"/>
  <c r="AE164" i="1" s="1"/>
  <c r="AE165" i="1" s="1" a="1"/>
  <c r="AE165" i="1" s="1"/>
  <c r="AE166" i="1" s="1" a="1"/>
  <c r="AE166" i="1" s="1"/>
  <c r="AE167" i="1" s="1" a="1"/>
  <c r="AE167" i="1" s="1"/>
  <c r="AE168" i="1" s="1" a="1"/>
  <c r="AE168" i="1" s="1"/>
  <c r="AE169" i="1" s="1" a="1"/>
  <c r="AE169" i="1" s="1"/>
  <c r="AE170" i="1" s="1" a="1"/>
  <c r="AE170" i="1" s="1"/>
  <c r="AE171" i="1" s="1" a="1"/>
  <c r="AE171" i="1" s="1"/>
  <c r="AE172" i="1" s="1" a="1"/>
  <c r="AE172" i="1" s="1"/>
  <c r="AE173" i="1" s="1" a="1"/>
  <c r="AE173" i="1" s="1"/>
  <c r="U825" i="32"/>
  <c r="U526" i="32"/>
  <c r="U214" i="32"/>
  <c r="J315" i="22"/>
  <c r="J159" i="22"/>
  <c r="O243" i="27"/>
  <c r="O23" i="27"/>
  <c r="J849" i="27"/>
  <c r="L849" i="27"/>
  <c r="I849" i="27"/>
  <c r="K849" i="27"/>
  <c r="G210" i="32"/>
  <c r="G522" i="32"/>
  <c r="A526" i="32"/>
  <c r="G821" i="32"/>
  <c r="A212" i="32"/>
  <c r="T48" i="1" l="1"/>
  <c r="F3000" i="27"/>
  <c r="H1400" i="27"/>
  <c r="H1399" i="27"/>
  <c r="E1398" i="27"/>
  <c r="G1398" i="27"/>
  <c r="K1398" i="27"/>
  <c r="N1398" i="27"/>
  <c r="O1398" i="27"/>
  <c r="L1398" i="27"/>
  <c r="J1398" i="27"/>
  <c r="I1398" i="27"/>
  <c r="K1397" i="27"/>
  <c r="L1397" i="27"/>
  <c r="O1397" i="27"/>
  <c r="G1397" i="27"/>
  <c r="N1397" i="27"/>
  <c r="J1397" i="27"/>
  <c r="I1397" i="27"/>
  <c r="E1397" i="27"/>
  <c r="A849" i="27"/>
  <c r="H851" i="27"/>
  <c r="S7" i="31"/>
  <c r="L411" i="27"/>
  <c r="L429" i="27"/>
  <c r="L375" i="27"/>
  <c r="L423" i="27"/>
  <c r="L393" i="27"/>
  <c r="L351" i="27"/>
  <c r="L399" i="27"/>
  <c r="L363" i="27"/>
  <c r="L405" i="27"/>
  <c r="L369" i="27"/>
  <c r="L387" i="27"/>
  <c r="L381" i="27"/>
  <c r="L435" i="27"/>
  <c r="L417" i="27"/>
  <c r="L357" i="27"/>
  <c r="S7" i="30"/>
  <c r="L167" i="27"/>
  <c r="L215" i="27"/>
  <c r="L173" i="27"/>
  <c r="L197" i="27"/>
  <c r="L209" i="27"/>
  <c r="L155" i="27"/>
  <c r="L185" i="27"/>
  <c r="L149" i="27"/>
  <c r="L179" i="27"/>
  <c r="L143" i="27"/>
  <c r="L191" i="27"/>
  <c r="L131" i="27"/>
  <c r="L203" i="27"/>
  <c r="L161" i="27"/>
  <c r="L137" i="27"/>
  <c r="H230" i="24"/>
  <c r="I110" i="16" a="1"/>
  <c r="I110" i="16" s="1"/>
  <c r="J109" i="16" a="1"/>
  <c r="J109" i="16" s="1"/>
  <c r="H35" i="16" a="1"/>
  <c r="H35" i="16" s="1"/>
  <c r="I35" i="16" s="1" a="1"/>
  <c r="I35" i="16" s="1"/>
  <c r="I34" i="16" a="1"/>
  <c r="I34" i="16" s="1"/>
  <c r="R7" i="33"/>
  <c r="H278" i="24"/>
  <c r="H270" i="24"/>
  <c r="H254" i="24"/>
  <c r="H262" i="24"/>
  <c r="H246" i="24"/>
  <c r="H294" i="24"/>
  <c r="H238" i="24"/>
  <c r="L7" i="34"/>
  <c r="H222" i="24"/>
  <c r="N48" i="1"/>
  <c r="H286" i="24"/>
  <c r="A49" i="1"/>
  <c r="M147" i="24"/>
  <c r="C24" i="24"/>
  <c r="R52" i="24"/>
  <c r="Q106" i="24"/>
  <c r="U216" i="32"/>
  <c r="U528" i="32"/>
  <c r="U827" i="32"/>
  <c r="E64" i="24"/>
  <c r="N64" i="24" s="1"/>
  <c r="AG19" i="30"/>
  <c r="J3" i="22"/>
  <c r="L850" i="27"/>
  <c r="J850" i="27"/>
  <c r="K850" i="27"/>
  <c r="I850" i="27"/>
  <c r="A825" i="32"/>
  <c r="G524" i="32"/>
  <c r="A827" i="32"/>
  <c r="G823" i="32"/>
  <c r="G212" i="32"/>
  <c r="A214" i="32"/>
  <c r="A528" i="32"/>
  <c r="A216" i="32"/>
  <c r="F3001" i="27" l="1"/>
  <c r="I1399" i="27"/>
  <c r="O1399" i="27"/>
  <c r="K1399" i="27"/>
  <c r="J1399" i="27"/>
  <c r="G1399" i="27"/>
  <c r="N1399" i="27"/>
  <c r="L1399" i="27"/>
  <c r="H1401" i="27"/>
  <c r="H1402" i="27"/>
  <c r="K1400" i="27"/>
  <c r="I1400" i="27"/>
  <c r="G1400" i="27"/>
  <c r="N1400" i="27"/>
  <c r="J1400" i="27"/>
  <c r="O1400" i="27"/>
  <c r="L1400" i="27"/>
  <c r="E1400" i="27"/>
  <c r="E1399" i="27"/>
  <c r="A850" i="27"/>
  <c r="H852" i="27"/>
  <c r="W7" i="31"/>
  <c r="L382" i="27"/>
  <c r="L400" i="27"/>
  <c r="L424" i="27"/>
  <c r="L430" i="27"/>
  <c r="L376" i="27"/>
  <c r="L364" i="27"/>
  <c r="L394" i="27"/>
  <c r="L406" i="27"/>
  <c r="L436" i="27"/>
  <c r="L388" i="27"/>
  <c r="L370" i="27"/>
  <c r="L412" i="27"/>
  <c r="L358" i="27"/>
  <c r="L352" i="27"/>
  <c r="L418" i="27"/>
  <c r="W7" i="30"/>
  <c r="L162" i="27"/>
  <c r="L198" i="27"/>
  <c r="L156" i="27"/>
  <c r="L150" i="27"/>
  <c r="L186" i="27"/>
  <c r="L210" i="27"/>
  <c r="L174" i="27"/>
  <c r="L180" i="27"/>
  <c r="L192" i="27"/>
  <c r="L216" i="27"/>
  <c r="L138" i="27"/>
  <c r="L204" i="27"/>
  <c r="L144" i="27"/>
  <c r="L132" i="27"/>
  <c r="L168" i="27"/>
  <c r="I111" i="16" a="1"/>
  <c r="I111" i="16" s="1"/>
  <c r="J110" i="16" a="1"/>
  <c r="J110" i="16" s="1"/>
  <c r="E49" i="1"/>
  <c r="N146" i="24"/>
  <c r="A25" i="24"/>
  <c r="S52" i="24"/>
  <c r="S106" i="24" s="1"/>
  <c r="R106" i="24"/>
  <c r="U829" i="32"/>
  <c r="U530" i="32"/>
  <c r="U218" i="32"/>
  <c r="F15" i="16" a="1"/>
  <c r="F15" i="16" s="1"/>
  <c r="O244" i="27"/>
  <c r="O24" i="27"/>
  <c r="J851" i="27"/>
  <c r="L851" i="27"/>
  <c r="K851" i="27"/>
  <c r="I851" i="27"/>
  <c r="G825" i="32"/>
  <c r="G214" i="32"/>
  <c r="G526" i="32"/>
  <c r="A530" i="32"/>
  <c r="H247" i="24" l="1"/>
  <c r="F3002" i="27"/>
  <c r="H1404" i="27"/>
  <c r="H1403" i="27"/>
  <c r="J1402" i="27"/>
  <c r="E1402" i="27"/>
  <c r="G1402" i="27"/>
  <c r="N1402" i="27"/>
  <c r="L1402" i="27"/>
  <c r="I1402" i="27"/>
  <c r="O1402" i="27"/>
  <c r="K1402" i="27"/>
  <c r="E1401" i="27"/>
  <c r="L1401" i="27"/>
  <c r="K1401" i="27"/>
  <c r="O1401" i="27"/>
  <c r="J1401" i="27"/>
  <c r="G1401" i="27"/>
  <c r="I1401" i="27"/>
  <c r="N1401" i="27"/>
  <c r="A851" i="27"/>
  <c r="H854" i="27"/>
  <c r="H853" i="27"/>
  <c r="L419" i="27"/>
  <c r="L359" i="27"/>
  <c r="L383" i="27"/>
  <c r="L437" i="27"/>
  <c r="L413" i="27"/>
  <c r="L377" i="27"/>
  <c r="L431" i="27"/>
  <c r="L353" i="27"/>
  <c r="L389" i="27"/>
  <c r="L395" i="27"/>
  <c r="L407" i="27"/>
  <c r="L365" i="27"/>
  <c r="L371" i="27"/>
  <c r="L401" i="27"/>
  <c r="L425" i="27"/>
  <c r="L175" i="27"/>
  <c r="L181" i="27"/>
  <c r="L151" i="27"/>
  <c r="L133" i="27"/>
  <c r="L199" i="27"/>
  <c r="L205" i="27"/>
  <c r="L169" i="27"/>
  <c r="L193" i="27"/>
  <c r="L139" i="27"/>
  <c r="L217" i="27"/>
  <c r="L211" i="27"/>
  <c r="L163" i="27"/>
  <c r="L187" i="27"/>
  <c r="L145" i="27"/>
  <c r="L157" i="27"/>
  <c r="H239" i="24"/>
  <c r="I112" i="16" a="1"/>
  <c r="I112" i="16" s="1"/>
  <c r="J111" i="16" a="1"/>
  <c r="J111" i="16" s="1"/>
  <c r="H263" i="24"/>
  <c r="H231" i="24"/>
  <c r="F16" i="16" a="1"/>
  <c r="F16" i="16" s="1"/>
  <c r="H255" i="24"/>
  <c r="H295" i="24"/>
  <c r="H287" i="24"/>
  <c r="U7" i="33"/>
  <c r="T49" i="1"/>
  <c r="H271" i="24"/>
  <c r="H223" i="24"/>
  <c r="N49" i="1"/>
  <c r="P7" i="34"/>
  <c r="H279" i="24"/>
  <c r="A50" i="1"/>
  <c r="C25" i="24"/>
  <c r="N147" i="24"/>
  <c r="U220" i="32"/>
  <c r="U532" i="32"/>
  <c r="U831" i="32"/>
  <c r="F4" i="16" a="1"/>
  <c r="F4" i="16" s="1"/>
  <c r="K852" i="27"/>
  <c r="L852" i="27"/>
  <c r="J852" i="27"/>
  <c r="I852" i="27"/>
  <c r="G827" i="32"/>
  <c r="A220" i="32"/>
  <c r="A218" i="32"/>
  <c r="A831" i="32"/>
  <c r="G528" i="32"/>
  <c r="G216" i="32"/>
  <c r="A829" i="32"/>
  <c r="F3003" i="27" l="1"/>
  <c r="E1403" i="27"/>
  <c r="J1403" i="27"/>
  <c r="K1403" i="27"/>
  <c r="N1403" i="27"/>
  <c r="I1403" i="27"/>
  <c r="L1403" i="27"/>
  <c r="O1403" i="27"/>
  <c r="G1403" i="27"/>
  <c r="K1404" i="27"/>
  <c r="I1404" i="27"/>
  <c r="N1404" i="27"/>
  <c r="G1404" i="27"/>
  <c r="O1404" i="27"/>
  <c r="J1404" i="27"/>
  <c r="L1404" i="27"/>
  <c r="E1404" i="27"/>
  <c r="A852" i="27"/>
  <c r="H855" i="27"/>
  <c r="I113" i="16" a="1"/>
  <c r="I113" i="16" s="1"/>
  <c r="J112" i="16" a="1"/>
  <c r="J112" i="16" s="1"/>
  <c r="F17" i="16" a="1"/>
  <c r="F17" i="16" s="1"/>
  <c r="F5" i="16" a="1"/>
  <c r="F5" i="16" s="1"/>
  <c r="F6" i="16" s="1" a="1"/>
  <c r="F6" i="16" s="1"/>
  <c r="E50" i="1"/>
  <c r="O146" i="24"/>
  <c r="A26" i="24"/>
  <c r="T7" i="34"/>
  <c r="X7" i="33"/>
  <c r="U222" i="32"/>
  <c r="U833" i="32"/>
  <c r="U534" i="32"/>
  <c r="O245" i="27"/>
  <c r="O25" i="27"/>
  <c r="I854" i="27"/>
  <c r="L853" i="27"/>
  <c r="K854" i="27"/>
  <c r="K853" i="27"/>
  <c r="J853" i="27"/>
  <c r="L854" i="27"/>
  <c r="I853" i="27"/>
  <c r="J854" i="27"/>
  <c r="G218" i="32"/>
  <c r="G829" i="32"/>
  <c r="A534" i="32"/>
  <c r="G530" i="32"/>
  <c r="A532" i="32"/>
  <c r="A833" i="32"/>
  <c r="H280" i="24" l="1"/>
  <c r="F3004" i="27"/>
  <c r="F3005" i="27"/>
  <c r="H1406" i="27"/>
  <c r="H1405" i="27"/>
  <c r="O1406" i="27"/>
  <c r="E1406" i="27"/>
  <c r="G1406" i="27"/>
  <c r="K1406" i="27"/>
  <c r="I1406" i="27"/>
  <c r="N1406" i="27"/>
  <c r="J1406" i="27"/>
  <c r="L1406" i="27"/>
  <c r="I1405" i="27"/>
  <c r="K1405" i="27"/>
  <c r="N1405" i="27"/>
  <c r="G1405" i="27"/>
  <c r="O1405" i="27"/>
  <c r="L1405" i="27"/>
  <c r="J1405" i="27"/>
  <c r="E1405" i="27"/>
  <c r="H1407" i="27"/>
  <c r="A853" i="27"/>
  <c r="A854" i="27"/>
  <c r="H856" i="27"/>
  <c r="I114" i="16" a="1"/>
  <c r="I114" i="16" s="1"/>
  <c r="J113" i="16" a="1"/>
  <c r="J113" i="16" s="1"/>
  <c r="F18" i="16" a="1"/>
  <c r="F18" i="16" s="1"/>
  <c r="F7" i="16" a="1"/>
  <c r="F7" i="16" s="1"/>
  <c r="F8" i="16" s="1" a="1"/>
  <c r="F8" i="16" s="1"/>
  <c r="H256" i="24"/>
  <c r="H224" i="24"/>
  <c r="H232" i="24"/>
  <c r="H240" i="24"/>
  <c r="H296" i="24"/>
  <c r="H264" i="24"/>
  <c r="H272" i="24"/>
  <c r="H248" i="24"/>
  <c r="H288" i="24"/>
  <c r="N50" i="1"/>
  <c r="T50" i="1"/>
  <c r="A51" i="1"/>
  <c r="O147" i="24"/>
  <c r="C26" i="24"/>
  <c r="K114" i="32"/>
  <c r="K218" i="32"/>
  <c r="K134" i="32"/>
  <c r="K240" i="32"/>
  <c r="K94" i="32"/>
  <c r="K190" i="32"/>
  <c r="K154" i="32"/>
  <c r="K236" i="32"/>
  <c r="K68" i="32"/>
  <c r="K116" i="32"/>
  <c r="K56" i="32"/>
  <c r="K20" i="32"/>
  <c r="K272" i="32"/>
  <c r="K142" i="32"/>
  <c r="K64" i="32"/>
  <c r="K76" i="32"/>
  <c r="K258" i="32"/>
  <c r="K122" i="32"/>
  <c r="K176" i="32"/>
  <c r="K72" i="32"/>
  <c r="K210" i="32"/>
  <c r="K42" i="32"/>
  <c r="K262" i="32"/>
  <c r="K22" i="32"/>
  <c r="K302" i="32"/>
  <c r="K96" i="32"/>
  <c r="K32" i="32"/>
  <c r="K162" i="32"/>
  <c r="K138" i="32"/>
  <c r="K232" i="32"/>
  <c r="K130" i="32"/>
  <c r="K226" i="32"/>
  <c r="K106" i="32"/>
  <c r="K202" i="32"/>
  <c r="K98" i="32"/>
  <c r="K244" i="32"/>
  <c r="K24" i="32"/>
  <c r="K292" i="32"/>
  <c r="K108" i="32"/>
  <c r="K112" i="32"/>
  <c r="K58" i="32"/>
  <c r="K204" i="32"/>
  <c r="K60" i="32"/>
  <c r="K196" i="32"/>
  <c r="K186" i="32"/>
  <c r="K88" i="32"/>
  <c r="K172" i="32"/>
  <c r="K128" i="32"/>
  <c r="K26" i="32"/>
  <c r="K278" i="32"/>
  <c r="K54" i="32"/>
  <c r="K252" i="32"/>
  <c r="K38" i="32"/>
  <c r="K214" i="32"/>
  <c r="K86" i="32"/>
  <c r="K266" i="32"/>
  <c r="K148" i="32"/>
  <c r="K168" i="32"/>
  <c r="K158" i="32"/>
  <c r="K220" i="32"/>
  <c r="K140" i="32"/>
  <c r="K288" i="32"/>
  <c r="K284" i="32"/>
  <c r="K200" i="32"/>
  <c r="K242" i="32"/>
  <c r="K92" i="32"/>
  <c r="K246" i="32"/>
  <c r="K152" i="32"/>
  <c r="K238" i="32"/>
  <c r="K52" i="32"/>
  <c r="K118" i="32"/>
  <c r="K100" i="32"/>
  <c r="K206" i="32"/>
  <c r="K66" i="32"/>
  <c r="K282" i="32"/>
  <c r="K306" i="32"/>
  <c r="K78" i="32"/>
  <c r="K268" i="32"/>
  <c r="K124" i="32"/>
  <c r="K178" i="32"/>
  <c r="K46" i="32"/>
  <c r="K224" i="32"/>
  <c r="K44" i="32"/>
  <c r="K254" i="32"/>
  <c r="K48" i="32"/>
  <c r="K28" i="32"/>
  <c r="K280" i="32"/>
  <c r="K290" i="32"/>
  <c r="K164" i="32"/>
  <c r="K216" i="32"/>
  <c r="K132" i="32"/>
  <c r="K228" i="32"/>
  <c r="K90" i="32"/>
  <c r="K198" i="32"/>
  <c r="K160" i="32"/>
  <c r="K248" i="32"/>
  <c r="K104" i="32"/>
  <c r="K296" i="32"/>
  <c r="K274" i="32"/>
  <c r="K192" i="32"/>
  <c r="K62" i="32"/>
  <c r="K74" i="32"/>
  <c r="K188" i="32"/>
  <c r="K82" i="32"/>
  <c r="K174" i="32"/>
  <c r="K70" i="32"/>
  <c r="K250" i="32"/>
  <c r="K12" i="32"/>
  <c r="K308" i="32"/>
  <c r="K276" i="32"/>
  <c r="K40" i="32"/>
  <c r="K260" i="32"/>
  <c r="K30" i="32"/>
  <c r="K256" i="32"/>
  <c r="K136" i="32"/>
  <c r="K230" i="32"/>
  <c r="K146" i="32"/>
  <c r="K222" i="32"/>
  <c r="K144" i="32"/>
  <c r="K208" i="32"/>
  <c r="K14" i="32"/>
  <c r="K270" i="32"/>
  <c r="K294" i="32"/>
  <c r="K234" i="32"/>
  <c r="K150" i="32"/>
  <c r="K110" i="32"/>
  <c r="K50" i="32"/>
  <c r="K120" i="32"/>
  <c r="K102" i="32"/>
  <c r="K194" i="32"/>
  <c r="K184" i="32"/>
  <c r="K80" i="32"/>
  <c r="K16" i="32"/>
  <c r="K300" i="32"/>
  <c r="K304" i="32"/>
  <c r="K182" i="32"/>
  <c r="K170" i="32"/>
  <c r="K126" i="32"/>
  <c r="K180" i="32"/>
  <c r="K36" i="32"/>
  <c r="K212" i="32"/>
  <c r="K84" i="32"/>
  <c r="K264" i="32"/>
  <c r="K34" i="32"/>
  <c r="K166" i="32"/>
  <c r="K156" i="32"/>
  <c r="K18" i="32"/>
  <c r="K298" i="32"/>
  <c r="K286" i="32"/>
  <c r="K10" i="32"/>
  <c r="U835" i="32"/>
  <c r="U224" i="32"/>
  <c r="U536" i="32"/>
  <c r="C19" i="19" a="1"/>
  <c r="C19" i="19" s="1"/>
  <c r="C3" i="19" a="1"/>
  <c r="C3" i="19" s="1"/>
  <c r="L855" i="27"/>
  <c r="J855" i="27"/>
  <c r="K855" i="27"/>
  <c r="I855" i="27"/>
  <c r="G532" i="32"/>
  <c r="A224" i="32"/>
  <c r="A835" i="32"/>
  <c r="A536" i="32"/>
  <c r="G831" i="32"/>
  <c r="A222" i="32"/>
  <c r="G220" i="32"/>
  <c r="F3006" i="27" l="1"/>
  <c r="J1407" i="27"/>
  <c r="K1407" i="27"/>
  <c r="N1407" i="27"/>
  <c r="O1407" i="27"/>
  <c r="G1407" i="27"/>
  <c r="L1407" i="27"/>
  <c r="I1407" i="27"/>
  <c r="E1407" i="27"/>
  <c r="A855" i="27"/>
  <c r="H857" i="27"/>
  <c r="C4" i="19" a="1"/>
  <c r="C4" i="19" s="1"/>
  <c r="C5" i="19" s="1" a="1"/>
  <c r="C5" i="19" s="1"/>
  <c r="I115" i="16" a="1"/>
  <c r="I115" i="16" s="1"/>
  <c r="J114" i="16" a="1"/>
  <c r="J114" i="16" s="1"/>
  <c r="F19" i="16" a="1"/>
  <c r="F19" i="16" s="1"/>
  <c r="F20" i="16" s="1" a="1"/>
  <c r="F20" i="16" s="1"/>
  <c r="F21" i="16" s="1" a="1"/>
  <c r="F21" i="16" s="1"/>
  <c r="E51" i="1"/>
  <c r="AA7" i="33"/>
  <c r="A27" i="24"/>
  <c r="X7" i="34"/>
  <c r="P146" i="24"/>
  <c r="U837" i="32"/>
  <c r="U538" i="32"/>
  <c r="U226" i="32"/>
  <c r="Z123" i="1"/>
  <c r="G101" i="1"/>
  <c r="G77" i="1"/>
  <c r="G59" i="1"/>
  <c r="O246" i="27"/>
  <c r="O26" i="27"/>
  <c r="I856" i="27"/>
  <c r="J856" i="27"/>
  <c r="K856" i="27"/>
  <c r="L856" i="27"/>
  <c r="A226" i="32"/>
  <c r="A837" i="32"/>
  <c r="G222" i="32"/>
  <c r="G534" i="32"/>
  <c r="A538" i="32"/>
  <c r="G833" i="32"/>
  <c r="T51" i="1" l="1"/>
  <c r="F3007" i="27"/>
  <c r="A856" i="27"/>
  <c r="H858" i="27"/>
  <c r="C6" i="19" a="1"/>
  <c r="C6" i="19" s="1"/>
  <c r="I116" i="16" a="1"/>
  <c r="I116" i="16" s="1"/>
  <c r="J116" i="16" s="1" a="1"/>
  <c r="J116" i="16" s="1"/>
  <c r="J115" i="16" a="1"/>
  <c r="J115" i="16" s="1"/>
  <c r="H225" i="24"/>
  <c r="H289" i="24"/>
  <c r="F22" i="16" a="1"/>
  <c r="F22" i="16" s="1"/>
  <c r="H249" i="24"/>
  <c r="H297" i="24"/>
  <c r="H257" i="24"/>
  <c r="H233" i="24"/>
  <c r="H281" i="24"/>
  <c r="H273" i="24"/>
  <c r="H265" i="24"/>
  <c r="H241" i="24"/>
  <c r="N51" i="1"/>
  <c r="A52" i="1"/>
  <c r="P147" i="24"/>
  <c r="C27" i="24"/>
  <c r="U228" i="32"/>
  <c r="U540" i="32"/>
  <c r="U839" i="32"/>
  <c r="A1069" i="19" a="1"/>
  <c r="A1069" i="19" s="1"/>
  <c r="A1070" i="19" s="1" a="1"/>
  <c r="A1070" i="19" s="1"/>
  <c r="A1071" i="19" s="1" a="1"/>
  <c r="A1071" i="19" s="1"/>
  <c r="A1072" i="19" s="1" a="1"/>
  <c r="A1072" i="19" s="1"/>
  <c r="C155" i="20"/>
  <c r="D155" i="20" s="1"/>
  <c r="C69" i="20"/>
  <c r="D69" i="20" s="1"/>
  <c r="C3" i="20"/>
  <c r="J857" i="27"/>
  <c r="L857" i="27"/>
  <c r="K857" i="27"/>
  <c r="I857" i="27"/>
  <c r="G835" i="32"/>
  <c r="G224" i="32"/>
  <c r="A228" i="32"/>
  <c r="A540" i="32"/>
  <c r="G536" i="32"/>
  <c r="A839" i="32"/>
  <c r="F3008" i="27" l="1"/>
  <c r="A857" i="27"/>
  <c r="H859" i="27"/>
  <c r="H860" i="27"/>
  <c r="C7" i="19" a="1"/>
  <c r="C7" i="19" s="1"/>
  <c r="C8" i="19" s="1" a="1"/>
  <c r="C8" i="19" s="1"/>
  <c r="C9" i="19" s="1" a="1"/>
  <c r="C9" i="19" s="1"/>
  <c r="F23" i="16" a="1"/>
  <c r="F23" i="16" s="1"/>
  <c r="E52" i="1"/>
  <c r="AB7" i="34"/>
  <c r="Q146" i="24"/>
  <c r="A28" i="24"/>
  <c r="AD7" i="33"/>
  <c r="V615" i="32" a="1"/>
  <c r="V615" i="32" s="1"/>
  <c r="V607" i="32" a="1"/>
  <c r="V607" i="32" s="1"/>
  <c r="V599" i="32" a="1"/>
  <c r="V599" i="32" s="1"/>
  <c r="V591" i="32" a="1"/>
  <c r="V591" i="32" s="1"/>
  <c r="V583" i="32" a="1"/>
  <c r="V583" i="32" s="1"/>
  <c r="V575" i="32" a="1"/>
  <c r="V575" i="32" s="1"/>
  <c r="V567" i="32" a="1"/>
  <c r="V567" i="32" s="1"/>
  <c r="V559" i="32" a="1"/>
  <c r="V559" i="32" s="1"/>
  <c r="V551" i="32" a="1"/>
  <c r="V551" i="32" s="1"/>
  <c r="V543" i="32" a="1"/>
  <c r="V543" i="32" s="1"/>
  <c r="V535" i="32" a="1"/>
  <c r="V535" i="32" s="1"/>
  <c r="V527" i="32" a="1"/>
  <c r="V527" i="32" s="1"/>
  <c r="V519" i="32" a="1"/>
  <c r="V519" i="32" s="1"/>
  <c r="V511" i="32" a="1"/>
  <c r="V511" i="32" s="1"/>
  <c r="V503" i="32" a="1"/>
  <c r="V503" i="32" s="1"/>
  <c r="V495" i="32" a="1"/>
  <c r="V495" i="32" s="1"/>
  <c r="V487" i="32" a="1"/>
  <c r="V487" i="32" s="1"/>
  <c r="V479" i="32" a="1"/>
  <c r="V479" i="32" s="1"/>
  <c r="V471" i="32" a="1"/>
  <c r="V471" i="32" s="1"/>
  <c r="V463" i="32" a="1"/>
  <c r="V463" i="32" s="1"/>
  <c r="V455" i="32" a="1"/>
  <c r="V455" i="32" s="1"/>
  <c r="V447" i="32" a="1"/>
  <c r="V447" i="32" s="1"/>
  <c r="V439" i="32" a="1"/>
  <c r="V439" i="32" s="1"/>
  <c r="V431" i="32" a="1"/>
  <c r="V431" i="32" s="1"/>
  <c r="V423" i="32" a="1"/>
  <c r="V423" i="32" s="1"/>
  <c r="V415" i="32" a="1"/>
  <c r="V415" i="32" s="1"/>
  <c r="V407" i="32" a="1"/>
  <c r="V407" i="32" s="1"/>
  <c r="V399" i="32" a="1"/>
  <c r="V399" i="32" s="1"/>
  <c r="V391" i="32" a="1"/>
  <c r="V391" i="32" s="1"/>
  <c r="V383" i="32" a="1"/>
  <c r="V383" i="32" s="1"/>
  <c r="V367" i="32" a="1"/>
  <c r="V367" i="32" s="1"/>
  <c r="V343" i="32" a="1"/>
  <c r="V343" i="32" s="1"/>
  <c r="V327" i="32" a="1"/>
  <c r="V327" i="32" s="1"/>
  <c r="V555" i="32" a="1"/>
  <c r="V555" i="32" s="1"/>
  <c r="V531" i="32" a="1"/>
  <c r="V531" i="32" s="1"/>
  <c r="V491" i="32" a="1"/>
  <c r="V491" i="32" s="1"/>
  <c r="V467" i="32" a="1"/>
  <c r="V467" i="32" s="1"/>
  <c r="V443" i="32" a="1"/>
  <c r="V443" i="32" s="1"/>
  <c r="V419" i="32" a="1"/>
  <c r="V419" i="32" s="1"/>
  <c r="V379" i="32" a="1"/>
  <c r="V379" i="32" s="1"/>
  <c r="V355" i="32" a="1"/>
  <c r="V355" i="32" s="1"/>
  <c r="V331" i="32" a="1"/>
  <c r="V331" i="32" s="1"/>
  <c r="V613" i="32" a="1"/>
  <c r="V613" i="32" s="1"/>
  <c r="V605" i="32" a="1"/>
  <c r="V605" i="32" s="1"/>
  <c r="V597" i="32" a="1"/>
  <c r="V597" i="32" s="1"/>
  <c r="V589" i="32" a="1"/>
  <c r="V589" i="32" s="1"/>
  <c r="V581" i="32" a="1"/>
  <c r="V581" i="32" s="1"/>
  <c r="V573" i="32" a="1"/>
  <c r="V573" i="32" s="1"/>
  <c r="V565" i="32" a="1"/>
  <c r="V565" i="32" s="1"/>
  <c r="V557" i="32" a="1"/>
  <c r="V557" i="32" s="1"/>
  <c r="V549" i="32" a="1"/>
  <c r="V549" i="32" s="1"/>
  <c r="V541" i="32" a="1"/>
  <c r="V541" i="32" s="1"/>
  <c r="V533" i="32" a="1"/>
  <c r="V533" i="32" s="1"/>
  <c r="V525" i="32" a="1"/>
  <c r="V525" i="32" s="1"/>
  <c r="V517" i="32" a="1"/>
  <c r="V517" i="32" s="1"/>
  <c r="V509" i="32" a="1"/>
  <c r="V509" i="32" s="1"/>
  <c r="V501" i="32" a="1"/>
  <c r="V501" i="32" s="1"/>
  <c r="V493" i="32" a="1"/>
  <c r="V493" i="32" s="1"/>
  <c r="V485" i="32" a="1"/>
  <c r="V485" i="32" s="1"/>
  <c r="V477" i="32" a="1"/>
  <c r="V477" i="32" s="1"/>
  <c r="V469" i="32" a="1"/>
  <c r="V469" i="32" s="1"/>
  <c r="V461" i="32" a="1"/>
  <c r="V461" i="32" s="1"/>
  <c r="V453" i="32" a="1"/>
  <c r="V453" i="32" s="1"/>
  <c r="V445" i="32" a="1"/>
  <c r="V445" i="32" s="1"/>
  <c r="V437" i="32" a="1"/>
  <c r="V437" i="32" s="1"/>
  <c r="V429" i="32" a="1"/>
  <c r="V429" i="32" s="1"/>
  <c r="V421" i="32" a="1"/>
  <c r="V421" i="32" s="1"/>
  <c r="V413" i="32" a="1"/>
  <c r="V413" i="32" s="1"/>
  <c r="V405" i="32" a="1"/>
  <c r="V405" i="32" s="1"/>
  <c r="V397" i="32" a="1"/>
  <c r="V397" i="32" s="1"/>
  <c r="V389" i="32" a="1"/>
  <c r="V389" i="32" s="1"/>
  <c r="V381" i="32" a="1"/>
  <c r="V381" i="32" s="1"/>
  <c r="V373" i="32" a="1"/>
  <c r="V373" i="32" s="1"/>
  <c r="V365" i="32" a="1"/>
  <c r="V365" i="32" s="1"/>
  <c r="V357" i="32" a="1"/>
  <c r="V357" i="32" s="1"/>
  <c r="V349" i="32" a="1"/>
  <c r="V349" i="32" s="1"/>
  <c r="V341" i="32" a="1"/>
  <c r="V341" i="32" s="1"/>
  <c r="V333" i="32" a="1"/>
  <c r="V333" i="32" s="1"/>
  <c r="V325" i="32" a="1"/>
  <c r="V325" i="32" s="1"/>
  <c r="V317" i="32" a="1"/>
  <c r="V317" i="32" s="1"/>
  <c r="V603" i="32" a="1"/>
  <c r="V603" i="32" s="1"/>
  <c r="V595" i="32" a="1"/>
  <c r="V595" i="32" s="1"/>
  <c r="V587" i="32" a="1"/>
  <c r="V587" i="32" s="1"/>
  <c r="V579" i="32" a="1"/>
  <c r="V579" i="32" s="1"/>
  <c r="V563" i="32" a="1"/>
  <c r="V563" i="32" s="1"/>
  <c r="V539" i="32" a="1"/>
  <c r="V539" i="32" s="1"/>
  <c r="V523" i="32" a="1"/>
  <c r="V523" i="32" s="1"/>
  <c r="V507" i="32" a="1"/>
  <c r="V507" i="32" s="1"/>
  <c r="V483" i="32" a="1"/>
  <c r="V483" i="32" s="1"/>
  <c r="V459" i="32" a="1"/>
  <c r="V459" i="32" s="1"/>
  <c r="V427" i="32" a="1"/>
  <c r="V427" i="32" s="1"/>
  <c r="V403" i="32" a="1"/>
  <c r="V403" i="32" s="1"/>
  <c r="V395" i="32" a="1"/>
  <c r="V395" i="32" s="1"/>
  <c r="V371" i="32" a="1"/>
  <c r="V371" i="32" s="1"/>
  <c r="V347" i="32" a="1"/>
  <c r="V347" i="32" s="1"/>
  <c r="V611" i="32" a="1"/>
  <c r="V611" i="32" s="1"/>
  <c r="V609" i="32" a="1"/>
  <c r="V609" i="32" s="1"/>
  <c r="V601" i="32" a="1"/>
  <c r="V601" i="32" s="1"/>
  <c r="V593" i="32" a="1"/>
  <c r="V593" i="32" s="1"/>
  <c r="V585" i="32" a="1"/>
  <c r="V585" i="32" s="1"/>
  <c r="V577" i="32" a="1"/>
  <c r="V577" i="32" s="1"/>
  <c r="V569" i="32" a="1"/>
  <c r="V569" i="32" s="1"/>
  <c r="V561" i="32" a="1"/>
  <c r="V561" i="32" s="1"/>
  <c r="V553" i="32" a="1"/>
  <c r="V553" i="32" s="1"/>
  <c r="V545" i="32" a="1"/>
  <c r="V545" i="32" s="1"/>
  <c r="V537" i="32" a="1"/>
  <c r="V537" i="32" s="1"/>
  <c r="V529" i="32" a="1"/>
  <c r="V529" i="32" s="1"/>
  <c r="V521" i="32" a="1"/>
  <c r="V521" i="32" s="1"/>
  <c r="V513" i="32" a="1"/>
  <c r="V513" i="32" s="1"/>
  <c r="V505" i="32" a="1"/>
  <c r="V505" i="32" s="1"/>
  <c r="V497" i="32" a="1"/>
  <c r="V497" i="32" s="1"/>
  <c r="V489" i="32" a="1"/>
  <c r="V489" i="32" s="1"/>
  <c r="V481" i="32" a="1"/>
  <c r="V481" i="32" s="1"/>
  <c r="V473" i="32" a="1"/>
  <c r="V473" i="32" s="1"/>
  <c r="V465" i="32" a="1"/>
  <c r="V465" i="32" s="1"/>
  <c r="V457" i="32" a="1"/>
  <c r="V457" i="32" s="1"/>
  <c r="V449" i="32" a="1"/>
  <c r="V449" i="32" s="1"/>
  <c r="V441" i="32" a="1"/>
  <c r="V441" i="32" s="1"/>
  <c r="V433" i="32" a="1"/>
  <c r="V433" i="32" s="1"/>
  <c r="V425" i="32" a="1"/>
  <c r="V425" i="32" s="1"/>
  <c r="V417" i="32" a="1"/>
  <c r="V417" i="32" s="1"/>
  <c r="V409" i="32" a="1"/>
  <c r="V409" i="32" s="1"/>
  <c r="V401" i="32" a="1"/>
  <c r="V401" i="32" s="1"/>
  <c r="V393" i="32" a="1"/>
  <c r="V393" i="32" s="1"/>
  <c r="V385" i="32" a="1"/>
  <c r="V385" i="32" s="1"/>
  <c r="V377" i="32" a="1"/>
  <c r="V377" i="32" s="1"/>
  <c r="V369" i="32" a="1"/>
  <c r="V369" i="32" s="1"/>
  <c r="V361" i="32" a="1"/>
  <c r="V361" i="32" s="1"/>
  <c r="V353" i="32" a="1"/>
  <c r="V353" i="32" s="1"/>
  <c r="V345" i="32" a="1"/>
  <c r="V345" i="32" s="1"/>
  <c r="V337" i="32" a="1"/>
  <c r="V337" i="32" s="1"/>
  <c r="V329" i="32" a="1"/>
  <c r="V329" i="32" s="1"/>
  <c r="V321" i="32" a="1"/>
  <c r="V321" i="32" s="1"/>
  <c r="V375" i="32" a="1"/>
  <c r="V375" i="32" s="1"/>
  <c r="V359" i="32" a="1"/>
  <c r="V359" i="32" s="1"/>
  <c r="V351" i="32" a="1"/>
  <c r="V351" i="32" s="1"/>
  <c r="V335" i="32" a="1"/>
  <c r="V335" i="32" s="1"/>
  <c r="V319" i="32" a="1"/>
  <c r="V319" i="32" s="1"/>
  <c r="V571" i="32" a="1"/>
  <c r="V571" i="32" s="1"/>
  <c r="V547" i="32" a="1"/>
  <c r="V547" i="32" s="1"/>
  <c r="V515" i="32" a="1"/>
  <c r="V515" i="32" s="1"/>
  <c r="V499" i="32" a="1"/>
  <c r="V499" i="32" s="1"/>
  <c r="V475" i="32" a="1"/>
  <c r="V475" i="32" s="1"/>
  <c r="V451" i="32" a="1"/>
  <c r="V451" i="32" s="1"/>
  <c r="V435" i="32" a="1"/>
  <c r="V435" i="32" s="1"/>
  <c r="V411" i="32" a="1"/>
  <c r="V411" i="32" s="1"/>
  <c r="V387" i="32" a="1"/>
  <c r="V387" i="32" s="1"/>
  <c r="V363" i="32" a="1"/>
  <c r="V363" i="32" s="1"/>
  <c r="V339" i="32" a="1"/>
  <c r="V339" i="32" s="1"/>
  <c r="V323" i="32" a="1"/>
  <c r="V323" i="32" s="1"/>
  <c r="V1223" i="32" a="1"/>
  <c r="V1223" i="32" s="1"/>
  <c r="L1223" i="32" s="1"/>
  <c r="V1257" i="32" a="1"/>
  <c r="V1257" i="32" s="1"/>
  <c r="L1257" i="32" s="1"/>
  <c r="V1235" i="32" a="1"/>
  <c r="V1235" i="32" s="1"/>
  <c r="L1235" i="32" s="1"/>
  <c r="V1259" i="32" a="1"/>
  <c r="V1259" i="32" s="1"/>
  <c r="L1259" i="32" s="1"/>
  <c r="V1229" i="32" a="1"/>
  <c r="V1229" i="32" s="1"/>
  <c r="V1227" i="32" a="1"/>
  <c r="V1227" i="32" s="1"/>
  <c r="L1227" i="32" s="1"/>
  <c r="V1241" i="32" a="1"/>
  <c r="V1241" i="32" s="1"/>
  <c r="V1239" i="32" a="1"/>
  <c r="V1239" i="32" s="1"/>
  <c r="V1233" i="32" a="1"/>
  <c r="V1233" i="32" s="1"/>
  <c r="L1233" i="32" s="1"/>
  <c r="V1249" i="32" a="1"/>
  <c r="V1249" i="32" s="1"/>
  <c r="L1249" i="32" s="1"/>
  <c r="V1251" i="32" a="1"/>
  <c r="V1251" i="32" s="1"/>
  <c r="L1251" i="32" s="1"/>
  <c r="V1231" i="32" a="1"/>
  <c r="V1231" i="32" s="1"/>
  <c r="L1231" i="32" s="1"/>
  <c r="V1253" i="32" a="1"/>
  <c r="V1253" i="32" s="1"/>
  <c r="V1225" i="32" a="1"/>
  <c r="V1225" i="32" s="1"/>
  <c r="L1225" i="32" s="1"/>
  <c r="V1237" i="32" a="1"/>
  <c r="V1237" i="32" s="1"/>
  <c r="V1243" i="32" a="1"/>
  <c r="V1243" i="32" s="1"/>
  <c r="L1243" i="32" s="1"/>
  <c r="V1247" i="32" a="1"/>
  <c r="V1247" i="32" s="1"/>
  <c r="L1247" i="32" s="1"/>
  <c r="V1221" i="32" a="1"/>
  <c r="V1221" i="32" s="1"/>
  <c r="L1221" i="32" s="1"/>
  <c r="V1245" i="32" a="1"/>
  <c r="V1245" i="32" s="1"/>
  <c r="L1245" i="32" s="1"/>
  <c r="V1255" i="32" a="1"/>
  <c r="V1255" i="32" s="1"/>
  <c r="L1255" i="32" s="1"/>
  <c r="R1227" i="32" a="1"/>
  <c r="R1227" i="32" s="1"/>
  <c r="D1227" i="32" s="1"/>
  <c r="R1233" i="32" a="1"/>
  <c r="R1233" i="32" s="1"/>
  <c r="D1233" i="32" s="1"/>
  <c r="R1231" i="32" a="1"/>
  <c r="R1231" i="32" s="1"/>
  <c r="R1225" i="32" a="1"/>
  <c r="R1225" i="32" s="1"/>
  <c r="R1247" i="32" a="1"/>
  <c r="R1247" i="32" s="1"/>
  <c r="D1247" i="32" s="1"/>
  <c r="R1245" i="32" a="1"/>
  <c r="R1245" i="32" s="1"/>
  <c r="D1245" i="32" s="1"/>
  <c r="T1223" i="32" a="1"/>
  <c r="T1223" i="32" s="1"/>
  <c r="T1257" i="32" a="1"/>
  <c r="T1257" i="32" s="1"/>
  <c r="T1235" i="32" a="1"/>
  <c r="T1235" i="32" s="1"/>
  <c r="T1259" i="32" a="1"/>
  <c r="T1259" i="32" s="1"/>
  <c r="T1229" i="32" a="1"/>
  <c r="T1229" i="32" s="1"/>
  <c r="T1227" i="32" a="1"/>
  <c r="T1227" i="32" s="1"/>
  <c r="T1241" i="32" a="1"/>
  <c r="T1241" i="32" s="1"/>
  <c r="T1239" i="32" a="1"/>
  <c r="T1239" i="32" s="1"/>
  <c r="T1233" i="32" a="1"/>
  <c r="T1233" i="32" s="1"/>
  <c r="T1249" i="32" a="1"/>
  <c r="T1249" i="32" s="1"/>
  <c r="T1251" i="32" a="1"/>
  <c r="T1251" i="32" s="1"/>
  <c r="T1231" i="32" a="1"/>
  <c r="T1231" i="32" s="1"/>
  <c r="T1253" i="32" a="1"/>
  <c r="T1253" i="32" s="1"/>
  <c r="T1225" i="32" a="1"/>
  <c r="T1225" i="32" s="1"/>
  <c r="T1237" i="32" a="1"/>
  <c r="T1237" i="32" s="1"/>
  <c r="T1243" i="32" a="1"/>
  <c r="T1243" i="32" s="1"/>
  <c r="T1247" i="32" a="1"/>
  <c r="T1247" i="32" s="1"/>
  <c r="T1221" i="32" a="1"/>
  <c r="T1221" i="32" s="1"/>
  <c r="T1245" i="32" a="1"/>
  <c r="T1245" i="32" s="1"/>
  <c r="T1255" i="32" a="1"/>
  <c r="T1255" i="32" s="1"/>
  <c r="R1229" i="32" a="1"/>
  <c r="R1229" i="32" s="1"/>
  <c r="R1249" i="32" a="1"/>
  <c r="R1249" i="32" s="1"/>
  <c r="R1237" i="32" a="1"/>
  <c r="R1237" i="32" s="1"/>
  <c r="D1237" i="32" s="1"/>
  <c r="R1221" i="32" a="1"/>
  <c r="R1221" i="32" s="1"/>
  <c r="D1221" i="32" s="1"/>
  <c r="S1223" i="32" a="1"/>
  <c r="S1223" i="32" s="1"/>
  <c r="E1223" i="32" s="1"/>
  <c r="S1257" i="32" a="1"/>
  <c r="S1257" i="32" s="1"/>
  <c r="E1257" i="32" s="1"/>
  <c r="S1235" i="32" a="1"/>
  <c r="S1235" i="32" s="1"/>
  <c r="S1259" i="32" a="1"/>
  <c r="S1259" i="32" s="1"/>
  <c r="E1259" i="32" s="1"/>
  <c r="S1229" i="32" a="1"/>
  <c r="S1229" i="32" s="1"/>
  <c r="S1227" i="32" a="1"/>
  <c r="S1227" i="32" s="1"/>
  <c r="E1227" i="32" s="1"/>
  <c r="S1241" i="32" a="1"/>
  <c r="S1241" i="32" s="1"/>
  <c r="E1241" i="32" s="1"/>
  <c r="S1239" i="32" a="1"/>
  <c r="S1239" i="32" s="1"/>
  <c r="E1239" i="32" s="1"/>
  <c r="S1233" i="32" a="1"/>
  <c r="S1233" i="32" s="1"/>
  <c r="E1233" i="32" s="1"/>
  <c r="S1249" i="32" a="1"/>
  <c r="S1249" i="32" s="1"/>
  <c r="E1249" i="32" s="1"/>
  <c r="S1251" i="32" a="1"/>
  <c r="S1251" i="32" s="1"/>
  <c r="S1231" i="32" a="1"/>
  <c r="S1231" i="32" s="1"/>
  <c r="E1231" i="32" s="1"/>
  <c r="S1253" i="32" a="1"/>
  <c r="S1253" i="32" s="1"/>
  <c r="S1225" i="32" a="1"/>
  <c r="S1225" i="32" s="1"/>
  <c r="E1225" i="32" s="1"/>
  <c r="S1237" i="32" a="1"/>
  <c r="S1237" i="32" s="1"/>
  <c r="E1237" i="32" s="1"/>
  <c r="S1243" i="32" a="1"/>
  <c r="S1243" i="32" s="1"/>
  <c r="E1243" i="32" s="1"/>
  <c r="S1247" i="32" a="1"/>
  <c r="S1247" i="32" s="1"/>
  <c r="E1247" i="32" s="1"/>
  <c r="S1221" i="32" a="1"/>
  <c r="S1221" i="32" s="1"/>
  <c r="E1221" i="32" s="1"/>
  <c r="S1245" i="32" a="1"/>
  <c r="S1245" i="32" s="1"/>
  <c r="S1255" i="32" a="1"/>
  <c r="S1255" i="32" s="1"/>
  <c r="E1255" i="32" s="1"/>
  <c r="R1223" i="32" a="1"/>
  <c r="R1223" i="32" s="1"/>
  <c r="R1257" i="32" a="1"/>
  <c r="R1257" i="32" s="1"/>
  <c r="R1235" i="32" a="1"/>
  <c r="R1235" i="32" s="1"/>
  <c r="D1235" i="32" s="1"/>
  <c r="R1259" i="32" a="1"/>
  <c r="R1259" i="32" s="1"/>
  <c r="D1259" i="32" s="1"/>
  <c r="R1241" i="32" a="1"/>
  <c r="R1241" i="32" s="1"/>
  <c r="D1241" i="32" s="1"/>
  <c r="R1239" i="32" a="1"/>
  <c r="R1239" i="32" s="1"/>
  <c r="D1239" i="32" s="1"/>
  <c r="R1251" i="32" a="1"/>
  <c r="R1251" i="32" s="1"/>
  <c r="D1251" i="32" s="1"/>
  <c r="R1253" i="32" a="1"/>
  <c r="R1253" i="32" s="1"/>
  <c r="D1253" i="32" s="1"/>
  <c r="R1243" i="32" a="1"/>
  <c r="R1243" i="32" s="1"/>
  <c r="R1255" i="32" a="1"/>
  <c r="R1255" i="32" s="1"/>
  <c r="D1255" i="32" s="1"/>
  <c r="T1261" i="32" a="1"/>
  <c r="T1261" i="32" s="1"/>
  <c r="T1271" i="32" a="1"/>
  <c r="T1271" i="32" s="1"/>
  <c r="T1275" i="32" a="1"/>
  <c r="T1275" i="32" s="1"/>
  <c r="T1269" i="32" a="1"/>
  <c r="T1269" i="32" s="1"/>
  <c r="T1283" i="32" a="1"/>
  <c r="T1283" i="32" s="1"/>
  <c r="T1295" i="32" a="1"/>
  <c r="T1295" i="32" s="1"/>
  <c r="T1297" i="32" a="1"/>
  <c r="T1297" i="32" s="1"/>
  <c r="T1299" i="32" a="1"/>
  <c r="T1299" i="32" s="1"/>
  <c r="T1277" i="32" a="1"/>
  <c r="T1277" i="32" s="1"/>
  <c r="T1263" i="32" a="1"/>
  <c r="T1263" i="32" s="1"/>
  <c r="T1289" i="32" a="1"/>
  <c r="T1289" i="32" s="1"/>
  <c r="T1291" i="32" a="1"/>
  <c r="T1291" i="32" s="1"/>
  <c r="T1293" i="32" a="1"/>
  <c r="T1293" i="32" s="1"/>
  <c r="T1273" i="32" a="1"/>
  <c r="T1273" i="32" s="1"/>
  <c r="T1279" i="32" a="1"/>
  <c r="T1279" i="32" s="1"/>
  <c r="T1281" i="32" a="1"/>
  <c r="T1281" i="32" s="1"/>
  <c r="T1285" i="32" a="1"/>
  <c r="T1285" i="32" s="1"/>
  <c r="T1287" i="32" a="1"/>
  <c r="T1287" i="32" s="1"/>
  <c r="T1265" i="32" a="1"/>
  <c r="T1265" i="32" s="1"/>
  <c r="T1267" i="32" a="1"/>
  <c r="T1267" i="32" s="1"/>
  <c r="R1291" i="32" a="1"/>
  <c r="R1291" i="32" s="1"/>
  <c r="D1291" i="32" s="1"/>
  <c r="R1285" i="32" a="1"/>
  <c r="R1285" i="32" s="1"/>
  <c r="D1285" i="32" s="1"/>
  <c r="R1267" i="32" a="1"/>
  <c r="R1267" i="32" s="1"/>
  <c r="S1261" i="32" a="1"/>
  <c r="S1261" i="32" s="1"/>
  <c r="S1271" i="32" a="1"/>
  <c r="S1271" i="32" s="1"/>
  <c r="E1271" i="32" s="1"/>
  <c r="S1275" i="32" a="1"/>
  <c r="S1275" i="32" s="1"/>
  <c r="E1275" i="32" s="1"/>
  <c r="S1269" i="32" a="1"/>
  <c r="S1269" i="32" s="1"/>
  <c r="E1269" i="32" s="1"/>
  <c r="S1283" i="32" a="1"/>
  <c r="S1283" i="32" s="1"/>
  <c r="E1283" i="32" s="1"/>
  <c r="S1295" i="32" a="1"/>
  <c r="S1295" i="32" s="1"/>
  <c r="E1295" i="32" s="1"/>
  <c r="S1297" i="32" a="1"/>
  <c r="S1297" i="32" s="1"/>
  <c r="E1297" i="32" s="1"/>
  <c r="S1299" i="32" a="1"/>
  <c r="S1299" i="32" s="1"/>
  <c r="S1277" i="32" a="1"/>
  <c r="S1277" i="32" s="1"/>
  <c r="E1277" i="32" s="1"/>
  <c r="S1263" i="32" a="1"/>
  <c r="S1263" i="32" s="1"/>
  <c r="E1263" i="32" s="1"/>
  <c r="S1289" i="32" a="1"/>
  <c r="S1289" i="32" s="1"/>
  <c r="E1289" i="32" s="1"/>
  <c r="S1291" i="32" a="1"/>
  <c r="S1291" i="32" s="1"/>
  <c r="E1291" i="32" s="1"/>
  <c r="S1293" i="32" a="1"/>
  <c r="S1293" i="32" s="1"/>
  <c r="E1293" i="32" s="1"/>
  <c r="S1273" i="32" a="1"/>
  <c r="S1273" i="32" s="1"/>
  <c r="E1273" i="32" s="1"/>
  <c r="S1279" i="32" a="1"/>
  <c r="S1279" i="32" s="1"/>
  <c r="E1279" i="32" s="1"/>
  <c r="S1281" i="32" a="1"/>
  <c r="S1281" i="32" s="1"/>
  <c r="S1285" i="32" a="1"/>
  <c r="S1285" i="32" s="1"/>
  <c r="E1285" i="32" s="1"/>
  <c r="S1287" i="32" a="1"/>
  <c r="S1287" i="32" s="1"/>
  <c r="E1287" i="32" s="1"/>
  <c r="S1265" i="32" a="1"/>
  <c r="S1265" i="32" s="1"/>
  <c r="E1265" i="32" s="1"/>
  <c r="S1267" i="32" a="1"/>
  <c r="S1267" i="32" s="1"/>
  <c r="E1267" i="32" s="1"/>
  <c r="R1261" i="32" a="1"/>
  <c r="R1261" i="32" s="1"/>
  <c r="D1261" i="32" s="1"/>
  <c r="R1271" i="32" a="1"/>
  <c r="R1271" i="32" s="1"/>
  <c r="D1271" i="32" s="1"/>
  <c r="R1275" i="32" a="1"/>
  <c r="R1275" i="32" s="1"/>
  <c r="D1275" i="32" s="1"/>
  <c r="R1269" i="32" a="1"/>
  <c r="R1269" i="32" s="1"/>
  <c r="R1283" i="32" a="1"/>
  <c r="R1283" i="32" s="1"/>
  <c r="D1283" i="32" s="1"/>
  <c r="R1295" i="32" a="1"/>
  <c r="R1295" i="32" s="1"/>
  <c r="D1295" i="32" s="1"/>
  <c r="R1297" i="32" a="1"/>
  <c r="R1297" i="32" s="1"/>
  <c r="D1297" i="32" s="1"/>
  <c r="R1299" i="32" a="1"/>
  <c r="R1299" i="32" s="1"/>
  <c r="D1299" i="32" s="1"/>
  <c r="R1277" i="32" a="1"/>
  <c r="R1277" i="32" s="1"/>
  <c r="D1277" i="32" s="1"/>
  <c r="R1263" i="32" a="1"/>
  <c r="R1263" i="32" s="1"/>
  <c r="D1263" i="32" s="1"/>
  <c r="R1293" i="32" a="1"/>
  <c r="R1293" i="32" s="1"/>
  <c r="D1293" i="32" s="1"/>
  <c r="R1273" i="32" a="1"/>
  <c r="R1273" i="32" s="1"/>
  <c r="R1281" i="32" a="1"/>
  <c r="R1281" i="32" s="1"/>
  <c r="D1281" i="32" s="1"/>
  <c r="R1265" i="32" a="1"/>
  <c r="R1265" i="32" s="1"/>
  <c r="D1265" i="32" s="1"/>
  <c r="V1261" i="32" a="1"/>
  <c r="V1261" i="32" s="1"/>
  <c r="L1261" i="32" s="1"/>
  <c r="V1271" i="32" a="1"/>
  <c r="V1271" i="32" s="1"/>
  <c r="L1271" i="32" s="1"/>
  <c r="V1275" i="32" a="1"/>
  <c r="V1275" i="32" s="1"/>
  <c r="L1275" i="32" s="1"/>
  <c r="V1269" i="32" a="1"/>
  <c r="V1269" i="32" s="1"/>
  <c r="L1269" i="32" s="1"/>
  <c r="V1283" i="32" a="1"/>
  <c r="V1283" i="32" s="1"/>
  <c r="L1283" i="32" s="1"/>
  <c r="V1295" i="32" a="1"/>
  <c r="V1295" i="32" s="1"/>
  <c r="V1297" i="32" a="1"/>
  <c r="V1297" i="32" s="1"/>
  <c r="L1297" i="32" s="1"/>
  <c r="V1299" i="32" a="1"/>
  <c r="V1299" i="32" s="1"/>
  <c r="L1299" i="32" s="1"/>
  <c r="V1277" i="32" a="1"/>
  <c r="V1277" i="32" s="1"/>
  <c r="L1277" i="32" s="1"/>
  <c r="V1263" i="32" a="1"/>
  <c r="V1263" i="32" s="1"/>
  <c r="L1263" i="32" s="1"/>
  <c r="V1289" i="32" a="1"/>
  <c r="V1289" i="32" s="1"/>
  <c r="L1289" i="32" s="1"/>
  <c r="V1291" i="32" a="1"/>
  <c r="V1291" i="32" s="1"/>
  <c r="L1291" i="32" s="1"/>
  <c r="V1293" i="32" a="1"/>
  <c r="V1293" i="32" s="1"/>
  <c r="L1293" i="32" s="1"/>
  <c r="V1273" i="32" a="1"/>
  <c r="V1273" i="32" s="1"/>
  <c r="V1279" i="32" a="1"/>
  <c r="V1279" i="32" s="1"/>
  <c r="L1279" i="32" s="1"/>
  <c r="V1281" i="32" a="1"/>
  <c r="V1281" i="32" s="1"/>
  <c r="L1281" i="32" s="1"/>
  <c r="V1285" i="32" a="1"/>
  <c r="V1285" i="32" s="1"/>
  <c r="L1285" i="32" s="1"/>
  <c r="V1287" i="32" a="1"/>
  <c r="V1287" i="32" s="1"/>
  <c r="L1287" i="32" s="1"/>
  <c r="V1265" i="32" a="1"/>
  <c r="V1265" i="32" s="1"/>
  <c r="L1265" i="32" s="1"/>
  <c r="V1267" i="32" a="1"/>
  <c r="V1267" i="32" s="1"/>
  <c r="L1267" i="32" s="1"/>
  <c r="R1289" i="32" a="1"/>
  <c r="R1289" i="32" s="1"/>
  <c r="D1289" i="32" s="1"/>
  <c r="R1279" i="32" a="1"/>
  <c r="R1279" i="32" s="1"/>
  <c r="R1287" i="32" a="1"/>
  <c r="R1287" i="32" s="1"/>
  <c r="D1287" i="32" s="1"/>
  <c r="R1315" i="32" a="1"/>
  <c r="R1315" i="32" s="1"/>
  <c r="D1315" i="32" s="1"/>
  <c r="R1305" i="32" a="1"/>
  <c r="R1305" i="32" s="1"/>
  <c r="D1305" i="32" s="1"/>
  <c r="R1323" i="32" a="1"/>
  <c r="R1323" i="32" s="1"/>
  <c r="D1323" i="32" s="1"/>
  <c r="R1317" i="32" a="1"/>
  <c r="R1317" i="32" s="1"/>
  <c r="D1317" i="32" s="1"/>
  <c r="R1331" i="32" a="1"/>
  <c r="R1331" i="32" s="1"/>
  <c r="D1331" i="32" s="1"/>
  <c r="R1309" i="32" a="1"/>
  <c r="R1309" i="32" s="1"/>
  <c r="D1309" i="32" s="1"/>
  <c r="R1301" i="32" a="1"/>
  <c r="R1301" i="32" s="1"/>
  <c r="R1303" i="32" a="1"/>
  <c r="R1303" i="32" s="1"/>
  <c r="D1303" i="32" s="1"/>
  <c r="R1329" i="32" a="1"/>
  <c r="R1329" i="32" s="1"/>
  <c r="D1329" i="32" s="1"/>
  <c r="R1337" i="32" a="1"/>
  <c r="R1337" i="32" s="1"/>
  <c r="D1337" i="32" s="1"/>
  <c r="R1339" i="32" a="1"/>
  <c r="R1339" i="32" s="1"/>
  <c r="D1339" i="32" s="1"/>
  <c r="R1321" i="32" a="1"/>
  <c r="R1321" i="32" s="1"/>
  <c r="D1321" i="32" s="1"/>
  <c r="R1335" i="32" a="1"/>
  <c r="R1335" i="32" s="1"/>
  <c r="D1335" i="32" s="1"/>
  <c r="R1327" i="32" a="1"/>
  <c r="R1327" i="32" s="1"/>
  <c r="D1327" i="32" s="1"/>
  <c r="R1311" i="32" a="1"/>
  <c r="R1311" i="32" s="1"/>
  <c r="R1307" i="32" a="1"/>
  <c r="R1307" i="32" s="1"/>
  <c r="D1307" i="32" s="1"/>
  <c r="R1333" i="32" a="1"/>
  <c r="R1333" i="32" s="1"/>
  <c r="D1333" i="32" s="1"/>
  <c r="R1325" i="32" a="1"/>
  <c r="R1325" i="32" s="1"/>
  <c r="D1325" i="32" s="1"/>
  <c r="R1319" i="32" a="1"/>
  <c r="R1319" i="32" s="1"/>
  <c r="D1319" i="32" s="1"/>
  <c r="R1313" i="32" a="1"/>
  <c r="R1313" i="32" s="1"/>
  <c r="D1313" i="32" s="1"/>
  <c r="S1301" i="32" a="1"/>
  <c r="S1301" i="32" s="1"/>
  <c r="E1301" i="32" s="1"/>
  <c r="S1339" i="32" a="1"/>
  <c r="S1339" i="32" s="1"/>
  <c r="S1335" i="32" a="1"/>
  <c r="S1335" i="32" s="1"/>
  <c r="S1311" i="32" a="1"/>
  <c r="S1311" i="32" s="1"/>
  <c r="S1333" i="32" a="1"/>
  <c r="S1333" i="32" s="1"/>
  <c r="E1333" i="32" s="1"/>
  <c r="S1319" i="32" a="1"/>
  <c r="S1319" i="32" s="1"/>
  <c r="E1319" i="32" s="1"/>
  <c r="S1313" i="32" a="1"/>
  <c r="S1313" i="32" s="1"/>
  <c r="E1313" i="32" s="1"/>
  <c r="V1315" i="32" a="1"/>
  <c r="V1315" i="32" s="1"/>
  <c r="L1315" i="32" s="1"/>
  <c r="V1305" i="32" a="1"/>
  <c r="V1305" i="32" s="1"/>
  <c r="L1305" i="32" s="1"/>
  <c r="V1323" i="32" a="1"/>
  <c r="V1323" i="32" s="1"/>
  <c r="L1323" i="32" s="1"/>
  <c r="V1317" i="32" a="1"/>
  <c r="V1317" i="32" s="1"/>
  <c r="V1331" i="32" a="1"/>
  <c r="V1331" i="32" s="1"/>
  <c r="L1331" i="32" s="1"/>
  <c r="V1309" i="32" a="1"/>
  <c r="V1309" i="32" s="1"/>
  <c r="L1309" i="32" s="1"/>
  <c r="V1301" i="32" a="1"/>
  <c r="V1301" i="32" s="1"/>
  <c r="L1301" i="32" s="1"/>
  <c r="V1303" i="32" a="1"/>
  <c r="V1303" i="32" s="1"/>
  <c r="L1303" i="32" s="1"/>
  <c r="V1329" i="32" a="1"/>
  <c r="V1329" i="32" s="1"/>
  <c r="L1329" i="32" s="1"/>
  <c r="V1337" i="32" a="1"/>
  <c r="V1337" i="32" s="1"/>
  <c r="L1337" i="32" s="1"/>
  <c r="V1339" i="32" a="1"/>
  <c r="V1339" i="32" s="1"/>
  <c r="L1339" i="32" s="1"/>
  <c r="V1321" i="32" a="1"/>
  <c r="V1321" i="32" s="1"/>
  <c r="V1335" i="32" a="1"/>
  <c r="V1335" i="32" s="1"/>
  <c r="L1335" i="32" s="1"/>
  <c r="V1327" i="32" a="1"/>
  <c r="V1327" i="32" s="1"/>
  <c r="L1327" i="32" s="1"/>
  <c r="V1311" i="32" a="1"/>
  <c r="V1311" i="32" s="1"/>
  <c r="L1311" i="32" s="1"/>
  <c r="V1307" i="32" a="1"/>
  <c r="V1307" i="32" s="1"/>
  <c r="L1307" i="32" s="1"/>
  <c r="V1333" i="32" a="1"/>
  <c r="V1333" i="32" s="1"/>
  <c r="L1333" i="32" s="1"/>
  <c r="V1325" i="32" a="1"/>
  <c r="V1325" i="32" s="1"/>
  <c r="L1325" i="32" s="1"/>
  <c r="V1319" i="32" a="1"/>
  <c r="V1319" i="32" s="1"/>
  <c r="L1319" i="32" s="1"/>
  <c r="V1313" i="32" a="1"/>
  <c r="V1313" i="32" s="1"/>
  <c r="S1303" i="32" a="1"/>
  <c r="S1303" i="32" s="1"/>
  <c r="E1303" i="32" s="1"/>
  <c r="S1337" i="32" a="1"/>
  <c r="S1337" i="32" s="1"/>
  <c r="E1337" i="32" s="1"/>
  <c r="S1321" i="32" a="1"/>
  <c r="S1321" i="32" s="1"/>
  <c r="E1321" i="32" s="1"/>
  <c r="S1327" i="32" a="1"/>
  <c r="S1327" i="32" s="1"/>
  <c r="E1327" i="32" s="1"/>
  <c r="S1307" i="32" a="1"/>
  <c r="S1307" i="32" s="1"/>
  <c r="E1307" i="32" s="1"/>
  <c r="S1325" i="32" a="1"/>
  <c r="S1325" i="32" s="1"/>
  <c r="T1315" i="32" a="1"/>
  <c r="T1315" i="32" s="1"/>
  <c r="T1305" i="32" a="1"/>
  <c r="T1305" i="32" s="1"/>
  <c r="T1323" i="32" a="1"/>
  <c r="T1323" i="32" s="1"/>
  <c r="T1317" i="32" a="1"/>
  <c r="T1317" i="32" s="1"/>
  <c r="T1331" i="32" a="1"/>
  <c r="T1331" i="32" s="1"/>
  <c r="T1309" i="32" a="1"/>
  <c r="T1309" i="32" s="1"/>
  <c r="T1301" i="32" a="1"/>
  <c r="T1301" i="32" s="1"/>
  <c r="T1303" i="32" a="1"/>
  <c r="T1303" i="32" s="1"/>
  <c r="T1329" i="32" a="1"/>
  <c r="T1329" i="32" s="1"/>
  <c r="T1337" i="32" a="1"/>
  <c r="T1337" i="32" s="1"/>
  <c r="T1339" i="32" a="1"/>
  <c r="T1339" i="32" s="1"/>
  <c r="T1321" i="32" a="1"/>
  <c r="T1321" i="32" s="1"/>
  <c r="T1335" i="32" a="1"/>
  <c r="T1335" i="32" s="1"/>
  <c r="T1327" i="32" a="1"/>
  <c r="T1327" i="32" s="1"/>
  <c r="T1311" i="32" a="1"/>
  <c r="T1311" i="32" s="1"/>
  <c r="T1307" i="32" a="1"/>
  <c r="T1307" i="32" s="1"/>
  <c r="T1333" i="32" a="1"/>
  <c r="T1333" i="32" s="1"/>
  <c r="T1325" i="32" a="1"/>
  <c r="T1325" i="32" s="1"/>
  <c r="T1319" i="32" a="1"/>
  <c r="T1319" i="32" s="1"/>
  <c r="T1313" i="32" a="1"/>
  <c r="T1313" i="32" s="1"/>
  <c r="S1329" i="32" a="1"/>
  <c r="S1329" i="32" s="1"/>
  <c r="E1329" i="32" s="1"/>
  <c r="S1315" i="32" a="1"/>
  <c r="S1315" i="32" s="1"/>
  <c r="E1315" i="32" s="1"/>
  <c r="S1305" i="32" a="1"/>
  <c r="S1305" i="32" s="1"/>
  <c r="E1305" i="32" s="1"/>
  <c r="S1323" i="32" a="1"/>
  <c r="S1323" i="32" s="1"/>
  <c r="E1323" i="32" s="1"/>
  <c r="S1317" i="32" a="1"/>
  <c r="S1317" i="32" s="1"/>
  <c r="E1317" i="32" s="1"/>
  <c r="S1331" i="32" a="1"/>
  <c r="S1331" i="32" s="1"/>
  <c r="S1309" i="32" a="1"/>
  <c r="S1309" i="32" s="1"/>
  <c r="T1355" i="32" a="1"/>
  <c r="T1355" i="32" s="1"/>
  <c r="T1373" i="32" a="1"/>
  <c r="T1373" i="32" s="1"/>
  <c r="T1375" i="32" a="1"/>
  <c r="T1375" i="32" s="1"/>
  <c r="T1407" i="32" a="1"/>
  <c r="T1407" i="32" s="1"/>
  <c r="T1343" i="32" a="1"/>
  <c r="T1343" i="32" s="1"/>
  <c r="T1361" i="32" a="1"/>
  <c r="T1361" i="32" s="1"/>
  <c r="T1353" i="32" a="1"/>
  <c r="T1353" i="32" s="1"/>
  <c r="T1397" i="32" a="1"/>
  <c r="T1397" i="32" s="1"/>
  <c r="T1419" i="32" a="1"/>
  <c r="T1419" i="32" s="1"/>
  <c r="T1341" i="32" a="1"/>
  <c r="T1341" i="32" s="1"/>
  <c r="T1365" i="32" a="1"/>
  <c r="T1365" i="32" s="1"/>
  <c r="T1347" i="32" a="1"/>
  <c r="T1347" i="32" s="1"/>
  <c r="T1371" i="32" a="1"/>
  <c r="T1371" i="32" s="1"/>
  <c r="T1369" i="32" a="1"/>
  <c r="T1369" i="32" s="1"/>
  <c r="T1395" i="32" a="1"/>
  <c r="T1395" i="32" s="1"/>
  <c r="T1405" i="32" a="1"/>
  <c r="T1405" i="32" s="1"/>
  <c r="T1401" i="32" a="1"/>
  <c r="T1401" i="32" s="1"/>
  <c r="T1393" i="32" a="1"/>
  <c r="T1393" i="32" s="1"/>
  <c r="T1383" i="32" a="1"/>
  <c r="T1383" i="32" s="1"/>
  <c r="T1363" i="32" a="1"/>
  <c r="T1363" i="32" s="1"/>
  <c r="T1403" i="32" a="1"/>
  <c r="T1403" i="32" s="1"/>
  <c r="T1387" i="32" a="1"/>
  <c r="T1387" i="32" s="1"/>
  <c r="T1377" i="32" a="1"/>
  <c r="T1377" i="32" s="1"/>
  <c r="T1399" i="32" a="1"/>
  <c r="T1399" i="32" s="1"/>
  <c r="T1391" i="32" a="1"/>
  <c r="T1391" i="32" s="1"/>
  <c r="T1409" i="32" a="1"/>
  <c r="T1409" i="32" s="1"/>
  <c r="T1379" i="32" a="1"/>
  <c r="T1379" i="32" s="1"/>
  <c r="T1357" i="32" a="1"/>
  <c r="T1357" i="32" s="1"/>
  <c r="T1389" i="32" a="1"/>
  <c r="T1389" i="32" s="1"/>
  <c r="T1385" i="32" a="1"/>
  <c r="T1385" i="32" s="1"/>
  <c r="T1417" i="32" a="1"/>
  <c r="T1417" i="32" s="1"/>
  <c r="T1359" i="32" a="1"/>
  <c r="T1359" i="32" s="1"/>
  <c r="T1367" i="32" a="1"/>
  <c r="T1367" i="32" s="1"/>
  <c r="T1349" i="32" a="1"/>
  <c r="T1349" i="32" s="1"/>
  <c r="T1351" i="32" a="1"/>
  <c r="T1351" i="32" s="1"/>
  <c r="T1345" i="32" a="1"/>
  <c r="T1345" i="32" s="1"/>
  <c r="T1411" i="32" a="1"/>
  <c r="T1411" i="32" s="1"/>
  <c r="T1381" i="32" a="1"/>
  <c r="T1381" i="32" s="1"/>
  <c r="T1413" i="32" a="1"/>
  <c r="T1413" i="32" s="1"/>
  <c r="T1415" i="32" a="1"/>
  <c r="T1415" i="32" s="1"/>
  <c r="R1407" i="32" a="1"/>
  <c r="R1407" i="32" s="1"/>
  <c r="D1407" i="32" s="1"/>
  <c r="R1397" i="32" a="1"/>
  <c r="R1397" i="32" s="1"/>
  <c r="D1397" i="32" s="1"/>
  <c r="R1341" i="32" a="1"/>
  <c r="R1341" i="32" s="1"/>
  <c r="D1341" i="32" s="1"/>
  <c r="R1371" i="32" a="1"/>
  <c r="R1371" i="32" s="1"/>
  <c r="D1371" i="32" s="1"/>
  <c r="R1395" i="32" a="1"/>
  <c r="R1395" i="32" s="1"/>
  <c r="R1393" i="32" a="1"/>
  <c r="R1393" i="32" s="1"/>
  <c r="D1393" i="32" s="1"/>
  <c r="R1403" i="32" a="1"/>
  <c r="R1403" i="32" s="1"/>
  <c r="R1377" i="32" a="1"/>
  <c r="R1377" i="32" s="1"/>
  <c r="D1377" i="32" s="1"/>
  <c r="R1391" i="32" a="1"/>
  <c r="R1391" i="32" s="1"/>
  <c r="D1391" i="32" s="1"/>
  <c r="R1379" i="32" a="1"/>
  <c r="R1379" i="32" s="1"/>
  <c r="D1379" i="32" s="1"/>
  <c r="R1385" i="32" a="1"/>
  <c r="R1385" i="32" s="1"/>
  <c r="D1385" i="32" s="1"/>
  <c r="R1367" i="32" a="1"/>
  <c r="R1367" i="32" s="1"/>
  <c r="D1367" i="32" s="1"/>
  <c r="R1345" i="32" a="1"/>
  <c r="R1345" i="32" s="1"/>
  <c r="D1345" i="32" s="1"/>
  <c r="R1381" i="32" a="1"/>
  <c r="R1381" i="32" s="1"/>
  <c r="S1355" i="32" a="1"/>
  <c r="S1355" i="32" s="1"/>
  <c r="S1373" i="32" a="1"/>
  <c r="S1373" i="32" s="1"/>
  <c r="E1373" i="32" s="1"/>
  <c r="S1375" i="32" a="1"/>
  <c r="S1375" i="32" s="1"/>
  <c r="E1375" i="32" s="1"/>
  <c r="S1407" i="32" a="1"/>
  <c r="S1407" i="32" s="1"/>
  <c r="E1407" i="32" s="1"/>
  <c r="S1343" i="32" a="1"/>
  <c r="S1343" i="32" s="1"/>
  <c r="E1343" i="32" s="1"/>
  <c r="S1361" i="32" a="1"/>
  <c r="S1361" i="32" s="1"/>
  <c r="E1361" i="32" s="1"/>
  <c r="S1353" i="32" a="1"/>
  <c r="S1353" i="32" s="1"/>
  <c r="E1353" i="32" s="1"/>
  <c r="S1397" i="32" a="1"/>
  <c r="S1397" i="32" s="1"/>
  <c r="E1397" i="32" s="1"/>
  <c r="S1419" i="32" a="1"/>
  <c r="S1419" i="32" s="1"/>
  <c r="S1341" i="32" a="1"/>
  <c r="S1341" i="32" s="1"/>
  <c r="S1365" i="32" a="1"/>
  <c r="S1365" i="32" s="1"/>
  <c r="S1347" i="32" a="1"/>
  <c r="S1347" i="32" s="1"/>
  <c r="E1347" i="32" s="1"/>
  <c r="S1371" i="32" a="1"/>
  <c r="S1371" i="32" s="1"/>
  <c r="E1371" i="32" s="1"/>
  <c r="S1369" i="32" a="1"/>
  <c r="S1369" i="32" s="1"/>
  <c r="E1369" i="32" s="1"/>
  <c r="S1395" i="32" a="1"/>
  <c r="S1395" i="32" s="1"/>
  <c r="E1395" i="32" s="1"/>
  <c r="S1405" i="32" a="1"/>
  <c r="S1405" i="32" s="1"/>
  <c r="E1405" i="32" s="1"/>
  <c r="S1401" i="32" a="1"/>
  <c r="S1401" i="32" s="1"/>
  <c r="S1393" i="32" a="1"/>
  <c r="S1393" i="32" s="1"/>
  <c r="E1393" i="32" s="1"/>
  <c r="S1383" i="32" a="1"/>
  <c r="S1383" i="32" s="1"/>
  <c r="E1383" i="32" s="1"/>
  <c r="S1363" i="32" a="1"/>
  <c r="S1363" i="32" s="1"/>
  <c r="E1363" i="32" s="1"/>
  <c r="S1403" i="32" a="1"/>
  <c r="S1403" i="32" s="1"/>
  <c r="E1403" i="32" s="1"/>
  <c r="S1387" i="32" a="1"/>
  <c r="S1387" i="32" s="1"/>
  <c r="E1387" i="32" s="1"/>
  <c r="S1377" i="32" a="1"/>
  <c r="S1377" i="32" s="1"/>
  <c r="E1377" i="32" s="1"/>
  <c r="S1399" i="32" a="1"/>
  <c r="S1399" i="32" s="1"/>
  <c r="S1391" i="32" a="1"/>
  <c r="S1391" i="32" s="1"/>
  <c r="S1409" i="32" a="1"/>
  <c r="S1409" i="32" s="1"/>
  <c r="E1409" i="32" s="1"/>
  <c r="S1379" i="32" a="1"/>
  <c r="S1379" i="32" s="1"/>
  <c r="E1379" i="32" s="1"/>
  <c r="S1357" i="32" a="1"/>
  <c r="S1357" i="32" s="1"/>
  <c r="E1357" i="32" s="1"/>
  <c r="S1389" i="32" a="1"/>
  <c r="S1389" i="32" s="1"/>
  <c r="E1389" i="32" s="1"/>
  <c r="S1385" i="32" a="1"/>
  <c r="S1385" i="32" s="1"/>
  <c r="E1385" i="32" s="1"/>
  <c r="S1417" i="32" a="1"/>
  <c r="S1417" i="32" s="1"/>
  <c r="S1359" i="32" a="1"/>
  <c r="S1359" i="32" s="1"/>
  <c r="E1359" i="32" s="1"/>
  <c r="S1367" i="32" a="1"/>
  <c r="S1367" i="32" s="1"/>
  <c r="S1349" i="32" a="1"/>
  <c r="S1349" i="32" s="1"/>
  <c r="E1349" i="32" s="1"/>
  <c r="S1351" i="32" a="1"/>
  <c r="S1351" i="32" s="1"/>
  <c r="E1351" i="32" s="1"/>
  <c r="S1345" i="32" a="1"/>
  <c r="S1345" i="32" s="1"/>
  <c r="E1345" i="32" s="1"/>
  <c r="S1411" i="32" a="1"/>
  <c r="S1411" i="32" s="1"/>
  <c r="E1411" i="32" s="1"/>
  <c r="S1381" i="32" a="1"/>
  <c r="S1381" i="32" s="1"/>
  <c r="E1381" i="32" s="1"/>
  <c r="S1413" i="32" a="1"/>
  <c r="S1413" i="32" s="1"/>
  <c r="E1413" i="32" s="1"/>
  <c r="S1415" i="32" a="1"/>
  <c r="S1415" i="32" s="1"/>
  <c r="E1415" i="32" s="1"/>
  <c r="R1375" i="32" a="1"/>
  <c r="R1375" i="32" s="1"/>
  <c r="R1353" i="32" a="1"/>
  <c r="R1353" i="32" s="1"/>
  <c r="D1353" i="32" s="1"/>
  <c r="R1365" i="32" a="1"/>
  <c r="R1365" i="32" s="1"/>
  <c r="D1365" i="32" s="1"/>
  <c r="R1369" i="32" a="1"/>
  <c r="R1369" i="32" s="1"/>
  <c r="D1369" i="32" s="1"/>
  <c r="R1405" i="32" a="1"/>
  <c r="R1405" i="32" s="1"/>
  <c r="D1405" i="32" s="1"/>
  <c r="R1383" i="32" a="1"/>
  <c r="R1383" i="32" s="1"/>
  <c r="D1383" i="32" s="1"/>
  <c r="R1387" i="32" a="1"/>
  <c r="R1387" i="32" s="1"/>
  <c r="D1387" i="32" s="1"/>
  <c r="R1409" i="32" a="1"/>
  <c r="R1409" i="32" s="1"/>
  <c r="D1409" i="32" s="1"/>
  <c r="R1389" i="32" a="1"/>
  <c r="R1389" i="32" s="1"/>
  <c r="R1417" i="32" a="1"/>
  <c r="R1417" i="32" s="1"/>
  <c r="D1417" i="32" s="1"/>
  <c r="R1349" i="32" a="1"/>
  <c r="R1349" i="32" s="1"/>
  <c r="D1349" i="32" s="1"/>
  <c r="R1411" i="32" a="1"/>
  <c r="R1411" i="32" s="1"/>
  <c r="D1411" i="32" s="1"/>
  <c r="R1415" i="32" a="1"/>
  <c r="R1415" i="32" s="1"/>
  <c r="D1415" i="32" s="1"/>
  <c r="R1355" i="32" a="1"/>
  <c r="R1355" i="32" s="1"/>
  <c r="D1355" i="32" s="1"/>
  <c r="R1373" i="32" a="1"/>
  <c r="R1373" i="32" s="1"/>
  <c r="D1373" i="32" s="1"/>
  <c r="R1343" i="32" a="1"/>
  <c r="R1343" i="32" s="1"/>
  <c r="D1343" i="32" s="1"/>
  <c r="R1361" i="32" a="1"/>
  <c r="R1361" i="32" s="1"/>
  <c r="R1419" i="32" a="1"/>
  <c r="R1419" i="32" s="1"/>
  <c r="D1419" i="32" s="1"/>
  <c r="R1347" i="32" a="1"/>
  <c r="R1347" i="32" s="1"/>
  <c r="D1347" i="32" s="1"/>
  <c r="R1401" i="32" a="1"/>
  <c r="R1401" i="32" s="1"/>
  <c r="D1401" i="32" s="1"/>
  <c r="R1363" i="32" a="1"/>
  <c r="R1363" i="32" s="1"/>
  <c r="D1363" i="32" s="1"/>
  <c r="R1399" i="32" a="1"/>
  <c r="R1399" i="32" s="1"/>
  <c r="D1399" i="32" s="1"/>
  <c r="R1357" i="32" a="1"/>
  <c r="R1357" i="32" s="1"/>
  <c r="D1357" i="32" s="1"/>
  <c r="R1359" i="32" a="1"/>
  <c r="R1359" i="32" s="1"/>
  <c r="D1359" i="32" s="1"/>
  <c r="R1351" i="32" a="1"/>
  <c r="R1351" i="32" s="1"/>
  <c r="R1413" i="32" a="1"/>
  <c r="R1413" i="32" s="1"/>
  <c r="D1413" i="32" s="1"/>
  <c r="V1355" i="32" a="1"/>
  <c r="V1355" i="32" s="1"/>
  <c r="L1355" i="32" s="1"/>
  <c r="V1373" i="32" a="1"/>
  <c r="V1373" i="32" s="1"/>
  <c r="L1373" i="32" s="1"/>
  <c r="V1375" i="32" a="1"/>
  <c r="V1375" i="32" s="1"/>
  <c r="L1375" i="32" s="1"/>
  <c r="V1407" i="32" a="1"/>
  <c r="V1407" i="32" s="1"/>
  <c r="L1407" i="32" s="1"/>
  <c r="V1343" i="32" a="1"/>
  <c r="V1343" i="32" s="1"/>
  <c r="V1361" i="32" a="1"/>
  <c r="V1361" i="32" s="1"/>
  <c r="V1353" i="32" a="1"/>
  <c r="V1353" i="32" s="1"/>
  <c r="V1397" i="32" a="1"/>
  <c r="V1397" i="32" s="1"/>
  <c r="L1397" i="32" s="1"/>
  <c r="V1419" i="32" a="1"/>
  <c r="V1419" i="32" s="1"/>
  <c r="L1419" i="32" s="1"/>
  <c r="V1341" i="32" a="1"/>
  <c r="V1341" i="32" s="1"/>
  <c r="L1341" i="32" s="1"/>
  <c r="V1365" i="32" a="1"/>
  <c r="V1365" i="32" s="1"/>
  <c r="L1365" i="32" s="1"/>
  <c r="V1347" i="32" a="1"/>
  <c r="V1347" i="32" s="1"/>
  <c r="L1347" i="32" s="1"/>
  <c r="V1371" i="32" a="1"/>
  <c r="V1371" i="32" s="1"/>
  <c r="L1371" i="32" s="1"/>
  <c r="V1369" i="32" a="1"/>
  <c r="V1369" i="32" s="1"/>
  <c r="L1369" i="32" s="1"/>
  <c r="V1395" i="32" a="1"/>
  <c r="V1395" i="32" s="1"/>
  <c r="V1405" i="32" a="1"/>
  <c r="V1405" i="32" s="1"/>
  <c r="L1405" i="32" s="1"/>
  <c r="V1401" i="32" a="1"/>
  <c r="V1401" i="32" s="1"/>
  <c r="L1401" i="32" s="1"/>
  <c r="V1393" i="32" a="1"/>
  <c r="V1393" i="32" s="1"/>
  <c r="L1393" i="32" s="1"/>
  <c r="V1383" i="32" a="1"/>
  <c r="V1383" i="32" s="1"/>
  <c r="L1383" i="32" s="1"/>
  <c r="V1363" i="32" a="1"/>
  <c r="V1363" i="32" s="1"/>
  <c r="L1363" i="32" s="1"/>
  <c r="V1403" i="32" a="1"/>
  <c r="V1403" i="32" s="1"/>
  <c r="V1387" i="32" a="1"/>
  <c r="V1387" i="32" s="1"/>
  <c r="L1387" i="32" s="1"/>
  <c r="V1377" i="32" a="1"/>
  <c r="V1377" i="32" s="1"/>
  <c r="V1399" i="32" a="1"/>
  <c r="V1399" i="32" s="1"/>
  <c r="L1399" i="32" s="1"/>
  <c r="V1391" i="32" a="1"/>
  <c r="V1391" i="32" s="1"/>
  <c r="L1391" i="32" s="1"/>
  <c r="V1409" i="32" a="1"/>
  <c r="V1409" i="32" s="1"/>
  <c r="L1409" i="32" s="1"/>
  <c r="V1379" i="32" a="1"/>
  <c r="V1379" i="32" s="1"/>
  <c r="L1379" i="32" s="1"/>
  <c r="V1357" i="32" a="1"/>
  <c r="V1357" i="32" s="1"/>
  <c r="L1357" i="32" s="1"/>
  <c r="V1389" i="32" a="1"/>
  <c r="V1389" i="32" s="1"/>
  <c r="L1389" i="32" s="1"/>
  <c r="V1385" i="32" a="1"/>
  <c r="V1385" i="32" s="1"/>
  <c r="L1385" i="32" s="1"/>
  <c r="V1417" i="32" a="1"/>
  <c r="V1417" i="32" s="1"/>
  <c r="V1359" i="32" a="1"/>
  <c r="V1359" i="32" s="1"/>
  <c r="L1359" i="32" s="1"/>
  <c r="V1367" i="32" a="1"/>
  <c r="V1367" i="32" s="1"/>
  <c r="L1367" i="32" s="1"/>
  <c r="V1349" i="32" a="1"/>
  <c r="V1349" i="32" s="1"/>
  <c r="L1349" i="32" s="1"/>
  <c r="V1351" i="32" a="1"/>
  <c r="V1351" i="32" s="1"/>
  <c r="L1351" i="32" s="1"/>
  <c r="V1345" i="32" a="1"/>
  <c r="V1345" i="32" s="1"/>
  <c r="L1345" i="32" s="1"/>
  <c r="V1411" i="32" a="1"/>
  <c r="V1411" i="32" s="1"/>
  <c r="V1381" i="32" a="1"/>
  <c r="V1381" i="32" s="1"/>
  <c r="L1381" i="32" s="1"/>
  <c r="V1413" i="32" a="1"/>
  <c r="V1413" i="32" s="1"/>
  <c r="V1415" i="32" a="1"/>
  <c r="V1415" i="32" s="1"/>
  <c r="L1415" i="32" s="1"/>
  <c r="R1455" i="32" a="1"/>
  <c r="R1455" i="32" s="1"/>
  <c r="D1455" i="32" s="1"/>
  <c r="R1457" i="32" a="1"/>
  <c r="R1457" i="32" s="1"/>
  <c r="D1457" i="32" s="1"/>
  <c r="R1425" i="32" a="1"/>
  <c r="R1425" i="32" s="1"/>
  <c r="D1425" i="32" s="1"/>
  <c r="R1429" i="32" a="1"/>
  <c r="R1429" i="32" s="1"/>
  <c r="D1429" i="32" s="1"/>
  <c r="R1431" i="32" a="1"/>
  <c r="R1431" i="32" s="1"/>
  <c r="R1421" i="32" a="1"/>
  <c r="R1421" i="32" s="1"/>
  <c r="D1421" i="32" s="1"/>
  <c r="R1447" i="32" a="1"/>
  <c r="R1447" i="32" s="1"/>
  <c r="R1449" i="32" a="1"/>
  <c r="R1449" i="32" s="1"/>
  <c r="D1449" i="32" s="1"/>
  <c r="R1439" i="32" a="1"/>
  <c r="R1439" i="32" s="1"/>
  <c r="D1439" i="32" s="1"/>
  <c r="R1437" i="32" a="1"/>
  <c r="R1437" i="32" s="1"/>
  <c r="D1437" i="32" s="1"/>
  <c r="R1433" i="32" a="1"/>
  <c r="R1433" i="32" s="1"/>
  <c r="D1433" i="32" s="1"/>
  <c r="R1435" i="32" a="1"/>
  <c r="R1435" i="32" s="1"/>
  <c r="D1435" i="32" s="1"/>
  <c r="R1427" i="32" a="1"/>
  <c r="R1427" i="32" s="1"/>
  <c r="R1453" i="32" a="1"/>
  <c r="R1453" i="32" s="1"/>
  <c r="D1453" i="32" s="1"/>
  <c r="R1423" i="32" a="1"/>
  <c r="R1423" i="32" s="1"/>
  <c r="R1443" i="32" a="1"/>
  <c r="R1443" i="32" s="1"/>
  <c r="D1443" i="32" s="1"/>
  <c r="R1445" i="32" a="1"/>
  <c r="R1445" i="32" s="1"/>
  <c r="D1445" i="32" s="1"/>
  <c r="R1459" i="32" a="1"/>
  <c r="R1459" i="32" s="1"/>
  <c r="D1459" i="32" s="1"/>
  <c r="R1451" i="32" a="1"/>
  <c r="R1451" i="32" s="1"/>
  <c r="D1451" i="32" s="1"/>
  <c r="R1441" i="32" a="1"/>
  <c r="R1441" i="32" s="1"/>
  <c r="D1441" i="32" s="1"/>
  <c r="T1441" i="32" a="1"/>
  <c r="T1441" i="32" s="1"/>
  <c r="V1455" i="32" a="1"/>
  <c r="V1455" i="32" s="1"/>
  <c r="L1455" i="32" s="1"/>
  <c r="V1457" i="32" a="1"/>
  <c r="V1457" i="32" s="1"/>
  <c r="V1425" i="32" a="1"/>
  <c r="V1425" i="32" s="1"/>
  <c r="L1425" i="32" s="1"/>
  <c r="V1429" i="32" a="1"/>
  <c r="V1429" i="32" s="1"/>
  <c r="L1429" i="32" s="1"/>
  <c r="V1431" i="32" a="1"/>
  <c r="V1431" i="32" s="1"/>
  <c r="L1431" i="32" s="1"/>
  <c r="V1421" i="32" a="1"/>
  <c r="V1421" i="32" s="1"/>
  <c r="L1421" i="32" s="1"/>
  <c r="V1447" i="32" a="1"/>
  <c r="V1447" i="32" s="1"/>
  <c r="L1447" i="32" s="1"/>
  <c r="V1449" i="32" a="1"/>
  <c r="V1449" i="32" s="1"/>
  <c r="V1439" i="32" a="1"/>
  <c r="V1439" i="32" s="1"/>
  <c r="V1437" i="32" a="1"/>
  <c r="V1437" i="32" s="1"/>
  <c r="V1433" i="32" a="1"/>
  <c r="V1433" i="32" s="1"/>
  <c r="L1433" i="32" s="1"/>
  <c r="V1435" i="32" a="1"/>
  <c r="V1435" i="32" s="1"/>
  <c r="L1435" i="32" s="1"/>
  <c r="V1427" i="32" a="1"/>
  <c r="V1427" i="32" s="1"/>
  <c r="L1427" i="32" s="1"/>
  <c r="V1453" i="32" a="1"/>
  <c r="V1453" i="32" s="1"/>
  <c r="L1453" i="32" s="1"/>
  <c r="V1423" i="32" a="1"/>
  <c r="V1423" i="32" s="1"/>
  <c r="L1423" i="32" s="1"/>
  <c r="V1443" i="32" a="1"/>
  <c r="V1443" i="32" s="1"/>
  <c r="V1445" i="32" a="1"/>
  <c r="V1445" i="32" s="1"/>
  <c r="L1445" i="32" s="1"/>
  <c r="V1459" i="32" a="1"/>
  <c r="V1459" i="32" s="1"/>
  <c r="V1451" i="32" a="1"/>
  <c r="V1451" i="32" s="1"/>
  <c r="L1451" i="32" s="1"/>
  <c r="V1441" i="32" a="1"/>
  <c r="V1441" i="32" s="1"/>
  <c r="L1441" i="32" s="1"/>
  <c r="T1439" i="32" a="1"/>
  <c r="T1439" i="32" s="1"/>
  <c r="T1437" i="32" a="1"/>
  <c r="T1437" i="32" s="1"/>
  <c r="T1433" i="32" a="1"/>
  <c r="T1433" i="32" s="1"/>
  <c r="T1435" i="32" a="1"/>
  <c r="T1435" i="32" s="1"/>
  <c r="T1427" i="32" a="1"/>
  <c r="T1427" i="32" s="1"/>
  <c r="T1453" i="32" a="1"/>
  <c r="T1453" i="32" s="1"/>
  <c r="T1423" i="32" a="1"/>
  <c r="T1423" i="32" s="1"/>
  <c r="T1443" i="32" a="1"/>
  <c r="T1443" i="32" s="1"/>
  <c r="T1445" i="32" a="1"/>
  <c r="T1445" i="32" s="1"/>
  <c r="T1459" i="32" a="1"/>
  <c r="T1459" i="32" s="1"/>
  <c r="T1455" i="32" a="1"/>
  <c r="T1455" i="32" s="1"/>
  <c r="T1457" i="32" a="1"/>
  <c r="T1457" i="32" s="1"/>
  <c r="T1425" i="32" a="1"/>
  <c r="T1425" i="32" s="1"/>
  <c r="T1429" i="32" a="1"/>
  <c r="T1429" i="32" s="1"/>
  <c r="T1431" i="32" a="1"/>
  <c r="T1431" i="32" s="1"/>
  <c r="T1421" i="32" a="1"/>
  <c r="T1421" i="32" s="1"/>
  <c r="T1447" i="32" a="1"/>
  <c r="T1447" i="32" s="1"/>
  <c r="T1449" i="32" a="1"/>
  <c r="T1449" i="32" s="1"/>
  <c r="S1455" i="32" a="1"/>
  <c r="S1455" i="32" s="1"/>
  <c r="E1455" i="32" s="1"/>
  <c r="S1457" i="32" a="1"/>
  <c r="S1457" i="32" s="1"/>
  <c r="E1457" i="32" s="1"/>
  <c r="S1425" i="32" a="1"/>
  <c r="S1425" i="32" s="1"/>
  <c r="E1425" i="32" s="1"/>
  <c r="S1429" i="32" a="1"/>
  <c r="S1429" i="32" s="1"/>
  <c r="S1431" i="32" a="1"/>
  <c r="S1431" i="32" s="1"/>
  <c r="E1431" i="32" s="1"/>
  <c r="S1421" i="32" a="1"/>
  <c r="S1421" i="32" s="1"/>
  <c r="E1421" i="32" s="1"/>
  <c r="S1447" i="32" a="1"/>
  <c r="S1447" i="32" s="1"/>
  <c r="E1447" i="32" s="1"/>
  <c r="S1449" i="32" a="1"/>
  <c r="S1449" i="32" s="1"/>
  <c r="E1449" i="32" s="1"/>
  <c r="S1439" i="32" a="1"/>
  <c r="S1439" i="32" s="1"/>
  <c r="E1439" i="32" s="1"/>
  <c r="S1437" i="32" a="1"/>
  <c r="S1437" i="32" s="1"/>
  <c r="S1433" i="32" a="1"/>
  <c r="S1433" i="32" s="1"/>
  <c r="S1435" i="32" a="1"/>
  <c r="S1435" i="32" s="1"/>
  <c r="S1427" i="32" a="1"/>
  <c r="S1427" i="32" s="1"/>
  <c r="E1427" i="32" s="1"/>
  <c r="S1453" i="32" a="1"/>
  <c r="S1453" i="32" s="1"/>
  <c r="E1453" i="32" s="1"/>
  <c r="S1423" i="32" a="1"/>
  <c r="S1423" i="32" s="1"/>
  <c r="E1423" i="32" s="1"/>
  <c r="S1443" i="32" a="1"/>
  <c r="S1443" i="32" s="1"/>
  <c r="E1443" i="32" s="1"/>
  <c r="S1445" i="32" a="1"/>
  <c r="S1445" i="32" s="1"/>
  <c r="E1445" i="32" s="1"/>
  <c r="S1459" i="32" a="1"/>
  <c r="S1459" i="32" s="1"/>
  <c r="E1459" i="32" s="1"/>
  <c r="S1451" i="32" a="1"/>
  <c r="S1451" i="32" s="1"/>
  <c r="E1451" i="32" s="1"/>
  <c r="S1441" i="32" a="1"/>
  <c r="S1441" i="32" s="1"/>
  <c r="T1451" i="32" a="1"/>
  <c r="T1451" i="32" s="1"/>
  <c r="R1489" i="32" a="1"/>
  <c r="R1489" i="32" s="1"/>
  <c r="D1489" i="32" s="1"/>
  <c r="R1499" i="32" a="1"/>
  <c r="R1499" i="32" s="1"/>
  <c r="D1499" i="32" s="1"/>
  <c r="R1479" i="32" a="1"/>
  <c r="R1479" i="32" s="1"/>
  <c r="D1479" i="32" s="1"/>
  <c r="R1467" i="32" a="1"/>
  <c r="R1467" i="32" s="1"/>
  <c r="D1467" i="32" s="1"/>
  <c r="R1487" i="32" a="1"/>
  <c r="R1487" i="32" s="1"/>
  <c r="R1461" i="32" a="1"/>
  <c r="R1461" i="32" s="1"/>
  <c r="D1461" i="32" s="1"/>
  <c r="R1471" i="32" a="1"/>
  <c r="R1471" i="32" s="1"/>
  <c r="R1483" i="32" a="1"/>
  <c r="R1483" i="32" s="1"/>
  <c r="D1483" i="32" s="1"/>
  <c r="R1463" i="32" a="1"/>
  <c r="R1463" i="32" s="1"/>
  <c r="D1463" i="32" s="1"/>
  <c r="R1477" i="32" a="1"/>
  <c r="R1477" i="32" s="1"/>
  <c r="D1477" i="32" s="1"/>
  <c r="R1475" i="32" a="1"/>
  <c r="R1475" i="32" s="1"/>
  <c r="D1475" i="32" s="1"/>
  <c r="R1491" i="32" a="1"/>
  <c r="R1491" i="32" s="1"/>
  <c r="D1491" i="32" s="1"/>
  <c r="R1495" i="32" a="1"/>
  <c r="R1495" i="32" s="1"/>
  <c r="D1495" i="32" s="1"/>
  <c r="R1485" i="32" a="1"/>
  <c r="R1485" i="32" s="1"/>
  <c r="D1485" i="32" s="1"/>
  <c r="R1465" i="32" a="1"/>
  <c r="R1465" i="32" s="1"/>
  <c r="R1469" i="32" a="1"/>
  <c r="R1469" i="32" s="1"/>
  <c r="D1469" i="32" s="1"/>
  <c r="R1493" i="32" a="1"/>
  <c r="R1493" i="32" s="1"/>
  <c r="D1493" i="32" s="1"/>
  <c r="R1473" i="32" a="1"/>
  <c r="R1473" i="32" s="1"/>
  <c r="D1473" i="32" s="1"/>
  <c r="R1497" i="32" a="1"/>
  <c r="R1497" i="32" s="1"/>
  <c r="D1497" i="32" s="1"/>
  <c r="R1481" i="32" a="1"/>
  <c r="R1481" i="32" s="1"/>
  <c r="D1481" i="32" s="1"/>
  <c r="V1489" i="32" a="1"/>
  <c r="V1489" i="32" s="1"/>
  <c r="V1499" i="32" a="1"/>
  <c r="V1499" i="32" s="1"/>
  <c r="L1499" i="32" s="1"/>
  <c r="V1479" i="32" a="1"/>
  <c r="V1479" i="32" s="1"/>
  <c r="V1467" i="32" a="1"/>
  <c r="V1467" i="32" s="1"/>
  <c r="L1467" i="32" s="1"/>
  <c r="V1487" i="32" a="1"/>
  <c r="V1487" i="32" s="1"/>
  <c r="L1487" i="32" s="1"/>
  <c r="V1461" i="32" a="1"/>
  <c r="V1461" i="32" s="1"/>
  <c r="L1461" i="32" s="1"/>
  <c r="V1471" i="32" a="1"/>
  <c r="V1471" i="32" s="1"/>
  <c r="L1471" i="32" s="1"/>
  <c r="V1483" i="32" a="1"/>
  <c r="V1483" i="32" s="1"/>
  <c r="L1483" i="32" s="1"/>
  <c r="V1463" i="32" a="1"/>
  <c r="V1463" i="32" s="1"/>
  <c r="V1477" i="32" a="1"/>
  <c r="V1477" i="32" s="1"/>
  <c r="L1477" i="32" s="1"/>
  <c r="V1475" i="32" a="1"/>
  <c r="V1475" i="32" s="1"/>
  <c r="V1491" i="32" a="1"/>
  <c r="V1491" i="32" s="1"/>
  <c r="L1491" i="32" s="1"/>
  <c r="V1495" i="32" a="1"/>
  <c r="V1495" i="32" s="1"/>
  <c r="L1495" i="32" s="1"/>
  <c r="V1485" i="32" a="1"/>
  <c r="V1485" i="32" s="1"/>
  <c r="L1485" i="32" s="1"/>
  <c r="V1465" i="32" a="1"/>
  <c r="V1465" i="32" s="1"/>
  <c r="L1465" i="32" s="1"/>
  <c r="V1469" i="32" a="1"/>
  <c r="V1469" i="32" s="1"/>
  <c r="L1469" i="32" s="1"/>
  <c r="V1493" i="32" a="1"/>
  <c r="V1493" i="32" s="1"/>
  <c r="L1493" i="32" s="1"/>
  <c r="V1473" i="32" a="1"/>
  <c r="V1473" i="32" s="1"/>
  <c r="L1473" i="32" s="1"/>
  <c r="V1497" i="32" a="1"/>
  <c r="V1497" i="32" s="1"/>
  <c r="V1481" i="32" a="1"/>
  <c r="V1481" i="32" s="1"/>
  <c r="L1481" i="32" s="1"/>
  <c r="T1489" i="32" a="1"/>
  <c r="T1489" i="32" s="1"/>
  <c r="T1499" i="32" a="1"/>
  <c r="T1499" i="32" s="1"/>
  <c r="T1479" i="32" a="1"/>
  <c r="T1479" i="32" s="1"/>
  <c r="T1467" i="32" a="1"/>
  <c r="T1467" i="32" s="1"/>
  <c r="T1487" i="32" a="1"/>
  <c r="T1487" i="32" s="1"/>
  <c r="T1461" i="32" a="1"/>
  <c r="T1461" i="32" s="1"/>
  <c r="T1471" i="32" a="1"/>
  <c r="T1471" i="32" s="1"/>
  <c r="T1483" i="32" a="1"/>
  <c r="T1483" i="32" s="1"/>
  <c r="T1463" i="32" a="1"/>
  <c r="T1463" i="32" s="1"/>
  <c r="T1477" i="32" a="1"/>
  <c r="T1477" i="32" s="1"/>
  <c r="T1475" i="32" a="1"/>
  <c r="T1475" i="32" s="1"/>
  <c r="T1491" i="32" a="1"/>
  <c r="T1491" i="32" s="1"/>
  <c r="T1495" i="32" a="1"/>
  <c r="T1495" i="32" s="1"/>
  <c r="T1485" i="32" a="1"/>
  <c r="T1485" i="32" s="1"/>
  <c r="T1465" i="32" a="1"/>
  <c r="T1465" i="32" s="1"/>
  <c r="T1469" i="32" a="1"/>
  <c r="T1469" i="32" s="1"/>
  <c r="T1493" i="32" a="1"/>
  <c r="T1493" i="32" s="1"/>
  <c r="T1473" i="32" a="1"/>
  <c r="T1473" i="32" s="1"/>
  <c r="T1497" i="32" a="1"/>
  <c r="T1497" i="32" s="1"/>
  <c r="T1481" i="32" a="1"/>
  <c r="T1481" i="32" s="1"/>
  <c r="S1489" i="32" a="1"/>
  <c r="S1489" i="32" s="1"/>
  <c r="E1489" i="32" s="1"/>
  <c r="S1499" i="32" a="1"/>
  <c r="S1499" i="32" s="1"/>
  <c r="E1499" i="32" s="1"/>
  <c r="S1479" i="32" a="1"/>
  <c r="S1479" i="32" s="1"/>
  <c r="S1467" i="32" a="1"/>
  <c r="S1467" i="32" s="1"/>
  <c r="E1467" i="32" s="1"/>
  <c r="S1487" i="32" a="1"/>
  <c r="S1487" i="32" s="1"/>
  <c r="E1487" i="32" s="1"/>
  <c r="S1461" i="32" a="1"/>
  <c r="S1461" i="32" s="1"/>
  <c r="E1461" i="32" s="1"/>
  <c r="S1471" i="32" a="1"/>
  <c r="S1471" i="32" s="1"/>
  <c r="E1471" i="32" s="1"/>
  <c r="S1483" i="32" a="1"/>
  <c r="S1483" i="32" s="1"/>
  <c r="E1483" i="32" s="1"/>
  <c r="S1463" i="32" a="1"/>
  <c r="S1463" i="32" s="1"/>
  <c r="S1477" i="32" a="1"/>
  <c r="S1477" i="32" s="1"/>
  <c r="E1477" i="32" s="1"/>
  <c r="S1475" i="32" a="1"/>
  <c r="S1475" i="32" s="1"/>
  <c r="S1491" i="32" a="1"/>
  <c r="S1491" i="32" s="1"/>
  <c r="E1491" i="32" s="1"/>
  <c r="S1495" i="32" a="1"/>
  <c r="S1495" i="32" s="1"/>
  <c r="E1495" i="32" s="1"/>
  <c r="S1485" i="32" a="1"/>
  <c r="S1485" i="32" s="1"/>
  <c r="E1485" i="32" s="1"/>
  <c r="S1465" i="32" a="1"/>
  <c r="S1465" i="32" s="1"/>
  <c r="E1465" i="32" s="1"/>
  <c r="S1469" i="32" a="1"/>
  <c r="S1469" i="32" s="1"/>
  <c r="E1469" i="32" s="1"/>
  <c r="S1493" i="32" a="1"/>
  <c r="S1493" i="32" s="1"/>
  <c r="S1473" i="32" a="1"/>
  <c r="S1473" i="32" s="1"/>
  <c r="S1497" i="32" a="1"/>
  <c r="S1497" i="32" s="1"/>
  <c r="S1481" i="32" a="1"/>
  <c r="S1481" i="32" s="1"/>
  <c r="E1481" i="32" s="1"/>
  <c r="R1507" i="32" a="1"/>
  <c r="R1507" i="32" s="1"/>
  <c r="D1507" i="32" s="1"/>
  <c r="R1533" i="32" a="1"/>
  <c r="R1533" i="32" s="1"/>
  <c r="D1533" i="32" s="1"/>
  <c r="R1531" i="32" a="1"/>
  <c r="R1531" i="32" s="1"/>
  <c r="D1531" i="32" s="1"/>
  <c r="R1539" i="32" a="1"/>
  <c r="R1539" i="32" s="1"/>
  <c r="D1539" i="32" s="1"/>
  <c r="R1523" i="32" a="1"/>
  <c r="R1523" i="32" s="1"/>
  <c r="D1523" i="32" s="1"/>
  <c r="R1511" i="32" a="1"/>
  <c r="R1511" i="32" s="1"/>
  <c r="R1503" i="32" a="1"/>
  <c r="R1503" i="32" s="1"/>
  <c r="R1515" i="32" a="1"/>
  <c r="R1515" i="32" s="1"/>
  <c r="D1515" i="32" s="1"/>
  <c r="R1525" i="32" a="1"/>
  <c r="R1525" i="32" s="1"/>
  <c r="D1525" i="32" s="1"/>
  <c r="R1527" i="32" a="1"/>
  <c r="R1527" i="32" s="1"/>
  <c r="D1527" i="32" s="1"/>
  <c r="R1521" i="32" a="1"/>
  <c r="R1521" i="32" s="1"/>
  <c r="D1521" i="32" s="1"/>
  <c r="R1529" i="32" a="1"/>
  <c r="R1529" i="32" s="1"/>
  <c r="D1529" i="32" s="1"/>
  <c r="R1537" i="32" a="1"/>
  <c r="R1537" i="32" s="1"/>
  <c r="D1537" i="32" s="1"/>
  <c r="R1509" i="32" a="1"/>
  <c r="R1509" i="32" s="1"/>
  <c r="D1509" i="32" s="1"/>
  <c r="R1517" i="32" a="1"/>
  <c r="R1517" i="32" s="1"/>
  <c r="R1519" i="32" a="1"/>
  <c r="R1519" i="32" s="1"/>
  <c r="D1519" i="32" s="1"/>
  <c r="R1513" i="32" a="1"/>
  <c r="R1513" i="32" s="1"/>
  <c r="D1513" i="32" s="1"/>
  <c r="R1535" i="32" a="1"/>
  <c r="R1535" i="32" s="1"/>
  <c r="D1535" i="32" s="1"/>
  <c r="R1505" i="32" a="1"/>
  <c r="R1505" i="32" s="1"/>
  <c r="D1505" i="32" s="1"/>
  <c r="V1507" i="32" a="1"/>
  <c r="V1507" i="32" s="1"/>
  <c r="L1507" i="32" s="1"/>
  <c r="V1533" i="32" a="1"/>
  <c r="V1533" i="32" s="1"/>
  <c r="V1531" i="32" a="1"/>
  <c r="V1531" i="32" s="1"/>
  <c r="L1531" i="32" s="1"/>
  <c r="V1539" i="32" a="1"/>
  <c r="V1539" i="32" s="1"/>
  <c r="V1523" i="32" a="1"/>
  <c r="V1523" i="32" s="1"/>
  <c r="L1523" i="32" s="1"/>
  <c r="V1511" i="32" a="1"/>
  <c r="V1511" i="32" s="1"/>
  <c r="L1511" i="32" s="1"/>
  <c r="V1503" i="32" a="1"/>
  <c r="V1503" i="32" s="1"/>
  <c r="L1503" i="32" s="1"/>
  <c r="V1515" i="32" a="1"/>
  <c r="V1515" i="32" s="1"/>
  <c r="L1515" i="32" s="1"/>
  <c r="V1525" i="32" a="1"/>
  <c r="V1525" i="32" s="1"/>
  <c r="L1525" i="32" s="1"/>
  <c r="V1527" i="32" a="1"/>
  <c r="V1527" i="32" s="1"/>
  <c r="L1527" i="32" s="1"/>
  <c r="V1521" i="32" a="1"/>
  <c r="V1521" i="32" s="1"/>
  <c r="L1521" i="32" s="1"/>
  <c r="V1529" i="32" a="1"/>
  <c r="V1529" i="32" s="1"/>
  <c r="V1537" i="32" a="1"/>
  <c r="V1537" i="32" s="1"/>
  <c r="L1537" i="32" s="1"/>
  <c r="V1509" i="32" a="1"/>
  <c r="V1509" i="32" s="1"/>
  <c r="L1509" i="32" s="1"/>
  <c r="V1517" i="32" a="1"/>
  <c r="V1517" i="32" s="1"/>
  <c r="L1517" i="32" s="1"/>
  <c r="V1519" i="32" a="1"/>
  <c r="V1519" i="32" s="1"/>
  <c r="L1519" i="32" s="1"/>
  <c r="V1513" i="32" a="1"/>
  <c r="V1513" i="32" s="1"/>
  <c r="L1513" i="32" s="1"/>
  <c r="V1535" i="32" a="1"/>
  <c r="V1535" i="32" s="1"/>
  <c r="V1505" i="32" a="1"/>
  <c r="V1505" i="32" s="1"/>
  <c r="L1505" i="32" s="1"/>
  <c r="T1507" i="32" a="1"/>
  <c r="T1507" i="32" s="1"/>
  <c r="T1533" i="32" a="1"/>
  <c r="T1533" i="32" s="1"/>
  <c r="T1531" i="32" a="1"/>
  <c r="T1531" i="32" s="1"/>
  <c r="T1539" i="32" a="1"/>
  <c r="T1539" i="32" s="1"/>
  <c r="T1523" i="32" a="1"/>
  <c r="T1523" i="32" s="1"/>
  <c r="T1511" i="32" a="1"/>
  <c r="T1511" i="32" s="1"/>
  <c r="T1503" i="32" a="1"/>
  <c r="T1503" i="32" s="1"/>
  <c r="T1515" i="32" a="1"/>
  <c r="T1515" i="32" s="1"/>
  <c r="T1525" i="32" a="1"/>
  <c r="T1525" i="32" s="1"/>
  <c r="T1527" i="32" a="1"/>
  <c r="T1527" i="32" s="1"/>
  <c r="T1521" i="32" a="1"/>
  <c r="T1521" i="32" s="1"/>
  <c r="T1529" i="32" a="1"/>
  <c r="T1529" i="32" s="1"/>
  <c r="T1537" i="32" a="1"/>
  <c r="T1537" i="32" s="1"/>
  <c r="T1509" i="32" a="1"/>
  <c r="T1509" i="32" s="1"/>
  <c r="T1517" i="32" a="1"/>
  <c r="T1517" i="32" s="1"/>
  <c r="T1519" i="32" a="1"/>
  <c r="T1519" i="32" s="1"/>
  <c r="T1513" i="32" a="1"/>
  <c r="T1513" i="32" s="1"/>
  <c r="T1535" i="32" a="1"/>
  <c r="T1535" i="32" s="1"/>
  <c r="T1505" i="32" a="1"/>
  <c r="T1505" i="32" s="1"/>
  <c r="S1507" i="32" a="1"/>
  <c r="S1507" i="32" s="1"/>
  <c r="E1507" i="32" s="1"/>
  <c r="S1533" i="32" a="1"/>
  <c r="S1533" i="32" s="1"/>
  <c r="E1533" i="32" s="1"/>
  <c r="S1531" i="32" a="1"/>
  <c r="S1531" i="32" s="1"/>
  <c r="E1531" i="32" s="1"/>
  <c r="S1539" i="32" a="1"/>
  <c r="S1539" i="32" s="1"/>
  <c r="E1539" i="32" s="1"/>
  <c r="S1523" i="32" a="1"/>
  <c r="S1523" i="32" s="1"/>
  <c r="E1523" i="32" s="1"/>
  <c r="S1511" i="32" a="1"/>
  <c r="S1511" i="32" s="1"/>
  <c r="S1503" i="32" a="1"/>
  <c r="S1503" i="32" s="1"/>
  <c r="E1503" i="32" s="1"/>
  <c r="S1515" i="32" a="1"/>
  <c r="S1515" i="32" s="1"/>
  <c r="E1515" i="32" s="1"/>
  <c r="S1525" i="32" a="1"/>
  <c r="S1525" i="32" s="1"/>
  <c r="E1525" i="32" s="1"/>
  <c r="S1527" i="32" a="1"/>
  <c r="S1527" i="32" s="1"/>
  <c r="E1527" i="32" s="1"/>
  <c r="S1521" i="32" a="1"/>
  <c r="S1521" i="32" s="1"/>
  <c r="E1521" i="32" s="1"/>
  <c r="S1529" i="32" a="1"/>
  <c r="S1529" i="32" s="1"/>
  <c r="S1537" i="32" a="1"/>
  <c r="S1537" i="32" s="1"/>
  <c r="E1537" i="32" s="1"/>
  <c r="S1509" i="32" a="1"/>
  <c r="S1509" i="32" s="1"/>
  <c r="S1517" i="32" a="1"/>
  <c r="S1517" i="32" s="1"/>
  <c r="E1517" i="32" s="1"/>
  <c r="S1519" i="32" a="1"/>
  <c r="S1519" i="32" s="1"/>
  <c r="E1519" i="32" s="1"/>
  <c r="S1513" i="32" a="1"/>
  <c r="S1513" i="32" s="1"/>
  <c r="E1513" i="32" s="1"/>
  <c r="S1535" i="32" a="1"/>
  <c r="S1535" i="32" s="1"/>
  <c r="E1535" i="32" s="1"/>
  <c r="S1505" i="32" a="1"/>
  <c r="S1505" i="32" s="1"/>
  <c r="E1505" i="32" s="1"/>
  <c r="R1577" i="32" a="1"/>
  <c r="R1577" i="32" s="1"/>
  <c r="D1577" i="32" s="1"/>
  <c r="R1567" i="32" a="1"/>
  <c r="R1567" i="32" s="1"/>
  <c r="R1571" i="32" a="1"/>
  <c r="R1571" i="32" s="1"/>
  <c r="R1563" i="32" a="1"/>
  <c r="R1563" i="32" s="1"/>
  <c r="D1563" i="32" s="1"/>
  <c r="R1561" i="32" a="1"/>
  <c r="R1561" i="32" s="1"/>
  <c r="D1561" i="32" s="1"/>
  <c r="R1557" i="32" a="1"/>
  <c r="R1557" i="32" s="1"/>
  <c r="D1557" i="32" s="1"/>
  <c r="R1579" i="32" a="1"/>
  <c r="R1579" i="32" s="1"/>
  <c r="D1579" i="32" s="1"/>
  <c r="R1549" i="32" a="1"/>
  <c r="R1549" i="32" s="1"/>
  <c r="D1549" i="32" s="1"/>
  <c r="R1547" i="32" a="1"/>
  <c r="R1547" i="32" s="1"/>
  <c r="D1547" i="32" s="1"/>
  <c r="R1551" i="32" a="1"/>
  <c r="R1551" i="32" s="1"/>
  <c r="D1551" i="32" s="1"/>
  <c r="R1565" i="32" a="1"/>
  <c r="R1565" i="32" s="1"/>
  <c r="R1543" i="32" a="1"/>
  <c r="R1543" i="32" s="1"/>
  <c r="D1543" i="32" s="1"/>
  <c r="R1545" i="32" a="1"/>
  <c r="R1545" i="32" s="1"/>
  <c r="D1545" i="32" s="1"/>
  <c r="R1559" i="32" a="1"/>
  <c r="R1559" i="32" s="1"/>
  <c r="D1559" i="32" s="1"/>
  <c r="R1541" i="32" a="1"/>
  <c r="R1541" i="32" s="1"/>
  <c r="D1541" i="32" s="1"/>
  <c r="R1553" i="32" a="1"/>
  <c r="R1553" i="32" s="1"/>
  <c r="D1553" i="32" s="1"/>
  <c r="R1501" i="32" a="1"/>
  <c r="R1501" i="32" s="1"/>
  <c r="D1501" i="32" s="1"/>
  <c r="R1555" i="32" a="1"/>
  <c r="R1555" i="32" s="1"/>
  <c r="D1555" i="32" s="1"/>
  <c r="R1569" i="32" a="1"/>
  <c r="R1569" i="32" s="1"/>
  <c r="R1573" i="32" a="1"/>
  <c r="R1573" i="32" s="1"/>
  <c r="D1573" i="32" s="1"/>
  <c r="R1575" i="32" a="1"/>
  <c r="R1575" i="32" s="1"/>
  <c r="D1575" i="32" s="1"/>
  <c r="V1577" i="32" a="1"/>
  <c r="V1577" i="32" s="1"/>
  <c r="L1577" i="32" s="1"/>
  <c r="V1567" i="32" a="1"/>
  <c r="V1567" i="32" s="1"/>
  <c r="L1567" i="32" s="1"/>
  <c r="V1571" i="32" a="1"/>
  <c r="V1571" i="32" s="1"/>
  <c r="L1571" i="32" s="1"/>
  <c r="V1563" i="32" a="1"/>
  <c r="V1563" i="32" s="1"/>
  <c r="L1563" i="32" s="1"/>
  <c r="V1561" i="32" a="1"/>
  <c r="V1561" i="32" s="1"/>
  <c r="L1561" i="32" s="1"/>
  <c r="V1557" i="32" a="1"/>
  <c r="V1557" i="32" s="1"/>
  <c r="V1579" i="32" a="1"/>
  <c r="V1579" i="32" s="1"/>
  <c r="L1579" i="32" s="1"/>
  <c r="V1549" i="32" a="1"/>
  <c r="V1549" i="32" s="1"/>
  <c r="L1549" i="32" s="1"/>
  <c r="V1547" i="32" a="1"/>
  <c r="V1547" i="32" s="1"/>
  <c r="L1547" i="32" s="1"/>
  <c r="V1551" i="32" a="1"/>
  <c r="V1551" i="32" s="1"/>
  <c r="L1551" i="32" s="1"/>
  <c r="V1565" i="32" a="1"/>
  <c r="V1565" i="32" s="1"/>
  <c r="L1565" i="32" s="1"/>
  <c r="V1543" i="32" a="1"/>
  <c r="V1543" i="32" s="1"/>
  <c r="L1543" i="32" s="1"/>
  <c r="V1545" i="32" a="1"/>
  <c r="V1545" i="32" s="1"/>
  <c r="L1545" i="32" s="1"/>
  <c r="V1559" i="32" a="1"/>
  <c r="V1559" i="32" s="1"/>
  <c r="V1541" i="32" a="1"/>
  <c r="V1541" i="32" s="1"/>
  <c r="L1541" i="32" s="1"/>
  <c r="V1553" i="32" a="1"/>
  <c r="V1553" i="32" s="1"/>
  <c r="L1553" i="32" s="1"/>
  <c r="V1501" i="32" a="1"/>
  <c r="V1501" i="32" s="1"/>
  <c r="L1501" i="32" s="1"/>
  <c r="V1555" i="32" a="1"/>
  <c r="V1555" i="32" s="1"/>
  <c r="L1555" i="32" s="1"/>
  <c r="V1569" i="32" a="1"/>
  <c r="V1569" i="32" s="1"/>
  <c r="L1569" i="32" s="1"/>
  <c r="V1573" i="32" a="1"/>
  <c r="V1573" i="32" s="1"/>
  <c r="V1575" i="32" a="1"/>
  <c r="V1575" i="32" s="1"/>
  <c r="L1575" i="32" s="1"/>
  <c r="T1577" i="32" a="1"/>
  <c r="T1577" i="32" s="1"/>
  <c r="T1567" i="32" a="1"/>
  <c r="T1567" i="32" s="1"/>
  <c r="T1571" i="32" a="1"/>
  <c r="T1571" i="32" s="1"/>
  <c r="T1563" i="32" a="1"/>
  <c r="T1563" i="32" s="1"/>
  <c r="T1561" i="32" a="1"/>
  <c r="T1561" i="32" s="1"/>
  <c r="T1557" i="32" a="1"/>
  <c r="T1557" i="32" s="1"/>
  <c r="T1579" i="32" a="1"/>
  <c r="T1579" i="32" s="1"/>
  <c r="T1549" i="32" a="1"/>
  <c r="T1549" i="32" s="1"/>
  <c r="T1547" i="32" a="1"/>
  <c r="T1547" i="32" s="1"/>
  <c r="T1551" i="32" a="1"/>
  <c r="T1551" i="32" s="1"/>
  <c r="T1565" i="32" a="1"/>
  <c r="T1565" i="32" s="1"/>
  <c r="T1543" i="32" a="1"/>
  <c r="T1543" i="32" s="1"/>
  <c r="T1545" i="32" a="1"/>
  <c r="T1545" i="32" s="1"/>
  <c r="T1559" i="32" a="1"/>
  <c r="T1559" i="32" s="1"/>
  <c r="T1541" i="32" a="1"/>
  <c r="T1541" i="32" s="1"/>
  <c r="T1553" i="32" a="1"/>
  <c r="T1553" i="32" s="1"/>
  <c r="T1501" i="32" a="1"/>
  <c r="T1501" i="32" s="1"/>
  <c r="T1555" i="32" a="1"/>
  <c r="T1555" i="32" s="1"/>
  <c r="T1569" i="32" a="1"/>
  <c r="T1569" i="32" s="1"/>
  <c r="T1573" i="32" a="1"/>
  <c r="T1573" i="32" s="1"/>
  <c r="T1575" i="32" a="1"/>
  <c r="T1575" i="32" s="1"/>
  <c r="S1577" i="32" a="1"/>
  <c r="S1577" i="32" s="1"/>
  <c r="E1577" i="32" s="1"/>
  <c r="S1567" i="32" a="1"/>
  <c r="S1567" i="32" s="1"/>
  <c r="S1571" i="32" a="1"/>
  <c r="S1571" i="32" s="1"/>
  <c r="E1571" i="32" s="1"/>
  <c r="S1563" i="32" a="1"/>
  <c r="S1563" i="32" s="1"/>
  <c r="S1561" i="32" a="1"/>
  <c r="S1561" i="32" s="1"/>
  <c r="E1561" i="32" s="1"/>
  <c r="S1557" i="32" a="1"/>
  <c r="S1557" i="32" s="1"/>
  <c r="E1557" i="32" s="1"/>
  <c r="S1579" i="32" a="1"/>
  <c r="S1579" i="32" s="1"/>
  <c r="E1579" i="32" s="1"/>
  <c r="S1549" i="32" a="1"/>
  <c r="S1549" i="32" s="1"/>
  <c r="E1549" i="32" s="1"/>
  <c r="S1547" i="32" a="1"/>
  <c r="S1547" i="32" s="1"/>
  <c r="E1547" i="32" s="1"/>
  <c r="S1551" i="32" a="1"/>
  <c r="S1551" i="32" s="1"/>
  <c r="E1551" i="32" s="1"/>
  <c r="S1565" i="32" a="1"/>
  <c r="S1565" i="32" s="1"/>
  <c r="S1543" i="32" a="1"/>
  <c r="S1543" i="32" s="1"/>
  <c r="S1545" i="32" a="1"/>
  <c r="S1545" i="32" s="1"/>
  <c r="E1545" i="32" s="1"/>
  <c r="S1559" i="32" a="1"/>
  <c r="S1559" i="32" s="1"/>
  <c r="E1559" i="32" s="1"/>
  <c r="S1541" i="32" a="1"/>
  <c r="S1541" i="32" s="1"/>
  <c r="E1541" i="32" s="1"/>
  <c r="S1553" i="32" a="1"/>
  <c r="S1553" i="32" s="1"/>
  <c r="E1553" i="32" s="1"/>
  <c r="S1501" i="32" a="1"/>
  <c r="S1501" i="32" s="1"/>
  <c r="E1501" i="32" s="1"/>
  <c r="S1555" i="32" a="1"/>
  <c r="S1555" i="32" s="1"/>
  <c r="E1555" i="32" s="1"/>
  <c r="S1569" i="32" a="1"/>
  <c r="S1569" i="32" s="1"/>
  <c r="E1569" i="32" s="1"/>
  <c r="S1573" i="32" a="1"/>
  <c r="S1573" i="32" s="1"/>
  <c r="S1575" i="32" a="1"/>
  <c r="S1575" i="32" s="1"/>
  <c r="E1575" i="32" s="1"/>
  <c r="V1591" i="32" a="1"/>
  <c r="V1591" i="32" s="1"/>
  <c r="L1591" i="32" s="1"/>
  <c r="V1613" i="32" a="1"/>
  <c r="V1613" i="32" s="1"/>
  <c r="L1613" i="32" s="1"/>
  <c r="V1615" i="32" a="1"/>
  <c r="V1615" i="32" s="1"/>
  <c r="L1615" i="32" s="1"/>
  <c r="V1597" i="32" a="1"/>
  <c r="V1597" i="32" s="1"/>
  <c r="L1597" i="32" s="1"/>
  <c r="V1599" i="32" a="1"/>
  <c r="V1599" i="32" s="1"/>
  <c r="L1599" i="32" s="1"/>
  <c r="V1609" i="32" a="1"/>
  <c r="V1609" i="32" s="1"/>
  <c r="L1609" i="32" s="1"/>
  <c r="V1605" i="32" a="1"/>
  <c r="V1605" i="32" s="1"/>
  <c r="V1589" i="32" a="1"/>
  <c r="V1589" i="32" s="1"/>
  <c r="L1589" i="32" s="1"/>
  <c r="T1591" i="32" a="1"/>
  <c r="T1591" i="32" s="1"/>
  <c r="T1613" i="32" a="1"/>
  <c r="T1613" i="32" s="1"/>
  <c r="T1615" i="32" a="1"/>
  <c r="T1615" i="32" s="1"/>
  <c r="T1597" i="32" a="1"/>
  <c r="T1597" i="32" s="1"/>
  <c r="T1599" i="32" a="1"/>
  <c r="T1599" i="32" s="1"/>
  <c r="T1609" i="32" a="1"/>
  <c r="T1609" i="32" s="1"/>
  <c r="T1605" i="32" a="1"/>
  <c r="T1605" i="32" s="1"/>
  <c r="T1589" i="32" a="1"/>
  <c r="T1589" i="32" s="1"/>
  <c r="S1591" i="32" a="1"/>
  <c r="S1591" i="32" s="1"/>
  <c r="E1591" i="32" s="1"/>
  <c r="S1613" i="32" a="1"/>
  <c r="S1613" i="32" s="1"/>
  <c r="E1613" i="32" s="1"/>
  <c r="S1615" i="32" a="1"/>
  <c r="S1615" i="32" s="1"/>
  <c r="E1615" i="32" s="1"/>
  <c r="S1597" i="32" a="1"/>
  <c r="S1597" i="32" s="1"/>
  <c r="E1597" i="32" s="1"/>
  <c r="S1599" i="32" a="1"/>
  <c r="S1599" i="32" s="1"/>
  <c r="E1599" i="32" s="1"/>
  <c r="S1609" i="32" a="1"/>
  <c r="S1609" i="32" s="1"/>
  <c r="E1609" i="32" s="1"/>
  <c r="S1605" i="32" a="1"/>
  <c r="S1605" i="32" s="1"/>
  <c r="S1589" i="32" a="1"/>
  <c r="S1589" i="32" s="1"/>
  <c r="E1589" i="32" s="1"/>
  <c r="R1591" i="32" a="1"/>
  <c r="R1591" i="32" s="1"/>
  <c r="D1591" i="32" s="1"/>
  <c r="R1613" i="32" a="1"/>
  <c r="R1613" i="32" s="1"/>
  <c r="D1613" i="32" s="1"/>
  <c r="R1615" i="32" a="1"/>
  <c r="R1615" i="32" s="1"/>
  <c r="D1615" i="32" s="1"/>
  <c r="R1597" i="32" a="1"/>
  <c r="R1597" i="32" s="1"/>
  <c r="D1597" i="32" s="1"/>
  <c r="R1599" i="32" a="1"/>
  <c r="R1599" i="32" s="1"/>
  <c r="D1599" i="32" s="1"/>
  <c r="R1609" i="32" a="1"/>
  <c r="R1609" i="32" s="1"/>
  <c r="D1609" i="32" s="1"/>
  <c r="R1605" i="32" a="1"/>
  <c r="R1605" i="32" s="1"/>
  <c r="R1589" i="32" a="1"/>
  <c r="R1589" i="32" s="1"/>
  <c r="D1589" i="32" s="1"/>
  <c r="V1611" i="32" a="1"/>
  <c r="V1611" i="32" s="1"/>
  <c r="L1611" i="32" s="1"/>
  <c r="V1583" i="32" a="1"/>
  <c r="V1583" i="32" s="1"/>
  <c r="L1583" i="32" s="1"/>
  <c r="V1587" i="32" a="1"/>
  <c r="V1587" i="32" s="1"/>
  <c r="L1587" i="32" s="1"/>
  <c r="V1601" i="32" a="1"/>
  <c r="V1601" i="32" s="1"/>
  <c r="L1601" i="32" s="1"/>
  <c r="V1607" i="32" a="1"/>
  <c r="V1607" i="32" s="1"/>
  <c r="L1607" i="32" s="1"/>
  <c r="V1595" i="32" a="1"/>
  <c r="V1595" i="32" s="1"/>
  <c r="L1595" i="32" s="1"/>
  <c r="V1603" i="32" a="1"/>
  <c r="V1603" i="32" s="1"/>
  <c r="V1581" i="32" a="1"/>
  <c r="V1581" i="32" s="1"/>
  <c r="L1581" i="32" s="1"/>
  <c r="V1619" i="32" a="1"/>
  <c r="V1619" i="32" s="1"/>
  <c r="L1619" i="32" s="1"/>
  <c r="V1617" i="32" a="1"/>
  <c r="V1617" i="32" s="1"/>
  <c r="L1617" i="32" s="1"/>
  <c r="V1585" i="32" a="1"/>
  <c r="V1585" i="32" s="1"/>
  <c r="L1585" i="32" s="1"/>
  <c r="V1593" i="32" a="1"/>
  <c r="V1593" i="32" s="1"/>
  <c r="L1593" i="32" s="1"/>
  <c r="T1611" i="32" a="1"/>
  <c r="T1611" i="32" s="1"/>
  <c r="T1583" i="32" a="1"/>
  <c r="T1583" i="32" s="1"/>
  <c r="T1587" i="32" a="1"/>
  <c r="T1587" i="32" s="1"/>
  <c r="T1601" i="32" a="1"/>
  <c r="T1601" i="32" s="1"/>
  <c r="T1607" i="32" a="1"/>
  <c r="T1607" i="32" s="1"/>
  <c r="T1595" i="32" a="1"/>
  <c r="T1595" i="32" s="1"/>
  <c r="T1603" i="32" a="1"/>
  <c r="T1603" i="32" s="1"/>
  <c r="T1581" i="32" a="1"/>
  <c r="T1581" i="32" s="1"/>
  <c r="T1619" i="32" a="1"/>
  <c r="T1619" i="32" s="1"/>
  <c r="T1617" i="32" a="1"/>
  <c r="T1617" i="32" s="1"/>
  <c r="T1585" i="32" a="1"/>
  <c r="T1585" i="32" s="1"/>
  <c r="T1593" i="32" a="1"/>
  <c r="T1593" i="32" s="1"/>
  <c r="S1611" i="32" a="1"/>
  <c r="S1611" i="32" s="1"/>
  <c r="E1611" i="32" s="1"/>
  <c r="S1583" i="32" a="1"/>
  <c r="S1583" i="32" s="1"/>
  <c r="E1583" i="32" s="1"/>
  <c r="S1587" i="32" a="1"/>
  <c r="S1587" i="32" s="1"/>
  <c r="E1587" i="32" s="1"/>
  <c r="S1601" i="32" a="1"/>
  <c r="S1601" i="32" s="1"/>
  <c r="E1601" i="32" s="1"/>
  <c r="S1607" i="32" a="1"/>
  <c r="S1607" i="32" s="1"/>
  <c r="E1607" i="32" s="1"/>
  <c r="S1595" i="32" a="1"/>
  <c r="S1595" i="32" s="1"/>
  <c r="E1595" i="32" s="1"/>
  <c r="S1603" i="32" a="1"/>
  <c r="S1603" i="32" s="1"/>
  <c r="S1581" i="32" a="1"/>
  <c r="S1581" i="32" s="1"/>
  <c r="E1581" i="32" s="1"/>
  <c r="S1619" i="32" a="1"/>
  <c r="S1619" i="32" s="1"/>
  <c r="E1619" i="32" s="1"/>
  <c r="S1617" i="32" a="1"/>
  <c r="S1617" i="32" s="1"/>
  <c r="E1617" i="32" s="1"/>
  <c r="S1585" i="32" a="1"/>
  <c r="S1585" i="32" s="1"/>
  <c r="E1585" i="32" s="1"/>
  <c r="S1593" i="32" a="1"/>
  <c r="S1593" i="32" s="1"/>
  <c r="E1593" i="32" s="1"/>
  <c r="R1611" i="32" a="1"/>
  <c r="R1611" i="32" s="1"/>
  <c r="D1611" i="32" s="1"/>
  <c r="R1583" i="32" a="1"/>
  <c r="R1583" i="32" s="1"/>
  <c r="D1583" i="32" s="1"/>
  <c r="R1587" i="32" a="1"/>
  <c r="R1587" i="32" s="1"/>
  <c r="R1601" i="32" a="1"/>
  <c r="R1601" i="32" s="1"/>
  <c r="D1601" i="32" s="1"/>
  <c r="R1607" i="32" a="1"/>
  <c r="R1607" i="32" s="1"/>
  <c r="D1607" i="32" s="1"/>
  <c r="R1595" i="32" a="1"/>
  <c r="R1595" i="32" s="1"/>
  <c r="D1595" i="32" s="1"/>
  <c r="R1603" i="32" a="1"/>
  <c r="R1603" i="32" s="1"/>
  <c r="D1603" i="32" s="1"/>
  <c r="R1581" i="32" a="1"/>
  <c r="R1581" i="32" s="1"/>
  <c r="D1581" i="32" s="1"/>
  <c r="R1619" i="32" a="1"/>
  <c r="R1619" i="32" s="1"/>
  <c r="D1619" i="32" s="1"/>
  <c r="R1617" i="32" a="1"/>
  <c r="R1617" i="32" s="1"/>
  <c r="D1617" i="32" s="1"/>
  <c r="R1585" i="32" a="1"/>
  <c r="R1585" i="32" s="1"/>
  <c r="R1593" i="32" a="1"/>
  <c r="R1593" i="32" s="1"/>
  <c r="D1593" i="32" s="1"/>
  <c r="R1649" i="32" a="1"/>
  <c r="R1649" i="32" s="1"/>
  <c r="D1649" i="32" s="1"/>
  <c r="R1657" i="32" a="1"/>
  <c r="R1657" i="32" s="1"/>
  <c r="D1657" i="32" s="1"/>
  <c r="R1637" i="32" a="1"/>
  <c r="R1637" i="32" s="1"/>
  <c r="D1637" i="32" s="1"/>
  <c r="R1645" i="32" a="1"/>
  <c r="R1645" i="32" s="1"/>
  <c r="D1645" i="32" s="1"/>
  <c r="R1639" i="32" a="1"/>
  <c r="R1639" i="32" s="1"/>
  <c r="D1639" i="32" s="1"/>
  <c r="R1631" i="32" a="1"/>
  <c r="R1631" i="32" s="1"/>
  <c r="D1631" i="32" s="1"/>
  <c r="R1647" i="32" a="1"/>
  <c r="R1647" i="32" s="1"/>
  <c r="R1629" i="32" a="1"/>
  <c r="R1629" i="32" s="1"/>
  <c r="D1629" i="32" s="1"/>
  <c r="R1641" i="32" a="1"/>
  <c r="R1641" i="32" s="1"/>
  <c r="D1641" i="32" s="1"/>
  <c r="R1627" i="32" a="1"/>
  <c r="R1627" i="32" s="1"/>
  <c r="D1627" i="32" s="1"/>
  <c r="R1635" i="32" a="1"/>
  <c r="R1635" i="32" s="1"/>
  <c r="D1635" i="32" s="1"/>
  <c r="R1633" i="32" a="1"/>
  <c r="R1633" i="32" s="1"/>
  <c r="D1633" i="32" s="1"/>
  <c r="R1643" i="32" a="1"/>
  <c r="R1643" i="32" s="1"/>
  <c r="D1643" i="32" s="1"/>
  <c r="R1653" i="32" a="1"/>
  <c r="R1653" i="32" s="1"/>
  <c r="D1653" i="32" s="1"/>
  <c r="R1621" i="32" a="1"/>
  <c r="R1621" i="32" s="1"/>
  <c r="R1625" i="32" a="1"/>
  <c r="R1625" i="32" s="1"/>
  <c r="D1625" i="32" s="1"/>
  <c r="R1623" i="32" a="1"/>
  <c r="R1623" i="32" s="1"/>
  <c r="D1623" i="32" s="1"/>
  <c r="R1651" i="32" a="1"/>
  <c r="R1651" i="32" s="1"/>
  <c r="D1651" i="32" s="1"/>
  <c r="R1655" i="32" a="1"/>
  <c r="R1655" i="32" s="1"/>
  <c r="D1655" i="32" s="1"/>
  <c r="V1649" i="32" a="1"/>
  <c r="V1649" i="32" s="1"/>
  <c r="L1649" i="32" s="1"/>
  <c r="V1657" i="32" a="1"/>
  <c r="V1657" i="32" s="1"/>
  <c r="L1657" i="32" s="1"/>
  <c r="V1637" i="32" a="1"/>
  <c r="V1637" i="32" s="1"/>
  <c r="L1637" i="32" s="1"/>
  <c r="V1645" i="32" a="1"/>
  <c r="V1645" i="32" s="1"/>
  <c r="V1639" i="32" a="1"/>
  <c r="V1639" i="32" s="1"/>
  <c r="L1639" i="32" s="1"/>
  <c r="V1631" i="32" a="1"/>
  <c r="V1631" i="32" s="1"/>
  <c r="L1631" i="32" s="1"/>
  <c r="V1647" i="32" a="1"/>
  <c r="V1647" i="32" s="1"/>
  <c r="L1647" i="32" s="1"/>
  <c r="V1629" i="32" a="1"/>
  <c r="V1629" i="32" s="1"/>
  <c r="L1629" i="32" s="1"/>
  <c r="V1641" i="32" a="1"/>
  <c r="V1641" i="32" s="1"/>
  <c r="L1641" i="32" s="1"/>
  <c r="V1627" i="32" a="1"/>
  <c r="V1627" i="32" s="1"/>
  <c r="L1627" i="32" s="1"/>
  <c r="V1635" i="32" a="1"/>
  <c r="V1635" i="32" s="1"/>
  <c r="L1635" i="32" s="1"/>
  <c r="V1633" i="32" a="1"/>
  <c r="V1633" i="32" s="1"/>
  <c r="V1643" i="32" a="1"/>
  <c r="V1643" i="32" s="1"/>
  <c r="L1643" i="32" s="1"/>
  <c r="V1653" i="32" a="1"/>
  <c r="V1653" i="32" s="1"/>
  <c r="L1653" i="32" s="1"/>
  <c r="V1621" i="32" a="1"/>
  <c r="V1621" i="32" s="1"/>
  <c r="L1621" i="32" s="1"/>
  <c r="V1625" i="32" a="1"/>
  <c r="V1625" i="32" s="1"/>
  <c r="L1625" i="32" s="1"/>
  <c r="V1623" i="32" a="1"/>
  <c r="V1623" i="32" s="1"/>
  <c r="L1623" i="32" s="1"/>
  <c r="V1651" i="32" a="1"/>
  <c r="V1651" i="32" s="1"/>
  <c r="L1651" i="32" s="1"/>
  <c r="V1655" i="32" a="1"/>
  <c r="V1655" i="32" s="1"/>
  <c r="L1655" i="32" s="1"/>
  <c r="T1649" i="32" a="1"/>
  <c r="T1649" i="32" s="1"/>
  <c r="T1657" i="32" a="1"/>
  <c r="T1657" i="32" s="1"/>
  <c r="T1637" i="32" a="1"/>
  <c r="T1637" i="32" s="1"/>
  <c r="T1645" i="32" a="1"/>
  <c r="T1645" i="32" s="1"/>
  <c r="T1639" i="32" a="1"/>
  <c r="T1639" i="32" s="1"/>
  <c r="T1631" i="32" a="1"/>
  <c r="T1631" i="32" s="1"/>
  <c r="T1647" i="32" a="1"/>
  <c r="T1647" i="32" s="1"/>
  <c r="T1629" i="32" a="1"/>
  <c r="T1629" i="32" s="1"/>
  <c r="T1641" i="32" a="1"/>
  <c r="T1641" i="32" s="1"/>
  <c r="T1627" i="32" a="1"/>
  <c r="T1627" i="32" s="1"/>
  <c r="T1635" i="32" a="1"/>
  <c r="T1635" i="32" s="1"/>
  <c r="T1633" i="32" a="1"/>
  <c r="T1633" i="32" s="1"/>
  <c r="T1643" i="32" a="1"/>
  <c r="T1643" i="32" s="1"/>
  <c r="T1653" i="32" a="1"/>
  <c r="T1653" i="32" s="1"/>
  <c r="T1621" i="32" a="1"/>
  <c r="T1621" i="32" s="1"/>
  <c r="T1625" i="32" a="1"/>
  <c r="T1625" i="32" s="1"/>
  <c r="T1623" i="32" a="1"/>
  <c r="T1623" i="32" s="1"/>
  <c r="T1651" i="32" a="1"/>
  <c r="T1651" i="32" s="1"/>
  <c r="T1655" i="32" a="1"/>
  <c r="T1655" i="32" s="1"/>
  <c r="S1649" i="32" a="1"/>
  <c r="S1649" i="32" s="1"/>
  <c r="E1649" i="32" s="1"/>
  <c r="S1657" i="32" a="1"/>
  <c r="S1657" i="32" s="1"/>
  <c r="E1657" i="32" s="1"/>
  <c r="S1637" i="32" a="1"/>
  <c r="S1637" i="32" s="1"/>
  <c r="E1637" i="32" s="1"/>
  <c r="S1645" i="32" a="1"/>
  <c r="S1645" i="32" s="1"/>
  <c r="E1645" i="32" s="1"/>
  <c r="S1639" i="32" a="1"/>
  <c r="S1639" i="32" s="1"/>
  <c r="E1639" i="32" s="1"/>
  <c r="S1631" i="32" a="1"/>
  <c r="S1631" i="32" s="1"/>
  <c r="S1647" i="32" a="1"/>
  <c r="S1647" i="32" s="1"/>
  <c r="E1647" i="32" s="1"/>
  <c r="S1629" i="32" a="1"/>
  <c r="S1629" i="32" s="1"/>
  <c r="E1629" i="32" s="1"/>
  <c r="S1641" i="32" a="1"/>
  <c r="S1641" i="32" s="1"/>
  <c r="E1641" i="32" s="1"/>
  <c r="S1627" i="32" a="1"/>
  <c r="S1627" i="32" s="1"/>
  <c r="E1627" i="32" s="1"/>
  <c r="S1635" i="32" a="1"/>
  <c r="S1635" i="32" s="1"/>
  <c r="E1635" i="32" s="1"/>
  <c r="S1633" i="32" a="1"/>
  <c r="S1633" i="32" s="1"/>
  <c r="S1643" i="32" a="1"/>
  <c r="S1643" i="32" s="1"/>
  <c r="E1643" i="32" s="1"/>
  <c r="S1653" i="32" a="1"/>
  <c r="S1653" i="32" s="1"/>
  <c r="S1621" i="32" a="1"/>
  <c r="S1621" i="32" s="1"/>
  <c r="E1621" i="32" s="1"/>
  <c r="S1625" i="32" a="1"/>
  <c r="S1625" i="32" s="1"/>
  <c r="E1625" i="32" s="1"/>
  <c r="S1623" i="32" a="1"/>
  <c r="S1623" i="32" s="1"/>
  <c r="E1623" i="32" s="1"/>
  <c r="S1651" i="32" a="1"/>
  <c r="S1651" i="32" s="1"/>
  <c r="E1651" i="32" s="1"/>
  <c r="S1655" i="32" a="1"/>
  <c r="S1655" i="32" s="1"/>
  <c r="E1655" i="32" s="1"/>
  <c r="S983" i="32" a="1"/>
  <c r="S983" i="32" s="1"/>
  <c r="E983" i="32" s="1"/>
  <c r="S1123" i="32" a="1"/>
  <c r="S1123" i="32" s="1"/>
  <c r="E1123" i="32" s="1"/>
  <c r="S1799" i="32" a="1"/>
  <c r="S1799" i="32" s="1"/>
  <c r="S1731" i="32" a="1"/>
  <c r="S1731" i="32" s="1"/>
  <c r="E1731" i="32" s="1"/>
  <c r="S941" i="32" a="1"/>
  <c r="S941" i="32" s="1"/>
  <c r="E941" i="32" s="1"/>
  <c r="S1687" i="32" a="1"/>
  <c r="S1687" i="32" s="1"/>
  <c r="E1687" i="32" s="1"/>
  <c r="S993" i="32" a="1"/>
  <c r="S993" i="32" s="1"/>
  <c r="E993" i="32" s="1"/>
  <c r="S877" i="32" a="1"/>
  <c r="S877" i="32" s="1"/>
  <c r="E877" i="32" s="1"/>
  <c r="S899" i="32" a="1"/>
  <c r="S899" i="32" s="1"/>
  <c r="E899" i="32" s="1"/>
  <c r="S939" i="32" a="1"/>
  <c r="S939" i="32" s="1"/>
  <c r="E939" i="32" s="1"/>
  <c r="S1095" i="32" a="1"/>
  <c r="S1095" i="32" s="1"/>
  <c r="E1095" i="32" s="1"/>
  <c r="S1143" i="32" a="1"/>
  <c r="S1143" i="32" s="1"/>
  <c r="E1143" i="32" s="1"/>
  <c r="S1791" i="32" a="1"/>
  <c r="S1791" i="32" s="1"/>
  <c r="E1791" i="32" s="1"/>
  <c r="S1741" i="32" a="1"/>
  <c r="S1741" i="32" s="1"/>
  <c r="E1741" i="32" s="1"/>
  <c r="S691" i="32" a="1"/>
  <c r="S691" i="32" s="1"/>
  <c r="E691" i="32" s="1"/>
  <c r="S1797" i="32" a="1"/>
  <c r="S1797" i="32" s="1"/>
  <c r="E1797" i="32" s="1"/>
  <c r="S1083" i="32" a="1"/>
  <c r="S1083" i="32" s="1"/>
  <c r="E1083" i="32" s="1"/>
  <c r="S1107" i="32" a="1"/>
  <c r="S1107" i="32" s="1"/>
  <c r="E1107" i="32" s="1"/>
  <c r="S1753" i="32" a="1"/>
  <c r="S1753" i="32" s="1"/>
  <c r="S661" i="32" a="1"/>
  <c r="S661" i="32" s="1"/>
  <c r="E661" i="32" s="1"/>
  <c r="S663" i="32" a="1"/>
  <c r="S663" i="32" s="1"/>
  <c r="E663" i="32" s="1"/>
  <c r="S1683" i="32" a="1"/>
  <c r="S1683" i="32" s="1"/>
  <c r="E1683" i="32" s="1"/>
  <c r="S1109" i="32" a="1"/>
  <c r="S1109" i="32" s="1"/>
  <c r="E1109" i="32" s="1"/>
  <c r="S775" i="32" a="1"/>
  <c r="S775" i="32" s="1"/>
  <c r="E775" i="32" s="1"/>
  <c r="S1091" i="32" a="1"/>
  <c r="S1091" i="32" s="1"/>
  <c r="E1091" i="32" s="1"/>
  <c r="S731" i="32" a="1"/>
  <c r="S731" i="32" s="1"/>
  <c r="E731" i="32" s="1"/>
  <c r="S779" i="32" a="1"/>
  <c r="S779" i="32" s="1"/>
  <c r="S753" i="32" a="1"/>
  <c r="S753" i="32" s="1"/>
  <c r="E753" i="32" s="1"/>
  <c r="S743" i="32" a="1"/>
  <c r="S743" i="32" s="1"/>
  <c r="E743" i="32" s="1"/>
  <c r="S763" i="32" a="1"/>
  <c r="S763" i="32" s="1"/>
  <c r="E763" i="32" s="1"/>
  <c r="S769" i="32" a="1"/>
  <c r="S769" i="32" s="1"/>
  <c r="E769" i="32" s="1"/>
  <c r="S1035" i="32" a="1"/>
  <c r="S1035" i="32" s="1"/>
  <c r="E1035" i="32" s="1"/>
  <c r="S1729" i="32" a="1"/>
  <c r="S1729" i="32" s="1"/>
  <c r="E1729" i="32" s="1"/>
  <c r="S765" i="32" a="1"/>
  <c r="S765" i="32" s="1"/>
  <c r="E765" i="32" s="1"/>
  <c r="S885" i="32" a="1"/>
  <c r="S885" i="32" s="1"/>
  <c r="S1207" i="32" a="1"/>
  <c r="S1207" i="32" s="1"/>
  <c r="E1207" i="32" s="1"/>
  <c r="S667" i="32" a="1"/>
  <c r="S667" i="32" s="1"/>
  <c r="E667" i="32" s="1"/>
  <c r="S1713" i="32" a="1"/>
  <c r="S1713" i="32" s="1"/>
  <c r="E1713" i="32" s="1"/>
  <c r="S971" i="32" a="1"/>
  <c r="S971" i="32" s="1"/>
  <c r="E971" i="32" s="1"/>
  <c r="S1735" i="32" a="1"/>
  <c r="S1735" i="32" s="1"/>
  <c r="E1735" i="32" s="1"/>
  <c r="S1677" i="32" a="1"/>
  <c r="S1677" i="32" s="1"/>
  <c r="E1677" i="32" s="1"/>
  <c r="S1705" i="32" a="1"/>
  <c r="S1705" i="32" s="1"/>
  <c r="E1705" i="32" s="1"/>
  <c r="S913" i="32" a="1"/>
  <c r="S913" i="32" s="1"/>
  <c r="E913" i="32" s="1"/>
  <c r="S1087" i="32" a="1"/>
  <c r="S1087" i="32" s="1"/>
  <c r="E1087" i="32" s="1"/>
  <c r="S1773" i="32" a="1"/>
  <c r="S1773" i="32" s="1"/>
  <c r="E1773" i="32" s="1"/>
  <c r="S673" i="32" a="1"/>
  <c r="S673" i="32" s="1"/>
  <c r="E673" i="32" s="1"/>
  <c r="S1085" i="32" a="1"/>
  <c r="S1085" i="32" s="1"/>
  <c r="E1085" i="32" s="1"/>
  <c r="S1815" i="32" a="1"/>
  <c r="S1815" i="32" s="1"/>
  <c r="E1815" i="32" s="1"/>
  <c r="S681" i="32" a="1"/>
  <c r="S681" i="32" s="1"/>
  <c r="E681" i="32" s="1"/>
  <c r="S1783" i="32" a="1"/>
  <c r="S1783" i="32" s="1"/>
  <c r="E1783" i="32" s="1"/>
  <c r="S1803" i="32" a="1"/>
  <c r="S1803" i="32" s="1"/>
  <c r="E1803" i="32" s="1"/>
  <c r="S1749" i="32" a="1"/>
  <c r="S1749" i="32" s="1"/>
  <c r="E1749" i="32" s="1"/>
  <c r="S1075" i="32" a="1"/>
  <c r="S1075" i="32" s="1"/>
  <c r="E1075" i="32" s="1"/>
  <c r="S1211" i="32" a="1"/>
  <c r="S1211" i="32" s="1"/>
  <c r="E1211" i="32" s="1"/>
  <c r="S747" i="32" a="1"/>
  <c r="S747" i="32" s="1"/>
  <c r="E747" i="32" s="1"/>
  <c r="S911" i="32" a="1"/>
  <c r="S911" i="32" s="1"/>
  <c r="E911" i="32" s="1"/>
  <c r="S737" i="32" a="1"/>
  <c r="S737" i="32" s="1"/>
  <c r="E737" i="32" s="1"/>
  <c r="S873" i="32" a="1"/>
  <c r="S873" i="32" s="1"/>
  <c r="S1189" i="32" a="1"/>
  <c r="S1189" i="32" s="1"/>
  <c r="E1189" i="32" s="1"/>
  <c r="S1029" i="32" a="1"/>
  <c r="S1029" i="32" s="1"/>
  <c r="E1029" i="32" s="1"/>
  <c r="S1775" i="32" a="1"/>
  <c r="S1775" i="32" s="1"/>
  <c r="E1775" i="32" s="1"/>
  <c r="S1679" i="32" a="1"/>
  <c r="S1679" i="32" s="1"/>
  <c r="E1679" i="32" s="1"/>
  <c r="S1163" i="32" a="1"/>
  <c r="S1163" i="32" s="1"/>
  <c r="E1163" i="32" s="1"/>
  <c r="S1055" i="32" a="1"/>
  <c r="S1055" i="32" s="1"/>
  <c r="E1055" i="32" s="1"/>
  <c r="S709" i="32" a="1"/>
  <c r="S709" i="32" s="1"/>
  <c r="E709" i="32" s="1"/>
  <c r="S1771" i="32" a="1"/>
  <c r="S1771" i="32" s="1"/>
  <c r="E1771" i="32" s="1"/>
  <c r="S1697" i="32" a="1"/>
  <c r="S1697" i="32" s="1"/>
  <c r="E1697" i="32" s="1"/>
  <c r="S1007" i="32" a="1"/>
  <c r="S1007" i="32" s="1"/>
  <c r="E1007" i="32" s="1"/>
  <c r="S1199" i="32" a="1"/>
  <c r="S1199" i="32" s="1"/>
  <c r="E1199" i="32" s="1"/>
  <c r="S1089" i="32" a="1"/>
  <c r="S1089" i="32" s="1"/>
  <c r="E1089" i="32" s="1"/>
  <c r="S1175" i="32" a="1"/>
  <c r="S1175" i="32" s="1"/>
  <c r="E1175" i="32" s="1"/>
  <c r="S1743" i="32" a="1"/>
  <c r="S1743" i="32" s="1"/>
  <c r="E1743" i="32" s="1"/>
  <c r="S1763" i="32" a="1"/>
  <c r="S1763" i="32" s="1"/>
  <c r="E1763" i="32" s="1"/>
  <c r="S1757" i="32" a="1"/>
  <c r="S1757" i="32" s="1"/>
  <c r="S693" i="32" a="1"/>
  <c r="S693" i="32" s="1"/>
  <c r="E693" i="32" s="1"/>
  <c r="S717" i="32" a="1"/>
  <c r="S717" i="32" s="1"/>
  <c r="E717" i="32" s="1"/>
  <c r="S919" i="32" a="1"/>
  <c r="S919" i="32" s="1"/>
  <c r="E919" i="32" s="1"/>
  <c r="S741" i="32" a="1"/>
  <c r="S741" i="32" s="1"/>
  <c r="E741" i="32" s="1"/>
  <c r="S707" i="32" a="1"/>
  <c r="S707" i="32" s="1"/>
  <c r="E707" i="32" s="1"/>
  <c r="S1723" i="32" a="1"/>
  <c r="S1723" i="32" s="1"/>
  <c r="E1723" i="32" s="1"/>
  <c r="S767" i="32" a="1"/>
  <c r="S767" i="32" s="1"/>
  <c r="E767" i="32" s="1"/>
  <c r="S1153" i="32" a="1"/>
  <c r="S1153" i="32" s="1"/>
  <c r="E1153" i="32" s="1"/>
  <c r="S1147" i="32" a="1"/>
  <c r="S1147" i="32" s="1"/>
  <c r="E1147" i="32" s="1"/>
  <c r="S987" i="32" a="1"/>
  <c r="S987" i="32" s="1"/>
  <c r="E987" i="32" s="1"/>
  <c r="S861" i="32" a="1"/>
  <c r="S861" i="32" s="1"/>
  <c r="E861" i="32" s="1"/>
  <c r="S751" i="32" a="1"/>
  <c r="S751" i="32" s="1"/>
  <c r="E751" i="32" s="1"/>
  <c r="S929" i="32" a="1"/>
  <c r="S929" i="32" s="1"/>
  <c r="E929" i="32" s="1"/>
  <c r="S1053" i="32" a="1"/>
  <c r="S1053" i="32" s="1"/>
  <c r="E1053" i="32" s="1"/>
  <c r="S915" i="32" a="1"/>
  <c r="S915" i="32" s="1"/>
  <c r="E915" i="32" s="1"/>
  <c r="S1031" i="32" a="1"/>
  <c r="S1031" i="32" s="1"/>
  <c r="E1031" i="32" s="1"/>
  <c r="S881" i="32" a="1"/>
  <c r="S881" i="32" s="1"/>
  <c r="E881" i="32" s="1"/>
  <c r="S1669" i="32" a="1"/>
  <c r="S1669" i="32" s="1"/>
  <c r="E1669" i="32" s="1"/>
  <c r="S931" i="32" a="1"/>
  <c r="S931" i="32" s="1"/>
  <c r="E931" i="32" s="1"/>
  <c r="S979" i="32" a="1"/>
  <c r="S979" i="32" s="1"/>
  <c r="E979" i="32" s="1"/>
  <c r="S1097" i="32" a="1"/>
  <c r="S1097" i="32" s="1"/>
  <c r="E1097" i="32" s="1"/>
  <c r="S1725" i="32" a="1"/>
  <c r="S1725" i="32" s="1"/>
  <c r="E1725" i="32" s="1"/>
  <c r="S977" i="32" a="1"/>
  <c r="S977" i="32" s="1"/>
  <c r="E977" i="32" s="1"/>
  <c r="S955" i="32" a="1"/>
  <c r="S955" i="32" s="1"/>
  <c r="E955" i="32" s="1"/>
  <c r="S995" i="32" a="1"/>
  <c r="S995" i="32" s="1"/>
  <c r="E995" i="32" s="1"/>
  <c r="S1073" i="32" a="1"/>
  <c r="S1073" i="32" s="1"/>
  <c r="E1073" i="32" s="1"/>
  <c r="S1113" i="32" a="1"/>
  <c r="S1113" i="32" s="1"/>
  <c r="E1113" i="32" s="1"/>
  <c r="S1787" i="32" a="1"/>
  <c r="S1787" i="32" s="1"/>
  <c r="E1787" i="32" s="1"/>
  <c r="S1805" i="32" a="1"/>
  <c r="S1805" i="32" s="1"/>
  <c r="E1805" i="32" s="1"/>
  <c r="S1759" i="32" a="1"/>
  <c r="S1759" i="32" s="1"/>
  <c r="E1759" i="32" s="1"/>
  <c r="S1745" i="32" a="1"/>
  <c r="S1745" i="32" s="1"/>
  <c r="E1745" i="32" s="1"/>
  <c r="S665" i="32" a="1"/>
  <c r="S665" i="32" s="1"/>
  <c r="E665" i="32" s="1"/>
  <c r="S671" i="32" a="1"/>
  <c r="S671" i="32" s="1"/>
  <c r="E671" i="32" s="1"/>
  <c r="S1817" i="32" a="1"/>
  <c r="S1817" i="32" s="1"/>
  <c r="E1817" i="32" s="1"/>
  <c r="S1161" i="32" a="1"/>
  <c r="S1161" i="32" s="1"/>
  <c r="E1161" i="32" s="1"/>
  <c r="S1111" i="32" a="1"/>
  <c r="S1111" i="32" s="1"/>
  <c r="E1111" i="32" s="1"/>
  <c r="S771" i="32" a="1"/>
  <c r="S771" i="32" s="1"/>
  <c r="E771" i="32" s="1"/>
  <c r="S1167" i="32" a="1"/>
  <c r="S1167" i="32" s="1"/>
  <c r="E1167" i="32" s="1"/>
  <c r="S757" i="32" a="1"/>
  <c r="S757" i="32" s="1"/>
  <c r="E757" i="32" s="1"/>
  <c r="S1051" i="32" a="1"/>
  <c r="S1051" i="32" s="1"/>
  <c r="E1051" i="32" s="1"/>
  <c r="S981" i="32" a="1"/>
  <c r="S981" i="32" s="1"/>
  <c r="E981" i="32" s="1"/>
  <c r="S905" i="32" a="1"/>
  <c r="S905" i="32" s="1"/>
  <c r="E905" i="32" s="1"/>
  <c r="S1811" i="32" a="1"/>
  <c r="S1811" i="32" s="1"/>
  <c r="E1811" i="32" s="1"/>
  <c r="S695" i="32" a="1"/>
  <c r="S695" i="32" s="1"/>
  <c r="E695" i="32" s="1"/>
  <c r="S887" i="32" a="1"/>
  <c r="S887" i="32" s="1"/>
  <c r="E887" i="32" s="1"/>
  <c r="R983" i="32" a="1"/>
  <c r="R983" i="32" s="1"/>
  <c r="D983" i="32" s="1"/>
  <c r="R1123" i="32" a="1"/>
  <c r="R1123" i="32" s="1"/>
  <c r="D1123" i="32" s="1"/>
  <c r="R1799" i="32" a="1"/>
  <c r="R1799" i="32" s="1"/>
  <c r="D1799" i="32" s="1"/>
  <c r="R1731" i="32" a="1"/>
  <c r="R1731" i="32" s="1"/>
  <c r="D1731" i="32" s="1"/>
  <c r="R941" i="32" a="1"/>
  <c r="R941" i="32" s="1"/>
  <c r="D941" i="32" s="1"/>
  <c r="R1687" i="32" a="1"/>
  <c r="R1687" i="32" s="1"/>
  <c r="D1687" i="32" s="1"/>
  <c r="R993" i="32" a="1"/>
  <c r="R993" i="32" s="1"/>
  <c r="D993" i="32" s="1"/>
  <c r="R877" i="32" a="1"/>
  <c r="R877" i="32" s="1"/>
  <c r="D877" i="32" s="1"/>
  <c r="R899" i="32" a="1"/>
  <c r="R899" i="32" s="1"/>
  <c r="D899" i="32" s="1"/>
  <c r="R939" i="32" a="1"/>
  <c r="R939" i="32" s="1"/>
  <c r="D939" i="32" s="1"/>
  <c r="R1095" i="32" a="1"/>
  <c r="R1095" i="32" s="1"/>
  <c r="D1095" i="32" s="1"/>
  <c r="R1143" i="32" a="1"/>
  <c r="R1143" i="32" s="1"/>
  <c r="D1143" i="32" s="1"/>
  <c r="R1791" i="32" a="1"/>
  <c r="R1791" i="32" s="1"/>
  <c r="D1791" i="32" s="1"/>
  <c r="R1741" i="32" a="1"/>
  <c r="R1741" i="32" s="1"/>
  <c r="D1741" i="32" s="1"/>
  <c r="R691" i="32" a="1"/>
  <c r="R691" i="32" s="1"/>
  <c r="D691" i="32" s="1"/>
  <c r="R1797" i="32" a="1"/>
  <c r="R1797" i="32" s="1"/>
  <c r="D1797" i="32" s="1"/>
  <c r="R1083" i="32" a="1"/>
  <c r="R1083" i="32" s="1"/>
  <c r="D1083" i="32" s="1"/>
  <c r="R1107" i="32" a="1"/>
  <c r="R1107" i="32" s="1"/>
  <c r="D1107" i="32" s="1"/>
  <c r="R1753" i="32" a="1"/>
  <c r="R1753" i="32" s="1"/>
  <c r="D1753" i="32" s="1"/>
  <c r="R661" i="32" a="1"/>
  <c r="R661" i="32" s="1"/>
  <c r="D661" i="32" s="1"/>
  <c r="R663" i="32" a="1"/>
  <c r="R663" i="32" s="1"/>
  <c r="D663" i="32" s="1"/>
  <c r="R1683" i="32" a="1"/>
  <c r="R1683" i="32" s="1"/>
  <c r="D1683" i="32" s="1"/>
  <c r="R1109" i="32" a="1"/>
  <c r="R1109" i="32" s="1"/>
  <c r="D1109" i="32" s="1"/>
  <c r="R775" i="32" a="1"/>
  <c r="R775" i="32" s="1"/>
  <c r="D775" i="32" s="1"/>
  <c r="R1091" i="32" a="1"/>
  <c r="R1091" i="32" s="1"/>
  <c r="D1091" i="32" s="1"/>
  <c r="R731" i="32" a="1"/>
  <c r="R731" i="32" s="1"/>
  <c r="D731" i="32" s="1"/>
  <c r="R779" i="32" a="1"/>
  <c r="R779" i="32" s="1"/>
  <c r="D779" i="32" s="1"/>
  <c r="R753" i="32" a="1"/>
  <c r="R753" i="32" s="1"/>
  <c r="D753" i="32" s="1"/>
  <c r="R743" i="32" a="1"/>
  <c r="R743" i="32" s="1"/>
  <c r="D743" i="32" s="1"/>
  <c r="R763" i="32" a="1"/>
  <c r="R763" i="32" s="1"/>
  <c r="D763" i="32" s="1"/>
  <c r="R769" i="32" a="1"/>
  <c r="R769" i="32" s="1"/>
  <c r="D769" i="32" s="1"/>
  <c r="R1035" i="32" a="1"/>
  <c r="R1035" i="32" s="1"/>
  <c r="D1035" i="32" s="1"/>
  <c r="R1729" i="32" a="1"/>
  <c r="R1729" i="32" s="1"/>
  <c r="D1729" i="32" s="1"/>
  <c r="R765" i="32" a="1"/>
  <c r="R765" i="32" s="1"/>
  <c r="D765" i="32" s="1"/>
  <c r="R885" i="32" a="1"/>
  <c r="R885" i="32" s="1"/>
  <c r="D885" i="32" s="1"/>
  <c r="R1207" i="32" a="1"/>
  <c r="R1207" i="32" s="1"/>
  <c r="D1207" i="32" s="1"/>
  <c r="R667" i="32" a="1"/>
  <c r="R667" i="32" s="1"/>
  <c r="D667" i="32" s="1"/>
  <c r="R1713" i="32" a="1"/>
  <c r="R1713" i="32" s="1"/>
  <c r="D1713" i="32" s="1"/>
  <c r="R971" i="32" a="1"/>
  <c r="R971" i="32" s="1"/>
  <c r="D971" i="32" s="1"/>
  <c r="R1735" i="32" a="1"/>
  <c r="R1735" i="32" s="1"/>
  <c r="D1735" i="32" s="1"/>
  <c r="R1677" i="32" a="1"/>
  <c r="R1677" i="32" s="1"/>
  <c r="D1677" i="32" s="1"/>
  <c r="R1705" i="32" a="1"/>
  <c r="R1705" i="32" s="1"/>
  <c r="D1705" i="32" s="1"/>
  <c r="R913" i="32" a="1"/>
  <c r="R913" i="32" s="1"/>
  <c r="D913" i="32" s="1"/>
  <c r="R1087" i="32" a="1"/>
  <c r="R1087" i="32" s="1"/>
  <c r="D1087" i="32" s="1"/>
  <c r="R1773" i="32" a="1"/>
  <c r="R1773" i="32" s="1"/>
  <c r="D1773" i="32" s="1"/>
  <c r="R673" i="32" a="1"/>
  <c r="R673" i="32" s="1"/>
  <c r="D673" i="32" s="1"/>
  <c r="R1085" i="32" a="1"/>
  <c r="R1085" i="32" s="1"/>
  <c r="D1085" i="32" s="1"/>
  <c r="R1815" i="32" a="1"/>
  <c r="R1815" i="32" s="1"/>
  <c r="D1815" i="32" s="1"/>
  <c r="R681" i="32" a="1"/>
  <c r="R681" i="32" s="1"/>
  <c r="D681" i="32" s="1"/>
  <c r="R1783" i="32" a="1"/>
  <c r="R1783" i="32" s="1"/>
  <c r="D1783" i="32" s="1"/>
  <c r="R1803" i="32" a="1"/>
  <c r="R1803" i="32" s="1"/>
  <c r="D1803" i="32" s="1"/>
  <c r="R1749" i="32" a="1"/>
  <c r="R1749" i="32" s="1"/>
  <c r="D1749" i="32" s="1"/>
  <c r="R1075" i="32" a="1"/>
  <c r="R1075" i="32" s="1"/>
  <c r="D1075" i="32" s="1"/>
  <c r="R1211" i="32" a="1"/>
  <c r="R1211" i="32" s="1"/>
  <c r="D1211" i="32" s="1"/>
  <c r="R747" i="32" a="1"/>
  <c r="R747" i="32" s="1"/>
  <c r="D747" i="32" s="1"/>
  <c r="R911" i="32" a="1"/>
  <c r="R911" i="32" s="1"/>
  <c r="D911" i="32" s="1"/>
  <c r="R737" i="32" a="1"/>
  <c r="R737" i="32" s="1"/>
  <c r="D737" i="32" s="1"/>
  <c r="R873" i="32" a="1"/>
  <c r="R873" i="32" s="1"/>
  <c r="D873" i="32" s="1"/>
  <c r="R1189" i="32" a="1"/>
  <c r="R1189" i="32" s="1"/>
  <c r="D1189" i="32" s="1"/>
  <c r="R1029" i="32" a="1"/>
  <c r="R1029" i="32" s="1"/>
  <c r="D1029" i="32" s="1"/>
  <c r="R1775" i="32" a="1"/>
  <c r="R1775" i="32" s="1"/>
  <c r="D1775" i="32" s="1"/>
  <c r="R1679" i="32" a="1"/>
  <c r="R1679" i="32" s="1"/>
  <c r="D1679" i="32" s="1"/>
  <c r="R1163" i="32" a="1"/>
  <c r="R1163" i="32" s="1"/>
  <c r="D1163" i="32" s="1"/>
  <c r="R1055" i="32" a="1"/>
  <c r="R1055" i="32" s="1"/>
  <c r="D1055" i="32" s="1"/>
  <c r="R709" i="32" a="1"/>
  <c r="R709" i="32" s="1"/>
  <c r="D709" i="32" s="1"/>
  <c r="R1771" i="32" a="1"/>
  <c r="R1771" i="32" s="1"/>
  <c r="D1771" i="32" s="1"/>
  <c r="R1697" i="32" a="1"/>
  <c r="R1697" i="32" s="1"/>
  <c r="D1697" i="32" s="1"/>
  <c r="R1007" i="32" a="1"/>
  <c r="R1007" i="32" s="1"/>
  <c r="D1007" i="32" s="1"/>
  <c r="R1199" i="32" a="1"/>
  <c r="R1199" i="32" s="1"/>
  <c r="D1199" i="32" s="1"/>
  <c r="R1089" i="32" a="1"/>
  <c r="R1089" i="32" s="1"/>
  <c r="D1089" i="32" s="1"/>
  <c r="R1175" i="32" a="1"/>
  <c r="R1175" i="32" s="1"/>
  <c r="D1175" i="32" s="1"/>
  <c r="R1743" i="32" a="1"/>
  <c r="R1743" i="32" s="1"/>
  <c r="D1743" i="32" s="1"/>
  <c r="R1763" i="32" a="1"/>
  <c r="R1763" i="32" s="1"/>
  <c r="D1763" i="32" s="1"/>
  <c r="R1757" i="32" a="1"/>
  <c r="R1757" i="32" s="1"/>
  <c r="D1757" i="32" s="1"/>
  <c r="R693" i="32" a="1"/>
  <c r="R693" i="32" s="1"/>
  <c r="D693" i="32" s="1"/>
  <c r="R717" i="32" a="1"/>
  <c r="R717" i="32" s="1"/>
  <c r="D717" i="32" s="1"/>
  <c r="R919" i="32" a="1"/>
  <c r="R919" i="32" s="1"/>
  <c r="D919" i="32" s="1"/>
  <c r="R741" i="32" a="1"/>
  <c r="R741" i="32" s="1"/>
  <c r="D741" i="32" s="1"/>
  <c r="R707" i="32" a="1"/>
  <c r="R707" i="32" s="1"/>
  <c r="D707" i="32" s="1"/>
  <c r="R1723" i="32" a="1"/>
  <c r="R1723" i="32" s="1"/>
  <c r="D1723" i="32" s="1"/>
  <c r="R767" i="32" a="1"/>
  <c r="R767" i="32" s="1"/>
  <c r="D767" i="32" s="1"/>
  <c r="R1153" i="32" a="1"/>
  <c r="R1153" i="32" s="1"/>
  <c r="D1153" i="32" s="1"/>
  <c r="R1147" i="32" a="1"/>
  <c r="R1147" i="32" s="1"/>
  <c r="D1147" i="32" s="1"/>
  <c r="R987" i="32" a="1"/>
  <c r="R987" i="32" s="1"/>
  <c r="D987" i="32" s="1"/>
  <c r="R861" i="32" a="1"/>
  <c r="R861" i="32" s="1"/>
  <c r="D861" i="32" s="1"/>
  <c r="R751" i="32" a="1"/>
  <c r="R751" i="32" s="1"/>
  <c r="D751" i="32" s="1"/>
  <c r="R929" i="32" a="1"/>
  <c r="R929" i="32" s="1"/>
  <c r="D929" i="32" s="1"/>
  <c r="R1053" i="32" a="1"/>
  <c r="R1053" i="32" s="1"/>
  <c r="D1053" i="32" s="1"/>
  <c r="R915" i="32" a="1"/>
  <c r="R915" i="32" s="1"/>
  <c r="D915" i="32" s="1"/>
  <c r="R1031" i="32" a="1"/>
  <c r="R1031" i="32" s="1"/>
  <c r="D1031" i="32" s="1"/>
  <c r="R881" i="32" a="1"/>
  <c r="R881" i="32" s="1"/>
  <c r="D881" i="32" s="1"/>
  <c r="R1669" i="32" a="1"/>
  <c r="R1669" i="32" s="1"/>
  <c r="D1669" i="32" s="1"/>
  <c r="R931" i="32" a="1"/>
  <c r="R931" i="32" s="1"/>
  <c r="D931" i="32" s="1"/>
  <c r="R979" i="32" a="1"/>
  <c r="R979" i="32" s="1"/>
  <c r="D979" i="32" s="1"/>
  <c r="R1097" i="32" a="1"/>
  <c r="R1097" i="32" s="1"/>
  <c r="D1097" i="32" s="1"/>
  <c r="R1725" i="32" a="1"/>
  <c r="R1725" i="32" s="1"/>
  <c r="D1725" i="32" s="1"/>
  <c r="R977" i="32" a="1"/>
  <c r="R977" i="32" s="1"/>
  <c r="D977" i="32" s="1"/>
  <c r="R955" i="32" a="1"/>
  <c r="R955" i="32" s="1"/>
  <c r="D955" i="32" s="1"/>
  <c r="R995" i="32" a="1"/>
  <c r="R995" i="32" s="1"/>
  <c r="D995" i="32" s="1"/>
  <c r="R1073" i="32" a="1"/>
  <c r="R1073" i="32" s="1"/>
  <c r="D1073" i="32" s="1"/>
  <c r="R1113" i="32" a="1"/>
  <c r="R1113" i="32" s="1"/>
  <c r="D1113" i="32" s="1"/>
  <c r="R1787" i="32" a="1"/>
  <c r="R1787" i="32" s="1"/>
  <c r="D1787" i="32" s="1"/>
  <c r="R1805" i="32" a="1"/>
  <c r="R1805" i="32" s="1"/>
  <c r="D1805" i="32" s="1"/>
  <c r="R1759" i="32" a="1"/>
  <c r="R1759" i="32" s="1"/>
  <c r="D1759" i="32" s="1"/>
  <c r="R1745" i="32" a="1"/>
  <c r="R1745" i="32" s="1"/>
  <c r="D1745" i="32" s="1"/>
  <c r="R665" i="32" a="1"/>
  <c r="R665" i="32" s="1"/>
  <c r="D665" i="32" s="1"/>
  <c r="R671" i="32" a="1"/>
  <c r="R671" i="32" s="1"/>
  <c r="D671" i="32" s="1"/>
  <c r="R1817" i="32" a="1"/>
  <c r="R1817" i="32" s="1"/>
  <c r="D1817" i="32" s="1"/>
  <c r="R1161" i="32" a="1"/>
  <c r="R1161" i="32" s="1"/>
  <c r="D1161" i="32" s="1"/>
  <c r="R1111" i="32" a="1"/>
  <c r="R1111" i="32" s="1"/>
  <c r="D1111" i="32" s="1"/>
  <c r="R771" i="32" a="1"/>
  <c r="R771" i="32" s="1"/>
  <c r="D771" i="32" s="1"/>
  <c r="R1167" i="32" a="1"/>
  <c r="R1167" i="32" s="1"/>
  <c r="D1167" i="32" s="1"/>
  <c r="R757" i="32" a="1"/>
  <c r="R757" i="32" s="1"/>
  <c r="D757" i="32" s="1"/>
  <c r="R1051" i="32" a="1"/>
  <c r="R1051" i="32" s="1"/>
  <c r="D1051" i="32" s="1"/>
  <c r="R981" i="32" a="1"/>
  <c r="R981" i="32" s="1"/>
  <c r="R905" i="32" a="1"/>
  <c r="R905" i="32" s="1"/>
  <c r="D905" i="32" s="1"/>
  <c r="R1811" i="32" a="1"/>
  <c r="R1811" i="32" s="1"/>
  <c r="D1811" i="32" s="1"/>
  <c r="R695" i="32" a="1"/>
  <c r="R695" i="32" s="1"/>
  <c r="D695" i="32" s="1"/>
  <c r="R887" i="32" a="1"/>
  <c r="R887" i="32" s="1"/>
  <c r="D887" i="32" s="1"/>
  <c r="V983" i="32" a="1"/>
  <c r="V983" i="32" s="1"/>
  <c r="L983" i="32" s="1"/>
  <c r="V1123" i="32" a="1"/>
  <c r="V1123" i="32" s="1"/>
  <c r="L1123" i="32" s="1"/>
  <c r="V1799" i="32" a="1"/>
  <c r="V1799" i="32" s="1"/>
  <c r="L1799" i="32" s="1"/>
  <c r="V1731" i="32" a="1"/>
  <c r="V1731" i="32" s="1"/>
  <c r="L1731" i="32" s="1"/>
  <c r="V941" i="32" a="1"/>
  <c r="V941" i="32" s="1"/>
  <c r="L941" i="32" s="1"/>
  <c r="V1687" i="32" a="1"/>
  <c r="V1687" i="32" s="1"/>
  <c r="L1687" i="32" s="1"/>
  <c r="V993" i="32" a="1"/>
  <c r="V993" i="32" s="1"/>
  <c r="L993" i="32" s="1"/>
  <c r="V877" i="32" a="1"/>
  <c r="V877" i="32" s="1"/>
  <c r="L877" i="32" s="1"/>
  <c r="V899" i="32" a="1"/>
  <c r="V899" i="32" s="1"/>
  <c r="L899" i="32" s="1"/>
  <c r="V939" i="32" a="1"/>
  <c r="V939" i="32" s="1"/>
  <c r="L939" i="32" s="1"/>
  <c r="V1095" i="32" a="1"/>
  <c r="V1095" i="32" s="1"/>
  <c r="L1095" i="32" s="1"/>
  <c r="V1143" i="32" a="1"/>
  <c r="V1143" i="32" s="1"/>
  <c r="L1143" i="32" s="1"/>
  <c r="V1791" i="32" a="1"/>
  <c r="V1791" i="32" s="1"/>
  <c r="L1791" i="32" s="1"/>
  <c r="V1741" i="32" a="1"/>
  <c r="V1741" i="32" s="1"/>
  <c r="L1741" i="32" s="1"/>
  <c r="V691" i="32" a="1"/>
  <c r="V691" i="32" s="1"/>
  <c r="L691" i="32" s="1"/>
  <c r="V1797" i="32" a="1"/>
  <c r="V1797" i="32" s="1"/>
  <c r="L1797" i="32" s="1"/>
  <c r="V1083" i="32" a="1"/>
  <c r="V1083" i="32" s="1"/>
  <c r="L1083" i="32" s="1"/>
  <c r="V1107" i="32" a="1"/>
  <c r="V1107" i="32" s="1"/>
  <c r="L1107" i="32" s="1"/>
  <c r="V1753" i="32" a="1"/>
  <c r="V1753" i="32" s="1"/>
  <c r="L1753" i="32" s="1"/>
  <c r="V661" i="32" a="1"/>
  <c r="V661" i="32" s="1"/>
  <c r="L661" i="32" s="1"/>
  <c r="V663" i="32" a="1"/>
  <c r="V663" i="32" s="1"/>
  <c r="L663" i="32" s="1"/>
  <c r="V1683" i="32" a="1"/>
  <c r="V1683" i="32" s="1"/>
  <c r="L1683" i="32" s="1"/>
  <c r="V1109" i="32" a="1"/>
  <c r="V1109" i="32" s="1"/>
  <c r="L1109" i="32" s="1"/>
  <c r="V775" i="32" a="1"/>
  <c r="V775" i="32" s="1"/>
  <c r="L775" i="32" s="1"/>
  <c r="V1091" i="32" a="1"/>
  <c r="V1091" i="32" s="1"/>
  <c r="L1091" i="32" s="1"/>
  <c r="V731" i="32" a="1"/>
  <c r="V731" i="32" s="1"/>
  <c r="L731" i="32" s="1"/>
  <c r="V779" i="32" a="1"/>
  <c r="V779" i="32" s="1"/>
  <c r="L779" i="32" s="1"/>
  <c r="V753" i="32" a="1"/>
  <c r="V753" i="32" s="1"/>
  <c r="L753" i="32" s="1"/>
  <c r="V743" i="32" a="1"/>
  <c r="V743" i="32" s="1"/>
  <c r="L743" i="32" s="1"/>
  <c r="V763" i="32" a="1"/>
  <c r="V763" i="32" s="1"/>
  <c r="L763" i="32" s="1"/>
  <c r="V769" i="32" a="1"/>
  <c r="V769" i="32" s="1"/>
  <c r="L769" i="32" s="1"/>
  <c r="V1035" i="32" a="1"/>
  <c r="V1035" i="32" s="1"/>
  <c r="L1035" i="32" s="1"/>
  <c r="V1729" i="32" a="1"/>
  <c r="V1729" i="32" s="1"/>
  <c r="L1729" i="32" s="1"/>
  <c r="V765" i="32" a="1"/>
  <c r="V765" i="32" s="1"/>
  <c r="L765" i="32" s="1"/>
  <c r="V885" i="32" a="1"/>
  <c r="V885" i="32" s="1"/>
  <c r="L885" i="32" s="1"/>
  <c r="V1207" i="32" a="1"/>
  <c r="V1207" i="32" s="1"/>
  <c r="L1207" i="32" s="1"/>
  <c r="V667" i="32" a="1"/>
  <c r="V667" i="32" s="1"/>
  <c r="L667" i="32" s="1"/>
  <c r="V1713" i="32" a="1"/>
  <c r="V1713" i="32" s="1"/>
  <c r="L1713" i="32" s="1"/>
  <c r="V971" i="32" a="1"/>
  <c r="V971" i="32" s="1"/>
  <c r="L971" i="32" s="1"/>
  <c r="V1735" i="32" a="1"/>
  <c r="V1735" i="32" s="1"/>
  <c r="L1735" i="32" s="1"/>
  <c r="V1677" i="32" a="1"/>
  <c r="V1677" i="32" s="1"/>
  <c r="L1677" i="32" s="1"/>
  <c r="V1705" i="32" a="1"/>
  <c r="V1705" i="32" s="1"/>
  <c r="L1705" i="32" s="1"/>
  <c r="V913" i="32" a="1"/>
  <c r="V913" i="32" s="1"/>
  <c r="L913" i="32" s="1"/>
  <c r="V1087" i="32" a="1"/>
  <c r="V1087" i="32" s="1"/>
  <c r="L1087" i="32" s="1"/>
  <c r="V1773" i="32" a="1"/>
  <c r="V1773" i="32" s="1"/>
  <c r="L1773" i="32" s="1"/>
  <c r="V673" i="32" a="1"/>
  <c r="V673" i="32" s="1"/>
  <c r="L673" i="32" s="1"/>
  <c r="V1085" i="32" a="1"/>
  <c r="V1085" i="32" s="1"/>
  <c r="L1085" i="32" s="1"/>
  <c r="V1815" i="32" a="1"/>
  <c r="V1815" i="32" s="1"/>
  <c r="L1815" i="32" s="1"/>
  <c r="V681" i="32" a="1"/>
  <c r="V681" i="32" s="1"/>
  <c r="L681" i="32" s="1"/>
  <c r="V1783" i="32" a="1"/>
  <c r="V1783" i="32" s="1"/>
  <c r="L1783" i="32" s="1"/>
  <c r="V1803" i="32" a="1"/>
  <c r="V1803" i="32" s="1"/>
  <c r="L1803" i="32" s="1"/>
  <c r="V1749" i="32" a="1"/>
  <c r="V1749" i="32" s="1"/>
  <c r="L1749" i="32" s="1"/>
  <c r="V1075" i="32" a="1"/>
  <c r="V1075" i="32" s="1"/>
  <c r="L1075" i="32" s="1"/>
  <c r="V1211" i="32" a="1"/>
  <c r="V1211" i="32" s="1"/>
  <c r="L1211" i="32" s="1"/>
  <c r="V747" i="32" a="1"/>
  <c r="V747" i="32" s="1"/>
  <c r="L747" i="32" s="1"/>
  <c r="V911" i="32" a="1"/>
  <c r="V911" i="32" s="1"/>
  <c r="L911" i="32" s="1"/>
  <c r="V737" i="32" a="1"/>
  <c r="V737" i="32" s="1"/>
  <c r="L737" i="32" s="1"/>
  <c r="V873" i="32" a="1"/>
  <c r="V873" i="32" s="1"/>
  <c r="L873" i="32" s="1"/>
  <c r="V1189" i="32" a="1"/>
  <c r="V1189" i="32" s="1"/>
  <c r="L1189" i="32" s="1"/>
  <c r="V1029" i="32" a="1"/>
  <c r="V1029" i="32" s="1"/>
  <c r="L1029" i="32" s="1"/>
  <c r="V1775" i="32" a="1"/>
  <c r="V1775" i="32" s="1"/>
  <c r="L1775" i="32" s="1"/>
  <c r="V1679" i="32" a="1"/>
  <c r="V1679" i="32" s="1"/>
  <c r="L1679" i="32" s="1"/>
  <c r="V1163" i="32" a="1"/>
  <c r="V1163" i="32" s="1"/>
  <c r="L1163" i="32" s="1"/>
  <c r="V1055" i="32" a="1"/>
  <c r="V1055" i="32" s="1"/>
  <c r="L1055" i="32" s="1"/>
  <c r="V709" i="32" a="1"/>
  <c r="V709" i="32" s="1"/>
  <c r="L709" i="32" s="1"/>
  <c r="V1771" i="32" a="1"/>
  <c r="V1771" i="32" s="1"/>
  <c r="L1771" i="32" s="1"/>
  <c r="V1697" i="32" a="1"/>
  <c r="V1697" i="32" s="1"/>
  <c r="L1697" i="32" s="1"/>
  <c r="V1007" i="32" a="1"/>
  <c r="V1007" i="32" s="1"/>
  <c r="L1007" i="32" s="1"/>
  <c r="V1199" i="32" a="1"/>
  <c r="V1199" i="32" s="1"/>
  <c r="L1199" i="32" s="1"/>
  <c r="V1089" i="32" a="1"/>
  <c r="V1089" i="32" s="1"/>
  <c r="L1089" i="32" s="1"/>
  <c r="V1175" i="32" a="1"/>
  <c r="V1175" i="32" s="1"/>
  <c r="L1175" i="32" s="1"/>
  <c r="V1743" i="32" a="1"/>
  <c r="V1743" i="32" s="1"/>
  <c r="L1743" i="32" s="1"/>
  <c r="V1763" i="32" a="1"/>
  <c r="V1763" i="32" s="1"/>
  <c r="L1763" i="32" s="1"/>
  <c r="V1757" i="32" a="1"/>
  <c r="V1757" i="32" s="1"/>
  <c r="L1757" i="32" s="1"/>
  <c r="V693" i="32" a="1"/>
  <c r="V693" i="32" s="1"/>
  <c r="L693" i="32" s="1"/>
  <c r="V717" i="32" a="1"/>
  <c r="V717" i="32" s="1"/>
  <c r="L717" i="32" s="1"/>
  <c r="V919" i="32" a="1"/>
  <c r="V919" i="32" s="1"/>
  <c r="L919" i="32" s="1"/>
  <c r="V741" i="32" a="1"/>
  <c r="V741" i="32" s="1"/>
  <c r="L741" i="32" s="1"/>
  <c r="V707" i="32" a="1"/>
  <c r="V707" i="32" s="1"/>
  <c r="L707" i="32" s="1"/>
  <c r="V1723" i="32" a="1"/>
  <c r="V1723" i="32" s="1"/>
  <c r="L1723" i="32" s="1"/>
  <c r="V767" i="32" a="1"/>
  <c r="V767" i="32" s="1"/>
  <c r="L767" i="32" s="1"/>
  <c r="V1153" i="32" a="1"/>
  <c r="V1153" i="32" s="1"/>
  <c r="L1153" i="32" s="1"/>
  <c r="V1147" i="32" a="1"/>
  <c r="V1147" i="32" s="1"/>
  <c r="L1147" i="32" s="1"/>
  <c r="V987" i="32" a="1"/>
  <c r="V987" i="32" s="1"/>
  <c r="L987" i="32" s="1"/>
  <c r="V861" i="32" a="1"/>
  <c r="V861" i="32" s="1"/>
  <c r="L861" i="32" s="1"/>
  <c r="V751" i="32" a="1"/>
  <c r="V751" i="32" s="1"/>
  <c r="L751" i="32" s="1"/>
  <c r="V929" i="32" a="1"/>
  <c r="V929" i="32" s="1"/>
  <c r="L929" i="32" s="1"/>
  <c r="V1053" i="32" a="1"/>
  <c r="V1053" i="32" s="1"/>
  <c r="L1053" i="32" s="1"/>
  <c r="V915" i="32" a="1"/>
  <c r="V915" i="32" s="1"/>
  <c r="L915" i="32" s="1"/>
  <c r="V1031" i="32" a="1"/>
  <c r="V1031" i="32" s="1"/>
  <c r="L1031" i="32" s="1"/>
  <c r="V881" i="32" a="1"/>
  <c r="V881" i="32" s="1"/>
  <c r="L881" i="32" s="1"/>
  <c r="V1669" i="32" a="1"/>
  <c r="V1669" i="32" s="1"/>
  <c r="L1669" i="32" s="1"/>
  <c r="V931" i="32" a="1"/>
  <c r="V931" i="32" s="1"/>
  <c r="L931" i="32" s="1"/>
  <c r="V979" i="32" a="1"/>
  <c r="V979" i="32" s="1"/>
  <c r="L979" i="32" s="1"/>
  <c r="V1097" i="32" a="1"/>
  <c r="V1097" i="32" s="1"/>
  <c r="L1097" i="32" s="1"/>
  <c r="V1725" i="32" a="1"/>
  <c r="V1725" i="32" s="1"/>
  <c r="L1725" i="32" s="1"/>
  <c r="V977" i="32" a="1"/>
  <c r="V977" i="32" s="1"/>
  <c r="L977" i="32" s="1"/>
  <c r="V955" i="32" a="1"/>
  <c r="V955" i="32" s="1"/>
  <c r="L955" i="32" s="1"/>
  <c r="V995" i="32" a="1"/>
  <c r="V995" i="32" s="1"/>
  <c r="L995" i="32" s="1"/>
  <c r="V1073" i="32" a="1"/>
  <c r="V1073" i="32" s="1"/>
  <c r="L1073" i="32" s="1"/>
  <c r="V1113" i="32" a="1"/>
  <c r="V1113" i="32" s="1"/>
  <c r="L1113" i="32" s="1"/>
  <c r="V1787" i="32" a="1"/>
  <c r="V1787" i="32" s="1"/>
  <c r="L1787" i="32" s="1"/>
  <c r="V1805" i="32" a="1"/>
  <c r="V1805" i="32" s="1"/>
  <c r="L1805" i="32" s="1"/>
  <c r="V1759" i="32" a="1"/>
  <c r="V1759" i="32" s="1"/>
  <c r="L1759" i="32" s="1"/>
  <c r="V1745" i="32" a="1"/>
  <c r="V1745" i="32" s="1"/>
  <c r="L1745" i="32" s="1"/>
  <c r="V665" i="32" a="1"/>
  <c r="V665" i="32" s="1"/>
  <c r="L665" i="32" s="1"/>
  <c r="V671" i="32" a="1"/>
  <c r="V671" i="32" s="1"/>
  <c r="L671" i="32" s="1"/>
  <c r="V1817" i="32" a="1"/>
  <c r="V1817" i="32" s="1"/>
  <c r="L1817" i="32" s="1"/>
  <c r="V1161" i="32" a="1"/>
  <c r="V1161" i="32" s="1"/>
  <c r="L1161" i="32" s="1"/>
  <c r="V1111" i="32" a="1"/>
  <c r="V1111" i="32" s="1"/>
  <c r="L1111" i="32" s="1"/>
  <c r="V771" i="32" a="1"/>
  <c r="V771" i="32" s="1"/>
  <c r="L771" i="32" s="1"/>
  <c r="V1167" i="32" a="1"/>
  <c r="V1167" i="32" s="1"/>
  <c r="L1167" i="32" s="1"/>
  <c r="V757" i="32" a="1"/>
  <c r="V757" i="32" s="1"/>
  <c r="L757" i="32" s="1"/>
  <c r="V1051" i="32" a="1"/>
  <c r="V1051" i="32" s="1"/>
  <c r="L1051" i="32" s="1"/>
  <c r="V981" i="32" a="1"/>
  <c r="V981" i="32" s="1"/>
  <c r="L981" i="32" s="1"/>
  <c r="V905" i="32" a="1"/>
  <c r="V905" i="32" s="1"/>
  <c r="L905" i="32" s="1"/>
  <c r="V1811" i="32" a="1"/>
  <c r="V1811" i="32" s="1"/>
  <c r="V695" i="32" a="1"/>
  <c r="V695" i="32" s="1"/>
  <c r="L695" i="32" s="1"/>
  <c r="V887" i="32" a="1"/>
  <c r="V887" i="32" s="1"/>
  <c r="L887" i="32" s="1"/>
  <c r="T983" i="32" a="1"/>
  <c r="T983" i="32" s="1"/>
  <c r="T1123" i="32" a="1"/>
  <c r="T1123" i="32" s="1"/>
  <c r="T1799" i="32" a="1"/>
  <c r="T1799" i="32" s="1"/>
  <c r="T1731" i="32" a="1"/>
  <c r="T1731" i="32" s="1"/>
  <c r="T941" i="32" a="1"/>
  <c r="T941" i="32" s="1"/>
  <c r="T1687" i="32" a="1"/>
  <c r="T1687" i="32" s="1"/>
  <c r="T993" i="32" a="1"/>
  <c r="T993" i="32" s="1"/>
  <c r="T877" i="32" a="1"/>
  <c r="T877" i="32" s="1"/>
  <c r="T899" i="32" a="1"/>
  <c r="T899" i="32" s="1"/>
  <c r="T939" i="32" a="1"/>
  <c r="T939" i="32" s="1"/>
  <c r="T1095" i="32" a="1"/>
  <c r="T1095" i="32" s="1"/>
  <c r="T1143" i="32" a="1"/>
  <c r="T1143" i="32" s="1"/>
  <c r="T1791" i="32" a="1"/>
  <c r="T1791" i="32" s="1"/>
  <c r="T1741" i="32" a="1"/>
  <c r="T1741" i="32" s="1"/>
  <c r="T691" i="32" a="1"/>
  <c r="T691" i="32" s="1"/>
  <c r="T1797" i="32" a="1"/>
  <c r="T1797" i="32" s="1"/>
  <c r="T1083" i="32" a="1"/>
  <c r="T1083" i="32" s="1"/>
  <c r="T1107" i="32" a="1"/>
  <c r="T1107" i="32" s="1"/>
  <c r="T1753" i="32" a="1"/>
  <c r="T1753" i="32" s="1"/>
  <c r="T661" i="32" a="1"/>
  <c r="T661" i="32" s="1"/>
  <c r="T663" i="32" a="1"/>
  <c r="T663" i="32" s="1"/>
  <c r="T1683" i="32" a="1"/>
  <c r="T1683" i="32" s="1"/>
  <c r="T1109" i="32" a="1"/>
  <c r="T1109" i="32" s="1"/>
  <c r="T775" i="32" a="1"/>
  <c r="T775" i="32" s="1"/>
  <c r="T1091" i="32" a="1"/>
  <c r="T1091" i="32" s="1"/>
  <c r="T731" i="32" a="1"/>
  <c r="T731" i="32" s="1"/>
  <c r="T779" i="32" a="1"/>
  <c r="T779" i="32" s="1"/>
  <c r="T753" i="32" a="1"/>
  <c r="T753" i="32" s="1"/>
  <c r="T743" i="32" a="1"/>
  <c r="T743" i="32" s="1"/>
  <c r="T763" i="32" a="1"/>
  <c r="T763" i="32" s="1"/>
  <c r="T769" i="32" a="1"/>
  <c r="T769" i="32" s="1"/>
  <c r="T1035" i="32" a="1"/>
  <c r="T1035" i="32" s="1"/>
  <c r="T1729" i="32" a="1"/>
  <c r="T1729" i="32" s="1"/>
  <c r="T765" i="32" a="1"/>
  <c r="T765" i="32" s="1"/>
  <c r="T885" i="32" a="1"/>
  <c r="T885" i="32" s="1"/>
  <c r="T1207" i="32" a="1"/>
  <c r="T1207" i="32" s="1"/>
  <c r="T667" i="32" a="1"/>
  <c r="T667" i="32" s="1"/>
  <c r="T1713" i="32" a="1"/>
  <c r="T1713" i="32" s="1"/>
  <c r="T971" i="32" a="1"/>
  <c r="T971" i="32" s="1"/>
  <c r="T1735" i="32" a="1"/>
  <c r="T1735" i="32" s="1"/>
  <c r="T1677" i="32" a="1"/>
  <c r="T1677" i="32" s="1"/>
  <c r="T1705" i="32" a="1"/>
  <c r="T1705" i="32" s="1"/>
  <c r="T913" i="32" a="1"/>
  <c r="T913" i="32" s="1"/>
  <c r="T1087" i="32" a="1"/>
  <c r="T1087" i="32" s="1"/>
  <c r="T1773" i="32" a="1"/>
  <c r="T1773" i="32" s="1"/>
  <c r="T673" i="32" a="1"/>
  <c r="T673" i="32" s="1"/>
  <c r="T1085" i="32" a="1"/>
  <c r="T1085" i="32" s="1"/>
  <c r="T1815" i="32" a="1"/>
  <c r="T1815" i="32" s="1"/>
  <c r="T681" i="32" a="1"/>
  <c r="T681" i="32" s="1"/>
  <c r="T1783" i="32" a="1"/>
  <c r="T1783" i="32" s="1"/>
  <c r="T1803" i="32" a="1"/>
  <c r="T1803" i="32" s="1"/>
  <c r="T1749" i="32" a="1"/>
  <c r="T1749" i="32" s="1"/>
  <c r="T1075" i="32" a="1"/>
  <c r="T1075" i="32" s="1"/>
  <c r="T1211" i="32" a="1"/>
  <c r="T1211" i="32" s="1"/>
  <c r="T747" i="32" a="1"/>
  <c r="T747" i="32" s="1"/>
  <c r="T911" i="32" a="1"/>
  <c r="T911" i="32" s="1"/>
  <c r="T737" i="32" a="1"/>
  <c r="T737" i="32" s="1"/>
  <c r="T873" i="32" a="1"/>
  <c r="T873" i="32" s="1"/>
  <c r="T1189" i="32" a="1"/>
  <c r="T1189" i="32" s="1"/>
  <c r="T1029" i="32" a="1"/>
  <c r="T1029" i="32" s="1"/>
  <c r="T1775" i="32" a="1"/>
  <c r="T1775" i="32" s="1"/>
  <c r="T1679" i="32" a="1"/>
  <c r="T1679" i="32" s="1"/>
  <c r="T1163" i="32" a="1"/>
  <c r="T1163" i="32" s="1"/>
  <c r="T1055" i="32" a="1"/>
  <c r="T1055" i="32" s="1"/>
  <c r="T709" i="32" a="1"/>
  <c r="T709" i="32" s="1"/>
  <c r="T1771" i="32" a="1"/>
  <c r="T1771" i="32" s="1"/>
  <c r="T1697" i="32" a="1"/>
  <c r="T1697" i="32" s="1"/>
  <c r="T1007" i="32" a="1"/>
  <c r="T1007" i="32" s="1"/>
  <c r="T1199" i="32" a="1"/>
  <c r="T1199" i="32" s="1"/>
  <c r="T1089" i="32" a="1"/>
  <c r="T1089" i="32" s="1"/>
  <c r="T1175" i="32" a="1"/>
  <c r="T1175" i="32" s="1"/>
  <c r="T1743" i="32" a="1"/>
  <c r="T1743" i="32" s="1"/>
  <c r="T1763" i="32" a="1"/>
  <c r="T1763" i="32" s="1"/>
  <c r="T1757" i="32" a="1"/>
  <c r="T1757" i="32" s="1"/>
  <c r="T693" i="32" a="1"/>
  <c r="T693" i="32" s="1"/>
  <c r="T717" i="32" a="1"/>
  <c r="T717" i="32" s="1"/>
  <c r="T919" i="32" a="1"/>
  <c r="T919" i="32" s="1"/>
  <c r="T741" i="32" a="1"/>
  <c r="T741" i="32" s="1"/>
  <c r="T707" i="32" a="1"/>
  <c r="T707" i="32" s="1"/>
  <c r="T1723" i="32" a="1"/>
  <c r="T1723" i="32" s="1"/>
  <c r="T767" i="32" a="1"/>
  <c r="T767" i="32" s="1"/>
  <c r="T1153" i="32" a="1"/>
  <c r="T1153" i="32" s="1"/>
  <c r="T1147" i="32" a="1"/>
  <c r="T1147" i="32" s="1"/>
  <c r="T987" i="32" a="1"/>
  <c r="T987" i="32" s="1"/>
  <c r="T861" i="32" a="1"/>
  <c r="T861" i="32" s="1"/>
  <c r="T751" i="32" a="1"/>
  <c r="T751" i="32" s="1"/>
  <c r="T929" i="32" a="1"/>
  <c r="T929" i="32" s="1"/>
  <c r="T1053" i="32" a="1"/>
  <c r="T1053" i="32" s="1"/>
  <c r="T915" i="32" a="1"/>
  <c r="T915" i="32" s="1"/>
  <c r="T1031" i="32" a="1"/>
  <c r="T1031" i="32" s="1"/>
  <c r="T881" i="32" a="1"/>
  <c r="T881" i="32" s="1"/>
  <c r="T1669" i="32" a="1"/>
  <c r="T1669" i="32" s="1"/>
  <c r="T931" i="32" a="1"/>
  <c r="T931" i="32" s="1"/>
  <c r="T979" i="32" a="1"/>
  <c r="T979" i="32" s="1"/>
  <c r="T1097" i="32" a="1"/>
  <c r="T1097" i="32" s="1"/>
  <c r="T1725" i="32" a="1"/>
  <c r="T1725" i="32" s="1"/>
  <c r="T977" i="32" a="1"/>
  <c r="T977" i="32" s="1"/>
  <c r="T955" i="32" a="1"/>
  <c r="T955" i="32" s="1"/>
  <c r="T995" i="32" a="1"/>
  <c r="T995" i="32" s="1"/>
  <c r="T1073" i="32" a="1"/>
  <c r="T1073" i="32" s="1"/>
  <c r="T1113" i="32" a="1"/>
  <c r="T1113" i="32" s="1"/>
  <c r="T1787" i="32" a="1"/>
  <c r="T1787" i="32" s="1"/>
  <c r="T1805" i="32" a="1"/>
  <c r="T1805" i="32" s="1"/>
  <c r="T1759" i="32" a="1"/>
  <c r="T1759" i="32" s="1"/>
  <c r="T1745" i="32" a="1"/>
  <c r="T1745" i="32" s="1"/>
  <c r="T665" i="32" a="1"/>
  <c r="T665" i="32" s="1"/>
  <c r="T671" i="32" a="1"/>
  <c r="T671" i="32" s="1"/>
  <c r="T1817" i="32" a="1"/>
  <c r="T1817" i="32" s="1"/>
  <c r="T1161" i="32" a="1"/>
  <c r="T1161" i="32" s="1"/>
  <c r="T1111" i="32" a="1"/>
  <c r="T1111" i="32" s="1"/>
  <c r="T771" i="32" a="1"/>
  <c r="T771" i="32" s="1"/>
  <c r="T1167" i="32" a="1"/>
  <c r="T1167" i="32" s="1"/>
  <c r="T757" i="32" a="1"/>
  <c r="T757" i="32" s="1"/>
  <c r="T1051" i="32" a="1"/>
  <c r="T1051" i="32" s="1"/>
  <c r="T981" i="32" a="1"/>
  <c r="T981" i="32" s="1"/>
  <c r="T905" i="32" a="1"/>
  <c r="T905" i="32" s="1"/>
  <c r="T1811" i="32" a="1"/>
  <c r="T1811" i="32" s="1"/>
  <c r="T695" i="32" a="1"/>
  <c r="T695" i="32" s="1"/>
  <c r="T887" i="32" a="1"/>
  <c r="T887" i="32" s="1"/>
  <c r="R907" i="32" a="1"/>
  <c r="R907" i="32" s="1"/>
  <c r="D907" i="32" s="1"/>
  <c r="R1701" i="32" a="1"/>
  <c r="R1701" i="32" s="1"/>
  <c r="D1701" i="32" s="1"/>
  <c r="R1663" i="32" a="1"/>
  <c r="R1663" i="32" s="1"/>
  <c r="D1663" i="32" s="1"/>
  <c r="R947" i="32" a="1"/>
  <c r="R947" i="32" s="1"/>
  <c r="D947" i="32" s="1"/>
  <c r="R923" i="32" a="1"/>
  <c r="R923" i="32" s="1"/>
  <c r="D923" i="32" s="1"/>
  <c r="R1781" i="32" a="1"/>
  <c r="R1781" i="32" s="1"/>
  <c r="D1781" i="32" s="1"/>
  <c r="R1173" i="32" a="1"/>
  <c r="R1173" i="32" s="1"/>
  <c r="D1173" i="32" s="1"/>
  <c r="R1737" i="32" a="1"/>
  <c r="R1737" i="32" s="1"/>
  <c r="D1737" i="32" s="1"/>
  <c r="R891" i="32" a="1"/>
  <c r="R891" i="32" s="1"/>
  <c r="D891" i="32" s="1"/>
  <c r="R1117" i="32" a="1"/>
  <c r="R1117" i="32" s="1"/>
  <c r="D1117" i="32" s="1"/>
  <c r="R909" i="32" a="1"/>
  <c r="R909" i="32" s="1"/>
  <c r="D909" i="32" s="1"/>
  <c r="R1081" i="32" a="1"/>
  <c r="R1081" i="32" s="1"/>
  <c r="D1081" i="32" s="1"/>
  <c r="R723" i="32" a="1"/>
  <c r="R723" i="32" s="1"/>
  <c r="D723" i="32" s="1"/>
  <c r="R965" i="32" a="1"/>
  <c r="R965" i="32" s="1"/>
  <c r="D965" i="32" s="1"/>
  <c r="R1769" i="32" a="1"/>
  <c r="R1769" i="32" s="1"/>
  <c r="D1769" i="32" s="1"/>
  <c r="R1021" i="32" a="1"/>
  <c r="R1021" i="32" s="1"/>
  <c r="D1021" i="32" s="1"/>
  <c r="R875" i="32" a="1"/>
  <c r="R875" i="32" s="1"/>
  <c r="D875" i="32" s="1"/>
  <c r="R1179" i="32" a="1"/>
  <c r="R1179" i="32" s="1"/>
  <c r="D1179" i="32" s="1"/>
  <c r="R701" i="32" a="1"/>
  <c r="R701" i="32" s="1"/>
  <c r="D701" i="32" s="1"/>
  <c r="R1809" i="32" a="1"/>
  <c r="R1809" i="32" s="1"/>
  <c r="D1809" i="32" s="1"/>
  <c r="R745" i="32" a="1"/>
  <c r="R745" i="32" s="1"/>
  <c r="D745" i="32" s="1"/>
  <c r="R1033" i="32" a="1"/>
  <c r="R1033" i="32" s="1"/>
  <c r="D1033" i="32" s="1"/>
  <c r="R1739" i="32" a="1"/>
  <c r="R1739" i="32" s="1"/>
  <c r="D1739" i="32" s="1"/>
  <c r="R735" i="32" a="1"/>
  <c r="R735" i="32" s="1"/>
  <c r="D735" i="32" s="1"/>
  <c r="R1793" i="32" a="1"/>
  <c r="R1793" i="32" s="1"/>
  <c r="D1793" i="32" s="1"/>
  <c r="R1197" i="32" a="1"/>
  <c r="R1197" i="32" s="1"/>
  <c r="D1197" i="32" s="1"/>
  <c r="R761" i="32" a="1"/>
  <c r="R761" i="32" s="1"/>
  <c r="D761" i="32" s="1"/>
  <c r="R949" i="32" a="1"/>
  <c r="R949" i="32" s="1"/>
  <c r="D949" i="32" s="1"/>
  <c r="R985" i="32" a="1"/>
  <c r="R985" i="32" s="1"/>
  <c r="D985" i="32" s="1"/>
  <c r="R1727" i="32" a="1"/>
  <c r="R1727" i="32" s="1"/>
  <c r="D1727" i="32" s="1"/>
  <c r="R901" i="32" a="1"/>
  <c r="R901" i="32" s="1"/>
  <c r="D901" i="32" s="1"/>
  <c r="R1785" i="32" a="1"/>
  <c r="R1785" i="32" s="1"/>
  <c r="D1785" i="32" s="1"/>
  <c r="R669" i="32" a="1"/>
  <c r="R669" i="32" s="1"/>
  <c r="D669" i="32" s="1"/>
  <c r="R897" i="32" a="1"/>
  <c r="R897" i="32" s="1"/>
  <c r="D897" i="32" s="1"/>
  <c r="R1219" i="32" a="1"/>
  <c r="R1219" i="32" s="1"/>
  <c r="D1219" i="32" s="1"/>
  <c r="R1721" i="32" a="1"/>
  <c r="R1721" i="32" s="1"/>
  <c r="D1721" i="32" s="1"/>
  <c r="R973" i="32" a="1"/>
  <c r="R973" i="32" s="1"/>
  <c r="D973" i="32" s="1"/>
  <c r="R1131" i="32" a="1"/>
  <c r="R1131" i="32" s="1"/>
  <c r="D1131" i="32" s="1"/>
  <c r="R1187" i="32" a="1"/>
  <c r="R1187" i="32" s="1"/>
  <c r="D1187" i="32" s="1"/>
  <c r="R927" i="32" a="1"/>
  <c r="R927" i="32" s="1"/>
  <c r="D927" i="32" s="1"/>
  <c r="R1185" i="32" a="1"/>
  <c r="R1185" i="32" s="1"/>
  <c r="D1185" i="32" s="1"/>
  <c r="R1159" i="32" a="1"/>
  <c r="R1159" i="32" s="1"/>
  <c r="D1159" i="32" s="1"/>
  <c r="R699" i="32" a="1"/>
  <c r="R699" i="32" s="1"/>
  <c r="D699" i="32" s="1"/>
  <c r="R1183" i="32" a="1"/>
  <c r="R1183" i="32" s="1"/>
  <c r="D1183" i="32" s="1"/>
  <c r="R1069" i="32" a="1"/>
  <c r="R1069" i="32" s="1"/>
  <c r="D1069" i="32" s="1"/>
  <c r="R935" i="32" a="1"/>
  <c r="R935" i="32" s="1"/>
  <c r="D935" i="32" s="1"/>
  <c r="R989" i="32" a="1"/>
  <c r="R989" i="32" s="1"/>
  <c r="D989" i="32" s="1"/>
  <c r="R1155" i="32" a="1"/>
  <c r="R1155" i="32" s="1"/>
  <c r="D1155" i="32" s="1"/>
  <c r="R1157" i="32" a="1"/>
  <c r="R1157" i="32" s="1"/>
  <c r="D1157" i="32" s="1"/>
  <c r="R865" i="32" a="1"/>
  <c r="R865" i="32" s="1"/>
  <c r="D865" i="32" s="1"/>
  <c r="R1665" i="32" a="1"/>
  <c r="R1665" i="32" s="1"/>
  <c r="D1665" i="32" s="1"/>
  <c r="R1755" i="32" a="1"/>
  <c r="R1755" i="32" s="1"/>
  <c r="D1755" i="32" s="1"/>
  <c r="R749" i="32" a="1"/>
  <c r="R749" i="32" s="1"/>
  <c r="D749" i="32" s="1"/>
  <c r="R1789" i="32" a="1"/>
  <c r="R1789" i="32" s="1"/>
  <c r="D1789" i="32" s="1"/>
  <c r="R689" i="32" a="1"/>
  <c r="R689" i="32" s="1"/>
  <c r="D689" i="32" s="1"/>
  <c r="R1177" i="32" a="1"/>
  <c r="R1177" i="32" s="1"/>
  <c r="D1177" i="32" s="1"/>
  <c r="R687" i="32" a="1"/>
  <c r="R687" i="32" s="1"/>
  <c r="D687" i="32" s="1"/>
  <c r="R1047" i="32" a="1"/>
  <c r="R1047" i="32" s="1"/>
  <c r="D1047" i="32" s="1"/>
  <c r="R1119" i="32" a="1"/>
  <c r="R1119" i="32" s="1"/>
  <c r="D1119" i="32" s="1"/>
  <c r="R1133" i="32" a="1"/>
  <c r="R1133" i="32" s="1"/>
  <c r="D1133" i="32" s="1"/>
  <c r="R951" i="32" a="1"/>
  <c r="R951" i="32" s="1"/>
  <c r="D951" i="32" s="1"/>
  <c r="R967" i="32" a="1"/>
  <c r="R967" i="32" s="1"/>
  <c r="D967" i="32" s="1"/>
  <c r="R957" i="32" a="1"/>
  <c r="R957" i="32" s="1"/>
  <c r="D957" i="32" s="1"/>
  <c r="R1013" i="32" a="1"/>
  <c r="R1013" i="32" s="1"/>
  <c r="D1013" i="32" s="1"/>
  <c r="R1059" i="32" a="1"/>
  <c r="R1059" i="32" s="1"/>
  <c r="D1059" i="32" s="1"/>
  <c r="R1151" i="32" a="1"/>
  <c r="R1151" i="32" s="1"/>
  <c r="D1151" i="32" s="1"/>
  <c r="R933" i="32" a="1"/>
  <c r="R933" i="32" s="1"/>
  <c r="D933" i="32" s="1"/>
  <c r="R755" i="32" a="1"/>
  <c r="R755" i="32" s="1"/>
  <c r="D755" i="32" s="1"/>
  <c r="R1067" i="32" a="1"/>
  <c r="R1067" i="32" s="1"/>
  <c r="D1067" i="32" s="1"/>
  <c r="R1043" i="32" a="1"/>
  <c r="R1043" i="32" s="1"/>
  <c r="D1043" i="32" s="1"/>
  <c r="R1049" i="32" a="1"/>
  <c r="R1049" i="32" s="1"/>
  <c r="D1049" i="32" s="1"/>
  <c r="R1137" i="32" a="1"/>
  <c r="R1137" i="32" s="1"/>
  <c r="D1137" i="32" s="1"/>
  <c r="R1209" i="32" a="1"/>
  <c r="R1209" i="32" s="1"/>
  <c r="D1209" i="32" s="1"/>
  <c r="R739" i="32" a="1"/>
  <c r="R739" i="32" s="1"/>
  <c r="D739" i="32" s="1"/>
  <c r="R869" i="32" a="1"/>
  <c r="R869" i="32" s="1"/>
  <c r="D869" i="32" s="1"/>
  <c r="R1003" i="32" a="1"/>
  <c r="R1003" i="32" s="1"/>
  <c r="D1003" i="32" s="1"/>
  <c r="R1213" i="32" a="1"/>
  <c r="R1213" i="32" s="1"/>
  <c r="D1213" i="32" s="1"/>
  <c r="R1715" i="32" a="1"/>
  <c r="R1715" i="32" s="1"/>
  <c r="D1715" i="32" s="1"/>
  <c r="R1019" i="32" a="1"/>
  <c r="R1019" i="32" s="1"/>
  <c r="D1019" i="32" s="1"/>
  <c r="R945" i="32" a="1"/>
  <c r="R945" i="32" s="1"/>
  <c r="D945" i="32" s="1"/>
  <c r="R1039" i="32" a="1"/>
  <c r="R1039" i="32" s="1"/>
  <c r="D1039" i="32" s="1"/>
  <c r="R943" i="32" a="1"/>
  <c r="R943" i="32" s="1"/>
  <c r="D943" i="32" s="1"/>
  <c r="R991" i="32" a="1"/>
  <c r="R991" i="32" s="1"/>
  <c r="D991" i="32" s="1"/>
  <c r="R711" i="32" a="1"/>
  <c r="R711" i="32" s="1"/>
  <c r="D711" i="32" s="1"/>
  <c r="R1767" i="32" a="1"/>
  <c r="R1767" i="32" s="1"/>
  <c r="D1767" i="32" s="1"/>
  <c r="R1693" i="32" a="1"/>
  <c r="R1693" i="32" s="1"/>
  <c r="D1693" i="32" s="1"/>
  <c r="R821" i="32" a="1"/>
  <c r="R821" i="32" s="1"/>
  <c r="D821" i="32" s="1"/>
  <c r="R997" i="32" a="1"/>
  <c r="R997" i="32" s="1"/>
  <c r="D997" i="32" s="1"/>
  <c r="R713" i="32" a="1"/>
  <c r="R713" i="32" s="1"/>
  <c r="D713" i="32" s="1"/>
  <c r="R1015" i="32" a="1"/>
  <c r="R1015" i="32" s="1"/>
  <c r="D1015" i="32" s="1"/>
  <c r="R1747" i="32" a="1"/>
  <c r="R1747" i="32" s="1"/>
  <c r="D1747" i="32" s="1"/>
  <c r="R1761" i="32" a="1"/>
  <c r="R1761" i="32" s="1"/>
  <c r="D1761" i="32" s="1"/>
  <c r="R1027" i="32" a="1"/>
  <c r="R1027" i="32" s="1"/>
  <c r="D1027" i="32" s="1"/>
  <c r="R1127" i="32" a="1"/>
  <c r="R1127" i="32" s="1"/>
  <c r="D1127" i="32" s="1"/>
  <c r="R999" i="32" a="1"/>
  <c r="R999" i="32" s="1"/>
  <c r="D999" i="32" s="1"/>
  <c r="R1777" i="32" a="1"/>
  <c r="R1777" i="32" s="1"/>
  <c r="D1777" i="32" s="1"/>
  <c r="R1149" i="32" a="1"/>
  <c r="R1149" i="32" s="1"/>
  <c r="D1149" i="32" s="1"/>
  <c r="R1181" i="32" a="1"/>
  <c r="R1181" i="32" s="1"/>
  <c r="D1181" i="32" s="1"/>
  <c r="R715" i="32" a="1"/>
  <c r="R715" i="32" s="1"/>
  <c r="D715" i="32" s="1"/>
  <c r="R1169" i="32" a="1"/>
  <c r="R1169" i="32" s="1"/>
  <c r="D1169" i="32" s="1"/>
  <c r="R1751" i="32" a="1"/>
  <c r="R1751" i="32" s="1"/>
  <c r="D1751" i="32" s="1"/>
  <c r="R1121" i="32" a="1"/>
  <c r="R1121" i="32" s="1"/>
  <c r="D1121" i="32" s="1"/>
  <c r="R759" i="32" a="1"/>
  <c r="R759" i="32" s="1"/>
  <c r="D759" i="32" s="1"/>
  <c r="R719" i="32" a="1"/>
  <c r="R719" i="32" s="1"/>
  <c r="D719" i="32" s="1"/>
  <c r="R1201" i="32" a="1"/>
  <c r="R1201" i="32" s="1"/>
  <c r="D1201" i="32" s="1"/>
  <c r="R1037" i="32" a="1"/>
  <c r="R1037" i="32" s="1"/>
  <c r="D1037" i="32" s="1"/>
  <c r="R1203" i="32" a="1"/>
  <c r="R1203" i="32" s="1"/>
  <c r="D1203" i="32" s="1"/>
  <c r="R1009" i="32" a="1"/>
  <c r="R1009" i="32" s="1"/>
  <c r="D1009" i="32" s="1"/>
  <c r="R1205" i="32" a="1"/>
  <c r="R1205" i="32" s="1"/>
  <c r="D1205" i="32" s="1"/>
  <c r="R921" i="32" a="1"/>
  <c r="R921" i="32" s="1"/>
  <c r="D921" i="32" s="1"/>
  <c r="R1171" i="32" a="1"/>
  <c r="R1171" i="32" s="1"/>
  <c r="D1171" i="32" s="1"/>
  <c r="R697" i="32" a="1"/>
  <c r="R697" i="32" s="1"/>
  <c r="D697" i="32" s="1"/>
  <c r="R1129" i="32" a="1"/>
  <c r="R1129" i="32" s="1"/>
  <c r="D1129" i="32" s="1"/>
  <c r="R1661" i="32" a="1"/>
  <c r="R1661" i="32" s="1"/>
  <c r="D1661" i="32" s="1"/>
  <c r="R953" i="32" a="1"/>
  <c r="R953" i="32" s="1"/>
  <c r="D953" i="32" s="1"/>
  <c r="R975" i="32" a="1"/>
  <c r="R975" i="32" s="1"/>
  <c r="D975" i="32" s="1"/>
  <c r="R733" i="32" a="1"/>
  <c r="R733" i="32" s="1"/>
  <c r="D733" i="32" s="1"/>
  <c r="R1017" i="32" a="1"/>
  <c r="R1017" i="32" s="1"/>
  <c r="D1017" i="32" s="1"/>
  <c r="R1689" i="32" a="1"/>
  <c r="R1689" i="32" s="1"/>
  <c r="D1689" i="32" s="1"/>
  <c r="R1717" i="32" a="1"/>
  <c r="R1717" i="32" s="1"/>
  <c r="D1717" i="32" s="1"/>
  <c r="R1733" i="32" a="1"/>
  <c r="R1733" i="32" s="1"/>
  <c r="D1733" i="32" s="1"/>
  <c r="R969" i="32" a="1"/>
  <c r="R969" i="32" s="1"/>
  <c r="D969" i="32" s="1"/>
  <c r="R721" i="32" a="1"/>
  <c r="R721" i="32" s="1"/>
  <c r="D721" i="32" s="1"/>
  <c r="R1093" i="32" a="1"/>
  <c r="R1093" i="32" s="1"/>
  <c r="D1093" i="32" s="1"/>
  <c r="R705" i="32" a="1"/>
  <c r="R705" i="32" s="1"/>
  <c r="D705" i="32" s="1"/>
  <c r="R871" i="32" a="1"/>
  <c r="R871" i="32" s="1"/>
  <c r="D871" i="32" s="1"/>
  <c r="R1045" i="32" a="1"/>
  <c r="R1045" i="32" s="1"/>
  <c r="D1045" i="32" s="1"/>
  <c r="R1707" i="32" a="1"/>
  <c r="R1707" i="32" s="1"/>
  <c r="D1707" i="32" s="1"/>
  <c r="R1217" i="32" a="1"/>
  <c r="R1217" i="32" s="1"/>
  <c r="D1217" i="32" s="1"/>
  <c r="R1673" i="32" a="1"/>
  <c r="R1673" i="32" s="1"/>
  <c r="D1673" i="32" s="1"/>
  <c r="R1695" i="32" a="1"/>
  <c r="R1695" i="32" s="1"/>
  <c r="D1695" i="32" s="1"/>
  <c r="R1065" i="32" a="1"/>
  <c r="R1065" i="32" s="1"/>
  <c r="D1065" i="32" s="1"/>
  <c r="R925" i="32" a="1"/>
  <c r="R925" i="32" s="1"/>
  <c r="D925" i="32" s="1"/>
  <c r="R961" i="32" a="1"/>
  <c r="R961" i="32" s="1"/>
  <c r="D961" i="32" s="1"/>
  <c r="R1675" i="32" a="1"/>
  <c r="R1675" i="32" s="1"/>
  <c r="D1675" i="32" s="1"/>
  <c r="R1001" i="32" a="1"/>
  <c r="R1001" i="32" s="1"/>
  <c r="D1001" i="32" s="1"/>
  <c r="R1195" i="32" a="1"/>
  <c r="R1195" i="32" s="1"/>
  <c r="D1195" i="32" s="1"/>
  <c r="R937" i="32" a="1"/>
  <c r="R937" i="32" s="1"/>
  <c r="D937" i="32" s="1"/>
  <c r="R1659" i="32" a="1"/>
  <c r="R1659" i="32" s="1"/>
  <c r="D1659" i="32" s="1"/>
  <c r="R1719" i="32" a="1"/>
  <c r="R1719" i="32" s="1"/>
  <c r="D1719" i="32" s="1"/>
  <c r="R1193" i="32" a="1"/>
  <c r="R1193" i="32" s="1"/>
  <c r="D1193" i="32" s="1"/>
  <c r="R1709" i="32" a="1"/>
  <c r="R1709" i="32" s="1"/>
  <c r="D1709" i="32" s="1"/>
  <c r="R963" i="32" a="1"/>
  <c r="R963" i="32" s="1"/>
  <c r="D963" i="32" s="1"/>
  <c r="R883" i="32" a="1"/>
  <c r="R883" i="32" s="1"/>
  <c r="D883" i="32" s="1"/>
  <c r="R1795" i="32" a="1"/>
  <c r="R1795" i="32" s="1"/>
  <c r="D1795" i="32" s="1"/>
  <c r="R903" i="32" a="1"/>
  <c r="R903" i="32" s="1"/>
  <c r="D903" i="32" s="1"/>
  <c r="R1063" i="32" a="1"/>
  <c r="R1063" i="32" s="1"/>
  <c r="D1063" i="32" s="1"/>
  <c r="R895" i="32" a="1"/>
  <c r="R895" i="32" s="1"/>
  <c r="D895" i="32" s="1"/>
  <c r="R683" i="32" a="1"/>
  <c r="R683" i="32" s="1"/>
  <c r="D683" i="32" s="1"/>
  <c r="R1765" i="32" a="1"/>
  <c r="R1765" i="32" s="1"/>
  <c r="D1765" i="32" s="1"/>
  <c r="R729" i="32" a="1"/>
  <c r="R729" i="32" s="1"/>
  <c r="D729" i="32" s="1"/>
  <c r="R1685" i="32" a="1"/>
  <c r="R1685" i="32" s="1"/>
  <c r="D1685" i="32" s="1"/>
  <c r="R1699" i="32" a="1"/>
  <c r="R1699" i="32" s="1"/>
  <c r="D1699" i="32" s="1"/>
  <c r="R893" i="32" a="1"/>
  <c r="R893" i="32" s="1"/>
  <c r="D893" i="32" s="1"/>
  <c r="R1115" i="32" a="1"/>
  <c r="R1115" i="32" s="1"/>
  <c r="D1115" i="32" s="1"/>
  <c r="R1139" i="32" a="1"/>
  <c r="R1139" i="32" s="1"/>
  <c r="D1139" i="32" s="1"/>
  <c r="R777" i="32" a="1"/>
  <c r="R777" i="32" s="1"/>
  <c r="D777" i="32" s="1"/>
  <c r="R1145" i="32" a="1"/>
  <c r="R1145" i="32" s="1"/>
  <c r="D1145" i="32" s="1"/>
  <c r="R1681" i="32" a="1"/>
  <c r="R1681" i="32" s="1"/>
  <c r="D1681" i="32" s="1"/>
  <c r="R725" i="32" a="1"/>
  <c r="R725" i="32" s="1"/>
  <c r="D725" i="32" s="1"/>
  <c r="R1077" i="32" a="1"/>
  <c r="R1077" i="32" s="1"/>
  <c r="D1077" i="32" s="1"/>
  <c r="R679" i="32" a="1"/>
  <c r="R679" i="32" s="1"/>
  <c r="D679" i="32" s="1"/>
  <c r="R727" i="32" a="1"/>
  <c r="R727" i="32" s="1"/>
  <c r="D727" i="32" s="1"/>
  <c r="R1041" i="32" a="1"/>
  <c r="R1041" i="32" s="1"/>
  <c r="D1041" i="32" s="1"/>
  <c r="R1711" i="32" a="1"/>
  <c r="R1711" i="32" s="1"/>
  <c r="D1711" i="32" s="1"/>
  <c r="R1071" i="32" a="1"/>
  <c r="R1071" i="32" s="1"/>
  <c r="D1071" i="32" s="1"/>
  <c r="R889" i="32" a="1"/>
  <c r="R889" i="32" s="1"/>
  <c r="D889" i="32" s="1"/>
  <c r="R1813" i="32" a="1"/>
  <c r="R1813" i="32" s="1"/>
  <c r="D1813" i="32" s="1"/>
  <c r="R1005" i="32" a="1"/>
  <c r="R1005" i="32" s="1"/>
  <c r="D1005" i="32" s="1"/>
  <c r="R1807" i="32" a="1"/>
  <c r="R1807" i="32" s="1"/>
  <c r="D1807" i="32" s="1"/>
  <c r="R959" i="32" a="1"/>
  <c r="R959" i="32" s="1"/>
  <c r="D959" i="32" s="1"/>
  <c r="R1667" i="32" a="1"/>
  <c r="R1667" i="32" s="1"/>
  <c r="D1667" i="32" s="1"/>
  <c r="R1105" i="32" a="1"/>
  <c r="R1105" i="32" s="1"/>
  <c r="D1105" i="32" s="1"/>
  <c r="R1125" i="32" a="1"/>
  <c r="R1125" i="32" s="1"/>
  <c r="D1125" i="32" s="1"/>
  <c r="R1025" i="32" a="1"/>
  <c r="R1025" i="32" s="1"/>
  <c r="D1025" i="32" s="1"/>
  <c r="R703" i="32" a="1"/>
  <c r="R703" i="32" s="1"/>
  <c r="D703" i="32" s="1"/>
  <c r="R773" i="32" a="1"/>
  <c r="R773" i="32" s="1"/>
  <c r="D773" i="32" s="1"/>
  <c r="R1801" i="32" a="1"/>
  <c r="R1801" i="32" s="1"/>
  <c r="D1801" i="32" s="1"/>
  <c r="R1691" i="32" a="1"/>
  <c r="R1691" i="32" s="1"/>
  <c r="D1691" i="32" s="1"/>
  <c r="R1215" i="32" a="1"/>
  <c r="R1215" i="32" s="1"/>
  <c r="D1215" i="32" s="1"/>
  <c r="R1135" i="32" a="1"/>
  <c r="R1135" i="32" s="1"/>
  <c r="D1135" i="32" s="1"/>
  <c r="R1099" i="32" a="1"/>
  <c r="R1099" i="32" s="1"/>
  <c r="D1099" i="32" s="1"/>
  <c r="R685" i="32" a="1"/>
  <c r="R685" i="32" s="1"/>
  <c r="D685" i="32" s="1"/>
  <c r="R1061" i="32" a="1"/>
  <c r="R1061" i="32" s="1"/>
  <c r="D1061" i="32" s="1"/>
  <c r="R1165" i="32" a="1"/>
  <c r="R1165" i="32" s="1"/>
  <c r="D1165" i="32" s="1"/>
  <c r="R1101" i="32" a="1"/>
  <c r="R1101" i="32" s="1"/>
  <c r="D1101" i="32" s="1"/>
  <c r="R1141" i="32" a="1"/>
  <c r="R1141" i="32" s="1"/>
  <c r="D1141" i="32" s="1"/>
  <c r="R879" i="32" a="1"/>
  <c r="R879" i="32" s="1"/>
  <c r="D879" i="32" s="1"/>
  <c r="R677" i="32" a="1"/>
  <c r="R677" i="32" s="1"/>
  <c r="D677" i="32" s="1"/>
  <c r="R1079" i="32" a="1"/>
  <c r="R1079" i="32" s="1"/>
  <c r="D1079" i="32" s="1"/>
  <c r="R1011" i="32" a="1"/>
  <c r="R1011" i="32" s="1"/>
  <c r="D1011" i="32" s="1"/>
  <c r="R1023" i="32" a="1"/>
  <c r="R1023" i="32" s="1"/>
  <c r="D1023" i="32" s="1"/>
  <c r="R1779" i="32" a="1"/>
  <c r="R1779" i="32" s="1"/>
  <c r="D1779" i="32" s="1"/>
  <c r="R1703" i="32" a="1"/>
  <c r="R1703" i="32" s="1"/>
  <c r="D1703" i="32" s="1"/>
  <c r="R675" i="32" a="1"/>
  <c r="R675" i="32" s="1"/>
  <c r="D675" i="32" s="1"/>
  <c r="R1671" i="32" a="1"/>
  <c r="R1671" i="32" s="1"/>
  <c r="D1671" i="32" s="1"/>
  <c r="R1057" i="32" a="1"/>
  <c r="R1057" i="32" s="1"/>
  <c r="D1057" i="32" s="1"/>
  <c r="R1191" i="32" a="1"/>
  <c r="R1191" i="32" s="1"/>
  <c r="D1191" i="32" s="1"/>
  <c r="R917" i="32" a="1"/>
  <c r="R917" i="32" s="1"/>
  <c r="D917" i="32" s="1"/>
  <c r="R1819" i="32" a="1"/>
  <c r="R1819" i="32" s="1"/>
  <c r="D1819" i="32" s="1"/>
  <c r="R1103" i="32" a="1"/>
  <c r="R1103" i="32" s="1"/>
  <c r="D1103" i="32" s="1"/>
  <c r="V907" i="32" a="1"/>
  <c r="V907" i="32" s="1"/>
  <c r="L907" i="32" s="1"/>
  <c r="V1701" i="32" a="1"/>
  <c r="V1701" i="32" s="1"/>
  <c r="L1701" i="32" s="1"/>
  <c r="V1663" i="32" a="1"/>
  <c r="V1663" i="32" s="1"/>
  <c r="L1663" i="32" s="1"/>
  <c r="V947" i="32" a="1"/>
  <c r="V947" i="32" s="1"/>
  <c r="L947" i="32" s="1"/>
  <c r="V923" i="32" a="1"/>
  <c r="V923" i="32" s="1"/>
  <c r="L923" i="32" s="1"/>
  <c r="V1781" i="32" a="1"/>
  <c r="V1781" i="32" s="1"/>
  <c r="L1781" i="32" s="1"/>
  <c r="V1173" i="32" a="1"/>
  <c r="V1173" i="32" s="1"/>
  <c r="L1173" i="32" s="1"/>
  <c r="V1737" i="32" a="1"/>
  <c r="V1737" i="32" s="1"/>
  <c r="L1737" i="32" s="1"/>
  <c r="V891" i="32" a="1"/>
  <c r="V891" i="32" s="1"/>
  <c r="L891" i="32" s="1"/>
  <c r="V1117" i="32" a="1"/>
  <c r="V1117" i="32" s="1"/>
  <c r="L1117" i="32" s="1"/>
  <c r="V909" i="32" a="1"/>
  <c r="V909" i="32" s="1"/>
  <c r="L909" i="32" s="1"/>
  <c r="V1081" i="32" a="1"/>
  <c r="V1081" i="32" s="1"/>
  <c r="L1081" i="32" s="1"/>
  <c r="V723" i="32" a="1"/>
  <c r="V723" i="32" s="1"/>
  <c r="L723" i="32" s="1"/>
  <c r="V965" i="32" a="1"/>
  <c r="V965" i="32" s="1"/>
  <c r="L965" i="32" s="1"/>
  <c r="V1769" i="32" a="1"/>
  <c r="V1769" i="32" s="1"/>
  <c r="L1769" i="32" s="1"/>
  <c r="V1021" i="32" a="1"/>
  <c r="V1021" i="32" s="1"/>
  <c r="L1021" i="32" s="1"/>
  <c r="V875" i="32" a="1"/>
  <c r="V875" i="32" s="1"/>
  <c r="L875" i="32" s="1"/>
  <c r="V1179" i="32" a="1"/>
  <c r="V1179" i="32" s="1"/>
  <c r="L1179" i="32" s="1"/>
  <c r="V701" i="32" a="1"/>
  <c r="V701" i="32" s="1"/>
  <c r="L701" i="32" s="1"/>
  <c r="V1809" i="32" a="1"/>
  <c r="V1809" i="32" s="1"/>
  <c r="L1809" i="32" s="1"/>
  <c r="V745" i="32" a="1"/>
  <c r="V745" i="32" s="1"/>
  <c r="L745" i="32" s="1"/>
  <c r="V1033" i="32" a="1"/>
  <c r="V1033" i="32" s="1"/>
  <c r="L1033" i="32" s="1"/>
  <c r="V1739" i="32" a="1"/>
  <c r="V1739" i="32" s="1"/>
  <c r="L1739" i="32" s="1"/>
  <c r="V735" i="32" a="1"/>
  <c r="V735" i="32" s="1"/>
  <c r="L735" i="32" s="1"/>
  <c r="V1793" i="32" a="1"/>
  <c r="V1793" i="32" s="1"/>
  <c r="L1793" i="32" s="1"/>
  <c r="V1197" i="32" a="1"/>
  <c r="V1197" i="32" s="1"/>
  <c r="L1197" i="32" s="1"/>
  <c r="V761" i="32" a="1"/>
  <c r="V761" i="32" s="1"/>
  <c r="L761" i="32" s="1"/>
  <c r="V949" i="32" a="1"/>
  <c r="V949" i="32" s="1"/>
  <c r="L949" i="32" s="1"/>
  <c r="V985" i="32" a="1"/>
  <c r="V985" i="32" s="1"/>
  <c r="L985" i="32" s="1"/>
  <c r="V1727" i="32" a="1"/>
  <c r="V1727" i="32" s="1"/>
  <c r="L1727" i="32" s="1"/>
  <c r="V901" i="32" a="1"/>
  <c r="V901" i="32" s="1"/>
  <c r="L901" i="32" s="1"/>
  <c r="V1785" i="32" a="1"/>
  <c r="V1785" i="32" s="1"/>
  <c r="L1785" i="32" s="1"/>
  <c r="V669" i="32" a="1"/>
  <c r="V669" i="32" s="1"/>
  <c r="L669" i="32" s="1"/>
  <c r="V897" i="32" a="1"/>
  <c r="V897" i="32" s="1"/>
  <c r="L897" i="32" s="1"/>
  <c r="V1219" i="32" a="1"/>
  <c r="V1219" i="32" s="1"/>
  <c r="L1219" i="32" s="1"/>
  <c r="V1721" i="32" a="1"/>
  <c r="V1721" i="32" s="1"/>
  <c r="L1721" i="32" s="1"/>
  <c r="V973" i="32" a="1"/>
  <c r="V973" i="32" s="1"/>
  <c r="L973" i="32" s="1"/>
  <c r="V1131" i="32" a="1"/>
  <c r="V1131" i="32" s="1"/>
  <c r="L1131" i="32" s="1"/>
  <c r="V1187" i="32" a="1"/>
  <c r="V1187" i="32" s="1"/>
  <c r="L1187" i="32" s="1"/>
  <c r="V927" i="32" a="1"/>
  <c r="V927" i="32" s="1"/>
  <c r="L927" i="32" s="1"/>
  <c r="V1185" i="32" a="1"/>
  <c r="V1185" i="32" s="1"/>
  <c r="L1185" i="32" s="1"/>
  <c r="V1159" i="32" a="1"/>
  <c r="V1159" i="32" s="1"/>
  <c r="L1159" i="32" s="1"/>
  <c r="V699" i="32" a="1"/>
  <c r="V699" i="32" s="1"/>
  <c r="L699" i="32" s="1"/>
  <c r="V1183" i="32" a="1"/>
  <c r="V1183" i="32" s="1"/>
  <c r="L1183" i="32" s="1"/>
  <c r="V1069" i="32" a="1"/>
  <c r="V1069" i="32" s="1"/>
  <c r="L1069" i="32" s="1"/>
  <c r="V935" i="32" a="1"/>
  <c r="V935" i="32" s="1"/>
  <c r="L935" i="32" s="1"/>
  <c r="V989" i="32" a="1"/>
  <c r="V989" i="32" s="1"/>
  <c r="L989" i="32" s="1"/>
  <c r="V1155" i="32" a="1"/>
  <c r="V1155" i="32" s="1"/>
  <c r="L1155" i="32" s="1"/>
  <c r="V1157" i="32" a="1"/>
  <c r="V1157" i="32" s="1"/>
  <c r="L1157" i="32" s="1"/>
  <c r="V865" i="32" a="1"/>
  <c r="V865" i="32" s="1"/>
  <c r="L865" i="32" s="1"/>
  <c r="V1665" i="32" a="1"/>
  <c r="V1665" i="32" s="1"/>
  <c r="L1665" i="32" s="1"/>
  <c r="V1755" i="32" a="1"/>
  <c r="V1755" i="32" s="1"/>
  <c r="L1755" i="32" s="1"/>
  <c r="V749" i="32" a="1"/>
  <c r="V749" i="32" s="1"/>
  <c r="L749" i="32" s="1"/>
  <c r="V1789" i="32" a="1"/>
  <c r="V1789" i="32" s="1"/>
  <c r="L1789" i="32" s="1"/>
  <c r="V689" i="32" a="1"/>
  <c r="V689" i="32" s="1"/>
  <c r="L689" i="32" s="1"/>
  <c r="V1177" i="32" a="1"/>
  <c r="V1177" i="32" s="1"/>
  <c r="L1177" i="32" s="1"/>
  <c r="V687" i="32" a="1"/>
  <c r="V687" i="32" s="1"/>
  <c r="L687" i="32" s="1"/>
  <c r="V1047" i="32" a="1"/>
  <c r="V1047" i="32" s="1"/>
  <c r="L1047" i="32" s="1"/>
  <c r="V1119" i="32" a="1"/>
  <c r="V1119" i="32" s="1"/>
  <c r="L1119" i="32" s="1"/>
  <c r="V1133" i="32" a="1"/>
  <c r="V1133" i="32" s="1"/>
  <c r="L1133" i="32" s="1"/>
  <c r="V951" i="32" a="1"/>
  <c r="V951" i="32" s="1"/>
  <c r="L951" i="32" s="1"/>
  <c r="V967" i="32" a="1"/>
  <c r="V967" i="32" s="1"/>
  <c r="L967" i="32" s="1"/>
  <c r="V957" i="32" a="1"/>
  <c r="V957" i="32" s="1"/>
  <c r="L957" i="32" s="1"/>
  <c r="V1013" i="32" a="1"/>
  <c r="V1013" i="32" s="1"/>
  <c r="L1013" i="32" s="1"/>
  <c r="V1059" i="32" a="1"/>
  <c r="V1059" i="32" s="1"/>
  <c r="L1059" i="32" s="1"/>
  <c r="V1151" i="32" a="1"/>
  <c r="V1151" i="32" s="1"/>
  <c r="L1151" i="32" s="1"/>
  <c r="V933" i="32" a="1"/>
  <c r="V933" i="32" s="1"/>
  <c r="L933" i="32" s="1"/>
  <c r="V755" i="32" a="1"/>
  <c r="V755" i="32" s="1"/>
  <c r="L755" i="32" s="1"/>
  <c r="V1067" i="32" a="1"/>
  <c r="V1067" i="32" s="1"/>
  <c r="L1067" i="32" s="1"/>
  <c r="V1043" i="32" a="1"/>
  <c r="V1043" i="32" s="1"/>
  <c r="L1043" i="32" s="1"/>
  <c r="V1049" i="32" a="1"/>
  <c r="V1049" i="32" s="1"/>
  <c r="L1049" i="32" s="1"/>
  <c r="V1137" i="32" a="1"/>
  <c r="V1137" i="32" s="1"/>
  <c r="L1137" i="32" s="1"/>
  <c r="V1209" i="32" a="1"/>
  <c r="V1209" i="32" s="1"/>
  <c r="L1209" i="32" s="1"/>
  <c r="V739" i="32" a="1"/>
  <c r="V739" i="32" s="1"/>
  <c r="L739" i="32" s="1"/>
  <c r="V869" i="32" a="1"/>
  <c r="V869" i="32" s="1"/>
  <c r="L869" i="32" s="1"/>
  <c r="V1003" i="32" a="1"/>
  <c r="V1003" i="32" s="1"/>
  <c r="L1003" i="32" s="1"/>
  <c r="V1213" i="32" a="1"/>
  <c r="V1213" i="32" s="1"/>
  <c r="L1213" i="32" s="1"/>
  <c r="V1715" i="32" a="1"/>
  <c r="V1715" i="32" s="1"/>
  <c r="L1715" i="32" s="1"/>
  <c r="V1019" i="32" a="1"/>
  <c r="V1019" i="32" s="1"/>
  <c r="L1019" i="32" s="1"/>
  <c r="V945" i="32" a="1"/>
  <c r="V945" i="32" s="1"/>
  <c r="L945" i="32" s="1"/>
  <c r="V1039" i="32" a="1"/>
  <c r="V1039" i="32" s="1"/>
  <c r="L1039" i="32" s="1"/>
  <c r="V943" i="32" a="1"/>
  <c r="V943" i="32" s="1"/>
  <c r="L943" i="32" s="1"/>
  <c r="V991" i="32" a="1"/>
  <c r="V991" i="32" s="1"/>
  <c r="L991" i="32" s="1"/>
  <c r="V711" i="32" a="1"/>
  <c r="V711" i="32" s="1"/>
  <c r="L711" i="32" s="1"/>
  <c r="V1767" i="32" a="1"/>
  <c r="V1767" i="32" s="1"/>
  <c r="L1767" i="32" s="1"/>
  <c r="V1693" i="32" a="1"/>
  <c r="V1693" i="32" s="1"/>
  <c r="L1693" i="32" s="1"/>
  <c r="V821" i="32" a="1"/>
  <c r="V821" i="32" s="1"/>
  <c r="L821" i="32" s="1"/>
  <c r="V997" i="32" a="1"/>
  <c r="V997" i="32" s="1"/>
  <c r="L997" i="32" s="1"/>
  <c r="V713" i="32" a="1"/>
  <c r="V713" i="32" s="1"/>
  <c r="L713" i="32" s="1"/>
  <c r="V1015" i="32" a="1"/>
  <c r="V1015" i="32" s="1"/>
  <c r="L1015" i="32" s="1"/>
  <c r="V1747" i="32" a="1"/>
  <c r="V1747" i="32" s="1"/>
  <c r="L1747" i="32" s="1"/>
  <c r="V1761" i="32" a="1"/>
  <c r="V1761" i="32" s="1"/>
  <c r="L1761" i="32" s="1"/>
  <c r="V1027" i="32" a="1"/>
  <c r="V1027" i="32" s="1"/>
  <c r="L1027" i="32" s="1"/>
  <c r="V1127" i="32" a="1"/>
  <c r="V1127" i="32" s="1"/>
  <c r="L1127" i="32" s="1"/>
  <c r="V999" i="32" a="1"/>
  <c r="V999" i="32" s="1"/>
  <c r="L999" i="32" s="1"/>
  <c r="V1777" i="32" a="1"/>
  <c r="V1777" i="32" s="1"/>
  <c r="L1777" i="32" s="1"/>
  <c r="V1149" i="32" a="1"/>
  <c r="V1149" i="32" s="1"/>
  <c r="L1149" i="32" s="1"/>
  <c r="V1181" i="32" a="1"/>
  <c r="V1181" i="32" s="1"/>
  <c r="L1181" i="32" s="1"/>
  <c r="V715" i="32" a="1"/>
  <c r="V715" i="32" s="1"/>
  <c r="L715" i="32" s="1"/>
  <c r="V1169" i="32" a="1"/>
  <c r="V1169" i="32" s="1"/>
  <c r="L1169" i="32" s="1"/>
  <c r="V1751" i="32" a="1"/>
  <c r="V1751" i="32" s="1"/>
  <c r="L1751" i="32" s="1"/>
  <c r="V1121" i="32" a="1"/>
  <c r="V1121" i="32" s="1"/>
  <c r="L1121" i="32" s="1"/>
  <c r="V759" i="32" a="1"/>
  <c r="V759" i="32" s="1"/>
  <c r="L759" i="32" s="1"/>
  <c r="V719" i="32" a="1"/>
  <c r="V719" i="32" s="1"/>
  <c r="L719" i="32" s="1"/>
  <c r="V1201" i="32" a="1"/>
  <c r="V1201" i="32" s="1"/>
  <c r="L1201" i="32" s="1"/>
  <c r="V1037" i="32" a="1"/>
  <c r="V1037" i="32" s="1"/>
  <c r="L1037" i="32" s="1"/>
  <c r="V1203" i="32" a="1"/>
  <c r="V1203" i="32" s="1"/>
  <c r="L1203" i="32" s="1"/>
  <c r="V1009" i="32" a="1"/>
  <c r="V1009" i="32" s="1"/>
  <c r="L1009" i="32" s="1"/>
  <c r="V1205" i="32" a="1"/>
  <c r="V1205" i="32" s="1"/>
  <c r="L1205" i="32" s="1"/>
  <c r="V921" i="32" a="1"/>
  <c r="V921" i="32" s="1"/>
  <c r="L921" i="32" s="1"/>
  <c r="V1171" i="32" a="1"/>
  <c r="V1171" i="32" s="1"/>
  <c r="L1171" i="32" s="1"/>
  <c r="V697" i="32" a="1"/>
  <c r="V697" i="32" s="1"/>
  <c r="L697" i="32" s="1"/>
  <c r="V1129" i="32" a="1"/>
  <c r="V1129" i="32" s="1"/>
  <c r="L1129" i="32" s="1"/>
  <c r="V1661" i="32" a="1"/>
  <c r="V1661" i="32" s="1"/>
  <c r="L1661" i="32" s="1"/>
  <c r="V953" i="32" a="1"/>
  <c r="V953" i="32" s="1"/>
  <c r="L953" i="32" s="1"/>
  <c r="V975" i="32" a="1"/>
  <c r="V975" i="32" s="1"/>
  <c r="L975" i="32" s="1"/>
  <c r="V733" i="32" a="1"/>
  <c r="V733" i="32" s="1"/>
  <c r="L733" i="32" s="1"/>
  <c r="V1017" i="32" a="1"/>
  <c r="V1017" i="32" s="1"/>
  <c r="L1017" i="32" s="1"/>
  <c r="V1689" i="32" a="1"/>
  <c r="V1689" i="32" s="1"/>
  <c r="L1689" i="32" s="1"/>
  <c r="V1717" i="32" a="1"/>
  <c r="V1717" i="32" s="1"/>
  <c r="L1717" i="32" s="1"/>
  <c r="V1733" i="32" a="1"/>
  <c r="V1733" i="32" s="1"/>
  <c r="L1733" i="32" s="1"/>
  <c r="V969" i="32" a="1"/>
  <c r="V969" i="32" s="1"/>
  <c r="L969" i="32" s="1"/>
  <c r="V721" i="32" a="1"/>
  <c r="V721" i="32" s="1"/>
  <c r="L721" i="32" s="1"/>
  <c r="V1093" i="32" a="1"/>
  <c r="V1093" i="32" s="1"/>
  <c r="L1093" i="32" s="1"/>
  <c r="V705" i="32" a="1"/>
  <c r="V705" i="32" s="1"/>
  <c r="L705" i="32" s="1"/>
  <c r="V871" i="32" a="1"/>
  <c r="V871" i="32" s="1"/>
  <c r="L871" i="32" s="1"/>
  <c r="V1045" i="32" a="1"/>
  <c r="V1045" i="32" s="1"/>
  <c r="L1045" i="32" s="1"/>
  <c r="V1707" i="32" a="1"/>
  <c r="V1707" i="32" s="1"/>
  <c r="L1707" i="32" s="1"/>
  <c r="V1217" i="32" a="1"/>
  <c r="V1217" i="32" s="1"/>
  <c r="L1217" i="32" s="1"/>
  <c r="V1673" i="32" a="1"/>
  <c r="V1673" i="32" s="1"/>
  <c r="L1673" i="32" s="1"/>
  <c r="V1695" i="32" a="1"/>
  <c r="V1695" i="32" s="1"/>
  <c r="L1695" i="32" s="1"/>
  <c r="V1065" i="32" a="1"/>
  <c r="V1065" i="32" s="1"/>
  <c r="L1065" i="32" s="1"/>
  <c r="V925" i="32" a="1"/>
  <c r="V925" i="32" s="1"/>
  <c r="L925" i="32" s="1"/>
  <c r="V961" i="32" a="1"/>
  <c r="V961" i="32" s="1"/>
  <c r="L961" i="32" s="1"/>
  <c r="V1675" i="32" a="1"/>
  <c r="V1675" i="32" s="1"/>
  <c r="L1675" i="32" s="1"/>
  <c r="V1001" i="32" a="1"/>
  <c r="V1001" i="32" s="1"/>
  <c r="L1001" i="32" s="1"/>
  <c r="V1195" i="32" a="1"/>
  <c r="V1195" i="32" s="1"/>
  <c r="L1195" i="32" s="1"/>
  <c r="V937" i="32" a="1"/>
  <c r="V937" i="32" s="1"/>
  <c r="L937" i="32" s="1"/>
  <c r="V1659" i="32" a="1"/>
  <c r="V1659" i="32" s="1"/>
  <c r="L1659" i="32" s="1"/>
  <c r="V1719" i="32" a="1"/>
  <c r="V1719" i="32" s="1"/>
  <c r="L1719" i="32" s="1"/>
  <c r="V1193" i="32" a="1"/>
  <c r="V1193" i="32" s="1"/>
  <c r="L1193" i="32" s="1"/>
  <c r="V1709" i="32" a="1"/>
  <c r="V1709" i="32" s="1"/>
  <c r="L1709" i="32" s="1"/>
  <c r="V963" i="32" a="1"/>
  <c r="V963" i="32" s="1"/>
  <c r="L963" i="32" s="1"/>
  <c r="V883" i="32" a="1"/>
  <c r="V883" i="32" s="1"/>
  <c r="L883" i="32" s="1"/>
  <c r="V1795" i="32" a="1"/>
  <c r="V1795" i="32" s="1"/>
  <c r="L1795" i="32" s="1"/>
  <c r="V903" i="32" a="1"/>
  <c r="V903" i="32" s="1"/>
  <c r="L903" i="32" s="1"/>
  <c r="V1063" i="32" a="1"/>
  <c r="V1063" i="32" s="1"/>
  <c r="L1063" i="32" s="1"/>
  <c r="V895" i="32" a="1"/>
  <c r="V895" i="32" s="1"/>
  <c r="L895" i="32" s="1"/>
  <c r="V683" i="32" a="1"/>
  <c r="V683" i="32" s="1"/>
  <c r="L683" i="32" s="1"/>
  <c r="V1765" i="32" a="1"/>
  <c r="V1765" i="32" s="1"/>
  <c r="L1765" i="32" s="1"/>
  <c r="V729" i="32" a="1"/>
  <c r="V729" i="32" s="1"/>
  <c r="L729" i="32" s="1"/>
  <c r="V1685" i="32" a="1"/>
  <c r="V1685" i="32" s="1"/>
  <c r="L1685" i="32" s="1"/>
  <c r="V1699" i="32" a="1"/>
  <c r="V1699" i="32" s="1"/>
  <c r="L1699" i="32" s="1"/>
  <c r="V893" i="32" a="1"/>
  <c r="V893" i="32" s="1"/>
  <c r="L893" i="32" s="1"/>
  <c r="V1115" i="32" a="1"/>
  <c r="V1115" i="32" s="1"/>
  <c r="L1115" i="32" s="1"/>
  <c r="V1139" i="32" a="1"/>
  <c r="V1139" i="32" s="1"/>
  <c r="L1139" i="32" s="1"/>
  <c r="V777" i="32" a="1"/>
  <c r="V777" i="32" s="1"/>
  <c r="L777" i="32" s="1"/>
  <c r="V1145" i="32" a="1"/>
  <c r="V1145" i="32" s="1"/>
  <c r="L1145" i="32" s="1"/>
  <c r="V1681" i="32" a="1"/>
  <c r="V1681" i="32" s="1"/>
  <c r="L1681" i="32" s="1"/>
  <c r="V725" i="32" a="1"/>
  <c r="V725" i="32" s="1"/>
  <c r="L725" i="32" s="1"/>
  <c r="V1077" i="32" a="1"/>
  <c r="V1077" i="32" s="1"/>
  <c r="L1077" i="32" s="1"/>
  <c r="V679" i="32" a="1"/>
  <c r="V679" i="32" s="1"/>
  <c r="L679" i="32" s="1"/>
  <c r="V727" i="32" a="1"/>
  <c r="V727" i="32" s="1"/>
  <c r="L727" i="32" s="1"/>
  <c r="V1041" i="32" a="1"/>
  <c r="V1041" i="32" s="1"/>
  <c r="L1041" i="32" s="1"/>
  <c r="V1711" i="32" a="1"/>
  <c r="V1711" i="32" s="1"/>
  <c r="L1711" i="32" s="1"/>
  <c r="V1071" i="32" a="1"/>
  <c r="V1071" i="32" s="1"/>
  <c r="L1071" i="32" s="1"/>
  <c r="V889" i="32" a="1"/>
  <c r="V889" i="32" s="1"/>
  <c r="L889" i="32" s="1"/>
  <c r="V1813" i="32" a="1"/>
  <c r="V1813" i="32" s="1"/>
  <c r="L1813" i="32" s="1"/>
  <c r="V1005" i="32" a="1"/>
  <c r="V1005" i="32" s="1"/>
  <c r="L1005" i="32" s="1"/>
  <c r="V1807" i="32" a="1"/>
  <c r="V1807" i="32" s="1"/>
  <c r="L1807" i="32" s="1"/>
  <c r="V959" i="32" a="1"/>
  <c r="V959" i="32" s="1"/>
  <c r="L959" i="32" s="1"/>
  <c r="V1667" i="32" a="1"/>
  <c r="V1667" i="32" s="1"/>
  <c r="L1667" i="32" s="1"/>
  <c r="V1105" i="32" a="1"/>
  <c r="V1105" i="32" s="1"/>
  <c r="L1105" i="32" s="1"/>
  <c r="V1125" i="32" a="1"/>
  <c r="V1125" i="32" s="1"/>
  <c r="L1125" i="32" s="1"/>
  <c r="V1025" i="32" a="1"/>
  <c r="V1025" i="32" s="1"/>
  <c r="L1025" i="32" s="1"/>
  <c r="V703" i="32" a="1"/>
  <c r="V703" i="32" s="1"/>
  <c r="L703" i="32" s="1"/>
  <c r="V773" i="32" a="1"/>
  <c r="V773" i="32" s="1"/>
  <c r="L773" i="32" s="1"/>
  <c r="V1801" i="32" a="1"/>
  <c r="V1801" i="32" s="1"/>
  <c r="L1801" i="32" s="1"/>
  <c r="V1691" i="32" a="1"/>
  <c r="V1691" i="32" s="1"/>
  <c r="L1691" i="32" s="1"/>
  <c r="V1215" i="32" a="1"/>
  <c r="V1215" i="32" s="1"/>
  <c r="L1215" i="32" s="1"/>
  <c r="V1135" i="32" a="1"/>
  <c r="V1135" i="32" s="1"/>
  <c r="L1135" i="32" s="1"/>
  <c r="V1099" i="32" a="1"/>
  <c r="V1099" i="32" s="1"/>
  <c r="L1099" i="32" s="1"/>
  <c r="V685" i="32" a="1"/>
  <c r="V685" i="32" s="1"/>
  <c r="L685" i="32" s="1"/>
  <c r="V1061" i="32" a="1"/>
  <c r="V1061" i="32" s="1"/>
  <c r="L1061" i="32" s="1"/>
  <c r="V1165" i="32" a="1"/>
  <c r="V1165" i="32" s="1"/>
  <c r="L1165" i="32" s="1"/>
  <c r="V1101" i="32" a="1"/>
  <c r="V1101" i="32" s="1"/>
  <c r="L1101" i="32" s="1"/>
  <c r="V1141" i="32" a="1"/>
  <c r="V1141" i="32" s="1"/>
  <c r="L1141" i="32" s="1"/>
  <c r="V879" i="32" a="1"/>
  <c r="V879" i="32" s="1"/>
  <c r="L879" i="32" s="1"/>
  <c r="V677" i="32" a="1"/>
  <c r="V677" i="32" s="1"/>
  <c r="L677" i="32" s="1"/>
  <c r="V1079" i="32" a="1"/>
  <c r="V1079" i="32" s="1"/>
  <c r="L1079" i="32" s="1"/>
  <c r="V1011" i="32" a="1"/>
  <c r="V1011" i="32" s="1"/>
  <c r="L1011" i="32" s="1"/>
  <c r="V1023" i="32" a="1"/>
  <c r="V1023" i="32" s="1"/>
  <c r="L1023" i="32" s="1"/>
  <c r="V1779" i="32" a="1"/>
  <c r="V1779" i="32" s="1"/>
  <c r="L1779" i="32" s="1"/>
  <c r="V1703" i="32" a="1"/>
  <c r="V1703" i="32" s="1"/>
  <c r="L1703" i="32" s="1"/>
  <c r="V675" i="32" a="1"/>
  <c r="V675" i="32" s="1"/>
  <c r="L675" i="32" s="1"/>
  <c r="V1671" i="32" a="1"/>
  <c r="V1671" i="32" s="1"/>
  <c r="L1671" i="32" s="1"/>
  <c r="V1057" i="32" a="1"/>
  <c r="V1057" i="32" s="1"/>
  <c r="L1057" i="32" s="1"/>
  <c r="V1191" i="32" a="1"/>
  <c r="V1191" i="32" s="1"/>
  <c r="L1191" i="32" s="1"/>
  <c r="V917" i="32" a="1"/>
  <c r="V917" i="32" s="1"/>
  <c r="L917" i="32" s="1"/>
  <c r="V1819" i="32" a="1"/>
  <c r="V1819" i="32" s="1"/>
  <c r="L1819" i="32" s="1"/>
  <c r="V1103" i="32" a="1"/>
  <c r="V1103" i="32" s="1"/>
  <c r="L1103" i="32" s="1"/>
  <c r="V867" i="32" a="1"/>
  <c r="V867" i="32" s="1"/>
  <c r="L867" i="32" s="1"/>
  <c r="V863" i="32" a="1"/>
  <c r="V863" i="32" s="1"/>
  <c r="L863" i="32" s="1"/>
  <c r="T867" i="32" a="1"/>
  <c r="T867" i="32" s="1"/>
  <c r="T863" i="32" a="1"/>
  <c r="T863" i="32" s="1"/>
  <c r="T907" i="32" a="1"/>
  <c r="T907" i="32" s="1"/>
  <c r="T1701" i="32" a="1"/>
  <c r="T1701" i="32" s="1"/>
  <c r="T1663" i="32" a="1"/>
  <c r="T1663" i="32" s="1"/>
  <c r="T947" i="32" a="1"/>
  <c r="T947" i="32" s="1"/>
  <c r="T923" i="32" a="1"/>
  <c r="T923" i="32" s="1"/>
  <c r="T1781" i="32" a="1"/>
  <c r="T1781" i="32" s="1"/>
  <c r="T1173" i="32" a="1"/>
  <c r="T1173" i="32" s="1"/>
  <c r="T1737" i="32" a="1"/>
  <c r="T1737" i="32" s="1"/>
  <c r="T891" i="32" a="1"/>
  <c r="T891" i="32" s="1"/>
  <c r="T1117" i="32" a="1"/>
  <c r="T1117" i="32" s="1"/>
  <c r="T909" i="32" a="1"/>
  <c r="T909" i="32" s="1"/>
  <c r="T1081" i="32" a="1"/>
  <c r="T1081" i="32" s="1"/>
  <c r="T723" i="32" a="1"/>
  <c r="T723" i="32" s="1"/>
  <c r="T965" i="32" a="1"/>
  <c r="T965" i="32" s="1"/>
  <c r="T1769" i="32" a="1"/>
  <c r="T1769" i="32" s="1"/>
  <c r="T1021" i="32" a="1"/>
  <c r="T1021" i="32" s="1"/>
  <c r="T875" i="32" a="1"/>
  <c r="T875" i="32" s="1"/>
  <c r="T1179" i="32" a="1"/>
  <c r="T1179" i="32" s="1"/>
  <c r="T701" i="32" a="1"/>
  <c r="T701" i="32" s="1"/>
  <c r="T1809" i="32" a="1"/>
  <c r="T1809" i="32" s="1"/>
  <c r="T745" i="32" a="1"/>
  <c r="T745" i="32" s="1"/>
  <c r="T1033" i="32" a="1"/>
  <c r="T1033" i="32" s="1"/>
  <c r="T1739" i="32" a="1"/>
  <c r="T1739" i="32" s="1"/>
  <c r="T735" i="32" a="1"/>
  <c r="T735" i="32" s="1"/>
  <c r="T1793" i="32" a="1"/>
  <c r="T1793" i="32" s="1"/>
  <c r="T1197" i="32" a="1"/>
  <c r="T1197" i="32" s="1"/>
  <c r="T761" i="32" a="1"/>
  <c r="T761" i="32" s="1"/>
  <c r="T949" i="32" a="1"/>
  <c r="T949" i="32" s="1"/>
  <c r="T985" i="32" a="1"/>
  <c r="T985" i="32" s="1"/>
  <c r="T1727" i="32" a="1"/>
  <c r="T1727" i="32" s="1"/>
  <c r="T901" i="32" a="1"/>
  <c r="T901" i="32" s="1"/>
  <c r="T1785" i="32" a="1"/>
  <c r="T1785" i="32" s="1"/>
  <c r="T669" i="32" a="1"/>
  <c r="T669" i="32" s="1"/>
  <c r="T897" i="32" a="1"/>
  <c r="T897" i="32" s="1"/>
  <c r="T1219" i="32" a="1"/>
  <c r="T1219" i="32" s="1"/>
  <c r="T1721" i="32" a="1"/>
  <c r="T1721" i="32" s="1"/>
  <c r="T973" i="32" a="1"/>
  <c r="T973" i="32" s="1"/>
  <c r="T1131" i="32" a="1"/>
  <c r="T1131" i="32" s="1"/>
  <c r="T1187" i="32" a="1"/>
  <c r="T1187" i="32" s="1"/>
  <c r="T927" i="32" a="1"/>
  <c r="T927" i="32" s="1"/>
  <c r="T1185" i="32" a="1"/>
  <c r="T1185" i="32" s="1"/>
  <c r="T1159" i="32" a="1"/>
  <c r="T1159" i="32" s="1"/>
  <c r="T699" i="32" a="1"/>
  <c r="T699" i="32" s="1"/>
  <c r="T1183" i="32" a="1"/>
  <c r="T1183" i="32" s="1"/>
  <c r="T1069" i="32" a="1"/>
  <c r="T1069" i="32" s="1"/>
  <c r="T935" i="32" a="1"/>
  <c r="T935" i="32" s="1"/>
  <c r="T989" i="32" a="1"/>
  <c r="T989" i="32" s="1"/>
  <c r="T1155" i="32" a="1"/>
  <c r="T1155" i="32" s="1"/>
  <c r="T1157" i="32" a="1"/>
  <c r="T1157" i="32" s="1"/>
  <c r="T865" i="32" a="1"/>
  <c r="T865" i="32" s="1"/>
  <c r="T1665" i="32" a="1"/>
  <c r="T1665" i="32" s="1"/>
  <c r="T1755" i="32" a="1"/>
  <c r="T1755" i="32" s="1"/>
  <c r="T749" i="32" a="1"/>
  <c r="T749" i="32" s="1"/>
  <c r="T1789" i="32" a="1"/>
  <c r="T1789" i="32" s="1"/>
  <c r="T689" i="32" a="1"/>
  <c r="T689" i="32" s="1"/>
  <c r="T1177" i="32" a="1"/>
  <c r="T1177" i="32" s="1"/>
  <c r="T687" i="32" a="1"/>
  <c r="T687" i="32" s="1"/>
  <c r="T1047" i="32" a="1"/>
  <c r="T1047" i="32" s="1"/>
  <c r="T1119" i="32" a="1"/>
  <c r="T1119" i="32" s="1"/>
  <c r="T1133" i="32" a="1"/>
  <c r="T1133" i="32" s="1"/>
  <c r="T951" i="32" a="1"/>
  <c r="T951" i="32" s="1"/>
  <c r="T967" i="32" a="1"/>
  <c r="T967" i="32" s="1"/>
  <c r="T957" i="32" a="1"/>
  <c r="T957" i="32" s="1"/>
  <c r="T1013" i="32" a="1"/>
  <c r="T1013" i="32" s="1"/>
  <c r="T1059" i="32" a="1"/>
  <c r="T1059" i="32" s="1"/>
  <c r="T1151" i="32" a="1"/>
  <c r="T1151" i="32" s="1"/>
  <c r="T933" i="32" a="1"/>
  <c r="T933" i="32" s="1"/>
  <c r="T755" i="32" a="1"/>
  <c r="T755" i="32" s="1"/>
  <c r="T1067" i="32" a="1"/>
  <c r="T1067" i="32" s="1"/>
  <c r="T1043" i="32" a="1"/>
  <c r="T1043" i="32" s="1"/>
  <c r="T1049" i="32" a="1"/>
  <c r="T1049" i="32" s="1"/>
  <c r="T1137" i="32" a="1"/>
  <c r="T1137" i="32" s="1"/>
  <c r="T1209" i="32" a="1"/>
  <c r="T1209" i="32" s="1"/>
  <c r="T739" i="32" a="1"/>
  <c r="T739" i="32" s="1"/>
  <c r="T869" i="32" a="1"/>
  <c r="T869" i="32" s="1"/>
  <c r="T1003" i="32" a="1"/>
  <c r="T1003" i="32" s="1"/>
  <c r="T1213" i="32" a="1"/>
  <c r="T1213" i="32" s="1"/>
  <c r="T1715" i="32" a="1"/>
  <c r="T1715" i="32" s="1"/>
  <c r="T1019" i="32" a="1"/>
  <c r="T1019" i="32" s="1"/>
  <c r="T945" i="32" a="1"/>
  <c r="T945" i="32" s="1"/>
  <c r="T1039" i="32" a="1"/>
  <c r="T1039" i="32" s="1"/>
  <c r="T943" i="32" a="1"/>
  <c r="T943" i="32" s="1"/>
  <c r="T991" i="32" a="1"/>
  <c r="T991" i="32" s="1"/>
  <c r="T711" i="32" a="1"/>
  <c r="T711" i="32" s="1"/>
  <c r="T1767" i="32" a="1"/>
  <c r="T1767" i="32" s="1"/>
  <c r="T1693" i="32" a="1"/>
  <c r="T1693" i="32" s="1"/>
  <c r="T821" i="32" a="1"/>
  <c r="T821" i="32" s="1"/>
  <c r="T997" i="32" a="1"/>
  <c r="T997" i="32" s="1"/>
  <c r="T713" i="32" a="1"/>
  <c r="T713" i="32" s="1"/>
  <c r="T1015" i="32" a="1"/>
  <c r="T1015" i="32" s="1"/>
  <c r="T1747" i="32" a="1"/>
  <c r="T1747" i="32" s="1"/>
  <c r="T1761" i="32" a="1"/>
  <c r="T1761" i="32" s="1"/>
  <c r="T1027" i="32" a="1"/>
  <c r="T1027" i="32" s="1"/>
  <c r="T1127" i="32" a="1"/>
  <c r="T1127" i="32" s="1"/>
  <c r="T999" i="32" a="1"/>
  <c r="T999" i="32" s="1"/>
  <c r="T1777" i="32" a="1"/>
  <c r="T1777" i="32" s="1"/>
  <c r="T1149" i="32" a="1"/>
  <c r="T1149" i="32" s="1"/>
  <c r="T1181" i="32" a="1"/>
  <c r="T1181" i="32" s="1"/>
  <c r="T715" i="32" a="1"/>
  <c r="T715" i="32" s="1"/>
  <c r="T1169" i="32" a="1"/>
  <c r="T1169" i="32" s="1"/>
  <c r="T1751" i="32" a="1"/>
  <c r="T1751" i="32" s="1"/>
  <c r="T1121" i="32" a="1"/>
  <c r="T1121" i="32" s="1"/>
  <c r="T759" i="32" a="1"/>
  <c r="T759" i="32" s="1"/>
  <c r="T719" i="32" a="1"/>
  <c r="T719" i="32" s="1"/>
  <c r="T1201" i="32" a="1"/>
  <c r="T1201" i="32" s="1"/>
  <c r="T1037" i="32" a="1"/>
  <c r="T1037" i="32" s="1"/>
  <c r="T1203" i="32" a="1"/>
  <c r="T1203" i="32" s="1"/>
  <c r="T1009" i="32" a="1"/>
  <c r="T1009" i="32" s="1"/>
  <c r="T1205" i="32" a="1"/>
  <c r="T1205" i="32" s="1"/>
  <c r="T921" i="32" a="1"/>
  <c r="T921" i="32" s="1"/>
  <c r="T1171" i="32" a="1"/>
  <c r="T1171" i="32" s="1"/>
  <c r="T697" i="32" a="1"/>
  <c r="T697" i="32" s="1"/>
  <c r="T1129" i="32" a="1"/>
  <c r="T1129" i="32" s="1"/>
  <c r="T1661" i="32" a="1"/>
  <c r="T1661" i="32" s="1"/>
  <c r="T953" i="32" a="1"/>
  <c r="T953" i="32" s="1"/>
  <c r="T975" i="32" a="1"/>
  <c r="T975" i="32" s="1"/>
  <c r="T733" i="32" a="1"/>
  <c r="T733" i="32" s="1"/>
  <c r="T1017" i="32" a="1"/>
  <c r="T1017" i="32" s="1"/>
  <c r="T1689" i="32" a="1"/>
  <c r="T1689" i="32" s="1"/>
  <c r="T1717" i="32" a="1"/>
  <c r="T1717" i="32" s="1"/>
  <c r="T1733" i="32" a="1"/>
  <c r="T1733" i="32" s="1"/>
  <c r="T969" i="32" a="1"/>
  <c r="T969" i="32" s="1"/>
  <c r="T721" i="32" a="1"/>
  <c r="T721" i="32" s="1"/>
  <c r="T1093" i="32" a="1"/>
  <c r="T1093" i="32" s="1"/>
  <c r="T705" i="32" a="1"/>
  <c r="T705" i="32" s="1"/>
  <c r="T871" i="32" a="1"/>
  <c r="T871" i="32" s="1"/>
  <c r="T1045" i="32" a="1"/>
  <c r="T1045" i="32" s="1"/>
  <c r="T1707" i="32" a="1"/>
  <c r="T1707" i="32" s="1"/>
  <c r="T1217" i="32" a="1"/>
  <c r="T1217" i="32" s="1"/>
  <c r="T1673" i="32" a="1"/>
  <c r="T1673" i="32" s="1"/>
  <c r="T1695" i="32" a="1"/>
  <c r="T1695" i="32" s="1"/>
  <c r="T1065" i="32" a="1"/>
  <c r="T1065" i="32" s="1"/>
  <c r="T925" i="32" a="1"/>
  <c r="T925" i="32" s="1"/>
  <c r="T961" i="32" a="1"/>
  <c r="T961" i="32" s="1"/>
  <c r="T1675" i="32" a="1"/>
  <c r="T1675" i="32" s="1"/>
  <c r="T1001" i="32" a="1"/>
  <c r="T1001" i="32" s="1"/>
  <c r="T1195" i="32" a="1"/>
  <c r="T1195" i="32" s="1"/>
  <c r="T937" i="32" a="1"/>
  <c r="T937" i="32" s="1"/>
  <c r="T1659" i="32" a="1"/>
  <c r="T1659" i="32" s="1"/>
  <c r="T1719" i="32" a="1"/>
  <c r="T1719" i="32" s="1"/>
  <c r="T1193" i="32" a="1"/>
  <c r="T1193" i="32" s="1"/>
  <c r="T1709" i="32" a="1"/>
  <c r="T1709" i="32" s="1"/>
  <c r="T963" i="32" a="1"/>
  <c r="T963" i="32" s="1"/>
  <c r="T883" i="32" a="1"/>
  <c r="T883" i="32" s="1"/>
  <c r="T1795" i="32" a="1"/>
  <c r="T1795" i="32" s="1"/>
  <c r="T903" i="32" a="1"/>
  <c r="T903" i="32" s="1"/>
  <c r="T1063" i="32" a="1"/>
  <c r="T1063" i="32" s="1"/>
  <c r="T895" i="32" a="1"/>
  <c r="T895" i="32" s="1"/>
  <c r="T683" i="32" a="1"/>
  <c r="T683" i="32" s="1"/>
  <c r="T1765" i="32" a="1"/>
  <c r="T1765" i="32" s="1"/>
  <c r="T729" i="32" a="1"/>
  <c r="T729" i="32" s="1"/>
  <c r="T1685" i="32" a="1"/>
  <c r="T1685" i="32" s="1"/>
  <c r="T1699" i="32" a="1"/>
  <c r="T1699" i="32" s="1"/>
  <c r="T893" i="32" a="1"/>
  <c r="T893" i="32" s="1"/>
  <c r="T1115" i="32" a="1"/>
  <c r="T1115" i="32" s="1"/>
  <c r="T1139" i="32" a="1"/>
  <c r="T1139" i="32" s="1"/>
  <c r="T777" i="32" a="1"/>
  <c r="T777" i="32" s="1"/>
  <c r="T1145" i="32" a="1"/>
  <c r="T1145" i="32" s="1"/>
  <c r="T1681" i="32" a="1"/>
  <c r="T1681" i="32" s="1"/>
  <c r="T725" i="32" a="1"/>
  <c r="T725" i="32" s="1"/>
  <c r="T1077" i="32" a="1"/>
  <c r="T1077" i="32" s="1"/>
  <c r="T679" i="32" a="1"/>
  <c r="T679" i="32" s="1"/>
  <c r="T727" i="32" a="1"/>
  <c r="T727" i="32" s="1"/>
  <c r="T1041" i="32" a="1"/>
  <c r="T1041" i="32" s="1"/>
  <c r="T1711" i="32" a="1"/>
  <c r="T1711" i="32" s="1"/>
  <c r="T1071" i="32" a="1"/>
  <c r="T1071" i="32" s="1"/>
  <c r="T889" i="32" a="1"/>
  <c r="T889" i="32" s="1"/>
  <c r="T1813" i="32" a="1"/>
  <c r="T1813" i="32" s="1"/>
  <c r="T1005" i="32" a="1"/>
  <c r="T1005" i="32" s="1"/>
  <c r="T1807" i="32" a="1"/>
  <c r="T1807" i="32" s="1"/>
  <c r="T959" i="32" a="1"/>
  <c r="T959" i="32" s="1"/>
  <c r="T1667" i="32" a="1"/>
  <c r="T1667" i="32" s="1"/>
  <c r="T1105" i="32" a="1"/>
  <c r="T1105" i="32" s="1"/>
  <c r="T1125" i="32" a="1"/>
  <c r="T1125" i="32" s="1"/>
  <c r="T1025" i="32" a="1"/>
  <c r="T1025" i="32" s="1"/>
  <c r="T703" i="32" a="1"/>
  <c r="T703" i="32" s="1"/>
  <c r="T773" i="32" a="1"/>
  <c r="T773" i="32" s="1"/>
  <c r="T1801" i="32" a="1"/>
  <c r="T1801" i="32" s="1"/>
  <c r="T1691" i="32" a="1"/>
  <c r="T1691" i="32" s="1"/>
  <c r="T1215" i="32" a="1"/>
  <c r="T1215" i="32" s="1"/>
  <c r="T1135" i="32" a="1"/>
  <c r="T1135" i="32" s="1"/>
  <c r="T1099" i="32" a="1"/>
  <c r="T1099" i="32" s="1"/>
  <c r="T685" i="32" a="1"/>
  <c r="T685" i="32" s="1"/>
  <c r="T1061" i="32" a="1"/>
  <c r="T1061" i="32" s="1"/>
  <c r="T1165" i="32" a="1"/>
  <c r="T1165" i="32" s="1"/>
  <c r="T1101" i="32" a="1"/>
  <c r="T1101" i="32" s="1"/>
  <c r="T1141" i="32" a="1"/>
  <c r="T1141" i="32" s="1"/>
  <c r="T879" i="32" a="1"/>
  <c r="T879" i="32" s="1"/>
  <c r="T677" i="32" a="1"/>
  <c r="T677" i="32" s="1"/>
  <c r="T1079" i="32" a="1"/>
  <c r="T1079" i="32" s="1"/>
  <c r="T1011" i="32" a="1"/>
  <c r="T1011" i="32" s="1"/>
  <c r="T1023" i="32" a="1"/>
  <c r="T1023" i="32" s="1"/>
  <c r="T1779" i="32" a="1"/>
  <c r="T1779" i="32" s="1"/>
  <c r="T1703" i="32" a="1"/>
  <c r="T1703" i="32" s="1"/>
  <c r="T675" i="32" a="1"/>
  <c r="T675" i="32" s="1"/>
  <c r="T1671" i="32" a="1"/>
  <c r="T1671" i="32" s="1"/>
  <c r="T1057" i="32" a="1"/>
  <c r="T1057" i="32" s="1"/>
  <c r="T1191" i="32" a="1"/>
  <c r="T1191" i="32" s="1"/>
  <c r="T917" i="32" a="1"/>
  <c r="T917" i="32" s="1"/>
  <c r="T1819" i="32" a="1"/>
  <c r="T1819" i="32" s="1"/>
  <c r="T1103" i="32" a="1"/>
  <c r="T1103" i="32" s="1"/>
  <c r="S907" i="32" a="1"/>
  <c r="S907" i="32" s="1"/>
  <c r="E907" i="32" s="1"/>
  <c r="S1701" i="32" a="1"/>
  <c r="S1701" i="32" s="1"/>
  <c r="E1701" i="32" s="1"/>
  <c r="S1663" i="32" a="1"/>
  <c r="S1663" i="32" s="1"/>
  <c r="E1663" i="32" s="1"/>
  <c r="S947" i="32" a="1"/>
  <c r="S947" i="32" s="1"/>
  <c r="E947" i="32" s="1"/>
  <c r="S923" i="32" a="1"/>
  <c r="S923" i="32" s="1"/>
  <c r="E923" i="32" s="1"/>
  <c r="S1781" i="32" a="1"/>
  <c r="S1781" i="32" s="1"/>
  <c r="E1781" i="32" s="1"/>
  <c r="S1173" i="32" a="1"/>
  <c r="S1173" i="32" s="1"/>
  <c r="E1173" i="32" s="1"/>
  <c r="S1737" i="32" a="1"/>
  <c r="S1737" i="32" s="1"/>
  <c r="E1737" i="32" s="1"/>
  <c r="S891" i="32" a="1"/>
  <c r="S891" i="32" s="1"/>
  <c r="E891" i="32" s="1"/>
  <c r="S1117" i="32" a="1"/>
  <c r="S1117" i="32" s="1"/>
  <c r="E1117" i="32" s="1"/>
  <c r="S909" i="32" a="1"/>
  <c r="S909" i="32" s="1"/>
  <c r="E909" i="32" s="1"/>
  <c r="S1081" i="32" a="1"/>
  <c r="S1081" i="32" s="1"/>
  <c r="E1081" i="32" s="1"/>
  <c r="S723" i="32" a="1"/>
  <c r="S723" i="32" s="1"/>
  <c r="E723" i="32" s="1"/>
  <c r="S965" i="32" a="1"/>
  <c r="S965" i="32" s="1"/>
  <c r="E965" i="32" s="1"/>
  <c r="S1769" i="32" a="1"/>
  <c r="S1769" i="32" s="1"/>
  <c r="E1769" i="32" s="1"/>
  <c r="S1021" i="32" a="1"/>
  <c r="S1021" i="32" s="1"/>
  <c r="E1021" i="32" s="1"/>
  <c r="S875" i="32" a="1"/>
  <c r="S875" i="32" s="1"/>
  <c r="E875" i="32" s="1"/>
  <c r="S1179" i="32" a="1"/>
  <c r="S1179" i="32" s="1"/>
  <c r="E1179" i="32" s="1"/>
  <c r="S701" i="32" a="1"/>
  <c r="S701" i="32" s="1"/>
  <c r="E701" i="32" s="1"/>
  <c r="S1809" i="32" a="1"/>
  <c r="S1809" i="32" s="1"/>
  <c r="E1809" i="32" s="1"/>
  <c r="S745" i="32" a="1"/>
  <c r="S745" i="32" s="1"/>
  <c r="E745" i="32" s="1"/>
  <c r="S1033" i="32" a="1"/>
  <c r="S1033" i="32" s="1"/>
  <c r="E1033" i="32" s="1"/>
  <c r="S1739" i="32" a="1"/>
  <c r="S1739" i="32" s="1"/>
  <c r="E1739" i="32" s="1"/>
  <c r="S735" i="32" a="1"/>
  <c r="S735" i="32" s="1"/>
  <c r="E735" i="32" s="1"/>
  <c r="S1793" i="32" a="1"/>
  <c r="S1793" i="32" s="1"/>
  <c r="E1793" i="32" s="1"/>
  <c r="S1197" i="32" a="1"/>
  <c r="S1197" i="32" s="1"/>
  <c r="E1197" i="32" s="1"/>
  <c r="S761" i="32" a="1"/>
  <c r="S761" i="32" s="1"/>
  <c r="E761" i="32" s="1"/>
  <c r="S949" i="32" a="1"/>
  <c r="S949" i="32" s="1"/>
  <c r="E949" i="32" s="1"/>
  <c r="S985" i="32" a="1"/>
  <c r="S985" i="32" s="1"/>
  <c r="E985" i="32" s="1"/>
  <c r="S1727" i="32" a="1"/>
  <c r="S1727" i="32" s="1"/>
  <c r="E1727" i="32" s="1"/>
  <c r="S901" i="32" a="1"/>
  <c r="S901" i="32" s="1"/>
  <c r="E901" i="32" s="1"/>
  <c r="S1785" i="32" a="1"/>
  <c r="S1785" i="32" s="1"/>
  <c r="E1785" i="32" s="1"/>
  <c r="S669" i="32" a="1"/>
  <c r="S669" i="32" s="1"/>
  <c r="E669" i="32" s="1"/>
  <c r="S897" i="32" a="1"/>
  <c r="S897" i="32" s="1"/>
  <c r="E897" i="32" s="1"/>
  <c r="S1219" i="32" a="1"/>
  <c r="S1219" i="32" s="1"/>
  <c r="E1219" i="32" s="1"/>
  <c r="S1721" i="32" a="1"/>
  <c r="S1721" i="32" s="1"/>
  <c r="E1721" i="32" s="1"/>
  <c r="S973" i="32" a="1"/>
  <c r="S973" i="32" s="1"/>
  <c r="E973" i="32" s="1"/>
  <c r="S1131" i="32" a="1"/>
  <c r="S1131" i="32" s="1"/>
  <c r="E1131" i="32" s="1"/>
  <c r="S1187" i="32" a="1"/>
  <c r="S1187" i="32" s="1"/>
  <c r="E1187" i="32" s="1"/>
  <c r="S927" i="32" a="1"/>
  <c r="S927" i="32" s="1"/>
  <c r="E927" i="32" s="1"/>
  <c r="S1185" i="32" a="1"/>
  <c r="S1185" i="32" s="1"/>
  <c r="E1185" i="32" s="1"/>
  <c r="S1159" i="32" a="1"/>
  <c r="S1159" i="32" s="1"/>
  <c r="E1159" i="32" s="1"/>
  <c r="S699" i="32" a="1"/>
  <c r="S699" i="32" s="1"/>
  <c r="E699" i="32" s="1"/>
  <c r="S1183" i="32" a="1"/>
  <c r="S1183" i="32" s="1"/>
  <c r="E1183" i="32" s="1"/>
  <c r="S1069" i="32" a="1"/>
  <c r="S1069" i="32" s="1"/>
  <c r="E1069" i="32" s="1"/>
  <c r="S935" i="32" a="1"/>
  <c r="S935" i="32" s="1"/>
  <c r="E935" i="32" s="1"/>
  <c r="S989" i="32" a="1"/>
  <c r="S989" i="32" s="1"/>
  <c r="E989" i="32" s="1"/>
  <c r="S1155" i="32" a="1"/>
  <c r="S1155" i="32" s="1"/>
  <c r="E1155" i="32" s="1"/>
  <c r="S1157" i="32" a="1"/>
  <c r="S1157" i="32" s="1"/>
  <c r="E1157" i="32" s="1"/>
  <c r="S865" i="32" a="1"/>
  <c r="S865" i="32" s="1"/>
  <c r="E865" i="32" s="1"/>
  <c r="S1665" i="32" a="1"/>
  <c r="S1665" i="32" s="1"/>
  <c r="E1665" i="32" s="1"/>
  <c r="S1755" i="32" a="1"/>
  <c r="S1755" i="32" s="1"/>
  <c r="E1755" i="32" s="1"/>
  <c r="S749" i="32" a="1"/>
  <c r="S749" i="32" s="1"/>
  <c r="E749" i="32" s="1"/>
  <c r="S1789" i="32" a="1"/>
  <c r="S1789" i="32" s="1"/>
  <c r="E1789" i="32" s="1"/>
  <c r="S689" i="32" a="1"/>
  <c r="S689" i="32" s="1"/>
  <c r="E689" i="32" s="1"/>
  <c r="S1177" i="32" a="1"/>
  <c r="S1177" i="32" s="1"/>
  <c r="E1177" i="32" s="1"/>
  <c r="S687" i="32" a="1"/>
  <c r="S687" i="32" s="1"/>
  <c r="E687" i="32" s="1"/>
  <c r="S1047" i="32" a="1"/>
  <c r="S1047" i="32" s="1"/>
  <c r="E1047" i="32" s="1"/>
  <c r="S1119" i="32" a="1"/>
  <c r="S1119" i="32" s="1"/>
  <c r="E1119" i="32" s="1"/>
  <c r="S1133" i="32" a="1"/>
  <c r="S1133" i="32" s="1"/>
  <c r="E1133" i="32" s="1"/>
  <c r="S951" i="32" a="1"/>
  <c r="S951" i="32" s="1"/>
  <c r="E951" i="32" s="1"/>
  <c r="S967" i="32" a="1"/>
  <c r="S967" i="32" s="1"/>
  <c r="E967" i="32" s="1"/>
  <c r="S957" i="32" a="1"/>
  <c r="S957" i="32" s="1"/>
  <c r="E957" i="32" s="1"/>
  <c r="S1013" i="32" a="1"/>
  <c r="S1013" i="32" s="1"/>
  <c r="E1013" i="32" s="1"/>
  <c r="S1059" i="32" a="1"/>
  <c r="S1059" i="32" s="1"/>
  <c r="E1059" i="32" s="1"/>
  <c r="S1151" i="32" a="1"/>
  <c r="S1151" i="32" s="1"/>
  <c r="E1151" i="32" s="1"/>
  <c r="S933" i="32" a="1"/>
  <c r="S933" i="32" s="1"/>
  <c r="E933" i="32" s="1"/>
  <c r="S755" i="32" a="1"/>
  <c r="S755" i="32" s="1"/>
  <c r="E755" i="32" s="1"/>
  <c r="S1067" i="32" a="1"/>
  <c r="S1067" i="32" s="1"/>
  <c r="E1067" i="32" s="1"/>
  <c r="S1043" i="32" a="1"/>
  <c r="S1043" i="32" s="1"/>
  <c r="E1043" i="32" s="1"/>
  <c r="S1049" i="32" a="1"/>
  <c r="S1049" i="32" s="1"/>
  <c r="E1049" i="32" s="1"/>
  <c r="S1137" i="32" a="1"/>
  <c r="S1137" i="32" s="1"/>
  <c r="E1137" i="32" s="1"/>
  <c r="S1209" i="32" a="1"/>
  <c r="S1209" i="32" s="1"/>
  <c r="E1209" i="32" s="1"/>
  <c r="S739" i="32" a="1"/>
  <c r="S739" i="32" s="1"/>
  <c r="E739" i="32" s="1"/>
  <c r="S869" i="32" a="1"/>
  <c r="S869" i="32" s="1"/>
  <c r="E869" i="32" s="1"/>
  <c r="S1003" i="32" a="1"/>
  <c r="S1003" i="32" s="1"/>
  <c r="E1003" i="32" s="1"/>
  <c r="S1213" i="32" a="1"/>
  <c r="S1213" i="32" s="1"/>
  <c r="E1213" i="32" s="1"/>
  <c r="S1715" i="32" a="1"/>
  <c r="S1715" i="32" s="1"/>
  <c r="E1715" i="32" s="1"/>
  <c r="S1019" i="32" a="1"/>
  <c r="S1019" i="32" s="1"/>
  <c r="E1019" i="32" s="1"/>
  <c r="S945" i="32" a="1"/>
  <c r="S945" i="32" s="1"/>
  <c r="E945" i="32" s="1"/>
  <c r="S1039" i="32" a="1"/>
  <c r="S1039" i="32" s="1"/>
  <c r="E1039" i="32" s="1"/>
  <c r="S943" i="32" a="1"/>
  <c r="S943" i="32" s="1"/>
  <c r="E943" i="32" s="1"/>
  <c r="S991" i="32" a="1"/>
  <c r="S991" i="32" s="1"/>
  <c r="E991" i="32" s="1"/>
  <c r="S711" i="32" a="1"/>
  <c r="S711" i="32" s="1"/>
  <c r="E711" i="32" s="1"/>
  <c r="S1767" i="32" a="1"/>
  <c r="S1767" i="32" s="1"/>
  <c r="E1767" i="32" s="1"/>
  <c r="S1693" i="32" a="1"/>
  <c r="S1693" i="32" s="1"/>
  <c r="E1693" i="32" s="1"/>
  <c r="S821" i="32" a="1"/>
  <c r="S821" i="32" s="1"/>
  <c r="E821" i="32" s="1"/>
  <c r="S997" i="32" a="1"/>
  <c r="S997" i="32" s="1"/>
  <c r="E997" i="32" s="1"/>
  <c r="S713" i="32" a="1"/>
  <c r="S713" i="32" s="1"/>
  <c r="E713" i="32" s="1"/>
  <c r="S1015" i="32" a="1"/>
  <c r="S1015" i="32" s="1"/>
  <c r="E1015" i="32" s="1"/>
  <c r="S1747" i="32" a="1"/>
  <c r="S1747" i="32" s="1"/>
  <c r="E1747" i="32" s="1"/>
  <c r="S1761" i="32" a="1"/>
  <c r="S1761" i="32" s="1"/>
  <c r="E1761" i="32" s="1"/>
  <c r="S1027" i="32" a="1"/>
  <c r="S1027" i="32" s="1"/>
  <c r="E1027" i="32" s="1"/>
  <c r="S1127" i="32" a="1"/>
  <c r="S1127" i="32" s="1"/>
  <c r="E1127" i="32" s="1"/>
  <c r="S999" i="32" a="1"/>
  <c r="S999" i="32" s="1"/>
  <c r="E999" i="32" s="1"/>
  <c r="S1777" i="32" a="1"/>
  <c r="S1777" i="32" s="1"/>
  <c r="E1777" i="32" s="1"/>
  <c r="S1149" i="32" a="1"/>
  <c r="S1149" i="32" s="1"/>
  <c r="E1149" i="32" s="1"/>
  <c r="S1181" i="32" a="1"/>
  <c r="S1181" i="32" s="1"/>
  <c r="E1181" i="32" s="1"/>
  <c r="S715" i="32" a="1"/>
  <c r="S715" i="32" s="1"/>
  <c r="E715" i="32" s="1"/>
  <c r="S1169" i="32" a="1"/>
  <c r="S1169" i="32" s="1"/>
  <c r="E1169" i="32" s="1"/>
  <c r="S1751" i="32" a="1"/>
  <c r="S1751" i="32" s="1"/>
  <c r="E1751" i="32" s="1"/>
  <c r="S1121" i="32" a="1"/>
  <c r="S1121" i="32" s="1"/>
  <c r="E1121" i="32" s="1"/>
  <c r="S759" i="32" a="1"/>
  <c r="S759" i="32" s="1"/>
  <c r="E759" i="32" s="1"/>
  <c r="S719" i="32" a="1"/>
  <c r="S719" i="32" s="1"/>
  <c r="E719" i="32" s="1"/>
  <c r="S1201" i="32" a="1"/>
  <c r="S1201" i="32" s="1"/>
  <c r="E1201" i="32" s="1"/>
  <c r="S1037" i="32" a="1"/>
  <c r="S1037" i="32" s="1"/>
  <c r="E1037" i="32" s="1"/>
  <c r="S1203" i="32" a="1"/>
  <c r="S1203" i="32" s="1"/>
  <c r="E1203" i="32" s="1"/>
  <c r="S1009" i="32" a="1"/>
  <c r="S1009" i="32" s="1"/>
  <c r="E1009" i="32" s="1"/>
  <c r="S1205" i="32" a="1"/>
  <c r="S1205" i="32" s="1"/>
  <c r="E1205" i="32" s="1"/>
  <c r="S921" i="32" a="1"/>
  <c r="S921" i="32" s="1"/>
  <c r="E921" i="32" s="1"/>
  <c r="S1171" i="32" a="1"/>
  <c r="S1171" i="32" s="1"/>
  <c r="E1171" i="32" s="1"/>
  <c r="S697" i="32" a="1"/>
  <c r="S697" i="32" s="1"/>
  <c r="E697" i="32" s="1"/>
  <c r="S1129" i="32" a="1"/>
  <c r="S1129" i="32" s="1"/>
  <c r="E1129" i="32" s="1"/>
  <c r="S1661" i="32" a="1"/>
  <c r="S1661" i="32" s="1"/>
  <c r="E1661" i="32" s="1"/>
  <c r="S953" i="32" a="1"/>
  <c r="S953" i="32" s="1"/>
  <c r="E953" i="32" s="1"/>
  <c r="S975" i="32" a="1"/>
  <c r="S975" i="32" s="1"/>
  <c r="E975" i="32" s="1"/>
  <c r="S733" i="32" a="1"/>
  <c r="S733" i="32" s="1"/>
  <c r="E733" i="32" s="1"/>
  <c r="S1017" i="32" a="1"/>
  <c r="S1017" i="32" s="1"/>
  <c r="E1017" i="32" s="1"/>
  <c r="S1689" i="32" a="1"/>
  <c r="S1689" i="32" s="1"/>
  <c r="E1689" i="32" s="1"/>
  <c r="S1717" i="32" a="1"/>
  <c r="S1717" i="32" s="1"/>
  <c r="E1717" i="32" s="1"/>
  <c r="S1733" i="32" a="1"/>
  <c r="S1733" i="32" s="1"/>
  <c r="E1733" i="32" s="1"/>
  <c r="S969" i="32" a="1"/>
  <c r="S969" i="32" s="1"/>
  <c r="E969" i="32" s="1"/>
  <c r="S721" i="32" a="1"/>
  <c r="S721" i="32" s="1"/>
  <c r="E721" i="32" s="1"/>
  <c r="S1093" i="32" a="1"/>
  <c r="S1093" i="32" s="1"/>
  <c r="E1093" i="32" s="1"/>
  <c r="S705" i="32" a="1"/>
  <c r="S705" i="32" s="1"/>
  <c r="E705" i="32" s="1"/>
  <c r="S871" i="32" a="1"/>
  <c r="S871" i="32" s="1"/>
  <c r="E871" i="32" s="1"/>
  <c r="S1045" i="32" a="1"/>
  <c r="S1045" i="32" s="1"/>
  <c r="E1045" i="32" s="1"/>
  <c r="S1707" i="32" a="1"/>
  <c r="S1707" i="32" s="1"/>
  <c r="E1707" i="32" s="1"/>
  <c r="S1217" i="32" a="1"/>
  <c r="S1217" i="32" s="1"/>
  <c r="E1217" i="32" s="1"/>
  <c r="S1673" i="32" a="1"/>
  <c r="S1673" i="32" s="1"/>
  <c r="E1673" i="32" s="1"/>
  <c r="S1695" i="32" a="1"/>
  <c r="S1695" i="32" s="1"/>
  <c r="E1695" i="32" s="1"/>
  <c r="S1065" i="32" a="1"/>
  <c r="S1065" i="32" s="1"/>
  <c r="E1065" i="32" s="1"/>
  <c r="S925" i="32" a="1"/>
  <c r="S925" i="32" s="1"/>
  <c r="E925" i="32" s="1"/>
  <c r="S961" i="32" a="1"/>
  <c r="S961" i="32" s="1"/>
  <c r="E961" i="32" s="1"/>
  <c r="S1675" i="32" a="1"/>
  <c r="S1675" i="32" s="1"/>
  <c r="E1675" i="32" s="1"/>
  <c r="S1001" i="32" a="1"/>
  <c r="S1001" i="32" s="1"/>
  <c r="E1001" i="32" s="1"/>
  <c r="S1195" i="32" a="1"/>
  <c r="S1195" i="32" s="1"/>
  <c r="E1195" i="32" s="1"/>
  <c r="S937" i="32" a="1"/>
  <c r="S937" i="32" s="1"/>
  <c r="E937" i="32" s="1"/>
  <c r="S1659" i="32" a="1"/>
  <c r="S1659" i="32" s="1"/>
  <c r="E1659" i="32" s="1"/>
  <c r="S1719" i="32" a="1"/>
  <c r="S1719" i="32" s="1"/>
  <c r="E1719" i="32" s="1"/>
  <c r="S1193" i="32" a="1"/>
  <c r="S1193" i="32" s="1"/>
  <c r="E1193" i="32" s="1"/>
  <c r="S1709" i="32" a="1"/>
  <c r="S1709" i="32" s="1"/>
  <c r="E1709" i="32" s="1"/>
  <c r="S963" i="32" a="1"/>
  <c r="S963" i="32" s="1"/>
  <c r="E963" i="32" s="1"/>
  <c r="S883" i="32" a="1"/>
  <c r="S883" i="32" s="1"/>
  <c r="E883" i="32" s="1"/>
  <c r="S1795" i="32" a="1"/>
  <c r="S1795" i="32" s="1"/>
  <c r="E1795" i="32" s="1"/>
  <c r="S903" i="32" a="1"/>
  <c r="S903" i="32" s="1"/>
  <c r="E903" i="32" s="1"/>
  <c r="S1063" i="32" a="1"/>
  <c r="S1063" i="32" s="1"/>
  <c r="E1063" i="32" s="1"/>
  <c r="S895" i="32" a="1"/>
  <c r="S895" i="32" s="1"/>
  <c r="E895" i="32" s="1"/>
  <c r="S683" i="32" a="1"/>
  <c r="S683" i="32" s="1"/>
  <c r="E683" i="32" s="1"/>
  <c r="S1765" i="32" a="1"/>
  <c r="S1765" i="32" s="1"/>
  <c r="E1765" i="32" s="1"/>
  <c r="S729" i="32" a="1"/>
  <c r="S729" i="32" s="1"/>
  <c r="E729" i="32" s="1"/>
  <c r="S1685" i="32" a="1"/>
  <c r="S1685" i="32" s="1"/>
  <c r="E1685" i="32" s="1"/>
  <c r="S1699" i="32" a="1"/>
  <c r="S1699" i="32" s="1"/>
  <c r="E1699" i="32" s="1"/>
  <c r="S893" i="32" a="1"/>
  <c r="S893" i="32" s="1"/>
  <c r="E893" i="32" s="1"/>
  <c r="S1115" i="32" a="1"/>
  <c r="S1115" i="32" s="1"/>
  <c r="E1115" i="32" s="1"/>
  <c r="S1139" i="32" a="1"/>
  <c r="S1139" i="32" s="1"/>
  <c r="E1139" i="32" s="1"/>
  <c r="S777" i="32" a="1"/>
  <c r="S777" i="32" s="1"/>
  <c r="E777" i="32" s="1"/>
  <c r="S1145" i="32" a="1"/>
  <c r="S1145" i="32" s="1"/>
  <c r="E1145" i="32" s="1"/>
  <c r="S1681" i="32" a="1"/>
  <c r="S1681" i="32" s="1"/>
  <c r="E1681" i="32" s="1"/>
  <c r="S725" i="32" a="1"/>
  <c r="S725" i="32" s="1"/>
  <c r="E725" i="32" s="1"/>
  <c r="S1077" i="32" a="1"/>
  <c r="S1077" i="32" s="1"/>
  <c r="E1077" i="32" s="1"/>
  <c r="S679" i="32" a="1"/>
  <c r="S679" i="32" s="1"/>
  <c r="E679" i="32" s="1"/>
  <c r="S727" i="32" a="1"/>
  <c r="S727" i="32" s="1"/>
  <c r="E727" i="32" s="1"/>
  <c r="S1041" i="32" a="1"/>
  <c r="S1041" i="32" s="1"/>
  <c r="E1041" i="32" s="1"/>
  <c r="S1711" i="32" a="1"/>
  <c r="S1711" i="32" s="1"/>
  <c r="E1711" i="32" s="1"/>
  <c r="S1071" i="32" a="1"/>
  <c r="S1071" i="32" s="1"/>
  <c r="E1071" i="32" s="1"/>
  <c r="S889" i="32" a="1"/>
  <c r="S889" i="32" s="1"/>
  <c r="E889" i="32" s="1"/>
  <c r="S1813" i="32" a="1"/>
  <c r="S1813" i="32" s="1"/>
  <c r="E1813" i="32" s="1"/>
  <c r="S1005" i="32" a="1"/>
  <c r="S1005" i="32" s="1"/>
  <c r="E1005" i="32" s="1"/>
  <c r="S1807" i="32" a="1"/>
  <c r="S1807" i="32" s="1"/>
  <c r="E1807" i="32" s="1"/>
  <c r="S959" i="32" a="1"/>
  <c r="S959" i="32" s="1"/>
  <c r="E959" i="32" s="1"/>
  <c r="S1667" i="32" a="1"/>
  <c r="S1667" i="32" s="1"/>
  <c r="E1667" i="32" s="1"/>
  <c r="S1105" i="32" a="1"/>
  <c r="S1105" i="32" s="1"/>
  <c r="E1105" i="32" s="1"/>
  <c r="S1125" i="32" a="1"/>
  <c r="S1125" i="32" s="1"/>
  <c r="E1125" i="32" s="1"/>
  <c r="S1025" i="32" a="1"/>
  <c r="S1025" i="32" s="1"/>
  <c r="E1025" i="32" s="1"/>
  <c r="S703" i="32" a="1"/>
  <c r="S703" i="32" s="1"/>
  <c r="E703" i="32" s="1"/>
  <c r="S773" i="32" a="1"/>
  <c r="S773" i="32" s="1"/>
  <c r="E773" i="32" s="1"/>
  <c r="S1801" i="32" a="1"/>
  <c r="S1801" i="32" s="1"/>
  <c r="E1801" i="32" s="1"/>
  <c r="S1691" i="32" a="1"/>
  <c r="S1691" i="32" s="1"/>
  <c r="E1691" i="32" s="1"/>
  <c r="S1215" i="32" a="1"/>
  <c r="S1215" i="32" s="1"/>
  <c r="E1215" i="32" s="1"/>
  <c r="S1135" i="32" a="1"/>
  <c r="S1135" i="32" s="1"/>
  <c r="E1135" i="32" s="1"/>
  <c r="S1099" i="32" a="1"/>
  <c r="S1099" i="32" s="1"/>
  <c r="E1099" i="32" s="1"/>
  <c r="S685" i="32" a="1"/>
  <c r="S685" i="32" s="1"/>
  <c r="E685" i="32" s="1"/>
  <c r="S1061" i="32" a="1"/>
  <c r="S1061" i="32" s="1"/>
  <c r="E1061" i="32" s="1"/>
  <c r="S1165" i="32" a="1"/>
  <c r="S1165" i="32" s="1"/>
  <c r="E1165" i="32" s="1"/>
  <c r="S1101" i="32" a="1"/>
  <c r="S1101" i="32" s="1"/>
  <c r="E1101" i="32" s="1"/>
  <c r="S1141" i="32" a="1"/>
  <c r="S1141" i="32" s="1"/>
  <c r="E1141" i="32" s="1"/>
  <c r="S879" i="32" a="1"/>
  <c r="S879" i="32" s="1"/>
  <c r="E879" i="32" s="1"/>
  <c r="S677" i="32" a="1"/>
  <c r="S677" i="32" s="1"/>
  <c r="E677" i="32" s="1"/>
  <c r="S1079" i="32" a="1"/>
  <c r="S1079" i="32" s="1"/>
  <c r="E1079" i="32" s="1"/>
  <c r="S1011" i="32" a="1"/>
  <c r="S1011" i="32" s="1"/>
  <c r="E1011" i="32" s="1"/>
  <c r="S1023" i="32" a="1"/>
  <c r="S1023" i="32" s="1"/>
  <c r="E1023" i="32" s="1"/>
  <c r="S1779" i="32" a="1"/>
  <c r="S1779" i="32" s="1"/>
  <c r="E1779" i="32" s="1"/>
  <c r="S1703" i="32" a="1"/>
  <c r="S1703" i="32" s="1"/>
  <c r="E1703" i="32" s="1"/>
  <c r="S675" i="32" a="1"/>
  <c r="S675" i="32" s="1"/>
  <c r="E675" i="32" s="1"/>
  <c r="S1671" i="32" a="1"/>
  <c r="S1671" i="32" s="1"/>
  <c r="E1671" i="32" s="1"/>
  <c r="S1057" i="32" a="1"/>
  <c r="S1057" i="32" s="1"/>
  <c r="E1057" i="32" s="1"/>
  <c r="S1191" i="32" a="1"/>
  <c r="S1191" i="32" s="1"/>
  <c r="E1191" i="32" s="1"/>
  <c r="S917" i="32" a="1"/>
  <c r="S917" i="32" s="1"/>
  <c r="E917" i="32" s="1"/>
  <c r="S1819" i="32" a="1"/>
  <c r="S1819" i="32" s="1"/>
  <c r="E1819" i="32" s="1"/>
  <c r="S1103" i="32" a="1"/>
  <c r="S1103" i="32" s="1"/>
  <c r="E1103" i="32" s="1"/>
  <c r="S867" i="32" a="1"/>
  <c r="S867" i="32" s="1"/>
  <c r="E867" i="32" s="1"/>
  <c r="S863" i="32" a="1"/>
  <c r="S863" i="32" s="1"/>
  <c r="E863" i="32" s="1"/>
  <c r="R867" i="32" a="1"/>
  <c r="R867" i="32" s="1"/>
  <c r="D867" i="32" s="1"/>
  <c r="R863" i="32" a="1"/>
  <c r="R863" i="32" s="1"/>
  <c r="D863" i="32" s="1"/>
  <c r="S781" i="32" a="1"/>
  <c r="S781" i="32" s="1"/>
  <c r="E781" i="32" s="1"/>
  <c r="R783" i="32" a="1"/>
  <c r="R783" i="32" s="1"/>
  <c r="D783" i="32" s="1"/>
  <c r="T781" i="32" a="1"/>
  <c r="T781" i="32" s="1"/>
  <c r="V783" i="32" a="1"/>
  <c r="V783" i="32" s="1"/>
  <c r="L783" i="32" s="1"/>
  <c r="V781" i="32" a="1"/>
  <c r="V781" i="32" s="1"/>
  <c r="L781" i="32" s="1"/>
  <c r="T783" i="32" a="1"/>
  <c r="T783" i="32" s="1"/>
  <c r="R781" i="32" a="1"/>
  <c r="R781" i="32" s="1"/>
  <c r="D781" i="32" s="1"/>
  <c r="S783" i="32" a="1"/>
  <c r="S783" i="32" s="1"/>
  <c r="E783" i="32" s="1"/>
  <c r="V785" i="32" a="1"/>
  <c r="V785" i="32" s="1"/>
  <c r="L785" i="32" s="1"/>
  <c r="V825" i="32" a="1"/>
  <c r="V825" i="32" s="1"/>
  <c r="L825" i="32" s="1"/>
  <c r="V823" i="32" a="1"/>
  <c r="V823" i="32" s="1"/>
  <c r="L823" i="32" s="1"/>
  <c r="T785" i="32" a="1"/>
  <c r="T785" i="32" s="1"/>
  <c r="T825" i="32" a="1"/>
  <c r="T825" i="32" s="1"/>
  <c r="T823" i="32" a="1"/>
  <c r="T823" i="32" s="1"/>
  <c r="S785" i="32" a="1"/>
  <c r="S785" i="32" s="1"/>
  <c r="E785" i="32" s="1"/>
  <c r="S825" i="32" a="1"/>
  <c r="S825" i="32" s="1"/>
  <c r="E825" i="32" s="1"/>
  <c r="S823" i="32" a="1"/>
  <c r="S823" i="32" s="1"/>
  <c r="E823" i="32" s="1"/>
  <c r="R785" i="32" a="1"/>
  <c r="R785" i="32" s="1"/>
  <c r="D785" i="32" s="1"/>
  <c r="R825" i="32" a="1"/>
  <c r="R825" i="32" s="1"/>
  <c r="D825" i="32" s="1"/>
  <c r="R823" i="32" a="1"/>
  <c r="R823" i="32" s="1"/>
  <c r="D823" i="32" s="1"/>
  <c r="V827" i="32" a="1"/>
  <c r="V827" i="32" s="1"/>
  <c r="L827" i="32" s="1"/>
  <c r="V787" i="32" a="1"/>
  <c r="V787" i="32" s="1"/>
  <c r="L787" i="32" s="1"/>
  <c r="T827" i="32" a="1"/>
  <c r="T827" i="32" s="1"/>
  <c r="T787" i="32" a="1"/>
  <c r="T787" i="32" s="1"/>
  <c r="S787" i="32" a="1"/>
  <c r="S787" i="32" s="1"/>
  <c r="E787" i="32" s="1"/>
  <c r="S827" i="32" a="1"/>
  <c r="S827" i="32" s="1"/>
  <c r="E827" i="32" s="1"/>
  <c r="R827" i="32" a="1"/>
  <c r="R827" i="32" s="1"/>
  <c r="D827" i="32" s="1"/>
  <c r="R787" i="32" a="1"/>
  <c r="R787" i="32" s="1"/>
  <c r="D787" i="32" s="1"/>
  <c r="V789" i="32" a="1"/>
  <c r="V789" i="32" s="1"/>
  <c r="L789" i="32" s="1"/>
  <c r="V829" i="32" a="1"/>
  <c r="V829" i="32" s="1"/>
  <c r="L829" i="32" s="1"/>
  <c r="T789" i="32" a="1"/>
  <c r="T789" i="32" s="1"/>
  <c r="T829" i="32" a="1"/>
  <c r="T829" i="32" s="1"/>
  <c r="S789" i="32" a="1"/>
  <c r="S789" i="32" s="1"/>
  <c r="E789" i="32" s="1"/>
  <c r="S829" i="32" a="1"/>
  <c r="S829" i="32" s="1"/>
  <c r="E829" i="32" s="1"/>
  <c r="R789" i="32" a="1"/>
  <c r="R789" i="32" s="1"/>
  <c r="D789" i="32" s="1"/>
  <c r="R829" i="32" a="1"/>
  <c r="R829" i="32" s="1"/>
  <c r="D829" i="32" s="1"/>
  <c r="S791" i="32" a="1"/>
  <c r="S791" i="32" s="1"/>
  <c r="E791" i="32" s="1"/>
  <c r="T831" i="32" a="1"/>
  <c r="T831" i="32" s="1"/>
  <c r="T791" i="32" a="1"/>
  <c r="T791" i="32" s="1"/>
  <c r="S831" i="32" a="1"/>
  <c r="S831" i="32" s="1"/>
  <c r="E831" i="32" s="1"/>
  <c r="R831" i="32" a="1"/>
  <c r="R831" i="32" s="1"/>
  <c r="D831" i="32" s="1"/>
  <c r="R791" i="32" a="1"/>
  <c r="R791" i="32" s="1"/>
  <c r="D791" i="32" s="1"/>
  <c r="V831" i="32" a="1"/>
  <c r="V831" i="32" s="1"/>
  <c r="L831" i="32" s="1"/>
  <c r="V791" i="32" a="1"/>
  <c r="V791" i="32" s="1"/>
  <c r="L791" i="32" s="1"/>
  <c r="S793" i="32" a="1"/>
  <c r="S793" i="32" s="1"/>
  <c r="E793" i="32" s="1"/>
  <c r="S833" i="32" a="1"/>
  <c r="S833" i="32" s="1"/>
  <c r="E833" i="32" s="1"/>
  <c r="R793" i="32" a="1"/>
  <c r="R793" i="32" s="1"/>
  <c r="D793" i="32" s="1"/>
  <c r="R833" i="32" a="1"/>
  <c r="R833" i="32" s="1"/>
  <c r="D833" i="32" s="1"/>
  <c r="V833" i="32" a="1"/>
  <c r="V833" i="32" s="1"/>
  <c r="L833" i="32" s="1"/>
  <c r="V793" i="32" a="1"/>
  <c r="V793" i="32" s="1"/>
  <c r="L793" i="32" s="1"/>
  <c r="T793" i="32" a="1"/>
  <c r="T793" i="32" s="1"/>
  <c r="T833" i="32" a="1"/>
  <c r="T833" i="32" s="1"/>
  <c r="R795" i="32" a="1"/>
  <c r="R795" i="32" s="1"/>
  <c r="D795" i="32" s="1"/>
  <c r="V835" i="32" a="1"/>
  <c r="V835" i="32" s="1"/>
  <c r="L835" i="32" s="1"/>
  <c r="V795" i="32" a="1"/>
  <c r="V795" i="32" s="1"/>
  <c r="L795" i="32" s="1"/>
  <c r="T835" i="32" a="1"/>
  <c r="T835" i="32" s="1"/>
  <c r="T795" i="32" a="1"/>
  <c r="T795" i="32" s="1"/>
  <c r="S835" i="32" a="1"/>
  <c r="S835" i="32" s="1"/>
  <c r="E835" i="32" s="1"/>
  <c r="S795" i="32" a="1"/>
  <c r="S795" i="32" s="1"/>
  <c r="E795" i="32" s="1"/>
  <c r="R835" i="32" a="1"/>
  <c r="R835" i="32" s="1"/>
  <c r="D835" i="32" s="1"/>
  <c r="T797" i="32" a="1"/>
  <c r="T797" i="32" s="1"/>
  <c r="T837" i="32" a="1"/>
  <c r="T837" i="32" s="1"/>
  <c r="S797" i="32" a="1"/>
  <c r="S797" i="32" s="1"/>
  <c r="E797" i="32" s="1"/>
  <c r="S837" i="32" a="1"/>
  <c r="S837" i="32" s="1"/>
  <c r="E837" i="32" s="1"/>
  <c r="R797" i="32" a="1"/>
  <c r="R797" i="32" s="1"/>
  <c r="D797" i="32" s="1"/>
  <c r="R837" i="32" a="1"/>
  <c r="R837" i="32" s="1"/>
  <c r="D837" i="32" s="1"/>
  <c r="V797" i="32" a="1"/>
  <c r="V797" i="32" s="1"/>
  <c r="L797" i="32" s="1"/>
  <c r="V837" i="32" a="1"/>
  <c r="V837" i="32" s="1"/>
  <c r="L837" i="32" s="1"/>
  <c r="R799" i="32" a="1"/>
  <c r="R799" i="32" s="1"/>
  <c r="D799" i="32" s="1"/>
  <c r="V839" i="32" a="1"/>
  <c r="V839" i="32" s="1"/>
  <c r="L839" i="32" s="1"/>
  <c r="V799" i="32" a="1"/>
  <c r="V799" i="32" s="1"/>
  <c r="L799" i="32" s="1"/>
  <c r="T799" i="32" a="1"/>
  <c r="T799" i="32" s="1"/>
  <c r="T839" i="32" a="1"/>
  <c r="T839" i="32" s="1"/>
  <c r="S839" i="32" a="1"/>
  <c r="S839" i="32" s="1"/>
  <c r="E839" i="32" s="1"/>
  <c r="S799" i="32" a="1"/>
  <c r="S799" i="32" s="1"/>
  <c r="E799" i="32" s="1"/>
  <c r="R839" i="32" a="1"/>
  <c r="R839" i="32" s="1"/>
  <c r="D839" i="32" s="1"/>
  <c r="S801" i="32" a="1"/>
  <c r="S801" i="32" s="1"/>
  <c r="E801" i="32" s="1"/>
  <c r="S841" i="32" a="1"/>
  <c r="S841" i="32" s="1"/>
  <c r="E841" i="32" s="1"/>
  <c r="R801" i="32" a="1"/>
  <c r="R801" i="32" s="1"/>
  <c r="D801" i="32" s="1"/>
  <c r="R841" i="32" a="1"/>
  <c r="R841" i="32" s="1"/>
  <c r="D841" i="32" s="1"/>
  <c r="V801" i="32" a="1"/>
  <c r="V801" i="32" s="1"/>
  <c r="L801" i="32" s="1"/>
  <c r="V841" i="32" a="1"/>
  <c r="V841" i="32" s="1"/>
  <c r="L841" i="32" s="1"/>
  <c r="T801" i="32" a="1"/>
  <c r="T801" i="32" s="1"/>
  <c r="T841" i="32" a="1"/>
  <c r="T841" i="32" s="1"/>
  <c r="R803" i="32" a="1"/>
  <c r="R803" i="32" s="1"/>
  <c r="D803" i="32" s="1"/>
  <c r="V843" i="32" a="1"/>
  <c r="V843" i="32" s="1"/>
  <c r="L843" i="32" s="1"/>
  <c r="V803" i="32" a="1"/>
  <c r="V803" i="32" s="1"/>
  <c r="L803" i="32" s="1"/>
  <c r="T803" i="32" a="1"/>
  <c r="T803" i="32" s="1"/>
  <c r="T843" i="32" a="1"/>
  <c r="T843" i="32" s="1"/>
  <c r="S843" i="32" a="1"/>
  <c r="S843" i="32" s="1"/>
  <c r="E843" i="32" s="1"/>
  <c r="S803" i="32" a="1"/>
  <c r="S803" i="32" s="1"/>
  <c r="E803" i="32" s="1"/>
  <c r="R843" i="32" a="1"/>
  <c r="R843" i="32" s="1"/>
  <c r="D843" i="32" s="1"/>
  <c r="T805" i="32" a="1"/>
  <c r="T805" i="32" s="1"/>
  <c r="S805" i="32" a="1"/>
  <c r="S805" i="32" s="1"/>
  <c r="E805" i="32" s="1"/>
  <c r="S845" i="32" a="1"/>
  <c r="S845" i="32" s="1"/>
  <c r="E845" i="32" s="1"/>
  <c r="R805" i="32" a="1"/>
  <c r="R805" i="32" s="1"/>
  <c r="D805" i="32" s="1"/>
  <c r="R845" i="32" a="1"/>
  <c r="R845" i="32" s="1"/>
  <c r="D845" i="32" s="1"/>
  <c r="V805" i="32" a="1"/>
  <c r="V805" i="32" s="1"/>
  <c r="L805" i="32" s="1"/>
  <c r="V845" i="32" a="1"/>
  <c r="V845" i="32" s="1"/>
  <c r="L845" i="32" s="1"/>
  <c r="T845" i="32" a="1"/>
  <c r="T845" i="32" s="1"/>
  <c r="T847" i="32" a="1"/>
  <c r="T847" i="32" s="1"/>
  <c r="R847" i="32" a="1"/>
  <c r="R847" i="32" s="1"/>
  <c r="D847" i="32" s="1"/>
  <c r="S847" i="32" a="1"/>
  <c r="S847" i="32" s="1"/>
  <c r="E847" i="32" s="1"/>
  <c r="S807" i="32" a="1"/>
  <c r="S807" i="32" s="1"/>
  <c r="E807" i="32" s="1"/>
  <c r="V847" i="32" a="1"/>
  <c r="V847" i="32" s="1"/>
  <c r="L847" i="32" s="1"/>
  <c r="V807" i="32" a="1"/>
  <c r="V807" i="32" s="1"/>
  <c r="L807" i="32" s="1"/>
  <c r="T807" i="32" a="1"/>
  <c r="T807" i="32" s="1"/>
  <c r="R807" i="32" a="1"/>
  <c r="R807" i="32" s="1"/>
  <c r="D807" i="32" s="1"/>
  <c r="T809" i="32" a="1"/>
  <c r="T809" i="32" s="1"/>
  <c r="T849" i="32" a="1"/>
  <c r="T849" i="32" s="1"/>
  <c r="S809" i="32" a="1"/>
  <c r="S809" i="32" s="1"/>
  <c r="E809" i="32" s="1"/>
  <c r="S849" i="32" a="1"/>
  <c r="S849" i="32" s="1"/>
  <c r="E849" i="32" s="1"/>
  <c r="R809" i="32" a="1"/>
  <c r="R809" i="32" s="1"/>
  <c r="D809" i="32" s="1"/>
  <c r="R849" i="32" a="1"/>
  <c r="R849" i="32" s="1"/>
  <c r="D849" i="32" s="1"/>
  <c r="V809" i="32" a="1"/>
  <c r="V809" i="32" s="1"/>
  <c r="L809" i="32" s="1"/>
  <c r="V849" i="32" a="1"/>
  <c r="V849" i="32" s="1"/>
  <c r="L849" i="32" s="1"/>
  <c r="R851" i="32" a="1"/>
  <c r="R851" i="32" s="1"/>
  <c r="D851" i="32" s="1"/>
  <c r="R811" i="32" a="1"/>
  <c r="R811" i="32" s="1"/>
  <c r="D811" i="32" s="1"/>
  <c r="V811" i="32" a="1"/>
  <c r="V811" i="32" s="1"/>
  <c r="L811" i="32" s="1"/>
  <c r="V851" i="32" a="1"/>
  <c r="V851" i="32" s="1"/>
  <c r="L851" i="32" s="1"/>
  <c r="T851" i="32" a="1"/>
  <c r="T851" i="32" s="1"/>
  <c r="T811" i="32" a="1"/>
  <c r="T811" i="32" s="1"/>
  <c r="S851" i="32" a="1"/>
  <c r="S851" i="32" s="1"/>
  <c r="E851" i="32" s="1"/>
  <c r="S811" i="32" a="1"/>
  <c r="S811" i="32" s="1"/>
  <c r="E811" i="32" s="1"/>
  <c r="T813" i="32" a="1"/>
  <c r="T813" i="32" s="1"/>
  <c r="S813" i="32" a="1"/>
  <c r="S813" i="32" s="1"/>
  <c r="E813" i="32" s="1"/>
  <c r="S853" i="32" a="1"/>
  <c r="S853" i="32" s="1"/>
  <c r="E853" i="32" s="1"/>
  <c r="R813" i="32" a="1"/>
  <c r="R813" i="32" s="1"/>
  <c r="D813" i="32" s="1"/>
  <c r="R853" i="32" a="1"/>
  <c r="R853" i="32" s="1"/>
  <c r="D853" i="32" s="1"/>
  <c r="V813" i="32" a="1"/>
  <c r="V813" i="32" s="1"/>
  <c r="L813" i="32" s="1"/>
  <c r="V853" i="32" a="1"/>
  <c r="V853" i="32" s="1"/>
  <c r="L853" i="32" s="1"/>
  <c r="T853" i="32" a="1"/>
  <c r="T853" i="32" s="1"/>
  <c r="S855" i="32" a="1"/>
  <c r="S855" i="32" s="1"/>
  <c r="E855" i="32" s="1"/>
  <c r="R855" i="32" a="1"/>
  <c r="R855" i="32" s="1"/>
  <c r="D855" i="32" s="1"/>
  <c r="R815" i="32" a="1"/>
  <c r="R815" i="32" s="1"/>
  <c r="D815" i="32" s="1"/>
  <c r="T815" i="32" a="1"/>
  <c r="T815" i="32" s="1"/>
  <c r="V855" i="32" a="1"/>
  <c r="V855" i="32" s="1"/>
  <c r="L855" i="32" s="1"/>
  <c r="V815" i="32" a="1"/>
  <c r="V815" i="32" s="1"/>
  <c r="L815" i="32" s="1"/>
  <c r="T855" i="32" a="1"/>
  <c r="T855" i="32" s="1"/>
  <c r="S815" i="32" a="1"/>
  <c r="S815" i="32" s="1"/>
  <c r="E815" i="32" s="1"/>
  <c r="T817" i="32" a="1"/>
  <c r="T817" i="32" s="1"/>
  <c r="T857" i="32" a="1"/>
  <c r="T857" i="32" s="1"/>
  <c r="S817" i="32" a="1"/>
  <c r="S817" i="32" s="1"/>
  <c r="E817" i="32" s="1"/>
  <c r="S819" i="32" a="1"/>
  <c r="S819" i="32" s="1"/>
  <c r="E819" i="32" s="1"/>
  <c r="S859" i="32" a="1"/>
  <c r="S859" i="32" s="1"/>
  <c r="E859" i="32" s="1"/>
  <c r="S857" i="32" a="1"/>
  <c r="S857" i="32" s="1"/>
  <c r="E857" i="32" s="1"/>
  <c r="R819" i="32" a="1"/>
  <c r="R819" i="32" s="1"/>
  <c r="D819" i="32" s="1"/>
  <c r="R859" i="32" a="1"/>
  <c r="R859" i="32" s="1"/>
  <c r="D859" i="32" s="1"/>
  <c r="R817" i="32" a="1"/>
  <c r="R817" i="32" s="1"/>
  <c r="D817" i="32" s="1"/>
  <c r="R857" i="32" a="1"/>
  <c r="R857" i="32" s="1"/>
  <c r="D857" i="32" s="1"/>
  <c r="V817" i="32" a="1"/>
  <c r="V817" i="32" s="1"/>
  <c r="L817" i="32" s="1"/>
  <c r="V819" i="32" a="1"/>
  <c r="V819" i="32" s="1"/>
  <c r="L819" i="32" s="1"/>
  <c r="V859" i="32" a="1"/>
  <c r="V859" i="32" s="1"/>
  <c r="L859" i="32" s="1"/>
  <c r="V857" i="32" a="1"/>
  <c r="V857" i="32" s="1"/>
  <c r="L857" i="32" s="1"/>
  <c r="T819" i="32" a="1"/>
  <c r="T819" i="32" s="1"/>
  <c r="T859" i="32" a="1"/>
  <c r="T859" i="32" s="1"/>
  <c r="S657" i="32" a="1"/>
  <c r="S657" i="32" s="1"/>
  <c r="E657" i="32" s="1"/>
  <c r="S639" i="32" a="1"/>
  <c r="S639" i="32" s="1"/>
  <c r="E639" i="32" s="1"/>
  <c r="S647" i="32" a="1"/>
  <c r="S647" i="32" s="1"/>
  <c r="E647" i="32" s="1"/>
  <c r="S653" i="32" a="1"/>
  <c r="S653" i="32" s="1"/>
  <c r="E653" i="32" s="1"/>
  <c r="S625" i="32" a="1"/>
  <c r="S625" i="32" s="1"/>
  <c r="E625" i="32" s="1"/>
  <c r="F2014" i="27" s="1"/>
  <c r="S621" i="32" a="1"/>
  <c r="S621" i="32" s="1"/>
  <c r="E621" i="32" s="1"/>
  <c r="F2012" i="27" s="1"/>
  <c r="S659" i="32" a="1"/>
  <c r="S659" i="32" s="1"/>
  <c r="E659" i="32" s="1"/>
  <c r="S641" i="32" a="1"/>
  <c r="S641" i="32" s="1"/>
  <c r="E641" i="32" s="1"/>
  <c r="S655" i="32" a="1"/>
  <c r="S655" i="32" s="1"/>
  <c r="E655" i="32" s="1"/>
  <c r="S633" i="32" a="1"/>
  <c r="S633" i="32" s="1"/>
  <c r="E633" i="32" s="1"/>
  <c r="S645" i="32" a="1"/>
  <c r="S645" i="32" s="1"/>
  <c r="E645" i="32" s="1"/>
  <c r="S627" i="32" a="1"/>
  <c r="S627" i="32" s="1"/>
  <c r="E627" i="32" s="1"/>
  <c r="F2015" i="27" s="1"/>
  <c r="S649" i="32" a="1"/>
  <c r="S649" i="32" s="1"/>
  <c r="E649" i="32" s="1"/>
  <c r="S651" i="32" a="1"/>
  <c r="S651" i="32" s="1"/>
  <c r="E651" i="32" s="1"/>
  <c r="S635" i="32" a="1"/>
  <c r="S635" i="32" s="1"/>
  <c r="E635" i="32" s="1"/>
  <c r="S629" i="32" a="1"/>
  <c r="S629" i="32" s="1"/>
  <c r="E629" i="32" s="1"/>
  <c r="S623" i="32" a="1"/>
  <c r="S623" i="32" s="1"/>
  <c r="E623" i="32" s="1"/>
  <c r="F2013" i="27" s="1"/>
  <c r="S637" i="32" a="1"/>
  <c r="S637" i="32" s="1"/>
  <c r="E637" i="32" s="1"/>
  <c r="S643" i="32" a="1"/>
  <c r="S643" i="32" s="1"/>
  <c r="E643" i="32" s="1"/>
  <c r="S631" i="32" a="1"/>
  <c r="S631" i="32" s="1"/>
  <c r="E631" i="32" s="1"/>
  <c r="R657" i="32" a="1"/>
  <c r="R657" i="32" s="1"/>
  <c r="D657" i="32" s="1"/>
  <c r="R639" i="32" a="1"/>
  <c r="R639" i="32" s="1"/>
  <c r="D639" i="32" s="1"/>
  <c r="R647" i="32" a="1"/>
  <c r="R647" i="32" s="1"/>
  <c r="D647" i="32" s="1"/>
  <c r="R653" i="32" a="1"/>
  <c r="R653" i="32" s="1"/>
  <c r="D653" i="32" s="1"/>
  <c r="R625" i="32" a="1"/>
  <c r="R625" i="32" s="1"/>
  <c r="D625" i="32" s="1"/>
  <c r="R621" i="32" a="1"/>
  <c r="R621" i="32" s="1"/>
  <c r="D621" i="32" s="1"/>
  <c r="R659" i="32" a="1"/>
  <c r="R659" i="32" s="1"/>
  <c r="D659" i="32" s="1"/>
  <c r="R641" i="32" a="1"/>
  <c r="R641" i="32" s="1"/>
  <c r="D641" i="32" s="1"/>
  <c r="R655" i="32" a="1"/>
  <c r="R655" i="32" s="1"/>
  <c r="D655" i="32" s="1"/>
  <c r="R633" i="32" a="1"/>
  <c r="R633" i="32" s="1"/>
  <c r="D633" i="32" s="1"/>
  <c r="R645" i="32" a="1"/>
  <c r="R645" i="32" s="1"/>
  <c r="D645" i="32" s="1"/>
  <c r="R627" i="32" a="1"/>
  <c r="R627" i="32" s="1"/>
  <c r="D627" i="32" s="1"/>
  <c r="R649" i="32" a="1"/>
  <c r="R649" i="32" s="1"/>
  <c r="D649" i="32" s="1"/>
  <c r="R651" i="32" a="1"/>
  <c r="R651" i="32" s="1"/>
  <c r="D651" i="32" s="1"/>
  <c r="R635" i="32" a="1"/>
  <c r="R635" i="32" s="1"/>
  <c r="D635" i="32" s="1"/>
  <c r="R629" i="32" a="1"/>
  <c r="R629" i="32" s="1"/>
  <c r="D629" i="32" s="1"/>
  <c r="R623" i="32" a="1"/>
  <c r="R623" i="32" s="1"/>
  <c r="D623" i="32" s="1"/>
  <c r="R637" i="32" a="1"/>
  <c r="R637" i="32" s="1"/>
  <c r="D637" i="32" s="1"/>
  <c r="R643" i="32" a="1"/>
  <c r="R643" i="32" s="1"/>
  <c r="D643" i="32" s="1"/>
  <c r="R631" i="32" a="1"/>
  <c r="R631" i="32" s="1"/>
  <c r="D631" i="32" s="1"/>
  <c r="V657" i="32" a="1"/>
  <c r="V657" i="32" s="1"/>
  <c r="L657" i="32" s="1"/>
  <c r="V639" i="32" a="1"/>
  <c r="V639" i="32" s="1"/>
  <c r="L639" i="32" s="1"/>
  <c r="V647" i="32" a="1"/>
  <c r="V647" i="32" s="1"/>
  <c r="L647" i="32" s="1"/>
  <c r="V653" i="32" a="1"/>
  <c r="V653" i="32" s="1"/>
  <c r="L653" i="32" s="1"/>
  <c r="V625" i="32" a="1"/>
  <c r="V625" i="32" s="1"/>
  <c r="L625" i="32" s="1"/>
  <c r="V621" i="32" a="1"/>
  <c r="V621" i="32" s="1"/>
  <c r="L621" i="32" s="1"/>
  <c r="V659" i="32" a="1"/>
  <c r="V659" i="32" s="1"/>
  <c r="L659" i="32" s="1"/>
  <c r="V641" i="32" a="1"/>
  <c r="V641" i="32" s="1"/>
  <c r="L641" i="32" s="1"/>
  <c r="V655" i="32" a="1"/>
  <c r="V655" i="32" s="1"/>
  <c r="L655" i="32" s="1"/>
  <c r="V633" i="32" a="1"/>
  <c r="V633" i="32" s="1"/>
  <c r="L633" i="32" s="1"/>
  <c r="V645" i="32" a="1"/>
  <c r="V645" i="32" s="1"/>
  <c r="L645" i="32" s="1"/>
  <c r="V627" i="32" a="1"/>
  <c r="V627" i="32" s="1"/>
  <c r="L627" i="32" s="1"/>
  <c r="V649" i="32" a="1"/>
  <c r="V649" i="32" s="1"/>
  <c r="L649" i="32" s="1"/>
  <c r="V651" i="32" a="1"/>
  <c r="V651" i="32" s="1"/>
  <c r="L651" i="32" s="1"/>
  <c r="V635" i="32" a="1"/>
  <c r="V635" i="32" s="1"/>
  <c r="L635" i="32" s="1"/>
  <c r="V629" i="32" a="1"/>
  <c r="V629" i="32" s="1"/>
  <c r="L629" i="32" s="1"/>
  <c r="V623" i="32" a="1"/>
  <c r="V623" i="32" s="1"/>
  <c r="L623" i="32" s="1"/>
  <c r="V637" i="32" a="1"/>
  <c r="V637" i="32" s="1"/>
  <c r="L637" i="32" s="1"/>
  <c r="V643" i="32" a="1"/>
  <c r="V643" i="32" s="1"/>
  <c r="L643" i="32" s="1"/>
  <c r="V631" i="32" a="1"/>
  <c r="V631" i="32" s="1"/>
  <c r="L631" i="32" s="1"/>
  <c r="T657" i="32" a="1"/>
  <c r="T657" i="32" s="1"/>
  <c r="T639" i="32" a="1"/>
  <c r="T639" i="32" s="1"/>
  <c r="T647" i="32" a="1"/>
  <c r="T647" i="32" s="1"/>
  <c r="T653" i="32" a="1"/>
  <c r="T653" i="32" s="1"/>
  <c r="T625" i="32" a="1"/>
  <c r="T625" i="32" s="1"/>
  <c r="M2014" i="27" s="1"/>
  <c r="A2014" i="27" s="1"/>
  <c r="T621" i="32" a="1"/>
  <c r="T621" i="32" s="1"/>
  <c r="M2012" i="27" s="1"/>
  <c r="A2012" i="27" s="1"/>
  <c r="T659" i="32" a="1"/>
  <c r="T659" i="32" s="1"/>
  <c r="T641" i="32" a="1"/>
  <c r="T641" i="32" s="1"/>
  <c r="T655" i="32" a="1"/>
  <c r="T655" i="32" s="1"/>
  <c r="T633" i="32" a="1"/>
  <c r="T633" i="32" s="1"/>
  <c r="T645" i="32" a="1"/>
  <c r="T645" i="32" s="1"/>
  <c r="T627" i="32" a="1"/>
  <c r="T627" i="32" s="1"/>
  <c r="M2015" i="27" s="1"/>
  <c r="A2015" i="27" s="1"/>
  <c r="T649" i="32" a="1"/>
  <c r="T649" i="32" s="1"/>
  <c r="T651" i="32" a="1"/>
  <c r="T651" i="32" s="1"/>
  <c r="T635" i="32" a="1"/>
  <c r="T635" i="32" s="1"/>
  <c r="T629" i="32" a="1"/>
  <c r="T629" i="32" s="1"/>
  <c r="T623" i="32" a="1"/>
  <c r="T623" i="32" s="1"/>
  <c r="M2013" i="27" s="1"/>
  <c r="A2013" i="27" s="1"/>
  <c r="T637" i="32" a="1"/>
  <c r="T637" i="32" s="1"/>
  <c r="T643" i="32" a="1"/>
  <c r="T643" i="32" s="1"/>
  <c r="T631" i="32" a="1"/>
  <c r="T631" i="32" s="1"/>
  <c r="E1365" i="32"/>
  <c r="D1361" i="32"/>
  <c r="D1351" i="32"/>
  <c r="L1361" i="32"/>
  <c r="E1355" i="32"/>
  <c r="E1367" i="32"/>
  <c r="L1353" i="32"/>
  <c r="D1375" i="32"/>
  <c r="E1341" i="32"/>
  <c r="L1377" i="32"/>
  <c r="L1343" i="32"/>
  <c r="D1225" i="32"/>
  <c r="E1251" i="32"/>
  <c r="E1245" i="32"/>
  <c r="L1239" i="32"/>
  <c r="L1229" i="32"/>
  <c r="L1253" i="32"/>
  <c r="L1241" i="32"/>
  <c r="D1243" i="32"/>
  <c r="D1249" i="32"/>
  <c r="D1231" i="32"/>
  <c r="L1237" i="32"/>
  <c r="D1223" i="32"/>
  <c r="E1235" i="32"/>
  <c r="D1257" i="32"/>
  <c r="E1253" i="32"/>
  <c r="E1229" i="32"/>
  <c r="D1229" i="32"/>
  <c r="D1279" i="32"/>
  <c r="D1273" i="32"/>
  <c r="E1261" i="32"/>
  <c r="D1269" i="32"/>
  <c r="D1267" i="32"/>
  <c r="L1273" i="32"/>
  <c r="L1295" i="32"/>
  <c r="E1281" i="32"/>
  <c r="E1299" i="32"/>
  <c r="E1339" i="32"/>
  <c r="D1301" i="32"/>
  <c r="L1317" i="32"/>
  <c r="E1331" i="32"/>
  <c r="L1313" i="32"/>
  <c r="L1321" i="32"/>
  <c r="E1335" i="32"/>
  <c r="E1309" i="32"/>
  <c r="D1311" i="32"/>
  <c r="E1325" i="32"/>
  <c r="E1311" i="32"/>
  <c r="E1417" i="32"/>
  <c r="L1413" i="32"/>
  <c r="D1381" i="32"/>
  <c r="E1401" i="32"/>
  <c r="E1419" i="32"/>
  <c r="D1395" i="32"/>
  <c r="L1403" i="32"/>
  <c r="L1411" i="32"/>
  <c r="D1403" i="32"/>
  <c r="E1391" i="32"/>
  <c r="L1417" i="32"/>
  <c r="E1399" i="32"/>
  <c r="L1395" i="32"/>
  <c r="D1389" i="32"/>
  <c r="E1435" i="32"/>
  <c r="E1429" i="32"/>
  <c r="L1457" i="32"/>
  <c r="D1423" i="32"/>
  <c r="E1441" i="32"/>
  <c r="E1437" i="32"/>
  <c r="L1437" i="32"/>
  <c r="L1449" i="32"/>
  <c r="L1459" i="32"/>
  <c r="D1427" i="32"/>
  <c r="L1443" i="32"/>
  <c r="L1439" i="32"/>
  <c r="D1431" i="32"/>
  <c r="E1433" i="32"/>
  <c r="D1447" i="32"/>
  <c r="E1475" i="32"/>
  <c r="D1487" i="32"/>
  <c r="D1465" i="32"/>
  <c r="E1493" i="32"/>
  <c r="L1497" i="32"/>
  <c r="D1471" i="32"/>
  <c r="E1479" i="32"/>
  <c r="L1479" i="32"/>
  <c r="L1475" i="32"/>
  <c r="L1489" i="32"/>
  <c r="E1473" i="32"/>
  <c r="L1463" i="32"/>
  <c r="E1463" i="32"/>
  <c r="E1497" i="32"/>
  <c r="L1533" i="32"/>
  <c r="D1511" i="32"/>
  <c r="L1535" i="32"/>
  <c r="L1529" i="32"/>
  <c r="E1511" i="32"/>
  <c r="E1529" i="32"/>
  <c r="D1517" i="32"/>
  <c r="E1509" i="32"/>
  <c r="L1539" i="32"/>
  <c r="D1503" i="32"/>
  <c r="E1565" i="32"/>
  <c r="L1559" i="32"/>
  <c r="L1573" i="32"/>
  <c r="E1563" i="32"/>
  <c r="E1543" i="32"/>
  <c r="D1571" i="32"/>
  <c r="L1557" i="32"/>
  <c r="E1573" i="32"/>
  <c r="E1567" i="32"/>
  <c r="D1567" i="32"/>
  <c r="D1569" i="32"/>
  <c r="D1565" i="32"/>
  <c r="L1605" i="32"/>
  <c r="L1603" i="32"/>
  <c r="E1603" i="32"/>
  <c r="E1605" i="32"/>
  <c r="D1605" i="32"/>
  <c r="D1587" i="32"/>
  <c r="D1585" i="32"/>
  <c r="L1633" i="32"/>
  <c r="D1647" i="32"/>
  <c r="E1631" i="32"/>
  <c r="L1645" i="32"/>
  <c r="E1653" i="32"/>
  <c r="D1621" i="32"/>
  <c r="E1633" i="32"/>
  <c r="E873" i="32"/>
  <c r="E1757" i="32"/>
  <c r="E779" i="32"/>
  <c r="E885" i="32"/>
  <c r="E1753" i="32"/>
  <c r="D981" i="32"/>
  <c r="L1811" i="32"/>
  <c r="E1799" i="32"/>
  <c r="U841" i="32"/>
  <c r="U542" i="32"/>
  <c r="U230" i="32"/>
  <c r="D3" i="20"/>
  <c r="B1069" i="19"/>
  <c r="B1070" i="19" s="1"/>
  <c r="B1071" i="19" s="1"/>
  <c r="B1072" i="19" s="1"/>
  <c r="I2356" i="27"/>
  <c r="I2355" i="27"/>
  <c r="I2354" i="27"/>
  <c r="I2353" i="27"/>
  <c r="I2352" i="27"/>
  <c r="I2351" i="27"/>
  <c r="I2350" i="27"/>
  <c r="I2349" i="27"/>
  <c r="I2348" i="27"/>
  <c r="I2347" i="27"/>
  <c r="I2346" i="27"/>
  <c r="I2345" i="27"/>
  <c r="I2344" i="27"/>
  <c r="I2343" i="27"/>
  <c r="I2342" i="27"/>
  <c r="I2341" i="27"/>
  <c r="I2340" i="27"/>
  <c r="I2339" i="27"/>
  <c r="I2337" i="27"/>
  <c r="I2338" i="27"/>
  <c r="I2336" i="27"/>
  <c r="I2335" i="27"/>
  <c r="I2334" i="27"/>
  <c r="I2333" i="27"/>
  <c r="I2331" i="27"/>
  <c r="I2332" i="27"/>
  <c r="I2330" i="27"/>
  <c r="I2329" i="27"/>
  <c r="I2327" i="27"/>
  <c r="I2328" i="27"/>
  <c r="I2326" i="27"/>
  <c r="I2325" i="27"/>
  <c r="I2324" i="27"/>
  <c r="I2323" i="27"/>
  <c r="I2322" i="27"/>
  <c r="I2320" i="27"/>
  <c r="I2321" i="27"/>
  <c r="I2319" i="27"/>
  <c r="I2318" i="27"/>
  <c r="I2317" i="27"/>
  <c r="I2316" i="27"/>
  <c r="I2315" i="27"/>
  <c r="I2314" i="27"/>
  <c r="I2313" i="27"/>
  <c r="I2312" i="27"/>
  <c r="I2311" i="27"/>
  <c r="I2310" i="27"/>
  <c r="I2309" i="27"/>
  <c r="I2308" i="27"/>
  <c r="I2307" i="27"/>
  <c r="I2306" i="27"/>
  <c r="I2305" i="27"/>
  <c r="I2304" i="27"/>
  <c r="I2303" i="27"/>
  <c r="I2300" i="27"/>
  <c r="I2302" i="27"/>
  <c r="I2297" i="27"/>
  <c r="I2298" i="27"/>
  <c r="I2299" i="27"/>
  <c r="I2301" i="27"/>
  <c r="I2295" i="27"/>
  <c r="I2296" i="27"/>
  <c r="I2294" i="27"/>
  <c r="I2293" i="27"/>
  <c r="I2292" i="27"/>
  <c r="I2291" i="27"/>
  <c r="I2290" i="27"/>
  <c r="I2289" i="27"/>
  <c r="I2288" i="27"/>
  <c r="I2287" i="27"/>
  <c r="I2286" i="27"/>
  <c r="I2285" i="27"/>
  <c r="I2284" i="27"/>
  <c r="I2283" i="27"/>
  <c r="I2281" i="27"/>
  <c r="I2280" i="27"/>
  <c r="I2279" i="27"/>
  <c r="I2278" i="27"/>
  <c r="I2277" i="27"/>
  <c r="S504" i="27"/>
  <c r="S503" i="27"/>
  <c r="S502" i="27"/>
  <c r="S500" i="27"/>
  <c r="S501" i="27"/>
  <c r="S499" i="27"/>
  <c r="S498" i="27"/>
  <c r="S497" i="27"/>
  <c r="S496" i="27"/>
  <c r="S495" i="27"/>
  <c r="S494" i="27"/>
  <c r="S493" i="27"/>
  <c r="S492" i="27"/>
  <c r="S491" i="27"/>
  <c r="S490" i="27"/>
  <c r="S489" i="27"/>
  <c r="S488" i="27"/>
  <c r="S487" i="27"/>
  <c r="S486" i="27"/>
  <c r="S485" i="27"/>
  <c r="S484" i="27"/>
  <c r="S483" i="27"/>
  <c r="S482" i="27"/>
  <c r="S481" i="27"/>
  <c r="S480" i="27"/>
  <c r="S479" i="27"/>
  <c r="S478" i="27"/>
  <c r="S477" i="27"/>
  <c r="S476" i="27"/>
  <c r="O253" i="27"/>
  <c r="O252" i="27"/>
  <c r="O251" i="27"/>
  <c r="O250" i="27"/>
  <c r="O249" i="27"/>
  <c r="O248" i="27"/>
  <c r="O247" i="27"/>
  <c r="O28" i="27"/>
  <c r="O32" i="27"/>
  <c r="O33" i="27"/>
  <c r="O30" i="27"/>
  <c r="O31" i="27"/>
  <c r="O29" i="27"/>
  <c r="O27" i="27"/>
  <c r="L858" i="27"/>
  <c r="K858" i="27"/>
  <c r="I858" i="27"/>
  <c r="J858" i="27"/>
  <c r="A542" i="32"/>
  <c r="A841" i="32"/>
  <c r="G538" i="32"/>
  <c r="G837" i="32"/>
  <c r="G226" i="32"/>
  <c r="A230" i="32"/>
  <c r="T52" i="1" l="1"/>
  <c r="F3009" i="27"/>
  <c r="A858" i="27"/>
  <c r="H861" i="27"/>
  <c r="C10" i="19" a="1"/>
  <c r="C10" i="19" s="1"/>
  <c r="F24" i="16" a="1"/>
  <c r="F24" i="16" s="1"/>
  <c r="H282" i="24"/>
  <c r="H258" i="24"/>
  <c r="H290" i="24"/>
  <c r="H234" i="24"/>
  <c r="H250" i="24"/>
  <c r="H274" i="24"/>
  <c r="H226" i="24"/>
  <c r="H242" i="24"/>
  <c r="H298" i="24"/>
  <c r="N52" i="1"/>
  <c r="H266" i="24"/>
  <c r="C28" i="24"/>
  <c r="Q147" i="24"/>
  <c r="R296" i="32" a="1"/>
  <c r="R296" i="32" s="1"/>
  <c r="D296" i="32" s="1"/>
  <c r="S290" i="32" a="1"/>
  <c r="S290" i="32" s="1"/>
  <c r="E290" i="32" s="1"/>
  <c r="S298" i="32" a="1"/>
  <c r="S298" i="32" s="1"/>
  <c r="E298" i="32" s="1"/>
  <c r="S276" i="32" a="1"/>
  <c r="S276" i="32" s="1"/>
  <c r="E276" i="32" s="1"/>
  <c r="S286" i="32" a="1"/>
  <c r="S286" i="32" s="1"/>
  <c r="E286" i="32" s="1"/>
  <c r="R304" i="32" a="1"/>
  <c r="R304" i="32" s="1"/>
  <c r="D304" i="32" s="1"/>
  <c r="S294" i="32" a="1"/>
  <c r="S294" i="32" s="1"/>
  <c r="E294" i="32" s="1"/>
  <c r="R272" i="32" a="1"/>
  <c r="R272" i="32" s="1"/>
  <c r="D272" i="32" s="1"/>
  <c r="S300" i="32" a="1"/>
  <c r="S300" i="32" s="1"/>
  <c r="E300" i="32" s="1"/>
  <c r="S296" i="32" a="1"/>
  <c r="S296" i="32" s="1"/>
  <c r="E296" i="32" s="1"/>
  <c r="R290" i="32" a="1"/>
  <c r="R290" i="32" s="1"/>
  <c r="D290" i="32" s="1"/>
  <c r="R298" i="32" a="1"/>
  <c r="R298" i="32" s="1"/>
  <c r="D298" i="32" s="1"/>
  <c r="R276" i="32" a="1"/>
  <c r="R276" i="32" s="1"/>
  <c r="D276" i="32" s="1"/>
  <c r="R286" i="32" a="1"/>
  <c r="R286" i="32" s="1"/>
  <c r="D286" i="32" s="1"/>
  <c r="S304" i="32" a="1"/>
  <c r="S304" i="32" s="1"/>
  <c r="E304" i="32" s="1"/>
  <c r="R294" i="32" a="1"/>
  <c r="R294" i="32" s="1"/>
  <c r="D294" i="32" s="1"/>
  <c r="S272" i="32" a="1"/>
  <c r="S272" i="32" s="1"/>
  <c r="E272" i="32" s="1"/>
  <c r="R300" i="32" a="1"/>
  <c r="R300" i="32" s="1"/>
  <c r="D300" i="32" s="1"/>
  <c r="V296" i="32" a="1"/>
  <c r="V296" i="32" s="1"/>
  <c r="L296" i="32" s="1"/>
  <c r="V290" i="32" a="1"/>
  <c r="V290" i="32" s="1"/>
  <c r="L290" i="32" s="1"/>
  <c r="V298" i="32" a="1"/>
  <c r="V298" i="32" s="1"/>
  <c r="L298" i="32" s="1"/>
  <c r="V276" i="32" a="1"/>
  <c r="V276" i="32" s="1"/>
  <c r="L276" i="32" s="1"/>
  <c r="V286" i="32" a="1"/>
  <c r="V286" i="32" s="1"/>
  <c r="L286" i="32" s="1"/>
  <c r="V304" i="32" a="1"/>
  <c r="V304" i="32" s="1"/>
  <c r="L304" i="32" s="1"/>
  <c r="V294" i="32" a="1"/>
  <c r="V294" i="32" s="1"/>
  <c r="L294" i="32" s="1"/>
  <c r="V272" i="32" a="1"/>
  <c r="V272" i="32" s="1"/>
  <c r="L272" i="32" s="1"/>
  <c r="V300" i="32" a="1"/>
  <c r="V300" i="32" s="1"/>
  <c r="L300" i="32" s="1"/>
  <c r="T296" i="32" a="1"/>
  <c r="T296" i="32" s="1"/>
  <c r="T290" i="32" a="1"/>
  <c r="T290" i="32" s="1"/>
  <c r="T298" i="32" a="1"/>
  <c r="T298" i="32" s="1"/>
  <c r="T276" i="32" a="1"/>
  <c r="T276" i="32" s="1"/>
  <c r="T286" i="32" a="1"/>
  <c r="T286" i="32" s="1"/>
  <c r="T304" i="32" a="1"/>
  <c r="T304" i="32" s="1"/>
  <c r="T294" i="32" a="1"/>
  <c r="T294" i="32" s="1"/>
  <c r="T272" i="32" a="1"/>
  <c r="T272" i="32" s="1"/>
  <c r="T300" i="32" a="1"/>
  <c r="T300" i="32" s="1"/>
  <c r="R306" i="32" a="1"/>
  <c r="R306" i="32" s="1"/>
  <c r="D306" i="32" s="1"/>
  <c r="R274" i="32" a="1"/>
  <c r="R274" i="32" s="1"/>
  <c r="D274" i="32" s="1"/>
  <c r="R302" i="32" a="1"/>
  <c r="R302" i="32" s="1"/>
  <c r="D302" i="32" s="1"/>
  <c r="S280" i="32" a="1"/>
  <c r="S280" i="32" s="1"/>
  <c r="E280" i="32" s="1"/>
  <c r="R292" i="32" a="1"/>
  <c r="R292" i="32" s="1"/>
  <c r="D292" i="32" s="1"/>
  <c r="R270" i="32" a="1"/>
  <c r="R270" i="32" s="1"/>
  <c r="D270" i="32" s="1"/>
  <c r="S288" i="32" a="1"/>
  <c r="S288" i="32" s="1"/>
  <c r="E288" i="32" s="1"/>
  <c r="R308" i="32" a="1"/>
  <c r="R308" i="32" s="1"/>
  <c r="D308" i="32" s="1"/>
  <c r="R282" i="32" a="1"/>
  <c r="R282" i="32" s="1"/>
  <c r="D282" i="32" s="1"/>
  <c r="R284" i="32" a="1"/>
  <c r="R284" i="32" s="1"/>
  <c r="D284" i="32" s="1"/>
  <c r="R278" i="32" a="1"/>
  <c r="R278" i="32" s="1"/>
  <c r="D278" i="32" s="1"/>
  <c r="V306" i="32" a="1"/>
  <c r="V306" i="32" s="1"/>
  <c r="L306" i="32" s="1"/>
  <c r="V274" i="32" a="1"/>
  <c r="V274" i="32" s="1"/>
  <c r="L274" i="32" s="1"/>
  <c r="V302" i="32" a="1"/>
  <c r="V302" i="32" s="1"/>
  <c r="L302" i="32" s="1"/>
  <c r="V280" i="32" a="1"/>
  <c r="V280" i="32" s="1"/>
  <c r="L280" i="32" s="1"/>
  <c r="V292" i="32" a="1"/>
  <c r="V292" i="32" s="1"/>
  <c r="L292" i="32" s="1"/>
  <c r="V270" i="32" a="1"/>
  <c r="V270" i="32" s="1"/>
  <c r="L270" i="32" s="1"/>
  <c r="V288" i="32" a="1"/>
  <c r="V288" i="32" s="1"/>
  <c r="L288" i="32" s="1"/>
  <c r="V308" i="32" a="1"/>
  <c r="V308" i="32" s="1"/>
  <c r="L308" i="32" s="1"/>
  <c r="V282" i="32" a="1"/>
  <c r="V282" i="32" s="1"/>
  <c r="L282" i="32" s="1"/>
  <c r="V284" i="32" a="1"/>
  <c r="V284" i="32" s="1"/>
  <c r="L284" i="32" s="1"/>
  <c r="V278" i="32" a="1"/>
  <c r="V278" i="32" s="1"/>
  <c r="L278" i="32" s="1"/>
  <c r="T306" i="32" a="1"/>
  <c r="T306" i="32" s="1"/>
  <c r="T274" i="32" a="1"/>
  <c r="T274" i="32" s="1"/>
  <c r="T302" i="32" a="1"/>
  <c r="T302" i="32" s="1"/>
  <c r="T280" i="32" a="1"/>
  <c r="T280" i="32" s="1"/>
  <c r="T292" i="32" a="1"/>
  <c r="T292" i="32" s="1"/>
  <c r="T270" i="32" a="1"/>
  <c r="T270" i="32" s="1"/>
  <c r="T288" i="32" a="1"/>
  <c r="T288" i="32" s="1"/>
  <c r="T308" i="32" a="1"/>
  <c r="T308" i="32" s="1"/>
  <c r="T282" i="32" a="1"/>
  <c r="T282" i="32" s="1"/>
  <c r="T284" i="32" a="1"/>
  <c r="T284" i="32" s="1"/>
  <c r="T278" i="32" a="1"/>
  <c r="T278" i="32" s="1"/>
  <c r="S306" i="32" a="1"/>
  <c r="S306" i="32" s="1"/>
  <c r="E306" i="32" s="1"/>
  <c r="S274" i="32" a="1"/>
  <c r="S274" i="32" s="1"/>
  <c r="E274" i="32" s="1"/>
  <c r="S302" i="32" a="1"/>
  <c r="S302" i="32" s="1"/>
  <c r="E302" i="32" s="1"/>
  <c r="R280" i="32" a="1"/>
  <c r="R280" i="32" s="1"/>
  <c r="D280" i="32" s="1"/>
  <c r="S292" i="32" a="1"/>
  <c r="S292" i="32" s="1"/>
  <c r="E292" i="32" s="1"/>
  <c r="S270" i="32" a="1"/>
  <c r="S270" i="32" s="1"/>
  <c r="E270" i="32" s="1"/>
  <c r="R288" i="32" a="1"/>
  <c r="R288" i="32" s="1"/>
  <c r="D288" i="32" s="1"/>
  <c r="S308" i="32" a="1"/>
  <c r="S308" i="32" s="1"/>
  <c r="E308" i="32" s="1"/>
  <c r="S282" i="32" a="1"/>
  <c r="S282" i="32" s="1"/>
  <c r="E282" i="32" s="1"/>
  <c r="S284" i="32" a="1"/>
  <c r="S284" i="32" s="1"/>
  <c r="E284" i="32" s="1"/>
  <c r="S278" i="32" a="1"/>
  <c r="S278" i="32" s="1"/>
  <c r="E278" i="32" s="1"/>
  <c r="V12" i="32" a="1"/>
  <c r="V12" i="32" s="1"/>
  <c r="L12" i="32" s="1"/>
  <c r="V20" i="32" a="1"/>
  <c r="V20" i="32" s="1"/>
  <c r="L20" i="32" s="1"/>
  <c r="V28" i="32" a="1"/>
  <c r="V28" i="32" s="1"/>
  <c r="L28" i="32" s="1"/>
  <c r="V14" i="32" a="1"/>
  <c r="V14" i="32" s="1"/>
  <c r="L14" i="32" s="1"/>
  <c r="V22" i="32" a="1"/>
  <c r="V22" i="32" s="1"/>
  <c r="L22" i="32" s="1"/>
  <c r="V16" i="32" a="1"/>
  <c r="V16" i="32" s="1"/>
  <c r="L16" i="32" s="1"/>
  <c r="V24" i="32" a="1"/>
  <c r="V24" i="32" s="1"/>
  <c r="L24" i="32" s="1"/>
  <c r="V10" i="32" a="1"/>
  <c r="V10" i="32" s="1"/>
  <c r="L10" i="32" s="1"/>
  <c r="V18" i="32" a="1"/>
  <c r="V18" i="32" s="1"/>
  <c r="L18" i="32" s="1"/>
  <c r="V26" i="32" a="1"/>
  <c r="V26" i="32" s="1"/>
  <c r="L26" i="32" s="1"/>
  <c r="T12" i="32" a="1"/>
  <c r="T12" i="32" s="1"/>
  <c r="M1334" i="27" s="1"/>
  <c r="A1334" i="27" s="1"/>
  <c r="T20" i="32" a="1"/>
  <c r="T20" i="32" s="1"/>
  <c r="M1338" i="27" s="1"/>
  <c r="A1338" i="27" s="1"/>
  <c r="T28" i="32" a="1"/>
  <c r="T28" i="32" s="1"/>
  <c r="M1342" i="27" s="1"/>
  <c r="A1342" i="27" s="1"/>
  <c r="T14" i="32" a="1"/>
  <c r="T14" i="32" s="1"/>
  <c r="M1335" i="27" s="1"/>
  <c r="A1335" i="27" s="1"/>
  <c r="T22" i="32" a="1"/>
  <c r="T22" i="32" s="1"/>
  <c r="M1339" i="27" s="1"/>
  <c r="A1339" i="27" s="1"/>
  <c r="T16" i="32" a="1"/>
  <c r="T16" i="32" s="1"/>
  <c r="M1336" i="27" s="1"/>
  <c r="A1336" i="27" s="1"/>
  <c r="T24" i="32" a="1"/>
  <c r="T24" i="32" s="1"/>
  <c r="M1340" i="27" s="1"/>
  <c r="A1340" i="27" s="1"/>
  <c r="T10" i="32" a="1"/>
  <c r="T10" i="32" s="1"/>
  <c r="M1333" i="27" s="1"/>
  <c r="A1333" i="27" s="1"/>
  <c r="T18" i="32" a="1"/>
  <c r="T18" i="32" s="1"/>
  <c r="M1337" i="27" s="1"/>
  <c r="A1337" i="27" s="1"/>
  <c r="T26" i="32" a="1"/>
  <c r="T26" i="32" s="1"/>
  <c r="M1341" i="27" s="1"/>
  <c r="A1341" i="27" s="1"/>
  <c r="S12" i="32" a="1"/>
  <c r="S12" i="32" s="1"/>
  <c r="E12" i="32" s="1"/>
  <c r="F1334" i="27" s="1"/>
  <c r="S20" i="32" a="1"/>
  <c r="S20" i="32" s="1"/>
  <c r="E20" i="32" s="1"/>
  <c r="F1338" i="27" s="1"/>
  <c r="S28" i="32" a="1"/>
  <c r="S28" i="32" s="1"/>
  <c r="E28" i="32" s="1"/>
  <c r="F1342" i="27" s="1"/>
  <c r="S14" i="32" a="1"/>
  <c r="S14" i="32" s="1"/>
  <c r="E14" i="32" s="1"/>
  <c r="F1335" i="27" s="1"/>
  <c r="S22" i="32" a="1"/>
  <c r="S22" i="32" s="1"/>
  <c r="E22" i="32" s="1"/>
  <c r="F1339" i="27" s="1"/>
  <c r="R16" i="32" a="1"/>
  <c r="R16" i="32" s="1"/>
  <c r="D16" i="32" s="1"/>
  <c r="R24" i="32" a="1"/>
  <c r="R24" i="32" s="1"/>
  <c r="D24" i="32" s="1"/>
  <c r="S10" i="32" a="1"/>
  <c r="S10" i="32" s="1"/>
  <c r="E10" i="32" s="1"/>
  <c r="F1333" i="27" s="1"/>
  <c r="S18" i="32" a="1"/>
  <c r="S18" i="32" s="1"/>
  <c r="E18" i="32" s="1"/>
  <c r="F1337" i="27" s="1"/>
  <c r="S26" i="32" a="1"/>
  <c r="S26" i="32" s="1"/>
  <c r="E26" i="32" s="1"/>
  <c r="F1341" i="27" s="1"/>
  <c r="R12" i="32" a="1"/>
  <c r="R12" i="32" s="1"/>
  <c r="D12" i="32" s="1"/>
  <c r="R20" i="32" a="1"/>
  <c r="R20" i="32" s="1"/>
  <c r="D20" i="32" s="1"/>
  <c r="R28" i="32" a="1"/>
  <c r="R28" i="32" s="1"/>
  <c r="D28" i="32" s="1"/>
  <c r="R14" i="32" a="1"/>
  <c r="R14" i="32" s="1"/>
  <c r="D14" i="32" s="1"/>
  <c r="R22" i="32" a="1"/>
  <c r="R22" i="32" s="1"/>
  <c r="D22" i="32" s="1"/>
  <c r="S16" i="32" a="1"/>
  <c r="S16" i="32" s="1"/>
  <c r="E16" i="32" s="1"/>
  <c r="F1336" i="27" s="1"/>
  <c r="S24" i="32" a="1"/>
  <c r="S24" i="32" s="1"/>
  <c r="E24" i="32" s="1"/>
  <c r="F1340" i="27" s="1"/>
  <c r="R10" i="32" a="1"/>
  <c r="R10" i="32" s="1"/>
  <c r="D10" i="32" s="1"/>
  <c r="R18" i="32" a="1"/>
  <c r="R18" i="32" s="1"/>
  <c r="D18" i="32" s="1"/>
  <c r="R26" i="32" a="1"/>
  <c r="R26" i="32" s="1"/>
  <c r="D26" i="32" s="1"/>
  <c r="V112" i="32" a="1"/>
  <c r="V112" i="32" s="1"/>
  <c r="L112" i="32" s="1"/>
  <c r="V106" i="32" a="1"/>
  <c r="V106" i="32" s="1"/>
  <c r="L106" i="32" s="1"/>
  <c r="V126" i="32" a="1"/>
  <c r="V126" i="32" s="1"/>
  <c r="L126" i="32" s="1"/>
  <c r="V118" i="32" a="1"/>
  <c r="V118" i="32" s="1"/>
  <c r="L118" i="32" s="1"/>
  <c r="V134" i="32" a="1"/>
  <c r="V134" i="32" s="1"/>
  <c r="L134" i="32" s="1"/>
  <c r="V140" i="32" a="1"/>
  <c r="V140" i="32" s="1"/>
  <c r="L140" i="32" s="1"/>
  <c r="V94" i="32" a="1"/>
  <c r="V94" i="32" s="1"/>
  <c r="L94" i="32" s="1"/>
  <c r="V68" i="32" a="1"/>
  <c r="V68" i="32" s="1"/>
  <c r="L68" i="32" s="1"/>
  <c r="V136" i="32" a="1"/>
  <c r="V136" i="32" s="1"/>
  <c r="L136" i="32" s="1"/>
  <c r="V30" i="32" a="1"/>
  <c r="V30" i="32" s="1"/>
  <c r="L30" i="32" s="1"/>
  <c r="V98" i="32" a="1"/>
  <c r="V98" i="32" s="1"/>
  <c r="L98" i="32" s="1"/>
  <c r="V124" i="32" a="1"/>
  <c r="V124" i="32" s="1"/>
  <c r="L124" i="32" s="1"/>
  <c r="V128" i="32" a="1"/>
  <c r="V128" i="32" s="1"/>
  <c r="L128" i="32" s="1"/>
  <c r="V102" i="32" a="1"/>
  <c r="V102" i="32" s="1"/>
  <c r="L102" i="32" s="1"/>
  <c r="V74" i="32" a="1"/>
  <c r="V74" i="32" s="1"/>
  <c r="L74" i="32" s="1"/>
  <c r="V36" i="32" a="1"/>
  <c r="V36" i="32" s="1"/>
  <c r="L36" i="32" s="1"/>
  <c r="V66" i="32" a="1"/>
  <c r="V66" i="32" s="1"/>
  <c r="L66" i="32" s="1"/>
  <c r="V42" i="32" a="1"/>
  <c r="V42" i="32" s="1"/>
  <c r="L42" i="32" s="1"/>
  <c r="V50" i="32" a="1"/>
  <c r="V50" i="32" s="1"/>
  <c r="L50" i="32" s="1"/>
  <c r="V156" i="32" a="1"/>
  <c r="V156" i="32" s="1"/>
  <c r="L156" i="32" s="1"/>
  <c r="V132" i="32" a="1"/>
  <c r="V132" i="32" s="1"/>
  <c r="L132" i="32" s="1"/>
  <c r="V204" i="32" a="1"/>
  <c r="V204" i="32" s="1"/>
  <c r="L204" i="32" s="1"/>
  <c r="V174" i="32" a="1"/>
  <c r="V174" i="32" s="1"/>
  <c r="L174" i="32" s="1"/>
  <c r="V176" i="32" a="1"/>
  <c r="V176" i="32" s="1"/>
  <c r="L176" i="32" s="1"/>
  <c r="V226" i="32" a="1"/>
  <c r="V226" i="32" s="1"/>
  <c r="L226" i="32" s="1"/>
  <c r="V196" i="32" a="1"/>
  <c r="V196" i="32" s="1"/>
  <c r="L196" i="32" s="1"/>
  <c r="V164" i="32" a="1"/>
  <c r="V164" i="32" s="1"/>
  <c r="L164" i="32" s="1"/>
  <c r="V258" i="32" a="1"/>
  <c r="V258" i="32" s="1"/>
  <c r="L258" i="32" s="1"/>
  <c r="V260" i="32" a="1"/>
  <c r="V260" i="32" s="1"/>
  <c r="L260" i="32" s="1"/>
  <c r="V254" i="32" a="1"/>
  <c r="V254" i="32" s="1"/>
  <c r="L254" i="32" s="1"/>
  <c r="V266" i="32" a="1"/>
  <c r="V266" i="32" s="1"/>
  <c r="L266" i="32" s="1"/>
  <c r="V252" i="32" a="1"/>
  <c r="V252" i="32" s="1"/>
  <c r="L252" i="32" s="1"/>
  <c r="V210" i="32" a="1"/>
  <c r="V210" i="32" s="1"/>
  <c r="L210" i="32" s="1"/>
  <c r="V212" i="32" a="1"/>
  <c r="V212" i="32" s="1"/>
  <c r="L212" i="32" s="1"/>
  <c r="V110" i="32" a="1"/>
  <c r="V110" i="32" s="1"/>
  <c r="L110" i="32" s="1"/>
  <c r="V150" i="32" a="1"/>
  <c r="V150" i="32" s="1"/>
  <c r="L150" i="32" s="1"/>
  <c r="V108" i="32" a="1"/>
  <c r="V108" i="32" s="1"/>
  <c r="L108" i="32" s="1"/>
  <c r="V114" i="32" a="1"/>
  <c r="V114" i="32" s="1"/>
  <c r="L114" i="32" s="1"/>
  <c r="V116" i="32" a="1"/>
  <c r="V116" i="32" s="1"/>
  <c r="L116" i="32" s="1"/>
  <c r="V120" i="32" a="1"/>
  <c r="V120" i="32" s="1"/>
  <c r="L120" i="32" s="1"/>
  <c r="V122" i="32" a="1"/>
  <c r="V122" i="32" s="1"/>
  <c r="L122" i="32" s="1"/>
  <c r="V52" i="32" a="1"/>
  <c r="V52" i="32" s="1"/>
  <c r="L52" i="32" s="1"/>
  <c r="V96" i="32" a="1"/>
  <c r="V96" i="32" s="1"/>
  <c r="L96" i="32" s="1"/>
  <c r="V54" i="32" a="1"/>
  <c r="V54" i="32" s="1"/>
  <c r="L54" i="32" s="1"/>
  <c r="V72" i="32" a="1"/>
  <c r="V72" i="32" s="1"/>
  <c r="L72" i="32" s="1"/>
  <c r="V46" i="32" a="1"/>
  <c r="V46" i="32" s="1"/>
  <c r="L46" i="32" s="1"/>
  <c r="V64" i="32" a="1"/>
  <c r="V64" i="32" s="1"/>
  <c r="L64" i="32" s="1"/>
  <c r="V80" i="32" a="1"/>
  <c r="V80" i="32" s="1"/>
  <c r="L80" i="32" s="1"/>
  <c r="V56" i="32" a="1"/>
  <c r="V56" i="32" s="1"/>
  <c r="L56" i="32" s="1"/>
  <c r="V84" i="32" a="1"/>
  <c r="V84" i="32" s="1"/>
  <c r="L84" i="32" s="1"/>
  <c r="V158" i="32" a="1"/>
  <c r="V158" i="32" s="1"/>
  <c r="L158" i="32" s="1"/>
  <c r="V152" i="32" a="1"/>
  <c r="V152" i="32" s="1"/>
  <c r="L152" i="32" s="1"/>
  <c r="V172" i="32" a="1"/>
  <c r="V172" i="32" s="1"/>
  <c r="L172" i="32" s="1"/>
  <c r="V220" i="32" a="1"/>
  <c r="V220" i="32" s="1"/>
  <c r="L220" i="32" s="1"/>
  <c r="V222" i="32" a="1"/>
  <c r="V222" i="32" s="1"/>
  <c r="L222" i="32" s="1"/>
  <c r="V194" i="32" a="1"/>
  <c r="V194" i="32" s="1"/>
  <c r="L194" i="32" s="1"/>
  <c r="V182" i="32" a="1"/>
  <c r="V182" i="32" s="1"/>
  <c r="L182" i="32" s="1"/>
  <c r="V186" i="32" a="1"/>
  <c r="V186" i="32" s="1"/>
  <c r="L186" i="32" s="1"/>
  <c r="V230" i="32" a="1"/>
  <c r="V230" i="32" s="1"/>
  <c r="L230" i="32" s="1"/>
  <c r="V246" i="32" a="1"/>
  <c r="V246" i="32" s="1"/>
  <c r="L246" i="32" s="1"/>
  <c r="V244" i="32" a="1"/>
  <c r="V244" i="32" s="1"/>
  <c r="L244" i="32" s="1"/>
  <c r="V236" i="32" a="1"/>
  <c r="V236" i="32" s="1"/>
  <c r="L236" i="32" s="1"/>
  <c r="V240" i="32" a="1"/>
  <c r="V240" i="32" s="1"/>
  <c r="L240" i="32" s="1"/>
  <c r="V208" i="32" a="1"/>
  <c r="V208" i="32" s="1"/>
  <c r="L208" i="32" s="1"/>
  <c r="V198" i="32" a="1"/>
  <c r="V198" i="32" s="1"/>
  <c r="L198" i="32" s="1"/>
  <c r="V90" i="32" a="1"/>
  <c r="V90" i="32" s="1"/>
  <c r="L90" i="32" s="1"/>
  <c r="V104" i="32" a="1"/>
  <c r="V104" i="32" s="1"/>
  <c r="L104" i="32" s="1"/>
  <c r="V144" i="32" a="1"/>
  <c r="V144" i="32" s="1"/>
  <c r="L144" i="32" s="1"/>
  <c r="V148" i="32" a="1"/>
  <c r="V148" i="32" s="1"/>
  <c r="L148" i="32" s="1"/>
  <c r="V138" i="32" a="1"/>
  <c r="V138" i="32" s="1"/>
  <c r="L138" i="32" s="1"/>
  <c r="V142" i="32" a="1"/>
  <c r="V142" i="32" s="1"/>
  <c r="L142" i="32" s="1"/>
  <c r="V58" i="32" a="1"/>
  <c r="V58" i="32" s="1"/>
  <c r="L58" i="32" s="1"/>
  <c r="V32" i="32" a="1"/>
  <c r="V32" i="32" s="1"/>
  <c r="L32" i="32" s="1"/>
  <c r="V70" i="32" a="1"/>
  <c r="V70" i="32" s="1"/>
  <c r="L70" i="32" s="1"/>
  <c r="V34" i="32" a="1"/>
  <c r="V34" i="32" s="1"/>
  <c r="L34" i="32" s="1"/>
  <c r="V62" i="32" a="1"/>
  <c r="V62" i="32" s="1"/>
  <c r="L62" i="32" s="1"/>
  <c r="V78" i="32" a="1"/>
  <c r="V78" i="32" s="1"/>
  <c r="L78" i="32" s="1"/>
  <c r="V40" i="32" a="1"/>
  <c r="V40" i="32" s="1"/>
  <c r="L40" i="32" s="1"/>
  <c r="V82" i="32" a="1"/>
  <c r="V82" i="32" s="1"/>
  <c r="L82" i="32" s="1"/>
  <c r="V146" i="32" a="1"/>
  <c r="V146" i="32" s="1"/>
  <c r="L146" i="32" s="1"/>
  <c r="V130" i="32" a="1"/>
  <c r="V130" i="32" s="1"/>
  <c r="L130" i="32" s="1"/>
  <c r="V170" i="32" a="1"/>
  <c r="V170" i="32" s="1"/>
  <c r="L170" i="32" s="1"/>
  <c r="V218" i="32" a="1"/>
  <c r="V218" i="32" s="1"/>
  <c r="L218" i="32" s="1"/>
  <c r="V200" i="32" a="1"/>
  <c r="V200" i="32" s="1"/>
  <c r="L200" i="32" s="1"/>
  <c r="V206" i="32" a="1"/>
  <c r="V206" i="32" s="1"/>
  <c r="L206" i="32" s="1"/>
  <c r="V180" i="32" a="1"/>
  <c r="V180" i="32" s="1"/>
  <c r="L180" i="32" s="1"/>
  <c r="V162" i="32" a="1"/>
  <c r="V162" i="32" s="1"/>
  <c r="L162" i="32" s="1"/>
  <c r="V188" i="32" a="1"/>
  <c r="V188" i="32" s="1"/>
  <c r="L188" i="32" s="1"/>
  <c r="V268" i="32" a="1"/>
  <c r="V268" i="32" s="1"/>
  <c r="L268" i="32" s="1"/>
  <c r="V262" i="32" a="1"/>
  <c r="V262" i="32" s="1"/>
  <c r="L262" i="32" s="1"/>
  <c r="V264" i="32" a="1"/>
  <c r="V264" i="32" s="1"/>
  <c r="L264" i="32" s="1"/>
  <c r="V256" i="32" a="1"/>
  <c r="V256" i="32" s="1"/>
  <c r="L256" i="32" s="1"/>
  <c r="V250" i="32" a="1"/>
  <c r="V250" i="32" s="1"/>
  <c r="L250" i="32" s="1"/>
  <c r="V224" i="32" a="1"/>
  <c r="V224" i="32" s="1"/>
  <c r="L224" i="32" s="1"/>
  <c r="V214" i="32" a="1"/>
  <c r="V214" i="32" s="1"/>
  <c r="L214" i="32" s="1"/>
  <c r="V92" i="32" a="1"/>
  <c r="V92" i="32" s="1"/>
  <c r="L92" i="32" s="1"/>
  <c r="V160" i="32" a="1"/>
  <c r="V160" i="32" s="1"/>
  <c r="L160" i="32" s="1"/>
  <c r="V100" i="32" a="1"/>
  <c r="V100" i="32" s="1"/>
  <c r="L100" i="32" s="1"/>
  <c r="V48" i="32" a="1"/>
  <c r="V48" i="32" s="1"/>
  <c r="L48" i="32" s="1"/>
  <c r="V60" i="32" a="1"/>
  <c r="V60" i="32" s="1"/>
  <c r="L60" i="32" s="1"/>
  <c r="V76" i="32" a="1"/>
  <c r="V76" i="32" s="1"/>
  <c r="L76" i="32" s="1"/>
  <c r="V38" i="32" a="1"/>
  <c r="V38" i="32" s="1"/>
  <c r="L38" i="32" s="1"/>
  <c r="V88" i="32" a="1"/>
  <c r="V88" i="32" s="1"/>
  <c r="L88" i="32" s="1"/>
  <c r="V44" i="32" a="1"/>
  <c r="V44" i="32" s="1"/>
  <c r="L44" i="32" s="1"/>
  <c r="V86" i="32" a="1"/>
  <c r="V86" i="32" s="1"/>
  <c r="L86" i="32" s="1"/>
  <c r="V154" i="32" a="1"/>
  <c r="V154" i="32" s="1"/>
  <c r="L154" i="32" s="1"/>
  <c r="V216" i="32" a="1"/>
  <c r="V216" i="32" s="1"/>
  <c r="L216" i="32" s="1"/>
  <c r="V192" i="32" a="1"/>
  <c r="V192" i="32" s="1"/>
  <c r="L192" i="32" s="1"/>
  <c r="V166" i="32" a="1"/>
  <c r="V166" i="32" s="1"/>
  <c r="L166" i="32" s="1"/>
  <c r="V178" i="32" a="1"/>
  <c r="V178" i="32" s="1"/>
  <c r="L178" i="32" s="1"/>
  <c r="V228" i="32" a="1"/>
  <c r="V228" i="32" s="1"/>
  <c r="L228" i="32" s="1"/>
  <c r="V184" i="32" a="1"/>
  <c r="V184" i="32" s="1"/>
  <c r="L184" i="32" s="1"/>
  <c r="V168" i="32" a="1"/>
  <c r="V168" i="32" s="1"/>
  <c r="L168" i="32" s="1"/>
  <c r="V232" i="32" a="1"/>
  <c r="V232" i="32" s="1"/>
  <c r="L232" i="32" s="1"/>
  <c r="V234" i="32" a="1"/>
  <c r="V234" i="32" s="1"/>
  <c r="L234" i="32" s="1"/>
  <c r="V248" i="32" a="1"/>
  <c r="V248" i="32" s="1"/>
  <c r="L248" i="32" s="1"/>
  <c r="V242" i="32" a="1"/>
  <c r="V242" i="32" s="1"/>
  <c r="L242" i="32" s="1"/>
  <c r="V190" i="32" a="1"/>
  <c r="V190" i="32" s="1"/>
  <c r="L190" i="32" s="1"/>
  <c r="T112" i="32" a="1"/>
  <c r="T112" i="32" s="1"/>
  <c r="M1384" i="27" s="1"/>
  <c r="A1384" i="27" s="1"/>
  <c r="T106" i="32" a="1"/>
  <c r="T106" i="32" s="1"/>
  <c r="T126" i="32" a="1"/>
  <c r="T126" i="32" s="1"/>
  <c r="T118" i="32" a="1"/>
  <c r="T118" i="32" s="1"/>
  <c r="T134" i="32" a="1"/>
  <c r="T134" i="32" s="1"/>
  <c r="T140" i="32" a="1"/>
  <c r="T140" i="32" s="1"/>
  <c r="M1398" i="27" s="1"/>
  <c r="A1398" i="27" s="1"/>
  <c r="T94" i="32" a="1"/>
  <c r="T94" i="32" s="1"/>
  <c r="T68" i="32" a="1"/>
  <c r="T68" i="32" s="1"/>
  <c r="M1362" i="27" s="1"/>
  <c r="A1362" i="27" s="1"/>
  <c r="T136" i="32" a="1"/>
  <c r="T136" i="32" s="1"/>
  <c r="M1396" i="27" s="1"/>
  <c r="A1396" i="27" s="1"/>
  <c r="T30" i="32" a="1"/>
  <c r="T30" i="32" s="1"/>
  <c r="T98" i="32" a="1"/>
  <c r="T98" i="32" s="1"/>
  <c r="T124" i="32" a="1"/>
  <c r="T124" i="32" s="1"/>
  <c r="M1390" i="27" s="1"/>
  <c r="A1390" i="27" s="1"/>
  <c r="T128" i="32" a="1"/>
  <c r="T128" i="32" s="1"/>
  <c r="M1392" i="27" s="1"/>
  <c r="A1392" i="27" s="1"/>
  <c r="T102" i="32" a="1"/>
  <c r="T102" i="32" s="1"/>
  <c r="T74" i="32" a="1"/>
  <c r="T74" i="32" s="1"/>
  <c r="T36" i="32" a="1"/>
  <c r="T36" i="32" s="1"/>
  <c r="M1346" i="27" s="1"/>
  <c r="A1346" i="27" s="1"/>
  <c r="T66" i="32" a="1"/>
  <c r="T66" i="32" s="1"/>
  <c r="T42" i="32" a="1"/>
  <c r="T42" i="32" s="1"/>
  <c r="T50" i="32" a="1"/>
  <c r="T50" i="32" s="1"/>
  <c r="T156" i="32" a="1"/>
  <c r="T156" i="32" s="1"/>
  <c r="M1406" i="27" s="1"/>
  <c r="A1406" i="27" s="1"/>
  <c r="T132" i="32" a="1"/>
  <c r="T132" i="32" s="1"/>
  <c r="M1394" i="27" s="1"/>
  <c r="A1394" i="27" s="1"/>
  <c r="T204" i="32" a="1"/>
  <c r="T204" i="32" s="1"/>
  <c r="T174" i="32" a="1"/>
  <c r="T174" i="32" s="1"/>
  <c r="T176" i="32" a="1"/>
  <c r="T176" i="32" s="1"/>
  <c r="T226" i="32" a="1"/>
  <c r="T226" i="32" s="1"/>
  <c r="T196" i="32" a="1"/>
  <c r="T196" i="32" s="1"/>
  <c r="T164" i="32" a="1"/>
  <c r="T164" i="32" s="1"/>
  <c r="T258" i="32" a="1"/>
  <c r="T258" i="32" s="1"/>
  <c r="T260" i="32" a="1"/>
  <c r="T260" i="32" s="1"/>
  <c r="T254" i="32" a="1"/>
  <c r="T254" i="32" s="1"/>
  <c r="T266" i="32" a="1"/>
  <c r="T266" i="32" s="1"/>
  <c r="T252" i="32" a="1"/>
  <c r="T252" i="32" s="1"/>
  <c r="T210" i="32" a="1"/>
  <c r="T210" i="32" s="1"/>
  <c r="T212" i="32" a="1"/>
  <c r="T212" i="32" s="1"/>
  <c r="T110" i="32" a="1"/>
  <c r="T110" i="32" s="1"/>
  <c r="T150" i="32" a="1"/>
  <c r="T150" i="32" s="1"/>
  <c r="T108" i="32" a="1"/>
  <c r="T108" i="32" s="1"/>
  <c r="M1382" i="27" s="1"/>
  <c r="A1382" i="27" s="1"/>
  <c r="T114" i="32" a="1"/>
  <c r="T114" i="32" s="1"/>
  <c r="T116" i="32" a="1"/>
  <c r="T116" i="32" s="1"/>
  <c r="M1386" i="27" s="1"/>
  <c r="A1386" i="27" s="1"/>
  <c r="T120" i="32" a="1"/>
  <c r="T120" i="32" s="1"/>
  <c r="M1388" i="27" s="1"/>
  <c r="A1388" i="27" s="1"/>
  <c r="T122" i="32" a="1"/>
  <c r="T122" i="32" s="1"/>
  <c r="T52" i="32" a="1"/>
  <c r="T52" i="32" s="1"/>
  <c r="M1354" i="27" s="1"/>
  <c r="A1354" i="27" s="1"/>
  <c r="T96" i="32" a="1"/>
  <c r="T96" i="32" s="1"/>
  <c r="M1376" i="27" s="1"/>
  <c r="A1376" i="27" s="1"/>
  <c r="T54" i="32" a="1"/>
  <c r="T54" i="32" s="1"/>
  <c r="T72" i="32" a="1"/>
  <c r="T72" i="32" s="1"/>
  <c r="M1364" i="27" s="1"/>
  <c r="A1364" i="27" s="1"/>
  <c r="T46" i="32" a="1"/>
  <c r="T46" i="32" s="1"/>
  <c r="T64" i="32" a="1"/>
  <c r="T64" i="32" s="1"/>
  <c r="M1360" i="27" s="1"/>
  <c r="A1360" i="27" s="1"/>
  <c r="T80" i="32" a="1"/>
  <c r="T80" i="32" s="1"/>
  <c r="M1368" i="27" s="1"/>
  <c r="A1368" i="27" s="1"/>
  <c r="T56" i="32" a="1"/>
  <c r="T56" i="32" s="1"/>
  <c r="M1356" i="27" s="1"/>
  <c r="A1356" i="27" s="1"/>
  <c r="T84" i="32" a="1"/>
  <c r="T84" i="32" s="1"/>
  <c r="M1370" i="27" s="1"/>
  <c r="A1370" i="27" s="1"/>
  <c r="T158" i="32" a="1"/>
  <c r="T158" i="32" s="1"/>
  <c r="T152" i="32" a="1"/>
  <c r="T152" i="32" s="1"/>
  <c r="M1404" i="27" s="1"/>
  <c r="A1404" i="27" s="1"/>
  <c r="T172" i="32" a="1"/>
  <c r="T172" i="32" s="1"/>
  <c r="T220" i="32" a="1"/>
  <c r="T220" i="32" s="1"/>
  <c r="T222" i="32" a="1"/>
  <c r="T222" i="32" s="1"/>
  <c r="T194" i="32" a="1"/>
  <c r="T194" i="32" s="1"/>
  <c r="T182" i="32" a="1"/>
  <c r="T182" i="32" s="1"/>
  <c r="T186" i="32" a="1"/>
  <c r="T186" i="32" s="1"/>
  <c r="T230" i="32" a="1"/>
  <c r="T230" i="32" s="1"/>
  <c r="T246" i="32" a="1"/>
  <c r="T246" i="32" s="1"/>
  <c r="T244" i="32" a="1"/>
  <c r="T244" i="32" s="1"/>
  <c r="T236" i="32" a="1"/>
  <c r="T236" i="32" s="1"/>
  <c r="T240" i="32" a="1"/>
  <c r="T240" i="32" s="1"/>
  <c r="T208" i="32" a="1"/>
  <c r="T208" i="32" s="1"/>
  <c r="T198" i="32" a="1"/>
  <c r="T198" i="32" s="1"/>
  <c r="T90" i="32" a="1"/>
  <c r="T90" i="32" s="1"/>
  <c r="T104" i="32" a="1"/>
  <c r="T104" i="32" s="1"/>
  <c r="M1380" i="27" s="1"/>
  <c r="A1380" i="27" s="1"/>
  <c r="T144" i="32" a="1"/>
  <c r="T144" i="32" s="1"/>
  <c r="M1400" i="27" s="1"/>
  <c r="A1400" i="27" s="1"/>
  <c r="T148" i="32" a="1"/>
  <c r="T148" i="32" s="1"/>
  <c r="M1402" i="27" s="1"/>
  <c r="A1402" i="27" s="1"/>
  <c r="T138" i="32" a="1"/>
  <c r="T138" i="32" s="1"/>
  <c r="T142" i="32" a="1"/>
  <c r="T142" i="32" s="1"/>
  <c r="T58" i="32" a="1"/>
  <c r="T58" i="32" s="1"/>
  <c r="T32" i="32" a="1"/>
  <c r="T32" i="32" s="1"/>
  <c r="M1344" i="27" s="1"/>
  <c r="A1344" i="27" s="1"/>
  <c r="T70" i="32" a="1"/>
  <c r="T70" i="32" s="1"/>
  <c r="T34" i="32" a="1"/>
  <c r="T34" i="32" s="1"/>
  <c r="T62" i="32" a="1"/>
  <c r="T62" i="32" s="1"/>
  <c r="T78" i="32" a="1"/>
  <c r="T78" i="32" s="1"/>
  <c r="T40" i="32" a="1"/>
  <c r="T40" i="32" s="1"/>
  <c r="M1348" i="27" s="1"/>
  <c r="A1348" i="27" s="1"/>
  <c r="T82" i="32" a="1"/>
  <c r="T82" i="32" s="1"/>
  <c r="T146" i="32" a="1"/>
  <c r="T146" i="32" s="1"/>
  <c r="T130" i="32" a="1"/>
  <c r="T130" i="32" s="1"/>
  <c r="T170" i="32" a="1"/>
  <c r="T170" i="32" s="1"/>
  <c r="T218" i="32" a="1"/>
  <c r="T218" i="32" s="1"/>
  <c r="T200" i="32" a="1"/>
  <c r="T200" i="32" s="1"/>
  <c r="T206" i="32" a="1"/>
  <c r="T206" i="32" s="1"/>
  <c r="T180" i="32" a="1"/>
  <c r="T180" i="32" s="1"/>
  <c r="T162" i="32" a="1"/>
  <c r="T162" i="32" s="1"/>
  <c r="T188" i="32" a="1"/>
  <c r="T188" i="32" s="1"/>
  <c r="T268" i="32" a="1"/>
  <c r="T268" i="32" s="1"/>
  <c r="T262" i="32" a="1"/>
  <c r="T262" i="32" s="1"/>
  <c r="T264" i="32" a="1"/>
  <c r="T264" i="32" s="1"/>
  <c r="T256" i="32" a="1"/>
  <c r="T256" i="32" s="1"/>
  <c r="T250" i="32" a="1"/>
  <c r="T250" i="32" s="1"/>
  <c r="T224" i="32" a="1"/>
  <c r="T224" i="32" s="1"/>
  <c r="T214" i="32" a="1"/>
  <c r="T214" i="32" s="1"/>
  <c r="T92" i="32" a="1"/>
  <c r="T92" i="32" s="1"/>
  <c r="M1374" i="27" s="1"/>
  <c r="A1374" i="27" s="1"/>
  <c r="T160" i="32" a="1"/>
  <c r="T160" i="32" s="1"/>
  <c r="T100" i="32" a="1"/>
  <c r="T100" i="32" s="1"/>
  <c r="M1378" i="27" s="1"/>
  <c r="A1378" i="27" s="1"/>
  <c r="T48" i="32" a="1"/>
  <c r="T48" i="32" s="1"/>
  <c r="M1352" i="27" s="1"/>
  <c r="A1352" i="27" s="1"/>
  <c r="T60" i="32" a="1"/>
  <c r="T60" i="32" s="1"/>
  <c r="M1358" i="27" s="1"/>
  <c r="A1358" i="27" s="1"/>
  <c r="T76" i="32" a="1"/>
  <c r="T76" i="32" s="1"/>
  <c r="M1366" i="27" s="1"/>
  <c r="A1366" i="27" s="1"/>
  <c r="T38" i="32" a="1"/>
  <c r="T38" i="32" s="1"/>
  <c r="T88" i="32" a="1"/>
  <c r="T88" i="32" s="1"/>
  <c r="M1372" i="27" s="1"/>
  <c r="A1372" i="27" s="1"/>
  <c r="T44" i="32" a="1"/>
  <c r="T44" i="32" s="1"/>
  <c r="M1350" i="27" s="1"/>
  <c r="A1350" i="27" s="1"/>
  <c r="T86" i="32" a="1"/>
  <c r="T86" i="32" s="1"/>
  <c r="T154" i="32" a="1"/>
  <c r="T154" i="32" s="1"/>
  <c r="T216" i="32" a="1"/>
  <c r="T216" i="32" s="1"/>
  <c r="T192" i="32" a="1"/>
  <c r="T192" i="32" s="1"/>
  <c r="T166" i="32" a="1"/>
  <c r="T166" i="32" s="1"/>
  <c r="T178" i="32" a="1"/>
  <c r="T178" i="32" s="1"/>
  <c r="T228" i="32" a="1"/>
  <c r="T228" i="32" s="1"/>
  <c r="T184" i="32" a="1"/>
  <c r="T184" i="32" s="1"/>
  <c r="T168" i="32" a="1"/>
  <c r="T168" i="32" s="1"/>
  <c r="T232" i="32" a="1"/>
  <c r="T232" i="32" s="1"/>
  <c r="T234" i="32" a="1"/>
  <c r="T234" i="32" s="1"/>
  <c r="T248" i="32" a="1"/>
  <c r="T248" i="32" s="1"/>
  <c r="T238" i="32" a="1"/>
  <c r="T238" i="32" s="1"/>
  <c r="T242" i="32" a="1"/>
  <c r="T242" i="32" s="1"/>
  <c r="T202" i="32" a="1"/>
  <c r="T202" i="32" s="1"/>
  <c r="T190" i="32" a="1"/>
  <c r="T190" i="32" s="1"/>
  <c r="R248" i="32" a="1"/>
  <c r="R248" i="32" s="1"/>
  <c r="D248" i="32" s="1"/>
  <c r="S242" i="32" a="1"/>
  <c r="S242" i="32" s="1"/>
  <c r="E242" i="32" s="1"/>
  <c r="S190" i="32" a="1"/>
  <c r="S190" i="32" s="1"/>
  <c r="E190" i="32" s="1"/>
  <c r="R112" i="32" a="1"/>
  <c r="R112" i="32" s="1"/>
  <c r="D112" i="32" s="1"/>
  <c r="S106" i="32" a="1"/>
  <c r="S106" i="32" s="1"/>
  <c r="E106" i="32" s="1"/>
  <c r="F1381" i="27" s="1"/>
  <c r="S126" i="32" a="1"/>
  <c r="S126" i="32" s="1"/>
  <c r="E126" i="32" s="1"/>
  <c r="F1391" i="27" s="1"/>
  <c r="S118" i="32" a="1"/>
  <c r="S118" i="32" s="1"/>
  <c r="E118" i="32" s="1"/>
  <c r="F1387" i="27" s="1"/>
  <c r="S134" i="32" a="1"/>
  <c r="S134" i="32" s="1"/>
  <c r="E134" i="32" s="1"/>
  <c r="F1395" i="27" s="1"/>
  <c r="S140" i="32" a="1"/>
  <c r="S140" i="32" s="1"/>
  <c r="E140" i="32" s="1"/>
  <c r="F1398" i="27" s="1"/>
  <c r="S94" i="32" a="1"/>
  <c r="S94" i="32" s="1"/>
  <c r="E94" i="32" s="1"/>
  <c r="F1375" i="27" s="1"/>
  <c r="S68" i="32" a="1"/>
  <c r="S68" i="32" s="1"/>
  <c r="E68" i="32" s="1"/>
  <c r="F1362" i="27" s="1"/>
  <c r="R136" i="32" a="1"/>
  <c r="R136" i="32" s="1"/>
  <c r="D136" i="32" s="1"/>
  <c r="S30" i="32" a="1"/>
  <c r="S30" i="32" s="1"/>
  <c r="E30" i="32" s="1"/>
  <c r="F1343" i="27" s="1"/>
  <c r="S98" i="32" a="1"/>
  <c r="S98" i="32" s="1"/>
  <c r="E98" i="32" s="1"/>
  <c r="F1377" i="27" s="1"/>
  <c r="S124" i="32" a="1"/>
  <c r="S124" i="32" s="1"/>
  <c r="E124" i="32" s="1"/>
  <c r="F1390" i="27" s="1"/>
  <c r="R128" i="32" a="1"/>
  <c r="R128" i="32" s="1"/>
  <c r="D128" i="32" s="1"/>
  <c r="S102" i="32" a="1"/>
  <c r="S102" i="32" s="1"/>
  <c r="E102" i="32" s="1"/>
  <c r="F1379" i="27" s="1"/>
  <c r="S74" i="32" a="1"/>
  <c r="S74" i="32" s="1"/>
  <c r="E74" i="32" s="1"/>
  <c r="F1365" i="27" s="1"/>
  <c r="S36" i="32" a="1"/>
  <c r="S36" i="32" s="1"/>
  <c r="E36" i="32" s="1"/>
  <c r="F1346" i="27" s="1"/>
  <c r="S66" i="32" a="1"/>
  <c r="S66" i="32" s="1"/>
  <c r="E66" i="32" s="1"/>
  <c r="F1361" i="27" s="1"/>
  <c r="S42" i="32" a="1"/>
  <c r="S42" i="32" s="1"/>
  <c r="E42" i="32" s="1"/>
  <c r="F1349" i="27" s="1"/>
  <c r="S50" i="32" a="1"/>
  <c r="S50" i="32" s="1"/>
  <c r="E50" i="32" s="1"/>
  <c r="F1353" i="27" s="1"/>
  <c r="S156" i="32" a="1"/>
  <c r="S156" i="32" s="1"/>
  <c r="E156" i="32" s="1"/>
  <c r="F1406" i="27" s="1"/>
  <c r="S132" i="32" a="1"/>
  <c r="S132" i="32" s="1"/>
  <c r="E132" i="32" s="1"/>
  <c r="F1394" i="27" s="1"/>
  <c r="S204" i="32" a="1"/>
  <c r="S204" i="32" s="1"/>
  <c r="E204" i="32" s="1"/>
  <c r="S174" i="32" a="1"/>
  <c r="S174" i="32" s="1"/>
  <c r="E174" i="32" s="1"/>
  <c r="R176" i="32" a="1"/>
  <c r="R176" i="32" s="1"/>
  <c r="D176" i="32" s="1"/>
  <c r="S226" i="32" a="1"/>
  <c r="S226" i="32" s="1"/>
  <c r="E226" i="32" s="1"/>
  <c r="S196" i="32" a="1"/>
  <c r="S196" i="32" s="1"/>
  <c r="E196" i="32" s="1"/>
  <c r="S164" i="32" a="1"/>
  <c r="S164" i="32" s="1"/>
  <c r="E164" i="32" s="1"/>
  <c r="S258" i="32" a="1"/>
  <c r="S258" i="32" s="1"/>
  <c r="E258" i="32" s="1"/>
  <c r="S260" i="32" a="1"/>
  <c r="S260" i="32" s="1"/>
  <c r="E260" i="32" s="1"/>
  <c r="S254" i="32" a="1"/>
  <c r="S254" i="32" s="1"/>
  <c r="E254" i="32" s="1"/>
  <c r="S266" i="32" a="1"/>
  <c r="S266" i="32" s="1"/>
  <c r="E266" i="32" s="1"/>
  <c r="S252" i="32" a="1"/>
  <c r="S252" i="32" s="1"/>
  <c r="E252" i="32" s="1"/>
  <c r="S210" i="32" a="1"/>
  <c r="S210" i="32" s="1"/>
  <c r="E210" i="32" s="1"/>
  <c r="S212" i="32" a="1"/>
  <c r="S212" i="32" s="1"/>
  <c r="E212" i="32" s="1"/>
  <c r="S110" i="32" a="1"/>
  <c r="S110" i="32" s="1"/>
  <c r="E110" i="32" s="1"/>
  <c r="F1383" i="27" s="1"/>
  <c r="S150" i="32" a="1"/>
  <c r="S150" i="32" s="1"/>
  <c r="E150" i="32" s="1"/>
  <c r="F1403" i="27" s="1"/>
  <c r="S108" i="32" a="1"/>
  <c r="S108" i="32" s="1"/>
  <c r="E108" i="32" s="1"/>
  <c r="F1382" i="27" s="1"/>
  <c r="S114" i="32" a="1"/>
  <c r="S114" i="32" s="1"/>
  <c r="E114" i="32" s="1"/>
  <c r="F1385" i="27" s="1"/>
  <c r="S116" i="32" a="1"/>
  <c r="S116" i="32" s="1"/>
  <c r="E116" i="32" s="1"/>
  <c r="F1386" i="27" s="1"/>
  <c r="R120" i="32" a="1"/>
  <c r="R120" i="32" s="1"/>
  <c r="D120" i="32" s="1"/>
  <c r="S122" i="32" a="1"/>
  <c r="S122" i="32" s="1"/>
  <c r="E122" i="32" s="1"/>
  <c r="F1389" i="27" s="1"/>
  <c r="S52" i="32" a="1"/>
  <c r="S52" i="32" s="1"/>
  <c r="E52" i="32" s="1"/>
  <c r="F1354" i="27" s="1"/>
  <c r="R96" i="32" a="1"/>
  <c r="R96" i="32" s="1"/>
  <c r="D96" i="32" s="1"/>
  <c r="S54" i="32" a="1"/>
  <c r="S54" i="32" s="1"/>
  <c r="E54" i="32" s="1"/>
  <c r="F1355" i="27" s="1"/>
  <c r="R72" i="32" a="1"/>
  <c r="R72" i="32" s="1"/>
  <c r="D72" i="32" s="1"/>
  <c r="S46" i="32" a="1"/>
  <c r="S46" i="32" s="1"/>
  <c r="E46" i="32" s="1"/>
  <c r="F1351" i="27" s="1"/>
  <c r="R64" i="32" a="1"/>
  <c r="R64" i="32" s="1"/>
  <c r="D64" i="32" s="1"/>
  <c r="R80" i="32" a="1"/>
  <c r="R80" i="32" s="1"/>
  <c r="D80" i="32" s="1"/>
  <c r="R56" i="32" a="1"/>
  <c r="R56" i="32" s="1"/>
  <c r="D56" i="32" s="1"/>
  <c r="S84" i="32" a="1"/>
  <c r="S84" i="32" s="1"/>
  <c r="E84" i="32" s="1"/>
  <c r="F1370" i="27" s="1"/>
  <c r="S158" i="32" a="1"/>
  <c r="S158" i="32" s="1"/>
  <c r="E158" i="32" s="1"/>
  <c r="F1407" i="27" s="1"/>
  <c r="R152" i="32" a="1"/>
  <c r="R152" i="32" s="1"/>
  <c r="D152" i="32" s="1"/>
  <c r="S172" i="32" a="1"/>
  <c r="S172" i="32" s="1"/>
  <c r="E172" i="32" s="1"/>
  <c r="S220" i="32" a="1"/>
  <c r="S220" i="32" s="1"/>
  <c r="E220" i="32" s="1"/>
  <c r="S222" i="32" a="1"/>
  <c r="S222" i="32" s="1"/>
  <c r="E222" i="32" s="1"/>
  <c r="S194" i="32" a="1"/>
  <c r="S194" i="32" s="1"/>
  <c r="E194" i="32" s="1"/>
  <c r="S182" i="32" a="1"/>
  <c r="S182" i="32" s="1"/>
  <c r="E182" i="32" s="1"/>
  <c r="S186" i="32" a="1"/>
  <c r="S186" i="32" s="1"/>
  <c r="E186" i="32" s="1"/>
  <c r="S230" i="32" a="1"/>
  <c r="S230" i="32" s="1"/>
  <c r="E230" i="32" s="1"/>
  <c r="S246" i="32" a="1"/>
  <c r="S246" i="32" s="1"/>
  <c r="E246" i="32" s="1"/>
  <c r="S244" i="32" a="1"/>
  <c r="S244" i="32" s="1"/>
  <c r="E244" i="32" s="1"/>
  <c r="S236" i="32" a="1"/>
  <c r="S236" i="32" s="1"/>
  <c r="E236" i="32" s="1"/>
  <c r="R240" i="32" a="1"/>
  <c r="R240" i="32" s="1"/>
  <c r="D240" i="32" s="1"/>
  <c r="R208" i="32" a="1"/>
  <c r="R208" i="32" s="1"/>
  <c r="D208" i="32" s="1"/>
  <c r="S198" i="32" a="1"/>
  <c r="S198" i="32" s="1"/>
  <c r="E198" i="32" s="1"/>
  <c r="S90" i="32" a="1"/>
  <c r="S90" i="32" s="1"/>
  <c r="E90" i="32" s="1"/>
  <c r="F1373" i="27" s="1"/>
  <c r="R104" i="32" a="1"/>
  <c r="R104" i="32" s="1"/>
  <c r="D104" i="32" s="1"/>
  <c r="R144" i="32" a="1"/>
  <c r="R144" i="32" s="1"/>
  <c r="D144" i="32" s="1"/>
  <c r="S148" i="32" a="1"/>
  <c r="S148" i="32" s="1"/>
  <c r="E148" i="32" s="1"/>
  <c r="F1402" i="27" s="1"/>
  <c r="S138" i="32" a="1"/>
  <c r="S138" i="32" s="1"/>
  <c r="E138" i="32" s="1"/>
  <c r="F1397" i="27" s="1"/>
  <c r="S142" i="32" a="1"/>
  <c r="S142" i="32" s="1"/>
  <c r="E142" i="32" s="1"/>
  <c r="F1399" i="27" s="1"/>
  <c r="S58" i="32" a="1"/>
  <c r="S58" i="32" s="1"/>
  <c r="E58" i="32" s="1"/>
  <c r="F1357" i="27" s="1"/>
  <c r="R32" i="32" a="1"/>
  <c r="R32" i="32" s="1"/>
  <c r="D32" i="32" s="1"/>
  <c r="S70" i="32" a="1"/>
  <c r="S70" i="32" s="1"/>
  <c r="E70" i="32" s="1"/>
  <c r="F1363" i="27" s="1"/>
  <c r="S34" i="32" a="1"/>
  <c r="S34" i="32" s="1"/>
  <c r="E34" i="32" s="1"/>
  <c r="F1345" i="27" s="1"/>
  <c r="S62" i="32" a="1"/>
  <c r="S62" i="32" s="1"/>
  <c r="E62" i="32" s="1"/>
  <c r="F1359" i="27" s="1"/>
  <c r="S78" i="32" a="1"/>
  <c r="S78" i="32" s="1"/>
  <c r="E78" i="32" s="1"/>
  <c r="F1367" i="27" s="1"/>
  <c r="R40" i="32" a="1"/>
  <c r="R40" i="32" s="1"/>
  <c r="D40" i="32" s="1"/>
  <c r="S82" i="32" a="1"/>
  <c r="S82" i="32" s="1"/>
  <c r="E82" i="32" s="1"/>
  <c r="F1369" i="27" s="1"/>
  <c r="S146" i="32" a="1"/>
  <c r="S146" i="32" s="1"/>
  <c r="E146" i="32" s="1"/>
  <c r="F1401" i="27" s="1"/>
  <c r="S130" i="32" a="1"/>
  <c r="S130" i="32" s="1"/>
  <c r="E130" i="32" s="1"/>
  <c r="F1393" i="27" s="1"/>
  <c r="S170" i="32" a="1"/>
  <c r="S170" i="32" s="1"/>
  <c r="E170" i="32" s="1"/>
  <c r="S218" i="32" a="1"/>
  <c r="S218" i="32" s="1"/>
  <c r="E218" i="32" s="1"/>
  <c r="R200" i="32" a="1"/>
  <c r="R200" i="32" s="1"/>
  <c r="D200" i="32" s="1"/>
  <c r="S206" i="32" a="1"/>
  <c r="S206" i="32" s="1"/>
  <c r="E206" i="32" s="1"/>
  <c r="S180" i="32" a="1"/>
  <c r="S180" i="32" s="1"/>
  <c r="E180" i="32" s="1"/>
  <c r="S162" i="32" a="1"/>
  <c r="S162" i="32" s="1"/>
  <c r="E162" i="32" s="1"/>
  <c r="S188" i="32" a="1"/>
  <c r="S188" i="32" s="1"/>
  <c r="E188" i="32" s="1"/>
  <c r="S268" i="32" a="1"/>
  <c r="S268" i="32" s="1"/>
  <c r="E268" i="32" s="1"/>
  <c r="S262" i="32" a="1"/>
  <c r="S262" i="32" s="1"/>
  <c r="E262" i="32" s="1"/>
  <c r="R264" i="32" a="1"/>
  <c r="R264" i="32" s="1"/>
  <c r="D264" i="32" s="1"/>
  <c r="R256" i="32" a="1"/>
  <c r="R256" i="32" s="1"/>
  <c r="D256" i="32" s="1"/>
  <c r="S250" i="32" a="1"/>
  <c r="S250" i="32" s="1"/>
  <c r="E250" i="32" s="1"/>
  <c r="R224" i="32" a="1"/>
  <c r="R224" i="32" s="1"/>
  <c r="D224" i="32" s="1"/>
  <c r="S214" i="32" a="1"/>
  <c r="S214" i="32" s="1"/>
  <c r="E214" i="32" s="1"/>
  <c r="S92" i="32" a="1"/>
  <c r="S92" i="32" s="1"/>
  <c r="E92" i="32" s="1"/>
  <c r="F1374" i="27" s="1"/>
  <c r="R160" i="32" a="1"/>
  <c r="R160" i="32" s="1"/>
  <c r="D160" i="32" s="1"/>
  <c r="S100" i="32" a="1"/>
  <c r="S100" i="32" s="1"/>
  <c r="E100" i="32" s="1"/>
  <c r="F1378" i="27" s="1"/>
  <c r="R48" i="32" a="1"/>
  <c r="R48" i="32" s="1"/>
  <c r="D48" i="32" s="1"/>
  <c r="S60" i="32" a="1"/>
  <c r="S60" i="32" s="1"/>
  <c r="E60" i="32" s="1"/>
  <c r="F1358" i="27" s="1"/>
  <c r="S76" i="32" a="1"/>
  <c r="S76" i="32" s="1"/>
  <c r="E76" i="32" s="1"/>
  <c r="F1366" i="27" s="1"/>
  <c r="S38" i="32" a="1"/>
  <c r="S38" i="32" s="1"/>
  <c r="E38" i="32" s="1"/>
  <c r="F1347" i="27" s="1"/>
  <c r="R88" i="32" a="1"/>
  <c r="R88" i="32" s="1"/>
  <c r="D88" i="32" s="1"/>
  <c r="S44" i="32" a="1"/>
  <c r="S44" i="32" s="1"/>
  <c r="E44" i="32" s="1"/>
  <c r="F1350" i="27" s="1"/>
  <c r="S86" i="32" a="1"/>
  <c r="S86" i="32" s="1"/>
  <c r="E86" i="32" s="1"/>
  <c r="F1371" i="27" s="1"/>
  <c r="S154" i="32" a="1"/>
  <c r="S154" i="32" s="1"/>
  <c r="E154" i="32" s="1"/>
  <c r="F1405" i="27" s="1"/>
  <c r="R216" i="32" a="1"/>
  <c r="R216" i="32" s="1"/>
  <c r="D216" i="32" s="1"/>
  <c r="R192" i="32" a="1"/>
  <c r="R192" i="32" s="1"/>
  <c r="D192" i="32" s="1"/>
  <c r="S166" i="32" a="1"/>
  <c r="S166" i="32" s="1"/>
  <c r="E166" i="32" s="1"/>
  <c r="S178" i="32" a="1"/>
  <c r="S178" i="32" s="1"/>
  <c r="E178" i="32" s="1"/>
  <c r="S228" i="32" a="1"/>
  <c r="S228" i="32" s="1"/>
  <c r="E228" i="32" s="1"/>
  <c r="R184" i="32" a="1"/>
  <c r="R184" i="32" s="1"/>
  <c r="D184" i="32" s="1"/>
  <c r="R168" i="32" a="1"/>
  <c r="R168" i="32" s="1"/>
  <c r="D168" i="32" s="1"/>
  <c r="R232" i="32" a="1"/>
  <c r="R232" i="32" s="1"/>
  <c r="D232" i="32" s="1"/>
  <c r="S234" i="32" a="1"/>
  <c r="S234" i="32" s="1"/>
  <c r="E234" i="32" s="1"/>
  <c r="S238" i="32" a="1"/>
  <c r="S238" i="32" s="1"/>
  <c r="E238" i="32" s="1"/>
  <c r="S202" i="32" a="1"/>
  <c r="S202" i="32" s="1"/>
  <c r="E202" i="32" s="1"/>
  <c r="S112" i="32" a="1"/>
  <c r="S112" i="32" s="1"/>
  <c r="E112" i="32" s="1"/>
  <c r="F1384" i="27" s="1"/>
  <c r="R106" i="32" a="1"/>
  <c r="R106" i="32" s="1"/>
  <c r="D106" i="32" s="1"/>
  <c r="R126" i="32" a="1"/>
  <c r="R126" i="32" s="1"/>
  <c r="D126" i="32" s="1"/>
  <c r="R118" i="32" a="1"/>
  <c r="R118" i="32" s="1"/>
  <c r="D118" i="32" s="1"/>
  <c r="R134" i="32" a="1"/>
  <c r="R134" i="32" s="1"/>
  <c r="D134" i="32" s="1"/>
  <c r="R140" i="32" a="1"/>
  <c r="R140" i="32" s="1"/>
  <c r="D140" i="32" s="1"/>
  <c r="R94" i="32" a="1"/>
  <c r="R94" i="32" s="1"/>
  <c r="D94" i="32" s="1"/>
  <c r="R68" i="32" a="1"/>
  <c r="R68" i="32" s="1"/>
  <c r="D68" i="32" s="1"/>
  <c r="S136" i="32" a="1"/>
  <c r="S136" i="32" s="1"/>
  <c r="E136" i="32" s="1"/>
  <c r="F1396" i="27" s="1"/>
  <c r="R30" i="32" a="1"/>
  <c r="R30" i="32" s="1"/>
  <c r="D30" i="32" s="1"/>
  <c r="R98" i="32" a="1"/>
  <c r="R98" i="32" s="1"/>
  <c r="D98" i="32" s="1"/>
  <c r="R124" i="32" a="1"/>
  <c r="R124" i="32" s="1"/>
  <c r="D124" i="32" s="1"/>
  <c r="S128" i="32" a="1"/>
  <c r="S128" i="32" s="1"/>
  <c r="E128" i="32" s="1"/>
  <c r="F1392" i="27" s="1"/>
  <c r="R102" i="32" a="1"/>
  <c r="R102" i="32" s="1"/>
  <c r="D102" i="32" s="1"/>
  <c r="R74" i="32" a="1"/>
  <c r="R74" i="32" s="1"/>
  <c r="D74" i="32" s="1"/>
  <c r="R36" i="32" a="1"/>
  <c r="R36" i="32" s="1"/>
  <c r="D36" i="32" s="1"/>
  <c r="R66" i="32" a="1"/>
  <c r="R66" i="32" s="1"/>
  <c r="D66" i="32" s="1"/>
  <c r="R42" i="32" a="1"/>
  <c r="R42" i="32" s="1"/>
  <c r="D42" i="32" s="1"/>
  <c r="R50" i="32" a="1"/>
  <c r="R50" i="32" s="1"/>
  <c r="D50" i="32" s="1"/>
  <c r="R156" i="32" a="1"/>
  <c r="R156" i="32" s="1"/>
  <c r="D156" i="32" s="1"/>
  <c r="R132" i="32" a="1"/>
  <c r="R132" i="32" s="1"/>
  <c r="D132" i="32" s="1"/>
  <c r="R204" i="32" a="1"/>
  <c r="R204" i="32" s="1"/>
  <c r="D204" i="32" s="1"/>
  <c r="R174" i="32" a="1"/>
  <c r="R174" i="32" s="1"/>
  <c r="D174" i="32" s="1"/>
  <c r="S176" i="32" a="1"/>
  <c r="S176" i="32" s="1"/>
  <c r="E176" i="32" s="1"/>
  <c r="R226" i="32" a="1"/>
  <c r="R226" i="32" s="1"/>
  <c r="D226" i="32" s="1"/>
  <c r="R196" i="32" a="1"/>
  <c r="R196" i="32" s="1"/>
  <c r="D196" i="32" s="1"/>
  <c r="R164" i="32" a="1"/>
  <c r="R164" i="32" s="1"/>
  <c r="D164" i="32" s="1"/>
  <c r="R258" i="32" a="1"/>
  <c r="R258" i="32" s="1"/>
  <c r="D258" i="32" s="1"/>
  <c r="R260" i="32" a="1"/>
  <c r="R260" i="32" s="1"/>
  <c r="D260" i="32" s="1"/>
  <c r="R254" i="32" a="1"/>
  <c r="R254" i="32" s="1"/>
  <c r="D254" i="32" s="1"/>
  <c r="R266" i="32" a="1"/>
  <c r="R266" i="32" s="1"/>
  <c r="D266" i="32" s="1"/>
  <c r="R252" i="32" a="1"/>
  <c r="R252" i="32" s="1"/>
  <c r="D252" i="32" s="1"/>
  <c r="R210" i="32" a="1"/>
  <c r="R210" i="32" s="1"/>
  <c r="D210" i="32" s="1"/>
  <c r="R212" i="32" a="1"/>
  <c r="R212" i="32" s="1"/>
  <c r="D212" i="32" s="1"/>
  <c r="R110" i="32" a="1"/>
  <c r="R110" i="32" s="1"/>
  <c r="D110" i="32" s="1"/>
  <c r="R150" i="32" a="1"/>
  <c r="R150" i="32" s="1"/>
  <c r="D150" i="32" s="1"/>
  <c r="R108" i="32" a="1"/>
  <c r="R108" i="32" s="1"/>
  <c r="D108" i="32" s="1"/>
  <c r="R114" i="32" a="1"/>
  <c r="R114" i="32" s="1"/>
  <c r="D114" i="32" s="1"/>
  <c r="R116" i="32" a="1"/>
  <c r="R116" i="32" s="1"/>
  <c r="D116" i="32" s="1"/>
  <c r="S120" i="32" a="1"/>
  <c r="S120" i="32" s="1"/>
  <c r="E120" i="32" s="1"/>
  <c r="F1388" i="27" s="1"/>
  <c r="R122" i="32" a="1"/>
  <c r="R122" i="32" s="1"/>
  <c r="D122" i="32" s="1"/>
  <c r="R52" i="32" a="1"/>
  <c r="R52" i="32" s="1"/>
  <c r="D52" i="32" s="1"/>
  <c r="S96" i="32" a="1"/>
  <c r="S96" i="32" s="1"/>
  <c r="E96" i="32" s="1"/>
  <c r="F1376" i="27" s="1"/>
  <c r="R54" i="32" a="1"/>
  <c r="R54" i="32" s="1"/>
  <c r="D54" i="32" s="1"/>
  <c r="S72" i="32" a="1"/>
  <c r="S72" i="32" s="1"/>
  <c r="E72" i="32" s="1"/>
  <c r="F1364" i="27" s="1"/>
  <c r="R46" i="32" a="1"/>
  <c r="R46" i="32" s="1"/>
  <c r="D46" i="32" s="1"/>
  <c r="S64" i="32" a="1"/>
  <c r="S64" i="32" s="1"/>
  <c r="E64" i="32" s="1"/>
  <c r="F1360" i="27" s="1"/>
  <c r="S80" i="32" a="1"/>
  <c r="S80" i="32" s="1"/>
  <c r="E80" i="32" s="1"/>
  <c r="F1368" i="27" s="1"/>
  <c r="S56" i="32" a="1"/>
  <c r="S56" i="32" s="1"/>
  <c r="E56" i="32" s="1"/>
  <c r="F1356" i="27" s="1"/>
  <c r="R84" i="32" a="1"/>
  <c r="R84" i="32" s="1"/>
  <c r="D84" i="32" s="1"/>
  <c r="R158" i="32" a="1"/>
  <c r="R158" i="32" s="1"/>
  <c r="D158" i="32" s="1"/>
  <c r="S152" i="32" a="1"/>
  <c r="S152" i="32" s="1"/>
  <c r="E152" i="32" s="1"/>
  <c r="F1404" i="27" s="1"/>
  <c r="R172" i="32" a="1"/>
  <c r="R172" i="32" s="1"/>
  <c r="D172" i="32" s="1"/>
  <c r="R220" i="32" a="1"/>
  <c r="R220" i="32" s="1"/>
  <c r="D220" i="32" s="1"/>
  <c r="R222" i="32" a="1"/>
  <c r="R222" i="32" s="1"/>
  <c r="D222" i="32" s="1"/>
  <c r="R194" i="32" a="1"/>
  <c r="R194" i="32" s="1"/>
  <c r="D194" i="32" s="1"/>
  <c r="R182" i="32" a="1"/>
  <c r="R182" i="32" s="1"/>
  <c r="D182" i="32" s="1"/>
  <c r="R186" i="32" a="1"/>
  <c r="R186" i="32" s="1"/>
  <c r="D186" i="32" s="1"/>
  <c r="R230" i="32" a="1"/>
  <c r="R230" i="32" s="1"/>
  <c r="D230" i="32" s="1"/>
  <c r="R246" i="32" a="1"/>
  <c r="R246" i="32" s="1"/>
  <c r="D246" i="32" s="1"/>
  <c r="R244" i="32" a="1"/>
  <c r="R244" i="32" s="1"/>
  <c r="D244" i="32" s="1"/>
  <c r="R236" i="32" a="1"/>
  <c r="R236" i="32" s="1"/>
  <c r="D236" i="32" s="1"/>
  <c r="S240" i="32" a="1"/>
  <c r="S240" i="32" s="1"/>
  <c r="E240" i="32" s="1"/>
  <c r="S208" i="32" a="1"/>
  <c r="S208" i="32" s="1"/>
  <c r="E208" i="32" s="1"/>
  <c r="R198" i="32" a="1"/>
  <c r="R198" i="32" s="1"/>
  <c r="D198" i="32" s="1"/>
  <c r="R90" i="32" a="1"/>
  <c r="R90" i="32" s="1"/>
  <c r="D90" i="32" s="1"/>
  <c r="S104" i="32" a="1"/>
  <c r="S104" i="32" s="1"/>
  <c r="E104" i="32" s="1"/>
  <c r="F1380" i="27" s="1"/>
  <c r="S144" i="32" a="1"/>
  <c r="S144" i="32" s="1"/>
  <c r="E144" i="32" s="1"/>
  <c r="F1400" i="27" s="1"/>
  <c r="R148" i="32" a="1"/>
  <c r="R148" i="32" s="1"/>
  <c r="D148" i="32" s="1"/>
  <c r="R138" i="32" a="1"/>
  <c r="R138" i="32" s="1"/>
  <c r="D138" i="32" s="1"/>
  <c r="R142" i="32" a="1"/>
  <c r="R142" i="32" s="1"/>
  <c r="D142" i="32" s="1"/>
  <c r="R58" i="32" a="1"/>
  <c r="R58" i="32" s="1"/>
  <c r="D58" i="32" s="1"/>
  <c r="S32" i="32" a="1"/>
  <c r="S32" i="32" s="1"/>
  <c r="E32" i="32" s="1"/>
  <c r="F1344" i="27" s="1"/>
  <c r="R70" i="32" a="1"/>
  <c r="R70" i="32" s="1"/>
  <c r="D70" i="32" s="1"/>
  <c r="R34" i="32" a="1"/>
  <c r="R34" i="32" s="1"/>
  <c r="D34" i="32" s="1"/>
  <c r="R62" i="32" a="1"/>
  <c r="R62" i="32" s="1"/>
  <c r="D62" i="32" s="1"/>
  <c r="R78" i="32" a="1"/>
  <c r="R78" i="32" s="1"/>
  <c r="D78" i="32" s="1"/>
  <c r="S40" i="32" a="1"/>
  <c r="S40" i="32" s="1"/>
  <c r="E40" i="32" s="1"/>
  <c r="F1348" i="27" s="1"/>
  <c r="R82" i="32" a="1"/>
  <c r="R82" i="32" s="1"/>
  <c r="D82" i="32" s="1"/>
  <c r="R146" i="32" a="1"/>
  <c r="R146" i="32" s="1"/>
  <c r="D146" i="32" s="1"/>
  <c r="R130" i="32" a="1"/>
  <c r="R130" i="32" s="1"/>
  <c r="D130" i="32" s="1"/>
  <c r="R170" i="32" a="1"/>
  <c r="R170" i="32" s="1"/>
  <c r="D170" i="32" s="1"/>
  <c r="R218" i="32" a="1"/>
  <c r="R218" i="32" s="1"/>
  <c r="D218" i="32" s="1"/>
  <c r="S200" i="32" a="1"/>
  <c r="S200" i="32" s="1"/>
  <c r="E200" i="32" s="1"/>
  <c r="R206" i="32" a="1"/>
  <c r="R206" i="32" s="1"/>
  <c r="D206" i="32" s="1"/>
  <c r="R180" i="32" a="1"/>
  <c r="R180" i="32" s="1"/>
  <c r="D180" i="32" s="1"/>
  <c r="R162" i="32" a="1"/>
  <c r="R162" i="32" s="1"/>
  <c r="D162" i="32" s="1"/>
  <c r="R188" i="32" a="1"/>
  <c r="R188" i="32" s="1"/>
  <c r="D188" i="32" s="1"/>
  <c r="R268" i="32" a="1"/>
  <c r="R268" i="32" s="1"/>
  <c r="D268" i="32" s="1"/>
  <c r="R262" i="32" a="1"/>
  <c r="R262" i="32" s="1"/>
  <c r="D262" i="32" s="1"/>
  <c r="S264" i="32" a="1"/>
  <c r="S264" i="32" s="1"/>
  <c r="E264" i="32" s="1"/>
  <c r="S256" i="32" a="1"/>
  <c r="S256" i="32" s="1"/>
  <c r="E256" i="32" s="1"/>
  <c r="R250" i="32" a="1"/>
  <c r="R250" i="32" s="1"/>
  <c r="D250" i="32" s="1"/>
  <c r="S224" i="32" a="1"/>
  <c r="S224" i="32" s="1"/>
  <c r="E224" i="32" s="1"/>
  <c r="R214" i="32" a="1"/>
  <c r="R214" i="32" s="1"/>
  <c r="D214" i="32" s="1"/>
  <c r="R92" i="32" a="1"/>
  <c r="R92" i="32" s="1"/>
  <c r="D92" i="32" s="1"/>
  <c r="S160" i="32" a="1"/>
  <c r="S160" i="32" s="1"/>
  <c r="E160" i="32" s="1"/>
  <c r="R100" i="32" a="1"/>
  <c r="R100" i="32" s="1"/>
  <c r="D100" i="32" s="1"/>
  <c r="S48" i="32" a="1"/>
  <c r="S48" i="32" s="1"/>
  <c r="E48" i="32" s="1"/>
  <c r="F1352" i="27" s="1"/>
  <c r="R60" i="32" a="1"/>
  <c r="R60" i="32" s="1"/>
  <c r="D60" i="32" s="1"/>
  <c r="R76" i="32" a="1"/>
  <c r="R76" i="32" s="1"/>
  <c r="D76" i="32" s="1"/>
  <c r="R38" i="32" a="1"/>
  <c r="R38" i="32" s="1"/>
  <c r="D38" i="32" s="1"/>
  <c r="S88" i="32" a="1"/>
  <c r="S88" i="32" s="1"/>
  <c r="E88" i="32" s="1"/>
  <c r="F1372" i="27" s="1"/>
  <c r="R44" i="32" a="1"/>
  <c r="R44" i="32" s="1"/>
  <c r="D44" i="32" s="1"/>
  <c r="R86" i="32" a="1"/>
  <c r="R86" i="32" s="1"/>
  <c r="D86" i="32" s="1"/>
  <c r="R154" i="32" a="1"/>
  <c r="R154" i="32" s="1"/>
  <c r="D154" i="32" s="1"/>
  <c r="S216" i="32" a="1"/>
  <c r="S216" i="32" s="1"/>
  <c r="E216" i="32" s="1"/>
  <c r="S192" i="32" a="1"/>
  <c r="S192" i="32" s="1"/>
  <c r="E192" i="32" s="1"/>
  <c r="R166" i="32" a="1"/>
  <c r="R166" i="32" s="1"/>
  <c r="D166" i="32" s="1"/>
  <c r="R178" i="32" a="1"/>
  <c r="R178" i="32" s="1"/>
  <c r="D178" i="32" s="1"/>
  <c r="R228" i="32" a="1"/>
  <c r="R228" i="32" s="1"/>
  <c r="D228" i="32" s="1"/>
  <c r="S184" i="32" a="1"/>
  <c r="S184" i="32" s="1"/>
  <c r="E184" i="32" s="1"/>
  <c r="S168" i="32" a="1"/>
  <c r="S168" i="32" s="1"/>
  <c r="E168" i="32" s="1"/>
  <c r="S232" i="32" a="1"/>
  <c r="S232" i="32" s="1"/>
  <c r="E232" i="32" s="1"/>
  <c r="R234" i="32" a="1"/>
  <c r="R234" i="32" s="1"/>
  <c r="D234" i="32" s="1"/>
  <c r="S248" i="32" a="1"/>
  <c r="S248" i="32" s="1"/>
  <c r="E248" i="32" s="1"/>
  <c r="R238" i="32" a="1"/>
  <c r="R238" i="32" s="1"/>
  <c r="D238" i="32" s="1"/>
  <c r="R242" i="32" a="1"/>
  <c r="R242" i="32" s="1"/>
  <c r="D242" i="32" s="1"/>
  <c r="R202" i="32" a="1"/>
  <c r="R202" i="32" s="1"/>
  <c r="D202" i="32" s="1"/>
  <c r="R190" i="32" a="1"/>
  <c r="R190" i="32" s="1"/>
  <c r="D190" i="32" s="1"/>
  <c r="V238" i="32" a="1"/>
  <c r="V238" i="32" s="1"/>
  <c r="L238" i="32" s="1"/>
  <c r="V202" i="32" a="1"/>
  <c r="V202" i="32" s="1"/>
  <c r="L202" i="32" s="1"/>
  <c r="U232" i="32"/>
  <c r="U544" i="32"/>
  <c r="U843" i="32"/>
  <c r="K859" i="27"/>
  <c r="J860" i="27"/>
  <c r="I859" i="27"/>
  <c r="L860" i="27"/>
  <c r="I860" i="27"/>
  <c r="K860" i="27"/>
  <c r="J859" i="27"/>
  <c r="L859" i="27"/>
  <c r="L702" i="27"/>
  <c r="M492" i="27"/>
  <c r="A843" i="32"/>
  <c r="G839" i="32"/>
  <c r="I168" i="27"/>
  <c r="M168" i="27"/>
  <c r="F492" i="27"/>
  <c r="G540" i="32"/>
  <c r="A544" i="32"/>
  <c r="N168" i="27"/>
  <c r="G228" i="32"/>
  <c r="A232" i="32"/>
  <c r="J702" i="27"/>
  <c r="AB11" i="33"/>
  <c r="I702" i="27" s="1"/>
  <c r="F3011" i="27" l="1"/>
  <c r="F3010" i="27"/>
  <c r="A702" i="27"/>
  <c r="A860" i="27"/>
  <c r="A859" i="27"/>
  <c r="H862" i="27"/>
  <c r="F25" i="16" a="1"/>
  <c r="F25" i="16" s="1"/>
  <c r="P151" i="24"/>
  <c r="U845" i="32"/>
  <c r="U546" i="32"/>
  <c r="U234" i="32"/>
  <c r="X123" i="1"/>
  <c r="AH123" i="1" s="1"/>
  <c r="L861" i="27"/>
  <c r="J861" i="27"/>
  <c r="K861" i="27"/>
  <c r="I861" i="27"/>
  <c r="A546" i="32"/>
  <c r="A234" i="32"/>
  <c r="T21" i="30"/>
  <c r="K168" i="27" s="1"/>
  <c r="G542" i="32"/>
  <c r="G230" i="32"/>
  <c r="G841" i="32"/>
  <c r="F3012" i="27" l="1"/>
  <c r="A861" i="27"/>
  <c r="H863" i="27"/>
  <c r="A168" i="27"/>
  <c r="T168" i="27" s="1"/>
  <c r="F26" i="16" a="1"/>
  <c r="F26" i="16" s="1"/>
  <c r="F27" i="16" s="1" a="1"/>
  <c r="F27" i="16" s="1"/>
  <c r="AI123" i="1"/>
  <c r="AI148" i="1"/>
  <c r="AI163" i="1"/>
  <c r="AI135" i="1"/>
  <c r="AI161" i="1"/>
  <c r="AI166" i="1"/>
  <c r="AI167" i="1"/>
  <c r="AI132" i="1"/>
  <c r="AI141" i="1"/>
  <c r="AI128" i="1"/>
  <c r="AI154" i="1"/>
  <c r="AI142" i="1"/>
  <c r="AI136" i="1"/>
  <c r="AI152" i="1"/>
  <c r="AI149" i="1"/>
  <c r="AI153" i="1"/>
  <c r="AI143" i="1"/>
  <c r="AI156" i="1"/>
  <c r="AI140" i="1"/>
  <c r="AI145" i="1"/>
  <c r="AI138" i="1"/>
  <c r="AI124" i="1"/>
  <c r="AI130" i="1"/>
  <c r="AI173" i="1"/>
  <c r="AI158" i="1"/>
  <c r="AI159" i="1"/>
  <c r="AI147" i="1"/>
  <c r="AI144" i="1"/>
  <c r="AI139" i="1"/>
  <c r="AI172" i="1"/>
  <c r="AI133" i="1"/>
  <c r="AI131" i="1"/>
  <c r="AI146" i="1"/>
  <c r="AI151" i="1"/>
  <c r="AI155" i="1"/>
  <c r="AI127" i="1"/>
  <c r="AI125" i="1"/>
  <c r="AI137" i="1"/>
  <c r="AI129" i="1"/>
  <c r="AI126" i="1"/>
  <c r="AI170" i="1"/>
  <c r="AI157" i="1"/>
  <c r="AI160" i="1"/>
  <c r="AI165" i="1"/>
  <c r="AI164" i="1"/>
  <c r="AI169" i="1"/>
  <c r="AI162" i="1"/>
  <c r="AI134" i="1"/>
  <c r="AI150" i="1"/>
  <c r="AI168" i="1"/>
  <c r="AI171" i="1"/>
  <c r="R66" i="24"/>
  <c r="U548" i="32"/>
  <c r="U236" i="32"/>
  <c r="U847" i="32"/>
  <c r="N46" i="1"/>
  <c r="K862" i="27"/>
  <c r="J862" i="27"/>
  <c r="I862" i="27"/>
  <c r="L862" i="27"/>
  <c r="G843" i="32"/>
  <c r="A845" i="32"/>
  <c r="G544" i="32"/>
  <c r="A236" i="32"/>
  <c r="G232" i="32"/>
  <c r="A548" i="32"/>
  <c r="A847" i="32"/>
  <c r="F3013" i="27" l="1"/>
  <c r="A862" i="27"/>
  <c r="H864" i="27"/>
  <c r="F28" i="16" a="1"/>
  <c r="F28" i="16" s="1"/>
  <c r="AJ147" i="1"/>
  <c r="AJ160" i="1"/>
  <c r="AJ151" i="1"/>
  <c r="AJ170" i="1"/>
  <c r="AJ134" i="1"/>
  <c r="AJ126" i="1"/>
  <c r="AJ131" i="1"/>
  <c r="AJ173" i="1"/>
  <c r="AJ153" i="1"/>
  <c r="AJ132" i="1"/>
  <c r="AJ155" i="1"/>
  <c r="AJ146" i="1"/>
  <c r="AJ162" i="1"/>
  <c r="AJ129" i="1"/>
  <c r="AJ133" i="1"/>
  <c r="AJ130" i="1"/>
  <c r="AJ149" i="1"/>
  <c r="AJ167" i="1"/>
  <c r="AJ137" i="1"/>
  <c r="AJ172" i="1"/>
  <c r="AJ124" i="1"/>
  <c r="AJ152" i="1"/>
  <c r="AJ166" i="1"/>
  <c r="AJ169" i="1"/>
  <c r="AJ164" i="1"/>
  <c r="AJ125" i="1"/>
  <c r="AJ139" i="1"/>
  <c r="AJ138" i="1"/>
  <c r="AJ136" i="1"/>
  <c r="AJ161" i="1"/>
  <c r="AJ127" i="1"/>
  <c r="AJ144" i="1"/>
  <c r="AJ145" i="1"/>
  <c r="AJ142" i="1"/>
  <c r="AJ135" i="1"/>
  <c r="AJ140" i="1"/>
  <c r="AJ154" i="1"/>
  <c r="AJ163" i="1"/>
  <c r="AJ165" i="1"/>
  <c r="AJ168" i="1"/>
  <c r="AJ159" i="1"/>
  <c r="AJ156" i="1"/>
  <c r="AJ128" i="1"/>
  <c r="AJ148" i="1"/>
  <c r="AJ171" i="1"/>
  <c r="AJ157" i="1"/>
  <c r="AJ150" i="1"/>
  <c r="AJ158" i="1"/>
  <c r="AJ143" i="1"/>
  <c r="AJ141" i="1"/>
  <c r="U849" i="32"/>
  <c r="U238" i="32"/>
  <c r="U550" i="32"/>
  <c r="U2" i="28"/>
  <c r="I863" i="27"/>
  <c r="K863" i="27"/>
  <c r="L863" i="27"/>
  <c r="J863" i="27"/>
  <c r="A550" i="32"/>
  <c r="A238" i="32"/>
  <c r="G234" i="32"/>
  <c r="G845" i="32"/>
  <c r="A849" i="32"/>
  <c r="G546" i="32"/>
  <c r="F3014" i="27" l="1"/>
  <c r="A863" i="27"/>
  <c r="H865" i="27"/>
  <c r="H866" i="27"/>
  <c r="F29" i="16" a="1"/>
  <c r="F29" i="16" s="1"/>
  <c r="U552" i="32"/>
  <c r="U240" i="32"/>
  <c r="U851" i="32"/>
  <c r="T39" i="27"/>
  <c r="L864" i="27"/>
  <c r="J864" i="27"/>
  <c r="K864" i="27"/>
  <c r="I864" i="27"/>
  <c r="A851" i="32"/>
  <c r="G847" i="32"/>
  <c r="G548" i="32"/>
  <c r="A552" i="32"/>
  <c r="G236" i="32"/>
  <c r="F3015" i="27" l="1"/>
  <c r="A864" i="27"/>
  <c r="H867" i="27"/>
  <c r="F30" i="16" a="1"/>
  <c r="F30" i="16" s="1"/>
  <c r="U853" i="32"/>
  <c r="U242" i="32"/>
  <c r="U554" i="32"/>
  <c r="AT167" i="24"/>
  <c r="L866" i="27"/>
  <c r="J865" i="27"/>
  <c r="K866" i="27"/>
  <c r="K865" i="27"/>
  <c r="J866" i="27"/>
  <c r="I866" i="27"/>
  <c r="L865" i="27"/>
  <c r="I865" i="27"/>
  <c r="G550" i="32"/>
  <c r="A853" i="32"/>
  <c r="G238" i="32"/>
  <c r="G849" i="32"/>
  <c r="A242" i="32"/>
  <c r="A240" i="32"/>
  <c r="F3017" i="27" l="1"/>
  <c r="F3016" i="27"/>
  <c r="A865" i="27"/>
  <c r="A866" i="27"/>
  <c r="H868" i="27"/>
  <c r="F31" i="16" a="1"/>
  <c r="F31" i="16" s="1"/>
  <c r="F32" i="16" s="1" a="1"/>
  <c r="F32" i="16" s="1"/>
  <c r="U556" i="32"/>
  <c r="U244" i="32"/>
  <c r="U855" i="32"/>
  <c r="AT159" i="24"/>
  <c r="AT187" i="24"/>
  <c r="AT195" i="24"/>
  <c r="AT157" i="24"/>
  <c r="AT163" i="24"/>
  <c r="AT169" i="24"/>
  <c r="AT151" i="24"/>
  <c r="AT181" i="24"/>
  <c r="AT201" i="24"/>
  <c r="AT203" i="24"/>
  <c r="AT199" i="24"/>
  <c r="AT193" i="24"/>
  <c r="AT173" i="24"/>
  <c r="AT161" i="24"/>
  <c r="AT153" i="24"/>
  <c r="AT179" i="24"/>
  <c r="AT183" i="24"/>
  <c r="AT205" i="24"/>
  <c r="AT189" i="24"/>
  <c r="AT155" i="24"/>
  <c r="AT165" i="24"/>
  <c r="AT191" i="24"/>
  <c r="AT171" i="24"/>
  <c r="AT175" i="24"/>
  <c r="AT177" i="24"/>
  <c r="AT197" i="24"/>
  <c r="AT149" i="24"/>
  <c r="AT185" i="24"/>
  <c r="AW201" i="24"/>
  <c r="AU175" i="24"/>
  <c r="L867" i="27"/>
  <c r="K867" i="27"/>
  <c r="I867" i="27"/>
  <c r="J867" i="27"/>
  <c r="A855" i="32"/>
  <c r="A556" i="32"/>
  <c r="A554" i="32"/>
  <c r="A244" i="32"/>
  <c r="G851" i="32"/>
  <c r="G552" i="32"/>
  <c r="G240" i="32"/>
  <c r="F3018" i="27" l="1"/>
  <c r="A867" i="27"/>
  <c r="H869" i="27"/>
  <c r="F33" i="16" a="1"/>
  <c r="F33" i="16" s="1"/>
  <c r="F34" i="16" s="1" a="1"/>
  <c r="F34" i="16" s="1"/>
  <c r="U857" i="32"/>
  <c r="U246" i="32"/>
  <c r="U558" i="32"/>
  <c r="AY169" i="24"/>
  <c r="AY205" i="24"/>
  <c r="AY177" i="24"/>
  <c r="AY175" i="24"/>
  <c r="AY183" i="24"/>
  <c r="AY173" i="24"/>
  <c r="AY157" i="24"/>
  <c r="AY149" i="24"/>
  <c r="AY207" i="24"/>
  <c r="AY203" i="24"/>
  <c r="AY179" i="24"/>
  <c r="AY193" i="24"/>
  <c r="AY185" i="24"/>
  <c r="AY151" i="24"/>
  <c r="AY167" i="24"/>
  <c r="AY155" i="24"/>
  <c r="AY191" i="24"/>
  <c r="AY171" i="24"/>
  <c r="AY163" i="24"/>
  <c r="AY153" i="24"/>
  <c r="AY189" i="24"/>
  <c r="AY159" i="24"/>
  <c r="AY181" i="24"/>
  <c r="AY161" i="24"/>
  <c r="AY195" i="24"/>
  <c r="AY197" i="24"/>
  <c r="AY165" i="24"/>
  <c r="AY201" i="24"/>
  <c r="AY187" i="24"/>
  <c r="AY199" i="24"/>
  <c r="AV151" i="24"/>
  <c r="AV207" i="24"/>
  <c r="AV161" i="24"/>
  <c r="AV165" i="24"/>
  <c r="AV187" i="24"/>
  <c r="AV201" i="24"/>
  <c r="AV205" i="24"/>
  <c r="AV185" i="24"/>
  <c r="AV155" i="24"/>
  <c r="AV169" i="24"/>
  <c r="AV183" i="24"/>
  <c r="AV163" i="24"/>
  <c r="AV191" i="24"/>
  <c r="AV179" i="24"/>
  <c r="AV153" i="24"/>
  <c r="AV175" i="24"/>
  <c r="AV157" i="24"/>
  <c r="AV189" i="24"/>
  <c r="AV195" i="24"/>
  <c r="AV171" i="24"/>
  <c r="AV177" i="24"/>
  <c r="AV173" i="24"/>
  <c r="AV181" i="24"/>
  <c r="AV167" i="24"/>
  <c r="AV203" i="24"/>
  <c r="AV149" i="24"/>
  <c r="AV193" i="24"/>
  <c r="AV199" i="24"/>
  <c r="AV197" i="24"/>
  <c r="AV159" i="24"/>
  <c r="AU153" i="24"/>
  <c r="AU167" i="24"/>
  <c r="AU173" i="24"/>
  <c r="AU203" i="24"/>
  <c r="AU163" i="24"/>
  <c r="AU207" i="24"/>
  <c r="AU149" i="24"/>
  <c r="AU157" i="24"/>
  <c r="BA207" i="24"/>
  <c r="BA197" i="24"/>
  <c r="BA161" i="24"/>
  <c r="BA177" i="24"/>
  <c r="BA199" i="24"/>
  <c r="BA153" i="24"/>
  <c r="BA187" i="24"/>
  <c r="BA149" i="24"/>
  <c r="BA203" i="24"/>
  <c r="BA159" i="24"/>
  <c r="BA195" i="24"/>
  <c r="BA157" i="24"/>
  <c r="BA167" i="24"/>
  <c r="BA173" i="24"/>
  <c r="BA169" i="24"/>
  <c r="BA155" i="24"/>
  <c r="BA151" i="24"/>
  <c r="BA165" i="24"/>
  <c r="BA189" i="24"/>
  <c r="BA175" i="24"/>
  <c r="BA171" i="24"/>
  <c r="BA205" i="24"/>
  <c r="BA183" i="24"/>
  <c r="BA201" i="24"/>
  <c r="BA163" i="24"/>
  <c r="BA179" i="24"/>
  <c r="BA185" i="24"/>
  <c r="BA191" i="24"/>
  <c r="BA181" i="24"/>
  <c r="BA193" i="24"/>
  <c r="AU159" i="24"/>
  <c r="AU201" i="24"/>
  <c r="AU183" i="24"/>
  <c r="AU171" i="24"/>
  <c r="AU187" i="24"/>
  <c r="AU185" i="24"/>
  <c r="AU151" i="24"/>
  <c r="AU165" i="24"/>
  <c r="AU193" i="24"/>
  <c r="AU205" i="24"/>
  <c r="AU177" i="24"/>
  <c r="AU197" i="24"/>
  <c r="AU191" i="24"/>
  <c r="AU199" i="24"/>
  <c r="AU189" i="24"/>
  <c r="AX173" i="24"/>
  <c r="AX175" i="24"/>
  <c r="AX183" i="24"/>
  <c r="AX181" i="24"/>
  <c r="AX171" i="24"/>
  <c r="AX185" i="24"/>
  <c r="AX203" i="24"/>
  <c r="AX169" i="24"/>
  <c r="AX163" i="24"/>
  <c r="AX201" i="24"/>
  <c r="AX153" i="24"/>
  <c r="AX205" i="24"/>
  <c r="AX161" i="24"/>
  <c r="AX167" i="24"/>
  <c r="AX197" i="24"/>
  <c r="AX165" i="24"/>
  <c r="AX195" i="24"/>
  <c r="AX179" i="24"/>
  <c r="AX191" i="24"/>
  <c r="AX199" i="24"/>
  <c r="AX157" i="24"/>
  <c r="AX207" i="24"/>
  <c r="AX159" i="24"/>
  <c r="AX155" i="24"/>
  <c r="AX187" i="24"/>
  <c r="AX189" i="24"/>
  <c r="AX151" i="24"/>
  <c r="AX193" i="24"/>
  <c r="AX177" i="24"/>
  <c r="AX149" i="24"/>
  <c r="AZ193" i="24"/>
  <c r="AZ173" i="24"/>
  <c r="AZ183" i="24"/>
  <c r="AZ191" i="24"/>
  <c r="AZ181" i="24"/>
  <c r="AZ159" i="24"/>
  <c r="AZ189" i="24"/>
  <c r="AZ155" i="24"/>
  <c r="AZ203" i="24"/>
  <c r="AZ167" i="24"/>
  <c r="AZ149" i="24"/>
  <c r="AZ171" i="24"/>
  <c r="AZ205" i="24"/>
  <c r="AZ195" i="24"/>
  <c r="AZ169" i="24"/>
  <c r="AZ175" i="24"/>
  <c r="AZ157" i="24"/>
  <c r="AZ187" i="24"/>
  <c r="AZ201" i="24"/>
  <c r="AZ163" i="24"/>
  <c r="AZ153" i="24"/>
  <c r="AZ179" i="24"/>
  <c r="AZ165" i="24"/>
  <c r="AZ185" i="24"/>
  <c r="AZ207" i="24"/>
  <c r="AZ177" i="24"/>
  <c r="AZ197" i="24"/>
  <c r="AZ199" i="24"/>
  <c r="AZ151" i="24"/>
  <c r="AZ161" i="24"/>
  <c r="AU155" i="24"/>
  <c r="AU181" i="24"/>
  <c r="AU169" i="24"/>
  <c r="AU161" i="24"/>
  <c r="AU195" i="24"/>
  <c r="AU179" i="24"/>
  <c r="AW207" i="24"/>
  <c r="AW155" i="24"/>
  <c r="AW187" i="24"/>
  <c r="AW203" i="24"/>
  <c r="AW205" i="24"/>
  <c r="AW149" i="24"/>
  <c r="AW161" i="24"/>
  <c r="AW163" i="24"/>
  <c r="AW153" i="24"/>
  <c r="AW165" i="24"/>
  <c r="AW151" i="24"/>
  <c r="AW191" i="24"/>
  <c r="AW197" i="24"/>
  <c r="AW199" i="24"/>
  <c r="AW175" i="24"/>
  <c r="AW195" i="24"/>
  <c r="AW171" i="24"/>
  <c r="AW179" i="24"/>
  <c r="AW177" i="24"/>
  <c r="AW157" i="24"/>
  <c r="AW173" i="24"/>
  <c r="AW183" i="24"/>
  <c r="AW189" i="24"/>
  <c r="AW169" i="24"/>
  <c r="AW167" i="24"/>
  <c r="AW185" i="24"/>
  <c r="AW181" i="24"/>
  <c r="AW159" i="24"/>
  <c r="AW193" i="24"/>
  <c r="K868" i="27"/>
  <c r="J868" i="27"/>
  <c r="L868" i="27"/>
  <c r="I868" i="27"/>
  <c r="G853" i="32"/>
  <c r="A246" i="32"/>
  <c r="A857" i="32"/>
  <c r="A558" i="32"/>
  <c r="G242" i="32"/>
  <c r="G554" i="32"/>
  <c r="F3019" i="27" l="1"/>
  <c r="A868" i="27"/>
  <c r="H870" i="27"/>
  <c r="F35" i="16" a="1"/>
  <c r="F35" i="16" s="1"/>
  <c r="U560" i="32"/>
  <c r="U248" i="32"/>
  <c r="U859" i="32"/>
  <c r="K869" i="27"/>
  <c r="J869" i="27"/>
  <c r="I869" i="27"/>
  <c r="L869" i="27"/>
  <c r="A560" i="32"/>
  <c r="G244" i="32"/>
  <c r="A859" i="32"/>
  <c r="G855" i="32"/>
  <c r="G556" i="32"/>
  <c r="A248" i="32"/>
  <c r="F3020" i="27" l="1"/>
  <c r="A869" i="27"/>
  <c r="H871" i="27"/>
  <c r="U861" i="32"/>
  <c r="U250" i="32"/>
  <c r="U562" i="32"/>
  <c r="F2362" i="27"/>
  <c r="H2362" i="27"/>
  <c r="G801" i="32"/>
  <c r="L870" i="27"/>
  <c r="J870" i="27"/>
  <c r="I870" i="27"/>
  <c r="K870" i="27"/>
  <c r="A861" i="32"/>
  <c r="G857" i="32"/>
  <c r="G558" i="32"/>
  <c r="A250" i="32"/>
  <c r="F2282" i="27"/>
  <c r="M186" i="27"/>
  <c r="I186" i="27"/>
  <c r="N186" i="27"/>
  <c r="A562" i="32"/>
  <c r="L717" i="27"/>
  <c r="G246" i="32"/>
  <c r="J717" i="27"/>
  <c r="F3021" i="27" l="1"/>
  <c r="H1347" i="27"/>
  <c r="K1226" i="27"/>
  <c r="A870" i="27"/>
  <c r="S155" i="24"/>
  <c r="U252" i="32"/>
  <c r="U564" i="32"/>
  <c r="U863" i="32"/>
  <c r="E261" i="24"/>
  <c r="I2362" i="27"/>
  <c r="K2362" i="27"/>
  <c r="J2362" i="27"/>
  <c r="K871" i="27"/>
  <c r="I871" i="27"/>
  <c r="L871" i="27"/>
  <c r="J871" i="27"/>
  <c r="G694" i="27"/>
  <c r="A564" i="32"/>
  <c r="G859" i="32"/>
  <c r="G248" i="32"/>
  <c r="S17" i="33"/>
  <c r="I717" i="27" s="1"/>
  <c r="T27" i="30"/>
  <c r="K186" i="27" s="1"/>
  <c r="G352" i="32"/>
  <c r="A863" i="32"/>
  <c r="G38" i="32"/>
  <c r="G560" i="32"/>
  <c r="F3022" i="27" l="1"/>
  <c r="F3023" i="27"/>
  <c r="E1347" i="27"/>
  <c r="J1347" i="27"/>
  <c r="I1347" i="27"/>
  <c r="A717" i="27"/>
  <c r="A871" i="27"/>
  <c r="A186" i="27"/>
  <c r="T186" i="27" s="1"/>
  <c r="A2362" i="27"/>
  <c r="R72" i="24"/>
  <c r="M157" i="24"/>
  <c r="U865" i="32"/>
  <c r="U566" i="32"/>
  <c r="U254" i="32"/>
  <c r="G562" i="32"/>
  <c r="J2282" i="27"/>
  <c r="G250" i="32"/>
  <c r="A566" i="32"/>
  <c r="G641" i="32"/>
  <c r="A865" i="32"/>
  <c r="A252" i="32"/>
  <c r="G861" i="32"/>
  <c r="I2282" i="27"/>
  <c r="F3024" i="27" l="1"/>
  <c r="K1225" i="27"/>
  <c r="F261" i="24"/>
  <c r="AO10" i="34"/>
  <c r="AP10" i="34" s="1"/>
  <c r="AT10" i="34"/>
  <c r="D229" i="24"/>
  <c r="U256" i="32"/>
  <c r="U568" i="32"/>
  <c r="U867" i="32"/>
  <c r="G261" i="24"/>
  <c r="L2278" i="27"/>
  <c r="D2278" i="27"/>
  <c r="A256" i="32"/>
  <c r="G252" i="32"/>
  <c r="G863" i="32"/>
  <c r="A254" i="32"/>
  <c r="G564" i="32"/>
  <c r="A568" i="32"/>
  <c r="A867" i="32"/>
  <c r="F3025" i="27" l="1"/>
  <c r="BE10" i="34"/>
  <c r="BF10" i="34"/>
  <c r="AO11" i="34"/>
  <c r="AP11" i="34" s="1"/>
  <c r="AT11" i="34"/>
  <c r="D237" i="24"/>
  <c r="AQ10" i="34"/>
  <c r="AR10" i="34"/>
  <c r="U869" i="32"/>
  <c r="U570" i="32"/>
  <c r="U258" i="32"/>
  <c r="L2279" i="27"/>
  <c r="D2279" i="27"/>
  <c r="P2278" i="27"/>
  <c r="K2278" i="27"/>
  <c r="G566" i="32"/>
  <c r="G865" i="32"/>
  <c r="G254" i="32"/>
  <c r="A258" i="32"/>
  <c r="A570" i="32"/>
  <c r="F3026" i="27" l="1"/>
  <c r="BE11" i="34"/>
  <c r="BF11" i="34"/>
  <c r="AO13" i="34"/>
  <c r="AP13" i="34" s="1"/>
  <c r="AT13" i="34"/>
  <c r="D253" i="24"/>
  <c r="AT12" i="34"/>
  <c r="AO12" i="34"/>
  <c r="AP12" i="34" s="1"/>
  <c r="D245" i="24"/>
  <c r="AR11" i="34"/>
  <c r="AQ11" i="34"/>
  <c r="U260" i="32"/>
  <c r="U572" i="32"/>
  <c r="U871" i="32"/>
  <c r="P2279" i="27"/>
  <c r="K2279" i="27"/>
  <c r="L2281" i="27"/>
  <c r="D2281" i="27"/>
  <c r="D2280" i="27"/>
  <c r="L2280" i="27"/>
  <c r="G568" i="32"/>
  <c r="G256" i="32"/>
  <c r="A869" i="32"/>
  <c r="A871" i="32"/>
  <c r="G867" i="32"/>
  <c r="A260" i="32"/>
  <c r="F3027" i="27" l="1"/>
  <c r="BE12" i="34"/>
  <c r="BF12" i="34"/>
  <c r="BE13" i="34"/>
  <c r="BF13" i="34"/>
  <c r="AO14" i="34"/>
  <c r="AP14" i="34" s="1"/>
  <c r="AT14" i="34"/>
  <c r="D261" i="24"/>
  <c r="AR12" i="34"/>
  <c r="AQ12" i="34"/>
  <c r="AR13" i="34"/>
  <c r="AQ13" i="34"/>
  <c r="U873" i="32"/>
  <c r="U574" i="32"/>
  <c r="U262" i="32"/>
  <c r="P2280" i="27"/>
  <c r="P2281" i="27"/>
  <c r="K2281" i="27"/>
  <c r="L2282" i="27"/>
  <c r="D2282" i="27"/>
  <c r="K2280" i="27"/>
  <c r="G258" i="32"/>
  <c r="A262" i="32"/>
  <c r="G869" i="32"/>
  <c r="A873" i="32"/>
  <c r="A572" i="32"/>
  <c r="G570" i="32"/>
  <c r="F3029" i="27" l="1"/>
  <c r="F3028" i="27"/>
  <c r="BE14" i="34"/>
  <c r="BF14" i="34"/>
  <c r="AT15" i="34"/>
  <c r="AO15" i="34"/>
  <c r="AP15" i="34" s="1"/>
  <c r="D269" i="24"/>
  <c r="AR14" i="34"/>
  <c r="AQ14" i="34"/>
  <c r="U264" i="32"/>
  <c r="U576" i="32"/>
  <c r="U875" i="32"/>
  <c r="L2283" i="27"/>
  <c r="K2282" i="27"/>
  <c r="D2283" i="27"/>
  <c r="P2282" i="27"/>
  <c r="G572" i="32"/>
  <c r="A576" i="32"/>
  <c r="A875" i="32"/>
  <c r="G871" i="32"/>
  <c r="A574" i="32"/>
  <c r="A264" i="32"/>
  <c r="G260" i="32"/>
  <c r="F3030" i="27" l="1"/>
  <c r="BF15" i="34"/>
  <c r="BE15" i="34"/>
  <c r="AT16" i="34"/>
  <c r="AO16" i="34"/>
  <c r="AP16" i="34" s="1"/>
  <c r="D277" i="24"/>
  <c r="AQ15" i="34"/>
  <c r="AR15" i="34"/>
  <c r="U877" i="32"/>
  <c r="U578" i="32"/>
  <c r="U266" i="32"/>
  <c r="P2283" i="27"/>
  <c r="D2284" i="27"/>
  <c r="L2284" i="27"/>
  <c r="K2283" i="27"/>
  <c r="G262" i="32"/>
  <c r="A877" i="32"/>
  <c r="G574" i="32"/>
  <c r="A578" i="32"/>
  <c r="G873" i="32"/>
  <c r="F3031" i="27" l="1"/>
  <c r="BE16" i="34"/>
  <c r="BF16" i="34"/>
  <c r="AO17" i="34"/>
  <c r="AP17" i="34" s="1"/>
  <c r="AT17" i="34"/>
  <c r="D285" i="24"/>
  <c r="AQ16" i="34"/>
  <c r="AR16" i="34"/>
  <c r="U268" i="32"/>
  <c r="U580" i="32"/>
  <c r="U879" i="32"/>
  <c r="D2285" i="27"/>
  <c r="L2285" i="27"/>
  <c r="K2284" i="27"/>
  <c r="P2284" i="27"/>
  <c r="G576" i="32"/>
  <c r="A268" i="32"/>
  <c r="A879" i="32"/>
  <c r="A266" i="32"/>
  <c r="G264" i="32"/>
  <c r="G875" i="32"/>
  <c r="A580" i="32"/>
  <c r="F3032" i="27" l="1"/>
  <c r="BE17" i="34"/>
  <c r="BF17" i="34"/>
  <c r="AO18" i="34"/>
  <c r="AP18" i="34" s="1"/>
  <c r="AT18" i="34"/>
  <c r="D293" i="24"/>
  <c r="AQ17" i="34"/>
  <c r="AR17" i="34"/>
  <c r="U881" i="32"/>
  <c r="U582" i="32"/>
  <c r="U270" i="32"/>
  <c r="L2286" i="27"/>
  <c r="D2286" i="27"/>
  <c r="P2285" i="27"/>
  <c r="K2285" i="27"/>
  <c r="G266" i="32"/>
  <c r="G877" i="32"/>
  <c r="A881" i="32"/>
  <c r="G578" i="32"/>
  <c r="F3033" i="27" l="1"/>
  <c r="BE18" i="34"/>
  <c r="BF18" i="34"/>
  <c r="AT19" i="34"/>
  <c r="AO19" i="34"/>
  <c r="AP19" i="34" s="1"/>
  <c r="AR18" i="34"/>
  <c r="AQ18" i="34"/>
  <c r="U584" i="32"/>
  <c r="U272" i="32"/>
  <c r="U883" i="32"/>
  <c r="D2287" i="27"/>
  <c r="L2287" i="27"/>
  <c r="P2286" i="27"/>
  <c r="K2286" i="27"/>
  <c r="A582" i="32"/>
  <c r="A584" i="32"/>
  <c r="G879" i="32"/>
  <c r="G580" i="32"/>
  <c r="A270" i="32"/>
  <c r="A272" i="32"/>
  <c r="G268" i="32"/>
  <c r="A883" i="32"/>
  <c r="F3034" i="27" l="1"/>
  <c r="F3035" i="27"/>
  <c r="BE19" i="34"/>
  <c r="BF19" i="34"/>
  <c r="AT20" i="34"/>
  <c r="AO20" i="34"/>
  <c r="AP20" i="34" s="1"/>
  <c r="AR19" i="34"/>
  <c r="AQ19" i="34"/>
  <c r="U885" i="32"/>
  <c r="U274" i="32"/>
  <c r="U586" i="32"/>
  <c r="D2288" i="27"/>
  <c r="L2288" i="27"/>
  <c r="K2287" i="27"/>
  <c r="P2287" i="27"/>
  <c r="A586" i="32"/>
  <c r="G881" i="32"/>
  <c r="A274" i="32"/>
  <c r="G270" i="32"/>
  <c r="G582" i="32"/>
  <c r="A885" i="32"/>
  <c r="F3036" i="27" l="1"/>
  <c r="BE20" i="34"/>
  <c r="BF20" i="34"/>
  <c r="AO21" i="34"/>
  <c r="AP21" i="34" s="1"/>
  <c r="AT21" i="34"/>
  <c r="AR20" i="34"/>
  <c r="AQ20" i="34"/>
  <c r="U588" i="32"/>
  <c r="U276" i="32"/>
  <c r="U887" i="32"/>
  <c r="D2289" i="27"/>
  <c r="L2289" i="27"/>
  <c r="K2288" i="27"/>
  <c r="P2288" i="27"/>
  <c r="A276" i="32"/>
  <c r="A887" i="32"/>
  <c r="G584" i="32"/>
  <c r="G883" i="32"/>
  <c r="G272" i="32"/>
  <c r="A588" i="32"/>
  <c r="F3037" i="27" l="1"/>
  <c r="BF21" i="34"/>
  <c r="BE21" i="34"/>
  <c r="AT23" i="34"/>
  <c r="AO23" i="34"/>
  <c r="AP23" i="34" s="1"/>
  <c r="AT22" i="34"/>
  <c r="AO22" i="34"/>
  <c r="AP22" i="34" s="1"/>
  <c r="AR21" i="34"/>
  <c r="AQ21" i="34"/>
  <c r="U889" i="32"/>
  <c r="U278" i="32"/>
  <c r="U590" i="32"/>
  <c r="D2291" i="27"/>
  <c r="L2291" i="27"/>
  <c r="D2290" i="27"/>
  <c r="L2290" i="27"/>
  <c r="K2289" i="27"/>
  <c r="P2289" i="27"/>
  <c r="G586" i="32"/>
  <c r="G885" i="32"/>
  <c r="G274" i="32"/>
  <c r="A590" i="32"/>
  <c r="A889" i="32"/>
  <c r="F3038" i="27" l="1"/>
  <c r="BE22" i="34"/>
  <c r="BF22" i="34"/>
  <c r="BE23" i="34"/>
  <c r="BF23" i="34"/>
  <c r="AQ22" i="34"/>
  <c r="AR22" i="34"/>
  <c r="AQ23" i="34"/>
  <c r="AR23" i="34"/>
  <c r="U592" i="32"/>
  <c r="U280" i="32"/>
  <c r="U891" i="32"/>
  <c r="P2290" i="27"/>
  <c r="K2291" i="27"/>
  <c r="P2291" i="27"/>
  <c r="K2290" i="27"/>
  <c r="G276" i="32"/>
  <c r="A278" i="32"/>
  <c r="A280" i="32"/>
  <c r="G588" i="32"/>
  <c r="A891" i="32"/>
  <c r="G887" i="32"/>
  <c r="A592" i="32"/>
  <c r="F3039" i="27" l="1"/>
  <c r="AT24" i="34"/>
  <c r="AO24" i="34"/>
  <c r="AP24" i="34" s="1"/>
  <c r="U893" i="32"/>
  <c r="U594" i="32"/>
  <c r="U282" i="32"/>
  <c r="L2292" i="27"/>
  <c r="D2292" i="27"/>
  <c r="G590" i="32"/>
  <c r="G889" i="32"/>
  <c r="A893" i="32"/>
  <c r="A594" i="32"/>
  <c r="G278" i="32"/>
  <c r="F3040" i="27" l="1"/>
  <c r="F3041" i="27"/>
  <c r="BE24" i="34"/>
  <c r="BF24" i="34"/>
  <c r="AT25" i="34"/>
  <c r="AO25" i="34"/>
  <c r="AP25" i="34" s="1"/>
  <c r="AR24" i="34"/>
  <c r="AQ24" i="34"/>
  <c r="U284" i="32"/>
  <c r="U596" i="32"/>
  <c r="U895" i="32"/>
  <c r="D2293" i="27"/>
  <c r="L2293" i="27"/>
  <c r="P2292" i="27"/>
  <c r="K2292" i="27"/>
  <c r="G592" i="32"/>
  <c r="A895" i="32"/>
  <c r="G891" i="32"/>
  <c r="G280" i="32"/>
  <c r="A282" i="32"/>
  <c r="A596" i="32"/>
  <c r="F3042" i="27" l="1"/>
  <c r="BE25" i="34"/>
  <c r="BF25" i="34"/>
  <c r="AO26" i="34"/>
  <c r="AP26" i="34" s="1"/>
  <c r="AT26" i="34"/>
  <c r="AQ25" i="34"/>
  <c r="AR25" i="34"/>
  <c r="U897" i="32"/>
  <c r="U598" i="32"/>
  <c r="U286" i="32"/>
  <c r="D2294" i="27"/>
  <c r="L2294" i="27"/>
  <c r="P2293" i="27"/>
  <c r="K2293" i="27"/>
  <c r="A598" i="32"/>
  <c r="G594" i="32"/>
  <c r="A284" i="32"/>
  <c r="G282" i="32"/>
  <c r="G893" i="32"/>
  <c r="F3043" i="27" l="1"/>
  <c r="BE26" i="34"/>
  <c r="BF26" i="34"/>
  <c r="AO27" i="34"/>
  <c r="AP27" i="34" s="1"/>
  <c r="AT27" i="34"/>
  <c r="AR26" i="34"/>
  <c r="AQ26" i="34"/>
  <c r="U288" i="32"/>
  <c r="U600" i="32"/>
  <c r="U899" i="32"/>
  <c r="D2295" i="27"/>
  <c r="L2295" i="27"/>
  <c r="K2294" i="27"/>
  <c r="P2294" i="27"/>
  <c r="A286" i="32"/>
  <c r="G895" i="32"/>
  <c r="A288" i="32"/>
  <c r="A600" i="32"/>
  <c r="G284" i="32"/>
  <c r="G596" i="32"/>
  <c r="A897" i="32"/>
  <c r="A899" i="32"/>
  <c r="F3044" i="27" l="1"/>
  <c r="BE27" i="34"/>
  <c r="BF27" i="34"/>
  <c r="AT29" i="34"/>
  <c r="AO29" i="34"/>
  <c r="AP29" i="34" s="1"/>
  <c r="AO28" i="34"/>
  <c r="AP28" i="34" s="1"/>
  <c r="AT28" i="34"/>
  <c r="AQ27" i="34"/>
  <c r="AR27" i="34"/>
  <c r="U901" i="32"/>
  <c r="U602" i="32"/>
  <c r="U290" i="32"/>
  <c r="D2297" i="27"/>
  <c r="L2296" i="27"/>
  <c r="L2297" i="27"/>
  <c r="D2296" i="27"/>
  <c r="K2295" i="27"/>
  <c r="P2295" i="27"/>
  <c r="G598" i="32"/>
  <c r="G897" i="32"/>
  <c r="A901" i="32"/>
  <c r="A290" i="32"/>
  <c r="A602" i="32"/>
  <c r="G286" i="32"/>
  <c r="F3045" i="27" l="1"/>
  <c r="BE28" i="34"/>
  <c r="BF28" i="34"/>
  <c r="BE29" i="34"/>
  <c r="BF29" i="34"/>
  <c r="AR28" i="34"/>
  <c r="AQ28" i="34"/>
  <c r="AR29" i="34"/>
  <c r="AQ29" i="34"/>
  <c r="U292" i="32"/>
  <c r="U604" i="32"/>
  <c r="U903" i="32"/>
  <c r="P2297" i="27"/>
  <c r="K2297" i="27"/>
  <c r="P2296" i="27"/>
  <c r="K2296" i="27"/>
  <c r="A292" i="32"/>
  <c r="G899" i="32"/>
  <c r="A903" i="32"/>
  <c r="A604" i="32"/>
  <c r="G600" i="32"/>
  <c r="G288" i="32"/>
  <c r="F3047" i="27" l="1"/>
  <c r="F3046" i="27"/>
  <c r="AT30" i="34"/>
  <c r="AO30" i="34"/>
  <c r="AP30" i="34" s="1"/>
  <c r="U905" i="32"/>
  <c r="U606" i="32"/>
  <c r="U294" i="32"/>
  <c r="D2298" i="27"/>
  <c r="L2298" i="27"/>
  <c r="G290" i="32"/>
  <c r="G901" i="32"/>
  <c r="A905" i="32"/>
  <c r="G602" i="32"/>
  <c r="F3048" i="27" l="1"/>
  <c r="BE30" i="34"/>
  <c r="BF30" i="34"/>
  <c r="AT31" i="34"/>
  <c r="AO31" i="34"/>
  <c r="AP31" i="34" s="1"/>
  <c r="AR30" i="34"/>
  <c r="AQ30" i="34"/>
  <c r="U296" i="32"/>
  <c r="U608" i="32"/>
  <c r="U907" i="32"/>
  <c r="D2299" i="27"/>
  <c r="L2299" i="27"/>
  <c r="P2298" i="27"/>
  <c r="K2298" i="27"/>
  <c r="G292" i="32"/>
  <c r="A296" i="32"/>
  <c r="G903" i="32"/>
  <c r="A294" i="32"/>
  <c r="A608" i="32"/>
  <c r="A606" i="32"/>
  <c r="G604" i="32"/>
  <c r="A907" i="32"/>
  <c r="F3049" i="27" l="1"/>
  <c r="BE31" i="34"/>
  <c r="BF31" i="34"/>
  <c r="AO32" i="34"/>
  <c r="AP32" i="34" s="1"/>
  <c r="AT32" i="34"/>
  <c r="AQ31" i="34"/>
  <c r="AR31" i="34"/>
  <c r="U909" i="32"/>
  <c r="U610" i="32"/>
  <c r="U298" i="32"/>
  <c r="L2300" i="27"/>
  <c r="K2299" i="27"/>
  <c r="P2299" i="27"/>
  <c r="D2300" i="27"/>
  <c r="A909" i="32"/>
  <c r="G905" i="32"/>
  <c r="A298" i="32"/>
  <c r="G606" i="32"/>
  <c r="G294" i="32"/>
  <c r="A610" i="32"/>
  <c r="F3050" i="27" l="1"/>
  <c r="BE32" i="34"/>
  <c r="BF32" i="34"/>
  <c r="AT33" i="34"/>
  <c r="AO33" i="34"/>
  <c r="AP33" i="34" s="1"/>
  <c r="AR32" i="34"/>
  <c r="AQ32" i="34"/>
  <c r="U300" i="32"/>
  <c r="U612" i="32"/>
  <c r="U911" i="32"/>
  <c r="D2301" i="27"/>
  <c r="L2301" i="27"/>
  <c r="K2300" i="27"/>
  <c r="P2300" i="27"/>
  <c r="A300" i="32"/>
  <c r="G608" i="32"/>
  <c r="A911" i="32"/>
  <c r="G296" i="32"/>
  <c r="G907" i="32"/>
  <c r="F3051" i="27" l="1"/>
  <c r="BF33" i="34"/>
  <c r="BE33" i="34"/>
  <c r="AO34" i="34"/>
  <c r="AP34" i="34" s="1"/>
  <c r="AT34" i="34"/>
  <c r="AR33" i="34"/>
  <c r="AQ33" i="34"/>
  <c r="U913" i="32"/>
  <c r="U614" i="32"/>
  <c r="U302" i="32"/>
  <c r="L2302" i="27"/>
  <c r="P2301" i="27"/>
  <c r="K2301" i="27"/>
  <c r="D2302" i="27"/>
  <c r="G909" i="32"/>
  <c r="A913" i="32"/>
  <c r="G610" i="32"/>
  <c r="A612" i="32"/>
  <c r="G298" i="32"/>
  <c r="F3053" i="27" l="1"/>
  <c r="F3052" i="27"/>
  <c r="BE34" i="34"/>
  <c r="BF34" i="34"/>
  <c r="AT35" i="34"/>
  <c r="AO35" i="34"/>
  <c r="AP35" i="34" s="1"/>
  <c r="AR34" i="34"/>
  <c r="AQ34" i="34"/>
  <c r="U304" i="32"/>
  <c r="U915" i="32"/>
  <c r="D2303" i="27"/>
  <c r="L2303" i="27"/>
  <c r="K2302" i="27"/>
  <c r="P2302" i="27"/>
  <c r="A915" i="32"/>
  <c r="G911" i="32"/>
  <c r="A614" i="32"/>
  <c r="A302" i="32"/>
  <c r="G300" i="32"/>
  <c r="G612" i="32"/>
  <c r="F3054" i="27" l="1"/>
  <c r="BE35" i="34"/>
  <c r="BF35" i="34"/>
  <c r="AO36" i="34"/>
  <c r="AP36" i="34" s="1"/>
  <c r="AT36" i="34"/>
  <c r="AQ35" i="34"/>
  <c r="AR35" i="34"/>
  <c r="U917" i="32"/>
  <c r="U306" i="32"/>
  <c r="L2304" i="27"/>
  <c r="K2303" i="27"/>
  <c r="P2303" i="27"/>
  <c r="D2304" i="27"/>
  <c r="G302" i="32"/>
  <c r="A304" i="32"/>
  <c r="G614" i="32"/>
  <c r="G913" i="32"/>
  <c r="F3055" i="27" l="1"/>
  <c r="BE36" i="34"/>
  <c r="BF36" i="34"/>
  <c r="AO37" i="34"/>
  <c r="AP37" i="34" s="1"/>
  <c r="AT37" i="34"/>
  <c r="AR36" i="34"/>
  <c r="AQ36" i="34"/>
  <c r="U308" i="32"/>
  <c r="U919" i="32"/>
  <c r="D2305" i="27"/>
  <c r="L2305" i="27"/>
  <c r="K2304" i="27"/>
  <c r="P2304" i="27"/>
  <c r="G304" i="32"/>
  <c r="A917" i="32"/>
  <c r="G915" i="32"/>
  <c r="A306" i="32"/>
  <c r="F3056" i="27" l="1"/>
  <c r="BE37" i="34"/>
  <c r="BF37" i="34"/>
  <c r="AT38" i="34"/>
  <c r="AO38" i="34"/>
  <c r="AP38" i="34" s="1"/>
  <c r="AR37" i="34"/>
  <c r="AQ37" i="34"/>
  <c r="U921" i="32"/>
  <c r="D2306" i="27"/>
  <c r="L2306" i="27"/>
  <c r="K2305" i="27"/>
  <c r="P2305" i="27"/>
  <c r="G306" i="32"/>
  <c r="A921" i="32"/>
  <c r="G917" i="32"/>
  <c r="A308" i="32"/>
  <c r="A919" i="32"/>
  <c r="F3057" i="27" l="1"/>
  <c r="N1182" i="27"/>
  <c r="L1182" i="27"/>
  <c r="K1182" i="27"/>
  <c r="F1182" i="27"/>
  <c r="M1182" i="27"/>
  <c r="A1182" i="27" s="1"/>
  <c r="BE38" i="34"/>
  <c r="BF38" i="34"/>
  <c r="AT39" i="34"/>
  <c r="AO39" i="34"/>
  <c r="AP39" i="34" s="1"/>
  <c r="AR38" i="34"/>
  <c r="AQ38" i="34"/>
  <c r="U923" i="32"/>
  <c r="P2306" i="27"/>
  <c r="K2306" i="27"/>
  <c r="L2307" i="27"/>
  <c r="D2307" i="27"/>
  <c r="G308" i="32"/>
  <c r="G919" i="32"/>
  <c r="A923" i="32"/>
  <c r="F3058" i="27" l="1"/>
  <c r="F3059" i="27"/>
  <c r="L1032" i="27"/>
  <c r="N1032" i="27"/>
  <c r="K1195" i="27"/>
  <c r="BE39" i="34"/>
  <c r="BF39" i="34"/>
  <c r="AT40" i="34"/>
  <c r="AO40" i="34"/>
  <c r="AP40" i="34" s="1"/>
  <c r="AR39" i="34"/>
  <c r="AQ39" i="34"/>
  <c r="U925" i="32"/>
  <c r="P2307" i="27"/>
  <c r="K2307" i="27"/>
  <c r="L2308" i="27"/>
  <c r="D2308" i="27"/>
  <c r="G921" i="32"/>
  <c r="F3060" i="27" l="1"/>
  <c r="BE40" i="34"/>
  <c r="BF40" i="34"/>
  <c r="AO41" i="34"/>
  <c r="AP41" i="34" s="1"/>
  <c r="AT41" i="34"/>
  <c r="AQ40" i="34"/>
  <c r="AR40" i="34"/>
  <c r="U927" i="32"/>
  <c r="K2308" i="27"/>
  <c r="L2309" i="27"/>
  <c r="D2309" i="27"/>
  <c r="P2308" i="27"/>
  <c r="A925" i="32"/>
  <c r="G923" i="32"/>
  <c r="F3061" i="27" l="1"/>
  <c r="BE41" i="34"/>
  <c r="BF41" i="34"/>
  <c r="AO42" i="34"/>
  <c r="AP42" i="34" s="1"/>
  <c r="AT42" i="34"/>
  <c r="AR41" i="34"/>
  <c r="AQ41" i="34"/>
  <c r="U929" i="32"/>
  <c r="L2310" i="27"/>
  <c r="D2310" i="27"/>
  <c r="P2309" i="27"/>
  <c r="K2309" i="27"/>
  <c r="G925" i="32"/>
  <c r="A927" i="32"/>
  <c r="A929" i="32"/>
  <c r="F3062" i="27" l="1"/>
  <c r="BE42" i="34"/>
  <c r="BF42" i="34"/>
  <c r="AT43" i="34"/>
  <c r="AO43" i="34"/>
  <c r="AP43" i="34" s="1"/>
  <c r="AR42" i="34"/>
  <c r="AQ42" i="34"/>
  <c r="U931" i="32"/>
  <c r="D2311" i="27"/>
  <c r="L2311" i="27"/>
  <c r="K2310" i="27"/>
  <c r="P2310" i="27"/>
  <c r="G927" i="32"/>
  <c r="F3063" i="27" l="1"/>
  <c r="BE43" i="34"/>
  <c r="BF43" i="34"/>
  <c r="AO45" i="34"/>
  <c r="AP45" i="34" s="1"/>
  <c r="AT45" i="34"/>
  <c r="AO44" i="34"/>
  <c r="AP44" i="34" s="1"/>
  <c r="AT44" i="34"/>
  <c r="AQ43" i="34"/>
  <c r="AR43" i="34"/>
  <c r="U933" i="32"/>
  <c r="D2313" i="27"/>
  <c r="L2313" i="27"/>
  <c r="L2312" i="27"/>
  <c r="D2312" i="27"/>
  <c r="K2311" i="27"/>
  <c r="P2311" i="27"/>
  <c r="A931" i="32"/>
  <c r="G929" i="32"/>
  <c r="A933" i="32"/>
  <c r="F3064" i="27" l="1"/>
  <c r="F3065" i="27"/>
  <c r="BE44" i="34"/>
  <c r="BF44" i="34"/>
  <c r="BF45" i="34"/>
  <c r="BE45" i="34"/>
  <c r="AR44" i="34"/>
  <c r="AQ44" i="34"/>
  <c r="AR45" i="34"/>
  <c r="AQ45" i="34"/>
  <c r="U935" i="32"/>
  <c r="K2313" i="27"/>
  <c r="P2313" i="27"/>
  <c r="K2312" i="27"/>
  <c r="P2312" i="27"/>
  <c r="G931" i="32"/>
  <c r="A935" i="32"/>
  <c r="F3066" i="27" l="1"/>
  <c r="AT46" i="34"/>
  <c r="AO46" i="34"/>
  <c r="AP46" i="34" s="1"/>
  <c r="U937" i="32"/>
  <c r="D2314" i="27"/>
  <c r="L2314" i="27"/>
  <c r="G933" i="32"/>
  <c r="F3067" i="27" l="1"/>
  <c r="BE46" i="34"/>
  <c r="BF46" i="34"/>
  <c r="AT47" i="34"/>
  <c r="AO47" i="34"/>
  <c r="AP47" i="34" s="1"/>
  <c r="AT48" i="34"/>
  <c r="AO48" i="34"/>
  <c r="AP48" i="34" s="1"/>
  <c r="AR46" i="34"/>
  <c r="AQ46" i="34"/>
  <c r="U939" i="32"/>
  <c r="K2314" i="27"/>
  <c r="D2315" i="27"/>
  <c r="D2316" i="27"/>
  <c r="L2316" i="27"/>
  <c r="L2315" i="27"/>
  <c r="P2314" i="27"/>
  <c r="G935" i="32"/>
  <c r="A937" i="32"/>
  <c r="A939" i="32"/>
  <c r="F3068" i="27" l="1"/>
  <c r="BE47" i="34"/>
  <c r="BF47" i="34"/>
  <c r="BE48" i="34"/>
  <c r="BF48" i="34"/>
  <c r="AQ48" i="34"/>
  <c r="AR48" i="34"/>
  <c r="AR47" i="34"/>
  <c r="AQ47" i="34"/>
  <c r="U941" i="32"/>
  <c r="K2316" i="27"/>
  <c r="K2315" i="27"/>
  <c r="P2316" i="27"/>
  <c r="P2315" i="27"/>
  <c r="A941" i="32"/>
  <c r="G937" i="32"/>
  <c r="F3069" i="27" l="1"/>
  <c r="AT49" i="34"/>
  <c r="AO49" i="34"/>
  <c r="AP49" i="34" s="1"/>
  <c r="U943" i="32"/>
  <c r="D2317" i="27"/>
  <c r="L2317" i="27"/>
  <c r="G939" i="32"/>
  <c r="F3070" i="27" l="1"/>
  <c r="F3071" i="27"/>
  <c r="BE49" i="34"/>
  <c r="BF49" i="34"/>
  <c r="AT50" i="34"/>
  <c r="AO50" i="34"/>
  <c r="AP50" i="34" s="1"/>
  <c r="AQ49" i="34"/>
  <c r="AR49" i="34"/>
  <c r="U945" i="32"/>
  <c r="K2317" i="27"/>
  <c r="L2318" i="27"/>
  <c r="P2317" i="27"/>
  <c r="D2318" i="27"/>
  <c r="A943" i="32"/>
  <c r="G941" i="32"/>
  <c r="A945" i="32"/>
  <c r="F3072" i="27" l="1"/>
  <c r="BE50" i="34"/>
  <c r="BF50" i="34"/>
  <c r="AT51" i="34"/>
  <c r="AO51" i="34"/>
  <c r="AP51" i="34" s="1"/>
  <c r="AR50" i="34"/>
  <c r="AQ50" i="34"/>
  <c r="U947" i="32"/>
  <c r="D2319" i="27"/>
  <c r="L2319" i="27"/>
  <c r="P2318" i="27"/>
  <c r="K2318" i="27"/>
  <c r="G943" i="32"/>
  <c r="A947" i="32"/>
  <c r="F3073" i="27" l="1"/>
  <c r="BF51" i="34"/>
  <c r="BE51" i="34"/>
  <c r="AT52" i="34"/>
  <c r="AO52" i="34"/>
  <c r="AP52" i="34" s="1"/>
  <c r="AQ51" i="34"/>
  <c r="AR51" i="34"/>
  <c r="U949" i="32"/>
  <c r="P2319" i="27"/>
  <c r="D2320" i="27"/>
  <c r="L2320" i="27"/>
  <c r="K2319" i="27"/>
  <c r="G945" i="32"/>
  <c r="F3074" i="27" l="1"/>
  <c r="BE52" i="34"/>
  <c r="BF52" i="34"/>
  <c r="AT53" i="34"/>
  <c r="AO53" i="34"/>
  <c r="AP53" i="34" s="1"/>
  <c r="AQ52" i="34"/>
  <c r="AR52" i="34"/>
  <c r="U951" i="32"/>
  <c r="D2321" i="27"/>
  <c r="L2321" i="27"/>
  <c r="K2320" i="27"/>
  <c r="P2320" i="27"/>
  <c r="G947" i="32"/>
  <c r="A951" i="32"/>
  <c r="A949" i="32"/>
  <c r="F3075" i="27" l="1"/>
  <c r="BF53" i="34"/>
  <c r="BE53" i="34"/>
  <c r="AO54" i="34"/>
  <c r="AP54" i="34" s="1"/>
  <c r="AT54" i="34"/>
  <c r="AT55" i="34"/>
  <c r="AO55" i="34"/>
  <c r="AP55" i="34" s="1"/>
  <c r="AQ53" i="34"/>
  <c r="AR53" i="34"/>
  <c r="U953" i="32"/>
  <c r="L2322" i="27"/>
  <c r="D2322" i="27"/>
  <c r="D2323" i="27"/>
  <c r="L2323" i="27"/>
  <c r="K2321" i="27"/>
  <c r="P2321" i="27"/>
  <c r="G949" i="32"/>
  <c r="A953" i="32"/>
  <c r="F3076" i="27" l="1"/>
  <c r="F3077" i="27"/>
  <c r="BE55" i="34"/>
  <c r="BF55" i="34"/>
  <c r="BE54" i="34"/>
  <c r="BF54" i="34"/>
  <c r="AQ55" i="34"/>
  <c r="AR55" i="34"/>
  <c r="AR54" i="34"/>
  <c r="AQ54" i="34"/>
  <c r="U955" i="32"/>
  <c r="P2323" i="27"/>
  <c r="P2322" i="27"/>
  <c r="K2322" i="27"/>
  <c r="K2323" i="27"/>
  <c r="G951" i="32"/>
  <c r="A955" i="32"/>
  <c r="F3078" i="27" l="1"/>
  <c r="AO56" i="34"/>
  <c r="AP56" i="34" s="1"/>
  <c r="AT56" i="34"/>
  <c r="U957" i="32"/>
  <c r="L2324" i="27"/>
  <c r="D2324" i="27"/>
  <c r="G953" i="32"/>
  <c r="F3079" i="27" l="1"/>
  <c r="BE56" i="34"/>
  <c r="BF56" i="34"/>
  <c r="AT57" i="34"/>
  <c r="AO57" i="34"/>
  <c r="AP57" i="34" s="1"/>
  <c r="AQ56" i="34"/>
  <c r="AR56" i="34"/>
  <c r="U959" i="32"/>
  <c r="D2325" i="27"/>
  <c r="L2325" i="27"/>
  <c r="K2324" i="27"/>
  <c r="P2324" i="27"/>
  <c r="A959" i="32"/>
  <c r="G955" i="32"/>
  <c r="A957" i="32"/>
  <c r="F3080" i="27" l="1"/>
  <c r="BE57" i="34"/>
  <c r="BF57" i="34"/>
  <c r="AT58" i="34"/>
  <c r="AO58" i="34"/>
  <c r="AP58" i="34" s="1"/>
  <c r="AQ57" i="34"/>
  <c r="AR57" i="34"/>
  <c r="U961" i="32"/>
  <c r="D2326" i="27"/>
  <c r="L2326" i="27"/>
  <c r="K2325" i="27"/>
  <c r="P2325" i="27"/>
  <c r="G957" i="32"/>
  <c r="F3081" i="27" l="1"/>
  <c r="BE58" i="34"/>
  <c r="BF58" i="34"/>
  <c r="AT59" i="34"/>
  <c r="AO59" i="34"/>
  <c r="AP59" i="34" s="1"/>
  <c r="AR58" i="34"/>
  <c r="AQ58" i="34"/>
  <c r="U963" i="32"/>
  <c r="D2327" i="27"/>
  <c r="L2327" i="27"/>
  <c r="K2326" i="27"/>
  <c r="P2326" i="27"/>
  <c r="A961" i="32"/>
  <c r="G959" i="32"/>
  <c r="A963" i="32"/>
  <c r="F3083" i="27" l="1"/>
  <c r="F3082" i="27"/>
  <c r="BE59" i="34"/>
  <c r="BF59" i="34"/>
  <c r="AT60" i="34"/>
  <c r="AO60" i="34"/>
  <c r="AP60" i="34" s="1"/>
  <c r="AR59" i="34"/>
  <c r="AQ59" i="34"/>
  <c r="U965" i="32"/>
  <c r="E259" i="27"/>
  <c r="L2328" i="27"/>
  <c r="K2327" i="27"/>
  <c r="P2327" i="27"/>
  <c r="D2328" i="27"/>
  <c r="E244" i="27"/>
  <c r="G961" i="32"/>
  <c r="F3084" i="27" l="1"/>
  <c r="K259" i="27"/>
  <c r="M259" i="27"/>
  <c r="I259" i="27"/>
  <c r="J259" i="27"/>
  <c r="BE60" i="34"/>
  <c r="BF60" i="34"/>
  <c r="AO61" i="34"/>
  <c r="AP61" i="34" s="1"/>
  <c r="AT61" i="34"/>
  <c r="AR60" i="34"/>
  <c r="AQ60" i="34"/>
  <c r="U967" i="32"/>
  <c r="L259" i="27"/>
  <c r="AG11" i="31"/>
  <c r="H259" i="27"/>
  <c r="N259" i="27"/>
  <c r="P2328" i="27"/>
  <c r="K2328" i="27"/>
  <c r="L2329" i="27"/>
  <c r="D2329" i="27"/>
  <c r="G767" i="27"/>
  <c r="H244" i="27"/>
  <c r="L244" i="27"/>
  <c r="E19" i="31"/>
  <c r="D244" i="27" s="1"/>
  <c r="J357" i="27"/>
  <c r="N244" i="27"/>
  <c r="A967" i="32"/>
  <c r="G963" i="32"/>
  <c r="A965" i="32"/>
  <c r="J359" i="27"/>
  <c r="F3085" i="27" l="1"/>
  <c r="H118" i="24"/>
  <c r="A259" i="27"/>
  <c r="BE61" i="34"/>
  <c r="BF61" i="34"/>
  <c r="AT62" i="34"/>
  <c r="AO62" i="34"/>
  <c r="AP62" i="34" s="1"/>
  <c r="AQ61" i="34"/>
  <c r="AR61" i="34"/>
  <c r="U969" i="32"/>
  <c r="O118" i="24"/>
  <c r="AG13" i="31"/>
  <c r="B119" i="24"/>
  <c r="P2329" i="27"/>
  <c r="K2329" i="27"/>
  <c r="L2330" i="27"/>
  <c r="D2330" i="27"/>
  <c r="I359" i="27"/>
  <c r="G965" i="32"/>
  <c r="M356" i="27"/>
  <c r="I357" i="27"/>
  <c r="J244" i="27"/>
  <c r="I356" i="27"/>
  <c r="N359" i="27"/>
  <c r="M365" i="27"/>
  <c r="J362" i="27"/>
  <c r="I358" i="27"/>
  <c r="J365" i="27"/>
  <c r="N357" i="27"/>
  <c r="M358" i="27"/>
  <c r="M357" i="27"/>
  <c r="J358" i="27"/>
  <c r="N356" i="27"/>
  <c r="N358" i="27"/>
  <c r="M359" i="27"/>
  <c r="J356" i="27"/>
  <c r="A969" i="32"/>
  <c r="J363" i="27"/>
  <c r="F3086" i="27" l="1"/>
  <c r="BE62" i="34"/>
  <c r="BF62" i="34"/>
  <c r="AT64" i="34"/>
  <c r="AO64" i="34"/>
  <c r="AP64" i="34" s="1"/>
  <c r="AO63" i="34"/>
  <c r="AP63" i="34" s="1"/>
  <c r="AT63" i="34"/>
  <c r="AR62" i="34"/>
  <c r="AQ62" i="34"/>
  <c r="U971" i="32"/>
  <c r="AG15" i="31"/>
  <c r="D2332" i="27"/>
  <c r="L2332" i="27"/>
  <c r="L2331" i="27"/>
  <c r="P2330" i="27"/>
  <c r="K2330" i="27"/>
  <c r="D2331" i="27"/>
  <c r="G866" i="27"/>
  <c r="G864" i="27"/>
  <c r="G865" i="27"/>
  <c r="G867" i="27"/>
  <c r="X11" i="31"/>
  <c r="K359" i="27" s="1"/>
  <c r="M362" i="27"/>
  <c r="I365" i="27"/>
  <c r="N362" i="27"/>
  <c r="L11" i="31"/>
  <c r="K356" i="27" s="1"/>
  <c r="G967" i="32"/>
  <c r="J364" i="27"/>
  <c r="T11" i="31"/>
  <c r="K358" i="27" s="1"/>
  <c r="J369" i="27"/>
  <c r="I362" i="27"/>
  <c r="N364" i="27"/>
  <c r="N365" i="27"/>
  <c r="P11" i="31"/>
  <c r="K357" i="27" s="1"/>
  <c r="M364" i="27"/>
  <c r="N369" i="27"/>
  <c r="J371" i="27"/>
  <c r="A971" i="32"/>
  <c r="I364" i="27"/>
  <c r="F3087" i="27" l="1"/>
  <c r="A357" i="27"/>
  <c r="A358" i="27"/>
  <c r="A356" i="27"/>
  <c r="A359" i="27"/>
  <c r="R110" i="24"/>
  <c r="S110" i="24"/>
  <c r="Q110" i="24"/>
  <c r="P110" i="24"/>
  <c r="BF63" i="34"/>
  <c r="BE63" i="34"/>
  <c r="BE64" i="34"/>
  <c r="BF64" i="34"/>
  <c r="AR63" i="34"/>
  <c r="AQ63" i="34"/>
  <c r="AQ64" i="34"/>
  <c r="AR64" i="34"/>
  <c r="U973" i="32"/>
  <c r="AG17" i="31"/>
  <c r="C39" i="27"/>
  <c r="K2331" i="27"/>
  <c r="P2331" i="27"/>
  <c r="P2332" i="27"/>
  <c r="K2332" i="27"/>
  <c r="G870" i="27"/>
  <c r="L13" i="31"/>
  <c r="K362" i="27" s="1"/>
  <c r="J368" i="27"/>
  <c r="I368" i="27"/>
  <c r="X13" i="31"/>
  <c r="K365" i="27" s="1"/>
  <c r="I369" i="27"/>
  <c r="M371" i="27"/>
  <c r="N370" i="27"/>
  <c r="A973" i="32"/>
  <c r="T13" i="31"/>
  <c r="K364" i="27" s="1"/>
  <c r="M369" i="27"/>
  <c r="M368" i="27"/>
  <c r="M370" i="27"/>
  <c r="J370" i="27"/>
  <c r="I371" i="27"/>
  <c r="I370" i="27"/>
  <c r="N371" i="27"/>
  <c r="J374" i="27"/>
  <c r="N368" i="27"/>
  <c r="G969" i="32"/>
  <c r="J376" i="27"/>
  <c r="F3088" i="27" l="1"/>
  <c r="F3089" i="27"/>
  <c r="A364" i="27"/>
  <c r="A365" i="27"/>
  <c r="A362" i="27"/>
  <c r="O129" i="27"/>
  <c r="O121" i="27"/>
  <c r="O113" i="27"/>
  <c r="O105" i="27"/>
  <c r="O97" i="27"/>
  <c r="O89" i="27"/>
  <c r="O81" i="27"/>
  <c r="O73" i="27"/>
  <c r="O65" i="27"/>
  <c r="O57" i="27"/>
  <c r="O49" i="27"/>
  <c r="O41" i="27"/>
  <c r="O128" i="27"/>
  <c r="O120" i="27"/>
  <c r="O112" i="27"/>
  <c r="O104" i="27"/>
  <c r="O96" i="27"/>
  <c r="O88" i="27"/>
  <c r="O80" i="27"/>
  <c r="O72" i="27"/>
  <c r="O64" i="27"/>
  <c r="O56" i="27"/>
  <c r="O48" i="27"/>
  <c r="O40" i="27"/>
  <c r="O127" i="27"/>
  <c r="O119" i="27"/>
  <c r="O111" i="27"/>
  <c r="O103" i="27"/>
  <c r="O95" i="27"/>
  <c r="O87" i="27"/>
  <c r="O79" i="27"/>
  <c r="O71" i="27"/>
  <c r="O63" i="27"/>
  <c r="O55" i="27"/>
  <c r="O47" i="27"/>
  <c r="O58" i="27"/>
  <c r="O126" i="27"/>
  <c r="O118" i="27"/>
  <c r="O110" i="27"/>
  <c r="O102" i="27"/>
  <c r="O94" i="27"/>
  <c r="O86" i="27"/>
  <c r="O78" i="27"/>
  <c r="O70" i="27"/>
  <c r="O62" i="27"/>
  <c r="O54" i="27"/>
  <c r="O46" i="27"/>
  <c r="O66" i="27"/>
  <c r="O125" i="27"/>
  <c r="O117" i="27"/>
  <c r="O109" i="27"/>
  <c r="O101" i="27"/>
  <c r="O93" i="27"/>
  <c r="O85" i="27"/>
  <c r="O77" i="27"/>
  <c r="O69" i="27"/>
  <c r="O61" i="27"/>
  <c r="O53" i="27"/>
  <c r="O45" i="27"/>
  <c r="O42" i="27"/>
  <c r="O124" i="27"/>
  <c r="O116" i="27"/>
  <c r="O108" i="27"/>
  <c r="O100" i="27"/>
  <c r="O92" i="27"/>
  <c r="O84" i="27"/>
  <c r="O76" i="27"/>
  <c r="O68" i="27"/>
  <c r="O60" i="27"/>
  <c r="O52" i="27"/>
  <c r="O44" i="27"/>
  <c r="O114" i="27"/>
  <c r="O123" i="27"/>
  <c r="O115" i="27"/>
  <c r="O107" i="27"/>
  <c r="O99" i="27"/>
  <c r="O91" i="27"/>
  <c r="O83" i="27"/>
  <c r="O75" i="27"/>
  <c r="O67" i="27"/>
  <c r="O59" i="27"/>
  <c r="O51" i="27"/>
  <c r="O43" i="27"/>
  <c r="O122" i="27"/>
  <c r="O106" i="27"/>
  <c r="O98" i="27"/>
  <c r="O90" i="27"/>
  <c r="O82" i="27"/>
  <c r="O74" i="27"/>
  <c r="O50" i="27"/>
  <c r="R112" i="24"/>
  <c r="S112" i="24"/>
  <c r="P112" i="24"/>
  <c r="AT65" i="34"/>
  <c r="AO65" i="34"/>
  <c r="AP65" i="34" s="1"/>
  <c r="U975" i="32"/>
  <c r="AG19" i="31"/>
  <c r="B108" i="24"/>
  <c r="AE9" i="31" a="1"/>
  <c r="AE9" i="31" s="1"/>
  <c r="D2333" i="27"/>
  <c r="L2333" i="27"/>
  <c r="P15" i="31"/>
  <c r="K369" i="27" s="1"/>
  <c r="M376" i="27"/>
  <c r="I375" i="27"/>
  <c r="J377" i="27"/>
  <c r="N377" i="27"/>
  <c r="I377" i="27"/>
  <c r="A975" i="32"/>
  <c r="G971" i="32"/>
  <c r="I376" i="27"/>
  <c r="M374" i="27"/>
  <c r="I374" i="27"/>
  <c r="N374" i="27"/>
  <c r="J375" i="27"/>
  <c r="L15" i="31"/>
  <c r="K368" i="27" s="1"/>
  <c r="M377" i="27"/>
  <c r="X15" i="31"/>
  <c r="K371" i="27" s="1"/>
  <c r="T15" i="31"/>
  <c r="K370" i="27" s="1"/>
  <c r="N375" i="27"/>
  <c r="M375" i="27"/>
  <c r="N376" i="27"/>
  <c r="J380" i="27"/>
  <c r="F3090" i="27" l="1"/>
  <c r="A370" i="27"/>
  <c r="A371" i="27"/>
  <c r="A368" i="27"/>
  <c r="A369" i="27"/>
  <c r="R114" i="24"/>
  <c r="S114" i="24"/>
  <c r="Q114" i="24"/>
  <c r="P114" i="24"/>
  <c r="BF65" i="34"/>
  <c r="BE65" i="34"/>
  <c r="AO66" i="34"/>
  <c r="AP66" i="34" s="1"/>
  <c r="AT66" i="34"/>
  <c r="AQ65" i="34"/>
  <c r="AR65" i="34"/>
  <c r="U977" i="32"/>
  <c r="AG21" i="31"/>
  <c r="B109" i="24"/>
  <c r="H9" i="31"/>
  <c r="J108" i="24" s="1"/>
  <c r="I108" i="24"/>
  <c r="K2333" i="27"/>
  <c r="P2333" i="27"/>
  <c r="L2334" i="27"/>
  <c r="D2334" i="27"/>
  <c r="N380" i="27"/>
  <c r="N383" i="27"/>
  <c r="J381" i="27"/>
  <c r="J382" i="27"/>
  <c r="N382" i="27"/>
  <c r="X17" i="31"/>
  <c r="K377" i="27" s="1"/>
  <c r="M380" i="27"/>
  <c r="I380" i="27"/>
  <c r="A977" i="32"/>
  <c r="G973" i="32"/>
  <c r="P17" i="31"/>
  <c r="K375" i="27" s="1"/>
  <c r="M383" i="27"/>
  <c r="L17" i="31"/>
  <c r="K374" i="27" s="1"/>
  <c r="M382" i="27"/>
  <c r="I383" i="27"/>
  <c r="I382" i="27"/>
  <c r="T17" i="31"/>
  <c r="K376" i="27" s="1"/>
  <c r="J383" i="27"/>
  <c r="N389" i="27"/>
  <c r="F3091" i="27" l="1"/>
  <c r="A376" i="27"/>
  <c r="A374" i="27"/>
  <c r="A375" i="27"/>
  <c r="A377" i="27"/>
  <c r="R116" i="24"/>
  <c r="S116" i="24"/>
  <c r="Q116" i="24"/>
  <c r="P116" i="24"/>
  <c r="BE66" i="34"/>
  <c r="BF66" i="34"/>
  <c r="AO67" i="34"/>
  <c r="AP67" i="34" s="1"/>
  <c r="AT67" i="34"/>
  <c r="AR66" i="34"/>
  <c r="AQ66" i="34"/>
  <c r="U979" i="32"/>
  <c r="AG23" i="31"/>
  <c r="AF9" i="31"/>
  <c r="E108" i="24"/>
  <c r="N108" i="24" s="1"/>
  <c r="E120" i="24"/>
  <c r="B116" i="24"/>
  <c r="AF17" i="31"/>
  <c r="B122" i="24"/>
  <c r="AF23" i="31"/>
  <c r="E130" i="24"/>
  <c r="AF27" i="31"/>
  <c r="B126" i="24"/>
  <c r="AF19" i="31"/>
  <c r="B118" i="24"/>
  <c r="B132" i="24"/>
  <c r="AF33" i="31"/>
  <c r="B136" i="24"/>
  <c r="AF37" i="31"/>
  <c r="E124" i="24"/>
  <c r="E116" i="24"/>
  <c r="AF15" i="31"/>
  <c r="B114" i="24"/>
  <c r="AF11" i="31"/>
  <c r="B110" i="24"/>
  <c r="AF29" i="31"/>
  <c r="B128" i="24"/>
  <c r="AF35" i="31"/>
  <c r="B134" i="24"/>
  <c r="B112" i="24"/>
  <c r="AF13" i="31"/>
  <c r="E122" i="24"/>
  <c r="B120" i="24"/>
  <c r="AF21" i="31"/>
  <c r="B124" i="24"/>
  <c r="AF25" i="31"/>
  <c r="E134" i="24"/>
  <c r="B130" i="24"/>
  <c r="AF31" i="31"/>
  <c r="AE27" i="31" a="1"/>
  <c r="AE27" i="31" s="1"/>
  <c r="E126" i="24"/>
  <c r="E114" i="24"/>
  <c r="E136" i="24"/>
  <c r="E132" i="24"/>
  <c r="E118" i="24"/>
  <c r="E110" i="24"/>
  <c r="AE37" i="31" a="1"/>
  <c r="AE37" i="31" s="1"/>
  <c r="E128" i="24"/>
  <c r="AE19" i="31" a="1"/>
  <c r="AE19" i="31" s="1"/>
  <c r="AE21" i="31" a="1"/>
  <c r="AE21" i="31" s="1"/>
  <c r="AE35" i="31" a="1"/>
  <c r="AE35" i="31" s="1"/>
  <c r="AE33" i="31" a="1"/>
  <c r="AE33" i="31" s="1"/>
  <c r="AE11" i="31" a="1"/>
  <c r="AE11" i="31" s="1"/>
  <c r="AE29" i="31" a="1"/>
  <c r="AE29" i="31" s="1"/>
  <c r="AE25" i="31" a="1"/>
  <c r="AE25" i="31" s="1"/>
  <c r="AE17" i="31" a="1"/>
  <c r="AE17" i="31" s="1"/>
  <c r="AE31" i="31" a="1"/>
  <c r="AE31" i="31" s="1"/>
  <c r="AE13" i="31" a="1"/>
  <c r="AE13" i="31" s="1"/>
  <c r="E112" i="24"/>
  <c r="AE15" i="31" a="1"/>
  <c r="AE15" i="31" s="1"/>
  <c r="AE23" i="31" a="1"/>
  <c r="AE23" i="31" s="1"/>
  <c r="P2334" i="27"/>
  <c r="K2334" i="27"/>
  <c r="L2335" i="27"/>
  <c r="D2335" i="27"/>
  <c r="J388" i="27"/>
  <c r="N387" i="27"/>
  <c r="N388" i="27"/>
  <c r="I386" i="27"/>
  <c r="X19" i="31"/>
  <c r="K383" i="27" s="1"/>
  <c r="J394" i="27"/>
  <c r="J386" i="27"/>
  <c r="G975" i="32"/>
  <c r="M387" i="27"/>
  <c r="M393" i="27"/>
  <c r="A979" i="32"/>
  <c r="N386" i="27"/>
  <c r="T19" i="31"/>
  <c r="K382" i="27" s="1"/>
  <c r="M389" i="27"/>
  <c r="I388" i="27"/>
  <c r="I389" i="27"/>
  <c r="M388" i="27"/>
  <c r="J389" i="27"/>
  <c r="J395" i="27"/>
  <c r="M386" i="27"/>
  <c r="J387" i="27"/>
  <c r="J392" i="27"/>
  <c r="J393" i="27"/>
  <c r="I387" i="27"/>
  <c r="L19" i="31"/>
  <c r="K380" i="27" s="1"/>
  <c r="F3092" i="27" l="1"/>
  <c r="A380" i="27"/>
  <c r="A382" i="27"/>
  <c r="A383" i="27"/>
  <c r="N124" i="24"/>
  <c r="N120" i="24"/>
  <c r="N136" i="24"/>
  <c r="N134" i="24"/>
  <c r="N132" i="24"/>
  <c r="N130" i="24"/>
  <c r="N128" i="24"/>
  <c r="N126" i="24"/>
  <c r="N122" i="24"/>
  <c r="N118" i="24"/>
  <c r="N116" i="24"/>
  <c r="N114" i="24"/>
  <c r="N112" i="24"/>
  <c r="N110" i="24"/>
  <c r="R118" i="24"/>
  <c r="S118" i="24"/>
  <c r="P118" i="24"/>
  <c r="BE67" i="34"/>
  <c r="BF67" i="34"/>
  <c r="AT68" i="34"/>
  <c r="AO68" i="34"/>
  <c r="AP68" i="34" s="1"/>
  <c r="AR67" i="34"/>
  <c r="AQ67" i="34"/>
  <c r="U981" i="32"/>
  <c r="AG25" i="31"/>
  <c r="C454" i="32"/>
  <c r="W454" i="32" s="1"/>
  <c r="C446" i="32"/>
  <c r="W446" i="32" s="1"/>
  <c r="C438" i="32"/>
  <c r="W438" i="32" s="1"/>
  <c r="C450" i="32"/>
  <c r="W450" i="32" s="1"/>
  <c r="C440" i="32"/>
  <c r="W440" i="32" s="1"/>
  <c r="C452" i="32"/>
  <c r="W452" i="32" s="1"/>
  <c r="C444" i="32"/>
  <c r="W444" i="32" s="1"/>
  <c r="C436" i="32"/>
  <c r="W436" i="32" s="1"/>
  <c r="C442" i="32"/>
  <c r="W442" i="32" s="1"/>
  <c r="C448" i="32"/>
  <c r="W448" i="32" s="1"/>
  <c r="C534" i="32"/>
  <c r="W534" i="32" s="1"/>
  <c r="C526" i="32"/>
  <c r="W526" i="32" s="1"/>
  <c r="C518" i="32"/>
  <c r="W518" i="32" s="1"/>
  <c r="C530" i="32"/>
  <c r="W530" i="32" s="1"/>
  <c r="C522" i="32"/>
  <c r="W522" i="32" s="1"/>
  <c r="C528" i="32"/>
  <c r="W528" i="32" s="1"/>
  <c r="C520" i="32"/>
  <c r="W520" i="32" s="1"/>
  <c r="C532" i="32"/>
  <c r="W532" i="32" s="1"/>
  <c r="C524" i="32"/>
  <c r="W524" i="32" s="1"/>
  <c r="C516" i="32"/>
  <c r="W516" i="32" s="1"/>
  <c r="C390" i="32"/>
  <c r="W390" i="32" s="1"/>
  <c r="C382" i="32"/>
  <c r="W382" i="32" s="1"/>
  <c r="C386" i="32"/>
  <c r="W386" i="32" s="1"/>
  <c r="C392" i="32"/>
  <c r="W392" i="32" s="1"/>
  <c r="C376" i="32"/>
  <c r="W376" i="32" s="1"/>
  <c r="C388" i="32"/>
  <c r="W388" i="32" s="1"/>
  <c r="C380" i="32"/>
  <c r="W380" i="32" s="1"/>
  <c r="C394" i="32"/>
  <c r="W394" i="32" s="1"/>
  <c r="C378" i="32"/>
  <c r="W378" i="32" s="1"/>
  <c r="C384" i="32"/>
  <c r="W384" i="32" s="1"/>
  <c r="C430" i="32"/>
  <c r="W430" i="32" s="1"/>
  <c r="C422" i="32"/>
  <c r="W422" i="32" s="1"/>
  <c r="C434" i="32"/>
  <c r="W434" i="32" s="1"/>
  <c r="C418" i="32"/>
  <c r="W418" i="32" s="1"/>
  <c r="C424" i="32"/>
  <c r="W424" i="32" s="1"/>
  <c r="C428" i="32"/>
  <c r="W428" i="32" s="1"/>
  <c r="C420" i="32"/>
  <c r="W420" i="32" s="1"/>
  <c r="C426" i="32"/>
  <c r="W426" i="32" s="1"/>
  <c r="C432" i="32"/>
  <c r="W432" i="32" s="1"/>
  <c r="C416" i="32"/>
  <c r="W416" i="32" s="1"/>
  <c r="C470" i="32"/>
  <c r="W470" i="32" s="1"/>
  <c r="C462" i="32"/>
  <c r="W462" i="32" s="1"/>
  <c r="C474" i="32"/>
  <c r="W474" i="32" s="1"/>
  <c r="C458" i="32"/>
  <c r="W458" i="32" s="1"/>
  <c r="C472" i="32"/>
  <c r="W472" i="32" s="1"/>
  <c r="C456" i="32"/>
  <c r="W456" i="32" s="1"/>
  <c r="C468" i="32"/>
  <c r="W468" i="32" s="1"/>
  <c r="C460" i="32"/>
  <c r="W460" i="32" s="1"/>
  <c r="C466" i="32"/>
  <c r="W466" i="32" s="1"/>
  <c r="C464" i="32"/>
  <c r="W464" i="32" s="1"/>
  <c r="C574" i="32"/>
  <c r="W574" i="32" s="1"/>
  <c r="C566" i="32"/>
  <c r="W566" i="32" s="1"/>
  <c r="C558" i="32"/>
  <c r="W558" i="32" s="1"/>
  <c r="C562" i="32"/>
  <c r="W562" i="32" s="1"/>
  <c r="C560" i="32"/>
  <c r="W560" i="32" s="1"/>
  <c r="C572" i="32"/>
  <c r="W572" i="32" s="1"/>
  <c r="C564" i="32"/>
  <c r="W564" i="32" s="1"/>
  <c r="C556" i="32"/>
  <c r="W556" i="32" s="1"/>
  <c r="C570" i="32"/>
  <c r="W570" i="32" s="1"/>
  <c r="C568" i="32"/>
  <c r="W568" i="32" s="1"/>
  <c r="C494" i="32"/>
  <c r="W494" i="32" s="1"/>
  <c r="C486" i="32"/>
  <c r="W486" i="32" s="1"/>
  <c r="C478" i="32"/>
  <c r="W478" i="32" s="1"/>
  <c r="C490" i="32"/>
  <c r="W490" i="32" s="1"/>
  <c r="C488" i="32"/>
  <c r="W488" i="32" s="1"/>
  <c r="C492" i="32"/>
  <c r="W492" i="32" s="1"/>
  <c r="C484" i="32"/>
  <c r="W484" i="32" s="1"/>
  <c r="C476" i="32"/>
  <c r="W476" i="32" s="1"/>
  <c r="C482" i="32"/>
  <c r="W482" i="32" s="1"/>
  <c r="C480" i="32"/>
  <c r="W480" i="32" s="1"/>
  <c r="C590" i="32"/>
  <c r="W590" i="32" s="1"/>
  <c r="C582" i="32"/>
  <c r="W582" i="32" s="1"/>
  <c r="C594" i="32"/>
  <c r="W594" i="32" s="1"/>
  <c r="C578" i="32"/>
  <c r="W578" i="32" s="1"/>
  <c r="C592" i="32"/>
  <c r="W592" i="32" s="1"/>
  <c r="C576" i="32"/>
  <c r="W576" i="32" s="1"/>
  <c r="C588" i="32"/>
  <c r="W588" i="32" s="1"/>
  <c r="C580" i="32"/>
  <c r="W580" i="32" s="1"/>
  <c r="C586" i="32"/>
  <c r="W586" i="32" s="1"/>
  <c r="C584" i="32"/>
  <c r="W584" i="32" s="1"/>
  <c r="C350" i="32"/>
  <c r="W350" i="32" s="1"/>
  <c r="C342" i="32"/>
  <c r="W342" i="32" s="1"/>
  <c r="C354" i="32"/>
  <c r="W354" i="32" s="1"/>
  <c r="C346" i="32"/>
  <c r="W346" i="32" s="1"/>
  <c r="C344" i="32"/>
  <c r="W344" i="32" s="1"/>
  <c r="C336" i="32"/>
  <c r="W336" i="32" s="1"/>
  <c r="C348" i="32"/>
  <c r="W348" i="32" s="1"/>
  <c r="C340" i="32"/>
  <c r="W340" i="32" s="1"/>
  <c r="C338" i="32"/>
  <c r="W338" i="32" s="1"/>
  <c r="C352" i="32"/>
  <c r="W352" i="32" s="1"/>
  <c r="C510" i="32"/>
  <c r="W510" i="32" s="1"/>
  <c r="C502" i="32"/>
  <c r="W502" i="32" s="1"/>
  <c r="C506" i="32"/>
  <c r="W506" i="32" s="1"/>
  <c r="C504" i="32"/>
  <c r="W504" i="32" s="1"/>
  <c r="C508" i="32"/>
  <c r="W508" i="32" s="1"/>
  <c r="C500" i="32"/>
  <c r="W500" i="32" s="1"/>
  <c r="C514" i="32"/>
  <c r="W514" i="32" s="1"/>
  <c r="C498" i="32"/>
  <c r="W498" i="32" s="1"/>
  <c r="C512" i="32"/>
  <c r="W512" i="32" s="1"/>
  <c r="C496" i="32"/>
  <c r="W496" i="32" s="1"/>
  <c r="C414" i="32"/>
  <c r="W414" i="32" s="1"/>
  <c r="C406" i="32"/>
  <c r="W406" i="32" s="1"/>
  <c r="C398" i="32"/>
  <c r="W398" i="32" s="1"/>
  <c r="C402" i="32"/>
  <c r="W402" i="32" s="1"/>
  <c r="C408" i="32"/>
  <c r="W408" i="32" s="1"/>
  <c r="C412" i="32"/>
  <c r="W412" i="32" s="1"/>
  <c r="C404" i="32"/>
  <c r="W404" i="32" s="1"/>
  <c r="C396" i="32"/>
  <c r="W396" i="32" s="1"/>
  <c r="C410" i="32"/>
  <c r="W410" i="32" s="1"/>
  <c r="C400" i="32"/>
  <c r="W400" i="32" s="1"/>
  <c r="C316" i="32"/>
  <c r="C334" i="32"/>
  <c r="W334" i="32" s="1"/>
  <c r="C326" i="32"/>
  <c r="K1034" i="27" s="1"/>
  <c r="C318" i="32"/>
  <c r="K1030" i="27" s="1"/>
  <c r="C332" i="32"/>
  <c r="W332" i="32" s="1"/>
  <c r="C330" i="32"/>
  <c r="W330" i="32" s="1"/>
  <c r="C320" i="32"/>
  <c r="K1031" i="27" s="1"/>
  <c r="C324" i="32"/>
  <c r="K1033" i="27" s="1"/>
  <c r="C322" i="32"/>
  <c r="C328" i="32"/>
  <c r="K1035" i="27" s="1"/>
  <c r="C550" i="32"/>
  <c r="W550" i="32" s="1"/>
  <c r="C542" i="32"/>
  <c r="W542" i="32" s="1"/>
  <c r="C546" i="32"/>
  <c r="W546" i="32" s="1"/>
  <c r="C544" i="32"/>
  <c r="W544" i="32" s="1"/>
  <c r="C548" i="32"/>
  <c r="W548" i="32" s="1"/>
  <c r="C540" i="32"/>
  <c r="W540" i="32" s="1"/>
  <c r="C554" i="32"/>
  <c r="W554" i="32" s="1"/>
  <c r="C538" i="32"/>
  <c r="W538" i="32" s="1"/>
  <c r="C552" i="32"/>
  <c r="W552" i="32" s="1"/>
  <c r="C536" i="32"/>
  <c r="W536" i="32" s="1"/>
  <c r="C374" i="32"/>
  <c r="W374" i="32" s="1"/>
  <c r="C366" i="32"/>
  <c r="W366" i="32" s="1"/>
  <c r="C358" i="32"/>
  <c r="W358" i="32" s="1"/>
  <c r="C370" i="32"/>
  <c r="W370" i="32" s="1"/>
  <c r="C360" i="32"/>
  <c r="W360" i="32" s="1"/>
  <c r="C372" i="32"/>
  <c r="W372" i="32" s="1"/>
  <c r="C364" i="32"/>
  <c r="W364" i="32" s="1"/>
  <c r="C356" i="32"/>
  <c r="W356" i="32" s="1"/>
  <c r="C362" i="32"/>
  <c r="W362" i="32" s="1"/>
  <c r="C368" i="32"/>
  <c r="W368" i="32" s="1"/>
  <c r="C614" i="32"/>
  <c r="W614" i="32" s="1"/>
  <c r="C606" i="32"/>
  <c r="W606" i="32" s="1"/>
  <c r="C598" i="32"/>
  <c r="W598" i="32" s="1"/>
  <c r="C610" i="32"/>
  <c r="W610" i="32" s="1"/>
  <c r="C608" i="32"/>
  <c r="W608" i="32" s="1"/>
  <c r="C612" i="32"/>
  <c r="W612" i="32" s="1"/>
  <c r="C604" i="32"/>
  <c r="W604" i="32" s="1"/>
  <c r="C596" i="32"/>
  <c r="W596" i="32" s="1"/>
  <c r="C602" i="32"/>
  <c r="W602" i="32" s="1"/>
  <c r="C600" i="32"/>
  <c r="W600" i="32" s="1"/>
  <c r="H15" i="31"/>
  <c r="J114" i="24" s="1"/>
  <c r="H17" i="31"/>
  <c r="J116" i="24" s="1"/>
  <c r="H33" i="31"/>
  <c r="J132" i="24" s="1"/>
  <c r="H27" i="31"/>
  <c r="J126" i="24" s="1"/>
  <c r="H21" i="31"/>
  <c r="J120" i="24" s="1"/>
  <c r="H25" i="31"/>
  <c r="J124" i="24" s="1"/>
  <c r="H35" i="31"/>
  <c r="J134" i="24" s="1"/>
  <c r="H13" i="31"/>
  <c r="J112" i="24" s="1"/>
  <c r="H29" i="31"/>
  <c r="J128" i="24" s="1"/>
  <c r="H37" i="31"/>
  <c r="J136" i="24" s="1"/>
  <c r="H23" i="31"/>
  <c r="J122" i="24" s="1"/>
  <c r="H31" i="31"/>
  <c r="J130" i="24" s="1"/>
  <c r="H11" i="31"/>
  <c r="J110" i="24" s="1"/>
  <c r="H19" i="31"/>
  <c r="J118" i="24" s="1"/>
  <c r="P2335" i="27"/>
  <c r="K2335" i="27"/>
  <c r="D2336" i="27"/>
  <c r="L2336" i="27"/>
  <c r="N395" i="27"/>
  <c r="T21" i="31"/>
  <c r="K388" i="27" s="1"/>
  <c r="N401" i="27"/>
  <c r="M400" i="27"/>
  <c r="J398" i="27"/>
  <c r="N394" i="27"/>
  <c r="N399" i="27"/>
  <c r="I393" i="27"/>
  <c r="N393" i="27"/>
  <c r="I394" i="27"/>
  <c r="J401" i="27"/>
  <c r="I392" i="27"/>
  <c r="X21" i="31"/>
  <c r="K389" i="27" s="1"/>
  <c r="P21" i="31"/>
  <c r="K387" i="27" s="1"/>
  <c r="M392" i="27"/>
  <c r="M398" i="27"/>
  <c r="N400" i="27"/>
  <c r="J399" i="27"/>
  <c r="N392" i="27"/>
  <c r="A981" i="32"/>
  <c r="M399" i="27"/>
  <c r="M401" i="27"/>
  <c r="M395" i="27"/>
  <c r="G977" i="32"/>
  <c r="M394" i="27"/>
  <c r="N398" i="27"/>
  <c r="J400" i="27"/>
  <c r="L21" i="31"/>
  <c r="K386" i="27" s="1"/>
  <c r="I395" i="27"/>
  <c r="F3093" i="27" l="1"/>
  <c r="K882" i="27"/>
  <c r="K1032" i="27"/>
  <c r="K879" i="27"/>
  <c r="K1029" i="27"/>
  <c r="W318" i="32"/>
  <c r="K880" i="27"/>
  <c r="W326" i="32"/>
  <c r="K326" i="32" s="1"/>
  <c r="K884" i="27"/>
  <c r="W328" i="32"/>
  <c r="K328" i="32" s="1"/>
  <c r="K885" i="27"/>
  <c r="W324" i="32"/>
  <c r="K324" i="32" s="1"/>
  <c r="K883" i="27"/>
  <c r="W320" i="32"/>
  <c r="K320" i="32" s="1"/>
  <c r="K881" i="27"/>
  <c r="A386" i="27"/>
  <c r="A387" i="27"/>
  <c r="A389" i="27"/>
  <c r="A388" i="27"/>
  <c r="R120" i="24"/>
  <c r="S120" i="24"/>
  <c r="Q120" i="24"/>
  <c r="P120" i="24"/>
  <c r="BE68" i="34"/>
  <c r="BF68" i="34"/>
  <c r="W322" i="32"/>
  <c r="W316" i="32"/>
  <c r="AT69" i="34"/>
  <c r="AO69" i="34"/>
  <c r="AP69" i="34" s="1"/>
  <c r="AT70" i="34"/>
  <c r="AO70" i="34"/>
  <c r="AP70" i="34" s="1"/>
  <c r="AQ68" i="34"/>
  <c r="AR68" i="34"/>
  <c r="K606" i="32"/>
  <c r="K480" i="32"/>
  <c r="K552" i="32"/>
  <c r="K472" i="32"/>
  <c r="K368" i="32"/>
  <c r="K572" i="32"/>
  <c r="K554" i="32"/>
  <c r="K608" i="32"/>
  <c r="K358" i="32"/>
  <c r="K550" i="32"/>
  <c r="K410" i="32"/>
  <c r="K514" i="32"/>
  <c r="K344" i="32"/>
  <c r="K594" i="32"/>
  <c r="K494" i="32"/>
  <c r="K466" i="32"/>
  <c r="K420" i="32"/>
  <c r="K376" i="32"/>
  <c r="K518" i="32"/>
  <c r="K454" i="32"/>
  <c r="K342" i="32"/>
  <c r="K556" i="32"/>
  <c r="K476" i="32"/>
  <c r="K586" i="32"/>
  <c r="K604" i="32"/>
  <c r="K360" i="32"/>
  <c r="K610" i="32"/>
  <c r="K366" i="32"/>
  <c r="K396" i="32"/>
  <c r="K500" i="32"/>
  <c r="K346" i="32"/>
  <c r="K582" i="32"/>
  <c r="K568" i="32"/>
  <c r="K460" i="32"/>
  <c r="K428" i="32"/>
  <c r="K392" i="32"/>
  <c r="K526" i="32"/>
  <c r="K536" i="32"/>
  <c r="K382" i="32"/>
  <c r="K506" i="32"/>
  <c r="K598" i="32"/>
  <c r="K374" i="32"/>
  <c r="K404" i="32"/>
  <c r="K508" i="32"/>
  <c r="K354" i="32"/>
  <c r="K590" i="32"/>
  <c r="K570" i="32"/>
  <c r="K468" i="32"/>
  <c r="K424" i="32"/>
  <c r="K386" i="32"/>
  <c r="K534" i="32"/>
  <c r="K418" i="32"/>
  <c r="K408" i="32"/>
  <c r="K434" i="32"/>
  <c r="K402" i="32"/>
  <c r="K510" i="32"/>
  <c r="K444" i="32"/>
  <c r="K600" i="32"/>
  <c r="K356" i="32"/>
  <c r="K540" i="32"/>
  <c r="K318" i="32"/>
  <c r="K406" i="32"/>
  <c r="K352" i="32"/>
  <c r="K580" i="32"/>
  <c r="K492" i="32"/>
  <c r="K562" i="32"/>
  <c r="K462" i="32"/>
  <c r="K384" i="32"/>
  <c r="K532" i="32"/>
  <c r="K452" i="32"/>
  <c r="K482" i="32"/>
  <c r="K442" i="32"/>
  <c r="K584" i="32"/>
  <c r="K436" i="32"/>
  <c r="K332" i="32"/>
  <c r="K560" i="32"/>
  <c r="K524" i="32"/>
  <c r="K602" i="32"/>
  <c r="K364" i="32"/>
  <c r="K548" i="32"/>
  <c r="K414" i="32"/>
  <c r="K338" i="32"/>
  <c r="K588" i="32"/>
  <c r="K488" i="32"/>
  <c r="K558" i="32"/>
  <c r="K470" i="32"/>
  <c r="K378" i="32"/>
  <c r="K520" i="32"/>
  <c r="K440" i="32"/>
  <c r="K504" i="32"/>
  <c r="K448" i="32"/>
  <c r="K350" i="32"/>
  <c r="K390" i="32"/>
  <c r="K330" i="32"/>
  <c r="K516" i="32"/>
  <c r="K398" i="32"/>
  <c r="K484" i="32"/>
  <c r="K430" i="32"/>
  <c r="K596" i="32"/>
  <c r="K372" i="32"/>
  <c r="K544" i="32"/>
  <c r="K334" i="32"/>
  <c r="K496" i="32"/>
  <c r="K340" i="32"/>
  <c r="K576" i="32"/>
  <c r="K490" i="32"/>
  <c r="K566" i="32"/>
  <c r="K416" i="32"/>
  <c r="K394" i="32"/>
  <c r="K528" i="32"/>
  <c r="K450" i="32"/>
  <c r="K564" i="32"/>
  <c r="K538" i="32"/>
  <c r="K422" i="32"/>
  <c r="K512" i="32"/>
  <c r="K348" i="32"/>
  <c r="K592" i="32"/>
  <c r="K478" i="32"/>
  <c r="K574" i="32"/>
  <c r="K432" i="32"/>
  <c r="K380" i="32"/>
  <c r="K522" i="32"/>
  <c r="K438" i="32"/>
  <c r="K412" i="32"/>
  <c r="K456" i="32"/>
  <c r="K614" i="32"/>
  <c r="K502" i="32"/>
  <c r="K458" i="32"/>
  <c r="K362" i="32"/>
  <c r="K474" i="32"/>
  <c r="K546" i="32"/>
  <c r="K612" i="32"/>
  <c r="K370" i="32"/>
  <c r="K542" i="32"/>
  <c r="K400" i="32"/>
  <c r="K498" i="32"/>
  <c r="K336" i="32"/>
  <c r="K578" i="32"/>
  <c r="K486" i="32"/>
  <c r="K464" i="32"/>
  <c r="K426" i="32"/>
  <c r="K388" i="32"/>
  <c r="K530" i="32"/>
  <c r="K446" i="32"/>
  <c r="Q316" i="32"/>
  <c r="U983" i="32"/>
  <c r="AG27" i="31"/>
  <c r="P316" i="32"/>
  <c r="P318" i="32" s="1"/>
  <c r="P320" i="32" s="1"/>
  <c r="P322" i="32" s="1"/>
  <c r="P324" i="32" s="1"/>
  <c r="P326" i="32" s="1"/>
  <c r="P328" i="32" s="1"/>
  <c r="P330" i="32" s="1"/>
  <c r="P332" i="32" s="1"/>
  <c r="P334" i="32" s="1"/>
  <c r="P336" i="32" s="1"/>
  <c r="P338" i="32" s="1"/>
  <c r="P340" i="32" s="1"/>
  <c r="P342" i="32" s="1"/>
  <c r="P344" i="32" s="1"/>
  <c r="P346" i="32" s="1"/>
  <c r="P348" i="32" s="1"/>
  <c r="P350" i="32" s="1"/>
  <c r="P352" i="32" s="1"/>
  <c r="P354" i="32" s="1"/>
  <c r="P356" i="32" s="1"/>
  <c r="P358" i="32" s="1"/>
  <c r="P360" i="32" s="1"/>
  <c r="P362" i="32" s="1"/>
  <c r="P364" i="32" s="1"/>
  <c r="P366" i="32" s="1"/>
  <c r="P368" i="32" s="1"/>
  <c r="P370" i="32" s="1"/>
  <c r="P372" i="32" s="1"/>
  <c r="P374" i="32" s="1"/>
  <c r="P376" i="32" s="1"/>
  <c r="P378" i="32" s="1"/>
  <c r="P380" i="32" s="1"/>
  <c r="P382" i="32" s="1"/>
  <c r="P384" i="32" s="1"/>
  <c r="P386" i="32" s="1"/>
  <c r="P388" i="32" s="1"/>
  <c r="P390" i="32" s="1"/>
  <c r="P392" i="32" s="1"/>
  <c r="P394" i="32" s="1"/>
  <c r="P396" i="32" s="1"/>
  <c r="P398" i="32" s="1"/>
  <c r="P400" i="32" s="1"/>
  <c r="P402" i="32" s="1"/>
  <c r="P404" i="32" s="1"/>
  <c r="P406" i="32" s="1"/>
  <c r="P408" i="32" s="1"/>
  <c r="P410" i="32" s="1"/>
  <c r="P412" i="32" s="1"/>
  <c r="P414" i="32" s="1"/>
  <c r="P416" i="32" s="1"/>
  <c r="P418" i="32" s="1"/>
  <c r="P420" i="32" s="1"/>
  <c r="P422" i="32" s="1"/>
  <c r="P424" i="32" s="1"/>
  <c r="P426" i="32" s="1"/>
  <c r="P428" i="32" s="1"/>
  <c r="P430" i="32" s="1"/>
  <c r="P432" i="32" s="1"/>
  <c r="P434" i="32" s="1"/>
  <c r="P436" i="32" s="1"/>
  <c r="P438" i="32" s="1"/>
  <c r="P440" i="32" s="1"/>
  <c r="P442" i="32" s="1"/>
  <c r="P444" i="32" s="1"/>
  <c r="P446" i="32" s="1"/>
  <c r="P448" i="32" s="1"/>
  <c r="P450" i="32" s="1"/>
  <c r="P452" i="32" s="1"/>
  <c r="P454" i="32" s="1"/>
  <c r="P456" i="32" s="1"/>
  <c r="P458" i="32" s="1"/>
  <c r="P460" i="32" s="1"/>
  <c r="P462" i="32" s="1"/>
  <c r="P464" i="32" s="1"/>
  <c r="P466" i="32" s="1"/>
  <c r="P468" i="32" s="1"/>
  <c r="P470" i="32" s="1"/>
  <c r="P472" i="32" s="1"/>
  <c r="P474" i="32" s="1"/>
  <c r="P476" i="32" s="1"/>
  <c r="P478" i="32" s="1"/>
  <c r="P480" i="32" s="1"/>
  <c r="P482" i="32" s="1"/>
  <c r="P484" i="32" s="1"/>
  <c r="P486" i="32" s="1"/>
  <c r="P488" i="32" s="1"/>
  <c r="P490" i="32" s="1"/>
  <c r="P492" i="32" s="1"/>
  <c r="P494" i="32" s="1"/>
  <c r="P496" i="32" s="1"/>
  <c r="P498" i="32" s="1"/>
  <c r="P500" i="32" s="1"/>
  <c r="P502" i="32" s="1"/>
  <c r="P504" i="32" s="1"/>
  <c r="P506" i="32" s="1"/>
  <c r="P508" i="32" s="1"/>
  <c r="P510" i="32" s="1"/>
  <c r="P512" i="32" s="1"/>
  <c r="P514" i="32" s="1"/>
  <c r="P516" i="32" s="1"/>
  <c r="P518" i="32" s="1"/>
  <c r="P520" i="32" s="1"/>
  <c r="P522" i="32" s="1"/>
  <c r="P524" i="32" s="1"/>
  <c r="P526" i="32" s="1"/>
  <c r="P528" i="32" s="1"/>
  <c r="P530" i="32" s="1"/>
  <c r="P532" i="32" s="1"/>
  <c r="P534" i="32" s="1"/>
  <c r="P536" i="32" s="1"/>
  <c r="P538" i="32" s="1"/>
  <c r="P540" i="32" s="1"/>
  <c r="P542" i="32" s="1"/>
  <c r="P544" i="32" s="1"/>
  <c r="P546" i="32" s="1"/>
  <c r="P548" i="32" s="1"/>
  <c r="P550" i="32" s="1"/>
  <c r="P552" i="32" s="1"/>
  <c r="P554" i="32" s="1"/>
  <c r="P556" i="32" s="1"/>
  <c r="P558" i="32" s="1"/>
  <c r="P560" i="32" s="1"/>
  <c r="P562" i="32" s="1"/>
  <c r="P564" i="32" s="1"/>
  <c r="P566" i="32" s="1"/>
  <c r="P568" i="32" s="1"/>
  <c r="P570" i="32" s="1"/>
  <c r="P572" i="32" s="1"/>
  <c r="P574" i="32" s="1"/>
  <c r="P576" i="32" s="1"/>
  <c r="P578" i="32" s="1"/>
  <c r="P580" i="32" s="1"/>
  <c r="P582" i="32" s="1"/>
  <c r="P584" i="32" s="1"/>
  <c r="P586" i="32" s="1"/>
  <c r="P588" i="32" s="1"/>
  <c r="P590" i="32" s="1"/>
  <c r="P592" i="32" s="1"/>
  <c r="P594" i="32" s="1"/>
  <c r="P596" i="32" s="1"/>
  <c r="P598" i="32" s="1"/>
  <c r="P600" i="32" s="1"/>
  <c r="P602" i="32" s="1"/>
  <c r="P604" i="32" s="1"/>
  <c r="P606" i="32" s="1"/>
  <c r="P608" i="32" s="1"/>
  <c r="P610" i="32" s="1"/>
  <c r="P612" i="32" s="1"/>
  <c r="P614" i="32" s="1"/>
  <c r="Q596" i="32"/>
  <c r="Q610" i="32"/>
  <c r="Q368" i="32"/>
  <c r="Q372" i="32"/>
  <c r="Q366" i="32"/>
  <c r="Q328" i="32"/>
  <c r="Q330" i="32"/>
  <c r="Q334" i="32"/>
  <c r="Q496" i="32"/>
  <c r="Q500" i="32"/>
  <c r="Q502" i="32"/>
  <c r="Q340" i="32"/>
  <c r="Q346" i="32"/>
  <c r="Q584" i="32"/>
  <c r="Q576" i="32"/>
  <c r="Q582" i="32"/>
  <c r="Q476" i="32"/>
  <c r="Q490" i="32"/>
  <c r="Q568" i="32"/>
  <c r="Q572" i="32"/>
  <c r="Q566" i="32"/>
  <c r="Q460" i="32"/>
  <c r="Q458" i="32"/>
  <c r="Q416" i="32"/>
  <c r="Q428" i="32"/>
  <c r="Q422" i="32"/>
  <c r="Q394" i="32"/>
  <c r="Q392" i="32"/>
  <c r="Q436" i="32"/>
  <c r="Q450" i="32"/>
  <c r="Q604" i="32"/>
  <c r="Q598" i="32"/>
  <c r="Q362" i="32"/>
  <c r="Q360" i="32"/>
  <c r="Q374" i="32"/>
  <c r="Q322" i="32"/>
  <c r="Q332" i="32"/>
  <c r="Q512" i="32"/>
  <c r="Q508" i="32"/>
  <c r="Q510" i="32"/>
  <c r="Q348" i="32"/>
  <c r="Q354" i="32"/>
  <c r="Q586" i="32"/>
  <c r="Q592" i="32"/>
  <c r="Q590" i="32"/>
  <c r="Q484" i="32"/>
  <c r="Q478" i="32"/>
  <c r="Q570" i="32"/>
  <c r="Q560" i="32"/>
  <c r="Q574" i="32"/>
  <c r="Q468" i="32"/>
  <c r="Q474" i="32"/>
  <c r="Q432" i="32"/>
  <c r="Q424" i="32"/>
  <c r="Q430" i="32"/>
  <c r="Q380" i="32"/>
  <c r="Q386" i="32"/>
  <c r="Q444" i="32"/>
  <c r="Q438" i="32"/>
  <c r="Q600" i="32"/>
  <c r="Q612" i="32"/>
  <c r="Q606" i="32"/>
  <c r="Q356" i="32"/>
  <c r="Q370" i="32"/>
  <c r="Q324" i="32"/>
  <c r="Q318" i="32"/>
  <c r="Q498" i="32"/>
  <c r="Q504" i="32"/>
  <c r="Q352" i="32"/>
  <c r="Q336" i="32"/>
  <c r="Q342" i="32"/>
  <c r="Q580" i="32"/>
  <c r="Q578" i="32"/>
  <c r="Q480" i="32"/>
  <c r="Q492" i="32"/>
  <c r="Q486" i="32"/>
  <c r="Q556" i="32"/>
  <c r="Q562" i="32"/>
  <c r="Q464" i="32"/>
  <c r="Q456" i="32"/>
  <c r="Q462" i="32"/>
  <c r="Q426" i="32"/>
  <c r="Q418" i="32"/>
  <c r="Q384" i="32"/>
  <c r="Q388" i="32"/>
  <c r="Q382" i="32"/>
  <c r="Q448" i="32"/>
  <c r="Q452" i="32"/>
  <c r="Q446" i="32"/>
  <c r="Q602" i="32"/>
  <c r="Q608" i="32"/>
  <c r="Q614" i="32"/>
  <c r="Q364" i="32"/>
  <c r="Q358" i="32"/>
  <c r="Q320" i="32"/>
  <c r="Q326" i="32"/>
  <c r="Q514" i="32"/>
  <c r="Q506" i="32"/>
  <c r="Q338" i="32"/>
  <c r="Q344" i="32"/>
  <c r="Q350" i="32"/>
  <c r="Q588" i="32"/>
  <c r="Q594" i="32"/>
  <c r="Q482" i="32"/>
  <c r="Q488" i="32"/>
  <c r="Q494" i="32"/>
  <c r="Q564" i="32"/>
  <c r="Q558" i="32"/>
  <c r="Q466" i="32"/>
  <c r="Q472" i="32"/>
  <c r="Q470" i="32"/>
  <c r="Q420" i="32"/>
  <c r="Q434" i="32"/>
  <c r="Q378" i="32"/>
  <c r="Q376" i="32"/>
  <c r="Q390" i="32"/>
  <c r="Q442" i="32"/>
  <c r="Q440" i="32"/>
  <c r="Q454" i="32"/>
  <c r="I130" i="24"/>
  <c r="I136" i="24"/>
  <c r="I128" i="24"/>
  <c r="I120" i="24"/>
  <c r="I110" i="24"/>
  <c r="I122" i="24"/>
  <c r="I114" i="24"/>
  <c r="I112" i="24"/>
  <c r="I134" i="24"/>
  <c r="I124" i="24"/>
  <c r="I118" i="24"/>
  <c r="I126" i="24"/>
  <c r="I132" i="24"/>
  <c r="I116" i="24"/>
  <c r="D2337" i="27"/>
  <c r="L2337" i="27"/>
  <c r="D2338" i="27"/>
  <c r="L2338" i="27"/>
  <c r="P2336" i="27"/>
  <c r="K2336" i="27"/>
  <c r="J405" i="27"/>
  <c r="M406" i="27"/>
  <c r="N405" i="27"/>
  <c r="X23" i="31"/>
  <c r="K395" i="27" s="1"/>
  <c r="I398" i="27"/>
  <c r="I399" i="27"/>
  <c r="A983" i="32"/>
  <c r="P23" i="31"/>
  <c r="K393" i="27" s="1"/>
  <c r="M407" i="27"/>
  <c r="L23" i="31"/>
  <c r="K392" i="27" s="1"/>
  <c r="J406" i="27"/>
  <c r="I400" i="27"/>
  <c r="M404" i="27"/>
  <c r="N404" i="27"/>
  <c r="T23" i="31"/>
  <c r="K394" i="27" s="1"/>
  <c r="J407" i="27"/>
  <c r="N406" i="27"/>
  <c r="I401" i="27"/>
  <c r="G979" i="32"/>
  <c r="J404" i="27"/>
  <c r="N407" i="27"/>
  <c r="M405" i="27"/>
  <c r="F3095" i="27" l="1"/>
  <c r="F3094" i="27"/>
  <c r="A394" i="27"/>
  <c r="A392" i="27"/>
  <c r="A393" i="27"/>
  <c r="A395" i="27"/>
  <c r="R122" i="24"/>
  <c r="S122" i="24"/>
  <c r="Q122" i="24"/>
  <c r="P122" i="24"/>
  <c r="V420" i="32" a="1"/>
  <c r="V420" i="32" s="1"/>
  <c r="L420" i="32" s="1"/>
  <c r="T420" i="32" a="1"/>
  <c r="T420" i="32" s="1"/>
  <c r="S420" i="32" a="1"/>
  <c r="S420" i="32" s="1"/>
  <c r="E420" i="32" s="1"/>
  <c r="R420" i="32" a="1"/>
  <c r="R420" i="32" s="1"/>
  <c r="D420" i="32" s="1"/>
  <c r="V326" i="32" a="1"/>
  <c r="V326" i="32" s="1"/>
  <c r="L326" i="32" s="1"/>
  <c r="T326" i="32" a="1"/>
  <c r="T326" i="32" s="1"/>
  <c r="M1034" i="27" s="1"/>
  <c r="A1034" i="27" s="1"/>
  <c r="R326" i="32" a="1"/>
  <c r="R326" i="32" s="1"/>
  <c r="D326" i="32" s="1"/>
  <c r="S326" i="32" a="1"/>
  <c r="S326" i="32" s="1"/>
  <c r="E326" i="32" s="1"/>
  <c r="V442" i="32" a="1"/>
  <c r="V442" i="32" s="1"/>
  <c r="L442" i="32" s="1"/>
  <c r="T442" i="32" a="1"/>
  <c r="T442" i="32" s="1"/>
  <c r="S442" i="32" a="1"/>
  <c r="S442" i="32" s="1"/>
  <c r="E442" i="32" s="1"/>
  <c r="R442" i="32" a="1"/>
  <c r="R442" i="32" s="1"/>
  <c r="D442" i="32" s="1"/>
  <c r="V434" i="32" a="1"/>
  <c r="V434" i="32" s="1"/>
  <c r="L434" i="32" s="1"/>
  <c r="T434" i="32" a="1"/>
  <c r="T434" i="32" s="1"/>
  <c r="S434" i="32" a="1"/>
  <c r="S434" i="32" s="1"/>
  <c r="E434" i="32" s="1"/>
  <c r="R434" i="32" a="1"/>
  <c r="R434" i="32" s="1"/>
  <c r="D434" i="32" s="1"/>
  <c r="V466" i="32" a="1"/>
  <c r="V466" i="32" s="1"/>
  <c r="L466" i="32" s="1"/>
  <c r="T466" i="32" a="1"/>
  <c r="T466" i="32" s="1"/>
  <c r="S466" i="32" a="1"/>
  <c r="S466" i="32" s="1"/>
  <c r="E466" i="32" s="1"/>
  <c r="R466" i="32" a="1"/>
  <c r="R466" i="32" s="1"/>
  <c r="D466" i="32" s="1"/>
  <c r="V488" i="32" a="1"/>
  <c r="V488" i="32" s="1"/>
  <c r="L488" i="32" s="1"/>
  <c r="T488" i="32" a="1"/>
  <c r="T488" i="32" s="1"/>
  <c r="M1361" i="27" s="1"/>
  <c r="A1361" i="27" s="1"/>
  <c r="S488" i="32" a="1"/>
  <c r="S488" i="32" s="1"/>
  <c r="E488" i="32" s="1"/>
  <c r="R488" i="32" a="1"/>
  <c r="R488" i="32" s="1"/>
  <c r="D488" i="32" s="1"/>
  <c r="V350" i="32" a="1"/>
  <c r="V350" i="32" s="1"/>
  <c r="L350" i="32" s="1"/>
  <c r="T350" i="32" a="1"/>
  <c r="T350" i="32" s="1"/>
  <c r="R350" i="32" a="1"/>
  <c r="R350" i="32" s="1"/>
  <c r="D350" i="32" s="1"/>
  <c r="S350" i="32" a="1"/>
  <c r="S350" i="32" s="1"/>
  <c r="E350" i="32" s="1"/>
  <c r="V514" i="32" a="1"/>
  <c r="V514" i="32" s="1"/>
  <c r="L514" i="32" s="1"/>
  <c r="T514" i="32" a="1"/>
  <c r="T514" i="32" s="1"/>
  <c r="M1387" i="27" s="1"/>
  <c r="A1387" i="27" s="1"/>
  <c r="S514" i="32" a="1"/>
  <c r="S514" i="32" s="1"/>
  <c r="E514" i="32" s="1"/>
  <c r="R514" i="32" a="1"/>
  <c r="R514" i="32" s="1"/>
  <c r="D514" i="32" s="1"/>
  <c r="V364" i="32" a="1"/>
  <c r="V364" i="32" s="1"/>
  <c r="L364" i="32" s="1"/>
  <c r="T364" i="32" a="1"/>
  <c r="T364" i="32" s="1"/>
  <c r="S364" i="32" a="1"/>
  <c r="S364" i="32" s="1"/>
  <c r="E364" i="32" s="1"/>
  <c r="R364" i="32" a="1"/>
  <c r="R364" i="32" s="1"/>
  <c r="D364" i="32" s="1"/>
  <c r="V446" i="32" a="1"/>
  <c r="V446" i="32" s="1"/>
  <c r="L446" i="32" s="1"/>
  <c r="T446" i="32" a="1"/>
  <c r="T446" i="32" s="1"/>
  <c r="R446" i="32" a="1"/>
  <c r="R446" i="32" s="1"/>
  <c r="D446" i="32" s="1"/>
  <c r="S446" i="32" a="1"/>
  <c r="S446" i="32" s="1"/>
  <c r="E446" i="32" s="1"/>
  <c r="V388" i="32" a="1"/>
  <c r="V388" i="32" s="1"/>
  <c r="L388" i="32" s="1"/>
  <c r="T388" i="32" a="1"/>
  <c r="T388" i="32" s="1"/>
  <c r="S388" i="32" a="1"/>
  <c r="S388" i="32" s="1"/>
  <c r="E388" i="32" s="1"/>
  <c r="R388" i="32" a="1"/>
  <c r="R388" i="32" s="1"/>
  <c r="D388" i="32" s="1"/>
  <c r="V462" i="32" a="1"/>
  <c r="V462" i="32" s="1"/>
  <c r="L462" i="32" s="1"/>
  <c r="T462" i="32" a="1"/>
  <c r="T462" i="32" s="1"/>
  <c r="R462" i="32" a="1"/>
  <c r="R462" i="32" s="1"/>
  <c r="D462" i="32" s="1"/>
  <c r="S462" i="32" a="1"/>
  <c r="S462" i="32" s="1"/>
  <c r="E462" i="32" s="1"/>
  <c r="V556" i="32" a="1"/>
  <c r="V556" i="32" s="1"/>
  <c r="L556" i="32" s="1"/>
  <c r="T556" i="32" a="1"/>
  <c r="T556" i="32" s="1"/>
  <c r="S556" i="32" a="1"/>
  <c r="S556" i="32" s="1"/>
  <c r="E556" i="32" s="1"/>
  <c r="R556" i="32" a="1"/>
  <c r="R556" i="32" s="1"/>
  <c r="D556" i="32" s="1"/>
  <c r="V578" i="32" a="1"/>
  <c r="V578" i="32" s="1"/>
  <c r="L578" i="32" s="1"/>
  <c r="T578" i="32" a="1"/>
  <c r="T578" i="32" s="1"/>
  <c r="S578" i="32" a="1"/>
  <c r="S578" i="32" s="1"/>
  <c r="E578" i="32" s="1"/>
  <c r="R578" i="32" a="1"/>
  <c r="R578" i="32" s="1"/>
  <c r="D578" i="32" s="1"/>
  <c r="V352" i="32" a="1"/>
  <c r="V352" i="32" s="1"/>
  <c r="L352" i="32" s="1"/>
  <c r="T352" i="32" a="1"/>
  <c r="T352" i="32" s="1"/>
  <c r="S352" i="32" a="1"/>
  <c r="S352" i="32" s="1"/>
  <c r="E352" i="32" s="1"/>
  <c r="R352" i="32" a="1"/>
  <c r="R352" i="32" s="1"/>
  <c r="D352" i="32" s="1"/>
  <c r="V324" i="32" a="1"/>
  <c r="V324" i="32" s="1"/>
  <c r="L324" i="32" s="1"/>
  <c r="T324" i="32" a="1"/>
  <c r="T324" i="32" s="1"/>
  <c r="M1033" i="27" s="1"/>
  <c r="A1033" i="27" s="1"/>
  <c r="S324" i="32" a="1"/>
  <c r="S324" i="32" s="1"/>
  <c r="E324" i="32" s="1"/>
  <c r="R324" i="32" a="1"/>
  <c r="R324" i="32" s="1"/>
  <c r="D324" i="32" s="1"/>
  <c r="V612" i="32" a="1"/>
  <c r="V612" i="32" s="1"/>
  <c r="L612" i="32" s="1"/>
  <c r="T612" i="32" a="1"/>
  <c r="T612" i="32" s="1"/>
  <c r="S612" i="32" a="1"/>
  <c r="S612" i="32" s="1"/>
  <c r="E612" i="32" s="1"/>
  <c r="R612" i="32" a="1"/>
  <c r="R612" i="32" s="1"/>
  <c r="D612" i="32" s="1"/>
  <c r="V386" i="32" a="1"/>
  <c r="V386" i="32" s="1"/>
  <c r="L386" i="32" s="1"/>
  <c r="T386" i="32" a="1"/>
  <c r="T386" i="32" s="1"/>
  <c r="S386" i="32" a="1"/>
  <c r="S386" i="32" s="1"/>
  <c r="E386" i="32" s="1"/>
  <c r="R386" i="32" a="1"/>
  <c r="R386" i="32" s="1"/>
  <c r="D386" i="32" s="1"/>
  <c r="V432" i="32" a="1"/>
  <c r="V432" i="32" s="1"/>
  <c r="L432" i="32" s="1"/>
  <c r="T432" i="32" a="1"/>
  <c r="T432" i="32" s="1"/>
  <c r="S432" i="32" a="1"/>
  <c r="S432" i="32" s="1"/>
  <c r="E432" i="32" s="1"/>
  <c r="R432" i="32" a="1"/>
  <c r="R432" i="32" s="1"/>
  <c r="D432" i="32" s="1"/>
  <c r="V560" i="32" a="1"/>
  <c r="V560" i="32" s="1"/>
  <c r="L560" i="32" s="1"/>
  <c r="T560" i="32" a="1"/>
  <c r="T560" i="32" s="1"/>
  <c r="S560" i="32" a="1"/>
  <c r="S560" i="32" s="1"/>
  <c r="E560" i="32" s="1"/>
  <c r="R560" i="32" a="1"/>
  <c r="R560" i="32" s="1"/>
  <c r="D560" i="32" s="1"/>
  <c r="V590" i="32" a="1"/>
  <c r="V590" i="32" s="1"/>
  <c r="L590" i="32" s="1"/>
  <c r="T590" i="32" a="1"/>
  <c r="T590" i="32" s="1"/>
  <c r="R590" i="32" a="1"/>
  <c r="R590" i="32" s="1"/>
  <c r="D590" i="32" s="1"/>
  <c r="S590" i="32" a="1"/>
  <c r="S590" i="32" s="1"/>
  <c r="E590" i="32" s="1"/>
  <c r="V348" i="32" a="1"/>
  <c r="V348" i="32" s="1"/>
  <c r="L348" i="32" s="1"/>
  <c r="T348" i="32" a="1"/>
  <c r="T348" i="32" s="1"/>
  <c r="S348" i="32" a="1"/>
  <c r="S348" i="32" s="1"/>
  <c r="E348" i="32" s="1"/>
  <c r="R348" i="32" a="1"/>
  <c r="R348" i="32" s="1"/>
  <c r="D348" i="32" s="1"/>
  <c r="V332" i="32" a="1"/>
  <c r="V332" i="32" s="1"/>
  <c r="L332" i="32" s="1"/>
  <c r="T332" i="32" a="1"/>
  <c r="T332" i="32" s="1"/>
  <c r="S332" i="32" a="1"/>
  <c r="S332" i="32" s="1"/>
  <c r="E332" i="32" s="1"/>
  <c r="R332" i="32" a="1"/>
  <c r="R332" i="32" s="1"/>
  <c r="D332" i="32" s="1"/>
  <c r="V362" i="32" a="1"/>
  <c r="V362" i="32" s="1"/>
  <c r="L362" i="32" s="1"/>
  <c r="T362" i="32" a="1"/>
  <c r="T362" i="32" s="1"/>
  <c r="S362" i="32" a="1"/>
  <c r="S362" i="32" s="1"/>
  <c r="E362" i="32" s="1"/>
  <c r="R362" i="32" a="1"/>
  <c r="R362" i="32" s="1"/>
  <c r="D362" i="32" s="1"/>
  <c r="V436" i="32" a="1"/>
  <c r="V436" i="32" s="1"/>
  <c r="L436" i="32" s="1"/>
  <c r="T436" i="32" a="1"/>
  <c r="T436" i="32" s="1"/>
  <c r="S436" i="32" a="1"/>
  <c r="S436" i="32" s="1"/>
  <c r="E436" i="32" s="1"/>
  <c r="R436" i="32" a="1"/>
  <c r="R436" i="32" s="1"/>
  <c r="D436" i="32" s="1"/>
  <c r="V428" i="32" a="1"/>
  <c r="V428" i="32" s="1"/>
  <c r="L428" i="32" s="1"/>
  <c r="T428" i="32" a="1"/>
  <c r="T428" i="32" s="1"/>
  <c r="S428" i="32" a="1"/>
  <c r="S428" i="32" s="1"/>
  <c r="E428" i="32" s="1"/>
  <c r="R428" i="32" a="1"/>
  <c r="R428" i="32" s="1"/>
  <c r="D428" i="32" s="1"/>
  <c r="V566" i="32" a="1"/>
  <c r="V566" i="32" s="1"/>
  <c r="L566" i="32" s="1"/>
  <c r="T566" i="32" a="1"/>
  <c r="T566" i="32" s="1"/>
  <c r="R566" i="32" a="1"/>
  <c r="R566" i="32" s="1"/>
  <c r="D566" i="32" s="1"/>
  <c r="S566" i="32" a="1"/>
  <c r="S566" i="32" s="1"/>
  <c r="E566" i="32" s="1"/>
  <c r="V476" i="32" a="1"/>
  <c r="V476" i="32" s="1"/>
  <c r="L476" i="32" s="1"/>
  <c r="T476" i="32" a="1"/>
  <c r="T476" i="32" s="1"/>
  <c r="M1349" i="27" s="1"/>
  <c r="A1349" i="27" s="1"/>
  <c r="S476" i="32" a="1"/>
  <c r="S476" i="32" s="1"/>
  <c r="E476" i="32" s="1"/>
  <c r="R476" i="32" a="1"/>
  <c r="R476" i="32" s="1"/>
  <c r="D476" i="32" s="1"/>
  <c r="V346" i="32" a="1"/>
  <c r="V346" i="32" s="1"/>
  <c r="L346" i="32" s="1"/>
  <c r="T346" i="32" a="1"/>
  <c r="T346" i="32" s="1"/>
  <c r="S346" i="32" a="1"/>
  <c r="S346" i="32" s="1"/>
  <c r="E346" i="32" s="1"/>
  <c r="R346" i="32" a="1"/>
  <c r="R346" i="32" s="1"/>
  <c r="D346" i="32" s="1"/>
  <c r="V496" i="32" a="1"/>
  <c r="V496" i="32" s="1"/>
  <c r="L496" i="32" s="1"/>
  <c r="T496" i="32" a="1"/>
  <c r="T496" i="32" s="1"/>
  <c r="M1369" i="27" s="1"/>
  <c r="A1369" i="27" s="1"/>
  <c r="S496" i="32" a="1"/>
  <c r="S496" i="32" s="1"/>
  <c r="E496" i="32" s="1"/>
  <c r="R496" i="32" a="1"/>
  <c r="R496" i="32" s="1"/>
  <c r="D496" i="32" s="1"/>
  <c r="V366" i="32" a="1"/>
  <c r="V366" i="32" s="1"/>
  <c r="L366" i="32" s="1"/>
  <c r="T366" i="32" a="1"/>
  <c r="T366" i="32" s="1"/>
  <c r="R366" i="32" a="1"/>
  <c r="R366" i="32" s="1"/>
  <c r="D366" i="32" s="1"/>
  <c r="S366" i="32" a="1"/>
  <c r="S366" i="32" s="1"/>
  <c r="E366" i="32" s="1"/>
  <c r="V596" i="32" a="1"/>
  <c r="V596" i="32" s="1"/>
  <c r="L596" i="32" s="1"/>
  <c r="T596" i="32" a="1"/>
  <c r="T596" i="32" s="1"/>
  <c r="S596" i="32" a="1"/>
  <c r="S596" i="32" s="1"/>
  <c r="E596" i="32" s="1"/>
  <c r="R596" i="32" a="1"/>
  <c r="R596" i="32" s="1"/>
  <c r="D596" i="32" s="1"/>
  <c r="V316" i="32" a="1"/>
  <c r="V316" i="32" s="1"/>
  <c r="L316" i="32" s="1"/>
  <c r="T316" i="32" a="1"/>
  <c r="T316" i="32" s="1"/>
  <c r="M1029" i="27" s="1"/>
  <c r="A1029" i="27" s="1"/>
  <c r="S316" i="32" a="1"/>
  <c r="S316" i="32" s="1"/>
  <c r="E316" i="32" s="1"/>
  <c r="R316" i="32" a="1"/>
  <c r="R316" i="32" s="1"/>
  <c r="D316" i="32" s="1"/>
  <c r="V558" i="32" a="1"/>
  <c r="V558" i="32" s="1"/>
  <c r="L558" i="32" s="1"/>
  <c r="T558" i="32" a="1"/>
  <c r="T558" i="32" s="1"/>
  <c r="R558" i="32" a="1"/>
  <c r="R558" i="32" s="1"/>
  <c r="D558" i="32" s="1"/>
  <c r="S558" i="32" a="1"/>
  <c r="S558" i="32" s="1"/>
  <c r="E558" i="32" s="1"/>
  <c r="V456" i="32" a="1"/>
  <c r="V456" i="32" s="1"/>
  <c r="L456" i="32" s="1"/>
  <c r="T456" i="32" a="1"/>
  <c r="T456" i="32" s="1"/>
  <c r="S456" i="32" a="1"/>
  <c r="S456" i="32" s="1"/>
  <c r="E456" i="32" s="1"/>
  <c r="R456" i="32" a="1"/>
  <c r="R456" i="32" s="1"/>
  <c r="D456" i="32" s="1"/>
  <c r="V390" i="32" a="1"/>
  <c r="V390" i="32" s="1"/>
  <c r="L390" i="32" s="1"/>
  <c r="T390" i="32" a="1"/>
  <c r="T390" i="32" s="1"/>
  <c r="R390" i="32" a="1"/>
  <c r="R390" i="32" s="1"/>
  <c r="D390" i="32" s="1"/>
  <c r="S390" i="32" a="1"/>
  <c r="S390" i="32" s="1"/>
  <c r="E390" i="32" s="1"/>
  <c r="V482" i="32" a="1"/>
  <c r="V482" i="32" s="1"/>
  <c r="L482" i="32" s="1"/>
  <c r="T482" i="32" a="1"/>
  <c r="T482" i="32" s="1"/>
  <c r="M1355" i="27" s="1"/>
  <c r="A1355" i="27" s="1"/>
  <c r="S482" i="32" a="1"/>
  <c r="S482" i="32" s="1"/>
  <c r="E482" i="32" s="1"/>
  <c r="R482" i="32" a="1"/>
  <c r="R482" i="32" s="1"/>
  <c r="D482" i="32" s="1"/>
  <c r="V614" i="32" a="1"/>
  <c r="V614" i="32" s="1"/>
  <c r="L614" i="32" s="1"/>
  <c r="T614" i="32" a="1"/>
  <c r="T614" i="32" s="1"/>
  <c r="S614" i="32" a="1"/>
  <c r="S614" i="32" s="1"/>
  <c r="E614" i="32" s="1"/>
  <c r="R614" i="32" a="1"/>
  <c r="R614" i="32" s="1"/>
  <c r="D614" i="32" s="1"/>
  <c r="V384" i="32" a="1"/>
  <c r="V384" i="32" s="1"/>
  <c r="L384" i="32" s="1"/>
  <c r="T384" i="32" a="1"/>
  <c r="T384" i="32" s="1"/>
  <c r="S384" i="32" a="1"/>
  <c r="S384" i="32" s="1"/>
  <c r="E384" i="32" s="1"/>
  <c r="R384" i="32" a="1"/>
  <c r="R384" i="32" s="1"/>
  <c r="D384" i="32" s="1"/>
  <c r="V580" i="32" a="1"/>
  <c r="V580" i="32" s="1"/>
  <c r="L580" i="32" s="1"/>
  <c r="T580" i="32" a="1"/>
  <c r="T580" i="32" s="1"/>
  <c r="S580" i="32" a="1"/>
  <c r="S580" i="32" s="1"/>
  <c r="E580" i="32" s="1"/>
  <c r="R580" i="32" a="1"/>
  <c r="R580" i="32" s="1"/>
  <c r="D580" i="32" s="1"/>
  <c r="V370" i="32" a="1"/>
  <c r="V370" i="32" s="1"/>
  <c r="L370" i="32" s="1"/>
  <c r="T370" i="32" a="1"/>
  <c r="T370" i="32" s="1"/>
  <c r="S370" i="32" a="1"/>
  <c r="S370" i="32" s="1"/>
  <c r="E370" i="32" s="1"/>
  <c r="R370" i="32" a="1"/>
  <c r="R370" i="32" s="1"/>
  <c r="D370" i="32" s="1"/>
  <c r="V380" i="32" a="1"/>
  <c r="V380" i="32" s="1"/>
  <c r="L380" i="32" s="1"/>
  <c r="T380" i="32" a="1"/>
  <c r="T380" i="32" s="1"/>
  <c r="S380" i="32" a="1"/>
  <c r="S380" i="32" s="1"/>
  <c r="E380" i="32" s="1"/>
  <c r="R380" i="32" a="1"/>
  <c r="R380" i="32" s="1"/>
  <c r="D380" i="32" s="1"/>
  <c r="V570" i="32" a="1"/>
  <c r="V570" i="32" s="1"/>
  <c r="L570" i="32" s="1"/>
  <c r="T570" i="32" a="1"/>
  <c r="T570" i="32" s="1"/>
  <c r="S570" i="32" a="1"/>
  <c r="S570" i="32" s="1"/>
  <c r="E570" i="32" s="1"/>
  <c r="R570" i="32" a="1"/>
  <c r="R570" i="32" s="1"/>
  <c r="D570" i="32" s="1"/>
  <c r="V510" i="32" a="1"/>
  <c r="V510" i="32" s="1"/>
  <c r="L510" i="32" s="1"/>
  <c r="T510" i="32" a="1"/>
  <c r="T510" i="32" s="1"/>
  <c r="M1383" i="27" s="1"/>
  <c r="A1383" i="27" s="1"/>
  <c r="R510" i="32" a="1"/>
  <c r="R510" i="32" s="1"/>
  <c r="D510" i="32" s="1"/>
  <c r="S510" i="32" a="1"/>
  <c r="S510" i="32" s="1"/>
  <c r="E510" i="32" s="1"/>
  <c r="V392" i="32" a="1"/>
  <c r="V392" i="32" s="1"/>
  <c r="L392" i="32" s="1"/>
  <c r="T392" i="32" a="1"/>
  <c r="T392" i="32" s="1"/>
  <c r="S392" i="32" a="1"/>
  <c r="S392" i="32" s="1"/>
  <c r="E392" i="32" s="1"/>
  <c r="R392" i="32" a="1"/>
  <c r="R392" i="32" s="1"/>
  <c r="D392" i="32" s="1"/>
  <c r="V334" i="32" a="1"/>
  <c r="V334" i="32" s="1"/>
  <c r="L334" i="32" s="1"/>
  <c r="T334" i="32" a="1"/>
  <c r="T334" i="32" s="1"/>
  <c r="R334" i="32" a="1"/>
  <c r="R334" i="32" s="1"/>
  <c r="D334" i="32" s="1"/>
  <c r="S334" i="32" a="1"/>
  <c r="S334" i="32" s="1"/>
  <c r="E334" i="32" s="1"/>
  <c r="V454" i="32" a="1"/>
  <c r="V454" i="32" s="1"/>
  <c r="L454" i="32" s="1"/>
  <c r="T454" i="32" a="1"/>
  <c r="T454" i="32" s="1"/>
  <c r="R454" i="32" a="1"/>
  <c r="R454" i="32" s="1"/>
  <c r="D454" i="32" s="1"/>
  <c r="S454" i="32" a="1"/>
  <c r="S454" i="32" s="1"/>
  <c r="E454" i="32" s="1"/>
  <c r="V376" i="32" a="1"/>
  <c r="V376" i="32" s="1"/>
  <c r="L376" i="32" s="1"/>
  <c r="T376" i="32" a="1"/>
  <c r="T376" i="32" s="1"/>
  <c r="S376" i="32" a="1"/>
  <c r="S376" i="32" s="1"/>
  <c r="E376" i="32" s="1"/>
  <c r="R376" i="32" a="1"/>
  <c r="R376" i="32" s="1"/>
  <c r="D376" i="32" s="1"/>
  <c r="V470" i="32" a="1"/>
  <c r="V470" i="32" s="1"/>
  <c r="L470" i="32" s="1"/>
  <c r="T470" i="32" a="1"/>
  <c r="T470" i="32" s="1"/>
  <c r="M1343" i="27" s="1"/>
  <c r="A1343" i="27" s="1"/>
  <c r="R470" i="32" a="1"/>
  <c r="R470" i="32" s="1"/>
  <c r="D470" i="32" s="1"/>
  <c r="S470" i="32" a="1"/>
  <c r="S470" i="32" s="1"/>
  <c r="E470" i="32" s="1"/>
  <c r="V564" i="32" a="1"/>
  <c r="V564" i="32" s="1"/>
  <c r="L564" i="32" s="1"/>
  <c r="T564" i="32" a="1"/>
  <c r="T564" i="32" s="1"/>
  <c r="S564" i="32" a="1"/>
  <c r="S564" i="32" s="1"/>
  <c r="E564" i="32" s="1"/>
  <c r="R564" i="32" a="1"/>
  <c r="R564" i="32" s="1"/>
  <c r="D564" i="32" s="1"/>
  <c r="V594" i="32" a="1"/>
  <c r="V594" i="32" s="1"/>
  <c r="L594" i="32" s="1"/>
  <c r="T594" i="32" a="1"/>
  <c r="T594" i="32" s="1"/>
  <c r="S594" i="32" a="1"/>
  <c r="S594" i="32" s="1"/>
  <c r="E594" i="32" s="1"/>
  <c r="R594" i="32" a="1"/>
  <c r="R594" i="32" s="1"/>
  <c r="D594" i="32" s="1"/>
  <c r="V338" i="32" a="1"/>
  <c r="V338" i="32" s="1"/>
  <c r="L338" i="32" s="1"/>
  <c r="T338" i="32" a="1"/>
  <c r="T338" i="32" s="1"/>
  <c r="S338" i="32" a="1"/>
  <c r="S338" i="32" s="1"/>
  <c r="E338" i="32" s="1"/>
  <c r="R338" i="32" a="1"/>
  <c r="R338" i="32" s="1"/>
  <c r="D338" i="32" s="1"/>
  <c r="V320" i="32" a="1"/>
  <c r="V320" i="32" s="1"/>
  <c r="L320" i="32" s="1"/>
  <c r="T320" i="32" a="1"/>
  <c r="T320" i="32" s="1"/>
  <c r="M1031" i="27" s="1"/>
  <c r="A1031" i="27" s="1"/>
  <c r="S320" i="32" a="1"/>
  <c r="S320" i="32" s="1"/>
  <c r="E320" i="32" s="1"/>
  <c r="R320" i="32" a="1"/>
  <c r="R320" i="32" s="1"/>
  <c r="D320" i="32" s="1"/>
  <c r="V608" i="32" a="1"/>
  <c r="V608" i="32" s="1"/>
  <c r="L608" i="32" s="1"/>
  <c r="T608" i="32" a="1"/>
  <c r="T608" i="32" s="1"/>
  <c r="S608" i="32" a="1"/>
  <c r="S608" i="32" s="1"/>
  <c r="E608" i="32" s="1"/>
  <c r="R608" i="32" a="1"/>
  <c r="R608" i="32" s="1"/>
  <c r="D608" i="32" s="1"/>
  <c r="V448" i="32" a="1"/>
  <c r="V448" i="32" s="1"/>
  <c r="L448" i="32" s="1"/>
  <c r="T448" i="32" a="1"/>
  <c r="T448" i="32" s="1"/>
  <c r="S448" i="32" a="1"/>
  <c r="S448" i="32" s="1"/>
  <c r="E448" i="32" s="1"/>
  <c r="R448" i="32" a="1"/>
  <c r="R448" i="32" s="1"/>
  <c r="D448" i="32" s="1"/>
  <c r="V418" i="32" a="1"/>
  <c r="V418" i="32" s="1"/>
  <c r="L418" i="32" s="1"/>
  <c r="T418" i="32" a="1"/>
  <c r="T418" i="32" s="1"/>
  <c r="S418" i="32" a="1"/>
  <c r="S418" i="32" s="1"/>
  <c r="E418" i="32" s="1"/>
  <c r="R418" i="32" a="1"/>
  <c r="R418" i="32" s="1"/>
  <c r="D418" i="32" s="1"/>
  <c r="V464" i="32" a="1"/>
  <c r="V464" i="32" s="1"/>
  <c r="L464" i="32" s="1"/>
  <c r="T464" i="32" a="1"/>
  <c r="T464" i="32" s="1"/>
  <c r="S464" i="32" a="1"/>
  <c r="S464" i="32" s="1"/>
  <c r="E464" i="32" s="1"/>
  <c r="R464" i="32" a="1"/>
  <c r="R464" i="32" s="1"/>
  <c r="D464" i="32" s="1"/>
  <c r="V492" i="32" a="1"/>
  <c r="V492" i="32" s="1"/>
  <c r="L492" i="32" s="1"/>
  <c r="T492" i="32" a="1"/>
  <c r="T492" i="32" s="1"/>
  <c r="M1365" i="27" s="1"/>
  <c r="A1365" i="27" s="1"/>
  <c r="S492" i="32" a="1"/>
  <c r="S492" i="32" s="1"/>
  <c r="E492" i="32" s="1"/>
  <c r="R492" i="32" a="1"/>
  <c r="R492" i="32" s="1"/>
  <c r="D492" i="32" s="1"/>
  <c r="V342" i="32" a="1"/>
  <c r="V342" i="32" s="1"/>
  <c r="L342" i="32" s="1"/>
  <c r="T342" i="32" a="1"/>
  <c r="T342" i="32" s="1"/>
  <c r="R342" i="32" a="1"/>
  <c r="R342" i="32" s="1"/>
  <c r="D342" i="32" s="1"/>
  <c r="S342" i="32" a="1"/>
  <c r="S342" i="32" s="1"/>
  <c r="E342" i="32" s="1"/>
  <c r="V498" i="32" a="1"/>
  <c r="V498" i="32" s="1"/>
  <c r="L498" i="32" s="1"/>
  <c r="T498" i="32" a="1"/>
  <c r="T498" i="32" s="1"/>
  <c r="M1371" i="27" s="1"/>
  <c r="A1371" i="27" s="1"/>
  <c r="S498" i="32" a="1"/>
  <c r="S498" i="32" s="1"/>
  <c r="E498" i="32" s="1"/>
  <c r="R498" i="32" a="1"/>
  <c r="R498" i="32" s="1"/>
  <c r="D498" i="32" s="1"/>
  <c r="V356" i="32" a="1"/>
  <c r="V356" i="32" s="1"/>
  <c r="L356" i="32" s="1"/>
  <c r="T356" i="32" a="1"/>
  <c r="T356" i="32" s="1"/>
  <c r="S356" i="32" a="1"/>
  <c r="S356" i="32" s="1"/>
  <c r="E356" i="32" s="1"/>
  <c r="R356" i="32" a="1"/>
  <c r="R356" i="32" s="1"/>
  <c r="D356" i="32" s="1"/>
  <c r="V438" i="32" a="1"/>
  <c r="V438" i="32" s="1"/>
  <c r="L438" i="32" s="1"/>
  <c r="T438" i="32" a="1"/>
  <c r="T438" i="32" s="1"/>
  <c r="R438" i="32" a="1"/>
  <c r="R438" i="32" s="1"/>
  <c r="D438" i="32" s="1"/>
  <c r="S438" i="32" a="1"/>
  <c r="S438" i="32" s="1"/>
  <c r="E438" i="32" s="1"/>
  <c r="V430" i="32" a="1"/>
  <c r="V430" i="32" s="1"/>
  <c r="L430" i="32" s="1"/>
  <c r="T430" i="32" a="1"/>
  <c r="T430" i="32" s="1"/>
  <c r="R430" i="32" a="1"/>
  <c r="R430" i="32" s="1"/>
  <c r="D430" i="32" s="1"/>
  <c r="S430" i="32" a="1"/>
  <c r="S430" i="32" s="1"/>
  <c r="E430" i="32" s="1"/>
  <c r="V468" i="32" a="1"/>
  <c r="V468" i="32" s="1"/>
  <c r="L468" i="32" s="1"/>
  <c r="T468" i="32" a="1"/>
  <c r="T468" i="32" s="1"/>
  <c r="S468" i="32" a="1"/>
  <c r="S468" i="32" s="1"/>
  <c r="E468" i="32" s="1"/>
  <c r="R468" i="32" a="1"/>
  <c r="R468" i="32" s="1"/>
  <c r="D468" i="32" s="1"/>
  <c r="V478" i="32" a="1"/>
  <c r="V478" i="32" s="1"/>
  <c r="L478" i="32" s="1"/>
  <c r="T478" i="32" a="1"/>
  <c r="T478" i="32" s="1"/>
  <c r="M1351" i="27" s="1"/>
  <c r="A1351" i="27" s="1"/>
  <c r="R478" i="32" a="1"/>
  <c r="R478" i="32" s="1"/>
  <c r="D478" i="32" s="1"/>
  <c r="S478" i="32" a="1"/>
  <c r="S478" i="32" s="1"/>
  <c r="E478" i="32" s="1"/>
  <c r="V586" i="32" a="1"/>
  <c r="V586" i="32" s="1"/>
  <c r="L586" i="32" s="1"/>
  <c r="T586" i="32" a="1"/>
  <c r="T586" i="32" s="1"/>
  <c r="S586" i="32" a="1"/>
  <c r="S586" i="32" s="1"/>
  <c r="E586" i="32" s="1"/>
  <c r="R586" i="32" a="1"/>
  <c r="R586" i="32" s="1"/>
  <c r="D586" i="32" s="1"/>
  <c r="V508" i="32" a="1"/>
  <c r="V508" i="32" s="1"/>
  <c r="L508" i="32" s="1"/>
  <c r="T508" i="32" a="1"/>
  <c r="T508" i="32" s="1"/>
  <c r="M1381" i="27" s="1"/>
  <c r="A1381" i="27" s="1"/>
  <c r="S508" i="32" a="1"/>
  <c r="S508" i="32" s="1"/>
  <c r="E508" i="32" s="1"/>
  <c r="R508" i="32" a="1"/>
  <c r="R508" i="32" s="1"/>
  <c r="D508" i="32" s="1"/>
  <c r="V374" i="32" a="1"/>
  <c r="V374" i="32" s="1"/>
  <c r="L374" i="32" s="1"/>
  <c r="T374" i="32" a="1"/>
  <c r="T374" i="32" s="1"/>
  <c r="R374" i="32" a="1"/>
  <c r="R374" i="32" s="1"/>
  <c r="D374" i="32" s="1"/>
  <c r="S374" i="32" a="1"/>
  <c r="S374" i="32" s="1"/>
  <c r="E374" i="32" s="1"/>
  <c r="V604" i="32" a="1"/>
  <c r="V604" i="32" s="1"/>
  <c r="L604" i="32" s="1"/>
  <c r="T604" i="32" a="1"/>
  <c r="T604" i="32" s="1"/>
  <c r="S604" i="32" a="1"/>
  <c r="S604" i="32" s="1"/>
  <c r="E604" i="32" s="1"/>
  <c r="R604" i="32" a="1"/>
  <c r="R604" i="32" s="1"/>
  <c r="D604" i="32" s="1"/>
  <c r="V394" i="32" a="1"/>
  <c r="V394" i="32" s="1"/>
  <c r="L394" i="32" s="1"/>
  <c r="T394" i="32" a="1"/>
  <c r="T394" i="32" s="1"/>
  <c r="S394" i="32" a="1"/>
  <c r="S394" i="32" s="1"/>
  <c r="E394" i="32" s="1"/>
  <c r="R394" i="32" a="1"/>
  <c r="R394" i="32" s="1"/>
  <c r="D394" i="32" s="1"/>
  <c r="V458" i="32" a="1"/>
  <c r="V458" i="32" s="1"/>
  <c r="L458" i="32" s="1"/>
  <c r="T458" i="32" a="1"/>
  <c r="T458" i="32" s="1"/>
  <c r="S458" i="32" a="1"/>
  <c r="S458" i="32" s="1"/>
  <c r="E458" i="32" s="1"/>
  <c r="R458" i="32" a="1"/>
  <c r="R458" i="32" s="1"/>
  <c r="D458" i="32" s="1"/>
  <c r="V568" i="32" a="1"/>
  <c r="V568" i="32" s="1"/>
  <c r="L568" i="32" s="1"/>
  <c r="T568" i="32" a="1"/>
  <c r="T568" i="32" s="1"/>
  <c r="S568" i="32" a="1"/>
  <c r="S568" i="32" s="1"/>
  <c r="E568" i="32" s="1"/>
  <c r="R568" i="32" a="1"/>
  <c r="R568" i="32" s="1"/>
  <c r="D568" i="32" s="1"/>
  <c r="V576" i="32" a="1"/>
  <c r="V576" i="32" s="1"/>
  <c r="L576" i="32" s="1"/>
  <c r="T576" i="32" a="1"/>
  <c r="T576" i="32" s="1"/>
  <c r="S576" i="32" a="1"/>
  <c r="S576" i="32" s="1"/>
  <c r="E576" i="32" s="1"/>
  <c r="R576" i="32" a="1"/>
  <c r="R576" i="32" s="1"/>
  <c r="D576" i="32" s="1"/>
  <c r="V502" i="32" a="1"/>
  <c r="V502" i="32" s="1"/>
  <c r="L502" i="32" s="1"/>
  <c r="T502" i="32" a="1"/>
  <c r="T502" i="32" s="1"/>
  <c r="M1375" i="27" s="1"/>
  <c r="A1375" i="27" s="1"/>
  <c r="R502" i="32" a="1"/>
  <c r="R502" i="32" s="1"/>
  <c r="D502" i="32" s="1"/>
  <c r="S502" i="32" a="1"/>
  <c r="S502" i="32" s="1"/>
  <c r="E502" i="32" s="1"/>
  <c r="V330" i="32" a="1"/>
  <c r="V330" i="32" s="1"/>
  <c r="L330" i="32" s="1"/>
  <c r="T330" i="32" a="1"/>
  <c r="T330" i="32" s="1"/>
  <c r="S330" i="32" a="1"/>
  <c r="S330" i="32" s="1"/>
  <c r="E330" i="32" s="1"/>
  <c r="R330" i="32" a="1"/>
  <c r="R330" i="32" s="1"/>
  <c r="D330" i="32" s="1"/>
  <c r="V368" i="32" a="1"/>
  <c r="V368" i="32" s="1"/>
  <c r="L368" i="32" s="1"/>
  <c r="T368" i="32" a="1"/>
  <c r="T368" i="32" s="1"/>
  <c r="S368" i="32" a="1"/>
  <c r="S368" i="32" s="1"/>
  <c r="E368" i="32" s="1"/>
  <c r="R368" i="32" a="1"/>
  <c r="R368" i="32" s="1"/>
  <c r="D368" i="32" s="1"/>
  <c r="V344" i="32" a="1"/>
  <c r="V344" i="32" s="1"/>
  <c r="L344" i="32" s="1"/>
  <c r="T344" i="32" a="1"/>
  <c r="T344" i="32" s="1"/>
  <c r="S344" i="32" a="1"/>
  <c r="S344" i="32" s="1"/>
  <c r="E344" i="32" s="1"/>
  <c r="R344" i="32" a="1"/>
  <c r="R344" i="32" s="1"/>
  <c r="D344" i="32" s="1"/>
  <c r="V452" i="32" a="1"/>
  <c r="V452" i="32" s="1"/>
  <c r="L452" i="32" s="1"/>
  <c r="T452" i="32" a="1"/>
  <c r="T452" i="32" s="1"/>
  <c r="S452" i="32" a="1"/>
  <c r="S452" i="32" s="1"/>
  <c r="E452" i="32" s="1"/>
  <c r="R452" i="32" a="1"/>
  <c r="R452" i="32" s="1"/>
  <c r="D452" i="32" s="1"/>
  <c r="V486" i="32" a="1"/>
  <c r="V486" i="32" s="1"/>
  <c r="L486" i="32" s="1"/>
  <c r="T486" i="32" a="1"/>
  <c r="T486" i="32" s="1"/>
  <c r="M1359" i="27" s="1"/>
  <c r="A1359" i="27" s="1"/>
  <c r="R486" i="32" a="1"/>
  <c r="R486" i="32" s="1"/>
  <c r="D486" i="32" s="1"/>
  <c r="S486" i="32" a="1"/>
  <c r="S486" i="32" s="1"/>
  <c r="E486" i="32" s="1"/>
  <c r="V504" i="32" a="1"/>
  <c r="V504" i="32" s="1"/>
  <c r="L504" i="32" s="1"/>
  <c r="T504" i="32" a="1"/>
  <c r="T504" i="32" s="1"/>
  <c r="M1377" i="27" s="1"/>
  <c r="A1377" i="27" s="1"/>
  <c r="S504" i="32" a="1"/>
  <c r="S504" i="32" s="1"/>
  <c r="E504" i="32" s="1"/>
  <c r="R504" i="32" a="1"/>
  <c r="R504" i="32" s="1"/>
  <c r="D504" i="32" s="1"/>
  <c r="V600" i="32" a="1"/>
  <c r="V600" i="32" s="1"/>
  <c r="L600" i="32" s="1"/>
  <c r="T600" i="32" a="1"/>
  <c r="T600" i="32" s="1"/>
  <c r="S600" i="32" a="1"/>
  <c r="S600" i="32" s="1"/>
  <c r="E600" i="32" s="1"/>
  <c r="R600" i="32" a="1"/>
  <c r="R600" i="32" s="1"/>
  <c r="D600" i="32" s="1"/>
  <c r="V474" i="32" a="1"/>
  <c r="V474" i="32" s="1"/>
  <c r="L474" i="32" s="1"/>
  <c r="T474" i="32" a="1"/>
  <c r="T474" i="32" s="1"/>
  <c r="M1347" i="27" s="1"/>
  <c r="A1347" i="27" s="1"/>
  <c r="S474" i="32" a="1"/>
  <c r="S474" i="32" s="1"/>
  <c r="E474" i="32" s="1"/>
  <c r="R474" i="32" a="1"/>
  <c r="R474" i="32" s="1"/>
  <c r="D474" i="32" s="1"/>
  <c r="V592" i="32" a="1"/>
  <c r="V592" i="32" s="1"/>
  <c r="L592" i="32" s="1"/>
  <c r="T592" i="32" a="1"/>
  <c r="T592" i="32" s="1"/>
  <c r="S592" i="32" a="1"/>
  <c r="S592" i="32" s="1"/>
  <c r="E592" i="32" s="1"/>
  <c r="R592" i="32" a="1"/>
  <c r="R592" i="32" s="1"/>
  <c r="D592" i="32" s="1"/>
  <c r="V322" i="32" a="1"/>
  <c r="V322" i="32" s="1"/>
  <c r="L322" i="32" s="1"/>
  <c r="T322" i="32" a="1"/>
  <c r="T322" i="32" s="1"/>
  <c r="M1032" i="27" s="1"/>
  <c r="A1032" i="27" s="1"/>
  <c r="S322" i="32" a="1"/>
  <c r="S322" i="32" s="1"/>
  <c r="E322" i="32" s="1"/>
  <c r="R322" i="32" a="1"/>
  <c r="R322" i="32" s="1"/>
  <c r="D322" i="32" s="1"/>
  <c r="V598" i="32" a="1"/>
  <c r="V598" i="32" s="1"/>
  <c r="L598" i="32" s="1"/>
  <c r="T598" i="32" a="1"/>
  <c r="T598" i="32" s="1"/>
  <c r="R598" i="32" a="1"/>
  <c r="R598" i="32" s="1"/>
  <c r="D598" i="32" s="1"/>
  <c r="S598" i="32" a="1"/>
  <c r="S598" i="32" s="1"/>
  <c r="E598" i="32" s="1"/>
  <c r="V416" i="32" a="1"/>
  <c r="V416" i="32" s="1"/>
  <c r="L416" i="32" s="1"/>
  <c r="T416" i="32" a="1"/>
  <c r="T416" i="32" s="1"/>
  <c r="S416" i="32" a="1"/>
  <c r="S416" i="32" s="1"/>
  <c r="E416" i="32" s="1"/>
  <c r="R416" i="32" a="1"/>
  <c r="R416" i="32" s="1"/>
  <c r="D416" i="32" s="1"/>
  <c r="V572" i="32" a="1"/>
  <c r="V572" i="32" s="1"/>
  <c r="L572" i="32" s="1"/>
  <c r="T572" i="32" a="1"/>
  <c r="T572" i="32" s="1"/>
  <c r="S572" i="32" a="1"/>
  <c r="S572" i="32" s="1"/>
  <c r="E572" i="32" s="1"/>
  <c r="R572" i="32" a="1"/>
  <c r="R572" i="32" s="1"/>
  <c r="D572" i="32" s="1"/>
  <c r="V582" i="32" a="1"/>
  <c r="V582" i="32" s="1"/>
  <c r="L582" i="32" s="1"/>
  <c r="T582" i="32" a="1"/>
  <c r="T582" i="32" s="1"/>
  <c r="R582" i="32" a="1"/>
  <c r="R582" i="32" s="1"/>
  <c r="D582" i="32" s="1"/>
  <c r="S582" i="32" a="1"/>
  <c r="S582" i="32" s="1"/>
  <c r="E582" i="32" s="1"/>
  <c r="V340" i="32" a="1"/>
  <c r="V340" i="32" s="1"/>
  <c r="L340" i="32" s="1"/>
  <c r="T340" i="32" a="1"/>
  <c r="T340" i="32" s="1"/>
  <c r="S340" i="32" a="1"/>
  <c r="S340" i="32" s="1"/>
  <c r="E340" i="32" s="1"/>
  <c r="R340" i="32" a="1"/>
  <c r="R340" i="32" s="1"/>
  <c r="D340" i="32" s="1"/>
  <c r="V372" i="32" a="1"/>
  <c r="V372" i="32" s="1"/>
  <c r="L372" i="32" s="1"/>
  <c r="T372" i="32" a="1"/>
  <c r="T372" i="32" s="1"/>
  <c r="S372" i="32" a="1"/>
  <c r="S372" i="32" s="1"/>
  <c r="E372" i="32" s="1"/>
  <c r="R372" i="32" a="1"/>
  <c r="R372" i="32" s="1"/>
  <c r="D372" i="32" s="1"/>
  <c r="V440" i="32" a="1"/>
  <c r="V440" i="32" s="1"/>
  <c r="L440" i="32" s="1"/>
  <c r="T440" i="32" a="1"/>
  <c r="T440" i="32" s="1"/>
  <c r="S440" i="32" a="1"/>
  <c r="S440" i="32" s="1"/>
  <c r="E440" i="32" s="1"/>
  <c r="R440" i="32" a="1"/>
  <c r="R440" i="32" s="1"/>
  <c r="D440" i="32" s="1"/>
  <c r="V378" i="32" a="1"/>
  <c r="V378" i="32" s="1"/>
  <c r="L378" i="32" s="1"/>
  <c r="T378" i="32" a="1"/>
  <c r="T378" i="32" s="1"/>
  <c r="S378" i="32" a="1"/>
  <c r="S378" i="32" s="1"/>
  <c r="E378" i="32" s="1"/>
  <c r="R378" i="32" a="1"/>
  <c r="R378" i="32" s="1"/>
  <c r="D378" i="32" s="1"/>
  <c r="V472" i="32" a="1"/>
  <c r="V472" i="32" s="1"/>
  <c r="L472" i="32" s="1"/>
  <c r="T472" i="32" a="1"/>
  <c r="T472" i="32" s="1"/>
  <c r="M1345" i="27" s="1"/>
  <c r="A1345" i="27" s="1"/>
  <c r="S472" i="32" a="1"/>
  <c r="S472" i="32" s="1"/>
  <c r="E472" i="32" s="1"/>
  <c r="R472" i="32" a="1"/>
  <c r="R472" i="32" s="1"/>
  <c r="D472" i="32" s="1"/>
  <c r="V494" i="32" a="1"/>
  <c r="V494" i="32" s="1"/>
  <c r="L494" i="32" s="1"/>
  <c r="T494" i="32" a="1"/>
  <c r="T494" i="32" s="1"/>
  <c r="M1367" i="27" s="1"/>
  <c r="A1367" i="27" s="1"/>
  <c r="R494" i="32" a="1"/>
  <c r="R494" i="32" s="1"/>
  <c r="D494" i="32" s="1"/>
  <c r="S494" i="32" a="1"/>
  <c r="S494" i="32" s="1"/>
  <c r="E494" i="32" s="1"/>
  <c r="V588" i="32" a="1"/>
  <c r="V588" i="32" s="1"/>
  <c r="L588" i="32" s="1"/>
  <c r="T588" i="32" a="1"/>
  <c r="T588" i="32" s="1"/>
  <c r="S588" i="32" a="1"/>
  <c r="S588" i="32" s="1"/>
  <c r="E588" i="32" s="1"/>
  <c r="R588" i="32" a="1"/>
  <c r="R588" i="32" s="1"/>
  <c r="D588" i="32" s="1"/>
  <c r="V506" i="32" a="1"/>
  <c r="V506" i="32" s="1"/>
  <c r="L506" i="32" s="1"/>
  <c r="T506" i="32" a="1"/>
  <c r="T506" i="32" s="1"/>
  <c r="M1379" i="27" s="1"/>
  <c r="A1379" i="27" s="1"/>
  <c r="S506" i="32" a="1"/>
  <c r="S506" i="32" s="1"/>
  <c r="E506" i="32" s="1"/>
  <c r="R506" i="32" a="1"/>
  <c r="R506" i="32" s="1"/>
  <c r="D506" i="32" s="1"/>
  <c r="V358" i="32" a="1"/>
  <c r="V358" i="32" s="1"/>
  <c r="L358" i="32" s="1"/>
  <c r="T358" i="32" a="1"/>
  <c r="T358" i="32" s="1"/>
  <c r="R358" i="32" a="1"/>
  <c r="R358" i="32" s="1"/>
  <c r="D358" i="32" s="1"/>
  <c r="S358" i="32" a="1"/>
  <c r="S358" i="32" s="1"/>
  <c r="E358" i="32" s="1"/>
  <c r="V602" i="32" a="1"/>
  <c r="V602" i="32" s="1"/>
  <c r="L602" i="32" s="1"/>
  <c r="T602" i="32" a="1"/>
  <c r="T602" i="32" s="1"/>
  <c r="S602" i="32" a="1"/>
  <c r="S602" i="32" s="1"/>
  <c r="E602" i="32" s="1"/>
  <c r="R602" i="32" a="1"/>
  <c r="R602" i="32" s="1"/>
  <c r="D602" i="32" s="1"/>
  <c r="V382" i="32" a="1"/>
  <c r="V382" i="32" s="1"/>
  <c r="L382" i="32" s="1"/>
  <c r="T382" i="32" a="1"/>
  <c r="T382" i="32" s="1"/>
  <c r="R382" i="32" a="1"/>
  <c r="R382" i="32" s="1"/>
  <c r="D382" i="32" s="1"/>
  <c r="S382" i="32" a="1"/>
  <c r="S382" i="32" s="1"/>
  <c r="E382" i="32" s="1"/>
  <c r="V426" i="32" a="1"/>
  <c r="V426" i="32" s="1"/>
  <c r="L426" i="32" s="1"/>
  <c r="T426" i="32" a="1"/>
  <c r="T426" i="32" s="1"/>
  <c r="S426" i="32" a="1"/>
  <c r="S426" i="32" s="1"/>
  <c r="E426" i="32" s="1"/>
  <c r="R426" i="32" a="1"/>
  <c r="R426" i="32" s="1"/>
  <c r="D426" i="32" s="1"/>
  <c r="V562" i="32" a="1"/>
  <c r="V562" i="32" s="1"/>
  <c r="L562" i="32" s="1"/>
  <c r="T562" i="32" a="1"/>
  <c r="T562" i="32" s="1"/>
  <c r="S562" i="32" a="1"/>
  <c r="S562" i="32" s="1"/>
  <c r="E562" i="32" s="1"/>
  <c r="R562" i="32" a="1"/>
  <c r="R562" i="32" s="1"/>
  <c r="D562" i="32" s="1"/>
  <c r="V480" i="32" a="1"/>
  <c r="V480" i="32" s="1"/>
  <c r="L480" i="32" s="1"/>
  <c r="T480" i="32" a="1"/>
  <c r="T480" i="32" s="1"/>
  <c r="M1353" i="27" s="1"/>
  <c r="A1353" i="27" s="1"/>
  <c r="S480" i="32" a="1"/>
  <c r="S480" i="32" s="1"/>
  <c r="E480" i="32" s="1"/>
  <c r="R480" i="32" a="1"/>
  <c r="R480" i="32" s="1"/>
  <c r="D480" i="32" s="1"/>
  <c r="V336" i="32" a="1"/>
  <c r="V336" i="32" s="1"/>
  <c r="L336" i="32" s="1"/>
  <c r="T336" i="32" a="1"/>
  <c r="T336" i="32" s="1"/>
  <c r="S336" i="32" a="1"/>
  <c r="S336" i="32" s="1"/>
  <c r="E336" i="32" s="1"/>
  <c r="R336" i="32" a="1"/>
  <c r="R336" i="32" s="1"/>
  <c r="D336" i="32" s="1"/>
  <c r="V318" i="32" a="1"/>
  <c r="V318" i="32" s="1"/>
  <c r="L318" i="32" s="1"/>
  <c r="T318" i="32" a="1"/>
  <c r="T318" i="32" s="1"/>
  <c r="M1030" i="27" s="1"/>
  <c r="A1030" i="27" s="1"/>
  <c r="R318" i="32" a="1"/>
  <c r="R318" i="32" s="1"/>
  <c r="D318" i="32" s="1"/>
  <c r="S318" i="32" a="1"/>
  <c r="S318" i="32" s="1"/>
  <c r="E318" i="32" s="1"/>
  <c r="V606" i="32" a="1"/>
  <c r="V606" i="32" s="1"/>
  <c r="L606" i="32" s="1"/>
  <c r="T606" i="32" a="1"/>
  <c r="T606" i="32" s="1"/>
  <c r="S606" i="32" a="1"/>
  <c r="S606" i="32" s="1"/>
  <c r="E606" i="32" s="1"/>
  <c r="R606" i="32" a="1"/>
  <c r="R606" i="32" s="1"/>
  <c r="D606" i="32" s="1"/>
  <c r="V444" i="32" a="1"/>
  <c r="V444" i="32" s="1"/>
  <c r="L444" i="32" s="1"/>
  <c r="T444" i="32" a="1"/>
  <c r="T444" i="32" s="1"/>
  <c r="S444" i="32" a="1"/>
  <c r="S444" i="32" s="1"/>
  <c r="E444" i="32" s="1"/>
  <c r="R444" i="32" a="1"/>
  <c r="R444" i="32" s="1"/>
  <c r="D444" i="32" s="1"/>
  <c r="V424" i="32" a="1"/>
  <c r="V424" i="32" s="1"/>
  <c r="L424" i="32" s="1"/>
  <c r="T424" i="32" a="1"/>
  <c r="T424" i="32" s="1"/>
  <c r="S424" i="32" a="1"/>
  <c r="S424" i="32" s="1"/>
  <c r="E424" i="32" s="1"/>
  <c r="R424" i="32" a="1"/>
  <c r="R424" i="32" s="1"/>
  <c r="D424" i="32" s="1"/>
  <c r="V574" i="32" a="1"/>
  <c r="V574" i="32" s="1"/>
  <c r="L574" i="32" s="1"/>
  <c r="T574" i="32" a="1"/>
  <c r="T574" i="32" s="1"/>
  <c r="R574" i="32" a="1"/>
  <c r="R574" i="32" s="1"/>
  <c r="D574" i="32" s="1"/>
  <c r="S574" i="32" a="1"/>
  <c r="S574" i="32" s="1"/>
  <c r="E574" i="32" s="1"/>
  <c r="V484" i="32" a="1"/>
  <c r="V484" i="32" s="1"/>
  <c r="L484" i="32" s="1"/>
  <c r="T484" i="32" a="1"/>
  <c r="T484" i="32" s="1"/>
  <c r="M1357" i="27" s="1"/>
  <c r="A1357" i="27" s="1"/>
  <c r="S484" i="32" a="1"/>
  <c r="S484" i="32" s="1"/>
  <c r="E484" i="32" s="1"/>
  <c r="R484" i="32" a="1"/>
  <c r="R484" i="32" s="1"/>
  <c r="D484" i="32" s="1"/>
  <c r="V354" i="32" a="1"/>
  <c r="V354" i="32" s="1"/>
  <c r="L354" i="32" s="1"/>
  <c r="T354" i="32" a="1"/>
  <c r="T354" i="32" s="1"/>
  <c r="S354" i="32" a="1"/>
  <c r="S354" i="32" s="1"/>
  <c r="E354" i="32" s="1"/>
  <c r="R354" i="32" a="1"/>
  <c r="R354" i="32" s="1"/>
  <c r="D354" i="32" s="1"/>
  <c r="V512" i="32" a="1"/>
  <c r="V512" i="32" s="1"/>
  <c r="L512" i="32" s="1"/>
  <c r="T512" i="32" a="1"/>
  <c r="T512" i="32" s="1"/>
  <c r="M1385" i="27" s="1"/>
  <c r="A1385" i="27" s="1"/>
  <c r="S512" i="32" a="1"/>
  <c r="S512" i="32" s="1"/>
  <c r="E512" i="32" s="1"/>
  <c r="R512" i="32" a="1"/>
  <c r="R512" i="32" s="1"/>
  <c r="D512" i="32" s="1"/>
  <c r="V360" i="32" a="1"/>
  <c r="V360" i="32" s="1"/>
  <c r="L360" i="32" s="1"/>
  <c r="T360" i="32" a="1"/>
  <c r="T360" i="32" s="1"/>
  <c r="S360" i="32" a="1"/>
  <c r="S360" i="32" s="1"/>
  <c r="E360" i="32" s="1"/>
  <c r="R360" i="32" a="1"/>
  <c r="R360" i="32" s="1"/>
  <c r="D360" i="32" s="1"/>
  <c r="V450" i="32" a="1"/>
  <c r="V450" i="32" s="1"/>
  <c r="L450" i="32" s="1"/>
  <c r="T450" i="32" a="1"/>
  <c r="T450" i="32" s="1"/>
  <c r="S450" i="32" a="1"/>
  <c r="S450" i="32" s="1"/>
  <c r="E450" i="32" s="1"/>
  <c r="R450" i="32" a="1"/>
  <c r="R450" i="32" s="1"/>
  <c r="D450" i="32" s="1"/>
  <c r="V422" i="32" a="1"/>
  <c r="V422" i="32" s="1"/>
  <c r="L422" i="32" s="1"/>
  <c r="T422" i="32" a="1"/>
  <c r="T422" i="32" s="1"/>
  <c r="R422" i="32" a="1"/>
  <c r="R422" i="32" s="1"/>
  <c r="D422" i="32" s="1"/>
  <c r="S422" i="32" a="1"/>
  <c r="S422" i="32" s="1"/>
  <c r="E422" i="32" s="1"/>
  <c r="V460" i="32" a="1"/>
  <c r="V460" i="32" s="1"/>
  <c r="L460" i="32" s="1"/>
  <c r="T460" i="32" a="1"/>
  <c r="T460" i="32" s="1"/>
  <c r="S460" i="32" a="1"/>
  <c r="S460" i="32" s="1"/>
  <c r="E460" i="32" s="1"/>
  <c r="R460" i="32" a="1"/>
  <c r="R460" i="32" s="1"/>
  <c r="D460" i="32" s="1"/>
  <c r="V490" i="32" a="1"/>
  <c r="V490" i="32" s="1"/>
  <c r="L490" i="32" s="1"/>
  <c r="T490" i="32" a="1"/>
  <c r="T490" i="32" s="1"/>
  <c r="M1363" i="27" s="1"/>
  <c r="A1363" i="27" s="1"/>
  <c r="S490" i="32" a="1"/>
  <c r="S490" i="32" s="1"/>
  <c r="E490" i="32" s="1"/>
  <c r="R490" i="32" a="1"/>
  <c r="R490" i="32" s="1"/>
  <c r="D490" i="32" s="1"/>
  <c r="V584" i="32" a="1"/>
  <c r="V584" i="32" s="1"/>
  <c r="L584" i="32" s="1"/>
  <c r="T584" i="32" a="1"/>
  <c r="T584" i="32" s="1"/>
  <c r="S584" i="32" a="1"/>
  <c r="S584" i="32" s="1"/>
  <c r="E584" i="32" s="1"/>
  <c r="R584" i="32" a="1"/>
  <c r="R584" i="32" s="1"/>
  <c r="D584" i="32" s="1"/>
  <c r="V500" i="32" a="1"/>
  <c r="V500" i="32" s="1"/>
  <c r="L500" i="32" s="1"/>
  <c r="T500" i="32" a="1"/>
  <c r="T500" i="32" s="1"/>
  <c r="M1373" i="27" s="1"/>
  <c r="A1373" i="27" s="1"/>
  <c r="S500" i="32" a="1"/>
  <c r="S500" i="32" s="1"/>
  <c r="E500" i="32" s="1"/>
  <c r="R500" i="32" a="1"/>
  <c r="R500" i="32" s="1"/>
  <c r="D500" i="32" s="1"/>
  <c r="V328" i="32" a="1"/>
  <c r="V328" i="32" s="1"/>
  <c r="L328" i="32" s="1"/>
  <c r="T328" i="32" a="1"/>
  <c r="T328" i="32" s="1"/>
  <c r="M1035" i="27" s="1"/>
  <c r="A1035" i="27" s="1"/>
  <c r="S328" i="32" a="1"/>
  <c r="S328" i="32" s="1"/>
  <c r="E328" i="32" s="1"/>
  <c r="R328" i="32" a="1"/>
  <c r="R328" i="32" s="1"/>
  <c r="D328" i="32" s="1"/>
  <c r="V610" i="32" a="1"/>
  <c r="V610" i="32" s="1"/>
  <c r="L610" i="32" s="1"/>
  <c r="T610" i="32" a="1"/>
  <c r="T610" i="32" s="1"/>
  <c r="S610" i="32" a="1"/>
  <c r="S610" i="32" s="1"/>
  <c r="E610" i="32" s="1"/>
  <c r="R610" i="32" a="1"/>
  <c r="R610" i="32" s="1"/>
  <c r="D610" i="32" s="1"/>
  <c r="Q406" i="32"/>
  <c r="Q410" i="32"/>
  <c r="Q412" i="32"/>
  <c r="Q400" i="32"/>
  <c r="Q402" i="32"/>
  <c r="Q414" i="32"/>
  <c r="Q408" i="32"/>
  <c r="Q398" i="32"/>
  <c r="Q396" i="32"/>
  <c r="Q404" i="32"/>
  <c r="BE70" i="34"/>
  <c r="BF70" i="34"/>
  <c r="BF69" i="34"/>
  <c r="BE69" i="34"/>
  <c r="K322" i="32"/>
  <c r="K316" i="32"/>
  <c r="AO71" i="34"/>
  <c r="AP71" i="34" s="1"/>
  <c r="AT71" i="34"/>
  <c r="AR70" i="34"/>
  <c r="AQ70" i="34"/>
  <c r="AR69" i="34"/>
  <c r="AQ69" i="34"/>
  <c r="Q548" i="32"/>
  <c r="Q540" i="32"/>
  <c r="Q552" i="32"/>
  <c r="Q536" i="32"/>
  <c r="Q544" i="32"/>
  <c r="Q538" i="32"/>
  <c r="Q546" i="32"/>
  <c r="Q554" i="32"/>
  <c r="Q550" i="32"/>
  <c r="Q542" i="32"/>
  <c r="U985" i="32"/>
  <c r="AG29" i="31"/>
  <c r="Q518" i="32"/>
  <c r="Q530" i="32"/>
  <c r="Q522" i="32"/>
  <c r="Q528" i="32"/>
  <c r="Q520" i="32"/>
  <c r="Q532" i="32"/>
  <c r="Q534" i="32"/>
  <c r="Q524" i="32"/>
  <c r="Q526" i="32"/>
  <c r="Q516" i="32"/>
  <c r="D2339" i="27"/>
  <c r="P2338" i="27"/>
  <c r="K2338" i="27"/>
  <c r="K2337" i="27"/>
  <c r="L2339" i="27"/>
  <c r="P2337" i="27"/>
  <c r="X25" i="31"/>
  <c r="K401" i="27" s="1"/>
  <c r="P25" i="31"/>
  <c r="K399" i="27" s="1"/>
  <c r="G981" i="32"/>
  <c r="M488" i="27"/>
  <c r="I404" i="27"/>
  <c r="T25" i="31"/>
  <c r="K400" i="27" s="1"/>
  <c r="L25" i="31"/>
  <c r="K398" i="27" s="1"/>
  <c r="I405" i="27"/>
  <c r="I407" i="27"/>
  <c r="A985" i="32"/>
  <c r="I406" i="27"/>
  <c r="M413" i="27"/>
  <c r="F3096" i="27" l="1"/>
  <c r="K1295" i="27"/>
  <c r="K1296" i="27"/>
  <c r="K1318" i="27"/>
  <c r="K1317" i="27"/>
  <c r="K1299" i="27"/>
  <c r="K1300" i="27"/>
  <c r="K1290" i="27"/>
  <c r="K1289" i="27"/>
  <c r="K1326" i="27"/>
  <c r="K1325" i="27"/>
  <c r="K1268" i="27"/>
  <c r="K1267" i="27"/>
  <c r="K1312" i="27"/>
  <c r="K1311" i="27"/>
  <c r="K1291" i="27"/>
  <c r="K1292" i="27"/>
  <c r="K1211" i="27"/>
  <c r="K1212" i="27"/>
  <c r="K1302" i="27"/>
  <c r="K1301" i="27"/>
  <c r="K1198" i="27"/>
  <c r="K1197" i="27"/>
  <c r="K1319" i="27"/>
  <c r="K1320" i="27"/>
  <c r="K1307" i="27"/>
  <c r="K1308" i="27"/>
  <c r="K1200" i="27"/>
  <c r="K1199" i="27"/>
  <c r="K1201" i="27"/>
  <c r="K1202" i="27"/>
  <c r="K1323" i="27"/>
  <c r="K1324" i="27"/>
  <c r="K1297" i="27"/>
  <c r="K1298" i="27"/>
  <c r="K1313" i="27"/>
  <c r="K1314" i="27"/>
  <c r="K1332" i="27"/>
  <c r="K1331" i="27"/>
  <c r="K1304" i="27"/>
  <c r="K1303" i="27"/>
  <c r="K1321" i="27"/>
  <c r="K1322" i="27"/>
  <c r="K1194" i="27"/>
  <c r="K1193" i="27"/>
  <c r="K1327" i="27"/>
  <c r="K1328" i="27"/>
  <c r="K1265" i="27"/>
  <c r="K1266" i="27"/>
  <c r="K1330" i="27"/>
  <c r="K1329" i="27"/>
  <c r="K1310" i="27"/>
  <c r="K1309" i="27"/>
  <c r="K1305" i="27"/>
  <c r="K1306" i="27"/>
  <c r="K1224" i="27"/>
  <c r="K1223" i="27"/>
  <c r="K1316" i="27"/>
  <c r="K1315" i="27"/>
  <c r="K1294" i="27"/>
  <c r="K1293" i="27"/>
  <c r="A398" i="27"/>
  <c r="A400" i="27"/>
  <c r="A399" i="27"/>
  <c r="A401" i="27"/>
  <c r="R124" i="24"/>
  <c r="S124" i="24"/>
  <c r="Q124" i="24"/>
  <c r="P124" i="24"/>
  <c r="V516" i="32" a="1"/>
  <c r="V516" i="32" s="1"/>
  <c r="L516" i="32" s="1"/>
  <c r="T516" i="32" a="1"/>
  <c r="T516" i="32" s="1"/>
  <c r="M1389" i="27" s="1"/>
  <c r="A1389" i="27" s="1"/>
  <c r="S516" i="32" a="1"/>
  <c r="S516" i="32" s="1"/>
  <c r="E516" i="32" s="1"/>
  <c r="R516" i="32" a="1"/>
  <c r="R516" i="32" s="1"/>
  <c r="D516" i="32" s="1"/>
  <c r="V530" i="32" a="1"/>
  <c r="V530" i="32" s="1"/>
  <c r="L530" i="32" s="1"/>
  <c r="T530" i="32" a="1"/>
  <c r="T530" i="32" s="1"/>
  <c r="M1403" i="27" s="1"/>
  <c r="A1403" i="27" s="1"/>
  <c r="S530" i="32" a="1"/>
  <c r="S530" i="32" s="1"/>
  <c r="E530" i="32" s="1"/>
  <c r="R530" i="32" a="1"/>
  <c r="R530" i="32" s="1"/>
  <c r="D530" i="32" s="1"/>
  <c r="V414" i="32" a="1"/>
  <c r="V414" i="32" s="1"/>
  <c r="L414" i="32" s="1"/>
  <c r="T414" i="32" a="1"/>
  <c r="T414" i="32" s="1"/>
  <c r="R414" i="32" a="1"/>
  <c r="R414" i="32" s="1"/>
  <c r="D414" i="32" s="1"/>
  <c r="S414" i="32" a="1"/>
  <c r="S414" i="32" s="1"/>
  <c r="E414" i="32" s="1"/>
  <c r="V524" i="32" a="1"/>
  <c r="V524" i="32" s="1"/>
  <c r="L524" i="32" s="1"/>
  <c r="T524" i="32" a="1"/>
  <c r="T524" i="32" s="1"/>
  <c r="M1397" i="27" s="1"/>
  <c r="A1397" i="27" s="1"/>
  <c r="S524" i="32" a="1"/>
  <c r="S524" i="32" s="1"/>
  <c r="E524" i="32" s="1"/>
  <c r="R524" i="32" a="1"/>
  <c r="R524" i="32" s="1"/>
  <c r="D524" i="32" s="1"/>
  <c r="V528" i="32" a="1"/>
  <c r="V528" i="32" s="1"/>
  <c r="L528" i="32" s="1"/>
  <c r="T528" i="32" a="1"/>
  <c r="T528" i="32" s="1"/>
  <c r="M1401" i="27" s="1"/>
  <c r="A1401" i="27" s="1"/>
  <c r="S528" i="32" a="1"/>
  <c r="S528" i="32" s="1"/>
  <c r="E528" i="32" s="1"/>
  <c r="R528" i="32" a="1"/>
  <c r="R528" i="32" s="1"/>
  <c r="D528" i="32" s="1"/>
  <c r="V550" i="32" a="1"/>
  <c r="V550" i="32" s="1"/>
  <c r="L550" i="32" s="1"/>
  <c r="T550" i="32" a="1"/>
  <c r="T550" i="32" s="1"/>
  <c r="R550" i="32" a="1"/>
  <c r="R550" i="32" s="1"/>
  <c r="D550" i="32" s="1"/>
  <c r="S550" i="32" a="1"/>
  <c r="S550" i="32" s="1"/>
  <c r="E550" i="32" s="1"/>
  <c r="V544" i="32" a="1"/>
  <c r="V544" i="32" s="1"/>
  <c r="L544" i="32" s="1"/>
  <c r="T544" i="32" a="1"/>
  <c r="T544" i="32" s="1"/>
  <c r="S544" i="32" a="1"/>
  <c r="S544" i="32" s="1"/>
  <c r="E544" i="32" s="1"/>
  <c r="R544" i="32" a="1"/>
  <c r="R544" i="32" s="1"/>
  <c r="D544" i="32" s="1"/>
  <c r="V548" i="32" a="1"/>
  <c r="V548" i="32" s="1"/>
  <c r="L548" i="32" s="1"/>
  <c r="T548" i="32" a="1"/>
  <c r="T548" i="32" s="1"/>
  <c r="S548" i="32" a="1"/>
  <c r="S548" i="32" s="1"/>
  <c r="E548" i="32" s="1"/>
  <c r="R548" i="32" a="1"/>
  <c r="R548" i="32" s="1"/>
  <c r="D548" i="32" s="1"/>
  <c r="V398" i="32" a="1"/>
  <c r="V398" i="32" s="1"/>
  <c r="L398" i="32" s="1"/>
  <c r="T398" i="32" a="1"/>
  <c r="T398" i="32" s="1"/>
  <c r="R398" i="32" a="1"/>
  <c r="R398" i="32" s="1"/>
  <c r="D398" i="32" s="1"/>
  <c r="S398" i="32" a="1"/>
  <c r="S398" i="32" s="1"/>
  <c r="E398" i="32" s="1"/>
  <c r="V400" i="32" a="1"/>
  <c r="V400" i="32" s="1"/>
  <c r="L400" i="32" s="1"/>
  <c r="T400" i="32" a="1"/>
  <c r="T400" i="32" s="1"/>
  <c r="S400" i="32" a="1"/>
  <c r="S400" i="32" s="1"/>
  <c r="E400" i="32" s="1"/>
  <c r="R400" i="32" a="1"/>
  <c r="R400" i="32" s="1"/>
  <c r="D400" i="32" s="1"/>
  <c r="V522" i="32" a="1"/>
  <c r="V522" i="32" s="1"/>
  <c r="L522" i="32" s="1"/>
  <c r="T522" i="32" a="1"/>
  <c r="T522" i="32" s="1"/>
  <c r="M1395" i="27" s="1"/>
  <c r="A1395" i="27" s="1"/>
  <c r="S522" i="32" a="1"/>
  <c r="S522" i="32" s="1"/>
  <c r="E522" i="32" s="1"/>
  <c r="R522" i="32" a="1"/>
  <c r="R522" i="32" s="1"/>
  <c r="D522" i="32" s="1"/>
  <c r="V536" i="32" a="1"/>
  <c r="V536" i="32" s="1"/>
  <c r="L536" i="32" s="1"/>
  <c r="T536" i="32" a="1"/>
  <c r="T536" i="32" s="1"/>
  <c r="S536" i="32" a="1"/>
  <c r="S536" i="32" s="1"/>
  <c r="E536" i="32" s="1"/>
  <c r="R536" i="32" a="1"/>
  <c r="R536" i="32" s="1"/>
  <c r="D536" i="32" s="1"/>
  <c r="V408" i="32" a="1"/>
  <c r="V408" i="32" s="1"/>
  <c r="L408" i="32" s="1"/>
  <c r="T408" i="32" a="1"/>
  <c r="T408" i="32" s="1"/>
  <c r="S408" i="32" a="1"/>
  <c r="S408" i="32" s="1"/>
  <c r="E408" i="32" s="1"/>
  <c r="R408" i="32" a="1"/>
  <c r="R408" i="32" s="1"/>
  <c r="D408" i="32" s="1"/>
  <c r="V546" i="32" a="1"/>
  <c r="V546" i="32" s="1"/>
  <c r="L546" i="32" s="1"/>
  <c r="T546" i="32" a="1"/>
  <c r="T546" i="32" s="1"/>
  <c r="S546" i="32" a="1"/>
  <c r="S546" i="32" s="1"/>
  <c r="E546" i="32" s="1"/>
  <c r="R546" i="32" a="1"/>
  <c r="R546" i="32" s="1"/>
  <c r="D546" i="32" s="1"/>
  <c r="V410" i="32" a="1"/>
  <c r="V410" i="32" s="1"/>
  <c r="L410" i="32" s="1"/>
  <c r="T410" i="32" a="1"/>
  <c r="T410" i="32" s="1"/>
  <c r="S410" i="32" a="1"/>
  <c r="S410" i="32" s="1"/>
  <c r="E410" i="32" s="1"/>
  <c r="R410" i="32" a="1"/>
  <c r="R410" i="32" s="1"/>
  <c r="D410" i="32" s="1"/>
  <c r="V534" i="32" a="1"/>
  <c r="V534" i="32" s="1"/>
  <c r="L534" i="32" s="1"/>
  <c r="T534" i="32" a="1"/>
  <c r="T534" i="32" s="1"/>
  <c r="M1407" i="27" s="1"/>
  <c r="A1407" i="27" s="1"/>
  <c r="R534" i="32" a="1"/>
  <c r="R534" i="32" s="1"/>
  <c r="D534" i="32" s="1"/>
  <c r="S534" i="32" a="1"/>
  <c r="S534" i="32" s="1"/>
  <c r="E534" i="32" s="1"/>
  <c r="V554" i="32" a="1"/>
  <c r="V554" i="32" s="1"/>
  <c r="L554" i="32" s="1"/>
  <c r="T554" i="32" a="1"/>
  <c r="T554" i="32" s="1"/>
  <c r="S554" i="32" a="1"/>
  <c r="S554" i="32" s="1"/>
  <c r="E554" i="32" s="1"/>
  <c r="R554" i="32" a="1"/>
  <c r="R554" i="32" s="1"/>
  <c r="D554" i="32" s="1"/>
  <c r="V412" i="32" a="1"/>
  <c r="V412" i="32" s="1"/>
  <c r="L412" i="32" s="1"/>
  <c r="T412" i="32" a="1"/>
  <c r="T412" i="32" s="1"/>
  <c r="S412" i="32" a="1"/>
  <c r="S412" i="32" s="1"/>
  <c r="E412" i="32" s="1"/>
  <c r="R412" i="32" a="1"/>
  <c r="R412" i="32" s="1"/>
  <c r="D412" i="32" s="1"/>
  <c r="V532" i="32" a="1"/>
  <c r="V532" i="32" s="1"/>
  <c r="L532" i="32" s="1"/>
  <c r="T532" i="32" a="1"/>
  <c r="T532" i="32" s="1"/>
  <c r="M1405" i="27" s="1"/>
  <c r="A1405" i="27" s="1"/>
  <c r="S532" i="32" a="1"/>
  <c r="S532" i="32" s="1"/>
  <c r="E532" i="32" s="1"/>
  <c r="R532" i="32" a="1"/>
  <c r="R532" i="32" s="1"/>
  <c r="D532" i="32" s="1"/>
  <c r="V552" i="32" a="1"/>
  <c r="V552" i="32" s="1"/>
  <c r="L552" i="32" s="1"/>
  <c r="T552" i="32" a="1"/>
  <c r="T552" i="32" s="1"/>
  <c r="S552" i="32" a="1"/>
  <c r="S552" i="32" s="1"/>
  <c r="E552" i="32" s="1"/>
  <c r="R552" i="32" a="1"/>
  <c r="R552" i="32" s="1"/>
  <c r="D552" i="32" s="1"/>
  <c r="V404" i="32" a="1"/>
  <c r="V404" i="32" s="1"/>
  <c r="L404" i="32" s="1"/>
  <c r="T404" i="32" a="1"/>
  <c r="T404" i="32" s="1"/>
  <c r="S404" i="32" a="1"/>
  <c r="S404" i="32" s="1"/>
  <c r="E404" i="32" s="1"/>
  <c r="R404" i="32" a="1"/>
  <c r="R404" i="32" s="1"/>
  <c r="D404" i="32" s="1"/>
  <c r="V526" i="32" a="1"/>
  <c r="V526" i="32" s="1"/>
  <c r="L526" i="32" s="1"/>
  <c r="T526" i="32" a="1"/>
  <c r="T526" i="32" s="1"/>
  <c r="M1399" i="27" s="1"/>
  <c r="A1399" i="27" s="1"/>
  <c r="R526" i="32" a="1"/>
  <c r="R526" i="32" s="1"/>
  <c r="D526" i="32" s="1"/>
  <c r="S526" i="32" a="1"/>
  <c r="S526" i="32" s="1"/>
  <c r="E526" i="32" s="1"/>
  <c r="V520" i="32" a="1"/>
  <c r="V520" i="32" s="1"/>
  <c r="L520" i="32" s="1"/>
  <c r="T520" i="32" a="1"/>
  <c r="T520" i="32" s="1"/>
  <c r="M1393" i="27" s="1"/>
  <c r="A1393" i="27" s="1"/>
  <c r="S520" i="32" a="1"/>
  <c r="S520" i="32" s="1"/>
  <c r="E520" i="32" s="1"/>
  <c r="R520" i="32" a="1"/>
  <c r="R520" i="32" s="1"/>
  <c r="D520" i="32" s="1"/>
  <c r="V518" i="32" a="1"/>
  <c r="V518" i="32" s="1"/>
  <c r="L518" i="32" s="1"/>
  <c r="T518" i="32" a="1"/>
  <c r="T518" i="32" s="1"/>
  <c r="M1391" i="27" s="1"/>
  <c r="A1391" i="27" s="1"/>
  <c r="R518" i="32" a="1"/>
  <c r="R518" i="32" s="1"/>
  <c r="D518" i="32" s="1"/>
  <c r="S518" i="32" a="1"/>
  <c r="S518" i="32" s="1"/>
  <c r="E518" i="32" s="1"/>
  <c r="V542" i="32" a="1"/>
  <c r="V542" i="32" s="1"/>
  <c r="L542" i="32" s="1"/>
  <c r="T542" i="32" a="1"/>
  <c r="T542" i="32" s="1"/>
  <c r="R542" i="32" a="1"/>
  <c r="R542" i="32" s="1"/>
  <c r="D542" i="32" s="1"/>
  <c r="S542" i="32" a="1"/>
  <c r="S542" i="32" s="1"/>
  <c r="E542" i="32" s="1"/>
  <c r="V538" i="32" a="1"/>
  <c r="V538" i="32" s="1"/>
  <c r="L538" i="32" s="1"/>
  <c r="T538" i="32" a="1"/>
  <c r="T538" i="32" s="1"/>
  <c r="S538" i="32" a="1"/>
  <c r="S538" i="32" s="1"/>
  <c r="E538" i="32" s="1"/>
  <c r="R538" i="32" a="1"/>
  <c r="R538" i="32" s="1"/>
  <c r="D538" i="32" s="1"/>
  <c r="V540" i="32" a="1"/>
  <c r="V540" i="32" s="1"/>
  <c r="L540" i="32" s="1"/>
  <c r="T540" i="32" a="1"/>
  <c r="T540" i="32" s="1"/>
  <c r="S540" i="32" a="1"/>
  <c r="S540" i="32" s="1"/>
  <c r="E540" i="32" s="1"/>
  <c r="R540" i="32" a="1"/>
  <c r="R540" i="32" s="1"/>
  <c r="D540" i="32" s="1"/>
  <c r="V396" i="32" a="1"/>
  <c r="V396" i="32" s="1"/>
  <c r="L396" i="32" s="1"/>
  <c r="T396" i="32" a="1"/>
  <c r="T396" i="32" s="1"/>
  <c r="S396" i="32" a="1"/>
  <c r="S396" i="32" s="1"/>
  <c r="E396" i="32" s="1"/>
  <c r="R396" i="32" a="1"/>
  <c r="R396" i="32" s="1"/>
  <c r="D396" i="32" s="1"/>
  <c r="V402" i="32" a="1"/>
  <c r="V402" i="32" s="1"/>
  <c r="L402" i="32" s="1"/>
  <c r="T402" i="32" a="1"/>
  <c r="T402" i="32" s="1"/>
  <c r="S402" i="32" a="1"/>
  <c r="S402" i="32" s="1"/>
  <c r="E402" i="32" s="1"/>
  <c r="R402" i="32" a="1"/>
  <c r="R402" i="32" s="1"/>
  <c r="D402" i="32" s="1"/>
  <c r="V406" i="32" a="1"/>
  <c r="V406" i="32" s="1"/>
  <c r="L406" i="32" s="1"/>
  <c r="T406" i="32" a="1"/>
  <c r="T406" i="32" s="1"/>
  <c r="R406" i="32" a="1"/>
  <c r="R406" i="32" s="1"/>
  <c r="D406" i="32" s="1"/>
  <c r="S406" i="32" a="1"/>
  <c r="S406" i="32" s="1"/>
  <c r="E406" i="32" s="1"/>
  <c r="BE71" i="34"/>
  <c r="BF71" i="34"/>
  <c r="AT72" i="34"/>
  <c r="AO72" i="34"/>
  <c r="AP72" i="34" s="1"/>
  <c r="AR71" i="34"/>
  <c r="AQ71" i="34"/>
  <c r="U987" i="32"/>
  <c r="AG31" i="31"/>
  <c r="P2339" i="27"/>
  <c r="D2340" i="27"/>
  <c r="L2340" i="27"/>
  <c r="K2339" i="27"/>
  <c r="I411" i="27"/>
  <c r="T27" i="31"/>
  <c r="K406" i="27" s="1"/>
  <c r="J412" i="27"/>
  <c r="M411" i="27"/>
  <c r="G983" i="32"/>
  <c r="J410" i="27"/>
  <c r="I410" i="27"/>
  <c r="X27" i="31"/>
  <c r="K407" i="27" s="1"/>
  <c r="N413" i="27"/>
  <c r="I413" i="27"/>
  <c r="M410" i="27"/>
  <c r="M412" i="27"/>
  <c r="P27" i="31"/>
  <c r="K405" i="27" s="1"/>
  <c r="L27" i="31"/>
  <c r="K404" i="27" s="1"/>
  <c r="I412" i="27"/>
  <c r="N412" i="27"/>
  <c r="J411" i="27"/>
  <c r="A987" i="32"/>
  <c r="N410" i="27"/>
  <c r="J413" i="27"/>
  <c r="N411" i="27"/>
  <c r="J419" i="27"/>
  <c r="F3097" i="27" l="1"/>
  <c r="K1276" i="27"/>
  <c r="K1275" i="27"/>
  <c r="K1277" i="27"/>
  <c r="K1278" i="27"/>
  <c r="K1283" i="27"/>
  <c r="K1284" i="27"/>
  <c r="K1281" i="27"/>
  <c r="K1282" i="27"/>
  <c r="K1272" i="27"/>
  <c r="K1271" i="27"/>
  <c r="K1287" i="27"/>
  <c r="K1288" i="27"/>
  <c r="K1280" i="27"/>
  <c r="K1279" i="27"/>
  <c r="K1269" i="27"/>
  <c r="K1270" i="27"/>
  <c r="K1285" i="27"/>
  <c r="K1286" i="27"/>
  <c r="K1273" i="27"/>
  <c r="K1274" i="27"/>
  <c r="A404" i="27"/>
  <c r="A405" i="27"/>
  <c r="A407" i="27"/>
  <c r="A406" i="27"/>
  <c r="R126" i="24"/>
  <c r="S126" i="24"/>
  <c r="Q126" i="24"/>
  <c r="P126" i="24"/>
  <c r="BE72" i="34"/>
  <c r="BF72" i="34"/>
  <c r="AO73" i="34"/>
  <c r="AP73" i="34" s="1"/>
  <c r="AT73" i="34"/>
  <c r="AR72" i="34"/>
  <c r="AQ72" i="34"/>
  <c r="U989" i="32"/>
  <c r="AG33" i="31"/>
  <c r="P2340" i="27"/>
  <c r="K2340" i="27"/>
  <c r="D2341" i="27"/>
  <c r="L2341" i="27"/>
  <c r="N417" i="27"/>
  <c r="N419" i="27"/>
  <c r="L29" i="31"/>
  <c r="K410" i="27" s="1"/>
  <c r="M419" i="27"/>
  <c r="G985" i="32"/>
  <c r="N416" i="27"/>
  <c r="P29" i="31"/>
  <c r="K411" i="27" s="1"/>
  <c r="J416" i="27"/>
  <c r="J418" i="27"/>
  <c r="I418" i="27"/>
  <c r="X29" i="31"/>
  <c r="K413" i="27" s="1"/>
  <c r="I417" i="27"/>
  <c r="M418" i="27"/>
  <c r="J417" i="27"/>
  <c r="I419" i="27"/>
  <c r="M417" i="27"/>
  <c r="T29" i="31"/>
  <c r="K412" i="27" s="1"/>
  <c r="I416" i="27"/>
  <c r="M416" i="27"/>
  <c r="A989" i="32"/>
  <c r="N418" i="27"/>
  <c r="J424" i="27"/>
  <c r="F3098" i="27" l="1"/>
  <c r="A412" i="27"/>
  <c r="A413" i="27"/>
  <c r="A411" i="27"/>
  <c r="A410" i="27"/>
  <c r="R128" i="24"/>
  <c r="S128" i="24"/>
  <c r="Q128" i="24"/>
  <c r="P128" i="24"/>
  <c r="BE73" i="34"/>
  <c r="BF73" i="34"/>
  <c r="AO74" i="34"/>
  <c r="AP74" i="34" s="1"/>
  <c r="AT74" i="34"/>
  <c r="AR73" i="34"/>
  <c r="AQ73" i="34"/>
  <c r="U991" i="32"/>
  <c r="AG35" i="31"/>
  <c r="L2342" i="27"/>
  <c r="D2342" i="27"/>
  <c r="P2341" i="27"/>
  <c r="K2341" i="27"/>
  <c r="P31" i="31"/>
  <c r="K417" i="27" s="1"/>
  <c r="M424" i="27"/>
  <c r="N422" i="27"/>
  <c r="M425" i="27"/>
  <c r="I422" i="27"/>
  <c r="I423" i="27"/>
  <c r="I425" i="27"/>
  <c r="J422" i="27"/>
  <c r="M423" i="27"/>
  <c r="X31" i="31"/>
  <c r="K419" i="27" s="1"/>
  <c r="T31" i="31"/>
  <c r="K418" i="27" s="1"/>
  <c r="G987" i="32"/>
  <c r="N424" i="27"/>
  <c r="I424" i="27"/>
  <c r="N425" i="27"/>
  <c r="L31" i="31"/>
  <c r="K416" i="27" s="1"/>
  <c r="J423" i="27"/>
  <c r="A991" i="32"/>
  <c r="M422" i="27"/>
  <c r="J425" i="27"/>
  <c r="N423" i="27"/>
  <c r="J429" i="27"/>
  <c r="J431" i="27"/>
  <c r="J430" i="27"/>
  <c r="F3099" i="27" l="1"/>
  <c r="A416" i="27"/>
  <c r="A418" i="27"/>
  <c r="A419" i="27"/>
  <c r="A417" i="27"/>
  <c r="R130" i="24"/>
  <c r="S130" i="24"/>
  <c r="Q130" i="24"/>
  <c r="P130" i="24"/>
  <c r="BE74" i="34"/>
  <c r="BF74" i="34"/>
  <c r="AR74" i="34"/>
  <c r="AQ74" i="34"/>
  <c r="U993" i="32"/>
  <c r="AG37" i="31"/>
  <c r="P2342" i="27"/>
  <c r="K2342" i="27"/>
  <c r="N430" i="27"/>
  <c r="L33" i="31"/>
  <c r="K422" i="27" s="1"/>
  <c r="M430" i="27"/>
  <c r="I431" i="27"/>
  <c r="M429" i="27"/>
  <c r="J434" i="27"/>
  <c r="N429" i="27"/>
  <c r="X33" i="31"/>
  <c r="K425" i="27" s="1"/>
  <c r="N431" i="27"/>
  <c r="T33" i="31"/>
  <c r="K424" i="27" s="1"/>
  <c r="P33" i="31"/>
  <c r="K423" i="27" s="1"/>
  <c r="J428" i="27"/>
  <c r="I429" i="27"/>
  <c r="G989" i="32"/>
  <c r="N428" i="27"/>
  <c r="I430" i="27"/>
  <c r="J436" i="27"/>
  <c r="I428" i="27"/>
  <c r="M428" i="27"/>
  <c r="M431" i="27"/>
  <c r="A993" i="32"/>
  <c r="J437" i="27"/>
  <c r="F3101" i="27" l="1"/>
  <c r="F3100" i="27"/>
  <c r="A423" i="27"/>
  <c r="A424" i="27"/>
  <c r="A425" i="27"/>
  <c r="A422" i="27"/>
  <c r="R132" i="24"/>
  <c r="S132" i="24"/>
  <c r="Q132" i="24"/>
  <c r="P132" i="24"/>
  <c r="AO75" i="34"/>
  <c r="AP75" i="34" s="1"/>
  <c r="AT75" i="34"/>
  <c r="U995" i="32"/>
  <c r="D2343" i="27"/>
  <c r="L2343" i="27"/>
  <c r="P35" i="31"/>
  <c r="K429" i="27" s="1"/>
  <c r="N434" i="27"/>
  <c r="N436" i="27"/>
  <c r="A995" i="32"/>
  <c r="G991" i="32"/>
  <c r="M437" i="27"/>
  <c r="J435" i="27"/>
  <c r="N437" i="27"/>
  <c r="M435" i="27"/>
  <c r="X35" i="31"/>
  <c r="K431" i="27" s="1"/>
  <c r="I435" i="27"/>
  <c r="M436" i="27"/>
  <c r="I437" i="27"/>
  <c r="L35" i="31"/>
  <c r="K428" i="27" s="1"/>
  <c r="I434" i="27"/>
  <c r="I436" i="27"/>
  <c r="T35" i="31"/>
  <c r="K430" i="27" s="1"/>
  <c r="M434" i="27"/>
  <c r="N435" i="27"/>
  <c r="F3102" i="27" l="1"/>
  <c r="A430" i="27"/>
  <c r="A428" i="27"/>
  <c r="A431" i="27"/>
  <c r="A429" i="27"/>
  <c r="R134" i="24"/>
  <c r="S134" i="24"/>
  <c r="Q134" i="24"/>
  <c r="P134" i="24"/>
  <c r="BF75" i="34"/>
  <c r="BE75" i="34"/>
  <c r="AO76" i="34"/>
  <c r="AP76" i="34" s="1"/>
  <c r="AT76" i="34"/>
  <c r="AR75" i="34"/>
  <c r="AQ75" i="34"/>
  <c r="U997" i="32"/>
  <c r="P2343" i="27"/>
  <c r="L2344" i="27"/>
  <c r="D2344" i="27"/>
  <c r="K2343" i="27"/>
  <c r="L37" i="31"/>
  <c r="K434" i="27" s="1"/>
  <c r="G993" i="32"/>
  <c r="A997" i="32"/>
  <c r="X37" i="31"/>
  <c r="K437" i="27" s="1"/>
  <c r="M155" i="27"/>
  <c r="N363" i="27"/>
  <c r="M363" i="27"/>
  <c r="N155" i="27"/>
  <c r="I155" i="27"/>
  <c r="P37" i="31"/>
  <c r="K435" i="27" s="1"/>
  <c r="I363" i="27"/>
  <c r="T37" i="31"/>
  <c r="K436" i="27" s="1"/>
  <c r="F3103" i="27" l="1"/>
  <c r="A436" i="27"/>
  <c r="A435" i="27"/>
  <c r="A437" i="27"/>
  <c r="A434" i="27"/>
  <c r="R136" i="24"/>
  <c r="S136" i="24"/>
  <c r="Q136" i="24"/>
  <c r="P136" i="24"/>
  <c r="BE76" i="34"/>
  <c r="BF76" i="34"/>
  <c r="AO77" i="34"/>
  <c r="AP77" i="34" s="1"/>
  <c r="AT77" i="34"/>
  <c r="AQ76" i="34"/>
  <c r="AR76" i="34"/>
  <c r="U999" i="32"/>
  <c r="P2344" i="27"/>
  <c r="L2345" i="27"/>
  <c r="K2344" i="27"/>
  <c r="D2345" i="27"/>
  <c r="G871" i="27"/>
  <c r="G995" i="32"/>
  <c r="P17" i="30"/>
  <c r="K155" i="27" s="1"/>
  <c r="E481" i="27"/>
  <c r="P13" i="31"/>
  <c r="K363" i="27" s="1"/>
  <c r="A999" i="32"/>
  <c r="F3104" i="27" l="1"/>
  <c r="A363" i="27"/>
  <c r="A155" i="27"/>
  <c r="T155" i="27" s="1"/>
  <c r="Q112" i="24"/>
  <c r="Q62" i="24"/>
  <c r="BF77" i="34"/>
  <c r="BE77" i="34"/>
  <c r="AO78" i="34"/>
  <c r="AP78" i="34" s="1"/>
  <c r="AT78" i="34"/>
  <c r="AR77" i="34"/>
  <c r="AQ77" i="34"/>
  <c r="U1001" i="32"/>
  <c r="L2346" i="27"/>
  <c r="K2345" i="27"/>
  <c r="P2345" i="27"/>
  <c r="D2346" i="27"/>
  <c r="L488" i="27"/>
  <c r="G997" i="32"/>
  <c r="G19" i="33"/>
  <c r="D481" i="27" s="1"/>
  <c r="F3105" i="27" l="1"/>
  <c r="E159" i="24"/>
  <c r="BE78" i="34"/>
  <c r="BF78" i="34"/>
  <c r="AT79" i="34"/>
  <c r="AO79" i="34"/>
  <c r="AP79" i="34" s="1"/>
  <c r="AR78" i="34"/>
  <c r="AQ78" i="34"/>
  <c r="U1003" i="32"/>
  <c r="F173" i="24"/>
  <c r="P2346" i="27"/>
  <c r="K2346" i="27"/>
  <c r="D2347" i="27"/>
  <c r="L2347" i="27"/>
  <c r="G999" i="32"/>
  <c r="A1001" i="32"/>
  <c r="F3106" i="27" l="1"/>
  <c r="F3107" i="27"/>
  <c r="BE79" i="34"/>
  <c r="BF79" i="34"/>
  <c r="AT80" i="34"/>
  <c r="AO80" i="34"/>
  <c r="AP80" i="34" s="1"/>
  <c r="AR79" i="34"/>
  <c r="AQ79" i="34"/>
  <c r="U1005" i="32"/>
  <c r="K1411" i="27"/>
  <c r="F1411" i="27"/>
  <c r="I1411" i="27"/>
  <c r="P2347" i="27"/>
  <c r="K2347" i="27"/>
  <c r="D2348" i="27"/>
  <c r="L2348" i="27"/>
  <c r="I381" i="27"/>
  <c r="A1003" i="32"/>
  <c r="A1005" i="32"/>
  <c r="M173" i="27"/>
  <c r="L481" i="27"/>
  <c r="I173" i="27"/>
  <c r="I496" i="27"/>
  <c r="J706" i="27"/>
  <c r="N173" i="27"/>
  <c r="L706" i="27"/>
  <c r="R481" i="27"/>
  <c r="N381" i="27"/>
  <c r="M381" i="27"/>
  <c r="I481" i="27"/>
  <c r="E496" i="27"/>
  <c r="A330" i="32"/>
  <c r="G1001" i="32"/>
  <c r="F496" i="27"/>
  <c r="F3108" i="27" l="1"/>
  <c r="E1037" i="27"/>
  <c r="M1039" i="27"/>
  <c r="A1039" i="27" s="1"/>
  <c r="L1036" i="27"/>
  <c r="L1038" i="27"/>
  <c r="E1040" i="27"/>
  <c r="N1038" i="27"/>
  <c r="G1038" i="27"/>
  <c r="K1038" i="27"/>
  <c r="H1039" i="27"/>
  <c r="N1036" i="27"/>
  <c r="I1039" i="27"/>
  <c r="E1038" i="27"/>
  <c r="E1039" i="27"/>
  <c r="I1036" i="27"/>
  <c r="O1036" i="27"/>
  <c r="I1037" i="27"/>
  <c r="J1039" i="27"/>
  <c r="N1037" i="27"/>
  <c r="L1037" i="27"/>
  <c r="G1037" i="27"/>
  <c r="H1040" i="27"/>
  <c r="M1038" i="27"/>
  <c r="A1038" i="27" s="1"/>
  <c r="G1040" i="27"/>
  <c r="O1039" i="27"/>
  <c r="I1040" i="27"/>
  <c r="K1039" i="27"/>
  <c r="N1040" i="27"/>
  <c r="L1039" i="27"/>
  <c r="I1038" i="27"/>
  <c r="N1039" i="27"/>
  <c r="K1040" i="27"/>
  <c r="H1037" i="27"/>
  <c r="J1040" i="27"/>
  <c r="H1038" i="27"/>
  <c r="O1040" i="27"/>
  <c r="O1038" i="27"/>
  <c r="J1038" i="27"/>
  <c r="M1036" i="27"/>
  <c r="A1036" i="27" s="1"/>
  <c r="O1037" i="27"/>
  <c r="L1040" i="27"/>
  <c r="K1036" i="27"/>
  <c r="K1037" i="27"/>
  <c r="M1037" i="27"/>
  <c r="A1037" i="27" s="1"/>
  <c r="J1037" i="27"/>
  <c r="M1040" i="27"/>
  <c r="A1040" i="27" s="1"/>
  <c r="G1039" i="27"/>
  <c r="K888" i="27"/>
  <c r="K890" i="27"/>
  <c r="K886" i="27"/>
  <c r="K889" i="27"/>
  <c r="K887" i="27"/>
  <c r="I1336" i="27"/>
  <c r="E563" i="27"/>
  <c r="E562" i="27"/>
  <c r="E561" i="27"/>
  <c r="E560" i="27"/>
  <c r="E559" i="27"/>
  <c r="E519" i="27"/>
  <c r="E535" i="27"/>
  <c r="E515" i="27"/>
  <c r="E513" i="27"/>
  <c r="E527" i="27"/>
  <c r="E551" i="27"/>
  <c r="E538" i="27"/>
  <c r="E531" i="27"/>
  <c r="E555" i="27"/>
  <c r="E557" i="27"/>
  <c r="E512" i="27"/>
  <c r="E541" i="27"/>
  <c r="E546" i="27"/>
  <c r="E520" i="27"/>
  <c r="E549" i="27"/>
  <c r="E526" i="27"/>
  <c r="E556" i="27"/>
  <c r="E539" i="27"/>
  <c r="E532" i="27"/>
  <c r="E554" i="27"/>
  <c r="E537" i="27"/>
  <c r="E533" i="27"/>
  <c r="E547" i="27"/>
  <c r="E552" i="27"/>
  <c r="E522" i="27"/>
  <c r="E558" i="27"/>
  <c r="E518" i="27"/>
  <c r="E545" i="27"/>
  <c r="E521" i="27"/>
  <c r="E516" i="27"/>
  <c r="E540" i="27"/>
  <c r="E524" i="27"/>
  <c r="E517" i="27"/>
  <c r="E530" i="27"/>
  <c r="E543" i="27"/>
  <c r="E553" i="27"/>
  <c r="E534" i="27"/>
  <c r="E548" i="27"/>
  <c r="E529" i="27"/>
  <c r="E542" i="27"/>
  <c r="E525" i="27"/>
  <c r="E523" i="27"/>
  <c r="E544" i="27"/>
  <c r="E514" i="27"/>
  <c r="E528" i="27"/>
  <c r="E550" i="27"/>
  <c r="E536" i="27"/>
  <c r="E511" i="27"/>
  <c r="BE80" i="34"/>
  <c r="BF80" i="34"/>
  <c r="F159" i="24"/>
  <c r="H159" i="24"/>
  <c r="AT81" i="34"/>
  <c r="AO81" i="34"/>
  <c r="AP81" i="34" s="1"/>
  <c r="AR80" i="34"/>
  <c r="AQ80" i="34"/>
  <c r="U1007" i="32"/>
  <c r="I1182" i="27"/>
  <c r="P2348" i="27"/>
  <c r="K2348" i="27"/>
  <c r="D2349" i="27"/>
  <c r="L2349" i="27"/>
  <c r="I511" i="27"/>
  <c r="K511" i="27"/>
  <c r="L511" i="27"/>
  <c r="J511" i="27"/>
  <c r="G49" i="33"/>
  <c r="D496" i="27" s="1"/>
  <c r="P19" i="31"/>
  <c r="K381" i="27" s="1"/>
  <c r="V13" i="33"/>
  <c r="I706" i="27" s="1"/>
  <c r="G1003" i="32"/>
  <c r="P23" i="30"/>
  <c r="K173" i="27" s="1"/>
  <c r="A1007" i="32"/>
  <c r="I492" i="27"/>
  <c r="F3109" i="27" l="1"/>
  <c r="I1032" i="27"/>
  <c r="A706" i="27"/>
  <c r="H518" i="27"/>
  <c r="H519" i="27" s="1"/>
  <c r="H520" i="27" s="1"/>
  <c r="H521" i="27" s="1"/>
  <c r="H522" i="27" s="1"/>
  <c r="A511" i="27"/>
  <c r="H511" i="27"/>
  <c r="A381" i="27"/>
  <c r="A173" i="27"/>
  <c r="T173" i="27" s="1"/>
  <c r="Q118" i="24"/>
  <c r="Q68" i="24"/>
  <c r="E189" i="24"/>
  <c r="N153" i="24"/>
  <c r="BE81" i="34"/>
  <c r="BF81" i="34"/>
  <c r="AO82" i="34"/>
  <c r="AP82" i="34" s="1"/>
  <c r="AT82" i="34"/>
  <c r="AQ81" i="34"/>
  <c r="AR81" i="34"/>
  <c r="U1009" i="32"/>
  <c r="P2349" i="27"/>
  <c r="K2349" i="27"/>
  <c r="L2350" i="27"/>
  <c r="D2350" i="27"/>
  <c r="G1005" i="32"/>
  <c r="A1009" i="32"/>
  <c r="I488" i="27"/>
  <c r="G496" i="27"/>
  <c r="F3110" i="27" l="1"/>
  <c r="G1336" i="27"/>
  <c r="H523" i="27"/>
  <c r="H524" i="27"/>
  <c r="H525" i="27" s="1"/>
  <c r="H526" i="27" s="1"/>
  <c r="H527" i="27" s="1"/>
  <c r="H528" i="27" s="1"/>
  <c r="G1182" i="27"/>
  <c r="BE82" i="34"/>
  <c r="BF82" i="34"/>
  <c r="AT83" i="34"/>
  <c r="AO83" i="34"/>
  <c r="AP83" i="34" s="1"/>
  <c r="AR82" i="34"/>
  <c r="AQ82" i="34"/>
  <c r="U1011" i="32"/>
  <c r="D2351" i="27"/>
  <c r="P2350" i="27"/>
  <c r="K2350" i="27"/>
  <c r="L2351" i="27"/>
  <c r="G1007" i="32"/>
  <c r="G492" i="27"/>
  <c r="A1011" i="32"/>
  <c r="F3111" i="27" l="1"/>
  <c r="G1032" i="27"/>
  <c r="H529" i="27"/>
  <c r="H530" i="27"/>
  <c r="H531" i="27" s="1"/>
  <c r="H532" i="27" s="1"/>
  <c r="H533" i="27" s="1"/>
  <c r="H534" i="27" s="1"/>
  <c r="BF83" i="34"/>
  <c r="BE83" i="34"/>
  <c r="AT84" i="34"/>
  <c r="AO84" i="34"/>
  <c r="AP84" i="34" s="1"/>
  <c r="AR83" i="34"/>
  <c r="AQ83" i="34"/>
  <c r="U1013" i="32"/>
  <c r="O1182" i="27"/>
  <c r="P1411" i="27"/>
  <c r="C511" i="27"/>
  <c r="D2352" i="27"/>
  <c r="K2351" i="27"/>
  <c r="P2351" i="27"/>
  <c r="L2352" i="27"/>
  <c r="G1009" i="32"/>
  <c r="A340" i="32"/>
  <c r="A629" i="32"/>
  <c r="A1013" i="32"/>
  <c r="G488" i="27"/>
  <c r="O492" i="27"/>
  <c r="P496" i="27"/>
  <c r="F3112" i="27" l="1"/>
  <c r="F3113" i="27"/>
  <c r="E2184" i="27"/>
  <c r="E2155" i="27"/>
  <c r="E2035" i="27"/>
  <c r="E2051" i="27"/>
  <c r="E2028" i="27"/>
  <c r="H2076" i="27"/>
  <c r="K2124" i="27"/>
  <c r="K2023" i="27"/>
  <c r="K2071" i="27"/>
  <c r="O2119" i="27"/>
  <c r="P2167" i="27"/>
  <c r="H2024" i="27"/>
  <c r="F2042" i="27"/>
  <c r="N2038" i="27"/>
  <c r="J2035" i="27"/>
  <c r="K2044" i="27"/>
  <c r="O2092" i="27"/>
  <c r="N2039" i="27"/>
  <c r="G2079" i="27"/>
  <c r="E2127" i="27"/>
  <c r="H2175" i="27"/>
  <c r="J2089" i="27"/>
  <c r="K2058" i="27"/>
  <c r="M2054" i="27"/>
  <c r="A2054" i="27" s="1"/>
  <c r="J2060" i="27"/>
  <c r="K2108" i="27"/>
  <c r="E2157" i="27"/>
  <c r="K2055" i="27"/>
  <c r="O2103" i="27"/>
  <c r="P2151" i="27"/>
  <c r="E2191" i="27"/>
  <c r="H2026" i="27"/>
  <c r="E2036" i="27"/>
  <c r="G2084" i="27"/>
  <c r="G2172" i="27"/>
  <c r="J2031" i="27"/>
  <c r="I2079" i="27"/>
  <c r="O2127" i="27"/>
  <c r="F2184" i="27"/>
  <c r="F2050" i="27"/>
  <c r="K2046" i="27"/>
  <c r="N2060" i="27"/>
  <c r="E2100" i="27"/>
  <c r="H2109" i="27"/>
  <c r="E2047" i="27"/>
  <c r="J2095" i="27"/>
  <c r="I2143" i="27"/>
  <c r="M2191" i="27"/>
  <c r="A2191" i="27" s="1"/>
  <c r="N2026" i="27"/>
  <c r="E2154" i="27"/>
  <c r="I2070" i="27"/>
  <c r="E2020" i="27"/>
  <c r="F2068" i="27"/>
  <c r="K2116" i="27"/>
  <c r="I2063" i="27"/>
  <c r="O2111" i="27"/>
  <c r="P2159" i="27"/>
  <c r="E2016" i="27"/>
  <c r="F2034" i="27"/>
  <c r="K2022" i="27"/>
  <c r="N2094" i="27"/>
  <c r="N2044" i="27"/>
  <c r="F2084" i="27"/>
  <c r="G2031" i="27"/>
  <c r="J2079" i="27"/>
  <c r="K2127" i="27"/>
  <c r="M2175" i="27"/>
  <c r="A2175" i="27" s="1"/>
  <c r="F2049" i="27"/>
  <c r="O2058" i="27"/>
  <c r="P2054" i="27"/>
  <c r="M2060" i="27"/>
  <c r="A2060" i="27" s="1"/>
  <c r="J2108" i="27"/>
  <c r="E2133" i="27"/>
  <c r="N2055" i="27"/>
  <c r="F2095" i="27"/>
  <c r="E2143" i="27"/>
  <c r="I2191" i="27"/>
  <c r="O2134" i="27"/>
  <c r="E2114" i="27"/>
  <c r="M2040" i="27"/>
  <c r="A2040" i="27" s="1"/>
  <c r="H2104" i="27"/>
  <c r="G2168" i="27"/>
  <c r="P2033" i="27"/>
  <c r="K2097" i="27"/>
  <c r="K2161" i="27"/>
  <c r="I2078" i="27"/>
  <c r="J2122" i="27"/>
  <c r="N2054" i="27"/>
  <c r="J2158" i="27"/>
  <c r="H2049" i="27"/>
  <c r="O2072" i="27"/>
  <c r="P2136" i="27"/>
  <c r="F2067" i="27"/>
  <c r="I2057" i="27"/>
  <c r="M2121" i="27"/>
  <c r="A2121" i="27" s="1"/>
  <c r="H2185" i="27"/>
  <c r="K2082" i="27"/>
  <c r="O2154" i="27"/>
  <c r="E2034" i="27"/>
  <c r="J2142" i="27"/>
  <c r="F2065" i="27"/>
  <c r="O2056" i="27"/>
  <c r="K2120" i="27"/>
  <c r="K2184" i="27"/>
  <c r="G2041" i="27"/>
  <c r="J2105" i="27"/>
  <c r="P2169" i="27"/>
  <c r="K2066" i="27"/>
  <c r="O2138" i="27"/>
  <c r="P2110" i="27"/>
  <c r="I2174" i="27"/>
  <c r="G2157" i="27"/>
  <c r="M2088" i="27"/>
  <c r="A2088" i="27" s="1"/>
  <c r="M2152" i="27"/>
  <c r="A2152" i="27" s="1"/>
  <c r="J2091" i="27"/>
  <c r="O2081" i="27"/>
  <c r="G2137" i="27"/>
  <c r="E2189" i="27"/>
  <c r="O2106" i="27"/>
  <c r="N2170" i="27"/>
  <c r="K2062" i="27"/>
  <c r="P2166" i="27"/>
  <c r="H2140" i="27"/>
  <c r="K2072" i="27"/>
  <c r="J2136" i="27"/>
  <c r="F2146" i="27"/>
  <c r="M2065" i="27"/>
  <c r="A2065" i="27" s="1"/>
  <c r="G2121" i="27"/>
  <c r="G2185" i="27"/>
  <c r="O2090" i="27"/>
  <c r="N2154" i="27"/>
  <c r="F2162" i="27"/>
  <c r="H2126" i="27"/>
  <c r="E2082" i="27"/>
  <c r="O2040" i="27"/>
  <c r="J2104" i="27"/>
  <c r="J2168" i="27"/>
  <c r="M2033" i="27"/>
  <c r="A2033" i="27" s="1"/>
  <c r="P2097" i="27"/>
  <c r="P2161" i="27"/>
  <c r="H2176" i="27"/>
  <c r="P2122" i="27"/>
  <c r="M2038" i="27"/>
  <c r="A2038" i="27" s="1"/>
  <c r="N2158" i="27"/>
  <c r="G2156" i="27"/>
  <c r="E2176" i="27"/>
  <c r="E2147" i="27"/>
  <c r="E2091" i="27"/>
  <c r="E2043" i="27"/>
  <c r="H2036" i="27"/>
  <c r="M2084" i="27"/>
  <c r="A2084" i="27" s="1"/>
  <c r="G2148" i="27"/>
  <c r="I2031" i="27"/>
  <c r="N2079" i="27"/>
  <c r="H2119" i="27"/>
  <c r="E2167" i="27"/>
  <c r="I2128" i="27"/>
  <c r="J2050" i="27"/>
  <c r="O2046" i="27"/>
  <c r="J2115" i="27"/>
  <c r="N2052" i="27"/>
  <c r="F2092" i="27"/>
  <c r="K2021" i="27"/>
  <c r="F2039" i="27"/>
  <c r="H2087" i="27"/>
  <c r="K2135" i="27"/>
  <c r="M2183" i="27"/>
  <c r="A2183" i="27" s="1"/>
  <c r="N2018" i="27"/>
  <c r="H2066" i="27"/>
  <c r="J2062" i="27"/>
  <c r="H2020" i="27"/>
  <c r="M2068" i="27"/>
  <c r="A2068" i="27" s="1"/>
  <c r="J2116" i="27"/>
  <c r="N2063" i="27"/>
  <c r="G2103" i="27"/>
  <c r="G2151" i="27"/>
  <c r="I2016" i="27"/>
  <c r="J2034" i="27"/>
  <c r="F2059" i="27"/>
  <c r="H2044" i="27"/>
  <c r="K2092" i="27"/>
  <c r="I2039" i="27"/>
  <c r="N2087" i="27"/>
  <c r="H2127" i="27"/>
  <c r="G2175" i="27"/>
  <c r="H2121" i="27"/>
  <c r="I2058" i="27"/>
  <c r="K2054" i="27"/>
  <c r="P2020" i="27"/>
  <c r="F2060" i="27"/>
  <c r="H2108" i="27"/>
  <c r="G2173" i="27"/>
  <c r="M2055" i="27"/>
  <c r="A2055" i="27" s="1"/>
  <c r="I2103" i="27"/>
  <c r="O2151" i="27"/>
  <c r="O2016" i="27"/>
  <c r="E2026" i="27"/>
  <c r="P2086" i="27"/>
  <c r="I2028" i="27"/>
  <c r="O2076" i="27"/>
  <c r="O2124" i="27"/>
  <c r="I2023" i="27"/>
  <c r="N2071" i="27"/>
  <c r="F2111" i="27"/>
  <c r="J2159" i="27"/>
  <c r="G2024" i="27"/>
  <c r="I2042" i="27"/>
  <c r="H2030" i="27"/>
  <c r="F2083" i="27"/>
  <c r="G2044" i="27"/>
  <c r="H2092" i="27"/>
  <c r="H2039" i="27"/>
  <c r="I2087" i="27"/>
  <c r="O2135" i="27"/>
  <c r="P2183" i="27"/>
  <c r="F2185" i="27"/>
  <c r="G2058" i="27"/>
  <c r="P2062" i="27"/>
  <c r="K2020" i="27"/>
  <c r="N2068" i="27"/>
  <c r="E2108" i="27"/>
  <c r="E2055" i="27"/>
  <c r="E2103" i="27"/>
  <c r="K2151" i="27"/>
  <c r="I2026" i="27"/>
  <c r="O2142" i="27"/>
  <c r="F2030" i="27"/>
  <c r="J2048" i="27"/>
  <c r="G2112" i="27"/>
  <c r="O2184" i="27"/>
  <c r="P2041" i="27"/>
  <c r="M2105" i="27"/>
  <c r="A2105" i="27" s="1"/>
  <c r="K2169" i="27"/>
  <c r="P2066" i="27"/>
  <c r="J2130" i="27"/>
  <c r="E2078" i="27"/>
  <c r="J2086" i="27"/>
  <c r="K2166" i="27"/>
  <c r="F2094" i="27"/>
  <c r="O2080" i="27"/>
  <c r="O2144" i="27"/>
  <c r="G2133" i="27"/>
  <c r="I2065" i="27"/>
  <c r="J2129" i="27"/>
  <c r="E2061" i="27"/>
  <c r="J2090" i="27"/>
  <c r="M2162" i="27"/>
  <c r="A2162" i="27" s="1"/>
  <c r="O2022" i="27"/>
  <c r="K2150" i="27"/>
  <c r="G2066" i="27"/>
  <c r="O2064" i="27"/>
  <c r="N2128" i="27"/>
  <c r="E2148" i="27"/>
  <c r="J2049" i="27"/>
  <c r="J2113" i="27"/>
  <c r="N2177" i="27"/>
  <c r="M2074" i="27"/>
  <c r="A2074" i="27" s="1"/>
  <c r="M2146" i="27"/>
  <c r="A2146" i="27" s="1"/>
  <c r="O2118" i="27"/>
  <c r="P2190" i="27"/>
  <c r="K2053" i="27"/>
  <c r="P2096" i="27"/>
  <c r="K2160" i="27"/>
  <c r="G2017" i="27"/>
  <c r="O2089" i="27"/>
  <c r="O2153" i="27"/>
  <c r="F2126" i="27"/>
  <c r="O2114" i="27"/>
  <c r="N2178" i="27"/>
  <c r="M2094" i="27"/>
  <c r="A2094" i="27" s="1"/>
  <c r="F2158" i="27"/>
  <c r="M2080" i="27"/>
  <c r="A2080" i="27" s="1"/>
  <c r="N2144" i="27"/>
  <c r="H2051" i="27"/>
  <c r="N2073" i="27"/>
  <c r="O2137" i="27"/>
  <c r="E2101" i="27"/>
  <c r="P2098" i="27"/>
  <c r="K2162" i="27"/>
  <c r="F2057" i="27"/>
  <c r="I2134" i="27"/>
  <c r="E2186" i="27"/>
  <c r="K2048" i="27"/>
  <c r="K2112" i="27"/>
  <c r="J2176" i="27"/>
  <c r="N2041" i="27"/>
  <c r="N2105" i="27"/>
  <c r="O2169" i="27"/>
  <c r="K2085" i="27"/>
  <c r="P2130" i="27"/>
  <c r="E2190" i="27"/>
  <c r="E2139" i="27"/>
  <c r="E2027" i="27"/>
  <c r="H2019" i="27"/>
  <c r="O2044" i="27"/>
  <c r="N2092" i="27"/>
  <c r="P2039" i="27"/>
  <c r="F2079" i="27"/>
  <c r="J2127" i="27"/>
  <c r="K2175" i="27"/>
  <c r="H2065" i="27"/>
  <c r="N2058" i="27"/>
  <c r="O2054" i="27"/>
  <c r="F2052" i="27"/>
  <c r="F2100" i="27"/>
  <c r="G2085" i="27"/>
  <c r="K2047" i="27"/>
  <c r="I2095" i="27"/>
  <c r="O2143" i="27"/>
  <c r="P2191" i="27"/>
  <c r="E2018" i="27"/>
  <c r="G2130" i="27"/>
  <c r="M2070" i="27"/>
  <c r="A2070" i="27" s="1"/>
  <c r="M2028" i="27"/>
  <c r="A2028" i="27" s="1"/>
  <c r="N2076" i="27"/>
  <c r="E2116" i="27"/>
  <c r="P2023" i="27"/>
  <c r="F2063" i="27"/>
  <c r="H2111" i="27"/>
  <c r="K2159" i="27"/>
  <c r="P2024" i="27"/>
  <c r="N2042" i="27"/>
  <c r="I2131" i="27"/>
  <c r="O2052" i="27"/>
  <c r="N2100" i="27"/>
  <c r="G2037" i="27"/>
  <c r="P2047" i="27"/>
  <c r="E2087" i="27"/>
  <c r="J2135" i="27"/>
  <c r="F2183" i="27"/>
  <c r="M2018" i="27"/>
  <c r="A2018" i="27" s="1"/>
  <c r="G2082" i="27"/>
  <c r="M2062" i="27"/>
  <c r="A2062" i="27" s="1"/>
  <c r="G2020" i="27"/>
  <c r="H2068" i="27"/>
  <c r="M2116" i="27"/>
  <c r="A2116" i="27" s="1"/>
  <c r="M2063" i="27"/>
  <c r="A2063" i="27" s="1"/>
  <c r="N2111" i="27"/>
  <c r="H2151" i="27"/>
  <c r="H2016" i="27"/>
  <c r="G2034" i="27"/>
  <c r="J2022" i="27"/>
  <c r="P2094" i="27"/>
  <c r="M2036" i="27"/>
  <c r="A2036" i="27" s="1"/>
  <c r="N2084" i="27"/>
  <c r="E2124" i="27"/>
  <c r="P2031" i="27"/>
  <c r="G2071" i="27"/>
  <c r="F2119" i="27"/>
  <c r="F2167" i="27"/>
  <c r="I2096" i="27"/>
  <c r="N2050" i="27"/>
  <c r="H2038" i="27"/>
  <c r="F2171" i="27"/>
  <c r="H2052" i="27"/>
  <c r="M2100" i="27"/>
  <c r="A2100" i="27" s="1"/>
  <c r="G2061" i="27"/>
  <c r="I2047" i="27"/>
  <c r="N2095" i="27"/>
  <c r="F2135" i="27"/>
  <c r="E2183" i="27"/>
  <c r="F2018" i="27"/>
  <c r="G2106" i="27"/>
  <c r="N2070" i="27"/>
  <c r="P2028" i="27"/>
  <c r="E2068" i="27"/>
  <c r="F2116" i="27"/>
  <c r="K2063" i="27"/>
  <c r="I2111" i="27"/>
  <c r="O2159" i="27"/>
  <c r="E2178" i="27"/>
  <c r="M2150" i="27"/>
  <c r="A2150" i="27" s="1"/>
  <c r="I2056" i="27"/>
  <c r="G2120" i="27"/>
  <c r="G2184" i="27"/>
  <c r="P2049" i="27"/>
  <c r="P2113" i="27"/>
  <c r="P2177" i="27"/>
  <c r="N2074" i="27"/>
  <c r="J2138" i="27"/>
  <c r="E2142" i="27"/>
  <c r="I2102" i="27"/>
  <c r="K2174" i="27"/>
  <c r="G2118" i="27"/>
  <c r="O2088" i="27"/>
  <c r="O2152" i="27"/>
  <c r="I2165" i="27"/>
  <c r="G2073" i="27"/>
  <c r="I2137" i="27"/>
  <c r="E2173" i="27"/>
  <c r="I2098" i="27"/>
  <c r="M2170" i="27"/>
  <c r="A2170" i="27" s="1"/>
  <c r="J2054" i="27"/>
  <c r="K2158" i="27"/>
  <c r="H2082" i="27"/>
  <c r="M2072" i="27"/>
  <c r="A2072" i="27" s="1"/>
  <c r="K2136" i="27"/>
  <c r="F2086" i="27"/>
  <c r="G2057" i="27"/>
  <c r="K2121" i="27"/>
  <c r="M2185" i="27"/>
  <c r="A2185" i="27" s="1"/>
  <c r="J2082" i="27"/>
  <c r="M2154" i="27"/>
  <c r="A2154" i="27" s="1"/>
  <c r="J2126" i="27"/>
  <c r="E2066" i="27"/>
  <c r="I2032" i="27"/>
  <c r="P2104" i="27"/>
  <c r="P2168" i="27"/>
  <c r="G2025" i="27"/>
  <c r="O2097" i="27"/>
  <c r="J2153" i="27"/>
  <c r="H2056" i="27"/>
  <c r="O2122" i="27"/>
  <c r="K2186" i="27"/>
  <c r="N2110" i="27"/>
  <c r="P2182" i="27"/>
  <c r="G2182" i="27"/>
  <c r="N2088" i="27"/>
  <c r="N2152" i="27"/>
  <c r="E2182" i="27"/>
  <c r="E2131" i="27"/>
  <c r="E2083" i="27"/>
  <c r="J2099" i="27"/>
  <c r="P2052" i="27"/>
  <c r="G2092" i="27"/>
  <c r="E2039" i="27"/>
  <c r="J2087" i="27"/>
  <c r="I2135" i="27"/>
  <c r="O2183" i="27"/>
  <c r="P2018" i="27"/>
  <c r="E2058" i="27"/>
  <c r="O2062" i="27"/>
  <c r="H2060" i="27"/>
  <c r="M2108" i="27"/>
  <c r="A2108" i="27" s="1"/>
  <c r="G2149" i="27"/>
  <c r="I2055" i="27"/>
  <c r="N2103" i="27"/>
  <c r="G2143" i="27"/>
  <c r="G2191" i="27"/>
  <c r="G2026" i="27"/>
  <c r="M2078" i="27"/>
  <c r="A2078" i="27" s="1"/>
  <c r="P2036" i="27"/>
  <c r="F2076" i="27"/>
  <c r="H2124" i="27"/>
  <c r="G2023" i="27"/>
  <c r="H2071" i="27"/>
  <c r="I2119" i="27"/>
  <c r="O2167" i="27"/>
  <c r="F2048" i="27"/>
  <c r="E2042" i="27"/>
  <c r="P2060" i="27"/>
  <c r="I2100" i="27"/>
  <c r="G2101" i="27"/>
  <c r="G2047" i="27"/>
  <c r="K2095" i="27"/>
  <c r="K2143" i="27"/>
  <c r="O2191" i="27"/>
  <c r="P2026" i="27"/>
  <c r="G2146" i="27"/>
  <c r="H2070" i="27"/>
  <c r="J2028" i="27"/>
  <c r="M2076" i="27"/>
  <c r="A2076" i="27" s="1"/>
  <c r="N2124" i="27"/>
  <c r="O2023" i="27"/>
  <c r="P2071" i="27"/>
  <c r="E2111" i="27"/>
  <c r="H2159" i="27"/>
  <c r="J2024" i="27"/>
  <c r="M2042" i="27"/>
  <c r="A2042" i="27" s="1"/>
  <c r="K2030" i="27"/>
  <c r="O2102" i="27"/>
  <c r="P2044" i="27"/>
  <c r="H2084" i="27"/>
  <c r="G2188" i="27"/>
  <c r="E2031" i="27"/>
  <c r="H2079" i="27"/>
  <c r="I2127" i="27"/>
  <c r="O2175" i="27"/>
  <c r="H2033" i="27"/>
  <c r="E2050" i="27"/>
  <c r="H2046" i="27"/>
  <c r="K2060" i="27"/>
  <c r="N2108" i="27"/>
  <c r="G2125" i="27"/>
  <c r="P2055" i="27"/>
  <c r="G2095" i="27"/>
  <c r="F2143" i="27"/>
  <c r="F2191" i="27"/>
  <c r="M2026" i="27"/>
  <c r="A2026" i="27" s="1"/>
  <c r="G2170" i="27"/>
  <c r="N2078" i="27"/>
  <c r="F2028" i="27"/>
  <c r="I2076" i="27"/>
  <c r="J2124" i="27"/>
  <c r="M2023" i="27"/>
  <c r="A2023" i="27" s="1"/>
  <c r="I2071" i="27"/>
  <c r="N2119" i="27"/>
  <c r="G2159" i="27"/>
  <c r="J2046" i="27"/>
  <c r="M2158" i="27"/>
  <c r="A2158" i="27" s="1"/>
  <c r="H2017" i="27"/>
  <c r="G2064" i="27"/>
  <c r="O2136" i="27"/>
  <c r="F2040" i="27"/>
  <c r="M2057" i="27"/>
  <c r="A2057" i="27" s="1"/>
  <c r="P2121" i="27"/>
  <c r="P2185" i="27"/>
  <c r="M2082" i="27"/>
  <c r="A2082" i="27" s="1"/>
  <c r="H2146" i="27"/>
  <c r="F2106" i="27"/>
  <c r="P2118" i="27"/>
  <c r="K2182" i="27"/>
  <c r="I2099" i="27"/>
  <c r="O2096" i="27"/>
  <c r="O2160" i="27"/>
  <c r="M2017" i="27"/>
  <c r="A2017" i="27" s="1"/>
  <c r="J2081" i="27"/>
  <c r="G2145" i="27"/>
  <c r="F2096" i="27"/>
  <c r="J2106" i="27"/>
  <c r="M2178" i="27"/>
  <c r="A2178" i="27" s="1"/>
  <c r="I2086" i="27"/>
  <c r="I2166" i="27"/>
  <c r="F2122" i="27"/>
  <c r="P2080" i="27"/>
  <c r="P2144" i="27"/>
  <c r="G2158" i="27"/>
  <c r="G2065" i="27"/>
  <c r="I2129" i="27"/>
  <c r="E2085" i="27"/>
  <c r="I2090" i="27"/>
  <c r="I2024" i="27"/>
  <c r="K2134" i="27"/>
  <c r="E2146" i="27"/>
  <c r="O2048" i="27"/>
  <c r="P2112" i="27"/>
  <c r="G2033" i="27"/>
  <c r="G2097" i="27"/>
  <c r="G2161" i="27"/>
  <c r="I2176" i="27"/>
  <c r="O2130" i="27"/>
  <c r="E2038" i="27"/>
  <c r="J2118" i="27"/>
  <c r="N2190" i="27"/>
  <c r="M2069" i="27"/>
  <c r="A2069" i="27" s="1"/>
  <c r="N2096" i="27"/>
  <c r="P2160" i="27"/>
  <c r="O2017" i="27"/>
  <c r="N2089" i="27"/>
  <c r="N2153" i="27"/>
  <c r="F2136" i="27"/>
  <c r="P2114" i="27"/>
  <c r="K2178" i="27"/>
  <c r="P2038" i="27"/>
  <c r="P2158" i="27"/>
  <c r="G2142" i="27"/>
  <c r="P2064" i="27"/>
  <c r="P2128" i="27"/>
  <c r="E2180" i="27"/>
  <c r="P2057" i="27"/>
  <c r="H2113" i="27"/>
  <c r="G2177" i="27"/>
  <c r="O2082" i="27"/>
  <c r="K2146" i="27"/>
  <c r="J2110" i="27"/>
  <c r="O2182" i="27"/>
  <c r="H2141" i="27"/>
  <c r="H2088" i="27"/>
  <c r="E2187" i="27"/>
  <c r="E2123" i="27"/>
  <c r="E2019" i="27"/>
  <c r="F2187" i="27"/>
  <c r="I2052" i="27"/>
  <c r="H2100" i="27"/>
  <c r="E2077" i="27"/>
  <c r="J2047" i="27"/>
  <c r="M2095" i="27"/>
  <c r="A2095" i="27" s="1"/>
  <c r="N2143" i="27"/>
  <c r="K2183" i="27"/>
  <c r="H2018" i="27"/>
  <c r="G2122" i="27"/>
  <c r="J2070" i="27"/>
  <c r="I2020" i="27"/>
  <c r="J2068" i="27"/>
  <c r="N2116" i="27"/>
  <c r="P2063" i="27"/>
  <c r="F2103" i="27"/>
  <c r="F2151" i="27"/>
  <c r="M2016" i="27"/>
  <c r="A2016" i="27" s="1"/>
  <c r="M2034" i="27"/>
  <c r="A2034" i="27" s="1"/>
  <c r="N2022" i="27"/>
  <c r="K2086" i="27"/>
  <c r="G2036" i="27"/>
  <c r="I2084" i="27"/>
  <c r="G2164" i="27"/>
  <c r="H2031" i="27"/>
  <c r="M2079" i="27"/>
  <c r="A2079" i="27" s="1"/>
  <c r="N2127" i="27"/>
  <c r="G2167" i="27"/>
  <c r="I2160" i="27"/>
  <c r="G2050" i="27"/>
  <c r="G2060" i="27"/>
  <c r="I2108" i="27"/>
  <c r="G2165" i="27"/>
  <c r="J2055" i="27"/>
  <c r="M2103" i="27"/>
  <c r="A2103" i="27" s="1"/>
  <c r="N2151" i="27"/>
  <c r="H2191" i="27"/>
  <c r="F2026" i="27"/>
  <c r="H2078" i="27"/>
  <c r="O2036" i="27"/>
  <c r="P2084" i="27"/>
  <c r="G2124" i="27"/>
  <c r="F2023" i="27"/>
  <c r="E2071" i="27"/>
  <c r="K2119" i="27"/>
  <c r="K2167" i="27"/>
  <c r="I2064" i="27"/>
  <c r="P2050" i="27"/>
  <c r="K2038" i="27"/>
  <c r="F2075" i="27"/>
  <c r="J2044" i="27"/>
  <c r="I2092" i="27"/>
  <c r="J2039" i="27"/>
  <c r="M2087" i="27"/>
  <c r="A2087" i="27" s="1"/>
  <c r="N2135" i="27"/>
  <c r="J2175" i="27"/>
  <c r="F2169" i="27"/>
  <c r="H2058" i="27"/>
  <c r="I2054" i="27"/>
  <c r="M2020" i="27"/>
  <c r="A2020" i="27" s="1"/>
  <c r="P2068" i="27"/>
  <c r="G2108" i="27"/>
  <c r="G2189" i="27"/>
  <c r="F2055" i="27"/>
  <c r="J2103" i="27"/>
  <c r="I2151" i="27"/>
  <c r="N2016" i="27"/>
  <c r="P2034" i="27"/>
  <c r="O2086" i="27"/>
  <c r="J2036" i="27"/>
  <c r="O2084" i="27"/>
  <c r="E2140" i="27"/>
  <c r="O2031" i="27"/>
  <c r="P2079" i="27"/>
  <c r="G2119" i="27"/>
  <c r="I2167" i="27"/>
  <c r="K2078" i="27"/>
  <c r="J2166" i="27"/>
  <c r="F2066" i="27"/>
  <c r="G2072" i="27"/>
  <c r="G2136" i="27"/>
  <c r="G2094" i="27"/>
  <c r="K2065" i="27"/>
  <c r="M2129" i="27"/>
  <c r="A2129" i="27" s="1"/>
  <c r="E2045" i="27"/>
  <c r="M2090" i="27"/>
  <c r="A2090" i="27" s="1"/>
  <c r="O2162" i="27"/>
  <c r="G2098" i="27"/>
  <c r="O2126" i="27"/>
  <c r="I2190" i="27"/>
  <c r="J2032" i="27"/>
  <c r="O2104" i="27"/>
  <c r="O2168" i="27"/>
  <c r="O2025" i="27"/>
  <c r="H2089" i="27"/>
  <c r="I2153" i="27"/>
  <c r="G2134" i="27"/>
  <c r="I2114" i="27"/>
  <c r="P2186" i="27"/>
  <c r="M2102" i="27"/>
  <c r="A2102" i="27" s="1"/>
  <c r="H2174" i="27"/>
  <c r="G2132" i="27"/>
  <c r="K2088" i="27"/>
  <c r="K2152" i="27"/>
  <c r="J2021" i="27"/>
  <c r="J2073" i="27"/>
  <c r="J2137" i="27"/>
  <c r="E2181" i="27"/>
  <c r="H2098" i="27"/>
  <c r="H2042" i="27"/>
  <c r="K2142" i="27"/>
  <c r="F2102" i="27"/>
  <c r="K2056" i="27"/>
  <c r="M2120" i="27"/>
  <c r="A2120" i="27" s="1"/>
  <c r="P2184" i="27"/>
  <c r="I2041" i="27"/>
  <c r="H2105" i="27"/>
  <c r="J2169" i="27"/>
  <c r="M2066" i="27"/>
  <c r="A2066" i="27" s="1"/>
  <c r="M2138" i="27"/>
  <c r="A2138" i="27" s="1"/>
  <c r="E2102" i="27"/>
  <c r="K2126" i="27"/>
  <c r="E2074" i="27"/>
  <c r="G2032" i="27"/>
  <c r="K2104" i="27"/>
  <c r="K2168" i="27"/>
  <c r="O2033" i="27"/>
  <c r="M2097" i="27"/>
  <c r="A2097" i="27" s="1"/>
  <c r="O2161" i="27"/>
  <c r="H2072" i="27"/>
  <c r="M2122" i="27"/>
  <c r="A2122" i="27" s="1"/>
  <c r="I2186" i="27"/>
  <c r="O2070" i="27"/>
  <c r="N2166" i="27"/>
  <c r="H2165" i="27"/>
  <c r="J2072" i="27"/>
  <c r="N2136" i="27"/>
  <c r="F2160" i="27"/>
  <c r="P2065" i="27"/>
  <c r="O2129" i="27"/>
  <c r="I2185" i="27"/>
  <c r="P2090" i="27"/>
  <c r="K2154" i="27"/>
  <c r="I2118" i="27"/>
  <c r="M2190" i="27"/>
  <c r="A2190" i="27" s="1"/>
  <c r="K2032" i="27"/>
  <c r="J2096" i="27"/>
  <c r="J2160" i="27"/>
  <c r="J2025" i="27"/>
  <c r="M2089" i="27"/>
  <c r="A2089" i="27" s="1"/>
  <c r="H2153" i="27"/>
  <c r="F2174" i="27"/>
  <c r="M2114" i="27"/>
  <c r="A2114" i="27" s="1"/>
  <c r="F2114" i="27"/>
  <c r="O2150" i="27"/>
  <c r="F2182" i="27"/>
  <c r="M2056" i="27"/>
  <c r="A2056" i="27" s="1"/>
  <c r="I2120" i="27"/>
  <c r="H2184" i="27"/>
  <c r="K2049" i="27"/>
  <c r="E2179" i="27"/>
  <c r="E2115" i="27"/>
  <c r="E2075" i="27"/>
  <c r="I2060" i="27"/>
  <c r="O2108" i="27"/>
  <c r="E2141" i="27"/>
  <c r="O2055" i="27"/>
  <c r="P2103" i="27"/>
  <c r="H2143" i="27"/>
  <c r="J2191" i="27"/>
  <c r="J2026" i="27"/>
  <c r="F2186" i="27"/>
  <c r="J2078" i="27"/>
  <c r="O2028" i="27"/>
  <c r="P2076" i="27"/>
  <c r="I2116" i="27"/>
  <c r="G2063" i="27"/>
  <c r="J2111" i="27"/>
  <c r="I2159" i="27"/>
  <c r="N2024" i="27"/>
  <c r="P2042" i="27"/>
  <c r="O2030" i="27"/>
  <c r="F2051" i="27"/>
  <c r="I2044" i="27"/>
  <c r="J2092" i="27"/>
  <c r="O2039" i="27"/>
  <c r="P2087" i="27"/>
  <c r="F2127" i="27"/>
  <c r="F2175" i="27"/>
  <c r="F2113" i="27"/>
  <c r="M2058" i="27"/>
  <c r="A2058" i="27" s="1"/>
  <c r="F2020" i="27"/>
  <c r="K2068" i="27"/>
  <c r="O2116" i="27"/>
  <c r="O2063" i="27"/>
  <c r="P2111" i="27"/>
  <c r="E2151" i="27"/>
  <c r="G2016" i="27"/>
  <c r="I2034" i="27"/>
  <c r="M2022" i="27"/>
  <c r="A2022" i="27" s="1"/>
  <c r="H2086" i="27"/>
  <c r="I2036" i="27"/>
  <c r="E2084" i="27"/>
  <c r="H2180" i="27"/>
  <c r="K2031" i="27"/>
  <c r="K2079" i="27"/>
  <c r="M2127" i="27"/>
  <c r="A2127" i="27" s="1"/>
  <c r="N2175" i="27"/>
  <c r="J2017" i="27"/>
  <c r="H2050" i="27"/>
  <c r="I2046" i="27"/>
  <c r="J2155" i="27"/>
  <c r="J2052" i="27"/>
  <c r="J2100" i="27"/>
  <c r="E2053" i="27"/>
  <c r="O2047" i="27"/>
  <c r="P2095" i="27"/>
  <c r="G2135" i="27"/>
  <c r="I2183" i="27"/>
  <c r="J2018" i="27"/>
  <c r="E2098" i="27"/>
  <c r="P2070" i="27"/>
  <c r="J2020" i="27"/>
  <c r="I2068" i="27"/>
  <c r="H2116" i="27"/>
  <c r="H2063" i="27"/>
  <c r="M2111" i="27"/>
  <c r="A2111" i="27" s="1"/>
  <c r="N2159" i="27"/>
  <c r="F2016" i="27"/>
  <c r="H2034" i="27"/>
  <c r="H2022" i="27"/>
  <c r="O2094" i="27"/>
  <c r="M2044" i="27"/>
  <c r="A2044" i="27" s="1"/>
  <c r="P2092" i="27"/>
  <c r="F2031" i="27"/>
  <c r="E2079" i="27"/>
  <c r="G2127" i="27"/>
  <c r="I2175" i="27"/>
  <c r="K2102" i="27"/>
  <c r="J2174" i="27"/>
  <c r="G2093" i="27"/>
  <c r="G2080" i="27"/>
  <c r="G2144" i="27"/>
  <c r="I2040" i="27"/>
  <c r="I2073" i="27"/>
  <c r="K2137" i="27"/>
  <c r="E2165" i="27"/>
  <c r="J2098" i="27"/>
  <c r="O2170" i="27"/>
  <c r="K2016" i="27"/>
  <c r="M2134" i="27"/>
  <c r="A2134" i="27" s="1"/>
  <c r="E2122" i="27"/>
  <c r="N2040" i="27"/>
  <c r="G2104" i="27"/>
  <c r="O2176" i="27"/>
  <c r="J2033" i="27"/>
  <c r="I2097" i="27"/>
  <c r="J2161" i="27"/>
  <c r="I2110" i="27"/>
  <c r="I2122" i="27"/>
  <c r="E2022" i="27"/>
  <c r="N2118" i="27"/>
  <c r="H2182" i="27"/>
  <c r="I2164" i="27"/>
  <c r="K2096" i="27"/>
  <c r="M2160" i="27"/>
  <c r="A2160" i="27" s="1"/>
  <c r="I2017" i="27"/>
  <c r="G2081" i="27"/>
  <c r="M2145" i="27"/>
  <c r="A2145" i="27" s="1"/>
  <c r="F2105" i="27"/>
  <c r="H2106" i="27"/>
  <c r="P2030" i="27"/>
  <c r="H2150" i="27"/>
  <c r="G2078" i="27"/>
  <c r="N2064" i="27"/>
  <c r="M2128" i="27"/>
  <c r="A2128" i="27" s="1"/>
  <c r="E2164" i="27"/>
  <c r="O2057" i="27"/>
  <c r="K2113" i="27"/>
  <c r="K2177" i="27"/>
  <c r="I2074" i="27"/>
  <c r="P2146" i="27"/>
  <c r="H2120" i="27"/>
  <c r="H2134" i="27"/>
  <c r="E2170" i="27"/>
  <c r="P2048" i="27"/>
  <c r="M2112" i="27"/>
  <c r="A2112" i="27" s="1"/>
  <c r="K2176" i="27"/>
  <c r="O2041" i="27"/>
  <c r="O2105" i="27"/>
  <c r="N2161" i="27"/>
  <c r="J2177" i="27"/>
  <c r="M2130" i="27"/>
  <c r="A2130" i="27" s="1"/>
  <c r="E2046" i="27"/>
  <c r="P2102" i="27"/>
  <c r="N2174" i="27"/>
  <c r="F2170" i="27"/>
  <c r="K2080" i="27"/>
  <c r="K2144" i="27"/>
  <c r="H2085" i="27"/>
  <c r="K2073" i="27"/>
  <c r="N2137" i="27"/>
  <c r="E2109" i="27"/>
  <c r="N2098" i="27"/>
  <c r="I2162" i="27"/>
  <c r="P2134" i="27"/>
  <c r="E2090" i="27"/>
  <c r="E2171" i="27"/>
  <c r="E2107" i="27"/>
  <c r="E2067" i="27"/>
  <c r="O2020" i="27"/>
  <c r="O2068" i="27"/>
  <c r="P2116" i="27"/>
  <c r="G2055" i="27"/>
  <c r="H2103" i="27"/>
  <c r="J2151" i="27"/>
  <c r="J2016" i="27"/>
  <c r="K2034" i="27"/>
  <c r="P2022" i="27"/>
  <c r="M2086" i="27"/>
  <c r="A2086" i="27" s="1"/>
  <c r="G2028" i="27"/>
  <c r="G2076" i="27"/>
  <c r="I2124" i="27"/>
  <c r="H2023" i="27"/>
  <c r="M2071" i="27"/>
  <c r="A2071" i="27" s="1"/>
  <c r="M2119" i="27"/>
  <c r="A2119" i="27" s="1"/>
  <c r="N2167" i="27"/>
  <c r="F2024" i="27"/>
  <c r="G2042" i="27"/>
  <c r="O2038" i="27"/>
  <c r="F2123" i="27"/>
  <c r="M2052" i="27"/>
  <c r="A2052" i="27" s="1"/>
  <c r="P2100" i="27"/>
  <c r="E2029" i="27"/>
  <c r="G2039" i="27"/>
  <c r="G2087" i="27"/>
  <c r="H2135" i="27"/>
  <c r="J2183" i="27"/>
  <c r="K2018" i="27"/>
  <c r="F2074" i="27"/>
  <c r="K2028" i="27"/>
  <c r="J2076" i="27"/>
  <c r="P2124" i="27"/>
  <c r="N2023" i="27"/>
  <c r="E2063" i="27"/>
  <c r="G2111" i="27"/>
  <c r="F2159" i="27"/>
  <c r="M2024" i="27"/>
  <c r="A2024" i="27" s="1"/>
  <c r="K2042" i="27"/>
  <c r="J2030" i="27"/>
  <c r="H2067" i="27"/>
  <c r="F2044" i="27"/>
  <c r="M2092" i="27"/>
  <c r="A2092" i="27" s="1"/>
  <c r="M2039" i="27"/>
  <c r="A2039" i="27" s="1"/>
  <c r="O2087" i="27"/>
  <c r="P2135" i="27"/>
  <c r="E2175" i="27"/>
  <c r="F2145" i="27"/>
  <c r="J2058" i="27"/>
  <c r="H2054" i="27"/>
  <c r="O2060" i="27"/>
  <c r="P2108" i="27"/>
  <c r="E2117" i="27"/>
  <c r="F2047" i="27"/>
  <c r="E2095" i="27"/>
  <c r="J2143" i="27"/>
  <c r="K2191" i="27"/>
  <c r="K2026" i="27"/>
  <c r="E2162" i="27"/>
  <c r="P2078" i="27"/>
  <c r="H2028" i="27"/>
  <c r="K2076" i="27"/>
  <c r="M2124" i="27"/>
  <c r="A2124" i="27" s="1"/>
  <c r="J2023" i="27"/>
  <c r="O2071" i="27"/>
  <c r="P2119" i="27"/>
  <c r="E2159" i="27"/>
  <c r="E2024" i="27"/>
  <c r="J2042" i="27"/>
  <c r="I2030" i="27"/>
  <c r="K2091" i="27"/>
  <c r="E2044" i="27"/>
  <c r="E2092" i="27"/>
  <c r="K2039" i="27"/>
  <c r="K2087" i="27"/>
  <c r="M2135" i="27"/>
  <c r="A2135" i="27" s="1"/>
  <c r="N2183" i="27"/>
  <c r="M2110" i="27"/>
  <c r="A2110" i="27" s="1"/>
  <c r="J2182" i="27"/>
  <c r="I2067" i="27"/>
  <c r="G2088" i="27"/>
  <c r="G2152" i="27"/>
  <c r="K2017" i="27"/>
  <c r="I2081" i="27"/>
  <c r="I2145" i="27"/>
  <c r="F2078" i="27"/>
  <c r="I2106" i="27"/>
  <c r="O2178" i="27"/>
  <c r="N2034" i="27"/>
  <c r="M2142" i="27"/>
  <c r="A2142" i="27" s="1"/>
  <c r="F2038" i="27"/>
  <c r="G2048" i="27"/>
  <c r="O2120" i="27"/>
  <c r="M2184" i="27"/>
  <c r="A2184" i="27" s="1"/>
  <c r="M2041" i="27"/>
  <c r="A2041" i="27" s="1"/>
  <c r="I2105" i="27"/>
  <c r="H2169" i="27"/>
  <c r="N2066" i="27"/>
  <c r="I2130" i="27"/>
  <c r="E2086" i="27"/>
  <c r="M2126" i="27"/>
  <c r="A2126" i="27" s="1"/>
  <c r="H2190" i="27"/>
  <c r="M2032" i="27"/>
  <c r="A2032" i="27" s="1"/>
  <c r="M2104" i="27"/>
  <c r="A2104" i="27" s="1"/>
  <c r="M2168" i="27"/>
  <c r="A2168" i="27" s="1"/>
  <c r="N2025" i="27"/>
  <c r="G2089" i="27"/>
  <c r="G2153" i="27"/>
  <c r="H2040" i="27"/>
  <c r="H2114" i="27"/>
  <c r="N2062" i="27"/>
  <c r="H2158" i="27"/>
  <c r="H2101" i="27"/>
  <c r="P2072" i="27"/>
  <c r="M2136" i="27"/>
  <c r="A2136" i="27" s="1"/>
  <c r="F2104" i="27"/>
  <c r="O2065" i="27"/>
  <c r="I2121" i="27"/>
  <c r="K2185" i="27"/>
  <c r="I2082" i="27"/>
  <c r="P2154" i="27"/>
  <c r="M2050" i="27"/>
  <c r="A2050" i="27" s="1"/>
  <c r="H2142" i="27"/>
  <c r="F2121" i="27"/>
  <c r="N2056" i="27"/>
  <c r="N2120" i="27"/>
  <c r="N2184" i="27"/>
  <c r="O2049" i="27"/>
  <c r="G2105" i="27"/>
  <c r="I2169" i="27"/>
  <c r="J2066" i="27"/>
  <c r="P2138" i="27"/>
  <c r="E2110" i="27"/>
  <c r="O2110" i="27"/>
  <c r="N2182" i="27"/>
  <c r="H2102" i="27"/>
  <c r="J2088" i="27"/>
  <c r="J2152" i="27"/>
  <c r="M2085" i="27"/>
  <c r="A2085" i="27" s="1"/>
  <c r="M2081" i="27"/>
  <c r="A2081" i="27" s="1"/>
  <c r="H2145" i="27"/>
  <c r="F2025" i="27"/>
  <c r="N2106" i="27"/>
  <c r="O2018" i="27"/>
  <c r="P2142" i="27"/>
  <c r="N2048" i="27"/>
  <c r="J2112" i="27"/>
  <c r="N2176" i="27"/>
  <c r="K2041" i="27"/>
  <c r="K2105" i="27"/>
  <c r="N2169" i="27"/>
  <c r="M2118" i="27"/>
  <c r="A2118" i="27" s="1"/>
  <c r="N2130" i="27"/>
  <c r="O2078" i="27"/>
  <c r="M2166" i="27"/>
  <c r="A2166" i="27" s="1"/>
  <c r="K2051" i="27"/>
  <c r="I2072" i="27"/>
  <c r="I2136" i="27"/>
  <c r="G2069" i="27"/>
  <c r="N2065" i="27"/>
  <c r="K2129" i="27"/>
  <c r="E2037" i="27"/>
  <c r="K2090" i="27"/>
  <c r="E2163" i="27"/>
  <c r="K2094" i="27"/>
  <c r="O2079" i="27"/>
  <c r="O2026" i="27"/>
  <c r="F2087" i="27"/>
  <c r="F2108" i="27"/>
  <c r="N2031" i="27"/>
  <c r="O2095" i="27"/>
  <c r="G2160" i="27"/>
  <c r="H2177" i="27"/>
  <c r="M2176" i="27"/>
  <c r="A2176" i="27" s="1"/>
  <c r="F2134" i="27"/>
  <c r="N2162" i="27"/>
  <c r="N2057" i="27"/>
  <c r="N2146" i="27"/>
  <c r="O2032" i="27"/>
  <c r="K2089" i="27"/>
  <c r="F2058" i="27"/>
  <c r="G2029" i="27"/>
  <c r="J2128" i="27"/>
  <c r="H2168" i="27"/>
  <c r="J2097" i="27"/>
  <c r="O2185" i="27"/>
  <c r="K2098" i="27"/>
  <c r="N2046" i="27"/>
  <c r="M2182" i="27"/>
  <c r="A2182" i="27" s="1"/>
  <c r="K2040" i="27"/>
  <c r="G2128" i="27"/>
  <c r="P2017" i="27"/>
  <c r="N2097" i="27"/>
  <c r="M2169" i="27"/>
  <c r="A2169" i="27" s="1"/>
  <c r="P2074" i="27"/>
  <c r="I2146" i="27"/>
  <c r="M2019" i="27"/>
  <c r="A2019" i="27" s="1"/>
  <c r="M2091" i="27"/>
  <c r="A2091" i="27" s="1"/>
  <c r="P2155" i="27"/>
  <c r="H2129" i="27"/>
  <c r="K2180" i="27"/>
  <c r="I2029" i="27"/>
  <c r="M2093" i="27"/>
  <c r="A2093" i="27" s="1"/>
  <c r="F2149" i="27"/>
  <c r="F2029" i="27"/>
  <c r="E2166" i="27"/>
  <c r="P2059" i="27"/>
  <c r="H2123" i="27"/>
  <c r="M2187" i="27"/>
  <c r="A2187" i="27" s="1"/>
  <c r="H2148" i="27"/>
  <c r="F2090" i="27"/>
  <c r="M2061" i="27"/>
  <c r="A2061" i="27" s="1"/>
  <c r="I2125" i="27"/>
  <c r="P2189" i="27"/>
  <c r="I2126" i="27"/>
  <c r="K2019" i="27"/>
  <c r="N2091" i="27"/>
  <c r="H2155" i="27"/>
  <c r="I2025" i="27"/>
  <c r="F2180" i="27"/>
  <c r="J2029" i="27"/>
  <c r="K2093" i="27"/>
  <c r="O2157" i="27"/>
  <c r="F2046" i="27"/>
  <c r="F2088" i="27"/>
  <c r="J2059" i="27"/>
  <c r="G2123" i="27"/>
  <c r="N2187" i="27"/>
  <c r="P2156" i="27"/>
  <c r="F2129" i="27"/>
  <c r="I2061" i="27"/>
  <c r="O2125" i="27"/>
  <c r="J2189" i="27"/>
  <c r="J2145" i="27"/>
  <c r="I2019" i="27"/>
  <c r="G2091" i="27"/>
  <c r="G2155" i="27"/>
  <c r="I2083" i="27"/>
  <c r="N2188" i="27"/>
  <c r="M2029" i="27"/>
  <c r="A2029" i="27" s="1"/>
  <c r="I2093" i="27"/>
  <c r="J2157" i="27"/>
  <c r="F2073" i="27"/>
  <c r="F2115" i="27"/>
  <c r="I2059" i="27"/>
  <c r="J2123" i="27"/>
  <c r="H2187" i="27"/>
  <c r="O2156" i="27"/>
  <c r="F2153" i="27"/>
  <c r="H2061" i="27"/>
  <c r="H2125" i="27"/>
  <c r="O2189" i="27"/>
  <c r="P2137" i="27"/>
  <c r="P2027" i="27"/>
  <c r="O2099" i="27"/>
  <c r="O2163" i="27"/>
  <c r="I2147" i="27"/>
  <c r="J2188" i="27"/>
  <c r="K2029" i="27"/>
  <c r="P2101" i="27"/>
  <c r="M2157" i="27"/>
  <c r="A2157" i="27" s="1"/>
  <c r="F2091" i="27"/>
  <c r="H2041" i="27"/>
  <c r="M2075" i="27"/>
  <c r="A2075" i="27" s="1"/>
  <c r="M2139" i="27"/>
  <c r="A2139" i="27" s="1"/>
  <c r="F2089" i="27"/>
  <c r="M2164" i="27"/>
  <c r="A2164" i="27" s="1"/>
  <c r="H2059" i="27"/>
  <c r="F2069" i="27"/>
  <c r="F2133" i="27"/>
  <c r="E2065" i="27"/>
  <c r="O2050" i="27"/>
  <c r="N2049" i="27"/>
  <c r="O2177" i="27"/>
  <c r="P2089" i="27"/>
  <c r="M2083" i="27"/>
  <c r="A2083" i="27" s="1"/>
  <c r="P2149" i="27"/>
  <c r="N2053" i="27"/>
  <c r="N2147" i="27"/>
  <c r="E2094" i="27"/>
  <c r="J2117" i="27"/>
  <c r="N2180" i="27"/>
  <c r="O2123" i="27"/>
  <c r="H2189" i="27"/>
  <c r="F2085" i="27"/>
  <c r="M2131" i="27"/>
  <c r="A2131" i="27" s="1"/>
  <c r="E2099" i="27"/>
  <c r="P2127" i="27"/>
  <c r="E2052" i="27"/>
  <c r="E2138" i="27"/>
  <c r="J2038" i="27"/>
  <c r="E2135" i="27"/>
  <c r="N2086" i="27"/>
  <c r="J2071" i="27"/>
  <c r="G2052" i="27"/>
  <c r="P2143" i="27"/>
  <c r="K2025" i="27"/>
  <c r="J2150" i="27"/>
  <c r="K2074" i="27"/>
  <c r="I2033" i="27"/>
  <c r="N2080" i="27"/>
  <c r="M2030" i="27"/>
  <c r="A2030" i="27" s="1"/>
  <c r="P2081" i="27"/>
  <c r="K2170" i="27"/>
  <c r="P2056" i="27"/>
  <c r="O2113" i="27"/>
  <c r="K2070" i="27"/>
  <c r="P2040" i="27"/>
  <c r="H2136" i="27"/>
  <c r="N2017" i="27"/>
  <c r="N2113" i="27"/>
  <c r="E2021" i="27"/>
  <c r="K2106" i="27"/>
  <c r="J2102" i="27"/>
  <c r="J2190" i="27"/>
  <c r="M2048" i="27"/>
  <c r="A2048" i="27" s="1"/>
  <c r="H2144" i="27"/>
  <c r="M2025" i="27"/>
  <c r="A2025" i="27" s="1"/>
  <c r="P2105" i="27"/>
  <c r="I2177" i="27"/>
  <c r="N2082" i="27"/>
  <c r="I2154" i="27"/>
  <c r="M2027" i="27"/>
  <c r="A2027" i="27" s="1"/>
  <c r="P2099" i="27"/>
  <c r="P2163" i="27"/>
  <c r="J2121" i="27"/>
  <c r="K2188" i="27"/>
  <c r="N2037" i="27"/>
  <c r="M2101" i="27"/>
  <c r="A2101" i="27" s="1"/>
  <c r="H2157" i="27"/>
  <c r="F2120" i="27"/>
  <c r="G2021" i="27"/>
  <c r="P2067" i="27"/>
  <c r="N2131" i="27"/>
  <c r="F2019" i="27"/>
  <c r="I2156" i="27"/>
  <c r="G2114" i="27"/>
  <c r="J2069" i="27"/>
  <c r="J2133" i="27"/>
  <c r="E2017" i="27"/>
  <c r="H2162" i="27"/>
  <c r="G2027" i="27"/>
  <c r="H2099" i="27"/>
  <c r="H2163" i="27"/>
  <c r="N2129" i="27"/>
  <c r="I2188" i="27"/>
  <c r="I2037" i="27"/>
  <c r="J2101" i="27"/>
  <c r="N2165" i="27"/>
  <c r="F2142" i="27"/>
  <c r="G2110" i="27"/>
  <c r="K2067" i="27"/>
  <c r="H2131" i="27"/>
  <c r="F2035" i="27"/>
  <c r="P2164" i="27"/>
  <c r="G2140" i="27"/>
  <c r="N2069" i="27"/>
  <c r="O2133" i="27"/>
  <c r="E2033" i="27"/>
  <c r="I2170" i="27"/>
  <c r="P2035" i="27"/>
  <c r="G2099" i="27"/>
  <c r="I2163" i="27"/>
  <c r="N2132" i="27"/>
  <c r="E2032" i="27"/>
  <c r="J2037" i="27"/>
  <c r="F2101" i="27"/>
  <c r="K2165" i="27"/>
  <c r="F2168" i="27"/>
  <c r="G2174" i="27"/>
  <c r="J2067" i="27"/>
  <c r="J2131" i="27"/>
  <c r="F2062" i="27"/>
  <c r="O2164" i="27"/>
  <c r="H2027" i="27"/>
  <c r="K2069" i="27"/>
  <c r="K2133" i="27"/>
  <c r="E2049" i="27"/>
  <c r="H2170" i="27"/>
  <c r="M2035" i="27"/>
  <c r="A2035" i="27" s="1"/>
  <c r="M2107" i="27"/>
  <c r="A2107" i="27" s="1"/>
  <c r="J2163" i="27"/>
  <c r="J2132" i="27"/>
  <c r="E2048" i="27"/>
  <c r="K2037" i="27"/>
  <c r="M2109" i="27"/>
  <c r="A2109" i="27" s="1"/>
  <c r="O2165" i="27"/>
  <c r="G2038" i="27"/>
  <c r="I2080" i="27"/>
  <c r="O2083" i="27"/>
  <c r="O2147" i="27"/>
  <c r="F2177" i="27"/>
  <c r="K2172" i="27"/>
  <c r="K2145" i="27"/>
  <c r="F2077" i="27"/>
  <c r="F2141" i="27"/>
  <c r="E2129" i="27"/>
  <c r="E2060" i="27"/>
  <c r="K2061" i="27"/>
  <c r="J2120" i="27"/>
  <c r="P2032" i="27"/>
  <c r="I2138" i="27"/>
  <c r="P2088" i="27"/>
  <c r="M2179" i="27"/>
  <c r="A2179" i="27" s="1"/>
  <c r="H2081" i="27"/>
  <c r="N2085" i="27"/>
  <c r="E2152" i="27"/>
  <c r="K2147" i="27"/>
  <c r="E2126" i="27"/>
  <c r="F2117" i="27"/>
  <c r="O2155" i="27"/>
  <c r="F2150" i="27"/>
  <c r="P2133" i="27"/>
  <c r="E2059" i="27"/>
  <c r="J2063" i="27"/>
  <c r="F2036" i="27"/>
  <c r="H2167" i="27"/>
  <c r="G2100" i="27"/>
  <c r="E2023" i="27"/>
  <c r="F2147" i="27"/>
  <c r="H2183" i="27"/>
  <c r="H2181" i="27"/>
  <c r="K2036" i="27"/>
  <c r="E2119" i="27"/>
  <c r="K2100" i="27"/>
  <c r="G2183" i="27"/>
  <c r="I2089" i="27"/>
  <c r="G2053" i="27"/>
  <c r="O2146" i="27"/>
  <c r="H2097" i="27"/>
  <c r="M2144" i="27"/>
  <c r="A2144" i="27" s="1"/>
  <c r="I2150" i="27"/>
  <c r="G2113" i="27"/>
  <c r="E2174" i="27"/>
  <c r="M2096" i="27"/>
  <c r="A2096" i="27" s="1"/>
  <c r="K2153" i="27"/>
  <c r="N2102" i="27"/>
  <c r="J2056" i="27"/>
  <c r="J2144" i="27"/>
  <c r="N2033" i="27"/>
  <c r="O2121" i="27"/>
  <c r="E2125" i="27"/>
  <c r="N2122" i="27"/>
  <c r="K2110" i="27"/>
  <c r="E2106" i="27"/>
  <c r="J2064" i="27"/>
  <c r="I2152" i="27"/>
  <c r="K2033" i="27"/>
  <c r="M2113" i="27"/>
  <c r="A2113" i="27" s="1"/>
  <c r="N2185" i="27"/>
  <c r="M2098" i="27"/>
  <c r="A2098" i="27" s="1"/>
  <c r="I2178" i="27"/>
  <c r="G2035" i="27"/>
  <c r="N2107" i="27"/>
  <c r="M2171" i="27"/>
  <c r="A2171" i="27" s="1"/>
  <c r="K2132" i="27"/>
  <c r="E2064" i="27"/>
  <c r="O2045" i="27"/>
  <c r="N2109" i="27"/>
  <c r="G2090" i="27"/>
  <c r="H2073" i="27"/>
  <c r="N2075" i="27"/>
  <c r="N2139" i="27"/>
  <c r="F2107" i="27"/>
  <c r="F2164" i="27"/>
  <c r="H2112" i="27"/>
  <c r="M2077" i="27"/>
  <c r="A2077" i="27" s="1"/>
  <c r="M2141" i="27"/>
  <c r="A2141" i="27" s="1"/>
  <c r="E2081" i="27"/>
  <c r="O2186" i="27"/>
  <c r="P2043" i="27"/>
  <c r="J2107" i="27"/>
  <c r="N2171" i="27"/>
  <c r="F2132" i="27"/>
  <c r="E2080" i="27"/>
  <c r="N2045" i="27"/>
  <c r="K2109" i="27"/>
  <c r="J2173" i="27"/>
  <c r="G2141" i="27"/>
  <c r="H2128" i="27"/>
  <c r="J2075" i="27"/>
  <c r="K2139" i="27"/>
  <c r="F2128" i="27"/>
  <c r="N2172" i="27"/>
  <c r="H2156" i="27"/>
  <c r="N2077" i="27"/>
  <c r="O2141" i="27"/>
  <c r="E2097" i="27"/>
  <c r="J2186" i="27"/>
  <c r="J2043" i="27"/>
  <c r="I2107" i="27"/>
  <c r="J2171" i="27"/>
  <c r="N2140" i="27"/>
  <c r="E2096" i="27"/>
  <c r="K2045" i="27"/>
  <c r="F2109" i="27"/>
  <c r="N2173" i="27"/>
  <c r="G2166" i="27"/>
  <c r="H2178" i="27"/>
  <c r="K2075" i="27"/>
  <c r="G2139" i="27"/>
  <c r="F2152" i="27"/>
  <c r="I2172" i="27"/>
  <c r="I2148" i="27"/>
  <c r="J2077" i="27"/>
  <c r="N2141" i="27"/>
  <c r="E2113" i="27"/>
  <c r="G2186" i="27"/>
  <c r="G2043" i="27"/>
  <c r="O2115" i="27"/>
  <c r="G2171" i="27"/>
  <c r="J2140" i="27"/>
  <c r="E2112" i="27"/>
  <c r="H2045" i="27"/>
  <c r="N2117" i="27"/>
  <c r="I2173" i="27"/>
  <c r="H2032" i="27"/>
  <c r="N2019" i="27"/>
  <c r="O2091" i="27"/>
  <c r="M2155" i="27"/>
  <c r="A2155" i="27" s="1"/>
  <c r="H2074" i="27"/>
  <c r="O2180" i="27"/>
  <c r="P2029" i="27"/>
  <c r="P2093" i="27"/>
  <c r="H2149" i="27"/>
  <c r="F2021" i="27"/>
  <c r="N2101" i="27"/>
  <c r="I2179" i="27"/>
  <c r="O2098" i="27"/>
  <c r="J2147" i="27"/>
  <c r="M2174" i="27"/>
  <c r="A2174" i="27" s="1"/>
  <c r="O2066" i="27"/>
  <c r="M2172" i="27"/>
  <c r="A2172" i="27" s="1"/>
  <c r="O2051" i="27"/>
  <c r="P2181" i="27"/>
  <c r="N2021" i="27"/>
  <c r="N2179" i="27"/>
  <c r="H2138" i="27"/>
  <c r="O2085" i="27"/>
  <c r="K2179" i="27"/>
  <c r="G2083" i="27"/>
  <c r="E2185" i="27"/>
  <c r="O2061" i="27"/>
  <c r="K2111" i="27"/>
  <c r="K2084" i="27"/>
  <c r="F2144" i="27"/>
  <c r="H2093" i="27"/>
  <c r="F2071" i="27"/>
  <c r="K2052" i="27"/>
  <c r="I2018" i="27"/>
  <c r="H2055" i="27"/>
  <c r="J2084" i="27"/>
  <c r="J2167" i="27"/>
  <c r="N2126" i="27"/>
  <c r="M2153" i="27"/>
  <c r="A2153" i="27" s="1"/>
  <c r="G2056" i="27"/>
  <c r="O2024" i="27"/>
  <c r="I2161" i="27"/>
  <c r="H2035" i="27"/>
  <c r="G2117" i="27"/>
  <c r="O2145" i="27"/>
  <c r="P2058" i="27"/>
  <c r="P2120" i="27"/>
  <c r="G2169" i="27"/>
  <c r="N2150" i="27"/>
  <c r="M2064" i="27"/>
  <c r="A2064" i="27" s="1"/>
  <c r="P2152" i="27"/>
  <c r="M2049" i="27"/>
  <c r="A2049" i="27" s="1"/>
  <c r="P2129" i="27"/>
  <c r="F2033" i="27"/>
  <c r="K2138" i="27"/>
  <c r="P2126" i="27"/>
  <c r="F2022" i="27"/>
  <c r="H2080" i="27"/>
  <c r="H2160" i="27"/>
  <c r="J2041" i="27"/>
  <c r="N2121" i="27"/>
  <c r="E2149" i="27"/>
  <c r="M2106" i="27"/>
  <c r="A2106" i="27" s="1"/>
  <c r="E2054" i="27"/>
  <c r="I2043" i="27"/>
  <c r="P2115" i="27"/>
  <c r="O2179" i="27"/>
  <c r="O2140" i="27"/>
  <c r="E2128" i="27"/>
  <c r="P2053" i="27"/>
  <c r="K2117" i="27"/>
  <c r="F2173" i="27"/>
  <c r="H2064" i="27"/>
  <c r="I2144" i="27"/>
  <c r="P2083" i="27"/>
  <c r="P2147" i="27"/>
  <c r="G2022" i="27"/>
  <c r="H2172" i="27"/>
  <c r="P2021" i="27"/>
  <c r="P2085" i="27"/>
  <c r="N2149" i="27"/>
  <c r="E2145" i="27"/>
  <c r="E2070" i="27"/>
  <c r="P2051" i="27"/>
  <c r="H2115" i="27"/>
  <c r="P2179" i="27"/>
  <c r="F2140" i="27"/>
  <c r="E2144" i="27"/>
  <c r="O2053" i="27"/>
  <c r="O2117" i="27"/>
  <c r="N2181" i="27"/>
  <c r="H2118" i="27"/>
  <c r="J2185" i="27"/>
  <c r="H2083" i="27"/>
  <c r="H2147" i="27"/>
  <c r="G2086" i="27"/>
  <c r="P2180" i="27"/>
  <c r="O2021" i="27"/>
  <c r="I2085" i="27"/>
  <c r="I2149" i="27"/>
  <c r="E2161" i="27"/>
  <c r="E2118" i="27"/>
  <c r="M2051" i="27"/>
  <c r="A2051" i="27" s="1"/>
  <c r="G2115" i="27"/>
  <c r="H2179" i="27"/>
  <c r="N2148" i="27"/>
  <c r="E2160" i="27"/>
  <c r="I2053" i="27"/>
  <c r="H2117" i="27"/>
  <c r="O2181" i="27"/>
  <c r="H2164" i="27"/>
  <c r="O2019" i="27"/>
  <c r="J2083" i="27"/>
  <c r="G2147" i="27"/>
  <c r="G2150" i="27"/>
  <c r="M2180" i="27"/>
  <c r="A2180" i="27" s="1"/>
  <c r="M2021" i="27"/>
  <c r="A2021" i="27" s="1"/>
  <c r="J2085" i="27"/>
  <c r="M2149" i="27"/>
  <c r="A2149" i="27" s="1"/>
  <c r="E2177" i="27"/>
  <c r="E2134" i="27"/>
  <c r="J2051" i="27"/>
  <c r="M2123" i="27"/>
  <c r="A2123" i="27" s="1"/>
  <c r="G2179" i="27"/>
  <c r="O2148" i="27"/>
  <c r="F2054" i="27"/>
  <c r="H2053" i="27"/>
  <c r="P2125" i="27"/>
  <c r="I2181" i="27"/>
  <c r="I2035" i="27"/>
  <c r="N2027" i="27"/>
  <c r="M2099" i="27"/>
  <c r="A2099" i="27" s="1"/>
  <c r="M2163" i="27"/>
  <c r="A2163" i="27" s="1"/>
  <c r="I2182" i="27"/>
  <c r="M2188" i="27"/>
  <c r="A2188" i="27" s="1"/>
  <c r="P2037" i="27"/>
  <c r="F2157" i="27"/>
  <c r="F2110" i="27"/>
  <c r="O2034" i="27"/>
  <c r="P2106" i="27"/>
  <c r="G2030" i="27"/>
  <c r="N2112" i="27"/>
  <c r="I2112" i="27"/>
  <c r="H2077" i="27"/>
  <c r="I2140" i="27"/>
  <c r="N2083" i="27"/>
  <c r="O2149" i="27"/>
  <c r="P2148" i="27"/>
  <c r="K2083" i="27"/>
  <c r="E2169" i="27"/>
  <c r="J2053" i="27"/>
  <c r="G2190" i="27"/>
  <c r="O2067" i="27"/>
  <c r="I2189" i="27"/>
  <c r="N2028" i="27"/>
  <c r="M2159" i="27"/>
  <c r="A2159" i="27" s="1"/>
  <c r="E2156" i="27"/>
  <c r="I2050" i="27"/>
  <c r="H2047" i="27"/>
  <c r="J2119" i="27"/>
  <c r="O2100" i="27"/>
  <c r="H2090" i="27"/>
  <c r="K2103" i="27"/>
  <c r="I2132" i="27"/>
  <c r="F2112" i="27"/>
  <c r="E2069" i="27"/>
  <c r="K2190" i="27"/>
  <c r="G2109" i="27"/>
  <c r="O2128" i="27"/>
  <c r="J2134" i="27"/>
  <c r="I2142" i="27"/>
  <c r="O2073" i="27"/>
  <c r="K2064" i="27"/>
  <c r="M2177" i="27"/>
  <c r="A2177" i="27" s="1"/>
  <c r="K2118" i="27"/>
  <c r="N2160" i="27"/>
  <c r="F2161" i="27"/>
  <c r="O2166" i="27"/>
  <c r="N2072" i="27"/>
  <c r="I2168" i="27"/>
  <c r="K2057" i="27"/>
  <c r="M2137" i="27"/>
  <c r="A2137" i="27" s="1"/>
  <c r="I2022" i="27"/>
  <c r="J2146" i="27"/>
  <c r="N2134" i="27"/>
  <c r="G2181" i="27"/>
  <c r="I2088" i="27"/>
  <c r="N2168" i="27"/>
  <c r="J2057" i="27"/>
  <c r="H2137" i="27"/>
  <c r="F2041" i="27"/>
  <c r="K2114" i="27"/>
  <c r="E2158" i="27"/>
  <c r="M2059" i="27"/>
  <c r="A2059" i="27" s="1"/>
  <c r="N2123" i="27"/>
  <c r="O2187" i="27"/>
  <c r="M2148" i="27"/>
  <c r="A2148" i="27" s="1"/>
  <c r="F2081" i="27"/>
  <c r="P2061" i="27"/>
  <c r="J2125" i="27"/>
  <c r="F2181" i="27"/>
  <c r="I2094" i="27"/>
  <c r="J2019" i="27"/>
  <c r="P2091" i="27"/>
  <c r="N2155" i="27"/>
  <c r="H2154" i="27"/>
  <c r="I2180" i="27"/>
  <c r="O2029" i="27"/>
  <c r="J2093" i="27"/>
  <c r="P2157" i="27"/>
  <c r="F2037" i="27"/>
  <c r="F2070" i="27"/>
  <c r="N2059" i="27"/>
  <c r="K2123" i="27"/>
  <c r="P2187" i="27"/>
  <c r="F2148" i="27"/>
  <c r="F2099" i="27"/>
  <c r="J2061" i="27"/>
  <c r="K2125" i="27"/>
  <c r="M2189" i="27"/>
  <c r="A2189" i="27" s="1"/>
  <c r="I2158" i="27"/>
  <c r="G2019" i="27"/>
  <c r="H2091" i="27"/>
  <c r="K2155" i="27"/>
  <c r="I2051" i="27"/>
  <c r="P2188" i="27"/>
  <c r="N2029" i="27"/>
  <c r="O2093" i="27"/>
  <c r="N2157" i="27"/>
  <c r="F2064" i="27"/>
  <c r="F2097" i="27"/>
  <c r="G2059" i="27"/>
  <c r="I2123" i="27"/>
  <c r="I2187" i="27"/>
  <c r="N2156" i="27"/>
  <c r="F2139" i="27"/>
  <c r="N2061" i="27"/>
  <c r="M2125" i="27"/>
  <c r="A2125" i="27" s="1"/>
  <c r="N2189" i="27"/>
  <c r="K2157" i="27"/>
  <c r="O2027" i="27"/>
  <c r="I2091" i="27"/>
  <c r="I2155" i="27"/>
  <c r="I2115" i="27"/>
  <c r="O2188" i="27"/>
  <c r="H2029" i="27"/>
  <c r="F2093" i="27"/>
  <c r="I2157" i="27"/>
  <c r="F2082" i="27"/>
  <c r="F2137" i="27"/>
  <c r="K2059" i="27"/>
  <c r="O2131" i="27"/>
  <c r="K2187" i="27"/>
  <c r="M2156" i="27"/>
  <c r="A2156" i="27" s="1"/>
  <c r="F2166" i="27"/>
  <c r="F2061" i="27"/>
  <c r="F2125" i="27"/>
  <c r="K2189" i="27"/>
  <c r="P2178" i="27"/>
  <c r="K2035" i="27"/>
  <c r="P2107" i="27"/>
  <c r="O2171" i="27"/>
  <c r="M2132" i="27"/>
  <c r="A2132" i="27" s="1"/>
  <c r="E2056" i="27"/>
  <c r="P2045" i="27"/>
  <c r="I2109" i="27"/>
  <c r="F2165" i="27"/>
  <c r="G2077" i="27"/>
  <c r="M2047" i="27"/>
  <c r="A2047" i="27" s="1"/>
  <c r="F2131" i="27"/>
  <c r="N2090" i="27"/>
  <c r="H2161" i="27"/>
  <c r="M2147" i="27"/>
  <c r="A2147" i="27" s="1"/>
  <c r="E2137" i="27"/>
  <c r="E2136" i="27"/>
  <c r="G2074" i="27"/>
  <c r="N2051" i="27"/>
  <c r="M2053" i="27"/>
  <c r="A2053" i="27" s="1"/>
  <c r="G2138" i="27"/>
  <c r="G2051" i="27"/>
  <c r="M2181" i="27"/>
  <c r="A2181" i="27" s="1"/>
  <c r="J2180" i="27"/>
  <c r="G2187" i="27"/>
  <c r="G2068" i="27"/>
  <c r="K2024" i="27"/>
  <c r="H2095" i="27"/>
  <c r="N2036" i="27"/>
  <c r="M2167" i="27"/>
  <c r="A2167" i="27" s="1"/>
  <c r="G2045" i="27"/>
  <c r="H2062" i="27"/>
  <c r="M2151" i="27"/>
  <c r="A2151" i="27" s="1"/>
  <c r="K2050" i="27"/>
  <c r="J2114" i="27"/>
  <c r="E2132" i="27"/>
  <c r="E2130" i="27"/>
  <c r="H2122" i="27"/>
  <c r="G2129" i="27"/>
  <c r="K2128" i="27"/>
  <c r="F2017" i="27"/>
  <c r="P2150" i="27"/>
  <c r="I2184" i="27"/>
  <c r="I2066" i="27"/>
  <c r="O2174" i="27"/>
  <c r="J2080" i="27"/>
  <c r="J2184" i="27"/>
  <c r="J2065" i="27"/>
  <c r="N2145" i="27"/>
  <c r="O2074" i="27"/>
  <c r="J2154" i="27"/>
  <c r="N2142" i="27"/>
  <c r="G2054" i="27"/>
  <c r="H2096" i="27"/>
  <c r="G2176" i="27"/>
  <c r="M2073" i="27"/>
  <c r="A2073" i="27" s="1"/>
  <c r="P2145" i="27"/>
  <c r="G2070" i="27"/>
  <c r="K2122" i="27"/>
  <c r="F2176" i="27"/>
  <c r="M2067" i="27"/>
  <c r="A2067" i="27" s="1"/>
  <c r="P2131" i="27"/>
  <c r="J2187" i="27"/>
  <c r="K2156" i="27"/>
  <c r="G2062" i="27"/>
  <c r="P2069" i="27"/>
  <c r="M2133" i="27"/>
  <c r="A2133" i="27" s="1"/>
  <c r="F2189" i="27"/>
  <c r="P2162" i="27"/>
  <c r="J2027" i="27"/>
  <c r="N2099" i="27"/>
  <c r="N2163" i="27"/>
  <c r="K2101" i="27"/>
  <c r="H2188" i="27"/>
  <c r="M2037" i="27"/>
  <c r="A2037" i="27" s="1"/>
  <c r="O2101" i="27"/>
  <c r="P2165" i="27"/>
  <c r="F2130" i="27"/>
  <c r="G2046" i="27"/>
  <c r="N2067" i="27"/>
  <c r="K2131" i="27"/>
  <c r="F2027" i="27"/>
  <c r="F2156" i="27"/>
  <c r="G2126" i="27"/>
  <c r="I2069" i="27"/>
  <c r="I2133" i="27"/>
  <c r="E2025" i="27"/>
  <c r="P2170" i="27"/>
  <c r="O2035" i="27"/>
  <c r="K2099" i="27"/>
  <c r="K2163" i="27"/>
  <c r="P2132" i="27"/>
  <c r="F2188" i="27"/>
  <c r="O2037" i="27"/>
  <c r="I2101" i="27"/>
  <c r="M2165" i="27"/>
  <c r="A2165" i="27" s="1"/>
  <c r="F2154" i="27"/>
  <c r="G2162" i="27"/>
  <c r="G2067" i="27"/>
  <c r="G2131" i="27"/>
  <c r="F2043" i="27"/>
  <c r="N2164" i="27"/>
  <c r="G2178" i="27"/>
  <c r="O2069" i="27"/>
  <c r="N2133" i="27"/>
  <c r="E2041" i="27"/>
  <c r="J2170" i="27"/>
  <c r="N2035" i="27"/>
  <c r="O2107" i="27"/>
  <c r="G2163" i="27"/>
  <c r="O2132" i="27"/>
  <c r="E2040" i="27"/>
  <c r="H2037" i="27"/>
  <c r="P2109" i="27"/>
  <c r="J2165" i="27"/>
  <c r="F2179" i="27"/>
  <c r="H2025" i="27"/>
  <c r="O2075" i="27"/>
  <c r="O2139" i="27"/>
  <c r="F2080" i="27"/>
  <c r="J2164" i="27"/>
  <c r="H2043" i="27"/>
  <c r="H2069" i="27"/>
  <c r="H2133" i="27"/>
  <c r="E2057" i="27"/>
  <c r="E2030" i="27"/>
  <c r="K2043" i="27"/>
  <c r="M2115" i="27"/>
  <c r="A2115" i="27" s="1"/>
  <c r="K2171" i="27"/>
  <c r="K2140" i="27"/>
  <c r="E2120" i="27"/>
  <c r="F2045" i="27"/>
  <c r="M2117" i="27"/>
  <c r="A2117" i="27" s="1"/>
  <c r="H2173" i="27"/>
  <c r="H2048" i="27"/>
  <c r="G2018" i="27"/>
  <c r="F2190" i="27"/>
  <c r="N2115" i="27"/>
  <c r="J2040" i="27"/>
  <c r="E2153" i="27"/>
  <c r="K2181" i="27"/>
  <c r="I2021" i="27"/>
  <c r="E2168" i="27"/>
  <c r="H2021" i="27"/>
  <c r="J2156" i="27"/>
  <c r="G2116" i="27"/>
  <c r="O2042" i="27"/>
  <c r="M2046" i="27"/>
  <c r="A2046" i="27" s="1"/>
  <c r="M2143" i="27"/>
  <c r="A2143" i="27" s="1"/>
  <c r="E2076" i="27"/>
  <c r="F2056" i="27"/>
  <c r="N2020" i="27"/>
  <c r="P2016" i="27"/>
  <c r="P2046" i="27"/>
  <c r="N2032" i="27"/>
  <c r="M2186" i="27"/>
  <c r="A2186" i="27" s="1"/>
  <c r="G2049" i="27"/>
  <c r="G2040" i="27"/>
  <c r="J2094" i="27"/>
  <c r="E2093" i="27"/>
  <c r="E2172" i="27"/>
  <c r="J2074" i="27"/>
  <c r="O2190" i="27"/>
  <c r="P2025" i="27"/>
  <c r="N2114" i="27"/>
  <c r="F2155" i="27"/>
  <c r="N2104" i="27"/>
  <c r="E2188" i="27"/>
  <c r="P2073" i="27"/>
  <c r="M2161" i="27"/>
  <c r="A2161" i="27" s="1"/>
  <c r="P2082" i="27"/>
  <c r="J2162" i="27"/>
  <c r="O2158" i="27"/>
  <c r="I2038" i="27"/>
  <c r="I2104" i="27"/>
  <c r="F2032" i="27"/>
  <c r="K2081" i="27"/>
  <c r="P2153" i="27"/>
  <c r="I2048" i="27"/>
  <c r="K2130" i="27"/>
  <c r="H2057" i="27"/>
  <c r="P2075" i="27"/>
  <c r="P2139" i="27"/>
  <c r="F2098" i="27"/>
  <c r="K2164" i="27"/>
  <c r="H2094" i="27"/>
  <c r="P2077" i="27"/>
  <c r="P2141" i="27"/>
  <c r="E2073" i="27"/>
  <c r="J2178" i="27"/>
  <c r="O2043" i="27"/>
  <c r="H2107" i="27"/>
  <c r="P2171" i="27"/>
  <c r="H2132" i="27"/>
  <c r="E2072" i="27"/>
  <c r="I2045" i="27"/>
  <c r="J2109" i="27"/>
  <c r="M2173" i="27"/>
  <c r="A2173" i="27" s="1"/>
  <c r="G2102" i="27"/>
  <c r="H2110" i="27"/>
  <c r="H2075" i="27"/>
  <c r="H2139" i="27"/>
  <c r="F2118" i="27"/>
  <c r="H2130" i="27"/>
  <c r="I2077" i="27"/>
  <c r="K2141" i="27"/>
  <c r="E2089" i="27"/>
  <c r="N2186" i="27"/>
  <c r="N2043" i="27"/>
  <c r="G2107" i="27"/>
  <c r="H2171" i="27"/>
  <c r="P2140" i="27"/>
  <c r="E2088" i="27"/>
  <c r="M2045" i="27"/>
  <c r="A2045" i="27" s="1"/>
  <c r="O2109" i="27"/>
  <c r="O2173" i="27"/>
  <c r="G2154" i="27"/>
  <c r="H2152" i="27"/>
  <c r="G2075" i="27"/>
  <c r="J2139" i="27"/>
  <c r="F2138" i="27"/>
  <c r="J2172" i="27"/>
  <c r="I2027" i="27"/>
  <c r="O2077" i="27"/>
  <c r="I2141" i="27"/>
  <c r="E2105" i="27"/>
  <c r="H2186" i="27"/>
  <c r="M2043" i="27"/>
  <c r="A2043" i="27" s="1"/>
  <c r="K2107" i="27"/>
  <c r="I2171" i="27"/>
  <c r="M2140" i="27"/>
  <c r="A2140" i="27" s="1"/>
  <c r="E2104" i="27"/>
  <c r="J2045" i="27"/>
  <c r="P2117" i="27"/>
  <c r="K2173" i="27"/>
  <c r="G2180" i="27"/>
  <c r="I2049" i="27"/>
  <c r="I2075" i="27"/>
  <c r="I2139" i="27"/>
  <c r="F2163" i="27"/>
  <c r="O2172" i="27"/>
  <c r="K2027" i="27"/>
  <c r="K2077" i="27"/>
  <c r="J2141" i="27"/>
  <c r="E2121" i="27"/>
  <c r="E2150" i="27"/>
  <c r="O2059" i="27"/>
  <c r="P2123" i="27"/>
  <c r="J2179" i="27"/>
  <c r="K2148" i="27"/>
  <c r="F2072" i="27"/>
  <c r="F2053" i="27"/>
  <c r="N2125" i="27"/>
  <c r="J2181" i="27"/>
  <c r="I2062" i="27"/>
  <c r="N2030" i="27"/>
  <c r="M2031" i="27"/>
  <c r="A2031" i="27" s="1"/>
  <c r="N2191" i="27"/>
  <c r="F2124" i="27"/>
  <c r="N2047" i="27"/>
  <c r="G2096" i="27"/>
  <c r="I2113" i="27"/>
  <c r="O2112" i="27"/>
  <c r="H2166" i="27"/>
  <c r="N2138" i="27"/>
  <c r="N2081" i="27"/>
  <c r="E2062" i="27"/>
  <c r="I2117" i="27"/>
  <c r="F2172" i="27"/>
  <c r="K2115" i="27"/>
  <c r="N2093" i="27"/>
  <c r="K2149" i="27"/>
  <c r="J2148" i="27"/>
  <c r="P2019" i="27"/>
  <c r="J2149" i="27"/>
  <c r="F2178" i="27"/>
  <c r="K1755" i="27"/>
  <c r="K1691" i="27"/>
  <c r="K1627" i="27"/>
  <c r="K1563" i="27"/>
  <c r="K1499" i="27"/>
  <c r="K1435" i="27"/>
  <c r="K1778" i="27"/>
  <c r="K1714" i="27"/>
  <c r="K1650" i="27"/>
  <c r="K1586" i="27"/>
  <c r="K1522" i="27"/>
  <c r="K1458" i="27"/>
  <c r="K1801" i="27"/>
  <c r="K1737" i="27"/>
  <c r="K1673" i="27"/>
  <c r="K1609" i="27"/>
  <c r="K1545" i="27"/>
  <c r="K1481" i="27"/>
  <c r="K1417" i="27"/>
  <c r="K1760" i="27"/>
  <c r="K1696" i="27"/>
  <c r="K1632" i="27"/>
  <c r="K1568" i="27"/>
  <c r="K1504" i="27"/>
  <c r="K1440" i="27"/>
  <c r="K1783" i="27"/>
  <c r="K1719" i="27"/>
  <c r="K1655" i="27"/>
  <c r="K1591" i="27"/>
  <c r="K1527" i="27"/>
  <c r="K1463" i="27"/>
  <c r="K1742" i="27"/>
  <c r="K1678" i="27"/>
  <c r="K1614" i="27"/>
  <c r="K1550" i="27"/>
  <c r="K1486" i="27"/>
  <c r="K1422" i="27"/>
  <c r="K1765" i="27"/>
  <c r="K1701" i="27"/>
  <c r="K1637" i="27"/>
  <c r="K1573" i="27"/>
  <c r="K1509" i="27"/>
  <c r="K1445" i="27"/>
  <c r="K1788" i="27"/>
  <c r="K1724" i="27"/>
  <c r="K1660" i="27"/>
  <c r="K1596" i="27"/>
  <c r="K1532" i="27"/>
  <c r="K1468" i="27"/>
  <c r="K1443" i="27"/>
  <c r="K1512" i="27"/>
  <c r="K1663" i="27"/>
  <c r="K1747" i="27"/>
  <c r="K1683" i="27"/>
  <c r="K1619" i="27"/>
  <c r="K1555" i="27"/>
  <c r="K1491" i="27"/>
  <c r="K1427" i="27"/>
  <c r="K1770" i="27"/>
  <c r="K1706" i="27"/>
  <c r="K1642" i="27"/>
  <c r="K1578" i="27"/>
  <c r="K1514" i="27"/>
  <c r="K1450" i="27"/>
  <c r="K1793" i="27"/>
  <c r="K1729" i="27"/>
  <c r="K1665" i="27"/>
  <c r="K1601" i="27"/>
  <c r="K1537" i="27"/>
  <c r="K1473" i="27"/>
  <c r="K1752" i="27"/>
  <c r="K1688" i="27"/>
  <c r="K1624" i="27"/>
  <c r="K1560" i="27"/>
  <c r="K1496" i="27"/>
  <c r="K1432" i="27"/>
  <c r="K1775" i="27"/>
  <c r="K1711" i="27"/>
  <c r="K1647" i="27"/>
  <c r="K1583" i="27"/>
  <c r="K1519" i="27"/>
  <c r="K1455" i="27"/>
  <c r="K1798" i="27"/>
  <c r="K1734" i="27"/>
  <c r="K1670" i="27"/>
  <c r="K1606" i="27"/>
  <c r="K1542" i="27"/>
  <c r="K1478" i="27"/>
  <c r="K1757" i="27"/>
  <c r="K1693" i="27"/>
  <c r="K1629" i="27"/>
  <c r="K1565" i="27"/>
  <c r="K1501" i="27"/>
  <c r="K1437" i="27"/>
  <c r="K1780" i="27"/>
  <c r="K1716" i="27"/>
  <c r="K1652" i="27"/>
  <c r="K1588" i="27"/>
  <c r="K1524" i="27"/>
  <c r="K1460" i="27"/>
  <c r="K1489" i="27"/>
  <c r="K1640" i="27"/>
  <c r="K1791" i="27"/>
  <c r="K1471" i="27"/>
  <c r="K1739" i="27"/>
  <c r="K1675" i="27"/>
  <c r="K1611" i="27"/>
  <c r="K1547" i="27"/>
  <c r="K1483" i="27"/>
  <c r="K1419" i="27"/>
  <c r="K1762" i="27"/>
  <c r="K1698" i="27"/>
  <c r="K1634" i="27"/>
  <c r="K1570" i="27"/>
  <c r="K1506" i="27"/>
  <c r="K1442" i="27"/>
  <c r="K1785" i="27"/>
  <c r="K1721" i="27"/>
  <c r="K1657" i="27"/>
  <c r="K1593" i="27"/>
  <c r="K1529" i="27"/>
  <c r="K1465" i="27"/>
  <c r="K1744" i="27"/>
  <c r="K1680" i="27"/>
  <c r="K1616" i="27"/>
  <c r="K1552" i="27"/>
  <c r="K1488" i="27"/>
  <c r="K1424" i="27"/>
  <c r="K1767" i="27"/>
  <c r="K1703" i="27"/>
  <c r="K1639" i="27"/>
  <c r="K1575" i="27"/>
  <c r="K1511" i="27"/>
  <c r="K1447" i="27"/>
  <c r="K1790" i="27"/>
  <c r="K1726" i="27"/>
  <c r="K1662" i="27"/>
  <c r="K1598" i="27"/>
  <c r="K1534" i="27"/>
  <c r="K1470" i="27"/>
  <c r="K1749" i="27"/>
  <c r="K1685" i="27"/>
  <c r="K1621" i="27"/>
  <c r="K1557" i="27"/>
  <c r="K1493" i="27"/>
  <c r="K1429" i="27"/>
  <c r="K1772" i="27"/>
  <c r="K1708" i="27"/>
  <c r="K1644" i="27"/>
  <c r="K1580" i="27"/>
  <c r="K1516" i="27"/>
  <c r="K1452" i="27"/>
  <c r="K1448" i="27"/>
  <c r="K1599" i="27"/>
  <c r="K1795" i="27"/>
  <c r="K1731" i="27"/>
  <c r="K1667" i="27"/>
  <c r="K1603" i="27"/>
  <c r="K1539" i="27"/>
  <c r="K1475" i="27"/>
  <c r="K1754" i="27"/>
  <c r="K1690" i="27"/>
  <c r="K1626" i="27"/>
  <c r="K1562" i="27"/>
  <c r="K1498" i="27"/>
  <c r="K1434" i="27"/>
  <c r="K1777" i="27"/>
  <c r="K1713" i="27"/>
  <c r="K1649" i="27"/>
  <c r="K1585" i="27"/>
  <c r="K1521" i="27"/>
  <c r="K1457" i="27"/>
  <c r="K1800" i="27"/>
  <c r="K1736" i="27"/>
  <c r="K1672" i="27"/>
  <c r="K1608" i="27"/>
  <c r="K1544" i="27"/>
  <c r="K1480" i="27"/>
  <c r="K1759" i="27"/>
  <c r="K1695" i="27"/>
  <c r="K1631" i="27"/>
  <c r="K1567" i="27"/>
  <c r="K1503" i="27"/>
  <c r="K1439" i="27"/>
  <c r="K1782" i="27"/>
  <c r="K1718" i="27"/>
  <c r="K1654" i="27"/>
  <c r="K1590" i="27"/>
  <c r="K1526" i="27"/>
  <c r="K1462" i="27"/>
  <c r="K1741" i="27"/>
  <c r="K1677" i="27"/>
  <c r="K1613" i="27"/>
  <c r="K1549" i="27"/>
  <c r="K1485" i="27"/>
  <c r="K1421" i="27"/>
  <c r="K1764" i="27"/>
  <c r="K1700" i="27"/>
  <c r="K1636" i="27"/>
  <c r="K1572" i="27"/>
  <c r="K1508" i="27"/>
  <c r="K1444" i="27"/>
  <c r="K1466" i="27"/>
  <c r="K1681" i="27"/>
  <c r="K1535" i="27"/>
  <c r="K1787" i="27"/>
  <c r="K1723" i="27"/>
  <c r="K1659" i="27"/>
  <c r="K1595" i="27"/>
  <c r="K1531" i="27"/>
  <c r="K1467" i="27"/>
  <c r="K1746" i="27"/>
  <c r="K1682" i="27"/>
  <c r="K1618" i="27"/>
  <c r="K1554" i="27"/>
  <c r="K1490" i="27"/>
  <c r="K1426" i="27"/>
  <c r="K1769" i="27"/>
  <c r="K1705" i="27"/>
  <c r="K1641" i="27"/>
  <c r="K1577" i="27"/>
  <c r="K1513" i="27"/>
  <c r="K1449" i="27"/>
  <c r="K1792" i="27"/>
  <c r="K1728" i="27"/>
  <c r="K1664" i="27"/>
  <c r="K1600" i="27"/>
  <c r="K1536" i="27"/>
  <c r="K1472" i="27"/>
  <c r="K1751" i="27"/>
  <c r="K1687" i="27"/>
  <c r="K1623" i="27"/>
  <c r="K1559" i="27"/>
  <c r="K1495" i="27"/>
  <c r="K1431" i="27"/>
  <c r="K1774" i="27"/>
  <c r="K1710" i="27"/>
  <c r="K1646" i="27"/>
  <c r="K1582" i="27"/>
  <c r="K1518" i="27"/>
  <c r="K1454" i="27"/>
  <c r="K1797" i="27"/>
  <c r="K1733" i="27"/>
  <c r="K1669" i="27"/>
  <c r="K1605" i="27"/>
  <c r="K1541" i="27"/>
  <c r="K1477" i="27"/>
  <c r="K1756" i="27"/>
  <c r="K1692" i="27"/>
  <c r="K1628" i="27"/>
  <c r="K1564" i="27"/>
  <c r="K1500" i="27"/>
  <c r="K1436" i="27"/>
  <c r="K1722" i="27"/>
  <c r="K1617" i="27"/>
  <c r="K1768" i="27"/>
  <c r="K1779" i="27"/>
  <c r="K1715" i="27"/>
  <c r="K1651" i="27"/>
  <c r="K1587" i="27"/>
  <c r="K1523" i="27"/>
  <c r="K1459" i="27"/>
  <c r="K1802" i="27"/>
  <c r="K1738" i="27"/>
  <c r="K1674" i="27"/>
  <c r="K1610" i="27"/>
  <c r="K1546" i="27"/>
  <c r="K1482" i="27"/>
  <c r="K1418" i="27"/>
  <c r="K1761" i="27"/>
  <c r="K1697" i="27"/>
  <c r="K1633" i="27"/>
  <c r="K1569" i="27"/>
  <c r="K1505" i="27"/>
  <c r="K1441" i="27"/>
  <c r="K1784" i="27"/>
  <c r="K1720" i="27"/>
  <c r="K1656" i="27"/>
  <c r="K1592" i="27"/>
  <c r="K1528" i="27"/>
  <c r="K1464" i="27"/>
  <c r="K1743" i="27"/>
  <c r="K1679" i="27"/>
  <c r="K1615" i="27"/>
  <c r="K1551" i="27"/>
  <c r="K1487" i="27"/>
  <c r="K1423" i="27"/>
  <c r="K1766" i="27"/>
  <c r="K1702" i="27"/>
  <c r="K1638" i="27"/>
  <c r="K1574" i="27"/>
  <c r="K1510" i="27"/>
  <c r="K1446" i="27"/>
  <c r="K1789" i="27"/>
  <c r="K1725" i="27"/>
  <c r="K1661" i="27"/>
  <c r="K1597" i="27"/>
  <c r="K1533" i="27"/>
  <c r="K1469" i="27"/>
  <c r="K1748" i="27"/>
  <c r="K1684" i="27"/>
  <c r="K1620" i="27"/>
  <c r="K1556" i="27"/>
  <c r="K1492" i="27"/>
  <c r="K1428" i="27"/>
  <c r="K1763" i="27"/>
  <c r="K1699" i="27"/>
  <c r="K1571" i="27"/>
  <c r="K1786" i="27"/>
  <c r="K1530" i="27"/>
  <c r="K1745" i="27"/>
  <c r="K1425" i="27"/>
  <c r="K1576" i="27"/>
  <c r="K1727" i="27"/>
  <c r="K1771" i="27"/>
  <c r="K1707" i="27"/>
  <c r="K1643" i="27"/>
  <c r="K1579" i="27"/>
  <c r="K1515" i="27"/>
  <c r="K1451" i="27"/>
  <c r="K1794" i="27"/>
  <c r="K1730" i="27"/>
  <c r="K1666" i="27"/>
  <c r="K1602" i="27"/>
  <c r="K1538" i="27"/>
  <c r="K1474" i="27"/>
  <c r="K1753" i="27"/>
  <c r="K1689" i="27"/>
  <c r="K1625" i="27"/>
  <c r="K1561" i="27"/>
  <c r="K1497" i="27"/>
  <c r="K1433" i="27"/>
  <c r="K1776" i="27"/>
  <c r="K1712" i="27"/>
  <c r="K1648" i="27"/>
  <c r="K1584" i="27"/>
  <c r="K1520" i="27"/>
  <c r="K1456" i="27"/>
  <c r="K1799" i="27"/>
  <c r="K1735" i="27"/>
  <c r="K1671" i="27"/>
  <c r="K1607" i="27"/>
  <c r="K1543" i="27"/>
  <c r="K1479" i="27"/>
  <c r="K1758" i="27"/>
  <c r="K1694" i="27"/>
  <c r="K1630" i="27"/>
  <c r="K1566" i="27"/>
  <c r="K1502" i="27"/>
  <c r="K1438" i="27"/>
  <c r="K1781" i="27"/>
  <c r="K1717" i="27"/>
  <c r="K1653" i="27"/>
  <c r="K1589" i="27"/>
  <c r="K1525" i="27"/>
  <c r="K1461" i="27"/>
  <c r="K1740" i="27"/>
  <c r="K1676" i="27"/>
  <c r="K1612" i="27"/>
  <c r="K1548" i="27"/>
  <c r="K1484" i="27"/>
  <c r="K1420" i="27"/>
  <c r="K1635" i="27"/>
  <c r="K1507" i="27"/>
  <c r="K1658" i="27"/>
  <c r="K1594" i="27"/>
  <c r="K1553" i="27"/>
  <c r="K1704" i="27"/>
  <c r="K1430" i="27"/>
  <c r="K1517" i="27"/>
  <c r="K1604" i="27"/>
  <c r="K1581" i="27"/>
  <c r="K1453" i="27"/>
  <c r="K1540" i="27"/>
  <c r="K1476" i="27"/>
  <c r="K1494" i="27"/>
  <c r="K1750" i="27"/>
  <c r="K1668" i="27"/>
  <c r="K1686" i="27"/>
  <c r="K1773" i="27"/>
  <c r="K1622" i="27"/>
  <c r="K1709" i="27"/>
  <c r="K1796" i="27"/>
  <c r="K1558" i="27"/>
  <c r="K1645" i="27"/>
  <c r="K1732" i="27"/>
  <c r="H1126" i="27"/>
  <c r="H1046" i="27"/>
  <c r="I1135" i="27"/>
  <c r="G1172" i="27"/>
  <c r="J1064" i="27"/>
  <c r="G1107" i="27"/>
  <c r="I1175" i="27"/>
  <c r="G1151" i="27"/>
  <c r="I1060" i="27"/>
  <c r="J1049" i="27"/>
  <c r="H1045" i="27"/>
  <c r="G1065" i="27"/>
  <c r="I1071" i="27"/>
  <c r="G1148" i="27"/>
  <c r="K1051" i="27"/>
  <c r="J1102" i="27"/>
  <c r="I1174" i="27"/>
  <c r="H1109" i="27"/>
  <c r="I1167" i="27"/>
  <c r="I1103" i="27"/>
  <c r="I1072" i="27"/>
  <c r="G1076" i="27"/>
  <c r="J1105" i="27"/>
  <c r="G1075" i="27"/>
  <c r="I1128" i="27"/>
  <c r="E1168" i="27"/>
  <c r="E1085" i="27"/>
  <c r="G1036" i="27"/>
  <c r="E1047" i="27"/>
  <c r="E1093" i="27"/>
  <c r="K1120" i="27"/>
  <c r="E1048" i="27"/>
  <c r="E1143" i="27"/>
  <c r="J1062" i="27"/>
  <c r="G1055" i="27"/>
  <c r="G1095" i="27"/>
  <c r="G1178" i="27"/>
  <c r="H1069" i="27"/>
  <c r="E1101" i="27"/>
  <c r="E1145" i="27"/>
  <c r="E1136" i="27"/>
  <c r="H1070" i="27"/>
  <c r="G1080" i="27"/>
  <c r="H1153" i="27"/>
  <c r="G1056" i="27"/>
  <c r="E1166" i="27"/>
  <c r="J1089" i="27"/>
  <c r="G1159" i="27"/>
  <c r="E1091" i="27"/>
  <c r="G1127" i="27"/>
  <c r="E1087" i="27"/>
  <c r="E1152" i="27"/>
  <c r="E1088" i="27"/>
  <c r="G1079" i="27"/>
  <c r="E1165" i="27"/>
  <c r="E1094" i="27"/>
  <c r="H1144" i="27"/>
  <c r="E1112" i="27"/>
  <c r="G1108" i="27"/>
  <c r="E1133" i="27"/>
  <c r="E1129" i="27"/>
  <c r="G1063" i="27"/>
  <c r="H1041" i="27"/>
  <c r="E1086" i="27"/>
  <c r="I1110" i="27"/>
  <c r="I1142" i="27"/>
  <c r="I1111" i="27"/>
  <c r="H1157" i="27"/>
  <c r="E1096" i="27"/>
  <c r="I1163" i="27"/>
  <c r="E1161" i="27"/>
  <c r="G1171" i="27"/>
  <c r="H1134" i="27"/>
  <c r="I1160" i="27"/>
  <c r="M1067" i="27"/>
  <c r="A1067" i="27" s="1"/>
  <c r="J1073" i="27"/>
  <c r="I1075" i="27"/>
  <c r="E1122" i="27"/>
  <c r="K1139" i="27"/>
  <c r="N1165" i="27"/>
  <c r="K1100" i="27"/>
  <c r="K1063" i="27"/>
  <c r="O1163" i="27"/>
  <c r="O1169" i="27"/>
  <c r="O1102" i="27"/>
  <c r="E1146" i="27"/>
  <c r="I1121" i="27"/>
  <c r="N1163" i="27"/>
  <c r="H1074" i="27"/>
  <c r="M1081" i="27"/>
  <c r="A1081" i="27" s="1"/>
  <c r="M1137" i="27"/>
  <c r="A1137" i="27" s="1"/>
  <c r="M1154" i="27"/>
  <c r="A1154" i="27" s="1"/>
  <c r="H1082" i="27"/>
  <c r="M1114" i="27"/>
  <c r="A1114" i="27" s="1"/>
  <c r="K1156" i="27"/>
  <c r="O1138" i="27"/>
  <c r="K1062" i="27"/>
  <c r="K1078" i="27"/>
  <c r="M1082" i="27"/>
  <c r="A1082" i="27" s="1"/>
  <c r="O1148" i="27"/>
  <c r="K1138" i="27"/>
  <c r="K1075" i="27"/>
  <c r="L1115" i="27"/>
  <c r="K1146" i="27"/>
  <c r="M1115" i="27"/>
  <c r="A1115" i="27" s="1"/>
  <c r="L1045" i="27"/>
  <c r="N1134" i="27"/>
  <c r="N1135" i="27"/>
  <c r="K1066" i="27"/>
  <c r="I1114" i="27"/>
  <c r="J1116" i="27"/>
  <c r="K1085" i="27"/>
  <c r="E1073" i="27"/>
  <c r="I1098" i="27"/>
  <c r="H1052" i="27"/>
  <c r="E1052" i="27"/>
  <c r="G1139" i="27"/>
  <c r="H1099" i="27"/>
  <c r="M1077" i="27"/>
  <c r="A1077" i="27" s="1"/>
  <c r="G1169" i="27"/>
  <c r="L1086" i="27"/>
  <c r="M1088" i="27"/>
  <c r="A1088" i="27" s="1"/>
  <c r="H1156" i="27"/>
  <c r="E1116" i="27"/>
  <c r="H1090" i="27"/>
  <c r="K1131" i="27"/>
  <c r="I1094" i="27"/>
  <c r="G1154" i="27"/>
  <c r="O1132" i="27"/>
  <c r="I1137" i="27"/>
  <c r="K1077" i="27"/>
  <c r="O1158" i="27"/>
  <c r="I1130" i="27"/>
  <c r="M1141" i="27"/>
  <c r="A1141" i="27" s="1"/>
  <c r="H1068" i="27"/>
  <c r="H1066" i="27"/>
  <c r="E1100" i="27"/>
  <c r="I1082" i="27"/>
  <c r="I1099" i="27"/>
  <c r="G1115" i="27"/>
  <c r="L1164" i="27"/>
  <c r="J1115" i="27"/>
  <c r="G1046" i="27"/>
  <c r="O1046" i="27"/>
  <c r="E1078" i="27"/>
  <c r="G1050" i="27"/>
  <c r="G1121" i="27"/>
  <c r="L1113" i="27"/>
  <c r="E1173" i="27"/>
  <c r="H1061" i="27"/>
  <c r="O1044" i="27"/>
  <c r="O1087" i="27"/>
  <c r="G1153" i="27"/>
  <c r="I1050" i="27"/>
  <c r="E1130" i="27"/>
  <c r="I1101" i="27"/>
  <c r="N1092" i="27"/>
  <c r="J1069" i="27"/>
  <c r="H1143" i="27"/>
  <c r="G1100" i="27"/>
  <c r="O1152" i="27"/>
  <c r="G1166" i="27"/>
  <c r="J1087" i="27"/>
  <c r="H1135" i="27"/>
  <c r="E1150" i="27"/>
  <c r="H1111" i="27"/>
  <c r="L1126" i="27"/>
  <c r="E1081" i="27"/>
  <c r="N1155" i="27"/>
  <c r="N1047" i="27"/>
  <c r="L1120" i="27"/>
  <c r="H1137" i="27"/>
  <c r="L1152" i="27"/>
  <c r="L1103" i="27"/>
  <c r="K1145" i="27"/>
  <c r="N1109" i="27"/>
  <c r="I1087" i="27"/>
  <c r="I1090" i="27"/>
  <c r="O1127" i="27"/>
  <c r="N1156" i="27"/>
  <c r="N1102" i="27"/>
  <c r="N1119" i="27"/>
  <c r="O1112" i="27"/>
  <c r="J1106" i="27"/>
  <c r="M1097" i="27"/>
  <c r="A1097" i="27" s="1"/>
  <c r="M1124" i="27"/>
  <c r="A1124" i="27" s="1"/>
  <c r="L1051" i="27"/>
  <c r="K1170" i="27"/>
  <c r="M1041" i="27"/>
  <c r="A1041" i="27" s="1"/>
  <c r="N1106" i="27"/>
  <c r="M1058" i="27"/>
  <c r="A1058" i="27" s="1"/>
  <c r="G1061" i="27"/>
  <c r="M1078" i="27"/>
  <c r="A1078" i="27" s="1"/>
  <c r="O1119" i="27"/>
  <c r="E1156" i="27"/>
  <c r="K1065" i="27"/>
  <c r="M1133" i="27"/>
  <c r="A1133" i="27" s="1"/>
  <c r="M1105" i="27"/>
  <c r="A1105" i="27" s="1"/>
  <c r="G1092" i="27"/>
  <c r="L1050" i="27"/>
  <c r="H1086" i="27"/>
  <c r="N1130" i="27"/>
  <c r="O1084" i="27"/>
  <c r="E1114" i="27"/>
  <c r="M1074" i="27"/>
  <c r="A1074" i="27" s="1"/>
  <c r="M1069" i="27"/>
  <c r="A1069" i="27" s="1"/>
  <c r="E1158" i="27"/>
  <c r="G1078" i="27"/>
  <c r="E1072" i="27"/>
  <c r="M1057" i="27"/>
  <c r="A1057" i="27" s="1"/>
  <c r="I1058" i="27"/>
  <c r="N1099" i="27"/>
  <c r="K1114" i="27"/>
  <c r="L1060" i="27"/>
  <c r="L1153" i="27"/>
  <c r="H1083" i="27"/>
  <c r="M1116" i="27"/>
  <c r="A1116" i="27" s="1"/>
  <c r="M1145" i="27"/>
  <c r="A1145" i="27" s="1"/>
  <c r="G1167" i="27"/>
  <c r="L1042" i="27"/>
  <c r="E1120" i="27"/>
  <c r="E1054" i="27"/>
  <c r="J1155" i="27"/>
  <c r="E1171" i="27"/>
  <c r="I1117" i="27"/>
  <c r="M1094" i="27"/>
  <c r="A1094" i="27" s="1"/>
  <c r="O1108" i="27"/>
  <c r="K1070" i="27"/>
  <c r="G1146" i="27"/>
  <c r="L1173" i="27"/>
  <c r="K1171" i="27"/>
  <c r="L1094" i="27"/>
  <c r="O1073" i="27"/>
  <c r="N1044" i="27"/>
  <c r="N1121" i="27"/>
  <c r="K1162" i="27"/>
  <c r="O1082" i="27"/>
  <c r="H1154" i="27"/>
  <c r="M1171" i="27"/>
  <c r="A1171" i="27" s="1"/>
  <c r="L1043" i="27"/>
  <c r="I1164" i="27"/>
  <c r="I1173" i="27"/>
  <c r="L1041" i="27"/>
  <c r="I1134" i="27"/>
  <c r="E1103" i="27"/>
  <c r="M1139" i="27"/>
  <c r="A1139" i="27" s="1"/>
  <c r="K1058" i="27"/>
  <c r="H1081" i="27"/>
  <c r="M1138" i="27"/>
  <c r="A1138" i="27" s="1"/>
  <c r="I1119" i="27"/>
  <c r="L1075" i="27"/>
  <c r="G1138" i="27"/>
  <c r="N1081" i="27"/>
  <c r="G1069" i="27"/>
  <c r="L1070" i="27"/>
  <c r="N1123" i="27"/>
  <c r="K1130" i="27"/>
  <c r="N1164" i="27"/>
  <c r="M1132" i="27"/>
  <c r="A1132" i="27" s="1"/>
  <c r="E1162" i="27"/>
  <c r="O1137" i="27"/>
  <c r="O1091" i="27"/>
  <c r="E1049" i="27"/>
  <c r="O1055" i="27"/>
  <c r="N1061" i="27"/>
  <c r="H1062" i="27"/>
  <c r="N1161" i="27"/>
  <c r="N1087" i="27"/>
  <c r="M1155" i="27"/>
  <c r="A1155" i="27" s="1"/>
  <c r="G1157" i="27"/>
  <c r="L1158" i="27"/>
  <c r="N1056" i="27"/>
  <c r="L1135" i="27"/>
  <c r="M1056" i="27"/>
  <c r="A1056" i="27" s="1"/>
  <c r="N1112" i="27"/>
  <c r="K1103" i="27"/>
  <c r="O1156" i="27"/>
  <c r="H1092" i="27"/>
  <c r="L1121" i="27"/>
  <c r="J1138" i="27"/>
  <c r="O1147" i="27"/>
  <c r="O1098" i="27"/>
  <c r="I1177" i="27"/>
  <c r="E1109" i="27"/>
  <c r="M1164" i="27"/>
  <c r="A1164" i="27" s="1"/>
  <c r="E1074" i="27"/>
  <c r="G1165" i="27"/>
  <c r="G1126" i="27"/>
  <c r="O1105" i="27"/>
  <c r="O1151" i="27"/>
  <c r="I1140" i="27"/>
  <c r="J1101" i="27"/>
  <c r="M1052" i="27"/>
  <c r="A1052" i="27" s="1"/>
  <c r="N1108" i="27"/>
  <c r="M1150" i="27"/>
  <c r="A1150" i="27" s="1"/>
  <c r="K1081" i="27"/>
  <c r="K1113" i="27"/>
  <c r="H1044" i="27"/>
  <c r="H1123" i="27"/>
  <c r="I1172" i="27"/>
  <c r="O1062" i="27"/>
  <c r="I1105" i="27"/>
  <c r="O1172" i="27"/>
  <c r="E1164" i="27"/>
  <c r="G1156" i="27"/>
  <c r="N1083" i="27"/>
  <c r="L1091" i="27"/>
  <c r="I1096" i="27"/>
  <c r="J1108" i="27"/>
  <c r="O1114" i="27"/>
  <c r="O1121" i="27"/>
  <c r="I1045" i="27"/>
  <c r="E1110" i="27"/>
  <c r="M1156" i="27"/>
  <c r="A1156" i="27" s="1"/>
  <c r="O1076" i="27"/>
  <c r="N1067" i="27"/>
  <c r="N1157" i="27"/>
  <c r="G1098" i="27"/>
  <c r="I1068" i="27"/>
  <c r="I1147" i="27"/>
  <c r="K1129" i="27"/>
  <c r="G1109" i="27"/>
  <c r="K1133" i="27"/>
  <c r="L1176" i="27"/>
  <c r="G1068" i="27"/>
  <c r="K1097" i="27"/>
  <c r="K1093" i="27"/>
  <c r="H1102" i="27"/>
  <c r="H1116" i="27"/>
  <c r="I1067" i="27"/>
  <c r="M1090" i="27"/>
  <c r="A1090" i="27" s="1"/>
  <c r="H1055" i="27"/>
  <c r="L1049" i="27"/>
  <c r="G1082" i="27"/>
  <c r="K1127" i="27"/>
  <c r="J1097" i="27"/>
  <c r="K1099" i="27"/>
  <c r="E1051" i="27"/>
  <c r="M1142" i="27"/>
  <c r="A1142" i="27" s="1"/>
  <c r="G1162" i="27"/>
  <c r="L1172" i="27"/>
  <c r="I1146" i="27"/>
  <c r="I1091" i="27"/>
  <c r="H1125" i="27"/>
  <c r="E1083" i="27"/>
  <c r="H1073" i="27"/>
  <c r="N1172" i="27"/>
  <c r="M1102" i="27"/>
  <c r="A1102" i="27" s="1"/>
  <c r="N1097" i="27"/>
  <c r="H1043" i="27"/>
  <c r="O1141" i="27"/>
  <c r="M1177" i="27"/>
  <c r="A1177" i="27" s="1"/>
  <c r="J1177" i="27"/>
  <c r="K1068" i="27"/>
  <c r="H1124" i="27"/>
  <c r="M1131" i="27"/>
  <c r="A1131" i="27" s="1"/>
  <c r="L1074" i="27"/>
  <c r="H1132" i="27"/>
  <c r="O1161" i="27"/>
  <c r="M1126" i="27"/>
  <c r="A1126" i="27" s="1"/>
  <c r="G1073" i="27"/>
  <c r="O1097" i="27"/>
  <c r="L1141" i="27"/>
  <c r="L1165" i="27"/>
  <c r="O1123" i="27"/>
  <c r="N1149" i="27"/>
  <c r="I1108" i="27"/>
  <c r="E1147" i="27"/>
  <c r="M1066" i="27"/>
  <c r="A1066" i="27" s="1"/>
  <c r="J1132" i="27"/>
  <c r="J1058" i="27"/>
  <c r="H1084" i="27"/>
  <c r="E1163" i="27"/>
  <c r="O1043" i="27"/>
  <c r="O1164" i="27"/>
  <c r="G1062" i="27"/>
  <c r="J1168" i="27"/>
  <c r="M1117" i="27"/>
  <c r="A1117" i="27" s="1"/>
  <c r="I1061" i="27"/>
  <c r="K1149" i="27"/>
  <c r="K1092" i="27"/>
  <c r="L1137" i="27"/>
  <c r="I1122" i="27"/>
  <c r="M1169" i="27"/>
  <c r="A1169" i="27" s="1"/>
  <c r="O1122" i="27"/>
  <c r="J1148" i="27"/>
  <c r="O1174" i="27"/>
  <c r="L1083" i="27"/>
  <c r="K1069" i="27"/>
  <c r="N1060" i="27"/>
  <c r="K1067" i="27"/>
  <c r="J1098" i="27"/>
  <c r="M1121" i="27"/>
  <c r="A1121" i="27" s="1"/>
  <c r="O1107" i="27"/>
  <c r="N1170" i="27"/>
  <c r="I1055" i="27"/>
  <c r="M1108" i="27"/>
  <c r="A1108" i="27" s="1"/>
  <c r="I1093" i="27"/>
  <c r="M1098" i="27"/>
  <c r="A1098" i="27" s="1"/>
  <c r="N1091" i="27"/>
  <c r="L1053" i="27"/>
  <c r="J1171" i="27"/>
  <c r="G1070" i="27"/>
  <c r="M1106" i="27"/>
  <c r="A1106" i="27" s="1"/>
  <c r="K1108" i="27"/>
  <c r="L1066" i="27"/>
  <c r="H1173" i="27"/>
  <c r="E1167" i="27"/>
  <c r="K1115" i="27"/>
  <c r="K1134" i="27"/>
  <c r="N1089" i="27"/>
  <c r="L1157" i="27"/>
  <c r="J1075" i="27"/>
  <c r="E1151" i="27"/>
  <c r="J1139" i="27"/>
  <c r="L1076" i="27"/>
  <c r="J1122" i="27"/>
  <c r="O1100" i="27"/>
  <c r="H1147" i="27"/>
  <c r="J1113" i="27"/>
  <c r="K1117" i="27"/>
  <c r="L1166" i="27"/>
  <c r="H1127" i="27"/>
  <c r="G1117" i="27"/>
  <c r="H1163" i="27"/>
  <c r="G1124" i="27"/>
  <c r="I1132" i="27"/>
  <c r="K1140" i="27"/>
  <c r="M1099" i="27"/>
  <c r="A1099" i="27" s="1"/>
  <c r="M1162" i="27"/>
  <c r="A1162" i="27" s="1"/>
  <c r="N1050" i="27"/>
  <c r="G1116" i="27"/>
  <c r="K1132" i="27"/>
  <c r="J1128" i="27"/>
  <c r="J1082" i="27"/>
  <c r="M1109" i="27"/>
  <c r="A1109" i="27" s="1"/>
  <c r="M1129" i="27"/>
  <c r="A1129" i="27" s="1"/>
  <c r="E1121" i="27"/>
  <c r="H1174" i="27"/>
  <c r="I1102" i="27"/>
  <c r="J1134" i="27"/>
  <c r="E1042" i="27"/>
  <c r="N1064" i="27"/>
  <c r="H1065" i="27"/>
  <c r="I1044" i="27"/>
  <c r="L1078" i="27"/>
  <c r="O1146" i="27"/>
  <c r="N1146" i="27"/>
  <c r="E1154" i="27"/>
  <c r="E1111" i="27"/>
  <c r="N1059" i="27"/>
  <c r="H1114" i="27"/>
  <c r="N1100" i="27"/>
  <c r="E1157" i="27"/>
  <c r="J1045" i="27"/>
  <c r="K1041" i="27"/>
  <c r="L1085" i="27"/>
  <c r="L1064" i="27"/>
  <c r="L1095" i="27"/>
  <c r="N1131" i="27"/>
  <c r="O1067" i="27"/>
  <c r="K1172" i="27"/>
  <c r="G1135" i="27"/>
  <c r="G1113" i="27"/>
  <c r="L1147" i="27"/>
  <c r="M1113" i="27"/>
  <c r="A1113" i="27" s="1"/>
  <c r="J1107" i="27"/>
  <c r="I1149" i="27"/>
  <c r="J1079" i="27"/>
  <c r="H1108" i="27"/>
  <c r="N1147" i="27"/>
  <c r="K1045" i="27"/>
  <c r="H1130" i="27"/>
  <c r="H1131" i="27"/>
  <c r="E1119" i="27"/>
  <c r="J1091" i="27"/>
  <c r="M1042" i="27"/>
  <c r="A1042" i="27" s="1"/>
  <c r="L1089" i="27"/>
  <c r="H1170" i="27"/>
  <c r="H1093" i="27"/>
  <c r="O1095" i="27"/>
  <c r="E1148" i="27"/>
  <c r="I1171" i="27"/>
  <c r="L1052" i="27"/>
  <c r="K1177" i="27"/>
  <c r="L1132" i="27"/>
  <c r="J1166" i="27"/>
  <c r="J1130" i="27"/>
  <c r="O1177" i="27"/>
  <c r="M1070" i="27"/>
  <c r="A1070" i="27" s="1"/>
  <c r="L1174" i="27"/>
  <c r="H1110" i="27"/>
  <c r="N1151" i="27"/>
  <c r="H1095" i="27"/>
  <c r="L1119" i="27"/>
  <c r="K1107" i="27"/>
  <c r="K1049" i="27"/>
  <c r="I1124" i="27"/>
  <c r="N1075" i="27"/>
  <c r="M1089" i="27"/>
  <c r="A1089" i="27" s="1"/>
  <c r="E1155" i="27"/>
  <c r="J1083" i="27"/>
  <c r="O1154" i="27"/>
  <c r="O1053" i="27"/>
  <c r="K1102" i="27"/>
  <c r="O1063" i="27"/>
  <c r="I1053" i="27"/>
  <c r="H1161" i="27"/>
  <c r="E1142" i="27"/>
  <c r="M1051" i="27"/>
  <c r="A1051" i="27" s="1"/>
  <c r="O1077" i="27"/>
  <c r="M1161" i="27"/>
  <c r="A1161" i="27" s="1"/>
  <c r="I1066" i="27"/>
  <c r="E1064" i="27"/>
  <c r="O1041" i="27"/>
  <c r="K1124" i="27"/>
  <c r="J1100" i="27"/>
  <c r="E1141" i="27"/>
  <c r="G1091" i="27"/>
  <c r="J1086" i="27"/>
  <c r="E1140" i="27"/>
  <c r="H1122" i="27"/>
  <c r="H1138" i="27"/>
  <c r="G1177" i="27"/>
  <c r="N1126" i="27"/>
  <c r="N1111" i="27"/>
  <c r="J1047" i="27"/>
  <c r="O1059" i="27"/>
  <c r="I1046" i="27"/>
  <c r="I1154" i="27"/>
  <c r="K1079" i="27"/>
  <c r="J1174" i="27"/>
  <c r="K1173" i="27"/>
  <c r="O1096" i="27"/>
  <c r="K1144" i="27"/>
  <c r="J1129" i="27"/>
  <c r="I1116" i="27"/>
  <c r="I1136" i="27"/>
  <c r="H1162" i="27"/>
  <c r="N1158" i="27"/>
  <c r="L1117" i="27"/>
  <c r="I1070" i="27"/>
  <c r="M1061" i="27"/>
  <c r="A1061" i="27" s="1"/>
  <c r="J1048" i="27"/>
  <c r="I1166" i="27"/>
  <c r="J1172" i="27"/>
  <c r="N1096" i="27"/>
  <c r="J1074" i="27"/>
  <c r="I1159" i="27"/>
  <c r="J1068" i="27"/>
  <c r="K1080" i="27"/>
  <c r="I1131" i="27"/>
  <c r="G1058" i="27"/>
  <c r="E1172" i="27"/>
  <c r="G1045" i="27"/>
  <c r="O1136" i="27"/>
  <c r="J1151" i="27"/>
  <c r="H1166" i="27"/>
  <c r="E1144" i="27"/>
  <c r="L1159" i="27"/>
  <c r="L1054" i="27"/>
  <c r="J1144" i="27"/>
  <c r="M1153" i="27"/>
  <c r="A1153" i="27" s="1"/>
  <c r="M1172" i="27"/>
  <c r="A1172" i="27" s="1"/>
  <c r="N1045" i="27"/>
  <c r="G1145" i="27"/>
  <c r="G1105" i="27"/>
  <c r="J1170" i="27"/>
  <c r="K1072" i="27"/>
  <c r="E1117" i="27"/>
  <c r="K1161" i="27"/>
  <c r="J1158" i="27"/>
  <c r="J1044" i="27"/>
  <c r="O1094" i="27"/>
  <c r="N1070" i="27"/>
  <c r="J1137" i="27"/>
  <c r="I1054" i="27"/>
  <c r="G1099" i="27"/>
  <c r="I1080" i="27"/>
  <c r="O1086" i="27"/>
  <c r="H1064" i="27"/>
  <c r="H1178" i="27"/>
  <c r="L1130" i="27"/>
  <c r="N1055" i="27"/>
  <c r="N1127" i="27"/>
  <c r="E1055" i="27"/>
  <c r="G1129" i="27"/>
  <c r="E1089" i="27"/>
  <c r="O1058" i="27"/>
  <c r="I1109" i="27"/>
  <c r="H1088" i="27"/>
  <c r="L1171" i="27"/>
  <c r="O1083" i="27"/>
  <c r="O1057" i="27"/>
  <c r="J1131" i="27"/>
  <c r="I1161" i="27"/>
  <c r="M1107" i="27"/>
  <c r="A1107" i="27" s="1"/>
  <c r="M1170" i="27"/>
  <c r="A1170" i="27" s="1"/>
  <c r="J1099" i="27"/>
  <c r="G1067" i="27"/>
  <c r="H1104" i="27"/>
  <c r="M1091" i="27"/>
  <c r="A1091" i="27" s="1"/>
  <c r="L1151" i="27"/>
  <c r="E1075" i="27"/>
  <c r="J1051" i="27"/>
  <c r="O1093" i="27"/>
  <c r="L1154" i="27"/>
  <c r="J1043" i="27"/>
  <c r="L1161" i="27"/>
  <c r="M1130" i="27"/>
  <c r="A1130" i="27" s="1"/>
  <c r="L1148" i="27"/>
  <c r="M1092" i="27"/>
  <c r="A1092" i="27" s="1"/>
  <c r="L1162" i="27"/>
  <c r="H1050" i="27"/>
  <c r="M1095" i="27"/>
  <c r="A1095" i="27" s="1"/>
  <c r="E1134" i="27"/>
  <c r="L1090" i="27"/>
  <c r="O1133" i="27"/>
  <c r="M1075" i="27"/>
  <c r="A1075" i="27" s="1"/>
  <c r="N1153" i="27"/>
  <c r="N1115" i="27"/>
  <c r="M1084" i="27"/>
  <c r="A1084" i="27" s="1"/>
  <c r="H1085" i="27"/>
  <c r="L1093" i="27"/>
  <c r="M1148" i="27"/>
  <c r="A1148" i="27" s="1"/>
  <c r="N1074" i="27"/>
  <c r="J1060" i="27"/>
  <c r="M1101" i="27"/>
  <c r="A1101" i="27" s="1"/>
  <c r="G1110" i="27"/>
  <c r="G1048" i="27"/>
  <c r="E1060" i="27"/>
  <c r="O1049" i="27"/>
  <c r="M1147" i="27"/>
  <c r="A1147" i="27" s="1"/>
  <c r="I1057" i="27"/>
  <c r="H1171" i="27"/>
  <c r="J1088" i="27"/>
  <c r="I1107" i="27"/>
  <c r="K1043" i="27"/>
  <c r="J1157" i="27"/>
  <c r="J1162" i="27"/>
  <c r="L1143" i="27"/>
  <c r="J1057" i="27"/>
  <c r="G1163" i="27"/>
  <c r="G1134" i="27"/>
  <c r="N1103" i="27"/>
  <c r="L1122" i="27"/>
  <c r="G1170" i="27"/>
  <c r="N1129" i="27"/>
  <c r="I1043" i="27"/>
  <c r="N1137" i="27"/>
  <c r="L1139" i="27"/>
  <c r="N1114" i="27"/>
  <c r="L1057" i="27"/>
  <c r="M1073" i="27"/>
  <c r="A1073" i="27" s="1"/>
  <c r="K1084" i="27"/>
  <c r="J1076" i="27"/>
  <c r="I1115" i="27"/>
  <c r="L1055" i="27"/>
  <c r="I1162" i="27"/>
  <c r="O1090" i="27"/>
  <c r="E1090" i="27"/>
  <c r="I1076" i="27"/>
  <c r="K1076" i="27"/>
  <c r="I1153" i="27"/>
  <c r="H1098" i="27"/>
  <c r="N1173" i="27"/>
  <c r="E1066" i="27"/>
  <c r="I1143" i="27"/>
  <c r="K1090" i="27"/>
  <c r="I1139" i="27"/>
  <c r="O1115" i="27"/>
  <c r="O1153" i="27"/>
  <c r="E1063" i="27"/>
  <c r="O1099" i="27"/>
  <c r="J1140" i="27"/>
  <c r="L1105" i="27"/>
  <c r="K1118" i="27"/>
  <c r="N1142" i="27"/>
  <c r="L1106" i="27"/>
  <c r="E1044" i="27"/>
  <c r="L1145" i="27"/>
  <c r="H1089" i="27"/>
  <c r="N1118" i="27"/>
  <c r="O1042" i="27"/>
  <c r="E1062" i="27"/>
  <c r="N1159" i="27"/>
  <c r="H1097" i="27"/>
  <c r="I1123" i="27"/>
  <c r="I1168" i="27"/>
  <c r="N1090" i="27"/>
  <c r="L1059" i="27"/>
  <c r="L1063" i="27"/>
  <c r="I1077" i="27"/>
  <c r="K1157" i="27"/>
  <c r="E1137" i="27"/>
  <c r="G1059" i="27"/>
  <c r="O1175" i="27"/>
  <c r="O1176" i="27"/>
  <c r="I1048" i="27"/>
  <c r="K1073" i="27"/>
  <c r="G1173" i="27"/>
  <c r="I1113" i="27"/>
  <c r="K1169" i="27"/>
  <c r="H1051" i="27"/>
  <c r="I1127" i="27"/>
  <c r="J1160" i="27"/>
  <c r="K1064" i="27"/>
  <c r="N1128" i="27"/>
  <c r="L1101" i="27"/>
  <c r="K1096" i="27"/>
  <c r="H1091" i="27"/>
  <c r="O1071" i="27"/>
  <c r="O1045" i="27"/>
  <c r="O1157" i="27"/>
  <c r="E1132" i="27"/>
  <c r="H1103" i="27"/>
  <c r="H1077" i="27"/>
  <c r="H1072" i="27"/>
  <c r="O1117" i="27"/>
  <c r="N1160" i="27"/>
  <c r="G1043" i="27"/>
  <c r="E1102" i="27"/>
  <c r="I1169" i="27"/>
  <c r="K1123" i="27"/>
  <c r="N1132" i="27"/>
  <c r="J1145" i="27"/>
  <c r="M1093" i="27"/>
  <c r="A1093" i="27" s="1"/>
  <c r="L1104" i="27"/>
  <c r="K1122" i="27"/>
  <c r="M1104" i="27"/>
  <c r="A1104" i="27" s="1"/>
  <c r="H1101" i="27"/>
  <c r="K1104" i="27"/>
  <c r="L1163" i="27"/>
  <c r="O1061" i="27"/>
  <c r="N1080" i="27"/>
  <c r="L1124" i="27"/>
  <c r="L1129" i="27"/>
  <c r="M1166" i="27"/>
  <c r="A1166" i="27" s="1"/>
  <c r="I1097" i="27"/>
  <c r="K1151" i="27"/>
  <c r="J1175" i="27"/>
  <c r="K1048" i="27"/>
  <c r="I1062" i="27"/>
  <c r="G1072" i="27"/>
  <c r="G1128" i="27"/>
  <c r="N1148" i="27"/>
  <c r="L1138" i="27"/>
  <c r="H1106" i="27"/>
  <c r="K1054" i="27"/>
  <c r="H1053" i="27"/>
  <c r="N1113" i="27"/>
  <c r="O1129" i="27"/>
  <c r="O1068" i="27"/>
  <c r="H1136" i="27"/>
  <c r="O1064" i="27"/>
  <c r="K1116" i="27"/>
  <c r="H1059" i="27"/>
  <c r="H1177" i="27"/>
  <c r="L1116" i="27"/>
  <c r="J1146" i="27"/>
  <c r="K1059" i="27"/>
  <c r="H1075" i="27"/>
  <c r="L1146" i="27"/>
  <c r="L1071" i="27"/>
  <c r="I1085" i="27"/>
  <c r="M1080" i="27"/>
  <c r="A1080" i="27" s="1"/>
  <c r="N1069" i="27"/>
  <c r="G1158" i="27"/>
  <c r="O1135" i="27"/>
  <c r="H1058" i="27"/>
  <c r="E1104" i="27"/>
  <c r="E1131" i="27"/>
  <c r="K1074" i="27"/>
  <c r="E1139" i="27"/>
  <c r="G1087" i="27"/>
  <c r="N1073" i="27"/>
  <c r="J1164" i="27"/>
  <c r="O1110" i="27"/>
  <c r="K1135" i="27"/>
  <c r="G1155" i="27"/>
  <c r="O1048" i="27"/>
  <c r="M1062" i="27"/>
  <c r="A1062" i="27" s="1"/>
  <c r="G1060" i="27"/>
  <c r="I1064" i="27"/>
  <c r="G1130" i="27"/>
  <c r="O1089" i="27"/>
  <c r="K1042" i="27"/>
  <c r="G1102" i="27"/>
  <c r="O1140" i="27"/>
  <c r="E1135" i="27"/>
  <c r="N1133" i="27"/>
  <c r="H1107" i="27"/>
  <c r="J1121" i="27"/>
  <c r="H1042" i="27"/>
  <c r="L1170" i="27"/>
  <c r="O1116" i="27"/>
  <c r="K1091" i="27"/>
  <c r="J1081" i="27"/>
  <c r="G1090" i="27"/>
  <c r="G1132" i="27"/>
  <c r="G1097" i="27"/>
  <c r="L1150" i="27"/>
  <c r="N1174" i="27"/>
  <c r="J1067" i="27"/>
  <c r="H1149" i="27"/>
  <c r="L1110" i="27"/>
  <c r="O1106" i="27"/>
  <c r="N1177" i="27"/>
  <c r="E1099" i="27"/>
  <c r="K1089" i="27"/>
  <c r="O1051" i="27"/>
  <c r="N1154" i="27"/>
  <c r="N1042" i="27"/>
  <c r="M1076" i="27"/>
  <c r="A1076" i="27" s="1"/>
  <c r="O1131" i="27"/>
  <c r="H1079" i="27"/>
  <c r="O1103" i="27"/>
  <c r="L1062" i="27"/>
  <c r="N1066" i="27"/>
  <c r="I1073" i="27"/>
  <c r="E1123" i="27"/>
  <c r="O1145" i="27"/>
  <c r="J1066" i="27"/>
  <c r="K1082" i="27"/>
  <c r="J1054" i="27"/>
  <c r="N1139" i="27"/>
  <c r="M1064" i="27"/>
  <c r="A1064" i="27" s="1"/>
  <c r="E1069" i="27"/>
  <c r="J1059" i="27"/>
  <c r="M1146" i="27"/>
  <c r="A1146" i="27" s="1"/>
  <c r="N1138" i="27"/>
  <c r="O1060" i="27"/>
  <c r="N1049" i="27"/>
  <c r="I1092" i="27"/>
  <c r="E1056" i="27"/>
  <c r="G1101" i="27"/>
  <c r="J1133" i="27"/>
  <c r="N1166" i="27"/>
  <c r="J1163" i="27"/>
  <c r="L1097" i="27"/>
  <c r="E1041" i="27"/>
  <c r="H1129" i="27"/>
  <c r="O1065" i="27"/>
  <c r="K1160" i="27"/>
  <c r="M1159" i="27"/>
  <c r="A1159" i="27" s="1"/>
  <c r="I1144" i="27"/>
  <c r="G1150" i="27"/>
  <c r="I1150" i="27"/>
  <c r="J1127" i="27"/>
  <c r="K1101" i="27"/>
  <c r="N1110" i="27"/>
  <c r="E1065" i="27"/>
  <c r="H1165" i="27"/>
  <c r="J1053" i="27"/>
  <c r="H1048" i="27"/>
  <c r="E1098" i="27"/>
  <c r="O1143" i="27"/>
  <c r="H1054" i="27"/>
  <c r="K1141" i="27"/>
  <c r="M1083" i="27"/>
  <c r="A1083" i="27" s="1"/>
  <c r="M1045" i="27"/>
  <c r="A1045" i="27" s="1"/>
  <c r="L1084" i="27"/>
  <c r="K1087" i="27"/>
  <c r="E1067" i="27"/>
  <c r="M1063" i="27"/>
  <c r="A1063" i="27" s="1"/>
  <c r="E1108" i="27"/>
  <c r="M1168" i="27"/>
  <c r="A1168" i="27" s="1"/>
  <c r="J1077" i="27"/>
  <c r="O1165" i="27"/>
  <c r="K1098" i="27"/>
  <c r="I1170" i="27"/>
  <c r="H1155" i="27"/>
  <c r="O1074" i="27"/>
  <c r="M1163" i="27"/>
  <c r="A1163" i="27" s="1"/>
  <c r="G1161" i="27"/>
  <c r="K1106" i="27"/>
  <c r="O1150" i="27"/>
  <c r="I1051" i="27"/>
  <c r="K1167" i="27"/>
  <c r="E1113" i="27"/>
  <c r="L1142" i="27"/>
  <c r="O1130" i="27"/>
  <c r="O1170" i="27"/>
  <c r="O1069" i="27"/>
  <c r="E1177" i="27"/>
  <c r="M1123" i="27"/>
  <c r="A1123" i="27" s="1"/>
  <c r="E1092" i="27"/>
  <c r="N1043" i="27"/>
  <c r="L1061" i="27"/>
  <c r="N1162" i="27"/>
  <c r="L1114" i="27"/>
  <c r="G1125" i="27"/>
  <c r="G1142" i="27"/>
  <c r="N1171" i="27"/>
  <c r="H1105" i="27"/>
  <c r="N1085" i="27"/>
  <c r="M1043" i="27"/>
  <c r="A1043" i="27" s="1"/>
  <c r="L1133" i="27"/>
  <c r="E1153" i="27"/>
  <c r="E1068" i="27"/>
  <c r="E1178" i="27"/>
  <c r="G1131" i="27"/>
  <c r="O1066" i="27"/>
  <c r="G1041" i="27"/>
  <c r="J1126" i="27"/>
  <c r="I1138" i="27"/>
  <c r="E1045" i="27"/>
  <c r="I1049" i="27"/>
  <c r="K1147" i="27"/>
  <c r="L1155" i="27"/>
  <c r="H1067" i="27"/>
  <c r="N1058" i="27"/>
  <c r="O1162" i="27"/>
  <c r="M1127" i="27"/>
  <c r="A1127" i="27" s="1"/>
  <c r="J1118" i="27"/>
  <c r="M1054" i="27"/>
  <c r="A1054" i="27" s="1"/>
  <c r="H1049" i="27"/>
  <c r="M1118" i="27"/>
  <c r="A1118" i="27" s="1"/>
  <c r="H1150" i="27"/>
  <c r="H1133" i="27"/>
  <c r="N1057" i="27"/>
  <c r="M1059" i="27"/>
  <c r="A1059" i="27" s="1"/>
  <c r="O1149" i="27"/>
  <c r="G1137" i="27"/>
  <c r="K1057" i="27"/>
  <c r="K1121" i="27"/>
  <c r="L1044" i="27"/>
  <c r="E1058" i="27"/>
  <c r="I1079" i="27"/>
  <c r="E1079" i="27"/>
  <c r="G1118" i="27"/>
  <c r="J1085" i="27"/>
  <c r="E1057" i="27"/>
  <c r="K1154" i="27"/>
  <c r="G1103" i="27"/>
  <c r="J1084" i="27"/>
  <c r="K1153" i="27"/>
  <c r="G1175" i="27"/>
  <c r="H1076" i="27"/>
  <c r="J1141" i="27"/>
  <c r="L1058" i="27"/>
  <c r="H1139" i="27"/>
  <c r="G1122" i="27"/>
  <c r="I1074" i="27"/>
  <c r="J1114" i="27"/>
  <c r="L1107" i="27"/>
  <c r="K1050" i="27"/>
  <c r="E1082" i="27"/>
  <c r="K1053" i="27"/>
  <c r="M1125" i="27"/>
  <c r="A1125" i="27" s="1"/>
  <c r="O1139" i="27"/>
  <c r="H1176" i="27"/>
  <c r="M1100" i="27"/>
  <c r="A1100" i="27" s="1"/>
  <c r="I1042" i="27"/>
  <c r="E1106" i="27"/>
  <c r="L1140" i="27"/>
  <c r="E1126" i="27"/>
  <c r="H1100" i="27"/>
  <c r="M1072" i="27"/>
  <c r="A1072" i="27" s="1"/>
  <c r="G1176" i="27"/>
  <c r="J1178" i="27"/>
  <c r="G1044" i="27"/>
  <c r="M1136" i="27"/>
  <c r="A1136" i="27" s="1"/>
  <c r="I1069" i="27"/>
  <c r="J1153" i="27"/>
  <c r="H1121" i="27"/>
  <c r="K1148" i="27"/>
  <c r="M1085" i="27"/>
  <c r="A1085" i="27" s="1"/>
  <c r="L1125" i="27"/>
  <c r="L1048" i="27"/>
  <c r="O1111" i="27"/>
  <c r="L1068" i="27"/>
  <c r="N1095" i="27"/>
  <c r="L1079" i="27"/>
  <c r="N1140" i="27"/>
  <c r="N1065" i="27"/>
  <c r="O1160" i="27"/>
  <c r="G1152" i="27"/>
  <c r="K1083" i="27"/>
  <c r="N1120" i="27"/>
  <c r="M1122" i="27"/>
  <c r="A1122" i="27" s="1"/>
  <c r="J1061" i="27"/>
  <c r="O1142" i="27"/>
  <c r="H1087" i="27"/>
  <c r="E1053" i="27"/>
  <c r="H1152" i="27"/>
  <c r="M1060" i="27"/>
  <c r="A1060" i="27" s="1"/>
  <c r="L1131" i="27"/>
  <c r="J1165" i="27"/>
  <c r="G1093" i="27"/>
  <c r="M1157" i="27"/>
  <c r="A1157" i="27" s="1"/>
  <c r="L1072" i="27"/>
  <c r="K1159" i="27"/>
  <c r="G1086" i="27"/>
  <c r="L1128" i="27"/>
  <c r="N1077" i="27"/>
  <c r="E1159" i="27"/>
  <c r="K1158" i="27"/>
  <c r="N1062" i="27"/>
  <c r="M1178" i="27"/>
  <c r="A1178" i="27" s="1"/>
  <c r="O1125" i="27"/>
  <c r="N1093" i="27"/>
  <c r="J1117" i="27"/>
  <c r="L1118" i="27"/>
  <c r="L1099" i="27"/>
  <c r="O1171" i="27"/>
  <c r="L1077" i="27"/>
  <c r="H1113" i="27"/>
  <c r="J1136" i="27"/>
  <c r="O1054" i="27"/>
  <c r="N1053" i="27"/>
  <c r="O1052" i="27"/>
  <c r="G1083" i="27"/>
  <c r="M1149" i="27"/>
  <c r="A1149" i="27" s="1"/>
  <c r="N1176" i="27"/>
  <c r="E1118" i="27"/>
  <c r="K1071" i="27"/>
  <c r="K1150" i="27"/>
  <c r="J1052" i="27"/>
  <c r="G1088" i="27"/>
  <c r="L1136" i="27"/>
  <c r="E1127" i="27"/>
  <c r="H1172" i="27"/>
  <c r="J1056" i="27"/>
  <c r="O1128" i="27"/>
  <c r="I1059" i="27"/>
  <c r="O1124" i="27"/>
  <c r="H1071" i="27"/>
  <c r="I1126" i="27"/>
  <c r="K1095" i="27"/>
  <c r="H1112" i="27"/>
  <c r="N1178" i="27"/>
  <c r="J1167" i="27"/>
  <c r="J1095" i="27"/>
  <c r="O1056" i="27"/>
  <c r="G1119" i="27"/>
  <c r="G1049" i="27"/>
  <c r="G1114" i="27"/>
  <c r="I1148" i="27"/>
  <c r="N1101" i="27"/>
  <c r="K1094" i="27"/>
  <c r="K1125" i="27"/>
  <c r="N1167" i="27"/>
  <c r="J1080" i="27"/>
  <c r="M1120" i="27"/>
  <c r="A1120" i="27" s="1"/>
  <c r="G1104" i="27"/>
  <c r="H1056" i="27"/>
  <c r="M1087" i="27"/>
  <c r="A1087" i="27" s="1"/>
  <c r="N1079" i="27"/>
  <c r="N1063" i="27"/>
  <c r="O1109" i="27"/>
  <c r="O1070" i="27"/>
  <c r="H1145" i="27"/>
  <c r="M1152" i="27"/>
  <c r="A1152" i="27" s="1"/>
  <c r="J1161" i="27"/>
  <c r="L1175" i="27"/>
  <c r="L1177" i="27"/>
  <c r="J1149" i="27"/>
  <c r="J1154" i="27"/>
  <c r="J1104" i="27"/>
  <c r="G1140" i="27"/>
  <c r="O1144" i="27"/>
  <c r="J1070" i="27"/>
  <c r="N1136" i="27"/>
  <c r="J1111" i="27"/>
  <c r="N1117" i="27"/>
  <c r="I1056" i="27"/>
  <c r="H1119" i="27"/>
  <c r="J1176" i="27"/>
  <c r="O1155" i="27"/>
  <c r="K1105" i="27"/>
  <c r="J1110" i="27"/>
  <c r="E1124" i="27"/>
  <c r="N1048" i="27"/>
  <c r="O1166" i="27"/>
  <c r="E1059" i="27"/>
  <c r="K1112" i="27"/>
  <c r="K1061" i="27"/>
  <c r="K1136" i="27"/>
  <c r="O1167" i="27"/>
  <c r="L1065" i="27"/>
  <c r="M1173" i="27"/>
  <c r="A1173" i="27" s="1"/>
  <c r="N1076" i="27"/>
  <c r="N1051" i="27"/>
  <c r="E1077" i="27"/>
  <c r="M1096" i="27"/>
  <c r="A1096" i="27" s="1"/>
  <c r="M1112" i="27"/>
  <c r="A1112" i="27" s="1"/>
  <c r="M1071" i="27"/>
  <c r="A1071" i="27" s="1"/>
  <c r="K1155" i="27"/>
  <c r="J1135" i="27"/>
  <c r="H1120" i="27"/>
  <c r="K1126" i="27"/>
  <c r="O1168" i="27"/>
  <c r="H1063" i="27"/>
  <c r="M1103" i="27"/>
  <c r="A1103" i="27" s="1"/>
  <c r="M1140" i="27"/>
  <c r="A1140" i="27" s="1"/>
  <c r="J1050" i="27"/>
  <c r="I1106" i="27"/>
  <c r="H1096" i="27"/>
  <c r="M1049" i="27"/>
  <c r="A1049" i="27" s="1"/>
  <c r="J1123" i="27"/>
  <c r="L1067" i="27"/>
  <c r="K1176" i="27"/>
  <c r="H1167" i="27"/>
  <c r="E1097" i="27"/>
  <c r="L1160" i="27"/>
  <c r="N1082" i="27"/>
  <c r="N1072" i="27"/>
  <c r="E1174" i="27"/>
  <c r="L1081" i="27"/>
  <c r="M1151" i="27"/>
  <c r="A1151" i="27" s="1"/>
  <c r="L1112" i="27"/>
  <c r="I1176" i="27"/>
  <c r="G1054" i="27"/>
  <c r="K1143" i="27"/>
  <c r="I1157" i="27"/>
  <c r="O1104" i="27"/>
  <c r="N1122" i="27"/>
  <c r="G1174" i="27"/>
  <c r="H1169" i="27"/>
  <c r="L1100" i="27"/>
  <c r="E1175" i="27"/>
  <c r="J1103" i="27"/>
  <c r="I1104" i="27"/>
  <c r="K1056" i="27"/>
  <c r="J1071" i="27"/>
  <c r="N1068" i="27"/>
  <c r="L1149" i="27"/>
  <c r="G1141" i="27"/>
  <c r="L1111" i="27"/>
  <c r="N1125" i="27"/>
  <c r="E1125" i="27"/>
  <c r="H1160" i="27"/>
  <c r="M1050" i="27"/>
  <c r="A1050" i="27" s="1"/>
  <c r="I1145" i="27"/>
  <c r="K1110" i="27"/>
  <c r="I1078" i="27"/>
  <c r="I1052" i="27"/>
  <c r="H1128" i="27"/>
  <c r="G1144" i="27"/>
  <c r="L1088" i="27"/>
  <c r="E1107" i="27"/>
  <c r="M1135" i="27"/>
  <c r="A1135" i="27" s="1"/>
  <c r="G1133" i="27"/>
  <c r="G1047" i="27"/>
  <c r="I1047" i="27"/>
  <c r="O1088" i="27"/>
  <c r="H1117" i="27"/>
  <c r="O1134" i="27"/>
  <c r="J1169" i="27"/>
  <c r="I1089" i="27"/>
  <c r="N1084" i="27"/>
  <c r="I1165" i="27"/>
  <c r="J1109" i="27"/>
  <c r="L1127" i="27"/>
  <c r="G1052" i="27"/>
  <c r="K1168" i="27"/>
  <c r="L1123" i="27"/>
  <c r="K1128" i="27"/>
  <c r="L1109" i="27"/>
  <c r="M1068" i="27"/>
  <c r="A1068" i="27" s="1"/>
  <c r="O1085" i="27"/>
  <c r="G1123" i="27"/>
  <c r="G1053" i="27"/>
  <c r="H1060" i="27"/>
  <c r="H1159" i="27"/>
  <c r="G1112" i="27"/>
  <c r="I1178" i="27"/>
  <c r="J1150" i="27"/>
  <c r="I1095" i="27"/>
  <c r="K1178" i="27"/>
  <c r="G1074" i="27"/>
  <c r="H1158" i="27"/>
  <c r="N1152" i="27"/>
  <c r="E1170" i="27"/>
  <c r="L1082" i="27"/>
  <c r="L1047" i="27"/>
  <c r="I1158" i="27"/>
  <c r="I1081" i="27"/>
  <c r="G1042" i="27"/>
  <c r="J1093" i="27"/>
  <c r="G1084" i="27"/>
  <c r="N1041" i="27"/>
  <c r="J1147" i="27"/>
  <c r="G1164" i="27"/>
  <c r="K1088" i="27"/>
  <c r="K1052" i="27"/>
  <c r="M1079" i="27"/>
  <c r="A1079" i="27" s="1"/>
  <c r="G1111" i="27"/>
  <c r="E1149" i="27"/>
  <c r="N1088" i="27"/>
  <c r="I1152" i="27"/>
  <c r="M1143" i="27"/>
  <c r="A1143" i="27" s="1"/>
  <c r="N1071" i="27"/>
  <c r="G1120" i="27"/>
  <c r="O1081" i="27"/>
  <c r="K1044" i="27"/>
  <c r="G1147" i="27"/>
  <c r="O1050" i="27"/>
  <c r="J1112" i="27"/>
  <c r="G1106" i="27"/>
  <c r="K1137" i="27"/>
  <c r="L1168" i="27"/>
  <c r="O1159" i="27"/>
  <c r="G1094" i="27"/>
  <c r="M1158" i="27"/>
  <c r="A1158" i="27" s="1"/>
  <c r="N1141" i="27"/>
  <c r="N1078" i="27"/>
  <c r="I1112" i="27"/>
  <c r="O1078" i="27"/>
  <c r="O1047" i="27"/>
  <c r="H1142" i="27"/>
  <c r="E1128" i="27"/>
  <c r="J1078" i="27"/>
  <c r="J1142" i="27"/>
  <c r="M1086" i="27"/>
  <c r="A1086" i="27" s="1"/>
  <c r="E1095" i="27"/>
  <c r="L1167" i="27"/>
  <c r="E1115" i="27"/>
  <c r="I1088" i="27"/>
  <c r="J1143" i="27"/>
  <c r="N1046" i="27"/>
  <c r="L1073" i="27"/>
  <c r="I1141" i="27"/>
  <c r="E1070" i="27"/>
  <c r="M1119" i="27"/>
  <c r="A1119" i="27" s="1"/>
  <c r="I1118" i="27"/>
  <c r="H1118" i="27"/>
  <c r="I1065" i="27"/>
  <c r="L1108" i="27"/>
  <c r="L1069" i="27"/>
  <c r="N1107" i="27"/>
  <c r="E1169" i="27"/>
  <c r="K1166" i="27"/>
  <c r="N1098" i="27"/>
  <c r="M1144" i="27"/>
  <c r="A1144" i="27" s="1"/>
  <c r="L1102" i="27"/>
  <c r="E1043" i="27"/>
  <c r="O1072" i="27"/>
  <c r="J1119" i="27"/>
  <c r="K1163" i="27"/>
  <c r="M1047" i="27"/>
  <c r="A1047" i="27" s="1"/>
  <c r="J1065" i="27"/>
  <c r="M1065" i="27"/>
  <c r="A1065" i="27" s="1"/>
  <c r="J1120" i="27"/>
  <c r="M1134" i="27"/>
  <c r="A1134" i="27" s="1"/>
  <c r="L1046" i="27"/>
  <c r="H1141" i="27"/>
  <c r="G1143" i="27"/>
  <c r="O1101" i="27"/>
  <c r="G1149" i="27"/>
  <c r="L1098" i="27"/>
  <c r="M1165" i="27"/>
  <c r="A1165" i="27" s="1"/>
  <c r="J1124" i="27"/>
  <c r="J1094" i="27"/>
  <c r="M1055" i="27"/>
  <c r="A1055" i="27" s="1"/>
  <c r="O1178" i="27"/>
  <c r="L1169" i="27"/>
  <c r="G1071" i="27"/>
  <c r="M1174" i="27"/>
  <c r="A1174" i="27" s="1"/>
  <c r="G1160" i="27"/>
  <c r="G1085" i="27"/>
  <c r="J1159" i="27"/>
  <c r="H1148" i="27"/>
  <c r="I1083" i="27"/>
  <c r="I1129" i="27"/>
  <c r="L1156" i="27"/>
  <c r="K1109" i="27"/>
  <c r="N1104" i="27"/>
  <c r="N1145" i="27"/>
  <c r="E1080" i="27"/>
  <c r="E1076" i="27"/>
  <c r="O1126" i="27"/>
  <c r="N1105" i="27"/>
  <c r="E1105" i="27"/>
  <c r="K1164" i="27"/>
  <c r="H1115" i="27"/>
  <c r="M1128" i="27"/>
  <c r="A1128" i="27" s="1"/>
  <c r="N1168" i="27"/>
  <c r="J1055" i="27"/>
  <c r="K1165" i="27"/>
  <c r="O1075" i="27"/>
  <c r="O1118" i="27"/>
  <c r="O1079" i="27"/>
  <c r="H1175" i="27"/>
  <c r="J1046" i="27"/>
  <c r="L1178" i="27"/>
  <c r="M1111" i="27"/>
  <c r="A1111" i="27" s="1"/>
  <c r="I1120" i="27"/>
  <c r="K1046" i="27"/>
  <c r="L1092" i="27"/>
  <c r="H1146" i="27"/>
  <c r="M1167" i="27"/>
  <c r="A1167" i="27" s="1"/>
  <c r="J1096" i="27"/>
  <c r="H1047" i="27"/>
  <c r="J1092" i="27"/>
  <c r="I1063" i="27"/>
  <c r="M1176" i="27"/>
  <c r="A1176" i="27" s="1"/>
  <c r="H1168" i="27"/>
  <c r="N1094" i="27"/>
  <c r="J1156" i="27"/>
  <c r="H1140" i="27"/>
  <c r="I1151" i="27"/>
  <c r="J1173" i="27"/>
  <c r="G1051" i="27"/>
  <c r="L1096" i="27"/>
  <c r="O1120" i="27"/>
  <c r="I1125" i="27"/>
  <c r="G1066" i="27"/>
  <c r="K1174" i="27"/>
  <c r="N1169" i="27"/>
  <c r="G1168" i="27"/>
  <c r="I1084" i="27"/>
  <c r="G1089" i="27"/>
  <c r="I1155" i="27"/>
  <c r="O1080" i="27"/>
  <c r="J1090" i="27"/>
  <c r="E1084" i="27"/>
  <c r="N1052" i="27"/>
  <c r="I1100" i="27"/>
  <c r="G1096" i="27"/>
  <c r="M1048" i="27"/>
  <c r="A1048" i="27" s="1"/>
  <c r="H1080" i="27"/>
  <c r="L1080" i="27"/>
  <c r="E1050" i="27"/>
  <c r="M1053" i="27"/>
  <c r="A1053" i="27" s="1"/>
  <c r="O1113" i="27"/>
  <c r="N1150" i="27"/>
  <c r="H1094" i="27"/>
  <c r="M1160" i="27"/>
  <c r="A1160" i="27" s="1"/>
  <c r="H1151" i="27"/>
  <c r="G1057" i="27"/>
  <c r="K1055" i="27"/>
  <c r="J1152" i="27"/>
  <c r="J1041" i="27"/>
  <c r="K1152" i="27"/>
  <c r="N1143" i="27"/>
  <c r="E1046" i="27"/>
  <c r="K1060" i="27"/>
  <c r="I1133" i="27"/>
  <c r="J1072" i="27"/>
  <c r="E1071" i="27"/>
  <c r="M1175" i="27"/>
  <c r="A1175" i="27" s="1"/>
  <c r="E1160" i="27"/>
  <c r="I1041" i="27"/>
  <c r="O1173" i="27"/>
  <c r="K1142" i="27"/>
  <c r="N1054" i="27"/>
  <c r="H1078" i="27"/>
  <c r="M1046" i="27"/>
  <c r="A1046" i="27" s="1"/>
  <c r="L1087" i="27"/>
  <c r="E1138" i="27"/>
  <c r="G1077" i="27"/>
  <c r="J1125" i="27"/>
  <c r="M1110" i="27"/>
  <c r="A1110" i="27" s="1"/>
  <c r="N1086" i="27"/>
  <c r="N1124" i="27"/>
  <c r="N1144" i="27"/>
  <c r="G1136" i="27"/>
  <c r="I1156" i="27"/>
  <c r="J1042" i="27"/>
  <c r="M1044" i="27"/>
  <c r="A1044" i="27" s="1"/>
  <c r="H1057" i="27"/>
  <c r="K1047" i="27"/>
  <c r="N1175" i="27"/>
  <c r="L1056" i="27"/>
  <c r="E1061" i="27"/>
  <c r="K1111" i="27"/>
  <c r="K1119" i="27"/>
  <c r="J1063" i="27"/>
  <c r="E1176" i="27"/>
  <c r="L1134" i="27"/>
  <c r="G1064" i="27"/>
  <c r="O1092" i="27"/>
  <c r="H1164" i="27"/>
  <c r="K1175" i="27"/>
  <c r="K1086" i="27"/>
  <c r="G1081" i="27"/>
  <c r="N1116" i="27"/>
  <c r="I1086" i="27"/>
  <c r="L1144" i="27"/>
  <c r="O1032" i="27"/>
  <c r="K1028" i="27"/>
  <c r="K937" i="27"/>
  <c r="K981" i="27"/>
  <c r="K945" i="27"/>
  <c r="K965" i="27"/>
  <c r="K903" i="27"/>
  <c r="K950" i="27"/>
  <c r="K939" i="27"/>
  <c r="K906" i="27"/>
  <c r="K997" i="27"/>
  <c r="K1016" i="27"/>
  <c r="K932" i="27"/>
  <c r="K905" i="27"/>
  <c r="K952" i="27"/>
  <c r="K1027" i="27"/>
  <c r="K975" i="27"/>
  <c r="K935" i="27"/>
  <c r="K1025" i="27"/>
  <c r="K941" i="27"/>
  <c r="K922" i="27"/>
  <c r="K911" i="27"/>
  <c r="K970" i="27"/>
  <c r="K891" i="27"/>
  <c r="K1021" i="27"/>
  <c r="K1002" i="27"/>
  <c r="K963" i="27"/>
  <c r="K1020" i="27"/>
  <c r="K929" i="27"/>
  <c r="K978" i="27"/>
  <c r="K956" i="27"/>
  <c r="K966" i="27"/>
  <c r="K1008" i="27"/>
  <c r="K923" i="27"/>
  <c r="K974" i="27"/>
  <c r="K946" i="27"/>
  <c r="K943" i="27"/>
  <c r="K921" i="27"/>
  <c r="K927" i="27"/>
  <c r="K912" i="27"/>
  <c r="K1012" i="27"/>
  <c r="K925" i="27"/>
  <c r="K1026" i="27"/>
  <c r="K1023" i="27"/>
  <c r="K989" i="27"/>
  <c r="K1017" i="27"/>
  <c r="K933" i="27"/>
  <c r="K987" i="27"/>
  <c r="K953" i="27"/>
  <c r="K934" i="27"/>
  <c r="K920" i="27"/>
  <c r="K944" i="27"/>
  <c r="K910" i="27"/>
  <c r="K967" i="27"/>
  <c r="K892" i="27"/>
  <c r="K896" i="27"/>
  <c r="K915" i="27"/>
  <c r="K916" i="27"/>
  <c r="K1009" i="27"/>
  <c r="K1005" i="27"/>
  <c r="K983" i="27"/>
  <c r="K1011" i="27"/>
  <c r="K960" i="27"/>
  <c r="K957" i="27"/>
  <c r="K938" i="27"/>
  <c r="K899" i="27"/>
  <c r="K893" i="27"/>
  <c r="K998" i="27"/>
  <c r="K951" i="27"/>
  <c r="K1000" i="27"/>
  <c r="K991" i="27"/>
  <c r="K955" i="27"/>
  <c r="K954" i="27"/>
  <c r="K918" i="27"/>
  <c r="K990" i="27"/>
  <c r="K913" i="27"/>
  <c r="K949" i="27"/>
  <c r="K894" i="27"/>
  <c r="K971" i="27"/>
  <c r="K948" i="27"/>
  <c r="K962" i="27"/>
  <c r="K959" i="27"/>
  <c r="K930" i="27"/>
  <c r="K898" i="27"/>
  <c r="K895" i="27"/>
  <c r="K1004" i="27"/>
  <c r="K1001" i="27"/>
  <c r="K979" i="27"/>
  <c r="K976" i="27"/>
  <c r="K988" i="27"/>
  <c r="K942" i="27"/>
  <c r="K982" i="27"/>
  <c r="K917" i="27"/>
  <c r="K984" i="27"/>
  <c r="K900" i="27"/>
  <c r="K992" i="27"/>
  <c r="K972" i="27"/>
  <c r="K924" i="27"/>
  <c r="K919" i="27"/>
  <c r="K947" i="27"/>
  <c r="K1010" i="27"/>
  <c r="K1013" i="27"/>
  <c r="K904" i="27"/>
  <c r="K926" i="27"/>
  <c r="K1019" i="27"/>
  <c r="K936" i="27"/>
  <c r="K980" i="27"/>
  <c r="K1015" i="27"/>
  <c r="K964" i="27"/>
  <c r="K1006" i="27"/>
  <c r="K902" i="27"/>
  <c r="K985" i="27"/>
  <c r="K897" i="27"/>
  <c r="K996" i="27"/>
  <c r="K969" i="27"/>
  <c r="K1022" i="27"/>
  <c r="K907" i="27"/>
  <c r="K968" i="27"/>
  <c r="K1018" i="27"/>
  <c r="K1003" i="27"/>
  <c r="K1007" i="27"/>
  <c r="K986" i="27"/>
  <c r="K940" i="27"/>
  <c r="K977" i="27"/>
  <c r="K999" i="27"/>
  <c r="K961" i="27"/>
  <c r="K1014" i="27"/>
  <c r="K973" i="27"/>
  <c r="K994" i="27"/>
  <c r="K901" i="27"/>
  <c r="K993" i="27"/>
  <c r="K909" i="27"/>
  <c r="K995" i="27"/>
  <c r="K928" i="27"/>
  <c r="K908" i="27"/>
  <c r="K931" i="27"/>
  <c r="K958" i="27"/>
  <c r="K1024" i="27"/>
  <c r="K914" i="27"/>
  <c r="L878" i="27"/>
  <c r="K878" i="27"/>
  <c r="M878" i="27"/>
  <c r="A878" i="27" s="1"/>
  <c r="I878" i="27"/>
  <c r="G878" i="27"/>
  <c r="M635" i="27"/>
  <c r="M571" i="27"/>
  <c r="M690" i="27"/>
  <c r="M626" i="27"/>
  <c r="M562" i="27"/>
  <c r="M681" i="27"/>
  <c r="M617" i="27"/>
  <c r="M553" i="27"/>
  <c r="M672" i="27"/>
  <c r="M608" i="27"/>
  <c r="M544" i="27"/>
  <c r="M663" i="27"/>
  <c r="M599" i="27"/>
  <c r="M535" i="27"/>
  <c r="M646" i="27"/>
  <c r="M582" i="27"/>
  <c r="M518" i="27"/>
  <c r="M629" i="27"/>
  <c r="M565" i="27"/>
  <c r="M612" i="27"/>
  <c r="M627" i="27"/>
  <c r="M563" i="27"/>
  <c r="M682" i="27"/>
  <c r="M618" i="27"/>
  <c r="M554" i="27"/>
  <c r="M673" i="27"/>
  <c r="M609" i="27"/>
  <c r="M545" i="27"/>
  <c r="M664" i="27"/>
  <c r="M600" i="27"/>
  <c r="M536" i="27"/>
  <c r="M655" i="27"/>
  <c r="M591" i="27"/>
  <c r="M527" i="27"/>
  <c r="M638" i="27"/>
  <c r="M574" i="27"/>
  <c r="M685" i="27"/>
  <c r="M621" i="27"/>
  <c r="M557" i="27"/>
  <c r="M668" i="27"/>
  <c r="M604" i="27"/>
  <c r="M540" i="27"/>
  <c r="M683" i="27"/>
  <c r="M619" i="27"/>
  <c r="M555" i="27"/>
  <c r="M674" i="27"/>
  <c r="M610" i="27"/>
  <c r="M546" i="27"/>
  <c r="M665" i="27"/>
  <c r="M601" i="27"/>
  <c r="M537" i="27"/>
  <c r="M656" i="27"/>
  <c r="M592" i="27"/>
  <c r="M528" i="27"/>
  <c r="M647" i="27"/>
  <c r="M583" i="27"/>
  <c r="M519" i="27"/>
  <c r="M630" i="27"/>
  <c r="M566" i="27"/>
  <c r="M677" i="27"/>
  <c r="M613" i="27"/>
  <c r="M549" i="27"/>
  <c r="M660" i="27"/>
  <c r="M596" i="27"/>
  <c r="M675" i="27"/>
  <c r="M611" i="27"/>
  <c r="M547" i="27"/>
  <c r="M666" i="27"/>
  <c r="M602" i="27"/>
  <c r="M538" i="27"/>
  <c r="M657" i="27"/>
  <c r="M593" i="27"/>
  <c r="M529" i="27"/>
  <c r="M648" i="27"/>
  <c r="M584" i="27"/>
  <c r="M520" i="27"/>
  <c r="M639" i="27"/>
  <c r="M575" i="27"/>
  <c r="M686" i="27"/>
  <c r="M622" i="27"/>
  <c r="M558" i="27"/>
  <c r="M669" i="27"/>
  <c r="M605" i="27"/>
  <c r="M541" i="27"/>
  <c r="M652" i="27"/>
  <c r="M588" i="27"/>
  <c r="M524" i="27"/>
  <c r="M667" i="27"/>
  <c r="M603" i="27"/>
  <c r="M539" i="27"/>
  <c r="M658" i="27"/>
  <c r="M594" i="27"/>
  <c r="M530" i="27"/>
  <c r="M649" i="27"/>
  <c r="M585" i="27"/>
  <c r="M521" i="27"/>
  <c r="M640" i="27"/>
  <c r="M576" i="27"/>
  <c r="M512" i="27"/>
  <c r="M631" i="27"/>
  <c r="M567" i="27"/>
  <c r="M678" i="27"/>
  <c r="M614" i="27"/>
  <c r="M550" i="27"/>
  <c r="M661" i="27"/>
  <c r="M597" i="27"/>
  <c r="M533" i="27"/>
  <c r="M644" i="27"/>
  <c r="M580" i="27"/>
  <c r="M516" i="27"/>
  <c r="M659" i="27"/>
  <c r="M595" i="27"/>
  <c r="M531" i="27"/>
  <c r="M650" i="27"/>
  <c r="M586" i="27"/>
  <c r="M522" i="27"/>
  <c r="M641" i="27"/>
  <c r="M577" i="27"/>
  <c r="M513" i="27"/>
  <c r="M632" i="27"/>
  <c r="M568" i="27"/>
  <c r="M687" i="27"/>
  <c r="M623" i="27"/>
  <c r="M559" i="27"/>
  <c r="M670" i="27"/>
  <c r="M606" i="27"/>
  <c r="M542" i="27"/>
  <c r="M653" i="27"/>
  <c r="M589" i="27"/>
  <c r="M525" i="27"/>
  <c r="M636" i="27"/>
  <c r="M572" i="27"/>
  <c r="M676" i="27"/>
  <c r="M651" i="27"/>
  <c r="M587" i="27"/>
  <c r="M523" i="27"/>
  <c r="M642" i="27"/>
  <c r="M578" i="27"/>
  <c r="M514" i="27"/>
  <c r="M633" i="27"/>
  <c r="M569" i="27"/>
  <c r="M688" i="27"/>
  <c r="M624" i="27"/>
  <c r="M560" i="27"/>
  <c r="M679" i="27"/>
  <c r="M615" i="27"/>
  <c r="M551" i="27"/>
  <c r="M662" i="27"/>
  <c r="M598" i="27"/>
  <c r="M534" i="27"/>
  <c r="M645" i="27"/>
  <c r="M581" i="27"/>
  <c r="M517" i="27"/>
  <c r="M628" i="27"/>
  <c r="M564" i="27"/>
  <c r="M556" i="27"/>
  <c r="M548" i="27"/>
  <c r="M643" i="27"/>
  <c r="M579" i="27"/>
  <c r="M515" i="27"/>
  <c r="M634" i="27"/>
  <c r="M570" i="27"/>
  <c r="M689" i="27"/>
  <c r="M625" i="27"/>
  <c r="M561" i="27"/>
  <c r="M680" i="27"/>
  <c r="M616" i="27"/>
  <c r="M552" i="27"/>
  <c r="M671" i="27"/>
  <c r="M607" i="27"/>
  <c r="M543" i="27"/>
  <c r="M654" i="27"/>
  <c r="M590" i="27"/>
  <c r="M526" i="27"/>
  <c r="M637" i="27"/>
  <c r="M573" i="27"/>
  <c r="M684" i="27"/>
  <c r="M620" i="27"/>
  <c r="M532" i="27"/>
  <c r="M691" i="27"/>
  <c r="H535" i="27"/>
  <c r="H536" i="27"/>
  <c r="H537" i="27" s="1"/>
  <c r="H538" i="27" s="1"/>
  <c r="H539" i="27" s="1"/>
  <c r="H540" i="27" s="1"/>
  <c r="J189" i="24"/>
  <c r="BE84" i="34"/>
  <c r="BF84" i="34"/>
  <c r="AT85" i="34"/>
  <c r="AO85" i="34"/>
  <c r="AP85" i="34" s="1"/>
  <c r="AQ84" i="34"/>
  <c r="AR84" i="34"/>
  <c r="U1015" i="32"/>
  <c r="J191" i="24"/>
  <c r="J181" i="24"/>
  <c r="O878" i="27"/>
  <c r="L2353" i="27"/>
  <c r="P2352" i="27"/>
  <c r="K2352" i="27"/>
  <c r="D2353" i="27"/>
  <c r="O488" i="27"/>
  <c r="G1011" i="32"/>
  <c r="A1015" i="32"/>
  <c r="F3114" i="27" l="1"/>
  <c r="P2172" i="27"/>
  <c r="K1803" i="27"/>
  <c r="K1804" i="27"/>
  <c r="H1036" i="27"/>
  <c r="J1036" i="27"/>
  <c r="J1336" i="27"/>
  <c r="H1336" i="27"/>
  <c r="K1204" i="27"/>
  <c r="K1203" i="27"/>
  <c r="H541" i="27"/>
  <c r="H542" i="27"/>
  <c r="H543" i="27" s="1"/>
  <c r="H544" i="27" s="1"/>
  <c r="H545" i="27" s="1"/>
  <c r="H546" i="27" s="1"/>
  <c r="BE85" i="34"/>
  <c r="BF85" i="34"/>
  <c r="J1182" i="27"/>
  <c r="AT86" i="34"/>
  <c r="AO86" i="34"/>
  <c r="AP86" i="34" s="1"/>
  <c r="AQ85" i="34"/>
  <c r="AR85" i="34"/>
  <c r="H1182" i="27"/>
  <c r="U1017" i="32"/>
  <c r="J173" i="24"/>
  <c r="N123" i="1"/>
  <c r="M123" i="1"/>
  <c r="K2353" i="27"/>
  <c r="D2354" i="27"/>
  <c r="P2353" i="27"/>
  <c r="L2354" i="27"/>
  <c r="N492" i="27"/>
  <c r="R496" i="27"/>
  <c r="G1013" i="32"/>
  <c r="G16" i="32"/>
  <c r="G330" i="32"/>
  <c r="A1017" i="32"/>
  <c r="F3115" i="27" l="1"/>
  <c r="P2173" i="27"/>
  <c r="K1805" i="27"/>
  <c r="K1806" i="27"/>
  <c r="H1032" i="27"/>
  <c r="E1036" i="27"/>
  <c r="J1032" i="27"/>
  <c r="E1336" i="27"/>
  <c r="K1196" i="27"/>
  <c r="H548" i="27"/>
  <c r="H549" i="27" s="1"/>
  <c r="H550" i="27" s="1"/>
  <c r="H551" i="27" s="1"/>
  <c r="H552" i="27" s="1"/>
  <c r="H547" i="27"/>
  <c r="E1182" i="27"/>
  <c r="H189" i="24"/>
  <c r="BE86" i="34"/>
  <c r="BF86" i="34"/>
  <c r="J878" i="27"/>
  <c r="N878" i="27"/>
  <c r="AT87" i="34"/>
  <c r="AO87" i="34"/>
  <c r="AP87" i="34" s="1"/>
  <c r="AR86" i="34"/>
  <c r="AQ86" i="34"/>
  <c r="H878" i="27"/>
  <c r="H191" i="24"/>
  <c r="U1019" i="32"/>
  <c r="AA123" i="1"/>
  <c r="AJ123" i="1" s="1"/>
  <c r="P2354" i="27"/>
  <c r="K2354" i="27"/>
  <c r="D2355" i="27"/>
  <c r="L2355" i="27"/>
  <c r="E492" i="27"/>
  <c r="R492" i="27"/>
  <c r="N488" i="27"/>
  <c r="A1019" i="32"/>
  <c r="G322" i="32"/>
  <c r="G1015" i="32"/>
  <c r="F3116" i="27" l="1"/>
  <c r="P2174" i="27"/>
  <c r="K1808" i="27"/>
  <c r="K1807" i="27"/>
  <c r="E1032" i="27"/>
  <c r="H553" i="27"/>
  <c r="H554" i="27"/>
  <c r="H555" i="27" s="1"/>
  <c r="H556" i="27" s="1"/>
  <c r="H557" i="27" s="1"/>
  <c r="H558" i="27" s="1"/>
  <c r="AM169" i="1"/>
  <c r="AM161" i="1"/>
  <c r="AM153" i="1"/>
  <c r="AM145" i="1"/>
  <c r="AM137" i="1"/>
  <c r="AM129" i="1"/>
  <c r="AL171" i="1"/>
  <c r="AL163" i="1"/>
  <c r="AL155" i="1"/>
  <c r="AL147" i="1"/>
  <c r="AL139" i="1"/>
  <c r="AL131" i="1"/>
  <c r="AK173" i="1"/>
  <c r="AK165" i="1"/>
  <c r="AK157" i="1"/>
  <c r="AK149" i="1"/>
  <c r="AK141" i="1"/>
  <c r="AK133" i="1"/>
  <c r="AK125" i="1"/>
  <c r="AM168" i="1"/>
  <c r="AM160" i="1"/>
  <c r="AM152" i="1"/>
  <c r="AM144" i="1"/>
  <c r="AM136" i="1"/>
  <c r="AM128" i="1"/>
  <c r="AL170" i="1"/>
  <c r="AL162" i="1"/>
  <c r="AL154" i="1"/>
  <c r="AL146" i="1"/>
  <c r="AL138" i="1"/>
  <c r="AL130" i="1"/>
  <c r="AK172" i="1"/>
  <c r="AK164" i="1"/>
  <c r="AK156" i="1"/>
  <c r="AK148" i="1"/>
  <c r="AK140" i="1"/>
  <c r="AK132" i="1"/>
  <c r="AK124" i="1"/>
  <c r="AM167" i="1"/>
  <c r="AM159" i="1"/>
  <c r="AM151" i="1"/>
  <c r="AM143" i="1"/>
  <c r="AM135" i="1"/>
  <c r="AM127" i="1"/>
  <c r="AL169" i="1"/>
  <c r="AL161" i="1"/>
  <c r="AL153" i="1"/>
  <c r="AL145" i="1"/>
  <c r="AL137" i="1"/>
  <c r="AL129" i="1"/>
  <c r="AK171" i="1"/>
  <c r="AK163" i="1"/>
  <c r="AK155" i="1"/>
  <c r="AK147" i="1"/>
  <c r="AK139" i="1"/>
  <c r="AK131" i="1"/>
  <c r="AM166" i="1"/>
  <c r="AM158" i="1"/>
  <c r="AM150" i="1"/>
  <c r="AM142" i="1"/>
  <c r="AM134" i="1"/>
  <c r="AM126" i="1"/>
  <c r="AL168" i="1"/>
  <c r="AL160" i="1"/>
  <c r="AL152" i="1"/>
  <c r="AL144" i="1"/>
  <c r="AL136" i="1"/>
  <c r="AL128" i="1"/>
  <c r="AK170" i="1"/>
  <c r="AK162" i="1"/>
  <c r="AK154" i="1"/>
  <c r="AK146" i="1"/>
  <c r="AK138" i="1"/>
  <c r="AK130" i="1"/>
  <c r="AM173" i="1"/>
  <c r="AM165" i="1"/>
  <c r="AM157" i="1"/>
  <c r="AM149" i="1"/>
  <c r="AM141" i="1"/>
  <c r="AM133" i="1"/>
  <c r="AM125" i="1"/>
  <c r="AL167" i="1"/>
  <c r="AL159" i="1"/>
  <c r="AL151" i="1"/>
  <c r="AL143" i="1"/>
  <c r="AL135" i="1"/>
  <c r="AL127" i="1"/>
  <c r="AK169" i="1"/>
  <c r="AK161" i="1"/>
  <c r="AK153" i="1"/>
  <c r="AK145" i="1"/>
  <c r="AK137" i="1"/>
  <c r="AK129" i="1"/>
  <c r="AM172" i="1"/>
  <c r="AM164" i="1"/>
  <c r="AM156" i="1"/>
  <c r="AM148" i="1"/>
  <c r="AM140" i="1"/>
  <c r="AM132" i="1"/>
  <c r="AM124" i="1"/>
  <c r="AL166" i="1"/>
  <c r="AL158" i="1"/>
  <c r="AL150" i="1"/>
  <c r="AL142" i="1"/>
  <c r="AL134" i="1"/>
  <c r="AL126" i="1"/>
  <c r="AK168" i="1"/>
  <c r="AK160" i="1"/>
  <c r="AK152" i="1"/>
  <c r="AK144" i="1"/>
  <c r="AK136" i="1"/>
  <c r="AK128" i="1"/>
  <c r="AM171" i="1"/>
  <c r="AM139" i="1"/>
  <c r="AL157" i="1"/>
  <c r="AL125" i="1"/>
  <c r="AK143" i="1"/>
  <c r="AN143" i="1" s="1"/>
  <c r="AM146" i="1"/>
  <c r="AM170" i="1"/>
  <c r="AM138" i="1"/>
  <c r="AL156" i="1"/>
  <c r="AL124" i="1"/>
  <c r="AK142" i="1"/>
  <c r="AK150" i="1"/>
  <c r="AM163" i="1"/>
  <c r="AM131" i="1"/>
  <c r="AL149" i="1"/>
  <c r="AK167" i="1"/>
  <c r="AK135" i="1"/>
  <c r="AM162" i="1"/>
  <c r="AM130" i="1"/>
  <c r="AL148" i="1"/>
  <c r="AK166" i="1"/>
  <c r="AN166" i="1" s="1"/>
  <c r="AK134" i="1"/>
  <c r="AK151" i="1"/>
  <c r="AM155" i="1"/>
  <c r="AL173" i="1"/>
  <c r="AL141" i="1"/>
  <c r="AK159" i="1"/>
  <c r="AN159" i="1" s="1"/>
  <c r="AK127" i="1"/>
  <c r="AL165" i="1"/>
  <c r="AL164" i="1"/>
  <c r="AM154" i="1"/>
  <c r="AL172" i="1"/>
  <c r="AL140" i="1"/>
  <c r="AK158" i="1"/>
  <c r="AK126" i="1"/>
  <c r="AM147" i="1"/>
  <c r="AL133" i="1"/>
  <c r="AL132" i="1"/>
  <c r="E878" i="27"/>
  <c r="BF87" i="34"/>
  <c r="BE87" i="34"/>
  <c r="AK123" i="1"/>
  <c r="AM123" i="1"/>
  <c r="AT88" i="34"/>
  <c r="AO88" i="34"/>
  <c r="AP88" i="34" s="1"/>
  <c r="AQ87" i="34"/>
  <c r="AR87" i="34"/>
  <c r="H181" i="24"/>
  <c r="U1021" i="32"/>
  <c r="AL123" i="1"/>
  <c r="P2355" i="27"/>
  <c r="K2355" i="27"/>
  <c r="D2356" i="27"/>
  <c r="L2356" i="27"/>
  <c r="G1017" i="32"/>
  <c r="R488" i="27"/>
  <c r="E488" i="27"/>
  <c r="G41" i="33"/>
  <c r="D492" i="27" s="1"/>
  <c r="A1021" i="32"/>
  <c r="F3117" i="27" l="1"/>
  <c r="P2175" i="27"/>
  <c r="H559" i="27"/>
  <c r="H560" i="27"/>
  <c r="H561" i="27" s="1"/>
  <c r="H562" i="27" s="1"/>
  <c r="H563" i="27" s="1"/>
  <c r="H564" i="27" s="1"/>
  <c r="AN158" i="1"/>
  <c r="AN161" i="1"/>
  <c r="AN138" i="1"/>
  <c r="AN135" i="1"/>
  <c r="AN137" i="1"/>
  <c r="AN126" i="1"/>
  <c r="AN163" i="1"/>
  <c r="AN160" i="1"/>
  <c r="AN145" i="1"/>
  <c r="AN142" i="1"/>
  <c r="AN144" i="1"/>
  <c r="AN162" i="1"/>
  <c r="AN147" i="1"/>
  <c r="AN134" i="1"/>
  <c r="AN127" i="1"/>
  <c r="AN150" i="1"/>
  <c r="AN168" i="1"/>
  <c r="AN171" i="1"/>
  <c r="AN153" i="1"/>
  <c r="AN130" i="1"/>
  <c r="AN169" i="1"/>
  <c r="AN146" i="1"/>
  <c r="AN151" i="1"/>
  <c r="AN136" i="1"/>
  <c r="AN154" i="1"/>
  <c r="AN139" i="1"/>
  <c r="AN167" i="1"/>
  <c r="AN128" i="1"/>
  <c r="AN131" i="1"/>
  <c r="AN172" i="1"/>
  <c r="AN149" i="1"/>
  <c r="AN157" i="1"/>
  <c r="AN124" i="1"/>
  <c r="AN165" i="1"/>
  <c r="AN152" i="1"/>
  <c r="AN129" i="1"/>
  <c r="AN170" i="1"/>
  <c r="AN155" i="1"/>
  <c r="AN132" i="1"/>
  <c r="AN173" i="1"/>
  <c r="AN140" i="1"/>
  <c r="AN148" i="1"/>
  <c r="AN125" i="1"/>
  <c r="AN156" i="1"/>
  <c r="AN133" i="1"/>
  <c r="AN164" i="1"/>
  <c r="AN141" i="1"/>
  <c r="E181" i="24"/>
  <c r="BE88" i="34"/>
  <c r="BF88" i="34"/>
  <c r="AN123" i="1"/>
  <c r="AR88" i="34"/>
  <c r="AQ88" i="34"/>
  <c r="H173" i="24"/>
  <c r="U1023" i="32"/>
  <c r="P2356" i="27"/>
  <c r="K2356" i="27"/>
  <c r="G33" i="33"/>
  <c r="D488" i="27" s="1"/>
  <c r="G1019" i="32"/>
  <c r="F3119" i="27" l="1"/>
  <c r="F3118" i="27"/>
  <c r="P2176" i="27"/>
  <c r="K1809" i="27"/>
  <c r="K1810" i="27"/>
  <c r="H566" i="27"/>
  <c r="H567" i="27" s="1"/>
  <c r="H568" i="27" s="1"/>
  <c r="H569" i="27" s="1"/>
  <c r="H570" i="27" s="1"/>
  <c r="H565" i="27"/>
  <c r="P2" i="29" a="1"/>
  <c r="P2" i="29" s="1"/>
  <c r="Q2" i="29" s="1"/>
  <c r="E173" i="24"/>
  <c r="U1025" i="32"/>
  <c r="G1021" i="32"/>
  <c r="A1023" i="32"/>
  <c r="A1025" i="32"/>
  <c r="F3120" i="27" l="1"/>
  <c r="K1812" i="27"/>
  <c r="K1811" i="27"/>
  <c r="H571" i="27"/>
  <c r="H572" i="27"/>
  <c r="H573" i="27" s="1"/>
  <c r="H574" i="27" s="1"/>
  <c r="H575" i="27" s="1"/>
  <c r="H576" i="27" s="1"/>
  <c r="P3" i="29" a="1"/>
  <c r="P3" i="29" s="1"/>
  <c r="P4" i="29" s="1" a="1"/>
  <c r="P4" i="29" s="1"/>
  <c r="O4" i="29" s="1"/>
  <c r="O2" i="29"/>
  <c r="U1027" i="32"/>
  <c r="A1027" i="32"/>
  <c r="G1023" i="32"/>
  <c r="F3121" i="27" l="1"/>
  <c r="K1814" i="27"/>
  <c r="K1813" i="27"/>
  <c r="H578" i="27"/>
  <c r="H579" i="27" s="1"/>
  <c r="H580" i="27" s="1"/>
  <c r="H581" i="27" s="1"/>
  <c r="H582" i="27" s="1"/>
  <c r="H577" i="27"/>
  <c r="Q4" i="29"/>
  <c r="P5" i="29" a="1"/>
  <c r="P5" i="29" s="1"/>
  <c r="P6" i="29" s="1" a="1"/>
  <c r="P6" i="29" s="1"/>
  <c r="O6" i="29" s="1"/>
  <c r="O3" i="29"/>
  <c r="Q3" i="29"/>
  <c r="U1029" i="32"/>
  <c r="G1025" i="32"/>
  <c r="A1029" i="32"/>
  <c r="F3122" i="27" l="1"/>
  <c r="K1816" i="27"/>
  <c r="K1815" i="27"/>
  <c r="H584" i="27"/>
  <c r="H585" i="27" s="1"/>
  <c r="H586" i="27" s="1"/>
  <c r="H587" i="27" s="1"/>
  <c r="H588" i="27" s="1"/>
  <c r="H583" i="27"/>
  <c r="P7" i="29" a="1"/>
  <c r="P7" i="29" s="1"/>
  <c r="O7" i="29" s="1"/>
  <c r="Q5" i="29"/>
  <c r="O5" i="29"/>
  <c r="Q6" i="29"/>
  <c r="U1031" i="32"/>
  <c r="G1027" i="32"/>
  <c r="A1031" i="32"/>
  <c r="F3123" i="27" l="1"/>
  <c r="K1817" i="27"/>
  <c r="K1818" i="27"/>
  <c r="H590" i="27"/>
  <c r="H591" i="27" s="1"/>
  <c r="H592" i="27" s="1"/>
  <c r="H593" i="27" s="1"/>
  <c r="H594" i="27" s="1"/>
  <c r="H589" i="27"/>
  <c r="P8" i="29" a="1"/>
  <c r="P8" i="29" s="1"/>
  <c r="Q8" i="29" s="1"/>
  <c r="Q7" i="29"/>
  <c r="U1033" i="32"/>
  <c r="G1029" i="32"/>
  <c r="A1033" i="32"/>
  <c r="F3124" i="27" l="1"/>
  <c r="F3125" i="27"/>
  <c r="K1819" i="27"/>
  <c r="K1820" i="27"/>
  <c r="H595" i="27"/>
  <c r="H596" i="27"/>
  <c r="H597" i="27" s="1"/>
  <c r="H598" i="27" s="1"/>
  <c r="H599" i="27" s="1"/>
  <c r="H600" i="27" s="1"/>
  <c r="P9" i="29" a="1"/>
  <c r="P9" i="29" s="1"/>
  <c r="O9" i="29" s="1"/>
  <c r="O8" i="29"/>
  <c r="U1035" i="32"/>
  <c r="A1035" i="32"/>
  <c r="G1031" i="32"/>
  <c r="F3126" i="27" l="1"/>
  <c r="K1822" i="27"/>
  <c r="K1821" i="27"/>
  <c r="H602" i="27"/>
  <c r="H603" i="27" s="1"/>
  <c r="H604" i="27" s="1"/>
  <c r="H605" i="27" s="1"/>
  <c r="H606" i="27" s="1"/>
  <c r="H601" i="27"/>
  <c r="P10" i="29" a="1"/>
  <c r="P10" i="29" s="1"/>
  <c r="O10" i="29" s="1"/>
  <c r="Q9" i="29"/>
  <c r="U1037" i="32"/>
  <c r="G1033" i="32"/>
  <c r="A1037" i="32"/>
  <c r="F3127" i="27" l="1"/>
  <c r="K1824" i="27"/>
  <c r="K1823" i="27"/>
  <c r="H608" i="27"/>
  <c r="H609" i="27" s="1"/>
  <c r="H610" i="27" s="1"/>
  <c r="H611" i="27" s="1"/>
  <c r="H612" i="27" s="1"/>
  <c r="H607" i="27"/>
  <c r="P11" i="29" a="1"/>
  <c r="P11" i="29" s="1"/>
  <c r="O11" i="29" s="1"/>
  <c r="Q10" i="29"/>
  <c r="U1039" i="32"/>
  <c r="A1039" i="32"/>
  <c r="G1035" i="32"/>
  <c r="F3128" i="27" l="1"/>
  <c r="K1826" i="27"/>
  <c r="K1825" i="27"/>
  <c r="H614" i="27"/>
  <c r="H615" i="27" s="1"/>
  <c r="H616" i="27" s="1"/>
  <c r="H617" i="27" s="1"/>
  <c r="H618" i="27" s="1"/>
  <c r="H613" i="27"/>
  <c r="P12" i="29" a="1"/>
  <c r="P12" i="29" s="1"/>
  <c r="O12" i="29" s="1"/>
  <c r="Q11" i="29"/>
  <c r="U1041" i="32"/>
  <c r="G1037" i="32"/>
  <c r="A1041" i="32"/>
  <c r="F3129" i="27" l="1"/>
  <c r="K1827" i="27"/>
  <c r="K1828" i="27"/>
  <c r="H619" i="27"/>
  <c r="H620" i="27"/>
  <c r="H621" i="27" s="1"/>
  <c r="H622" i="27" s="1"/>
  <c r="H623" i="27" s="1"/>
  <c r="H624" i="27" s="1"/>
  <c r="P13" i="29" a="1"/>
  <c r="P13" i="29" s="1"/>
  <c r="Q13" i="29" s="1"/>
  <c r="Q12" i="29"/>
  <c r="U1043" i="32"/>
  <c r="A1043" i="32"/>
  <c r="G1039" i="32"/>
  <c r="F3131" i="27" l="1"/>
  <c r="F3130" i="27"/>
  <c r="K1829" i="27"/>
  <c r="K1830" i="27"/>
  <c r="H626" i="27"/>
  <c r="H627" i="27" s="1"/>
  <c r="H628" i="27" s="1"/>
  <c r="H629" i="27" s="1"/>
  <c r="H630" i="27" s="1"/>
  <c r="H625" i="27"/>
  <c r="P14" i="29" a="1"/>
  <c r="P14" i="29" s="1"/>
  <c r="Q14" i="29" s="1"/>
  <c r="O13" i="29"/>
  <c r="U1045" i="32"/>
  <c r="A1045" i="32"/>
  <c r="G1041" i="32"/>
  <c r="F3132" i="27" l="1"/>
  <c r="K1832" i="27"/>
  <c r="K1831" i="27"/>
  <c r="H632" i="27"/>
  <c r="H633" i="27" s="1"/>
  <c r="H634" i="27" s="1"/>
  <c r="H635" i="27" s="1"/>
  <c r="H636" i="27" s="1"/>
  <c r="H631" i="27"/>
  <c r="P15" i="29" a="1"/>
  <c r="P15" i="29" s="1"/>
  <c r="Q15" i="29" s="1"/>
  <c r="O14" i="29"/>
  <c r="U1047" i="32"/>
  <c r="A1047" i="32"/>
  <c r="G1043" i="32"/>
  <c r="F3133" i="27" l="1"/>
  <c r="K1833" i="27"/>
  <c r="K1834" i="27"/>
  <c r="H638" i="27"/>
  <c r="H639" i="27" s="1"/>
  <c r="H640" i="27" s="1"/>
  <c r="H641" i="27" s="1"/>
  <c r="H642" i="27" s="1"/>
  <c r="H637" i="27"/>
  <c r="P16" i="29" a="1"/>
  <c r="P16" i="29" s="1"/>
  <c r="O16" i="29" s="1"/>
  <c r="O15" i="29"/>
  <c r="U1049" i="32"/>
  <c r="A1049" i="32"/>
  <c r="G1045" i="32"/>
  <c r="F3134" i="27" l="1"/>
  <c r="K1836" i="27"/>
  <c r="K1835" i="27"/>
  <c r="H643" i="27"/>
  <c r="H644" i="27"/>
  <c r="H645" i="27" s="1"/>
  <c r="H646" i="27" s="1"/>
  <c r="H647" i="27" s="1"/>
  <c r="H648" i="27" s="1"/>
  <c r="P17" i="29" a="1"/>
  <c r="P17" i="29" s="1"/>
  <c r="O17" i="29" s="1"/>
  <c r="Q16" i="29"/>
  <c r="U1051" i="32"/>
  <c r="A1051" i="32"/>
  <c r="G1047" i="32"/>
  <c r="F3135" i="27" l="1"/>
  <c r="K1837" i="27"/>
  <c r="K1838" i="27"/>
  <c r="H650" i="27"/>
  <c r="H651" i="27" s="1"/>
  <c r="H652" i="27" s="1"/>
  <c r="H653" i="27" s="1"/>
  <c r="H654" i="27" s="1"/>
  <c r="H649" i="27"/>
  <c r="Q17" i="29"/>
  <c r="P18" i="29" a="1"/>
  <c r="P18" i="29" s="1"/>
  <c r="Q18" i="29" s="1"/>
  <c r="U1053" i="32"/>
  <c r="A1053" i="32"/>
  <c r="G1049" i="32"/>
  <c r="F3136" i="27" l="1"/>
  <c r="F3137" i="27"/>
  <c r="K1839" i="27"/>
  <c r="K1840" i="27"/>
  <c r="H656" i="27"/>
  <c r="H657" i="27" s="1"/>
  <c r="H658" i="27" s="1"/>
  <c r="H659" i="27" s="1"/>
  <c r="H660" i="27" s="1"/>
  <c r="H655" i="27"/>
  <c r="O18" i="29"/>
  <c r="P19" i="29" a="1"/>
  <c r="P19" i="29" s="1"/>
  <c r="O19" i="29" s="1"/>
  <c r="U1055" i="32"/>
  <c r="A1055" i="32"/>
  <c r="G1051" i="32"/>
  <c r="F3138" i="27" l="1"/>
  <c r="K1842" i="27"/>
  <c r="K1841" i="27"/>
  <c r="H662" i="27"/>
  <c r="H663" i="27" s="1"/>
  <c r="H664" i="27" s="1"/>
  <c r="H665" i="27" s="1"/>
  <c r="H666" i="27" s="1"/>
  <c r="H661" i="27"/>
  <c r="Q19" i="29"/>
  <c r="P20" i="29" a="1"/>
  <c r="P20" i="29" s="1"/>
  <c r="O20" i="29" s="1"/>
  <c r="U1057" i="32"/>
  <c r="A1057" i="32"/>
  <c r="G1053" i="32"/>
  <c r="F3139" i="27" l="1"/>
  <c r="K1843" i="27"/>
  <c r="K1844" i="27"/>
  <c r="H667" i="27"/>
  <c r="H668" i="27"/>
  <c r="H669" i="27" s="1"/>
  <c r="H670" i="27" s="1"/>
  <c r="H671" i="27" s="1"/>
  <c r="H672" i="27" s="1"/>
  <c r="P21" i="29" a="1"/>
  <c r="P21" i="29" s="1"/>
  <c r="Q21" i="29" s="1"/>
  <c r="Q20" i="29"/>
  <c r="U1059" i="32"/>
  <c r="G1055" i="32"/>
  <c r="A1059" i="32"/>
  <c r="F3140" i="27" l="1"/>
  <c r="K1846" i="27"/>
  <c r="K1845" i="27"/>
  <c r="H674" i="27"/>
  <c r="H675" i="27" s="1"/>
  <c r="H676" i="27" s="1"/>
  <c r="H677" i="27" s="1"/>
  <c r="H678" i="27" s="1"/>
  <c r="H673" i="27"/>
  <c r="P22" i="29" a="1"/>
  <c r="P22" i="29" s="1"/>
  <c r="O22" i="29" s="1"/>
  <c r="O21" i="29"/>
  <c r="U1061" i="32"/>
  <c r="A1061" i="32"/>
  <c r="G1057" i="32"/>
  <c r="F3141" i="27" l="1"/>
  <c r="K1848" i="27"/>
  <c r="K1847" i="27"/>
  <c r="H680" i="27"/>
  <c r="H681" i="27" s="1"/>
  <c r="H682" i="27" s="1"/>
  <c r="H683" i="27" s="1"/>
  <c r="H684" i="27" s="1"/>
  <c r="H679" i="27"/>
  <c r="Q22" i="29"/>
  <c r="P23" i="29" a="1"/>
  <c r="P23" i="29" s="1"/>
  <c r="Q23" i="29" s="1"/>
  <c r="U1063" i="32"/>
  <c r="G1059" i="32"/>
  <c r="A1063" i="32"/>
  <c r="F3143" i="27" l="1"/>
  <c r="F3142" i="27"/>
  <c r="K1849" i="27"/>
  <c r="K1850" i="27"/>
  <c r="H686" i="27"/>
  <c r="H687" i="27" s="1"/>
  <c r="H688" i="27" s="1"/>
  <c r="H689" i="27" s="1"/>
  <c r="H690" i="27" s="1"/>
  <c r="H691" i="27" s="1"/>
  <c r="H685" i="27"/>
  <c r="O23" i="29"/>
  <c r="P24" i="29" a="1"/>
  <c r="P24" i="29" s="1"/>
  <c r="Q24" i="29" s="1"/>
  <c r="U1065" i="32"/>
  <c r="A1065" i="32"/>
  <c r="G1061" i="32"/>
  <c r="F3144" i="27" l="1"/>
  <c r="K1851" i="27"/>
  <c r="K1852" i="27"/>
  <c r="O24" i="29"/>
  <c r="P25" i="29" a="1"/>
  <c r="P25" i="29" s="1"/>
  <c r="O25" i="29" s="1"/>
  <c r="U1067" i="32"/>
  <c r="G1063" i="32"/>
  <c r="A1067" i="32"/>
  <c r="F3145" i="27" l="1"/>
  <c r="K1853" i="27"/>
  <c r="K1854" i="27"/>
  <c r="P26" i="29" a="1"/>
  <c r="P26" i="29" s="1"/>
  <c r="O26" i="29" s="1"/>
  <c r="Q25" i="29"/>
  <c r="U1069" i="32"/>
  <c r="G1065" i="32"/>
  <c r="A1069" i="32"/>
  <c r="F3146" i="27" l="1"/>
  <c r="K1855" i="27"/>
  <c r="K1856" i="27"/>
  <c r="P27" i="29" a="1"/>
  <c r="P27" i="29" s="1"/>
  <c r="O27" i="29" s="1"/>
  <c r="Q26" i="29"/>
  <c r="U1071" i="32"/>
  <c r="G1067" i="32"/>
  <c r="A1071" i="32"/>
  <c r="F3147" i="27" l="1"/>
  <c r="K1857" i="27"/>
  <c r="K1858" i="27"/>
  <c r="Q27" i="29"/>
  <c r="P28" i="29" a="1"/>
  <c r="P28" i="29" s="1"/>
  <c r="Q28" i="29" s="1"/>
  <c r="U1073" i="32"/>
  <c r="G1069" i="32"/>
  <c r="A1073" i="32"/>
  <c r="F3149" i="27" l="1"/>
  <c r="F3148" i="27"/>
  <c r="K1859" i="27"/>
  <c r="K1860" i="27"/>
  <c r="P29" i="29" a="1"/>
  <c r="P29" i="29" s="1"/>
  <c r="O29" i="29" s="1"/>
  <c r="O28" i="29"/>
  <c r="U1075" i="32"/>
  <c r="G1071" i="32"/>
  <c r="A1075" i="32"/>
  <c r="F3150" i="27" l="1"/>
  <c r="K1861" i="27"/>
  <c r="K1862" i="27"/>
  <c r="Q29" i="29"/>
  <c r="P30" i="29" a="1"/>
  <c r="P30" i="29" s="1"/>
  <c r="Q30" i="29" s="1"/>
  <c r="U1077" i="32"/>
  <c r="G1073" i="32"/>
  <c r="A1077" i="32"/>
  <c r="F3151" i="27" l="1"/>
  <c r="K1863" i="27"/>
  <c r="K1864" i="27"/>
  <c r="P31" i="29" a="1"/>
  <c r="P31" i="29" s="1"/>
  <c r="Q31" i="29" s="1"/>
  <c r="O30" i="29"/>
  <c r="U1079" i="32"/>
  <c r="G1075" i="32"/>
  <c r="A1079" i="32"/>
  <c r="F3152" i="27" l="1"/>
  <c r="K1866" i="27"/>
  <c r="K1865" i="27"/>
  <c r="O31" i="29"/>
  <c r="P32" i="29" a="1"/>
  <c r="P32" i="29" s="1"/>
  <c r="O32" i="29" s="1"/>
  <c r="U1081" i="32"/>
  <c r="G1077" i="32"/>
  <c r="A1081" i="32"/>
  <c r="F3153" i="27" l="1"/>
  <c r="K1868" i="27"/>
  <c r="K1867" i="27"/>
  <c r="Q32" i="29"/>
  <c r="P33" i="29" a="1"/>
  <c r="P33" i="29" s="1"/>
  <c r="Q33" i="29" s="1"/>
  <c r="U1083" i="32"/>
  <c r="A1083" i="32"/>
  <c r="G1079" i="32"/>
  <c r="F3154" i="27" l="1"/>
  <c r="F3155" i="27"/>
  <c r="K1870" i="27"/>
  <c r="K1869" i="27"/>
  <c r="O33" i="29"/>
  <c r="P34" i="29" a="1"/>
  <c r="P34" i="29" s="1"/>
  <c r="O34" i="29" s="1"/>
  <c r="U1085" i="32"/>
  <c r="G1081" i="32"/>
  <c r="A1085" i="32"/>
  <c r="F3156" i="27" l="1"/>
  <c r="K1871" i="27"/>
  <c r="K1872" i="27"/>
  <c r="Q34" i="29"/>
  <c r="P35" i="29" a="1"/>
  <c r="P35" i="29" s="1"/>
  <c r="O35" i="29" s="1"/>
  <c r="U1087" i="32"/>
  <c r="G1083" i="32"/>
  <c r="A1087" i="32"/>
  <c r="F3157" i="27" l="1"/>
  <c r="K1873" i="27"/>
  <c r="K1874" i="27"/>
  <c r="Q35" i="29"/>
  <c r="P36" i="29" a="1"/>
  <c r="P36" i="29" s="1"/>
  <c r="Q36" i="29" s="1"/>
  <c r="U1089" i="32"/>
  <c r="G1085" i="32"/>
  <c r="A1089" i="32"/>
  <c r="F3158" i="27" l="1"/>
  <c r="K1875" i="27"/>
  <c r="K1876" i="27"/>
  <c r="P37" i="29" a="1"/>
  <c r="P37" i="29" s="1"/>
  <c r="O37" i="29" s="1"/>
  <c r="O36" i="29"/>
  <c r="U1091" i="32"/>
  <c r="G1087" i="32"/>
  <c r="A1091" i="32"/>
  <c r="F3159" i="27" l="1"/>
  <c r="K1878" i="27"/>
  <c r="K1877" i="27"/>
  <c r="Q37" i="29"/>
  <c r="P38" i="29" a="1"/>
  <c r="P38" i="29" s="1"/>
  <c r="Q38" i="29" s="1"/>
  <c r="U1093" i="32"/>
  <c r="G1089" i="32"/>
  <c r="A1093" i="32"/>
  <c r="F3160" i="27" l="1"/>
  <c r="F3161" i="27"/>
  <c r="K1880" i="27"/>
  <c r="K1879" i="27"/>
  <c r="P39" i="29" a="1"/>
  <c r="P39" i="29" s="1"/>
  <c r="Q39" i="29" s="1"/>
  <c r="O38" i="29"/>
  <c r="U1095" i="32"/>
  <c r="A1095" i="32"/>
  <c r="G1091" i="32"/>
  <c r="F3162" i="27" l="1"/>
  <c r="K1882" i="27"/>
  <c r="K1881" i="27"/>
  <c r="P40" i="29" a="1"/>
  <c r="P40" i="29" s="1"/>
  <c r="Q40" i="29" s="1"/>
  <c r="O39" i="29"/>
  <c r="U1097" i="32"/>
  <c r="A1097" i="32"/>
  <c r="G1093" i="32"/>
  <c r="F3163" i="27" l="1"/>
  <c r="K1883" i="27"/>
  <c r="K1884" i="27"/>
  <c r="O40" i="29"/>
  <c r="P41" i="29" a="1"/>
  <c r="P41" i="29" s="1"/>
  <c r="O41" i="29" s="1"/>
  <c r="U1099" i="32"/>
  <c r="G1095" i="32"/>
  <c r="A1099" i="32"/>
  <c r="F3164" i="27" l="1"/>
  <c r="K1886" i="27"/>
  <c r="K1885" i="27"/>
  <c r="Q41" i="29"/>
  <c r="P42" i="29" a="1"/>
  <c r="P42" i="29" s="1"/>
  <c r="Q42" i="29" s="1"/>
  <c r="U1101" i="32"/>
  <c r="G1097" i="32"/>
  <c r="A1101" i="32"/>
  <c r="F3165" i="27" l="1"/>
  <c r="K1887" i="27"/>
  <c r="K1888" i="27"/>
  <c r="O42" i="29"/>
  <c r="P43" i="29" a="1"/>
  <c r="P43" i="29" s="1"/>
  <c r="O43" i="29" s="1"/>
  <c r="U1103" i="32"/>
  <c r="A1103" i="32"/>
  <c r="G1099" i="32"/>
  <c r="F3166" i="27" l="1"/>
  <c r="F3167" i="27"/>
  <c r="K1889" i="27"/>
  <c r="K1890" i="27"/>
  <c r="Q43" i="29"/>
  <c r="P44" i="29" a="1"/>
  <c r="P44" i="29" s="1"/>
  <c r="Q44" i="29" s="1"/>
  <c r="U1105" i="32"/>
  <c r="G1101" i="32"/>
  <c r="A1105" i="32"/>
  <c r="F3168" i="27" l="1"/>
  <c r="K1892" i="27"/>
  <c r="K1891" i="27"/>
  <c r="O44" i="29"/>
  <c r="P45" i="29" a="1"/>
  <c r="P45" i="29" s="1"/>
  <c r="Q45" i="29" s="1"/>
  <c r="U1107" i="32"/>
  <c r="G1103" i="32"/>
  <c r="A1107" i="32"/>
  <c r="F3169" i="27" l="1"/>
  <c r="K1893" i="27"/>
  <c r="K1894" i="27"/>
  <c r="O45" i="29"/>
  <c r="P46" i="29" a="1"/>
  <c r="P46" i="29" s="1"/>
  <c r="Q46" i="29" s="1"/>
  <c r="U1109" i="32"/>
  <c r="G1105" i="32"/>
  <c r="A1109" i="32"/>
  <c r="F3170" i="27" l="1"/>
  <c r="K1896" i="27"/>
  <c r="K1895" i="27"/>
  <c r="O46" i="29"/>
  <c r="P47" i="29" a="1"/>
  <c r="P47" i="29" s="1"/>
  <c r="O47" i="29" s="1"/>
  <c r="U1111" i="32"/>
  <c r="A1111" i="32"/>
  <c r="G1107" i="32"/>
  <c r="F3171" i="27" l="1"/>
  <c r="K1898" i="27"/>
  <c r="K1897" i="27"/>
  <c r="P48" i="29" a="1"/>
  <c r="P48" i="29" s="1"/>
  <c r="Q48" i="29" s="1"/>
  <c r="Q47" i="29"/>
  <c r="U1113" i="32"/>
  <c r="G1109" i="32"/>
  <c r="A1113" i="32"/>
  <c r="F3172" i="27" l="1"/>
  <c r="F3173" i="27"/>
  <c r="K1900" i="27"/>
  <c r="K1899" i="27"/>
  <c r="O48" i="29"/>
  <c r="P49" i="29" a="1"/>
  <c r="P49" i="29" s="1"/>
  <c r="Q49" i="29" s="1"/>
  <c r="U1115" i="32"/>
  <c r="A1115" i="32"/>
  <c r="G1111" i="32"/>
  <c r="F3174" i="27" l="1"/>
  <c r="K1901" i="27"/>
  <c r="K1902" i="27"/>
  <c r="O49" i="29"/>
  <c r="P50" i="29" a="1"/>
  <c r="P50" i="29" s="1"/>
  <c r="O50" i="29" s="1"/>
  <c r="U1117" i="32"/>
  <c r="G1113" i="32"/>
  <c r="A1117" i="32"/>
  <c r="F3175" i="27" l="1"/>
  <c r="K1904" i="27"/>
  <c r="K1903" i="27"/>
  <c r="P51" i="29" a="1"/>
  <c r="P51" i="29" s="1"/>
  <c r="O51" i="29" s="1"/>
  <c r="Q50" i="29"/>
  <c r="U1119" i="32"/>
  <c r="A1119" i="32"/>
  <c r="G1115" i="32"/>
  <c r="F3176" i="27" l="1"/>
  <c r="K1906" i="27"/>
  <c r="K1905" i="27"/>
  <c r="Q51" i="29"/>
  <c r="P52" i="29" a="1"/>
  <c r="P52" i="29" s="1"/>
  <c r="O52" i="29" s="1"/>
  <c r="U1121" i="32"/>
  <c r="G1117" i="32"/>
  <c r="A1121" i="32"/>
  <c r="F3177" i="27" l="1"/>
  <c r="K1908" i="27"/>
  <c r="K1907" i="27"/>
  <c r="P53" i="29" a="1"/>
  <c r="P53" i="29" s="1"/>
  <c r="O53" i="29" s="1"/>
  <c r="Q52" i="29"/>
  <c r="U1123" i="32"/>
  <c r="A1123" i="32"/>
  <c r="G1119" i="32"/>
  <c r="F3179" i="27" l="1"/>
  <c r="F3178" i="27"/>
  <c r="K1910" i="27"/>
  <c r="K1909" i="27"/>
  <c r="P54" i="29" a="1"/>
  <c r="P54" i="29" s="1"/>
  <c r="O54" i="29" s="1"/>
  <c r="Q53" i="29"/>
  <c r="U1125" i="32"/>
  <c r="A1125" i="32"/>
  <c r="G1121" i="32"/>
  <c r="F3180" i="27" l="1"/>
  <c r="K1911" i="27"/>
  <c r="K1912" i="27"/>
  <c r="Q54" i="29"/>
  <c r="P55" i="29" a="1"/>
  <c r="P55" i="29" s="1"/>
  <c r="Q55" i="29" s="1"/>
  <c r="U1127" i="32"/>
  <c r="A1127" i="32"/>
  <c r="G1123" i="32"/>
  <c r="F3181" i="27" l="1"/>
  <c r="K1914" i="27"/>
  <c r="K1913" i="27"/>
  <c r="P56" i="29" a="1"/>
  <c r="P56" i="29" s="1"/>
  <c r="Q56" i="29" s="1"/>
  <c r="O55" i="29"/>
  <c r="U1129" i="32"/>
  <c r="G1125" i="32"/>
  <c r="A1129" i="32"/>
  <c r="F3182" i="27" l="1"/>
  <c r="K1916" i="27"/>
  <c r="K1915" i="27"/>
  <c r="O56" i="29"/>
  <c r="P57" i="29" a="1"/>
  <c r="P57" i="29" s="1"/>
  <c r="O57" i="29" s="1"/>
  <c r="U1131" i="32"/>
  <c r="A1131" i="32"/>
  <c r="G1127" i="32"/>
  <c r="F3183" i="27" l="1"/>
  <c r="K1917" i="27"/>
  <c r="K1918" i="27"/>
  <c r="Q57" i="29"/>
  <c r="P58" i="29" a="1"/>
  <c r="P58" i="29" s="1"/>
  <c r="O58" i="29" s="1"/>
  <c r="U1133" i="32"/>
  <c r="G1129" i="32"/>
  <c r="A1133" i="32"/>
  <c r="F3184" i="27" l="1"/>
  <c r="F3185" i="27"/>
  <c r="K1920" i="27"/>
  <c r="K1919" i="27"/>
  <c r="Q58" i="29"/>
  <c r="P59" i="29" a="1"/>
  <c r="P59" i="29" s="1"/>
  <c r="Q59" i="29" s="1"/>
  <c r="U1135" i="32"/>
  <c r="G1131" i="32"/>
  <c r="A1135" i="32"/>
  <c r="F3186" i="27" l="1"/>
  <c r="K1921" i="27"/>
  <c r="K1922" i="27"/>
  <c r="P60" i="29" a="1"/>
  <c r="P60" i="29" s="1"/>
  <c r="Q60" i="29" s="1"/>
  <c r="O59" i="29"/>
  <c r="U1137" i="32"/>
  <c r="G1133" i="32"/>
  <c r="A1137" i="32"/>
  <c r="F3187" i="27" l="1"/>
  <c r="K1924" i="27"/>
  <c r="K1923" i="27"/>
  <c r="P61" i="29" a="1"/>
  <c r="P61" i="29" s="1"/>
  <c r="O61" i="29" s="1"/>
  <c r="O60" i="29"/>
  <c r="U1139" i="32"/>
  <c r="G1135" i="32"/>
  <c r="F3188" i="27" l="1"/>
  <c r="K1926" i="27"/>
  <c r="K1925" i="27"/>
  <c r="Q61" i="29"/>
  <c r="U1141" i="32"/>
  <c r="A1139" i="32"/>
  <c r="A1141" i="32"/>
  <c r="G1137" i="32"/>
  <c r="F3189" i="27" l="1"/>
  <c r="K1927" i="27"/>
  <c r="K1928" i="27"/>
  <c r="U1143" i="32"/>
  <c r="G1139" i="32"/>
  <c r="A1143" i="32"/>
  <c r="F3190" i="27" l="1"/>
  <c r="F3191" i="27"/>
  <c r="K1930" i="27"/>
  <c r="K1929" i="27"/>
  <c r="U1145" i="32"/>
  <c r="A1145" i="32"/>
  <c r="G1141" i="32"/>
  <c r="F3192" i="27" l="1"/>
  <c r="K1932" i="27"/>
  <c r="K1931" i="27"/>
  <c r="U1147" i="32"/>
  <c r="A1147" i="32"/>
  <c r="G1143" i="32"/>
  <c r="F3193" i="27" l="1"/>
  <c r="K1934" i="27"/>
  <c r="K1933" i="27"/>
  <c r="U1149" i="32"/>
  <c r="G1145" i="32"/>
  <c r="A1149" i="32"/>
  <c r="F3194" i="27" l="1"/>
  <c r="K1936" i="27"/>
  <c r="K1935" i="27"/>
  <c r="U1151" i="32"/>
  <c r="G1147" i="32"/>
  <c r="A1151" i="32"/>
  <c r="F3195" i="27" l="1"/>
  <c r="K1937" i="27"/>
  <c r="K1938" i="27"/>
  <c r="U1153" i="32"/>
  <c r="G1149" i="32"/>
  <c r="A1153" i="32"/>
  <c r="F3196" i="27" l="1"/>
  <c r="F3197" i="27"/>
  <c r="K1940" i="27"/>
  <c r="K1939" i="27"/>
  <c r="U1155" i="32"/>
  <c r="G1151" i="32"/>
  <c r="A1155" i="32"/>
  <c r="F3198" i="27" l="1"/>
  <c r="K1941" i="27"/>
  <c r="K1942" i="27"/>
  <c r="U1157" i="32"/>
  <c r="A1157" i="32"/>
  <c r="G1153" i="32"/>
  <c r="F3199" i="27" l="1"/>
  <c r="K1943" i="27"/>
  <c r="K1944" i="27"/>
  <c r="U1159" i="32"/>
  <c r="A1159" i="32"/>
  <c r="G1155" i="32"/>
  <c r="F3200" i="27" l="1"/>
  <c r="K1946" i="27"/>
  <c r="K1945" i="27"/>
  <c r="U1161" i="32"/>
  <c r="A1161" i="32"/>
  <c r="G1157" i="32"/>
  <c r="F3201" i="27" l="1"/>
  <c r="K1948" i="27"/>
  <c r="K1947" i="27"/>
  <c r="U1163" i="32"/>
  <c r="G1159" i="32"/>
  <c r="A1163" i="32"/>
  <c r="F3202" i="27" l="1"/>
  <c r="F3203" i="27"/>
  <c r="K1950" i="27"/>
  <c r="K1949" i="27"/>
  <c r="U1165" i="32"/>
  <c r="A1165" i="32"/>
  <c r="G1161" i="32"/>
  <c r="F3204" i="27" l="1"/>
  <c r="K1951" i="27"/>
  <c r="K1952" i="27"/>
  <c r="U1167" i="32"/>
  <c r="A1167" i="32"/>
  <c r="G1163" i="32"/>
  <c r="F3205" i="27" l="1"/>
  <c r="K1953" i="27"/>
  <c r="K1954" i="27"/>
  <c r="U1169" i="32"/>
  <c r="A1169" i="32"/>
  <c r="G1165" i="32"/>
  <c r="F3206" i="27" l="1"/>
  <c r="K1956" i="27"/>
  <c r="K1955" i="27"/>
  <c r="U1171" i="32"/>
  <c r="A1171" i="32"/>
  <c r="G1167" i="32"/>
  <c r="F3207" i="27" l="1"/>
  <c r="K1958" i="27"/>
  <c r="K1957" i="27"/>
  <c r="U1173" i="32"/>
  <c r="G1169" i="32"/>
  <c r="A1173" i="32"/>
  <c r="F3209" i="27" l="1"/>
  <c r="F3208" i="27"/>
  <c r="K1960" i="27"/>
  <c r="K1959" i="27"/>
  <c r="U1175" i="32"/>
  <c r="G1171" i="32"/>
  <c r="A1175" i="32"/>
  <c r="F3210" i="27" l="1"/>
  <c r="K1961" i="27"/>
  <c r="K1962" i="27"/>
  <c r="U1177" i="32"/>
  <c r="A1177" i="32"/>
  <c r="G1173" i="32"/>
  <c r="F3211" i="27" l="1"/>
  <c r="K1963" i="27"/>
  <c r="K1964" i="27"/>
  <c r="U1179" i="32"/>
  <c r="A1179" i="32"/>
  <c r="G1175" i="32"/>
  <c r="F3212" i="27" l="1"/>
  <c r="K1966" i="27"/>
  <c r="K1965" i="27"/>
  <c r="U1181" i="32"/>
  <c r="G1177" i="32"/>
  <c r="A1181" i="32"/>
  <c r="F3213" i="27" l="1"/>
  <c r="K1968" i="27"/>
  <c r="K1967" i="27"/>
  <c r="U1183" i="32"/>
  <c r="G1179" i="32"/>
  <c r="A1183" i="32"/>
  <c r="F3215" i="27" l="1"/>
  <c r="F3214" i="27"/>
  <c r="K1970" i="27"/>
  <c r="K1969" i="27"/>
  <c r="U1185" i="32"/>
  <c r="G1181" i="32"/>
  <c r="A1185" i="32"/>
  <c r="F3216" i="27" l="1"/>
  <c r="K1972" i="27"/>
  <c r="K1971" i="27"/>
  <c r="U1187" i="32"/>
  <c r="G1183" i="32"/>
  <c r="A1187" i="32"/>
  <c r="F3217" i="27" l="1"/>
  <c r="K1974" i="27"/>
  <c r="K1973" i="27"/>
  <c r="U1189" i="32"/>
  <c r="G1185" i="32"/>
  <c r="A1189" i="32"/>
  <c r="F3218" i="27" l="1"/>
  <c r="K1976" i="27"/>
  <c r="K1975" i="27"/>
  <c r="U1191" i="32"/>
  <c r="A1191" i="32"/>
  <c r="G1187" i="32"/>
  <c r="F3219" i="27" l="1"/>
  <c r="K1978" i="27"/>
  <c r="K1977" i="27"/>
  <c r="U1193" i="32"/>
  <c r="G1189" i="32"/>
  <c r="A1193" i="32"/>
  <c r="F3220" i="27" l="1"/>
  <c r="F3221" i="27"/>
  <c r="K1979" i="27"/>
  <c r="K1980" i="27"/>
  <c r="U1195" i="32"/>
  <c r="G1191" i="32"/>
  <c r="A1195" i="32"/>
  <c r="F3222" i="27" l="1"/>
  <c r="K1982" i="27"/>
  <c r="K1981" i="27"/>
  <c r="U1197" i="32"/>
  <c r="A1197" i="32"/>
  <c r="G1193" i="32"/>
  <c r="F3223" i="27" l="1"/>
  <c r="K1984" i="27"/>
  <c r="K1983" i="27"/>
  <c r="U1199" i="32"/>
  <c r="A1199" i="32"/>
  <c r="G1195" i="32"/>
  <c r="F3224" i="27" l="1"/>
  <c r="K1985" i="27"/>
  <c r="K1986" i="27"/>
  <c r="U1201" i="32"/>
  <c r="G1197" i="32"/>
  <c r="A1201" i="32"/>
  <c r="F3225" i="27" l="1"/>
  <c r="K1988" i="27"/>
  <c r="K1987" i="27"/>
  <c r="U1203" i="32"/>
  <c r="A1203" i="32"/>
  <c r="G1199" i="32"/>
  <c r="F3226" i="27" l="1"/>
  <c r="F3227" i="27"/>
  <c r="K1989" i="27"/>
  <c r="K1990" i="27"/>
  <c r="U1205" i="32"/>
  <c r="G1201" i="32"/>
  <c r="A1205" i="32"/>
  <c r="F3228" i="27" l="1"/>
  <c r="K1992" i="27"/>
  <c r="K1991" i="27"/>
  <c r="U1207" i="32"/>
  <c r="A1207" i="32"/>
  <c r="G1203" i="32"/>
  <c r="F3229" i="27" l="1"/>
  <c r="K1993" i="27"/>
  <c r="K1994" i="27"/>
  <c r="U1209" i="32"/>
  <c r="A1209" i="32"/>
  <c r="G1205" i="32"/>
  <c r="F3230" i="27" l="1"/>
  <c r="K1996" i="27"/>
  <c r="K1995" i="27"/>
  <c r="U1211" i="32"/>
  <c r="G1207" i="32"/>
  <c r="A1211" i="32"/>
  <c r="F3231" i="27" l="1"/>
  <c r="K1998" i="27"/>
  <c r="K1997" i="27"/>
  <c r="U1213" i="32"/>
  <c r="G1209" i="32"/>
  <c r="A1213" i="32"/>
  <c r="F3233" i="27" l="1"/>
  <c r="F3232" i="27"/>
  <c r="K2000" i="27"/>
  <c r="K1999" i="27"/>
  <c r="U1215" i="32"/>
  <c r="G1211" i="32"/>
  <c r="A1215" i="32"/>
  <c r="F3234" i="27" l="1"/>
  <c r="K2002" i="27"/>
  <c r="K2001" i="27"/>
  <c r="U1217" i="32"/>
  <c r="G1213" i="32"/>
  <c r="A1217" i="32"/>
  <c r="F3235" i="27" l="1"/>
  <c r="K2003" i="27"/>
  <c r="K2004" i="27"/>
  <c r="U1219" i="32"/>
  <c r="G1215" i="32"/>
  <c r="A1219" i="32"/>
  <c r="F3236" i="27" l="1"/>
  <c r="K2005" i="27"/>
  <c r="K2006" i="27"/>
  <c r="U1221" i="32"/>
  <c r="G1217" i="32"/>
  <c r="A1221" i="32"/>
  <c r="F3237" i="27" l="1"/>
  <c r="K2007" i="27"/>
  <c r="K2008" i="27"/>
  <c r="U1223" i="32"/>
  <c r="G1219" i="32"/>
  <c r="A1223" i="32"/>
  <c r="F3239" i="27" l="1"/>
  <c r="F3238" i="27"/>
  <c r="K2009" i="27"/>
  <c r="K2010" i="27"/>
  <c r="U1225" i="32"/>
  <c r="G1221" i="32"/>
  <c r="A1225" i="32"/>
  <c r="F3240" i="27" l="1"/>
  <c r="K2011" i="27"/>
  <c r="U1227" i="32"/>
  <c r="G1223" i="32"/>
  <c r="A1227" i="32"/>
  <c r="F3241" i="27" l="1"/>
  <c r="U1229" i="32"/>
  <c r="G1225" i="32"/>
  <c r="A1229" i="32"/>
  <c r="F3242" i="27" l="1"/>
  <c r="U1231" i="32"/>
  <c r="G1227" i="32"/>
  <c r="A1231" i="32"/>
  <c r="F3243" i="27" l="1"/>
  <c r="U1233" i="32"/>
  <c r="G1229" i="32"/>
  <c r="A1233" i="32"/>
  <c r="F3245" i="27" l="1"/>
  <c r="F3244" i="27"/>
  <c r="U1235" i="32"/>
  <c r="A1235" i="32"/>
  <c r="G1231" i="32"/>
  <c r="F3246" i="27" l="1"/>
  <c r="U1237" i="32"/>
  <c r="G1233" i="32"/>
  <c r="A1237" i="32"/>
  <c r="F3247" i="27" l="1"/>
  <c r="U1239" i="32"/>
  <c r="G1235" i="32"/>
  <c r="A1239" i="32"/>
  <c r="F3248" i="27" l="1"/>
  <c r="U1241" i="32"/>
  <c r="G1237" i="32"/>
  <c r="A1241" i="32"/>
  <c r="F3249" i="27" l="1"/>
  <c r="U1243" i="32"/>
  <c r="A1243" i="32"/>
  <c r="G1239" i="32"/>
  <c r="F3250" i="27" l="1"/>
  <c r="F3251" i="27"/>
  <c r="U1245" i="32"/>
  <c r="G1241" i="32"/>
  <c r="A1245" i="32"/>
  <c r="F3252" i="27" l="1"/>
  <c r="U1247" i="32"/>
  <c r="G1243" i="32"/>
  <c r="A1247" i="32"/>
  <c r="F3253" i="27" l="1"/>
  <c r="U1249" i="32"/>
  <c r="A1249" i="32"/>
  <c r="G1245" i="32"/>
  <c r="F3254" i="27" l="1"/>
  <c r="U1251" i="32"/>
  <c r="A1251" i="32"/>
  <c r="G1247" i="32"/>
  <c r="F3255" i="27" l="1"/>
  <c r="U1253" i="32"/>
  <c r="A1253" i="32"/>
  <c r="G1249" i="32"/>
  <c r="F3257" i="27" l="1"/>
  <c r="F3256" i="27"/>
  <c r="U1255" i="32"/>
  <c r="G1251" i="32"/>
  <c r="F3258" i="27" l="1"/>
  <c r="U1257" i="32"/>
  <c r="A1255" i="32"/>
  <c r="A1257" i="32"/>
  <c r="G1253" i="32"/>
  <c r="F3259" i="27" l="1"/>
  <c r="U1259" i="32"/>
  <c r="G1255" i="32"/>
  <c r="A1259" i="32"/>
  <c r="F3260" i="27" l="1"/>
  <c r="U1261" i="32"/>
  <c r="G1257" i="32"/>
  <c r="A1261" i="32"/>
  <c r="F3261" i="27" l="1"/>
  <c r="U1263" i="32"/>
  <c r="A1263" i="32"/>
  <c r="G1259" i="32"/>
  <c r="F3262" i="27" l="1"/>
  <c r="F3263" i="27"/>
  <c r="U1265" i="32"/>
  <c r="G1261" i="32"/>
  <c r="A1265" i="32"/>
  <c r="F3264" i="27" l="1"/>
  <c r="U1267" i="32"/>
  <c r="A1267" i="32"/>
  <c r="G1263" i="32"/>
  <c r="F3265" i="27" l="1"/>
  <c r="U1269" i="32"/>
  <c r="A1269" i="32"/>
  <c r="G1265" i="32"/>
  <c r="F3266" i="27" l="1"/>
  <c r="U1271" i="32"/>
  <c r="G1267" i="32"/>
  <c r="A1271" i="32"/>
  <c r="F3267" i="27" l="1"/>
  <c r="U1273" i="32"/>
  <c r="A1273" i="32"/>
  <c r="G1269" i="32"/>
  <c r="F3268" i="27" l="1"/>
  <c r="F3269" i="27"/>
  <c r="U1275" i="32"/>
  <c r="A1275" i="32"/>
  <c r="G1271" i="32"/>
  <c r="F3270" i="27" l="1"/>
  <c r="U1277" i="32"/>
  <c r="G1273" i="32"/>
  <c r="A1277" i="32"/>
  <c r="F3271" i="27" l="1"/>
  <c r="U1279" i="32"/>
  <c r="G1275" i="32"/>
  <c r="A1279" i="32"/>
  <c r="F3272" i="27" l="1"/>
  <c r="U1281" i="32"/>
  <c r="A1281" i="32"/>
  <c r="G1277" i="32"/>
  <c r="F3273" i="27" l="1"/>
  <c r="U1283" i="32"/>
  <c r="G1279" i="32"/>
  <c r="A1283" i="32"/>
  <c r="F3275" i="27" l="1"/>
  <c r="F3274" i="27"/>
  <c r="U1285" i="32"/>
  <c r="G1281" i="32"/>
  <c r="A1285" i="32"/>
  <c r="F3276" i="27" l="1"/>
  <c r="U1287" i="32"/>
  <c r="G1283" i="32"/>
  <c r="A1287" i="32"/>
  <c r="F3277" i="27" l="1"/>
  <c r="U1289" i="32"/>
  <c r="G1285" i="32"/>
  <c r="A1289" i="32"/>
  <c r="F3278" i="27" l="1"/>
  <c r="U1291" i="32"/>
  <c r="A1291" i="32"/>
  <c r="G1287" i="32"/>
  <c r="F3279" i="27" l="1"/>
  <c r="U1293" i="32"/>
  <c r="G1289" i="32"/>
  <c r="A1293" i="32"/>
  <c r="F3280" i="27" l="1"/>
  <c r="F3281" i="27"/>
  <c r="U1295" i="32"/>
  <c r="A1295" i="32"/>
  <c r="G1291" i="32"/>
  <c r="F3282" i="27" l="1"/>
  <c r="U1297" i="32"/>
  <c r="A1297" i="32"/>
  <c r="G1293" i="32"/>
  <c r="F3283" i="27" l="1"/>
  <c r="U1299" i="32"/>
  <c r="A1299" i="32"/>
  <c r="G1295" i="32"/>
  <c r="F3284" i="27" l="1"/>
  <c r="U1301" i="32"/>
  <c r="A1301" i="32"/>
  <c r="G1297" i="32"/>
  <c r="F3285" i="27" l="1"/>
  <c r="U1303" i="32"/>
  <c r="G1299" i="32"/>
  <c r="A1303" i="32"/>
  <c r="F3287" i="27" l="1"/>
  <c r="F3286" i="27"/>
  <c r="U1305" i="32"/>
  <c r="A1305" i="32"/>
  <c r="G1301" i="32"/>
  <c r="F3288" i="27" l="1"/>
  <c r="U1307" i="32"/>
  <c r="G1303" i="32"/>
  <c r="A1307" i="32"/>
  <c r="F3289" i="27" l="1"/>
  <c r="U1309" i="32"/>
  <c r="A1309" i="32"/>
  <c r="G1305" i="32"/>
  <c r="F3290" i="27" l="1"/>
  <c r="U1311" i="32"/>
  <c r="G1307" i="32"/>
  <c r="A1311" i="32"/>
  <c r="F3291" i="27" l="1"/>
  <c r="U1313" i="32"/>
  <c r="G1309" i="32"/>
  <c r="A1313" i="32"/>
  <c r="F3293" i="27" l="1"/>
  <c r="F3292" i="27"/>
  <c r="U1315" i="32"/>
  <c r="A1315" i="32"/>
  <c r="G1311" i="32"/>
  <c r="F3294" i="27" l="1"/>
  <c r="U1317" i="32"/>
  <c r="G1313" i="32"/>
  <c r="A1317" i="32"/>
  <c r="F3295" i="27" l="1"/>
  <c r="U1319" i="32"/>
  <c r="A1319" i="32"/>
  <c r="G1315" i="32"/>
  <c r="F3296" i="27" l="1"/>
  <c r="U1321" i="32"/>
  <c r="G1317" i="32"/>
  <c r="A1321" i="32"/>
  <c r="F3297" i="27" l="1"/>
  <c r="U1323" i="32"/>
  <c r="A1323" i="32"/>
  <c r="G1319" i="32"/>
  <c r="F3299" i="27" l="1"/>
  <c r="F3298" i="27"/>
  <c r="U1325" i="32"/>
  <c r="A1325" i="32"/>
  <c r="G1321" i="32"/>
  <c r="F3300" i="27" l="1"/>
  <c r="U1327" i="32"/>
  <c r="G1323" i="32"/>
  <c r="A1327" i="32"/>
  <c r="F3301" i="27" l="1"/>
  <c r="U1329" i="32"/>
  <c r="A1329" i="32"/>
  <c r="G1325" i="32"/>
  <c r="F3302" i="27" l="1"/>
  <c r="U1331" i="32"/>
  <c r="G1327" i="32"/>
  <c r="F3303" i="27" l="1"/>
  <c r="U1333" i="32"/>
  <c r="A1331" i="32"/>
  <c r="A1333" i="32"/>
  <c r="G1329" i="32"/>
  <c r="F3305" i="27" l="1"/>
  <c r="F3304" i="27"/>
  <c r="U1335" i="32"/>
  <c r="A1335" i="32"/>
  <c r="G1331" i="32"/>
  <c r="F3306" i="27" l="1"/>
  <c r="U1337" i="32"/>
  <c r="G1333" i="32"/>
  <c r="A1337" i="32"/>
  <c r="F3307" i="27" l="1"/>
  <c r="U1339" i="32"/>
  <c r="G1335" i="32"/>
  <c r="A1339" i="32"/>
  <c r="F3308" i="27" l="1"/>
  <c r="U1341" i="32"/>
  <c r="A1341" i="32"/>
  <c r="G1337" i="32"/>
  <c r="F3309" i="27" l="1"/>
  <c r="U1343" i="32"/>
  <c r="A1343" i="32"/>
  <c r="G1339" i="32"/>
  <c r="F3311" i="27" l="1"/>
  <c r="F3310" i="27"/>
  <c r="U1345" i="32"/>
  <c r="G1341" i="32"/>
  <c r="A1345" i="32"/>
  <c r="F3312" i="27" l="1"/>
  <c r="U1347" i="32"/>
  <c r="A1347" i="32"/>
  <c r="G1343" i="32"/>
  <c r="F3313" i="27" l="1"/>
  <c r="U1349" i="32"/>
  <c r="A1349" i="32"/>
  <c r="G1345" i="32"/>
  <c r="F3314" i="27" l="1"/>
  <c r="U1351" i="32"/>
  <c r="A1351" i="32"/>
  <c r="G1347" i="32"/>
  <c r="F3315" i="27" l="1"/>
  <c r="U1353" i="32"/>
  <c r="G1349" i="32"/>
  <c r="A1353" i="32"/>
  <c r="F3316" i="27" l="1"/>
  <c r="F3317" i="27"/>
  <c r="U1355" i="32"/>
  <c r="A1355" i="32"/>
  <c r="G1351" i="32"/>
  <c r="F3318" i="27" l="1"/>
  <c r="U1357" i="32"/>
  <c r="A1357" i="32"/>
  <c r="G1353" i="32"/>
  <c r="F3319" i="27" l="1"/>
  <c r="U1359" i="32"/>
  <c r="A1359" i="32"/>
  <c r="G1355" i="32"/>
  <c r="F3320" i="27" l="1"/>
  <c r="U1361" i="32"/>
  <c r="G1357" i="32"/>
  <c r="A1361" i="32"/>
  <c r="F3321" i="27" l="1"/>
  <c r="U1363" i="32"/>
  <c r="G1359" i="32"/>
  <c r="A1363" i="32"/>
  <c r="F3322" i="27" l="1"/>
  <c r="U1365" i="32"/>
  <c r="A1365" i="32"/>
  <c r="G1361" i="32"/>
  <c r="U1367" i="32" l="1"/>
  <c r="A1367" i="32"/>
  <c r="G1363" i="32"/>
  <c r="U1369" i="32" l="1"/>
  <c r="A1369" i="32"/>
  <c r="G1365" i="32"/>
  <c r="U1371" i="32" l="1"/>
  <c r="A1371" i="32"/>
  <c r="G1367" i="32"/>
  <c r="U1373" i="32" l="1"/>
  <c r="G1369" i="32"/>
  <c r="A1373" i="32"/>
  <c r="U1375" i="32" l="1"/>
  <c r="A1375" i="32"/>
  <c r="G1371" i="32"/>
  <c r="U1377" i="32" l="1"/>
  <c r="A1377" i="32"/>
  <c r="G1373" i="32"/>
  <c r="U1379" i="32" l="1"/>
  <c r="A1379" i="32"/>
  <c r="G1375" i="32"/>
  <c r="U1381" i="32" l="1"/>
  <c r="G1377" i="32"/>
  <c r="A1381" i="32"/>
  <c r="U1383" i="32" l="1"/>
  <c r="A1383" i="32"/>
  <c r="G1379" i="32"/>
  <c r="U1385" i="32" l="1"/>
  <c r="G1381" i="32"/>
  <c r="A1385" i="32"/>
  <c r="U1387" i="32" l="1"/>
  <c r="A1387" i="32"/>
  <c r="G1383" i="32"/>
  <c r="U1389" i="32" l="1"/>
  <c r="A1389" i="32"/>
  <c r="G1385" i="32"/>
  <c r="U1391" i="32" l="1"/>
  <c r="G1387" i="32"/>
  <c r="A1391" i="32"/>
  <c r="U1393" i="32" l="1"/>
  <c r="A1393" i="32"/>
  <c r="G1389" i="32"/>
  <c r="U1395" i="32" l="1"/>
  <c r="A1395" i="32"/>
  <c r="G1391" i="32"/>
  <c r="U1397" i="32" l="1"/>
  <c r="A1397" i="32"/>
  <c r="G1393" i="32"/>
  <c r="U1399" i="32" l="1"/>
  <c r="G1395" i="32"/>
  <c r="A1399" i="32"/>
  <c r="U1401" i="32" l="1"/>
  <c r="G1397" i="32"/>
  <c r="A1401" i="32"/>
  <c r="U1403" i="32" l="1"/>
  <c r="A1403" i="32"/>
  <c r="G1399" i="32"/>
  <c r="U1405" i="32" l="1"/>
  <c r="A1405" i="32"/>
  <c r="G1401" i="32"/>
  <c r="U1407" i="32" l="1"/>
  <c r="G1403" i="32"/>
  <c r="A1407" i="32"/>
  <c r="U1409" i="32" l="1"/>
  <c r="A1409" i="32"/>
  <c r="G1405" i="32"/>
  <c r="U1411" i="32" l="1"/>
  <c r="G1407" i="32"/>
  <c r="A1411" i="32"/>
  <c r="U1413" i="32" l="1"/>
  <c r="A1413" i="32"/>
  <c r="G1409" i="32"/>
  <c r="U1415" i="32" l="1"/>
  <c r="G1411" i="32"/>
  <c r="A1415" i="32"/>
  <c r="U1417" i="32" l="1"/>
  <c r="G1413" i="32"/>
  <c r="A1417" i="32"/>
  <c r="U1419" i="32" l="1"/>
  <c r="G1415" i="32"/>
  <c r="A1419" i="32"/>
  <c r="U1421" i="32" l="1"/>
  <c r="A1421" i="32"/>
  <c r="G1417" i="32"/>
  <c r="U1423" i="32" l="1"/>
  <c r="A1423" i="32"/>
  <c r="G1419" i="32"/>
  <c r="U1425" i="32" l="1"/>
  <c r="G1421" i="32"/>
  <c r="A1425" i="32"/>
  <c r="U1427" i="32" l="1"/>
  <c r="G1423" i="32"/>
  <c r="A1427" i="32"/>
  <c r="U1429" i="32" l="1"/>
  <c r="G1425" i="32"/>
  <c r="A1429" i="32"/>
  <c r="U1431" i="32" l="1"/>
  <c r="G1427" i="32"/>
  <c r="A1431" i="32"/>
  <c r="U1433" i="32" l="1"/>
  <c r="G1429" i="32"/>
  <c r="A1433" i="32"/>
  <c r="U1435" i="32" l="1"/>
  <c r="A1435" i="32"/>
  <c r="G1431" i="32"/>
  <c r="U1437" i="32" l="1"/>
  <c r="G1433" i="32"/>
  <c r="A1437" i="32"/>
  <c r="U1439" i="32" l="1"/>
  <c r="A1439" i="32"/>
  <c r="G1435" i="32"/>
  <c r="U1441" i="32" l="1"/>
  <c r="A1441" i="32"/>
  <c r="G1437" i="32"/>
  <c r="U1443" i="32" l="1"/>
  <c r="A1443" i="32"/>
  <c r="G1439" i="32"/>
  <c r="U1445" i="32" l="1"/>
  <c r="A1445" i="32"/>
  <c r="G1441" i="32"/>
  <c r="U1447" i="32" l="1"/>
  <c r="A1447" i="32"/>
  <c r="G1443" i="32"/>
  <c r="U1449" i="32" l="1"/>
  <c r="A1449" i="32"/>
  <c r="G1445" i="32"/>
  <c r="U1451" i="32" l="1"/>
  <c r="A1451" i="32"/>
  <c r="G1447" i="32"/>
  <c r="U1453" i="32" l="1"/>
  <c r="G1449" i="32"/>
  <c r="A1453" i="32"/>
  <c r="U1455" i="32" l="1"/>
  <c r="A1455" i="32"/>
  <c r="G1451" i="32"/>
  <c r="U1457" i="32" l="1"/>
  <c r="G1453" i="32"/>
  <c r="A1457" i="32"/>
  <c r="U1459" i="32" l="1"/>
  <c r="A1459" i="32"/>
  <c r="G1455" i="32"/>
  <c r="U1461" i="32" l="1"/>
  <c r="A1461" i="32"/>
  <c r="G1457" i="32"/>
  <c r="U1463" i="32" l="1"/>
  <c r="A1463" i="32"/>
  <c r="G1459" i="32"/>
  <c r="U1465" i="32" l="1"/>
  <c r="G1461" i="32"/>
  <c r="A1465" i="32"/>
  <c r="U1467" i="32" l="1"/>
  <c r="A1467" i="32"/>
  <c r="G1463" i="32"/>
  <c r="U1469" i="32" l="1"/>
  <c r="A1469" i="32"/>
  <c r="G1465" i="32"/>
  <c r="U1471" i="32" l="1"/>
  <c r="A1471" i="32"/>
  <c r="G1467" i="32"/>
  <c r="U1473" i="32" l="1"/>
  <c r="A1473" i="32"/>
  <c r="G1469" i="32"/>
  <c r="U1475" i="32" l="1"/>
  <c r="A1475" i="32"/>
  <c r="G1471" i="32"/>
  <c r="U1477" i="32" l="1"/>
  <c r="G1473" i="32"/>
  <c r="A1477" i="32"/>
  <c r="U1479" i="32" l="1"/>
  <c r="G1475" i="32"/>
  <c r="A1479" i="32"/>
  <c r="U1481" i="32" l="1"/>
  <c r="A1481" i="32"/>
  <c r="G1477" i="32"/>
  <c r="U1483" i="32" l="1"/>
  <c r="G1479" i="32"/>
  <c r="A1483" i="32"/>
  <c r="U1485" i="32" l="1"/>
  <c r="G1481" i="32"/>
  <c r="A1485" i="32"/>
  <c r="U1487" i="32" l="1"/>
  <c r="A1487" i="32"/>
  <c r="G1483" i="32"/>
  <c r="U1489" i="32" l="1"/>
  <c r="G1485" i="32"/>
  <c r="A1489" i="32"/>
  <c r="U1491" i="32" l="1"/>
  <c r="G1487" i="32"/>
  <c r="A1491" i="32"/>
  <c r="U1493" i="32" l="1"/>
  <c r="A1493" i="32"/>
  <c r="G1489" i="32"/>
  <c r="U1495" i="32" l="1"/>
  <c r="A1495" i="32"/>
  <c r="G1491" i="32"/>
  <c r="U1497" i="32" l="1"/>
  <c r="G1493" i="32"/>
  <c r="A1497" i="32"/>
  <c r="U1499" i="32" l="1"/>
  <c r="G1495" i="32"/>
  <c r="A1499" i="32"/>
  <c r="U1501" i="32" l="1"/>
  <c r="A1501" i="32"/>
  <c r="G1497" i="32"/>
  <c r="U1503" i="32" l="1"/>
  <c r="A1503" i="32"/>
  <c r="G1499" i="32"/>
  <c r="U1505" i="32" l="1"/>
  <c r="A1505" i="32"/>
  <c r="G1501" i="32"/>
  <c r="U1507" i="32" l="1"/>
  <c r="G1503" i="32"/>
  <c r="A1507" i="32"/>
  <c r="U1509" i="32" l="1"/>
  <c r="A1509" i="32"/>
  <c r="G1505" i="32"/>
  <c r="U1511" i="32" l="1"/>
  <c r="A1511" i="32"/>
  <c r="G1507" i="32"/>
  <c r="U1513" i="32" l="1"/>
  <c r="A1513" i="32"/>
  <c r="G1509" i="32"/>
  <c r="U1515" i="32" l="1"/>
  <c r="G1511" i="32"/>
  <c r="A1515" i="32"/>
  <c r="U1517" i="32" l="1"/>
  <c r="G1513" i="32"/>
  <c r="A1517" i="32"/>
  <c r="U1519" i="32" l="1"/>
  <c r="G1515" i="32"/>
  <c r="A1519" i="32"/>
  <c r="U1521" i="32" l="1"/>
  <c r="A1521" i="32"/>
  <c r="G1517" i="32"/>
  <c r="U1523" i="32" l="1"/>
  <c r="A1523" i="32"/>
  <c r="G1519" i="32"/>
  <c r="U1525" i="32" l="1"/>
  <c r="A1525" i="32"/>
  <c r="G1521" i="32"/>
  <c r="U1527" i="32" l="1"/>
  <c r="G1523" i="32"/>
  <c r="A1527" i="32"/>
  <c r="U1529" i="32" l="1"/>
  <c r="A1529" i="32"/>
  <c r="G1525" i="32"/>
  <c r="U1531" i="32" l="1"/>
  <c r="G1527" i="32"/>
  <c r="A1531" i="32"/>
  <c r="U1533" i="32" l="1"/>
  <c r="G1529" i="32"/>
  <c r="A1533" i="32"/>
  <c r="U1535" i="32" l="1"/>
  <c r="G1531" i="32"/>
  <c r="A1535" i="32"/>
  <c r="U1537" i="32" l="1"/>
  <c r="G1533" i="32"/>
  <c r="A1537" i="32"/>
  <c r="U1539" i="32" l="1"/>
  <c r="G1535" i="32"/>
  <c r="A1539" i="32"/>
  <c r="U1541" i="32" l="1"/>
  <c r="G1537" i="32"/>
  <c r="A1541" i="32"/>
  <c r="U1543" i="32" l="1"/>
  <c r="A1543" i="32"/>
  <c r="G1539" i="32"/>
  <c r="U1545" i="32" l="1"/>
  <c r="A1545" i="32"/>
  <c r="G1541" i="32"/>
  <c r="U1547" i="32" l="1"/>
  <c r="G1543" i="32"/>
  <c r="A1547" i="32"/>
  <c r="U1549" i="32" l="1"/>
  <c r="G1545" i="32"/>
  <c r="A1549" i="32"/>
  <c r="U1551" i="32" l="1"/>
  <c r="G1547" i="32"/>
  <c r="A1551" i="32"/>
  <c r="U1553" i="32" l="1"/>
  <c r="G1549" i="32"/>
  <c r="A1553" i="32"/>
  <c r="U1555" i="32" l="1"/>
  <c r="G1551" i="32"/>
  <c r="A1555" i="32"/>
  <c r="U1557" i="32" l="1"/>
  <c r="A1557" i="32"/>
  <c r="G1553" i="32"/>
  <c r="U1559" i="32" l="1"/>
  <c r="G1555" i="32"/>
  <c r="A1559" i="32"/>
  <c r="U1561" i="32" l="1"/>
  <c r="A1561" i="32"/>
  <c r="G1557" i="32"/>
  <c r="U1563" i="32" l="1"/>
  <c r="A1563" i="32"/>
  <c r="G1559" i="32"/>
  <c r="U1565" i="32" l="1"/>
  <c r="A1565" i="32"/>
  <c r="G1561" i="32"/>
  <c r="U1567" i="32" l="1"/>
  <c r="A1567" i="32"/>
  <c r="G1563" i="32"/>
  <c r="U1569" i="32" l="1"/>
  <c r="A1569" i="32"/>
  <c r="G1565" i="32"/>
  <c r="U1571" i="32" l="1"/>
  <c r="G1567" i="32"/>
  <c r="A1571" i="32"/>
  <c r="U1573" i="32" l="1"/>
  <c r="A1573" i="32"/>
  <c r="G1569" i="32"/>
  <c r="U1575" i="32" l="1"/>
  <c r="G1571" i="32"/>
  <c r="A1575" i="32"/>
  <c r="U1577" i="32" l="1"/>
  <c r="A1577" i="32"/>
  <c r="G1573" i="32"/>
  <c r="U1579" i="32" l="1"/>
  <c r="G1575" i="32"/>
  <c r="A1579" i="32"/>
  <c r="U1581" i="32" l="1"/>
  <c r="G1577" i="32"/>
  <c r="A1581" i="32"/>
  <c r="U1583" i="32" l="1"/>
  <c r="G1579" i="32"/>
  <c r="A1583" i="32"/>
  <c r="U1585" i="32" l="1"/>
  <c r="A1585" i="32"/>
  <c r="G1581" i="32"/>
  <c r="U1587" i="32" l="1"/>
  <c r="G1583" i="32"/>
  <c r="A1587" i="32"/>
  <c r="U1589" i="32" l="1"/>
  <c r="G1585" i="32"/>
  <c r="A1589" i="32"/>
  <c r="U1591" i="32" l="1"/>
  <c r="G1587" i="32"/>
  <c r="A1591" i="32"/>
  <c r="U1593" i="32" l="1"/>
  <c r="G1589" i="32"/>
  <c r="A1593" i="32"/>
  <c r="U1595" i="32" l="1"/>
  <c r="G1591" i="32"/>
  <c r="A1595" i="32"/>
  <c r="U1597" i="32" l="1"/>
  <c r="A1597" i="32"/>
  <c r="G1593" i="32"/>
  <c r="U1599" i="32" l="1"/>
  <c r="A1599" i="32"/>
  <c r="G1595" i="32"/>
  <c r="U1601" i="32" l="1"/>
  <c r="A1601" i="32"/>
  <c r="G1597" i="32"/>
  <c r="U1603" i="32" l="1"/>
  <c r="G1599" i="32"/>
  <c r="A1603" i="32"/>
  <c r="U1605" i="32" l="1"/>
  <c r="A1605" i="32"/>
  <c r="G1601" i="32"/>
  <c r="U1607" i="32" l="1"/>
  <c r="G1603" i="32"/>
  <c r="A1607" i="32"/>
  <c r="U1609" i="32" l="1"/>
  <c r="G1605" i="32"/>
  <c r="A1609" i="32"/>
  <c r="U1611" i="32" l="1"/>
  <c r="A1611" i="32"/>
  <c r="G1607" i="32"/>
  <c r="U1613" i="32" l="1"/>
  <c r="A1613" i="32"/>
  <c r="G1609" i="32"/>
  <c r="U1615" i="32" l="1"/>
  <c r="G1611" i="32"/>
  <c r="A1615" i="32"/>
  <c r="U1617" i="32" l="1"/>
  <c r="G1613" i="32"/>
  <c r="A1617" i="32"/>
  <c r="U1619" i="32" l="1"/>
  <c r="G1615" i="32"/>
  <c r="A1619" i="32"/>
  <c r="U1621" i="32" l="1"/>
  <c r="G1617" i="32"/>
  <c r="A1621" i="32"/>
  <c r="U1623" i="32" l="1"/>
  <c r="G1619" i="32"/>
  <c r="A1623" i="32"/>
  <c r="U1625" i="32" l="1"/>
  <c r="A1625" i="32"/>
  <c r="G1621" i="32"/>
  <c r="U1627" i="32" l="1"/>
  <c r="G1623" i="32"/>
  <c r="A1627" i="32"/>
  <c r="U1629" i="32" l="1"/>
  <c r="A1629" i="32"/>
  <c r="G1625" i="32"/>
  <c r="U1631" i="32" l="1"/>
  <c r="G1627" i="32"/>
  <c r="A1631" i="32"/>
  <c r="U1633" i="32" l="1"/>
  <c r="G1629" i="32"/>
  <c r="A1633" i="32"/>
  <c r="U1635" i="32" l="1"/>
  <c r="A1635" i="32"/>
  <c r="G1631" i="32"/>
  <c r="U1637" i="32" l="1"/>
  <c r="A1637" i="32"/>
  <c r="G1633" i="32"/>
  <c r="U1639" i="32" l="1"/>
  <c r="G1635" i="32"/>
  <c r="A1639" i="32"/>
  <c r="U1641" i="32" l="1"/>
  <c r="A1641" i="32"/>
  <c r="G1637" i="32"/>
  <c r="U1643" i="32" l="1"/>
  <c r="G1639" i="32"/>
  <c r="A1643" i="32"/>
  <c r="U1645" i="32" l="1"/>
  <c r="A1645" i="32"/>
  <c r="G1641" i="32"/>
  <c r="U1647" i="32" l="1"/>
  <c r="G1643" i="32"/>
  <c r="A1647" i="32"/>
  <c r="U1649" i="32" l="1"/>
  <c r="A1649" i="32"/>
  <c r="G1645" i="32"/>
  <c r="U1651" i="32" l="1"/>
  <c r="A1651" i="32"/>
  <c r="G1647" i="32"/>
  <c r="U1653" i="32" l="1"/>
  <c r="G1649" i="32"/>
  <c r="A1653" i="32"/>
  <c r="U1655" i="32" l="1"/>
  <c r="G1651" i="32"/>
  <c r="A1655" i="32"/>
  <c r="U1657" i="32" l="1"/>
  <c r="G1653" i="32"/>
  <c r="A1657" i="32"/>
  <c r="U1659" i="32" l="1"/>
  <c r="G1655" i="32"/>
  <c r="A1659" i="32"/>
  <c r="U1661" i="32" l="1"/>
  <c r="G1657" i="32"/>
  <c r="A1661" i="32"/>
  <c r="U1663" i="32" l="1"/>
  <c r="A1663" i="32"/>
  <c r="G1659" i="32"/>
  <c r="U1665" i="32" l="1"/>
  <c r="A1665" i="32"/>
  <c r="G1661" i="32"/>
  <c r="U1667" i="32" l="1"/>
  <c r="A1667" i="32"/>
  <c r="G1663" i="32"/>
  <c r="U1669" i="32" l="1"/>
  <c r="A1669" i="32"/>
  <c r="G1665" i="32"/>
  <c r="U1671" i="32" l="1"/>
  <c r="G1667" i="32"/>
  <c r="A1671" i="32"/>
  <c r="U1673" i="32" l="1"/>
  <c r="G1669" i="32"/>
  <c r="A1673" i="32"/>
  <c r="U1675" i="32" l="1"/>
  <c r="A1675" i="32"/>
  <c r="G1671" i="32"/>
  <c r="U1677" i="32" l="1"/>
  <c r="A1677" i="32"/>
  <c r="G1673" i="32"/>
  <c r="U1679" i="32" l="1"/>
  <c r="A1679" i="32"/>
  <c r="G1675" i="32"/>
  <c r="U1681" i="32" l="1"/>
  <c r="A1681" i="32"/>
  <c r="G1677" i="32"/>
  <c r="U1683" i="32" l="1"/>
  <c r="G1679" i="32"/>
  <c r="A1683" i="32"/>
  <c r="U1685" i="32" l="1"/>
  <c r="A1685" i="32"/>
  <c r="G1681" i="32"/>
  <c r="U1687" i="32" l="1"/>
  <c r="A1687" i="32"/>
  <c r="G1683" i="32"/>
  <c r="U1689" i="32" l="1"/>
  <c r="A1689" i="32"/>
  <c r="G1685" i="32"/>
  <c r="U1691" i="32" l="1"/>
  <c r="G1687" i="32"/>
  <c r="A1691" i="32"/>
  <c r="U1693" i="32" l="1"/>
  <c r="G1689" i="32"/>
  <c r="A1693" i="32"/>
  <c r="U1695" i="32" l="1"/>
  <c r="A1695" i="32"/>
  <c r="G1691" i="32"/>
  <c r="U1697" i="32" l="1"/>
  <c r="G1693" i="32"/>
  <c r="A1697" i="32"/>
  <c r="U1699" i="32" l="1"/>
  <c r="G1695" i="32"/>
  <c r="A1699" i="32"/>
  <c r="U1701" i="32" l="1"/>
  <c r="A1701" i="32"/>
  <c r="G1697" i="32"/>
  <c r="U1703" i="32" l="1"/>
  <c r="G1699" i="32"/>
  <c r="A1703" i="32"/>
  <c r="U1705" i="32" l="1"/>
  <c r="G1701" i="32"/>
  <c r="A1705" i="32"/>
  <c r="U1707" i="32" l="1"/>
  <c r="G1703" i="32"/>
  <c r="A1707" i="32"/>
  <c r="U1709" i="32" l="1"/>
  <c r="A1709" i="32"/>
  <c r="G1705" i="32"/>
  <c r="U1711" i="32" l="1"/>
  <c r="A1711" i="32"/>
  <c r="G1707" i="32"/>
  <c r="U1713" i="32" l="1"/>
  <c r="A1713" i="32"/>
  <c r="G1709" i="32"/>
  <c r="U1715" i="32" l="1"/>
  <c r="G1711" i="32"/>
  <c r="A1715" i="32"/>
  <c r="U1717" i="32" l="1"/>
  <c r="A1717" i="32"/>
  <c r="G1713" i="32"/>
  <c r="U1719" i="32" l="1"/>
  <c r="A1719" i="32"/>
  <c r="G1715" i="32"/>
  <c r="U1721" i="32" l="1"/>
  <c r="G1717" i="32"/>
  <c r="A1721" i="32"/>
  <c r="U1723" i="32" l="1"/>
  <c r="G1719" i="32"/>
  <c r="A1723" i="32"/>
  <c r="U1725" i="32" l="1"/>
  <c r="G1721" i="32"/>
  <c r="A1725" i="32"/>
  <c r="U1727" i="32" l="1"/>
  <c r="A1727" i="32"/>
  <c r="G1723" i="32"/>
  <c r="U1729" i="32" l="1"/>
  <c r="G1725" i="32"/>
  <c r="A1729" i="32"/>
  <c r="U1731" i="32" l="1"/>
  <c r="G1727" i="32"/>
  <c r="A1731" i="32"/>
  <c r="U1733" i="32" l="1"/>
  <c r="G1729" i="32"/>
  <c r="A1733" i="32"/>
  <c r="U1735" i="32" l="1"/>
  <c r="A1735" i="32"/>
  <c r="G1731" i="32"/>
  <c r="U1737" i="32" l="1"/>
  <c r="G1733" i="32"/>
  <c r="A1737" i="32"/>
  <c r="U1739" i="32" l="1"/>
  <c r="G1735" i="32"/>
  <c r="U1741" i="32" l="1"/>
  <c r="A1741" i="32"/>
  <c r="A1739" i="32"/>
  <c r="G1737" i="32"/>
  <c r="U1743" i="32" l="1"/>
  <c r="A1743" i="32"/>
  <c r="G1739" i="32"/>
  <c r="U1745" i="32" l="1"/>
  <c r="G1741" i="32"/>
  <c r="A1745" i="32"/>
  <c r="U1747" i="32" l="1"/>
  <c r="A1747" i="32"/>
  <c r="G1743" i="32"/>
  <c r="U1749" i="32" l="1"/>
  <c r="A1749" i="32"/>
  <c r="G1745" i="32"/>
  <c r="U1751" i="32" l="1"/>
  <c r="A1751" i="32"/>
  <c r="G1747" i="32"/>
  <c r="U1753" i="32" l="1"/>
  <c r="A1753" i="32"/>
  <c r="G1749" i="32"/>
  <c r="U1755" i="32" l="1"/>
  <c r="A1755" i="32"/>
  <c r="G1751" i="32"/>
  <c r="U1757" i="32" l="1"/>
  <c r="A1757" i="32"/>
  <c r="G1753" i="32"/>
  <c r="U1759" i="32" l="1"/>
  <c r="A1759" i="32"/>
  <c r="G1755" i="32"/>
  <c r="U1761" i="32" l="1"/>
  <c r="A1761" i="32"/>
  <c r="G1757" i="32"/>
  <c r="U1763" i="32" l="1"/>
  <c r="A1763" i="32"/>
  <c r="G1759" i="32"/>
  <c r="U1765" i="32" l="1"/>
  <c r="A1765" i="32"/>
  <c r="G1761" i="32"/>
  <c r="U1767" i="32" l="1"/>
  <c r="A1767" i="32"/>
  <c r="G1763" i="32"/>
  <c r="U1769" i="32" l="1"/>
  <c r="A1769" i="32"/>
  <c r="G1765" i="32"/>
  <c r="U1771" i="32" l="1"/>
  <c r="A1771" i="32"/>
  <c r="G1767" i="32"/>
  <c r="U1773" i="32" l="1"/>
  <c r="G1769" i="32"/>
  <c r="A1773" i="32"/>
  <c r="U1775" i="32" l="1"/>
  <c r="A1775" i="32"/>
  <c r="G1771" i="32"/>
  <c r="U1777" i="32" l="1"/>
  <c r="G1773" i="32"/>
  <c r="A1777" i="32"/>
  <c r="U1779" i="32" l="1"/>
  <c r="A1779" i="32"/>
  <c r="G1775" i="32"/>
  <c r="U1781" i="32" l="1"/>
  <c r="A1781" i="32"/>
  <c r="G1777" i="32"/>
  <c r="U1783" i="32" l="1"/>
  <c r="A1783" i="32"/>
  <c r="G1779" i="32"/>
  <c r="U1785" i="32" l="1"/>
  <c r="G1781" i="32"/>
  <c r="A1785" i="32"/>
  <c r="U1787" i="32" l="1"/>
  <c r="G1783" i="32"/>
  <c r="A1787" i="32"/>
  <c r="U1789" i="32" l="1"/>
  <c r="G1785" i="32"/>
  <c r="A1789" i="32"/>
  <c r="U1791" i="32" l="1"/>
  <c r="G1787" i="32"/>
  <c r="A1791" i="32"/>
  <c r="U1793" i="32" l="1"/>
  <c r="A1793" i="32"/>
  <c r="G1789" i="32"/>
  <c r="U1795" i="32" l="1"/>
  <c r="G1791" i="32"/>
  <c r="A1795" i="32"/>
  <c r="U1797" i="32" l="1"/>
  <c r="A1797" i="32"/>
  <c r="G1793" i="32"/>
  <c r="U1799" i="32" l="1"/>
  <c r="G1795" i="32"/>
  <c r="A1799" i="32"/>
  <c r="U1801" i="32" l="1"/>
  <c r="A1801" i="32"/>
  <c r="G1797" i="32"/>
  <c r="U1803" i="32" l="1"/>
  <c r="A1803" i="32"/>
  <c r="G1799" i="32"/>
  <c r="U1805" i="32" l="1"/>
  <c r="A1805" i="32"/>
  <c r="G1801" i="32"/>
  <c r="U1807" i="32" l="1"/>
  <c r="A1807" i="32"/>
  <c r="G1803" i="32"/>
  <c r="U1809" i="32" l="1"/>
  <c r="A1809" i="32"/>
  <c r="G1805" i="32"/>
  <c r="U1811" i="32" l="1"/>
  <c r="A1811" i="32"/>
  <c r="G1807" i="32"/>
  <c r="U1813" i="32" l="1"/>
  <c r="A1813" i="32"/>
  <c r="G1809" i="32"/>
  <c r="U1815" i="32" l="1"/>
  <c r="G1811" i="32"/>
  <c r="U1817" i="32" l="1"/>
  <c r="A1815" i="32"/>
  <c r="A1817" i="32"/>
  <c r="G1813" i="32"/>
  <c r="U1819" i="32" l="1"/>
  <c r="X2" i="27"/>
  <c r="AZ10" i="34" s="1"/>
  <c r="G1815" i="32"/>
  <c r="A1819" i="32"/>
  <c r="J2853" i="27"/>
  <c r="H1411" i="27" l="1"/>
  <c r="AZ11" i="34"/>
  <c r="K2851" i="27"/>
  <c r="J2851" i="27"/>
  <c r="H2849" i="27"/>
  <c r="K2854" i="27"/>
  <c r="K2852" i="27"/>
  <c r="H2851" i="27"/>
  <c r="H2854" i="27"/>
  <c r="K2856" i="27"/>
  <c r="I2851" i="27"/>
  <c r="J2854" i="27"/>
  <c r="I2850" i="27"/>
  <c r="H2853" i="27"/>
  <c r="G1817" i="32"/>
  <c r="J2852" i="27"/>
  <c r="I2854" i="27"/>
  <c r="K2853" i="27"/>
  <c r="I2852" i="27"/>
  <c r="K2849" i="27"/>
  <c r="K2850" i="27"/>
  <c r="I2853" i="27"/>
  <c r="J2850" i="27"/>
  <c r="H2852" i="27"/>
  <c r="J2849" i="27"/>
  <c r="I2849" i="27"/>
  <c r="H2850" i="27"/>
  <c r="J2857" i="27"/>
  <c r="A2849" i="27" l="1"/>
  <c r="A2850" i="27"/>
  <c r="A2853" i="27"/>
  <c r="A2852" i="27"/>
  <c r="A2854" i="27"/>
  <c r="A2851" i="27"/>
  <c r="J1411" i="27"/>
  <c r="N231" i="24"/>
  <c r="N235" i="24"/>
  <c r="I232" i="24"/>
  <c r="I229" i="24"/>
  <c r="I233" i="24"/>
  <c r="I234" i="24"/>
  <c r="I235" i="24"/>
  <c r="I230" i="24"/>
  <c r="N234" i="24"/>
  <c r="N233" i="24"/>
  <c r="N230" i="24"/>
  <c r="I231" i="24"/>
  <c r="N229" i="24"/>
  <c r="N232" i="24"/>
  <c r="AZ12" i="34"/>
  <c r="K2857" i="27"/>
  <c r="H2857" i="27"/>
  <c r="J2855" i="27"/>
  <c r="K2859" i="27"/>
  <c r="I2855" i="27"/>
  <c r="H2856" i="27"/>
  <c r="K2860" i="27"/>
  <c r="J2856" i="27"/>
  <c r="J2859" i="27"/>
  <c r="K2863" i="27"/>
  <c r="K2855" i="27"/>
  <c r="J2858" i="27"/>
  <c r="I2860" i="27"/>
  <c r="H2860" i="27"/>
  <c r="J2865" i="27"/>
  <c r="H2858" i="27"/>
  <c r="I2857" i="27"/>
  <c r="H2855" i="27"/>
  <c r="I2856" i="27"/>
  <c r="K2858" i="27"/>
  <c r="I2859" i="27"/>
  <c r="G1819" i="32"/>
  <c r="J2860" i="27"/>
  <c r="H2859" i="27"/>
  <c r="I2858" i="27"/>
  <c r="I2865" i="27"/>
  <c r="A2860" i="27" l="1"/>
  <c r="A2858" i="27"/>
  <c r="A2859" i="27"/>
  <c r="A2856" i="27"/>
  <c r="A2855" i="27"/>
  <c r="A2857" i="27"/>
  <c r="N243" i="24"/>
  <c r="I241" i="24"/>
  <c r="I237" i="24"/>
  <c r="I238" i="24"/>
  <c r="N239" i="24"/>
  <c r="I242" i="24"/>
  <c r="I240" i="24"/>
  <c r="I239" i="24"/>
  <c r="N242" i="24"/>
  <c r="I243" i="24"/>
  <c r="N240" i="24"/>
  <c r="N237" i="24"/>
  <c r="N241" i="24"/>
  <c r="N238" i="24"/>
  <c r="I249" i="24"/>
  <c r="AZ13" i="34"/>
  <c r="H2866" i="27"/>
  <c r="H2864" i="27"/>
  <c r="K2866" i="27"/>
  <c r="J2861" i="27"/>
  <c r="J2866" i="27"/>
  <c r="J2862" i="27"/>
  <c r="H2863" i="27"/>
  <c r="H2861" i="27"/>
  <c r="J2864" i="27"/>
  <c r="K2865" i="27"/>
  <c r="J2863" i="27"/>
  <c r="K2861" i="27"/>
  <c r="I2861" i="27"/>
  <c r="K2862" i="27"/>
  <c r="I2863" i="27"/>
  <c r="H2865" i="27"/>
  <c r="K2864" i="27"/>
  <c r="I2866" i="27"/>
  <c r="I2864" i="27"/>
  <c r="H2862" i="27"/>
  <c r="I2862" i="27"/>
  <c r="K2872" i="27"/>
  <c r="A2863" i="27" l="1"/>
  <c r="A2865" i="27"/>
  <c r="A2864" i="27"/>
  <c r="A2862" i="27"/>
  <c r="A2866" i="27"/>
  <c r="A2861" i="27"/>
  <c r="I251" i="24"/>
  <c r="I250" i="24"/>
  <c r="N249" i="24"/>
  <c r="N245" i="24"/>
  <c r="I245" i="24"/>
  <c r="I246" i="24"/>
  <c r="I247" i="24"/>
  <c r="N248" i="24"/>
  <c r="N251" i="24"/>
  <c r="N246" i="24"/>
  <c r="I248" i="24"/>
  <c r="N247" i="24"/>
  <c r="N250" i="24"/>
  <c r="AZ14" i="34"/>
  <c r="I2872" i="27"/>
  <c r="H2867" i="27"/>
  <c r="K2869" i="27"/>
  <c r="K2870" i="27"/>
  <c r="J2869" i="27"/>
  <c r="H2871" i="27"/>
  <c r="I2868" i="27"/>
  <c r="I2870" i="27"/>
  <c r="K2867" i="27"/>
  <c r="K2871" i="27"/>
  <c r="H2869" i="27"/>
  <c r="H2878" i="27"/>
  <c r="H2868" i="27"/>
  <c r="J2867" i="27"/>
  <c r="J2872" i="27"/>
  <c r="H2870" i="27"/>
  <c r="J2871" i="27"/>
  <c r="H2872" i="27"/>
  <c r="I2871" i="27"/>
  <c r="K2868" i="27"/>
  <c r="I2867" i="27"/>
  <c r="J2868" i="27"/>
  <c r="J2870" i="27"/>
  <c r="I2869" i="27"/>
  <c r="A2870" i="27" l="1"/>
  <c r="A2868" i="27"/>
  <c r="A2871" i="27"/>
  <c r="A2872" i="27"/>
  <c r="A2867" i="27"/>
  <c r="A2869" i="27"/>
  <c r="N257" i="24"/>
  <c r="N256" i="24"/>
  <c r="N258" i="24"/>
  <c r="I255" i="24"/>
  <c r="I257" i="24"/>
  <c r="N255" i="24"/>
  <c r="I254" i="24"/>
  <c r="I258" i="24"/>
  <c r="N254" i="24"/>
  <c r="N259" i="24"/>
  <c r="I253" i="24"/>
  <c r="N253" i="24"/>
  <c r="I256" i="24"/>
  <c r="I259" i="24"/>
  <c r="N266" i="24"/>
  <c r="N267" i="24"/>
  <c r="AZ15" i="34"/>
  <c r="K2874" i="27"/>
  <c r="I2875" i="27"/>
  <c r="J2877" i="27"/>
  <c r="H2877" i="27"/>
  <c r="J2873" i="27"/>
  <c r="K2878" i="27"/>
  <c r="H2874" i="27"/>
  <c r="K2877" i="27"/>
  <c r="I2878" i="27"/>
  <c r="J2878" i="27"/>
  <c r="J2876" i="27"/>
  <c r="K2875" i="27"/>
  <c r="K2873" i="27"/>
  <c r="H2873" i="27"/>
  <c r="I2873" i="27"/>
  <c r="J2875" i="27"/>
  <c r="I2876" i="27"/>
  <c r="I2877" i="27"/>
  <c r="H2876" i="27"/>
  <c r="K2876" i="27"/>
  <c r="I2874" i="27"/>
  <c r="H2875" i="27"/>
  <c r="J2874" i="27"/>
  <c r="H2882" i="27"/>
  <c r="A2874" i="27" l="1"/>
  <c r="A2875" i="27"/>
  <c r="A2876" i="27"/>
  <c r="A2878" i="27"/>
  <c r="A2873" i="27"/>
  <c r="A2877" i="27"/>
  <c r="N263" i="24"/>
  <c r="I266" i="24"/>
  <c r="I267" i="24"/>
  <c r="N262" i="24"/>
  <c r="I265" i="24"/>
  <c r="I261" i="24"/>
  <c r="I262" i="24"/>
  <c r="N265" i="24"/>
  <c r="N261" i="24"/>
  <c r="I264" i="24"/>
  <c r="N264" i="24"/>
  <c r="I263" i="24"/>
  <c r="N272" i="24"/>
  <c r="AZ16" i="34"/>
  <c r="H2888" i="27"/>
  <c r="I2881" i="27"/>
  <c r="J2883" i="27"/>
  <c r="K2884" i="27"/>
  <c r="K2881" i="27"/>
  <c r="J2881" i="27"/>
  <c r="H2883" i="27"/>
  <c r="I2882" i="27"/>
  <c r="I2883" i="27"/>
  <c r="I2880" i="27"/>
  <c r="J2884" i="27"/>
  <c r="K2879" i="27"/>
  <c r="J2882" i="27"/>
  <c r="J2879" i="27"/>
  <c r="K2880" i="27"/>
  <c r="H2880" i="27"/>
  <c r="I2884" i="27"/>
  <c r="H2881" i="27"/>
  <c r="J2880" i="27"/>
  <c r="K2882" i="27"/>
  <c r="H2884" i="27"/>
  <c r="I2879" i="27"/>
  <c r="K2883" i="27"/>
  <c r="H2879" i="27"/>
  <c r="A2880" i="27" l="1"/>
  <c r="A2879" i="27"/>
  <c r="A2882" i="27"/>
  <c r="A2884" i="27"/>
  <c r="A2881" i="27"/>
  <c r="A2883" i="27"/>
  <c r="N273" i="24"/>
  <c r="N274" i="24"/>
  <c r="N275" i="24"/>
  <c r="I270" i="24"/>
  <c r="I273" i="24"/>
  <c r="I274" i="24"/>
  <c r="I275" i="24"/>
  <c r="N269" i="24"/>
  <c r="I269" i="24"/>
  <c r="N271" i="24"/>
  <c r="I272" i="24"/>
  <c r="I271" i="24"/>
  <c r="N270" i="24"/>
  <c r="N280" i="24"/>
  <c r="AZ17" i="34"/>
  <c r="I2889" i="27"/>
  <c r="H2890" i="27"/>
  <c r="H2886" i="27"/>
  <c r="I2896" i="27"/>
  <c r="J2890" i="27"/>
  <c r="I2886" i="27"/>
  <c r="I2888" i="27"/>
  <c r="I2885" i="27"/>
  <c r="H2885" i="27"/>
  <c r="J2885" i="27"/>
  <c r="K2890" i="27"/>
  <c r="I2887" i="27"/>
  <c r="H2887" i="27"/>
  <c r="K2888" i="27"/>
  <c r="K2885" i="27"/>
  <c r="J2886" i="27"/>
  <c r="H2889" i="27"/>
  <c r="J2887" i="27"/>
  <c r="K2889" i="27"/>
  <c r="J2888" i="27"/>
  <c r="K2887" i="27"/>
  <c r="K2886" i="27"/>
  <c r="I2890" i="27"/>
  <c r="J2889" i="27"/>
  <c r="A2889" i="27" l="1"/>
  <c r="A2888" i="27"/>
  <c r="A2887" i="27"/>
  <c r="A2886" i="27"/>
  <c r="A2885" i="27"/>
  <c r="A2890" i="27"/>
  <c r="N279" i="24"/>
  <c r="N283" i="24"/>
  <c r="N282" i="24"/>
  <c r="I278" i="24"/>
  <c r="I277" i="24"/>
  <c r="I281" i="24"/>
  <c r="N278" i="24"/>
  <c r="N277" i="24"/>
  <c r="I282" i="24"/>
  <c r="I279" i="24"/>
  <c r="N281" i="24"/>
  <c r="I280" i="24"/>
  <c r="I283" i="24"/>
  <c r="I290" i="24"/>
  <c r="I291" i="24"/>
  <c r="AZ18" i="34"/>
  <c r="I2894" i="27"/>
  <c r="H2896" i="27"/>
  <c r="K2895" i="27"/>
  <c r="K2891" i="27"/>
  <c r="K2896" i="27"/>
  <c r="J2894" i="27"/>
  <c r="I2895" i="27"/>
  <c r="H2891" i="27"/>
  <c r="H2893" i="27"/>
  <c r="I2891" i="27"/>
  <c r="J2896" i="27"/>
  <c r="J2893" i="27"/>
  <c r="K2892" i="27"/>
  <c r="J2895" i="27"/>
  <c r="K2897" i="27"/>
  <c r="I2893" i="27"/>
  <c r="K2894" i="27"/>
  <c r="J2892" i="27"/>
  <c r="H2892" i="27"/>
  <c r="I2892" i="27"/>
  <c r="H2894" i="27"/>
  <c r="K2893" i="27"/>
  <c r="H2895" i="27"/>
  <c r="J2891" i="27"/>
  <c r="A2891" i="27" l="1"/>
  <c r="A2892" i="27"/>
  <c r="A2895" i="27"/>
  <c r="A2893" i="27"/>
  <c r="A2896" i="27"/>
  <c r="A2894" i="27"/>
  <c r="I288" i="24"/>
  <c r="I286" i="24"/>
  <c r="N287" i="24"/>
  <c r="I287" i="24"/>
  <c r="N286" i="24"/>
  <c r="N291" i="24"/>
  <c r="N285" i="24"/>
  <c r="N290" i="24"/>
  <c r="N289" i="24"/>
  <c r="I289" i="24"/>
  <c r="I285" i="24"/>
  <c r="N288" i="24"/>
  <c r="AZ19" i="34"/>
  <c r="H2902" i="27"/>
  <c r="K2901" i="27"/>
  <c r="J2899" i="27"/>
  <c r="I2900" i="27"/>
  <c r="I2902" i="27"/>
  <c r="H2897" i="27"/>
  <c r="K2902" i="27"/>
  <c r="I2897" i="27"/>
  <c r="J2902" i="27"/>
  <c r="I2899" i="27"/>
  <c r="H2901" i="27"/>
  <c r="I2898" i="27"/>
  <c r="J2898" i="27"/>
  <c r="J2900" i="27"/>
  <c r="J2897" i="27"/>
  <c r="H2899" i="27"/>
  <c r="H2900" i="27"/>
  <c r="I2901" i="27"/>
  <c r="J2901" i="27"/>
  <c r="K2898" i="27"/>
  <c r="K2899" i="27"/>
  <c r="K2900" i="27"/>
  <c r="H2898" i="27"/>
  <c r="I2905" i="27"/>
  <c r="A2901" i="27" l="1"/>
  <c r="A2897" i="27"/>
  <c r="A2900" i="27"/>
  <c r="A2898" i="27"/>
  <c r="A2902" i="27"/>
  <c r="A2899" i="27"/>
  <c r="N294" i="24"/>
  <c r="N297" i="24"/>
  <c r="I295" i="24"/>
  <c r="N296" i="24"/>
  <c r="I298" i="24"/>
  <c r="N295" i="24"/>
  <c r="N298" i="24"/>
  <c r="I296" i="24"/>
  <c r="N293" i="24"/>
  <c r="I297" i="24"/>
  <c r="N299" i="24"/>
  <c r="I299" i="24"/>
  <c r="I294" i="24"/>
  <c r="I293" i="24"/>
  <c r="AZ20" i="34"/>
  <c r="I2906" i="27"/>
  <c r="J2906" i="27"/>
  <c r="H2906" i="27"/>
  <c r="H2905" i="27"/>
  <c r="I2903" i="27"/>
  <c r="K2905" i="27"/>
  <c r="K2908" i="27"/>
  <c r="I2908" i="27"/>
  <c r="H2907" i="27"/>
  <c r="H2904" i="27"/>
  <c r="J2908" i="27"/>
  <c r="I2904" i="27"/>
  <c r="H2908" i="27"/>
  <c r="J2904" i="27"/>
  <c r="K2903" i="27"/>
  <c r="K2904" i="27"/>
  <c r="K2906" i="27"/>
  <c r="J2903" i="27"/>
  <c r="J2907" i="27"/>
  <c r="I2907" i="27"/>
  <c r="I2910" i="27"/>
  <c r="H2903" i="27"/>
  <c r="K2907" i="27"/>
  <c r="J2905" i="27"/>
  <c r="A2905" i="27" l="1"/>
  <c r="A2907" i="27"/>
  <c r="A2903" i="27"/>
  <c r="A2904" i="27"/>
  <c r="A2908" i="27"/>
  <c r="A2906" i="27"/>
  <c r="AZ21" i="34"/>
  <c r="H2909" i="27"/>
  <c r="H2914" i="27"/>
  <c r="K2909" i="27"/>
  <c r="I2911" i="27"/>
  <c r="K2913" i="27"/>
  <c r="J2910" i="27"/>
  <c r="H2912" i="27"/>
  <c r="H2911" i="27"/>
  <c r="I2914" i="27"/>
  <c r="J2912" i="27"/>
  <c r="J2914" i="27"/>
  <c r="K2914" i="27"/>
  <c r="K2911" i="27"/>
  <c r="H2910" i="27"/>
  <c r="K2910" i="27"/>
  <c r="I2909" i="27"/>
  <c r="J2911" i="27"/>
  <c r="I2913" i="27"/>
  <c r="J2909" i="27"/>
  <c r="K2912" i="27"/>
  <c r="I2912" i="27"/>
  <c r="J2913" i="27"/>
  <c r="H2913" i="27"/>
  <c r="I2920" i="27"/>
  <c r="A2913" i="27" l="1"/>
  <c r="A2909" i="27"/>
  <c r="A2911" i="27"/>
  <c r="A2914" i="27"/>
  <c r="A2912" i="27"/>
  <c r="A2910" i="27"/>
  <c r="AZ22" i="34"/>
  <c r="K2920" i="27"/>
  <c r="I2915" i="27"/>
  <c r="K2919" i="27"/>
  <c r="J2926" i="27"/>
  <c r="H2915" i="27"/>
  <c r="K2918" i="27"/>
  <c r="I2917" i="27"/>
  <c r="I2919" i="27"/>
  <c r="J2915" i="27"/>
  <c r="H2916" i="27"/>
  <c r="H2917" i="27"/>
  <c r="I2921" i="27"/>
  <c r="H2921" i="27"/>
  <c r="J2918" i="27"/>
  <c r="I2925" i="27"/>
  <c r="K2926" i="27"/>
  <c r="I2916" i="27"/>
  <c r="J2916" i="27"/>
  <c r="H2919" i="27"/>
  <c r="K2916" i="27"/>
  <c r="J2919" i="27"/>
  <c r="I2918" i="27"/>
  <c r="K2917" i="27"/>
  <c r="I2922" i="27"/>
  <c r="J2917" i="27"/>
  <c r="H2923" i="27"/>
  <c r="H2922" i="27"/>
  <c r="K2915" i="27"/>
  <c r="H2920" i="27"/>
  <c r="H2918" i="27"/>
  <c r="J2920" i="27"/>
  <c r="K2923" i="27"/>
  <c r="A2920" i="27" l="1"/>
  <c r="A2917" i="27"/>
  <c r="A2919" i="27"/>
  <c r="A2916" i="27"/>
  <c r="A2918" i="27"/>
  <c r="A2915" i="27"/>
  <c r="A2926" i="27"/>
  <c r="AZ23" i="34"/>
  <c r="H2925" i="27"/>
  <c r="J2921" i="27"/>
  <c r="K2924" i="27"/>
  <c r="H2924" i="27"/>
  <c r="J2922" i="27"/>
  <c r="J2924" i="27"/>
  <c r="I2926" i="27"/>
  <c r="J2925" i="27"/>
  <c r="K2922" i="27"/>
  <c r="J2923" i="27"/>
  <c r="K2925" i="27"/>
  <c r="I2923" i="27"/>
  <c r="I2931" i="27"/>
  <c r="K2921" i="27"/>
  <c r="I2924" i="27"/>
  <c r="H2926" i="27"/>
  <c r="A2923" i="27" l="1"/>
  <c r="A2925" i="27"/>
  <c r="A2924" i="27"/>
  <c r="A2922" i="27"/>
  <c r="A2921" i="27"/>
  <c r="AZ24" i="34"/>
  <c r="H2931" i="27"/>
  <c r="J2929" i="27"/>
  <c r="H2932" i="27"/>
  <c r="K2930" i="27"/>
  <c r="H2930" i="27"/>
  <c r="K2931" i="27"/>
  <c r="K2928" i="27"/>
  <c r="I2927" i="27"/>
  <c r="J2930" i="27"/>
  <c r="K2932" i="27"/>
  <c r="J2928" i="27"/>
  <c r="J2932" i="27"/>
  <c r="J2931" i="27"/>
  <c r="I2929" i="27"/>
  <c r="I2930" i="27"/>
  <c r="K2927" i="27"/>
  <c r="I2932" i="27"/>
  <c r="H2927" i="27"/>
  <c r="J2927" i="27"/>
  <c r="K2929" i="27"/>
  <c r="H2929" i="27"/>
  <c r="I2928" i="27"/>
  <c r="H2928" i="27"/>
  <c r="A2927" i="27" l="1"/>
  <c r="A2931" i="27"/>
  <c r="A2932" i="27"/>
  <c r="A2928" i="27"/>
  <c r="A2930" i="27"/>
  <c r="A2929" i="27"/>
  <c r="AZ25" i="34"/>
  <c r="I2934" i="27"/>
  <c r="I2933" i="27"/>
  <c r="K2934" i="27"/>
  <c r="J2938" i="27"/>
  <c r="I2936" i="27"/>
  <c r="I2935" i="27"/>
  <c r="K2933" i="27"/>
  <c r="K2935" i="27"/>
  <c r="H2934" i="27"/>
  <c r="H2938" i="27"/>
  <c r="H2935" i="27"/>
  <c r="K2936" i="27"/>
  <c r="K2937" i="27"/>
  <c r="H2937" i="27"/>
  <c r="I2937" i="27"/>
  <c r="J2936" i="27"/>
  <c r="J2934" i="27"/>
  <c r="I2938" i="27"/>
  <c r="H2933" i="27"/>
  <c r="J2937" i="27"/>
  <c r="H2936" i="27"/>
  <c r="K2938" i="27"/>
  <c r="J2935" i="27"/>
  <c r="J2933" i="27"/>
  <c r="J2942" i="27"/>
  <c r="A2933" i="27" l="1"/>
  <c r="A2935" i="27"/>
  <c r="A2937" i="27"/>
  <c r="A2934" i="27"/>
  <c r="A2936" i="27"/>
  <c r="A2938" i="27"/>
  <c r="AZ26" i="34"/>
  <c r="H2941" i="27"/>
  <c r="I2942" i="27"/>
  <c r="I2940" i="27"/>
  <c r="K2939" i="27"/>
  <c r="J2940" i="27"/>
  <c r="K2943" i="27"/>
  <c r="H2942" i="27"/>
  <c r="I2939" i="27"/>
  <c r="J2941" i="27"/>
  <c r="H2940" i="27"/>
  <c r="H2943" i="27"/>
  <c r="I2941" i="27"/>
  <c r="H2944" i="27"/>
  <c r="H2939" i="27"/>
  <c r="K2942" i="27"/>
  <c r="I2943" i="27"/>
  <c r="J2948" i="27"/>
  <c r="K2941" i="27"/>
  <c r="J2939" i="27"/>
  <c r="K2940" i="27"/>
  <c r="I2944" i="27"/>
  <c r="J2943" i="27"/>
  <c r="K2944" i="27"/>
  <c r="J2944" i="27"/>
  <c r="A2944" i="27" l="1"/>
  <c r="A2943" i="27"/>
  <c r="A2939" i="27"/>
  <c r="A2942" i="27"/>
  <c r="A2941" i="27"/>
  <c r="A2940" i="27"/>
  <c r="AZ27" i="34"/>
  <c r="J2946" i="27"/>
  <c r="K2949" i="27"/>
  <c r="K2945" i="27"/>
  <c r="H2945" i="27"/>
  <c r="H2948" i="27"/>
  <c r="I2950" i="27"/>
  <c r="I2949" i="27"/>
  <c r="H2949" i="27"/>
  <c r="K2947" i="27"/>
  <c r="J2945" i="27"/>
  <c r="K2946" i="27"/>
  <c r="J2950" i="27"/>
  <c r="K2950" i="27"/>
  <c r="J2947" i="27"/>
  <c r="H2950" i="27"/>
  <c r="I2953" i="27"/>
  <c r="K2948" i="27"/>
  <c r="I2946" i="27"/>
  <c r="I2948" i="27"/>
  <c r="I2945" i="27"/>
  <c r="J2949" i="27"/>
  <c r="H2946" i="27"/>
  <c r="H2947" i="27"/>
  <c r="I2947" i="27"/>
  <c r="A2949" i="27" l="1"/>
  <c r="A2948" i="27"/>
  <c r="A2947" i="27"/>
  <c r="A2950" i="27"/>
  <c r="A2945" i="27"/>
  <c r="A2946" i="27"/>
  <c r="AZ28" i="34"/>
  <c r="I2952" i="27"/>
  <c r="K2955" i="27"/>
  <c r="I2956" i="27"/>
  <c r="H2952" i="27"/>
  <c r="J2956" i="27"/>
  <c r="K2951" i="27"/>
  <c r="H2954" i="27"/>
  <c r="J2954" i="27"/>
  <c r="K2953" i="27"/>
  <c r="J2951" i="27"/>
  <c r="H2955" i="27"/>
  <c r="H2956" i="27"/>
  <c r="I2951" i="27"/>
  <c r="I2955" i="27"/>
  <c r="J2955" i="27"/>
  <c r="H2951" i="27"/>
  <c r="J2953" i="27"/>
  <c r="H2953" i="27"/>
  <c r="J2952" i="27"/>
  <c r="I2954" i="27"/>
  <c r="K2954" i="27"/>
  <c r="K2952" i="27"/>
  <c r="K2956" i="27"/>
  <c r="K2957" i="27"/>
  <c r="A2952" i="27" l="1"/>
  <c r="A2953" i="27"/>
  <c r="A2955" i="27"/>
  <c r="A2951" i="27"/>
  <c r="A2954" i="27"/>
  <c r="A2956" i="27"/>
  <c r="AZ29" i="34"/>
  <c r="I2960" i="27"/>
  <c r="K2959" i="27"/>
  <c r="I2962" i="27"/>
  <c r="I2957" i="27"/>
  <c r="H2958" i="27"/>
  <c r="J2957" i="27"/>
  <c r="K2960" i="27"/>
  <c r="J2959" i="27"/>
  <c r="J2958" i="27"/>
  <c r="K2958" i="27"/>
  <c r="H2960" i="27"/>
  <c r="H2959" i="27"/>
  <c r="J2962" i="27"/>
  <c r="J2961" i="27"/>
  <c r="K2962" i="27"/>
  <c r="K2961" i="27"/>
  <c r="H2957" i="27"/>
  <c r="H2963" i="27"/>
  <c r="H2962" i="27"/>
  <c r="J2963" i="27"/>
  <c r="H2961" i="27"/>
  <c r="I2959" i="27"/>
  <c r="I2958" i="27"/>
  <c r="J2960" i="27"/>
  <c r="K2966" i="27"/>
  <c r="J2964" i="27"/>
  <c r="K2967" i="27"/>
  <c r="I2965" i="27"/>
  <c r="I2961" i="27"/>
  <c r="I2963" i="27"/>
  <c r="A2960" i="27" l="1"/>
  <c r="A2961" i="27"/>
  <c r="A2962" i="27"/>
  <c r="A2958" i="27"/>
  <c r="A2959" i="27"/>
  <c r="A2957" i="27"/>
  <c r="AZ30" i="34"/>
  <c r="I2967" i="27"/>
  <c r="I2964" i="27"/>
  <c r="K2965" i="27"/>
  <c r="K2968" i="27"/>
  <c r="H2966" i="27"/>
  <c r="K2964" i="27"/>
  <c r="J2968" i="27"/>
  <c r="J2967" i="27"/>
  <c r="I2966" i="27"/>
  <c r="H2968" i="27"/>
  <c r="H2965" i="27"/>
  <c r="J2966" i="27"/>
  <c r="I2968" i="27"/>
  <c r="H2964" i="27"/>
  <c r="J2965" i="27"/>
  <c r="H2967" i="27"/>
  <c r="K2963" i="27"/>
  <c r="J2970" i="27"/>
  <c r="A2963" i="27" l="1"/>
  <c r="A2965" i="27"/>
  <c r="A2966" i="27"/>
  <c r="A2967" i="27"/>
  <c r="A2968" i="27"/>
  <c r="A2964" i="27"/>
  <c r="AZ31" i="34"/>
  <c r="J2969" i="27"/>
  <c r="J2971" i="27"/>
  <c r="J2972" i="27"/>
  <c r="I2969" i="27"/>
  <c r="H2972" i="27"/>
  <c r="J2973" i="27"/>
  <c r="H2973" i="27"/>
  <c r="H2969" i="27"/>
  <c r="K2969" i="27"/>
  <c r="I2972" i="27"/>
  <c r="H2970" i="27"/>
  <c r="I2973" i="27"/>
  <c r="J2974" i="27"/>
  <c r="H2971" i="27"/>
  <c r="K2970" i="27"/>
  <c r="H2974" i="27"/>
  <c r="K2974" i="27"/>
  <c r="K2972" i="27"/>
  <c r="K2973" i="27"/>
  <c r="I2974" i="27"/>
  <c r="I2971" i="27"/>
  <c r="K2971" i="27"/>
  <c r="I2970" i="27"/>
  <c r="J2979" i="27"/>
  <c r="A2970" i="27" l="1"/>
  <c r="A2974" i="27"/>
  <c r="A2973" i="27"/>
  <c r="A2972" i="27"/>
  <c r="A2971" i="27"/>
  <c r="A2969" i="27"/>
  <c r="AZ32" i="34"/>
  <c r="H2977" i="27"/>
  <c r="J2978" i="27"/>
  <c r="H2975" i="27"/>
  <c r="I2978" i="27"/>
  <c r="I2980" i="27"/>
  <c r="H2979" i="27"/>
  <c r="K2978" i="27"/>
  <c r="K2980" i="27"/>
  <c r="H2982" i="27"/>
  <c r="J2976" i="27"/>
  <c r="J2980" i="27"/>
  <c r="I2975" i="27"/>
  <c r="H2980" i="27"/>
  <c r="K2979" i="27"/>
  <c r="H2976" i="27"/>
  <c r="I2979" i="27"/>
  <c r="I2977" i="27"/>
  <c r="J2975" i="27"/>
  <c r="K2977" i="27"/>
  <c r="J2977" i="27"/>
  <c r="I2976" i="27"/>
  <c r="K2975" i="27"/>
  <c r="H2978" i="27"/>
  <c r="K2976" i="27"/>
  <c r="A2977" i="27" l="1"/>
  <c r="A2975" i="27"/>
  <c r="A2979" i="27"/>
  <c r="A2980" i="27"/>
  <c r="A2976" i="27"/>
  <c r="A2978" i="27"/>
  <c r="AZ33" i="34"/>
  <c r="I2988" i="27"/>
  <c r="H2981" i="27"/>
  <c r="I2985" i="27"/>
  <c r="I2982" i="27"/>
  <c r="K2983" i="27"/>
  <c r="J2985" i="27"/>
  <c r="I2984" i="27"/>
  <c r="J2986" i="27"/>
  <c r="K2986" i="27"/>
  <c r="H2986" i="27"/>
  <c r="J2981" i="27"/>
  <c r="H2983" i="27"/>
  <c r="I2981" i="27"/>
  <c r="K2985" i="27"/>
  <c r="K2981" i="27"/>
  <c r="I2983" i="27"/>
  <c r="H2985" i="27"/>
  <c r="I2986" i="27"/>
  <c r="K2984" i="27"/>
  <c r="K2982" i="27"/>
  <c r="J2984" i="27"/>
  <c r="J2982" i="27"/>
  <c r="J2983" i="27"/>
  <c r="H2984" i="27"/>
  <c r="H2991" i="27"/>
  <c r="A2983" i="27" l="1"/>
  <c r="A2982" i="27"/>
  <c r="A2984" i="27"/>
  <c r="A2981" i="27"/>
  <c r="A2986" i="27"/>
  <c r="A2985" i="27"/>
  <c r="AZ34" i="34"/>
  <c r="K2988" i="27"/>
  <c r="J2991" i="27"/>
  <c r="K2991" i="27"/>
  <c r="J2988" i="27"/>
  <c r="K2989" i="27"/>
  <c r="I2992" i="27"/>
  <c r="I2990" i="27"/>
  <c r="J2989" i="27"/>
  <c r="I2987" i="27"/>
  <c r="K2987" i="27"/>
  <c r="J2990" i="27"/>
  <c r="I2991" i="27"/>
  <c r="H2987" i="27"/>
  <c r="I2989" i="27"/>
  <c r="J2992" i="27"/>
  <c r="H2992" i="27"/>
  <c r="H2990" i="27"/>
  <c r="H2989" i="27"/>
  <c r="K2990" i="27"/>
  <c r="I2997" i="27"/>
  <c r="K2992" i="27"/>
  <c r="H2988" i="27"/>
  <c r="J2987" i="27"/>
  <c r="A2987" i="27" l="1"/>
  <c r="A2992" i="27"/>
  <c r="A2990" i="27"/>
  <c r="A2989" i="27"/>
  <c r="A2988" i="27"/>
  <c r="A2991" i="27"/>
  <c r="AZ35" i="34"/>
  <c r="K2996" i="27"/>
  <c r="I2996" i="27"/>
  <c r="K2994" i="27"/>
  <c r="H2995" i="27"/>
  <c r="J2993" i="27"/>
  <c r="K2995" i="27"/>
  <c r="J2998" i="27"/>
  <c r="K2993" i="27"/>
  <c r="K2998" i="27"/>
  <c r="H2996" i="27"/>
  <c r="I2998" i="27"/>
  <c r="I2993" i="27"/>
  <c r="H2998" i="27"/>
  <c r="J2997" i="27"/>
  <c r="J2996" i="27"/>
  <c r="H2994" i="27"/>
  <c r="I2995" i="27"/>
  <c r="H2993" i="27"/>
  <c r="J2995" i="27"/>
  <c r="K2997" i="27"/>
  <c r="I2994" i="27"/>
  <c r="H2997" i="27"/>
  <c r="J2994" i="27"/>
  <c r="I3004" i="27"/>
  <c r="A2994" i="27" l="1"/>
  <c r="A2995" i="27"/>
  <c r="A2996" i="27"/>
  <c r="A2997" i="27"/>
  <c r="A2998" i="27"/>
  <c r="A2993" i="27"/>
  <c r="AZ36" i="34"/>
  <c r="I3002" i="27"/>
  <c r="J3001" i="27"/>
  <c r="J3002" i="27"/>
  <c r="I3008" i="27"/>
  <c r="J3008" i="27"/>
  <c r="K3002" i="27"/>
  <c r="I2999" i="27"/>
  <c r="I3007" i="27"/>
  <c r="I3010" i="27"/>
  <c r="H3002" i="27"/>
  <c r="I3001" i="27"/>
  <c r="J3004" i="27"/>
  <c r="H3009" i="27"/>
  <c r="K3004" i="27"/>
  <c r="K3003" i="27"/>
  <c r="K3008" i="27"/>
  <c r="J3000" i="27"/>
  <c r="I3003" i="27"/>
  <c r="H3003" i="27"/>
  <c r="H2999" i="27"/>
  <c r="J3003" i="27"/>
  <c r="K3000" i="27"/>
  <c r="J3010" i="27"/>
  <c r="K3001" i="27"/>
  <c r="I3000" i="27"/>
  <c r="J3007" i="27"/>
  <c r="K2999" i="27"/>
  <c r="J3006" i="27"/>
  <c r="H3001" i="27"/>
  <c r="J2999" i="27"/>
  <c r="H3004" i="27"/>
  <c r="H3000" i="27"/>
  <c r="A2999" i="27" l="1"/>
  <c r="A3003" i="27"/>
  <c r="A3000" i="27"/>
  <c r="A3004" i="27"/>
  <c r="A3008" i="27"/>
  <c r="A3002" i="27"/>
  <c r="A3001" i="27"/>
  <c r="AZ37" i="34"/>
  <c r="H3006" i="27"/>
  <c r="J3009" i="27"/>
  <c r="K3009" i="27"/>
  <c r="H3010" i="27"/>
  <c r="J3005" i="27"/>
  <c r="I3005" i="27"/>
  <c r="K3006" i="27"/>
  <c r="I3009" i="27"/>
  <c r="I3006" i="27"/>
  <c r="K3010" i="27"/>
  <c r="H3008" i="27"/>
  <c r="K3005" i="27"/>
  <c r="H3005" i="27"/>
  <c r="K3007" i="27"/>
  <c r="H3007" i="27"/>
  <c r="K3016" i="27"/>
  <c r="A3007" i="27" l="1"/>
  <c r="A3010" i="27"/>
  <c r="A3006" i="27"/>
  <c r="A3005" i="27"/>
  <c r="A3009" i="27"/>
  <c r="AZ38" i="34"/>
  <c r="H3015" i="27"/>
  <c r="J3015" i="27"/>
  <c r="J3011" i="27"/>
  <c r="K3012" i="27"/>
  <c r="H3016" i="27"/>
  <c r="H3011" i="27"/>
  <c r="J3012" i="27"/>
  <c r="I3011" i="27"/>
  <c r="I3012" i="27"/>
  <c r="I3015" i="27"/>
  <c r="K3014" i="27"/>
  <c r="J3013" i="27"/>
  <c r="I3013" i="27"/>
  <c r="K3011" i="27"/>
  <c r="I3014" i="27"/>
  <c r="J3014" i="27"/>
  <c r="H3013" i="27"/>
  <c r="J3016" i="27"/>
  <c r="K3015" i="27"/>
  <c r="H3014" i="27"/>
  <c r="H3012" i="27"/>
  <c r="I3016" i="27"/>
  <c r="K3013" i="27"/>
  <c r="K3022" i="27"/>
  <c r="A3016" i="27" l="1"/>
  <c r="A3014" i="27"/>
  <c r="A3013" i="27"/>
  <c r="A3012" i="27"/>
  <c r="A3011" i="27"/>
  <c r="A3015" i="27"/>
  <c r="AZ39" i="34"/>
  <c r="H3019" i="27"/>
  <c r="K3017" i="27"/>
  <c r="I3021" i="27"/>
  <c r="K3021" i="27"/>
  <c r="I3017" i="27"/>
  <c r="H3021" i="27"/>
  <c r="K3027" i="27"/>
  <c r="H3018" i="27"/>
  <c r="K3020" i="27"/>
  <c r="K3026" i="27"/>
  <c r="J3020" i="27"/>
  <c r="J3018" i="27"/>
  <c r="J3019" i="27"/>
  <c r="K3018" i="27"/>
  <c r="J3017" i="27"/>
  <c r="J3021" i="27"/>
  <c r="H3020" i="27"/>
  <c r="H3022" i="27"/>
  <c r="K3025" i="27"/>
  <c r="J3022" i="27"/>
  <c r="K3024" i="27"/>
  <c r="J3024" i="27"/>
  <c r="H3017" i="27"/>
  <c r="I3022" i="27"/>
  <c r="J3023" i="27"/>
  <c r="I3019" i="27"/>
  <c r="I3024" i="27"/>
  <c r="K3019" i="27"/>
  <c r="I3020" i="27"/>
  <c r="H3025" i="27"/>
  <c r="I3018" i="27"/>
  <c r="A3024" i="27" l="1"/>
  <c r="A3022" i="27"/>
  <c r="A3021" i="27"/>
  <c r="A3017" i="27"/>
  <c r="A3019" i="27"/>
  <c r="A3018" i="27"/>
  <c r="A3020" i="27"/>
  <c r="AZ40" i="34"/>
  <c r="K3023" i="27"/>
  <c r="K3028" i="27"/>
  <c r="H3028" i="27"/>
  <c r="J3026" i="27"/>
  <c r="J3025" i="27"/>
  <c r="H3027" i="27"/>
  <c r="J3028" i="27"/>
  <c r="H3024" i="27"/>
  <c r="I3028" i="27"/>
  <c r="J3027" i="27"/>
  <c r="I3027" i="27"/>
  <c r="I3023" i="27"/>
  <c r="I3026" i="27"/>
  <c r="I3025" i="27"/>
  <c r="H3023" i="27"/>
  <c r="H3026" i="27"/>
  <c r="A3027" i="27" l="1"/>
  <c r="A3028" i="27"/>
  <c r="A3025" i="27"/>
  <c r="A3026" i="27"/>
  <c r="A3023" i="27"/>
  <c r="AZ41" i="34"/>
  <c r="J3033" i="27"/>
  <c r="J3030" i="27"/>
  <c r="J3029" i="27"/>
  <c r="K3033" i="27"/>
  <c r="I3034" i="27"/>
  <c r="J3034" i="27"/>
  <c r="H3029" i="27"/>
  <c r="J3032" i="27"/>
  <c r="H3030" i="27"/>
  <c r="I3029" i="27"/>
  <c r="I3032" i="27"/>
  <c r="K3034" i="27"/>
  <c r="I3031" i="27"/>
  <c r="H3032" i="27"/>
  <c r="K3031" i="27"/>
  <c r="I3030" i="27"/>
  <c r="K3032" i="27"/>
  <c r="K3029" i="27"/>
  <c r="K3030" i="27"/>
  <c r="H3034" i="27"/>
  <c r="H3031" i="27"/>
  <c r="J3031" i="27"/>
  <c r="I3033" i="27"/>
  <c r="H3033" i="27"/>
  <c r="A3031" i="27" l="1"/>
  <c r="A3032" i="27"/>
  <c r="A3034" i="27"/>
  <c r="A3029" i="27"/>
  <c r="A3030" i="27"/>
  <c r="A3033" i="27"/>
  <c r="AZ42" i="34"/>
  <c r="J3040" i="27"/>
  <c r="H3040" i="27"/>
  <c r="K3035" i="27"/>
  <c r="J3039" i="27"/>
  <c r="I3045" i="27"/>
  <c r="J3042" i="27"/>
  <c r="H3039" i="27"/>
  <c r="K3039" i="27"/>
  <c r="K3036" i="27"/>
  <c r="I3039" i="27"/>
  <c r="J3045" i="27"/>
  <c r="J3037" i="27"/>
  <c r="J3035" i="27"/>
  <c r="I3038" i="27"/>
  <c r="H3044" i="27"/>
  <c r="H3035" i="27"/>
  <c r="K3045" i="27"/>
  <c r="I3044" i="27"/>
  <c r="K3043" i="27"/>
  <c r="J3036" i="27"/>
  <c r="I3040" i="27"/>
  <c r="H3045" i="27"/>
  <c r="H3041" i="27"/>
  <c r="J3038" i="27"/>
  <c r="J3043" i="27"/>
  <c r="J3044" i="27"/>
  <c r="K3040" i="27"/>
  <c r="K3046" i="27"/>
  <c r="H3038" i="27"/>
  <c r="I3046" i="27"/>
  <c r="H3037" i="27"/>
  <c r="I3035" i="27"/>
  <c r="H3046" i="27"/>
  <c r="I3042" i="27"/>
  <c r="I3041" i="27"/>
  <c r="I3043" i="27"/>
  <c r="K3038" i="27"/>
  <c r="K3037" i="27"/>
  <c r="I3036" i="27"/>
  <c r="I3037" i="27"/>
  <c r="J3041" i="27"/>
  <c r="H3043" i="27"/>
  <c r="H3036" i="27"/>
  <c r="A3043" i="27" l="1"/>
  <c r="A3038" i="27"/>
  <c r="A3036" i="27"/>
  <c r="A3035" i="27"/>
  <c r="A3037" i="27"/>
  <c r="A3045" i="27"/>
  <c r="A3039" i="27"/>
  <c r="A3040" i="27"/>
  <c r="AZ43" i="34"/>
  <c r="K3041" i="27"/>
  <c r="K3042" i="27"/>
  <c r="K3049" i="27"/>
  <c r="J3046" i="27"/>
  <c r="K3044" i="27"/>
  <c r="H3042" i="27"/>
  <c r="A3044" i="27" l="1"/>
  <c r="A3046" i="27"/>
  <c r="A3042" i="27"/>
  <c r="A3041" i="27"/>
  <c r="AZ44" i="34"/>
  <c r="I3052" i="27"/>
  <c r="J3049" i="27"/>
  <c r="K3047" i="27"/>
  <c r="J3050" i="27"/>
  <c r="H3047" i="27"/>
  <c r="K3050" i="27"/>
  <c r="H3049" i="27"/>
  <c r="I3051" i="27"/>
  <c r="K3048" i="27"/>
  <c r="I3049" i="27"/>
  <c r="H3052" i="27"/>
  <c r="K3052" i="27"/>
  <c r="H3048" i="27"/>
  <c r="J3051" i="27"/>
  <c r="I3047" i="27"/>
  <c r="I3048" i="27"/>
  <c r="J3048" i="27"/>
  <c r="I3050" i="27"/>
  <c r="H3051" i="27"/>
  <c r="H3050" i="27"/>
  <c r="J3047" i="27"/>
  <c r="K3051" i="27"/>
  <c r="J3052" i="27"/>
  <c r="A3052" i="27" l="1"/>
  <c r="A3047" i="27"/>
  <c r="A3048" i="27"/>
  <c r="A3051" i="27"/>
  <c r="A3050" i="27"/>
  <c r="A3049" i="27"/>
  <c r="AZ45" i="34"/>
  <c r="I3058" i="27"/>
  <c r="J3057" i="27"/>
  <c r="K3058" i="27"/>
  <c r="H3056" i="27"/>
  <c r="H3057" i="27"/>
  <c r="K3053" i="27"/>
  <c r="K3057" i="27"/>
  <c r="I3055" i="27"/>
  <c r="I3054" i="27"/>
  <c r="H3055" i="27"/>
  <c r="H3053" i="27"/>
  <c r="J3053" i="27"/>
  <c r="I3053" i="27"/>
  <c r="I3056" i="27"/>
  <c r="J3055" i="27"/>
  <c r="K3056" i="27"/>
  <c r="I3057" i="27"/>
  <c r="K3055" i="27"/>
  <c r="J3056" i="27"/>
  <c r="K3054" i="27"/>
  <c r="J3054" i="27"/>
  <c r="H3058" i="27"/>
  <c r="J3058" i="27"/>
  <c r="H3054" i="27"/>
  <c r="I3060" i="27"/>
  <c r="A3058" i="27" l="1"/>
  <c r="A3054" i="27"/>
  <c r="A3056" i="27"/>
  <c r="A3055" i="27"/>
  <c r="A3053" i="27"/>
  <c r="A3057" i="27"/>
  <c r="AZ46" i="34"/>
  <c r="I3064" i="27"/>
  <c r="H3060" i="27"/>
  <c r="J3063" i="27"/>
  <c r="H3059" i="27"/>
  <c r="J3064" i="27"/>
  <c r="I3062" i="27"/>
  <c r="H3061" i="27"/>
  <c r="K3061" i="27"/>
  <c r="K3059" i="27"/>
  <c r="J3059" i="27"/>
  <c r="I3059" i="27"/>
  <c r="J3061" i="27"/>
  <c r="K3064" i="27"/>
  <c r="J3062" i="27"/>
  <c r="I3063" i="27"/>
  <c r="K3062" i="27"/>
  <c r="I3061" i="27"/>
  <c r="H3064" i="27"/>
  <c r="J3060" i="27"/>
  <c r="H3062" i="27"/>
  <c r="K3063" i="27"/>
  <c r="H3063" i="27"/>
  <c r="K3060" i="27"/>
  <c r="A3060" i="27" l="1"/>
  <c r="A3062" i="27"/>
  <c r="A3061" i="27"/>
  <c r="A3059" i="27"/>
  <c r="A3064" i="27"/>
  <c r="A3063" i="27"/>
  <c r="AZ47" i="34"/>
  <c r="I3066" i="27"/>
  <c r="I3067" i="27"/>
  <c r="J3070" i="27"/>
  <c r="K3069" i="27"/>
  <c r="K3067" i="27"/>
  <c r="K3068" i="27"/>
  <c r="H3076" i="27"/>
  <c r="I3065" i="27"/>
  <c r="I3068" i="27"/>
  <c r="I3072" i="27"/>
  <c r="I3074" i="27"/>
  <c r="I3073" i="27"/>
  <c r="K3076" i="27"/>
  <c r="K3066" i="27"/>
  <c r="H3067" i="27"/>
  <c r="I3069" i="27"/>
  <c r="J3072" i="27"/>
  <c r="J3066" i="27"/>
  <c r="K3073" i="27"/>
  <c r="J3068" i="27"/>
  <c r="H3070" i="27"/>
  <c r="H3069" i="27"/>
  <c r="H3068" i="27"/>
  <c r="H3065" i="27"/>
  <c r="J3067" i="27"/>
  <c r="J3069" i="27"/>
  <c r="I3076" i="27"/>
  <c r="J3074" i="27"/>
  <c r="J3075" i="27"/>
  <c r="K3065" i="27"/>
  <c r="H3075" i="27"/>
  <c r="J3065" i="27"/>
  <c r="K3075" i="27"/>
  <c r="H3066" i="27"/>
  <c r="K3070" i="27"/>
  <c r="I3070" i="27"/>
  <c r="K3074" i="27"/>
  <c r="A3065" i="27" l="1"/>
  <c r="A3075" i="27"/>
  <c r="A3074" i="27"/>
  <c r="A3069" i="27"/>
  <c r="A3067" i="27"/>
  <c r="A3068" i="27"/>
  <c r="A3066" i="27"/>
  <c r="A3070" i="27"/>
  <c r="AZ48" i="34"/>
  <c r="H3079" i="27"/>
  <c r="I3081" i="27"/>
  <c r="J3080" i="27"/>
  <c r="J3077" i="27"/>
  <c r="H3071" i="27"/>
  <c r="K3071" i="27"/>
  <c r="K3080" i="27"/>
  <c r="I3075" i="27"/>
  <c r="J3078" i="27"/>
  <c r="J3076" i="27"/>
  <c r="H3081" i="27"/>
  <c r="K3081" i="27"/>
  <c r="H3072" i="27"/>
  <c r="J3073" i="27"/>
  <c r="H3074" i="27"/>
  <c r="J3079" i="27"/>
  <c r="H3073" i="27"/>
  <c r="J3071" i="27"/>
  <c r="K3072" i="27"/>
  <c r="I3071" i="27"/>
  <c r="I3078" i="27"/>
  <c r="I3082" i="27"/>
  <c r="I3079" i="27"/>
  <c r="A3072" i="27" l="1"/>
  <c r="A3071" i="27"/>
  <c r="A3073" i="27"/>
  <c r="A3076" i="27"/>
  <c r="A3080" i="27"/>
  <c r="AZ49" i="34"/>
  <c r="J3081" i="27"/>
  <c r="H3080" i="27"/>
  <c r="H3077" i="27"/>
  <c r="I3080" i="27"/>
  <c r="H3082" i="27"/>
  <c r="I3077" i="27"/>
  <c r="K3079" i="27"/>
  <c r="K3082" i="27"/>
  <c r="J3082" i="27"/>
  <c r="K3077" i="27"/>
  <c r="H3078" i="27"/>
  <c r="K3078" i="27"/>
  <c r="A3078" i="27" l="1"/>
  <c r="A3077" i="27"/>
  <c r="A3082" i="27"/>
  <c r="A3079" i="27"/>
  <c r="A3081" i="27"/>
  <c r="AZ50" i="34"/>
  <c r="K3085" i="27"/>
  <c r="H3088" i="27"/>
  <c r="I3086" i="27"/>
  <c r="H3085" i="27"/>
  <c r="J3086" i="27"/>
  <c r="I3083" i="27"/>
  <c r="H3084" i="27"/>
  <c r="I3084" i="27"/>
  <c r="I3085" i="27"/>
  <c r="K3088" i="27"/>
  <c r="J3083" i="27"/>
  <c r="J3088" i="27"/>
  <c r="K3087" i="27"/>
  <c r="J3087" i="27"/>
  <c r="K3084" i="27"/>
  <c r="H3086" i="27"/>
  <c r="K3083" i="27"/>
  <c r="K3086" i="27"/>
  <c r="H3087" i="27"/>
  <c r="J3084" i="27"/>
  <c r="J3085" i="27"/>
  <c r="I3087" i="27"/>
  <c r="H3083" i="27"/>
  <c r="I3088" i="27"/>
  <c r="K3089" i="27"/>
  <c r="A3085" i="27" l="1"/>
  <c r="A3084" i="27"/>
  <c r="A3087" i="27"/>
  <c r="A3088" i="27"/>
  <c r="A3083" i="27"/>
  <c r="A3086" i="27"/>
  <c r="AZ51" i="34"/>
  <c r="K3093" i="27"/>
  <c r="I3095" i="27"/>
  <c r="H3097" i="27"/>
  <c r="J3091" i="27"/>
  <c r="J3098" i="27"/>
  <c r="H3093" i="27"/>
  <c r="K3096" i="27"/>
  <c r="H3094" i="27"/>
  <c r="J3096" i="27"/>
  <c r="J3100" i="27"/>
  <c r="I3090" i="27"/>
  <c r="H3096" i="27"/>
  <c r="K3098" i="27"/>
  <c r="K3094" i="27"/>
  <c r="J3089" i="27"/>
  <c r="I3092" i="27"/>
  <c r="I3098" i="27"/>
  <c r="I3093" i="27"/>
  <c r="H3098" i="27"/>
  <c r="I3089" i="27"/>
  <c r="J3099" i="27"/>
  <c r="J3094" i="27"/>
  <c r="I3097" i="27"/>
  <c r="H3092" i="27"/>
  <c r="J3093" i="27"/>
  <c r="J3090" i="27"/>
  <c r="I3100" i="27"/>
  <c r="I3094" i="27"/>
  <c r="K3091" i="27"/>
  <c r="H3091" i="27"/>
  <c r="K3097" i="27"/>
  <c r="H3090" i="27"/>
  <c r="K3090" i="27"/>
  <c r="I3096" i="27"/>
  <c r="K3099" i="27"/>
  <c r="K3092" i="27"/>
  <c r="J3092" i="27"/>
  <c r="I3099" i="27"/>
  <c r="H3089" i="27"/>
  <c r="I3091" i="27"/>
  <c r="K3095" i="27"/>
  <c r="A3092" i="27" l="1"/>
  <c r="A3090" i="27"/>
  <c r="A3093" i="27"/>
  <c r="A3094" i="27"/>
  <c r="A3099" i="27"/>
  <c r="A3089" i="27"/>
  <c r="A3096" i="27"/>
  <c r="A3098" i="27"/>
  <c r="A3091" i="27"/>
  <c r="AZ52" i="34"/>
  <c r="J3097" i="27"/>
  <c r="J3095" i="27"/>
  <c r="H3099" i="27"/>
  <c r="K3100" i="27"/>
  <c r="H3095" i="27"/>
  <c r="H3100" i="27"/>
  <c r="A3100" i="27" l="1"/>
  <c r="A3095" i="27"/>
  <c r="A3097" i="27"/>
  <c r="AZ53" i="34"/>
  <c r="J3104" i="27"/>
  <c r="H3102" i="27"/>
  <c r="J3102" i="27"/>
  <c r="J3101" i="27"/>
  <c r="I3103" i="27"/>
  <c r="J3103" i="27"/>
  <c r="H3101" i="27"/>
  <c r="I3104" i="27"/>
  <c r="H3105" i="27"/>
  <c r="K3103" i="27"/>
  <c r="K3101" i="27"/>
  <c r="I3101" i="27"/>
  <c r="I3105" i="27"/>
  <c r="H3103" i="27"/>
  <c r="J3105" i="27"/>
  <c r="I3102" i="27"/>
  <c r="H3106" i="27"/>
  <c r="H3104" i="27"/>
  <c r="K3105" i="27"/>
  <c r="K3106" i="27"/>
  <c r="J3106" i="27"/>
  <c r="K3104" i="27"/>
  <c r="K3102" i="27"/>
  <c r="I3106" i="27"/>
  <c r="I3112" i="27"/>
  <c r="A3106" i="27" l="1"/>
  <c r="A3105" i="27"/>
  <c r="A3103" i="27"/>
  <c r="A3101" i="27"/>
  <c r="A3102" i="27"/>
  <c r="A3104" i="27"/>
  <c r="AZ54" i="34"/>
  <c r="J3110" i="27"/>
  <c r="I3111" i="27"/>
  <c r="H3110" i="27"/>
  <c r="I3108" i="27"/>
  <c r="J3108" i="27"/>
  <c r="K3112" i="27"/>
  <c r="I3107" i="27"/>
  <c r="K3107" i="27"/>
  <c r="J3111" i="27"/>
  <c r="K3109" i="27"/>
  <c r="K3111" i="27"/>
  <c r="J3107" i="27"/>
  <c r="H3111" i="27"/>
  <c r="J3109" i="27"/>
  <c r="J3113" i="27"/>
  <c r="H3109" i="27"/>
  <c r="H3107" i="27"/>
  <c r="J3112" i="27"/>
  <c r="I3116" i="27"/>
  <c r="K3110" i="27"/>
  <c r="K3108" i="27"/>
  <c r="H3112" i="27"/>
  <c r="I3109" i="27"/>
  <c r="I3110" i="27"/>
  <c r="I3115" i="27"/>
  <c r="H3108" i="27"/>
  <c r="H3115" i="27"/>
  <c r="J3115" i="27"/>
  <c r="J3114" i="27"/>
  <c r="K3113" i="27"/>
  <c r="A3112" i="27" l="1"/>
  <c r="A3113" i="27"/>
  <c r="A3109" i="27"/>
  <c r="A3107" i="27"/>
  <c r="A3111" i="27"/>
  <c r="A3108" i="27"/>
  <c r="A3110" i="27"/>
  <c r="AZ55" i="34"/>
  <c r="H3114" i="27"/>
  <c r="K3116" i="27"/>
  <c r="K3115" i="27"/>
  <c r="H3113" i="27"/>
  <c r="J3117" i="27"/>
  <c r="H3118" i="27"/>
  <c r="I3114" i="27"/>
  <c r="K3118" i="27"/>
  <c r="J3118" i="27"/>
  <c r="K3117" i="27"/>
  <c r="I3118" i="27"/>
  <c r="J3116" i="27"/>
  <c r="I3113" i="27"/>
  <c r="H3116" i="27"/>
  <c r="K3114" i="27"/>
  <c r="I3117" i="27"/>
  <c r="H3117" i="27"/>
  <c r="I3120" i="27"/>
  <c r="A3114" i="27" l="1"/>
  <c r="A3116" i="27"/>
  <c r="A3118" i="27"/>
  <c r="A3117" i="27"/>
  <c r="A3115" i="27"/>
  <c r="AZ56" i="34"/>
  <c r="H3122" i="27"/>
  <c r="K3120" i="27"/>
  <c r="H3119" i="27"/>
  <c r="I3122" i="27"/>
  <c r="J3127" i="27"/>
  <c r="J3129" i="27"/>
  <c r="J3128" i="27"/>
  <c r="J3119" i="27"/>
  <c r="I3130" i="27"/>
  <c r="H3129" i="27"/>
  <c r="J3123" i="27"/>
  <c r="I3121" i="27"/>
  <c r="K3122" i="27"/>
  <c r="K3126" i="27"/>
  <c r="K3119" i="27"/>
  <c r="I3119" i="27"/>
  <c r="H3124" i="27"/>
  <c r="K3124" i="27"/>
  <c r="K3130" i="27"/>
  <c r="J3121" i="27"/>
  <c r="I3124" i="27"/>
  <c r="H3121" i="27"/>
  <c r="J3120" i="27"/>
  <c r="I3123" i="27"/>
  <c r="H3123" i="27"/>
  <c r="J3122" i="27"/>
  <c r="H3126" i="27"/>
  <c r="J3124" i="27"/>
  <c r="K3121" i="27"/>
  <c r="K3123" i="27"/>
  <c r="H3127" i="27"/>
  <c r="I3128" i="27"/>
  <c r="H3120" i="27"/>
  <c r="A3124" i="27" l="1"/>
  <c r="A3122" i="27"/>
  <c r="A3120" i="27"/>
  <c r="A3121" i="27"/>
  <c r="A3123" i="27"/>
  <c r="A3119" i="27"/>
  <c r="AZ57" i="34"/>
  <c r="I3126" i="27"/>
  <c r="J3125" i="27"/>
  <c r="H3125" i="27"/>
  <c r="K3128" i="27"/>
  <c r="H3130" i="27"/>
  <c r="I3125" i="27"/>
  <c r="K3127" i="27"/>
  <c r="H3128" i="27"/>
  <c r="I3127" i="27"/>
  <c r="I3129" i="27"/>
  <c r="K3129" i="27"/>
  <c r="K3125" i="27"/>
  <c r="I3134" i="27"/>
  <c r="J3126" i="27"/>
  <c r="J3130" i="27"/>
  <c r="H3132" i="27"/>
  <c r="A3130" i="27" l="1"/>
  <c r="A3126" i="27"/>
  <c r="A3129" i="27"/>
  <c r="A3127" i="27"/>
  <c r="A3128" i="27"/>
  <c r="A3125" i="27"/>
  <c r="AZ58" i="34"/>
  <c r="J3134" i="27"/>
  <c r="H3133" i="27"/>
  <c r="K3135" i="27"/>
  <c r="I3135" i="27"/>
  <c r="K3133" i="27"/>
  <c r="K3137" i="27"/>
  <c r="I3139" i="27"/>
  <c r="I3133" i="27"/>
  <c r="I3136" i="27"/>
  <c r="K3132" i="27"/>
  <c r="J3133" i="27"/>
  <c r="H3137" i="27"/>
  <c r="I3140" i="27"/>
  <c r="J3132" i="27"/>
  <c r="J3138" i="27"/>
  <c r="J3136" i="27"/>
  <c r="H3134" i="27"/>
  <c r="I3132" i="27"/>
  <c r="H3135" i="27"/>
  <c r="K3131" i="27"/>
  <c r="J3135" i="27"/>
  <c r="J3139" i="27"/>
  <c r="H3131" i="27"/>
  <c r="I3131" i="27"/>
  <c r="I3141" i="27"/>
  <c r="J3131" i="27"/>
  <c r="K3134" i="27"/>
  <c r="K3142" i="27"/>
  <c r="K3138" i="27"/>
  <c r="K3136" i="27"/>
  <c r="H3136" i="27"/>
  <c r="H3140" i="27"/>
  <c r="A3131" i="27" l="1"/>
  <c r="A3135" i="27"/>
  <c r="A3136" i="27"/>
  <c r="A3138" i="27"/>
  <c r="A3132" i="27"/>
  <c r="A3133" i="27"/>
  <c r="A3134" i="27"/>
  <c r="AZ59" i="34"/>
  <c r="H3141" i="27"/>
  <c r="K3141" i="27"/>
  <c r="I3142" i="27"/>
  <c r="J3140" i="27"/>
  <c r="I3137" i="27"/>
  <c r="K3139" i="27"/>
  <c r="J3137" i="27"/>
  <c r="H3138" i="27"/>
  <c r="H3139" i="27"/>
  <c r="H3142" i="27"/>
  <c r="I3138" i="27"/>
  <c r="J3141" i="27"/>
  <c r="J3142" i="27"/>
  <c r="K3140" i="27"/>
  <c r="K3146" i="27"/>
  <c r="A3142" i="27" l="1"/>
  <c r="A3141" i="27"/>
  <c r="A3137" i="27"/>
  <c r="A3139" i="27"/>
  <c r="A3140" i="27"/>
  <c r="AZ60" i="34"/>
  <c r="K3148" i="27"/>
  <c r="K3147" i="27"/>
  <c r="H3145" i="27"/>
  <c r="H3148" i="27"/>
  <c r="I3145" i="27"/>
  <c r="J3148" i="27"/>
  <c r="J3145" i="27"/>
  <c r="I3147" i="27"/>
  <c r="J3143" i="27"/>
  <c r="H3143" i="27"/>
  <c r="H3147" i="27"/>
  <c r="J3153" i="27"/>
  <c r="K3143" i="27"/>
  <c r="I3144" i="27"/>
  <c r="I3146" i="27"/>
  <c r="H3144" i="27"/>
  <c r="K3144" i="27"/>
  <c r="K3145" i="27"/>
  <c r="J3147" i="27"/>
  <c r="J3146" i="27"/>
  <c r="H3146" i="27"/>
  <c r="I3148" i="27"/>
  <c r="J3144" i="27"/>
  <c r="I3143" i="27"/>
  <c r="A3144" i="27" l="1"/>
  <c r="A3146" i="27"/>
  <c r="A3147" i="27"/>
  <c r="A3143" i="27"/>
  <c r="A3145" i="27"/>
  <c r="A3148" i="27"/>
  <c r="AZ61" i="34"/>
  <c r="H3149" i="27"/>
  <c r="H3153" i="27"/>
  <c r="K3149" i="27"/>
  <c r="J3152" i="27"/>
  <c r="I3154" i="27"/>
  <c r="J3150" i="27"/>
  <c r="K3154" i="27"/>
  <c r="J3149" i="27"/>
  <c r="J3151" i="27"/>
  <c r="K3151" i="27"/>
  <c r="J3154" i="27"/>
  <c r="I3150" i="27"/>
  <c r="K3150" i="27"/>
  <c r="K3152" i="27"/>
  <c r="H3154" i="27"/>
  <c r="I3153" i="27"/>
  <c r="I3151" i="27"/>
  <c r="H3150" i="27"/>
  <c r="I3149" i="27"/>
  <c r="H3152" i="27"/>
  <c r="K3153" i="27"/>
  <c r="I3152" i="27"/>
  <c r="H3151" i="27"/>
  <c r="J3155" i="27"/>
  <c r="A3153" i="27" l="1"/>
  <c r="A3154" i="27"/>
  <c r="A3151" i="27"/>
  <c r="A3149" i="27"/>
  <c r="A3150" i="27"/>
  <c r="A3152" i="27"/>
  <c r="AZ62" i="34"/>
  <c r="I3157" i="27"/>
  <c r="I3155" i="27"/>
  <c r="I3156" i="27"/>
  <c r="H3157" i="27"/>
  <c r="J3157" i="27"/>
  <c r="J3156" i="27"/>
  <c r="H3156" i="27"/>
  <c r="J3160" i="27"/>
  <c r="J3158" i="27"/>
  <c r="K3157" i="27"/>
  <c r="K3158" i="27"/>
  <c r="H3155" i="27"/>
  <c r="I3159" i="27"/>
  <c r="H3160" i="27"/>
  <c r="I3158" i="27"/>
  <c r="K3159" i="27"/>
  <c r="H3159" i="27"/>
  <c r="H3158" i="27"/>
  <c r="I3162" i="27"/>
  <c r="I3163" i="27"/>
  <c r="K3155" i="27"/>
  <c r="J3159" i="27"/>
  <c r="K3156" i="27"/>
  <c r="I3160" i="27"/>
  <c r="K3160" i="27"/>
  <c r="A3159" i="27" l="1"/>
  <c r="A3155" i="27"/>
  <c r="A3158" i="27"/>
  <c r="A3160" i="27"/>
  <c r="A3156" i="27"/>
  <c r="A3157" i="27"/>
  <c r="AZ63" i="34"/>
  <c r="J3161" i="27"/>
  <c r="I3165" i="27"/>
  <c r="K3162" i="27"/>
  <c r="I3171" i="27"/>
  <c r="H3168" i="27"/>
  <c r="J3166" i="27"/>
  <c r="H3166" i="27"/>
  <c r="J3163" i="27"/>
  <c r="I3164" i="27"/>
  <c r="H3161" i="27"/>
  <c r="K3166" i="27"/>
  <c r="I3166" i="27"/>
  <c r="H3162" i="27"/>
  <c r="H3163" i="27"/>
  <c r="J3162" i="27"/>
  <c r="K3165" i="27"/>
  <c r="H3165" i="27"/>
  <c r="K3163" i="27"/>
  <c r="J3165" i="27"/>
  <c r="K3161" i="27"/>
  <c r="J3164" i="27"/>
  <c r="H3164" i="27"/>
  <c r="K3164" i="27"/>
  <c r="I3161" i="27"/>
  <c r="H3169" i="27"/>
  <c r="I3172" i="27"/>
  <c r="A3164" i="27" l="1"/>
  <c r="A3165" i="27"/>
  <c r="A3162" i="27"/>
  <c r="A3163" i="27"/>
  <c r="A3166" i="27"/>
  <c r="A3161" i="27"/>
  <c r="AZ64" i="34"/>
  <c r="K3171" i="27"/>
  <c r="J3169" i="27"/>
  <c r="J3167" i="27"/>
  <c r="H3171" i="27"/>
  <c r="J3172" i="27"/>
  <c r="K3170" i="27"/>
  <c r="J3171" i="27"/>
  <c r="H3170" i="27"/>
  <c r="I3173" i="27"/>
  <c r="I3169" i="27"/>
  <c r="H3167" i="27"/>
  <c r="K3167" i="27"/>
  <c r="J3168" i="27"/>
  <c r="H3172" i="27"/>
  <c r="K3169" i="27"/>
  <c r="K3175" i="27"/>
  <c r="I3167" i="27"/>
  <c r="I3168" i="27"/>
  <c r="J3170" i="27"/>
  <c r="K3172" i="27"/>
  <c r="I3170" i="27"/>
  <c r="K3168" i="27"/>
  <c r="K3178" i="27"/>
  <c r="I3178" i="27"/>
  <c r="A3170" i="27" l="1"/>
  <c r="A3168" i="27"/>
  <c r="A3171" i="27"/>
  <c r="A3172" i="27"/>
  <c r="A3167" i="27"/>
  <c r="A3169" i="27"/>
  <c r="AZ65" i="34"/>
  <c r="K3173" i="27"/>
  <c r="J3177" i="27"/>
  <c r="J3173" i="27"/>
  <c r="J3178" i="27"/>
  <c r="H3174" i="27"/>
  <c r="H3175" i="27"/>
  <c r="I3177" i="27"/>
  <c r="J3176" i="27"/>
  <c r="H3176" i="27"/>
  <c r="H3173" i="27"/>
  <c r="J3175" i="27"/>
  <c r="I3175" i="27"/>
  <c r="K3177" i="27"/>
  <c r="K3174" i="27"/>
  <c r="H3178" i="27"/>
  <c r="J3174" i="27"/>
  <c r="I3174" i="27"/>
  <c r="K3176" i="27"/>
  <c r="H3177" i="27"/>
  <c r="I3176" i="27"/>
  <c r="A3174" i="27" l="1"/>
  <c r="A3175" i="27"/>
  <c r="A3176" i="27"/>
  <c r="A3178" i="27"/>
  <c r="A3173" i="27"/>
  <c r="A3177" i="27"/>
  <c r="AZ66" i="34"/>
  <c r="J3181" i="27"/>
  <c r="J3180" i="27"/>
  <c r="H3179" i="27"/>
  <c r="K3182" i="27"/>
  <c r="I3179" i="27"/>
  <c r="H3180" i="27"/>
  <c r="I3180" i="27"/>
  <c r="H3183" i="27"/>
  <c r="H3188" i="27"/>
  <c r="K3179" i="27"/>
  <c r="I3184" i="27"/>
  <c r="K3184" i="27"/>
  <c r="K3181" i="27"/>
  <c r="J3184" i="27"/>
  <c r="K3183" i="27"/>
  <c r="K3180" i="27"/>
  <c r="H3184" i="27"/>
  <c r="I3190" i="27"/>
  <c r="I3181" i="27"/>
  <c r="H3181" i="27"/>
  <c r="H3182" i="27"/>
  <c r="H3187" i="27"/>
  <c r="J3183" i="27"/>
  <c r="J3179" i="27"/>
  <c r="I3183" i="27"/>
  <c r="I3186" i="27"/>
  <c r="J3186" i="27"/>
  <c r="I3182" i="27"/>
  <c r="J3182" i="27"/>
  <c r="I3185" i="27"/>
  <c r="I3187" i="27"/>
  <c r="A3182" i="27" l="1"/>
  <c r="A3179" i="27"/>
  <c r="A3183" i="27"/>
  <c r="A3184" i="27"/>
  <c r="A3180" i="27"/>
  <c r="A3181" i="27"/>
  <c r="AZ67" i="34"/>
  <c r="I3188" i="27"/>
  <c r="K3188" i="27"/>
  <c r="K3189" i="27"/>
  <c r="K3185" i="27"/>
  <c r="J3188" i="27"/>
  <c r="H3185" i="27"/>
  <c r="H3186" i="27"/>
  <c r="K3186" i="27"/>
  <c r="J3185" i="27"/>
  <c r="K3187" i="27"/>
  <c r="J3189" i="27"/>
  <c r="H3189" i="27"/>
  <c r="I3189" i="27"/>
  <c r="H3190" i="27"/>
  <c r="K3190" i="27"/>
  <c r="J3190" i="27"/>
  <c r="J3195" i="27"/>
  <c r="J3187" i="27"/>
  <c r="A3187" i="27" l="1"/>
  <c r="A3190" i="27"/>
  <c r="A3189" i="27"/>
  <c r="A3185" i="27"/>
  <c r="A3186" i="27"/>
  <c r="A3188" i="27"/>
  <c r="AZ68" i="34"/>
  <c r="I3191" i="27"/>
  <c r="K3200" i="27"/>
  <c r="J3192" i="27"/>
  <c r="I3194" i="27"/>
  <c r="K3191" i="27"/>
  <c r="J3194" i="27"/>
  <c r="H3193" i="27"/>
  <c r="J3191" i="27"/>
  <c r="H3196" i="27"/>
  <c r="I3192" i="27"/>
  <c r="K3194" i="27"/>
  <c r="H3201" i="27"/>
  <c r="J3196" i="27"/>
  <c r="J3201" i="27"/>
  <c r="K3196" i="27"/>
  <c r="I3193" i="27"/>
  <c r="K3201" i="27"/>
  <c r="I3195" i="27"/>
  <c r="K3193" i="27"/>
  <c r="K3195" i="27"/>
  <c r="J3200" i="27"/>
  <c r="K3192" i="27"/>
  <c r="I3198" i="27"/>
  <c r="H3192" i="27"/>
  <c r="H3195" i="27"/>
  <c r="H3194" i="27"/>
  <c r="J3193" i="27"/>
  <c r="I3199" i="27"/>
  <c r="H3197" i="27"/>
  <c r="K3197" i="27"/>
  <c r="K3202" i="27"/>
  <c r="H3191" i="27"/>
  <c r="I3196" i="27"/>
  <c r="A3193" i="27" l="1"/>
  <c r="A3200" i="27"/>
  <c r="A3195" i="27"/>
  <c r="A3201" i="27"/>
  <c r="A3196" i="27"/>
  <c r="A3191" i="27"/>
  <c r="A3194" i="27"/>
  <c r="A3192" i="27"/>
  <c r="AZ69" i="34"/>
  <c r="H3200" i="27"/>
  <c r="K3206" i="27"/>
  <c r="H3206" i="27"/>
  <c r="I3208" i="27"/>
  <c r="I3206" i="27"/>
  <c r="J3199" i="27"/>
  <c r="J3198" i="27"/>
  <c r="H3202" i="27"/>
  <c r="I3197" i="27"/>
  <c r="I3200" i="27"/>
  <c r="J3203" i="27"/>
  <c r="J3202" i="27"/>
  <c r="K3207" i="27"/>
  <c r="J3197" i="27"/>
  <c r="I3201" i="27"/>
  <c r="K3198" i="27"/>
  <c r="I3202" i="27"/>
  <c r="K3199" i="27"/>
  <c r="H3199" i="27"/>
  <c r="H3198" i="27"/>
  <c r="A3197" i="27" l="1"/>
  <c r="A3202" i="27"/>
  <c r="A3198" i="27"/>
  <c r="A3199" i="27"/>
  <c r="AZ70" i="34"/>
  <c r="K3203" i="27"/>
  <c r="J3207" i="27"/>
  <c r="K3205" i="27"/>
  <c r="I3203" i="27"/>
  <c r="K3208" i="27"/>
  <c r="J3208" i="27"/>
  <c r="H3203" i="27"/>
  <c r="H3205" i="27"/>
  <c r="J3204" i="27"/>
  <c r="H3207" i="27"/>
  <c r="K3204" i="27"/>
  <c r="I3204" i="27"/>
  <c r="H3204" i="27"/>
  <c r="J3205" i="27"/>
  <c r="I3207" i="27"/>
  <c r="I3205" i="27"/>
  <c r="J3206" i="27"/>
  <c r="H3208" i="27"/>
  <c r="A3206" i="27" l="1"/>
  <c r="A3205" i="27"/>
  <c r="A3204" i="27"/>
  <c r="A3208" i="27"/>
  <c r="A3207" i="27"/>
  <c r="A3203" i="27"/>
  <c r="AZ71" i="34"/>
  <c r="H3214" i="27"/>
  <c r="K3209" i="27"/>
  <c r="K3214" i="27"/>
  <c r="J3214" i="27"/>
  <c r="H3213" i="27"/>
  <c r="J3213" i="27"/>
  <c r="J3212" i="27"/>
  <c r="I3214" i="27"/>
  <c r="I3213" i="27"/>
  <c r="J3217" i="27"/>
  <c r="K3211" i="27"/>
  <c r="J3211" i="27"/>
  <c r="I3210" i="27"/>
  <c r="J3210" i="27"/>
  <c r="I3217" i="27"/>
  <c r="K3216" i="27"/>
  <c r="J3209" i="27"/>
  <c r="H3217" i="27"/>
  <c r="I3211" i="27"/>
  <c r="K3212" i="27"/>
  <c r="K3210" i="27"/>
  <c r="H3211" i="27"/>
  <c r="H3212" i="27"/>
  <c r="I3212" i="27"/>
  <c r="I3209" i="27"/>
  <c r="H3210" i="27"/>
  <c r="K3213" i="27"/>
  <c r="H3209" i="27"/>
  <c r="A3209" i="27" l="1"/>
  <c r="A3210" i="27"/>
  <c r="A3211" i="27"/>
  <c r="A3212" i="27"/>
  <c r="A3213" i="27"/>
  <c r="A3214" i="27"/>
  <c r="AZ72" i="34"/>
  <c r="H3216" i="27"/>
  <c r="I3221" i="27"/>
  <c r="I3216" i="27"/>
  <c r="J3225" i="27"/>
  <c r="I3215" i="27"/>
  <c r="J3223" i="27"/>
  <c r="H3218" i="27"/>
  <c r="H3223" i="27"/>
  <c r="I3219" i="27"/>
  <c r="J3218" i="27"/>
  <c r="I3223" i="27"/>
  <c r="K3223" i="27"/>
  <c r="J3220" i="27"/>
  <c r="J3219" i="27"/>
  <c r="J3221" i="27"/>
  <c r="H3222" i="27"/>
  <c r="K3215" i="27"/>
  <c r="H3215" i="27"/>
  <c r="K3219" i="27"/>
  <c r="I3218" i="27"/>
  <c r="H3219" i="27"/>
  <c r="K3224" i="27"/>
  <c r="J3224" i="27"/>
  <c r="K3221" i="27"/>
  <c r="H3220" i="27"/>
  <c r="I3220" i="27"/>
  <c r="K3217" i="27"/>
  <c r="J3226" i="27"/>
  <c r="H3221" i="27"/>
  <c r="K3218" i="27"/>
  <c r="K3220" i="27"/>
  <c r="K3226" i="27"/>
  <c r="J3215" i="27"/>
  <c r="J3216" i="27"/>
  <c r="H3224" i="27"/>
  <c r="A3216" i="27" l="1"/>
  <c r="A3215" i="27"/>
  <c r="A3226" i="27"/>
  <c r="A3217" i="27"/>
  <c r="A3224" i="27"/>
  <c r="A3221" i="27"/>
  <c r="A3219" i="27"/>
  <c r="A3220" i="27"/>
  <c r="A3218" i="27"/>
  <c r="A3223" i="27"/>
  <c r="AZ73" i="34"/>
  <c r="H3226" i="27"/>
  <c r="I3222" i="27"/>
  <c r="K3222" i="27"/>
  <c r="J3222" i="27"/>
  <c r="I3226" i="27"/>
  <c r="I3224" i="27"/>
  <c r="I3225" i="27"/>
  <c r="H3225" i="27"/>
  <c r="K3225" i="27"/>
  <c r="A3225" i="27" l="1"/>
  <c r="A3222" i="27"/>
  <c r="AZ74" i="34"/>
  <c r="I3230" i="27"/>
  <c r="I3238" i="27"/>
  <c r="J3230" i="27"/>
  <c r="K3232" i="27"/>
  <c r="J3229" i="27"/>
  <c r="I3228" i="27"/>
  <c r="I3232" i="27"/>
  <c r="K3229" i="27"/>
  <c r="J3236" i="27"/>
  <c r="K3227" i="27"/>
  <c r="H3238" i="27"/>
  <c r="J3232" i="27"/>
  <c r="H3232" i="27"/>
  <c r="K3228" i="27"/>
  <c r="H3228" i="27"/>
  <c r="J3227" i="27"/>
  <c r="H3231" i="27"/>
  <c r="H3229" i="27"/>
  <c r="H3235" i="27"/>
  <c r="J3228" i="27"/>
  <c r="K3236" i="27"/>
  <c r="I3231" i="27"/>
  <c r="I3227" i="27"/>
  <c r="K3230" i="27"/>
  <c r="I3229" i="27"/>
  <c r="J3231" i="27"/>
  <c r="J3233" i="27"/>
  <c r="J3235" i="27"/>
  <c r="K3235" i="27"/>
  <c r="H3227" i="27"/>
  <c r="H3230" i="27"/>
  <c r="K3233" i="27"/>
  <c r="K3231" i="27"/>
  <c r="A3235" i="27" l="1"/>
  <c r="A3233" i="27"/>
  <c r="A3231" i="27"/>
  <c r="A3228" i="27"/>
  <c r="A3227" i="27"/>
  <c r="A3232" i="27"/>
  <c r="A3236" i="27"/>
  <c r="A3229" i="27"/>
  <c r="A3230" i="27"/>
  <c r="AZ75" i="34"/>
  <c r="H3234" i="27"/>
  <c r="J3244" i="27"/>
  <c r="J3238" i="27"/>
  <c r="J3237" i="27"/>
  <c r="I3234" i="27"/>
  <c r="H3236" i="27"/>
  <c r="H3237" i="27"/>
  <c r="K3241" i="27"/>
  <c r="I3233" i="27"/>
  <c r="H3233" i="27"/>
  <c r="K3238" i="27"/>
  <c r="K3237" i="27"/>
  <c r="I3244" i="27"/>
  <c r="I3235" i="27"/>
  <c r="I3237" i="27"/>
  <c r="I3240" i="27"/>
  <c r="H3239" i="27"/>
  <c r="J3234" i="27"/>
  <c r="H3240" i="27"/>
  <c r="I3236" i="27"/>
  <c r="K3234" i="27"/>
  <c r="J3243" i="27"/>
  <c r="A3234" i="27" l="1"/>
  <c r="A3237" i="27"/>
  <c r="A3238" i="27"/>
  <c r="AZ76" i="34"/>
  <c r="K3240" i="27"/>
  <c r="H3241" i="27"/>
  <c r="H3243" i="27"/>
  <c r="I3243" i="27"/>
  <c r="J3242" i="27"/>
  <c r="J3239" i="27"/>
  <c r="H3242" i="27"/>
  <c r="J3241" i="27"/>
  <c r="I3242" i="27"/>
  <c r="H3249" i="27"/>
  <c r="J3240" i="27"/>
  <c r="K3244" i="27"/>
  <c r="K3239" i="27"/>
  <c r="H3244" i="27"/>
  <c r="K3243" i="27"/>
  <c r="K3242" i="27"/>
  <c r="I3241" i="27"/>
  <c r="I3239" i="27"/>
  <c r="A3243" i="27" l="1"/>
  <c r="A3244" i="27"/>
  <c r="A3240" i="27"/>
  <c r="A3241" i="27"/>
  <c r="A3239" i="27"/>
  <c r="A3242" i="27"/>
  <c r="AZ77" i="34"/>
  <c r="J3252" i="27"/>
  <c r="K3249" i="27"/>
  <c r="H3246" i="27"/>
  <c r="H3250" i="27"/>
  <c r="H3247" i="27"/>
  <c r="K3247" i="27"/>
  <c r="I3249" i="27"/>
  <c r="J3245" i="27"/>
  <c r="J3249" i="27"/>
  <c r="I3254" i="27"/>
  <c r="I3248" i="27"/>
  <c r="K3252" i="27"/>
  <c r="K3250" i="27"/>
  <c r="J3248" i="27"/>
  <c r="I3251" i="27"/>
  <c r="I3253" i="27"/>
  <c r="I3255" i="27"/>
  <c r="K3246" i="27"/>
  <c r="K3251" i="27"/>
  <c r="I3247" i="27"/>
  <c r="J3250" i="27"/>
  <c r="I3246" i="27"/>
  <c r="H3248" i="27"/>
  <c r="I3245" i="27"/>
  <c r="I3250" i="27"/>
  <c r="J3246" i="27"/>
  <c r="K3245" i="27"/>
  <c r="J3247" i="27"/>
  <c r="K3256" i="27"/>
  <c r="H3245" i="27"/>
  <c r="K3248" i="27"/>
  <c r="A3247" i="27" l="1"/>
  <c r="A3246" i="27"/>
  <c r="A3250" i="27"/>
  <c r="A3248" i="27"/>
  <c r="A3249" i="27"/>
  <c r="A3245" i="27"/>
  <c r="A3252" i="27"/>
  <c r="AZ78" i="34"/>
  <c r="H3255" i="27"/>
  <c r="H3252" i="27"/>
  <c r="H3253" i="27"/>
  <c r="J3256" i="27"/>
  <c r="H3256" i="27"/>
  <c r="I3252" i="27"/>
  <c r="J3251" i="27"/>
  <c r="J3255" i="27"/>
  <c r="I3256" i="27"/>
  <c r="K3253" i="27"/>
  <c r="K3255" i="27"/>
  <c r="H3259" i="27"/>
  <c r="K3254" i="27"/>
  <c r="J3253" i="27"/>
  <c r="H3254" i="27"/>
  <c r="H3251" i="27"/>
  <c r="J3254" i="27"/>
  <c r="A3254" i="27" l="1"/>
  <c r="A3253" i="27"/>
  <c r="A3255" i="27"/>
  <c r="A3251" i="27"/>
  <c r="A3256" i="27"/>
  <c r="AZ79" i="34"/>
  <c r="K3259" i="27"/>
  <c r="J3259" i="27"/>
  <c r="H3258" i="27"/>
  <c r="I3258" i="27"/>
  <c r="H3267" i="27"/>
  <c r="K3265" i="27"/>
  <c r="J3261" i="27"/>
  <c r="I3262" i="27"/>
  <c r="K3260" i="27"/>
  <c r="J3265" i="27"/>
  <c r="H3264" i="27"/>
  <c r="H3263" i="27"/>
  <c r="H3261" i="27"/>
  <c r="K3263" i="27"/>
  <c r="K3258" i="27"/>
  <c r="K3267" i="27"/>
  <c r="I3257" i="27"/>
  <c r="H3257" i="27"/>
  <c r="I3264" i="27"/>
  <c r="K3262" i="27"/>
  <c r="I3263" i="27"/>
  <c r="I3259" i="27"/>
  <c r="J3258" i="27"/>
  <c r="K3257" i="27"/>
  <c r="K3264" i="27"/>
  <c r="J3262" i="27"/>
  <c r="K3261" i="27"/>
  <c r="H3262" i="27"/>
  <c r="J3257" i="27"/>
  <c r="J3260" i="27"/>
  <c r="H3260" i="27"/>
  <c r="J3268" i="27"/>
  <c r="I3266" i="27"/>
  <c r="I3261" i="27"/>
  <c r="I3260" i="27"/>
  <c r="A3260" i="27" l="1"/>
  <c r="A3257" i="27"/>
  <c r="A3262" i="27"/>
  <c r="A3258" i="27"/>
  <c r="A3265" i="27"/>
  <c r="A3261" i="27"/>
  <c r="A3259" i="27"/>
  <c r="AZ80" i="34"/>
  <c r="J3274" i="27"/>
  <c r="H3271" i="27"/>
  <c r="I3271" i="27"/>
  <c r="H3270" i="27"/>
  <c r="J3267" i="27"/>
  <c r="H3266" i="27"/>
  <c r="I3269" i="27"/>
  <c r="J3266" i="27"/>
  <c r="K3273" i="27"/>
  <c r="J3264" i="27"/>
  <c r="H3269" i="27"/>
  <c r="K3269" i="27"/>
  <c r="J3263" i="27"/>
  <c r="I3268" i="27"/>
  <c r="K3271" i="27"/>
  <c r="H3274" i="27"/>
  <c r="H3265" i="27"/>
  <c r="H3268" i="27"/>
  <c r="I3265" i="27"/>
  <c r="I3267" i="27"/>
  <c r="K3268" i="27"/>
  <c r="K3266" i="27"/>
  <c r="J3270" i="27"/>
  <c r="J3271" i="27"/>
  <c r="J3269" i="27"/>
  <c r="A3269" i="27" l="1"/>
  <c r="A3271" i="27"/>
  <c r="A3268" i="27"/>
  <c r="A3263" i="27"/>
  <c r="A3264" i="27"/>
  <c r="A3266" i="27"/>
  <c r="A3267" i="27"/>
  <c r="AZ81" i="34"/>
  <c r="I3270" i="27"/>
  <c r="J3275" i="27"/>
  <c r="I3280" i="27"/>
  <c r="H3272" i="27"/>
  <c r="H3273" i="27"/>
  <c r="H3275" i="27"/>
  <c r="H3280" i="27"/>
  <c r="K3274" i="27"/>
  <c r="I3273" i="27"/>
  <c r="I3272" i="27"/>
  <c r="J3273" i="27"/>
  <c r="K3270" i="27"/>
  <c r="K3272" i="27"/>
  <c r="J3272" i="27"/>
  <c r="I3274" i="27"/>
  <c r="K3279" i="27"/>
  <c r="A3272" i="27" l="1"/>
  <c r="A3270" i="27"/>
  <c r="A3273" i="27"/>
  <c r="A3274" i="27"/>
  <c r="AZ82" i="34"/>
  <c r="J3276" i="27"/>
  <c r="H3276" i="27"/>
  <c r="H3279" i="27"/>
  <c r="J3277" i="27"/>
  <c r="K3280" i="27"/>
  <c r="I3278" i="27"/>
  <c r="H3277" i="27"/>
  <c r="J3278" i="27"/>
  <c r="H3278" i="27"/>
  <c r="J3279" i="27"/>
  <c r="I3277" i="27"/>
  <c r="K3278" i="27"/>
  <c r="I3276" i="27"/>
  <c r="J3280" i="27"/>
  <c r="K3277" i="27"/>
  <c r="K3276" i="27"/>
  <c r="I3279" i="27"/>
  <c r="I3275" i="27"/>
  <c r="K3275" i="27"/>
  <c r="A3275" i="27" l="1"/>
  <c r="A3280" i="27"/>
  <c r="A3279" i="27"/>
  <c r="A3278" i="27"/>
  <c r="A3277" i="27"/>
  <c r="A3276" i="27"/>
  <c r="AZ83" i="34"/>
  <c r="I3284" i="27"/>
  <c r="K3286" i="27"/>
  <c r="I3285" i="27"/>
  <c r="K3291" i="27"/>
  <c r="I3282" i="27"/>
  <c r="I3281" i="27"/>
  <c r="H3284" i="27"/>
  <c r="I3283" i="27"/>
  <c r="J3281" i="27"/>
  <c r="H3281" i="27"/>
  <c r="K3289" i="27"/>
  <c r="J3285" i="27"/>
  <c r="J3291" i="27"/>
  <c r="I3287" i="27"/>
  <c r="H3288" i="27"/>
  <c r="J3282" i="27"/>
  <c r="J3283" i="27"/>
  <c r="I3290" i="27"/>
  <c r="K3282" i="27"/>
  <c r="K3285" i="27"/>
  <c r="J3284" i="27"/>
  <c r="I3286" i="27"/>
  <c r="I3291" i="27"/>
  <c r="K3288" i="27"/>
  <c r="H3283" i="27"/>
  <c r="H3285" i="27"/>
  <c r="K3283" i="27"/>
  <c r="J3286" i="27"/>
  <c r="J3289" i="27"/>
  <c r="H3286" i="27"/>
  <c r="K3281" i="27"/>
  <c r="H3282" i="27"/>
  <c r="I3292" i="27"/>
  <c r="K3284" i="27"/>
  <c r="A3289" i="27" l="1"/>
  <c r="A3286" i="27"/>
  <c r="A3284" i="27"/>
  <c r="A3283" i="27"/>
  <c r="A3282" i="27"/>
  <c r="A3291" i="27"/>
  <c r="A3285" i="27"/>
  <c r="A3281" i="27"/>
  <c r="AZ84" i="34"/>
  <c r="H3292" i="27"/>
  <c r="I3289" i="27"/>
  <c r="K3292" i="27"/>
  <c r="K3287" i="27"/>
  <c r="K3295" i="27"/>
  <c r="I3288" i="27"/>
  <c r="H3289" i="27"/>
  <c r="J3290" i="27"/>
  <c r="J3287" i="27"/>
  <c r="J3288" i="27"/>
  <c r="H3291" i="27"/>
  <c r="J3297" i="27"/>
  <c r="J3292" i="27"/>
  <c r="H3290" i="27"/>
  <c r="H3287" i="27"/>
  <c r="K3290" i="27"/>
  <c r="A3292" i="27" l="1"/>
  <c r="A3288" i="27"/>
  <c r="A3287" i="27"/>
  <c r="A3290" i="27"/>
  <c r="AZ85" i="34"/>
  <c r="H3302" i="27"/>
  <c r="I3295" i="27"/>
  <c r="K3296" i="27"/>
  <c r="K3294" i="27"/>
  <c r="H3293" i="27"/>
  <c r="I3301" i="27"/>
  <c r="J3298" i="27"/>
  <c r="I3298" i="27"/>
  <c r="H3301" i="27"/>
  <c r="H3300" i="27"/>
  <c r="H3294" i="27"/>
  <c r="J3295" i="27"/>
  <c r="K3303" i="27"/>
  <c r="I3302" i="27"/>
  <c r="J3299" i="27"/>
  <c r="J3296" i="27"/>
  <c r="I3296" i="27"/>
  <c r="J3304" i="27"/>
  <c r="I3297" i="27"/>
  <c r="I3304" i="27"/>
  <c r="H3297" i="27"/>
  <c r="J3294" i="27"/>
  <c r="I3294" i="27"/>
  <c r="J3293" i="27"/>
  <c r="K3293" i="27"/>
  <c r="H3296" i="27"/>
  <c r="H3298" i="27"/>
  <c r="I3293" i="27"/>
  <c r="H3295" i="27"/>
  <c r="K3298" i="27"/>
  <c r="K3297" i="27"/>
  <c r="A3297" i="27" l="1"/>
  <c r="A3293" i="27"/>
  <c r="A3294" i="27"/>
  <c r="A3296" i="27"/>
  <c r="A3295" i="27"/>
  <c r="A3298" i="27"/>
  <c r="AZ86" i="34"/>
  <c r="H3299" i="27"/>
  <c r="K3299" i="27"/>
  <c r="H3304" i="27"/>
  <c r="H3306" i="27"/>
  <c r="H3307" i="27"/>
  <c r="K3304" i="27"/>
  <c r="K3302" i="27"/>
  <c r="K3300" i="27"/>
  <c r="J3307" i="27"/>
  <c r="I3308" i="27"/>
  <c r="H3308" i="27"/>
  <c r="J3300" i="27"/>
  <c r="I3300" i="27"/>
  <c r="I3303" i="27"/>
  <c r="K3308" i="27"/>
  <c r="J3306" i="27"/>
  <c r="J3302" i="27"/>
  <c r="K3306" i="27"/>
  <c r="J3308" i="27"/>
  <c r="H3303" i="27"/>
  <c r="J3301" i="27"/>
  <c r="J3303" i="27"/>
  <c r="H3309" i="27"/>
  <c r="K3301" i="27"/>
  <c r="K3305" i="27"/>
  <c r="I3299" i="27"/>
  <c r="A3303" i="27" l="1"/>
  <c r="A3301" i="27"/>
  <c r="A3308" i="27"/>
  <c r="A3302" i="27"/>
  <c r="A3306" i="27"/>
  <c r="A3300" i="27"/>
  <c r="A3304" i="27"/>
  <c r="A3299" i="27"/>
  <c r="AZ87" i="34"/>
  <c r="H3305" i="27"/>
  <c r="J3305" i="27"/>
  <c r="I3306" i="27"/>
  <c r="I3310" i="27"/>
  <c r="K3310" i="27"/>
  <c r="K3307" i="27"/>
  <c r="K3309" i="27"/>
  <c r="I3307" i="27"/>
  <c r="J3310" i="27"/>
  <c r="H3310" i="27"/>
  <c r="I3305" i="27"/>
  <c r="I3309" i="27"/>
  <c r="J3309" i="27"/>
  <c r="I3313" i="27"/>
  <c r="A3309" i="27" l="1"/>
  <c r="A3310" i="27"/>
  <c r="A3307" i="27"/>
  <c r="A3305" i="27"/>
  <c r="AZ88" i="34"/>
  <c r="I3312" i="27"/>
  <c r="J3311" i="27"/>
  <c r="K3311" i="27"/>
  <c r="H3313" i="27"/>
  <c r="J3316" i="27"/>
  <c r="I3314" i="27"/>
  <c r="H3312" i="27"/>
  <c r="J3315" i="27"/>
  <c r="K3315" i="27"/>
  <c r="H3315" i="27"/>
  <c r="H3311" i="27"/>
  <c r="I3315" i="27"/>
  <c r="I3316" i="27"/>
  <c r="I3311" i="27"/>
  <c r="J3312" i="27"/>
  <c r="H3316" i="27"/>
  <c r="K3314" i="27"/>
  <c r="H3314" i="27"/>
  <c r="K3313" i="27"/>
  <c r="J3313" i="27"/>
  <c r="J3314" i="27"/>
  <c r="K3316" i="27"/>
  <c r="K3312" i="27"/>
  <c r="I3319" i="27"/>
  <c r="K3319" i="27"/>
  <c r="H3321" i="27"/>
  <c r="K3322" i="27"/>
  <c r="J3322" i="27"/>
  <c r="K3318" i="27"/>
  <c r="H3317" i="27"/>
  <c r="K3320" i="27"/>
  <c r="J3319" i="27"/>
  <c r="I3322" i="27"/>
  <c r="H3319" i="27"/>
  <c r="I3320" i="27"/>
  <c r="K3317" i="27"/>
  <c r="J3320" i="27"/>
  <c r="H3318" i="27"/>
  <c r="J3321" i="27"/>
  <c r="I3321" i="27"/>
  <c r="H3320" i="27"/>
  <c r="I3318" i="27"/>
  <c r="I3317" i="27"/>
  <c r="J3318" i="27"/>
  <c r="J3317" i="27"/>
  <c r="K3321" i="27"/>
  <c r="H3322" i="27"/>
  <c r="A3317" i="27" l="1"/>
  <c r="A3318" i="27"/>
  <c r="A3321" i="27"/>
  <c r="A3320" i="27"/>
  <c r="A3319" i="27"/>
  <c r="A3322" i="27"/>
  <c r="A3314" i="27"/>
  <c r="A3313" i="27"/>
  <c r="A3312" i="27"/>
  <c r="A3315" i="27"/>
  <c r="A3316" i="27"/>
  <c r="A3311" i="27"/>
</calcChain>
</file>

<file path=xl/sharedStrings.xml><?xml version="1.0" encoding="utf-8"?>
<sst xmlns="http://schemas.openxmlformats.org/spreadsheetml/2006/main" count="16706" uniqueCount="7144">
  <si>
    <t>Reporting Period End Date</t>
  </si>
  <si>
    <t>Module</t>
  </si>
  <si>
    <t>Baseline N#</t>
  </si>
  <si>
    <t>Baseline D#</t>
  </si>
  <si>
    <t>Baseline %</t>
  </si>
  <si>
    <t>Objectives</t>
  </si>
  <si>
    <t>Target N#</t>
  </si>
  <si>
    <t>Target D#</t>
  </si>
  <si>
    <t>Target %</t>
  </si>
  <si>
    <t>Comments</t>
  </si>
  <si>
    <t>Custom Indicator</t>
  </si>
  <si>
    <t>Country</t>
  </si>
  <si>
    <t>Goal Number</t>
  </si>
  <si>
    <t>Goals</t>
  </si>
  <si>
    <t>Objective Number</t>
  </si>
  <si>
    <t>Impact Indicators</t>
  </si>
  <si>
    <t>Modules</t>
  </si>
  <si>
    <t>Module Number</t>
  </si>
  <si>
    <t>Baseline Source</t>
  </si>
  <si>
    <t>Required Disaggregation</t>
  </si>
  <si>
    <t>Impact Indicator Number</t>
  </si>
  <si>
    <t>Outcome Indicators</t>
  </si>
  <si>
    <t>Outcome Indicator Number</t>
  </si>
  <si>
    <t>Coverage Indicators</t>
  </si>
  <si>
    <t>Intervention Number</t>
  </si>
  <si>
    <t>Coverage Indicator Number</t>
  </si>
  <si>
    <t>Report Due Date</t>
  </si>
  <si>
    <t>Disaggregation</t>
  </si>
  <si>
    <t>Baseline Value</t>
  </si>
  <si>
    <t>Baseline Year</t>
  </si>
  <si>
    <t>Coverage</t>
  </si>
  <si>
    <t>Page Navigation</t>
  </si>
  <si>
    <t>Interventions</t>
  </si>
  <si>
    <t>Only required if you have Work plan Tracking Measures</t>
  </si>
  <si>
    <t>Category</t>
  </si>
  <si>
    <t>Performance Framework  - Overview - Section A</t>
  </si>
  <si>
    <t>Performance Framework - Impact Indicators - Section B</t>
  </si>
  <si>
    <t xml:space="preserve"> </t>
  </si>
  <si>
    <t>[Reporting Period End Date]</t>
  </si>
  <si>
    <t>Country (Name)</t>
  </si>
  <si>
    <t>[Baseline Value]</t>
  </si>
  <si>
    <t>[Baseline Year]</t>
  </si>
  <si>
    <t>[Baseline Source]</t>
  </si>
  <si>
    <t>Name</t>
  </si>
  <si>
    <t>[Disaggregation Categories]</t>
  </si>
  <si>
    <t>Disaggregation Categories</t>
  </si>
  <si>
    <t>Allow creation from PF</t>
  </si>
  <si>
    <t>[Record ID]</t>
  </si>
  <si>
    <t>Record ID</t>
  </si>
  <si>
    <t>Account (Name)</t>
  </si>
  <si>
    <t>[Account Role ID]</t>
  </si>
  <si>
    <t>Account Role ID</t>
  </si>
  <si>
    <t>--Select--</t>
  </si>
  <si>
    <t>[Goal Name]</t>
  </si>
  <si>
    <t>[Objective Name]</t>
  </si>
  <si>
    <t>Outcome Indicator Name</t>
  </si>
  <si>
    <t>[Baseline N#]</t>
  </si>
  <si>
    <t>[Baseline D#]</t>
  </si>
  <si>
    <t>[Year]</t>
  </si>
  <si>
    <t>Module-Coverage-Intervention Reference - Intervention</t>
  </si>
  <si>
    <t>Module Name</t>
  </si>
  <si>
    <t>Standard Indicator</t>
  </si>
  <si>
    <t>[Account Role Number]</t>
  </si>
  <si>
    <t>[Goal Number]</t>
  </si>
  <si>
    <t>[Objective Number]</t>
  </si>
  <si>
    <t>[Module Number]</t>
  </si>
  <si>
    <t>[Name]</t>
  </si>
  <si>
    <t>Intervention</t>
  </si>
  <si>
    <t>Key Activity</t>
  </si>
  <si>
    <t>[Comments]</t>
  </si>
  <si>
    <t>Module ID</t>
  </si>
  <si>
    <t>Allow Field Update</t>
  </si>
  <si>
    <t>Intervention ID</t>
  </si>
  <si>
    <t>Impact Data - Indicator-Disaggregation Reference</t>
  </si>
  <si>
    <t>[Impact-Outcome Indicator  Reference (Name)]</t>
  </si>
  <si>
    <t>Impact-Outcome Indicator  Reference (Name)</t>
  </si>
  <si>
    <t>[Disaggregation]</t>
  </si>
  <si>
    <t>[Category]</t>
  </si>
  <si>
    <t>Module Reference</t>
  </si>
  <si>
    <t>[Name ID]</t>
  </si>
  <si>
    <t>Standard Intervention</t>
  </si>
  <si>
    <t>[Account]</t>
  </si>
  <si>
    <t>Account</t>
  </si>
  <si>
    <t>Concatenated Name</t>
  </si>
  <si>
    <t>Outcome Data - Indicator-Disaggregation Reference</t>
  </si>
  <si>
    <t>Coverage Data - Indicator-Disaggregation Reference</t>
  </si>
  <si>
    <t>[Coverage Indicator  Reference (Name)]</t>
  </si>
  <si>
    <t>Coverage Indicator  Reference (Name)</t>
  </si>
  <si>
    <t>[Impact Outcome Reference (Name)]</t>
  </si>
  <si>
    <t>Impact Outcome Reference (Name)</t>
  </si>
  <si>
    <t>[Component (Name)]</t>
  </si>
  <si>
    <t>Component (Name)</t>
  </si>
  <si>
    <t>Impact Data - Component - Indicator Reference</t>
  </si>
  <si>
    <t>Outcome Data - Component - Indicator Reference</t>
  </si>
  <si>
    <t>[Module-Coverage-Intervention Reference (Name)]</t>
  </si>
  <si>
    <t>Impact Indicator Name</t>
  </si>
  <si>
    <t xml:space="preserve">Impact Indicator Name </t>
  </si>
  <si>
    <t xml:space="preserve">Outcome Indicator Name </t>
  </si>
  <si>
    <t xml:space="preserve">Coverage Indicator Name </t>
  </si>
  <si>
    <t>Coverage Indicator Name</t>
  </si>
  <si>
    <t>Criterion for Completion</t>
  </si>
  <si>
    <t>Module Data - Component - Indicator Reference</t>
  </si>
  <si>
    <t>[Module (Name)]</t>
  </si>
  <si>
    <t>Column1</t>
  </si>
  <si>
    <t>Column2</t>
  </si>
  <si>
    <t>Column3</t>
  </si>
  <si>
    <t>Column4</t>
  </si>
  <si>
    <t>Name ID</t>
  </si>
  <si>
    <t>Milestone / Target Description</t>
  </si>
  <si>
    <t>Mark if target is TBD?</t>
  </si>
  <si>
    <t>Concatenation of Names</t>
  </si>
  <si>
    <t>Record ID2</t>
  </si>
  <si>
    <t>Reference Record Id</t>
  </si>
  <si>
    <t>Column5</t>
  </si>
  <si>
    <t>Column6</t>
  </si>
  <si>
    <t>Column7</t>
  </si>
  <si>
    <t>Objective Description</t>
  </si>
  <si>
    <t>Querying Account Role for Group of countries</t>
  </si>
  <si>
    <t>Quering Account Role for Single Country</t>
  </si>
  <si>
    <t>[Account (Name)]</t>
  </si>
  <si>
    <t>[Component Name]</t>
  </si>
  <si>
    <t>Component Name</t>
  </si>
  <si>
    <t>Programmatic Report Period Frequency</t>
  </si>
  <si>
    <t>Cumulation type</t>
  </si>
  <si>
    <t>Coverage Data - Module-Coverage-Intervention Reference</t>
  </si>
  <si>
    <t>Column8</t>
  </si>
  <si>
    <t>Column12</t>
  </si>
  <si>
    <t>Column13</t>
  </si>
  <si>
    <t>Performance Framework - Coverage Indicators - Section D</t>
  </si>
  <si>
    <t>Performance Framework - Disaggregation - Section E</t>
  </si>
  <si>
    <t>Performance Framework</t>
  </si>
  <si>
    <t>No.</t>
  </si>
  <si>
    <t>Country/Geography</t>
  </si>
  <si>
    <t>Implementation Period Start Date</t>
  </si>
  <si>
    <t>Implementation Period End Date</t>
  </si>
  <si>
    <t>Principal Recipient Name</t>
  </si>
  <si>
    <t>PUDR Due</t>
  </si>
  <si>
    <t>Submission date</t>
  </si>
  <si>
    <t>Goal Description</t>
  </si>
  <si>
    <t>[Module Reference (Name)]</t>
  </si>
  <si>
    <t>Module Reference (Name)</t>
  </si>
  <si>
    <t>[Intervention ID (Name)]</t>
  </si>
  <si>
    <t>Impact Reference (Name)</t>
  </si>
  <si>
    <t>[Country (Name)]</t>
  </si>
  <si>
    <t>Custom Impact Indicator</t>
  </si>
  <si>
    <t>Outcome Reference (Name)</t>
  </si>
  <si>
    <t>Year</t>
  </si>
  <si>
    <t>Coverage Indicator Reference ID (Name)</t>
  </si>
  <si>
    <t>Intervention ID (Name)</t>
  </si>
  <si>
    <t>Year of Target</t>
  </si>
  <si>
    <t>[Impact Disaggregation ID]</t>
  </si>
  <si>
    <t>Impact Disaggregation ID</t>
  </si>
  <si>
    <t>[Impact Indicator ID (Name)]</t>
  </si>
  <si>
    <t>Impact Indicator ID (Name)</t>
  </si>
  <si>
    <t>[Impact Indicator Name]</t>
  </si>
  <si>
    <t>Concatenation</t>
  </si>
  <si>
    <t>Impact Disaggregation</t>
  </si>
  <si>
    <t>Outcome Disaggregation</t>
  </si>
  <si>
    <t>[Outcome Disaggregation ID]</t>
  </si>
  <si>
    <t>Outcome Disaggregation ID</t>
  </si>
  <si>
    <t>[Outcome Indicator ID (Name)]</t>
  </si>
  <si>
    <t>Outcome Indicator ID (Name)</t>
  </si>
  <si>
    <t>[Outcome Indicator Name]</t>
  </si>
  <si>
    <t>Coverage Disaggregation</t>
  </si>
  <si>
    <t>[Coverage Disaggregation ID]</t>
  </si>
  <si>
    <t>Coverage Disaggregation ID</t>
  </si>
  <si>
    <t>[Coverage Indicator (Name)]</t>
  </si>
  <si>
    <t>Coverage Indicator (Name)</t>
  </si>
  <si>
    <t>[Baseline %]</t>
  </si>
  <si>
    <t>[IP (Name)]</t>
  </si>
  <si>
    <t>IP (Name)</t>
  </si>
  <si>
    <t>[Coverage Indicator Name]</t>
  </si>
  <si>
    <t>[Geography (Name)]</t>
  </si>
  <si>
    <t>Geography (Name)</t>
  </si>
  <si>
    <t>[Alternative Account]</t>
  </si>
  <si>
    <t>Dummy Account Id</t>
  </si>
  <si>
    <t>Temporary Placeholder for Account Id</t>
  </si>
  <si>
    <t>Funding Request</t>
  </si>
  <si>
    <t>Funding Request Name</t>
  </si>
  <si>
    <t>Group of Countries (Name)</t>
  </si>
  <si>
    <t>Grant</t>
  </si>
  <si>
    <t>Grant Name</t>
  </si>
  <si>
    <t>IP Countries</t>
  </si>
  <si>
    <t>Grant Countries</t>
  </si>
  <si>
    <t>[Project (Name)]</t>
  </si>
  <si>
    <t>Project (Name)</t>
  </si>
  <si>
    <t>Geography ID</t>
  </si>
  <si>
    <t>Grant Name/Funding Request Name</t>
  </si>
  <si>
    <t>Responsible PR</t>
  </si>
  <si>
    <t>Column9</t>
  </si>
  <si>
    <t>Standard Intervention2</t>
  </si>
  <si>
    <t>Principal Recipient Number</t>
  </si>
  <si>
    <t>IP Record Type</t>
  </si>
  <si>
    <t>hi</t>
  </si>
  <si>
    <t>Module-Coverage-Intervention Reference (Name)</t>
  </si>
  <si>
    <t>Name used on Overview Page for display</t>
  </si>
  <si>
    <t>IP End Date</t>
  </si>
  <si>
    <t>Grant Revision</t>
  </si>
  <si>
    <t>Type of Revision</t>
  </si>
  <si>
    <t>[Reporting Period Start Date]</t>
  </si>
  <si>
    <t>Reporting Period Start Date</t>
  </si>
  <si>
    <t>IP Record ID</t>
  </si>
  <si>
    <t xml:space="preserve">Reporting Period </t>
  </si>
  <si>
    <t>Custom Intervention (only if "Other" intervention is chosen)</t>
  </si>
  <si>
    <t>Period Start Date</t>
  </si>
  <si>
    <t>Period End Date</t>
  </si>
  <si>
    <t>Allocation Utilization Period Start Date</t>
  </si>
  <si>
    <t>Allocation Utilization Period End Date</t>
  </si>
  <si>
    <t>Disbursement Request</t>
  </si>
  <si>
    <t>This sheet queries Component - Indicator Reference object to bring all the reference data without filter of Soft Delete</t>
  </si>
  <si>
    <t>Module Data - Module-Coverage-Intervention Reference</t>
  </si>
  <si>
    <t>Intervention Data - Module-Coverage-Intervention Reference</t>
  </si>
  <si>
    <t>Disbursement Request(Display)</t>
  </si>
  <si>
    <t>[Disbursement Request]</t>
  </si>
  <si>
    <t>Workplan Tracking Measures</t>
  </si>
  <si>
    <t>Being uploaded from PF</t>
  </si>
  <si>
    <t>Being uploaded from PF(IP)</t>
  </si>
  <si>
    <t>AUP1 Start Date</t>
  </si>
  <si>
    <t>AUP1 End Date</t>
  </si>
  <si>
    <t>Not linked to other tabs</t>
  </si>
  <si>
    <t>[Component Indicator Reference ID]</t>
  </si>
  <si>
    <t>Component Indicator Reference ID</t>
  </si>
  <si>
    <t>unique Id</t>
  </si>
  <si>
    <t>unique name list</t>
  </si>
  <si>
    <t>Unique Name-Not in use</t>
  </si>
  <si>
    <t>Name-Not in use</t>
  </si>
  <si>
    <t>unique id</t>
  </si>
  <si>
    <t>[Data Type Target]</t>
  </si>
  <si>
    <t>Data Type Target</t>
  </si>
  <si>
    <t>[Data Type]</t>
  </si>
  <si>
    <t>Data Type</t>
  </si>
  <si>
    <t>[Intervention ID]</t>
  </si>
  <si>
    <t>Intervention ID--no use(for putting formula)</t>
  </si>
  <si>
    <t>Formula to sort module name</t>
  </si>
  <si>
    <t>formula to fetch intervention based on module name-used in WPTM sheet</t>
  </si>
  <si>
    <t>sheet name</t>
  </si>
  <si>
    <t>Record ID Reference</t>
  </si>
  <si>
    <t>Version number</t>
  </si>
  <si>
    <t>Changes made</t>
  </si>
  <si>
    <t>Made by</t>
  </si>
  <si>
    <t>At request of</t>
  </si>
  <si>
    <t>Tanaka Ndowa</t>
  </si>
  <si>
    <t>Kingsley Awuku</t>
  </si>
  <si>
    <t>Date</t>
  </si>
  <si>
    <t xml:space="preserve">• Changed mapping on Overview page to pick up module IDs
• Changed mapping on Disaggregation under coverage indicators to bring indicator reference ID withformula RIGHT( ) instead of LEFT() to fix issue for TCP 2M
• Changed modules to read from softdeleted sheet
</t>
  </si>
  <si>
    <t>• Signed the macro
• Added save attachment on extraction</t>
  </si>
  <si>
    <t>Baseline #N
Baseline #D</t>
  </si>
  <si>
    <t>cyclic number</t>
  </si>
  <si>
    <t>unique key</t>
  </si>
  <si>
    <t>row number</t>
  </si>
  <si>
    <t>impactIndicator number</t>
  </si>
  <si>
    <t>no. records to process</t>
  </si>
  <si>
    <t>impIndResID</t>
  </si>
  <si>
    <t>impIndID</t>
  </si>
  <si>
    <t>TBD</t>
  </si>
  <si>
    <t xml:space="preserve">     </t>
  </si>
  <si>
    <t>AIM_Impact_Outcome_References__c.AIM_Data_Type_Target__c</t>
  </si>
  <si>
    <t>Number</t>
  </si>
  <si>
    <t>Percent</t>
  </si>
  <si>
    <t>Number and Percent</t>
  </si>
  <si>
    <t>Numerator and Denominator</t>
  </si>
  <si>
    <t>AIM_Module_Coverage_Interventio_Comp_Ref__c.Coverage.AIM_Data_Type__c</t>
  </si>
  <si>
    <t>AIM_Module_Coverage_Interventio_Comp_Ref__c.Coverage_by_Population.AIM_Data_Type__c</t>
  </si>
  <si>
    <t>AIM_Module_Coverage_Interventio_Comp_Ref__c.Intervention.AIM_Data_Type__c</t>
  </si>
  <si>
    <t>AIM_Module_Coverage_Interventio_Comp_Ref__c.Intervention_By_Population.AIM_Data_Type__c</t>
  </si>
  <si>
    <t>PickListValue</t>
  </si>
  <si>
    <t>PickListKey</t>
  </si>
  <si>
    <t>Impact</t>
  </si>
  <si>
    <t>Outcome</t>
  </si>
  <si>
    <t>Master</t>
  </si>
  <si>
    <t>Coverage by Population</t>
  </si>
  <si>
    <t>Coverage_by_Population</t>
  </si>
  <si>
    <t>Intervention By Population</t>
  </si>
  <si>
    <t>Intervention_By_Population</t>
  </si>
  <si>
    <t>RSSH</t>
  </si>
  <si>
    <t>impIndRowNo</t>
  </si>
  <si>
    <t>Impact Indicator Disaggregation</t>
  </si>
  <si>
    <t>Outcome Indicator Disaggregation</t>
  </si>
  <si>
    <t>Coverage Indicator Disaggregation</t>
  </si>
  <si>
    <t>Population</t>
  </si>
  <si>
    <t>Performance Framework - WPTM - Section F</t>
  </si>
  <si>
    <t>No</t>
  </si>
  <si>
    <t>[Allocation Cycle]</t>
  </si>
  <si>
    <t>Allocation Cycle</t>
  </si>
  <si>
    <t>[Allocation Cycle (Name)]</t>
  </si>
  <si>
    <t>Allocation Cycle (Name)</t>
  </si>
  <si>
    <t>Row Count</t>
  </si>
  <si>
    <t>Section B</t>
  </si>
  <si>
    <t>Section C</t>
  </si>
  <si>
    <t>Sectiond D - Top</t>
  </si>
  <si>
    <t>Section E -top</t>
  </si>
  <si>
    <t>Section E - middle</t>
  </si>
  <si>
    <t>Section E - bottom</t>
  </si>
  <si>
    <t>Merged Row</t>
  </si>
  <si>
    <t>section b start</t>
  </si>
  <si>
    <t>section c start</t>
  </si>
  <si>
    <t>section d start</t>
  </si>
  <si>
    <t>section e top start</t>
  </si>
  <si>
    <t>section e middle start</t>
  </si>
  <si>
    <t>section e bottom start</t>
  </si>
  <si>
    <t>section f start</t>
  </si>
  <si>
    <t>Section f</t>
  </si>
  <si>
    <t>English</t>
  </si>
  <si>
    <t>Language</t>
  </si>
  <si>
    <t>Instructions</t>
  </si>
  <si>
    <t>Module (Name)</t>
  </si>
  <si>
    <t>Performance Framework -Outcome Indicators - Section C</t>
  </si>
  <si>
    <t>Population By Interventions</t>
  </si>
  <si>
    <t>Intervention Name</t>
  </si>
  <si>
    <t>Dependent List Population Start</t>
  </si>
  <si>
    <t>Dependent List Population Stop</t>
  </si>
  <si>
    <t>Population By Coverage</t>
  </si>
  <si>
    <t>Geographic National, 100% of national program target</t>
  </si>
  <si>
    <t>Geographic Subnational, 100% of national program target</t>
  </si>
  <si>
    <t>Geographic Subnational, less than 100% national program target</t>
  </si>
  <si>
    <t>Scope of targets</t>
  </si>
  <si>
    <t>Include in GF results</t>
  </si>
  <si>
    <t>Outcome indicators (section C)</t>
  </si>
  <si>
    <t>Coverage indicators (secton D)</t>
  </si>
  <si>
    <t>Coverage Indicator Targets (section D)</t>
  </si>
  <si>
    <t>count impact indicator</t>
  </si>
  <si>
    <t>count impact indicator targets</t>
  </si>
  <si>
    <t>count Outcome Indicators</t>
  </si>
  <si>
    <t>count Outcome Indicators targets</t>
  </si>
  <si>
    <t>count coverage indicators</t>
  </si>
  <si>
    <t>Impact indicator targets  (section B)</t>
  </si>
  <si>
    <t>Impact indicator  (section B)</t>
  </si>
  <si>
    <t>Comment</t>
  </si>
  <si>
    <t>[Record Type (Name)]</t>
  </si>
  <si>
    <t>Record Type (Name)</t>
  </si>
  <si>
    <t>[Soft Delete]</t>
  </si>
  <si>
    <t>Soft Delete</t>
  </si>
  <si>
    <t>Multicountry</t>
  </si>
  <si>
    <t>cumulative type</t>
  </si>
  <si>
    <t>date format</t>
  </si>
  <si>
    <t>impact reference</t>
  </si>
  <si>
    <t>Custom Outcome Indicator</t>
  </si>
  <si>
    <t>Outcome indicators Targets (section C)</t>
  </si>
  <si>
    <t>Impact Indicator (Name)</t>
  </si>
  <si>
    <t>countif</t>
  </si>
  <si>
    <t>Outcome Indicator Baseline ID (Name)</t>
  </si>
  <si>
    <t>record_id</t>
  </si>
  <si>
    <t xml:space="preserve"> Disaggregation - Section E </t>
  </si>
  <si>
    <t>Module ID (Name)</t>
  </si>
  <si>
    <t>Coverage Indicator ID (Name)</t>
  </si>
  <si>
    <t>Population (Name)</t>
  </si>
  <si>
    <t>Custom Coverage Indicator Name - EN</t>
  </si>
  <si>
    <t>Key Activity Milestone ID</t>
  </si>
  <si>
    <t>[Responsible PR (Name)]</t>
  </si>
  <si>
    <t>Responsible PR (Name)</t>
  </si>
  <si>
    <t>[Cumulation Type]</t>
  </si>
  <si>
    <t>Cumulation Type</t>
  </si>
  <si>
    <t>rownumber</t>
  </si>
  <si>
    <t>[Due for Reporting]</t>
  </si>
  <si>
    <t>Due for Reporting</t>
  </si>
  <si>
    <t>Geographic Coverage</t>
  </si>
  <si>
    <t>Rating Cumulation Type</t>
  </si>
  <si>
    <t>intervention</t>
  </si>
  <si>
    <t>Subset</t>
  </si>
  <si>
    <t>Reporting Frequency</t>
  </si>
  <si>
    <t>Mark if target is TBD</t>
  </si>
  <si>
    <t>Country / Scope of targets</t>
  </si>
  <si>
    <t>No  Applicate</t>
  </si>
  <si>
    <t>WPTM  - Section F</t>
  </si>
  <si>
    <t>Indicator-Disaggregation Reference (Name)</t>
  </si>
  <si>
    <t>[Disaggregation Reference ID]</t>
  </si>
  <si>
    <t>Disaggregation Reference ID</t>
  </si>
  <si>
    <t>Not applicable</t>
  </si>
  <si>
    <t>multicountry</t>
  </si>
  <si>
    <t>population section a distinct</t>
  </si>
  <si>
    <t>From:</t>
  </si>
  <si>
    <t>To:</t>
  </si>
  <si>
    <t>Baseline Year &amp; Source</t>
  </si>
  <si>
    <t>Target Value</t>
  </si>
  <si>
    <t>Dates</t>
  </si>
  <si>
    <t>Milestones</t>
  </si>
  <si>
    <t>Criteria for Completion</t>
  </si>
  <si>
    <t>WPTM Results</t>
  </si>
  <si>
    <t>Key Activity Milestone Number</t>
  </si>
  <si>
    <t>concat module&amp;int</t>
  </si>
  <si>
    <t>concat module&amp;inter</t>
  </si>
  <si>
    <t>calculated record id</t>
  </si>
  <si>
    <t>calculated Coverage Indicator Number</t>
  </si>
  <si>
    <t>Label</t>
  </si>
  <si>
    <t>French</t>
  </si>
  <si>
    <t>Spanish</t>
  </si>
  <si>
    <t>Language:</t>
  </si>
  <si>
    <t>Langue :</t>
  </si>
  <si>
    <t>Pays / Candidat</t>
  </si>
  <si>
    <t>País / Solicitante:</t>
  </si>
  <si>
    <t>Date de début du programme</t>
  </si>
  <si>
    <t>Date de fin du programme</t>
  </si>
  <si>
    <t>Fecha de inicio del programa</t>
  </si>
  <si>
    <t>Fecha final del programa</t>
  </si>
  <si>
    <t>Componente</t>
  </si>
  <si>
    <t>Receptores principales</t>
  </si>
  <si>
    <t>Intervention standard</t>
  </si>
  <si>
    <t xml:space="preserve">Intervención estándar </t>
  </si>
  <si>
    <t>Référence %</t>
  </si>
  <si>
    <t>Línea de base %</t>
  </si>
  <si>
    <t>Key Activity-Milestone ID (Name)</t>
  </si>
  <si>
    <t>[Module ID]</t>
  </si>
  <si>
    <t>module name repeated</t>
  </si>
  <si>
    <t>Indicador personalizado</t>
  </si>
  <si>
    <t>País</t>
  </si>
  <si>
    <t>Pays</t>
  </si>
  <si>
    <t>Commentaires</t>
  </si>
  <si>
    <t>Comentarios</t>
  </si>
  <si>
    <t>Principal Recipients</t>
  </si>
  <si>
    <t>Intervención</t>
  </si>
  <si>
    <t>Reporting Periods</t>
  </si>
  <si>
    <t>New Principal Recipient Name (use if the entity has never been a Global Fund PR or does not appear in dropdown list in previous column)</t>
  </si>
  <si>
    <t>Target #N</t>
  </si>
  <si>
    <t>Cible N#</t>
  </si>
  <si>
    <t>Meta N#</t>
  </si>
  <si>
    <t>Target #D</t>
  </si>
  <si>
    <t>Cible D#</t>
  </si>
  <si>
    <t>Meta D#</t>
  </si>
  <si>
    <t>Date de remise du rapport</t>
  </si>
  <si>
    <t>Indicator</t>
  </si>
  <si>
    <t>Cible %</t>
  </si>
  <si>
    <t>Meta %</t>
  </si>
  <si>
    <t>Catégorie</t>
  </si>
  <si>
    <t>Categoría</t>
  </si>
  <si>
    <t xml:space="preserve">Resultados </t>
  </si>
  <si>
    <t>Critère de réalisation</t>
  </si>
  <si>
    <t>Cadre de résultats</t>
  </si>
  <si>
    <t>Marco de desempeño</t>
  </si>
  <si>
    <t>Buts</t>
  </si>
  <si>
    <t xml:space="preserve">Metas </t>
  </si>
  <si>
    <t>Descripción de meta</t>
  </si>
  <si>
    <t>Objectifs</t>
  </si>
  <si>
    <t>Objetivos</t>
  </si>
  <si>
    <t>Módulos</t>
  </si>
  <si>
    <t xml:space="preserve">Indicador de impacto número </t>
  </si>
  <si>
    <t>Référence Année</t>
  </si>
  <si>
    <t>Línea de base año</t>
  </si>
  <si>
    <t>Référence Source</t>
  </si>
  <si>
    <t>Línea de base año fuente</t>
  </si>
  <si>
    <t>Yes</t>
  </si>
  <si>
    <t>Oui</t>
  </si>
  <si>
    <t>Sí</t>
  </si>
  <si>
    <t>Non</t>
  </si>
  <si>
    <t>[Name - ES]</t>
  </si>
  <si>
    <t>Name - ES</t>
  </si>
  <si>
    <t>[Name - FR]</t>
  </si>
  <si>
    <t>Name - FR</t>
  </si>
  <si>
    <t>translated intervetnion name</t>
  </si>
  <si>
    <t>translated name</t>
  </si>
  <si>
    <t>Translated name</t>
  </si>
  <si>
    <t>translated disaggregation category</t>
  </si>
  <si>
    <t>[Disaggregation Categories FR]</t>
  </si>
  <si>
    <t>Disaggregation Categories FR</t>
  </si>
  <si>
    <t>[Disaggregation Categories ES]</t>
  </si>
  <si>
    <t>Disaggregation Categories ES</t>
  </si>
  <si>
    <t>transalted coverage categories name</t>
  </si>
  <si>
    <t>[Category - FR]</t>
  </si>
  <si>
    <t>Category - FR</t>
  </si>
  <si>
    <t>[Category - ES]</t>
  </si>
  <si>
    <t>Category - ES</t>
  </si>
  <si>
    <t>[Disaggregation - FR]</t>
  </si>
  <si>
    <t>Disaggregation - FR</t>
  </si>
  <si>
    <t>[Disaggregation - ES]</t>
  </si>
  <si>
    <t>Disaggregation - ES</t>
  </si>
  <si>
    <t>translated category</t>
  </si>
  <si>
    <t>translated disaggregation</t>
  </si>
  <si>
    <t>translated disagregattion</t>
  </si>
  <si>
    <t>Custom Impact Indicator Local</t>
  </si>
  <si>
    <t>Baseline Source - Local</t>
  </si>
  <si>
    <t>Comment - Local</t>
  </si>
  <si>
    <t>Custom Outcome Indicator Local</t>
  </si>
  <si>
    <t>Custom Coverage Indicator Name - Local</t>
  </si>
  <si>
    <t>Baseline Source Local</t>
  </si>
  <si>
    <t>Comments Local</t>
  </si>
  <si>
    <t>Key Activity Local</t>
  </si>
  <si>
    <t>Milestone / Target Description Local</t>
  </si>
  <si>
    <t>Criterion for Completion Local</t>
  </si>
  <si>
    <t>Helper1 module + int + pop</t>
  </si>
  <si>
    <t>helper 2</t>
  </si>
  <si>
    <t>rank</t>
  </si>
  <si>
    <t>sorted</t>
  </si>
  <si>
    <t>module</t>
  </si>
  <si>
    <t>pop</t>
  </si>
  <si>
    <t>module+pop</t>
  </si>
  <si>
    <t>Marquer si la cible est à déterminer “TBD”</t>
  </si>
  <si>
    <t>Type de cumulation</t>
  </si>
  <si>
    <t>Pays/ Portée des cibles</t>
  </si>
  <si>
    <t xml:space="preserve">Inclure dans les résultats du Fonds mondial </t>
  </si>
  <si>
    <t>Navigation de page</t>
  </si>
  <si>
    <t>Date de Remise du Rapport</t>
  </si>
  <si>
    <t>Date de début de la période</t>
  </si>
  <si>
    <t>Périodes de rapportage</t>
  </si>
  <si>
    <t>Date de fin de la période d'utilisation des allocations</t>
  </si>
  <si>
    <t>Date de début de la période d'utilisation des allocations</t>
  </si>
  <si>
    <t>Nom de la subvention / Nom de la demande de financement</t>
  </si>
  <si>
    <t xml:space="preserve">Indicador estándar </t>
  </si>
  <si>
    <t>Couverture</t>
  </si>
  <si>
    <t>Indicateurs d’impact</t>
  </si>
  <si>
    <t>Non applicable</t>
  </si>
  <si>
    <r>
      <t xml:space="preserve">Cadre de performance  - </t>
    </r>
    <r>
      <rPr>
        <sz val="11"/>
        <color rgb="FFFF0000"/>
        <rFont val="Calibri"/>
        <family val="2"/>
        <scheme val="minor"/>
      </rPr>
      <t xml:space="preserve">Orientation générale </t>
    </r>
    <r>
      <rPr>
        <sz val="11"/>
        <color theme="1"/>
        <rFont val="Calibri"/>
        <family val="2"/>
        <charset val="238"/>
        <scheme val="minor"/>
      </rPr>
      <t xml:space="preserve"> - Section A</t>
    </r>
  </si>
  <si>
    <t>Marco de desempeño  - Descripción General - Sección A</t>
  </si>
  <si>
    <t>Nombre de la Subvención/Nombre de la solicitud de financiamiento</t>
  </si>
  <si>
    <t>Fréquence du rapportage programmatique</t>
  </si>
  <si>
    <t>Frecuencia del período de reporte programático</t>
  </si>
  <si>
    <t>Fecha de inicio del período de uso de la asignación</t>
  </si>
  <si>
    <t xml:space="preserve">Fecha de término del período de uso de la asignación </t>
  </si>
  <si>
    <t>Navegación de la página</t>
  </si>
  <si>
    <t>Composante</t>
  </si>
  <si>
    <t>Numéro du Récipiendaire Principal</t>
  </si>
  <si>
    <t xml:space="preserve">Número del Receptor Principal </t>
  </si>
  <si>
    <r>
      <t>Récipiendair</t>
    </r>
    <r>
      <rPr>
        <sz val="11"/>
        <color rgb="FFFF0000"/>
        <rFont val="Calibri"/>
        <family val="2"/>
        <scheme val="minor"/>
      </rPr>
      <t xml:space="preserve">e </t>
    </r>
    <r>
      <rPr>
        <sz val="11"/>
        <color theme="1"/>
        <rFont val="Calibri"/>
        <family val="2"/>
        <charset val="238"/>
        <scheme val="minor"/>
      </rPr>
      <t>Principal</t>
    </r>
  </si>
  <si>
    <t>Nombre del Receptor Principal</t>
  </si>
  <si>
    <r>
      <rPr>
        <b/>
        <sz val="12"/>
        <color theme="1"/>
        <rFont val="Calibri"/>
        <family val="2"/>
        <charset val="238"/>
        <scheme val="minor"/>
      </rPr>
      <t>Principal Recipient Name</t>
    </r>
    <r>
      <rPr>
        <sz val="11"/>
        <color theme="1"/>
        <rFont val="Calibri"/>
        <family val="2"/>
        <charset val="238"/>
        <scheme val="minor"/>
      </rPr>
      <t xml:space="preserve"> (Select PRs that have previously had Grants with the Global Fund)</t>
    </r>
  </si>
  <si>
    <t>Nom du Récipiendaire Principal (Sélectionnez les PR ayant déjà bénéficié de subventions avec le Fonds mondial)</t>
  </si>
  <si>
    <t>Nombre del Receptor Principal (Seleccione los RP que han tenido subvenciones con el Fondo Mundial previamente)</t>
  </si>
  <si>
    <t>Período de reporte</t>
  </si>
  <si>
    <t>Fecha de inicio del período</t>
  </si>
  <si>
    <t xml:space="preserve">Date de fin de la période </t>
  </si>
  <si>
    <t>Fecha de término del período</t>
  </si>
  <si>
    <t xml:space="preserve">Date d'échéance du PUDR </t>
  </si>
  <si>
    <t>Fecha de envío del PUDR</t>
  </si>
  <si>
    <t>Fecha de envío</t>
  </si>
  <si>
    <t>Numéro du but</t>
  </si>
  <si>
    <t>Número de meta</t>
  </si>
  <si>
    <t>Description du but</t>
  </si>
  <si>
    <t xml:space="preserve">Numéro de l'objectif </t>
  </si>
  <si>
    <t>Número de objetivo</t>
  </si>
  <si>
    <t>Description de l'objectif</t>
  </si>
  <si>
    <t>Descripción de objetivos</t>
  </si>
  <si>
    <t>Numéro du module</t>
  </si>
  <si>
    <t>Número de módulo</t>
  </si>
  <si>
    <t>Nom du module</t>
  </si>
  <si>
    <t>Nombre del módulo</t>
  </si>
  <si>
    <t>Requis uniquement si vous avez des mesures de suivi du plan de travail</t>
  </si>
  <si>
    <t>Solo se requiere si tiene Medidas de Seguimiento al Plan de Trabajo</t>
  </si>
  <si>
    <t>Numéro de l'intervention</t>
  </si>
  <si>
    <t>Número de intervención</t>
  </si>
  <si>
    <t>Intervention personnalisée (uniquement si "Autre" intervention est choisie)</t>
  </si>
  <si>
    <t>Intervención personalizada (solo si selecciona "otras" intervenciones)</t>
  </si>
  <si>
    <t>Población</t>
  </si>
  <si>
    <r>
      <t xml:space="preserve">Cadre de performance - </t>
    </r>
    <r>
      <rPr>
        <sz val="11"/>
        <color rgb="FFFF0000"/>
        <rFont val="Calibri"/>
        <family val="2"/>
        <scheme val="minor"/>
      </rPr>
      <t>Indicateurs d'impact</t>
    </r>
    <r>
      <rPr>
        <sz val="11"/>
        <color theme="1"/>
        <rFont val="Calibri"/>
        <family val="2"/>
        <charset val="238"/>
        <scheme val="minor"/>
      </rPr>
      <t xml:space="preserve"> - Section B</t>
    </r>
  </si>
  <si>
    <t>Marco de desempeño - Indicadores de Impacto- Sección B</t>
  </si>
  <si>
    <t xml:space="preserve">Numéro de l'indicateurs d’impact </t>
  </si>
  <si>
    <r>
      <t>Indicateu</t>
    </r>
    <r>
      <rPr>
        <sz val="11"/>
        <color rgb="FFFF0000"/>
        <rFont val="Calibri"/>
        <family val="2"/>
        <scheme val="minor"/>
      </rPr>
      <t>r</t>
    </r>
    <r>
      <rPr>
        <sz val="11"/>
        <color theme="1"/>
        <rFont val="Calibri"/>
        <family val="2"/>
        <charset val="238"/>
        <scheme val="minor"/>
      </rPr>
      <t xml:space="preserve"> standard</t>
    </r>
  </si>
  <si>
    <r>
      <t>Indicateu</t>
    </r>
    <r>
      <rPr>
        <sz val="11"/>
        <color rgb="FFFF0000"/>
        <rFont val="Calibri"/>
        <family val="2"/>
        <scheme val="minor"/>
      </rPr>
      <t xml:space="preserve">r </t>
    </r>
    <r>
      <rPr>
        <sz val="11"/>
        <color theme="1"/>
        <rFont val="Calibri"/>
        <family val="2"/>
        <charset val="238"/>
        <scheme val="minor"/>
      </rPr>
      <t>personnalisé</t>
    </r>
  </si>
  <si>
    <t>Référence #N
Référence #D</t>
  </si>
  <si>
    <t>Línea de base #N
Línea de base #D</t>
  </si>
  <si>
    <t xml:space="preserve">Récipiendaires principaux </t>
  </si>
  <si>
    <t>Instrucciones</t>
  </si>
  <si>
    <t>Nouveau Récipiendaire principal  (à utiliser si l'entité n'a jamais été un RP du Fonds mondial ou n'apparaît pas dans la liste déroulante de la colonne précédente)</t>
  </si>
  <si>
    <t xml:space="preserve">Nuevo Receptor principal (utilice si la entidad nunca ha sido RP del Fondo Mundial o no aparece en la lista desplegable de las columnas anteriores) </t>
  </si>
  <si>
    <t>Désaggrégation obligatoire</t>
  </si>
  <si>
    <t>Desagregación requerida</t>
  </si>
  <si>
    <t xml:space="preserve">Récipiendaire principal responsable </t>
  </si>
  <si>
    <t>Receptor principal responsible</t>
  </si>
  <si>
    <t>Fecha de envío del reporte</t>
  </si>
  <si>
    <t>Marque si la meta es "TBD"</t>
  </si>
  <si>
    <t>Cadre de performance - Indicateurs de résultats - Section C</t>
  </si>
  <si>
    <t>Marco de desempeño - Indicadores de Resultado - Sección C</t>
  </si>
  <si>
    <t xml:space="preserve">Résultats </t>
  </si>
  <si>
    <t>Resultado</t>
  </si>
  <si>
    <t xml:space="preserve">Indicateur </t>
  </si>
  <si>
    <t>Indicador</t>
  </si>
  <si>
    <t>Numéro</t>
  </si>
  <si>
    <t>Número</t>
  </si>
  <si>
    <t>Cadre de performance -Indicateurs de couverture - Section D</t>
  </si>
  <si>
    <t>Marco de desempeño - Indicadores de cobertura - Sección D</t>
  </si>
  <si>
    <t xml:space="preserve">Numéro de l'indicateur de couverture </t>
  </si>
  <si>
    <t xml:space="preserve">Número del Indicador de cobertura </t>
  </si>
  <si>
    <t>Incluir en resultados del FM</t>
  </si>
  <si>
    <t>País / Alcance de las metas</t>
  </si>
  <si>
    <t>Tipo de acumulación</t>
  </si>
  <si>
    <t>Cadre de performance - Désagrégation - Section E</t>
  </si>
  <si>
    <t>Marco de desempeño - Desagregación - Sección E</t>
  </si>
  <si>
    <t>Impacto</t>
  </si>
  <si>
    <t>Cobertura</t>
  </si>
  <si>
    <t xml:space="preserve">Désagrégation de l'indicateur d'impact </t>
  </si>
  <si>
    <t>Desagregación del Indicador de impacto</t>
  </si>
  <si>
    <t xml:space="preserve">Nom de l'indicateur d’impact </t>
  </si>
  <si>
    <t>Nombre del indicador de impacto</t>
  </si>
  <si>
    <t>Désagrégation</t>
  </si>
  <si>
    <t>Desagregación</t>
  </si>
  <si>
    <t xml:space="preserve">Désagrégation de l'indicateur de résultat </t>
  </si>
  <si>
    <t xml:space="preserve">Desagregación del indicador de resultados </t>
  </si>
  <si>
    <t>Numéro de l'indicateur de résultat</t>
  </si>
  <si>
    <t>Número del indicador de resultado</t>
  </si>
  <si>
    <t xml:space="preserve">Nom de l'indicateur de résultats </t>
  </si>
  <si>
    <t>Nombre del indicador de resultado</t>
  </si>
  <si>
    <t xml:space="preserve">Désagrégation de l'indicateur de couverture </t>
  </si>
  <si>
    <t>Desagregación del indicador de cobertura</t>
  </si>
  <si>
    <r>
      <rPr>
        <sz val="11"/>
        <color rgb="FFFF0000"/>
        <rFont val="Calibri"/>
        <family val="2"/>
        <scheme val="minor"/>
      </rPr>
      <t>Numéro de l'i</t>
    </r>
    <r>
      <rPr>
        <sz val="11"/>
        <color theme="1"/>
        <rFont val="Calibri"/>
        <family val="2"/>
        <charset val="238"/>
        <scheme val="minor"/>
      </rPr>
      <t xml:space="preserve">ndicateur de couverture </t>
    </r>
  </si>
  <si>
    <t>Número del indicador de cobertura</t>
  </si>
  <si>
    <r>
      <rPr>
        <sz val="11"/>
        <color rgb="FFFF0000"/>
        <rFont val="Calibri"/>
        <family val="2"/>
        <scheme val="minor"/>
      </rPr>
      <t>Nom de l'in</t>
    </r>
    <r>
      <rPr>
        <sz val="11"/>
        <color theme="1"/>
        <rFont val="Calibri"/>
        <family val="2"/>
        <charset val="238"/>
        <scheme val="minor"/>
      </rPr>
      <t>dicateur de couverture</t>
    </r>
  </si>
  <si>
    <t>Nombre del indicador de cobertura</t>
  </si>
  <si>
    <r>
      <t xml:space="preserve">Cadre de performance - </t>
    </r>
    <r>
      <rPr>
        <sz val="11"/>
        <color rgb="FFFF0000"/>
        <rFont val="Calibri"/>
        <family val="2"/>
        <scheme val="minor"/>
      </rPr>
      <t>MSPT</t>
    </r>
    <r>
      <rPr>
        <sz val="11"/>
        <color theme="1"/>
        <rFont val="Calibri"/>
        <family val="2"/>
        <charset val="238"/>
        <scheme val="minor"/>
      </rPr>
      <t xml:space="preserve"> - Section E</t>
    </r>
  </si>
  <si>
    <t>Marco de desempeño - MSPT - Sección E</t>
  </si>
  <si>
    <t xml:space="preserve">Número </t>
  </si>
  <si>
    <t>Activité principale</t>
  </si>
  <si>
    <t>Actividad clave</t>
  </si>
  <si>
    <t xml:space="preserve">Repères/ Description de la cible </t>
  </si>
  <si>
    <t>Hitos/ Descripción de la meta</t>
  </si>
  <si>
    <t>Criterios para la finalización</t>
  </si>
  <si>
    <t>Fréquence de la période de rapportage programmatique</t>
  </si>
  <si>
    <t>Indicadores de impacto</t>
  </si>
  <si>
    <r>
      <t>Indicateu</t>
    </r>
    <r>
      <rPr>
        <sz val="11"/>
        <color rgb="FFFF0000"/>
        <rFont val="Calibri"/>
        <family val="2"/>
        <scheme val="minor"/>
      </rPr>
      <t>r</t>
    </r>
    <r>
      <rPr>
        <sz val="11"/>
        <color theme="1"/>
        <rFont val="Calibri"/>
        <family val="2"/>
        <charset val="238"/>
        <scheme val="minor"/>
      </rPr>
      <t xml:space="preserve"> d’impact personnalisé</t>
    </r>
  </si>
  <si>
    <t>Indicador de impacto personalizado</t>
  </si>
  <si>
    <t>Valeur de référence</t>
  </si>
  <si>
    <t>Valor de línea de base</t>
  </si>
  <si>
    <t>Année de la référence &amp; Source</t>
  </si>
  <si>
    <t>Año y fuente de la línea de base</t>
  </si>
  <si>
    <t>Valeur de la cible</t>
  </si>
  <si>
    <t>Valor de la meta</t>
  </si>
  <si>
    <r>
      <t xml:space="preserve">Indicateurs de </t>
    </r>
    <r>
      <rPr>
        <sz val="11"/>
        <color rgb="FFFF0000"/>
        <rFont val="Calibri"/>
        <family val="2"/>
        <scheme val="minor"/>
      </rPr>
      <t>résultats</t>
    </r>
  </si>
  <si>
    <t xml:space="preserve">Indicadores de resultados </t>
  </si>
  <si>
    <t>Indicateurs de couverture</t>
  </si>
  <si>
    <t>Indicadores de cobertura</t>
  </si>
  <si>
    <t xml:space="preserve">Mesures de Suivi du Plan de Travail </t>
  </si>
  <si>
    <t>Medidas de seguimiento al plan de trabajo</t>
  </si>
  <si>
    <t>Repères</t>
  </si>
  <si>
    <t>Hitos</t>
  </si>
  <si>
    <t>Fechas</t>
  </si>
  <si>
    <t>Non cumulative</t>
  </si>
  <si>
    <t>Non cumulative – other</t>
  </si>
  <si>
    <t>Non cumulative - special</t>
  </si>
  <si>
    <t>Cadre de performance  - Orientation générale - Section A</t>
  </si>
  <si>
    <t>Instrucciones para completar la plantilla de marco de desempeño</t>
  </si>
  <si>
    <t>I. Introducción</t>
  </si>
  <si>
    <t>1.       Estas instrucciones proporcionan orientación sobre cómo llenar la plantilla de marco de desempeño (MD). Está destinado a todas las partes interesadas involucradas en el desarrollo y la revisión de los marcos de desempeño, tanto en el momento de la solicitud de financiación como en la etapa de preparación de la subvención. Esto incluye Mecanismos de Coordinación de País (MCP), Receptores Principales (RP), otros implementadores de subvenciones, proveedores de asistencia técnica, el Panel de Revisión Técnica, la Secretaría del Fondo Mundial y los Agentes Locales del Fondo (ALF).</t>
  </si>
  <si>
    <r>
      <t>2.</t>
    </r>
    <r>
      <rPr>
        <sz val="11"/>
        <color rgb="FF212121"/>
        <rFont val="Calibri"/>
        <family val="2"/>
        <scheme val="minor"/>
      </rPr>
      <t>       En la etapa de solicitud de financiamiento se debe presentar un MD y se refina aún más en la etapa de preparación de la subvención. El MD es parte del Acuerdo de Subvención entre el Fondo Mundial y el país / Receptor Principal y define los indicadores y metas a alcanzar durante el período de la subvención.</t>
    </r>
  </si>
  <si>
    <r>
      <t xml:space="preserve">3.       El MD incluye indicadores de impacto, resultado y cobertura, cada uno con metas asociados y un cronograma para la presentación de reportes. Cada indicador de cobertura está vinculado a un módulo específico establecido en la subvención del Fondo Mundial. La plantilla del MD proporciona una lista estandarizada de indicadores para seleccionar. Estos provienen de las guías de los socios técnicos para garantizar reportes consistentes y armonizados. Consulte el </t>
    </r>
    <r>
      <rPr>
        <u/>
        <sz val="11"/>
        <color theme="4" tint="-0.249977111117893"/>
        <rFont val="Calibri"/>
        <family val="2"/>
        <scheme val="minor"/>
      </rPr>
      <t>Manual del Marco Modular-Octubre 2019</t>
    </r>
    <r>
      <rPr>
        <sz val="11"/>
        <rFont val="Calibri"/>
        <family val="2"/>
        <scheme val="minor"/>
      </rPr>
      <t xml:space="preserve">  para obtener una lista completa de los indicadores a reportar al Fondo Mundial.</t>
    </r>
  </si>
  <si>
    <t>II. Orientación general</t>
  </si>
  <si>
    <t>4.     La plantilla de Excel del MD es compatible solo con MS Excel 2010 o versiones posteriores. Es posible que algunos menús desplegables y fórmulas no funcionen en MS Excel 2007 o versiones anteriores. Por lo tanto, los solicitantes / receptores principales con versiones anteriores de MS deben actualizar a MS Excel 2010 o versiones posteriores antes de trabajar en este archivo.</t>
  </si>
  <si>
    <r>
      <t xml:space="preserve">5.     La plantilla de Excel incluye hojas de trabajo vinculadas y está protegida. Los usuarios no deben alterar el archivo. La manipulación del archivo provocará la pérdida de algunas funciones y no permitirá volver a importarlo en el Sistema operativo de subvenciones del Fondo Mundial. Los marcos de desempeño que estaban sujetos a manipulación (por ejemplo, cuando se vulneró la protección de contraseña, los menús desplegables se sobrescribieron copiando y pegando valores, o la estructura del formulario se modificó agregando o eliminando columnas y / o filas, etc.) </t>
    </r>
    <r>
      <rPr>
        <b/>
        <sz val="11"/>
        <color rgb="FF000000"/>
        <rFont val="Calibri"/>
        <family val="2"/>
        <scheme val="minor"/>
      </rPr>
      <t>será rechazado</t>
    </r>
    <r>
      <rPr>
        <sz val="11"/>
        <color rgb="FF000000"/>
        <rFont val="Calibri"/>
        <family val="2"/>
        <scheme val="minor"/>
      </rPr>
      <t xml:space="preserve"> y los usuarios deberán volver a enviar la información en una nueva plantilla.</t>
    </r>
  </si>
  <si>
    <t>6.     La plantilla incluye formato condicional en varias celdas, como la fecha estandarizada (por ejemplo, 01-enero-2021) y formatos de números (usando el punto "." Como decimal y coma para miles de separadores. No cambie esta convención.</t>
  </si>
  <si>
    <t>7.      La plantilla de MD está disponible en inglés, francés y español.</t>
  </si>
  <si>
    <r>
      <t>8.      </t>
    </r>
    <r>
      <rPr>
        <b/>
        <sz val="11"/>
        <rFont val="Calibri"/>
        <family val="2"/>
        <scheme val="minor"/>
      </rPr>
      <t>En la etapa de solicitud de financiamiento</t>
    </r>
    <r>
      <rPr>
        <sz val="11"/>
        <rFont val="Calibri"/>
        <family val="2"/>
        <scheme val="minor"/>
      </rPr>
      <t xml:space="preserve">: los solicitantes deben solicitar al Equipo de País una plantilla de MD. En su solicitud, los solicitantes deben especificar el (los) componente (s) que se cubrirán en su (s) solicitud (es) de financiación. Para obtener detalles sobre las presentaciones conjuntas, consulte las </t>
    </r>
    <r>
      <rPr>
        <u/>
        <sz val="11"/>
        <color theme="4" tint="-0.249977111117893"/>
        <rFont val="Calibri"/>
        <family val="2"/>
        <scheme val="minor"/>
      </rPr>
      <t>Instrucciones de solicitud de financiación</t>
    </r>
    <r>
      <rPr>
        <sz val="11"/>
        <rFont val="Calibri"/>
        <family val="2"/>
        <scheme val="minor"/>
      </rPr>
      <t>. Los Equipos de País del Fondo Mundial generarán y compartirán una plantilla de MD, específica para cada solicitante. Los solicitantes utilizarán una plantilla de MD para la solicitud de financiación para todos los Receptores Principales nominados.</t>
    </r>
  </si>
  <si>
    <r>
      <t>9.      </t>
    </r>
    <r>
      <rPr>
        <b/>
        <sz val="11"/>
        <color rgb="FF000000"/>
        <rFont val="Calibri"/>
        <family val="2"/>
        <scheme val="minor"/>
      </rPr>
      <t>En la etapa de preparación de la subvención</t>
    </r>
    <r>
      <rPr>
        <sz val="11"/>
        <color rgb="FF000000"/>
        <rFont val="Calibri"/>
        <family val="2"/>
        <scheme val="minor"/>
      </rPr>
      <t>: después de que el Panel de Revisión Técnica (PRT) revise y recomiende la solicitud de financiación, se solicitará al (los) Receptor (es) Principal (es) designado (s) que procedan con la preparación de la subvención. En esta etapa, el Equipo de País compartirá las plantillas del MD, rellenadas previamente con los indicadores y las líneas de base de la solicitud de financiamiento revisada por el PRT, con cada Receptor (es) Principal (es) designado (s). Si se nominó a más de un Receptor Principal en la etapa de solicitud de financiamiento, el MD estará separado por implementador y disponible por cada uno de los diferentes Receptores Principales. Esto servirá como base para la negociación de los indicadores y metas durante el proceso de preparación de subvenciones.</t>
    </r>
  </si>
  <si>
    <r>
      <t>10.</t>
    </r>
    <r>
      <rPr>
        <sz val="7"/>
        <color rgb="FF000000"/>
        <rFont val="Times New Roman"/>
        <family val="1"/>
      </rPr>
      <t xml:space="preserve">       </t>
    </r>
    <r>
      <rPr>
        <sz val="11"/>
        <color rgb="FF000000"/>
        <rFont val="Calibri"/>
        <family val="2"/>
        <scheme val="minor"/>
      </rPr>
      <t>Las instrucciones siguen la estructura de la plantilla de MD y se dividen en consecuencia en las siguientes secciones:</t>
    </r>
  </si>
  <si>
    <r>
      <t xml:space="preserve">o </t>
    </r>
    <r>
      <rPr>
        <b/>
        <sz val="11"/>
        <color rgb="FF000000"/>
        <rFont val="Calibri"/>
        <family val="2"/>
        <scheme val="minor"/>
      </rPr>
      <t xml:space="preserve">Sección A: </t>
    </r>
    <r>
      <rPr>
        <sz val="11"/>
        <color rgb="FF000000"/>
        <rFont val="Calibri"/>
        <family val="2"/>
        <scheme val="minor"/>
      </rPr>
      <t>Descripción general</t>
    </r>
  </si>
  <si>
    <r>
      <t xml:space="preserve">o </t>
    </r>
    <r>
      <rPr>
        <b/>
        <sz val="11"/>
        <color rgb="FF000000"/>
        <rFont val="Calibri"/>
        <family val="2"/>
        <scheme val="minor"/>
      </rPr>
      <t xml:space="preserve">Sección B: </t>
    </r>
    <r>
      <rPr>
        <sz val="11"/>
        <color rgb="FF000000"/>
        <rFont val="Calibri"/>
        <family val="2"/>
        <scheme val="minor"/>
      </rPr>
      <t>Indicadores de impacto</t>
    </r>
  </si>
  <si>
    <r>
      <t xml:space="preserve">o </t>
    </r>
    <r>
      <rPr>
        <b/>
        <sz val="11"/>
        <color rgb="FF000000"/>
        <rFont val="Calibri"/>
        <family val="2"/>
        <scheme val="minor"/>
      </rPr>
      <t>Sección C:</t>
    </r>
    <r>
      <rPr>
        <sz val="11"/>
        <color rgb="FF000000"/>
        <rFont val="Calibri"/>
        <family val="2"/>
        <scheme val="minor"/>
      </rPr>
      <t xml:space="preserve"> Indicadores de resultado</t>
    </r>
  </si>
  <si>
    <r>
      <t xml:space="preserve">o </t>
    </r>
    <r>
      <rPr>
        <b/>
        <sz val="11"/>
        <color rgb="FF000000"/>
        <rFont val="Calibri"/>
        <family val="2"/>
        <scheme val="minor"/>
      </rPr>
      <t>Sección D:</t>
    </r>
    <r>
      <rPr>
        <sz val="11"/>
        <color rgb="FF000000"/>
        <rFont val="Calibri"/>
        <family val="2"/>
        <scheme val="minor"/>
      </rPr>
      <t xml:space="preserve"> Indicadores de cobertura</t>
    </r>
  </si>
  <si>
    <r>
      <t xml:space="preserve">o </t>
    </r>
    <r>
      <rPr>
        <b/>
        <sz val="11"/>
        <color rgb="FF000000"/>
        <rFont val="Calibri"/>
        <family val="2"/>
        <scheme val="minor"/>
      </rPr>
      <t xml:space="preserve">Sección E: </t>
    </r>
    <r>
      <rPr>
        <sz val="11"/>
        <color rgb="FF000000"/>
        <rFont val="Calibri"/>
        <family val="2"/>
        <scheme val="minor"/>
      </rPr>
      <t>Desagregación (indicadores de impacto, resultado y cobertura)</t>
    </r>
  </si>
  <si>
    <r>
      <t xml:space="preserve">o </t>
    </r>
    <r>
      <rPr>
        <b/>
        <sz val="11"/>
        <color rgb="FF000000"/>
        <rFont val="Calibri"/>
        <family val="2"/>
        <scheme val="minor"/>
      </rPr>
      <t>Sección F:</t>
    </r>
    <r>
      <rPr>
        <sz val="11"/>
        <color rgb="FF000000"/>
        <rFont val="Calibri"/>
        <family val="2"/>
        <scheme val="minor"/>
      </rPr>
      <t xml:space="preserve"> Medidas de seguimiento al plan de trabajo (MSPT)</t>
    </r>
  </si>
  <si>
    <t>11.    En la pestaña de desagregación (sección E) se pueden encontrar varias filas vacías para cada indicador. Esto es para facilitar la visualización de todos los posibles valores de desagregación según el orden en que se seleccionan los indicadores en las pestañas de indicadores de impacto, resultado y cobertura. Se puede usar el menú de navegación de la página en la parte superior de la página para ir a varias secciones en esta pestaña. Se puede usar ctrl + home para volver al menú de navegación de la página.</t>
  </si>
  <si>
    <t>12.    La última pestaña del MD denominada "Vista de impresión" proporciona una descripción general de la información ingresada en cada una de las secciones para facilitar la impresión y revisión del documento.</t>
  </si>
  <si>
    <t>III. Instrucciones</t>
  </si>
  <si>
    <t>13.    Las instrucciones detalladas para completar diferentes secciones de la plantilla de MD se proporcionan a continuación:</t>
  </si>
  <si>
    <t>Descripción General -Sección A</t>
  </si>
  <si>
    <t>País / Geografía</t>
  </si>
  <si>
    <r>
      <t>·</t>
    </r>
    <r>
      <rPr>
        <sz val="7"/>
        <color rgb="FF000000"/>
        <rFont val="Times New Roman"/>
        <family val="1"/>
      </rPr>
      <t xml:space="preserve">     </t>
    </r>
    <r>
      <rPr>
        <sz val="11"/>
        <color rgb="FF000000"/>
        <rFont val="Calibri"/>
        <family val="2"/>
      </rPr>
      <t>Este campo será rellenado previamente por el Fondo Mundial y enviado a cada país / solicitante.</t>
    </r>
  </si>
  <si>
    <t>Nombre de la subvención / Nombre de la solicitud de financiación</t>
  </si>
  <si>
    <r>
      <t>·</t>
    </r>
    <r>
      <rPr>
        <sz val="7"/>
        <color rgb="FF000000"/>
        <rFont val="Times New Roman"/>
        <family val="1"/>
      </rPr>
      <t xml:space="preserve">     </t>
    </r>
    <r>
      <rPr>
        <sz val="11"/>
        <color rgb="FF000000"/>
        <rFont val="Calibri"/>
        <family val="2"/>
      </rPr>
      <t>Este campo estará rellenado previamente por el Fondo Mundial</t>
    </r>
  </si>
  <si>
    <t>En la etapa de solicitud de financiación</t>
  </si>
  <si>
    <r>
      <t>·</t>
    </r>
    <r>
      <rPr>
        <sz val="7"/>
        <color rgb="FF000000"/>
        <rFont val="Times New Roman"/>
        <family val="1"/>
      </rPr>
      <t xml:space="preserve">     </t>
    </r>
    <r>
      <rPr>
        <sz val="11"/>
        <color rgb="FF000000"/>
        <rFont val="Calibri"/>
        <family val="2"/>
      </rPr>
      <t>Antes de poner a disposición del solicitante la plantilla del MD, el Fondo Mundial completará previamente el nombre de la solicitud de financiamiento.</t>
    </r>
  </si>
  <si>
    <t>En la etapa de preparación de subvenciones</t>
  </si>
  <si>
    <t>•   Este campo se refiere al nombre de la subvención. Se genera utilizando el nombre del país o el solicitante multipaís, el componente de la enfermedad y el Receptor Principal seleccionado.</t>
  </si>
  <si>
    <t>Fecha de inicio del período de implementación</t>
  </si>
  <si>
    <t>•   Este campo se refiere a la fecha de inicio del Período de implementación, que generalmente seguirá a la fecha de finalización del Período de implementación anterior (incluido el período de extensión según corresponda). Si el solicitante no tiene subvenciones existentes del Fondo Mundial, la Fecha de inicio del período de implementación será la fecha de inicio del programa según lo pida el solicitante.</t>
  </si>
  <si>
    <t>•   La fecha estará rellenada previamente en la plantilla de MD. En caso de que sea necesario cambiar la fecha, los solicitantes / Receptores principales pueden hacer esto directamente en la plantilla después de reportar al Equipo de País.</t>
  </si>
  <si>
    <t>•   El inicio del Período de implementación siempre debe ser el primer día del mes.</t>
  </si>
  <si>
    <r>
      <t>·</t>
    </r>
    <r>
      <rPr>
        <sz val="7"/>
        <color rgb="FF000000"/>
        <rFont val="Times New Roman"/>
        <family val="1"/>
      </rPr>
      <t xml:space="preserve">     </t>
    </r>
    <r>
      <rPr>
        <sz val="11"/>
        <color rgb="FF000000"/>
        <rFont val="Calibri"/>
        <family val="2"/>
      </rPr>
      <t>Esta fecha debe ser coherente en todos los documentos requeridos durante las etapas de Solicitud de financiación y Preparación de subvenciones (por ejemplo, Presupuesto y Lista de productos de salud).</t>
    </r>
  </si>
  <si>
    <t>Fecha de finalización del período de implementación</t>
  </si>
  <si>
    <r>
      <t>·</t>
    </r>
    <r>
      <rPr>
        <sz val="7"/>
        <color rgb="FF000000"/>
        <rFont val="Times New Roman"/>
        <family val="1"/>
      </rPr>
      <t xml:space="preserve">     </t>
    </r>
    <r>
      <rPr>
        <sz val="11"/>
        <color rgb="FF000000"/>
        <rFont val="Calibri"/>
        <family val="2"/>
      </rPr>
      <t>Este campo se refiere a la fecha de finalización propuesta del Período de implementación.</t>
    </r>
  </si>
  <si>
    <t>•   Esto sería tres años después de la Fecha de inicio del Período de implementación, excepto cuando el Fondo Mundial haya acordado una subvención para tener un Período de implementación de menos de tres años.</t>
  </si>
  <si>
    <r>
      <t>·</t>
    </r>
    <r>
      <rPr>
        <sz val="7"/>
        <color rgb="FF000000"/>
        <rFont val="Times New Roman"/>
        <family val="1"/>
      </rPr>
      <t xml:space="preserve">     </t>
    </r>
    <r>
      <rPr>
        <sz val="11"/>
        <color rgb="FF000000"/>
        <rFont val="Calibri"/>
        <family val="2"/>
        <scheme val="minor"/>
      </rPr>
      <t>La fecha estará rellenada previamente en la plantilla de MD. En caso de que sea necesario cambiar la fecha, los solicitantes / Receptores principales pueden hacer esto directamente en la plantilla.</t>
    </r>
  </si>
  <si>
    <r>
      <t>·</t>
    </r>
    <r>
      <rPr>
        <sz val="7"/>
        <color rgb="FF000000"/>
        <rFont val="Times New Roman"/>
        <family val="1"/>
      </rPr>
      <t xml:space="preserve">     </t>
    </r>
    <r>
      <rPr>
        <sz val="11"/>
        <color rgb="FF000000"/>
        <rFont val="Calibri"/>
        <family val="2"/>
      </rPr>
      <t>El final del Período de implementación siempre debe ser el último día del mes.</t>
    </r>
  </si>
  <si>
    <r>
      <t>·</t>
    </r>
    <r>
      <rPr>
        <sz val="7"/>
        <color rgb="FF000000"/>
        <rFont val="Times New Roman"/>
        <family val="1"/>
      </rPr>
      <t xml:space="preserve">     </t>
    </r>
    <r>
      <rPr>
        <sz val="11"/>
        <color rgb="FF000000"/>
        <rFont val="Calibri"/>
        <family val="2"/>
      </rPr>
      <t>Esta fecha debe ser coherente en todos los documentos requeridos en las etapas de Solicitud de financiación y Preparación de subvenciones (por ejemplo, presupuesto y lista de productos de salud).</t>
    </r>
  </si>
  <si>
    <t>Frecuencia de reporte</t>
  </si>
  <si>
    <r>
      <t>·</t>
    </r>
    <r>
      <rPr>
        <sz val="7"/>
        <color rgb="FF000000"/>
        <rFont val="Times New Roman"/>
        <family val="1"/>
      </rPr>
      <t xml:space="preserve">     </t>
    </r>
    <r>
      <rPr>
        <sz val="11"/>
        <color rgb="FF000000"/>
        <rFont val="Calibri"/>
        <family val="2"/>
        <scheme val="minor"/>
      </rPr>
      <t>Este campo se refiere a la frecuencia con la que los resultados se reportarán al Fondo Mundial durante la implementación de la subvención. En consecuencia, en el MD se define si las metas serán semestrales o anuales.</t>
    </r>
  </si>
  <si>
    <r>
      <t>·</t>
    </r>
    <r>
      <rPr>
        <sz val="7"/>
        <color rgb="FF000000"/>
        <rFont val="Times New Roman"/>
        <family val="1"/>
      </rPr>
      <t xml:space="preserve">     </t>
    </r>
    <r>
      <rPr>
        <sz val="11"/>
        <color rgb="FF000000"/>
        <rFont val="Calibri"/>
        <family val="2"/>
        <scheme val="minor"/>
      </rPr>
      <t>La frecuencia de reportes se establece en 12 meses para todas las solicitudes de financiación de forma predeterminada. Los solicitantes deben proporcionar metas anuales. Si los solicitantes tienen la intención de incluir metas semestrales, es posible hacerlo seleccionando "6" en el menú desplegable.</t>
    </r>
  </si>
  <si>
    <t xml:space="preserve">•   Seleccione "6" o "12" según la categoría del país en el marco de diferenciación del Fondo Mundial.
             - Carteras clasificadas como “inversión focalizada” deben reportar anualmente.
             - Se espera que las carteras clasificadas como "Inversión esencial" o "de alto impacto" reporten semestralmente.
</t>
  </si>
  <si>
    <t>Fecha de inicio del período de utilización de la asignación</t>
  </si>
  <si>
    <t>• Es el período durante el cual la asignación de país por componente de enfermedad puede utilizarse para implementar programas. Comienza el día posterior a la fecha de finalización del Período de utilización de la asignación anterior.</t>
  </si>
  <si>
    <t>• La fecha de inicio del Período de utilización de la asignación por componente de enfermedad se documenta en la Carta de asignación.</t>
  </si>
  <si>
    <t>Fecha de finalización del período de utilización de la asignación</t>
  </si>
  <si>
    <t>• Esta fecha se refiere a la fecha de finalización del Período de utilización de la asignación indicada en la Carta de asignación.</t>
  </si>
  <si>
    <t>• Son tres años a partir de la fecha de inicio del Período de utilización de la asignación.</t>
  </si>
  <si>
    <t xml:space="preserve">Navegación de la página </t>
  </si>
  <si>
    <r>
      <t>·</t>
    </r>
    <r>
      <rPr>
        <sz val="7"/>
        <color rgb="FF000000"/>
        <rFont val="Times New Roman"/>
        <family val="1"/>
      </rPr>
      <t xml:space="preserve">     </t>
    </r>
    <r>
      <rPr>
        <sz val="11"/>
        <color rgb="FF000000"/>
        <rFont val="Calibri"/>
        <family val="2"/>
      </rPr>
      <t>Proporciona enlaces para facilitar la navegación dentro de cada página y a la página de instrucciones</t>
    </r>
  </si>
  <si>
    <t>Nombre del componente</t>
  </si>
  <si>
    <r>
      <t>·</t>
    </r>
    <r>
      <rPr>
        <sz val="7"/>
        <color rgb="FF000000"/>
        <rFont val="Times New Roman"/>
        <family val="1"/>
      </rPr>
      <t xml:space="preserve">     </t>
    </r>
    <r>
      <rPr>
        <sz val="11"/>
        <color rgb="FF000000"/>
        <rFont val="Calibri"/>
        <family val="2"/>
      </rPr>
      <t>El nombre del componente se rellenará previamente para el solicitante / Receptor principal cuando el Equipo de país del Fondo Mundial comparta la plantilla del MD, según lo solicite el solicitante.</t>
    </r>
  </si>
  <si>
    <r>
      <t>·</t>
    </r>
    <r>
      <rPr>
        <sz val="7"/>
        <color rgb="FF000000"/>
        <rFont val="Times New Roman"/>
        <family val="1"/>
      </rPr>
      <t xml:space="preserve">     </t>
    </r>
    <r>
      <rPr>
        <sz val="11"/>
        <color rgb="FF000000"/>
        <rFont val="Calibri"/>
        <family val="2"/>
      </rPr>
      <t>Al seleccionar el componente se completarán automáticamente los menús desplegables con una lista relevante de módulos, intervenciones e indicadores que sean aplicables a los componentes seleccionados.</t>
    </r>
  </si>
  <si>
    <t>Receptores Principales</t>
  </si>
  <si>
    <r>
      <t>·</t>
    </r>
    <r>
      <rPr>
        <sz val="7"/>
        <color rgb="FF000000"/>
        <rFont val="Times New Roman"/>
        <family val="1"/>
      </rPr>
      <t xml:space="preserve">     </t>
    </r>
    <r>
      <rPr>
        <sz val="11"/>
        <color rgb="FF000000"/>
        <rFont val="Calibri"/>
        <family val="2"/>
      </rPr>
      <t xml:space="preserve">En la columna </t>
    </r>
    <r>
      <rPr>
        <b/>
        <sz val="11"/>
        <color rgb="FF000000"/>
        <rFont val="Calibri"/>
        <family val="2"/>
      </rPr>
      <t>Nombre del</t>
    </r>
    <r>
      <rPr>
        <sz val="11"/>
        <color rgb="FF000000"/>
        <rFont val="Calibri"/>
        <family val="2"/>
      </rPr>
      <t xml:space="preserve"> </t>
    </r>
    <r>
      <rPr>
        <b/>
        <sz val="11"/>
        <color rgb="FF000000"/>
        <rFont val="Calibri"/>
        <family val="2"/>
      </rPr>
      <t>Receptor Principal</t>
    </r>
    <r>
      <rPr>
        <sz val="11"/>
        <color rgb="FF000000"/>
        <rFont val="Calibri"/>
        <family val="2"/>
      </rPr>
      <t>, el solicitante incluirá el nombre de los implementadores.</t>
    </r>
  </si>
  <si>
    <r>
      <t>·</t>
    </r>
    <r>
      <rPr>
        <sz val="7"/>
        <color rgb="FF000000"/>
        <rFont val="Times New Roman"/>
        <family val="1"/>
      </rPr>
      <t xml:space="preserve">     </t>
    </r>
    <r>
      <rPr>
        <sz val="11"/>
        <color rgb="FF000000"/>
        <rFont val="Calibri"/>
        <family val="2"/>
      </rPr>
      <t>Esto se puede hacer mediante el uso de un menú desplegable que contiene la lista de todos los implementadores que administraron previamente una subvención del Fondo Mundial.</t>
    </r>
  </si>
  <si>
    <r>
      <t>·</t>
    </r>
    <r>
      <rPr>
        <sz val="7"/>
        <color rgb="FF000000"/>
        <rFont val="Times New Roman"/>
        <family val="1"/>
      </rPr>
      <t xml:space="preserve">     </t>
    </r>
    <r>
      <rPr>
        <sz val="11"/>
        <color rgb="FF000000"/>
        <rFont val="Calibri"/>
        <family val="2"/>
      </rPr>
      <t>Si el implementador seleccionado es nuevo y no ha administrado previamente subvenciones del Fondo Mundial, el usuario puede escribir manualmente su nombre, en una nueva fila, en la columna</t>
    </r>
    <r>
      <rPr>
        <b/>
        <sz val="11"/>
        <color rgb="FF000000"/>
        <rFont val="Calibri"/>
        <family val="2"/>
      </rPr>
      <t xml:space="preserve"> Nuevo nombre del Receptor principal.</t>
    </r>
  </si>
  <si>
    <t>Períodos de reporte</t>
  </si>
  <si>
    <r>
      <t>·</t>
    </r>
    <r>
      <rPr>
        <sz val="7"/>
        <color rgb="FF000000"/>
        <rFont val="Times New Roman"/>
        <family val="1"/>
      </rPr>
      <t xml:space="preserve">     </t>
    </r>
    <r>
      <rPr>
        <sz val="11"/>
        <color rgb="FF000000"/>
        <rFont val="Calibri"/>
        <family val="2"/>
      </rPr>
      <t>Los períodos de reporte se rellenarán de forma predeterminada, en función de las fechas de inicio y finalización del Período de implementación anual y la frecuencia de reportes seleccionada.</t>
    </r>
  </si>
  <si>
    <r>
      <t>·</t>
    </r>
    <r>
      <rPr>
        <sz val="7"/>
        <color rgb="FF000000"/>
        <rFont val="Times New Roman"/>
        <family val="1"/>
      </rPr>
      <t xml:space="preserve">     </t>
    </r>
    <r>
      <rPr>
        <sz val="11"/>
        <color rgb="FF000000"/>
        <rFont val="Calibri"/>
        <family val="2"/>
      </rPr>
      <t>Estos períodos de reporte de progreso deben estar alineados con el ciclo de reporte nacional y no necesariamente estar vinculados al año calendario o años de implementación desde la fecha de inicio del programa. La alineación con el ciclo nacional de reportes es necesaria para garantizar la disponibilidad de resultados programáticos.</t>
    </r>
  </si>
  <si>
    <r>
      <t>·</t>
    </r>
    <r>
      <rPr>
        <sz val="7"/>
        <color rgb="FF000000"/>
        <rFont val="Times New Roman"/>
        <family val="1"/>
      </rPr>
      <t xml:space="preserve">     </t>
    </r>
    <r>
      <rPr>
        <sz val="11"/>
        <color rgb="FF000000"/>
        <rFont val="Calibri"/>
        <family val="2"/>
      </rPr>
      <t>Para alinear las fechas de inicio de la subvención con los ciclos nacionales de presentación de reportes, el primer y último período de presentación de reportes de una subvención podría ser mayor o menor que 6 o 12 meses. Esto se puede hacer sobrescribiendo las fechas de inicio y finalización de los períodos de reportes. Por ejemplo, si la subvención comienza el 1 de abril y el período de reporte programático para el país es de enero a diciembre, el primer período de reporte se puede ajustar para cubrir los nueve meses restantes de ese período. Del mismo modo, las fechas de finalización del último período de reporte también deberán ajustarse. Esto ajustará la duración de los períodos de reporte en los indicadores de cobertura, sección D y Medidas de seguimiento del plan de trabajo, sección F.</t>
    </r>
  </si>
  <si>
    <r>
      <t>·</t>
    </r>
    <r>
      <rPr>
        <sz val="7"/>
        <color rgb="FF000000"/>
        <rFont val="Times New Roman"/>
        <family val="1"/>
      </rPr>
      <t xml:space="preserve">     </t>
    </r>
    <r>
      <rPr>
        <sz val="11"/>
        <color rgb="FF000000"/>
        <rFont val="Calibri"/>
        <family val="2"/>
      </rPr>
      <t>El solicitante / Receptor Principal debe asegurarse de que los ciclos de reportes programáticos y financieros estén alineados. En los casos en que los ciclos de reportes programáticos en el país y los ciclos fiscales sean diferentes, debe haber un acuerdo entre CT y el solicitante / receptor principal para tener un ciclo de reportes común, es decir, alineado con el ciclo de reportes programáticos o con el ciclo fiscal.</t>
    </r>
  </si>
  <si>
    <t xml:space="preserve">    •   La fecha de inicio del primer período de reporte es la misma que la fecha de inicio de la subvención. El resto de los períodos de reporte comienzan el día siguiente a la fecha de finalización del período de reporte anterior.</t>
  </si>
  <si>
    <t>Fecha de finalización del período</t>
  </si>
  <si>
    <t xml:space="preserve">    •   La fecha de finalización del período de reporte suele ser de 6 o 12 meses después de la fecha de inicio del período de reporte, según la frecuencia de reporte acordada. La duración del período de reporte puede cambiarse para garantizar la alineación en el ciclo de reporte.</t>
  </si>
  <si>
    <t>PUDR esperado</t>
  </si>
  <si>
    <t xml:space="preserve">    •   Indique si se enviará una solicitud de desembolso con la actualización de progreso para cada uno de los períodos de reporte seleccionando "sí" o "no" en el menú desplegable.</t>
  </si>
  <si>
    <t>Día de entrega</t>
  </si>
  <si>
    <t xml:space="preserve">    •   La fecha de presentación de la Actualización de progreso (PU semestral) y la Solicitud de actualización de progreso y desembolso (PUDR anual) se completarán previamente. Para el PU, son 45 días al final del período de reporte y para el PUDR, 60 días después del final del período de reporte anual.</t>
  </si>
  <si>
    <t xml:space="preserve">    •   Los Receptores principales son responsables de agregar datos de los Sub-receptores y presentar un reporte consolidado al Fondo Mundial.</t>
  </si>
  <si>
    <t>Descripción de la meta</t>
  </si>
  <si>
    <t xml:space="preserve">    •   Incluya la meta del programa en esta sección. La meta del programa es una declaración amplia y general de un impacto deseado del programa a mediano y largo plazo y debe ser consistente con los planes estratégicos nacionales o las estrategias regionales.</t>
  </si>
  <si>
    <t xml:space="preserve">Descripción de los objetivos </t>
  </si>
  <si>
    <t xml:space="preserve">    •   Incluir los objetivos del programa en esta sección. Cada objetivo debe tener un conjunto de metas relacionadas y más específicas que permitirán que el programa logre los objetivos establecidos. Estas metas deben ser consistentes con las metas de los planes estratégicos nacionales o estrategias regionales.</t>
  </si>
  <si>
    <t xml:space="preserve">Nombre del módulo </t>
  </si>
  <si>
    <t xml:space="preserve">    •   Seleccione los módulos para los que se incluirán indicadores y MSPT en el MD, desde el menú desplegable. No está permitido agregar ningún otro módulo fuera de esta lista.
          - Solo aquellos módulos que se seleccionen en esta página aparecerán en las listas desplegables debajo de “Indicadores de cobertura- Sección D” y “MSPT- Sección F”. 
          - A menos que se seleccione un módulo en la página de resumen, los indicadores de cobertura relacionados no aparecerán en las listas desplegables en "Indicadores de cobertura - Sección D".</t>
  </si>
  <si>
    <t xml:space="preserve">    •   En caso de que la solicitud de financiamiento incluya más de un componente, el menú desplegable mostrará todos los módulos relacionados con estos componentes, así como todos los módulos RSSH.</t>
  </si>
  <si>
    <t xml:space="preserve">    •   Para solicitudes de financiación de componentes múltiples, se recomienda incluir módulos relacionados con cada uno de los componentes en orden, en lugar de mezclarlos. Por ejemplo, en una solicitud conjunta de financiamiento de VIH y TB, incluya primero todos los módulos relevantes de VIH, seguidos de los módulos de TB o viceversa.</t>
  </si>
  <si>
    <t xml:space="preserve">    •   El número de módulos a escoger está restringido a quince.</t>
  </si>
  <si>
    <t>Intervenciones</t>
  </si>
  <si>
    <t xml:space="preserve">    •   Si están utilizando MSPT para realizar un seguimiento del progreso de las actividades clave, incluya la lista de módulos y los nombres de intervención asociados para las actividades seleccionadas de la lista desplegable.</t>
  </si>
  <si>
    <t xml:space="preserve">Intervención personalizada
(solo si se elige la intervención "Otro")
</t>
  </si>
  <si>
    <r>
      <t xml:space="preserve">    •   La inclusión de intervenciones personalizadas que </t>
    </r>
    <r>
      <rPr>
        <u/>
        <sz val="11"/>
        <color rgb="FF000000"/>
        <rFont val="Calibri"/>
        <family val="2"/>
      </rPr>
      <t>no están en la lista desplegable no está permitida para VIH, TB y RSSH</t>
    </r>
    <r>
      <rPr>
        <sz val="11"/>
        <color rgb="FF000000"/>
        <rFont val="Calibri"/>
        <family val="2"/>
      </rPr>
      <t>. En casos excepcionales, estos pueden incluirse para la malaria.</t>
    </r>
  </si>
  <si>
    <r>
      <t xml:space="preserve">    •   Para la malaria, </t>
    </r>
    <r>
      <rPr>
        <u/>
        <sz val="11"/>
        <color rgb="FF000000"/>
        <rFont val="Calibri"/>
        <family val="2"/>
      </rPr>
      <t>se puede hacer primero seleccionando "Otras intervenciones</t>
    </r>
    <r>
      <rPr>
        <sz val="11"/>
        <color rgb="FF000000"/>
        <rFont val="Calibri"/>
        <family val="2"/>
      </rPr>
      <t>" de la lista desplegable en la columna titulada "Intervención estándar" y luego proporcionando el nombre de la intervención personalizada que desea incluir en la columna titulada "Intervenciones personalizadas ". Si las intervenciones personalizadas se incluyen sin seleccionar la opción "Otras intervenciones" en la columna "Intervención estándar", no se pueden volver a importar.</t>
    </r>
  </si>
  <si>
    <t xml:space="preserve">    •   La inclusión de intervenciones personalizadas requerirá revisión y validación por parte del Equipo de País.</t>
  </si>
  <si>
    <t xml:space="preserve">    •   Este campo es aplicable solo para módulos seleccionados e intervenciones estándar asociadas bajo el componente VIH. Esto incluye los módulos "Prevención", "Servicios de prueba de VIH diferenciados" y "Tratamiento, atención y apoyo". Para los módulos RSSH, TB, malaria y VIH restantes e intervenciones relacionadas, seleccione "No aplica" de la lista desplegable.</t>
  </si>
  <si>
    <t xml:space="preserve">    •   Una vez que se selecciona una "Intervención estándar", el menú desplegable en el campo "Población" mostrará los grupos de población relevantes que aplican a esta intervención. Seleccione esta opción usando la lista desplegable.</t>
  </si>
  <si>
    <t xml:space="preserve">    •   Para intervenciones personalizadas no se requiere el campo de población. Si se selecciona una "Intervención personalizada", el menú desplegable en el campo "Población" mostrará solo una opción "No aplica". Seleccione esto usando la lista desplegable. No sobrescriba este campo para agregar un grupo de población.</t>
  </si>
  <si>
    <t>Indicadores de Impacto – Sección B</t>
  </si>
  <si>
    <t xml:space="preserve">    •   Incluye el enlace a la sección de las instrucciones que es relevante para completar los Indicadores de impacto - sección B.</t>
  </si>
  <si>
    <t xml:space="preserve">    •   Los indicadores de impacto deben reportarse a nivel de programa nacional. En caso de que se seleccionaron múltiples receptores principales para cualquier componente, se debe incluir un conjunto común de indicadores de impacto y metas en todas las subvenciones relacionadas con este componente, para cada uno de los receptores principales.</t>
  </si>
  <si>
    <t xml:space="preserve">    •   Seleccione los indicadores de impacto relevantes del menú desplegable. Los indicadores de impacto están relacionados con los objetivos definidos.</t>
  </si>
  <si>
    <t xml:space="preserve">    •   El menú desplegable incluye una lista de indicadores de impacto estándar, con un código de indicador estándar, que se utilizará para la presentación de reportes del Fondo Mundial. Estos se derivan de los indicadores recomendados por los socios técnicos para la presentación de reportes mundiales y nacionales.</t>
  </si>
  <si>
    <t xml:space="preserve">    •   Portafolios con inversiones focalizadas: bajo los requisitos de reportes diferenciados, se espera que los países clasificados como “Portafolios con inversiones focalizadas” por el Fondo Mundial tengan menos indicadores en sus marcos de desempeño. Los indicadores recomendados están marcados con una (M) en el Manual del Marco Modular y en la lista desplegable de la plantilla del marco del desempeño. Para obtener más orientación, póngase en contacto con sus equipos de país</t>
  </si>
  <si>
    <t xml:space="preserve">    •   Para solicitudes de financiamiento de componentes múltiples, se recomienda incluir indicadores relacionados con cada uno de los componentes en orden, en lugar de mezclarlos. Por ejemplo, en una solicitud conjunta de financiación de VIH y TB, incluya primero todos los indicadores de VIH relevantes, seguidos de los indicadores de TB o viceversa.</t>
  </si>
  <si>
    <t xml:space="preserve">    •   Los indicadores de impacto personalizados, fuera de la lista de indicadores estándar proporcionados, solo se permiten en casos excepcionales.</t>
  </si>
  <si>
    <t xml:space="preserve">    •   Los indicadores de impacto personalizados deben codificarse de la siguiente manera: (Componente) luego I (para Impacto) - otro 1 (el conteo para la cantidad de indicadores de impacto personalizados). Por ejemplo, un indicador personalizado para el VIH tendría el siguiente código: VIH I - Otro 1: Porcentaje de ...</t>
  </si>
  <si>
    <t xml:space="preserve">    •   La inclusión de cualquier indicador personalizado requerirá la revisión y aprobación del equipo de Monitoreo y Evaluación y Análisis de País en el Fondo Mundial.</t>
  </si>
  <si>
    <t xml:space="preserve">Línea de base #N
Línea de base #D
</t>
  </si>
  <si>
    <t xml:space="preserve">    •   Proporcione los valores de numerador y denominador de referencia (según corresponda) para cada indicador de impacto. El valor del % se calculará automáticamente. Las líneas de base sirven como el punto de partida contra el cual se medirá el desempeño del programa. Las líneas de base se refieren a los últimos resultados disponibles de fuentes de datos válidas.</t>
  </si>
  <si>
    <t xml:space="preserve">    •   Para los indicadores que se reportan como tasas por 1000 o 100000, solo se debe proporcionar el valor de la tasa en la casilla del numerador.</t>
  </si>
  <si>
    <t xml:space="preserve">    •   Si no hay datos disponibles en la etapa de solicitud de financiamiento, entonces este campo debe dejarse en blanco y las líneas de base deben determinarse durante la preparación o durante la implementación de la subvención.</t>
  </si>
  <si>
    <t xml:space="preserve">    •   Este campo se calculará automáticamente en los casos en que se ingresen valores de numerador y denominador de referencia para el indicador.</t>
  </si>
  <si>
    <t xml:space="preserve">    •   En los casos en que no se requieren valores de numerador y denominador de referencia, los valores de % se pueden incluir manualmente.</t>
  </si>
  <si>
    <t xml:space="preserve">Línea de base año </t>
  </si>
  <si>
    <t xml:space="preserve">    •   Incluir el año de los datos de la línea de base. En caso de que no haya una línea de base disponible, este campo debe dejarse en blanco.</t>
  </si>
  <si>
    <t xml:space="preserve">Fuente línea de base </t>
  </si>
  <si>
    <t xml:space="preserve">    •   Incluya la fuente de datos para la línea de base. Podría referirse, por ejemplo, al nombre del sistema de datos o al nombre de la encuesta / estudio, título de un reporte, etc.</t>
  </si>
  <si>
    <t xml:space="preserve">    •   Si la línea de base no está disponible en el momento de la presentación de la solicitud de financiación o en el momento de la preparación de la subvención, indique "TBD" y mencione la fecha en que se determinará "TBD por MM / AAAA</t>
  </si>
  <si>
    <t xml:space="preserve">    •   Si la fuente de datos de la línea base es diferente de la fuente de datos que se utilizará para reportar sobre el indicador, esto debe explicarse en el campo "comentarios".</t>
  </si>
  <si>
    <t>Desagregaciones requeridas</t>
  </si>
  <si>
    <t xml:space="preserve">    •   Para garantizar la equidad y garantizar que los programas lleguen a las poblaciones en riesgo o más afectadas por las enfermedades, algunos indicadores seleccionados de la lista de indicadores del Fondo Mundial requieren la presentación de reportes de resultados desagregados en categorías previamente identificadas.</t>
  </si>
  <si>
    <t xml:space="preserve">    •   Para los indicadores que requieren desagregación, esta columna se rellenará previamente con las categorías previamente identificadas. Esta columna indica las categorías de desagregación contra las cuales se deben reportar los resultados, una vez al año, durante la implementación de la subvención.</t>
  </si>
  <si>
    <t xml:space="preserve">    •   Las líneas de base (valor, año y fuente) para cada una de las categorías de desagregación requeridas deben incluirse en la pestaña titulada "Desagregación - Sección E".</t>
  </si>
  <si>
    <t xml:space="preserve">    •   No es posible agregar una categoría de desagregación para indicadores personalizados.</t>
  </si>
  <si>
    <t xml:space="preserve">    •   Según los requisitos de reportes diferenciados, los países clasificados como "inversiones focalizadas" por el Fondo Mundial no están obligados a reportar sobre resultados desagregados.</t>
  </si>
  <si>
    <t>RP responsible</t>
  </si>
  <si>
    <t xml:space="preserve">    •   El solicitante debe incluir el nombre del Receptor Principal (entre los Receptores Principales nominados bajo la solicitud de financiamiento) que son responsables de estos indicadores en el MD en la etapa de solicitud de financiamiento. El nombre debe seleccionarse en el menú desplegable que se rellena previamente con los nombres ingresados en la "Descripción general-Sección A".</t>
  </si>
  <si>
    <t xml:space="preserve">    •   Si se nominó a más de un Receptor Principal en la etapa de solicitud de financiamiento, se pondrán a disposición plantillas de MD separadas para cada Receptor Principal seleccionado para la negociación de la subvención. Este campo no aparecerá en el MD de la preparación de subvenciones.</t>
  </si>
  <si>
    <t xml:space="preserve">    •   El RP de la subvención será responsable de reportar sobre los indicadores incluidos en el MD de la subvención.</t>
  </si>
  <si>
    <t xml:space="preserve">    •   Para solicitudes / subvenciones de un solo país, seleccione el nombre del país.</t>
  </si>
  <si>
    <t xml:space="preserve">    •   Para solicitudes / subvenciones regionales, el solicitante / Receptor principal debe especificar el nombre del país correspondiente a cada indicador seleccionado.</t>
  </si>
  <si>
    <t xml:space="preserve">    •   Para solicitudes / subvenciones regionales, si un indicador cubre dos o más países en la solicitud / subvención regional, los solicitantes / Receptor principal deben seleccionar la opción "Multi-país" en el menú desplegable y especificar los países / áreas geográficas relacionadas en la columna de comentarios.</t>
  </si>
  <si>
    <t>Año de la meta</t>
  </si>
  <si>
    <r>
      <t>·</t>
    </r>
    <r>
      <rPr>
        <sz val="7"/>
        <color rgb="FF000000"/>
        <rFont val="Times New Roman"/>
        <family val="1"/>
      </rPr>
      <t xml:space="preserve">    </t>
    </r>
    <r>
      <rPr>
        <sz val="11"/>
        <color rgb="FF000000"/>
        <rFont val="Calibri"/>
        <family val="2"/>
      </rPr>
      <t>El año de la meta se rellena previamente en función de la fecha de inicio del período de implementación.</t>
    </r>
  </si>
  <si>
    <t>•  Todos los campos de metas (N, D y%) son campos numéricos y no permiten ingresar caracteres alfanuméricos o comentarios (por ejemplo, &lt;,&gt; o TBD)</t>
  </si>
  <si>
    <t xml:space="preserve">Meta #N
Meta #D
</t>
  </si>
  <si>
    <t>•  Proporcione el numerador y denominador (según corresponda) de la meta para cada indicador de impacto.</t>
  </si>
  <si>
    <t>•  Las metas deben ser consistentes con el plan estratégico nacional o cualquier otra meta de país actualizada y acordada. Estos deben incluirse de acuerdo con la frecuencia de su medición. Por ejemplo, si las encuestas se realizan en los años 1 y 3, solo en estos años se deben proporcionar las metas.</t>
  </si>
  <si>
    <t xml:space="preserve">Meta % </t>
  </si>
  <si>
    <t xml:space="preserve">    •  Este campo se calculará automáticamente en los casos en que se ingresen valores de numerador y denominador parala meta  del indicador.</t>
  </si>
  <si>
    <t xml:space="preserve">    •   En los casos en que no se requieren valores de numerador y denominador de destino, se pueden incluir manualmente el % de las metas</t>
  </si>
  <si>
    <t>Fecha de reporte</t>
  </si>
  <si>
    <t xml:space="preserve">    •   Indique los plazos cuando los resultados de los indicadores de impacto estarán disponibles en el país. Esto puede ser diferente de la fecha en que se reportarán al Fondo Mundial con los reportes de progreso.</t>
  </si>
  <si>
    <t>Marcar si la meta es "TBD"</t>
  </si>
  <si>
    <t xml:space="preserve">    •  Ingrese “TBD” si las metas se determinarán en una etapa posterior (por ejemplo, en casos en los que no se dispone de líneas de base, o se esperan los resultados de la encuesta al momento de desarrollar el MD y, por lo tanto, no es posible establecer una meta en el momento de la presentación del MD).</t>
  </si>
  <si>
    <t>Esta columna debe usarse para proporcionar información adicional relacionada con el indicador y las metas, como:</t>
  </si>
  <si>
    <t>- Supuestos de las metas, p. ej. alineación con el Plan Estratégico Nacional (PEN) o cualquier otra meta o compromiso del país;</t>
  </si>
  <si>
    <t>- Fuentes de datos, si son diferentes de las fuentes de datos de la línea de base;</t>
  </si>
  <si>
    <t>- Población objetivo, si esto no está ya indicado en la definición estándar del indicador;</t>
  </si>
  <si>
    <t>- Descripción del área geográfica si las metas son subnacionales (por ejemplo, en el caso de beneficiarios principales de ONGs que reportan desde sitios específicos del proyecto);</t>
  </si>
  <si>
    <t>- Entidad responsable de la recopilación de datos y la presentación de reportes;</t>
  </si>
  <si>
    <t>- Área geográfica cubierta por las encuestas;</t>
  </si>
  <si>
    <t>- Cualquier cambio en la metodología de medición del año anterior;</t>
  </si>
  <si>
    <t>- En caso de que falten líneas de base y / o metas, indique cuándo estará disponible esta información y se actualizará el MD.</t>
  </si>
  <si>
    <t xml:space="preserve">Indicadores de Resultado- Sección C </t>
  </si>
  <si>
    <t>• Incluye el enlace a la sección de las instrucciones que es relevante para completar los Indicadores de resultado - sección C.</t>
  </si>
  <si>
    <t>• Los indicadores de resultado deben reportarse a nivel de programa nacional. En caso de que se seleccionaron múltiples receptores principales para cualquier componente, se debe incluir un conjunto común de indicadores de resultado y metas en todas las subvenciones relacionadas con este componente, para cada uno de los receptores principales.</t>
  </si>
  <si>
    <t>• Seleccione los indicadores de resultado relevantes del menú desplegable. Los indicadores de resultado están relacionados con los objetivos definidos.</t>
  </si>
  <si>
    <t>• El menú desplegable incluye una lista de indicadores de resultado estándar, con un código de indicador estándar, que se utilizará para la presentación de reportes del Fondo Mundial. Estos se derivan de los indicadores recomendados por los socios técnicos para la presentación de reportes mundiales y nacionales.</t>
  </si>
  <si>
    <t>• Portafolios con inversiones focalizadas: bajo los requisitos de reportes diferenciados, se espera que los países clasificados como “Portafolios con inversiones focalizadas” por el Fondo Mundial tengan menos indicadores en sus marcos de desempeño. Los indicadores recomendados están marcados con una (M) en el Manual del Marco Modular y en la lista desplegable de la plantilla del marco del desempeño. Para obtener más orientación, póngase en contacto con sus equipos de país</t>
  </si>
  <si>
    <t>• Para solicitudes de financiamiento de componentes múltiples, se recomienda incluir indicadores relacionados con cada uno de los componentes en orden, en lugar de mezclarlos. Por ejemplo, en una solicitud conjunta de financiación de VIH y TB, incluya primero todos los indicadores de VIH relevantes, seguidos de los indicadores de TB o viceversa.</t>
  </si>
  <si>
    <t xml:space="preserve">Indicador personalizado </t>
  </si>
  <si>
    <t>• Los indicadores de resultados personalizados, fuera de la lista de indicadores estándar proporcionados, solo se permiten en casos excepcionales.</t>
  </si>
  <si>
    <t>• Los indicadores de resultados personalizados deben codificarse de la siguiente manera: (Componente) luego O (para el Resultado) - otro 1 (el conteo para el número de indicadores de resultado). Por ejemplo, un indicador personalizado para el VIH tendría el siguiente código: VIH O - otro 1: Porcentaje de ...</t>
  </si>
  <si>
    <t>• La inclusión de cualquier indicador personalizado requerirá la revisión y aprobación del equipo de Monitoreo y Evaluación y Análisis de País en el Fondo Mundial.</t>
  </si>
  <si>
    <t>• Proporcione los valores de referencia del numerador y del denominador (según corresponda) para cada indicador de resultado. El valor del % se calculará automáticamente. Las líneas de base sirven como el punto de partida contra el cual se medirá el desempeño del programa. Las líneas de base se refieren a los últimos resultados disponibles de fuentes de datos válidas.</t>
  </si>
  <si>
    <t>• Para los indicadores que se reportan como tasas por 1000 o 100000, solo se debe proporcionar el valor de la tasa en la celda del numerador.</t>
  </si>
  <si>
    <t>• Si no hay línea de base disponible en la etapa de solicitud de financiamiento, entonces este campo debe dejarse en blanco y las líneas de base deben determinarse durante la preparación de la subvención o durante la implementación de la misma.</t>
  </si>
  <si>
    <t>• Este campo se calculará automáticamente en los casos en que se ingresen valores de numerador y denominador de referencia para el indicador.</t>
  </si>
  <si>
    <t>• En los casos en que no se requieren valores de numerador y denominador, los valores en % se pueden incluir manualmente.</t>
  </si>
  <si>
    <t>• Incluir el año de la línea de base. En caso de que no haya una línea de base disponible, este campo debe dejarse en blanco.</t>
  </si>
  <si>
    <t>• Incluir la fuente de datos para la línea de base. Podría referirse, por ejemplo, al nombre del sistema de datos o al nombre de la encuesta / estudio, título de un reporte, etc.</t>
  </si>
  <si>
    <t>• Si la línea de base no está disponible en el momento de la presentación de la solicitud de financiación o en el momento de la preparación de la subvención, indique "TBD" y mencione la fecha en que se determinará "TBD por MM / AAAA.</t>
  </si>
  <si>
    <t>• Si la fuente de datos de la línea base es diferente de la fuente de datos que se utilizará para reportar sobre el indicador, esto debe explicarse en el campo "comentarios".</t>
  </si>
  <si>
    <t xml:space="preserve">Desagregaciones requeridas  </t>
  </si>
  <si>
    <t>• Para garantizar la equidad y garantizar que los programas lleguen a las poblaciones en riesgo o más afectadas por las enfermedades, algunos indicadores seleccionados de la lista central de indicadores del Fondo Mundial requieren la presentación de reportes de resultados desglosados en categorías previamente identificadas.</t>
  </si>
  <si>
    <t>• Para los indicadores que requieren desagregación, esta columna se rellenará previamente con las categorías previamente identificadas. Esta columna indica las categorías de desagregación contra las cuales se deben reportar los resultados, una vez al año, durante la implementación de la subvención.</t>
  </si>
  <si>
    <t>• Las líneas de base (valor, año y fuente) para cada una de las categorías de desagregación requeridas deben incluirse en la pestaña titulada "Desagregación - Sección E".</t>
  </si>
  <si>
    <t>• No es posible agregar una categoría de desagregación para indicadores personalizados.</t>
  </si>
  <si>
    <t>• Según los requisitos de reportes diferenciados, los países clasificados como "con inversiones focalizadas" por el Fondo Mundial no están obligados a reportar sobre resultados desagregados.</t>
  </si>
  <si>
    <t xml:space="preserve">RP Responsable </t>
  </si>
  <si>
    <t>• El solicitante debe incluir el nombre del Receptor Principal (entre los Receptores Principales nominados bajo la solicitud de financiamiento) que son responsables de estos indicadores en el MD en la etapa de solicitud de financiamiento. El nombre debe seleccionarse en el menú desplegable que se rellena previamente con los nombres ingresados en la "Descripción general-Sección A".</t>
  </si>
  <si>
    <t>En la etapa de preparación de la subvención</t>
  </si>
  <si>
    <t>• Si se nominó a más de un Receptor Principal en la etapa de solicitud de financiamiento, se pondrán a disposición plantillas de MD separadas para cada Receptor Principal seleccionado para la negociación de la subvención. Este campo no aparecerá en el MD de la preparación de subvenciones.</t>
  </si>
  <si>
    <t>• El RP de la subvención será responsable de reportar sobre los indicadores incluidos en el MD de la subvención.</t>
  </si>
  <si>
    <t>• Para solicitudes / subvenciones de un solo país, seleccione el nombre del país.</t>
  </si>
  <si>
    <t>• Para solicitudes / subvenciones regionales, el solicitante / Receptor principal debe especificar el nombre del país correspondiente a cada indicador seleccionado.</t>
  </si>
  <si>
    <t>• Para solicitudes / subvenciones regionales, si un indicador cubre dos o más países en la solicitud / subvención regional, los solicitantes / Receptor principal deben seleccionar la opción "Multi-país" en el menú desplegable y especificar los países / áreas geográficas relacionadas en la columna de comentarios.</t>
  </si>
  <si>
    <t>• El año de la meta se rellena previamente en función de la fecha de inicio del período de implementación.</t>
  </si>
  <si>
    <t>• Todos los campos de las metas (N, D y %) son campos numéricos y no permiten ingresar caracteres alfanuméricos o comentarios (por ejemplo, &lt;,&gt; o TBD)</t>
  </si>
  <si>
    <t>• Proporcione el numerador y denominador (según corresponda) de la meta para cada indicador de resultado</t>
  </si>
  <si>
    <t>• Las metas deben ser consistentes con el plan estratégico nacional o cualquier otra meta de país actualizada y acordada. Estos deben incluirse de acuerdo con la frecuencia de su medición. Por ejemplo, si las encuestas se realizan en los años 1 y 3, solo en estos años se deben proporcionar las metas.</t>
  </si>
  <si>
    <t>• Este campo se calculará automáticamente en los casos en que se ingresen valores de numerador y denominador de la meta para el indicador.</t>
  </si>
  <si>
    <t>• En los casos en que no se requieren numerador y denominador, se puede incluir manualmente el % de la meta.</t>
  </si>
  <si>
    <t>• Indique los plazos cuando los valores para los indicadores de resultado estarán disponibles en el país. Esto puede ser diferente de la fecha en que se reportarán al Fondo Mundial con los Reportes de progreso.</t>
  </si>
  <si>
    <t>• Ingrese “TBD” si las metas se determinarán en una etapa posterior (por ejemplo, en casos en los que no se dispone de linease de base, o se esperan los resultados de la encuesta al momento de desarrollar el MD y, por lo tanto, no es posible establecerlos una meta en el momento de la presentación del MD).</t>
  </si>
  <si>
    <r>
      <t>·</t>
    </r>
    <r>
      <rPr>
        <sz val="7"/>
        <color rgb="FF000000"/>
        <rFont val="Times New Roman"/>
        <family val="1"/>
      </rPr>
      <t xml:space="preserve">    </t>
    </r>
    <r>
      <rPr>
        <sz val="11"/>
        <color rgb="FF000000"/>
        <rFont val="Calibri"/>
        <family val="2"/>
      </rPr>
      <t>Esta columna debe usarse para proporcionar información adicional relacionada con el indicador y las metas, como:</t>
    </r>
  </si>
  <si>
    <t>- Supuestos de las metas, p. ej. alineación con el Plan estratégico nacional o cualquier otra meta o compromiso del país;</t>
  </si>
  <si>
    <t xml:space="preserve">           - En caso de que falten líneas de base y / o metas, indique cuándo estará disponible esta información y se actualizará el MD.</t>
  </si>
  <si>
    <t xml:space="preserve">Indicadores de cobertura - Sección D </t>
  </si>
  <si>
    <t>Navegación de página</t>
  </si>
  <si>
    <t>• Incluye el enlace a la sección de las instrucciones que es relevante para completar los Indicadores de cobertura - sección D.</t>
  </si>
  <si>
    <t>• Seleccione el nombre del módulo dentro de las opciones en el menú desplegable. La lista incluirá todos los módulos que hayan sido incluidos en la descripción general - Sección A.</t>
  </si>
  <si>
    <t>• Este campo se puede completar solo después de seleccionar los indicadores en la columna adyacente "Indicador estándar".</t>
  </si>
  <si>
    <t>• Este campo es aplicable solo para módulos seleccionados e indicadores estándar relacionados bajo el componente VIH. Esto incluye los módulos de Prevención, Servicios diferenciados de pruebas de VIH y Tratamiento, atención y apoyo. Para los módulos de RSSH, TB, malaria y los que restan de VIH y sus indicadores relacionados, seleccione "No aplica" de la lista desplegable.</t>
  </si>
  <si>
    <t>• Una vez que se selecciona un "Indicador estándar", el menú desplegable en el campo "Población" se mostrará el grupo de población relevante que aplica para este indicador. Seleccione la población utilizando la lista desplegable.</t>
  </si>
  <si>
    <t>• Para los indicadores personalizados, no se requiere el campo de población. Si se selecciona un "Indicador personalizado", el menú desplegable en el campo "Población" mostrará solo una opción "No aplica". Seleccione esta opción usando la lista desplegable. No sobrescriba en este campo para agregar un grupo de población.</t>
  </si>
  <si>
    <t>• Seleccione los indicadores de cobertura relevantes del menú desplegable. La lista incluye una lista de indicadores de cobertura estándar, con un código de indicador estándar, que se utilizará para reportar al Fondo Mundial. Estos se derivan de los indicadores recomendados por los socios técnicos para la presentación de informes mundiales y nacionales.</t>
  </si>
  <si>
    <t>• Portafolios de inversión focalizada: en el marco de la diferenciación de requerimientos para reportar, se espera que los países clasificados por el Fondo Mundial como “Portafolios de inversión focalizada” tengan menos indicadores en sus marcos de desempeño. Los indicadores recomendados están marcados con una (M) en el Manual del Marco Modular y en la lista desplegable de la plantilla del marco de desempeño. Para obtener más orientación, contacte sus equipos de país.</t>
  </si>
  <si>
    <t>• Los indicadores de cobertura personalizados, no incluidos en la lista de indicadores estándar que han sido proporcionados, solo se permiten en casos excepcionales.</t>
  </si>
  <si>
    <t>• Los indicadores de cobertura personalizados deben codificarse de la siguiente manera:</t>
  </si>
  <si>
    <t xml:space="preserve">     - Nombre del módulo (abreviado como en la lista de indicadores estándar) - Otro 1 (el recuento para el número de indicadores de cobertura personalizados). Por ejemplo, un indicador personalizado relacionado con el módulo "Manejo de casos" de la malaria debe tener el siguiente código: CM - Otro 1: Porcentaje de ...</t>
  </si>
  <si>
    <t>• La inclusión de cualquier indicador personalizado requerirá la revisión y aprobación del equipo de Monitoreo y Evaluación y Análisis a nivel de Países, en el Fondo Mundial.</t>
  </si>
  <si>
    <t xml:space="preserve">
Línea de base #N
Línea de base #D
</t>
  </si>
  <si>
    <t>• Proporcione el numerador de referencia y los valores del denominador (según corresponda) para cada indicador de cobertura. Las líneas de base sirven como el punto de partida contra el cual se medirá el desempeño del programa. Las líneas de base se refieren a los últimos resultados disponibles de fuentes de datos válidas.</t>
  </si>
  <si>
    <t>• Si no hay datos disponibles en la etapa de solicitud de financiamiento, entonces este campo debe dejarse en blanco y las líneas de base deben determinarse durante la concesión o durante la implementación de la subvención.</t>
  </si>
  <si>
    <t xml:space="preserve">Línea de base % </t>
  </si>
  <si>
    <t>• Incluir el año de los datos de referencia. En caso de que no haya un valor de referencia disponible, este campo debe dejarse en blanco.</t>
  </si>
  <si>
    <t>• Incluir la fuente de datos para el valor de referencia.</t>
  </si>
  <si>
    <t>• Si los datos de referencia no están disponibles en el momento de la presentación de la solicitud de financiación o en el momento de la preparación de la subvención, indique "TBD" y mencione la fecha en que se determinará "TBD por MM / AAAA.</t>
  </si>
  <si>
    <t>• Si la fuente de datos de la línea base es diferente de la fuente de datos que se utilizará para informar sobre el indicador, esto debe explicarse en el campo "comentarios".</t>
  </si>
  <si>
    <t xml:space="preserve">Desagregaciones requeridas </t>
  </si>
  <si>
    <t>• Para garantizar la equidad y garantizar que los programas lleguen a las poblaciones en riesgo o más afectadas por las enfermedades, algunos indicadores seleccionados de la lista central de indicadores del Fondo Mundial requieren el reporte de resultados desagregados en categorías previamente indicadas.</t>
  </si>
  <si>
    <t>• Para los indicadores que requieren desagregación, esta columna se rellenará previamente con las categorías previamente indicadas. Esta columna indica las categorías de desagregación contra las cuales se deben informar los resultados, una vez al año, durante la implementación de la subvención.</t>
  </si>
  <si>
    <t>• En caso de que falten líneas de base, indique en el cuadro de comentarios las acciones que se están tomando / planificando y cuándo se espera que esta información esté disponible, y que el marco de desempeño sea actualizado.</t>
  </si>
  <si>
    <t>• Según los requisitos de informes diferenciados, los países clasificados como "países de inversión focalizada" por el Fondo Mundial no están obligados a informar sobre resultados desagregados.</t>
  </si>
  <si>
    <t>Incluir en resultados del Fondo Mundial</t>
  </si>
  <si>
    <t xml:space="preserve">En la etapa de preparación de la subvención: </t>
  </si>
  <si>
    <r>
      <t xml:space="preserve">• </t>
    </r>
    <r>
      <rPr>
        <b/>
        <sz val="11"/>
        <color rgb="FF000000"/>
        <rFont val="Calibri"/>
        <family val="2"/>
      </rPr>
      <t>El especialista del Equipo de País / PHME del Fondo Mundial debe llenar</t>
    </r>
    <r>
      <rPr>
        <sz val="11"/>
        <color rgb="FF000000"/>
        <rFont val="Calibri"/>
        <family val="2"/>
      </rPr>
      <t xml:space="preserve"> este campo seleccionando "Sí" o "No" en el menú desplegable.</t>
    </r>
  </si>
  <si>
    <t>• Se pretende identificar qué cifras se utilizarán para la presentación de informes de resultados de la cartera del Fondo Mundial en casos en que múltiples RP en un país informan sobre el mismo indicador. Este campo ayudará a evitar la duplicación de los resultados reportados.</t>
  </si>
  <si>
    <t xml:space="preserve">Receptor principal responsable </t>
  </si>
  <si>
    <t xml:space="preserve">En la etapa de solicitud de financiación: </t>
  </si>
  <si>
    <t>• El solicitante debe incluir el nombre del Receptor Principal (entre los Receptores Principales nominados bajo la solicitud de financiamiento) que será responsable de implementar y reportar estos indicadores al Fondo Mundial. Los nombres deben seleccionarse en el menú desplegable que se rellena previamente con los nombres ingresados en la pestaña "Descripción general-Sección A".</t>
  </si>
  <si>
    <t>• Si se nominó a más de un Receptor Principal en la etapa de solicitud de financiamiento, se pondrán a disposición plantillas de marco de desempeño separadas para cada Receptor Principal seleccionado para la negociación de la subvención. Este campo no aparecerá en el Marco de desempeño a utilizar durante la etapa de preparación de la subvención.</t>
  </si>
  <si>
    <t>• El RP de la subvención será responsable de informar sobre los indicadores incluidos en el marco de desempeño de la subvención.</t>
  </si>
  <si>
    <t xml:space="preserve">País/ Alcance de las metas </t>
  </si>
  <si>
    <r>
      <t>·</t>
    </r>
    <r>
      <rPr>
        <sz val="7"/>
        <color rgb="FF000000"/>
        <rFont val="Times New Roman"/>
        <family val="1"/>
      </rPr>
      <t xml:space="preserve">    </t>
    </r>
    <r>
      <rPr>
        <sz val="11"/>
        <color rgb="FF000000"/>
        <rFont val="Calibri"/>
        <family val="2"/>
      </rPr>
      <t>Para solicitudes / subvenciones de un solo país, incluya el nombre del país.</t>
    </r>
  </si>
  <si>
    <r>
      <t>·</t>
    </r>
    <r>
      <rPr>
        <sz val="7"/>
        <color rgb="FF000000"/>
        <rFont val="Times New Roman"/>
        <family val="1"/>
      </rPr>
      <t xml:space="preserve">    </t>
    </r>
    <r>
      <rPr>
        <sz val="11"/>
        <color rgb="FF000000"/>
        <rFont val="Calibri"/>
        <family val="2"/>
      </rPr>
      <t>Para solicitudes / subvenciones regionales o de varios países, el solicitante / Receptor principal debe seleccionar el nombre del país correspondiente a cada indicador seleccionado.</t>
    </r>
  </si>
  <si>
    <r>
      <t>·</t>
    </r>
    <r>
      <rPr>
        <sz val="7"/>
        <rFont val="Times New Roman"/>
        <family val="1"/>
      </rPr>
      <t xml:space="preserve">    </t>
    </r>
    <r>
      <rPr>
        <sz val="11"/>
        <color rgb="FF000000"/>
        <rFont val="Calibri"/>
        <family val="2"/>
      </rPr>
      <t>Para solicitudes / subvenciones regionales o multipaíses, si un indicador cubre dos o más países, los solicitantes / Destinatario principal deben seleccionar la opción "Multipaís" del menú desplegable y especificar los nombres de estos países / área geográfica en la columna de comentarios.</t>
    </r>
  </si>
  <si>
    <r>
      <t>·</t>
    </r>
    <r>
      <rPr>
        <sz val="7"/>
        <color rgb="FF000000"/>
        <rFont val="Times New Roman"/>
        <family val="1"/>
      </rPr>
      <t xml:space="preserve">    </t>
    </r>
    <r>
      <rPr>
        <sz val="11"/>
        <color rgb="FF000000"/>
        <rFont val="Calibri"/>
        <family val="2"/>
      </rPr>
      <t>En el segundo campo debajo del nombre del país, especifique el alcance de los objetivos para cada indicador utilizando el menú desplegable. Las opciones proporcionadas ayudan a distinguir si los objetivos son de alcance:</t>
    </r>
  </si>
  <si>
    <r>
      <t>−</t>
    </r>
    <r>
      <rPr>
        <sz val="7"/>
        <color rgb="FF000000"/>
        <rFont val="Times New Roman"/>
        <family val="1"/>
      </rPr>
      <t xml:space="preserve">   </t>
    </r>
    <r>
      <rPr>
        <sz val="11"/>
        <color rgb="FF000000"/>
        <rFont val="Calibri"/>
        <family val="2"/>
      </rPr>
      <t>Geográfico nacional, i.e. se refiere a todo el país y representan el 100% de las metas del programa nacional;</t>
    </r>
  </si>
  <si>
    <r>
      <t>−</t>
    </r>
    <r>
      <rPr>
        <sz val="7"/>
        <color rgb="FF000000"/>
        <rFont val="Times New Roman"/>
        <family val="1"/>
      </rPr>
      <t xml:space="preserve">   </t>
    </r>
    <r>
      <rPr>
        <sz val="11"/>
        <color rgb="FF000000"/>
        <rFont val="Calibri"/>
        <family val="2"/>
      </rPr>
      <t>Geográfico subnacional, i.e. se refiere solo a algunas áreas geográficas pero representan el 100% de las metas del programa nacional. Por ejemplo, en los casos en que la epidemia se concentra en algunas áreas específicas del país y las metas abarcan todas estas áreas;</t>
    </r>
  </si>
  <si>
    <t>−  Geográfico subnacional, i.e. se refieren solo a algunas áreas geográficas y representan menos del 100% de las metas del programa nacional. Por ejemplo, en los casos en que las metas son de algunas áreas específicas apoyadas por la subvención del Fondo Mundial / receptores principales y no cubren otras áreas geográficas afectadas.</t>
  </si>
  <si>
    <t xml:space="preserve">    •   Si las metas son subnacionales, especifique el área de cobertura en el campo de comentarios para el indicador.</t>
  </si>
  <si>
    <t xml:space="preserve">  •  En este campo, indique cómo se establecen los objetivos durante los períodos de informe seleccionando las categorías de acumulación relevantes de las listas desplegables. El Fondo Mundial utilizará estas categorías para generar el desempeño combinado durante los períodos de informe dentro de un año para tomar la decisión de desembolso anual. El menú desplegable ofrece las siguientes tres opciones:</t>
  </si>
  <si>
    <r>
      <t xml:space="preserve"> o </t>
    </r>
    <r>
      <rPr>
        <b/>
        <sz val="11"/>
        <color rgb="FF000000"/>
        <rFont val="Calibri"/>
        <family val="2"/>
      </rPr>
      <t>No acumulativo:</t>
    </r>
    <r>
      <rPr>
        <sz val="11"/>
        <color rgb="FF000000"/>
        <rFont val="Calibri"/>
        <family val="2"/>
      </rPr>
      <t xml:space="preserve"> estos reflejan metas específicas del período, i.e. el valor se refiere a lo que se logrará en un período de reporte, independientemente de las metas en los períodos anteriores. En estos casos, las metas periódicas relevantes (numeradores o numeradores y denominadores, según corresponda) se sumarán para calificar el desempeño del indicador al momento de la Decisión de Desembolso Anual.</t>
    </r>
  </si>
  <si>
    <r>
      <t xml:space="preserve"> o </t>
    </r>
    <r>
      <rPr>
        <b/>
        <sz val="11"/>
        <color rgb="FF000000"/>
        <rFont val="Calibri"/>
        <family val="2"/>
      </rPr>
      <t xml:space="preserve">No acumulativo - Especial: </t>
    </r>
    <r>
      <rPr>
        <sz val="11"/>
        <color rgb="FF000000"/>
        <rFont val="Calibri"/>
        <family val="2"/>
      </rPr>
      <t>también refleja metas específicas del período, igual que la categoría anterior, excepto que en este caso los denominadores son los mismos durante los períodos de informe (por ejemplo, estimaciones de tamaño para poblaciones clave). Se agregarán las metas periódicas relevantes (numeradores) pero no el denominador, es decir, el denominador del período de reporte actual se usará para calificar el desempeño del indicador al momento de la Decisión de Desembolso Anual.</t>
    </r>
  </si>
  <si>
    <r>
      <t xml:space="preserve"> o </t>
    </r>
    <r>
      <rPr>
        <b/>
        <sz val="11"/>
        <color rgb="FF000000"/>
        <rFont val="Calibri"/>
        <family val="2"/>
      </rPr>
      <t xml:space="preserve">No acumulativo - Otro: </t>
    </r>
    <r>
      <rPr>
        <sz val="11"/>
        <color rgb="FF000000"/>
        <rFont val="Calibri"/>
        <family val="2"/>
      </rPr>
      <t>Esto se aplica a los indicadores que se refieren a las personas que actualmente reciben servicios independientemente de las metas en períodos anteriores. Por ejemplo, "Porcentaje de personas en TARV". En tales casos, las metas periódicas relevantes del último período de reporte son las que se utilizarán para calificar el desempeño del indicador al momento de la Decisión de Desembolso Anual.</t>
    </r>
  </si>
  <si>
    <t xml:space="preserve">
Meta #N
Meta #D
</t>
  </si>
  <si>
    <t xml:space="preserve">   •   Proporcione numerador de la meta y los valores del denominador (según corresponda) para cada indicador de cobertura</t>
  </si>
  <si>
    <r>
      <t>·</t>
    </r>
    <r>
      <rPr>
        <sz val="7"/>
        <color rgb="FF000000"/>
        <rFont val="Times New Roman"/>
        <family val="1"/>
      </rPr>
      <t xml:space="preserve">    </t>
    </r>
    <r>
      <rPr>
        <sz val="11"/>
        <color rgb="FF000000"/>
        <rFont val="Calibri"/>
        <family val="2"/>
      </rPr>
      <t>Las metas deben ser consistentes con el plan estratégico nacional o cualquier otra meta de país actualizada y acordada, y deben basarse en el análisis de brecha programática en la solicitud de financiamiento.</t>
    </r>
  </si>
  <si>
    <r>
      <t>·</t>
    </r>
    <r>
      <rPr>
        <sz val="7"/>
        <color rgb="FF000000"/>
        <rFont val="Times New Roman"/>
        <family val="1"/>
      </rPr>
      <t xml:space="preserve">    </t>
    </r>
    <r>
      <rPr>
        <sz val="11"/>
        <color rgb="FF000000"/>
        <rFont val="Calibri"/>
        <family val="2"/>
      </rPr>
      <t>Incluir metas en los períodos en que se recopilarán los datos.</t>
    </r>
  </si>
  <si>
    <r>
      <t>·</t>
    </r>
    <r>
      <rPr>
        <sz val="7"/>
        <color rgb="FF000000"/>
        <rFont val="Times New Roman"/>
        <family val="1"/>
      </rPr>
      <t xml:space="preserve">    </t>
    </r>
    <r>
      <rPr>
        <sz val="11"/>
        <color rgb="FF000000"/>
        <rFont val="Calibri"/>
        <family val="2"/>
      </rPr>
      <t>No todos los indicadores necesitan ser reportados durante todos los períodos. Incluya las metas según la frecuencia de reporte que haya sido recomendada.</t>
    </r>
  </si>
  <si>
    <t xml:space="preserve">   •   En el marco de los requerimientos diferenciados, los países clasificados por el Fondo Mundial como “países de inversiones focalizadas” incluyen generalmente metas anuales en el marco de desempeño. Los países clasificados como inversiones “esenciales” y los “de alto impacto" incluyen generalmente metas semestrales.</t>
  </si>
  <si>
    <r>
      <t>·</t>
    </r>
    <r>
      <rPr>
        <sz val="7"/>
        <color rgb="FF000000"/>
        <rFont val="Times New Roman"/>
        <family val="1"/>
      </rPr>
      <t xml:space="preserve">    </t>
    </r>
    <r>
      <rPr>
        <sz val="11"/>
        <color rgb="FF000000"/>
        <rFont val="Calibri"/>
        <family val="2"/>
      </rPr>
      <t>Este campo se calculará automáticamente en los casos en que se ingresen valores de numerador y denominador para las metas del indicador.</t>
    </r>
  </si>
  <si>
    <r>
      <t>·</t>
    </r>
    <r>
      <rPr>
        <sz val="7"/>
        <color rgb="FF000000"/>
        <rFont val="Times New Roman"/>
        <family val="1"/>
      </rPr>
      <t xml:space="preserve">    </t>
    </r>
    <r>
      <rPr>
        <sz val="11"/>
        <color rgb="FF000000"/>
        <rFont val="Calibri"/>
        <family val="2"/>
      </rPr>
      <t>En los casos en que no se requieren valores de numerador y denominador para las metas, la meta en % se puede incluir manualmente.</t>
    </r>
  </si>
  <si>
    <t xml:space="preserve">    •  Para algunos indicadores, aunque se establezcan metas en %, se requerirá que los resultados se reporten incluyendo el numerador, denominador y porcentaje.</t>
  </si>
  <si>
    <t xml:space="preserve">   •   Ingrese "TBD" si las metas se determinarán en una etapa posterior (por ejemplo, en casos en los que no se dispone de datos de referencia precisos o se esperan resultados al momento de elaborar el marco de desempeño y, por lo tanto, no es posible establecer la meta al momento de la presentación del Marco de desempeño).</t>
  </si>
  <si>
    <t xml:space="preserve">   •   Esta columna debe usarse para proporcionar información adicional relacionada con el indicador y las metas, como:</t>
  </si>
  <si>
    <t>- Supuestos para las metas, por ejemplo, cómo se alinean con el PEN o cualquiera de las otras metas o compromisos del país;</t>
  </si>
  <si>
    <t>- Descripción del área geográfica si las metas son subnacionales (por ejemplo, en el caso de beneficiarios principales de ONG que informan desde sitios específicos del proyecto);</t>
  </si>
  <si>
    <t>- En caso de que falten líneas de base y/o metas, indique cuándo estará disponible esta información y se actualizará el marco de desempeño.</t>
  </si>
  <si>
    <t xml:space="preserve"> - Información relevante adicional, por ejemplo, la cobertura de consultas prenatales al establecer objetivos de PTMI, las Fuentes de datos utilizadas para generar las estimaciones del tamaño de la Población, para intervenciones que incluyen un paquete de servicios, y la Descripción de los componentes del paquete.</t>
  </si>
  <si>
    <t>Desagregación (indicadores de impacto, resultado y cobertura) – Sección E</t>
  </si>
  <si>
    <t>• Utilice los enlaces provistos para desplazarse hacia abajo hasta los indicadores de impacto, resultado y cobertura en esta página que requieren una desagregación.</t>
  </si>
  <si>
    <t>• También incluye el enlace a la sección de las instrucciones que es relevante para completar la Desagregación - sección E.</t>
  </si>
  <si>
    <t>Desagregación del indicador</t>
  </si>
  <si>
    <t>• Los campos para Número de indicador, Nombre del indicador, categoría de desagregación y valor de desagregación se generarán de manera automática o previae en función de las categorías de desagregación requeridas para los indicadores estándar de impacto, resultado y cobertura que sean seleccionados en las secciones anteriores.</t>
  </si>
  <si>
    <t xml:space="preserve">
Línea de base #N
Línea de base #D 
</t>
  </si>
  <si>
    <t>• Proporcione los valores de numerador y denominador de referencia (según corresponda) para las categorías y variables de desagregación requeridas.</t>
  </si>
  <si>
    <t>• En caso de que falten líneas de base, deje este campo en blanco e indique en el cuadro de comentarios las acciones que se están tomando y cuándo estará disponible esta información, y se espera actualizar el marco de desempeño.</t>
  </si>
  <si>
    <t>• Este campo se calculará automáticamente en los casos en que se ingresen valores de numerador y denominador de la línea de base para el indicador.</t>
  </si>
  <si>
    <t>• Incluir el año de los datos de la línea de base. En caso de que no haya un valor de línea de base disponible, este campo debe dejarse en blanco.</t>
  </si>
  <si>
    <t xml:space="preserve">Fuente de línea de base </t>
  </si>
  <si>
    <t>• Incluir la fuente de datos para la línea de base.</t>
  </si>
  <si>
    <t>• Proporcionar cualquier información relevante relacionada con los datos desagregados.</t>
  </si>
  <si>
    <t>• Indique si la fuente de datos para la desagregación es diferente del valor de la línea de base total.</t>
  </si>
  <si>
    <t>• Indique si la fuente de datos de la línea de base es diferente de la fuente de datos que se utilizará para reportar el indicador.</t>
  </si>
  <si>
    <t>• Indique cualquier acción que se esté tomando / planificando para recopilar los datos que no estén disponibles para la línea de base y cuándo será necesario actualizar el marco de desempeño.</t>
  </si>
  <si>
    <t xml:space="preserve">Medidas de seguimiento al plan de trabajo - Sección F </t>
  </si>
  <si>
    <t>Para ser completado por los solicitantes regionales / RP</t>
  </si>
  <si>
    <t>• Las medidas de seguimiento del plan de trabajo (MSPT) podrían incluirse en la solicitud de financiamiento para módulos e intervenciones que no tienen indicadores de cobertura suficientes o adecuados para medir el progreso durante el período de implementación de la subvención.</t>
  </si>
  <si>
    <t>• Estos son monitoreados usando un conjunto definido de hitos / metas. Por ejemplo, para módulos e intervenciones relacionadas con RSSH, o Derechos Humanos, o en subvenciones regionales o de múltiples países, para dar seguimiento a las acciones de abogacía y otras actividades transfronterizas que no es posible medir a través de la lista de indicadores estándar.</t>
  </si>
  <si>
    <t xml:space="preserve">Navegación de página </t>
  </si>
  <si>
    <t>• Incluye el enlace a la sección de las instrucciones que es corresponde para completar las MSPT - sección F.</t>
  </si>
  <si>
    <t>• Inserte el nombre del módulo relacionado con la actividad en el menú desplegable. La lista incluirá todos los módulos que hayan sido incluidos en la Descripción general - Sección A.</t>
  </si>
  <si>
    <t>• Este campo solo se puede completar después de seleccionar las intervenciones estándar en la columna adyacente "Intervención".</t>
  </si>
  <si>
    <t>• Este campo aplica solo para algunos módulos e intervenciones estándar relacionadas solo con el componente VIH. Esto incluye los módulos "Prevención", "Servicios diferenciados de prueba de VIH " y "Tratamiento, atención y apoyo". Para los módulos RSSH, TB, malaria y los restantes de VIH e intervenciones relacionadas, seleccione la opción "No aplica" de la lista desplegable.</t>
  </si>
  <si>
    <t>• Una vez que se selecciona una "Intervención estándar", el menú desplegable en el campo "Población" mostrará los grupos de población relevantes que aplican a esta intervención. Seleccione el correspondiente usando la lista desplegable.</t>
  </si>
  <si>
    <t>• Para intervenciones personalizadas no se requiere identificar una población en el campo de población. Si se selecciona una "Intervención personalizada", el menú desplegable en el campo "Población" mostrará solo una opción: "No aplica". Seleccione esta opción usando la lista desplegable. No sobrescriba este campo para agregar un grupo de población.</t>
  </si>
  <si>
    <t>• Debajo de cada módulo, seleccione la intervención relacionada con la medida de seguimiento del menú desplegable. La lista incluirá todas las intervenciones incluidas en la Descripción General - Sección A.</t>
  </si>
  <si>
    <t xml:space="preserve">Actividades claves </t>
  </si>
  <si>
    <t>• Incluir la actividad clave a ser monitoreada en base a un conjunto definido de hitos y metas.</t>
  </si>
  <si>
    <t>En la etapa de solicitud de financiación:</t>
  </si>
  <si>
    <t>• El solicitante debe incluir el nombre del Receptor Principal (a seleccionar de los Receptores Principales identificados en la solicitud de financiamiento) que será responsable de implementar y reportar sobre estas actividades e hitos / metas al Fondo Mundial. Los nombres deben seleccionarse en el menú desplegable que se rellena previamente con los nombres ingresados en la pestaña "Descripción general-Sección A".</t>
  </si>
  <si>
    <t>En la etapa de elaboración de las subvenciones:</t>
  </si>
  <si>
    <t>• Si se nominó a más de un Receptor Principal en la etapa de solicitud de financiamiento, se pondrán a disposición plantillas de marco de desempeño separadas para cada Receptor Principal seleccionado durante la negociación de la subvención. Este campo no aparecerá en el Marco de desempeño de la elaboración de la subvención.</t>
  </si>
  <si>
    <t>• Para solicitudes / subvenciones de un solo país, incluya el nombre del país.</t>
  </si>
  <si>
    <t>• Para solicitudes / subvenciones regionales o de varios países, el solicitante / Receptor principal debe especificar el nombre del país correspondiente para cada actividad seleccionada.</t>
  </si>
  <si>
    <t>• Para solicitudes / subvenciones regionales o de varios países, si una actividad y un hito / meta relacionado cubre dos o más países, los solicitantes / Receptores principales deben seleccionar la opción "Multi-país" del menú desplegable y especificar los nombres de estos países / área geográfica en la columna de comentarios.</t>
  </si>
  <si>
    <t xml:space="preserve">Hito/descripción de la meta </t>
  </si>
  <si>
    <t>• Las MSPT podrían ser hitos cualitativos o metas cuantitativas.</t>
  </si>
  <si>
    <t>• Identifique las medidas (como hitos cualitativos o metas cuantitativas) que permitirán mostrar el progreso de cada una de las actividades seleccionadas en cada período cuando se espera que se alcance la MSPT (i.e. hito o meta).</t>
  </si>
  <si>
    <t>• Incluya un número limitado de MSPT (hasta cinco para todos los módulos en su conjunto) que se reportarán durante el período de implementación de la subvención. No es necesario que todos los períodos de reporte tengan MSPT (i.e. un hito o meta).</t>
  </si>
  <si>
    <t>• Si la subvención ya incluye indicadores personalizados, evite usar MSPT.</t>
  </si>
  <si>
    <t>• La descripción del hito no debe exceder los 200 caracteres.</t>
  </si>
  <si>
    <t>Criterios de completitud</t>
  </si>
  <si>
    <t>• Especifique el criterio cuando la MSPT, i.e. el hito / objetivo se considerará como "no iniciado", "iniciado", "avanzado" o "completado". Es obligatorio completar este campo, ya que se utilizará para calcular el avance y calificar las MSPT.</t>
  </si>
  <si>
    <t>• Estos criterios se utilizarán para evaluar y calificar el progreso de las MSPT durante la implementación de actividades clave. Por ejemplo, para el hito "Evaluación de necesidades realizada", los criterios de completitud para evaluar el nivel de implementación de la actividad podrían ser los siguientes:</t>
  </si>
  <si>
    <r>
      <t xml:space="preserve">o </t>
    </r>
    <r>
      <rPr>
        <b/>
        <sz val="11"/>
        <color rgb="FF000000"/>
        <rFont val="Calibri"/>
        <family val="2"/>
      </rPr>
      <t xml:space="preserve">NO INICIADA: </t>
    </r>
    <r>
      <rPr>
        <sz val="11"/>
        <color rgb="FF000000"/>
        <rFont val="Calibri"/>
        <family val="2"/>
      </rPr>
      <t>Actividad no iniciada</t>
    </r>
  </si>
  <si>
    <r>
      <t xml:space="preserve">o </t>
    </r>
    <r>
      <rPr>
        <b/>
        <sz val="11"/>
        <color rgb="FF000000"/>
        <rFont val="Calibri"/>
        <family val="2"/>
      </rPr>
      <t>INICIADA</t>
    </r>
    <r>
      <rPr>
        <sz val="11"/>
        <color rgb="FF000000"/>
        <rFont val="Calibri"/>
        <family val="2"/>
      </rPr>
      <t>: Protocolo desarrollado</t>
    </r>
  </si>
  <si>
    <r>
      <t xml:space="preserve">o </t>
    </r>
    <r>
      <rPr>
        <b/>
        <sz val="11"/>
        <color rgb="FF000000"/>
        <rFont val="Calibri"/>
        <family val="2"/>
      </rPr>
      <t>AVANZADA</t>
    </r>
    <r>
      <rPr>
        <sz val="11"/>
        <color rgb="FF000000"/>
        <rFont val="Calibri"/>
        <family val="2"/>
      </rPr>
      <t>: trabajo de campo completado</t>
    </r>
  </si>
  <si>
    <r>
      <t xml:space="preserve">o </t>
    </r>
    <r>
      <rPr>
        <b/>
        <sz val="11"/>
        <color rgb="FF000000"/>
        <rFont val="Calibri"/>
        <family val="2"/>
      </rPr>
      <t xml:space="preserve">COMPLETADA: </t>
    </r>
    <r>
      <rPr>
        <sz val="11"/>
        <color rgb="FF000000"/>
        <rFont val="Calibri"/>
        <family val="2"/>
      </rPr>
      <t>El informe de la evaluación de necesidades está avalado por las autoridades pertinentes, ha sido publicado y difundido en el sitio web.</t>
    </r>
  </si>
  <si>
    <t>• Proporcionar cualquier información relevante relacionada con la actividad y/o la MSPT.</t>
  </si>
  <si>
    <t>impact targets dispalmap ron no</t>
  </si>
  <si>
    <t>impact dispalmap ron no</t>
  </si>
  <si>
    <t>impact indicator no row for impact</t>
  </si>
  <si>
    <t>outcome indicator no row for outcome</t>
  </si>
  <si>
    <t>disaggregation no row for disaggregation</t>
  </si>
  <si>
    <t>wptm results no row for wptm</t>
  </si>
  <si>
    <t>coverage displayMap row no.</t>
  </si>
  <si>
    <t>coverage target  dispalymap Row NO</t>
  </si>
  <si>
    <t>WPTM row no display map</t>
  </si>
  <si>
    <t>wptm resutls row no display map</t>
  </si>
  <si>
    <t>[Impact Indicator Name FR]</t>
  </si>
  <si>
    <t>Impact Indicator Name FR</t>
  </si>
  <si>
    <t>[Impact Indicator Name ES]</t>
  </si>
  <si>
    <t>Impact Indicator Name ES</t>
  </si>
  <si>
    <t>[Outcome Indicator Name FR]</t>
  </si>
  <si>
    <t>Outcome Indicator Name FR</t>
  </si>
  <si>
    <t>[Outcome Indicator Name ES]</t>
  </si>
  <si>
    <t>Outcome Indicator Name ES</t>
  </si>
  <si>
    <t>[Coverage Indicator Name  - FR]</t>
  </si>
  <si>
    <t>Coverage Indicator Name  - FR</t>
  </si>
  <si>
    <t>[Coverage Indicator Name - ES]</t>
  </si>
  <si>
    <t>Coverage Indicator Name - ES</t>
  </si>
  <si>
    <t>[Grant (Name)]</t>
  </si>
  <si>
    <t>Grant (Name)</t>
  </si>
  <si>
    <t>[Intervention]</t>
  </si>
  <si>
    <t>original population</t>
  </si>
  <si>
    <t>pr list merged with blank</t>
  </si>
  <si>
    <t>pr distinct without duplicate</t>
  </si>
  <si>
    <t>number calculated row</t>
  </si>
  <si>
    <t>[Module Name FR]</t>
  </si>
  <si>
    <t>Module Name FR</t>
  </si>
  <si>
    <t>[Module Name ES]</t>
  </si>
  <si>
    <t>Module Name ES</t>
  </si>
  <si>
    <t>outcome targets</t>
  </si>
  <si>
    <t>[Module]</t>
  </si>
  <si>
    <t>[Key Activity Milestone Number]</t>
  </si>
  <si>
    <t xml:space="preserve">coverage disaggregation </t>
  </si>
  <si>
    <t>truncated translated name name</t>
  </si>
  <si>
    <t>english interventions</t>
  </si>
  <si>
    <t>population english</t>
  </si>
  <si>
    <t>[Intervention ES]</t>
  </si>
  <si>
    <t>Intervention ES</t>
  </si>
  <si>
    <t>[Intervention FR]</t>
  </si>
  <si>
    <t>Intervention FR</t>
  </si>
  <si>
    <t>No aplicable</t>
  </si>
  <si>
    <t>[Coverage Indicator Number]</t>
  </si>
  <si>
    <t>[Module Name]</t>
  </si>
  <si>
    <t>coverage indic. Targets</t>
  </si>
  <si>
    <t>[Allow Field Update]</t>
  </si>
  <si>
    <t>coverage indicator targets no rows</t>
  </si>
  <si>
    <t>coverage indicator no rows</t>
  </si>
  <si>
    <t>2.0.3 (This is to align with the English PF version, and we do not have the 2.0.2 version for Spanish)</t>
  </si>
  <si>
    <t>27/05/2020</t>
  </si>
  <si>
    <t>Shalini Mitra</t>
  </si>
  <si>
    <t>Irina Kirkman</t>
  </si>
  <si>
    <t>Version  2.0.3</t>
  </si>
  <si>
    <t>80177b87-31c5-4238-b3ab-8ab6cefb91c6</t>
  </si>
  <si>
    <t xml:space="preserve">
1. 0 value fix 
2. Visualization rules
3. Coverage Indicator TBD Fix
4. Print View visualization of 0 values.
5. Enabling 4 decimal places for Impact, Outcome, Disaggregation N#
6. Print view to incorporate 4 decimal place.
7. Print view to incorporate Other language Local
8. Responsible PR formula Fix to include Grant Making logic
9. Allowing WPTM Results for 9 Reporting Periods.
10. Conditional Formatting for Population Columns.</t>
  </si>
  <si>
    <t>Coverage Indicator</t>
  </si>
  <si>
    <t>Indicador de cobertura</t>
  </si>
  <si>
    <t>Indicateur de couverture</t>
  </si>
  <si>
    <t>2.0.3</t>
  </si>
  <si>
    <t>Vasu Deva Dattatreya</t>
  </si>
  <si>
    <t>Added Enable and Disable calculations macro to each AddRow operation in the ActionFlow to increase the performance.</t>
  </si>
  <si>
    <t>Swamikan Nadar</t>
  </si>
  <si>
    <t>AIM_Reporting_Period__c.AIM_Report_Period_Category__c</t>
  </si>
  <si>
    <t>Implementation</t>
  </si>
  <si>
    <t>AIM_Coverage_Indicator__c.AIM_Geographic_Coverage__c</t>
  </si>
  <si>
    <t>National</t>
  </si>
  <si>
    <t>Subnational</t>
  </si>
  <si>
    <t>AIM_Coverage_Indicator__c.AIM_Rating_Cumulation_Type__c</t>
  </si>
  <si>
    <t>N-Non-cumulative</t>
  </si>
  <si>
    <t>N-Non -cumulative (other)</t>
  </si>
  <si>
    <t>N-Non -cumulative (special)</t>
  </si>
  <si>
    <t>Non Cumulative - Other</t>
  </si>
  <si>
    <t>AIM_Coverage_Indicator__c.AIM_Year__c</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</si>
  <si>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</si>
  <si>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</si>
  <si>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</si>
  <si>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</si>
  <si>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</si>
  <si>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</si>
  <si>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</si>
  <si>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</si>
  <si>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</si>
  <si>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</si>
  <si>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</si>
  <si>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</si>
  <si>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</si>
  <si>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</si>
  <si>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</si>
  <si>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</si>
  <si>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</si>
  <si>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</si>
  <si>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</si>
  <si>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</si>
  <si>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</si>
  <si>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</si>
  <si>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</si>
  <si>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</si>
  <si>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AIM_Coverage_Indicator_Targets_Results__c.AIM_Due_for_Reporting__c</t>
  </si>
  <si>
    <t>AIM_Coverage_Indicator_Targets_Results__c.AIM_Mark_if_target_is_TBD__c</t>
  </si>
  <si>
    <t>AIM_Coverage_Disaggregation__c.AIM_Year__c</t>
  </si>
  <si>
    <t>AIM_Impact_Indicator__c.AIM_Baseline_Year__c</t>
  </si>
  <si>
    <t>AIM_Impact_Indicator_Targets_Results__c.AIM_Year_of_Target__c</t>
  </si>
  <si>
    <t>AIM_Impact_Indicator_Targets_Results__c.AIM_Mark_if_target_is_TBD__c</t>
  </si>
  <si>
    <t>AIM_Impact_Disaggregation__c.AIM_Baseline_Year__c</t>
  </si>
  <si>
    <t>AIM_Outcome_Indicator__c.AIM_Baseline_Year__c</t>
  </si>
  <si>
    <t>AIM_Outcome_Disaggregation__c.AIM_Baseline_Year__c</t>
  </si>
  <si>
    <t>AIM_Outcome_Indicator_Targets_Result__c.AIM_Due_for_Reporting__c</t>
  </si>
  <si>
    <t>AIM_Outcome_Indicator_Targets_Result__c.AIM_Year_of_Target__c</t>
  </si>
  <si>
    <t>AIM_Outcome_Indicator_Targets_Result__c.AIM_Mark_if_target_is_TBD__c</t>
  </si>
  <si>
    <t>AIM_Grant_Revision__c.aim_revision_type__c</t>
  </si>
  <si>
    <t>End-Date Revision</t>
  </si>
  <si>
    <t>Additional Funding</t>
  </si>
  <si>
    <t>Program revision / Budget revision</t>
  </si>
  <si>
    <t>Admin Revision</t>
  </si>
  <si>
    <t>AIM_Module_Coverage_Interventio_Comp_Ref__c.AIM_Data_Type__c</t>
  </si>
  <si>
    <t>AIM_Module_Coverage_Interventio_Comp_Ref__c.Module.AIM_Data_Type__c</t>
  </si>
  <si>
    <t>AIM_Module_Coverage_Interventio_Comp_Ref__c.Master.AIM_Data_Type__c</t>
  </si>
  <si>
    <t>AIM_Module_Coverage_Interventio_Comp_Ref__c.L1FR_Cumulation_Type__c</t>
  </si>
  <si>
    <t>AIM_Module_Coverage_Interventio_Comp_Ref__c.Coverage_by_Population.L1FR_Cumulation_Type__c</t>
  </si>
  <si>
    <t>AIM_Module_Coverage_Interventio_Comp_Ref__c.Intervention_By_Population.L1FR_Cumulation_Type__c</t>
  </si>
  <si>
    <t>AIM_Module_Coverage_Interventio_Comp_Ref__c.Coverage.L1FR_Cumulation_Type__c</t>
  </si>
  <si>
    <t>AIM_Module_Coverage_Interventio_Comp_Ref__c.Intervention.L1FR_Cumulation_Type__c</t>
  </si>
  <si>
    <t>AIM_Module_Coverage_Interventio_Comp_Ref__c.Module.L1FR_Cumulation_Type__c</t>
  </si>
  <si>
    <t>AIM_Module_Coverage_Interventio_Comp_Ref__c.Master.L1FR_Cumulation_Type__c</t>
  </si>
  <si>
    <t>Y- Cumulative annually</t>
  </si>
  <si>
    <t>a1K3p000005UdbhEAC</t>
  </si>
  <si>
    <t>FR981-SLV-T</t>
  </si>
  <si>
    <t>El Salvador</t>
  </si>
  <si>
    <t>a1A360000013M3WEAU</t>
  </si>
  <si>
    <t>a1C3p00000R1I83EAF</t>
  </si>
  <si>
    <t>a1C3p00000R1I84EAF</t>
  </si>
  <si>
    <t>a1C3p00000R1I85EAF</t>
  </si>
  <si>
    <t>a1C3p00000R1I86EAF</t>
  </si>
  <si>
    <t>a1C3p00000R1I87EAF</t>
  </si>
  <si>
    <t>a1C3p00000R1I88EAF</t>
  </si>
  <si>
    <t>a1C3p00000R1I89EAF</t>
  </si>
  <si>
    <t>a1C3p00000R1I8AEAV</t>
  </si>
  <si>
    <t>a1C3p00000R1I8BEAV</t>
  </si>
  <si>
    <t>a1C3p00000R1I8CEAV</t>
  </si>
  <si>
    <t>a1C3p00000R1I8DEAV</t>
  </si>
  <si>
    <t>a1C3p00000R1I8EEAV</t>
  </si>
  <si>
    <t>a1R3p000005I5JzEAK</t>
  </si>
  <si>
    <t>a1R3p000005I5K0EAK</t>
  </si>
  <si>
    <t>a1R3p000005I5K1EAK</t>
  </si>
  <si>
    <t>a1R3p000005I5K2EAK</t>
  </si>
  <si>
    <t>a1R3p000005I5K3EAK</t>
  </si>
  <si>
    <t>a1R3p000005I5K4EAK</t>
  </si>
  <si>
    <t>a1R3p000005I5K5EAK</t>
  </si>
  <si>
    <t>a1R3p000005I5K6EAK</t>
  </si>
  <si>
    <t>a1R3p000005I5K7EAK</t>
  </si>
  <si>
    <t>a1R3p000005I5K8EAK</t>
  </si>
  <si>
    <t>a1R3p000005I5K9EAK</t>
  </si>
  <si>
    <t>a1R3p000005I5KAEA0</t>
  </si>
  <si>
    <t>M-41839</t>
  </si>
  <si>
    <t>a1P3p000007XD2zEAG</t>
  </si>
  <si>
    <t>M-41840</t>
  </si>
  <si>
    <t>a1P3p000007XD30EAG</t>
  </si>
  <si>
    <t>M-41841</t>
  </si>
  <si>
    <t>a1P3p000007XD31EAG</t>
  </si>
  <si>
    <t>M-41842</t>
  </si>
  <si>
    <t>a1P3p000007XD32EAG</t>
  </si>
  <si>
    <t>M-41843</t>
  </si>
  <si>
    <t>a1P3p000007XD33EAG</t>
  </si>
  <si>
    <t>M-41844</t>
  </si>
  <si>
    <t>a1P3p000007XD34EAG</t>
  </si>
  <si>
    <t>M-41845</t>
  </si>
  <si>
    <t>a1P3p000007XD35EAG</t>
  </si>
  <si>
    <t>M-41846</t>
  </si>
  <si>
    <t>a1P3p000007XD36EAG</t>
  </si>
  <si>
    <t>M-41847</t>
  </si>
  <si>
    <t>a1P3p000007XD37EAG</t>
  </si>
  <si>
    <t>M-41848</t>
  </si>
  <si>
    <t>a1P3p000007XD38EAG</t>
  </si>
  <si>
    <t>M-41849</t>
  </si>
  <si>
    <t>a1P3p000007XD39EAG</t>
  </si>
  <si>
    <t>M-41850</t>
  </si>
  <si>
    <t>a1P3p000007XD3AEAW</t>
  </si>
  <si>
    <t>M-41851</t>
  </si>
  <si>
    <t>a1P3p000007XD3BEAW</t>
  </si>
  <si>
    <t>M-41852</t>
  </si>
  <si>
    <t>a1P3p000007XD3CEAW</t>
  </si>
  <si>
    <t>M-41853</t>
  </si>
  <si>
    <t>a1P3p000007XD3DEAW</t>
  </si>
  <si>
    <t>a1M3p000009tl8IEAQ</t>
  </si>
  <si>
    <t>INT-161379</t>
  </si>
  <si>
    <t>a1M3p000009tl8JEAQ</t>
  </si>
  <si>
    <t>INT-161380</t>
  </si>
  <si>
    <t>a1M3p000009tl8KEAQ</t>
  </si>
  <si>
    <t>INT-161381</t>
  </si>
  <si>
    <t>a1M3p000009tl8LEAQ</t>
  </si>
  <si>
    <t>INT-161382</t>
  </si>
  <si>
    <t>a1M3p000009tl8MEAQ</t>
  </si>
  <si>
    <t>INT-161383</t>
  </si>
  <si>
    <t>a1M3p000009tl8NEAQ</t>
  </si>
  <si>
    <t>INT-161384</t>
  </si>
  <si>
    <t>a1M3p000009tl8OEAQ</t>
  </si>
  <si>
    <t>INT-161385</t>
  </si>
  <si>
    <t>a1M3p000009tl8PEAQ</t>
  </si>
  <si>
    <t>INT-161386</t>
  </si>
  <si>
    <t>a1M3p000009tl8QEAQ</t>
  </si>
  <si>
    <t>INT-161387</t>
  </si>
  <si>
    <t>a1M3p000009tl8REAQ</t>
  </si>
  <si>
    <t>INT-161388</t>
  </si>
  <si>
    <t>a1M3p000009tl8SEAQ</t>
  </si>
  <si>
    <t>INT-161389</t>
  </si>
  <si>
    <t>a1M3p000009tl8TEAQ</t>
  </si>
  <si>
    <t>INT-161390</t>
  </si>
  <si>
    <t>a1M3p000009tl8UEAQ</t>
  </si>
  <si>
    <t>INT-161391</t>
  </si>
  <si>
    <t>a1M3p000009tl8VEAQ</t>
  </si>
  <si>
    <t>INT-161392</t>
  </si>
  <si>
    <t>a1M3p000009tl8WEAQ</t>
  </si>
  <si>
    <t>INT-161393</t>
  </si>
  <si>
    <t>a1M3p000009tl8XEAQ</t>
  </si>
  <si>
    <t>INT-161394</t>
  </si>
  <si>
    <t>a1M3p000009tl8YEAQ</t>
  </si>
  <si>
    <t>INT-161395</t>
  </si>
  <si>
    <t>a1M3p000009tl8ZEAQ</t>
  </si>
  <si>
    <t>INT-161396</t>
  </si>
  <si>
    <t>a1M3p000009tl8aEAA</t>
  </si>
  <si>
    <t>INT-161397</t>
  </si>
  <si>
    <t>a1M3p000009tl8bEAA</t>
  </si>
  <si>
    <t>INT-161398</t>
  </si>
  <si>
    <t>a1M3p000009tl8cEAA</t>
  </si>
  <si>
    <t>INT-161399</t>
  </si>
  <si>
    <t>a1M3p000009tl8dEAA</t>
  </si>
  <si>
    <t>INT-161400</t>
  </si>
  <si>
    <t>a1M3p000009tl8eEAA</t>
  </si>
  <si>
    <t>INT-161401</t>
  </si>
  <si>
    <t>a1M3p000009tl8fEAA</t>
  </si>
  <si>
    <t>INT-161402</t>
  </si>
  <si>
    <t>a1M3p000009tl8gEAA</t>
  </si>
  <si>
    <t>INT-161403</t>
  </si>
  <si>
    <t>a1M3p000009tl8hEAA</t>
  </si>
  <si>
    <t>INT-161404</t>
  </si>
  <si>
    <t>a1M3p000009tl8iEAA</t>
  </si>
  <si>
    <t>INT-161405</t>
  </si>
  <si>
    <t>a1M3p000009tl8jEAA</t>
  </si>
  <si>
    <t>INT-161406</t>
  </si>
  <si>
    <t>a1M3p000009tl8kEAA</t>
  </si>
  <si>
    <t>INT-161407</t>
  </si>
  <si>
    <t>a1M3p000009tl8lEAA</t>
  </si>
  <si>
    <t>INT-161408</t>
  </si>
  <si>
    <t>a1M3p000009tl8mEAA</t>
  </si>
  <si>
    <t>INT-161409</t>
  </si>
  <si>
    <t>a1M3p000009tl8nEAA</t>
  </si>
  <si>
    <t>INT-161410</t>
  </si>
  <si>
    <t>a1M3p000009tl8oEAA</t>
  </si>
  <si>
    <t>INT-161411</t>
  </si>
  <si>
    <t>a1M3p000009tl8pEAA</t>
  </si>
  <si>
    <t>INT-161412</t>
  </si>
  <si>
    <t>a1M3p000009tl8qEAA</t>
  </si>
  <si>
    <t>INT-161413</t>
  </si>
  <si>
    <t>a1M3p000009tl8rEAA</t>
  </si>
  <si>
    <t>INT-161414</t>
  </si>
  <si>
    <t>a1M3p000009tl8sEAA</t>
  </si>
  <si>
    <t>INT-161415</t>
  </si>
  <si>
    <t>a1M3p000009tl8tEAA</t>
  </si>
  <si>
    <t>INT-161416</t>
  </si>
  <si>
    <t>a1M3p000009tl8uEAA</t>
  </si>
  <si>
    <t>INT-161417</t>
  </si>
  <si>
    <t>a1M3p000009tl8vEAA</t>
  </si>
  <si>
    <t>INT-161418</t>
  </si>
  <si>
    <t>a1M3p000009tl8wEAA</t>
  </si>
  <si>
    <t>INT-161419</t>
  </si>
  <si>
    <t>a1M3p000009tl8xEAA</t>
  </si>
  <si>
    <t>INT-161420</t>
  </si>
  <si>
    <t>a1M3p000009tl8yEAA</t>
  </si>
  <si>
    <t>INT-161421</t>
  </si>
  <si>
    <t>a1M3p000009tl8zEAA</t>
  </si>
  <si>
    <t>INT-161422</t>
  </si>
  <si>
    <t>a1M3p000009tl90EAA</t>
  </si>
  <si>
    <t>INT-161423</t>
  </si>
  <si>
    <t>a1M3p000009tl91EAA</t>
  </si>
  <si>
    <t>INT-161424</t>
  </si>
  <si>
    <t>a1M3p000009tl92EAA</t>
  </si>
  <si>
    <t>INT-161425</t>
  </si>
  <si>
    <t>a1M3p000009tl93EAA</t>
  </si>
  <si>
    <t>INT-161426</t>
  </si>
  <si>
    <t>a1M3p000009tl94EAA</t>
  </si>
  <si>
    <t>INT-161427</t>
  </si>
  <si>
    <t>a1M3p000009tl95EAA</t>
  </si>
  <si>
    <t>INT-161428</t>
  </si>
  <si>
    <t>Tuberculosis</t>
  </si>
  <si>
    <t>a1Y3p0000047iuaEAA</t>
  </si>
  <si>
    <t>a1Y3p0000047iubEAA</t>
  </si>
  <si>
    <t>a1Y3p0000047iucEAA</t>
  </si>
  <si>
    <t>a1Y3p0000047iudEAA</t>
  </si>
  <si>
    <t>a1Y3p0000047iueEAA</t>
  </si>
  <si>
    <t>a1Y3p0000047iufEAA</t>
  </si>
  <si>
    <t>IOR-00079</t>
  </si>
  <si>
    <t>a1L1R00000J6DNdUAN</t>
  </si>
  <si>
    <t>IDR-00875</t>
  </si>
  <si>
    <t>Gender | Age</t>
  </si>
  <si>
    <t>Sexe | Age</t>
  </si>
  <si>
    <t>Género | Edad</t>
  </si>
  <si>
    <t>Female 20-24</t>
  </si>
  <si>
    <t>Femme 20-24</t>
  </si>
  <si>
    <t>Mujeres 20-24</t>
  </si>
  <si>
    <t>HIV I-13 Percentage of people living with HIV</t>
  </si>
  <si>
    <t>HIV I-13 Pourcentage de personnes vivant avec le VIH</t>
  </si>
  <si>
    <t>HIV I-13 Porcentaje de personas que viven con el VIH</t>
  </si>
  <si>
    <t>a1L1R00000J6DNcUAN</t>
  </si>
  <si>
    <t>IDR-00874</t>
  </si>
  <si>
    <t>Male 20-24</t>
  </si>
  <si>
    <t>Homme 20-24</t>
  </si>
  <si>
    <t>Hombres 20-24</t>
  </si>
  <si>
    <t>a1L1R00000J6DNbUAN</t>
  </si>
  <si>
    <t>IDR-00873</t>
  </si>
  <si>
    <t>Female 15-19</t>
  </si>
  <si>
    <t>Femme 15-19</t>
  </si>
  <si>
    <t>Mujeres 15-19</t>
  </si>
  <si>
    <t>a1L1R00000J6DNaUAN</t>
  </si>
  <si>
    <t>IDR-00872</t>
  </si>
  <si>
    <t>Male 15-19</t>
  </si>
  <si>
    <t>Homme 15-19</t>
  </si>
  <si>
    <t>Hombres 15-19</t>
  </si>
  <si>
    <t>a1L1R00000J6DLvUAN</t>
  </si>
  <si>
    <t>IDR-00769</t>
  </si>
  <si>
    <t>Gender</t>
  </si>
  <si>
    <t>Sexe</t>
  </si>
  <si>
    <t>Género</t>
  </si>
  <si>
    <t>Female</t>
  </si>
  <si>
    <t>Femme</t>
  </si>
  <si>
    <t>Mujeres</t>
  </si>
  <si>
    <t>a1L1R00000J6DLuUAN</t>
  </si>
  <si>
    <t>IDR-00768</t>
  </si>
  <si>
    <t>Male</t>
  </si>
  <si>
    <t>Homme</t>
  </si>
  <si>
    <t>Hombres</t>
  </si>
  <si>
    <t>a1L1R00000J6DK0UAN</t>
  </si>
  <si>
    <t>IDR-00650</t>
  </si>
  <si>
    <t>Age</t>
  </si>
  <si>
    <t>Edad</t>
  </si>
  <si>
    <t>15+</t>
  </si>
  <si>
    <t>a1L1R00000J6DJzUAN</t>
  </si>
  <si>
    <t>IDR-00649</t>
  </si>
  <si>
    <t>&lt;15</t>
  </si>
  <si>
    <t>IOR-00080</t>
  </si>
  <si>
    <t>a1L1R00000J6DNhUAN</t>
  </si>
  <si>
    <t>IDR-00879</t>
  </si>
  <si>
    <t>HIV I-14 Number of new HIV infections per 1000 uninfected population</t>
  </si>
  <si>
    <t>HIV I-14 Nombre de nouvelles infections par le VIH pour 1000 habitants non infectés</t>
  </si>
  <si>
    <t>HIV I-14 Número de infecciones nuevas de VIH por 1.000 habitantes no infectados</t>
  </si>
  <si>
    <t>a1L1R00000J6DNgUAN</t>
  </si>
  <si>
    <t>IDR-00878</t>
  </si>
  <si>
    <t>a1L1R00000J6DNfUAN</t>
  </si>
  <si>
    <t>IDR-00877</t>
  </si>
  <si>
    <t>a1L1R00000J6DNeUAN</t>
  </si>
  <si>
    <t>IDR-00876</t>
  </si>
  <si>
    <t>a1L1R00000J6DLxUAN</t>
  </si>
  <si>
    <t>IDR-00771</t>
  </si>
  <si>
    <t>a1L1R00000J6DLwUAN</t>
  </si>
  <si>
    <t>IDR-00770</t>
  </si>
  <si>
    <t>a1L1R00000J6DK2UAN</t>
  </si>
  <si>
    <t>IDR-00652</t>
  </si>
  <si>
    <t>a1L1R00000J6DK1UAN</t>
  </si>
  <si>
    <t>IDR-00651</t>
  </si>
  <si>
    <t>IOR-00081</t>
  </si>
  <si>
    <t>a1L1R00000J6DNlUAN</t>
  </si>
  <si>
    <t>IDR-00883</t>
  </si>
  <si>
    <t>HIV I-4 Number of AIDS-related deaths per 100,000 population</t>
  </si>
  <si>
    <t>HIV I-4 Nombre de décès liés au sida pour 100,000 habitants</t>
  </si>
  <si>
    <t>HIV I-4 Número de muertes relacionadas con el sida por cada 100.000 habitantes</t>
  </si>
  <si>
    <t>a1L1R00000J6DNkUAN</t>
  </si>
  <si>
    <t>IDR-00882</t>
  </si>
  <si>
    <t>a1L1R00000J6DNjUAN</t>
  </si>
  <si>
    <t>IDR-00881</t>
  </si>
  <si>
    <t>a1L1R00000J6DNiUAN</t>
  </si>
  <si>
    <t>IDR-00880</t>
  </si>
  <si>
    <t>a1L1R00000J6DLzUAN</t>
  </si>
  <si>
    <t>IDR-00773</t>
  </si>
  <si>
    <t>a1L1R00000J6DLyUAN</t>
  </si>
  <si>
    <t>IDR-00772</t>
  </si>
  <si>
    <t>a1L1R00000J6DK5UAN</t>
  </si>
  <si>
    <t>IDR-00655</t>
  </si>
  <si>
    <t>a1L1R00000J6DK4UAN</t>
  </si>
  <si>
    <t>IDR-00654</t>
  </si>
  <si>
    <t>5-14</t>
  </si>
  <si>
    <t>a1L1R00000J6DK3UAN</t>
  </si>
  <si>
    <t>IDR-00653</t>
  </si>
  <si>
    <t>&lt;5</t>
  </si>
  <si>
    <t>IOR-00083</t>
  </si>
  <si>
    <t>a1L1R00000J6DK7UAN</t>
  </si>
  <si>
    <t>IDR-00657</t>
  </si>
  <si>
    <t>25+</t>
  </si>
  <si>
    <t>HIV I-9a⁽ᴹ⁾ Percentage of men who have sex with men who are living with HIV</t>
  </si>
  <si>
    <t>HIV I-9a⁽ᴹ⁾ Pourcentage d’hommes ayant des rapports sexuels avec des hommes vivant avec le VIH</t>
  </si>
  <si>
    <t>HIV I-9a⁽ᴹ⁾ Porcentaje de HSH y viven con el VIH</t>
  </si>
  <si>
    <t>a1L1R00000J6DK6UAN</t>
  </si>
  <si>
    <t>IDR-00656</t>
  </si>
  <si>
    <t>&lt;25</t>
  </si>
  <si>
    <t>IOR-00084</t>
  </si>
  <si>
    <t>a1L1R00000J6DK9UAN</t>
  </si>
  <si>
    <t>IDR-00659</t>
  </si>
  <si>
    <t>HIV I-9b⁽ᴹ⁾ Percentage of transgender people who are living with HIV</t>
  </si>
  <si>
    <t>HIV I-9b⁽ᴹ⁾ Pourcentage de personnes transgenres vivant avec le VIH</t>
  </si>
  <si>
    <t>HIV I-9b⁽ᴹ⁾ Porcentaje de personas transgénero que viven con el VIH</t>
  </si>
  <si>
    <t>a1L1R00000J6DK8UAN</t>
  </si>
  <si>
    <t>IDR-00658</t>
  </si>
  <si>
    <t>IOR-00085</t>
  </si>
  <si>
    <t>a1L1R00000J6DM2UAN</t>
  </si>
  <si>
    <t>IDR-00776</t>
  </si>
  <si>
    <t>Transgender</t>
  </si>
  <si>
    <t>Transgenre</t>
  </si>
  <si>
    <t>Transgénero</t>
  </si>
  <si>
    <t>HIV I-10⁽ᴹ⁾ Percentage of sex workers who are living with HIV</t>
  </si>
  <si>
    <t>HIV I-10⁽ᴹ⁾ Pourcentage de professionnels du sexe vivant avec le VIH</t>
  </si>
  <si>
    <t>HIV I-10⁽ᴹ⁾ Porcentaje de trabajadores sexuales que viven con el VIH</t>
  </si>
  <si>
    <t>a1L1R00000J6DM1UAN</t>
  </si>
  <si>
    <t>IDR-00775</t>
  </si>
  <si>
    <t>a1L1R00000J6DM0UAN</t>
  </si>
  <si>
    <t>IDR-00774</t>
  </si>
  <si>
    <t>a1L1R00000J6DKBUA3</t>
  </si>
  <si>
    <t>IDR-00661</t>
  </si>
  <si>
    <t>a1L1R00000J6DKAUA3</t>
  </si>
  <si>
    <t>IDR-00660</t>
  </si>
  <si>
    <t>IOR-00086</t>
  </si>
  <si>
    <t>a1L1R00000J6DM5UAN</t>
  </si>
  <si>
    <t>IDR-00779</t>
  </si>
  <si>
    <t>HIV I-11⁽ᴹ⁾ Percentage of people who inject drugs who are living with HIV</t>
  </si>
  <si>
    <t>HIV I-11⁽ᴹ⁾ Pourcentage de personnes qui s’injectent des drogues vivant avec le VIH</t>
  </si>
  <si>
    <t>HIV I-11⁽ᴹ⁾ Porcentaje de personas que consumen drogas inyectables y que viven con el VIH</t>
  </si>
  <si>
    <t>a1L1R00000J6DM4UAN</t>
  </si>
  <si>
    <t>IDR-00778</t>
  </si>
  <si>
    <t>a1L1R00000J6DM3UAN</t>
  </si>
  <si>
    <t>IDR-00777</t>
  </si>
  <si>
    <t>a1L1R00000J6DKDUA3</t>
  </si>
  <si>
    <t>IDR-00663</t>
  </si>
  <si>
    <t>a1L1R00000J6DKCUA3</t>
  </si>
  <si>
    <t>IDR-00662</t>
  </si>
  <si>
    <t>IOR-00092</t>
  </si>
  <si>
    <t>a1L1R00000J6DOkUAN</t>
  </si>
  <si>
    <t>IDR-00944</t>
  </si>
  <si>
    <t>Malaria case definition</t>
  </si>
  <si>
    <t>Définition des cas</t>
  </si>
  <si>
    <t>Definición de caso</t>
  </si>
  <si>
    <t>Presumptive</t>
  </si>
  <si>
    <t>Présumé</t>
  </si>
  <si>
    <t>Posible</t>
  </si>
  <si>
    <t>Malaria I-1⁽ᴹ⁾ Reported malaria cases (presumed and confirmed)</t>
  </si>
  <si>
    <t>Malaria I-1⁽ᴹ⁾ Cas de paludisme enregistrés (présumés et confirmés)</t>
  </si>
  <si>
    <t>Malaria I-1⁽ᴹ⁾ Casos de malaria notificados (supuestos y confirmados)</t>
  </si>
  <si>
    <t>a1L1R00000J6DOjUAN</t>
  </si>
  <si>
    <t>IDR-00943</t>
  </si>
  <si>
    <t>Confirmed</t>
  </si>
  <si>
    <t>Confirmé</t>
  </si>
  <si>
    <t>Confirmado</t>
  </si>
  <si>
    <t>a1L1R00000J6DKFUA3</t>
  </si>
  <si>
    <t>IDR-00665</t>
  </si>
  <si>
    <t>5+</t>
  </si>
  <si>
    <t>a1L1R00000J6DKEUA3</t>
  </si>
  <si>
    <t>IDR-00664</t>
  </si>
  <si>
    <t>IOR-00093</t>
  </si>
  <si>
    <t>a1L1R00000J6DP7UAN</t>
  </si>
  <si>
    <t>IDR-00967</t>
  </si>
  <si>
    <t>Species</t>
  </si>
  <si>
    <t>Espèce</t>
  </si>
  <si>
    <t>Especies</t>
  </si>
  <si>
    <t>Other species</t>
  </si>
  <si>
    <t>Autre espèce</t>
  </si>
  <si>
    <t>Otras especies</t>
  </si>
  <si>
    <t>Malaria I-2.1 Confirmed malaria cases (microscopy or RDT): rate per 1000 persons per year</t>
  </si>
  <si>
    <t>Malaria I-2.1 Nombre de cas confirmés de paludisme (par microscopie ou TDR) pour 1000 habitants par an</t>
  </si>
  <si>
    <t>Malaria I-2.1 Casos de malaria confirmados (con microscopio o prueba de diagnóstico rápido) al año por cada 1.000 personas</t>
  </si>
  <si>
    <t>a1L1R00000J6DP6UAN</t>
  </si>
  <si>
    <t>IDR-00966</t>
  </si>
  <si>
    <t>Mixed</t>
  </si>
  <si>
    <t>Les deux</t>
  </si>
  <si>
    <t>Mixtas</t>
  </si>
  <si>
    <t>a1L1R00000J6DP5UAN</t>
  </si>
  <si>
    <t>IDR-00965</t>
  </si>
  <si>
    <t>P. Falciparum</t>
  </si>
  <si>
    <t>P. falciparum</t>
  </si>
  <si>
    <t>Falciparum</t>
  </si>
  <si>
    <t>a1L1R00000J6DP4UAN</t>
  </si>
  <si>
    <t>IDR-00964</t>
  </si>
  <si>
    <t>P. Vivax</t>
  </si>
  <si>
    <t>P. vivax</t>
  </si>
  <si>
    <t>Vivax</t>
  </si>
  <si>
    <t>a1L1R00000J6DKHUA3</t>
  </si>
  <si>
    <t>IDR-00667</t>
  </si>
  <si>
    <t>a1L1R00000J6DKGUA3</t>
  </si>
  <si>
    <t>IDR-00666</t>
  </si>
  <si>
    <t>IOR-00094</t>
  </si>
  <si>
    <t>a1L1R00000J6DKJUA3</t>
  </si>
  <si>
    <t>IDR-00669</t>
  </si>
  <si>
    <t>Malaria I-3.1⁽ᴹ⁾ Inpatient malaria deaths per year: rate per 100,000 persons per year</t>
  </si>
  <si>
    <t>Malaria I-3.1⁽ᴹ⁾ Nombre de décès dus au paludisme parmi les malades hospitalisés pour 100, 000 habitants par an</t>
  </si>
  <si>
    <t>Malaria I-3.1⁽ᴹ⁾ Muertes de pacientes hospitalizados al año por cada 100.000 personas</t>
  </si>
  <si>
    <t>a1L1R00000J6DKIUA3</t>
  </si>
  <si>
    <t>IDR-00668</t>
  </si>
  <si>
    <t>IOR-00095</t>
  </si>
  <si>
    <t>a1L1R00000J6DPtUAN</t>
  </si>
  <si>
    <t>IDR-01015</t>
  </si>
  <si>
    <t>Type of testing</t>
  </si>
  <si>
    <t>Type de tests</t>
  </si>
  <si>
    <t>Tipo de pruebas</t>
  </si>
  <si>
    <t>Rapid diagnostic test</t>
  </si>
  <si>
    <t>Test de dépistage rapide</t>
  </si>
  <si>
    <t>Prueba de diagnóstico rápido</t>
  </si>
  <si>
    <t>Malaria I-4 Malaria test positivity rate</t>
  </si>
  <si>
    <t>Malaria I-4 Taux de positivité des tests du paludisme</t>
  </si>
  <si>
    <t>Malaria I-4 Tasa de pruebas positivas de malaria</t>
  </si>
  <si>
    <t>a1L1R00000J6DPsUAN</t>
  </si>
  <si>
    <t>IDR-01014</t>
  </si>
  <si>
    <t>Microscopy</t>
  </si>
  <si>
    <t>Microscopie</t>
  </si>
  <si>
    <t>Microscopio</t>
  </si>
  <si>
    <t>a1L1R00000J6DP8UAN</t>
  </si>
  <si>
    <t>IDR-00968</t>
  </si>
  <si>
    <t>IOR-00096</t>
  </si>
  <si>
    <t>a1L1R00000J6DM7UAN</t>
  </si>
  <si>
    <t>IDR-00781</t>
  </si>
  <si>
    <t>Malaria I-5 Malaria parasite prevalence: Proportion of children aged 6-59 months with malaria infection</t>
  </si>
  <si>
    <t>Malaria I-5 Prévalence parasitaire : proportion d’enfants âgés de 6 à 59 mois présentant une infection palustre</t>
  </si>
  <si>
    <t>Malaria I-5 Prevalencia de parásitos de la malaria: proporción de niños de entre 6 y 59 meses con infección por malaria</t>
  </si>
  <si>
    <t>a1L1R00000J6DM6UAN</t>
  </si>
  <si>
    <t>IDR-00780</t>
  </si>
  <si>
    <t>IOR-00097</t>
  </si>
  <si>
    <t>a1L1R00000J6DM9UAN</t>
  </si>
  <si>
    <t>IDR-00783</t>
  </si>
  <si>
    <t>Malaria I-6 All-cause under-5 mortality rate per 1000 live births</t>
  </si>
  <si>
    <t>Malaria I-6 Taux de mortalité des enfants de moins de 5 ans, toutes causes confondues, pour 1000 naissances vivantes</t>
  </si>
  <si>
    <t>Malaria I-6 Tasa de mortalidad por cualquier causa en menores de 5 años por cada 1.000 niños nacidos vivos</t>
  </si>
  <si>
    <t>a1L1R00000J6DM8UAN</t>
  </si>
  <si>
    <t>IDR-00782</t>
  </si>
  <si>
    <t>IOR-00099</t>
  </si>
  <si>
    <t>a1L1R00000J6DP3UAN</t>
  </si>
  <si>
    <t>IDR-00963</t>
  </si>
  <si>
    <t>Source of infection</t>
  </si>
  <si>
    <t>Source de l'infection</t>
  </si>
  <si>
    <t>Fuente de infección</t>
  </si>
  <si>
    <t>Local-introduced</t>
  </si>
  <si>
    <t>Local-introduite</t>
  </si>
  <si>
    <t>Locales-introducidas</t>
  </si>
  <si>
    <t>Malaria I-10⁽ᴹ⁾ Annual parasite incidence: Confirmed malaria cases (microscopy or RDT): rate per 1000 persons per year (Elimination settings)</t>
  </si>
  <si>
    <t>Malaria I-10⁽ᴹ⁾ Incidence parasitaires annuelle : nombre de cas confirmés de paludisme (par microscopie ou TDR) pour 1000 habitants par an (contextes d’élimination)</t>
  </si>
  <si>
    <t>Malaria I-10⁽ᴹ⁾ Incidencia parasitaria anual: casos de malaria confirmados (con microscopio o prueba de diagnóstico rápido) al año por cada 1.000 personas (en entornos en fase de eliminación)</t>
  </si>
  <si>
    <t>a1L1R00000J6DP2UAN</t>
  </si>
  <si>
    <t>IDR-00962</t>
  </si>
  <si>
    <t>Local-indigenous</t>
  </si>
  <si>
    <t>Local-autochtone</t>
  </si>
  <si>
    <t>Locales-autoctónas</t>
  </si>
  <si>
    <t>a1L1R00000J6DP1UAN</t>
  </si>
  <si>
    <t>IDR-00961</t>
  </si>
  <si>
    <t>Induced</t>
  </si>
  <si>
    <t>Induite</t>
  </si>
  <si>
    <t>Inducidas</t>
  </si>
  <si>
    <t>a1L1R00000J6DP0UAN</t>
  </si>
  <si>
    <t>IDR-00960</t>
  </si>
  <si>
    <t>Imported</t>
  </si>
  <si>
    <t>Importée</t>
  </si>
  <si>
    <t>Importadas</t>
  </si>
  <si>
    <t>IOR-00100</t>
  </si>
  <si>
    <t>a1L1R00000J6DMKUA3</t>
  </si>
  <si>
    <t>IDR-00794</t>
  </si>
  <si>
    <t>HIV O-10 Percent of respondents who say they used a condom the last time they had sex with a non-marital, non-cohabiting partner, of those who have had sex with such a partner in the last 12 months</t>
  </si>
  <si>
    <t>HIV O-10 Pourcentage de personnes interrogées qui disent avoir utilisé un préservatif lors de leur dernier rapport sexuel avec un partenaire non marié/ non cohabitant, parmi celles qui ont eu des rapports sexuels avec un tel partenaire au cours des 12 derniers mois</t>
  </si>
  <si>
    <t>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t>
  </si>
  <si>
    <t>a1L1R00000J6DMJUA3</t>
  </si>
  <si>
    <t>IDR-00793</t>
  </si>
  <si>
    <t>a1L1R00000J6DKWUA3</t>
  </si>
  <si>
    <t>IDR-00682</t>
  </si>
  <si>
    <t>a1L1R00000J6DKVUA3</t>
  </si>
  <si>
    <t>IDR-00681</t>
  </si>
  <si>
    <t>20-24</t>
  </si>
  <si>
    <t>a1L1R00000J6DKUUA3</t>
  </si>
  <si>
    <t>IDR-00680</t>
  </si>
  <si>
    <t>15-19</t>
  </si>
  <si>
    <t>IOR-00101</t>
  </si>
  <si>
    <t>a1L1R00000J6DKLUA3</t>
  </si>
  <si>
    <t>IDR-00671</t>
  </si>
  <si>
    <t>HIV O-4a⁽ᴹ⁾ Percentage of men reporting the use of a condom the last time they had anal sex with a non regular partner</t>
  </si>
  <si>
    <t>HIV O-4a⁽ᴹ⁾ Pourcentage d’hommes qui indiquent avoir utilisé un préservatif lors de leur dernier rapport anal avec un partenaire occasionel</t>
  </si>
  <si>
    <t>HIV O-4a⁽ᴹ⁾ Porcentaje de hombres que afirman haber utilizado preservativo en su última relación de sexo anal con una pareja masculina no regular</t>
  </si>
  <si>
    <t>a1L1R00000J6DKKUA3</t>
  </si>
  <si>
    <t>IDR-00670</t>
  </si>
  <si>
    <t>IOR-00102</t>
  </si>
  <si>
    <t>a1L1R00000J6DKNUA3</t>
  </si>
  <si>
    <t>IDR-00673</t>
  </si>
  <si>
    <t>HIV O-4.1b⁽ᴹ⁾ Percentage of transgender people reporting using a condom in their last anal sex with a non-regular male partner</t>
  </si>
  <si>
    <t>HIV O-4.1b⁽ᴹ⁾ Pourcentage de personnes transgenres qui indiquent avoir utilisé un préservatif lors de leur dernier rapport sexuel anal avec un partenaire occasionel masculin</t>
  </si>
  <si>
    <t>HIV O-4.1b⁽ᴹ⁾ Porcentaje de personas transgénero que afirman haber utilizado preservativo en su último encuentro sexual o relación de sexo anal con una pareja masculina no regular</t>
  </si>
  <si>
    <t>a1L1R00000J6DKMUA3</t>
  </si>
  <si>
    <t>IDR-00672</t>
  </si>
  <si>
    <t>IOR-00103</t>
  </si>
  <si>
    <t>a1L1R00000J6DMCUA3</t>
  </si>
  <si>
    <t>IDR-00786</t>
  </si>
  <si>
    <t>HIV O-5⁽ᴹ⁾ Percentage of sex workers reporting the use of a condom with their most recent client</t>
  </si>
  <si>
    <t>HIV O-5⁽ᴹ⁾ Pourcentage de professionnels du sexe qui indiquent avoir utilisé un préservatif avec leur dernier client</t>
  </si>
  <si>
    <t>HIV O-5⁽ᴹ⁾ Porcentaje de trabajadores sexuales que afirman haber utilizado preservativo con su último cliente</t>
  </si>
  <si>
    <t>a1L1R00000J6DMBUA3</t>
  </si>
  <si>
    <t>IDR-00785</t>
  </si>
  <si>
    <t>a1L1R00000J6DMAUA3</t>
  </si>
  <si>
    <t>IDR-00784</t>
  </si>
  <si>
    <t>a1L1R00000J6DKPUA3</t>
  </si>
  <si>
    <t>IDR-00675</t>
  </si>
  <si>
    <t>a1L1R00000J6DKOUA3</t>
  </si>
  <si>
    <t>IDR-00674</t>
  </si>
  <si>
    <t>IOR-00104</t>
  </si>
  <si>
    <t>a1L1R00000J6DMFUA3</t>
  </si>
  <si>
    <t>IDR-00789</t>
  </si>
  <si>
    <t>HIV O-6⁽ᴹ⁾ Percentage of people who inject drugs reporting the use of sterile injecting equipment the last time they injected</t>
  </si>
  <si>
    <t>HIV O-6⁽ᴹ⁾ Pourcentage de personnes qui s'injectent des drogues qui indiquent avoir utilisé du matériel d’injection stérile lors de leur dernière injection</t>
  </si>
  <si>
    <t>HIV O-6⁽ᴹ⁾ Porcentaje de consumidores de drogas inyectables que afirman haber utilizado material de inyección esterilizado en su última inyección</t>
  </si>
  <si>
    <t>a1L1R00000J6DMEUA3</t>
  </si>
  <si>
    <t>IDR-00788</t>
  </si>
  <si>
    <t>a1L1R00000J6DMDUA3</t>
  </si>
  <si>
    <t>IDR-00787</t>
  </si>
  <si>
    <t>a1L1R00000J6DKRUA3</t>
  </si>
  <si>
    <t>IDR-00677</t>
  </si>
  <si>
    <t>a1L1R00000J6DKQUA3</t>
  </si>
  <si>
    <t>IDR-00676</t>
  </si>
  <si>
    <t>IOR-00105</t>
  </si>
  <si>
    <t>a1L1R00000J6DMIUA3</t>
  </si>
  <si>
    <t>IDR-00792</t>
  </si>
  <si>
    <t>HIV O-9 Percentage of people who inject drugs reporting condom use at last sex</t>
  </si>
  <si>
    <t>HIV O-9 Pourcentage de personnes qui s'injectent des drogues qui indiquent avoir utilisé un préservatif lors de leur dernier rapport sexuel</t>
  </si>
  <si>
    <t>HIV O-9 Porcentaje de consumidores de drogas inyectables que afirman haber utilizado preservativo en su última relación sexual</t>
  </si>
  <si>
    <t>a1L1R00000J6DMHUA3</t>
  </si>
  <si>
    <t>IDR-00791</t>
  </si>
  <si>
    <t>a1L1R00000J6DMGUA3</t>
  </si>
  <si>
    <t>IDR-00790</t>
  </si>
  <si>
    <t>a1L1R00000J6DKTUA3</t>
  </si>
  <si>
    <t>IDR-00679</t>
  </si>
  <si>
    <t>a1L1R00000J6DKSUA3</t>
  </si>
  <si>
    <t>IDR-00678</t>
  </si>
  <si>
    <t>IOR-00107</t>
  </si>
  <si>
    <t>a1L1R00000J6DMPUA3</t>
  </si>
  <si>
    <t>IDR-00799</t>
  </si>
  <si>
    <t>HIV O-11⁽ᴹ⁾ Percentage of people living with HIV who know their HIV status at the end of the reporting period</t>
  </si>
  <si>
    <t>HIV O-11⁽ᴹ⁾ Pourcentage de personnes vivant avec le VIH qui connaissent leur statut sérologique à la fin de la période de rapportage</t>
  </si>
  <si>
    <t>HIV O-11⁽ᴹ⁾ Porcentaje de personas que viven con el VIH que conocen su Estatus de VIH al final del período de reporte</t>
  </si>
  <si>
    <t>a1L1R00000J6DMOUA3</t>
  </si>
  <si>
    <t>IDR-00798</t>
  </si>
  <si>
    <t>a1L1R00000J6DMLUA3</t>
  </si>
  <si>
    <t>IDR-00795</t>
  </si>
  <si>
    <t>IOR-00108</t>
  </si>
  <si>
    <t>a1L1R00000J6DMQUA3</t>
  </si>
  <si>
    <t>IDR-00800</t>
  </si>
  <si>
    <t>HIV O-12 Percentage of people living with HIV and on ART who are virologically suppressed</t>
  </si>
  <si>
    <t>HIV O-12 Pourcentage de personnes vivant avec le VIH sous traitement antirétroviral qui ont une charge virale indétectable</t>
  </si>
  <si>
    <t>HIV O-12 Porcentaje de personas que viven con VIH que reciben tratamiento antirretroviral y tienen carga viral suprimida</t>
  </si>
  <si>
    <t>a1L1R00000J6DMNUA3</t>
  </si>
  <si>
    <t>IDR-00797</t>
  </si>
  <si>
    <t>a1L1R00000J6DMMUA3</t>
  </si>
  <si>
    <t>IDR-00796</t>
  </si>
  <si>
    <t>IOR-00109</t>
  </si>
  <si>
    <t>a1L1R00000J6DKYUA3</t>
  </si>
  <si>
    <t>IDR-00684</t>
  </si>
  <si>
    <t>HIV O-13 Proportion of ever-married or partnered women aged 15-49 who experienced physical or sexual violence from a male intimate partner in the past 12 months</t>
  </si>
  <si>
    <t>HIV O-13 Proportion de femmes âgées de 15 à 49 ans qui sont ou ont été mariées ou sont en couple, et qui ont été victimes de violences physiques ou sexuelles de la part d’un partenaire masculin au cours des 12 derniers mois</t>
  </si>
  <si>
    <t>HIV O-13 Porcentaje de mujeres de 15 a 49 años, no solteras o con pareja, que han sufrido violencia física o sexual de una pareja masculina en los últimos 12 meses</t>
  </si>
  <si>
    <t>a1L1R00000J6DKXUA3</t>
  </si>
  <si>
    <t>IDR-00683</t>
  </si>
  <si>
    <t>IOR-00112</t>
  </si>
  <si>
    <t>a1L1R00000J6DKaUAN</t>
  </si>
  <si>
    <t>IDR-00686</t>
  </si>
  <si>
    <t>HIV O-16a Percentage of men who have sex with men who avoid health care because of stigma and discrimination</t>
  </si>
  <si>
    <t>HIV O-16a Pourcentage d’hommes ayant des rapports sexuels avec des hommes (HSH) évitant d’avoir recours aux services de soins de santé en raison de la stigmatisation et de la discrimination encourues</t>
  </si>
  <si>
    <t>HIV O-16a Porcentaje de HSH que evitan la atención sanitaria debido al estigma y la discriminación</t>
  </si>
  <si>
    <t>a1L1R00000J6DKZUA3</t>
  </si>
  <si>
    <t>IDR-00685</t>
  </si>
  <si>
    <t>IOR-00113</t>
  </si>
  <si>
    <t>a1L1R00000J6DKcUAN</t>
  </si>
  <si>
    <t>IDR-00688</t>
  </si>
  <si>
    <t>HIV O-16b Percentage of transgender people who avoid health care because of stigma and discrimination</t>
  </si>
  <si>
    <t>HIV O-16b Pourcentage de personnes transgenres évitant d’avoir recours aux services de soins de santé en raison de la stigmatisation et de la discrimination encourues</t>
  </si>
  <si>
    <t>HIV O-16b Porcentaje de grupos objetivo que evitan la atención sanitaria debido al estigma y la discriminación</t>
  </si>
  <si>
    <t>a1L1R00000J6DKbUAN</t>
  </si>
  <si>
    <t>IDR-00687</t>
  </si>
  <si>
    <t>IOR-00114</t>
  </si>
  <si>
    <t>a1L1R00000J6DMTUA3</t>
  </si>
  <si>
    <t>IDR-00803</t>
  </si>
  <si>
    <t>HIV O-16c Percentage of sex workers who avoid health care because of stigma and discrimination</t>
  </si>
  <si>
    <t>HIV O-16c Pourcentage de professionnels du sexe évitant d’avoir recours aux services de soins de santé en raison de la stigmatisation et de la discrimination encourues</t>
  </si>
  <si>
    <t>HIV O-16c Porcentaje de trabajadores sexuales que evitan la atención sanitaria debido al estigma y la discriminación</t>
  </si>
  <si>
    <t>a1L1R00000J6DMSUA3</t>
  </si>
  <si>
    <t>IDR-00802</t>
  </si>
  <si>
    <t>a1L1R00000J6DMRUA3</t>
  </si>
  <si>
    <t>IDR-00801</t>
  </si>
  <si>
    <t>a1L1R00000J6DKeUAN</t>
  </si>
  <si>
    <t>IDR-00690</t>
  </si>
  <si>
    <t>a1L1R00000J6DKdUAN</t>
  </si>
  <si>
    <t>IDR-00689</t>
  </si>
  <si>
    <t>IOR-00115</t>
  </si>
  <si>
    <t>a1L1R00000J6DMWUA3</t>
  </si>
  <si>
    <t>IDR-00806</t>
  </si>
  <si>
    <t>HIV O-16d Percentage of people who inject drugs who avoid health care because of stigma and discrimination</t>
  </si>
  <si>
    <t>HIV O-16d Pourcentage de personnes qui s'injectent des drogues évitant d’avoir recours aux services de soins de santé en raison de la stigmatisation et de la discrimination encourues</t>
  </si>
  <si>
    <t>HIV O-16d Porcentaje de personas que consumen drogas inyectables que evitan la atención sanitaria debido al estigma y la discriminación</t>
  </si>
  <si>
    <t>a1L1R00000J6DMVUA3</t>
  </si>
  <si>
    <t>IDR-00805</t>
  </si>
  <si>
    <t>a1L1R00000J6DMUUA3</t>
  </si>
  <si>
    <t>IDR-00804</t>
  </si>
  <si>
    <t>a1L1R00000J6DKgUAN</t>
  </si>
  <si>
    <t>IDR-00692</t>
  </si>
  <si>
    <t>a1L1R00000J6DKfUAN</t>
  </si>
  <si>
    <t>IDR-00691</t>
  </si>
  <si>
    <t>IOR-00116</t>
  </si>
  <si>
    <t>a1L1R00000J6DPCUA3</t>
  </si>
  <si>
    <t>IDR-00972</t>
  </si>
  <si>
    <t>Target / Risk population group</t>
  </si>
  <si>
    <t>Groupe à risque cible</t>
  </si>
  <si>
    <t>Grupo de riesgo objetivo</t>
  </si>
  <si>
    <t>Prisoners</t>
  </si>
  <si>
    <t>Prisonniers</t>
  </si>
  <si>
    <t>Reclusos</t>
  </si>
  <si>
    <t>HIV O-17 Percentage of people living with HIV reporting their rights were violated who sought legal redress</t>
  </si>
  <si>
    <t>HIV O-17 Pourcentage de personnes vivant avec le VIH déclarant avoir exercé un recours judiciaire à la suite de la violation de leurs droits</t>
  </si>
  <si>
    <t>HIV O-17 Porcentaje de personas que viven con el VIH que, habiendo notificado la violación de sus derechos, buscaron compensación jurídica</t>
  </si>
  <si>
    <t>a1L1R00000J6DPBUA3</t>
  </si>
  <si>
    <t>IDR-00971</t>
  </si>
  <si>
    <t>PWIDs</t>
  </si>
  <si>
    <t>Usagers de drogues injectables</t>
  </si>
  <si>
    <t>PWID</t>
  </si>
  <si>
    <t>a1L1R00000J6DPAUA3</t>
  </si>
  <si>
    <t>IDR-00970</t>
  </si>
  <si>
    <t>Sex workers</t>
  </si>
  <si>
    <t>Professionnels du sexe</t>
  </si>
  <si>
    <t>Trabajadores sexuales</t>
  </si>
  <si>
    <t>a1L1R00000J6DP9UAN</t>
  </si>
  <si>
    <t>IDR-00969</t>
  </si>
  <si>
    <t>MSM</t>
  </si>
  <si>
    <t>HSH</t>
  </si>
  <si>
    <t>a1L1R00000J6DMZUA3</t>
  </si>
  <si>
    <t>IDR-00809</t>
  </si>
  <si>
    <t>a1L1R00000J6DMYUA3</t>
  </si>
  <si>
    <t>IDR-00808</t>
  </si>
  <si>
    <t>a1L1R00000J6DMXUA3</t>
  </si>
  <si>
    <t>IDR-00807</t>
  </si>
  <si>
    <t>a1L1R00000J6DKiUAN</t>
  </si>
  <si>
    <t>IDR-00694</t>
  </si>
  <si>
    <t>a1L1R00000J6DKhUAN</t>
  </si>
  <si>
    <t>IDR-00693</t>
  </si>
  <si>
    <t>IOR-00120</t>
  </si>
  <si>
    <t>a1L1R00000J6DPjUAN</t>
  </si>
  <si>
    <t>IDR-01005</t>
  </si>
  <si>
    <t>Treatment outcome</t>
  </si>
  <si>
    <t>Résultat du traitement</t>
  </si>
  <si>
    <t>Resultados de tratamiento</t>
  </si>
  <si>
    <t>Lost to follow up</t>
  </si>
  <si>
    <t>Perdus de vue</t>
  </si>
  <si>
    <t>Perdidos en seguimiento</t>
  </si>
  <si>
    <t>HIV O-21 Percentage of people living with HIV not on ART at the end of the reporting period among people living with HIV who were either on ART at the end of the last reporting period or newly initiated on ART during the reporting period</t>
  </si>
  <si>
    <t>HIV O-21 Pourcentage de personnes vivant avec le VIH et ne recevant pas de TARV à la fin de la période de rapportage parmi les personnes vivant avec le VIH recevant une TARV à la fin de la période précédente de rapportage ou ayant initié la TARV durant la période de rapportage</t>
  </si>
  <si>
    <t>HIV O-21 Porcentaje de personas que viven con el VIH que no reciben TARV al final del período de reporte entre el total de personas que viven con el VIH en TARV o que iniciaron TARV durante el período de reporte</t>
  </si>
  <si>
    <t>a1L1R00000J6DPiUAN</t>
  </si>
  <si>
    <t>IDR-01004</t>
  </si>
  <si>
    <t>Stopped treatment</t>
  </si>
  <si>
    <t>Arrêt de traitement</t>
  </si>
  <si>
    <t>Tratamiento interrumpido</t>
  </si>
  <si>
    <t>a1L1R00000J6DPhUAN</t>
  </si>
  <si>
    <t>IDR-01003</t>
  </si>
  <si>
    <t>Died</t>
  </si>
  <si>
    <t>Décès</t>
  </si>
  <si>
    <t>Fallecido</t>
  </si>
  <si>
    <t>a1L1R00000J6DMcUAN</t>
  </si>
  <si>
    <t>IDR-00812</t>
  </si>
  <si>
    <t>a1L1R00000J6DMbUAN</t>
  </si>
  <si>
    <t>IDR-00811</t>
  </si>
  <si>
    <t>a1L1R00000J6DMaUAN</t>
  </si>
  <si>
    <t>IDR-00810</t>
  </si>
  <si>
    <t>a1L1R00000J6DKkUAN</t>
  </si>
  <si>
    <t>IDR-00696</t>
  </si>
  <si>
    <t>a1L1R00000J6DKjUAN</t>
  </si>
  <si>
    <t>IDR-00695</t>
  </si>
  <si>
    <t>IOR-00126</t>
  </si>
  <si>
    <t>a1L1R00000J6DMeUAN</t>
  </si>
  <si>
    <t>IDR-00814</t>
  </si>
  <si>
    <t>TB O-7 Percentage of people diagnosed with TB who experienced self-stigma that inhibited them from seeking and accessing TB services</t>
  </si>
  <si>
    <t>TB O-7 Pourcentage de personnes atteintes de tuberculose qui ont souffert d'auto stigmatisation en raison de leur maladie et les ayant empêché de recourir et d'accéder aux services de TB</t>
  </si>
  <si>
    <t>TB O-7 Porcentaje de personas con tuberculosis que han sufrido autoestigmatización a causa de su estado con respecto a la enfermedad que les ha impedido buscar servicios relacionados con la tuberculosis y acceder</t>
  </si>
  <si>
    <t>a1L1R00000J6DMdUAN</t>
  </si>
  <si>
    <t>IDR-00813</t>
  </si>
  <si>
    <t>IOR-00127</t>
  </si>
  <si>
    <t>a1L1R00000J6DMgUAN</t>
  </si>
  <si>
    <t>IDR-00816</t>
  </si>
  <si>
    <t>TB O-8 Percentage of people diagnosed with TB who report stigma in health care settings that inhibited them from seeking and accessing TB services</t>
  </si>
  <si>
    <t>TB O-8 Pourcentage de personnes atteintes de tuberculose qui ont souffert de stigmatisation en raison de leur maladie et les ayant empêché de recourir et d'accéder aux services de TB.</t>
  </si>
  <si>
    <t>TB O-8 Porcentaje de personas con tuberculosis que han sufrido estigmatización en centros de atención de la salud a causa de su estado con respecto a la enfermedad que les ha impedido buscar servicios relacionados con la tuberculosis y acceder</t>
  </si>
  <si>
    <t>a1L1R00000J6DMfUAN</t>
  </si>
  <si>
    <t>IDR-00815</t>
  </si>
  <si>
    <t>IOR-00128</t>
  </si>
  <si>
    <t>a1L1R00000J6DMiUAN</t>
  </si>
  <si>
    <t>IDR-00818</t>
  </si>
  <si>
    <t>TB O-9 Percentage of people diagnosed with TB who report stigma in community settings that inhibited them from seeking and accessing TB services</t>
  </si>
  <si>
    <t>TB O-9 Pourcentage de personnes atteintes de tuberculose qui ont souffert de stigmatisation dans la communauté en raison de leur maladie et les ayant empêché de recourir et d'accéder aux services de TB</t>
  </si>
  <si>
    <t>TB O-9 Porcentajeo de personas con tuberculosis que han sufrido estigmatización en centros comunitarios a causa de su estado con respecto a la enfermedad que les ha impedido buscar servicios relacionados con la tuberculosis y acceder</t>
  </si>
  <si>
    <t>a1L1R00000J6DMhUAN</t>
  </si>
  <si>
    <t>IDR-00817</t>
  </si>
  <si>
    <t>IOR-00129</t>
  </si>
  <si>
    <t>a1L1R00000J6DMkUAN</t>
  </si>
  <si>
    <t>IDR-00820</t>
  </si>
  <si>
    <t>Malaria O-1a Proportion of population that slept under an insecticide-treated net the previous night</t>
  </si>
  <si>
    <t>Malaria O-1a Proportion de la population ayant dormi sous une moustiquaire imprégnée d’insecticide la nuit précédente</t>
  </si>
  <si>
    <t>Malaria O-1a Proporción de la población que durmió bajo un mosquitero tratado con insecticida la noche anterior</t>
  </si>
  <si>
    <t>a1L1R00000J6DMjUAN</t>
  </si>
  <si>
    <t>IDR-00819</t>
  </si>
  <si>
    <t>IOR-00133</t>
  </si>
  <si>
    <t>a1L1R00000J6DMmUAN</t>
  </si>
  <si>
    <t>IDR-00822</t>
  </si>
  <si>
    <t>Malaria O-3 Proportion of population using an insecticide-treated net among those with access to an insecticide-treated net</t>
  </si>
  <si>
    <t>Malaria O-3 Proportion de personnes utilisant une moustiquaire imprégnée d’insecticide parmi les personnes disposant d’une moustiquaire imprégnée d’insecticide</t>
  </si>
  <si>
    <t>Malaria O-3 Proporción de la población que utiliza mosquiteros tratados con insecticida entre la población que tiene acceso a ellos</t>
  </si>
  <si>
    <t>a1L1R00000J6DMlUAN</t>
  </si>
  <si>
    <t>IDR-00821</t>
  </si>
  <si>
    <t>IOR-00136</t>
  </si>
  <si>
    <t>a1L1R00000J6DO3UAN</t>
  </si>
  <si>
    <t>IDR-00901</t>
  </si>
  <si>
    <t>Case detection</t>
  </si>
  <si>
    <t>Détection des cas</t>
  </si>
  <si>
    <t>Detección de casos</t>
  </si>
  <si>
    <t>Passive</t>
  </si>
  <si>
    <t>Pasiva</t>
  </si>
  <si>
    <t>Malaria O-9⁽ᴹ⁾ Annual blood examination rate: per 100 population per year (Elimination settings)</t>
  </si>
  <si>
    <t>Malaria O-9⁽ᴹ⁾ Taux annuel d’examens hématologiques: pour 100 habitants par an (contextes d’élimination)</t>
  </si>
  <si>
    <t>Malaria O-9⁽ᴹ⁾ Tasa anual de análisis de sangre por cada 100 habitantes (en entornos de eliminación de la malaria)</t>
  </si>
  <si>
    <t>a1L1R00000J6DO2UAN</t>
  </si>
  <si>
    <t>IDR-00900</t>
  </si>
  <si>
    <t>Active</t>
  </si>
  <si>
    <t>Activa</t>
  </si>
  <si>
    <t>IOR-00140</t>
  </si>
  <si>
    <t>a1L1R00000J6DOpUAN</t>
  </si>
  <si>
    <t>IDR-00949</t>
  </si>
  <si>
    <t>Occupation group</t>
  </si>
  <si>
    <t>Groupe d'occupation</t>
  </si>
  <si>
    <t>Grupo de ocupación</t>
  </si>
  <si>
    <t>Community health workers</t>
  </si>
  <si>
    <t>Agents de santé communautaires</t>
  </si>
  <si>
    <t>Trabajadores de la salud comunitarios</t>
  </si>
  <si>
    <t>HSS O-8 Active health workers per 10,000 population</t>
  </si>
  <si>
    <t>HSS O-8 Agents de santé actifs pour 10,000 habitants</t>
  </si>
  <si>
    <t>HSS O-8 Trabajadores de  salud activos por cada 10.000 habitantes</t>
  </si>
  <si>
    <t>a1L1R00000J6DOoUAN</t>
  </si>
  <si>
    <t>IDR-00948</t>
  </si>
  <si>
    <t>Pharmacists</t>
  </si>
  <si>
    <t>Pharmaciens</t>
  </si>
  <si>
    <t>Farmacéuticos</t>
  </si>
  <si>
    <t>a1L1R00000J6DOnUAN</t>
  </si>
  <si>
    <t>IDR-00947</t>
  </si>
  <si>
    <t>Laboratory technicians</t>
  </si>
  <si>
    <t>Techniciens de laboratoire</t>
  </si>
  <si>
    <t>Técnicos de laboratorio</t>
  </si>
  <si>
    <t>a1L1R00000J6DOmUAN</t>
  </si>
  <si>
    <t>IDR-00946</t>
  </si>
  <si>
    <t>Nurses and midwives</t>
  </si>
  <si>
    <t>Infirmiers et sages-femmes</t>
  </si>
  <si>
    <t>Enfermeras y parteras</t>
  </si>
  <si>
    <t>a1L1R00000J6DOlUAN</t>
  </si>
  <si>
    <t>IDR-00945</t>
  </si>
  <si>
    <t>Physicians</t>
  </si>
  <si>
    <t>Médecins</t>
  </si>
  <si>
    <t>Médicos</t>
  </si>
  <si>
    <t>IOR-00141</t>
  </si>
  <si>
    <t>a1L1R00000J6DKmUAN</t>
  </si>
  <si>
    <t>IDR-00698</t>
  </si>
  <si>
    <t>HSS O-9 Percentage of antenatal clients with 1st visit before 12 weeks</t>
  </si>
  <si>
    <t>HSS O-9 Pourcentage de femmes ayant eu une première consultation prénatale avant 12 semaines</t>
  </si>
  <si>
    <t>HSS O-9 Porcentaje de clientes prenatales con primera visita antes de las 12 semanas</t>
  </si>
  <si>
    <t>a1L1R00000J6DKlUAN</t>
  </si>
  <si>
    <t>IDR-00697</t>
  </si>
  <si>
    <t>10-14</t>
  </si>
  <si>
    <t>MCI-01045</t>
  </si>
  <si>
    <t>a1L1R00000J6DKoUAN</t>
  </si>
  <si>
    <t>IDR-00700</t>
  </si>
  <si>
    <t>KP-1a⁽ᴹ⁾ Percentage of men who have sex with men reached with HIV prevention programs - defined package of services</t>
  </si>
  <si>
    <t>KP-1a⁽ᴹ⁾ Pourcentage de HSH ayant bénéficié de programmes préventifs de lutte contre le VIH (paquet de services définis)</t>
  </si>
  <si>
    <t>KP-1a⁽ᴹ⁾ Porcentaje de HSH alcanzados por programas de prevención del VIH - paquete definido de servicios</t>
  </si>
  <si>
    <t>a1L1R00000J6DKnUAN</t>
  </si>
  <si>
    <t>IDR-00699</t>
  </si>
  <si>
    <t>MCI-01046</t>
  </si>
  <si>
    <t>a1L1R00000J6DKqUAN</t>
  </si>
  <si>
    <t>IDR-00702</t>
  </si>
  <si>
    <t>KP-1b⁽ᴹ⁾ Percentage of transgender people reached with HIV prevention programs - defined package of services</t>
  </si>
  <si>
    <t>KP-1b⁽ᴹ⁾ Pourcentage de personnes transgenres ayant bénéficié de programmes préventifs de lutte contre le VIH (paquet de services définis)</t>
  </si>
  <si>
    <t>KP-1b⁽ᴹ⁾ Porcentaje de personas transgénero alcanzados por programas de prevención del VIH - paquete definido de servicios</t>
  </si>
  <si>
    <t>a1L1R00000J6DKpUAN</t>
  </si>
  <si>
    <t>IDR-00701</t>
  </si>
  <si>
    <t>MCI-01047</t>
  </si>
  <si>
    <t>a1L1R00000J6DMpUAN</t>
  </si>
  <si>
    <t>IDR-00825</t>
  </si>
  <si>
    <t>KP-1c⁽ᴹ⁾ Percentage of sex workers reached with HIV prevention programs - defined package of services</t>
  </si>
  <si>
    <t>KP-1c⁽ᴹ⁾ Pourcentage de professionnels du sexe ayant bénéficié de programmes préventifs de lutte contre le VIH (paquet de services définis)</t>
  </si>
  <si>
    <t>KP-1c⁽ᴹ⁾ Porcentaje de trabajadores sexuales alcanzados por programas de prevención del VIH - paquete definido de servicios</t>
  </si>
  <si>
    <t>a1L1R00000J6DMoUAN</t>
  </si>
  <si>
    <t>IDR-00824</t>
  </si>
  <si>
    <t>a1L1R00000J6DMnUAN</t>
  </si>
  <si>
    <t>IDR-00823</t>
  </si>
  <si>
    <t>a1L1R00000J6DKsUAN</t>
  </si>
  <si>
    <t>IDR-00704</t>
  </si>
  <si>
    <t>a1L1R00000J6DKrUAN</t>
  </si>
  <si>
    <t>IDR-00703</t>
  </si>
  <si>
    <t>MCI-01048</t>
  </si>
  <si>
    <t>a1L1R00000J6DMsUAN</t>
  </si>
  <si>
    <t>IDR-00828</t>
  </si>
  <si>
    <t>KP-1d⁽ᴹ⁾ Percentage of people who inject drugs reached with HIV prevention programs - defined package of services</t>
  </si>
  <si>
    <t>KP-1d⁽ᴹ⁾ Pourcentage de personnes qui s'injectent des drogues ayant bénéficié de programmes préventifs de lutte contre le VIH (paquet de services définis)</t>
  </si>
  <si>
    <t>KP-1d⁽ᴹ⁾ Porcentaje de personas que consumen drogas inyectables alcanzados por programas de prevención del VIH - paquete definido de servicios</t>
  </si>
  <si>
    <t>a1L1R00000J6DMrUAN</t>
  </si>
  <si>
    <t>IDR-00827</t>
  </si>
  <si>
    <t>a1L1R00000J6DMqUAN</t>
  </si>
  <si>
    <t>IDR-00826</t>
  </si>
  <si>
    <t>a1L1R00000J6DKuUAN</t>
  </si>
  <si>
    <t>IDR-00706</t>
  </si>
  <si>
    <t>a1L1R00000J6DKtUAN</t>
  </si>
  <si>
    <t>IDR-00705</t>
  </si>
  <si>
    <t>MCI-01056</t>
  </si>
  <si>
    <t>a1L1R00000J6DMuUAN</t>
  </si>
  <si>
    <t>IDR-00830</t>
  </si>
  <si>
    <t>YP-1a Percentage of young people aged 10-24 years attending school reached by compehensive sexuality education and/or life skills-based HIV education in schools</t>
  </si>
  <si>
    <t>YP-1a Pourcentage d’élèves âgés de 10 à 24 ans fréquentant un établissement scolaire bénéficiant d’une éducation sexuelle complète ou de l’enseignement de compétences psychosociales (concernant les questions liées au VIH)</t>
  </si>
  <si>
    <t>YP-1a Porcentaje de jóvenes de 10 a 24 años asistiendo a la escuela alcanzados con programas de educación sexual integral y/o educación basada en el desarrollo de habilidades para la vida y  VIH, en las escuelas</t>
  </si>
  <si>
    <t>a1L1R00000J6DMtUAN</t>
  </si>
  <si>
    <t>IDR-00829</t>
  </si>
  <si>
    <t>MCI-01057</t>
  </si>
  <si>
    <t>a1L1R00000J6DMwUAN</t>
  </si>
  <si>
    <t>IDR-00832</t>
  </si>
  <si>
    <t>YP-1b Percentage of young people aged 10–24 years reached by comprehensive sexuality education and/or life skills–based HIV education out of schools</t>
  </si>
  <si>
    <t>YP-1b Pourcentage de jeunes âgés de 10 à 24 ans bénéficiant d’une éducation sexuelle complète ou de l’enseignement de compétences psychosociales (concernant les questions liées au VIH) en dehors du cadre scolaire</t>
  </si>
  <si>
    <t>YP-1b Porcentaje de jóvenes de 10 a 24 años alcanzados por programas de educación sexual integral y/o educación basada en el desarrollo de habilidades para la vida y VIH, fuera de las escuelas</t>
  </si>
  <si>
    <t>a1L1R00000J6DMvUAN</t>
  </si>
  <si>
    <t>IDR-00831</t>
  </si>
  <si>
    <t>MCI-01058</t>
  </si>
  <si>
    <t>a1L1R00000J6DKxUAN</t>
  </si>
  <si>
    <t>IDR-00709</t>
  </si>
  <si>
    <t>YP-2 Percentage of adolescent girls and young women reached with HIV prevention programs- defined package of services</t>
  </si>
  <si>
    <t>YP-2 Pourcentage d’adolescentes et de jeunes femmes bénéficiant de programmes préventifs de lutte contre le VIH (paquet de services définis)</t>
  </si>
  <si>
    <t>YP-2 Porcentaje de niñas adolescentes y mujeres jóvenes alcanzadas por programas de prevención del VIH - paquete definido de servicios</t>
  </si>
  <si>
    <t>a1L1R00000J6DKwUAN</t>
  </si>
  <si>
    <t>IDR-00708</t>
  </si>
  <si>
    <t>a1L1R00000J6DKvUAN</t>
  </si>
  <si>
    <t>IDR-00707</t>
  </si>
  <si>
    <t>MCI-01060</t>
  </si>
  <si>
    <t>a1L1R00000J6DOFUA3</t>
  </si>
  <si>
    <t>IDR-00913</t>
  </si>
  <si>
    <t>HIV test status</t>
  </si>
  <si>
    <t>Résultat du test VIH</t>
  </si>
  <si>
    <t>Resultado de prueba del VIH</t>
  </si>
  <si>
    <t>Negative</t>
  </si>
  <si>
    <t>Négatif</t>
  </si>
  <si>
    <t>Negativo</t>
  </si>
  <si>
    <t>PMTCT-1 Percentage of pregnant women who know their HIV status</t>
  </si>
  <si>
    <t>PMTCT-1 Pourcentage de femmes enceintes qui connaissent leur statut sérologique pour le VIH</t>
  </si>
  <si>
    <t>PMTCT-1 Porcentaje de mujeres embarazadas que conocen su Estatus de VIH</t>
  </si>
  <si>
    <t>a1L1R00000J6DOEUA3</t>
  </si>
  <si>
    <t>IDR-00912</t>
  </si>
  <si>
    <t>Positive</t>
  </si>
  <si>
    <t>Positif</t>
  </si>
  <si>
    <t>Positivo</t>
  </si>
  <si>
    <t>MCI-01062</t>
  </si>
  <si>
    <t>a1L1R00000J6DOIUA3</t>
  </si>
  <si>
    <t>IDR-00916</t>
  </si>
  <si>
    <t>Indeterminate</t>
  </si>
  <si>
    <t>Indéterminé</t>
  </si>
  <si>
    <t>Indeterminado</t>
  </si>
  <si>
    <t>PMTCT-3.1 Percentage of HIV-exposed infants receiving a virological test for HIV within 2 months of birth</t>
  </si>
  <si>
    <t>PMTCT-3.1 Pourcentage de nourrissons exposés au VIH ayant bénéficié d’un dépistage du VIH dans les 2 mois qui ont suivi leur naissance</t>
  </si>
  <si>
    <t>PMTCT-3.1 Porcentaje de recién nacidos expuestos al VIH que se sometieron a una prueba virológica del VIH durante los 2 meses posteriores a su nacimiento</t>
  </si>
  <si>
    <t>a1L1R00000J6DOHUA3</t>
  </si>
  <si>
    <t>IDR-00915</t>
  </si>
  <si>
    <t>a1L1R00000J6DOGUA3</t>
  </si>
  <si>
    <t>IDR-00914</t>
  </si>
  <si>
    <t>MCI-01064</t>
  </si>
  <si>
    <t>a1L1R00000J6DOKUA3</t>
  </si>
  <si>
    <t>IDR-00918</t>
  </si>
  <si>
    <t>HTS-2 Number of adolescent girls and young women who were tested for HIV and received their results during the reporting period</t>
  </si>
  <si>
    <t>HTS-2 Pourcentage d’adolescentes et de jeunes femmes chez lesquelles un dépistage du VIH a été réalisé durant la période de rapportage et qui connaissent leur résultat</t>
  </si>
  <si>
    <t>HTS-2 Número de niñas adolescentes y mujeres jóvenes que se sometieron a la prueba del VIH y recibieron los resultados durante el período de reporte</t>
  </si>
  <si>
    <t>a1L1R00000J6DOJUA3</t>
  </si>
  <si>
    <t>IDR-00917</t>
  </si>
  <si>
    <t>a1L1R00000J6DL0UAN</t>
  </si>
  <si>
    <t>IDR-00712</t>
  </si>
  <si>
    <t>15-24</t>
  </si>
  <si>
    <t>a1L1R00000J6DKzUAN</t>
  </si>
  <si>
    <t>IDR-00711</t>
  </si>
  <si>
    <t>a1L1R00000J6DKyUAN</t>
  </si>
  <si>
    <t>IDR-00710</t>
  </si>
  <si>
    <t>MCI-01065</t>
  </si>
  <si>
    <t>a1L1R00000J6DOMUA3</t>
  </si>
  <si>
    <t>IDR-00920</t>
  </si>
  <si>
    <t>HTS-3a⁽ᴹ⁾ Percentage of men who have sex with men that have received an HIV test during the reporting period and know their results</t>
  </si>
  <si>
    <t>HTS-3a⁽ᴹ⁾ Pourcentage de HSH chez lesquels un dépistage du VIH a été réalisé durant la période de rapportage et qui connaissent leur résultat</t>
  </si>
  <si>
    <t>HTS-3a⁽ᴹ⁾ Porcentaje de HSH a los que se les ha realizado una prueba de VIH durante el período de reporte y que conocen sus resultados</t>
  </si>
  <si>
    <t>a1L1R00000J6DOLUA3</t>
  </si>
  <si>
    <t>IDR-00919</t>
  </si>
  <si>
    <t>a1L1R00000J6DL2UAN</t>
  </si>
  <si>
    <t>IDR-00714</t>
  </si>
  <si>
    <t>a1L1R00000J6DL1UAN</t>
  </si>
  <si>
    <t>IDR-00713</t>
  </si>
  <si>
    <t>MCI-01066</t>
  </si>
  <si>
    <t>a1L1R00000J6DOOUA3</t>
  </si>
  <si>
    <t>IDR-00922</t>
  </si>
  <si>
    <t>HTS-3b⁽ᴹ⁾ Percentage of transgender people that have received an HIV test during the reporting period and know their results</t>
  </si>
  <si>
    <t>HTS-3b⁽ᴹ⁾ Pourcentage de personnes transgenres chez lesquels un dépistage du VIH a été réalisé durant la période de rapportage et qui connaissent leur résultat</t>
  </si>
  <si>
    <t>HTS-3b⁽ᴹ⁾ Porcentaje de personas transgénero a los que se les ha realizado una prueba de VIH durante el período de reporte y que conocen sus resultados</t>
  </si>
  <si>
    <t>a1L1R00000J6DONUA3</t>
  </si>
  <si>
    <t>IDR-00921</t>
  </si>
  <si>
    <t>a1L1R00000J6DL4UAN</t>
  </si>
  <si>
    <t>IDR-00716</t>
  </si>
  <si>
    <t>a1L1R00000J6DL3UAN</t>
  </si>
  <si>
    <t>IDR-00715</t>
  </si>
  <si>
    <t>MCI-01067</t>
  </si>
  <si>
    <t>a1L1R00000J6DOQUA3</t>
  </si>
  <si>
    <t>IDR-00924</t>
  </si>
  <si>
    <t>HTS-3c⁽ᴹ⁾ Percentage of sex workers that have received an HIV test during the reporting period and know their results</t>
  </si>
  <si>
    <t>HTS-3c⁽ᴹ⁾  Pourcentage de professionnels du sexe chez lesquels un dépistage du VIH a été réalisé durant la période de rapportage et qui connaissent leur résultat</t>
  </si>
  <si>
    <t>HTS-3c⁽ᴹ⁾ Porcentaje de trabajadores sexuales a los que se les ha realizado una prueba de VIH durante el período de reporte y que conocen sus resultados</t>
  </si>
  <si>
    <t>a1L1R00000J6DOPUA3</t>
  </si>
  <si>
    <t>IDR-00923</t>
  </si>
  <si>
    <t>a1L1R00000J6DMzUAN</t>
  </si>
  <si>
    <t>IDR-00835</t>
  </si>
  <si>
    <t>a1L1R00000J6DMyUAN</t>
  </si>
  <si>
    <t>IDR-00834</t>
  </si>
  <si>
    <t>a1L1R00000J6DMxUAN</t>
  </si>
  <si>
    <t>IDR-00833</t>
  </si>
  <si>
    <t>a1L1R00000J6DL6UAN</t>
  </si>
  <si>
    <t>IDR-00718</t>
  </si>
  <si>
    <t>a1L1R00000J6DL5UAN</t>
  </si>
  <si>
    <t>IDR-00717</t>
  </si>
  <si>
    <t>MCI-01068</t>
  </si>
  <si>
    <t>a1L1R00000J6DOSUA3</t>
  </si>
  <si>
    <t>IDR-00926</t>
  </si>
  <si>
    <t>HTS-3d⁽ᴹ⁾ Percentage of people who inject drugs that have received an HIV test during the reporting period and know their results</t>
  </si>
  <si>
    <t>HTS-3d⁽ᴹ⁾ Pourcentage de personnes qui s’injectent des drogues chez lesquels un dépistage du VIH a été réalisé durant la période de rapportage et qui connaissent leur résultat</t>
  </si>
  <si>
    <t>HTS-3d⁽ᴹ⁾ Porcentaje de consumidores de drogas inyectables a los que se les ha realizado una prueba de VIH durante el período de reporte y que conocen sus resultados</t>
  </si>
  <si>
    <t>a1L1R00000J6DORUA3</t>
  </si>
  <si>
    <t>IDR-00925</t>
  </si>
  <si>
    <t>a1L1R00000J6DN2UAN</t>
  </si>
  <si>
    <t>IDR-00838</t>
  </si>
  <si>
    <t>a1L1R00000J6DN1UAN</t>
  </si>
  <si>
    <t>IDR-00837</t>
  </si>
  <si>
    <t>a1L1R00000J6DN0UAN</t>
  </si>
  <si>
    <t>IDR-00836</t>
  </si>
  <si>
    <t>a1L1R00000J6DL8UAN</t>
  </si>
  <si>
    <t>IDR-00720</t>
  </si>
  <si>
    <t>a1L1R00000J6DL7UAN</t>
  </si>
  <si>
    <t>IDR-00719</t>
  </si>
  <si>
    <t>MCI-01069</t>
  </si>
  <si>
    <t>a1L1R00000J6DOUUA3</t>
  </si>
  <si>
    <t>IDR-00928</t>
  </si>
  <si>
    <t>HTS-3e Percentage of other vulnerable populations that have received an HIV test during the reporting period and know their results</t>
  </si>
  <si>
    <t>HTS-3e Pourcentage de personnes parmi d'autres populations vulnérables chez lesquels un dépistage du VIH a été réalisé durant la période de communication de l’information et qui connaissent leur résultat</t>
  </si>
  <si>
    <t>HTS-3e Porcentaje de otras poblaciones vulnerables a los que se les ha realizado una prueba de VIH durante el período de reporte y que conocen sus resultados</t>
  </si>
  <si>
    <t>a1L1R00000J6DOTUA3</t>
  </si>
  <si>
    <t>IDR-00927</t>
  </si>
  <si>
    <t>MCI-01070</t>
  </si>
  <si>
    <t>a1L1R00000J6DOWUA3</t>
  </si>
  <si>
    <t>IDR-00930</t>
  </si>
  <si>
    <t>HTS-3f⁽ᴹ⁾ Number of people in prisons or other closed settings that have received an HIV test during the reporting period and know their results</t>
  </si>
  <si>
    <t>HTS-3f⁽ᴹ⁾ Pourcentage de personnes en détention ou se trouvant dans d’autres lieux fermés chez lesquels un dépistage du VIH a été réalisé durant la période de communication de l’information et qui connaissent leur résultat</t>
  </si>
  <si>
    <t>HTS-3f⁽ᴹ⁾ Número de personas privadas de libertad en centros penitenciarios y otros lugares de reclusión a los que se les ha realizado una prueba de VIH durante el período de reporte y que conocen sus resultados</t>
  </si>
  <si>
    <t>a1L1R00000J6DOVUA3</t>
  </si>
  <si>
    <t>IDR-00929</t>
  </si>
  <si>
    <t>MCI-01071</t>
  </si>
  <si>
    <t>a1L1R00000J6DODUA3</t>
  </si>
  <si>
    <t>IDR-00911</t>
  </si>
  <si>
    <t>Facility testing</t>
  </si>
  <si>
    <t>Tests fait dans un centre de santé</t>
  </si>
  <si>
    <t>Diagnóstico en establecimientos de salud</t>
  </si>
  <si>
    <t>Other</t>
  </si>
  <si>
    <t>Autre</t>
  </si>
  <si>
    <t>Otros</t>
  </si>
  <si>
    <t>HTS-4 Percentage of HIV-positive results among the total HIV tests performed during the reporting period</t>
  </si>
  <si>
    <t>HTS-4 Pourcentage de résultats de test VIH positifs parmi le total des tests de dépistage du VIH effectués au cours de la période de rapportage</t>
  </si>
  <si>
    <t>HTS-4 Porcentaje de resultados de VIH positivos entre el total de pruebas de VIH realizadas durante el período de reporte.</t>
  </si>
  <si>
    <t>a1L1R00000J6DOCUA3</t>
  </si>
  <si>
    <t>IDR-00910</t>
  </si>
  <si>
    <t>VCT centers</t>
  </si>
  <si>
    <t>Centres de de dépistage volontaire</t>
  </si>
  <si>
    <t>Centros de consejería y pruebas</t>
  </si>
  <si>
    <t>a1L1R00000J6DOBUA3</t>
  </si>
  <si>
    <t>IDR-00909</t>
  </si>
  <si>
    <t>TB clinics</t>
  </si>
  <si>
    <t>Centres de traitement de la tuberculose</t>
  </si>
  <si>
    <t>Servicios de TB</t>
  </si>
  <si>
    <t>a1L1R00000J6DOAUA3</t>
  </si>
  <si>
    <t>IDR-00908</t>
  </si>
  <si>
    <t>Family Planning clinics</t>
  </si>
  <si>
    <t>Centres de planification familiale</t>
  </si>
  <si>
    <t>Planificación familiar</t>
  </si>
  <si>
    <t>a1L1R00000J6DO9UAN</t>
  </si>
  <si>
    <t>IDR-00907</t>
  </si>
  <si>
    <t>ANC clinics</t>
  </si>
  <si>
    <t>Centres de soins prénatals</t>
  </si>
  <si>
    <t>Clínicas de atención prenatal</t>
  </si>
  <si>
    <t>a1L1R00000J6DO5UAN</t>
  </si>
  <si>
    <t>IDR-00903</t>
  </si>
  <si>
    <t>Community testing</t>
  </si>
  <si>
    <t>Tests fait dans la communauté</t>
  </si>
  <si>
    <t>Diagnóstico en la comunidad</t>
  </si>
  <si>
    <t>Community VCT</t>
  </si>
  <si>
    <t>Centres communautaires de dépistage volontaire</t>
  </si>
  <si>
    <t>Consejería y prueba en la comunidad</t>
  </si>
  <si>
    <t>a1L1R00000J6DO4UAN</t>
  </si>
  <si>
    <t>IDR-00902</t>
  </si>
  <si>
    <t>Mobile testing</t>
  </si>
  <si>
    <t>Tests via clinics mobiles</t>
  </si>
  <si>
    <t>Pruebas en unidades móviles</t>
  </si>
  <si>
    <t>a1L1R00000J6DN4UAN</t>
  </si>
  <si>
    <t>IDR-00840</t>
  </si>
  <si>
    <t>a1L1R00000J6DN3UAN</t>
  </si>
  <si>
    <t>IDR-00839</t>
  </si>
  <si>
    <t>a1L1R00000J6DLAUA3</t>
  </si>
  <si>
    <t>IDR-00722</t>
  </si>
  <si>
    <t>a1L1R00000J6DL9UAN</t>
  </si>
  <si>
    <t>IDR-00721</t>
  </si>
  <si>
    <t>MCI-01072</t>
  </si>
  <si>
    <t>a1L1R00000J6DPGUA3</t>
  </si>
  <si>
    <t>IDR-00976</t>
  </si>
  <si>
    <t>HTS-5 Percentage of people newly diagnosed with HIV initiated on ART</t>
  </si>
  <si>
    <t>HTS-5 Pourcentage de personnes récemment diagnostiquées séropositives pour le VIH et qui ont commencé le TARV</t>
  </si>
  <si>
    <t>HTS-5 Porcentaje de personas con diagnóstico nuevo de VIH que han iniciado terapia antirretroviral</t>
  </si>
  <si>
    <t>a1L1R00000J6DPFUA3</t>
  </si>
  <si>
    <t>IDR-00975</t>
  </si>
  <si>
    <t>a1L1R00000J6DPEUA3</t>
  </si>
  <si>
    <t>IDR-00974</t>
  </si>
  <si>
    <t>a1L1R00000J6DPDUA3</t>
  </si>
  <si>
    <t>IDR-00973</t>
  </si>
  <si>
    <t>a1L1R00000J6DN7UAN</t>
  </si>
  <si>
    <t>IDR-00843</t>
  </si>
  <si>
    <t>a1L1R00000J6DN6UAN</t>
  </si>
  <si>
    <t>IDR-00842</t>
  </si>
  <si>
    <t>a1L1R00000J6DN5UAN</t>
  </si>
  <si>
    <t>IDR-00841</t>
  </si>
  <si>
    <t>MCI-01073</t>
  </si>
  <si>
    <t>a1L1R00000J6DPKUA3</t>
  </si>
  <si>
    <t>IDR-00980</t>
  </si>
  <si>
    <t>TCS-1.1⁽ᴹ⁾ Percentage of people on ART among all people living with HIV at the end of the reporting period</t>
  </si>
  <si>
    <t>TCS-1.1⁽ᴹ⁾ Pourcentage de personnes sous TARV parmi toutes les personnes vivant avec le VIH à la fin de la période de rapportage</t>
  </si>
  <si>
    <t>TCS-1.1⁽ᴹ⁾ Porcentaje de personas en TARV entre todas las personas viviendo con VIH al final del período de reporte</t>
  </si>
  <si>
    <t>a1L1R00000J6DPJUA3</t>
  </si>
  <si>
    <t>IDR-00979</t>
  </si>
  <si>
    <t>a1L1R00000J6DPIUA3</t>
  </si>
  <si>
    <t>IDR-00978</t>
  </si>
  <si>
    <t>a1L1R00000J6DPHUA3</t>
  </si>
  <si>
    <t>IDR-00977</t>
  </si>
  <si>
    <t>a1L1R00000J6DO6UAN</t>
  </si>
  <si>
    <t>IDR-00904</t>
  </si>
  <si>
    <t>Duration of treatment</t>
  </si>
  <si>
    <t>Durée du traitement</t>
  </si>
  <si>
    <t>Duración del tratamiento</t>
  </si>
  <si>
    <t>Newly initiating ART</t>
  </si>
  <si>
    <t>Ayant récemment commencé un traitement antirétroviral</t>
  </si>
  <si>
    <t>Iniciaron TARV recientemente</t>
  </si>
  <si>
    <t>a1L1R00000J6DNtUAN</t>
  </si>
  <si>
    <t>IDR-00891</t>
  </si>
  <si>
    <t>Female 15-24</t>
  </si>
  <si>
    <t>Femme 15-24</t>
  </si>
  <si>
    <t>Mujeres 15-24</t>
  </si>
  <si>
    <t>a1L1R00000J6DNsUAN</t>
  </si>
  <si>
    <t>IDR-00890</t>
  </si>
  <si>
    <t>Male 15-24</t>
  </si>
  <si>
    <t>Homme 15-24</t>
  </si>
  <si>
    <t>Hombres 15-24</t>
  </si>
  <si>
    <t>a1L1R00000J6DNrUAN</t>
  </si>
  <si>
    <t>IDR-00889</t>
  </si>
  <si>
    <t>a1L1R00000J6DNqUAN</t>
  </si>
  <si>
    <t>IDR-00888</t>
  </si>
  <si>
    <t>a1L1R00000J6DNpUAN</t>
  </si>
  <si>
    <t>IDR-00887</t>
  </si>
  <si>
    <t>a1L1R00000J6DNoUAN</t>
  </si>
  <si>
    <t>IDR-00886</t>
  </si>
  <si>
    <t>a1L1R00000J6DNnUAN</t>
  </si>
  <si>
    <t>IDR-00885</t>
  </si>
  <si>
    <t>Female 15+</t>
  </si>
  <si>
    <t>Femme 15+</t>
  </si>
  <si>
    <t>Mujeres 15+</t>
  </si>
  <si>
    <t>a1L1R00000J6DNmUAN</t>
  </si>
  <si>
    <t>IDR-00884</t>
  </si>
  <si>
    <t>Male 15+</t>
  </si>
  <si>
    <t>Homme 15+</t>
  </si>
  <si>
    <t>Hombres 15+</t>
  </si>
  <si>
    <t>a1L1R00000J6DNAUA3</t>
  </si>
  <si>
    <t>IDR-00846</t>
  </si>
  <si>
    <t>a1L1R00000J6DN9UAN</t>
  </si>
  <si>
    <t>IDR-00845</t>
  </si>
  <si>
    <t>a1L1R00000J6DN8UAN</t>
  </si>
  <si>
    <t>IDR-00844</t>
  </si>
  <si>
    <t>a1L1R00000J6DLCUA3</t>
  </si>
  <si>
    <t>IDR-00724</t>
  </si>
  <si>
    <t>a1L1R00000J6DLBUA3</t>
  </si>
  <si>
    <t>IDR-00723</t>
  </si>
  <si>
    <t>MCI-01074</t>
  </si>
  <si>
    <t>a1L1R00000J6DPOUA3</t>
  </si>
  <si>
    <t>IDR-00984</t>
  </si>
  <si>
    <t>TCS-1b⁽ᴹ⁾ Percentage of adults (15 and above) on ART among all adults living with HIV at the end of the reporting period</t>
  </si>
  <si>
    <t>TCS-1b⁽ᴹ⁾ Pourcentage d'adultes (15 ans et plus) sous TARV parmi tous les adultes vivant avec le VIH à la fin de la période de rapportage</t>
  </si>
  <si>
    <t>TCS-1b⁽ᴹ⁾ Porcentaje de adultos (15 años o más) en TARV entre el total de adultos viviendo con VIH al final del período de reporte</t>
  </si>
  <si>
    <t>a1L1R00000J6DPNUA3</t>
  </si>
  <si>
    <t>IDR-00983</t>
  </si>
  <si>
    <t>a1L1R00000J6DPMUA3</t>
  </si>
  <si>
    <t>IDR-00982</t>
  </si>
  <si>
    <t>a1L1R00000J6DPLUA3</t>
  </si>
  <si>
    <t>IDR-00981</t>
  </si>
  <si>
    <t>a1L1R00000J6DO7UAN</t>
  </si>
  <si>
    <t>IDR-00905</t>
  </si>
  <si>
    <t>a1L1R00000J6DO1UAN</t>
  </si>
  <si>
    <t>IDR-00899</t>
  </si>
  <si>
    <t>a1L1R00000J6DO0UAN</t>
  </si>
  <si>
    <t>IDR-00898</t>
  </si>
  <si>
    <t>a1L1R00000J6DNzUAN</t>
  </si>
  <si>
    <t>IDR-00897</t>
  </si>
  <si>
    <t>a1L1R00000J6DNyUAN</t>
  </si>
  <si>
    <t>IDR-00896</t>
  </si>
  <si>
    <t>a1L1R00000J6DNxUAN</t>
  </si>
  <si>
    <t>IDR-00895</t>
  </si>
  <si>
    <t>a1L1R00000J6DNwUAN</t>
  </si>
  <si>
    <t>IDR-00894</t>
  </si>
  <si>
    <t>a1L1R00000J6DNvUAN</t>
  </si>
  <si>
    <t>IDR-00893</t>
  </si>
  <si>
    <t>a1L1R00000J6DNuUAN</t>
  </si>
  <si>
    <t>IDR-00892</t>
  </si>
  <si>
    <t>a1L1R00000J6DNDUA3</t>
  </si>
  <si>
    <t>IDR-00849</t>
  </si>
  <si>
    <t>a1L1R00000J6DNCUA3</t>
  </si>
  <si>
    <t>IDR-00848</t>
  </si>
  <si>
    <t>a1L1R00000J6DNBUA3</t>
  </si>
  <si>
    <t>IDR-00847</t>
  </si>
  <si>
    <t>MCI-01075</t>
  </si>
  <si>
    <t>a1L1R00000J6DO8UAN</t>
  </si>
  <si>
    <t>IDR-00906</t>
  </si>
  <si>
    <t>TCS-1c⁽ᴹ⁾ Percentage of children (under 15) on ART among all children living with HIV at the end of the reporting period</t>
  </si>
  <si>
    <t>TCS-1c⁽ᴹ⁾ Pourcentage d'enfants (de moins de 15 ans) sous TARV parmi tous les enfants vivant avec le VIH à la fin de la période de rapportage</t>
  </si>
  <si>
    <t>TCS-1c⁽ᴹ⁾ Porcentaje de niños (menores de 15 años) en TARV entre el total de niños viviendo con VIH al final del período de reporte</t>
  </si>
  <si>
    <t>a1L1R00000J6DNFUA3</t>
  </si>
  <si>
    <t>IDR-00851</t>
  </si>
  <si>
    <t>a1L1R00000J6DNEUA3</t>
  </si>
  <si>
    <t>IDR-00850</t>
  </si>
  <si>
    <t>MCI-01076</t>
  </si>
  <si>
    <t>a1L1R00000J6DPYUA3</t>
  </si>
  <si>
    <t>IDR-00994</t>
  </si>
  <si>
    <t>TB case definition</t>
  </si>
  <si>
    <t>Bacteriologically confirmed</t>
  </si>
  <si>
    <t>Bactériologiquement confirmé</t>
  </si>
  <si>
    <t>Confirmado bacteriológicamente</t>
  </si>
  <si>
    <t>TCP-1⁽ᴹ⁾ Number of notified cases of all forms of TB (i.e. bacteriologically confirmed + clinically diagnosed), new and relapse cases</t>
  </si>
  <si>
    <t>TCP-1⁽ᴹ⁾ Nombre de cas déclarés de tuberculose toutes formes confondues (c.-à-d. cas confirmés bactériologiquement plus cas diagnostiqués cliniquement), nouveaux cas et récidives</t>
  </si>
  <si>
    <t>TCP-1⁽ᴹ⁾ Número de casos notificados de todas las formas de tuberculosis (esto es, confirmados bacteriológicamente y con diagnóstico clínico), casos nuevos y recaídas.</t>
  </si>
  <si>
    <t>a1L1R00000J6DOZUA3</t>
  </si>
  <si>
    <t>IDR-00933</t>
  </si>
  <si>
    <t>Not documented</t>
  </si>
  <si>
    <t>non communiqué</t>
  </si>
  <si>
    <t>No documentado</t>
  </si>
  <si>
    <t>a1L1R00000J6DOYUA3</t>
  </si>
  <si>
    <t>IDR-00932</t>
  </si>
  <si>
    <t>a1L1R00000J6DOXUA3</t>
  </si>
  <si>
    <t>IDR-00931</t>
  </si>
  <si>
    <t>a1L1R00000J6DNHUA3</t>
  </si>
  <si>
    <t>IDR-00853</t>
  </si>
  <si>
    <t>a1L1R00000J6DNGUA3</t>
  </si>
  <si>
    <t>IDR-00852</t>
  </si>
  <si>
    <t>a1L1R00000J6DLEUA3</t>
  </si>
  <si>
    <t>IDR-00726</t>
  </si>
  <si>
    <t>a1L1R00000J6DLDUA3</t>
  </si>
  <si>
    <t>IDR-00725</t>
  </si>
  <si>
    <t>MCI-01077</t>
  </si>
  <si>
    <t>a1L1R00000J6DOcUAN</t>
  </si>
  <si>
    <t>IDR-00936</t>
  </si>
  <si>
    <t>TCP-2⁽ᴹ⁾ Treatment success rate- all forms: Percentage of TB cases, all forms, bacteriologically confirmed plus clinically diagnosed, successfully treated (cured plus treatment completed) among all TB cases registered for treatment during a specified period, new and relapse cases</t>
  </si>
  <si>
    <t>TCP-2⁽ᴹ⁾ Taux de succès thérapeutique – toutes formes confondues : pourcentage de cas de tuberculose (c.-à-d. bactériologiquement confirmés et cliniquement diagnostiqués), traités avec succès (guéris et traitement terminé) parmi tous les cas de TB ayant commencé le traitement pendant une période donnée, nouveaux cas et récidives</t>
  </si>
  <si>
    <t>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t>
  </si>
  <si>
    <t>a1L1R00000J6DObUAN</t>
  </si>
  <si>
    <t>IDR-00935</t>
  </si>
  <si>
    <t>a1L1R00000J6DOaUAN</t>
  </si>
  <si>
    <t>IDR-00934</t>
  </si>
  <si>
    <t>a1L1R00000J6DNJUA3</t>
  </si>
  <si>
    <t>IDR-00855</t>
  </si>
  <si>
    <t>a1L1R00000J6DNIUA3</t>
  </si>
  <si>
    <t>IDR-00854</t>
  </si>
  <si>
    <t>a1L1R00000J6DLGUA3</t>
  </si>
  <si>
    <t>IDR-00728</t>
  </si>
  <si>
    <t>a1L1R00000J6DLFUA3</t>
  </si>
  <si>
    <t>IDR-00727</t>
  </si>
  <si>
    <t>MCI-01079</t>
  </si>
  <si>
    <t>a1L1R00000J6DLJUA3</t>
  </si>
  <si>
    <t>IDR-00731</t>
  </si>
  <si>
    <t>TCP-5.1 Number of people in contact with TB patients who began preventive therapy</t>
  </si>
  <si>
    <t>TCP-5.1 Nombre de personnes en contact avec des patients tuberculeux qui ont commencé un traitement préventif</t>
  </si>
  <si>
    <t>TCP-5.1 Número de personas en contacto con pacientes de tuberculosis que empezaron a recibir terapia preventiva.</t>
  </si>
  <si>
    <t>a1L1R00000J6DLIUA3</t>
  </si>
  <si>
    <t>IDR-00730</t>
  </si>
  <si>
    <t>a1L1R00000J6DLHUA3</t>
  </si>
  <si>
    <t>IDR-00729</t>
  </si>
  <si>
    <t>MCI-01081</t>
  </si>
  <si>
    <t>a1L1R00000J6DPQUA3</t>
  </si>
  <si>
    <t>IDR-00986</t>
  </si>
  <si>
    <t>Other population group</t>
  </si>
  <si>
    <t>Autre groupe à risque cible - à préciser</t>
  </si>
  <si>
    <t>Otro grupo de riesgo objetivo [especificar]</t>
  </si>
  <si>
    <t>TCP-6b Number of TB cases (all forms) notified among key affected populations/ high risk groups (other than prisoners)</t>
  </si>
  <si>
    <t>TCP-6b Nombre de cas de tuberculose (toutes formes confondues) déclarés dans les populations clés/groupes à haut risque (hors population carcérale)</t>
  </si>
  <si>
    <t>TCP-6b Número de casos de tuberculosis (en todas sus formas) notificados entre las poblaciones clave afectadas o los grupos de alto riesgo (distintos de los reclusos).</t>
  </si>
  <si>
    <t>a1L1R00000J6DPPUA3</t>
  </si>
  <si>
    <t>IDR-00985</t>
  </si>
  <si>
    <t>Migrants/ refugees/ IDPs</t>
  </si>
  <si>
    <t>Migrants / réfugiés / personnes déplacées</t>
  </si>
  <si>
    <t>Migrantes/refugiados/personas internamente desplazadas</t>
  </si>
  <si>
    <t>MCI-01086</t>
  </si>
  <si>
    <t>a1L1R00000J6DNTUA3</t>
  </si>
  <si>
    <t>IDR-00865</t>
  </si>
  <si>
    <t>MDR TB-2⁽ᴹ⁾ Number of TB cases with RR-TB and/or MDR-TB notified</t>
  </si>
  <si>
    <t>MDR TB-2⁽ᴹ⁾ Nombre de cas déclarés de tuberculose résistante à la rifampicine et/ou multirésistante</t>
  </si>
  <si>
    <t>MDR TB-2⁽ᴹ⁾ Número de casos de tuberculosis resistente a la rifampicina y/o multirresistente notificados.</t>
  </si>
  <si>
    <t>a1L1R00000J6DNSUA3</t>
  </si>
  <si>
    <t>IDR-00864</t>
  </si>
  <si>
    <t>a1L1R00000J6DLXUA3</t>
  </si>
  <si>
    <t>IDR-00745</t>
  </si>
  <si>
    <t>a1L1R00000J6DLWUA3</t>
  </si>
  <si>
    <t>IDR-00744</t>
  </si>
  <si>
    <t>MCI-01087</t>
  </si>
  <si>
    <t>a1L1R00000J6DPbUAN</t>
  </si>
  <si>
    <t>IDR-00997</t>
  </si>
  <si>
    <t>TB regimen</t>
  </si>
  <si>
    <t>Schéma thérapeutique</t>
  </si>
  <si>
    <t>Tipo de tratamiento</t>
  </si>
  <si>
    <t>Short regimens</t>
  </si>
  <si>
    <t>Régime court</t>
  </si>
  <si>
    <t>Regimenes acortados</t>
  </si>
  <si>
    <t>MDR TB-3⁽ᴹ⁾ Number of cases with RR-TB and/or MDR-TB that began second-line treatment</t>
  </si>
  <si>
    <t>MDR TB-3⁽ᴹ⁾ Nombre de cas de tuberculose résistante à la rifampicine et/ou de tuberculose multirésistante ayant commencé un traitement de seconde intention</t>
  </si>
  <si>
    <t>MDR TB-3⁽ᴹ⁾ Número de casos de tuberculosis resistente a la rifampicina y/o multirresistente que empezaron a recibir tratamiento de segunda línea.</t>
  </si>
  <si>
    <t>a1L1R00000J6DPaUAN</t>
  </si>
  <si>
    <t>IDR-00996</t>
  </si>
  <si>
    <t>New TB drugs</t>
  </si>
  <si>
    <t>Nouveau traitement TB</t>
  </si>
  <si>
    <t>Nuevas drogas anti tuberculosis</t>
  </si>
  <si>
    <t>a1L1R00000J6DNVUA3</t>
  </si>
  <si>
    <t>IDR-00867</t>
  </si>
  <si>
    <t>a1L1R00000J6DNUUA3</t>
  </si>
  <si>
    <t>IDR-00866</t>
  </si>
  <si>
    <t>a1L1R00000J6DLZUA3</t>
  </si>
  <si>
    <t>IDR-00747</t>
  </si>
  <si>
    <t>a1L1R00000J6DLYUA3</t>
  </si>
  <si>
    <t>IDR-00746</t>
  </si>
  <si>
    <t>MCI-01093</t>
  </si>
  <si>
    <t>a1L1R00000J6DPZUA3</t>
  </si>
  <si>
    <t>IDR-00995</t>
  </si>
  <si>
    <t>XDR TB</t>
  </si>
  <si>
    <t>TB-XDR</t>
  </si>
  <si>
    <t>MDR TB-9 Treatment success rate of RR TB and/or MDR-TB: Percentage of cases with RR and/or MDR-TB successfully treated</t>
  </si>
  <si>
    <t>MDR TB-9 Taux de succès therapeutique de TB-RR et/ou TB-MR : pourcentage de cas de tuberculose résistante à la rifampicine et/ou tuberculose multirésistante traités avec succès</t>
  </si>
  <si>
    <t>MDR TB-9 Índice de éxito del tratamiento de los casos de tuberculosis resistente a la rifampicina y/o tuberculosis multirresistente: Porcentaje de casos de tuberculosis resistente a la rifampicina y/o tuberculosis multirresistente tratados con éxito.</t>
  </si>
  <si>
    <t>a1L1R00000J6DOeUAN</t>
  </si>
  <si>
    <t>IDR-00938</t>
  </si>
  <si>
    <t>a1L1R00000J6DNXUA3</t>
  </si>
  <si>
    <t>IDR-00869</t>
  </si>
  <si>
    <t>a1L1R00000J6DNWUA3</t>
  </si>
  <si>
    <t>IDR-00868</t>
  </si>
  <si>
    <t>a1L1R00000J6DLbUAN</t>
  </si>
  <si>
    <t>IDR-00749</t>
  </si>
  <si>
    <t>a1L1R00000J6DLaUAN</t>
  </si>
  <si>
    <t>IDR-00748</t>
  </si>
  <si>
    <t>MCI-01094</t>
  </si>
  <si>
    <t>a1L1R00000J6DOdUAN</t>
  </si>
  <si>
    <t>IDR-00937</t>
  </si>
  <si>
    <t>TB/HIV-5 Percentage of registered new and relapse TB patients with documented HIV status</t>
  </si>
  <si>
    <t>TB/HIV-5 Pourcentage de patients tuberculeux enregistrés (nouveaux cas et récidives) dont le statut sérologique VIH est documenté</t>
  </si>
  <si>
    <t>TB/HIV-5 Porcentaje de casos nuevos y recaídas de TB registrados, con estado serológico de VIH documentado</t>
  </si>
  <si>
    <t>a1L1R00000J6DNNUA3</t>
  </si>
  <si>
    <t>IDR-00859</t>
  </si>
  <si>
    <t>a1L1R00000J6DNMUA3</t>
  </si>
  <si>
    <t>IDR-00858</t>
  </si>
  <si>
    <t>a1L1R00000J6DLPUA3</t>
  </si>
  <si>
    <t>IDR-00737</t>
  </si>
  <si>
    <t>a1L1R00000J6DLOUA3</t>
  </si>
  <si>
    <t>IDR-00736</t>
  </si>
  <si>
    <t>a1L1R00000J6DLNUA3</t>
  </si>
  <si>
    <t>IDR-00735</t>
  </si>
  <si>
    <t>MCI-01095</t>
  </si>
  <si>
    <t>a1L1R00000J6DNPUA3</t>
  </si>
  <si>
    <t>IDR-00861</t>
  </si>
  <si>
    <t>TB/HIV-6⁽ᴹ⁾ Percentage of HIV-positive new and relapse TB patients on ART during TB treatment</t>
  </si>
  <si>
    <t>TB/HIV-6⁽ᴹ⁾ Pourcentage de patients tuberculeux (nouveaux cas et récidives) séropositifs au VIH sous traitement antirétroviral pendant leur traitement antituberculeux</t>
  </si>
  <si>
    <t>TB/HIV-6⁽ᴹ⁾ Porcentaje de casos nuevos y recaídas de TB coinfectados con VIH que recibieron TARV durante el tratamiento de la TB</t>
  </si>
  <si>
    <t>a1L1R00000J6DNOUA3</t>
  </si>
  <si>
    <t>IDR-00860</t>
  </si>
  <si>
    <t>a1L1R00000J6DLSUA3</t>
  </si>
  <si>
    <t>IDR-00740</t>
  </si>
  <si>
    <t>a1L1R00000J6DLRUA3</t>
  </si>
  <si>
    <t>IDR-00739</t>
  </si>
  <si>
    <t>a1L1R00000J6DLQUA3</t>
  </si>
  <si>
    <t>IDR-00738</t>
  </si>
  <si>
    <t>MCI-01097</t>
  </si>
  <si>
    <t>a1L1R00000J6DPgUAN</t>
  </si>
  <si>
    <t>IDR-01002</t>
  </si>
  <si>
    <t>TPT regimen</t>
  </si>
  <si>
    <t>Régime TPT</t>
  </si>
  <si>
    <t>Régimen de TPT</t>
  </si>
  <si>
    <t>INH</t>
  </si>
  <si>
    <t>TB/HIV-7 Percentage of PLHIV on ART who initiated TB preventive therapy among those eligible during the reporting period</t>
  </si>
  <si>
    <t>TB/HIV-7 Pourcentage de personnes vivant avec le VIH recevant un traitement antirétroviral qui ont commencé la thérapie préventive de la tuberculose parmi celles éligibles durant la période de rapportage</t>
  </si>
  <si>
    <t>TB/HIV-7 Porcentaje de personas que viven con el VIH recibiendo terapia antirretroviral que han iniciado la terapia preventiva de TB entre las personas que viven con el VIH elegibles durante el período de reporte</t>
  </si>
  <si>
    <t>a1L1R00000J6DPfUAN</t>
  </si>
  <si>
    <t>IDR-01001</t>
  </si>
  <si>
    <t>3RH</t>
  </si>
  <si>
    <t>a1L1R00000J6DPeUAN</t>
  </si>
  <si>
    <t>IDR-01000</t>
  </si>
  <si>
    <t>RIF</t>
  </si>
  <si>
    <t>a1L1R00000J6DPdUAN</t>
  </si>
  <si>
    <t>IDR-00999</t>
  </si>
  <si>
    <t>1HP</t>
  </si>
  <si>
    <t>a1L1R00000J6DPcUAN</t>
  </si>
  <si>
    <t>IDR-00998</t>
  </si>
  <si>
    <t>3HP</t>
  </si>
  <si>
    <t>a1L1R00000J6DNRUA3</t>
  </si>
  <si>
    <t>IDR-00863</t>
  </si>
  <si>
    <t>a1L1R00000J6DNQUA3</t>
  </si>
  <si>
    <t>IDR-00862</t>
  </si>
  <si>
    <t>a1L1R00000J6DLVUA3</t>
  </si>
  <si>
    <t>IDR-00743</t>
  </si>
  <si>
    <t>a1L1R00000J6DLUUA3</t>
  </si>
  <si>
    <t>IDR-00742</t>
  </si>
  <si>
    <t>a1L1R00000J6DLTUA3</t>
  </si>
  <si>
    <t>IDR-00741</t>
  </si>
  <si>
    <t>MCI-01098</t>
  </si>
  <si>
    <t>a1L1R00000J6DPTUA3</t>
  </si>
  <si>
    <t>IDR-00989</t>
  </si>
  <si>
    <t>VC-1⁽ᴹ⁾ Number of long-lasting insecticidal nets distributed to at-risk populations through mass campaigns</t>
  </si>
  <si>
    <t>VC-1⁽ᴹ⁾ Nombre de moustiquaires imprégnées d’insecticide de longue durée distribuées aux populations à risque dans le cadre de campagnes de distribution de masse</t>
  </si>
  <si>
    <t>VC-1⁽ᴹ⁾ Número de mosquiteros tratados con insecticida de larga duración distribuidos a poblaciones vulnerables a través de campañas a gran escala</t>
  </si>
  <si>
    <t>a1L1R00000J6DPSUA3</t>
  </si>
  <si>
    <t>IDR-00988</t>
  </si>
  <si>
    <t>a1L1R00000J6DPRUA3</t>
  </si>
  <si>
    <t>IDR-00987</t>
  </si>
  <si>
    <t>MCI-01099</t>
  </si>
  <si>
    <t>a1L1R00000J6DPXUA3</t>
  </si>
  <si>
    <t>IDR-00993</t>
  </si>
  <si>
    <t>VC-3⁽ᴹ⁾ Number of long-lasting insecticidal nets distributed to targeted risk groups through continuous distribution</t>
  </si>
  <si>
    <t>VC-3⁽ᴹ⁾ Nombre de moustiquaires imprégnées d’insecticide de longue durée distribuées de manière continue aux groupes à risque cibles</t>
  </si>
  <si>
    <t>VC-3⁽ᴹ⁾ Número de mosquiteros tratados con insecticida de larga duración distribuidos entre los grupos de riesgo objetivo a través de distribución continua.</t>
  </si>
  <si>
    <t>a1L1R00000J6DPWUA3</t>
  </si>
  <si>
    <t>IDR-00992</t>
  </si>
  <si>
    <t>School children</t>
  </si>
  <si>
    <t>Enfants scolarisés</t>
  </si>
  <si>
    <t>Niños escolar</t>
  </si>
  <si>
    <t>a1L1R00000J6DPVUA3</t>
  </si>
  <si>
    <t>IDR-00991</t>
  </si>
  <si>
    <t>Children 0-5</t>
  </si>
  <si>
    <t>Enfants &lt;5 ans</t>
  </si>
  <si>
    <t>Niños menores de 5 años</t>
  </si>
  <si>
    <t>a1L1R00000J6DPUUA3</t>
  </si>
  <si>
    <t>IDR-00990</t>
  </si>
  <si>
    <t>Pregnant women</t>
  </si>
  <si>
    <t>Femmes enceintes</t>
  </si>
  <si>
    <t>Mujeres embarazadas</t>
  </si>
  <si>
    <t>MCI-01102</t>
  </si>
  <si>
    <t>a1L1R00000J6DPvUAN</t>
  </si>
  <si>
    <t>IDR-01017</t>
  </si>
  <si>
    <t>CM-1a⁽ᴹ⁾ Proportion of suspected malaria cases that receive a parasitological test at public sector health facilities</t>
  </si>
  <si>
    <t>CM-1a⁽ᴹ⁾ Proportion de cas suspect de paludisme soumis à un test parasitologique dans des établissements de santé du secteur public</t>
  </si>
  <si>
    <t>CM-1a⁽ᴹ⁾ Proporción de casos sospechosos de malaria que se someten a una prueba parasitológica en establecimientos de salud del sector público</t>
  </si>
  <si>
    <t>a1L1R00000J6DPuUAN</t>
  </si>
  <si>
    <t>IDR-01016</t>
  </si>
  <si>
    <t>a1L1R00000J6DLdUAN</t>
  </si>
  <si>
    <t>IDR-00751</t>
  </si>
  <si>
    <t>a1L1R00000J6DLcUAN</t>
  </si>
  <si>
    <t>IDR-00750</t>
  </si>
  <si>
    <t>MCI-01103</t>
  </si>
  <si>
    <t>a1L1R00000J6DPxUAN</t>
  </si>
  <si>
    <t>IDR-01019</t>
  </si>
  <si>
    <t>CM-1b⁽ᴹ⁾ Proportion of suspected malaria cases that receive a parasitological test in the community</t>
  </si>
  <si>
    <t>CM-1b⁽ᴹ⁾ Proportion de cas suspects de paludisme soumis à un test parasitologique dans la communauté</t>
  </si>
  <si>
    <t>CM-1b⁽ᴹ⁾ Proporción de casos sospechosos de malaria que se someten a una prueba parasitológica en la comunidad</t>
  </si>
  <si>
    <t>a1L1R00000J6DPwUAN</t>
  </si>
  <si>
    <t>IDR-01018</t>
  </si>
  <si>
    <t>a1L1R00000J6DLfUAN</t>
  </si>
  <si>
    <t>IDR-00753</t>
  </si>
  <si>
    <t>a1L1R00000J6DLeUAN</t>
  </si>
  <si>
    <t>IDR-00752</t>
  </si>
  <si>
    <t>MCI-01104</t>
  </si>
  <si>
    <t>a1L1R00000J6DPzUAN</t>
  </si>
  <si>
    <t>IDR-01021</t>
  </si>
  <si>
    <t>CM-1c⁽ᴹ⁾ Proportion of suspected malaria cases that receive a parasitological test at private sector sites</t>
  </si>
  <si>
    <t>CM-1c⁽ᴹ⁾ Proportion de cas suspects de paludisme soumis à un test parasitologique dans des structures privées</t>
  </si>
  <si>
    <t>CM-1c⁽ᴹ⁾ Proporción de casos sospechosos de malaria que se someten a una prueba parasitológica en establecimientos   del sector privado</t>
  </si>
  <si>
    <t>a1L1R00000J6DPyUAN</t>
  </si>
  <si>
    <t>IDR-01020</t>
  </si>
  <si>
    <t>a1L1R00000J6DLhUAN</t>
  </si>
  <si>
    <t>IDR-00755</t>
  </si>
  <si>
    <t>a1L1R00000J6DLgUAN</t>
  </si>
  <si>
    <t>IDR-00754</t>
  </si>
  <si>
    <t>MCI-01105</t>
  </si>
  <si>
    <t>a1L1R00000J6DLjUAN</t>
  </si>
  <si>
    <t>IDR-00757</t>
  </si>
  <si>
    <t>CM-2a⁽ᴹ⁾ Proportion of confirmed malaria cases that received first-line antimalarial treatment at public sector health facilities</t>
  </si>
  <si>
    <t>CM-2a⁽ᴹ⁾ Proportion de cas de paludisme confirmés ayant reçu un traitement antipaludique de première intention dans des établissements de santé du secteur public</t>
  </si>
  <si>
    <t>CM-2a⁽ᴹ⁾ Proporción de casos de malaria confirmados que han recibido tratamiento contra la malaria de primera línea en establecimientos de salud del sector público</t>
  </si>
  <si>
    <t>a1L1R00000J6DLiUAN</t>
  </si>
  <si>
    <t>IDR-00756</t>
  </si>
  <si>
    <t>MCI-01106</t>
  </si>
  <si>
    <t>a1L1R00000J6DLlUAN</t>
  </si>
  <si>
    <t>IDR-00759</t>
  </si>
  <si>
    <t>CM-2b⁽ᴹ⁾ Proportion of confirmed malaria cases that received first-line antimalarial treatment in the community</t>
  </si>
  <si>
    <t>CM-2b⁽ᴹ⁾ Proportion de cas de paludisme confirmés ayant reçu un traitement antipaludique de première intention dans la communauté</t>
  </si>
  <si>
    <t>CM-2b⁽ᴹ⁾ Proporción de casos de malaria confirmados que han recibido tratamiento contra la malaria de primera línea en la comunidad</t>
  </si>
  <si>
    <t>a1L1R00000J6DLkUAN</t>
  </si>
  <si>
    <t>IDR-00758</t>
  </si>
  <si>
    <t>MCI-01107</t>
  </si>
  <si>
    <t>a1L1R00000J6DLnUAN</t>
  </si>
  <si>
    <t>IDR-00761</t>
  </si>
  <si>
    <t>CM-2c⁽ᴹ⁾ Proportion of confirmed malaria cases that received first-line antimalarial treatment at private sector sites</t>
  </si>
  <si>
    <t>CM-2c⁽ᴹ⁾ Proportion de cas de paludisme confirmés ayant reçu un traitement antipaludique de première intention dans des structures privées</t>
  </si>
  <si>
    <t>CM-2c⁽ᴹ⁾ Proporción de casos de malaria confirmados que han recibido tratamiento contra la malaria de primera línea en establecimientos del sector privado</t>
  </si>
  <si>
    <t>a1L1R00000J6DLmUAN</t>
  </si>
  <si>
    <t>IDR-00760</t>
  </si>
  <si>
    <t>MCI-01108</t>
  </si>
  <si>
    <t>a1L1R00000J6DLpUAN</t>
  </si>
  <si>
    <t>IDR-00763</t>
  </si>
  <si>
    <t>CM-3a Proportion of malaria cases (presumed and confirmed) that received first line antimalarial treatment at public sector health facilities</t>
  </si>
  <si>
    <t>CM-3a Proportion de cas de paludisme (présumés et confirmés) ayant reçu un traitement antipaludique de première intention dans des établissements de santé du secteur public</t>
  </si>
  <si>
    <t>CM-3a Proporción de casos de malaria (sospechosos y confirmados) que han recibido tratamiento contra la malaria de primera línea en establecimientos de salud del sector público</t>
  </si>
  <si>
    <t>a1L1R00000J6DLoUAN</t>
  </si>
  <si>
    <t>IDR-00762</t>
  </si>
  <si>
    <t>MCI-01109</t>
  </si>
  <si>
    <t>a1L1R00000J6DLrUAN</t>
  </si>
  <si>
    <t>IDR-00765</t>
  </si>
  <si>
    <t>CM-3b Proportion of malaria cases (presumed and confirmed) that received first line antimalarial treatment in the community</t>
  </si>
  <si>
    <t>CM-3b Proportion de cas de paludisme (présumés et confirmés) ayant reçu un traitement antipaludique de première intention dans la communauté</t>
  </si>
  <si>
    <t>CM-3b Proporción de casos de malaria (sospechosos y confirmados) que han recibido tratamiento contra la malaria de primera línea en la comunidad</t>
  </si>
  <si>
    <t>a1L1R00000J6DLqUAN</t>
  </si>
  <si>
    <t>IDR-00764</t>
  </si>
  <si>
    <t>MCI-01110</t>
  </si>
  <si>
    <t>a1L1R00000J6DLtUAN</t>
  </si>
  <si>
    <t>IDR-00767</t>
  </si>
  <si>
    <t>CM-3c Proportion of malaria cases (presumed and confirmed) that received first line antimalarial treatment at private sector sites</t>
  </si>
  <si>
    <t>CM-3c Proportion de cas de paludisme (présumés et confirmés) ayant reçu un traitement antipaludique de première intention dans des structures privées</t>
  </si>
  <si>
    <t>CM-3c Proporción de casos de malaria (sospechosos y confirmados) que han recibido tratamiento contra la malaria de primera línea en centros del sector privado</t>
  </si>
  <si>
    <t>a1L1R00000J6DLsUAN</t>
  </si>
  <si>
    <t>IDR-00766</t>
  </si>
  <si>
    <t>MCI-01114</t>
  </si>
  <si>
    <t>a1L1R00000J6DNZUA3</t>
  </si>
  <si>
    <t>IDR-00871</t>
  </si>
  <si>
    <t>SPI-2 Percentage of children aged 3–59 months who received the full number of courses of SMC (3 or 4) per transmission season in the targeted areas</t>
  </si>
  <si>
    <t>SPI-2 Pourcentage d’enfants âgés de 3 à 59 mois ayant bénéficié d’une CPS complète (3 ou 4 traitements) par saison de transmission dans les zones ciblées</t>
  </si>
  <si>
    <t>SPI-2 Porcentaje de niños de entre 3 y 59 meses que recibieron cursos completos de quimioprevención de la malaria estacional (tres o cuatro) por estación de transmisión en las áreas seleccionadas</t>
  </si>
  <si>
    <t>a1L1R00000J6DNYUA3</t>
  </si>
  <si>
    <t>IDR-00870</t>
  </si>
  <si>
    <t>MCI-01120</t>
  </si>
  <si>
    <t>a1L1R00000J6DPnUAN</t>
  </si>
  <si>
    <t>IDR-01009</t>
  </si>
  <si>
    <t>Type of report</t>
  </si>
  <si>
    <t>Type de rapport</t>
  </si>
  <si>
    <t>Tipo de informe</t>
  </si>
  <si>
    <t>Integrated reports</t>
  </si>
  <si>
    <t>Rapports intégrés</t>
  </si>
  <si>
    <t>Informes integrados</t>
  </si>
  <si>
    <t>M&amp;E-2a Completeness of facility reporting: Percentage of expected facility monthly reports (for the reporting period) that are actually received</t>
  </si>
  <si>
    <t>M&amp;E-2a Complétude des rapports des établissements de santé : Pourcentage de rapports mensuels attendus des établissements (pour la période de rapportage) qui ont été réellement reçus</t>
  </si>
  <si>
    <t>M&amp;E-2a Exhaustividad de los informes de los establecimientos de salud  : porcentaje de informes mensuales previstos  de los establecimientos de salud  (para el período de reporte) que se reciben realmente</t>
  </si>
  <si>
    <t>a1L1R00000J6DPmUAN</t>
  </si>
  <si>
    <t>IDR-01008</t>
  </si>
  <si>
    <t>Malaria reports</t>
  </si>
  <si>
    <t>Rapports sur le paludisme</t>
  </si>
  <si>
    <t>Informes de malaria</t>
  </si>
  <si>
    <t>a1L1R00000J6DPlUAN</t>
  </si>
  <si>
    <t>IDR-01007</t>
  </si>
  <si>
    <t>TB reports</t>
  </si>
  <si>
    <t>Rapports sur la tuberculose</t>
  </si>
  <si>
    <t>Informes de tuberculosis</t>
  </si>
  <si>
    <t>a1L1R00000J6DPkUAN</t>
  </si>
  <si>
    <t>IDR-01006</t>
  </si>
  <si>
    <t>HIV reports</t>
  </si>
  <si>
    <t>Rapports sur le VIH</t>
  </si>
  <si>
    <t>Informes de VIH</t>
  </si>
  <si>
    <t>MCI-01121</t>
  </si>
  <si>
    <t>a1L1R00000J6DPrUAN</t>
  </si>
  <si>
    <t>IDR-01013</t>
  </si>
  <si>
    <t>M&amp;E-2b Timeliness of facility reporting: Percentage of submitted facility monthly reports (for the reporting period) that are received on time per the national guidelines</t>
  </si>
  <si>
    <t>M&amp;E-2b Promptitude des rapports des établissements de santé: Pourcentage de rapports mensuels remis par les établissements (pour la période d’établissement de rapport) reçus dans les délais, conformément aux directives nationales</t>
  </si>
  <si>
    <t>M&amp;E-2b Puntualidad de los informes de los  establecimientos de salud : porcentaje de informes de los establecimientos de salud  enviados mensualmente ( para el período de reporte) que se reciben puntualmente de acuerdo con las directrices nacionales</t>
  </si>
  <si>
    <t>a1L1R00000J6DPqUAN</t>
  </si>
  <si>
    <t>IDR-01012</t>
  </si>
  <si>
    <t>a1L1R00000J6DPpUAN</t>
  </si>
  <si>
    <t>IDR-01011</t>
  </si>
  <si>
    <t>a1L1R00000J6DPoUAN</t>
  </si>
  <si>
    <t>IDR-01010</t>
  </si>
  <si>
    <t>MCI-01125</t>
  </si>
  <si>
    <t>a1L1R00000J6DOuUAN</t>
  </si>
  <si>
    <t>IDR-00954</t>
  </si>
  <si>
    <t>HRH-1 Vacancy rate: Number of full time posts unfilled for at least 6 months as a percentage of total number of funded posts</t>
  </si>
  <si>
    <t>HRH-1 Taux de vacance : Nombre de postes à temps complet restés vacants pendant au moins 6 mois, en pourcentage du nombre total de postes financés</t>
  </si>
  <si>
    <t>HRH-1 Tasa de puestos vacantes: número de puestos de salud a tiempo completo vacantes durante al menos 6 meses como porcentaje total del número de puestos financiados</t>
  </si>
  <si>
    <t>a1L1R00000J6DOtUAN</t>
  </si>
  <si>
    <t>IDR-00953</t>
  </si>
  <si>
    <t>a1L1R00000J6DOsUAN</t>
  </si>
  <si>
    <t>IDR-00952</t>
  </si>
  <si>
    <t>a1L1R00000J6DOrUAN</t>
  </si>
  <si>
    <t>IDR-00951</t>
  </si>
  <si>
    <t>a1L1R00000J6DOqUAN</t>
  </si>
  <si>
    <t>IDR-00950</t>
  </si>
  <si>
    <t>MCI-01126</t>
  </si>
  <si>
    <t>a1L1R00000J6DOzUAN</t>
  </si>
  <si>
    <t>IDR-00959</t>
  </si>
  <si>
    <t>HRH-2 Proportion of students graduating from a health workforce education and training program to the number of students enrolled in first year</t>
  </si>
  <si>
    <t>HRH-2 Proportion d’étudiants diplômés d’un programme d’éducation et de formation des agents de santé par rapport au nombre d’étudiants inscrits en première année</t>
  </si>
  <si>
    <t>HRH-2 Proporción de estudiantes graduados de un programa de educación y formación de personal sanitario respecto del número de estudiantes inscritos en primer año</t>
  </si>
  <si>
    <t>a1L1R00000J6DOyUAN</t>
  </si>
  <si>
    <t>IDR-00958</t>
  </si>
  <si>
    <t>a1L1R00000J6DOxUAN</t>
  </si>
  <si>
    <t>IDR-00957</t>
  </si>
  <si>
    <t>a1L1R00000J6DOwUAN</t>
  </si>
  <si>
    <t>IDR-00956</t>
  </si>
  <si>
    <t>a1L1R00000J6DOvUAN</t>
  </si>
  <si>
    <t>IDR-00955</t>
  </si>
  <si>
    <t>MCI-01131</t>
  </si>
  <si>
    <t>a1L1R00000J6DOiUAN</t>
  </si>
  <si>
    <t>IDR-00942</t>
  </si>
  <si>
    <t>iCCM condition</t>
  </si>
  <si>
    <t>Condition PEC-C</t>
  </si>
  <si>
    <t>Condición GICC</t>
  </si>
  <si>
    <t>Malnutrition</t>
  </si>
  <si>
    <t>Malnutrición</t>
  </si>
  <si>
    <t>SD-6 Number of iCCM conditions treated among children under five in target areas during the reporting period</t>
  </si>
  <si>
    <t>SD-6 Nombre de conditions PEC-C traitées parmi les enfants de moins de cinq ans dans zones cibles au cours de la période de rapportage</t>
  </si>
  <si>
    <t>SD-6 Número de  condiciones de la atención integrada en la comunidad de enfermedades infantiles tratadas en niños menores de 5 años en áreas objetivo durante el período de informes</t>
  </si>
  <si>
    <t>a1L1R00000J6DOhUAN</t>
  </si>
  <si>
    <t>IDR-00941</t>
  </si>
  <si>
    <t>Diarrhoea</t>
  </si>
  <si>
    <t>Diarrhée</t>
  </si>
  <si>
    <t>Diarrea</t>
  </si>
  <si>
    <t>a1L1R00000J6DOgUAN</t>
  </si>
  <si>
    <t>IDR-00940</t>
  </si>
  <si>
    <t>Pneumonia</t>
  </si>
  <si>
    <t>Pneumonie</t>
  </si>
  <si>
    <t>Neumonía</t>
  </si>
  <si>
    <t>a1L1R00000J6DOfUAN</t>
  </si>
  <si>
    <t>IDR-00939</t>
  </si>
  <si>
    <t>Malaria</t>
  </si>
  <si>
    <t>Paludisme</t>
  </si>
  <si>
    <t>MCI-01230</t>
  </si>
  <si>
    <t>a1L1R00000J6DNLUA3</t>
  </si>
  <si>
    <t>IDR-00857</t>
  </si>
  <si>
    <t>TB/HIV-3.1a Percentage of people living with HIV newly initiated on ART who were screened for TB</t>
  </si>
  <si>
    <t>TB/HIV-3.1a Pourcentage de personnes vivant avec le VIH ayant nouvellement initié la TARV chez qui les signes de la tuberculose ont été recherchés</t>
  </si>
  <si>
    <t>TB/HIV-3.1a Porcentaje de personas que viven con VIH que iniciaron TARV que se han sometido a un tamizaje de TB</t>
  </si>
  <si>
    <t>a1L1R00000J6DNKUA3</t>
  </si>
  <si>
    <t>IDR-00856</t>
  </si>
  <si>
    <t>a1L1R00000J6DLMUA3</t>
  </si>
  <si>
    <t>IDR-00734</t>
  </si>
  <si>
    <t>a1L1R00000J6DLLUA3</t>
  </si>
  <si>
    <t>IDR-00733</t>
  </si>
  <si>
    <t>a1L1R00000J6DLKUA3</t>
  </si>
  <si>
    <t>IDR-00732</t>
  </si>
  <si>
    <t>IOR-00088</t>
  </si>
  <si>
    <t>a1J1R000008lToTUAU</t>
  </si>
  <si>
    <t>a3z1R0000007SGM</t>
  </si>
  <si>
    <t>2020-2022</t>
  </si>
  <si>
    <t>TB I-2 TB incidence rate per 100,000 population</t>
  </si>
  <si>
    <t>TB I-2 Taux d'incidence de la tuberculose pour 100,000 habitants</t>
  </si>
  <si>
    <t>TB I-2 Tasa de incidencia de la tuberculosis por 100.000 habitantes.</t>
  </si>
  <si>
    <t>IOR-00089</t>
  </si>
  <si>
    <t>a1J1R000008lToUUAU</t>
  </si>
  <si>
    <t>a3z1R0000007SGN</t>
  </si>
  <si>
    <t>TB I-3⁽ᴹ⁾ TB mortality rate per 100,000 population</t>
  </si>
  <si>
    <t>TB I-3⁽ᴹ⁾ Taux de mortalité par tuberculose pour 100,000 habitants</t>
  </si>
  <si>
    <t>TB I-3⁽ᴹ⁾ Tasa de mortalidad de la tuberculosis por 100.000 habitantes</t>
  </si>
  <si>
    <t>IOR-00090</t>
  </si>
  <si>
    <t>a1J1R000008lToVUAU</t>
  </si>
  <si>
    <t>a3z1R0000007SGO</t>
  </si>
  <si>
    <t>TB I-4⁽ᴹ⁾ RR-TB and/or MDR-TB prevalence among new TB patients: Proportion of new TB cases with RR-TB and/or MDR-TB</t>
  </si>
  <si>
    <t>TB I-4⁽ᴹ⁾ Prévalence de la tuberculose résistante à la rifampicine et/ou de la tuberculose multirésistante chez les nouveaux patients atteints de tuberculose : proportion de nouveaux cas de tuberculose avec TB-RR et/ou TB-MR</t>
  </si>
  <si>
    <t>TB I-4⁽ᴹ⁾ Prevalencia de la tuberculosis resistente a la rifampicina y/o la tuberculosis multirresistente en pacientes nuevos de la enfermedad: Proporción de nuevos casos de tuberculosis resistente a la rifampicina y/o tuberculosis multirresistente.</t>
  </si>
  <si>
    <t>IOR-00091</t>
  </si>
  <si>
    <t>a1J1R000008lToWUAU</t>
  </si>
  <si>
    <t>a3z1R0000007SGQ</t>
  </si>
  <si>
    <t>TB/HIV I-1 TB/HIV mortality rate per 100,000 population</t>
  </si>
  <si>
    <t>TB/HIV I-1 Taux de mortalité par tuberculose/VIH (pour 100 000 habitants)</t>
  </si>
  <si>
    <t>TB/HIV I-1 Tasa de mortalidad de la TB y el VIH por 100.000 habitantes</t>
  </si>
  <si>
    <t>IOR-00121</t>
  </si>
  <si>
    <t>a1J1R000008lTp0UAE</t>
  </si>
  <si>
    <t>a3z1R0000007SGu</t>
  </si>
  <si>
    <t>TB O-1a Case notification rate of all forms of TB per 100,000 population - bacteriologically confirmed plus clinically diagnosed, new and relapse cases</t>
  </si>
  <si>
    <t>TB O-1a Taux de déclaration des cas de tuberculose (toutes formes confondues) pour 100 000 habitants – bactériologiquement confirmés et cliniquement diagnostiqués, nouveaux cas et récidives</t>
  </si>
  <si>
    <t>TB O-1a Tasa de notificación de casos de todas las  forma de tuberculosis por cada 100.000 habitantes, confirmados bacteriológicamente y con diagnóstico clínico, casos nuevos y recaídas.</t>
  </si>
  <si>
    <t>IOR-00122</t>
  </si>
  <si>
    <t>a1J1R000008lTp1UAE</t>
  </si>
  <si>
    <t>a3z1R0000007SGv</t>
  </si>
  <si>
    <t>TB O-2a Treatment success rate of all forms of TB - bacteriologically confirmed plus clinically diagnosed, new and relapse cases</t>
  </si>
  <si>
    <t>TB O-2a Taux de succès thérapeutique, toutes formes de tuberculose confondues - bactériologiquement confirmés et cliniquement diagnostiqués, nouveaux cas et récidives</t>
  </si>
  <si>
    <t>TB O-2a Tasa de éxito del tratamiento en todas las formas de tuberculosis, confirmada bacteriológicamente y con diagnóstico clínico, casos nuevos y recaídas.</t>
  </si>
  <si>
    <t>IOR-00123</t>
  </si>
  <si>
    <t>a1J1R000008lTp2UAE</t>
  </si>
  <si>
    <t>a3z1R0000007SGy</t>
  </si>
  <si>
    <t>TB O-6 Notification of RR-TB and/or MDR-TB cases – Percentage of notified cases of bacteriologically confirmed, drug resistant RR-TB and/or MDR-TB as a proportion of all estimated RR-TB and/or MDR-TB cases</t>
  </si>
  <si>
    <t>TB O-6 Déclaration des cas TB-RR et/ou TB-MR – Pourcentage de cas notifiés bactériologiquement confirmés, résistants aux médicaments TB-RR et/ou TB-MR en tant que proportion de tous les cas estimés TB-RR et/ou TB-MR</t>
  </si>
  <si>
    <t>TB O-6 Notificación de casos de tuberculosis resistente a la rifampicina (TB-RR) y/o tuberculosis multirresistente (TB-MR): porcentaje de casos notificados de TB-RR y/o TB-MR confirmados bacteriológicamente como proporción de todos los casos estimados de TB-RR y/o TB-MR.</t>
  </si>
  <si>
    <t>IOR-00124</t>
  </si>
  <si>
    <t>a1J1R000008lTp3UAE</t>
  </si>
  <si>
    <t>a3z1R0000007SGw</t>
  </si>
  <si>
    <t>TB O-4⁽ᴹ⁾ Treatment success rate of RR TB and/or MDR-TB: Percentage of cases with RR and/or MDR-TB successfully treated</t>
  </si>
  <si>
    <t>TB O-4⁽ᴹ⁾ Taux de succès therapeutique de TB-RR et/ou TB-MR : pourcentage de cas de tuberculose résistante à la rifampicine et/ou tuberculose multirésistante traités avec succès</t>
  </si>
  <si>
    <t>TB O-4⁽ᴹ⁾ Tasa de éxito del tratamiento de los casos de tuberculosis resistente a la rifampicina y/o tuberculosis multirresistente: Porcentaje de casos de tuberculosis resistente a la rifampicina y/o tuberculosis multirresistente tratados con éxito.</t>
  </si>
  <si>
    <t>IOR-00125</t>
  </si>
  <si>
    <t>a1J1R000008lTp4UAE</t>
  </si>
  <si>
    <t>a3z1R0000007SGx</t>
  </si>
  <si>
    <t>TB O-5⁽ᴹ⁾ TB treatment coverage: Percentage of new and relapse cases that were notified and treated among the estimated number of incident TB cases in the same year (all form of TB - bacteriologically confirmed plus clinically diagnosed)</t>
  </si>
  <si>
    <t>TB O-5⁽ᴹ⁾ Couverture des traitements antituberculeux : pourcentage de nouveaux cas et de récidives déclarés et traités dans le nombre de cas incidents estimé la même année (toutes formes de la maladie confondues – cas confirmés bactériologiquement plus cas diagnostiqués cliniquement)</t>
  </si>
  <si>
    <t>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t>
  </si>
  <si>
    <t>a1J1R000008lTp5UAE</t>
  </si>
  <si>
    <t>a3z1R0000007SGz</t>
  </si>
  <si>
    <t>a1J1R000008lTp6UAE</t>
  </si>
  <si>
    <t>a3z1R0000007SH0</t>
  </si>
  <si>
    <t>a1J1R000008lTp7UAE</t>
  </si>
  <si>
    <t>a3z1R0000007SH1</t>
  </si>
  <si>
    <t>IOR-00137</t>
  </si>
  <si>
    <t>a1J1R000008lTpGUAU</t>
  </si>
  <si>
    <t>a3z1R0000007SHM</t>
  </si>
  <si>
    <t>HSS O-5 Percentage of health facilities with tracer medicines for the three diseases available on the day of the visit or day of reporting</t>
  </si>
  <si>
    <t>HSS O-5 Pourcentage des établissements de santé disposant de médicaments traceurs pour les trois maladies le jour de la visite ou le jour du rapportage</t>
  </si>
  <si>
    <t>HSS O-5 Porcentaje de centros de establecimientos de salud con medicamentos marcadores para las tres enfermedades disponibles el día de la visita o el día de la notificación</t>
  </si>
  <si>
    <t>a3z1R0000007SHS</t>
  </si>
  <si>
    <t>IOR-00138</t>
  </si>
  <si>
    <t>a1J1R000008lTpHUAU</t>
  </si>
  <si>
    <t>a3z1R0000007SHN</t>
  </si>
  <si>
    <t>HSS O-6 Percentage of facilities providing diagnostic services on the day of the assessment</t>
  </si>
  <si>
    <t>HSS O-6 Pourcentage d’établissements délivrant des services de diagnostic le jour de l’évaluation</t>
  </si>
  <si>
    <t>HSS O-6 Porcentaje de establecimientos  de salud que prestan servicios de diagnóstico el día de la evaluación</t>
  </si>
  <si>
    <t>a3z1R0000007SHT</t>
  </si>
  <si>
    <t>IOR-00139</t>
  </si>
  <si>
    <t>a1J1R000008lTpIUAU</t>
  </si>
  <si>
    <t>a3z1R0000007SHO</t>
  </si>
  <si>
    <t>HSS O-7 National aggregate HMIS fully deployed and functional: Percentage of HMIS components in place (HIS deployment, completeness, timeliness, and integration of aggregate disease reporting for HIV, TB and malaria indicators)</t>
  </si>
  <si>
    <t>HSS O-7 Système de gestion de l’information sanitaire entièrement déployé et fonctionnel: Pourcentage de composants du SGIS en place (système d'information sanitaire déployé, complétude, promptitude et rapportage intégré des indicateurs aggrégés du VIH, de la tuberculose et du paludisme)</t>
  </si>
  <si>
    <t>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t>
  </si>
  <si>
    <t>a3z1R0000007SHU</t>
  </si>
  <si>
    <t>a1J1R000008lTpJUAU</t>
  </si>
  <si>
    <t>a3z1R0000007SHP</t>
  </si>
  <si>
    <t>a3z1R0000007SHV</t>
  </si>
  <si>
    <t>a1J1R000008lTpKUAU</t>
  </si>
  <si>
    <t>a3z1R0000007SHQ</t>
  </si>
  <si>
    <t>a3z1R0000007SHW</t>
  </si>
  <si>
    <t>IOR-00142</t>
  </si>
  <si>
    <t>a1J1R000008lTpLUAU</t>
  </si>
  <si>
    <t>a3z1R0000007SHR</t>
  </si>
  <si>
    <t>HSS O-10 Proportion of population with large household expenditure on health as a share of total household expenditure or income (catastrophic spending on health)</t>
  </si>
  <si>
    <t>HSS O-10 Part de la population consacrant d’importantes dépenses du ménage dans la santé par rapport aux dépenses totales ou au revenu total du ménage (dépenses catastrophiques dans la santé)</t>
  </si>
  <si>
    <t>HSS O-10 Proporción de población con importantes gastos en salud en el hogar como parte de los gastos o ingresos totales del hogar (gastos catastróficos en salud)</t>
  </si>
  <si>
    <t>a3z1R0000007SHX</t>
  </si>
  <si>
    <t>COVID-19</t>
  </si>
  <si>
    <t>MCI-01236</t>
  </si>
  <si>
    <t>a3z3p000002zSUkAAM</t>
  </si>
  <si>
    <t>a1O3p000003OASdEAO</t>
  </si>
  <si>
    <t>a3z3p000002zSUk</t>
  </si>
  <si>
    <t>a3z3p000002zSUfAAM</t>
  </si>
  <si>
    <t>a3z3p000002zSUf</t>
  </si>
  <si>
    <t>MDR-TB</t>
  </si>
  <si>
    <t>MCI-00654</t>
  </si>
  <si>
    <t>a3z1R0000007SFSQA2</t>
  </si>
  <si>
    <t>a1O1R000006c5MfUAI</t>
  </si>
  <si>
    <t>a3z1R0000007SFS</t>
  </si>
  <si>
    <t>Tuberculose multirésistante</t>
  </si>
  <si>
    <t>Tuberculosis multirresistente</t>
  </si>
  <si>
    <t>Payment for results</t>
  </si>
  <si>
    <t>MCI-00669</t>
  </si>
  <si>
    <t>a3z1R0000007SG2QAM</t>
  </si>
  <si>
    <t>a1O1R000006c5MuUAI</t>
  </si>
  <si>
    <t>a3z1R0000007SG2</t>
  </si>
  <si>
    <t>Financement basé sur les résultats</t>
  </si>
  <si>
    <t>Financiación basada en los resultados</t>
  </si>
  <si>
    <t>a3z1R0000007SGCQA2</t>
  </si>
  <si>
    <t>a3z1R0000007SGC</t>
  </si>
  <si>
    <t>Program management</t>
  </si>
  <si>
    <t>MCI-00660</t>
  </si>
  <si>
    <t>a3z1R0000007SFtQAM</t>
  </si>
  <si>
    <t>a1O1R000006c5MlUAI</t>
  </si>
  <si>
    <t>a3z1R0000007SFt</t>
  </si>
  <si>
    <t>Gestion de programme</t>
  </si>
  <si>
    <t>Gestión de programas</t>
  </si>
  <si>
    <t>a3z1R0000007SG3QAM</t>
  </si>
  <si>
    <t>a3z1R0000007SG3</t>
  </si>
  <si>
    <t>Removing human rights and gender related barriers to TB services</t>
  </si>
  <si>
    <t>MCI-00655</t>
  </si>
  <si>
    <t>a3z1R0000007SFTQA2</t>
  </si>
  <si>
    <t>a1O1R000006c5MgUAI</t>
  </si>
  <si>
    <t>a3z1R0000007SFT</t>
  </si>
  <si>
    <t>Élimination des obstacles liés aux droits humains et au genre qui entravent l’accès aux services antituberculeux</t>
  </si>
  <si>
    <t>Eliminar las barreras relacionadas con los derechos humanos y el género que dificultan el acceso a los servicios de tuberculosis</t>
  </si>
  <si>
    <t>RSSH: Community systems strengthening</t>
  </si>
  <si>
    <t>MCI-00667</t>
  </si>
  <si>
    <t>a3z1R0000007SG0QAM</t>
  </si>
  <si>
    <t>a1O1R000006c5MsUAI</t>
  </si>
  <si>
    <t>a3z1R0000007SG0</t>
  </si>
  <si>
    <t>SRPS : Renforcement des systèmes communautaires</t>
  </si>
  <si>
    <t>SSRS: fortalecimiento de los sistemas comunitarios</t>
  </si>
  <si>
    <t>a3z1R0000007SGAQA2</t>
  </si>
  <si>
    <t>a3z1R0000007SGA</t>
  </si>
  <si>
    <t>RSSH: Financial management systems</t>
  </si>
  <si>
    <t>MCI-00665</t>
  </si>
  <si>
    <t>a3z1R0000007SFyQAM</t>
  </si>
  <si>
    <t>a1O1R000006c5MqUAI</t>
  </si>
  <si>
    <t>a3z1R0000007SFy</t>
  </si>
  <si>
    <t>SRPS : Systèmes de gestion financière</t>
  </si>
  <si>
    <t>SSRS: Sistemas de gestión financiera</t>
  </si>
  <si>
    <t>a3z1R0000007SG8QAM</t>
  </si>
  <si>
    <t>a3z1R0000007SG8</t>
  </si>
  <si>
    <t>RSSH: Health management information systems and M&amp;E</t>
  </si>
  <si>
    <t>MCI-00662</t>
  </si>
  <si>
    <t>a3z1R0000007SFvQAM</t>
  </si>
  <si>
    <t>a1O1R000006c5MnUAI</t>
  </si>
  <si>
    <t>a3z1R0000007SFv</t>
  </si>
  <si>
    <t>SRPS : Système de gestion de l’information sanitaire et suivi et évaluation</t>
  </si>
  <si>
    <t>SSRS: Sistemas de información de gestión de salud y M&amp;E (Monitoria y Evaluación)</t>
  </si>
  <si>
    <t>a3z1R0000007SG5QAM</t>
  </si>
  <si>
    <t>a3z1R0000007SG5</t>
  </si>
  <si>
    <t>RSSH: Health products management systems</t>
  </si>
  <si>
    <t>MCI-00661</t>
  </si>
  <si>
    <t>a3z1R0000007SFuQAM</t>
  </si>
  <si>
    <t>a1O1R000006c5MmUAI</t>
  </si>
  <si>
    <t>a3z1R0000007SFu</t>
  </si>
  <si>
    <t>SRPS: Systèmes de gestion des produits de santé</t>
  </si>
  <si>
    <t>SSRS: sistemas de gestión de productos para la salud</t>
  </si>
  <si>
    <t>a3z1R0000007SG4QAM</t>
  </si>
  <si>
    <t>a3z1R0000007SG4</t>
  </si>
  <si>
    <t>RSSH: Health sector governance and planning</t>
  </si>
  <si>
    <t>MCI-00666</t>
  </si>
  <si>
    <t>a3z1R0000007SFzQAM</t>
  </si>
  <si>
    <t>a1O1R000006c5MrUAI</t>
  </si>
  <si>
    <t>a3z1R0000007SFz</t>
  </si>
  <si>
    <t>SRPS : Gouvernance et planification du secteur de la santé</t>
  </si>
  <si>
    <t>SSRS: gobernanza y planificación del sector de la salud</t>
  </si>
  <si>
    <t>a3z1R0000007SG9QAM</t>
  </si>
  <si>
    <t>a3z1R0000007SG9</t>
  </si>
  <si>
    <t>RSSH: Human resources for health, including community health workers</t>
  </si>
  <si>
    <t>MCI-00663</t>
  </si>
  <si>
    <t>a3z1R0000007SFwQAM</t>
  </si>
  <si>
    <t>a1O1R000006c5MoUAI</t>
  </si>
  <si>
    <t>a3z1R0000007SFw</t>
  </si>
  <si>
    <t>SRPS : Ressources humaines pour la santé, y compris agents de santé communautaires</t>
  </si>
  <si>
    <t>SSRS: recursos humanos para la salud  incluidos los trabajadores de la salud comunitarios</t>
  </si>
  <si>
    <t>a3z1R0000007SG6QAM</t>
  </si>
  <si>
    <t>a3z1R0000007SG6</t>
  </si>
  <si>
    <t>RSSH: Integrated service delivery and quality improvement</t>
  </si>
  <si>
    <t>MCI-00664</t>
  </si>
  <si>
    <t>a3z1R0000007SFxQAM</t>
  </si>
  <si>
    <t>a1O1R000006c5MpUAI</t>
  </si>
  <si>
    <t>a3z1R0000007SFx</t>
  </si>
  <si>
    <t>SRPS : Fourniture de service intégré et amélioration de la qualité</t>
  </si>
  <si>
    <t>SSRS: mejora de la calidad y la prestación de servicios integrados</t>
  </si>
  <si>
    <t>a3z1R0000007SG7QAM</t>
  </si>
  <si>
    <t>a3z1R0000007SG7</t>
  </si>
  <si>
    <t>RSSH: Laboratory systems</t>
  </si>
  <si>
    <t>MCI-00668</t>
  </si>
  <si>
    <t>a3z1R0000007SG1QAM</t>
  </si>
  <si>
    <t>a1O1R000006c5MtUAI</t>
  </si>
  <si>
    <t>a3z1R0000007SG1</t>
  </si>
  <si>
    <t>SRPS : Systèmes de laboratoire</t>
  </si>
  <si>
    <t>SSRS: sistemas de laboratorio</t>
  </si>
  <si>
    <t>a3z1R0000007SGBQA2</t>
  </si>
  <si>
    <t>a3z1R0000007SGB</t>
  </si>
  <si>
    <t>TB care and prevention</t>
  </si>
  <si>
    <t>MCI-00653</t>
  </si>
  <si>
    <t>a3z1R0000007SFRQA2</t>
  </si>
  <si>
    <t>a1O1R000006c5MeUAI</t>
  </si>
  <si>
    <t>a3z1R0000007SFR</t>
  </si>
  <si>
    <t>Prise en charge et prévention de la tuberculose</t>
  </si>
  <si>
    <t>Atención y prevención de la tuberculosis</t>
  </si>
  <si>
    <t>TB/HIV</t>
  </si>
  <si>
    <t>MCI-00656</t>
  </si>
  <si>
    <t>a3z1R0000007SFVQA2</t>
  </si>
  <si>
    <t>a1O1R000006c5MhUAI</t>
  </si>
  <si>
    <t>a3z1R0000007SFV</t>
  </si>
  <si>
    <t>Tuberculose/VIH</t>
  </si>
  <si>
    <t>TB/VIH</t>
  </si>
  <si>
    <t>a1O1R000006c5o2UAA</t>
  </si>
  <si>
    <t>true</t>
  </si>
  <si>
    <t>Age,Gender,HIV test status,TB case definition</t>
  </si>
  <si>
    <t>Age,Sexe,Résultat du test VIH,Définition des cas</t>
  </si>
  <si>
    <t>Edad,Género,Resultado de prueba del VIH,Definición de caso</t>
  </si>
  <si>
    <t>a1O1R000006c5o3UAA</t>
  </si>
  <si>
    <t>Age,Gender,HIV test status</t>
  </si>
  <si>
    <t>Age,Sexe,Résultat du test VIH</t>
  </si>
  <si>
    <t>Edad,Género,Resultado de prueba del VIH</t>
  </si>
  <si>
    <t>MCI-01078</t>
  </si>
  <si>
    <t>a1O1R000006c5o4UAA</t>
  </si>
  <si>
    <t>Non cumulative – other;Non cumulative - special</t>
  </si>
  <si>
    <t>TCP-3 Percentage of laboratories showing adequate performance in external quality assurance for smear microscopy among the total number of laboratories that undertake smear microscopy during the reporting period</t>
  </si>
  <si>
    <t>TCP-3 Pourcentage de laboratoires présentant des performances satisfaisantes d’assurance qualité externe pour la microscopie de frottis parmi le nombre total de laboratoires effectuant des analyses par microscopie de frottis pendant la période couverte par le rapport</t>
  </si>
  <si>
    <t>TCP-3 Porcentaje de laboratorios que demuestran un desempeño adecuado en el aseguramiento externo de la calidad en lo que se refiere a la microscopía de frotis entre el número total de laboratorios que realizan microscopía de frotis durante el periodo de presentación de informes.</t>
  </si>
  <si>
    <t>a1O1R000006c5o5UAA</t>
  </si>
  <si>
    <t>MCI-01080</t>
  </si>
  <si>
    <t>a1O1R000006c5o6UAA</t>
  </si>
  <si>
    <t>TCP-6a Number of TB cases (all forms) notified among prisoners</t>
  </si>
  <si>
    <t>TCP-6a Nombre de cas de tuberculose (toutes formes confondues) déclarés dans la population carcérale</t>
  </si>
  <si>
    <t>TCP-6a Número de casos de tuberculosis (en todas sus formas) notificados entre reclusos.</t>
  </si>
  <si>
    <t>a1O1R000006c5o7UAA</t>
  </si>
  <si>
    <t>MCI-01082</t>
  </si>
  <si>
    <t>a1O1R000006c5o8UAA</t>
  </si>
  <si>
    <t>TCP-7a Number of notified TB cases (all forms) contributed by non-national TB program providers – private/non-governmental facilities</t>
  </si>
  <si>
    <t>TCP-7a Nombre de cas de tuberculose (toutes formes confondues) déclarés par des prestataires de soins hors programme national de lutte contre la maladie – structures privées/non gouvernementales</t>
  </si>
  <si>
    <t>TCP-7a Número de casos de tuberculosis notificados (en todas sus formas) aportados por proveedores que no pertenecen al programa nacional para el control de la tuberculosis: centros privados o no gubernamentales.</t>
  </si>
  <si>
    <t>MCI-01083</t>
  </si>
  <si>
    <t>a1O1R000006c5o9UAA</t>
  </si>
  <si>
    <t>TCP-7b Number of notified TB cases (all forms) contributed by non-national TB program providers – public sector</t>
  </si>
  <si>
    <t>TCP-7b Nombre de cas de tuberculose (toutes formes confondues) déclarés par des prestataires de soins hors programme national de lutte contre la maladie – secteur public</t>
  </si>
  <si>
    <t>TCP-7b Número de casos de tuberculosis notificados (en todas sus formas) aportados por proveedores que no pertenecen al programa nacional para el control de la tuberculosis: sector público.</t>
  </si>
  <si>
    <t>MCI-01084</t>
  </si>
  <si>
    <t>a1O1R000006c5oAUAQ</t>
  </si>
  <si>
    <t>TCP-7c Number of notified TB cases (all forms) contributed by non-national TB program providers – community referrals</t>
  </si>
  <si>
    <t>TCP-7c Nombre de cas de tuberculose (toutes formes confondues) déclarés par des prestataires de soins hors programme national de lutte contre la maladie – référés par la communauté</t>
  </si>
  <si>
    <t>TCP-7c Número de casos de tuberculosis notificados (en todas sus formas) aportados por proveedores que no pertenecen al programa nacional para el control de la tuberculosis: derivados desde las comunidades.</t>
  </si>
  <si>
    <t>MCI-01085</t>
  </si>
  <si>
    <t>a1O1R000006c5oBUAQ</t>
  </si>
  <si>
    <t>TCP-8 Percentage of new and relapse TB patients tested using WHO recommended rapid tests at the time of diagnosis</t>
  </si>
  <si>
    <t>TCP-8 Pourcentage de patients atteints de tuberculose (nouveaux cas et récidives) testés au moyen des tests rapides recommandés par l’OMS lors du diagnostic</t>
  </si>
  <si>
    <t>TCP-8 Porcentaje de pacientes de tuberculosis notificados como casos nuevos y recaídas analizados con las pruebas rápidas recomendadas por la OMS en el momento del diagnóstico.</t>
  </si>
  <si>
    <t>a1O1R000006c5oCUAQ</t>
  </si>
  <si>
    <t>Age,Gender</t>
  </si>
  <si>
    <t>Age,Sexe</t>
  </si>
  <si>
    <t>Edad,Género</t>
  </si>
  <si>
    <t>a1O1R000006c5oDUAQ</t>
  </si>
  <si>
    <t>Age,Gender,TB regimen</t>
  </si>
  <si>
    <t>Age,Sexe,Schéma thérapeutique</t>
  </si>
  <si>
    <t>Edad,Género,Tipo de tratamiento</t>
  </si>
  <si>
    <t>MCI-01088</t>
  </si>
  <si>
    <t>a1O1R000006c5oEUAQ</t>
  </si>
  <si>
    <t>MDR TB-4 Percentage of cases with RR-TB and/or MDR-TB started on treatment for MDR-TB who were lost to follow up during the first six months of treatment</t>
  </si>
  <si>
    <t>MDR TB-4 Pourcentage de cas de tuberculose résistante à la rifampicine et/ou de tuberculose multirésistante qui, ayant commencé un traitement contre la TB-MR, ont été perdus de vue pendant les six premiers mois du traitement</t>
  </si>
  <si>
    <t>MDR TB-4 Porcentaje de casos de tuberculosis resistente a la rifampicina y/o multirresistente que comenzaron a recibir tratamiento para la tuberculosis multirresistente y cuyo seguimiento se interrumpió a los seis meses.</t>
  </si>
  <si>
    <t>MCI-01089</t>
  </si>
  <si>
    <t>a1O1R000006c5oFUAQ</t>
  </si>
  <si>
    <t>MDR TB-5 Percentage of DST laboratories showing adequate performance on External Quality Assurance</t>
  </si>
  <si>
    <t>MDR TB-5 Pourcentage de laboratoires présentant des performances satisfaisantes d’assurance qualité externe</t>
  </si>
  <si>
    <t>MDR TB-5 Porcentaje de laboratorios de pruebas de sensibilidad a los medicamentos que muestran un desempeño adecuado en lo que se refiere al aseguramiento externo de la calidad.</t>
  </si>
  <si>
    <t>MCI-01090</t>
  </si>
  <si>
    <t>a1O1R000006c5oGUAQ</t>
  </si>
  <si>
    <t>MDR TB-6 Percentage of TB patients with DST result for at least Rifampicin among the total number of notified (new and retreatment) cases in the same year</t>
  </si>
  <si>
    <t>MDR TB-6 Pourcentage de patients tuberculeux ayant un résultat d’un test de sensibilité aux médicaments (au moins à la rifampicine) parmi le total des cas déclarés (nouveaux cas et retraitements) pour la même année</t>
  </si>
  <si>
    <t>MDR TB-6 Porcentaje de pacientes con tuberculosis y resultados de sensibilidad a los fármacos al menos con respecto a la rifampicina entre el número total de casos notificados (nuevos y vueltos a tratar) en el mismo año.</t>
  </si>
  <si>
    <t>MCI-01091</t>
  </si>
  <si>
    <t>a1O1R000006c5oHUAQ</t>
  </si>
  <si>
    <t>MDR TB-7.1 Percentage of confirmed RR/MDR-TB cases tested for resistance to second-line drugs</t>
  </si>
  <si>
    <t>MDR TB-7.1 Pourcentage de cas confirmés de tuberculose résistante à la rifampicine/multirésistante ayant reçu un test de résistance aux médicaments de deuxième intention</t>
  </si>
  <si>
    <t>MDR TB-7.1 Porcentaje de casos confirmados de tuberculosis resistente a la rifampicina y/o multirresistente que se han sometido a pruebas para detectar la resistencia a medicamentos de segunda línea.</t>
  </si>
  <si>
    <t>MCI-01092</t>
  </si>
  <si>
    <t>a1O1R000006c5oIUAQ</t>
  </si>
  <si>
    <t>MDR TB-8 Number of cases of XDR TB enrolled on treatment</t>
  </si>
  <si>
    <t>MDR TB-8 Nombre de cas de tuberculose ultrarésistante mis sous traitement</t>
  </si>
  <si>
    <t>MDR TB-8 Número de casos de tuberculosis ultrarresistente (TB-XR) que reciben tratamiento.</t>
  </si>
  <si>
    <t>a1O1R000006c5oJUAQ</t>
  </si>
  <si>
    <t>a1O1R000006c8GzUAI</t>
  </si>
  <si>
    <t>Gender,Age</t>
  </si>
  <si>
    <t>Sexe,Age</t>
  </si>
  <si>
    <t>Género,Edad</t>
  </si>
  <si>
    <t>a1O1R000006c5oKUAQ</t>
  </si>
  <si>
    <t>a1O1R000006c5oLUAQ</t>
  </si>
  <si>
    <t>a1O1R000006c5oNUAQ</t>
  </si>
  <si>
    <t>Age,Gender,TPT regimen</t>
  </si>
  <si>
    <t>Age,Sexe,Régime TPT</t>
  </si>
  <si>
    <t>Edad,Género,Régimen de TPT</t>
  </si>
  <si>
    <t>MCI-01115</t>
  </si>
  <si>
    <t>a1O1R000006c5ofUAA</t>
  </si>
  <si>
    <t>PSM-3 Percentage of health facilities providing diagnostic services with tracer items available on the day of the visit or day of reporting</t>
  </si>
  <si>
    <t>PSM-3 Pourcentage des établissements de santé fournissant des services de diagnostic avec des éléments traceurs le jour de la visite ou du rapportage.</t>
  </si>
  <si>
    <t>PSM-3 Porcentaje de establecimientos  de salud que prestan servicios de diagnóstico con productos marcadores disponibles el día de la visita o el día de la notificación</t>
  </si>
  <si>
    <t>MCI-01116</t>
  </si>
  <si>
    <t>a1O1R000006c5ogUAA</t>
  </si>
  <si>
    <t>PSM-4 Percentage of health facilities with tracer medicines for the three diseases available on the day of the visit or day of reporting</t>
  </si>
  <si>
    <t>PSM-4 Pourcentage des établissements de santé disposant de médicaments traceurs pour les trois maladies le jour de la visite ou du rapportage</t>
  </si>
  <si>
    <t>PSM-4 Porcentaje de establecimientos de salud con medicamentos marcadores para las tres enfermedades disponibles el día de la visita o el día de la notificación</t>
  </si>
  <si>
    <t>MCI-01117</t>
  </si>
  <si>
    <t>a1O1R000006c5ohUAA</t>
  </si>
  <si>
    <t>PSM-5 Percentage of consignments delivered on-time and in-full among the total number of consignments expected to be delivered for the three diseases during the reporting period</t>
  </si>
  <si>
    <t>PSM-5 Pourcentage de lots expédiés livrés en intégralité et dans les délais par rapport au nombre total de lots expédiés devant être fournis pour les trois maladies pendant la période de rapportage</t>
  </si>
  <si>
    <t>PSM-5 Porcentaje de envíos entregados a tiempo y completos en el número total de envíos que se espera que sean entregados para las tres enfermedades durante el período del informe</t>
  </si>
  <si>
    <t>MCI-01118</t>
  </si>
  <si>
    <t>a1O1R000006c5oiUAA</t>
  </si>
  <si>
    <t>PSM-6 Percentage of health products for Purchase Orders confirmed with suppliers among the projected quantities, for the three diseases during the reporting period</t>
  </si>
  <si>
    <t>PSM-6 Pourcentage de produits de santé pour les bons de commande confirmés avec les fournisseurs par rapport aux quantités prévues, pour les trois maladies pendant la période de rapportage.</t>
  </si>
  <si>
    <t>PSM-6 Porcentaje de productos sanitarios para órdenes de compra confirmadas con los proveedores en las cantidades previstas para las tres enfermedades durante el período del informe</t>
  </si>
  <si>
    <t>MCI-01119</t>
  </si>
  <si>
    <t>a1O1R000006c5ojUAA</t>
  </si>
  <si>
    <t>PSM-7 Percentage of health product batches for the three diseases tested for quality in line with Global Fund Quality Assurance policy</t>
  </si>
  <si>
    <t>PSM-7 Pourcentage de lots de produits de santé pour les trois maladies ayant fait l’objet d’un test de la qualité, conformément à la politique d’assurance qualité du Fonds mondial</t>
  </si>
  <si>
    <t>PSM-7 Porcentaje de lotes de productos sanitarios para las tres enfermedades sometidos a pruebas de calidad de acuerdo con la política de aseguramiento de la calidad del Fondo Mundial</t>
  </si>
  <si>
    <t>a1O1R000006c5okUAA</t>
  </si>
  <si>
    <t>a1O1R000006c5olUAA</t>
  </si>
  <si>
    <t>MCI-01122</t>
  </si>
  <si>
    <t>a1O1R000006c5omUAA</t>
  </si>
  <si>
    <t>M&amp;E-4 Percentage of service delivery reports from community health workers integrated into HMIS</t>
  </si>
  <si>
    <t>M&amp;E-4 Pourcentage de rapports de prestation de services d’agents de santé communautaires intégrés dans le SGIS</t>
  </si>
  <si>
    <t>M&amp;E-4 Porcentaje de  informes sobre la prestación de servicios de los trabajadores de la salud comunitarios integrados en el Sistema de información de gestión de salud  nacional</t>
  </si>
  <si>
    <t>MCI-01123</t>
  </si>
  <si>
    <t>a1O1R000006c5onUAA</t>
  </si>
  <si>
    <t>M&amp;E-5 Percentage of facilities which record and submit data using the electronic information system</t>
  </si>
  <si>
    <t>M&amp;E-5 Pourcentage d'établissements de santé ayant enregistré et transmis des données à l'aide du système d'information électronique</t>
  </si>
  <si>
    <t>M&amp;E-5 Porcentaje de establecimientos de salud que registran y envían los datos mediante el sistema de comunicación electrónico</t>
  </si>
  <si>
    <t>MCI-01124</t>
  </si>
  <si>
    <t>a1O1R000006c5ooUAA</t>
  </si>
  <si>
    <t>M&amp;E-6 Percentage of districts that produce periodic analytical report(s) as per nationally agreed plan and reporting format during the reporting period</t>
  </si>
  <si>
    <t>M&amp;E-6 Pourcentage de districts ayant rédigé un ou des rapports analytiques périodiques selon le plan national et le format convenus, au cours de la période de rapportage</t>
  </si>
  <si>
    <t>M&amp;E-6 Porcentaje de distritos que producen informe(s) analíticos periódicos de acuerdo con el plan y el formato de los informes acordados a nivel nacional durante el período de reporte</t>
  </si>
  <si>
    <t>a1O1R000006c5opUAA</t>
  </si>
  <si>
    <t>a1O1R000006c5oqUAA</t>
  </si>
  <si>
    <t>MCI-01127</t>
  </si>
  <si>
    <t>a1O1R000006c5orUAA</t>
  </si>
  <si>
    <t>HRH-3 Proportion of community health workers who received at least one supportive supervision during the reporting period</t>
  </si>
  <si>
    <t>HRH-3 Proportion d'agents de santé communautaires qui ont bénéficié d’au moins une supervision formative au cours de la période de rapportage</t>
  </si>
  <si>
    <t>HRH-3 Proporción de trabajadores de  salud comunitarios que recibieron al menos una supervisión de apoyo  durante el período de reporte</t>
  </si>
  <si>
    <t>MCI-01128</t>
  </si>
  <si>
    <t>a1O1R000006c5osUAA</t>
  </si>
  <si>
    <t>SD-3 Number of outpatient department visits per person per year</t>
  </si>
  <si>
    <t>SD-3 Nombre de consultations ambulatoires externes du département par personne par an</t>
  </si>
  <si>
    <t>SD-3 Número de visitas al departamento de pacientes ambulatorios por persona y año</t>
  </si>
  <si>
    <t>MCI-01129</t>
  </si>
  <si>
    <t>a1O1R000006c5otUAA</t>
  </si>
  <si>
    <t>SD-4 Percentage of facilities with functioning health committee (or similar) that includes community members and meets at least quarterly</t>
  </si>
  <si>
    <t>SD-4 Pourcentage d’établissements de santé  dotés d’un comité de la santé en fonction (ou similaire) qui comprend des membres communautaires et se réunit au moins tous les trimestres</t>
  </si>
  <si>
    <t>SD-4 Porcentaje de establecimientos de salud con comité de salud en funcionamiento (o similar) que incluya a los miembros comunitarios y se reúna al menos una vez por trimestre</t>
  </si>
  <si>
    <t>MCI-01130</t>
  </si>
  <si>
    <t>a1O1R000006c5ouUAA</t>
  </si>
  <si>
    <t>SD-5 Percentage of facilities that receive supportive supervision – at least once per quarter</t>
  </si>
  <si>
    <t>SD-5 Pourcentage d’établissements de santé  ayant bénéficié d’une supervision formative (au moins une fois par trimestre)</t>
  </si>
  <si>
    <t>SD-5 Porcentaje de establecimientos de salud que reciben supervisión de apoyo al menos una vez por trimestre</t>
  </si>
  <si>
    <t>a1O1R000006c5ovUAA</t>
  </si>
  <si>
    <t>MCI-01132</t>
  </si>
  <si>
    <t>a1O1R000006c5owUAA</t>
  </si>
  <si>
    <t>FMS-1 Percentage of public financial management system components used for grant financial management</t>
  </si>
  <si>
    <t>FMS-1 Pourcentage de composants du système de gestion financière publique utilisés pour la gestion financière de la subvention</t>
  </si>
  <si>
    <t>FMS-1 Porcentaje de componentes del sistema de gestión de financiamiento público utilizado para la gestión de financiamiento de las subvenciones</t>
  </si>
  <si>
    <t>MCI-01133</t>
  </si>
  <si>
    <t>a1O1R000006c5oxUAA</t>
  </si>
  <si>
    <t>HSG-1 Percent of district health management teams or other administrative units that have developed a monitoring plan, including annual work objectives and performance measures</t>
  </si>
  <si>
    <t>HSG-1 Pourcentage d’équipes de gestion de la santé dans les districts ou d'autres unités administratives qui ont élaboré un plan de suivi comprenant des objectifs de travail annuels et des mesures de résultats</t>
  </si>
  <si>
    <t>HSG-1 Porcentaje de equipos de gestión sanitaria en los distritos u otras unidades administrativas que han elaborado un plan de monitoreo, incluidos objetivos de trabajo anuales y medidas de desempeño</t>
  </si>
  <si>
    <t>MCI-01134</t>
  </si>
  <si>
    <t>a1O1R000006c5oyUAA</t>
  </si>
  <si>
    <t>CSS-1 Percentage of community based monitoring reports presented to relevant oversight mechanisms</t>
  </si>
  <si>
    <t>CSS-1 Pourcentage de rapports de suivi d’organisations basées dans la communauté présentés aux mécanismes de suivi pertinents</t>
  </si>
  <si>
    <t>CSS-1 Porcentaje de informes de monitoreo  comunitarios presentados a los mecanismos de supervisión pertinentes</t>
  </si>
  <si>
    <t>MCI-01135</t>
  </si>
  <si>
    <t>a1O1R000006c5ozUAA</t>
  </si>
  <si>
    <t>CSS-2 Number of community based organizations that received a pre-defined package of training</t>
  </si>
  <si>
    <t>CSS-2 Nombre d’organisations basées dans la communauté ayant reçu un paquet prédéfini de formation</t>
  </si>
  <si>
    <t>CSS-2 Número de organizaciones comunitarias que recibieron un paquete de formación predefinido</t>
  </si>
  <si>
    <t>MCI-01136</t>
  </si>
  <si>
    <t>a1O1R000006c5p0UAA</t>
  </si>
  <si>
    <t>LAB-1 Percentage of National Reference Laboratories accredited according to ISO15189 standard or achieving at least 4 stars towards accreditation</t>
  </si>
  <si>
    <t>LAB-1 Pourcentage de laboratoires nationaux de référence accrédités selon la norme ISO15189 ou ayant obtenu au moins quatre étoiles en vue de l’homologation</t>
  </si>
  <si>
    <t>LAB-1 Porcentaje de laboratorios nacionales de referencia acreditados de acuerdo con el estándar ISO15189 o que hayan conseguido al menos cuatro estrellas con vistas a obtener la acreditación</t>
  </si>
  <si>
    <t>MCI-00711</t>
  </si>
  <si>
    <t>a1O1R000006c5i9UAA</t>
  </si>
  <si>
    <t>Case detection and diagnosis (TB care and prevention)</t>
  </si>
  <si>
    <t>Détection des cas et diagnostic (Prise en charge et prévention de la tuberculose)</t>
  </si>
  <si>
    <t>Detección y diagnóstico de casos (Atención y prevención de la tuberculosis)</t>
  </si>
  <si>
    <t>MCI-00721</t>
  </si>
  <si>
    <t>a1O1R000006c5iJUAQ</t>
  </si>
  <si>
    <t>Collaborative activities with other programs and sectors (TB care and prevention)</t>
  </si>
  <si>
    <t>Activités conjointes avec d’autres programmes et secteurs (Prise en charge et prévention de la tuberculose)</t>
  </si>
  <si>
    <t>Actividades de colaboración con otros programas y sectores (Atención y prevención de la tuberculosis)</t>
  </si>
  <si>
    <t>MCI-00715</t>
  </si>
  <si>
    <t>a1O1R000006c5iDUAQ</t>
  </si>
  <si>
    <t>Community TB care delivery</t>
  </si>
  <si>
    <t>Prise en charge communautaire de la tuberculose</t>
  </si>
  <si>
    <t>Prestación de servicios de atención de la tuberculosis en la comunidad</t>
  </si>
  <si>
    <t>MCI-00714</t>
  </si>
  <si>
    <t>a1O1R000006c5iCUAQ</t>
  </si>
  <si>
    <t>Engaging all care providers (TB care and prevention)</t>
  </si>
  <si>
    <t>Implication de tous les prestataires de soins (Prise en charge et prévention de la tuberculose)</t>
  </si>
  <si>
    <t>Implicar a todos los proveedores de atención (Atención y prevención de la tuberculosis)</t>
  </si>
  <si>
    <t>MCI-00716</t>
  </si>
  <si>
    <t>a1O1R000006c5iEUAQ</t>
  </si>
  <si>
    <t>Key Populations (TB care and prevention) - Children</t>
  </si>
  <si>
    <t>Populations clés (Prise en charge et prévention de la tuberculose) - Enfants</t>
  </si>
  <si>
    <t>Poblaciones clave (Atención y prevención de la tuberculosis): niños</t>
  </si>
  <si>
    <t>MCI-00719</t>
  </si>
  <si>
    <t>a1O1R000006c5iHUAQ</t>
  </si>
  <si>
    <t>Key populations (TB care and prevention) - Miners and mining communities</t>
  </si>
  <si>
    <t>Populations clés (Prise en charge et prévention de la tuberculose) - Mineurs et communautés minières</t>
  </si>
  <si>
    <t>Poblaciones clave (Atención y prevención de la tuberculosis): mineros y comunidades mineras</t>
  </si>
  <si>
    <t>MCI-00718</t>
  </si>
  <si>
    <t>a1O1R000006c5iGUAQ</t>
  </si>
  <si>
    <t>Key populations (TB care and prevention) - Mobile populations: refugees, migrants and internally displaced people</t>
  </si>
  <si>
    <t>Populations clés (Prise en charge et prévention de la tuberculose) - Populations mobiles : réfugiés, migrants et personnes déplacées à l’intérieur de leur pays</t>
  </si>
  <si>
    <t>Poblaciones clave (Atención y prevención de la tuberculosis): poblaciones móviles (refugiados, migrantes y personas desplazadas internamente)</t>
  </si>
  <si>
    <t>MCI-00720</t>
  </si>
  <si>
    <t>a1O1R000006c5iIUAQ</t>
  </si>
  <si>
    <t>Key populations (TB care and prevention) - Others</t>
  </si>
  <si>
    <t>Populations clés (Prise en charge et prévention de la tuberculose) - Autres</t>
  </si>
  <si>
    <t>Poblaciones clave (Atención y prevención de la tuberculosis): otros</t>
  </si>
  <si>
    <t>MCI-00717</t>
  </si>
  <si>
    <t>a1O1R000006c5iFUAQ</t>
  </si>
  <si>
    <t>Key populations (TB care and prevention) - Prisoners</t>
  </si>
  <si>
    <t>Populations clés (Prise en charge et prévention de la tuberculose) - Détenus</t>
  </si>
  <si>
    <t>Poblaciones clave (Atención y prevención de la tuberculosis): reclusos</t>
  </si>
  <si>
    <t>MCI-00713</t>
  </si>
  <si>
    <t>a1O1R000006c5iBUAQ</t>
  </si>
  <si>
    <t>Prevention (TB care and prevention)</t>
  </si>
  <si>
    <t>Prévention (Prise en charge et prévention de la tuberculose)</t>
  </si>
  <si>
    <t>Prevención (Atención y prevención de la tuberculosis)</t>
  </si>
  <si>
    <t>MCI-00712</t>
  </si>
  <si>
    <t>a1O1R000006c5iAUAQ</t>
  </si>
  <si>
    <t>Treatment (TB care and prevention)</t>
  </si>
  <si>
    <t>Traitement (Prise en charge et prévention de la tuberculose)</t>
  </si>
  <si>
    <t>Tratamiento (Atención y prevención de la tuberculosis)</t>
  </si>
  <si>
    <t>MCI-00722</t>
  </si>
  <si>
    <t>a1O1R000006c5iKUAQ</t>
  </si>
  <si>
    <t>Case detection and diagnosis (MDR-TB)</t>
  </si>
  <si>
    <t>Détection des cas et diagnostic (Tuberculose multirésistante)</t>
  </si>
  <si>
    <t>Detección y diagnóstico de casos (Tuberculosis multirresistente)</t>
  </si>
  <si>
    <t>MCI-00732</t>
  </si>
  <si>
    <t>a1O1R000006c5iUUAQ</t>
  </si>
  <si>
    <t>Collaborative activities with other programs and sectors (MDR-TB)</t>
  </si>
  <si>
    <t>Activités conjointes avec d’autres programmes et secteurs (Tuberculose multirésistante)</t>
  </si>
  <si>
    <t>Actividades de colaboración con otros programas y sectores (Tuberculosis multirresistente)</t>
  </si>
  <si>
    <t>MCI-00726</t>
  </si>
  <si>
    <t>a1O1R000006c5iOUAQ</t>
  </si>
  <si>
    <t>Community MDR-TB care delivery</t>
  </si>
  <si>
    <t>Prise en charge communautaire de la tuberculose multirésistante</t>
  </si>
  <si>
    <t>Prestación de servicios de atención de la tuberculosis multirresistente en la comunidad</t>
  </si>
  <si>
    <t>MCI-00725</t>
  </si>
  <si>
    <t>a1O1R000006c5iNUAQ</t>
  </si>
  <si>
    <t>Engaging all care providers (MDR-TB)</t>
  </si>
  <si>
    <t>Implication de tous les prestataires de soins (Tuberculose multirésistante)</t>
  </si>
  <si>
    <t>Implicar a todos los proveedores de atención (Tuberculosis multirresistente)</t>
  </si>
  <si>
    <t>MCI-00727</t>
  </si>
  <si>
    <t>a1O1R000006c5iPUAQ</t>
  </si>
  <si>
    <t>Key Populations (MDR-TB) - Children</t>
  </si>
  <si>
    <t>Populations clés (Tuberculose multirésistante) - Enfants</t>
  </si>
  <si>
    <t>Poblaciones clave (Tuberculosis multirresistente): niños</t>
  </si>
  <si>
    <t>MCI-00730</t>
  </si>
  <si>
    <t>a1O1R000006c5iSUAQ</t>
  </si>
  <si>
    <t>Key populations (MDR-TB) - Miners and mining communities</t>
  </si>
  <si>
    <t>Populations clés (Tuberculose multirésistante) - Mineurs et communautés minières</t>
  </si>
  <si>
    <t>Poblaciones clave (Tuberculosis multirresistente): mineros y comunidades mineras</t>
  </si>
  <si>
    <t>MCI-00729</t>
  </si>
  <si>
    <t>a1O1R000006c5iRUAQ</t>
  </si>
  <si>
    <t>Key populations (MDR-TB) - Mobile populations: refugees, migrants and internally displaced people</t>
  </si>
  <si>
    <t>Populations clés (Tuberculose multirésistante) - Populations mobiles : réfugiés, migrants et personnes déplacées à l’intérieur de leur pays</t>
  </si>
  <si>
    <t>Poblaciones clave (Tuberculosis multirresistente): poblaciones móviles (refugiados, migrantes y personas desplazadas internamente)</t>
  </si>
  <si>
    <t>MCI-00731</t>
  </si>
  <si>
    <t>a1O1R000006c5iTUAQ</t>
  </si>
  <si>
    <t>Key populations (MDR-TB) - Others</t>
  </si>
  <si>
    <t>Populations clés (Tuberculose multirésistante) - Autres</t>
  </si>
  <si>
    <t>Poblaciones clave (Tuberculosis multirresistente): otros</t>
  </si>
  <si>
    <t>MCI-00728</t>
  </si>
  <si>
    <t>a1O1R000006c5iQUAQ</t>
  </si>
  <si>
    <t>Key populations (MDR-TB) - Prisoners</t>
  </si>
  <si>
    <t>Populations clés (Tuberculose multirésistante) - Détenus</t>
  </si>
  <si>
    <t>Poblaciones clave (Tuberculosis multirresistente): reclusos</t>
  </si>
  <si>
    <t>MCI-00724</t>
  </si>
  <si>
    <t>a1O1R000006c5iMUAQ</t>
  </si>
  <si>
    <t>Prevention (MDR-TB)</t>
  </si>
  <si>
    <t>Prévention (Tuberculose multirésistante)</t>
  </si>
  <si>
    <t>Prevención (Tuberculosis multirresistente)</t>
  </si>
  <si>
    <t>MCI-00723</t>
  </si>
  <si>
    <t>a1O1R000006c5iLUAQ</t>
  </si>
  <si>
    <t>Treatment (MDR-TB)</t>
  </si>
  <si>
    <t>Traitement (Tuberculose multirésistante)</t>
  </si>
  <si>
    <t>Tratamiento (Tuberculosis multirresistente)</t>
  </si>
  <si>
    <t>MCI-00737</t>
  </si>
  <si>
    <t>a1O1R000006c5iZUAQ</t>
  </si>
  <si>
    <t>Community mobilization and advocacy (TB)</t>
  </si>
  <si>
    <t>Mobilisation et sensibilisation des communautés (Tuberculose)</t>
  </si>
  <si>
    <t>Movilización y promoción comunitarias (TB)</t>
  </si>
  <si>
    <t>MCI-00734</t>
  </si>
  <si>
    <t>a1O1R000006c5iWUAQ</t>
  </si>
  <si>
    <t>Human rights, medical ethics and legal literacy</t>
  </si>
  <si>
    <t>Éducation aux droits légaux et humains et formation à l’éthique médicale</t>
  </si>
  <si>
    <t>Derechos humanos, ética médica y educación sobre cuestiones jurídicas</t>
  </si>
  <si>
    <t>MCI-00735</t>
  </si>
  <si>
    <t>a1O1R000006c5iXUAQ</t>
  </si>
  <si>
    <t>Legal aid and services</t>
  </si>
  <si>
    <t>Aide et services juridiques</t>
  </si>
  <si>
    <t>Asistencia y servicios jurídicos</t>
  </si>
  <si>
    <t>MCI-00736</t>
  </si>
  <si>
    <t>a1O1R000006c5iYUAQ</t>
  </si>
  <si>
    <t>Reform of laws and policies</t>
  </si>
  <si>
    <t>Réforme des lois et politiques</t>
  </si>
  <si>
    <t>Reforma de leyes y políticas</t>
  </si>
  <si>
    <t>MCI-00733</t>
  </si>
  <si>
    <t>a1O1R000006c5iVUAQ</t>
  </si>
  <si>
    <t>Stigma and discrimination reduction (TB)</t>
  </si>
  <si>
    <t>Réduction du rejet social et de la discrimination (Tuberculose)</t>
  </si>
  <si>
    <t>Reducción del estigma y la discriminación (TB)</t>
  </si>
  <si>
    <t>MCI-00749</t>
  </si>
  <si>
    <t>a1O1R000006c5ilUAA</t>
  </si>
  <si>
    <t>Collaborative activities with other programs and sectors (TB/HIV)</t>
  </si>
  <si>
    <t>Activités conjointes avec d’autres programmes et secteurs (Tuberculose/VIH)</t>
  </si>
  <si>
    <t>Actividades de colaboración con otros programas y sectores (TB/VIH)</t>
  </si>
  <si>
    <t>MCI-00743</t>
  </si>
  <si>
    <t>a1O1R000006c5ifUAA</t>
  </si>
  <si>
    <t>Community TB/HIV care delivery</t>
  </si>
  <si>
    <t>Prise en charge communautaire de la coïnfection TB/VIH</t>
  </si>
  <si>
    <t>Prestación de servicios comunitarios de TB/VIH</t>
  </si>
  <si>
    <t>MCI-00742</t>
  </si>
  <si>
    <t>a1O1R000006c5ieUAA</t>
  </si>
  <si>
    <t>Engaging all care providers (TB/HIV)</t>
  </si>
  <si>
    <t>Implication de tous les prestataires de soins (Tuberculose/VIH)</t>
  </si>
  <si>
    <t>Involucramiento de todos los proveedores de salud (TB/VIH)</t>
  </si>
  <si>
    <t>MCI-00744</t>
  </si>
  <si>
    <t>a1O1R000006c5igUAA</t>
  </si>
  <si>
    <t>Key Populations (TB/HIV) - Children</t>
  </si>
  <si>
    <t>Populations clés (Tuberculose/VIH) - Enfants</t>
  </si>
  <si>
    <t>Poblaciones clave (TB/VIH): niños</t>
  </si>
  <si>
    <t>MCI-00747</t>
  </si>
  <si>
    <t>a1O1R000006c5ijUAA</t>
  </si>
  <si>
    <t>Key populations (TB/HIV) - Miners and mining communities</t>
  </si>
  <si>
    <t>Populations clés (Tuberculose/VIH) - Mineurs et communautés minières</t>
  </si>
  <si>
    <t>Poblaciones clave (TB/VIH): mineros y comunidades mineras</t>
  </si>
  <si>
    <t>MCI-00746</t>
  </si>
  <si>
    <t>a1O1R000006c5iiUAA</t>
  </si>
  <si>
    <t>Key populations (TB/HIV) - Mobile populations: refugees, migrants and internally displaced people</t>
  </si>
  <si>
    <t>Populations clés (Tuberculose/VIH) - Populations mobiles : réfugiés, migrants et personnes déplacées à l’intérieur de leur pays</t>
  </si>
  <si>
    <t>Poblaciones clave (TB/VIH): poblaciones móviles (refugiados, migrantes y personas desplazadas internamente)</t>
  </si>
  <si>
    <t>MCI-00748</t>
  </si>
  <si>
    <t>a1O1R000006c5ikUAA</t>
  </si>
  <si>
    <t>Key populations (TB/HIV) - Others</t>
  </si>
  <si>
    <t>Populations clés (Tuberculose/VIH) - Autres</t>
  </si>
  <si>
    <t>Poblaciones clave (TB/VIH): otros</t>
  </si>
  <si>
    <t>MCI-00745</t>
  </si>
  <si>
    <t>a1O1R000006c5ihUAA</t>
  </si>
  <si>
    <t>Key populations (TB/HIV) - Prisoners</t>
  </si>
  <si>
    <t>Populations clés (Tuberculose/VIH) - Détenus</t>
  </si>
  <si>
    <t>Poblaciones clave (TB/VIH): personas privadas de libertad</t>
  </si>
  <si>
    <t>MCI-00741</t>
  </si>
  <si>
    <t>a1O1R000006c5idUAA</t>
  </si>
  <si>
    <t>Prevention (TB/HIV)</t>
  </si>
  <si>
    <t>Prévention (Tuberculose/VIH)</t>
  </si>
  <si>
    <t>Prevención (TB/VIH)</t>
  </si>
  <si>
    <t>MCI-00739</t>
  </si>
  <si>
    <t>a1O1R000006c5ibUAA</t>
  </si>
  <si>
    <t>Screening, testing and diagnosis</t>
  </si>
  <si>
    <t>Dépistage, test et diagnostic</t>
  </si>
  <si>
    <t>Tamizaje, prueba y diagnóstico</t>
  </si>
  <si>
    <t>MCI-00738</t>
  </si>
  <si>
    <t>a1O1R000006c5iaUAA</t>
  </si>
  <si>
    <t>TB/HIV collaborative interventions</t>
  </si>
  <si>
    <t>Activités conjointes de lutte contre la tuberculose et le VIH</t>
  </si>
  <si>
    <t>Actividades de colaboración en materia de TB/VIH</t>
  </si>
  <si>
    <t>MCI-00740</t>
  </si>
  <si>
    <t>a1O1R000006c5icUAA</t>
  </si>
  <si>
    <t>Treatment (TB/HIV)</t>
  </si>
  <si>
    <t>Traitement (Tuberculose/VIH)</t>
  </si>
  <si>
    <t>Tratamiento (TB/VIH)</t>
  </si>
  <si>
    <t>MCI-00778</t>
  </si>
  <si>
    <t>a1O1R000006c5jEUAQ</t>
  </si>
  <si>
    <t>Coordination and management of national disease control programs</t>
  </si>
  <si>
    <t>Coordination et gestion des programmes nationaux de lutte contre les maladies</t>
  </si>
  <si>
    <t>Coordinación y gestión de los programas nacionales de control de enfermedades</t>
  </si>
  <si>
    <t>MCI-00779</t>
  </si>
  <si>
    <t>a1O1R000006c5jFUAQ</t>
  </si>
  <si>
    <t>Grant management</t>
  </si>
  <si>
    <t>Gestion des subventions</t>
  </si>
  <si>
    <t>Gestión de subvenciones</t>
  </si>
  <si>
    <t>MCI-00784</t>
  </si>
  <si>
    <t>a1O1R000006c5jKUAQ</t>
  </si>
  <si>
    <t>Avoidance, reduction and management of health care waste</t>
  </si>
  <si>
    <t>Prévention, réduction et gestion des déchets médicaux</t>
  </si>
  <si>
    <t>Gestión de los residuos de la atención sanitaria</t>
  </si>
  <si>
    <t>MCI-00780</t>
  </si>
  <si>
    <t>a1O1R000006c5jGUAQ</t>
  </si>
  <si>
    <t>Policy, strategy, governance</t>
  </si>
  <si>
    <t>Politique, stratégie, gouvernance</t>
  </si>
  <si>
    <t>Política, estrategia, gobernanza</t>
  </si>
  <si>
    <t>MCI-00782</t>
  </si>
  <si>
    <t>a1O1R000006c5jIUAQ</t>
  </si>
  <si>
    <t>Procurement capacity</t>
  </si>
  <si>
    <t>Capacité en matière d’approvisionnement</t>
  </si>
  <si>
    <t>Capacidad de adquisición</t>
  </si>
  <si>
    <t>MCI-00783</t>
  </si>
  <si>
    <t>a1O1R000006c5jJUAQ</t>
  </si>
  <si>
    <t>Regulatory/quality assurance support</t>
  </si>
  <si>
    <t>Soutien en matière d’assurance qualité/réglementation</t>
  </si>
  <si>
    <t>Apoyo regulador/aseguramiento de la calidad</t>
  </si>
  <si>
    <t>MCI-00781</t>
  </si>
  <si>
    <t>a1O1R000006c5jHUAQ</t>
  </si>
  <si>
    <t>Storage and distribution capacity</t>
  </si>
  <si>
    <t>Capacité de stockage et de distribution</t>
  </si>
  <si>
    <t>Capacidad de almacenamiento y distribución</t>
  </si>
  <si>
    <t>MCI-00789</t>
  </si>
  <si>
    <t>a1O1R000006c5jPUAQ</t>
  </si>
  <si>
    <t>Administrative and finance data sources</t>
  </si>
  <si>
    <t>Sources de données administratives et financières</t>
  </si>
  <si>
    <t>Fuentes de los datos financieros y administrativos</t>
  </si>
  <si>
    <t>MCI-00787</t>
  </si>
  <si>
    <t>a1O1R000006c5jNUAQ</t>
  </si>
  <si>
    <t>Analysis, evaluations, reviews and transparency</t>
  </si>
  <si>
    <t>Analyse, évaluations, revue et transparence</t>
  </si>
  <si>
    <t>Análisis, evaluaciones, revisión y transparencia</t>
  </si>
  <si>
    <t>MCI-00790</t>
  </si>
  <si>
    <t>a1O1R000006c5jQUAQ</t>
  </si>
  <si>
    <t>Civil registration and vital statistics</t>
  </si>
  <si>
    <t>Registre et statistiques de l'état civil</t>
  </si>
  <si>
    <t>Registro civil y estadísticas vitales</t>
  </si>
  <si>
    <t>MCI-00786</t>
  </si>
  <si>
    <t>a1O1R000006c5jMUAQ</t>
  </si>
  <si>
    <t>Program and data quality</t>
  </si>
  <si>
    <t>Qualité des données et programmes</t>
  </si>
  <si>
    <t>Calidad del programa y los datos</t>
  </si>
  <si>
    <t>MCI-00785</t>
  </si>
  <si>
    <t>a1O1R000006c5jLUAQ</t>
  </si>
  <si>
    <t>Routine reporting</t>
  </si>
  <si>
    <t>Rapportage des données de routine</t>
  </si>
  <si>
    <t>Informes rutinarios</t>
  </si>
  <si>
    <t>MCI-00788</t>
  </si>
  <si>
    <t>a1O1R000006c5jOUAQ</t>
  </si>
  <si>
    <t>Surveys</t>
  </si>
  <si>
    <t>Enquêtes</t>
  </si>
  <si>
    <t>Encuestas</t>
  </si>
  <si>
    <t>MCI-00795</t>
  </si>
  <si>
    <t>a1O1R000006c5jVUAQ</t>
  </si>
  <si>
    <t>Community health workers: Education and production</t>
  </si>
  <si>
    <t>Agents de santé communautaires : Éducation et production</t>
  </si>
  <si>
    <t>Trabajadores de salud comunitarios: educación y producción</t>
  </si>
  <si>
    <t>MCI-00797</t>
  </si>
  <si>
    <t>a1O1R000006c5jXUAQ</t>
  </si>
  <si>
    <t>Community health workers: In-service training</t>
  </si>
  <si>
    <t>Agents de santé communautaires : Formation continue</t>
  </si>
  <si>
    <t>Trabajadores de salud comunitarios: formación durante la prestación de los servicios</t>
  </si>
  <si>
    <t>MCI-00796</t>
  </si>
  <si>
    <t>a1O1R000006c5jWUAQ</t>
  </si>
  <si>
    <t>Community health workers: Remuneration and deployment</t>
  </si>
  <si>
    <t>Agents de santé communautaires : Rémunération et déploiement</t>
  </si>
  <si>
    <t>Trabajadores de salud comunitarios: remuneración y despliegue</t>
  </si>
  <si>
    <t>MCI-00791</t>
  </si>
  <si>
    <t>a1O1R000006c5jRUAQ</t>
  </si>
  <si>
    <t>Education and production of new health workers (excluding community health workers)</t>
  </si>
  <si>
    <t>Éducation et production de nouveaux travailleurs de santé (à l’exception des agents de santé communautaires)</t>
  </si>
  <si>
    <t>Educación y producción de nuevos trabajadores de  salud (excepto los trabajadores de la salud comunitarios)</t>
  </si>
  <si>
    <t>MCI-00794</t>
  </si>
  <si>
    <t>a1O1R000006c5jUUAQ</t>
  </si>
  <si>
    <t>HRH policy and governance</t>
  </si>
  <si>
    <t>Politiques et gouvernance relatives aux ressources humaines pour la santé (RHS)</t>
  </si>
  <si>
    <t>Política y gobernanza de Recursos Humanos de Salud</t>
  </si>
  <si>
    <t>MCI-00793</t>
  </si>
  <si>
    <t>a1O1R000006c5jTUAQ</t>
  </si>
  <si>
    <t>In-service training (excluding community health workers)</t>
  </si>
  <si>
    <t>Formation continue (à l’exception des agents de santé communautaires)</t>
  </si>
  <si>
    <t>Formación durante la prestación de servicios (excepto los trabajadores de  salud comunitarios)</t>
  </si>
  <si>
    <t>MCI-00792</t>
  </si>
  <si>
    <t>a1O1R000006c5jSUAQ</t>
  </si>
  <si>
    <t>Remuneration &amp; deployment of existing/new staff (excluding community health workers)</t>
  </si>
  <si>
    <t>Rémunération et déploiement de personnel existant/nouveau personnel (à l’exception des agents de santé communautaires)</t>
  </si>
  <si>
    <t>Remuneración y despliegue de personal nuevo/existente (excepto los trabajadores de la salud comunitarios)</t>
  </si>
  <si>
    <t>MCI-00798</t>
  </si>
  <si>
    <t>a1O1R000006c5jYUAQ</t>
  </si>
  <si>
    <t>Quality of care</t>
  </si>
  <si>
    <t>Qualité des soins</t>
  </si>
  <si>
    <t>Calidad de la atención</t>
  </si>
  <si>
    <t>MCI-00800</t>
  </si>
  <si>
    <t>a1O1R000006c5jaUAA</t>
  </si>
  <si>
    <t>Service delivery infrastructure</t>
  </si>
  <si>
    <t>Infrastructures de prestation de services</t>
  </si>
  <si>
    <t>Infraestructura de la prestación de servicios</t>
  </si>
  <si>
    <t>MCI-00799</t>
  </si>
  <si>
    <t>a1O1R000006c5jZUAQ</t>
  </si>
  <si>
    <t>Service organization and facility management</t>
  </si>
  <si>
    <t>Organisation des services et gestion des établissements de santré</t>
  </si>
  <si>
    <t>Organización de los servicios y gestión de establecimientos de salud</t>
  </si>
  <si>
    <t>MCI-00801</t>
  </si>
  <si>
    <t>a1O1R000006c5jbUAA</t>
  </si>
  <si>
    <t>Public financial management (country or donor harmonized) systems</t>
  </si>
  <si>
    <t>Systèmes de gestion financière publique (nationaux ou harmonisés par les donateurs)</t>
  </si>
  <si>
    <t>Sistemas de gestión financiera pública (nacionales o armonizados de donantes)</t>
  </si>
  <si>
    <t>MCI-00802</t>
  </si>
  <si>
    <t>a1O1R000006c5jcUAA</t>
  </si>
  <si>
    <t>Routine grant financial management</t>
  </si>
  <si>
    <t>Gestion financière courante des subventions</t>
  </si>
  <si>
    <t>Gestión financiera ordinaria de las subvenciones</t>
  </si>
  <si>
    <t>MCI-00803</t>
  </si>
  <si>
    <t>a1O1R000006c5jdUAA</t>
  </si>
  <si>
    <t>National health sector strategies and financing</t>
  </si>
  <si>
    <t>Financement et stratégies du secteur national de la santé</t>
  </si>
  <si>
    <t>Estrategias y financiamiento del sector nacional de la salud</t>
  </si>
  <si>
    <t>MCI-00804</t>
  </si>
  <si>
    <t>a1O1R000006c5jeUAA</t>
  </si>
  <si>
    <t>Policy and planning for national disease control programs</t>
  </si>
  <si>
    <t>Politique et planification des programmes nationaux de lutte contre la maladie</t>
  </si>
  <si>
    <t>Política y planificación para los programas nacionales de control de enfermedades</t>
  </si>
  <si>
    <t>MCI-00805</t>
  </si>
  <si>
    <t>a1O1R000006c5jfUAA</t>
  </si>
  <si>
    <t>Community-based monitoring</t>
  </si>
  <si>
    <t>Suivi réalisé par la communauté</t>
  </si>
  <si>
    <t>Monitoreo a nivel comunitario</t>
  </si>
  <si>
    <t>MCI-00806</t>
  </si>
  <si>
    <t>a1O1R000006c5jgUAA</t>
  </si>
  <si>
    <t>Community-led advocacy and research</t>
  </si>
  <si>
    <t>Plaidoyer mené par la communauté et recherche</t>
  </si>
  <si>
    <t>Sensibilización e investigación dirigidas por la comunidad</t>
  </si>
  <si>
    <t>MCI-00808</t>
  </si>
  <si>
    <t>a1O1R000006c5jiUAA</t>
  </si>
  <si>
    <t>Institutional capacity building, planning and leadership development</t>
  </si>
  <si>
    <t>Renforcement de la capacité institutionnelle, planification de développement du leadership</t>
  </si>
  <si>
    <t>Creación de capacidad institucional, planificación y desarrollo del liderazgo</t>
  </si>
  <si>
    <t>MCI-00807</t>
  </si>
  <si>
    <t>a1O1R000006c5jhUAA</t>
  </si>
  <si>
    <t>Social mobilization, building community linkages and coordination</t>
  </si>
  <si>
    <t>Mobilisation sociale, établissement de liens avec la communauté et coordination</t>
  </si>
  <si>
    <t>Movilización social, creación de vínculos comunitarios y coordinación</t>
  </si>
  <si>
    <t>MCI-00812</t>
  </si>
  <si>
    <t>a1O1R000006c5jmUAA</t>
  </si>
  <si>
    <t>Information systems and integrated specimen transport networks</t>
  </si>
  <si>
    <t>Systèmes d’information et réseaux intégrés de transports d’échantillons</t>
  </si>
  <si>
    <t>Sistemas de información y redes de transporte de muestras integradas</t>
  </si>
  <si>
    <t>MCI-00810</t>
  </si>
  <si>
    <t>a1O1R000006c5jkUAA</t>
  </si>
  <si>
    <t>Infrastructure and equipment management systems</t>
  </si>
  <si>
    <t>Infrastructure et systèmes de gestion de l’équipement</t>
  </si>
  <si>
    <t>Sistemas de gestión de infraestructuras y equipos</t>
  </si>
  <si>
    <t>MCI-00813</t>
  </si>
  <si>
    <t>a1O1R000006c5jnUAA</t>
  </si>
  <si>
    <t>Laboratory supply chain systems</t>
  </si>
  <si>
    <t>Systèmes de chaînes d’approvisionnement des laboratoires</t>
  </si>
  <si>
    <t>Sistemas de cadena de suministros para los laboratorios</t>
  </si>
  <si>
    <t>MCI-00809</t>
  </si>
  <si>
    <t>a1O1R000006c5jjUAA</t>
  </si>
  <si>
    <t>National laboratory governance and management structures</t>
  </si>
  <si>
    <t>Structures de gestion et de gouvernance du laboratoire national</t>
  </si>
  <si>
    <t>Estructuras de gestión y gobernanza de los laboratorios nacionales</t>
  </si>
  <si>
    <t>MCI-00811</t>
  </si>
  <si>
    <t>a1O1R000006c5jlUAA</t>
  </si>
  <si>
    <t>Quality management systems and accreditation</t>
  </si>
  <si>
    <t>Systèmes de gestion de la qualité et homologation</t>
  </si>
  <si>
    <t>Sistemas de gestión de la calidad y acreditación</t>
  </si>
  <si>
    <t>MCI-00814</t>
  </si>
  <si>
    <t>a1O1R000006c5joUAA</t>
  </si>
  <si>
    <t>MCI-01237</t>
  </si>
  <si>
    <t>a1O3p000003OASiEAO</t>
  </si>
  <si>
    <t>COVID-19 control and containment including health systems strengthening</t>
  </si>
  <si>
    <t>Contrôle et confinement relatif au COVID-19, y compris le renforcement des systèmes de santé</t>
  </si>
  <si>
    <t>Control y contención relacionada a COVID-19, incluyendo el fortalecimiento de los sistemas de salud</t>
  </si>
  <si>
    <t>MCI-01238</t>
  </si>
  <si>
    <t>a1O3p000003OASnEAO</t>
  </si>
  <si>
    <t>Risk mitigation for disease programs</t>
  </si>
  <si>
    <t>Atténuation des risques pour les programmes de lutte contre les maladies</t>
  </si>
  <si>
    <t>Mitigación de riesgos para los programas de las enfermedades</t>
  </si>
  <si>
    <t>AR-01594</t>
  </si>
  <si>
    <t>Ministry of Health of the Republic of El Salvador</t>
  </si>
  <si>
    <t>0013600000xoEFgAAM</t>
  </si>
  <si>
    <t>a1236000007WBlZAAW</t>
  </si>
  <si>
    <t>AR-01592</t>
  </si>
  <si>
    <t>a1236000007WBlXAAW</t>
  </si>
  <si>
    <t>AR-01593</t>
  </si>
  <si>
    <t>a1236000007WBlYAAW</t>
  </si>
  <si>
    <t>AR-01126</t>
  </si>
  <si>
    <t>Plan International, Inc.</t>
  </si>
  <si>
    <t>0013600000xoEHAAA2</t>
  </si>
  <si>
    <t>a1236000007WBe1AAG</t>
  </si>
  <si>
    <t>AR-02636</t>
  </si>
  <si>
    <t>a1236000007WC2NAAW</t>
  </si>
  <si>
    <t>AR-04178</t>
  </si>
  <si>
    <t>a1236000009dRoyAAE</t>
  </si>
  <si>
    <t>AR-04187</t>
  </si>
  <si>
    <t>a1236000009dRrlAAE</t>
  </si>
  <si>
    <t>ID-308313</t>
  </si>
  <si>
    <t>II-34040</t>
  </si>
  <si>
    <t>a1G3p000005YSSUEA4</t>
  </si>
  <si>
    <t>ID-308314</t>
  </si>
  <si>
    <t>a1G3p000005YSSVEA4</t>
  </si>
  <si>
    <t>ID-308315</t>
  </si>
  <si>
    <t>a1G3p000005YSSWEA4</t>
  </si>
  <si>
    <t>ID-308316</t>
  </si>
  <si>
    <t>a1G3p000005YSSXEA4</t>
  </si>
  <si>
    <t>ID-308317</t>
  </si>
  <si>
    <t>a1G3p000005YSSYEA4</t>
  </si>
  <si>
    <t>ID-308318</t>
  </si>
  <si>
    <t>a1G3p000005YSSZEA4</t>
  </si>
  <si>
    <t>ID-308319</t>
  </si>
  <si>
    <t>a1G3p000005YSSaEAO</t>
  </si>
  <si>
    <t>ID-308320</t>
  </si>
  <si>
    <t>a1G3p000005YSSbEAO</t>
  </si>
  <si>
    <t>ID-308321</t>
  </si>
  <si>
    <t>a1G3p000005YSScEAO</t>
  </si>
  <si>
    <t>ID-308322</t>
  </si>
  <si>
    <t>a1G3p000005YSSdEAO</t>
  </si>
  <si>
    <t>ID-308323</t>
  </si>
  <si>
    <t>II-34041</t>
  </si>
  <si>
    <t>a1G3p000005YSSeEAO</t>
  </si>
  <si>
    <t>ID-308324</t>
  </si>
  <si>
    <t>a1G3p000005YSSfEAO</t>
  </si>
  <si>
    <t>ID-308325</t>
  </si>
  <si>
    <t>a1G3p000005YSSgEAO</t>
  </si>
  <si>
    <t>ID-308326</t>
  </si>
  <si>
    <t>a1G3p000005YSShEAO</t>
  </si>
  <si>
    <t>ID-308327</t>
  </si>
  <si>
    <t>a1G3p000005YSSiEAO</t>
  </si>
  <si>
    <t>ID-308328</t>
  </si>
  <si>
    <t>a1G3p000005YSSjEAO</t>
  </si>
  <si>
    <t>ID-308329</t>
  </si>
  <si>
    <t>a1G3p000005YSSkEAO</t>
  </si>
  <si>
    <t>ID-308330</t>
  </si>
  <si>
    <t>a1G3p000005YSSlEAO</t>
  </si>
  <si>
    <t>ID-308331</t>
  </si>
  <si>
    <t>a1G3p000005YSSmEAO</t>
  </si>
  <si>
    <t>ID-308332</t>
  </si>
  <si>
    <t>a1G3p000005YSSnEAO</t>
  </si>
  <si>
    <t>ID-308333</t>
  </si>
  <si>
    <t>II-34042</t>
  </si>
  <si>
    <t>a1G3p000005YSSoEAO</t>
  </si>
  <si>
    <t>ID-308334</t>
  </si>
  <si>
    <t>a1G3p000005YSSpEAO</t>
  </si>
  <si>
    <t>ID-308335</t>
  </si>
  <si>
    <t>a1G3p000005YSSqEAO</t>
  </si>
  <si>
    <t>ID-308336</t>
  </si>
  <si>
    <t>a1G3p000005YSSrEAO</t>
  </si>
  <si>
    <t>ID-308337</t>
  </si>
  <si>
    <t>a1G3p000005YSSsEAO</t>
  </si>
  <si>
    <t>ID-308338</t>
  </si>
  <si>
    <t>a1G3p000005YSStEAO</t>
  </si>
  <si>
    <t>ID-308339</t>
  </si>
  <si>
    <t>a1G3p000005YSSuEAO</t>
  </si>
  <si>
    <t>ID-308340</t>
  </si>
  <si>
    <t>a1G3p000005YSSvEAO</t>
  </si>
  <si>
    <t>ID-308341</t>
  </si>
  <si>
    <t>a1G3p000005YSSwEAO</t>
  </si>
  <si>
    <t>ID-308342</t>
  </si>
  <si>
    <t>a1G3p000005YSSxEAO</t>
  </si>
  <si>
    <t>ID-308343</t>
  </si>
  <si>
    <t>II-34043</t>
  </si>
  <si>
    <t>a1G3p000005YSSyEAO</t>
  </si>
  <si>
    <t>ID-308344</t>
  </si>
  <si>
    <t>a1G3p000005YSSzEAO</t>
  </si>
  <si>
    <t>ID-308345</t>
  </si>
  <si>
    <t>a1G3p000005YST0EAO</t>
  </si>
  <si>
    <t>ID-308346</t>
  </si>
  <si>
    <t>a1G3p000005YST1EAO</t>
  </si>
  <si>
    <t>ID-308347</t>
  </si>
  <si>
    <t>a1G3p000005YST2EAO</t>
  </si>
  <si>
    <t>ID-308348</t>
  </si>
  <si>
    <t>a1G3p000005YST3EAO</t>
  </si>
  <si>
    <t>ID-308349</t>
  </si>
  <si>
    <t>a1G3p000005YST4EAO</t>
  </si>
  <si>
    <t>ID-308350</t>
  </si>
  <si>
    <t>a1G3p000005YST5EAO</t>
  </si>
  <si>
    <t>ID-308351</t>
  </si>
  <si>
    <t>a1G3p000005YST6EAO</t>
  </si>
  <si>
    <t>ID-308352</t>
  </si>
  <si>
    <t>a1G3p000005YST7EAO</t>
  </si>
  <si>
    <t>ID-308353</t>
  </si>
  <si>
    <t>II-34044</t>
  </si>
  <si>
    <t>a1G3p000005YST8EAO</t>
  </si>
  <si>
    <t>ID-308354</t>
  </si>
  <si>
    <t>a1G3p000005YST9EAO</t>
  </si>
  <si>
    <t>ID-308355</t>
  </si>
  <si>
    <t>a1G3p000005YSTAEA4</t>
  </si>
  <si>
    <t>ID-308356</t>
  </si>
  <si>
    <t>a1G3p000005YSTBEA4</t>
  </si>
  <si>
    <t>ID-308357</t>
  </si>
  <si>
    <t>a1G3p000005YSTCEA4</t>
  </si>
  <si>
    <t>ID-308358</t>
  </si>
  <si>
    <t>a1G3p000005YSTDEA4</t>
  </si>
  <si>
    <t>ID-308359</t>
  </si>
  <si>
    <t>a1G3p000005YSTEEA4</t>
  </si>
  <si>
    <t>ID-308360</t>
  </si>
  <si>
    <t>a1G3p000005YSTFEA4</t>
  </si>
  <si>
    <t>ID-308361</t>
  </si>
  <si>
    <t>a1G3p000005YSTGEA4</t>
  </si>
  <si>
    <t>ID-308362</t>
  </si>
  <si>
    <t>a1G3p000005YSTHEA4</t>
  </si>
  <si>
    <t>ID-308363</t>
  </si>
  <si>
    <t>II-34045</t>
  </si>
  <si>
    <t>a1G3p000005YSTIEA4</t>
  </si>
  <si>
    <t>ID-308364</t>
  </si>
  <si>
    <t>a1G3p000005YSTJEA4</t>
  </si>
  <si>
    <t>ID-308365</t>
  </si>
  <si>
    <t>a1G3p000005YSTKEA4</t>
  </si>
  <si>
    <t>ID-308366</t>
  </si>
  <si>
    <t>a1G3p000005YSTLEA4</t>
  </si>
  <si>
    <t>ID-308367</t>
  </si>
  <si>
    <t>a1G3p000005YSTMEA4</t>
  </si>
  <si>
    <t>ID-308368</t>
  </si>
  <si>
    <t>a1G3p000005YSTNEA4</t>
  </si>
  <si>
    <t>ID-308369</t>
  </si>
  <si>
    <t>a1G3p000005YSTOEA4</t>
  </si>
  <si>
    <t>ID-308370</t>
  </si>
  <si>
    <t>a1G3p000005YSTPEA4</t>
  </si>
  <si>
    <t>ID-308371</t>
  </si>
  <si>
    <t>a1G3p000005YSTQEA4</t>
  </si>
  <si>
    <t>ID-308372</t>
  </si>
  <si>
    <t>a1G3p000005YSTREA4</t>
  </si>
  <si>
    <t>ID-308373</t>
  </si>
  <si>
    <t>II-34046</t>
  </si>
  <si>
    <t>a1G3p000005YSTSEA4</t>
  </si>
  <si>
    <t>ID-308374</t>
  </si>
  <si>
    <t>a1G3p000005YSTTEA4</t>
  </si>
  <si>
    <t>ID-308375</t>
  </si>
  <si>
    <t>a1G3p000005YSTUEA4</t>
  </si>
  <si>
    <t>ID-308376</t>
  </si>
  <si>
    <t>a1G3p000005YSTVEA4</t>
  </si>
  <si>
    <t>ID-308377</t>
  </si>
  <si>
    <t>a1G3p000005YSTWEA4</t>
  </si>
  <si>
    <t>ID-308378</t>
  </si>
  <si>
    <t>a1G3p000005YSTXEA4</t>
  </si>
  <si>
    <t>ID-308379</t>
  </si>
  <si>
    <t>a1G3p000005YSTYEA4</t>
  </si>
  <si>
    <t>ID-308380</t>
  </si>
  <si>
    <t>a1G3p000005YSTZEA4</t>
  </si>
  <si>
    <t>ID-308381</t>
  </si>
  <si>
    <t>a1G3p000005YSTaEAO</t>
  </si>
  <si>
    <t>ID-308382</t>
  </si>
  <si>
    <t>a1G3p000005YSTbEAO</t>
  </si>
  <si>
    <t>ID-308383</t>
  </si>
  <si>
    <t>II-34047</t>
  </si>
  <si>
    <t>a1G3p000005YSTcEAO</t>
  </si>
  <si>
    <t>ID-308384</t>
  </si>
  <si>
    <t>a1G3p000005YSTdEAO</t>
  </si>
  <si>
    <t>ID-308385</t>
  </si>
  <si>
    <t>a1G3p000005YSTeEAO</t>
  </si>
  <si>
    <t>ID-308386</t>
  </si>
  <si>
    <t>a1G3p000005YSTfEAO</t>
  </si>
  <si>
    <t>ID-308387</t>
  </si>
  <si>
    <t>a1G3p000005YSTgEAO</t>
  </si>
  <si>
    <t>ID-308388</t>
  </si>
  <si>
    <t>a1G3p000005YSThEAO</t>
  </si>
  <si>
    <t>ID-308389</t>
  </si>
  <si>
    <t>a1G3p000005YSTiEAO</t>
  </si>
  <si>
    <t>ID-308390</t>
  </si>
  <si>
    <t>a1G3p000005YSTjEAO</t>
  </si>
  <si>
    <t>ID-308391</t>
  </si>
  <si>
    <t>a1G3p000005YSTkEAO</t>
  </si>
  <si>
    <t>ID-308392</t>
  </si>
  <si>
    <t>a1G3p000005YSTlEAO</t>
  </si>
  <si>
    <t>ID-308393</t>
  </si>
  <si>
    <t>II-34048</t>
  </si>
  <si>
    <t>a1G3p000005YSTmEAO</t>
  </si>
  <si>
    <t>ID-308394</t>
  </si>
  <si>
    <t>a1G3p000005YSTnEAO</t>
  </si>
  <si>
    <t>ID-308395</t>
  </si>
  <si>
    <t>a1G3p000005YSToEAO</t>
  </si>
  <si>
    <t>ID-308396</t>
  </si>
  <si>
    <t>a1G3p000005YSTpEAO</t>
  </si>
  <si>
    <t>ID-308397</t>
  </si>
  <si>
    <t>a1G3p000005YSTqEAO</t>
  </si>
  <si>
    <t>ID-308398</t>
  </si>
  <si>
    <t>a1G3p000005YSTrEAO</t>
  </si>
  <si>
    <t>ID-308399</t>
  </si>
  <si>
    <t>a1G3p000005YSTsEAO</t>
  </si>
  <si>
    <t>ID-308400</t>
  </si>
  <si>
    <t>a1G3p000005YSTtEAO</t>
  </si>
  <si>
    <t>ID-308401</t>
  </si>
  <si>
    <t>a1G3p000005YSTuEAO</t>
  </si>
  <si>
    <t>ID-308402</t>
  </si>
  <si>
    <t>a1G3p000005YSTvEAO</t>
  </si>
  <si>
    <t>ID-308403</t>
  </si>
  <si>
    <t>II-34049</t>
  </si>
  <si>
    <t>a1G3p000005YSTwEAO</t>
  </si>
  <si>
    <t>ID-308404</t>
  </si>
  <si>
    <t>a1G3p000005YSTxEAO</t>
  </si>
  <si>
    <t>ID-308405</t>
  </si>
  <si>
    <t>a1G3p000005YSTyEAO</t>
  </si>
  <si>
    <t>ID-308406</t>
  </si>
  <si>
    <t>a1G3p000005YSTzEAO</t>
  </si>
  <si>
    <t>ID-308407</t>
  </si>
  <si>
    <t>a1G3p000005YSU0EAO</t>
  </si>
  <si>
    <t>ID-308408</t>
  </si>
  <si>
    <t>a1G3p000005YSU1EAO</t>
  </si>
  <si>
    <t>ID-308409</t>
  </si>
  <si>
    <t>a1G3p000005YSU2EAO</t>
  </si>
  <si>
    <t>ID-308410</t>
  </si>
  <si>
    <t>a1G3p000005YSU3EAO</t>
  </si>
  <si>
    <t>ID-308411</t>
  </si>
  <si>
    <t>a1G3p000005YSU4EAO</t>
  </si>
  <si>
    <t>ID-308412</t>
  </si>
  <si>
    <t>a1G3p000005YSU5EAO</t>
  </si>
  <si>
    <t>ID-308413</t>
  </si>
  <si>
    <t>II-34050</t>
  </si>
  <si>
    <t>a1G3p000005YSU6EAO</t>
  </si>
  <si>
    <t>ID-308414</t>
  </si>
  <si>
    <t>a1G3p000005YSU7EAO</t>
  </si>
  <si>
    <t>ID-308415</t>
  </si>
  <si>
    <t>a1G3p000005YSU8EAO</t>
  </si>
  <si>
    <t>ID-308416</t>
  </si>
  <si>
    <t>a1G3p000005YSU9EAO</t>
  </si>
  <si>
    <t>ID-308417</t>
  </si>
  <si>
    <t>a1G3p000005YSUAEA4</t>
  </si>
  <si>
    <t>ID-308418</t>
  </si>
  <si>
    <t>a1G3p000005YSUBEA4</t>
  </si>
  <si>
    <t>ID-308419</t>
  </si>
  <si>
    <t>a1G3p000005YSUCEA4</t>
  </si>
  <si>
    <t>ID-308420</t>
  </si>
  <si>
    <t>a1G3p000005YSUDEA4</t>
  </si>
  <si>
    <t>ID-308421</t>
  </si>
  <si>
    <t>a1G3p000005YSUEEA4</t>
  </si>
  <si>
    <t>ID-308422</t>
  </si>
  <si>
    <t>a1G3p000005YSUFEA4</t>
  </si>
  <si>
    <t>ID-308423</t>
  </si>
  <si>
    <t>II-34051</t>
  </si>
  <si>
    <t>a1G3p000005YSUGEA4</t>
  </si>
  <si>
    <t>ID-308424</t>
  </si>
  <si>
    <t>a1G3p000005YSUHEA4</t>
  </si>
  <si>
    <t>ID-308425</t>
  </si>
  <si>
    <t>a1G3p000005YSUIEA4</t>
  </si>
  <si>
    <t>ID-308426</t>
  </si>
  <si>
    <t>a1G3p000005YSUJEA4</t>
  </si>
  <si>
    <t>ID-308427</t>
  </si>
  <si>
    <t>a1G3p000005YSUKEA4</t>
  </si>
  <si>
    <t>ID-308428</t>
  </si>
  <si>
    <t>a1G3p000005YSULEA4</t>
  </si>
  <si>
    <t>ID-308429</t>
  </si>
  <si>
    <t>a1G3p000005YSUMEA4</t>
  </si>
  <si>
    <t>ID-308430</t>
  </si>
  <si>
    <t>a1G3p000005YSUNEA4</t>
  </si>
  <si>
    <t>ID-308431</t>
  </si>
  <si>
    <t>a1G3p000005YSUOEA4</t>
  </si>
  <si>
    <t>ID-308432</t>
  </si>
  <si>
    <t>a1G3p000005YSUPEA4</t>
  </si>
  <si>
    <t>ID-308433</t>
  </si>
  <si>
    <t>II-34052</t>
  </si>
  <si>
    <t>a1G3p000005YSUQEA4</t>
  </si>
  <si>
    <t>ID-308434</t>
  </si>
  <si>
    <t>a1G3p000005YSUREA4</t>
  </si>
  <si>
    <t>ID-308435</t>
  </si>
  <si>
    <t>a1G3p000005YSUSEA4</t>
  </si>
  <si>
    <t>ID-308436</t>
  </si>
  <si>
    <t>a1G3p000005YSUTEA4</t>
  </si>
  <si>
    <t>ID-308437</t>
  </si>
  <si>
    <t>a1G3p000005YSUUEA4</t>
  </si>
  <si>
    <t>ID-308438</t>
  </si>
  <si>
    <t>a1G3p000005YSUVEA4</t>
  </si>
  <si>
    <t>ID-308439</t>
  </si>
  <si>
    <t>a1G3p000005YSUWEA4</t>
  </si>
  <si>
    <t>ID-308440</t>
  </si>
  <si>
    <t>a1G3p000005YSUXEA4</t>
  </si>
  <si>
    <t>ID-308441</t>
  </si>
  <si>
    <t>a1G3p000005YSUYEA4</t>
  </si>
  <si>
    <t>ID-308442</t>
  </si>
  <si>
    <t>a1G3p000005YSUZEA4</t>
  </si>
  <si>
    <t>ID-308443</t>
  </si>
  <si>
    <t>II-34053</t>
  </si>
  <si>
    <t>a1G3p000005YSUaEAO</t>
  </si>
  <si>
    <t>ID-308444</t>
  </si>
  <si>
    <t>a1G3p000005YSUbEAO</t>
  </si>
  <si>
    <t>ID-308445</t>
  </si>
  <si>
    <t>a1G3p000005YSUcEAO</t>
  </si>
  <si>
    <t>ID-308446</t>
  </si>
  <si>
    <t>a1G3p000005YSUdEAO</t>
  </si>
  <si>
    <t>ID-308447</t>
  </si>
  <si>
    <t>a1G3p000005YSUeEAO</t>
  </si>
  <si>
    <t>ID-308448</t>
  </si>
  <si>
    <t>a1G3p000005YSUfEAO</t>
  </si>
  <si>
    <t>ID-308449</t>
  </si>
  <si>
    <t>a1G3p000005YSUgEAO</t>
  </si>
  <si>
    <t>ID-308450</t>
  </si>
  <si>
    <t>a1G3p000005YSUhEAO</t>
  </si>
  <si>
    <t>ID-308451</t>
  </si>
  <si>
    <t>a1G3p000005YSUiEAO</t>
  </si>
  <si>
    <t>ID-308452</t>
  </si>
  <si>
    <t>a1G3p000005YSUjEAO</t>
  </si>
  <si>
    <t>ID-308453</t>
  </si>
  <si>
    <t>II-34054</t>
  </si>
  <si>
    <t>a1G3p000005YSUkEAO</t>
  </si>
  <si>
    <t>ID-308454</t>
  </si>
  <si>
    <t>a1G3p000005YSUlEAO</t>
  </si>
  <si>
    <t>ID-308455</t>
  </si>
  <si>
    <t>a1G3p000005YSUmEAO</t>
  </si>
  <si>
    <t>ID-308456</t>
  </si>
  <si>
    <t>a1G3p000005YSUnEAO</t>
  </si>
  <si>
    <t>ID-308457</t>
  </si>
  <si>
    <t>a1G3p000005YSUoEAO</t>
  </si>
  <si>
    <t>ID-308458</t>
  </si>
  <si>
    <t>a1G3p000005YSUpEAO</t>
  </si>
  <si>
    <t>ID-308459</t>
  </si>
  <si>
    <t>a1G3p000005YSUqEAO</t>
  </si>
  <si>
    <t>ID-308460</t>
  </si>
  <si>
    <t>a1G3p000005YSUrEAO</t>
  </si>
  <si>
    <t>ID-308461</t>
  </si>
  <si>
    <t>a1G3p000005YSUsEAO</t>
  </si>
  <si>
    <t>ID-308462</t>
  </si>
  <si>
    <t>a1G3p000005YSUtEAO</t>
  </si>
  <si>
    <t>ODN-304369</t>
  </si>
  <si>
    <t>OI-33312</t>
  </si>
  <si>
    <t>a1V3p000004kPOQEA2</t>
  </si>
  <si>
    <t>ODN-304370</t>
  </si>
  <si>
    <t>a1V3p000004kPOREA2</t>
  </si>
  <si>
    <t>ODN-304371</t>
  </si>
  <si>
    <t>a1V3p000004kPOSEA2</t>
  </si>
  <si>
    <t>ODN-304372</t>
  </si>
  <si>
    <t>a1V3p000004kPOTEA2</t>
  </si>
  <si>
    <t>ODN-304373</t>
  </si>
  <si>
    <t>a1V3p000004kPOUEA2</t>
  </si>
  <si>
    <t>ODN-304374</t>
  </si>
  <si>
    <t>a1V3p000004kPOVEA2</t>
  </si>
  <si>
    <t>ODN-304375</t>
  </si>
  <si>
    <t>a1V3p000004kPOWEA2</t>
  </si>
  <si>
    <t>ODN-304376</t>
  </si>
  <si>
    <t>a1V3p000004kPOXEA2</t>
  </si>
  <si>
    <t>ODN-304377</t>
  </si>
  <si>
    <t>a1V3p000004kPOYEA2</t>
  </si>
  <si>
    <t>ODN-304378</t>
  </si>
  <si>
    <t>a1V3p000004kPOZEA2</t>
  </si>
  <si>
    <t>ODN-304379</t>
  </si>
  <si>
    <t>OI-33313</t>
  </si>
  <si>
    <t>a1V3p000004kPOaEAM</t>
  </si>
  <si>
    <t>ODN-304380</t>
  </si>
  <si>
    <t>a1V3p000004kPObEAM</t>
  </si>
  <si>
    <t>ODN-304381</t>
  </si>
  <si>
    <t>a1V3p000004kPOcEAM</t>
  </si>
  <si>
    <t>ODN-304382</t>
  </si>
  <si>
    <t>a1V3p000004kPOdEAM</t>
  </si>
  <si>
    <t>ODN-304383</t>
  </si>
  <si>
    <t>a1V3p000004kPOeEAM</t>
  </si>
  <si>
    <t>ODN-304384</t>
  </si>
  <si>
    <t>a1V3p000004kPOfEAM</t>
  </si>
  <si>
    <t>ODN-304385</t>
  </si>
  <si>
    <t>a1V3p000004kPOgEAM</t>
  </si>
  <si>
    <t>ODN-304386</t>
  </si>
  <si>
    <t>a1V3p000004kPOhEAM</t>
  </si>
  <si>
    <t>ODN-304387</t>
  </si>
  <si>
    <t>a1V3p000004kPOiEAM</t>
  </si>
  <si>
    <t>ODN-304388</t>
  </si>
  <si>
    <t>a1V3p000004kPOjEAM</t>
  </si>
  <si>
    <t>ODN-304389</t>
  </si>
  <si>
    <t>OI-33314</t>
  </si>
  <si>
    <t>a1V3p000004kPOkEAM</t>
  </si>
  <si>
    <t>ODN-304390</t>
  </si>
  <si>
    <t>a1V3p000004kPOlEAM</t>
  </si>
  <si>
    <t>ODN-304391</t>
  </si>
  <si>
    <t>a1V3p000004kPOmEAM</t>
  </si>
  <si>
    <t>ODN-304392</t>
  </si>
  <si>
    <t>a1V3p000004kPOnEAM</t>
  </si>
  <si>
    <t>ODN-304393</t>
  </si>
  <si>
    <t>a1V3p000004kPOoEAM</t>
  </si>
  <si>
    <t>ODN-304394</t>
  </si>
  <si>
    <t>a1V3p000004kPOpEAM</t>
  </si>
  <si>
    <t>ODN-304395</t>
  </si>
  <si>
    <t>a1V3p000004kPOqEAM</t>
  </si>
  <si>
    <t>ODN-304396</t>
  </si>
  <si>
    <t>a1V3p000004kPOrEAM</t>
  </si>
  <si>
    <t>ODN-304397</t>
  </si>
  <si>
    <t>a1V3p000004kPOsEAM</t>
  </si>
  <si>
    <t>ODN-304398</t>
  </si>
  <si>
    <t>a1V3p000004kPOtEAM</t>
  </si>
  <si>
    <t>ODN-304399</t>
  </si>
  <si>
    <t>OI-33315</t>
  </si>
  <si>
    <t>a1V3p000004kPOuEAM</t>
  </si>
  <si>
    <t>ODN-304400</t>
  </si>
  <si>
    <t>a1V3p000004kPOvEAM</t>
  </si>
  <si>
    <t>ODN-304401</t>
  </si>
  <si>
    <t>a1V3p000004kPOwEAM</t>
  </si>
  <si>
    <t>ODN-304402</t>
  </si>
  <si>
    <t>a1V3p000004kPOxEAM</t>
  </si>
  <si>
    <t>ODN-304403</t>
  </si>
  <si>
    <t>a1V3p000004kPOyEAM</t>
  </si>
  <si>
    <t>ODN-304404</t>
  </si>
  <si>
    <t>a1V3p000004kPOzEAM</t>
  </si>
  <si>
    <t>ODN-304405</t>
  </si>
  <si>
    <t>a1V3p000004kPP0EAM</t>
  </si>
  <si>
    <t>ODN-304406</t>
  </si>
  <si>
    <t>a1V3p000004kPP1EAM</t>
  </si>
  <si>
    <t>ODN-304407</t>
  </si>
  <si>
    <t>a1V3p000004kPP2EAM</t>
  </si>
  <si>
    <t>ODN-304408</t>
  </si>
  <si>
    <t>a1V3p000004kPP3EAM</t>
  </si>
  <si>
    <t>ODN-304409</t>
  </si>
  <si>
    <t>OI-33316</t>
  </si>
  <si>
    <t>a1V3p000004kPP4EAM</t>
  </si>
  <si>
    <t>ODN-304410</t>
  </si>
  <si>
    <t>a1V3p000004kPP5EAM</t>
  </si>
  <si>
    <t>ODN-304411</t>
  </si>
  <si>
    <t>a1V3p000004kPP6EAM</t>
  </si>
  <si>
    <t>ODN-304412</t>
  </si>
  <si>
    <t>a1V3p000004kPP7EAM</t>
  </si>
  <si>
    <t>ODN-304413</t>
  </si>
  <si>
    <t>a1V3p000004kPP8EAM</t>
  </si>
  <si>
    <t>ODN-304414</t>
  </si>
  <si>
    <t>a1V3p000004kPP9EAM</t>
  </si>
  <si>
    <t>ODN-304415</t>
  </si>
  <si>
    <t>a1V3p000004kPPAEA2</t>
  </si>
  <si>
    <t>ODN-304416</t>
  </si>
  <si>
    <t>a1V3p000004kPPBEA2</t>
  </si>
  <si>
    <t>ODN-304417</t>
  </si>
  <si>
    <t>a1V3p000004kPPCEA2</t>
  </si>
  <si>
    <t>ODN-304418</t>
  </si>
  <si>
    <t>a1V3p000004kPPDEA2</t>
  </si>
  <si>
    <t>ODN-304419</t>
  </si>
  <si>
    <t>OI-33317</t>
  </si>
  <si>
    <t>a1V3p000004kPPEEA2</t>
  </si>
  <si>
    <t>ODN-304420</t>
  </si>
  <si>
    <t>a1V3p000004kPPFEA2</t>
  </si>
  <si>
    <t>ODN-304421</t>
  </si>
  <si>
    <t>a1V3p000004kPPGEA2</t>
  </si>
  <si>
    <t>ODN-304422</t>
  </si>
  <si>
    <t>a1V3p000004kPPHEA2</t>
  </si>
  <si>
    <t>ODN-304423</t>
  </si>
  <si>
    <t>a1V3p000004kPPIEA2</t>
  </si>
  <si>
    <t>ODN-304424</t>
  </si>
  <si>
    <t>a1V3p000004kPPJEA2</t>
  </si>
  <si>
    <t>ODN-304425</t>
  </si>
  <si>
    <t>a1V3p000004kPPKEA2</t>
  </si>
  <si>
    <t>ODN-304426</t>
  </si>
  <si>
    <t>a1V3p000004kPPLEA2</t>
  </si>
  <si>
    <t>ODN-304427</t>
  </si>
  <si>
    <t>a1V3p000004kPPMEA2</t>
  </si>
  <si>
    <t>ODN-304428</t>
  </si>
  <si>
    <t>a1V3p000004kPPNEA2</t>
  </si>
  <si>
    <t>ODN-304429</t>
  </si>
  <si>
    <t>OI-33318</t>
  </si>
  <si>
    <t>a1V3p000004kPPOEA2</t>
  </si>
  <si>
    <t>ODN-304430</t>
  </si>
  <si>
    <t>a1V3p000004kPPPEA2</t>
  </si>
  <si>
    <t>ODN-304431</t>
  </si>
  <si>
    <t>a1V3p000004kPPQEA2</t>
  </si>
  <si>
    <t>ODN-304432</t>
  </si>
  <si>
    <t>a1V3p000004kPPREA2</t>
  </si>
  <si>
    <t>ODN-304433</t>
  </si>
  <si>
    <t>a1V3p000004kPPSEA2</t>
  </si>
  <si>
    <t>ODN-304434</t>
  </si>
  <si>
    <t>a1V3p000004kPPTEA2</t>
  </si>
  <si>
    <t>ODN-304435</t>
  </si>
  <si>
    <t>a1V3p000004kPPUEA2</t>
  </si>
  <si>
    <t>ODN-304436</t>
  </si>
  <si>
    <t>a1V3p000004kPPVEA2</t>
  </si>
  <si>
    <t>ODN-304437</t>
  </si>
  <si>
    <t>a1V3p000004kPPWEA2</t>
  </si>
  <si>
    <t>ODN-304438</t>
  </si>
  <si>
    <t>a1V3p000004kPPXEA2</t>
  </si>
  <si>
    <t>ODN-304439</t>
  </si>
  <si>
    <t>OI-33319</t>
  </si>
  <si>
    <t>a1V3p000004kPPYEA2</t>
  </si>
  <si>
    <t>ODN-304440</t>
  </si>
  <si>
    <t>a1V3p000004kPPZEA2</t>
  </si>
  <si>
    <t>ODN-304441</t>
  </si>
  <si>
    <t>a1V3p000004kPPaEAM</t>
  </si>
  <si>
    <t>ODN-304442</t>
  </si>
  <si>
    <t>a1V3p000004kPPbEAM</t>
  </si>
  <si>
    <t>ODN-304443</t>
  </si>
  <si>
    <t>a1V3p000004kPPcEAM</t>
  </si>
  <si>
    <t>ODN-304444</t>
  </si>
  <si>
    <t>a1V3p000004kPPdEAM</t>
  </si>
  <si>
    <t>ODN-304445</t>
  </si>
  <si>
    <t>a1V3p000004kPPeEAM</t>
  </si>
  <si>
    <t>ODN-304446</t>
  </si>
  <si>
    <t>a1V3p000004kPPfEAM</t>
  </si>
  <si>
    <t>ODN-304447</t>
  </si>
  <si>
    <t>a1V3p000004kPPgEAM</t>
  </si>
  <si>
    <t>ODN-304448</t>
  </si>
  <si>
    <t>a1V3p000004kPPhEAM</t>
  </si>
  <si>
    <t>ODN-304449</t>
  </si>
  <si>
    <t>OI-33320</t>
  </si>
  <si>
    <t>a1V3p000004kPPiEAM</t>
  </si>
  <si>
    <t>ODN-304450</t>
  </si>
  <si>
    <t>a1V3p000004kPPjEAM</t>
  </si>
  <si>
    <t>ODN-304451</t>
  </si>
  <si>
    <t>a1V3p000004kPPkEAM</t>
  </si>
  <si>
    <t>ODN-304452</t>
  </si>
  <si>
    <t>a1V3p000004kPPlEAM</t>
  </si>
  <si>
    <t>ODN-304453</t>
  </si>
  <si>
    <t>a1V3p000004kPPmEAM</t>
  </si>
  <si>
    <t>ODN-304454</t>
  </si>
  <si>
    <t>a1V3p000004kPPnEAM</t>
  </si>
  <si>
    <t>ODN-304455</t>
  </si>
  <si>
    <t>a1V3p000004kPPoEAM</t>
  </si>
  <si>
    <t>ODN-304456</t>
  </si>
  <si>
    <t>a1V3p000004kPPpEAM</t>
  </si>
  <si>
    <t>ODN-304457</t>
  </si>
  <si>
    <t>a1V3p000004kPPqEAM</t>
  </si>
  <si>
    <t>ODN-304458</t>
  </si>
  <si>
    <t>a1V3p000004kPPrEAM</t>
  </si>
  <si>
    <t>ODN-304459</t>
  </si>
  <si>
    <t>OI-33321</t>
  </si>
  <si>
    <t>a1V3p000004kPPsEAM</t>
  </si>
  <si>
    <t>ODN-304460</t>
  </si>
  <si>
    <t>a1V3p000004kPPtEAM</t>
  </si>
  <si>
    <t>ODN-304461</t>
  </si>
  <si>
    <t>a1V3p000004kPPuEAM</t>
  </si>
  <si>
    <t>ODN-304462</t>
  </si>
  <si>
    <t>a1V3p000004kPPvEAM</t>
  </si>
  <si>
    <t>ODN-304463</t>
  </si>
  <si>
    <t>a1V3p000004kPPwEAM</t>
  </si>
  <si>
    <t>ODN-304464</t>
  </si>
  <si>
    <t>a1V3p000004kPPxEAM</t>
  </si>
  <si>
    <t>ODN-304465</t>
  </si>
  <si>
    <t>a1V3p000004kPPyEAM</t>
  </si>
  <si>
    <t>ODN-304466</t>
  </si>
  <si>
    <t>a1V3p000004kPPzEAM</t>
  </si>
  <si>
    <t>ODN-304467</t>
  </si>
  <si>
    <t>a1V3p000004kPQ0EAM</t>
  </si>
  <si>
    <t>ODN-304468</t>
  </si>
  <si>
    <t>a1V3p000004kPQ1EAM</t>
  </si>
  <si>
    <t>ODN-304469</t>
  </si>
  <si>
    <t>OI-33322</t>
  </si>
  <si>
    <t>a1V3p000004kPQ2EAM</t>
  </si>
  <si>
    <t>ODN-304470</t>
  </si>
  <si>
    <t>a1V3p000004kPQ3EAM</t>
  </si>
  <si>
    <t>ODN-304471</t>
  </si>
  <si>
    <t>a1V3p000004kPQ4EAM</t>
  </si>
  <si>
    <t>ODN-304472</t>
  </si>
  <si>
    <t>a1V3p000004kPQ5EAM</t>
  </si>
  <si>
    <t>ODN-304473</t>
  </si>
  <si>
    <t>a1V3p000004kPQ6EAM</t>
  </si>
  <si>
    <t>ODN-304474</t>
  </si>
  <si>
    <t>a1V3p000004kPQ7EAM</t>
  </si>
  <si>
    <t>ODN-304475</t>
  </si>
  <si>
    <t>a1V3p000004kPQ8EAM</t>
  </si>
  <si>
    <t>ODN-304476</t>
  </si>
  <si>
    <t>a1V3p000004kPQ9EAM</t>
  </si>
  <si>
    <t>ODN-304477</t>
  </si>
  <si>
    <t>a1V3p000004kPQAEA2</t>
  </si>
  <si>
    <t>ODN-304478</t>
  </si>
  <si>
    <t>a1V3p000004kPQBEA2</t>
  </si>
  <si>
    <t>ODN-304479</t>
  </si>
  <si>
    <t>OI-33323</t>
  </si>
  <si>
    <t>a1V3p000004kPQCEA2</t>
  </si>
  <si>
    <t>ODN-304480</t>
  </si>
  <si>
    <t>a1V3p000004kPQDEA2</t>
  </si>
  <si>
    <t>ODN-304481</t>
  </si>
  <si>
    <t>a1V3p000004kPQEEA2</t>
  </si>
  <si>
    <t>ODN-304482</t>
  </si>
  <si>
    <t>a1V3p000004kPQFEA2</t>
  </si>
  <si>
    <t>ODN-304483</t>
  </si>
  <si>
    <t>a1V3p000004kPQGEA2</t>
  </si>
  <si>
    <t>ODN-304484</t>
  </si>
  <si>
    <t>a1V3p000004kPQHEA2</t>
  </si>
  <si>
    <t>ODN-304485</t>
  </si>
  <si>
    <t>a1V3p000004kPQIEA2</t>
  </si>
  <si>
    <t>ODN-304486</t>
  </si>
  <si>
    <t>a1V3p000004kPQJEA2</t>
  </si>
  <si>
    <t>ODN-304487</t>
  </si>
  <si>
    <t>a1V3p000004kPQKEA2</t>
  </si>
  <si>
    <t>ODN-304488</t>
  </si>
  <si>
    <t>a1V3p000004kPQLEA2</t>
  </si>
  <si>
    <t>ODN-304489</t>
  </si>
  <si>
    <t>OI-33324</t>
  </si>
  <si>
    <t>a1V3p000004kPQMEA2</t>
  </si>
  <si>
    <t>ODN-304490</t>
  </si>
  <si>
    <t>a1V3p000004kPQNEA2</t>
  </si>
  <si>
    <t>ODN-304491</t>
  </si>
  <si>
    <t>a1V3p000004kPQOEA2</t>
  </si>
  <si>
    <t>ODN-304492</t>
  </si>
  <si>
    <t>a1V3p000004kPQPEA2</t>
  </si>
  <si>
    <t>ODN-304493</t>
  </si>
  <si>
    <t>a1V3p000004kPQQEA2</t>
  </si>
  <si>
    <t>ODN-304494</t>
  </si>
  <si>
    <t>a1V3p000004kPQREA2</t>
  </si>
  <si>
    <t>ODN-304495</t>
  </si>
  <si>
    <t>a1V3p000004kPQSEA2</t>
  </si>
  <si>
    <t>ODN-304496</t>
  </si>
  <si>
    <t>a1V3p000004kPQTEA2</t>
  </si>
  <si>
    <t>ODN-304497</t>
  </si>
  <si>
    <t>a1V3p000004kPQUEA2</t>
  </si>
  <si>
    <t>ODN-304498</t>
  </si>
  <si>
    <t>a1V3p000004kPQVEA2</t>
  </si>
  <si>
    <t>ODN-304499</t>
  </si>
  <si>
    <t>OI-33325</t>
  </si>
  <si>
    <t>a1V3p000004kPQWEA2</t>
  </si>
  <si>
    <t>ODN-304500</t>
  </si>
  <si>
    <t>a1V3p000004kPQXEA2</t>
  </si>
  <si>
    <t>ODN-304501</t>
  </si>
  <si>
    <t>a1V3p000004kPQYEA2</t>
  </si>
  <si>
    <t>ODN-304502</t>
  </si>
  <si>
    <t>a1V3p000004kPQZEA2</t>
  </si>
  <si>
    <t>ODN-304503</t>
  </si>
  <si>
    <t>a1V3p000004kPQaEAM</t>
  </si>
  <si>
    <t>ODN-304504</t>
  </si>
  <si>
    <t>a1V3p000004kPQbEAM</t>
  </si>
  <si>
    <t>ODN-304505</t>
  </si>
  <si>
    <t>a1V3p000004kPQcEAM</t>
  </si>
  <si>
    <t>ODN-304506</t>
  </si>
  <si>
    <t>a1V3p000004kPQdEAM</t>
  </si>
  <si>
    <t>ODN-304507</t>
  </si>
  <si>
    <t>a1V3p000004kPQeEAM</t>
  </si>
  <si>
    <t>ODN-304508</t>
  </si>
  <si>
    <t>a1V3p000004kPQfEAM</t>
  </si>
  <si>
    <t>ODN-304509</t>
  </si>
  <si>
    <t>OI-33326</t>
  </si>
  <si>
    <t>a1V3p000004kPQgEAM</t>
  </si>
  <si>
    <t>ODN-304510</t>
  </si>
  <si>
    <t>a1V3p000004kPQhEAM</t>
  </si>
  <si>
    <t>ODN-304511</t>
  </si>
  <si>
    <t>a1V3p000004kPQiEAM</t>
  </si>
  <si>
    <t>ODN-304512</t>
  </si>
  <si>
    <t>a1V3p000004kPQjEAM</t>
  </si>
  <si>
    <t>ODN-304513</t>
  </si>
  <si>
    <t>a1V3p000004kPQkEAM</t>
  </si>
  <si>
    <t>ODN-304514</t>
  </si>
  <si>
    <t>a1V3p000004kPQlEAM</t>
  </si>
  <si>
    <t>ODN-304515</t>
  </si>
  <si>
    <t>a1V3p000004kPQmEAM</t>
  </si>
  <si>
    <t>ODN-304516</t>
  </si>
  <si>
    <t>a1V3p000004kPQnEAM</t>
  </si>
  <si>
    <t>ODN-304517</t>
  </si>
  <si>
    <t>a1V3p000004kPQoEAM</t>
  </si>
  <si>
    <t>ODN-304518</t>
  </si>
  <si>
    <t>a1V3p000004kPQpEAM</t>
  </si>
  <si>
    <t>CD-750709</t>
  </si>
  <si>
    <t>CI-68345</t>
  </si>
  <si>
    <t>a163p000004cuoqAAA</t>
  </si>
  <si>
    <t>CD-750710</t>
  </si>
  <si>
    <t>a163p000004cuorAAA</t>
  </si>
  <si>
    <t>CD-750711</t>
  </si>
  <si>
    <t>a163p000004cuosAAA</t>
  </si>
  <si>
    <t>CD-750712</t>
  </si>
  <si>
    <t>a163p000004cuotAAA</t>
  </si>
  <si>
    <t>CD-750713</t>
  </si>
  <si>
    <t>a163p000004cuouAAA</t>
  </si>
  <si>
    <t>CD-750714</t>
  </si>
  <si>
    <t>a163p000004cuovAAA</t>
  </si>
  <si>
    <t>CD-750715</t>
  </si>
  <si>
    <t>a163p000004cuowAAA</t>
  </si>
  <si>
    <t>CD-750716</t>
  </si>
  <si>
    <t>a163p000004cuoxAAA</t>
  </si>
  <si>
    <t>CD-750717</t>
  </si>
  <si>
    <t>a163p000004cuoyAAA</t>
  </si>
  <si>
    <t>CD-750718</t>
  </si>
  <si>
    <t>a163p000004cuozAAA</t>
  </si>
  <si>
    <t>CD-750719</t>
  </si>
  <si>
    <t>a163p000004cup0AAA</t>
  </si>
  <si>
    <t>CD-750720</t>
  </si>
  <si>
    <t>a163p000004cup1AAA</t>
  </si>
  <si>
    <t>CD-750721</t>
  </si>
  <si>
    <t>a163p000004cup2AAA</t>
  </si>
  <si>
    <t>CD-750722</t>
  </si>
  <si>
    <t>a163p000004cup3AAA</t>
  </si>
  <si>
    <t>CD-750723</t>
  </si>
  <si>
    <t>a163p000004cup4AAA</t>
  </si>
  <si>
    <t>CD-750724</t>
  </si>
  <si>
    <t>a163p000004cup5AAA</t>
  </si>
  <si>
    <t>CD-750725</t>
  </si>
  <si>
    <t>a163p000004cup6AAA</t>
  </si>
  <si>
    <t>CD-750726</t>
  </si>
  <si>
    <t>a163p000004cup7AAA</t>
  </si>
  <si>
    <t>CD-750727</t>
  </si>
  <si>
    <t>a163p000004cup8AAA</t>
  </si>
  <si>
    <t>CD-750728</t>
  </si>
  <si>
    <t>a163p000004cup9AAA</t>
  </si>
  <si>
    <t>CD-750729</t>
  </si>
  <si>
    <t>CI-68346</t>
  </si>
  <si>
    <t>a163p000004cupAAAQ</t>
  </si>
  <si>
    <t>CD-750730</t>
  </si>
  <si>
    <t>a163p000004cupBAAQ</t>
  </si>
  <si>
    <t>CD-750731</t>
  </si>
  <si>
    <t>a163p000004cupCAAQ</t>
  </si>
  <si>
    <t>CD-750732</t>
  </si>
  <si>
    <t>a163p000004cupDAAQ</t>
  </si>
  <si>
    <t>CD-750733</t>
  </si>
  <si>
    <t>a163p000004cupEAAQ</t>
  </si>
  <si>
    <t>CD-750734</t>
  </si>
  <si>
    <t>a163p000004cupFAAQ</t>
  </si>
  <si>
    <t>CD-750735</t>
  </si>
  <si>
    <t>a163p000004cupGAAQ</t>
  </si>
  <si>
    <t>CD-750736</t>
  </si>
  <si>
    <t>a163p000004cupHAAQ</t>
  </si>
  <si>
    <t>CD-750737</t>
  </si>
  <si>
    <t>a163p000004cupIAAQ</t>
  </si>
  <si>
    <t>CD-750738</t>
  </si>
  <si>
    <t>a163p000004cupJAAQ</t>
  </si>
  <si>
    <t>CD-750739</t>
  </si>
  <si>
    <t>a163p000004cupKAAQ</t>
  </si>
  <si>
    <t>CD-750740</t>
  </si>
  <si>
    <t>a163p000004cupLAAQ</t>
  </si>
  <si>
    <t>CD-750741</t>
  </si>
  <si>
    <t>a163p000004cupMAAQ</t>
  </si>
  <si>
    <t>CD-750742</t>
  </si>
  <si>
    <t>a163p000004cupNAAQ</t>
  </si>
  <si>
    <t>CD-750743</t>
  </si>
  <si>
    <t>a163p000004cupOAAQ</t>
  </si>
  <si>
    <t>CD-750744</t>
  </si>
  <si>
    <t>a163p000004cupPAAQ</t>
  </si>
  <si>
    <t>CD-750745</t>
  </si>
  <si>
    <t>a163p000004cupQAAQ</t>
  </si>
  <si>
    <t>CD-750746</t>
  </si>
  <si>
    <t>a163p000004cupRAAQ</t>
  </si>
  <si>
    <t>CD-750747</t>
  </si>
  <si>
    <t>a163p000004cupSAAQ</t>
  </si>
  <si>
    <t>CD-750748</t>
  </si>
  <si>
    <t>a163p000004cupTAAQ</t>
  </si>
  <si>
    <t>CD-750749</t>
  </si>
  <si>
    <t>CI-68347</t>
  </si>
  <si>
    <t>a163p000004cupUAAQ</t>
  </si>
  <si>
    <t>CD-750750</t>
  </si>
  <si>
    <t>a163p000004cupVAAQ</t>
  </si>
  <si>
    <t>CD-750751</t>
  </si>
  <si>
    <t>a163p000004cupWAAQ</t>
  </si>
  <si>
    <t>CD-750752</t>
  </si>
  <si>
    <t>a163p000004cupXAAQ</t>
  </si>
  <si>
    <t>CD-750753</t>
  </si>
  <si>
    <t>a163p000004cupYAAQ</t>
  </si>
  <si>
    <t>CD-750754</t>
  </si>
  <si>
    <t>a163p000004cupZAAQ</t>
  </si>
  <si>
    <t>CD-750755</t>
  </si>
  <si>
    <t>a163p000004cupaAAA</t>
  </si>
  <si>
    <t>CD-750756</t>
  </si>
  <si>
    <t>a163p000004cupbAAA</t>
  </si>
  <si>
    <t>CD-750757</t>
  </si>
  <si>
    <t>a163p000004cupcAAA</t>
  </si>
  <si>
    <t>CD-750758</t>
  </si>
  <si>
    <t>a163p000004cupdAAA</t>
  </si>
  <si>
    <t>CD-750759</t>
  </si>
  <si>
    <t>a163p000004cupeAAA</t>
  </si>
  <si>
    <t>CD-750760</t>
  </si>
  <si>
    <t>a163p000004cupfAAA</t>
  </si>
  <si>
    <t>CD-750761</t>
  </si>
  <si>
    <t>a163p000004cupgAAA</t>
  </si>
  <si>
    <t>CD-750762</t>
  </si>
  <si>
    <t>a163p000004cuphAAA</t>
  </si>
  <si>
    <t>CD-750763</t>
  </si>
  <si>
    <t>a163p000004cupiAAA</t>
  </si>
  <si>
    <t>CD-750764</t>
  </si>
  <si>
    <t>a163p000004cupjAAA</t>
  </si>
  <si>
    <t>CD-750765</t>
  </si>
  <si>
    <t>a163p000004cupkAAA</t>
  </si>
  <si>
    <t>CD-750766</t>
  </si>
  <si>
    <t>a163p000004cuplAAA</t>
  </si>
  <si>
    <t>CD-750767</t>
  </si>
  <si>
    <t>a163p000004cupmAAA</t>
  </si>
  <si>
    <t>CD-750768</t>
  </si>
  <si>
    <t>a163p000004cupnAAA</t>
  </si>
  <si>
    <t>CD-750769</t>
  </si>
  <si>
    <t>CI-68348</t>
  </si>
  <si>
    <t>a163p000004cupoAAA</t>
  </si>
  <si>
    <t>CD-750770</t>
  </si>
  <si>
    <t>a163p000004cuppAAA</t>
  </si>
  <si>
    <t>CD-750771</t>
  </si>
  <si>
    <t>a163p000004cupqAAA</t>
  </si>
  <si>
    <t>CD-750772</t>
  </si>
  <si>
    <t>a163p000004cuprAAA</t>
  </si>
  <si>
    <t>CD-750773</t>
  </si>
  <si>
    <t>a163p000004cupsAAA</t>
  </si>
  <si>
    <t>CD-750774</t>
  </si>
  <si>
    <t>a163p000004cuptAAA</t>
  </si>
  <si>
    <t>CD-750775</t>
  </si>
  <si>
    <t>a163p000004cupuAAA</t>
  </si>
  <si>
    <t>CD-750776</t>
  </si>
  <si>
    <t>a163p000004cupvAAA</t>
  </si>
  <si>
    <t>CD-750777</t>
  </si>
  <si>
    <t>a163p000004cupwAAA</t>
  </si>
  <si>
    <t>CD-750778</t>
  </si>
  <si>
    <t>a163p000004cupxAAA</t>
  </si>
  <si>
    <t>CD-750779</t>
  </si>
  <si>
    <t>a163p000004cupyAAA</t>
  </si>
  <si>
    <t>CD-750780</t>
  </si>
  <si>
    <t>a163p000004cupzAAA</t>
  </si>
  <si>
    <t>CD-750781</t>
  </si>
  <si>
    <t>a163p000004cuq0AAA</t>
  </si>
  <si>
    <t>CD-750782</t>
  </si>
  <si>
    <t>a163p000004cuq1AAA</t>
  </si>
  <si>
    <t>CD-750783</t>
  </si>
  <si>
    <t>a163p000004cuq2AAA</t>
  </si>
  <si>
    <t>CD-750784</t>
  </si>
  <si>
    <t>a163p000004cuq3AAA</t>
  </si>
  <si>
    <t>CD-750785</t>
  </si>
  <si>
    <t>a163p000004cuq4AAA</t>
  </si>
  <si>
    <t>CD-750786</t>
  </si>
  <si>
    <t>a163p000004cuq5AAA</t>
  </si>
  <si>
    <t>CD-750787</t>
  </si>
  <si>
    <t>a163p000004cuq6AAA</t>
  </si>
  <si>
    <t>CD-750788</t>
  </si>
  <si>
    <t>a163p000004cuq7AAA</t>
  </si>
  <si>
    <t>CD-750789</t>
  </si>
  <si>
    <t>CI-68349</t>
  </si>
  <si>
    <t>a163p000004cuq8AAA</t>
  </si>
  <si>
    <t>CD-750790</t>
  </si>
  <si>
    <t>a163p000004cuq9AAA</t>
  </si>
  <si>
    <t>CD-750791</t>
  </si>
  <si>
    <t>a163p000004cuqAAAQ</t>
  </si>
  <si>
    <t>CD-750792</t>
  </si>
  <si>
    <t>a163p000004cuqBAAQ</t>
  </si>
  <si>
    <t>CD-750793</t>
  </si>
  <si>
    <t>a163p000004cuqCAAQ</t>
  </si>
  <si>
    <t>CD-750794</t>
  </si>
  <si>
    <t>a163p000004cuqDAAQ</t>
  </si>
  <si>
    <t>CD-750795</t>
  </si>
  <si>
    <t>a163p000004cuqEAAQ</t>
  </si>
  <si>
    <t>CD-750796</t>
  </si>
  <si>
    <t>a163p000004cuqFAAQ</t>
  </si>
  <si>
    <t>CD-750797</t>
  </si>
  <si>
    <t>a163p000004cuqGAAQ</t>
  </si>
  <si>
    <t>CD-750798</t>
  </si>
  <si>
    <t>a163p000004cuqHAAQ</t>
  </si>
  <si>
    <t>CD-750799</t>
  </si>
  <si>
    <t>a163p000004cuqIAAQ</t>
  </si>
  <si>
    <t>CD-750800</t>
  </si>
  <si>
    <t>a163p000004cuqJAAQ</t>
  </si>
  <si>
    <t>CD-750801</t>
  </si>
  <si>
    <t>a163p000004cuqKAAQ</t>
  </si>
  <si>
    <t>CD-750802</t>
  </si>
  <si>
    <t>a163p000004cuqLAAQ</t>
  </si>
  <si>
    <t>CD-750803</t>
  </si>
  <si>
    <t>a163p000004cuqMAAQ</t>
  </si>
  <si>
    <t>CD-750804</t>
  </si>
  <si>
    <t>a163p000004cuqNAAQ</t>
  </si>
  <si>
    <t>CD-750805</t>
  </si>
  <si>
    <t>a163p000004cuqOAAQ</t>
  </si>
  <si>
    <t>CD-750806</t>
  </si>
  <si>
    <t>a163p000004cuqPAAQ</t>
  </si>
  <si>
    <t>CD-750807</t>
  </si>
  <si>
    <t>a163p000004cuqQAAQ</t>
  </si>
  <si>
    <t>CD-750808</t>
  </si>
  <si>
    <t>a163p000004cuqRAAQ</t>
  </si>
  <si>
    <t>CD-750809</t>
  </si>
  <si>
    <t>CI-68350</t>
  </si>
  <si>
    <t>a163p000004cuqSAAQ</t>
  </si>
  <si>
    <t>CD-750810</t>
  </si>
  <si>
    <t>a163p000004cuqTAAQ</t>
  </si>
  <si>
    <t>CD-750811</t>
  </si>
  <si>
    <t>a163p000004cuqUAAQ</t>
  </si>
  <si>
    <t>CD-750812</t>
  </si>
  <si>
    <t>a163p000004cuqVAAQ</t>
  </si>
  <si>
    <t>CD-750813</t>
  </si>
  <si>
    <t>a163p000004cuqWAAQ</t>
  </si>
  <si>
    <t>CD-750814</t>
  </si>
  <si>
    <t>a163p000004cuqXAAQ</t>
  </si>
  <si>
    <t>CD-750815</t>
  </si>
  <si>
    <t>a163p000004cuqYAAQ</t>
  </si>
  <si>
    <t>CD-750816</t>
  </si>
  <si>
    <t>a163p000004cuqZAAQ</t>
  </si>
  <si>
    <t>CD-750817</t>
  </si>
  <si>
    <t>a163p000004cuqaAAA</t>
  </si>
  <si>
    <t>CD-750818</t>
  </si>
  <si>
    <t>a163p000004cuqbAAA</t>
  </si>
  <si>
    <t>CD-750819</t>
  </si>
  <si>
    <t>a163p000004cuqcAAA</t>
  </si>
  <si>
    <t>CD-750820</t>
  </si>
  <si>
    <t>a163p000004cuqdAAA</t>
  </si>
  <si>
    <t>CD-750821</t>
  </si>
  <si>
    <t>a163p000004cuqeAAA</t>
  </si>
  <si>
    <t>CD-750822</t>
  </si>
  <si>
    <t>a163p000004cuqfAAA</t>
  </si>
  <si>
    <t>CD-750823</t>
  </si>
  <si>
    <t>a163p000004cuqgAAA</t>
  </si>
  <si>
    <t>CD-750824</t>
  </si>
  <si>
    <t>a163p000004cuqhAAA</t>
  </si>
  <si>
    <t>CD-750825</t>
  </si>
  <si>
    <t>a163p000004cuqiAAA</t>
  </si>
  <si>
    <t>CD-750826</t>
  </si>
  <si>
    <t>a163p000004cuqjAAA</t>
  </si>
  <si>
    <t>CD-750827</t>
  </si>
  <si>
    <t>a163p000004cuqkAAA</t>
  </si>
  <si>
    <t>CD-750828</t>
  </si>
  <si>
    <t>a163p000004cuqlAAA</t>
  </si>
  <si>
    <t>CD-750829</t>
  </si>
  <si>
    <t>CI-68351</t>
  </si>
  <si>
    <t>a163p000004cuqmAAA</t>
  </si>
  <si>
    <t>CD-750830</t>
  </si>
  <si>
    <t>a163p000004cuqnAAA</t>
  </si>
  <si>
    <t>CD-750831</t>
  </si>
  <si>
    <t>a163p000004cuqoAAA</t>
  </si>
  <si>
    <t>CD-750832</t>
  </si>
  <si>
    <t>a163p000004cuqpAAA</t>
  </si>
  <si>
    <t>CD-750833</t>
  </si>
  <si>
    <t>a163p000004cuqqAAA</t>
  </si>
  <si>
    <t>CD-750834</t>
  </si>
  <si>
    <t>a163p000004cuqrAAA</t>
  </si>
  <si>
    <t>CD-750835</t>
  </si>
  <si>
    <t>a163p000004cuqsAAA</t>
  </si>
  <si>
    <t>CD-750836</t>
  </si>
  <si>
    <t>a163p000004cuqtAAA</t>
  </si>
  <si>
    <t>CD-750837</t>
  </si>
  <si>
    <t>a163p000004cuquAAA</t>
  </si>
  <si>
    <t>CD-750838</t>
  </si>
  <si>
    <t>a163p000004cuqvAAA</t>
  </si>
  <si>
    <t>CD-750839</t>
  </si>
  <si>
    <t>a163p000004cuqwAAA</t>
  </si>
  <si>
    <t>CD-750840</t>
  </si>
  <si>
    <t>a163p000004cuqxAAA</t>
  </si>
  <si>
    <t>CD-750841</t>
  </si>
  <si>
    <t>a163p000004cuqyAAA</t>
  </si>
  <si>
    <t>CD-750842</t>
  </si>
  <si>
    <t>a163p000004cuqzAAA</t>
  </si>
  <si>
    <t>CD-750843</t>
  </si>
  <si>
    <t>a163p000004cur0AAA</t>
  </si>
  <si>
    <t>CD-750844</t>
  </si>
  <si>
    <t>a163p000004cur1AAA</t>
  </si>
  <si>
    <t>CD-750845</t>
  </si>
  <si>
    <t>a163p000004cur2AAA</t>
  </si>
  <si>
    <t>CD-750846</t>
  </si>
  <si>
    <t>a163p000004cur3AAA</t>
  </si>
  <si>
    <t>CD-750847</t>
  </si>
  <si>
    <t>a163p000004cur4AAA</t>
  </si>
  <si>
    <t>CD-750848</t>
  </si>
  <si>
    <t>a163p000004cur5AAA</t>
  </si>
  <si>
    <t>CD-750849</t>
  </si>
  <si>
    <t>CI-68352</t>
  </si>
  <si>
    <t>a163p000004cur6AAA</t>
  </si>
  <si>
    <t>CD-750850</t>
  </si>
  <si>
    <t>a163p000004cur7AAA</t>
  </si>
  <si>
    <t>CD-750851</t>
  </si>
  <si>
    <t>a163p000004cur8AAA</t>
  </si>
  <si>
    <t>CD-750852</t>
  </si>
  <si>
    <t>a163p000004cur9AAA</t>
  </si>
  <si>
    <t>CD-750853</t>
  </si>
  <si>
    <t>a163p000004curAAAQ</t>
  </si>
  <si>
    <t>CD-750854</t>
  </si>
  <si>
    <t>a163p000004curBAAQ</t>
  </si>
  <si>
    <t>CD-750855</t>
  </si>
  <si>
    <t>a163p000004curCAAQ</t>
  </si>
  <si>
    <t>CD-750856</t>
  </si>
  <si>
    <t>a163p000004curDAAQ</t>
  </si>
  <si>
    <t>CD-750857</t>
  </si>
  <si>
    <t>a163p000004curEAAQ</t>
  </si>
  <si>
    <t>CD-750858</t>
  </si>
  <si>
    <t>a163p000004curFAAQ</t>
  </si>
  <si>
    <t>CD-750859</t>
  </si>
  <si>
    <t>a163p000004curGAAQ</t>
  </si>
  <si>
    <t>CD-750860</t>
  </si>
  <si>
    <t>a163p000004curHAAQ</t>
  </si>
  <si>
    <t>CD-750861</t>
  </si>
  <si>
    <t>a163p000004curIAAQ</t>
  </si>
  <si>
    <t>CD-750862</t>
  </si>
  <si>
    <t>a163p000004curJAAQ</t>
  </si>
  <si>
    <t>CD-750863</t>
  </si>
  <si>
    <t>a163p000004curKAAQ</t>
  </si>
  <si>
    <t>CD-750864</t>
  </si>
  <si>
    <t>a163p000004curLAAQ</t>
  </si>
  <si>
    <t>CD-750865</t>
  </si>
  <si>
    <t>a163p000004curMAAQ</t>
  </si>
  <si>
    <t>CD-750866</t>
  </si>
  <si>
    <t>a163p000004curNAAQ</t>
  </si>
  <si>
    <t>CD-750867</t>
  </si>
  <si>
    <t>a163p000004curOAAQ</t>
  </si>
  <si>
    <t>CD-750868</t>
  </si>
  <si>
    <t>a163p000004curPAAQ</t>
  </si>
  <si>
    <t>CD-750869</t>
  </si>
  <si>
    <t>CI-68353</t>
  </si>
  <si>
    <t>a163p000004curQAAQ</t>
  </si>
  <si>
    <t>CD-750870</t>
  </si>
  <si>
    <t>a163p000004curRAAQ</t>
  </si>
  <si>
    <t>CD-750871</t>
  </si>
  <si>
    <t>a163p000004curSAAQ</t>
  </si>
  <si>
    <t>CD-750872</t>
  </si>
  <si>
    <t>a163p000004curTAAQ</t>
  </si>
  <si>
    <t>CD-750873</t>
  </si>
  <si>
    <t>a163p000004curUAAQ</t>
  </si>
  <si>
    <t>CD-750874</t>
  </si>
  <si>
    <t>a163p000004curVAAQ</t>
  </si>
  <si>
    <t>CD-750875</t>
  </si>
  <si>
    <t>a163p000004curWAAQ</t>
  </si>
  <si>
    <t>CD-750876</t>
  </si>
  <si>
    <t>a163p000004curXAAQ</t>
  </si>
  <si>
    <t>CD-750877</t>
  </si>
  <si>
    <t>a163p000004curYAAQ</t>
  </si>
  <si>
    <t>CD-750878</t>
  </si>
  <si>
    <t>a163p000004curZAAQ</t>
  </si>
  <si>
    <t>CD-750879</t>
  </si>
  <si>
    <t>a163p000004curaAAA</t>
  </si>
  <si>
    <t>CD-750880</t>
  </si>
  <si>
    <t>a163p000004curbAAA</t>
  </si>
  <si>
    <t>CD-750881</t>
  </si>
  <si>
    <t>a163p000004curcAAA</t>
  </si>
  <si>
    <t>CD-750882</t>
  </si>
  <si>
    <t>a163p000004curdAAA</t>
  </si>
  <si>
    <t>CD-750883</t>
  </si>
  <si>
    <t>a163p000004cureAAA</t>
  </si>
  <si>
    <t>CD-750884</t>
  </si>
  <si>
    <t>a163p000004curfAAA</t>
  </si>
  <si>
    <t>CD-750885</t>
  </si>
  <si>
    <t>a163p000004curgAAA</t>
  </si>
  <si>
    <t>CD-750886</t>
  </si>
  <si>
    <t>a163p000004curhAAA</t>
  </si>
  <si>
    <t>CD-750887</t>
  </si>
  <si>
    <t>a163p000004curiAAA</t>
  </si>
  <si>
    <t>CD-750888</t>
  </si>
  <si>
    <t>a163p000004curjAAA</t>
  </si>
  <si>
    <t>CD-750889</t>
  </si>
  <si>
    <t>CI-68354</t>
  </si>
  <si>
    <t>a163p000004curkAAA</t>
  </si>
  <si>
    <t>CD-750890</t>
  </si>
  <si>
    <t>a163p000004curlAAA</t>
  </si>
  <si>
    <t>CD-750891</t>
  </si>
  <si>
    <t>a163p000004curmAAA</t>
  </si>
  <si>
    <t>CD-750892</t>
  </si>
  <si>
    <t>a163p000004curnAAA</t>
  </si>
  <si>
    <t>CD-750893</t>
  </si>
  <si>
    <t>a163p000004curoAAA</t>
  </si>
  <si>
    <t>CD-750894</t>
  </si>
  <si>
    <t>a163p000004curpAAA</t>
  </si>
  <si>
    <t>CD-750895</t>
  </si>
  <si>
    <t>a163p000004curqAAA</t>
  </si>
  <si>
    <t>CD-750896</t>
  </si>
  <si>
    <t>a163p000004currAAA</t>
  </si>
  <si>
    <t>CD-750897</t>
  </si>
  <si>
    <t>a163p000004cursAAA</t>
  </si>
  <si>
    <t>CD-750898</t>
  </si>
  <si>
    <t>a163p000004curtAAA</t>
  </si>
  <si>
    <t>CD-750899</t>
  </si>
  <si>
    <t>a163p000004curuAAA</t>
  </si>
  <si>
    <t>CD-750900</t>
  </si>
  <si>
    <t>a163p000004curvAAA</t>
  </si>
  <si>
    <t>CD-750901</t>
  </si>
  <si>
    <t>a163p000004curwAAA</t>
  </si>
  <si>
    <t>CD-750902</t>
  </si>
  <si>
    <t>a163p000004curxAAA</t>
  </si>
  <si>
    <t>CD-750903</t>
  </si>
  <si>
    <t>a163p000004curyAAA</t>
  </si>
  <si>
    <t>CD-750904</t>
  </si>
  <si>
    <t>a163p000004curzAAA</t>
  </si>
  <si>
    <t>CD-750905</t>
  </si>
  <si>
    <t>a163p000004cus0AAA</t>
  </si>
  <si>
    <t>CD-750906</t>
  </si>
  <si>
    <t>a163p000004cus1AAA</t>
  </si>
  <si>
    <t>CD-750907</t>
  </si>
  <si>
    <t>a163p000004cus2AAA</t>
  </si>
  <si>
    <t>CD-750908</t>
  </si>
  <si>
    <t>a163p000004cus3AAA</t>
  </si>
  <si>
    <t>CD-750909</t>
  </si>
  <si>
    <t>CI-68355</t>
  </si>
  <si>
    <t>a163p000004cus4AAA</t>
  </si>
  <si>
    <t>CD-750910</t>
  </si>
  <si>
    <t>a163p000004cus5AAA</t>
  </si>
  <si>
    <t>CD-750911</t>
  </si>
  <si>
    <t>a163p000004cus6AAA</t>
  </si>
  <si>
    <t>CD-750912</t>
  </si>
  <si>
    <t>a163p000004cus7AAA</t>
  </si>
  <si>
    <t>CD-750913</t>
  </si>
  <si>
    <t>a163p000004cus8AAA</t>
  </si>
  <si>
    <t>CD-750914</t>
  </si>
  <si>
    <t>a163p000004cus9AAA</t>
  </si>
  <si>
    <t>CD-750915</t>
  </si>
  <si>
    <t>a163p000004cusAAAQ</t>
  </si>
  <si>
    <t>CD-750916</t>
  </si>
  <si>
    <t>a163p000004cusBAAQ</t>
  </si>
  <si>
    <t>CD-750917</t>
  </si>
  <si>
    <t>a163p000004cusCAAQ</t>
  </si>
  <si>
    <t>CD-750918</t>
  </si>
  <si>
    <t>a163p000004cusDAAQ</t>
  </si>
  <si>
    <t>CD-750919</t>
  </si>
  <si>
    <t>a163p000004cusEAAQ</t>
  </si>
  <si>
    <t>CD-750920</t>
  </si>
  <si>
    <t>a163p000004cusFAAQ</t>
  </si>
  <si>
    <t>CD-750921</t>
  </si>
  <si>
    <t>a163p000004cusGAAQ</t>
  </si>
  <si>
    <t>CD-750922</t>
  </si>
  <si>
    <t>a163p000004cusHAAQ</t>
  </si>
  <si>
    <t>CD-750923</t>
  </si>
  <si>
    <t>a163p000004cusIAAQ</t>
  </si>
  <si>
    <t>CD-750924</t>
  </si>
  <si>
    <t>a163p000004cusJAAQ</t>
  </si>
  <si>
    <t>CD-750925</t>
  </si>
  <si>
    <t>a163p000004cusKAAQ</t>
  </si>
  <si>
    <t>CD-750926</t>
  </si>
  <si>
    <t>a163p000004cusLAAQ</t>
  </si>
  <si>
    <t>CD-750927</t>
  </si>
  <si>
    <t>a163p000004cusMAAQ</t>
  </si>
  <si>
    <t>CD-750928</t>
  </si>
  <si>
    <t>a163p000004cusNAAQ</t>
  </si>
  <si>
    <t>CD-750929</t>
  </si>
  <si>
    <t>CI-68356</t>
  </si>
  <si>
    <t>a163p000004cusOAAQ</t>
  </si>
  <si>
    <t>CD-750930</t>
  </si>
  <si>
    <t>a163p000004cusPAAQ</t>
  </si>
  <si>
    <t>CD-750931</t>
  </si>
  <si>
    <t>a163p000004cusQAAQ</t>
  </si>
  <si>
    <t>CD-750932</t>
  </si>
  <si>
    <t>a163p000004cusRAAQ</t>
  </si>
  <si>
    <t>CD-750933</t>
  </si>
  <si>
    <t>a163p000004cusSAAQ</t>
  </si>
  <si>
    <t>CD-750934</t>
  </si>
  <si>
    <t>a163p000004cusTAAQ</t>
  </si>
  <si>
    <t>CD-750935</t>
  </si>
  <si>
    <t>a163p000004cusUAAQ</t>
  </si>
  <si>
    <t>CD-750936</t>
  </si>
  <si>
    <t>a163p000004cusVAAQ</t>
  </si>
  <si>
    <t>CD-750937</t>
  </si>
  <si>
    <t>a163p000004cusWAAQ</t>
  </si>
  <si>
    <t>CD-750938</t>
  </si>
  <si>
    <t>a163p000004cusXAAQ</t>
  </si>
  <si>
    <t>CD-750939</t>
  </si>
  <si>
    <t>a163p000004cusYAAQ</t>
  </si>
  <si>
    <t>CD-750940</t>
  </si>
  <si>
    <t>a163p000004cusZAAQ</t>
  </si>
  <si>
    <t>CD-750941</t>
  </si>
  <si>
    <t>a163p000004cusaAAA</t>
  </si>
  <si>
    <t>CD-750942</t>
  </si>
  <si>
    <t>a163p000004cusbAAA</t>
  </si>
  <si>
    <t>CD-750943</t>
  </si>
  <si>
    <t>a163p000004cuscAAA</t>
  </si>
  <si>
    <t>CD-750944</t>
  </si>
  <si>
    <t>a163p000004cusdAAA</t>
  </si>
  <si>
    <t>CD-750945</t>
  </si>
  <si>
    <t>a163p000004cuseAAA</t>
  </si>
  <si>
    <t>CD-750946</t>
  </si>
  <si>
    <t>a163p000004cusfAAA</t>
  </si>
  <si>
    <t>CD-750947</t>
  </si>
  <si>
    <t>a163p000004cusgAAA</t>
  </si>
  <si>
    <t>CD-750948</t>
  </si>
  <si>
    <t>a163p000004cushAAA</t>
  </si>
  <si>
    <t>CD-750949</t>
  </si>
  <si>
    <t>CI-68357</t>
  </si>
  <si>
    <t>a163p000004cusiAAA</t>
  </si>
  <si>
    <t>CD-750950</t>
  </si>
  <si>
    <t>a163p000004cusjAAA</t>
  </si>
  <si>
    <t>CD-750951</t>
  </si>
  <si>
    <t>a163p000004cuskAAA</t>
  </si>
  <si>
    <t>CD-750952</t>
  </si>
  <si>
    <t>a163p000004cuslAAA</t>
  </si>
  <si>
    <t>CD-750953</t>
  </si>
  <si>
    <t>a163p000004cusmAAA</t>
  </si>
  <si>
    <t>CD-750954</t>
  </si>
  <si>
    <t>a163p000004cusnAAA</t>
  </si>
  <si>
    <t>CD-750955</t>
  </si>
  <si>
    <t>a163p000004cusoAAA</t>
  </si>
  <si>
    <t>CD-750956</t>
  </si>
  <si>
    <t>a163p000004cuspAAA</t>
  </si>
  <si>
    <t>CD-750957</t>
  </si>
  <si>
    <t>a163p000004cusqAAA</t>
  </si>
  <si>
    <t>CD-750958</t>
  </si>
  <si>
    <t>a163p000004cusrAAA</t>
  </si>
  <si>
    <t>CD-750959</t>
  </si>
  <si>
    <t>a163p000004cussAAA</t>
  </si>
  <si>
    <t>CD-750960</t>
  </si>
  <si>
    <t>a163p000004custAAA</t>
  </si>
  <si>
    <t>CD-750961</t>
  </si>
  <si>
    <t>a163p000004cusuAAA</t>
  </si>
  <si>
    <t>CD-750962</t>
  </si>
  <si>
    <t>a163p000004cusvAAA</t>
  </si>
  <si>
    <t>CD-750963</t>
  </si>
  <si>
    <t>a163p000004cuswAAA</t>
  </si>
  <si>
    <t>CD-750964</t>
  </si>
  <si>
    <t>a163p000004cusxAAA</t>
  </si>
  <si>
    <t>CD-750965</t>
  </si>
  <si>
    <t>a163p000004cusyAAA</t>
  </si>
  <si>
    <t>CD-750966</t>
  </si>
  <si>
    <t>a163p000004cuszAAA</t>
  </si>
  <si>
    <t>CD-750967</t>
  </si>
  <si>
    <t>a163p000004cut0AAA</t>
  </si>
  <si>
    <t>CD-750968</t>
  </si>
  <si>
    <t>a163p000004cut1AAA</t>
  </si>
  <si>
    <t>CD-750969</t>
  </si>
  <si>
    <t>CI-68358</t>
  </si>
  <si>
    <t>a163p000004cut2AAA</t>
  </si>
  <si>
    <t>CD-750970</t>
  </si>
  <si>
    <t>a163p000004cut3AAA</t>
  </si>
  <si>
    <t>CD-750971</t>
  </si>
  <si>
    <t>a163p000004cut4AAA</t>
  </si>
  <si>
    <t>CD-750972</t>
  </si>
  <si>
    <t>a163p000004cut5AAA</t>
  </si>
  <si>
    <t>CD-750973</t>
  </si>
  <si>
    <t>a163p000004cut6AAA</t>
  </si>
  <si>
    <t>CD-750974</t>
  </si>
  <si>
    <t>a163p000004cut7AAA</t>
  </si>
  <si>
    <t>CD-750975</t>
  </si>
  <si>
    <t>a163p000004cut8AAA</t>
  </si>
  <si>
    <t>CD-750976</t>
  </si>
  <si>
    <t>a163p000004cut9AAA</t>
  </si>
  <si>
    <t>CD-750977</t>
  </si>
  <si>
    <t>a163p000004cutAAAQ</t>
  </si>
  <si>
    <t>CD-750978</t>
  </si>
  <si>
    <t>a163p000004cutBAAQ</t>
  </si>
  <si>
    <t>CD-750979</t>
  </si>
  <si>
    <t>a163p000004cutCAAQ</t>
  </si>
  <si>
    <t>CD-750980</t>
  </si>
  <si>
    <t>a163p000004cutDAAQ</t>
  </si>
  <si>
    <t>CD-750981</t>
  </si>
  <si>
    <t>a163p000004cutEAAQ</t>
  </si>
  <si>
    <t>CD-750982</t>
  </si>
  <si>
    <t>a163p000004cutFAAQ</t>
  </si>
  <si>
    <t>CD-750983</t>
  </si>
  <si>
    <t>a163p000004cutGAAQ</t>
  </si>
  <si>
    <t>CD-750984</t>
  </si>
  <si>
    <t>a163p000004cutHAAQ</t>
  </si>
  <si>
    <t>CD-750985</t>
  </si>
  <si>
    <t>a163p000004cutIAAQ</t>
  </si>
  <si>
    <t>CD-750986</t>
  </si>
  <si>
    <t>a163p000004cutJAAQ</t>
  </si>
  <si>
    <t>CD-750987</t>
  </si>
  <si>
    <t>a163p000004cutKAAQ</t>
  </si>
  <si>
    <t>CD-750988</t>
  </si>
  <si>
    <t>a163p000004cutLAAQ</t>
  </si>
  <si>
    <t>CD-750989</t>
  </si>
  <si>
    <t>CI-68359</t>
  </si>
  <si>
    <t>a163p000004cutMAAQ</t>
  </si>
  <si>
    <t>CD-750990</t>
  </si>
  <si>
    <t>a163p000004cutNAAQ</t>
  </si>
  <si>
    <t>CD-750991</t>
  </si>
  <si>
    <t>a163p000004cutOAAQ</t>
  </si>
  <si>
    <t>CD-750992</t>
  </si>
  <si>
    <t>a163p000004cutPAAQ</t>
  </si>
  <si>
    <t>CD-750993</t>
  </si>
  <si>
    <t>a163p000004cutQAAQ</t>
  </si>
  <si>
    <t>CD-750994</t>
  </si>
  <si>
    <t>a163p000004cutRAAQ</t>
  </si>
  <si>
    <t>CD-750995</t>
  </si>
  <si>
    <t>a163p000004cutSAAQ</t>
  </si>
  <si>
    <t>CD-750996</t>
  </si>
  <si>
    <t>a163p000004cutTAAQ</t>
  </si>
  <si>
    <t>CD-750997</t>
  </si>
  <si>
    <t>a163p000004cutUAAQ</t>
  </si>
  <si>
    <t>CD-750998</t>
  </si>
  <si>
    <t>a163p000004cutVAAQ</t>
  </si>
  <si>
    <t>CD-750999</t>
  </si>
  <si>
    <t>a163p000004cutWAAQ</t>
  </si>
  <si>
    <t>CD-751000</t>
  </si>
  <si>
    <t>a163p000004cutXAAQ</t>
  </si>
  <si>
    <t>CD-751001</t>
  </si>
  <si>
    <t>a163p000004cutYAAQ</t>
  </si>
  <si>
    <t>CD-751002</t>
  </si>
  <si>
    <t>a163p000004cutZAAQ</t>
  </si>
  <si>
    <t>CD-751003</t>
  </si>
  <si>
    <t>a163p000004cutaAAA</t>
  </si>
  <si>
    <t>CD-751004</t>
  </si>
  <si>
    <t>a163p000004cutbAAA</t>
  </si>
  <si>
    <t>CD-751005</t>
  </si>
  <si>
    <t>a163p000004cutcAAA</t>
  </si>
  <si>
    <t>CD-751006</t>
  </si>
  <si>
    <t>a163p000004cutdAAA</t>
  </si>
  <si>
    <t>CD-751007</t>
  </si>
  <si>
    <t>a163p000004cuteAAA</t>
  </si>
  <si>
    <t>CD-751008</t>
  </si>
  <si>
    <t>a163p000004cutfAAA</t>
  </si>
  <si>
    <t>CD-751009</t>
  </si>
  <si>
    <t>CI-68360</t>
  </si>
  <si>
    <t>a163p000004cutgAAA</t>
  </si>
  <si>
    <t>CD-751010</t>
  </si>
  <si>
    <t>a163p000004cuthAAA</t>
  </si>
  <si>
    <t>CD-751011</t>
  </si>
  <si>
    <t>a163p000004cutiAAA</t>
  </si>
  <si>
    <t>CD-751012</t>
  </si>
  <si>
    <t>a163p000004cutjAAA</t>
  </si>
  <si>
    <t>CD-751013</t>
  </si>
  <si>
    <t>a163p000004cutkAAA</t>
  </si>
  <si>
    <t>CD-751014</t>
  </si>
  <si>
    <t>a163p000004cutlAAA</t>
  </si>
  <si>
    <t>CD-751015</t>
  </si>
  <si>
    <t>a163p000004cutmAAA</t>
  </si>
  <si>
    <t>CD-751016</t>
  </si>
  <si>
    <t>a163p000004cutnAAA</t>
  </si>
  <si>
    <t>CD-751017</t>
  </si>
  <si>
    <t>a163p000004cutoAAA</t>
  </si>
  <si>
    <t>CD-751018</t>
  </si>
  <si>
    <t>a163p000004cutpAAA</t>
  </si>
  <si>
    <t>CD-751019</t>
  </si>
  <si>
    <t>a163p000004cutqAAA</t>
  </si>
  <si>
    <t>CD-751020</t>
  </si>
  <si>
    <t>a163p000004cutrAAA</t>
  </si>
  <si>
    <t>CD-751021</t>
  </si>
  <si>
    <t>a163p000004cutsAAA</t>
  </si>
  <si>
    <t>CD-751022</t>
  </si>
  <si>
    <t>a163p000004cuttAAA</t>
  </si>
  <si>
    <t>CD-751023</t>
  </si>
  <si>
    <t>a163p000004cutuAAA</t>
  </si>
  <si>
    <t>CD-751024</t>
  </si>
  <si>
    <t>a163p000004cutvAAA</t>
  </si>
  <si>
    <t>CD-751025</t>
  </si>
  <si>
    <t>a163p000004cutwAAA</t>
  </si>
  <si>
    <t>CD-751026</t>
  </si>
  <si>
    <t>a163p000004cutxAAA</t>
  </si>
  <si>
    <t>CD-751027</t>
  </si>
  <si>
    <t>a163p000004cutyAAA</t>
  </si>
  <si>
    <t>CD-751028</t>
  </si>
  <si>
    <t>a163p000004cutzAAA</t>
  </si>
  <si>
    <t>CD-751029</t>
  </si>
  <si>
    <t>CI-68361</t>
  </si>
  <si>
    <t>a163p000004cuu0AAA</t>
  </si>
  <si>
    <t>CD-751030</t>
  </si>
  <si>
    <t>a163p000004cuu1AAA</t>
  </si>
  <si>
    <t>CD-751031</t>
  </si>
  <si>
    <t>a163p000004cuu2AAA</t>
  </si>
  <si>
    <t>CD-751032</t>
  </si>
  <si>
    <t>a163p000004cuu3AAA</t>
  </si>
  <si>
    <t>CD-751033</t>
  </si>
  <si>
    <t>a163p000004cuu4AAA</t>
  </si>
  <si>
    <t>CD-751034</t>
  </si>
  <si>
    <t>a163p000004cuu5AAA</t>
  </si>
  <si>
    <t>CD-751035</t>
  </si>
  <si>
    <t>a163p000004cuu6AAA</t>
  </si>
  <si>
    <t>CD-751036</t>
  </si>
  <si>
    <t>a163p000004cuu7AAA</t>
  </si>
  <si>
    <t>CD-751037</t>
  </si>
  <si>
    <t>a163p000004cuu8AAA</t>
  </si>
  <si>
    <t>CD-751038</t>
  </si>
  <si>
    <t>a163p000004cuu9AAA</t>
  </si>
  <si>
    <t>CD-751039</t>
  </si>
  <si>
    <t>a163p000004cuuAAAQ</t>
  </si>
  <si>
    <t>CD-751040</t>
  </si>
  <si>
    <t>a163p000004cuuBAAQ</t>
  </si>
  <si>
    <t>CD-751041</t>
  </si>
  <si>
    <t>a163p000004cuuCAAQ</t>
  </si>
  <si>
    <t>CD-751042</t>
  </si>
  <si>
    <t>a163p000004cuuDAAQ</t>
  </si>
  <si>
    <t>CD-751043</t>
  </si>
  <si>
    <t>a163p000004cuuEAAQ</t>
  </si>
  <si>
    <t>CD-751044</t>
  </si>
  <si>
    <t>a163p000004cuuFAAQ</t>
  </si>
  <si>
    <t>CD-751045</t>
  </si>
  <si>
    <t>a163p000004cuuGAAQ</t>
  </si>
  <si>
    <t>CD-751046</t>
  </si>
  <si>
    <t>a163p000004cuuHAAQ</t>
  </si>
  <si>
    <t>CD-751047</t>
  </si>
  <si>
    <t>a163p000004cuuIAAQ</t>
  </si>
  <si>
    <t>CD-751048</t>
  </si>
  <si>
    <t>a163p000004cuuJAAQ</t>
  </si>
  <si>
    <t>CD-751049</t>
  </si>
  <si>
    <t>CI-68362</t>
  </si>
  <si>
    <t>a163p000004cuuKAAQ</t>
  </si>
  <si>
    <t>CD-751050</t>
  </si>
  <si>
    <t>a163p000004cuuLAAQ</t>
  </si>
  <si>
    <t>CD-751051</t>
  </si>
  <si>
    <t>a163p000004cuuMAAQ</t>
  </si>
  <si>
    <t>CD-751052</t>
  </si>
  <si>
    <t>a163p000004cuuNAAQ</t>
  </si>
  <si>
    <t>CD-751053</t>
  </si>
  <si>
    <t>a163p000004cuuOAAQ</t>
  </si>
  <si>
    <t>CD-751054</t>
  </si>
  <si>
    <t>a163p000004cuuPAAQ</t>
  </si>
  <si>
    <t>CD-751055</t>
  </si>
  <si>
    <t>a163p000004cuuQAAQ</t>
  </si>
  <si>
    <t>CD-751056</t>
  </si>
  <si>
    <t>a163p000004cuuRAAQ</t>
  </si>
  <si>
    <t>CD-751057</t>
  </si>
  <si>
    <t>a163p000004cuuSAAQ</t>
  </si>
  <si>
    <t>CD-751058</t>
  </si>
  <si>
    <t>a163p000004cuuTAAQ</t>
  </si>
  <si>
    <t>CD-751059</t>
  </si>
  <si>
    <t>a163p000004cuuUAAQ</t>
  </si>
  <si>
    <t>CD-751060</t>
  </si>
  <si>
    <t>a163p000004cuuVAAQ</t>
  </si>
  <si>
    <t>CD-751061</t>
  </si>
  <si>
    <t>a163p000004cuuWAAQ</t>
  </si>
  <si>
    <t>CD-751062</t>
  </si>
  <si>
    <t>a163p000004cuuXAAQ</t>
  </si>
  <si>
    <t>CD-751063</t>
  </si>
  <si>
    <t>a163p000004cuuYAAQ</t>
  </si>
  <si>
    <t>CD-751064</t>
  </si>
  <si>
    <t>a163p000004cuuZAAQ</t>
  </si>
  <si>
    <t>CD-751065</t>
  </si>
  <si>
    <t>a163p000004cuuaAAA</t>
  </si>
  <si>
    <t>CD-751066</t>
  </si>
  <si>
    <t>a163p000004cuubAAA</t>
  </si>
  <si>
    <t>CD-751067</t>
  </si>
  <si>
    <t>a163p000004cuucAAA</t>
  </si>
  <si>
    <t>CD-751068</t>
  </si>
  <si>
    <t>a163p000004cuudAAA</t>
  </si>
  <si>
    <t>CD-751069</t>
  </si>
  <si>
    <t>CI-68363</t>
  </si>
  <si>
    <t>a163p000004cuueAAA</t>
  </si>
  <si>
    <t>CD-751070</t>
  </si>
  <si>
    <t>a163p000004cuufAAA</t>
  </si>
  <si>
    <t>CD-751071</t>
  </si>
  <si>
    <t>a163p000004cuugAAA</t>
  </si>
  <si>
    <t>CD-751072</t>
  </si>
  <si>
    <t>a163p000004cuuhAAA</t>
  </si>
  <si>
    <t>CD-751073</t>
  </si>
  <si>
    <t>a163p000004cuuiAAA</t>
  </si>
  <si>
    <t>CD-751074</t>
  </si>
  <si>
    <t>a163p000004cuujAAA</t>
  </si>
  <si>
    <t>CD-751075</t>
  </si>
  <si>
    <t>a163p000004cuukAAA</t>
  </si>
  <si>
    <t>CD-751076</t>
  </si>
  <si>
    <t>a163p000004cuulAAA</t>
  </si>
  <si>
    <t>CD-751077</t>
  </si>
  <si>
    <t>a163p000004cuumAAA</t>
  </si>
  <si>
    <t>CD-751078</t>
  </si>
  <si>
    <t>a163p000004cuunAAA</t>
  </si>
  <si>
    <t>CD-751079</t>
  </si>
  <si>
    <t>a163p000004cuuoAAA</t>
  </si>
  <si>
    <t>CD-751080</t>
  </si>
  <si>
    <t>a163p000004cuupAAA</t>
  </si>
  <si>
    <t>CD-751081</t>
  </si>
  <si>
    <t>a163p000004cuuqAAA</t>
  </si>
  <si>
    <t>CD-751082</t>
  </si>
  <si>
    <t>a163p000004cuurAAA</t>
  </si>
  <si>
    <t>CD-751083</t>
  </si>
  <si>
    <t>a163p000004cuusAAA</t>
  </si>
  <si>
    <t>CD-751084</t>
  </si>
  <si>
    <t>a163p000004cuutAAA</t>
  </si>
  <si>
    <t>CD-751085</t>
  </si>
  <si>
    <t>a163p000004cuuuAAA</t>
  </si>
  <si>
    <t>CD-751086</t>
  </si>
  <si>
    <t>a163p000004cuuvAAA</t>
  </si>
  <si>
    <t>CD-751087</t>
  </si>
  <si>
    <t>a163p000004cuuwAAA</t>
  </si>
  <si>
    <t>CD-751088</t>
  </si>
  <si>
    <t>a163p000004cuuxAAA</t>
  </si>
  <si>
    <t>CD-751089</t>
  </si>
  <si>
    <t>CI-68364</t>
  </si>
  <si>
    <t>a163p000004cuuyAAA</t>
  </si>
  <si>
    <t>CD-751090</t>
  </si>
  <si>
    <t>a163p000004cuuzAAA</t>
  </si>
  <si>
    <t>CD-751091</t>
  </si>
  <si>
    <t>a163p000004cuv0AAA</t>
  </si>
  <si>
    <t>CD-751092</t>
  </si>
  <si>
    <t>a163p000004cuv1AAA</t>
  </si>
  <si>
    <t>CD-751093</t>
  </si>
  <si>
    <t>a163p000004cuv2AAA</t>
  </si>
  <si>
    <t>CD-751094</t>
  </si>
  <si>
    <t>a163p000004cuv3AAA</t>
  </si>
  <si>
    <t>CD-751095</t>
  </si>
  <si>
    <t>a163p000004cuv4AAA</t>
  </si>
  <si>
    <t>CD-751096</t>
  </si>
  <si>
    <t>a163p000004cuv5AAA</t>
  </si>
  <si>
    <t>CD-751097</t>
  </si>
  <si>
    <t>a163p000004cuv6AAA</t>
  </si>
  <si>
    <t>CD-751098</t>
  </si>
  <si>
    <t>a163p000004cuv7AAA</t>
  </si>
  <si>
    <t>CD-751099</t>
  </si>
  <si>
    <t>a163p000004cuv8AAA</t>
  </si>
  <si>
    <t>CD-751100</t>
  </si>
  <si>
    <t>a163p000004cuv9AAA</t>
  </si>
  <si>
    <t>CD-751101</t>
  </si>
  <si>
    <t>a163p000004cuvAAAQ</t>
  </si>
  <si>
    <t>CD-751102</t>
  </si>
  <si>
    <t>a163p000004cuvBAAQ</t>
  </si>
  <si>
    <t>CD-751103</t>
  </si>
  <si>
    <t>a163p000004cuvCAAQ</t>
  </si>
  <si>
    <t>CD-751104</t>
  </si>
  <si>
    <t>a163p000004cuvDAAQ</t>
  </si>
  <si>
    <t>CD-751105</t>
  </si>
  <si>
    <t>a163p000004cuvEAAQ</t>
  </si>
  <si>
    <t>CD-751106</t>
  </si>
  <si>
    <t>a163p000004cuvFAAQ</t>
  </si>
  <si>
    <t>CD-751107</t>
  </si>
  <si>
    <t>a163p000004cuvGAAQ</t>
  </si>
  <si>
    <t>CD-751108</t>
  </si>
  <si>
    <t>a163p000004cuvHAAQ</t>
  </si>
  <si>
    <t>CD-751109</t>
  </si>
  <si>
    <t>CI-68365</t>
  </si>
  <si>
    <t>a163p000004cuvIAAQ</t>
  </si>
  <si>
    <t>CD-751110</t>
  </si>
  <si>
    <t>a163p000004cuvJAAQ</t>
  </si>
  <si>
    <t>CD-751111</t>
  </si>
  <si>
    <t>a163p000004cuvKAAQ</t>
  </si>
  <si>
    <t>CD-751112</t>
  </si>
  <si>
    <t>a163p000004cuvLAAQ</t>
  </si>
  <si>
    <t>CD-751113</t>
  </si>
  <si>
    <t>a163p000004cuvMAAQ</t>
  </si>
  <si>
    <t>CD-751114</t>
  </si>
  <si>
    <t>a163p000004cuvNAAQ</t>
  </si>
  <si>
    <t>CD-751115</t>
  </si>
  <si>
    <t>a163p000004cuvOAAQ</t>
  </si>
  <si>
    <t>CD-751116</t>
  </si>
  <si>
    <t>a163p000004cuvPAAQ</t>
  </si>
  <si>
    <t>CD-751117</t>
  </si>
  <si>
    <t>a163p000004cuvQAAQ</t>
  </si>
  <si>
    <t>CD-751118</t>
  </si>
  <si>
    <t>a163p000004cuvRAAQ</t>
  </si>
  <si>
    <t>CD-751119</t>
  </si>
  <si>
    <t>a163p000004cuvSAAQ</t>
  </si>
  <si>
    <t>CD-751120</t>
  </si>
  <si>
    <t>a163p000004cuvTAAQ</t>
  </si>
  <si>
    <t>CD-751121</t>
  </si>
  <si>
    <t>a163p000004cuvUAAQ</t>
  </si>
  <si>
    <t>CD-751122</t>
  </si>
  <si>
    <t>a163p000004cuvVAAQ</t>
  </si>
  <si>
    <t>CD-751123</t>
  </si>
  <si>
    <t>a163p000004cuvWAAQ</t>
  </si>
  <si>
    <t>CD-751124</t>
  </si>
  <si>
    <t>a163p000004cuvXAAQ</t>
  </si>
  <si>
    <t>CD-751125</t>
  </si>
  <si>
    <t>a163p000004cuvYAAQ</t>
  </si>
  <si>
    <t>CD-751126</t>
  </si>
  <si>
    <t>a163p000004cuvZAAQ</t>
  </si>
  <si>
    <t>CD-751127</t>
  </si>
  <si>
    <t>a163p000004cuvaAAA</t>
  </si>
  <si>
    <t>CD-751128</t>
  </si>
  <si>
    <t>a163p000004cuvbAAA</t>
  </si>
  <si>
    <t>CD-751129</t>
  </si>
  <si>
    <t>CI-68366</t>
  </si>
  <si>
    <t>a163p000004cuvcAAA</t>
  </si>
  <si>
    <t>CD-751130</t>
  </si>
  <si>
    <t>a163p000004cuvdAAA</t>
  </si>
  <si>
    <t>CD-751131</t>
  </si>
  <si>
    <t>a163p000004cuveAAA</t>
  </si>
  <si>
    <t>CD-751132</t>
  </si>
  <si>
    <t>a163p000004cuvfAAA</t>
  </si>
  <si>
    <t>CD-751133</t>
  </si>
  <si>
    <t>a163p000004cuvgAAA</t>
  </si>
  <si>
    <t>CD-751134</t>
  </si>
  <si>
    <t>a163p000004cuvhAAA</t>
  </si>
  <si>
    <t>CD-751135</t>
  </si>
  <si>
    <t>a163p000004cuviAAA</t>
  </si>
  <si>
    <t>CD-751136</t>
  </si>
  <si>
    <t>a163p000004cuvjAAA</t>
  </si>
  <si>
    <t>CD-751137</t>
  </si>
  <si>
    <t>a163p000004cuvkAAA</t>
  </si>
  <si>
    <t>CD-751138</t>
  </si>
  <si>
    <t>a163p000004cuvlAAA</t>
  </si>
  <si>
    <t>CD-751139</t>
  </si>
  <si>
    <t>a163p000004cuvmAAA</t>
  </si>
  <si>
    <t>CD-751140</t>
  </si>
  <si>
    <t>a163p000004cuvnAAA</t>
  </si>
  <si>
    <t>CD-751141</t>
  </si>
  <si>
    <t>a163p000004cuvoAAA</t>
  </si>
  <si>
    <t>CD-751142</t>
  </si>
  <si>
    <t>a163p000004cuvpAAA</t>
  </si>
  <si>
    <t>CD-751143</t>
  </si>
  <si>
    <t>a163p000004cuvqAAA</t>
  </si>
  <si>
    <t>CD-751144</t>
  </si>
  <si>
    <t>a163p000004cuvrAAA</t>
  </si>
  <si>
    <t>CD-751145</t>
  </si>
  <si>
    <t>a163p000004cuvsAAA</t>
  </si>
  <si>
    <t>CD-751146</t>
  </si>
  <si>
    <t>a163p000004cuvtAAA</t>
  </si>
  <si>
    <t>CD-751147</t>
  </si>
  <si>
    <t>a163p000004cuvuAAA</t>
  </si>
  <si>
    <t>CD-751148</t>
  </si>
  <si>
    <t>a163p000004cuvvAAA</t>
  </si>
  <si>
    <t>CD-751149</t>
  </si>
  <si>
    <t>CI-68367</t>
  </si>
  <si>
    <t>a163p000004cuvwAAA</t>
  </si>
  <si>
    <t>CD-751150</t>
  </si>
  <si>
    <t>a163p000004cuvxAAA</t>
  </si>
  <si>
    <t>CD-751151</t>
  </si>
  <si>
    <t>a163p000004cuvyAAA</t>
  </si>
  <si>
    <t>CD-751152</t>
  </si>
  <si>
    <t>a163p000004cuvzAAA</t>
  </si>
  <si>
    <t>CD-751153</t>
  </si>
  <si>
    <t>a163p000004cuw0AAA</t>
  </si>
  <si>
    <t>CD-751154</t>
  </si>
  <si>
    <t>a163p000004cuw1AAA</t>
  </si>
  <si>
    <t>CD-751155</t>
  </si>
  <si>
    <t>a163p000004cuw2AAA</t>
  </si>
  <si>
    <t>CD-751156</t>
  </si>
  <si>
    <t>a163p000004cuw3AAA</t>
  </si>
  <si>
    <t>CD-751157</t>
  </si>
  <si>
    <t>a163p000004cuw4AAA</t>
  </si>
  <si>
    <t>CD-751158</t>
  </si>
  <si>
    <t>a163p000004cuw5AAA</t>
  </si>
  <si>
    <t>CD-751159</t>
  </si>
  <si>
    <t>a163p000004cuw6AAA</t>
  </si>
  <si>
    <t>CD-751160</t>
  </si>
  <si>
    <t>a163p000004cuw7AAA</t>
  </si>
  <si>
    <t>CD-751161</t>
  </si>
  <si>
    <t>a163p000004cuw8AAA</t>
  </si>
  <si>
    <t>CD-751162</t>
  </si>
  <si>
    <t>a163p000004cuw9AAA</t>
  </si>
  <si>
    <t>CD-751163</t>
  </si>
  <si>
    <t>a163p000004cuwAAAQ</t>
  </si>
  <si>
    <t>CD-751164</t>
  </si>
  <si>
    <t>a163p000004cuwBAAQ</t>
  </si>
  <si>
    <t>CD-751165</t>
  </si>
  <si>
    <t>a163p000004cuwCAAQ</t>
  </si>
  <si>
    <t>CD-751166</t>
  </si>
  <si>
    <t>a163p000004cuwDAAQ</t>
  </si>
  <si>
    <t>CD-751167</t>
  </si>
  <si>
    <t>a163p000004cuwEAAQ</t>
  </si>
  <si>
    <t>CD-751168</t>
  </si>
  <si>
    <t>a163p000004cuwFAAQ</t>
  </si>
  <si>
    <t>CD-751169</t>
  </si>
  <si>
    <t>CI-68368</t>
  </si>
  <si>
    <t>a163p000004cuwGAAQ</t>
  </si>
  <si>
    <t>CD-751170</t>
  </si>
  <si>
    <t>a163p000004cuwHAAQ</t>
  </si>
  <si>
    <t>CD-751171</t>
  </si>
  <si>
    <t>a163p000004cuwIAAQ</t>
  </si>
  <si>
    <t>CD-751172</t>
  </si>
  <si>
    <t>a163p000004cuwJAAQ</t>
  </si>
  <si>
    <t>CD-751173</t>
  </si>
  <si>
    <t>a163p000004cuwKAAQ</t>
  </si>
  <si>
    <t>CD-751174</t>
  </si>
  <si>
    <t>a163p000004cuwLAAQ</t>
  </si>
  <si>
    <t>CD-751175</t>
  </si>
  <si>
    <t>a163p000004cuwMAAQ</t>
  </si>
  <si>
    <t>CD-751176</t>
  </si>
  <si>
    <t>a163p000004cuwNAAQ</t>
  </si>
  <si>
    <t>CD-751177</t>
  </si>
  <si>
    <t>a163p000004cuwOAAQ</t>
  </si>
  <si>
    <t>CD-751178</t>
  </si>
  <si>
    <t>a163p000004cuwPAAQ</t>
  </si>
  <si>
    <t>CD-751179</t>
  </si>
  <si>
    <t>a163p000004cuwQAAQ</t>
  </si>
  <si>
    <t>CD-751180</t>
  </si>
  <si>
    <t>a163p000004cuwRAAQ</t>
  </si>
  <si>
    <t>CD-751181</t>
  </si>
  <si>
    <t>a163p000004cuwSAAQ</t>
  </si>
  <si>
    <t>CD-751182</t>
  </si>
  <si>
    <t>a163p000004cuwTAAQ</t>
  </si>
  <si>
    <t>CD-751183</t>
  </si>
  <si>
    <t>a163p000004cuwUAAQ</t>
  </si>
  <si>
    <t>CD-751184</t>
  </si>
  <si>
    <t>a163p000004cuwVAAQ</t>
  </si>
  <si>
    <t>CD-751185</t>
  </si>
  <si>
    <t>a163p000004cuwWAAQ</t>
  </si>
  <si>
    <t>CD-751186</t>
  </si>
  <si>
    <t>a163p000004cuwXAAQ</t>
  </si>
  <si>
    <t>CD-751187</t>
  </si>
  <si>
    <t>a163p000004cuwYAAQ</t>
  </si>
  <si>
    <t>CD-751188</t>
  </si>
  <si>
    <t>a163p000004cuwZAAQ</t>
  </si>
  <si>
    <t>CD-751189</t>
  </si>
  <si>
    <t>CI-68369</t>
  </si>
  <si>
    <t>a163p000004cuwaAAA</t>
  </si>
  <si>
    <t>CD-751190</t>
  </si>
  <si>
    <t>a163p000004cuwbAAA</t>
  </si>
  <si>
    <t>CD-751191</t>
  </si>
  <si>
    <t>a163p000004cuwcAAA</t>
  </si>
  <si>
    <t>CD-751192</t>
  </si>
  <si>
    <t>a163p000004cuwdAAA</t>
  </si>
  <si>
    <t>CD-751193</t>
  </si>
  <si>
    <t>a163p000004cuweAAA</t>
  </si>
  <si>
    <t>CD-751194</t>
  </si>
  <si>
    <t>a163p000004cuwfAAA</t>
  </si>
  <si>
    <t>CD-751195</t>
  </si>
  <si>
    <t>a163p000004cuwgAAA</t>
  </si>
  <si>
    <t>CD-751196</t>
  </si>
  <si>
    <t>a163p000004cuwhAAA</t>
  </si>
  <si>
    <t>CD-751197</t>
  </si>
  <si>
    <t>a163p000004cuwiAAA</t>
  </si>
  <si>
    <t>CD-751198</t>
  </si>
  <si>
    <t>a163p000004cuwjAAA</t>
  </si>
  <si>
    <t>CD-751199</t>
  </si>
  <si>
    <t>a163p000004cuwkAAA</t>
  </si>
  <si>
    <t>CD-751200</t>
  </si>
  <si>
    <t>a163p000004cuwlAAA</t>
  </si>
  <si>
    <t>CD-751201</t>
  </si>
  <si>
    <t>a163p000004cuwmAAA</t>
  </si>
  <si>
    <t>CD-751202</t>
  </si>
  <si>
    <t>a163p000004cuwnAAA</t>
  </si>
  <si>
    <t>CD-751203</t>
  </si>
  <si>
    <t>a163p000004cuwoAAA</t>
  </si>
  <si>
    <t>CD-751204</t>
  </si>
  <si>
    <t>a163p000004cuwpAAA</t>
  </si>
  <si>
    <t>CD-751205</t>
  </si>
  <si>
    <t>a163p000004cuwqAAA</t>
  </si>
  <si>
    <t>CD-751206</t>
  </si>
  <si>
    <t>a163p000004cuwrAAA</t>
  </si>
  <si>
    <t>CD-751207</t>
  </si>
  <si>
    <t>a163p000004cuwsAAA</t>
  </si>
  <si>
    <t>CD-751208</t>
  </si>
  <si>
    <t>a163p000004cuwtAAA</t>
  </si>
  <si>
    <t>CD-751209</t>
  </si>
  <si>
    <t>CI-68370</t>
  </si>
  <si>
    <t>a163p000004cuwuAAA</t>
  </si>
  <si>
    <t>CD-751210</t>
  </si>
  <si>
    <t>a163p000004cuwvAAA</t>
  </si>
  <si>
    <t>CD-751211</t>
  </si>
  <si>
    <t>a163p000004cuwwAAA</t>
  </si>
  <si>
    <t>CD-751212</t>
  </si>
  <si>
    <t>a163p000004cuwxAAA</t>
  </si>
  <si>
    <t>CD-751213</t>
  </si>
  <si>
    <t>a163p000004cuwyAAA</t>
  </si>
  <si>
    <t>CD-751214</t>
  </si>
  <si>
    <t>a163p000004cuwzAAA</t>
  </si>
  <si>
    <t>CD-751215</t>
  </si>
  <si>
    <t>a163p000004cux0AAA</t>
  </si>
  <si>
    <t>CD-751216</t>
  </si>
  <si>
    <t>a163p000004cux1AAA</t>
  </si>
  <si>
    <t>CD-751217</t>
  </si>
  <si>
    <t>a163p000004cux2AAA</t>
  </si>
  <si>
    <t>CD-751218</t>
  </si>
  <si>
    <t>a163p000004cux3AAA</t>
  </si>
  <si>
    <t>CD-751219</t>
  </si>
  <si>
    <t>a163p000004cux4AAA</t>
  </si>
  <si>
    <t>CD-751220</t>
  </si>
  <si>
    <t>a163p000004cux5AAA</t>
  </si>
  <si>
    <t>CD-751221</t>
  </si>
  <si>
    <t>a163p000004cux6AAA</t>
  </si>
  <si>
    <t>CD-751222</t>
  </si>
  <si>
    <t>a163p000004cux7AAA</t>
  </si>
  <si>
    <t>CD-751223</t>
  </si>
  <si>
    <t>a163p000004cux8AAA</t>
  </si>
  <si>
    <t>CD-751224</t>
  </si>
  <si>
    <t>a163p000004cux9AAA</t>
  </si>
  <si>
    <t>CD-751225</t>
  </si>
  <si>
    <t>a163p000004cuxAAAQ</t>
  </si>
  <si>
    <t>CD-751226</t>
  </si>
  <si>
    <t>a163p000004cuxBAAQ</t>
  </si>
  <si>
    <t>CD-751227</t>
  </si>
  <si>
    <t>a163p000004cuxCAAQ</t>
  </si>
  <si>
    <t>CD-751228</t>
  </si>
  <si>
    <t>a163p000004cuxDAAQ</t>
  </si>
  <si>
    <t>CD-751229</t>
  </si>
  <si>
    <t>CI-68371</t>
  </si>
  <si>
    <t>a163p000004cuxEAAQ</t>
  </si>
  <si>
    <t>CD-751230</t>
  </si>
  <si>
    <t>a163p000004cuxFAAQ</t>
  </si>
  <si>
    <t>CD-751231</t>
  </si>
  <si>
    <t>a163p000004cuxGAAQ</t>
  </si>
  <si>
    <t>CD-751232</t>
  </si>
  <si>
    <t>a163p000004cuxHAAQ</t>
  </si>
  <si>
    <t>CD-751233</t>
  </si>
  <si>
    <t>a163p000004cuxIAAQ</t>
  </si>
  <si>
    <t>CD-751234</t>
  </si>
  <si>
    <t>a163p000004cuxJAAQ</t>
  </si>
  <si>
    <t>CD-751235</t>
  </si>
  <si>
    <t>a163p000004cuxKAAQ</t>
  </si>
  <si>
    <t>CD-751236</t>
  </si>
  <si>
    <t>a163p000004cuxLAAQ</t>
  </si>
  <si>
    <t>CD-751237</t>
  </si>
  <si>
    <t>a163p000004cuxMAAQ</t>
  </si>
  <si>
    <t>CD-751238</t>
  </si>
  <si>
    <t>a163p000004cuxNAAQ</t>
  </si>
  <si>
    <t>CD-751239</t>
  </si>
  <si>
    <t>a163p000004cuxOAAQ</t>
  </si>
  <si>
    <t>CD-751240</t>
  </si>
  <si>
    <t>a163p000004cuxPAAQ</t>
  </si>
  <si>
    <t>CD-751241</t>
  </si>
  <si>
    <t>a163p000004cuxQAAQ</t>
  </si>
  <si>
    <t>CD-751242</t>
  </si>
  <si>
    <t>a163p000004cuxRAAQ</t>
  </si>
  <si>
    <t>CD-751243</t>
  </si>
  <si>
    <t>a163p000004cuxSAAQ</t>
  </si>
  <si>
    <t>CD-751244</t>
  </si>
  <si>
    <t>a163p000004cuxTAAQ</t>
  </si>
  <si>
    <t>CD-751245</t>
  </si>
  <si>
    <t>a163p000004cuxUAAQ</t>
  </si>
  <si>
    <t>CD-751246</t>
  </si>
  <si>
    <t>a163p000004cuxVAAQ</t>
  </si>
  <si>
    <t>CD-751247</t>
  </si>
  <si>
    <t>a163p000004cuxWAAQ</t>
  </si>
  <si>
    <t>CD-751248</t>
  </si>
  <si>
    <t>a163p000004cuxXAAQ</t>
  </si>
  <si>
    <t>CD-751249</t>
  </si>
  <si>
    <t>CI-68372</t>
  </si>
  <si>
    <t>a163p000004cuxYAAQ</t>
  </si>
  <si>
    <t>CD-751250</t>
  </si>
  <si>
    <t>a163p000004cuxZAAQ</t>
  </si>
  <si>
    <t>CD-751251</t>
  </si>
  <si>
    <t>a163p000004cuxaAAA</t>
  </si>
  <si>
    <t>CD-751252</t>
  </si>
  <si>
    <t>a163p000004cuxbAAA</t>
  </si>
  <si>
    <t>CD-751253</t>
  </si>
  <si>
    <t>a163p000004cuxcAAA</t>
  </si>
  <si>
    <t>CD-751254</t>
  </si>
  <si>
    <t>a163p000004cuxdAAA</t>
  </si>
  <si>
    <t>CD-751255</t>
  </si>
  <si>
    <t>a163p000004cuxeAAA</t>
  </si>
  <si>
    <t>CD-751256</t>
  </si>
  <si>
    <t>a163p000004cuxfAAA</t>
  </si>
  <si>
    <t>CD-751257</t>
  </si>
  <si>
    <t>a163p000004cuxgAAA</t>
  </si>
  <si>
    <t>CD-751258</t>
  </si>
  <si>
    <t>a163p000004cuxhAAA</t>
  </si>
  <si>
    <t>CD-751259</t>
  </si>
  <si>
    <t>a163p000004cuxiAAA</t>
  </si>
  <si>
    <t>CD-751260</t>
  </si>
  <si>
    <t>a163p000004cuxjAAA</t>
  </si>
  <si>
    <t>CD-751261</t>
  </si>
  <si>
    <t>a163p000004cuxkAAA</t>
  </si>
  <si>
    <t>CD-751262</t>
  </si>
  <si>
    <t>a163p000004cuxlAAA</t>
  </si>
  <si>
    <t>CD-751263</t>
  </si>
  <si>
    <t>a163p000004cuxmAAA</t>
  </si>
  <si>
    <t>CD-751264</t>
  </si>
  <si>
    <t>a163p000004cuxnAAA</t>
  </si>
  <si>
    <t>CD-751265</t>
  </si>
  <si>
    <t>a163p000004cuxoAAA</t>
  </si>
  <si>
    <t>CD-751266</t>
  </si>
  <si>
    <t>a163p000004cuxpAAA</t>
  </si>
  <si>
    <t>CD-751267</t>
  </si>
  <si>
    <t>a163p000004cuxqAAA</t>
  </si>
  <si>
    <t>CD-751268</t>
  </si>
  <si>
    <t>a163p000004cuxrAAA</t>
  </si>
  <si>
    <t>CD-751269</t>
  </si>
  <si>
    <t>CI-68373</t>
  </si>
  <si>
    <t>a163p000004cuxsAAA</t>
  </si>
  <si>
    <t>CD-751270</t>
  </si>
  <si>
    <t>a163p000004cuxtAAA</t>
  </si>
  <si>
    <t>CD-751271</t>
  </si>
  <si>
    <t>a163p000004cuxuAAA</t>
  </si>
  <si>
    <t>CD-751272</t>
  </si>
  <si>
    <t>a163p000004cuxvAAA</t>
  </si>
  <si>
    <t>CD-751273</t>
  </si>
  <si>
    <t>a163p000004cuxwAAA</t>
  </si>
  <si>
    <t>CD-751274</t>
  </si>
  <si>
    <t>a163p000004cuxxAAA</t>
  </si>
  <si>
    <t>CD-751275</t>
  </si>
  <si>
    <t>a163p000004cuxyAAA</t>
  </si>
  <si>
    <t>CD-751276</t>
  </si>
  <si>
    <t>a163p000004cuxzAAA</t>
  </si>
  <si>
    <t>CD-751277</t>
  </si>
  <si>
    <t>a163p000004cuy0AAA</t>
  </si>
  <si>
    <t>CD-751278</t>
  </si>
  <si>
    <t>a163p000004cuy1AAA</t>
  </si>
  <si>
    <t>CD-751279</t>
  </si>
  <si>
    <t>a163p000004cuy2AAA</t>
  </si>
  <si>
    <t>CD-751280</t>
  </si>
  <si>
    <t>a163p000004cuy3AAA</t>
  </si>
  <si>
    <t>CD-751281</t>
  </si>
  <si>
    <t>a163p000004cuy4AAA</t>
  </si>
  <si>
    <t>CD-751282</t>
  </si>
  <si>
    <t>a163p000004cuy5AAA</t>
  </si>
  <si>
    <t>CD-751283</t>
  </si>
  <si>
    <t>a163p000004cuy6AAA</t>
  </si>
  <si>
    <t>CD-751284</t>
  </si>
  <si>
    <t>a163p000004cuy7AAA</t>
  </si>
  <si>
    <t>CD-751285</t>
  </si>
  <si>
    <t>a163p000004cuy8AAA</t>
  </si>
  <si>
    <t>CD-751286</t>
  </si>
  <si>
    <t>a163p000004cuy9AAA</t>
  </si>
  <si>
    <t>CD-751287</t>
  </si>
  <si>
    <t>a163p000004cuyAAAQ</t>
  </si>
  <si>
    <t>CD-751288</t>
  </si>
  <si>
    <t>a163p000004cuyBAAQ</t>
  </si>
  <si>
    <t>CD-751289</t>
  </si>
  <si>
    <t>CI-68374</t>
  </si>
  <si>
    <t>a163p000004cuyCAAQ</t>
  </si>
  <si>
    <t>CD-751290</t>
  </si>
  <si>
    <t>a163p000004cuyDAAQ</t>
  </si>
  <si>
    <t>CD-751291</t>
  </si>
  <si>
    <t>a163p000004cuyEAAQ</t>
  </si>
  <si>
    <t>CD-751292</t>
  </si>
  <si>
    <t>a163p000004cuyFAAQ</t>
  </si>
  <si>
    <t>CD-751293</t>
  </si>
  <si>
    <t>a163p000004cuyGAAQ</t>
  </si>
  <si>
    <t>CD-751294</t>
  </si>
  <si>
    <t>a163p000004cuyHAAQ</t>
  </si>
  <si>
    <t>CD-751295</t>
  </si>
  <si>
    <t>a163p000004cuyIAAQ</t>
  </si>
  <si>
    <t>CD-751296</t>
  </si>
  <si>
    <t>a163p000004cuyJAAQ</t>
  </si>
  <si>
    <t>CD-751297</t>
  </si>
  <si>
    <t>a163p000004cuyKAAQ</t>
  </si>
  <si>
    <t>CD-751298</t>
  </si>
  <si>
    <t>a163p000004cuyLAAQ</t>
  </si>
  <si>
    <t>CD-751299</t>
  </si>
  <si>
    <t>a163p000004cuyMAAQ</t>
  </si>
  <si>
    <t>CD-751300</t>
  </si>
  <si>
    <t>a163p000004cuyNAAQ</t>
  </si>
  <si>
    <t>CD-751301</t>
  </si>
  <si>
    <t>a163p000004cuyOAAQ</t>
  </si>
  <si>
    <t>CD-751302</t>
  </si>
  <si>
    <t>a163p000004cuyPAAQ</t>
  </si>
  <si>
    <t>CD-751303</t>
  </si>
  <si>
    <t>a163p000004cuyQAAQ</t>
  </si>
  <si>
    <t>CD-751304</t>
  </si>
  <si>
    <t>a163p000004cuyRAAQ</t>
  </si>
  <si>
    <t>CD-751305</t>
  </si>
  <si>
    <t>a163p000004cuySAAQ</t>
  </si>
  <si>
    <t>CD-751306</t>
  </si>
  <si>
    <t>a163p000004cuyTAAQ</t>
  </si>
  <si>
    <t>CD-751307</t>
  </si>
  <si>
    <t>a163p000004cuyUAAQ</t>
  </si>
  <si>
    <t>CD-751308</t>
  </si>
  <si>
    <t>a163p000004cuyVAAQ</t>
  </si>
  <si>
    <t>Azerbaijan</t>
  </si>
  <si>
    <t>a1A360000013M0aEAE</t>
  </si>
  <si>
    <t>Belarus</t>
  </si>
  <si>
    <t>a1A360000013M0rEAE</t>
  </si>
  <si>
    <t>Georgia</t>
  </si>
  <si>
    <t>a1A360000013M0dEAE</t>
  </si>
  <si>
    <t>Kazakhstan</t>
  </si>
  <si>
    <t>a1A360000013M03EAE</t>
  </si>
  <si>
    <t>Kyrgyzstan</t>
  </si>
  <si>
    <t>a1A360000013M04EAE</t>
  </si>
  <si>
    <t>Moldova</t>
  </si>
  <si>
    <t>a1A360000013M0wEAE</t>
  </si>
  <si>
    <t>Turkmenistan</t>
  </si>
  <si>
    <t>a1A360000013M06EAE</t>
  </si>
  <si>
    <t>Ukraine</t>
  </si>
  <si>
    <t>a1A360000013M10EAE</t>
  </si>
  <si>
    <t>Uzbekistan</t>
  </si>
  <si>
    <t>a1A360000013M07EAE</t>
  </si>
  <si>
    <t>Tajikistan</t>
  </si>
  <si>
    <t>a1A360000013M05EAE</t>
  </si>
  <si>
    <t>Armenia</t>
  </si>
  <si>
    <t>a1A360000013M0ZEAU</t>
  </si>
  <si>
    <t>Djibouti</t>
  </si>
  <si>
    <t>a1A360000013M21EAE</t>
  </si>
  <si>
    <t>Ethiopia</t>
  </si>
  <si>
    <t>a1A360000013M2MEAU</t>
  </si>
  <si>
    <t>Kenya</t>
  </si>
  <si>
    <t>a1A360000013M2XEAU</t>
  </si>
  <si>
    <t>South Sudan</t>
  </si>
  <si>
    <t>a1A360000013M1zEAE</t>
  </si>
  <si>
    <t>Sudan</t>
  </si>
  <si>
    <t>a1A360000013M33EAE</t>
  </si>
  <si>
    <t>Uganda</t>
  </si>
  <si>
    <t>a1A360000013M2kEAE</t>
  </si>
  <si>
    <t>Somalia</t>
  </si>
  <si>
    <t>a1A360000013M2jEAE</t>
  </si>
  <si>
    <t>Benin</t>
  </si>
  <si>
    <t>a1A360000013M3CEAU</t>
  </si>
  <si>
    <t>Mongolia</t>
  </si>
  <si>
    <t>a1A360000013M0CEAU</t>
  </si>
  <si>
    <t>Bhutan</t>
  </si>
  <si>
    <t>a1A360000013M0SEAU</t>
  </si>
  <si>
    <t>Papua New Guinea</t>
  </si>
  <si>
    <t>a1A360000013M1dEAE</t>
  </si>
  <si>
    <t>Malaysia</t>
  </si>
  <si>
    <t>a1A360000013M0IEAU</t>
  </si>
  <si>
    <t>Timor-Leste</t>
  </si>
  <si>
    <t>a1A360000013M0NEAU</t>
  </si>
  <si>
    <t>Lao (Peoples Democratic Republic)</t>
  </si>
  <si>
    <t>a1A360000013M0HEAU</t>
  </si>
  <si>
    <t>AR-01446</t>
  </si>
  <si>
    <t>Project HOPE  - the People to People Health Foundation</t>
  </si>
  <si>
    <t>0013600000xoEKBAA2</t>
  </si>
  <si>
    <t>AR-01444</t>
  </si>
  <si>
    <t>RSE on REU “National Scientific Center of Phthisiopulmonology of the Republic of  Kazakhstan” of the Ministry of Health of the Republic of  Kazakhstan</t>
  </si>
  <si>
    <t>0013600000xoEFqAAM</t>
  </si>
  <si>
    <t>AR-01445</t>
  </si>
  <si>
    <t>Kazakh scientific center of dermatology and infectious diseases of the Ministry of Health of the Republic of Kazakhstan</t>
  </si>
  <si>
    <t>0013600000xoEIZAA2</t>
  </si>
  <si>
    <t>AR-02572</t>
  </si>
  <si>
    <t>AR-03357</t>
  </si>
  <si>
    <t>AR-06232</t>
  </si>
  <si>
    <t>AR-07593</t>
  </si>
  <si>
    <t>United Nations Development Programme</t>
  </si>
  <si>
    <t>0013600000xoEIwAAM</t>
  </si>
  <si>
    <t>AR-01028</t>
  </si>
  <si>
    <t>AR-01029</t>
  </si>
  <si>
    <t>AR-01030</t>
  </si>
  <si>
    <t>AR-01618</t>
  </si>
  <si>
    <t>0013600000xoEGGAA2</t>
  </si>
  <si>
    <t>AR-01027</t>
  </si>
  <si>
    <t>AR-04177</t>
  </si>
  <si>
    <t>AR-08389</t>
  </si>
  <si>
    <t>AR-08148</t>
  </si>
  <si>
    <t>0013600000xoEJ2AAM</t>
  </si>
  <si>
    <t>AR-01617</t>
  </si>
  <si>
    <t>AR-01620</t>
  </si>
  <si>
    <t>Republican Center of Tuberculosis Control - Tajikistan</t>
  </si>
  <si>
    <t>0013600000xoEKeAAM</t>
  </si>
  <si>
    <t>AR-01164</t>
  </si>
  <si>
    <t>AR-01212</t>
  </si>
  <si>
    <t>AR-01619</t>
  </si>
  <si>
    <t>AR-02643</t>
  </si>
  <si>
    <t>AR-02645</t>
  </si>
  <si>
    <t>AR-03114</t>
  </si>
  <si>
    <t>AR-03420</t>
  </si>
  <si>
    <t>AR-03421</t>
  </si>
  <si>
    <t>AR-08713</t>
  </si>
  <si>
    <t>AR-01213</t>
  </si>
  <si>
    <t>0013600000xoEIxAAM</t>
  </si>
  <si>
    <t>AR-01166</t>
  </si>
  <si>
    <t>AR-03510</t>
  </si>
  <si>
    <t>AR-06750</t>
  </si>
  <si>
    <t>Republican Specialized Scientific-Practical Medical Center of Phthisiology and Pulmonology</t>
  </si>
  <si>
    <t>0011R00002AIPnkQAH</t>
  </si>
  <si>
    <t>AR-02650</t>
  </si>
  <si>
    <t>Republican Center of State Sanitary-Epidemiological Surveillance of the Republic of Uzbekistan</t>
  </si>
  <si>
    <t>0013600000xoEIaAAM</t>
  </si>
  <si>
    <t>AR-01640</t>
  </si>
  <si>
    <t>Republican DOTS Centre  Ministry of Health of the Republic of Uzbekistan</t>
  </si>
  <si>
    <t>0013600000xoEI1AAM</t>
  </si>
  <si>
    <t>AR-01638</t>
  </si>
  <si>
    <t>AR-01170</t>
  </si>
  <si>
    <t>0013600000xoEJ6AAM</t>
  </si>
  <si>
    <t>AR-01580</t>
  </si>
  <si>
    <t>Republican Center to Fight AIDS</t>
  </si>
  <si>
    <t>0013600000xoEKzAAM</t>
  </si>
  <si>
    <t>AR-01639</t>
  </si>
  <si>
    <t>AR-04028</t>
  </si>
  <si>
    <t>AR-04033</t>
  </si>
  <si>
    <t>AR-06749</t>
  </si>
  <si>
    <t>AR-04031</t>
  </si>
  <si>
    <t>AR-07674</t>
  </si>
  <si>
    <t>Ministry of Health of Mongolia</t>
  </si>
  <si>
    <t>0013600000xoEIFAA2</t>
  </si>
  <si>
    <t>AR-07675</t>
  </si>
  <si>
    <t>AR-01493</t>
  </si>
  <si>
    <t>AR-01494</t>
  </si>
  <si>
    <t>AR-03429</t>
  </si>
  <si>
    <t>AR-04069</t>
  </si>
  <si>
    <t>AR-08547</t>
  </si>
  <si>
    <t>AR-06921</t>
  </si>
  <si>
    <t>Ministry of Health of the Lao People's Democratic Republic</t>
  </si>
  <si>
    <t>0013600000xoEHUAA2</t>
  </si>
  <si>
    <t>AR-01455</t>
  </si>
  <si>
    <t>AR-01452</t>
  </si>
  <si>
    <t>AR-01454</t>
  </si>
  <si>
    <t>AR-01453</t>
  </si>
  <si>
    <t>AR-02574</t>
  </si>
  <si>
    <t>AR-04328</t>
  </si>
  <si>
    <t>AR-03267</t>
  </si>
  <si>
    <t>AR-08550</t>
  </si>
  <si>
    <t>AR-01520</t>
  </si>
  <si>
    <t>Malaysian AIDS Council</t>
  </si>
  <si>
    <t>0013600000xoEFcAAM</t>
  </si>
  <si>
    <t>AR-05118</t>
  </si>
  <si>
    <t>AR-05119</t>
  </si>
  <si>
    <t>AR-07782</t>
  </si>
  <si>
    <t>Ministry of Health of the Democratic Republic of Timor-Leste</t>
  </si>
  <si>
    <t>0013600000xoEIeAAM</t>
  </si>
  <si>
    <t>AR-01621</t>
  </si>
  <si>
    <t>AR-01623</t>
  </si>
  <si>
    <t>AR-01622</t>
  </si>
  <si>
    <t>AR-03033</t>
  </si>
  <si>
    <t>AR-03078</t>
  </si>
  <si>
    <t>AR-01315</t>
  </si>
  <si>
    <t>Ministry of Health of the Royal Government of Bhutan</t>
  </si>
  <si>
    <t>0013600000xoEHnAAM</t>
  </si>
  <si>
    <t>AR-01316</t>
  </si>
  <si>
    <t>AR-01317</t>
  </si>
  <si>
    <t>AR-04421</t>
  </si>
  <si>
    <t>AR-04430</t>
  </si>
  <si>
    <t>AR-04439</t>
  </si>
  <si>
    <t>AR-01277</t>
  </si>
  <si>
    <t>Ministry of Health of the Republic of Armenia</t>
  </si>
  <si>
    <t>0013600000xoEHJAA2</t>
  </si>
  <si>
    <t>AR-01275</t>
  </si>
  <si>
    <t>Mission East</t>
  </si>
  <si>
    <t>0013600000xoEKiAAM</t>
  </si>
  <si>
    <t>AR-01276</t>
  </si>
  <si>
    <t>AR-01278</t>
  </si>
  <si>
    <t>AR-05283</t>
  </si>
  <si>
    <t>AR-06064</t>
  </si>
  <si>
    <t>AR-06162</t>
  </si>
  <si>
    <t>AR-06165</t>
  </si>
  <si>
    <t>AR-07647</t>
  </si>
  <si>
    <t>Ministry of Health of the Republic of Azerbaijan</t>
  </si>
  <si>
    <t>0013600000xoEHXAA2</t>
  </si>
  <si>
    <t>AR-01279</t>
  </si>
  <si>
    <t>AR-01280</t>
  </si>
  <si>
    <t>AR-01282</t>
  </si>
  <si>
    <t>AR-01283</t>
  </si>
  <si>
    <t>Main Medical Department of the Ministry of Justice of the Republic of Azerbaijan</t>
  </si>
  <si>
    <t>0013600000xoEF5AAM</t>
  </si>
  <si>
    <t>AR-01281</t>
  </si>
  <si>
    <t>AR-04132</t>
  </si>
  <si>
    <t>AR-04141</t>
  </si>
  <si>
    <t>AR-08561</t>
  </si>
  <si>
    <t>AR-06752</t>
  </si>
  <si>
    <t>National Center For Disease Control and Public Health</t>
  </si>
  <si>
    <t>0013600000xoEJJAA2</t>
  </si>
  <si>
    <t>AR-06673</t>
  </si>
  <si>
    <t>AR-01391</t>
  </si>
  <si>
    <t>AR-01390</t>
  </si>
  <si>
    <t>AR-01309</t>
  </si>
  <si>
    <t>Republican Scientific and Practical Center for Medical Technologies, Informatization, Administration and Management of Health</t>
  </si>
  <si>
    <t>0013600000xoEKjAAM</t>
  </si>
  <si>
    <t>AR-01310</t>
  </si>
  <si>
    <t>AR-00961</t>
  </si>
  <si>
    <t>0013600000xoEIoAAM</t>
  </si>
  <si>
    <t>AR-00960</t>
  </si>
  <si>
    <t>AR-06035</t>
  </si>
  <si>
    <t>AR-06036</t>
  </si>
  <si>
    <t>AR-06166</t>
  </si>
  <si>
    <t>AR-06210</t>
  </si>
  <si>
    <t>AR-01478</t>
  </si>
  <si>
    <t>Public Institution - Coordination, Implementation and Monitoring Unit of the Health  System Projects</t>
  </si>
  <si>
    <t>0013600000xoEHCAA2</t>
  </si>
  <si>
    <t>AR-01477</t>
  </si>
  <si>
    <t>AR-01497</t>
  </si>
  <si>
    <t>Center for Health Policies and Studies</t>
  </si>
  <si>
    <t>0013600000xoEGDAA2</t>
  </si>
  <si>
    <t>AR-01496</t>
  </si>
  <si>
    <t>AR-01495</t>
  </si>
  <si>
    <t>AR-03990</t>
  </si>
  <si>
    <t>AR-03991</t>
  </si>
  <si>
    <t>AR-04018</t>
  </si>
  <si>
    <t>AR-04019</t>
  </si>
  <si>
    <t>AR-04474</t>
  </si>
  <si>
    <t>AR-01216</t>
  </si>
  <si>
    <t>United Nations Children's Fund</t>
  </si>
  <si>
    <t>0013600000xoEHWAA2</t>
  </si>
  <si>
    <t>AR-01636</t>
  </si>
  <si>
    <t>International Charitable Foundation “Alliance for Public Health”</t>
  </si>
  <si>
    <t>0013600000xoEHGAA2</t>
  </si>
  <si>
    <t>AR-01637</t>
  </si>
  <si>
    <t>Charitable Organization "All-Ukrainian Network of People Living with HIV/AIDS"</t>
  </si>
  <si>
    <t>0013600000xoEFOAA2</t>
  </si>
  <si>
    <t>AR-01634</t>
  </si>
  <si>
    <t>State Institution "Public Health Center of the Ministry of Health of Ukraine"</t>
  </si>
  <si>
    <t>0013600000xoEHhAAM</t>
  </si>
  <si>
    <t>AR-01633</t>
  </si>
  <si>
    <t>AR-01635</t>
  </si>
  <si>
    <t>AR-01631</t>
  </si>
  <si>
    <t>AR-01632</t>
  </si>
  <si>
    <t>AR-03177</t>
  </si>
  <si>
    <t>AR-03178</t>
  </si>
  <si>
    <t>AR-03179</t>
  </si>
  <si>
    <t>AR-07737</t>
  </si>
  <si>
    <t>The Rotary Club of Port Moresby Inc.</t>
  </si>
  <si>
    <t>0013600000xoEIbAAM</t>
  </si>
  <si>
    <t>AR-01558</t>
  </si>
  <si>
    <t>Oil Search Foundation</t>
  </si>
  <si>
    <t>0013600000xoEHKAA2</t>
  </si>
  <si>
    <t>AR-00985</t>
  </si>
  <si>
    <t>Population Services International</t>
  </si>
  <si>
    <t>0013600000xoEIOAA2</t>
  </si>
  <si>
    <t>AR-01559</t>
  </si>
  <si>
    <t>AR-01101</t>
  </si>
  <si>
    <t>World Vision (PNG) Trust</t>
  </si>
  <si>
    <t>0013600000xoEKJAA2</t>
  </si>
  <si>
    <t>AR-06746</t>
  </si>
  <si>
    <t>AR-03105</t>
  </si>
  <si>
    <t>AR-03106</t>
  </si>
  <si>
    <t>AR-04097</t>
  </si>
  <si>
    <t>AR-04469</t>
  </si>
  <si>
    <t>AR-01141</t>
  </si>
  <si>
    <t>0013600000xoEIuAAM</t>
  </si>
  <si>
    <t>AR-01144</t>
  </si>
  <si>
    <t>AR-00981</t>
  </si>
  <si>
    <t>AR-01140</t>
  </si>
  <si>
    <t>AR-01145</t>
  </si>
  <si>
    <t>AR-01142</t>
  </si>
  <si>
    <t>AR-01143</t>
  </si>
  <si>
    <t>AR-04376</t>
  </si>
  <si>
    <t>AR-04401</t>
  </si>
  <si>
    <t>AR-04402</t>
  </si>
  <si>
    <t>AR-04410</t>
  </si>
  <si>
    <t>AR-08529</t>
  </si>
  <si>
    <t>AR-08030</t>
  </si>
  <si>
    <t>0013600000xoEJAAA2</t>
  </si>
  <si>
    <t>AR-00999</t>
  </si>
  <si>
    <t>AR-00998</t>
  </si>
  <si>
    <t>AR-01001</t>
  </si>
  <si>
    <t>AR-01000</t>
  </si>
  <si>
    <t>AR-03918</t>
  </si>
  <si>
    <t>AR-03919</t>
  </si>
  <si>
    <t>AR-03927</t>
  </si>
  <si>
    <t>AR-03928</t>
  </si>
  <si>
    <t>AR-06767</t>
  </si>
  <si>
    <t>UNICEF Ethiopia</t>
  </si>
  <si>
    <t>0011R00002FW6goQAD</t>
  </si>
  <si>
    <t>AR-06768</t>
  </si>
  <si>
    <t>AR-01385</t>
  </si>
  <si>
    <t>Federal Ministry of Health of the Federal Democratic Republic of Ethiopia</t>
  </si>
  <si>
    <t>0013600000xoEHiAAM</t>
  </si>
  <si>
    <t>AR-01383</t>
  </si>
  <si>
    <t>AR-01386</t>
  </si>
  <si>
    <t>AR-01382</t>
  </si>
  <si>
    <t>HIV/AIDS Prevention and Control Office</t>
  </si>
  <si>
    <t>0013600000xoEHsAAM</t>
  </si>
  <si>
    <t>AR-01381</t>
  </si>
  <si>
    <t>AR-01384</t>
  </si>
  <si>
    <t>AR-01387</t>
  </si>
  <si>
    <t>AR-03168</t>
  </si>
  <si>
    <t>AR-03972</t>
  </si>
  <si>
    <t>AR-04119</t>
  </si>
  <si>
    <t>AR-04120</t>
  </si>
  <si>
    <t>AR-01449</t>
  </si>
  <si>
    <t>Amref Health Africa in Kenya</t>
  </si>
  <si>
    <t>0013600000xoEFLAA2</t>
  </si>
  <si>
    <t>AR-01242</t>
  </si>
  <si>
    <t>National Treasury of the Republic of Kenya</t>
  </si>
  <si>
    <t>0013600000xoEHxAAM</t>
  </si>
  <si>
    <t>AR-01447</t>
  </si>
  <si>
    <t>Kenya Red Cross Society</t>
  </si>
  <si>
    <t>0013600000xoEGgAAM</t>
  </si>
  <si>
    <t>AR-01240</t>
  </si>
  <si>
    <t>AR-01448</t>
  </si>
  <si>
    <t>AR-01244</t>
  </si>
  <si>
    <t>AR-03537</t>
  </si>
  <si>
    <t>AR-03538</t>
  </si>
  <si>
    <t>AR-04196</t>
  </si>
  <si>
    <t>AR-04197</t>
  </si>
  <si>
    <t>AR-04198</t>
  </si>
  <si>
    <t>AR-07611</t>
  </si>
  <si>
    <t>AR-07701</t>
  </si>
  <si>
    <t>AR-01133</t>
  </si>
  <si>
    <t>AR-01135</t>
  </si>
  <si>
    <t>AR-01136</t>
  </si>
  <si>
    <t>World Vision Somalia</t>
  </si>
  <si>
    <t>0013600000xoEIgAAM</t>
  </si>
  <si>
    <t>AR-01130</t>
  </si>
  <si>
    <t>AR-01131</t>
  </si>
  <si>
    <t>AR-03204</t>
  </si>
  <si>
    <t>AR-03222</t>
  </si>
  <si>
    <t>AR-04067</t>
  </si>
  <si>
    <t>AR-06903</t>
  </si>
  <si>
    <t>Ministry of Finance, Planning and Economic Development of the Republic of Uganda</t>
  </si>
  <si>
    <t>0013600000xoEI0AAM</t>
  </si>
  <si>
    <t>AR-06904</t>
  </si>
  <si>
    <t>The AIDS Support Organisation (Uganda) Limited</t>
  </si>
  <si>
    <t>0013600000xoEGeAAM</t>
  </si>
  <si>
    <t>AR-06905</t>
  </si>
  <si>
    <t>AR-06906</t>
  </si>
  <si>
    <t>AR-06912</t>
  </si>
  <si>
    <t>AR-06913</t>
  </si>
  <si>
    <t>AR-01255</t>
  </si>
  <si>
    <t>AR-01257</t>
  </si>
  <si>
    <t>AR-01263</t>
  </si>
  <si>
    <t>AR-01629</t>
  </si>
  <si>
    <t>AR-01267</t>
  </si>
  <si>
    <t>AR-01628</t>
  </si>
  <si>
    <t>AR-01265</t>
  </si>
  <si>
    <t>AR-01630</t>
  </si>
  <si>
    <t>AR-01261</t>
  </si>
  <si>
    <t>AR-01259</t>
  </si>
  <si>
    <t>AR-03294</t>
  </si>
  <si>
    <t>AR-03295</t>
  </si>
  <si>
    <t>AR-03465</t>
  </si>
  <si>
    <t>AR-03466</t>
  </si>
  <si>
    <t>AR-01119</t>
  </si>
  <si>
    <t>0013600000xoEIyAAM</t>
  </si>
  <si>
    <t>AR-01123</t>
  </si>
  <si>
    <t>AR-01122</t>
  </si>
  <si>
    <t>AR-01121</t>
  </si>
  <si>
    <t>AR-01585</t>
  </si>
  <si>
    <t>Federal Ministry of Health of the Republic of Sudan</t>
  </si>
  <si>
    <t>0013600000xoEKVAA2</t>
  </si>
  <si>
    <t>AR-01120</t>
  </si>
  <si>
    <t>AR-01124</t>
  </si>
  <si>
    <t>AR-02641</t>
  </si>
  <si>
    <t>AR-04398</t>
  </si>
  <si>
    <t>AR-04399</t>
  </si>
  <si>
    <t>AR-04522</t>
  </si>
  <si>
    <t>AR-06680</t>
  </si>
  <si>
    <t>Conseil National de Lutte contre le VIH/SIDA, la Tuberculose, le Paludisme, les Hépatites, les Infections sexuellement transmissibles et les Epidémies</t>
  </si>
  <si>
    <t>0013600001xf7DgAAI</t>
  </si>
  <si>
    <t>AR-07994</t>
  </si>
  <si>
    <t>Programme santé de lutte contre le Sida</t>
  </si>
  <si>
    <t>0013600000xoEGoAAM</t>
  </si>
  <si>
    <t>AR-07995</t>
  </si>
  <si>
    <t>AR-08003</t>
  </si>
  <si>
    <t>Programme National de Lutte contre le Paludisme de la République du Bénin</t>
  </si>
  <si>
    <t>0013600000xoEKkAAM</t>
  </si>
  <si>
    <t>AR-08012</t>
  </si>
  <si>
    <t>Programme National contre la Tuberculose de la République du Bénin</t>
  </si>
  <si>
    <t>0013600000xoEF9AAM</t>
  </si>
  <si>
    <t>AR-08204</t>
  </si>
  <si>
    <t>AR-01295</t>
  </si>
  <si>
    <t>AR-01294</t>
  </si>
  <si>
    <t>Africare</t>
  </si>
  <si>
    <t>0013600000xoEFKAA2</t>
  </si>
  <si>
    <t>AR-00952</t>
  </si>
  <si>
    <t>Catholic Relief Services - United States Conference of Catholic Bishops</t>
  </si>
  <si>
    <t>0013600000xoEG6AAM</t>
  </si>
  <si>
    <t>AR-01298</t>
  </si>
  <si>
    <t>AR-00953</t>
  </si>
  <si>
    <t>AR-01297</t>
  </si>
  <si>
    <t>Health System Performance Program</t>
  </si>
  <si>
    <t>0013600000xoEJNAA2</t>
  </si>
  <si>
    <t>AR-01296</t>
  </si>
  <si>
    <t>AR-04030</t>
  </si>
  <si>
    <t>AR-04244</t>
  </si>
  <si>
    <t>AR-04050</t>
  </si>
  <si>
    <t>AR-04243</t>
  </si>
  <si>
    <t>AR-06638</t>
  </si>
  <si>
    <t>AR-06639</t>
  </si>
  <si>
    <t>0013600000zN6z8AAC</t>
  </si>
  <si>
    <t>a123p000005ZTBHAA4</t>
  </si>
  <si>
    <t>Funding Request Place Holder</t>
  </si>
  <si>
    <t>AR-08751</t>
  </si>
  <si>
    <t>a123p000005ZTBIAA4</t>
  </si>
  <si>
    <t>AR-08752</t>
  </si>
  <si>
    <t>a123p000005ZTBJAA4</t>
  </si>
  <si>
    <t>AR-08753</t>
  </si>
  <si>
    <t>a123p000005ZTBKAA4</t>
  </si>
  <si>
    <t>AR-08754</t>
  </si>
  <si>
    <t>a123p000005ZTBLAA4</t>
  </si>
  <si>
    <t>AR-08755</t>
  </si>
  <si>
    <t>a123p000005ZTBMAA4</t>
  </si>
  <si>
    <t>AR-08756</t>
  </si>
  <si>
    <t>a123p000005ZTBNAA4</t>
  </si>
  <si>
    <t>AR-08757</t>
  </si>
  <si>
    <t>a123p000005ZTBOAA4</t>
  </si>
  <si>
    <t>AR-08758</t>
  </si>
  <si>
    <t>a123p000005ZTBPAA4</t>
  </si>
  <si>
    <t>AR-08759</t>
  </si>
  <si>
    <t>a3z1R0000007SGMQA2</t>
  </si>
  <si>
    <t>a3z1R0000007SGNQA2</t>
  </si>
  <si>
    <t>a3z1R0000007SGOQA2</t>
  </si>
  <si>
    <t>a3z1R0000007SGQQA2</t>
  </si>
  <si>
    <t>a3z1R0000007SGuQAM</t>
  </si>
  <si>
    <t>a3z1R0000007SGvQAM</t>
  </si>
  <si>
    <t>a3z1R0000007SGwQAM</t>
  </si>
  <si>
    <t>a3z1R0000007SGxQAM</t>
  </si>
  <si>
    <t>a3z1R0000007SGyQAM</t>
  </si>
  <si>
    <t>a3z1R0000007SGzQAM</t>
  </si>
  <si>
    <t>a3z1R0000007SH0QAM</t>
  </si>
  <si>
    <t>a3z1R0000007SH1QAM</t>
  </si>
  <si>
    <t>a3z1R0000007SHMQA2</t>
  </si>
  <si>
    <t>a3z1R0000007SHNQA2</t>
  </si>
  <si>
    <t>a3z1R0000007SHOQA2</t>
  </si>
  <si>
    <t>a3z1R0000007SHPQA2</t>
  </si>
  <si>
    <t>a3z1R0000007SHQQA2</t>
  </si>
  <si>
    <t>a3z1R0000007SHRQA2</t>
  </si>
  <si>
    <t>a3z1R0000007SHSQA2</t>
  </si>
  <si>
    <t>a3z1R0000007SHTQA2</t>
  </si>
  <si>
    <t>a3z1R0000007SHUQA2</t>
  </si>
  <si>
    <t>a3z1R0000007SHVQA2</t>
  </si>
  <si>
    <t>a3z1R0000007SHWQA2</t>
  </si>
  <si>
    <t>a3z1R0000007SHXQA2</t>
  </si>
  <si>
    <t>IOR-00024</t>
  </si>
  <si>
    <t>a3z360000009C3bAAE</t>
  </si>
  <si>
    <t>TB O-1a: Case notification rate of all forms of TB per 100,000 population - bacteriologically confirmed plus clinically diagnosed, new and relapse cases</t>
  </si>
  <si>
    <t>TB O-1a: Taux de déclaration des cas de tuberculose, toutes formes confondues, bactériologiquement confirmés et cliniquement diagnostiqués, pour 100 000 habitants, cas nouveaux et récidives</t>
  </si>
  <si>
    <t>TB O-1a: Tasa de notificación de casos de TB todas las formas por 100,000 habitantes - confirmados bacteriológicamente y con diagnóstico clínico, casos nuevos y recaídas</t>
  </si>
  <si>
    <t>IOR-00025</t>
  </si>
  <si>
    <t>a3z360000009C3cAAE</t>
  </si>
  <si>
    <t>TB O-1b: Case notification rate per 100,000 population- bacteriologically-confirmed TB, new and relapse</t>
  </si>
  <si>
    <t>TB O-1b: Taux de déclaration des cas bactériologiquement de Tuberculose confirmés pour 100 000 habitants, cas nouveaux et récidives</t>
  </si>
  <si>
    <t>TB O-1b: Tasa de notificación de casos de tuberculosis por cada 100.000 habitantes, confirmados bacteriológicamente, (casos nuevos y recaídas)</t>
  </si>
  <si>
    <t>IOR-00010</t>
  </si>
  <si>
    <t>a3z360000009C3dAAE</t>
  </si>
  <si>
    <t>TB O-2a: Treatment success rate of all forms of TB- bacteriologically confirmed plus clinically diagnosed, new and relapse cases</t>
  </si>
  <si>
    <t>TB O-2a: Taux de succès thérapeutique, toutes formes confondues- bactériologiquement confirmés et cliniquement diagnostiqués, nouveaux cas et récidives</t>
  </si>
  <si>
    <t>TB O-2a: Tasa de éxito del tratamiento de casos de TB todas las formas - confirmados bacteriológicamente y con diagnóstico clínico, casos nuevos y recaídas</t>
  </si>
  <si>
    <t>IOR-00011</t>
  </si>
  <si>
    <t>a3z360000009C3eAAE</t>
  </si>
  <si>
    <t>TB O-2b: Treatment success rate - bacteriologically confirmed TB cases</t>
  </si>
  <si>
    <t>TB O-2b: Taux de guérison, cas de tuberculose bactériologiquement confirmés</t>
  </si>
  <si>
    <t>TB O-2b: Tasa de éxito del tratamiento en los casos de tuberculosis confirmados bacteriológicamente</t>
  </si>
  <si>
    <t>IOR-00012</t>
  </si>
  <si>
    <t>a3z360000009C3fAAE</t>
  </si>
  <si>
    <t>TB O-3: Notification of RR-TB and/or MDR-TB cases - Percentage of notified cases of bacteriologically confirmed, drug resistant RR-TB and/or MDR-TB⃰ as a proportion of the estimated number of RR-TB and/or MDR-TB cases among notified TB cases</t>
  </si>
  <si>
    <t>TB O-3: Notification des cas de tuberculose multirésistante : cas déclarés de tuberculose pharmacorésistante bactériologiquement confirmés (tuberculose résistante à la rifampicine et/ou tuberculose multirésistante) exprimés en proportion du nombre estimé de cas de tuberculose pharmacorésistante parmi les cas de tuberculose déclarés</t>
  </si>
  <si>
    <t>TB O-3: Notificación de casos de TB-RR (tuberculosis resistente a la rifampicina) y/o TB-MR (tuberculosis multirresistente) – Porcentaje de casos notificados de TB-RR y/o TB-MR confirmados bacteriológicamente como proporción de los casos estimados de TB-RR y/o TB-MR entre los casos de tuberculosis notificados</t>
  </si>
  <si>
    <t>IOR-00013</t>
  </si>
  <si>
    <t>a3z360000009C3gAAE</t>
  </si>
  <si>
    <t>TB O-4(M): Treatment success rate of RR TB and/or MDR-TB: Percentage of cases with RR and/or MDR-TB successfully treated</t>
  </si>
  <si>
    <t>TB O-4(M): Taux de succès thérapeutique de TB-RR et/ou TB-MR : pourcentage de cas de tuberculose résistante à la rifampicine et/ou tuberculose multirésistante traités avec succès</t>
  </si>
  <si>
    <t>TB O-4(M): Tasa de éxito del tratamiento de TB-RR y/o TB-MDR: Porcentaje de casos TB-RR y/o TB-MR que fueron tratados exitosamente</t>
  </si>
  <si>
    <t>IOR-00022</t>
  </si>
  <si>
    <t>a3z360000009C3hAAE</t>
  </si>
  <si>
    <t>HSS O-1: Percentage of women attending antenatal care</t>
  </si>
  <si>
    <t>HSS O-1: Pourcentage de femmes bénéficiant de soins prénatals</t>
  </si>
  <si>
    <t>HSS O-1: Porcentaje de mujeres que asisten a los servicios de atención prenatal</t>
  </si>
  <si>
    <t>IOR-00023</t>
  </si>
  <si>
    <t>a3z360000009C3iAAE</t>
  </si>
  <si>
    <t>HSS O-2: Percentage of births attended by skilled health professional</t>
  </si>
  <si>
    <t>HSS O-2: Pourcentage de naissances bénéficiant de l’assistance d’un professionnel de la santé</t>
  </si>
  <si>
    <t>HSS O-2: Porcentaje de nacimientos asistidos por un profesional de la salud capacitado</t>
  </si>
  <si>
    <t>IOR-00001</t>
  </si>
  <si>
    <t>a3z360000009C3jAAE</t>
  </si>
  <si>
    <t>HSS O-3: Ratio of household out-of-pocket payments for health to total expenditure on health</t>
  </si>
  <si>
    <t>HSS O-3: Part des dépenses des ménages consacrée à la santé par rapport aux dépenses totales de santé</t>
  </si>
  <si>
    <t>HSS O-3: Razón del gasto de bolsillo por hogar en salud y el gasto total en salud</t>
  </si>
  <si>
    <t>IOR-00026</t>
  </si>
  <si>
    <t>a3z360000009C3kAAE</t>
  </si>
  <si>
    <t>HSS O-5: Specific services readiness score for health facilities</t>
  </si>
  <si>
    <t>HSS O-5: Note de préparation des services spécifiques pour les établissements de santé</t>
  </si>
  <si>
    <t>HSS O-5: Puntuación de la prontitud de servicios específicos en los centros de salud</t>
  </si>
  <si>
    <t>IOR-00027</t>
  </si>
  <si>
    <t>a3z360000009C3lAAE</t>
  </si>
  <si>
    <t>HSS O-4: General service readiness score for health facilities</t>
  </si>
  <si>
    <t>HSS O-4: Note de préparation du service général pour les établissements de santé</t>
  </si>
  <si>
    <t>HSS O-4: Puntuación de la prontitud de servicios generales en los centros de salud</t>
  </si>
  <si>
    <t>IOR-00077</t>
  </si>
  <si>
    <t>a3z360000009C3mAAE</t>
  </si>
  <si>
    <t>TB O-6: Notification of RR-TB and/or MDR-TB cases – Percentage of notified cases of bacteriologically confirmed, drug resistant RR-TB and/or MDR-TB as a proportion of all estimated RR-TB and/or MDR-TB cases</t>
  </si>
  <si>
    <t>TB O-6: Notification des cas de TB-RR et/ou TB-MR  - Pourcentage de cas notifiés bactériologiquement confirmés, résistants aux médicaments TB-RR et/ou TB-MR** en tant que proportion de tous les cas estimés TB-RR et/ou TB-MR</t>
  </si>
  <si>
    <t>TB O-6: Notificación de casos TB-RR y/o TB-MDR - Porcentaje de casos notificados de RR-TB y/o MDR-TB bacteriologicamente confirmados, como una proporción de todos los casos estimados de TB-RR y/o TB-MDR</t>
  </si>
  <si>
    <t>IOR-00078</t>
  </si>
  <si>
    <t>a3z360000009C3nAAE</t>
  </si>
  <si>
    <t>TB O-5(M): TB treatment coverage: Percentage of new and relapse cases that were notified and treated among the estimated number of incident TB cases in the same year (all form of TB - bacteriologically confirmed plus clinically diagnosed)</t>
  </si>
  <si>
    <t>TB O-5(M): Couverture de traitement de la TB: Pourcentage de nouveaux cas et rechutes qui ont été notifiés et traités parmi le nombre estimé de cas de TB dans la même année (toutes formes de TB - bactériologiquement confirmées et cliniquement diagnostiquées)</t>
  </si>
  <si>
    <t>TB O-5(M): Cobertura del tratamiento de TB: Porcentaje de casos nuevos y recaídas que fueron notificados y tratados entre el número de casos incidentes estimados para el mismo año (todas las formas de TB: confirmados bacteriológicamente y diagnosticados clínicamente)</t>
  </si>
  <si>
    <t>a3z360000009C44AAE</t>
  </si>
  <si>
    <t>a3z360000009C45AAE</t>
  </si>
  <si>
    <t>a3z360000009C46AAE</t>
  </si>
  <si>
    <t>a3z360000009C47AAE</t>
  </si>
  <si>
    <t>a3z360000009C48AAE</t>
  </si>
  <si>
    <t>MCI-01233</t>
  </si>
  <si>
    <t>a1O3p000003O9XDEA0</t>
  </si>
  <si>
    <t>a3z3p000002zSTXAA2</t>
  </si>
  <si>
    <t>a3z3p000002zSTSAA2</t>
  </si>
  <si>
    <t>MCI-00008</t>
  </si>
  <si>
    <t>a1O36000001EGFIEA4</t>
  </si>
  <si>
    <t>a3z360000009C1sAAE</t>
  </si>
  <si>
    <t>Atención y prevención de tuberculosis</t>
  </si>
  <si>
    <t>MCI-00009</t>
  </si>
  <si>
    <t>a1O36000001EGFJEA4</t>
  </si>
  <si>
    <t>a3z360000009C1tAAE</t>
  </si>
  <si>
    <t>MCI-00010</t>
  </si>
  <si>
    <t>a1O36000001EGFKEA4</t>
  </si>
  <si>
    <t>a3z360000009C1uAAE</t>
  </si>
  <si>
    <t>Paquete para TB-MR</t>
  </si>
  <si>
    <t>MCI-00014</t>
  </si>
  <si>
    <t>a1O36000001EGFOEA4</t>
  </si>
  <si>
    <t>a3z360000009C1vAAE</t>
  </si>
  <si>
    <t>Systèmes de santé résilients et pérennes : prestation de services intégrés et amélioration de la qualité</t>
  </si>
  <si>
    <t>SSRS: Prestación de servicios integrados y mejora de la calidad</t>
  </si>
  <si>
    <t>MCI-00015</t>
  </si>
  <si>
    <t>a1O36000001EGFPEA4</t>
  </si>
  <si>
    <t>a3z360000009C1wAAE</t>
  </si>
  <si>
    <t>RSSH: Human resources for health (HRH), including community health workers</t>
  </si>
  <si>
    <t>Systèmes de santé résilients et pérennes : ressources humaines pour la santé, y compris agents de santé communautaires</t>
  </si>
  <si>
    <t>SSRS: Recursos humanos para la salud, incluidos trabajadores de salud comunitarios</t>
  </si>
  <si>
    <t>MCI-00016</t>
  </si>
  <si>
    <t>a1O36000001EGFQEA4</t>
  </si>
  <si>
    <t>a3z360000009C1xAAE</t>
  </si>
  <si>
    <t>RSSH: Procurement and supply chain management systems</t>
  </si>
  <si>
    <t>Systèmes de santé résilients et pérennes : systèmes de gestion des achats et de la chaîne d'approvisionnement</t>
  </si>
  <si>
    <t>SSRS: Sistemas de gestión de la cadena de adquisiciones y suministros</t>
  </si>
  <si>
    <t>MCI-00017</t>
  </si>
  <si>
    <t>a1O36000001EGFREA4</t>
  </si>
  <si>
    <t>a3z360000009C1yAAE</t>
  </si>
  <si>
    <t>HSS - Policy and governance</t>
  </si>
  <si>
    <t>RSS - Politique et gouvernance</t>
  </si>
  <si>
    <t>FSS - Políticas y gobernanza</t>
  </si>
  <si>
    <t>MCI-00018</t>
  </si>
  <si>
    <t>a1O36000001EGFSEA4</t>
  </si>
  <si>
    <t>a3z360000009C1zAAE</t>
  </si>
  <si>
    <t>HSS - Healthcare financing</t>
  </si>
  <si>
    <t>RSS - Financement des soins de santé</t>
  </si>
  <si>
    <t>FSS - Financiamiento de la atención sanitaria</t>
  </si>
  <si>
    <t>MCI-00019</t>
  </si>
  <si>
    <t>a1O36000001EGFTEA4</t>
  </si>
  <si>
    <t>a3z360000009C20AAE</t>
  </si>
  <si>
    <t>Systèmes de santé résilients et pérennes : système de gestion financière</t>
  </si>
  <si>
    <t>SSRS:  Sistemas de gestión financiera</t>
  </si>
  <si>
    <t>MCI-00021</t>
  </si>
  <si>
    <t>a1O36000001EGFVEA4</t>
  </si>
  <si>
    <t>a3z360000009C21AAE</t>
  </si>
  <si>
    <t>RSSH: Community responses and systems</t>
  </si>
  <si>
    <t>Systèmes de santé résilients et pérennes : ripostes et systèmes communautaires</t>
  </si>
  <si>
    <t>SSRS:  Respuestas y sistemas comunitarios</t>
  </si>
  <si>
    <t>MCI-00022</t>
  </si>
  <si>
    <t>a1O36000001EGFWEA4</t>
  </si>
  <si>
    <t>a3z360000009C22AAE</t>
  </si>
  <si>
    <t>Systèmes de santé résilients et pérennes : système de gestion de l'information sanitaire et suivi et évaluation</t>
  </si>
  <si>
    <t>SSRS: Sistemas de información en salud y monitoreo y evaluación</t>
  </si>
  <si>
    <t>MCI-00023</t>
  </si>
  <si>
    <t>a1O36000001EGFXEA4</t>
  </si>
  <si>
    <t>a3z360000009C23AAE</t>
  </si>
  <si>
    <t>MCI-00024</t>
  </si>
  <si>
    <t>a1O36000001EGFYEA4</t>
  </si>
  <si>
    <t>a3z360000009C24AAE</t>
  </si>
  <si>
    <t>MCI-00071</t>
  </si>
  <si>
    <t>a1O36000001EGGJEA4</t>
  </si>
  <si>
    <t>a3z360000009C25AAE</t>
  </si>
  <si>
    <t>Other module</t>
  </si>
  <si>
    <t>Autre module</t>
  </si>
  <si>
    <t>Otro módulo</t>
  </si>
  <si>
    <t>a3z360000009C2KAAU</t>
  </si>
  <si>
    <t>a3z360000009C2LAAU</t>
  </si>
  <si>
    <t>a3z360000009C2MAAU</t>
  </si>
  <si>
    <t>a3z360000009C2NAAU</t>
  </si>
  <si>
    <t>a3z360000009C2OAAU</t>
  </si>
  <si>
    <t>a3z360000009C2PAAU</t>
  </si>
  <si>
    <t>a3z360000009C2QAAU</t>
  </si>
  <si>
    <t>a3z360000009C2RAAU</t>
  </si>
  <si>
    <t>a3z360000009C2SAAU</t>
  </si>
  <si>
    <t>a3z360000009C2TAAU</t>
  </si>
  <si>
    <t>MCI-00536</t>
  </si>
  <si>
    <t>a1O36000001qZ7xEAE</t>
  </si>
  <si>
    <t>a3z360000009C4CAAU</t>
  </si>
  <si>
    <t>RSSH: National health strategies</t>
  </si>
  <si>
    <t>Systèmes de santé résilients et pérennes  : stratégies nationales de santé</t>
  </si>
  <si>
    <t>SSRS: Estrategias nacionales de salud</t>
  </si>
  <si>
    <t>a3z360000009C4EAAU</t>
  </si>
  <si>
    <t>a3p1R0000018qtDQAQ</t>
  </si>
  <si>
    <t>a1O1R000006c5lqUAA</t>
  </si>
  <si>
    <t>MCI-00940</t>
  </si>
  <si>
    <t>a1O1R000006c5lrUAA</t>
  </si>
  <si>
    <t>MCI-00941</t>
  </si>
  <si>
    <t>a1O1R000006c5lsUAA</t>
  </si>
  <si>
    <t>MCI-00942</t>
  </si>
  <si>
    <t>a1O1R000006c5ltUAA</t>
  </si>
  <si>
    <t>MCI-00943</t>
  </si>
  <si>
    <t>a1O1R000006c5luUAA</t>
  </si>
  <si>
    <t>MCI-00944</t>
  </si>
  <si>
    <t>a1O1R000006c5lvUAA</t>
  </si>
  <si>
    <t>MCI-00945</t>
  </si>
  <si>
    <t>a1O1R000006c5lwUAA</t>
  </si>
  <si>
    <t>MCI-00946</t>
  </si>
  <si>
    <t>a1O1R000006c5lxUAA</t>
  </si>
  <si>
    <t>MCI-00947</t>
  </si>
  <si>
    <t>a1O1R000006c5lyUAA</t>
  </si>
  <si>
    <t>MCI-00948</t>
  </si>
  <si>
    <t>a1O1R000006c5lzUAA</t>
  </si>
  <si>
    <t>MCI-00949</t>
  </si>
  <si>
    <t>a1O1R000006c5m0UAA</t>
  </si>
  <si>
    <t>MCI-00950</t>
  </si>
  <si>
    <t>a1O1R000006c5m1UAA</t>
  </si>
  <si>
    <t>MCI-00951</t>
  </si>
  <si>
    <t>a1O1R000006c5m2UAA</t>
  </si>
  <si>
    <t>MCI-00952</t>
  </si>
  <si>
    <t>a1O1R000006c5m3UAA</t>
  </si>
  <si>
    <t>MCI-00953</t>
  </si>
  <si>
    <t>a1O1R000006c5m4UAA</t>
  </si>
  <si>
    <t>MCI-00954</t>
  </si>
  <si>
    <t>a1O1R000006c5m5UAA</t>
  </si>
  <si>
    <t>MCI-00955</t>
  </si>
  <si>
    <t>a1O1R000006c5m6UAA</t>
  </si>
  <si>
    <t>MCI-00956</t>
  </si>
  <si>
    <t>a1O1R000006c5m7UAA</t>
  </si>
  <si>
    <t>MCI-00957</t>
  </si>
  <si>
    <t>a1O1R000006c5m8UAA</t>
  </si>
  <si>
    <t>MCI-00958</t>
  </si>
  <si>
    <t>a1O1R000006c5m9UAA</t>
  </si>
  <si>
    <t>MCI-00959</t>
  </si>
  <si>
    <t>a1O1R000006c5mAUAQ</t>
  </si>
  <si>
    <t>MCI-00960</t>
  </si>
  <si>
    <t>a1O1R000006c5mBUAQ</t>
  </si>
  <si>
    <t>MCI-00961</t>
  </si>
  <si>
    <t>a1O1R000006c5mCUAQ</t>
  </si>
  <si>
    <t>MCI-00962</t>
  </si>
  <si>
    <t>a1O1R000006c5mDUAQ</t>
  </si>
  <si>
    <t>MCI-00963</t>
  </si>
  <si>
    <t>a1O1R000006c5mEUAQ</t>
  </si>
  <si>
    <t>MCI-00964</t>
  </si>
  <si>
    <t>a1O1R000006c5mFUAQ</t>
  </si>
  <si>
    <t>MCI-00965</t>
  </si>
  <si>
    <t>a1O1R000006c5mGUAQ</t>
  </si>
  <si>
    <t>MCI-00966</t>
  </si>
  <si>
    <t>a1O1R000006c5mHUAQ</t>
  </si>
  <si>
    <t>MCI-00967</t>
  </si>
  <si>
    <t>a1O1R000006c5mIUAQ</t>
  </si>
  <si>
    <t>MCI-00968</t>
  </si>
  <si>
    <t>a1O1R000006c5mJUAQ</t>
  </si>
  <si>
    <t>MCI-00969</t>
  </si>
  <si>
    <t>a1O1R000006c5mKUAQ</t>
  </si>
  <si>
    <t>MCI-00970</t>
  </si>
  <si>
    <t>a1O1R000006c5mLUAQ</t>
  </si>
  <si>
    <t>MCI-00971</t>
  </si>
  <si>
    <t>a1O1R000006c5mMUAQ</t>
  </si>
  <si>
    <t>MCI-00972</t>
  </si>
  <si>
    <t>a1O1R000006c5mNUAQ</t>
  </si>
  <si>
    <t>MCI-00973</t>
  </si>
  <si>
    <t>a1O1R000006c5mOUAQ</t>
  </si>
  <si>
    <t>MCI-00974</t>
  </si>
  <si>
    <t>a1O1R000006c5mPUAQ</t>
  </si>
  <si>
    <t>MCI-00975</t>
  </si>
  <si>
    <t>a1O1R000006c5mQUAQ</t>
  </si>
  <si>
    <t>MCI-00976</t>
  </si>
  <si>
    <t>a1O1R000006c5mRUAQ</t>
  </si>
  <si>
    <t>MCI-00977</t>
  </si>
  <si>
    <t>a1O1R000006c5mSUAQ</t>
  </si>
  <si>
    <t>MCI-00978</t>
  </si>
  <si>
    <t>a1O1R000006c5mvUAA</t>
  </si>
  <si>
    <t>MCI-01007</t>
  </si>
  <si>
    <t>a1O1R000006c5mwUAA</t>
  </si>
  <si>
    <t>MCI-01008</t>
  </si>
  <si>
    <t>a1O1R000006c5mxUAA</t>
  </si>
  <si>
    <t>MCI-01009</t>
  </si>
  <si>
    <t>a1O1R000006c5myUAA</t>
  </si>
  <si>
    <t>MCI-01010</t>
  </si>
  <si>
    <t>a1O1R000006c5mzUAA</t>
  </si>
  <si>
    <t>MCI-01011</t>
  </si>
  <si>
    <t>a1O1R000006c5n0UAA</t>
  </si>
  <si>
    <t>MCI-01012</t>
  </si>
  <si>
    <t>a1O1R000006c5n1UAA</t>
  </si>
  <si>
    <t>MCI-01013</t>
  </si>
  <si>
    <t>a1O1R000006c5n2UAA</t>
  </si>
  <si>
    <t>MCI-01014</t>
  </si>
  <si>
    <t>a1O1R000006c5n3UAA</t>
  </si>
  <si>
    <t>MCI-01015</t>
  </si>
  <si>
    <t>a1O1R000006c5n4UAA</t>
  </si>
  <si>
    <t>MCI-01016</t>
  </si>
  <si>
    <t>a1O1R000006c5n5UAA</t>
  </si>
  <si>
    <t>MCI-01017</t>
  </si>
  <si>
    <t>a1O1R000006c5n6UAA</t>
  </si>
  <si>
    <t>MCI-01018</t>
  </si>
  <si>
    <t>a1O1R000006c5n7UAA</t>
  </si>
  <si>
    <t>MCI-01019</t>
  </si>
  <si>
    <t>a1O1R000006c5n8UAA</t>
  </si>
  <si>
    <t>MCI-01020</t>
  </si>
  <si>
    <t>a1O1R000006c5n9UAA</t>
  </si>
  <si>
    <t>MCI-01021</t>
  </si>
  <si>
    <t>a1O1R000006c5nAUAQ</t>
  </si>
  <si>
    <t>MCI-01022</t>
  </si>
  <si>
    <t>a1O1R000006c5nBUAQ</t>
  </si>
  <si>
    <t>MCI-01023</t>
  </si>
  <si>
    <t>a1O1R000006c5nCUAQ</t>
  </si>
  <si>
    <t>MCI-01024</t>
  </si>
  <si>
    <t>a1O1R000006c5nDUAQ</t>
  </si>
  <si>
    <t>MCI-01025</t>
  </si>
  <si>
    <t>a1O1R000006c5nEUAQ</t>
  </si>
  <si>
    <t>MCI-01026</t>
  </si>
  <si>
    <t>a1O1R000006c5nFUAQ</t>
  </si>
  <si>
    <t>MCI-01027</t>
  </si>
  <si>
    <t>a1O1R000006c5nGUAQ</t>
  </si>
  <si>
    <t>MCI-01028</t>
  </si>
  <si>
    <t>a1O1R000006c5nHUAQ</t>
  </si>
  <si>
    <t>MCI-01029</t>
  </si>
  <si>
    <t>a1O1R000006c5nIUAQ</t>
  </si>
  <si>
    <t>MCI-01030</t>
  </si>
  <si>
    <t>a1O1R000006c5nJUAQ</t>
  </si>
  <si>
    <t>MCI-01031</t>
  </si>
  <si>
    <t>a1O1R000006c5nKUAQ</t>
  </si>
  <si>
    <t>MCI-01032</t>
  </si>
  <si>
    <t>a1O1R000006c5nLUAQ</t>
  </si>
  <si>
    <t>MCI-01033</t>
  </si>
  <si>
    <t>a1O1R000006c5nMUAQ</t>
  </si>
  <si>
    <t>MCI-01034</t>
  </si>
  <si>
    <t>a1O1R000006c5nNUAQ</t>
  </si>
  <si>
    <t>MCI-01035</t>
  </si>
  <si>
    <t>a1O1R000006c5nOUAQ</t>
  </si>
  <si>
    <t>MCI-01036</t>
  </si>
  <si>
    <t>a1O1R000006c5nPUAQ</t>
  </si>
  <si>
    <t>MCI-01037</t>
  </si>
  <si>
    <t>a1O1R000006c5nQUAQ</t>
  </si>
  <si>
    <t>MCI-01038</t>
  </si>
  <si>
    <t>a1O1R000006c5nRUAQ</t>
  </si>
  <si>
    <t>MCI-01039</t>
  </si>
  <si>
    <t>a1O1R000006c5nSUAQ</t>
  </si>
  <si>
    <t>MCI-01040</t>
  </si>
  <si>
    <t>a1O1R000006c5nTUAQ</t>
  </si>
  <si>
    <t>MCI-01041</t>
  </si>
  <si>
    <t>a1O1R000006c5nUUAQ</t>
  </si>
  <si>
    <t>MCI-01042</t>
  </si>
  <si>
    <t>a1O1R000006c5nVUAQ</t>
  </si>
  <si>
    <t>MCI-01043</t>
  </si>
  <si>
    <t>a1O3p000003OASxEAO</t>
  </si>
  <si>
    <t>MCI-01240</t>
  </si>
  <si>
    <t>a1O3p000003OASsEAO</t>
  </si>
  <si>
    <t>MCI-01239</t>
  </si>
  <si>
    <t>a1O1R000006c5pXUAQ</t>
  </si>
  <si>
    <t>MCI-01169</t>
  </si>
  <si>
    <t>a1O1R000006c5qVUAQ</t>
  </si>
  <si>
    <t>MCI-01229</t>
  </si>
  <si>
    <t>a1O1R000006c5pYUAQ</t>
  </si>
  <si>
    <t>MCI-01170</t>
  </si>
  <si>
    <t>a1O1R000006c5pZUAQ</t>
  </si>
  <si>
    <t>MCI-01171</t>
  </si>
  <si>
    <t>a1O1R000006c5paUAA</t>
  </si>
  <si>
    <t>MCI-01172</t>
  </si>
  <si>
    <t>a1O1R000006c5pbUAA</t>
  </si>
  <si>
    <t>MCI-01173</t>
  </si>
  <si>
    <t>a1O1R000006c5pcUAA</t>
  </si>
  <si>
    <t>MCI-01174</t>
  </si>
  <si>
    <t>a1O1R000006c5pdUAA</t>
  </si>
  <si>
    <t>MCI-01175</t>
  </si>
  <si>
    <t>a1O1R000006c5peUAA</t>
  </si>
  <si>
    <t>MCI-01176</t>
  </si>
  <si>
    <t>a1O1R000006c5pfUAA</t>
  </si>
  <si>
    <t>MCI-01177</t>
  </si>
  <si>
    <t>a1O1R000006c5pgUAA</t>
  </si>
  <si>
    <t>MCI-01178</t>
  </si>
  <si>
    <t>a1O1R000006c5phUAA</t>
  </si>
  <si>
    <t>MCI-01179</t>
  </si>
  <si>
    <t>a1O1R000006c5piUAA</t>
  </si>
  <si>
    <t>MCI-01180</t>
  </si>
  <si>
    <t>a1O1R000006c5pjUAA</t>
  </si>
  <si>
    <t>MCI-01181</t>
  </si>
  <si>
    <t>a1O1R000006c5pkUAA</t>
  </si>
  <si>
    <t>MCI-01182</t>
  </si>
  <si>
    <t>a1O1R000006c5plUAA</t>
  </si>
  <si>
    <t>MCI-01183</t>
  </si>
  <si>
    <t>a1O1R000006c5pmUAA</t>
  </si>
  <si>
    <t>MCI-01184</t>
  </si>
  <si>
    <t>a1O1R000006c5pnUAA</t>
  </si>
  <si>
    <t>MCI-01185</t>
  </si>
  <si>
    <t>a1O1R000006c5poUAA</t>
  </si>
  <si>
    <t>MCI-01186</t>
  </si>
  <si>
    <t>a1O1R000006c5ppUAA</t>
  </si>
  <si>
    <t>MCI-01187</t>
  </si>
  <si>
    <t>a1O1R000006c5prUAA</t>
  </si>
  <si>
    <t>MCI-01189</t>
  </si>
  <si>
    <t>a1O1R000006c5q9UAA</t>
  </si>
  <si>
    <t>MCI-01207</t>
  </si>
  <si>
    <t>a1O1R000006c5qAUAQ</t>
  </si>
  <si>
    <t>MCI-01208</t>
  </si>
  <si>
    <t>a1O1R000006c5qBUAQ</t>
  </si>
  <si>
    <t>MCI-01209</t>
  </si>
  <si>
    <t>a1O1R000006c5qCUAQ</t>
  </si>
  <si>
    <t>MCI-01210</t>
  </si>
  <si>
    <t>a1O1R000006c5qDUAQ</t>
  </si>
  <si>
    <t>MCI-01211</t>
  </si>
  <si>
    <t>a1O1R000006c5qEUAQ</t>
  </si>
  <si>
    <t>MCI-01212</t>
  </si>
  <si>
    <t>a1O1R000006c5qFUAQ</t>
  </si>
  <si>
    <t>MCI-01213</t>
  </si>
  <si>
    <t>a1O1R000006c5qGUAQ</t>
  </si>
  <si>
    <t>MCI-01214</t>
  </si>
  <si>
    <t>a1O1R000006c5qHUAQ</t>
  </si>
  <si>
    <t>MCI-01215</t>
  </si>
  <si>
    <t>a1O1R000006c5qIUAQ</t>
  </si>
  <si>
    <t>MCI-01216</t>
  </si>
  <si>
    <t>a1O1R000006c5qJUAQ</t>
  </si>
  <si>
    <t>MCI-01217</t>
  </si>
  <si>
    <t>a1O1R000006c5qKUAQ</t>
  </si>
  <si>
    <t>MCI-01218</t>
  </si>
  <si>
    <t>a1O1R000006c5qLUAQ</t>
  </si>
  <si>
    <t>MCI-01219</t>
  </si>
  <si>
    <t>a1O1R000006c5qMUAQ</t>
  </si>
  <si>
    <t>MCI-01220</t>
  </si>
  <si>
    <t>a1O1R000006c5qNUAQ</t>
  </si>
  <si>
    <t>MCI-01221</t>
  </si>
  <si>
    <t>a1O1R000006c5qOUAQ</t>
  </si>
  <si>
    <t>MCI-01222</t>
  </si>
  <si>
    <t>a1O1R000006c5qPUAQ</t>
  </si>
  <si>
    <t>MCI-01223</t>
  </si>
  <si>
    <t>a1O1R000006c5qQUAQ</t>
  </si>
  <si>
    <t>MCI-01224</t>
  </si>
  <si>
    <t>a1O1R000006c5qRUAQ</t>
  </si>
  <si>
    <t>MCI-01225</t>
  </si>
  <si>
    <t>a1O1R000006c5qSUAQ</t>
  </si>
  <si>
    <t>MCI-01226</t>
  </si>
  <si>
    <t>a1O1R000006c5qTUAQ</t>
  </si>
  <si>
    <t>MCI-01227</t>
  </si>
  <si>
    <t>a1O1R000006c5qUUAQ</t>
  </si>
  <si>
    <t>MCI-01228</t>
  </si>
  <si>
    <t>a1O1R000006c5pqUAA</t>
  </si>
  <si>
    <t>MCI-01188</t>
  </si>
  <si>
    <t>a1I3p00000JSVwPEAX</t>
  </si>
  <si>
    <t>a1I3p00000JSVwQEAX</t>
  </si>
  <si>
    <t>a1I3p00000JSVwREAX</t>
  </si>
  <si>
    <t>a1I3p00000JSVwSEAX</t>
  </si>
  <si>
    <t>a1I3p00000JSVwTEAX</t>
  </si>
  <si>
    <t>a1I3p00000JSVwUEAX</t>
  </si>
  <si>
    <t>a1I3p00000JSVwVEAX</t>
  </si>
  <si>
    <t>a1I3p00000JSVwWEAX</t>
  </si>
  <si>
    <t>a1I3p00000JSVwXEAX</t>
  </si>
  <si>
    <t>a1I3p00000JSVwYEAX</t>
  </si>
  <si>
    <t>a1I3p00000JSVwZEAX</t>
  </si>
  <si>
    <t>a1I3p00000JSVwaEAH</t>
  </si>
  <si>
    <t>a1I3p00000JSVwbEAH</t>
  </si>
  <si>
    <t>a1I3p00000JSVwcEAH</t>
  </si>
  <si>
    <t>a1I3p00000JSVwdEAH</t>
  </si>
  <si>
    <t>a1H3p00000848YxEAI</t>
  </si>
  <si>
    <t>a1H3p00000848ZCEAY</t>
  </si>
  <si>
    <t>a1H3p00000848ZREAY</t>
  </si>
  <si>
    <t>a1H3p00000848ZgEAI</t>
  </si>
  <si>
    <t>a1H3p00000848ZvEAI</t>
  </si>
  <si>
    <t>a1H3p00000848aAEAQ</t>
  </si>
  <si>
    <t>a1H3p00000848YyEAI</t>
  </si>
  <si>
    <t>a1H3p00000848ZDEAY</t>
  </si>
  <si>
    <t>a1H3p00000848ZSEAY</t>
  </si>
  <si>
    <t>a1H3p00000848ZhEAI</t>
  </si>
  <si>
    <t>a1H3p00000848ZwEAI</t>
  </si>
  <si>
    <t>a1H3p00000848aBEAQ</t>
  </si>
  <si>
    <t>a1H3p00000848YzEAI</t>
  </si>
  <si>
    <t>a1H3p00000848ZEEAY</t>
  </si>
  <si>
    <t>a1H3p00000848ZTEAY</t>
  </si>
  <si>
    <t>a1H3p00000848ZiEAI</t>
  </si>
  <si>
    <t>a1H3p00000848ZxEAI</t>
  </si>
  <si>
    <t>a1H3p00000848aCEAQ</t>
  </si>
  <si>
    <t>a1H3p00000848Z0EAI</t>
  </si>
  <si>
    <t>a1H3p00000848ZFEAY</t>
  </si>
  <si>
    <t>a1H3p00000848ZUEAY</t>
  </si>
  <si>
    <t>a1H3p00000848ZjEAI</t>
  </si>
  <si>
    <t>a1H3p00000848ZyEAI</t>
  </si>
  <si>
    <t>a1H3p00000848aDEAQ</t>
  </si>
  <si>
    <t>a1H3p00000848Z1EAI</t>
  </si>
  <si>
    <t>a1H3p00000848ZGEAY</t>
  </si>
  <si>
    <t>a1H3p00000848ZVEAY</t>
  </si>
  <si>
    <t>a1H3p00000848ZkEAI</t>
  </si>
  <si>
    <t>a1H3p00000848ZzEAI</t>
  </si>
  <si>
    <t>a1H3p00000848aEEAQ</t>
  </si>
  <si>
    <t>a1H3p00000848Z2EAI</t>
  </si>
  <si>
    <t>a1H3p00000848ZHEAY</t>
  </si>
  <si>
    <t>a1H3p00000848ZWEAY</t>
  </si>
  <si>
    <t>a1H3p00000848ZlEAI</t>
  </si>
  <si>
    <t>a1H3p00000848a0EAA</t>
  </si>
  <si>
    <t>a1H3p00000848aFEAQ</t>
  </si>
  <si>
    <t>a1H3p00000848Z3EAI</t>
  </si>
  <si>
    <t>a1H3p00000848ZIEAY</t>
  </si>
  <si>
    <t>a1H3p00000848ZXEAY</t>
  </si>
  <si>
    <t>a1H3p00000848ZmEAI</t>
  </si>
  <si>
    <t>a1H3p00000848a1EAA</t>
  </si>
  <si>
    <t>a1H3p00000848aGEAQ</t>
  </si>
  <si>
    <t>a1H3p00000848Z4EAI</t>
  </si>
  <si>
    <t>a1H3p00000848ZJEAY</t>
  </si>
  <si>
    <t>a1H3p00000848ZYEAY</t>
  </si>
  <si>
    <t>a1H3p00000848ZnEAI</t>
  </si>
  <si>
    <t>a1H3p00000848a2EAA</t>
  </si>
  <si>
    <t>a1H3p00000848aHEAQ</t>
  </si>
  <si>
    <t>a1H3p00000848Z5EAI</t>
  </si>
  <si>
    <t>a1H3p00000848ZKEAY</t>
  </si>
  <si>
    <t>a1H3p00000848ZZEAY</t>
  </si>
  <si>
    <t>a1H3p00000848ZoEAI</t>
  </si>
  <si>
    <t>a1H3p00000848a3EAA</t>
  </si>
  <si>
    <t>a1H3p00000848aIEAQ</t>
  </si>
  <si>
    <t>a1H3p00000848Z6EAI</t>
  </si>
  <si>
    <t>a1H3p00000848ZLEAY</t>
  </si>
  <si>
    <t>a1H3p00000848ZaEAI</t>
  </si>
  <si>
    <t>a1H3p00000848ZpEAI</t>
  </si>
  <si>
    <t>a1H3p00000848a4EAA</t>
  </si>
  <si>
    <t>a1H3p00000848aJEAQ</t>
  </si>
  <si>
    <t>a1H3p00000848Z7EAI</t>
  </si>
  <si>
    <t>a1H3p00000848ZMEAY</t>
  </si>
  <si>
    <t>a1H3p00000848ZbEAI</t>
  </si>
  <si>
    <t>a1H3p00000848ZqEAI</t>
  </si>
  <si>
    <t>a1H3p00000848a5EAA</t>
  </si>
  <si>
    <t>a1H3p00000848aKEAQ</t>
  </si>
  <si>
    <t>a1H3p00000848Z8EAI</t>
  </si>
  <si>
    <t>a1H3p00000848ZNEAY</t>
  </si>
  <si>
    <t>a1H3p00000848ZcEAI</t>
  </si>
  <si>
    <t>a1H3p00000848ZrEAI</t>
  </si>
  <si>
    <t>a1H3p00000848a6EAA</t>
  </si>
  <si>
    <t>a1H3p00000848aLEAQ</t>
  </si>
  <si>
    <t>a1H3p00000848Z9EAI</t>
  </si>
  <si>
    <t>a1H3p00000848ZOEAY</t>
  </si>
  <si>
    <t>a1H3p00000848ZdEAI</t>
  </si>
  <si>
    <t>a1H3p00000848ZsEAI</t>
  </si>
  <si>
    <t>a1H3p00000848a7EAA</t>
  </si>
  <si>
    <t>a1H3p00000848aMEAQ</t>
  </si>
  <si>
    <t>a1H3p00000848ZAEAY</t>
  </si>
  <si>
    <t>a1H3p00000848ZPEAY</t>
  </si>
  <si>
    <t>a1H3p00000848ZeEAI</t>
  </si>
  <si>
    <t>a1H3p00000848ZtEAI</t>
  </si>
  <si>
    <t>a1H3p00000848a8EAA</t>
  </si>
  <si>
    <t>a1H3p00000848aNEAQ</t>
  </si>
  <si>
    <t>a1H3p00000848ZBEAY</t>
  </si>
  <si>
    <t>a1H3p00000848ZQEAY</t>
  </si>
  <si>
    <t>a1H3p00000848ZfEAI</t>
  </si>
  <si>
    <t>a1H3p00000848ZuEAI</t>
  </si>
  <si>
    <t>a1H3p00000848a9EAA</t>
  </si>
  <si>
    <t>a1H3p00000848aOEAQ</t>
  </si>
  <si>
    <t>a1X3p00000AsYnUEAV</t>
  </si>
  <si>
    <t>a1X3p00000AsYnVEAV</t>
  </si>
  <si>
    <t>a1X3p00000AsYnWEAV</t>
  </si>
  <si>
    <t>a1X3p00000AsYnXEAV</t>
  </si>
  <si>
    <t>a1X3p00000AsYnYEAV</t>
  </si>
  <si>
    <t>a1X3p00000AsYnZEAV</t>
  </si>
  <si>
    <t>a1X3p00000AsYnaEAF</t>
  </si>
  <si>
    <t>a1X3p00000AsYnbEAF</t>
  </si>
  <si>
    <t>a1X3p00000AsYncEAF</t>
  </si>
  <si>
    <t>a1X3p00000AsYndEAF</t>
  </si>
  <si>
    <t>a1X3p00000AsYneEAF</t>
  </si>
  <si>
    <t>a1X3p00000AsYnfEAF</t>
  </si>
  <si>
    <t>a1X3p00000AsYngEAF</t>
  </si>
  <si>
    <t>a1X3p00000AsYnhEAF</t>
  </si>
  <si>
    <t>a1X3p00000AsYniEAF</t>
  </si>
  <si>
    <t>a1W3p000008kmEyEAI</t>
  </si>
  <si>
    <t>a1W3p000008kmFDEAY</t>
  </si>
  <si>
    <t>a1W3p000008kmFSEAY</t>
  </si>
  <si>
    <t>a1W3p000008kmFhEAI</t>
  </si>
  <si>
    <t>a1W3p000008kmFwEAI</t>
  </si>
  <si>
    <t>a1W3p000008kmGBEAY</t>
  </si>
  <si>
    <t>a1W3p000008kmEzEAI</t>
  </si>
  <si>
    <t>a1W3p000008kmFEEAY</t>
  </si>
  <si>
    <t>a1W3p000008kmFTEAY</t>
  </si>
  <si>
    <t>a1W3p000008kmFiEAI</t>
  </si>
  <si>
    <t>a1W3p000008kmFxEAI</t>
  </si>
  <si>
    <t>a1W3p000008kmGCEAY</t>
  </si>
  <si>
    <t>a1W3p000008kmF0EAI</t>
  </si>
  <si>
    <t>a1W3p000008kmFFEAY</t>
  </si>
  <si>
    <t>a1W3p000008kmFUEAY</t>
  </si>
  <si>
    <t>a1W3p000008kmFjEAI</t>
  </si>
  <si>
    <t>a1W3p000008kmFyEAI</t>
  </si>
  <si>
    <t>a1W3p000008kmGDEAY</t>
  </si>
  <si>
    <t>a1W3p000008kmF1EAI</t>
  </si>
  <si>
    <t>a1W3p000008kmFGEAY</t>
  </si>
  <si>
    <t>a1W3p000008kmFVEAY</t>
  </si>
  <si>
    <t>a1W3p000008kmFkEAI</t>
  </si>
  <si>
    <t>a1W3p000008kmFzEAI</t>
  </si>
  <si>
    <t>a1W3p000008kmGEEAY</t>
  </si>
  <si>
    <t>a1W3p000008kmF2EAI</t>
  </si>
  <si>
    <t>a1W3p000008kmFHEAY</t>
  </si>
  <si>
    <t>a1W3p000008kmFWEAY</t>
  </si>
  <si>
    <t>a1W3p000008kmFlEAI</t>
  </si>
  <si>
    <t>a1W3p000008kmG0EAI</t>
  </si>
  <si>
    <t>a1W3p000008kmGFEAY</t>
  </si>
  <si>
    <t>a1W3p000008kmF3EAI</t>
  </si>
  <si>
    <t>a1W3p000008kmFIEAY</t>
  </si>
  <si>
    <t>a1W3p000008kmFXEAY</t>
  </si>
  <si>
    <t>a1W3p000008kmFmEAI</t>
  </si>
  <si>
    <t>a1W3p000008kmG1EAI</t>
  </si>
  <si>
    <t>a1W3p000008kmGGEAY</t>
  </si>
  <si>
    <t>a1W3p000008kmF4EAI</t>
  </si>
  <si>
    <t>a1W3p000008kmFJEAY</t>
  </si>
  <si>
    <t>a1W3p000008kmFYEAY</t>
  </si>
  <si>
    <t>a1W3p000008kmFnEAI</t>
  </si>
  <si>
    <t>a1W3p000008kmG2EAI</t>
  </si>
  <si>
    <t>a1W3p000008kmGHEAY</t>
  </si>
  <si>
    <t>a1W3p000008kmF5EAI</t>
  </si>
  <si>
    <t>a1W3p000008kmFKEAY</t>
  </si>
  <si>
    <t>a1W3p000008kmFZEAY</t>
  </si>
  <si>
    <t>a1W3p000008kmFoEAI</t>
  </si>
  <si>
    <t>a1W3p000008kmG3EAI</t>
  </si>
  <si>
    <t>a1W3p000008kmGIEAY</t>
  </si>
  <si>
    <t>a1W3p000008kmF6EAI</t>
  </si>
  <si>
    <t>a1W3p000008kmFLEAY</t>
  </si>
  <si>
    <t>a1W3p000008kmFaEAI</t>
  </si>
  <si>
    <t>a1W3p000008kmFpEAI</t>
  </si>
  <si>
    <t>a1W3p000008kmG4EAI</t>
  </si>
  <si>
    <t>a1W3p000008kmGJEAY</t>
  </si>
  <si>
    <t>a1W3p000008kmF7EAI</t>
  </si>
  <si>
    <t>a1W3p000008kmFMEAY</t>
  </si>
  <si>
    <t>a1W3p000008kmFbEAI</t>
  </si>
  <si>
    <t>a1W3p000008kmFqEAI</t>
  </si>
  <si>
    <t>a1W3p000008kmG5EAI</t>
  </si>
  <si>
    <t>a1W3p000008kmGKEAY</t>
  </si>
  <si>
    <t>a1W3p000008kmF8EAI</t>
  </si>
  <si>
    <t>a1W3p000008kmFNEAY</t>
  </si>
  <si>
    <t>a1W3p000008kmFcEAI</t>
  </si>
  <si>
    <t>a1W3p000008kmFrEAI</t>
  </si>
  <si>
    <t>a1W3p000008kmG6EAI</t>
  </si>
  <si>
    <t>a1W3p000008kmGLEAY</t>
  </si>
  <si>
    <t>a1W3p000008kmF9EAI</t>
  </si>
  <si>
    <t>a1W3p000008kmFOEAY</t>
  </si>
  <si>
    <t>a1W3p000008kmFdEAI</t>
  </si>
  <si>
    <t>a1W3p000008kmFsEAI</t>
  </si>
  <si>
    <t>a1W3p000008kmG7EAI</t>
  </si>
  <si>
    <t>a1W3p000008kmGMEAY</t>
  </si>
  <si>
    <t>a1W3p000008kmFAEAY</t>
  </si>
  <si>
    <t>a1W3p000008kmFPEAY</t>
  </si>
  <si>
    <t>a1W3p000008kmFeEAI</t>
  </si>
  <si>
    <t>a1W3p000008kmFtEAI</t>
  </si>
  <si>
    <t>a1W3p000008kmG8EAI</t>
  </si>
  <si>
    <t>a1W3p000008kmGNEAY</t>
  </si>
  <si>
    <t>a1W3p000008kmFBEAY</t>
  </si>
  <si>
    <t>a1W3p000008kmFQEAY</t>
  </si>
  <si>
    <t>a1W3p000008kmFfEAI</t>
  </si>
  <si>
    <t>a1W3p000008kmFuEAI</t>
  </si>
  <si>
    <t>a1W3p000008kmG9EAI</t>
  </si>
  <si>
    <t>a1W3p000008kmGOEAY</t>
  </si>
  <si>
    <t>a1W3p000008kmFCEAY</t>
  </si>
  <si>
    <t>a1W3p000008kmFREAY</t>
  </si>
  <si>
    <t>a1W3p000008kmFgEAI</t>
  </si>
  <si>
    <t>a1W3p000008kmFvEAI</t>
  </si>
  <si>
    <t>a1W3p000008kmGAEAY</t>
  </si>
  <si>
    <t>a1W3p000008kmGPEAY</t>
  </si>
  <si>
    <t>a183p000007H2NSAA0</t>
  </si>
  <si>
    <t>a183p000007H2NTAA0</t>
  </si>
  <si>
    <t>a183p000007H2NUAA0</t>
  </si>
  <si>
    <t>a183p000007H2NVAA0</t>
  </si>
  <si>
    <t>a183p000007H2NWAA0</t>
  </si>
  <si>
    <t>a183p000007H2NXAA0</t>
  </si>
  <si>
    <t>a183p000007H2NYAA0</t>
  </si>
  <si>
    <t>a183p000007H2NZAA0</t>
  </si>
  <si>
    <t>a183p000007H2NaAAK</t>
  </si>
  <si>
    <t>a183p000007H2NbAAK</t>
  </si>
  <si>
    <t>a183p000007H2NcAAK</t>
  </si>
  <si>
    <t>a183p000007H2NdAAK</t>
  </si>
  <si>
    <t>a183p000007H2NeAAK</t>
  </si>
  <si>
    <t>a183p000007H2NfAAK</t>
  </si>
  <si>
    <t>a183p000007H2NgAAK</t>
  </si>
  <si>
    <t>a183p000007H2NhAAK</t>
  </si>
  <si>
    <t>a183p000007H2NiAAK</t>
  </si>
  <si>
    <t>a183p000007H2NjAAK</t>
  </si>
  <si>
    <t>a183p000007H2NkAAK</t>
  </si>
  <si>
    <t>a183p000007H2NlAAK</t>
  </si>
  <si>
    <t>a183p000007H2NmAAK</t>
  </si>
  <si>
    <t>a183p000007H2NnAAK</t>
  </si>
  <si>
    <t>a183p000007H2NoAAK</t>
  </si>
  <si>
    <t>a183p000007H2NpAAK</t>
  </si>
  <si>
    <t>a183p000007H2NqAAK</t>
  </si>
  <si>
    <t>a183p000007H2NrAAK</t>
  </si>
  <si>
    <t>a183p000007H2NsAAK</t>
  </si>
  <si>
    <t>a183p000007H2NtAAK</t>
  </si>
  <si>
    <t>a183p000007H2NuAAK</t>
  </si>
  <si>
    <t>a183p000007H2NvAAK</t>
  </si>
  <si>
    <t>a173p000006n4SGAAY</t>
  </si>
  <si>
    <t>a173p000006n4SkAAI</t>
  </si>
  <si>
    <t>a173p000006n4TEAAY</t>
  </si>
  <si>
    <t>a173p000006n4TiAAI</t>
  </si>
  <si>
    <t>a173p000006n4UCAAY</t>
  </si>
  <si>
    <t>a173p000006n4UgAAI</t>
  </si>
  <si>
    <t>a173p000006n4SHAAY</t>
  </si>
  <si>
    <t>a173p000006n4SlAAI</t>
  </si>
  <si>
    <t>a173p000006n4TFAAY</t>
  </si>
  <si>
    <t>a173p000006n4TjAAI</t>
  </si>
  <si>
    <t>a173p000006n4UDAAY</t>
  </si>
  <si>
    <t>a173p000006n4UhAAI</t>
  </si>
  <si>
    <t>a173p000006n4SIAAY</t>
  </si>
  <si>
    <t>a173p000006n4SmAAI</t>
  </si>
  <si>
    <t>a173p000006n4TGAAY</t>
  </si>
  <si>
    <t>a173p000006n4TkAAI</t>
  </si>
  <si>
    <t>a173p000006n4UEAAY</t>
  </si>
  <si>
    <t>a173p000006n4UiAAI</t>
  </si>
  <si>
    <t>a173p000006n4SJAAY</t>
  </si>
  <si>
    <t>a173p000006n4SnAAI</t>
  </si>
  <si>
    <t>a173p000006n4THAAY</t>
  </si>
  <si>
    <t>a173p000006n4TlAAI</t>
  </si>
  <si>
    <t>a173p000006n4UFAAY</t>
  </si>
  <si>
    <t>a173p000006n4UjAAI</t>
  </si>
  <si>
    <t>a173p000006n4SKAAY</t>
  </si>
  <si>
    <t>a173p000006n4SoAAI</t>
  </si>
  <si>
    <t>a173p000006n4TIAAY</t>
  </si>
  <si>
    <t>a173p000006n4TmAAI</t>
  </si>
  <si>
    <t>a173p000006n4UGAAY</t>
  </si>
  <si>
    <t>a173p000006n4UkAAI</t>
  </si>
  <si>
    <t>a173p000006n4SLAAY</t>
  </si>
  <si>
    <t>a173p000006n4SpAAI</t>
  </si>
  <si>
    <t>a173p000006n4TJAAY</t>
  </si>
  <si>
    <t>a173p000006n4TnAAI</t>
  </si>
  <si>
    <t>a173p000006n4UHAAY</t>
  </si>
  <si>
    <t>a173p000006n4UlAAI</t>
  </si>
  <si>
    <t>a173p000006n4SMAAY</t>
  </si>
  <si>
    <t>a173p000006n4SqAAI</t>
  </si>
  <si>
    <t>a173p000006n4TKAAY</t>
  </si>
  <si>
    <t>a173p000006n4ToAAI</t>
  </si>
  <si>
    <t>a173p000006n4UIAAY</t>
  </si>
  <si>
    <t>a173p000006n4UmAAI</t>
  </si>
  <si>
    <t>a173p000006n4SNAAY</t>
  </si>
  <si>
    <t>a173p000006n4SrAAI</t>
  </si>
  <si>
    <t>a173p000006n4TLAAY</t>
  </si>
  <si>
    <t>a173p000006n4TpAAI</t>
  </si>
  <si>
    <t>a173p000006n4UJAAY</t>
  </si>
  <si>
    <t>a173p000006n4UnAAI</t>
  </si>
  <si>
    <t>a173p000006n4SOAAY</t>
  </si>
  <si>
    <t>a173p000006n4SsAAI</t>
  </si>
  <si>
    <t>a173p000006n4TMAAY</t>
  </si>
  <si>
    <t>a173p000006n4TqAAI</t>
  </si>
  <si>
    <t>a173p000006n4UKAAY</t>
  </si>
  <si>
    <t>a173p000006n4UoAAI</t>
  </si>
  <si>
    <t>a173p000006n4SPAAY</t>
  </si>
  <si>
    <t>a173p000006n4StAAI</t>
  </si>
  <si>
    <t>a173p000006n4TNAAY</t>
  </si>
  <si>
    <t>a173p000006n4TrAAI</t>
  </si>
  <si>
    <t>a173p000006n4ULAAY</t>
  </si>
  <si>
    <t>a173p000006n4UpAAI</t>
  </si>
  <si>
    <t>a173p000006n4SQAAY</t>
  </si>
  <si>
    <t>a173p000006n4SuAAI</t>
  </si>
  <si>
    <t>a173p000006n4TOAAY</t>
  </si>
  <si>
    <t>a173p000006n4TsAAI</t>
  </si>
  <si>
    <t>a173p000006n4UMAAY</t>
  </si>
  <si>
    <t>a173p000006n4UqAAI</t>
  </si>
  <si>
    <t>a173p000006n4SRAAY</t>
  </si>
  <si>
    <t>a173p000006n4SvAAI</t>
  </si>
  <si>
    <t>a173p000006n4TPAAY</t>
  </si>
  <si>
    <t>a173p000006n4TtAAI</t>
  </si>
  <si>
    <t>a173p000006n4UNAAY</t>
  </si>
  <si>
    <t>a173p000006n4UrAAI</t>
  </si>
  <si>
    <t>a173p000006n4SSAAY</t>
  </si>
  <si>
    <t>a173p000006n4SwAAI</t>
  </si>
  <si>
    <t>a173p000006n4TQAAY</t>
  </si>
  <si>
    <t>a173p000006n4TuAAI</t>
  </si>
  <si>
    <t>a173p000006n4UOAAY</t>
  </si>
  <si>
    <t>a173p000006n4UsAAI</t>
  </si>
  <si>
    <t>a173p000006n4STAAY</t>
  </si>
  <si>
    <t>a173p000006n4SxAAI</t>
  </si>
  <si>
    <t>a173p000006n4TRAAY</t>
  </si>
  <si>
    <t>a173p000006n4TvAAI</t>
  </si>
  <si>
    <t>a173p000006n4UPAAY</t>
  </si>
  <si>
    <t>a173p000006n4UtAAI</t>
  </si>
  <si>
    <t>a173p000006n4SUAAY</t>
  </si>
  <si>
    <t>a173p000006n4SyAAI</t>
  </si>
  <si>
    <t>a173p000006n4TSAAY</t>
  </si>
  <si>
    <t>a173p000006n4TwAAI</t>
  </si>
  <si>
    <t>a173p000006n4UQAAY</t>
  </si>
  <si>
    <t>a173p000006n4UuAAI</t>
  </si>
  <si>
    <t>a173p000006n4SVAAY</t>
  </si>
  <si>
    <t>a173p000006n4SzAAI</t>
  </si>
  <si>
    <t>a173p000006n4TTAAY</t>
  </si>
  <si>
    <t>a173p000006n4TxAAI</t>
  </si>
  <si>
    <t>a173p000006n4URAAY</t>
  </si>
  <si>
    <t>a173p000006n4UvAAI</t>
  </si>
  <si>
    <t>a173p000006n4SWAAY</t>
  </si>
  <si>
    <t>a173p000006n4T0AAI</t>
  </si>
  <si>
    <t>a173p000006n4TUAAY</t>
  </si>
  <si>
    <t>a173p000006n4TyAAI</t>
  </si>
  <si>
    <t>a173p000006n4USAAY</t>
  </si>
  <si>
    <t>a173p000006n4UwAAI</t>
  </si>
  <si>
    <t>a173p000006n4SXAAY</t>
  </si>
  <si>
    <t>a173p000006n4T1AAI</t>
  </si>
  <si>
    <t>a173p000006n4TVAAY</t>
  </si>
  <si>
    <t>a173p000006n4TzAAI</t>
  </si>
  <si>
    <t>a173p000006n4UTAAY</t>
  </si>
  <si>
    <t>a173p000006n4UxAAI</t>
  </si>
  <si>
    <t>a173p000006n4SYAAY</t>
  </si>
  <si>
    <t>a173p000006n4T2AAI</t>
  </si>
  <si>
    <t>a173p000006n4TWAAY</t>
  </si>
  <si>
    <t>a173p000006n4U0AAI</t>
  </si>
  <si>
    <t>a173p000006n4UUAAY</t>
  </si>
  <si>
    <t>a173p000006n4UyAAI</t>
  </si>
  <si>
    <t>a173p000006n4SZAAY</t>
  </si>
  <si>
    <t>a173p000006n4T3AAI</t>
  </si>
  <si>
    <t>a173p000006n4TXAAY</t>
  </si>
  <si>
    <t>a173p000006n4U1AAI</t>
  </si>
  <si>
    <t>a173p000006n4UVAAY</t>
  </si>
  <si>
    <t>a173p000006n4UzAAI</t>
  </si>
  <si>
    <t>a173p000006n4SaAAI</t>
  </si>
  <si>
    <t>a173p000006n4T4AAI</t>
  </si>
  <si>
    <t>a173p000006n4TYAAY</t>
  </si>
  <si>
    <t>a173p000006n4U2AAI</t>
  </si>
  <si>
    <t>a173p000006n4UWAAY</t>
  </si>
  <si>
    <t>a173p000006n4V0AAI</t>
  </si>
  <si>
    <t>a173p000006n4SbAAI</t>
  </si>
  <si>
    <t>a173p000006n4T5AAI</t>
  </si>
  <si>
    <t>a173p000006n4TZAAY</t>
  </si>
  <si>
    <t>a173p000006n4U3AAI</t>
  </si>
  <si>
    <t>a173p000006n4UXAAY</t>
  </si>
  <si>
    <t>a173p000006n4V1AAI</t>
  </si>
  <si>
    <t>a173p000006n4ScAAI</t>
  </si>
  <si>
    <t>a173p000006n4T6AAI</t>
  </si>
  <si>
    <t>a173p000006n4TaAAI</t>
  </si>
  <si>
    <t>a173p000006n4U4AAI</t>
  </si>
  <si>
    <t>a173p000006n4UYAAY</t>
  </si>
  <si>
    <t>a173p000006n4V2AAI</t>
  </si>
  <si>
    <t>a173p000006n4SdAAI</t>
  </si>
  <si>
    <t>a173p000006n4T7AAI</t>
  </si>
  <si>
    <t>a173p000006n4TbAAI</t>
  </si>
  <si>
    <t>a173p000006n4U5AAI</t>
  </si>
  <si>
    <t>a173p000006n4UZAAY</t>
  </si>
  <si>
    <t>a173p000006n4V3AAI</t>
  </si>
  <si>
    <t>a173p000006n4SeAAI</t>
  </si>
  <si>
    <t>a173p000006n4T8AAI</t>
  </si>
  <si>
    <t>a173p000006n4TcAAI</t>
  </si>
  <si>
    <t>a173p000006n4U6AAI</t>
  </si>
  <si>
    <t>a173p000006n4UaAAI</t>
  </si>
  <si>
    <t>a173p000006n4V4AAI</t>
  </si>
  <si>
    <t>a173p000006n4SfAAI</t>
  </si>
  <si>
    <t>a173p000006n4T9AAI</t>
  </si>
  <si>
    <t>a173p000006n4TdAAI</t>
  </si>
  <si>
    <t>a173p000006n4U7AAI</t>
  </si>
  <si>
    <t>a173p000006n4UbAAI</t>
  </si>
  <si>
    <t>a173p000006n4V5AAI</t>
  </si>
  <si>
    <t>a173p000006n4SgAAI</t>
  </si>
  <si>
    <t>a173p000006n4TAAAY</t>
  </si>
  <si>
    <t>a173p000006n4TeAAI</t>
  </si>
  <si>
    <t>a173p000006n4U8AAI</t>
  </si>
  <si>
    <t>a173p000006n4UcAAI</t>
  </si>
  <si>
    <t>a173p000006n4V6AAI</t>
  </si>
  <si>
    <t>a173p000006n4ShAAI</t>
  </si>
  <si>
    <t>a173p000006n4TBAAY</t>
  </si>
  <si>
    <t>a173p000006n4TfAAI</t>
  </si>
  <si>
    <t>a173p000006n4U9AAI</t>
  </si>
  <si>
    <t>a173p000006n4UdAAI</t>
  </si>
  <si>
    <t>a173p000006n4V7AAI</t>
  </si>
  <si>
    <t>a173p000006n4SiAAI</t>
  </si>
  <si>
    <t>a173p000006n4TCAAY</t>
  </si>
  <si>
    <t>a173p000006n4TgAAI</t>
  </si>
  <si>
    <t>a173p000006n4UAAAY</t>
  </si>
  <si>
    <t>a173p000006n4UeAAI</t>
  </si>
  <si>
    <t>a173p000006n4V8AAI</t>
  </si>
  <si>
    <t>a173p000006n4SjAAI</t>
  </si>
  <si>
    <t>a173p000006n4TDAAY</t>
  </si>
  <si>
    <t>a173p000006n4ThAAI</t>
  </si>
  <si>
    <t>a173p000006n4UBAAY</t>
  </si>
  <si>
    <t>a173p000006n4UfAAI</t>
  </si>
  <si>
    <t>a173p000006n4V9AAI</t>
  </si>
  <si>
    <t>a1N3p000004CzyAEAS</t>
  </si>
  <si>
    <t>KAM-161781</t>
  </si>
  <si>
    <t>a1N3p000004CzyBEAS</t>
  </si>
  <si>
    <t>KAM-161782</t>
  </si>
  <si>
    <t>a1N3p000004CzyCEAS</t>
  </si>
  <si>
    <t>KAM-161783</t>
  </si>
  <si>
    <t>a1N3p000004CzyDEAS</t>
  </si>
  <si>
    <t>KAM-161784</t>
  </si>
  <si>
    <t>a1N3p000004CzyEEAS</t>
  </si>
  <si>
    <t>KAM-161785</t>
  </si>
  <si>
    <t>a1N3p000004CzyFEAS</t>
  </si>
  <si>
    <t>KAM-161786</t>
  </si>
  <si>
    <t>a1N3p000004CzyGEAS</t>
  </si>
  <si>
    <t>KAM-161787</t>
  </si>
  <si>
    <t>a1N3p000004CzyHEAS</t>
  </si>
  <si>
    <t>KAM-161788</t>
  </si>
  <si>
    <t>a1N3p000004CzyIEAS</t>
  </si>
  <si>
    <t>KAM-161789</t>
  </si>
  <si>
    <t>a1N3p000004CzyJEAS</t>
  </si>
  <si>
    <t>KAM-161790</t>
  </si>
  <si>
    <t>a1N3p000004CzyKEAS</t>
  </si>
  <si>
    <t>KAM-161791</t>
  </si>
  <si>
    <t>a1N3p000004CzyLEAS</t>
  </si>
  <si>
    <t>KAM-161792</t>
  </si>
  <si>
    <t>a1N3p000004CzyMEAS</t>
  </si>
  <si>
    <t>KAM-161793</t>
  </si>
  <si>
    <t>a1N3p000004CzyNEAS</t>
  </si>
  <si>
    <t>KAM-161794</t>
  </si>
  <si>
    <t>a1N3p000004CzyOEAS</t>
  </si>
  <si>
    <t>KAM-161795</t>
  </si>
  <si>
    <t>a1N3p000004CzyPEAS</t>
  </si>
  <si>
    <t>KAM-161796</t>
  </si>
  <si>
    <t>a1N3p000004CzyQEAS</t>
  </si>
  <si>
    <t>KAM-161797</t>
  </si>
  <si>
    <t>a1N3p000004CzyREAS</t>
  </si>
  <si>
    <t>KAM-161798</t>
  </si>
  <si>
    <t>a1N3p000004CzySEAS</t>
  </si>
  <si>
    <t>KAM-161799</t>
  </si>
  <si>
    <t>a1N3p000004CzyTEAS</t>
  </si>
  <si>
    <t>KAM-161800</t>
  </si>
  <si>
    <t>a1N3p000004CzyUEAS</t>
  </si>
  <si>
    <t>KAM-161801</t>
  </si>
  <si>
    <t>a1N3p000004CzyVEAS</t>
  </si>
  <si>
    <t>KAM-161802</t>
  </si>
  <si>
    <t>a1N3p000004CzyWEAS</t>
  </si>
  <si>
    <t>KAM-161803</t>
  </si>
  <si>
    <t>a1N3p000004CzyXEAS</t>
  </si>
  <si>
    <t>KAM-161804</t>
  </si>
  <si>
    <t>a1N3p000004CzyYEAS</t>
  </si>
  <si>
    <t>KAM-161805</t>
  </si>
  <si>
    <t>a1N3p000004CzyZEAS</t>
  </si>
  <si>
    <t>KAM-161806</t>
  </si>
  <si>
    <t>a1N3p000004CzyaEAC</t>
  </si>
  <si>
    <t>KAM-161807</t>
  </si>
  <si>
    <t>a1N3p000004CzybEAC</t>
  </si>
  <si>
    <t>KAM-161808</t>
  </si>
  <si>
    <t>a1N3p000004CzycEAC</t>
  </si>
  <si>
    <t>KAM-161809</t>
  </si>
  <si>
    <t>a1N3p000004CzydEAC</t>
  </si>
  <si>
    <t>KAM-161810</t>
  </si>
  <si>
    <t>a1N3p000004CzyeEAC</t>
  </si>
  <si>
    <t>KAM-161811</t>
  </si>
  <si>
    <t>a1N3p000004CzyfEAC</t>
  </si>
  <si>
    <t>KAM-161812</t>
  </si>
  <si>
    <t>a1N3p000004CzygEAC</t>
  </si>
  <si>
    <t>KAM-161813</t>
  </si>
  <si>
    <t>a1N3p000004CzyhEAC</t>
  </si>
  <si>
    <t>KAM-161814</t>
  </si>
  <si>
    <t>a1N3p000004CzyiEAC</t>
  </si>
  <si>
    <t>KAM-161815</t>
  </si>
  <si>
    <t>a1N3p000004CzyjEAC</t>
  </si>
  <si>
    <t>KAM-161816</t>
  </si>
  <si>
    <t>a1N3p000004CzykEAC</t>
  </si>
  <si>
    <t>KAM-161817</t>
  </si>
  <si>
    <t>a1N3p000004CzylEAC</t>
  </si>
  <si>
    <t>KAM-161818</t>
  </si>
  <si>
    <t>a1N3p000004CzymEAC</t>
  </si>
  <si>
    <t>KAM-161819</t>
  </si>
  <si>
    <t>a1N3p000004CzynEAC</t>
  </si>
  <si>
    <t>KAM-161820</t>
  </si>
  <si>
    <t>a1N3p000004CzyoEAC</t>
  </si>
  <si>
    <t>KAM-161821</t>
  </si>
  <si>
    <t>a1N3p000004CzypEAC</t>
  </si>
  <si>
    <t>KAM-161822</t>
  </si>
  <si>
    <t>a1N3p000004CzyqEAC</t>
  </si>
  <si>
    <t>KAM-161823</t>
  </si>
  <si>
    <t>a1N3p000004CzyrEAC</t>
  </si>
  <si>
    <t>KAM-161824</t>
  </si>
  <si>
    <t>a1N3p000004CzysEAC</t>
  </si>
  <si>
    <t>KAM-161825</t>
  </si>
  <si>
    <t>a1N3p000004CzytEAC</t>
  </si>
  <si>
    <t>KAM-161826</t>
  </si>
  <si>
    <t>a1N3p000004CzyuEAC</t>
  </si>
  <si>
    <t>KAM-161827</t>
  </si>
  <si>
    <t>a1N3p000004CzyvEAC</t>
  </si>
  <si>
    <t>KAM-161828</t>
  </si>
  <si>
    <t>a1N3p000004CzywEAC</t>
  </si>
  <si>
    <t>KAM-161829</t>
  </si>
  <si>
    <t>a1N3p000004CzyxEAC</t>
  </si>
  <si>
    <t>KAM-161830</t>
  </si>
  <si>
    <t>a1N3p000004CzyyEAC</t>
  </si>
  <si>
    <t>KAM-161831</t>
  </si>
  <si>
    <t>a1N3p000004CzyzEAC</t>
  </si>
  <si>
    <t>KAM-161832</t>
  </si>
  <si>
    <t>a1N3p000004Czz0EAC</t>
  </si>
  <si>
    <t>KAM-161833</t>
  </si>
  <si>
    <t>a1N3p000004Czz1EAC</t>
  </si>
  <si>
    <t>KAM-161834</t>
  </si>
  <si>
    <t>a1N3p000004Czz2EAC</t>
  </si>
  <si>
    <t>KAM-161835</t>
  </si>
  <si>
    <t>a1N3p000004Czz3EAC</t>
  </si>
  <si>
    <t>KAM-161836</t>
  </si>
  <si>
    <t>a1N3p000004Czz4EAC</t>
  </si>
  <si>
    <t>KAM-161837</t>
  </si>
  <si>
    <t>a1N3p000004Czz5EAC</t>
  </si>
  <si>
    <t>KAM-161838</t>
  </si>
  <si>
    <t>a1N3p000004Czz6EAC</t>
  </si>
  <si>
    <t>KAM-161839</t>
  </si>
  <si>
    <t>a1N3p000004Czz7EAC</t>
  </si>
  <si>
    <t>KAM-161840</t>
  </si>
  <si>
    <t>a1N3p000004Czz8EAC</t>
  </si>
  <si>
    <t>KAM-161841</t>
  </si>
  <si>
    <t>a1N3p000004Czz9EAC</t>
  </si>
  <si>
    <t>KAM-161842</t>
  </si>
  <si>
    <t>a1N3p000004CzzAEAS</t>
  </si>
  <si>
    <t>KAM-161843</t>
  </si>
  <si>
    <t>a1N3p000004CzzBEAS</t>
  </si>
  <si>
    <t>KAM-161844</t>
  </si>
  <si>
    <t>a1N3p000004CzzCEAS</t>
  </si>
  <si>
    <t>KAM-161845</t>
  </si>
  <si>
    <t>a1N3p000004CzzDEAS</t>
  </si>
  <si>
    <t>KAM-161846</t>
  </si>
  <si>
    <t>a1N3p000004CzzEEAS</t>
  </si>
  <si>
    <t>KAM-161847</t>
  </si>
  <si>
    <t>a1N3p000004CzzFEAS</t>
  </si>
  <si>
    <t>KAM-161848</t>
  </si>
  <si>
    <t>a1N3p000004CzzGEAS</t>
  </si>
  <si>
    <t>KAM-161849</t>
  </si>
  <si>
    <t>a1N3p000004CzzHEAS</t>
  </si>
  <si>
    <t>KAM-161850</t>
  </si>
  <si>
    <t>a1N3p000004CzzIEAS</t>
  </si>
  <si>
    <t>KAM-161851</t>
  </si>
  <si>
    <t>a1N3p000004CzzJEAS</t>
  </si>
  <si>
    <t>KAM-161852</t>
  </si>
  <si>
    <t>a1N3p000004CzzKEAS</t>
  </si>
  <si>
    <t>KAM-161853</t>
  </si>
  <si>
    <t>a1N3p000004CzzLEAS</t>
  </si>
  <si>
    <t>KAM-161854</t>
  </si>
  <si>
    <t>a1N3p000004CzzMEAS</t>
  </si>
  <si>
    <t>KAM-161855</t>
  </si>
  <si>
    <t>a1N3p000004CzzNEAS</t>
  </si>
  <si>
    <t>KAM-161856</t>
  </si>
  <si>
    <t>a1N3p000004CzzOEAS</t>
  </si>
  <si>
    <t>KAM-161857</t>
  </si>
  <si>
    <t>a1N3p000004CzzPEAS</t>
  </si>
  <si>
    <t>KAM-161858</t>
  </si>
  <si>
    <t>a1N3p000004CzzQEAS</t>
  </si>
  <si>
    <t>KAM-161859</t>
  </si>
  <si>
    <t>a1N3p000004CzzREAS</t>
  </si>
  <si>
    <t>KAM-161860</t>
  </si>
  <si>
    <t>a1b3p000006X03LAAS</t>
  </si>
  <si>
    <t>a1b3p000006X04dAAC</t>
  </si>
  <si>
    <t>a1b3p000006X05vAAC</t>
  </si>
  <si>
    <t>a1b3p000006X07DAAS</t>
  </si>
  <si>
    <t>a1b3p000006X08VAAS</t>
  </si>
  <si>
    <t>a1b3p000006X09nAAC</t>
  </si>
  <si>
    <t>a1b3p000006X03MAAS</t>
  </si>
  <si>
    <t>a1b3p000006X04eAAC</t>
  </si>
  <si>
    <t>a1b3p000006X05wAAC</t>
  </si>
  <si>
    <t>a1b3p000006X07EAAS</t>
  </si>
  <si>
    <t>a1b3p000006X08WAAS</t>
  </si>
  <si>
    <t>a1b3p000006X09oAAC</t>
  </si>
  <si>
    <t>a1b3p000006X03NAAS</t>
  </si>
  <si>
    <t>a1b3p000006X04fAAC</t>
  </si>
  <si>
    <t>a1b3p000006X05xAAC</t>
  </si>
  <si>
    <t>a1b3p000006X07FAAS</t>
  </si>
  <si>
    <t>a1b3p000006X08XAAS</t>
  </si>
  <si>
    <t>a1b3p000006X09pAAC</t>
  </si>
  <si>
    <t>a1b3p000006X03OAAS</t>
  </si>
  <si>
    <t>a1b3p000006X04gAAC</t>
  </si>
  <si>
    <t>a1b3p000006X05yAAC</t>
  </si>
  <si>
    <t>a1b3p000006X07GAAS</t>
  </si>
  <si>
    <t>a1b3p000006X08YAAS</t>
  </si>
  <si>
    <t>a1b3p000006X09qAAC</t>
  </si>
  <si>
    <t>a1b3p000006X03PAAS</t>
  </si>
  <si>
    <t>a1b3p000006X04hAAC</t>
  </si>
  <si>
    <t>a1b3p000006X05zAAC</t>
  </si>
  <si>
    <t>a1b3p000006X07HAAS</t>
  </si>
  <si>
    <t>a1b3p000006X08ZAAS</t>
  </si>
  <si>
    <t>a1b3p000006X09rAAC</t>
  </si>
  <si>
    <t>a1b3p000006X03QAAS</t>
  </si>
  <si>
    <t>a1b3p000006X04iAAC</t>
  </si>
  <si>
    <t>a1b3p000006X060AAC</t>
  </si>
  <si>
    <t>a1b3p000006X07IAAS</t>
  </si>
  <si>
    <t>a1b3p000006X08aAAC</t>
  </si>
  <si>
    <t>a1b3p000006X09sAAC</t>
  </si>
  <si>
    <t>a1b3p000006X03RAAS</t>
  </si>
  <si>
    <t>a1b3p000006X04jAAC</t>
  </si>
  <si>
    <t>a1b3p000006X061AAC</t>
  </si>
  <si>
    <t>a1b3p000006X07JAAS</t>
  </si>
  <si>
    <t>a1b3p000006X08bAAC</t>
  </si>
  <si>
    <t>a1b3p000006X09tAAC</t>
  </si>
  <si>
    <t>a1b3p000006X03SAAS</t>
  </si>
  <si>
    <t>a1b3p000006X04kAAC</t>
  </si>
  <si>
    <t>a1b3p000006X062AAC</t>
  </si>
  <si>
    <t>a1b3p000006X07KAAS</t>
  </si>
  <si>
    <t>a1b3p000006X08cAAC</t>
  </si>
  <si>
    <t>a1b3p000006X09uAAC</t>
  </si>
  <si>
    <t>a1b3p000006X03TAAS</t>
  </si>
  <si>
    <t>a1b3p000006X04lAAC</t>
  </si>
  <si>
    <t>a1b3p000006X063AAC</t>
  </si>
  <si>
    <t>a1b3p000006X07LAAS</t>
  </si>
  <si>
    <t>a1b3p000006X08dAAC</t>
  </si>
  <si>
    <t>a1b3p000006X09vAAC</t>
  </si>
  <si>
    <t>a1b3p000006X03UAAS</t>
  </si>
  <si>
    <t>a1b3p000006X04mAAC</t>
  </si>
  <si>
    <t>a1b3p000006X064AAC</t>
  </si>
  <si>
    <t>a1b3p000006X07MAAS</t>
  </si>
  <si>
    <t>a1b3p000006X08eAAC</t>
  </si>
  <si>
    <t>a1b3p000006X09wAAC</t>
  </si>
  <si>
    <t>a1b3p000006X03VAAS</t>
  </si>
  <si>
    <t>a1b3p000006X04nAAC</t>
  </si>
  <si>
    <t>a1b3p000006X065AAC</t>
  </si>
  <si>
    <t>a1b3p000006X07NAAS</t>
  </si>
  <si>
    <t>a1b3p000006X08fAAC</t>
  </si>
  <si>
    <t>a1b3p000006X09xAAC</t>
  </si>
  <si>
    <t>a1b3p000006X03WAAS</t>
  </si>
  <si>
    <t>a1b3p000006X04oAAC</t>
  </si>
  <si>
    <t>a1b3p000006X066AAC</t>
  </si>
  <si>
    <t>a1b3p000006X07OAAS</t>
  </si>
  <si>
    <t>a1b3p000006X08gAAC</t>
  </si>
  <si>
    <t>a1b3p000006X09yAAC</t>
  </si>
  <si>
    <t>a1b3p000006X03XAAS</t>
  </si>
  <si>
    <t>a1b3p000006X04pAAC</t>
  </si>
  <si>
    <t>a1b3p000006X067AAC</t>
  </si>
  <si>
    <t>a1b3p000006X07PAAS</t>
  </si>
  <si>
    <t>a1b3p000006X08hAAC</t>
  </si>
  <si>
    <t>a1b3p000006X09zAAC</t>
  </si>
  <si>
    <t>a1b3p000006X03YAAS</t>
  </si>
  <si>
    <t>a1b3p000006X04qAAC</t>
  </si>
  <si>
    <t>a1b3p000006X068AAC</t>
  </si>
  <si>
    <t>a1b3p000006X07QAAS</t>
  </si>
  <si>
    <t>a1b3p000006X08iAAC</t>
  </si>
  <si>
    <t>a1b3p000006X0A0AAK</t>
  </si>
  <si>
    <t>a1b3p000006X03ZAAS</t>
  </si>
  <si>
    <t>a1b3p000006X04rAAC</t>
  </si>
  <si>
    <t>a1b3p000006X069AAC</t>
  </si>
  <si>
    <t>a1b3p000006X07RAAS</t>
  </si>
  <si>
    <t>a1b3p000006X08jAAC</t>
  </si>
  <si>
    <t>a1b3p000006X0A1AAK</t>
  </si>
  <si>
    <t>a1b3p000006X03aAAC</t>
  </si>
  <si>
    <t>a1b3p000006X04sAAC</t>
  </si>
  <si>
    <t>a1b3p000006X06AAAS</t>
  </si>
  <si>
    <t>a1b3p000006X07SAAS</t>
  </si>
  <si>
    <t>a1b3p000006X08kAAC</t>
  </si>
  <si>
    <t>a1b3p000006X0A2AAK</t>
  </si>
  <si>
    <t>a1b3p000006X03bAAC</t>
  </si>
  <si>
    <t>a1b3p000006X04tAAC</t>
  </si>
  <si>
    <t>a1b3p000006X06BAAS</t>
  </si>
  <si>
    <t>a1b3p000006X07TAAS</t>
  </si>
  <si>
    <t>a1b3p000006X08lAAC</t>
  </si>
  <si>
    <t>a1b3p000006X0A3AAK</t>
  </si>
  <si>
    <t>a1b3p000006X03cAAC</t>
  </si>
  <si>
    <t>a1b3p000006X04uAAC</t>
  </si>
  <si>
    <t>a1b3p000006X06CAAS</t>
  </si>
  <si>
    <t>a1b3p000006X07UAAS</t>
  </si>
  <si>
    <t>a1b3p000006X08mAAC</t>
  </si>
  <si>
    <t>a1b3p000006X0A4AAK</t>
  </si>
  <si>
    <t>a1b3p000006X03dAAC</t>
  </si>
  <si>
    <t>a1b3p000006X04vAAC</t>
  </si>
  <si>
    <t>a1b3p000006X06DAAS</t>
  </si>
  <si>
    <t>a1b3p000006X07VAAS</t>
  </si>
  <si>
    <t>a1b3p000006X08nAAC</t>
  </si>
  <si>
    <t>a1b3p000006X0A5AAK</t>
  </si>
  <si>
    <t>a1b3p000006X03eAAC</t>
  </si>
  <si>
    <t>a1b3p000006X04wAAC</t>
  </si>
  <si>
    <t>a1b3p000006X06EAAS</t>
  </si>
  <si>
    <t>a1b3p000006X07WAAS</t>
  </si>
  <si>
    <t>a1b3p000006X08oAAC</t>
  </si>
  <si>
    <t>a1b3p000006X0A6AAK</t>
  </si>
  <si>
    <t>a1b3p000006X03fAAC</t>
  </si>
  <si>
    <t>a1b3p000006X04xAAC</t>
  </si>
  <si>
    <t>a1b3p000006X06FAAS</t>
  </si>
  <si>
    <t>a1b3p000006X07XAAS</t>
  </si>
  <si>
    <t>a1b3p000006X08pAAC</t>
  </si>
  <si>
    <t>a1b3p000006X0A7AAK</t>
  </si>
  <si>
    <t>a1b3p000006X03gAAC</t>
  </si>
  <si>
    <t>a1b3p000006X04yAAC</t>
  </si>
  <si>
    <t>a1b3p000006X06GAAS</t>
  </si>
  <si>
    <t>a1b3p000006X07YAAS</t>
  </si>
  <si>
    <t>a1b3p000006X08qAAC</t>
  </si>
  <si>
    <t>a1b3p000006X0A8AAK</t>
  </si>
  <si>
    <t>a1b3p000006X03hAAC</t>
  </si>
  <si>
    <t>a1b3p000006X04zAAC</t>
  </si>
  <si>
    <t>a1b3p000006X06HAAS</t>
  </si>
  <si>
    <t>a1b3p000006X07ZAAS</t>
  </si>
  <si>
    <t>a1b3p000006X08rAAC</t>
  </si>
  <si>
    <t>a1b3p000006X0A9AAK</t>
  </si>
  <si>
    <t>a1b3p000006X03iAAC</t>
  </si>
  <si>
    <t>a1b3p000006X050AAC</t>
  </si>
  <si>
    <t>a1b3p000006X06IAAS</t>
  </si>
  <si>
    <t>a1b3p000006X07aAAC</t>
  </si>
  <si>
    <t>a1b3p000006X08sAAC</t>
  </si>
  <si>
    <t>a1b3p000006X0AAAA0</t>
  </si>
  <si>
    <t>a1b3p000006X03jAAC</t>
  </si>
  <si>
    <t>a1b3p000006X051AAC</t>
  </si>
  <si>
    <t>a1b3p000006X06JAAS</t>
  </si>
  <si>
    <t>a1b3p000006X07bAAC</t>
  </si>
  <si>
    <t>a1b3p000006X08tAAC</t>
  </si>
  <si>
    <t>a1b3p000006X0ABAA0</t>
  </si>
  <si>
    <t>a1b3p000006X03kAAC</t>
  </si>
  <si>
    <t>a1b3p000006X052AAC</t>
  </si>
  <si>
    <t>a1b3p000006X06KAAS</t>
  </si>
  <si>
    <t>a1b3p000006X07cAAC</t>
  </si>
  <si>
    <t>a1b3p000006X08uAAC</t>
  </si>
  <si>
    <t>a1b3p000006X0ACAA0</t>
  </si>
  <si>
    <t>a1b3p000006X03lAAC</t>
  </si>
  <si>
    <t>a1b3p000006X053AAC</t>
  </si>
  <si>
    <t>a1b3p000006X06LAAS</t>
  </si>
  <si>
    <t>a1b3p000006X07dAAC</t>
  </si>
  <si>
    <t>a1b3p000006X08vAAC</t>
  </si>
  <si>
    <t>a1b3p000006X0ADAA0</t>
  </si>
  <si>
    <t>a1b3p000006X03mAAC</t>
  </si>
  <si>
    <t>a1b3p000006X054AAC</t>
  </si>
  <si>
    <t>a1b3p000006X06MAAS</t>
  </si>
  <si>
    <t>a1b3p000006X07eAAC</t>
  </si>
  <si>
    <t>a1b3p000006X08wAAC</t>
  </si>
  <si>
    <t>a1b3p000006X0AEAA0</t>
  </si>
  <si>
    <t>a1b3p000006X03nAAC</t>
  </si>
  <si>
    <t>a1b3p000006X055AAC</t>
  </si>
  <si>
    <t>a1b3p000006X06NAAS</t>
  </si>
  <si>
    <t>a1b3p000006X07fAAC</t>
  </si>
  <si>
    <t>a1b3p000006X08xAAC</t>
  </si>
  <si>
    <t>a1b3p000006X0AFAA0</t>
  </si>
  <si>
    <t>a1b3p000006X03oAAC</t>
  </si>
  <si>
    <t>a1b3p000006X056AAC</t>
  </si>
  <si>
    <t>a1b3p000006X06OAAS</t>
  </si>
  <si>
    <t>a1b3p000006X07gAAC</t>
  </si>
  <si>
    <t>a1b3p000006X08yAAC</t>
  </si>
  <si>
    <t>a1b3p000006X0AGAA0</t>
  </si>
  <si>
    <t>a1b3p000006X03pAAC</t>
  </si>
  <si>
    <t>a1b3p000006X057AAC</t>
  </si>
  <si>
    <t>a1b3p000006X06PAAS</t>
  </si>
  <si>
    <t>a1b3p000006X07hAAC</t>
  </si>
  <si>
    <t>a1b3p000006X08zAAC</t>
  </si>
  <si>
    <t>a1b3p000006X0AHAA0</t>
  </si>
  <si>
    <t>a1b3p000006X03qAAC</t>
  </si>
  <si>
    <t>a1b3p000006X058AAC</t>
  </si>
  <si>
    <t>a1b3p000006X06QAAS</t>
  </si>
  <si>
    <t>a1b3p000006X07iAAC</t>
  </si>
  <si>
    <t>a1b3p000006X090AAC</t>
  </si>
  <si>
    <t>a1b3p000006X0AIAA0</t>
  </si>
  <si>
    <t>a1b3p000006X03rAAC</t>
  </si>
  <si>
    <t>a1b3p000006X059AAC</t>
  </si>
  <si>
    <t>a1b3p000006X06RAAS</t>
  </si>
  <si>
    <t>a1b3p000006X07jAAC</t>
  </si>
  <si>
    <t>a1b3p000006X091AAC</t>
  </si>
  <si>
    <t>a1b3p000006X0AJAA0</t>
  </si>
  <si>
    <t>a1b3p000006X03sAAC</t>
  </si>
  <si>
    <t>a1b3p000006X05AAAS</t>
  </si>
  <si>
    <t>a1b3p000006X06SAAS</t>
  </si>
  <si>
    <t>a1b3p000006X07kAAC</t>
  </si>
  <si>
    <t>a1b3p000006X092AAC</t>
  </si>
  <si>
    <t>a1b3p000006X0AKAA0</t>
  </si>
  <si>
    <t>a1b3p000006X03tAAC</t>
  </si>
  <si>
    <t>a1b3p000006X05BAAS</t>
  </si>
  <si>
    <t>a1b3p000006X06TAAS</t>
  </si>
  <si>
    <t>a1b3p000006X07lAAC</t>
  </si>
  <si>
    <t>a1b3p000006X093AAC</t>
  </si>
  <si>
    <t>a1b3p000006X0ALAA0</t>
  </si>
  <si>
    <t>a1b3p000006X03uAAC</t>
  </si>
  <si>
    <t>a1b3p000006X05CAAS</t>
  </si>
  <si>
    <t>a1b3p000006X06UAAS</t>
  </si>
  <si>
    <t>a1b3p000006X07mAAC</t>
  </si>
  <si>
    <t>a1b3p000006X094AAC</t>
  </si>
  <si>
    <t>a1b3p000006X0AMAA0</t>
  </si>
  <si>
    <t>a1b3p000006X03vAAC</t>
  </si>
  <si>
    <t>a1b3p000006X05DAAS</t>
  </si>
  <si>
    <t>a1b3p000006X06VAAS</t>
  </si>
  <si>
    <t>a1b3p000006X07nAAC</t>
  </si>
  <si>
    <t>a1b3p000006X095AAC</t>
  </si>
  <si>
    <t>a1b3p000006X0ANAA0</t>
  </si>
  <si>
    <t>a1b3p000006X03wAAC</t>
  </si>
  <si>
    <t>a1b3p000006X05EAAS</t>
  </si>
  <si>
    <t>a1b3p000006X06WAAS</t>
  </si>
  <si>
    <t>a1b3p000006X07oAAC</t>
  </si>
  <si>
    <t>a1b3p000006X096AAC</t>
  </si>
  <si>
    <t>a1b3p000006X0AOAA0</t>
  </si>
  <si>
    <t>a1b3p000006X03xAAC</t>
  </si>
  <si>
    <t>a1b3p000006X05FAAS</t>
  </si>
  <si>
    <t>a1b3p000006X06XAAS</t>
  </si>
  <si>
    <t>a1b3p000006X07pAAC</t>
  </si>
  <si>
    <t>a1b3p000006X097AAC</t>
  </si>
  <si>
    <t>a1b3p000006X0APAA0</t>
  </si>
  <si>
    <t>a1b3p000006X03yAAC</t>
  </si>
  <si>
    <t>a1b3p000006X05GAAS</t>
  </si>
  <si>
    <t>a1b3p000006X06YAAS</t>
  </si>
  <si>
    <t>a1b3p000006X07qAAC</t>
  </si>
  <si>
    <t>a1b3p000006X098AAC</t>
  </si>
  <si>
    <t>a1b3p000006X0AQAA0</t>
  </si>
  <si>
    <t>a1b3p000006X03zAAC</t>
  </si>
  <si>
    <t>a1b3p000006X05HAAS</t>
  </si>
  <si>
    <t>a1b3p000006X06ZAAS</t>
  </si>
  <si>
    <t>a1b3p000006X07rAAC</t>
  </si>
  <si>
    <t>a1b3p000006X099AAC</t>
  </si>
  <si>
    <t>a1b3p000006X0ARAA0</t>
  </si>
  <si>
    <t>a1b3p000006X040AAC</t>
  </si>
  <si>
    <t>a1b3p000006X05IAAS</t>
  </si>
  <si>
    <t>a1b3p000006X06aAAC</t>
  </si>
  <si>
    <t>a1b3p000006X07sAAC</t>
  </si>
  <si>
    <t>a1b3p000006X09AAAS</t>
  </si>
  <si>
    <t>a1b3p000006X0ASAA0</t>
  </si>
  <si>
    <t>a1b3p000006X041AAC</t>
  </si>
  <si>
    <t>a1b3p000006X05JAAS</t>
  </si>
  <si>
    <t>a1b3p000006X06bAAC</t>
  </si>
  <si>
    <t>a1b3p000006X07tAAC</t>
  </si>
  <si>
    <t>a1b3p000006X09BAAS</t>
  </si>
  <si>
    <t>a1b3p000006X0ATAA0</t>
  </si>
  <si>
    <t>a1b3p000006X042AAC</t>
  </si>
  <si>
    <t>a1b3p000006X05KAAS</t>
  </si>
  <si>
    <t>a1b3p000006X06cAAC</t>
  </si>
  <si>
    <t>a1b3p000006X07uAAC</t>
  </si>
  <si>
    <t>a1b3p000006X09CAAS</t>
  </si>
  <si>
    <t>a1b3p000006X0AUAA0</t>
  </si>
  <si>
    <t>a1b3p000006X043AAC</t>
  </si>
  <si>
    <t>a1b3p000006X05LAAS</t>
  </si>
  <si>
    <t>a1b3p000006X06dAAC</t>
  </si>
  <si>
    <t>a1b3p000006X07vAAC</t>
  </si>
  <si>
    <t>a1b3p000006X09DAAS</t>
  </si>
  <si>
    <t>a1b3p000006X0AVAA0</t>
  </si>
  <si>
    <t>a1b3p000006X044AAC</t>
  </si>
  <si>
    <t>a1b3p000006X05MAAS</t>
  </si>
  <si>
    <t>a1b3p000006X06eAAC</t>
  </si>
  <si>
    <t>a1b3p000006X07wAAC</t>
  </si>
  <si>
    <t>a1b3p000006X09EAAS</t>
  </si>
  <si>
    <t>a1b3p000006X0AWAA0</t>
  </si>
  <si>
    <t>a1b3p000006X045AAC</t>
  </si>
  <si>
    <t>a1b3p000006X05NAAS</t>
  </si>
  <si>
    <t>a1b3p000006X06fAAC</t>
  </si>
  <si>
    <t>a1b3p000006X07xAAC</t>
  </si>
  <si>
    <t>a1b3p000006X09FAAS</t>
  </si>
  <si>
    <t>a1b3p000006X0AXAA0</t>
  </si>
  <si>
    <t>a1b3p000006X046AAC</t>
  </si>
  <si>
    <t>a1b3p000006X05OAAS</t>
  </si>
  <si>
    <t>a1b3p000006X06gAAC</t>
  </si>
  <si>
    <t>a1b3p000006X07yAAC</t>
  </si>
  <si>
    <t>a1b3p000006X09GAAS</t>
  </si>
  <si>
    <t>a1b3p000006X0AYAA0</t>
  </si>
  <si>
    <t>a1b3p000006X047AAC</t>
  </si>
  <si>
    <t>a1b3p000006X05PAAS</t>
  </si>
  <si>
    <t>a1b3p000006X06hAAC</t>
  </si>
  <si>
    <t>a1b3p000006X07zAAC</t>
  </si>
  <si>
    <t>a1b3p000006X09HAAS</t>
  </si>
  <si>
    <t>a1b3p000006X0AZAA0</t>
  </si>
  <si>
    <t>a1b3p000006X048AAC</t>
  </si>
  <si>
    <t>a1b3p000006X05QAAS</t>
  </si>
  <si>
    <t>a1b3p000006X06iAAC</t>
  </si>
  <si>
    <t>a1b3p000006X080AAC</t>
  </si>
  <si>
    <t>a1b3p000006X09IAAS</t>
  </si>
  <si>
    <t>a1b3p000006X0AaAAK</t>
  </si>
  <si>
    <t>a1b3p000006X049AAC</t>
  </si>
  <si>
    <t>a1b3p000006X05RAAS</t>
  </si>
  <si>
    <t>a1b3p000006X06jAAC</t>
  </si>
  <si>
    <t>a1b3p000006X081AAC</t>
  </si>
  <si>
    <t>a1b3p000006X09JAAS</t>
  </si>
  <si>
    <t>a1b3p000006X0AbAAK</t>
  </si>
  <si>
    <t>a1b3p000006X04AAAS</t>
  </si>
  <si>
    <t>a1b3p000006X05SAAS</t>
  </si>
  <si>
    <t>a1b3p000006X06kAAC</t>
  </si>
  <si>
    <t>a1b3p000006X082AAC</t>
  </si>
  <si>
    <t>a1b3p000006X09KAAS</t>
  </si>
  <si>
    <t>a1b3p000006X0AcAAK</t>
  </si>
  <si>
    <t>a1b3p000006X04BAAS</t>
  </si>
  <si>
    <t>a1b3p000006X05TAAS</t>
  </si>
  <si>
    <t>a1b3p000006X06lAAC</t>
  </si>
  <si>
    <t>a1b3p000006X083AAC</t>
  </si>
  <si>
    <t>a1b3p000006X09LAAS</t>
  </si>
  <si>
    <t>a1b3p000006X0AdAAK</t>
  </si>
  <si>
    <t>a1b3p000006X04CAAS</t>
  </si>
  <si>
    <t>a1b3p000006X05UAAS</t>
  </si>
  <si>
    <t>a1b3p000006X06mAAC</t>
  </si>
  <si>
    <t>a1b3p000006X084AAC</t>
  </si>
  <si>
    <t>a1b3p000006X09MAAS</t>
  </si>
  <si>
    <t>a1b3p000006X0AeAAK</t>
  </si>
  <si>
    <t>a1b3p000006X04DAAS</t>
  </si>
  <si>
    <t>a1b3p000006X05VAAS</t>
  </si>
  <si>
    <t>a1b3p000006X06nAAC</t>
  </si>
  <si>
    <t>a1b3p000006X085AAC</t>
  </si>
  <si>
    <t>a1b3p000006X09NAAS</t>
  </si>
  <si>
    <t>a1b3p000006X0AfAAK</t>
  </si>
  <si>
    <t>a1b3p000006X04EAAS</t>
  </si>
  <si>
    <t>a1b3p000006X05WAAS</t>
  </si>
  <si>
    <t>a1b3p000006X06oAAC</t>
  </si>
  <si>
    <t>a1b3p000006X086AAC</t>
  </si>
  <si>
    <t>a1b3p000006X09OAAS</t>
  </si>
  <si>
    <t>a1b3p000006X0AgAAK</t>
  </si>
  <si>
    <t>a1b3p000006X04FAAS</t>
  </si>
  <si>
    <t>a1b3p000006X05XAAS</t>
  </si>
  <si>
    <t>a1b3p000006X06pAAC</t>
  </si>
  <si>
    <t>a1b3p000006X087AAC</t>
  </si>
  <si>
    <t>a1b3p000006X09PAAS</t>
  </si>
  <si>
    <t>a1b3p000006X0AhAAK</t>
  </si>
  <si>
    <t>a1b3p000006X04GAAS</t>
  </si>
  <si>
    <t>a1b3p000006X05YAAS</t>
  </si>
  <si>
    <t>a1b3p000006X06qAAC</t>
  </si>
  <si>
    <t>a1b3p000006X088AAC</t>
  </si>
  <si>
    <t>a1b3p000006X09QAAS</t>
  </si>
  <si>
    <t>a1b3p000006X0AiAAK</t>
  </si>
  <si>
    <t>a1b3p000006X04HAAS</t>
  </si>
  <si>
    <t>a1b3p000006X05ZAAS</t>
  </si>
  <si>
    <t>a1b3p000006X06rAAC</t>
  </si>
  <si>
    <t>a1b3p000006X089AAC</t>
  </si>
  <si>
    <t>a1b3p000006X09RAAS</t>
  </si>
  <si>
    <t>a1b3p000006X0AjAAK</t>
  </si>
  <si>
    <t>a1b3p000006X04IAAS</t>
  </si>
  <si>
    <t>a1b3p000006X05aAAC</t>
  </si>
  <si>
    <t>a1b3p000006X06sAAC</t>
  </si>
  <si>
    <t>a1b3p000006X08AAAS</t>
  </si>
  <si>
    <t>a1b3p000006X09SAAS</t>
  </si>
  <si>
    <t>a1b3p000006X0AkAAK</t>
  </si>
  <si>
    <t>a1b3p000006X04JAAS</t>
  </si>
  <si>
    <t>a1b3p000006X05bAAC</t>
  </si>
  <si>
    <t>a1b3p000006X06tAAC</t>
  </si>
  <si>
    <t>a1b3p000006X08BAAS</t>
  </si>
  <si>
    <t>a1b3p000006X09TAAS</t>
  </si>
  <si>
    <t>a1b3p000006X0AlAAK</t>
  </si>
  <si>
    <t>a1b3p000006X04KAAS</t>
  </si>
  <si>
    <t>a1b3p000006X05cAAC</t>
  </si>
  <si>
    <t>a1b3p000006X06uAAC</t>
  </si>
  <si>
    <t>a1b3p000006X08CAAS</t>
  </si>
  <si>
    <t>a1b3p000006X09UAAS</t>
  </si>
  <si>
    <t>a1b3p000006X0AmAAK</t>
  </si>
  <si>
    <t>a1b3p000006X04LAAS</t>
  </si>
  <si>
    <t>a1b3p000006X05dAAC</t>
  </si>
  <si>
    <t>a1b3p000006X06vAAC</t>
  </si>
  <si>
    <t>a1b3p000006X08DAAS</t>
  </si>
  <si>
    <t>a1b3p000006X09VAAS</t>
  </si>
  <si>
    <t>a1b3p000006X0AnAAK</t>
  </si>
  <si>
    <t>a1b3p000006X04MAAS</t>
  </si>
  <si>
    <t>a1b3p000006X05eAAC</t>
  </si>
  <si>
    <t>a1b3p000006X06wAAC</t>
  </si>
  <si>
    <t>a1b3p000006X08EAAS</t>
  </si>
  <si>
    <t>a1b3p000006X09WAAS</t>
  </si>
  <si>
    <t>a1b3p000006X0AoAAK</t>
  </si>
  <si>
    <t>a1b3p000006X04NAAS</t>
  </si>
  <si>
    <t>a1b3p000006X05fAAC</t>
  </si>
  <si>
    <t>a1b3p000006X06xAAC</t>
  </si>
  <si>
    <t>a1b3p000006X08FAAS</t>
  </si>
  <si>
    <t>a1b3p000006X09XAAS</t>
  </si>
  <si>
    <t>a1b3p000006X0ApAAK</t>
  </si>
  <si>
    <t>a1b3p000006X04OAAS</t>
  </si>
  <si>
    <t>a1b3p000006X05gAAC</t>
  </si>
  <si>
    <t>a1b3p000006X06yAAC</t>
  </si>
  <si>
    <t>a1b3p000006X08GAAS</t>
  </si>
  <si>
    <t>a1b3p000006X09YAAS</t>
  </si>
  <si>
    <t>a1b3p000006X0AqAAK</t>
  </si>
  <si>
    <t>a1b3p000006X04PAAS</t>
  </si>
  <si>
    <t>a1b3p000006X05hAAC</t>
  </si>
  <si>
    <t>a1b3p000006X06zAAC</t>
  </si>
  <si>
    <t>a1b3p000006X08HAAS</t>
  </si>
  <si>
    <t>a1b3p000006X09ZAAS</t>
  </si>
  <si>
    <t>a1b3p000006X0ArAAK</t>
  </si>
  <si>
    <t>a1b3p000006X04QAAS</t>
  </si>
  <si>
    <t>a1b3p000006X05iAAC</t>
  </si>
  <si>
    <t>a1b3p000006X070AAC</t>
  </si>
  <si>
    <t>a1b3p000006X08IAAS</t>
  </si>
  <si>
    <t>a1b3p000006X09aAAC</t>
  </si>
  <si>
    <t>a1b3p000006X0AsAAK</t>
  </si>
  <si>
    <t>a1b3p000006X04RAAS</t>
  </si>
  <si>
    <t>a1b3p000006X05jAAC</t>
  </si>
  <si>
    <t>a1b3p000006X071AAC</t>
  </si>
  <si>
    <t>a1b3p000006X08JAAS</t>
  </si>
  <si>
    <t>a1b3p000006X09bAAC</t>
  </si>
  <si>
    <t>a1b3p000006X0AtAAK</t>
  </si>
  <si>
    <t>a1b3p000006X04SAAS</t>
  </si>
  <si>
    <t>a1b3p000006X05kAAC</t>
  </si>
  <si>
    <t>a1b3p000006X072AAC</t>
  </si>
  <si>
    <t>a1b3p000006X08KAAS</t>
  </si>
  <si>
    <t>a1b3p000006X09cAAC</t>
  </si>
  <si>
    <t>a1b3p000006X0AuAAK</t>
  </si>
  <si>
    <t>a1b3p000006X04TAAS</t>
  </si>
  <si>
    <t>a1b3p000006X05lAAC</t>
  </si>
  <si>
    <t>a1b3p000006X073AAC</t>
  </si>
  <si>
    <t>a1b3p000006X08LAAS</t>
  </si>
  <si>
    <t>a1b3p000006X09dAAC</t>
  </si>
  <si>
    <t>a1b3p000006X0AvAAK</t>
  </si>
  <si>
    <t>a1b3p000006X04UAAS</t>
  </si>
  <si>
    <t>a1b3p000006X05mAAC</t>
  </si>
  <si>
    <t>a1b3p000006X074AAC</t>
  </si>
  <si>
    <t>a1b3p000006X08MAAS</t>
  </si>
  <si>
    <t>a1b3p000006X09eAAC</t>
  </si>
  <si>
    <t>a1b3p000006X0AwAAK</t>
  </si>
  <si>
    <t>a1b3p000006X04VAAS</t>
  </si>
  <si>
    <t>a1b3p000006X05nAAC</t>
  </si>
  <si>
    <t>a1b3p000006X075AAC</t>
  </si>
  <si>
    <t>a1b3p000006X08NAAS</t>
  </si>
  <si>
    <t>a1b3p000006X09fAAC</t>
  </si>
  <si>
    <t>a1b3p000006X0AxAAK</t>
  </si>
  <si>
    <t>a1b3p000006X04WAAS</t>
  </si>
  <si>
    <t>a1b3p000006X05oAAC</t>
  </si>
  <si>
    <t>a1b3p000006X076AAC</t>
  </si>
  <si>
    <t>a1b3p000006X08OAAS</t>
  </si>
  <si>
    <t>a1b3p000006X09gAAC</t>
  </si>
  <si>
    <t>a1b3p000006X0AyAAK</t>
  </si>
  <si>
    <t>a1b3p000006X04XAAS</t>
  </si>
  <si>
    <t>a1b3p000006X05pAAC</t>
  </si>
  <si>
    <t>a1b3p000006X077AAC</t>
  </si>
  <si>
    <t>a1b3p000006X08PAAS</t>
  </si>
  <si>
    <t>a1b3p000006X09hAAC</t>
  </si>
  <si>
    <t>a1b3p000006X0AzAAK</t>
  </si>
  <si>
    <t>a1b3p000006X04YAAS</t>
  </si>
  <si>
    <t>a1b3p000006X05qAAC</t>
  </si>
  <si>
    <t>a1b3p000006X078AAC</t>
  </si>
  <si>
    <t>a1b3p000006X08QAAS</t>
  </si>
  <si>
    <t>a1b3p000006X09iAAC</t>
  </si>
  <si>
    <t>a1b3p000006X0B0AAK</t>
  </si>
  <si>
    <t>a1b3p000006X04ZAAS</t>
  </si>
  <si>
    <t>a1b3p000006X05rAAC</t>
  </si>
  <si>
    <t>a1b3p000006X079AAC</t>
  </si>
  <si>
    <t>a1b3p000006X08RAAS</t>
  </si>
  <si>
    <t>a1b3p000006X09jAAC</t>
  </si>
  <si>
    <t>a1b3p000006X0B1AAK</t>
  </si>
  <si>
    <t>a1b3p000006X04aAAC</t>
  </si>
  <si>
    <t>a1b3p000006X05sAAC</t>
  </si>
  <si>
    <t>a1b3p000006X07AAAS</t>
  </si>
  <si>
    <t>a1b3p000006X08SAAS</t>
  </si>
  <si>
    <t>a1b3p000006X09kAAC</t>
  </si>
  <si>
    <t>a1b3p000006X0B2AAK</t>
  </si>
  <si>
    <t>a1b3p000006X04bAAC</t>
  </si>
  <si>
    <t>a1b3p000006X05tAAC</t>
  </si>
  <si>
    <t>a1b3p000006X07BAAS</t>
  </si>
  <si>
    <t>a1b3p000006X08TAAS</t>
  </si>
  <si>
    <t>a1b3p000006X09lAAC</t>
  </si>
  <si>
    <t>a1b3p000006X0B3AAK</t>
  </si>
  <si>
    <t>a1b3p000006X04cAAC</t>
  </si>
  <si>
    <t>a1b3p000006X05uAAC</t>
  </si>
  <si>
    <t>a1b3p000006X07CAAS</t>
  </si>
  <si>
    <t>a1b3p000006X08UAAS</t>
  </si>
  <si>
    <t>a1b3p000006X09mAAC</t>
  </si>
  <si>
    <t>a1b3p000006X0B4AAK</t>
  </si>
  <si>
    <t>Meta N#
Meta D#</t>
  </si>
  <si>
    <t>Indicador personalizado (EN)</t>
  </si>
  <si>
    <t>Línea de base año fuente (EN)</t>
  </si>
  <si>
    <t>Comentarios (EN)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</si>
</sst>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_(* #,##0.0_);_(* \(#,##0.0\);_(@_)"/>
    <numFmt numFmtId="165" formatCode="dd\.mm\.yyyy"/>
    <numFmt numFmtId="166" formatCode="_(* #,##0.00_);_(* \(#,##0.00\);_(@_)"/>
    <numFmt numFmtId="167" formatCode="_(* #,##0_);_(* \(#,##0\);_(@_)"/>
    <numFmt numFmtId="168" formatCode="#,##0.00%"/>
    <numFmt numFmtId="169" formatCode="#\'##0.00"/>
    <numFmt numFmtId="170" formatCode="[$-809]dd\ mmm\ yyyy;@"/>
    <numFmt numFmtId="171" formatCode="0.000000"/>
    <numFmt numFmtId="172" formatCode="#,##0.0000"/>
    <numFmt numFmtId="173" formatCode="0.0000"/>
    <numFmt numFmtId="174" formatCode="_(* #,##0.0000_);_(* \(#,##0.0000\);_(@_)"/>
  </numFmts>
  <fonts count="76"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sz val="10"/>
      <name val="Arial"/>
      <family val="2"/>
    </font>
    <font>
      <b/>
      <sz val="10"/>
      <name val="Arial"/>
      <family val="2"/>
    </font>
    <font>
      <sz val="12"/>
      <name val="Calibri"/>
      <family val="2"/>
      <scheme val="minor"/>
    </font>
    <font>
      <sz val="12"/>
      <color theme="0"/>
      <name val="Calibri"/>
      <family val="2"/>
      <scheme val="minor"/>
    </font>
    <font>
      <b/>
      <sz val="12"/>
      <color theme="1"/>
      <name val="Calibri"/>
      <family val="2"/>
      <scheme val="minor"/>
    </font>
    <font>
      <b/>
      <sz val="12"/>
      <name val="Calibri"/>
      <family val="2"/>
      <scheme val="minor"/>
    </font>
    <font>
      <b/>
      <sz val="12"/>
      <color theme="0"/>
      <name val="Calibri"/>
      <family val="2"/>
      <scheme val="minor"/>
    </font>
    <font>
      <b/>
      <sz val="16"/>
      <color theme="1"/>
      <name val="Calibri"/>
      <family val="2"/>
      <scheme val="minor"/>
    </font>
    <font>
      <sz val="12"/>
      <color rgb="FFFF0000"/>
      <name val="Calibri"/>
      <family val="2"/>
      <scheme val="minor"/>
    </font>
    <font>
      <b/>
      <sz val="12"/>
      <color theme="0" tint="-0.499984740745262"/>
      <name val="Calibri"/>
      <family val="2"/>
      <scheme val="minor"/>
    </font>
    <font>
      <sz val="12"/>
      <color theme="0" tint="-0.34998626667073579"/>
      <name val="Calibri"/>
      <family val="2"/>
      <scheme val="minor"/>
    </font>
    <font>
      <b/>
      <sz val="12"/>
      <color theme="0" tint="-0.34998626667073579"/>
      <name val="Calibri"/>
      <family val="2"/>
      <scheme val="minor"/>
    </font>
    <font>
      <sz val="18"/>
      <color rgb="FFFF0000"/>
      <name val="Calibri"/>
      <family val="2"/>
      <scheme val="minor"/>
    </font>
    <font>
      <sz val="16"/>
      <color rgb="FFFF0000"/>
      <name val="Calibri"/>
      <family val="2"/>
      <scheme val="minor"/>
    </font>
    <font>
      <b/>
      <sz val="22"/>
      <color theme="0"/>
      <name val="Georgia"/>
      <family val="1"/>
    </font>
    <font>
      <b/>
      <sz val="22"/>
      <color rgb="FFFFFFFF"/>
      <name val="Georgia"/>
      <family val="1"/>
    </font>
    <font>
      <b/>
      <sz val="36"/>
      <color rgb="FFFFFFFF"/>
      <name val="Georgia"/>
      <family val="1"/>
    </font>
    <font>
      <b/>
      <sz val="22"/>
      <name val="Calibri"/>
      <family val="2"/>
      <scheme val="minor"/>
    </font>
    <font>
      <b/>
      <sz val="22"/>
      <name val="Georgia"/>
      <family val="1"/>
    </font>
    <font>
      <b/>
      <sz val="18"/>
      <color rgb="FFFFFFFF"/>
      <name val="Georgia"/>
      <family val="1"/>
    </font>
    <font>
      <sz val="22"/>
      <name val="Georgia"/>
      <family val="1"/>
    </font>
    <font>
      <sz val="22"/>
      <name val="Calibri"/>
      <family val="2"/>
      <scheme val="minor"/>
    </font>
    <font>
      <sz val="22"/>
      <color rgb="FFFF0000"/>
      <name val="Calibri"/>
      <family val="2"/>
      <scheme val="minor"/>
    </font>
    <font>
      <b/>
      <sz val="28"/>
      <name val="Calibri"/>
      <family val="2"/>
      <scheme val="minor"/>
    </font>
    <font>
      <sz val="16"/>
      <color theme="0"/>
      <name val="Calibri"/>
      <family val="2"/>
      <scheme val="minor"/>
    </font>
    <font>
      <sz val="16"/>
      <name val="Calibri"/>
      <family val="2"/>
      <scheme val="minor"/>
    </font>
    <font>
      <b/>
      <sz val="12"/>
      <color theme="8" tint="0.39997558519241921"/>
      <name val="Calibri"/>
      <family val="2"/>
      <scheme val="minor"/>
    </font>
    <font>
      <sz val="26"/>
      <name val="Calibri"/>
      <family val="2"/>
      <scheme val="minor"/>
    </font>
    <font>
      <sz val="12"/>
      <name val="Calibri"/>
      <family val="2"/>
      <charset val="238"/>
      <scheme val="minor"/>
    </font>
    <font>
      <sz val="12"/>
      <color theme="1"/>
      <name val="Calibri"/>
      <family val="2"/>
      <scheme val="minor"/>
    </font>
    <font>
      <b/>
      <sz val="11"/>
      <color theme="1"/>
      <name val="Calibri"/>
      <family val="2"/>
      <scheme val="minor"/>
    </font>
    <font>
      <b/>
      <sz val="16"/>
      <color theme="1"/>
      <name val="Calibri"/>
      <family val="2"/>
      <charset val="238"/>
      <scheme val="minor"/>
    </font>
    <font>
      <b/>
      <sz val="12"/>
      <color theme="1"/>
      <name val="Calibri"/>
      <family val="2"/>
      <charset val="238"/>
      <scheme val="minor"/>
    </font>
    <font>
      <sz val="11"/>
      <color rgb="FF000000"/>
      <name val="Calibri"/>
      <family val="2"/>
      <scheme val="minor"/>
    </font>
    <font>
      <sz val="11"/>
      <color rgb="FF000000"/>
      <name val="Symbol"/>
      <family val="1"/>
      <charset val="2"/>
    </font>
    <font>
      <sz val="7"/>
      <color rgb="FF000000"/>
      <name val="Times New Roman"/>
      <family val="1"/>
    </font>
    <font>
      <sz val="11"/>
      <color rgb="FF000000"/>
      <name val="Calibri"/>
      <family val="2"/>
    </font>
    <font>
      <b/>
      <sz val="11"/>
      <color rgb="FF000000"/>
      <name val="Calibri"/>
      <family val="2"/>
    </font>
    <font>
      <sz val="12"/>
      <name val="Calibri"/>
      <family val="2"/>
    </font>
    <font>
      <b/>
      <sz val="11"/>
      <color rgb="FF000000"/>
      <name val="Calibri"/>
      <family val="2"/>
      <scheme val="minor"/>
    </font>
    <font>
      <sz val="11"/>
      <color rgb="FF212121"/>
      <name val="Calibri"/>
      <family val="2"/>
      <scheme val="minor"/>
    </font>
    <font>
      <b/>
      <i/>
      <sz val="11"/>
      <color theme="1"/>
      <name val="Calibri"/>
      <family val="2"/>
      <scheme val="minor"/>
    </font>
    <font>
      <b/>
      <sz val="10"/>
      <name val="Arial"/>
      <family val="2"/>
      <charset val="238"/>
    </font>
    <font>
      <sz val="9"/>
      <color rgb="FF1D1C1D"/>
      <name val="Arial"/>
      <family val="2"/>
      <charset val="238"/>
    </font>
    <font>
      <b/>
      <sz val="12"/>
      <color rgb="FF0A0101"/>
      <name val="Arial"/>
      <family val="2"/>
      <charset val="238"/>
    </font>
    <font>
      <sz val="10"/>
      <color theme="1"/>
      <name val="Calibri"/>
      <family val="2"/>
      <scheme val="minor"/>
    </font>
    <font>
      <b/>
      <sz val="12"/>
      <color theme="0"/>
      <name val="Arial"/>
      <family val="2"/>
      <charset val="238"/>
    </font>
    <font>
      <sz val="12"/>
      <color theme="1"/>
      <name val="Calibri"/>
      <family val="2"/>
      <charset val="238"/>
      <scheme val="minor"/>
    </font>
    <font>
      <sz val="11"/>
      <name val="Calibri"/>
      <family val="2"/>
    </font>
    <font>
      <b/>
      <sz val="11"/>
      <name val="Calibri"/>
      <family val="2"/>
    </font>
    <font>
      <sz val="11"/>
      <name val="Calibri"/>
      <family val="2"/>
      <scheme val="minor"/>
    </font>
    <font>
      <u/>
      <sz val="11"/>
      <color rgb="FF000000"/>
      <name val="Calibri"/>
      <family val="2"/>
    </font>
    <font>
      <u/>
      <sz val="11"/>
      <color theme="10"/>
      <name val="Calibri"/>
      <family val="2"/>
      <scheme val="minor"/>
    </font>
    <font>
      <b/>
      <sz val="11"/>
      <name val="Calibri"/>
      <family val="2"/>
      <scheme val="minor"/>
    </font>
    <font>
      <sz val="11"/>
      <color rgb="FFFF0000"/>
      <name val="Calibri"/>
      <family val="2"/>
      <charset val="238"/>
      <scheme val="minor"/>
    </font>
    <font>
      <sz val="11"/>
      <color rgb="FFFF0000"/>
      <name val="Calibri"/>
      <family val="2"/>
      <scheme val="minor"/>
    </font>
    <font>
      <u/>
      <sz val="11"/>
      <color theme="4" tint="-0.249977111117893"/>
      <name val="Calibri"/>
      <family val="2"/>
      <scheme val="minor"/>
    </font>
    <font>
      <sz val="11"/>
      <name val="Symbol"/>
      <family val="1"/>
      <charset val="2"/>
    </font>
    <font>
      <sz val="7"/>
      <name val="Times New Roman"/>
      <family val="1"/>
    </font>
    <font>
      <sz val="22"/>
      <color theme="1"/>
      <name val="Calibri"/>
      <family val="2"/>
      <scheme val="minor"/>
    </font>
    <font>
      <sz val="14"/>
      <color theme="0"/>
      <name val="Arial"/>
      <family val="2"/>
    </font>
    <font>
      <b/>
      <sz val="12"/>
      <color rgb="FFFF0000"/>
      <name val="Calibri"/>
      <family val="2"/>
      <scheme val="minor"/>
    </font>
    <font>
      <sz val="14"/>
      <color rgb="FF222222"/>
      <name val="Arial"/>
      <family val="2"/>
    </font>
  </fonts>
  <fills count="28">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rgb="FF8DB4E2"/>
        <bgColor indexed="64"/>
      </patternFill>
    </fill>
    <fill>
      <patternFill patternType="solid">
        <fgColor rgb="FFB6E4E6"/>
        <bgColor indexed="64"/>
      </patternFill>
    </fill>
    <fill>
      <patternFill patternType="solid">
        <fgColor rgb="FFDAEEF3"/>
        <bgColor indexed="64"/>
      </patternFill>
    </fill>
    <fill>
      <patternFill patternType="solid">
        <fgColor theme="4" tint="0.39997558519241921"/>
        <bgColor indexed="64"/>
      </patternFill>
    </fill>
    <fill>
      <patternFill patternType="solid">
        <fgColor rgb="FF9BC2E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DDEBF7"/>
        <bgColor theme="4" tint="0.79998168889431442"/>
      </patternFill>
    </fill>
    <fill>
      <patternFill patternType="solid">
        <fgColor rgb="FFDDEBF7"/>
        <bgColor indexed="64"/>
      </patternFill>
    </fill>
    <fill>
      <patternFill patternType="solid">
        <fgColor rgb="FF5B9BD5"/>
        <bgColor theme="4"/>
      </patternFill>
    </fill>
    <fill>
      <patternFill patternType="solid">
        <fgColor rgb="FF5B9BD5"/>
        <bgColor indexed="64"/>
      </patternFill>
    </fill>
    <fill>
      <patternFill patternType="solid">
        <fgColor theme="0"/>
        <bgColor theme="4" tint="0.79998168889431442"/>
      </patternFill>
    </fill>
    <fill>
      <patternFill patternType="solid">
        <fgColor theme="4" tint="0.79998168889431442"/>
        <bgColor indexed="64"/>
      </patternFill>
    </fill>
    <fill>
      <patternFill patternType="solid">
        <fgColor theme="8" tint="0.79998168889431442"/>
        <bgColor indexed="64"/>
      </patternFill>
    </fill>
    <fill>
      <patternFill patternType="solid">
        <fgColor rgb="FFD9E2F3"/>
        <bgColor indexed="64"/>
      </patternFill>
    </fill>
    <fill>
      <patternFill patternType="solid">
        <fgColor theme="4" tint="0.59999389629810485"/>
        <bgColor indexed="64"/>
      </patternFill>
    </fill>
    <fill>
      <patternFill patternType="solid">
        <fgColor theme="0"/>
        <bgColor theme="4"/>
      </patternFill>
    </fill>
    <fill>
      <patternFill patternType="solid">
        <fgColor rgb="FF8EA9DB"/>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0.24994659260841701"/>
        <bgColor indexed="64"/>
      </patternFill>
    </fill>
    <fill>
      <patternFill patternType="solid">
        <fgColor rgb="FFFFFF00"/>
        <bgColor indexed="64"/>
      </patternFill>
    </fill>
    <fill>
      <patternFill patternType="solid">
        <fgColor theme="9" tint="0.79998168889431442"/>
        <bgColor indexed="64"/>
      </patternFill>
    </fill>
    <fill>
      <patternFill patternType="solid">
        <fgColor theme="4" tint="0.79998168889431442"/>
        <bgColor theme="0"/>
      </patternFill>
    </fill>
  </fills>
  <borders count="119">
    <border>
      <left/>
      <right/>
      <top/>
      <bottom/>
      <diagonal/>
    </border>
    <border>
      <left style="medium">
        <color auto="1"/>
      </left>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hair">
        <color rgb="FF00B0F0"/>
      </left>
      <right style="hair">
        <color rgb="FF00B0F0"/>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indexed="64"/>
      </top>
      <bottom/>
      <diagonal/>
    </border>
    <border>
      <left style="thin">
        <color indexed="64"/>
      </left>
      <right/>
      <top style="medium">
        <color indexed="64"/>
      </top>
      <bottom style="medium">
        <color indexed="64"/>
      </bottom>
      <diagonal/>
    </border>
    <border>
      <left style="medium">
        <color auto="1"/>
      </left>
      <right/>
      <top style="hair">
        <color rgb="FF00B0F0"/>
      </top>
      <bottom style="medium">
        <color auto="1"/>
      </bottom>
      <diagonal/>
    </border>
    <border>
      <left/>
      <right/>
      <top style="hair">
        <color rgb="FF00B0F0"/>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theme="8"/>
      </left>
      <right style="hair">
        <color theme="8"/>
      </right>
      <top style="hair">
        <color theme="8"/>
      </top>
      <bottom style="hair">
        <color theme="8"/>
      </bottom>
      <diagonal/>
    </border>
    <border>
      <left style="medium">
        <color theme="4" tint="-0.24994659260841701"/>
      </left>
      <right style="thin">
        <color theme="4" tint="-0.24994659260841701"/>
      </right>
      <top style="medium">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style="thin">
        <color theme="4" tint="-0.24994659260841701"/>
      </bottom>
      <diagonal/>
    </border>
    <border>
      <left style="medium">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style="thin">
        <color theme="4" tint="-0.24994659260841701"/>
      </top>
      <bottom/>
      <diagonal/>
    </border>
    <border>
      <left style="medium">
        <color theme="4" tint="-0.24994659260841701"/>
      </left>
      <right/>
      <top style="medium">
        <color theme="4" tint="-0.24994659260841701"/>
      </top>
      <bottom/>
      <diagonal/>
    </border>
    <border>
      <left/>
      <right/>
      <top style="medium">
        <color theme="4" tint="-0.24994659260841701"/>
      </top>
      <bottom/>
      <diagonal/>
    </border>
    <border>
      <left style="thin">
        <color indexed="64"/>
      </left>
      <right style="thin">
        <color indexed="64"/>
      </right>
      <top style="medium">
        <color theme="4" tint="-0.24994659260841701"/>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medium">
        <color theme="4" tint="-0.24994659260841701"/>
      </left>
      <right style="thin">
        <color indexed="64"/>
      </right>
      <top style="medium">
        <color theme="4" tint="-0.24994659260841701"/>
      </top>
      <bottom/>
      <diagonal/>
    </border>
    <border>
      <left style="thin">
        <color theme="4" tint="-0.24994659260841701"/>
      </left>
      <right/>
      <top style="medium">
        <color theme="4" tint="-0.24994659260841701"/>
      </top>
      <bottom style="thin">
        <color indexed="64"/>
      </bottom>
      <diagonal/>
    </border>
    <border>
      <left/>
      <right/>
      <top style="medium">
        <color theme="4" tint="-0.24994659260841701"/>
      </top>
      <bottom style="thin">
        <color indexed="64"/>
      </bottom>
      <diagonal/>
    </border>
    <border>
      <left style="medium">
        <color theme="4" tint="-0.24994659260841701"/>
      </left>
      <right/>
      <top style="medium">
        <color theme="4" tint="-0.24994659260841701"/>
      </top>
      <bottom style="thin">
        <color indexed="64"/>
      </bottom>
      <diagonal/>
    </border>
    <border>
      <left style="medium">
        <color theme="4" tint="-0.24994659260841701"/>
      </left>
      <right style="thin">
        <color indexed="64"/>
      </right>
      <top style="thin">
        <color indexed="64"/>
      </top>
      <bottom style="thin">
        <color indexed="64"/>
      </bottom>
      <diagonal/>
    </border>
    <border>
      <left style="thin">
        <color theme="4" tint="-0.24994659260841701"/>
      </left>
      <right/>
      <top style="medium">
        <color theme="4" tint="-0.24994659260841701"/>
      </top>
      <bottom/>
      <diagonal/>
    </border>
    <border>
      <left/>
      <right/>
      <top/>
      <bottom style="medium">
        <color theme="4" tint="-0.24994659260841701"/>
      </bottom>
      <diagonal/>
    </border>
    <border>
      <left style="medium">
        <color theme="4" tint="-0.24994659260841701"/>
      </left>
      <right/>
      <top style="thin">
        <color theme="4" tint="-0.24994659260841701"/>
      </top>
      <bottom style="medium">
        <color theme="4" tint="-0.24994659260841701"/>
      </bottom>
      <diagonal/>
    </border>
    <border>
      <left style="medium">
        <color theme="4" tint="-0.24994659260841701"/>
      </left>
      <right/>
      <top style="thin">
        <color theme="4" tint="-0.24994659260841701"/>
      </top>
      <bottom style="thin">
        <color theme="4" tint="-0.24994659260841701"/>
      </bottom>
      <diagonal/>
    </border>
    <border>
      <left style="thin">
        <color theme="4" tint="-0.24994659260841701"/>
      </left>
      <right style="thin">
        <color theme="4" tint="-0.24994659260841701"/>
      </right>
      <top style="medium">
        <color theme="4" tint="-0.24994659260841701"/>
      </top>
      <bottom/>
      <diagonal/>
    </border>
    <border>
      <left style="medium">
        <color theme="4" tint="-0.24994659260841701"/>
      </left>
      <right style="thin">
        <color theme="4" tint="-0.24994659260841701"/>
      </right>
      <top style="medium">
        <color theme="4" tint="-0.24994659260841701"/>
      </top>
      <bottom/>
      <diagonal/>
    </border>
    <border>
      <left/>
      <right style="medium">
        <color theme="4" tint="-0.24994659260841701"/>
      </right>
      <top style="medium">
        <color theme="4" tint="-0.24994659260841701"/>
      </top>
      <bottom style="medium">
        <color theme="4" tint="-0.24994659260841701"/>
      </bottom>
      <diagonal/>
    </border>
    <border>
      <left/>
      <right/>
      <top style="medium">
        <color theme="4" tint="-0.24994659260841701"/>
      </top>
      <bottom style="medium">
        <color theme="4" tint="-0.24994659260841701"/>
      </bottom>
      <diagonal/>
    </border>
    <border>
      <left style="medium">
        <color theme="4" tint="-0.24994659260841701"/>
      </left>
      <right/>
      <top style="medium">
        <color theme="4" tint="-0.24994659260841701"/>
      </top>
      <bottom style="medium">
        <color theme="4" tint="-0.24994659260841701"/>
      </bottom>
      <diagonal/>
    </border>
    <border>
      <left style="thin">
        <color theme="4" tint="-0.24994659260841701"/>
      </left>
      <right/>
      <top style="thin">
        <color theme="4" tint="-0.24994659260841701"/>
      </top>
      <bottom/>
      <diagonal/>
    </border>
    <border>
      <left style="medium">
        <color theme="4" tint="-0.24994659260841701"/>
      </left>
      <right style="hair">
        <color rgb="FF00B0F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theme="4" tint="-0.24994659260841701"/>
      </right>
      <top style="thin">
        <color indexed="64"/>
      </top>
      <bottom style="thin">
        <color indexed="64"/>
      </bottom>
      <diagonal/>
    </border>
    <border>
      <left style="medium">
        <color auto="1"/>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auto="1"/>
      </left>
      <right style="thin">
        <color indexed="64"/>
      </right>
      <top style="thin">
        <color indexed="64"/>
      </top>
      <bottom/>
      <diagonal/>
    </border>
    <border>
      <left style="medium">
        <color auto="1"/>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auto="1"/>
      </left>
      <right style="thin">
        <color indexed="64"/>
      </right>
      <top/>
      <bottom/>
      <diagonal/>
    </border>
    <border>
      <left/>
      <right/>
      <top style="thin">
        <color theme="0"/>
      </top>
      <bottom/>
      <diagonal/>
    </border>
    <border>
      <left/>
      <right/>
      <top/>
      <bottom style="thin">
        <color theme="0"/>
      </bottom>
      <diagonal/>
    </border>
    <border>
      <left style="thin">
        <color rgb="FFFFFFFF"/>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diagonalUp="1">
      <left style="thin">
        <color rgb="FFFFFFFF"/>
      </left>
      <right style="thin">
        <color rgb="FFFFFFFF"/>
      </right>
      <top style="thin">
        <color rgb="FFFFFFFF"/>
      </top>
      <bottom style="thin">
        <color rgb="FFFFFFFF"/>
      </bottom>
      <diagonal style="thin">
        <color rgb="FFFFFFFF"/>
      </diagonal>
    </border>
    <border diagonalUp="1">
      <left style="thin">
        <color rgb="FFFFFFFF"/>
      </left>
      <right/>
      <top style="thin">
        <color rgb="FFFFFFFF"/>
      </top>
      <bottom style="thin">
        <color rgb="FFFFFFFF"/>
      </bottom>
      <diagonal style="thin">
        <color rgb="FFFFFFFF"/>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medium">
        <color indexed="64"/>
      </left>
      <right/>
      <top/>
      <bottom style="thin">
        <color rgb="FFFFFFFF"/>
      </bottom>
      <diagonal/>
    </border>
    <border>
      <left/>
      <right/>
      <top/>
      <bottom style="thin">
        <color rgb="FFFFFFFF"/>
      </bottom>
      <diagonal/>
    </border>
    <border>
      <left style="hair">
        <color theme="0"/>
      </left>
      <right style="hair">
        <color theme="0"/>
      </right>
      <top style="hair">
        <color theme="0"/>
      </top>
      <bottom style="hair">
        <color theme="0"/>
      </bottom>
      <diagonal/>
    </border>
    <border>
      <left/>
      <right style="hair">
        <color theme="8"/>
      </right>
      <top style="hair">
        <color theme="8"/>
      </top>
      <bottom style="hair">
        <color theme="8"/>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auto="1"/>
      </left>
      <right style="hair">
        <color rgb="FF00B0F0"/>
      </right>
      <top/>
      <bottom/>
      <diagonal/>
    </border>
    <border>
      <left style="hair">
        <color rgb="FF00B0F0"/>
      </left>
      <right style="hair">
        <color rgb="FF00B0F0"/>
      </right>
      <top style="hair">
        <color rgb="FF00B0F0"/>
      </top>
      <bottom/>
      <diagonal/>
    </border>
    <border>
      <left/>
      <right/>
      <top/>
      <bottom style="hair">
        <color rgb="FF00B0F0"/>
      </bottom>
      <diagonal/>
    </border>
    <border>
      <left style="hair">
        <color rgb="FF00B0F0"/>
      </left>
      <right/>
      <top style="medium">
        <color theme="4" tint="-0.24994659260841701"/>
      </top>
      <bottom style="thin">
        <color theme="4" tint="-0.24994659260841701"/>
      </bottom>
      <diagonal/>
    </border>
    <border>
      <left/>
      <right style="hair">
        <color rgb="FF00B0F0"/>
      </right>
      <top style="medium">
        <color theme="4" tint="-0.24994659260841701"/>
      </top>
      <bottom style="thin">
        <color theme="4" tint="-0.24994659260841701"/>
      </bottom>
      <diagonal/>
    </border>
    <border>
      <left/>
      <right/>
      <top style="medium">
        <color theme="4" tint="-0.24994659260841701"/>
      </top>
      <bottom style="thin">
        <color theme="4" tint="-0.24994659260841701"/>
      </bottom>
      <diagonal/>
    </border>
    <border>
      <left/>
      <right style="thin">
        <color indexed="64"/>
      </right>
      <top/>
      <bottom/>
      <diagonal/>
    </border>
    <border>
      <left style="medium">
        <color auto="1"/>
      </left>
      <right/>
      <top/>
      <bottom style="medium">
        <color theme="4" tint="-0.24994659260841701"/>
      </bottom>
      <diagonal/>
    </border>
    <border>
      <left style="medium">
        <color theme="4" tint="-0.24994659260841701"/>
      </left>
      <right/>
      <top style="thin">
        <color indexed="64"/>
      </top>
      <bottom style="thin">
        <color indexed="64"/>
      </bottom>
      <diagonal/>
    </border>
    <border>
      <left/>
      <right style="thin">
        <color indexed="64"/>
      </right>
      <top style="medium">
        <color theme="4" tint="-0.24994659260841701"/>
      </top>
      <bottom style="thin">
        <color indexed="64"/>
      </bottom>
      <diagonal/>
    </border>
    <border>
      <left/>
      <right style="medium">
        <color indexed="64"/>
      </right>
      <top style="medium">
        <color theme="4" tint="-0.24994659260841701"/>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theme="4" tint="-0.24994659260841701"/>
      </left>
      <right/>
      <top style="thin">
        <color indexed="64"/>
      </top>
      <bottom style="medium">
        <color theme="4" tint="-0.24994659260841701"/>
      </bottom>
      <diagonal/>
    </border>
    <border>
      <left/>
      <right/>
      <top style="thin">
        <color indexed="64"/>
      </top>
      <bottom style="medium">
        <color theme="4" tint="-0.24994659260841701"/>
      </bottom>
      <diagonal/>
    </border>
    <border>
      <left/>
      <right style="medium">
        <color indexed="64"/>
      </right>
      <top style="thin">
        <color indexed="64"/>
      </top>
      <bottom style="medium">
        <color theme="4" tint="-0.24994659260841701"/>
      </bottom>
      <diagonal/>
    </border>
    <border>
      <left style="medium">
        <color theme="4" tint="-0.24994659260841701"/>
      </left>
      <right/>
      <top/>
      <bottom/>
      <diagonal/>
    </border>
    <border>
      <left style="medium">
        <color theme="4" tint="-0.24994659260841701"/>
      </left>
      <right/>
      <top/>
      <bottom style="thin">
        <color indexed="64"/>
      </bottom>
      <diagonal/>
    </border>
    <border>
      <left style="thin">
        <color theme="4" tint="-0.24994659260841701"/>
      </left>
      <right/>
      <top/>
      <bottom style="thin">
        <color theme="4" tint="-0.24994659260841701"/>
      </bottom>
      <diagonal/>
    </border>
    <border>
      <left/>
      <right/>
      <top/>
      <bottom style="thin">
        <color theme="4" tint="-0.24994659260841701"/>
      </bottom>
      <diagonal/>
    </border>
    <border>
      <left/>
      <right style="thin">
        <color theme="4" tint="-0.24994659260841701"/>
      </right>
      <top/>
      <bottom style="thin">
        <color theme="4" tint="-0.24994659260841701"/>
      </bottom>
      <diagonal/>
    </border>
    <border>
      <left/>
      <right/>
      <top style="thin">
        <color theme="4" tint="-0.24994659260841701"/>
      </top>
      <bottom style="thin">
        <color theme="4" tint="-0.24994659260841701"/>
      </bottom>
      <diagonal/>
    </border>
    <border>
      <left style="thin">
        <color theme="4" tint="-0.24994659260841701"/>
      </left>
      <right/>
      <top/>
      <bottom/>
      <diagonal/>
    </border>
    <border>
      <left/>
      <right style="thin">
        <color theme="4" tint="-0.24994659260841701"/>
      </right>
      <top/>
      <bottom/>
      <diagonal/>
    </border>
    <border>
      <left style="thin">
        <color theme="4" tint="-0.24994659260841701"/>
      </left>
      <right/>
      <top/>
      <bottom style="medium">
        <color theme="4" tint="-0.24994659260841701"/>
      </bottom>
      <diagonal/>
    </border>
    <border>
      <left/>
      <right style="thin">
        <color theme="4" tint="-0.24994659260841701"/>
      </right>
      <top/>
      <bottom style="medium">
        <color theme="4" tint="-0.24994659260841701"/>
      </bottom>
      <diagonal/>
    </border>
    <border>
      <left style="thin">
        <color theme="4" tint="-0.24994659260841701"/>
      </left>
      <right/>
      <top style="medium">
        <color theme="4" tint="-0.24994659260841701"/>
      </top>
      <bottom style="thin">
        <color theme="4" tint="-0.24994659260841701"/>
      </bottom>
      <diagonal/>
    </border>
    <border>
      <left/>
      <right style="thin">
        <color theme="4" tint="-0.24994659260841701"/>
      </right>
      <top style="medium">
        <color theme="4" tint="-0.24994659260841701"/>
      </top>
      <bottom style="thin">
        <color theme="4" tint="-0.24994659260841701"/>
      </bottom>
      <diagonal/>
    </border>
    <border>
      <left/>
      <right/>
      <top style="thin">
        <color theme="4" tint="-0.24994659260841701"/>
      </top>
      <bottom/>
      <diagonal/>
    </border>
    <border>
      <left style="medium">
        <color theme="4" tint="-0.24994659260841701"/>
      </left>
      <right style="thin">
        <color theme="4" tint="-0.24994659260841701"/>
      </right>
      <top style="thin">
        <color theme="4" tint="-0.24994659260841701"/>
      </top>
      <bottom/>
      <diagonal/>
    </border>
    <border>
      <left style="medium">
        <color theme="4" tint="-0.24994659260841701"/>
      </left>
      <right style="thin">
        <color theme="4" tint="-0.24994659260841701"/>
      </right>
      <top/>
      <bottom style="thin">
        <color theme="4" tint="-0.24994659260841701"/>
      </bottom>
      <diagonal/>
    </border>
    <border>
      <left style="thin">
        <color theme="4" tint="-0.24994659260841701"/>
      </left>
      <right style="thin">
        <color theme="4" tint="-0.24994659260841701"/>
      </right>
      <top style="thin">
        <color indexed="64"/>
      </top>
      <bottom/>
      <diagonal/>
    </border>
    <border>
      <left style="thin">
        <color theme="4" tint="-0.24994659260841701"/>
      </left>
      <right/>
      <top style="thin">
        <color indexed="64"/>
      </top>
      <bottom/>
      <diagonal/>
    </border>
    <border>
      <left style="thin">
        <color theme="4" tint="-0.24994659260841701"/>
      </left>
      <right style="thin">
        <color theme="4" tint="-0.24994659260841701"/>
      </right>
      <top/>
      <bottom style="thin">
        <color theme="4" tint="-0.24994659260841701"/>
      </bottom>
      <diagonal/>
    </border>
    <border>
      <left style="medium">
        <color theme="4" tint="-0.24994659260841701"/>
      </left>
      <right style="thin">
        <color theme="4" tint="-0.24994659260841701"/>
      </right>
      <top/>
      <bottom/>
      <diagonal/>
    </border>
    <border>
      <left style="thin">
        <color theme="4" tint="-0.24994659260841701"/>
      </left>
      <right style="thin">
        <color theme="4" tint="-0.24994659260841701"/>
      </right>
      <top/>
      <bottom/>
      <diagonal/>
    </border>
    <border>
      <left style="medium">
        <color auto="1"/>
      </left>
      <right/>
      <top style="thin">
        <color rgb="FFFFFFFF"/>
      </top>
      <bottom style="thin">
        <color indexed="64"/>
      </bottom>
      <diagonal/>
    </border>
    <border>
      <left/>
      <right/>
      <top style="thin">
        <color rgb="FFFFFFFF"/>
      </top>
      <bottom style="thin">
        <color indexed="64"/>
      </bottom>
      <diagonal/>
    </border>
    <border>
      <left/>
      <right style="thin">
        <color indexed="64"/>
      </right>
      <top style="thin">
        <color rgb="FFFFFFFF"/>
      </top>
      <bottom style="thin">
        <color indexed="64"/>
      </bottom>
      <diagonal/>
    </border>
    <border>
      <left/>
      <right style="thin">
        <color theme="4" tint="-0.24994659260841701"/>
      </right>
      <top style="medium">
        <color theme="4" tint="-0.24994659260841701"/>
      </top>
      <bottom/>
      <diagonal/>
    </border>
    <border>
      <left/>
      <right style="hair">
        <color theme="8"/>
      </right>
      <top/>
      <bottom/>
      <diagonal/>
    </border>
    <border>
      <left style="hair">
        <color auto="1"/>
      </left>
      <right style="hair">
        <color indexed="64"/>
      </right>
      <top style="hair">
        <color auto="1"/>
      </top>
      <bottom style="hair">
        <color indexed="64"/>
      </bottom>
      <diagonal/>
    </border>
  </borders>
  <cellStyleXfs count="12">
    <xf numFmtId="0" fontId="0" fillId="0" borderId="0"/>
    <xf numFmtId="0" fontId="12" fillId="0" borderId="0" applyNumberFormat="0" applyFill="0" applyBorder="0" applyAlignment="0" applyProtection="0"/>
    <xf numFmtId="0" fontId="13" fillId="0" borderId="0"/>
    <xf numFmtId="0" fontId="11" fillId="0" borderId="0"/>
    <xf numFmtId="0" fontId="42" fillId="0" borderId="0"/>
    <xf numFmtId="0" fontId="12" fillId="0" borderId="0" applyNumberFormat="0" applyFill="0" applyBorder="0" applyAlignment="0" applyProtection="0"/>
    <xf numFmtId="0" fontId="10" fillId="0" borderId="0"/>
    <xf numFmtId="0" fontId="9" fillId="0" borderId="0"/>
    <xf numFmtId="0" fontId="9" fillId="0" borderId="0"/>
    <xf numFmtId="0" fontId="8" fillId="0" borderId="0"/>
    <xf numFmtId="0" fontId="5" fillId="0" borderId="0"/>
    <xf numFmtId="0" fontId="9" fillId="0" borderId="0"/>
  </cellStyleXfs>
  <cellXfs count="836">
    <xf numFmtId="0" fontId="0" fillId="0" borderId="0" xfId="0"/>
    <xf numFmtId="0" fontId="13" fillId="0" borderId="0" xfId="2"/>
    <xf numFmtId="0" fontId="14" fillId="0" borderId="0" xfId="2" applyFont="1"/>
    <xf numFmtId="0" fontId="15" fillId="2" borderId="0" xfId="0" applyFont="1" applyFill="1" applyProtection="1"/>
    <xf numFmtId="0" fontId="16" fillId="0" borderId="0" xfId="0" applyFont="1" applyProtection="1"/>
    <xf numFmtId="0" fontId="0" fillId="0" borderId="0" xfId="0" applyFont="1" applyProtection="1"/>
    <xf numFmtId="0" fontId="14" fillId="0" borderId="0" xfId="2" applyFont="1"/>
    <xf numFmtId="0" fontId="15" fillId="0" borderId="0" xfId="0" applyFont="1" applyProtection="1"/>
    <xf numFmtId="0" fontId="13" fillId="0" borderId="0" xfId="2" quotePrefix="1" applyAlignment="1">
      <alignment horizontal="left"/>
    </xf>
    <xf numFmtId="0" fontId="13" fillId="0" borderId="0" xfId="2"/>
    <xf numFmtId="0" fontId="0" fillId="0" borderId="0" xfId="0" applyFont="1" applyAlignment="1" applyProtection="1">
      <alignment vertical="center"/>
    </xf>
    <xf numFmtId="0" fontId="0" fillId="0" borderId="0" xfId="0" applyFont="1" applyFill="1" applyAlignment="1" applyProtection="1">
      <alignment vertical="center"/>
    </xf>
    <xf numFmtId="0" fontId="15" fillId="0" borderId="0" xfId="0" applyFont="1" applyAlignment="1" applyProtection="1">
      <alignment vertical="center"/>
    </xf>
    <xf numFmtId="0" fontId="12" fillId="6" borderId="3" xfId="1" applyFont="1" applyFill="1" applyBorder="1" applyAlignment="1" applyProtection="1">
      <alignment horizontal="center" vertical="center"/>
    </xf>
    <xf numFmtId="0" fontId="12" fillId="6" borderId="2" xfId="1" applyFont="1" applyFill="1" applyBorder="1" applyAlignment="1" applyProtection="1">
      <alignment horizontal="center" vertical="center"/>
    </xf>
    <xf numFmtId="0" fontId="12" fillId="6" borderId="4" xfId="1" applyFont="1" applyFill="1" applyBorder="1" applyAlignment="1" applyProtection="1">
      <alignment horizontal="center" vertical="center"/>
    </xf>
    <xf numFmtId="0" fontId="0" fillId="2" borderId="0" xfId="0" applyFont="1" applyFill="1" applyBorder="1" applyAlignment="1" applyProtection="1">
      <alignment horizontal="center" vertical="center"/>
    </xf>
    <xf numFmtId="0" fontId="0" fillId="2" borderId="0" xfId="0" applyFont="1" applyFill="1" applyBorder="1" applyProtection="1"/>
    <xf numFmtId="0" fontId="0" fillId="2" borderId="0" xfId="0" applyFont="1" applyFill="1" applyProtection="1"/>
    <xf numFmtId="0" fontId="0" fillId="0" borderId="17" xfId="0" applyFont="1" applyBorder="1" applyProtection="1"/>
    <xf numFmtId="0" fontId="0" fillId="0" borderId="8" xfId="0" applyFont="1" applyBorder="1" applyProtection="1"/>
    <xf numFmtId="0" fontId="0" fillId="0" borderId="13" xfId="0" applyFont="1" applyBorder="1" applyProtection="1"/>
    <xf numFmtId="0" fontId="0" fillId="0" borderId="0" xfId="0" applyFont="1" applyBorder="1" applyProtection="1"/>
    <xf numFmtId="0" fontId="0" fillId="0" borderId="16" xfId="0" applyFont="1" applyBorder="1" applyProtection="1"/>
    <xf numFmtId="17" fontId="0" fillId="0" borderId="0" xfId="0" applyNumberFormat="1" applyFont="1" applyProtection="1"/>
    <xf numFmtId="0" fontId="0" fillId="0" borderId="14" xfId="0" applyFont="1" applyBorder="1" applyProtection="1"/>
    <xf numFmtId="0" fontId="0" fillId="0" borderId="15" xfId="0" applyFont="1" applyBorder="1" applyProtection="1"/>
    <xf numFmtId="0" fontId="12" fillId="0" borderId="0" xfId="1" quotePrefix="1" applyFont="1" applyProtection="1"/>
    <xf numFmtId="0" fontId="0" fillId="0" borderId="0" xfId="0" applyFont="1" applyFill="1" applyProtection="1"/>
    <xf numFmtId="17" fontId="12" fillId="0" borderId="0" xfId="1" quotePrefix="1" applyNumberFormat="1" applyFont="1" applyFill="1" applyBorder="1" applyAlignment="1" applyProtection="1">
      <alignment horizontal="center" vertical="center"/>
    </xf>
    <xf numFmtId="17" fontId="12" fillId="2" borderId="0" xfId="1" quotePrefix="1" applyNumberFormat="1" applyFont="1" applyFill="1" applyBorder="1" applyAlignment="1" applyProtection="1">
      <alignment horizontal="center" vertical="center"/>
    </xf>
    <xf numFmtId="0" fontId="17" fillId="4" borderId="4" xfId="0" applyFont="1" applyFill="1" applyBorder="1" applyAlignment="1" applyProtection="1">
      <alignment horizontal="center" vertical="center"/>
    </xf>
    <xf numFmtId="0" fontId="17" fillId="4" borderId="0" xfId="0" applyFont="1" applyFill="1" applyBorder="1" applyAlignment="1" applyProtection="1">
      <alignment horizontal="center" vertical="center"/>
    </xf>
    <xf numFmtId="0" fontId="0" fillId="0" borderId="0" xfId="0" applyFont="1" applyFill="1" applyBorder="1" applyAlignment="1" applyProtection="1">
      <alignment horizontal="center" vertical="center"/>
    </xf>
    <xf numFmtId="0" fontId="0" fillId="0" borderId="0" xfId="0" applyFont="1" applyFill="1" applyAlignment="1" applyProtection="1">
      <alignment horizontal="center" wrapText="1"/>
    </xf>
    <xf numFmtId="15" fontId="0" fillId="0" borderId="0" xfId="0" applyNumberFormat="1" applyFont="1" applyFill="1" applyBorder="1" applyAlignment="1" applyProtection="1">
      <alignment horizontal="center" vertical="center"/>
    </xf>
    <xf numFmtId="15" fontId="0" fillId="2" borderId="0" xfId="0" applyNumberFormat="1" applyFont="1" applyFill="1" applyBorder="1" applyAlignment="1" applyProtection="1">
      <alignment horizontal="center" vertical="center"/>
    </xf>
    <xf numFmtId="17" fontId="0" fillId="2" borderId="0" xfId="0" applyNumberFormat="1" applyFont="1" applyFill="1" applyBorder="1" applyAlignment="1" applyProtection="1">
      <alignment horizontal="center" vertical="center"/>
    </xf>
    <xf numFmtId="0" fontId="17" fillId="6" borderId="7" xfId="0" applyFont="1" applyFill="1" applyBorder="1" applyAlignment="1" applyProtection="1">
      <alignment horizontal="center" vertical="center"/>
    </xf>
    <xf numFmtId="0" fontId="17" fillId="6" borderId="17" xfId="0" applyFont="1" applyFill="1" applyBorder="1" applyAlignment="1" applyProtection="1">
      <alignment horizontal="center" vertical="center"/>
    </xf>
    <xf numFmtId="0" fontId="17" fillId="6" borderId="14" xfId="0" applyFont="1" applyFill="1" applyBorder="1" applyAlignment="1" applyProtection="1">
      <alignment horizontal="center" vertical="center"/>
    </xf>
    <xf numFmtId="0" fontId="17" fillId="6" borderId="15" xfId="0" applyFont="1" applyFill="1" applyBorder="1" applyAlignment="1" applyProtection="1">
      <alignment horizontal="center" vertical="center"/>
    </xf>
    <xf numFmtId="17" fontId="12" fillId="2" borderId="7" xfId="1" quotePrefix="1" applyNumberFormat="1" applyFont="1" applyFill="1" applyBorder="1" applyAlignment="1" applyProtection="1">
      <alignment horizontal="center" vertical="center"/>
    </xf>
    <xf numFmtId="17" fontId="12" fillId="2" borderId="17" xfId="1" quotePrefix="1" applyNumberFormat="1" applyFont="1" applyFill="1" applyBorder="1" applyAlignment="1" applyProtection="1">
      <alignment horizontal="center" vertical="center"/>
    </xf>
    <xf numFmtId="17" fontId="12" fillId="2" borderId="8" xfId="1" quotePrefix="1" applyNumberFormat="1" applyFont="1" applyFill="1" applyBorder="1" applyAlignment="1" applyProtection="1">
      <alignment horizontal="center" vertical="center"/>
    </xf>
    <xf numFmtId="17" fontId="12" fillId="2" borderId="13" xfId="1" quotePrefix="1" applyNumberFormat="1" applyFont="1" applyFill="1" applyBorder="1" applyAlignment="1" applyProtection="1">
      <alignment horizontal="center" vertical="center"/>
    </xf>
    <xf numFmtId="0" fontId="17" fillId="2" borderId="0" xfId="0" applyFont="1" applyFill="1" applyBorder="1" applyAlignment="1" applyProtection="1">
      <alignment vertical="center"/>
    </xf>
    <xf numFmtId="17" fontId="18" fillId="2" borderId="0" xfId="0" applyNumberFormat="1" applyFont="1" applyFill="1" applyBorder="1" applyAlignment="1" applyProtection="1">
      <alignment vertical="center"/>
    </xf>
    <xf numFmtId="15" fontId="0" fillId="2" borderId="1" xfId="0" applyNumberFormat="1" applyFont="1" applyFill="1" applyBorder="1" applyAlignment="1" applyProtection="1">
      <alignment horizontal="center" vertical="center"/>
    </xf>
    <xf numFmtId="0" fontId="17" fillId="0" borderId="0" xfId="0" applyFont="1" applyFill="1" applyBorder="1" applyAlignment="1" applyProtection="1">
      <alignment vertical="center"/>
    </xf>
    <xf numFmtId="17" fontId="18" fillId="0" borderId="13" xfId="0" applyNumberFormat="1" applyFont="1" applyFill="1" applyBorder="1" applyAlignment="1" applyProtection="1">
      <alignment horizontal="center" vertical="center"/>
    </xf>
    <xf numFmtId="17" fontId="18" fillId="0" borderId="0" xfId="0" applyNumberFormat="1" applyFont="1" applyFill="1" applyBorder="1" applyAlignment="1" applyProtection="1">
      <alignment vertical="center"/>
    </xf>
    <xf numFmtId="0" fontId="0" fillId="2" borderId="14" xfId="0" applyFont="1" applyFill="1" applyBorder="1" applyAlignment="1" applyProtection="1"/>
    <xf numFmtId="0" fontId="0" fillId="2" borderId="15" xfId="0" applyFont="1" applyFill="1" applyBorder="1" applyAlignment="1" applyProtection="1"/>
    <xf numFmtId="0" fontId="0" fillId="2" borderId="16" xfId="0" applyFont="1" applyFill="1" applyBorder="1" applyAlignment="1" applyProtection="1"/>
    <xf numFmtId="0" fontId="0" fillId="0" borderId="0" xfId="0" applyFont="1" applyFill="1" applyAlignment="1" applyProtection="1">
      <alignment horizontal="center" vertical="center" wrapText="1"/>
    </xf>
    <xf numFmtId="0" fontId="0" fillId="2" borderId="0" xfId="0" applyFont="1" applyFill="1" applyBorder="1" applyAlignment="1" applyProtection="1"/>
    <xf numFmtId="0" fontId="17" fillId="2" borderId="0" xfId="0" applyFont="1" applyFill="1" applyAlignment="1" applyProtection="1"/>
    <xf numFmtId="0" fontId="0" fillId="0" borderId="0" xfId="0" applyFont="1" applyFill="1" applyBorder="1" applyProtection="1"/>
    <xf numFmtId="0" fontId="0" fillId="2" borderId="1" xfId="0" applyFont="1" applyFill="1" applyBorder="1" applyAlignment="1" applyProtection="1">
      <alignment horizontal="center" vertical="center"/>
    </xf>
    <xf numFmtId="0" fontId="0" fillId="0" borderId="2" xfId="0" applyFont="1" applyFill="1" applyBorder="1" applyProtection="1"/>
    <xf numFmtId="0" fontId="0" fillId="0" borderId="2" xfId="0" applyFont="1" applyBorder="1" applyProtection="1"/>
    <xf numFmtId="0" fontId="0" fillId="0" borderId="3" xfId="0" applyFont="1" applyBorder="1" applyProtection="1"/>
    <xf numFmtId="0" fontId="17" fillId="2" borderId="17" xfId="0" applyFont="1" applyFill="1" applyBorder="1" applyAlignment="1" applyProtection="1">
      <alignment vertical="center"/>
    </xf>
    <xf numFmtId="0" fontId="0" fillId="0" borderId="19" xfId="0" applyFont="1" applyBorder="1" applyProtection="1"/>
    <xf numFmtId="0" fontId="0" fillId="0" borderId="20" xfId="0" applyFont="1" applyBorder="1" applyProtection="1"/>
    <xf numFmtId="0" fontId="0" fillId="0" borderId="15" xfId="0" applyFont="1" applyFill="1" applyBorder="1" applyProtection="1"/>
    <xf numFmtId="0" fontId="19" fillId="0" borderId="0" xfId="0" applyFont="1" applyFill="1" applyBorder="1" applyAlignment="1" applyProtection="1">
      <alignment horizontal="center" vertical="center" wrapText="1"/>
    </xf>
    <xf numFmtId="0" fontId="18" fillId="0" borderId="17" xfId="0" applyFont="1" applyFill="1" applyBorder="1" applyAlignment="1" applyProtection="1">
      <alignment horizontal="center" vertical="center"/>
    </xf>
    <xf numFmtId="0" fontId="18" fillId="0" borderId="8" xfId="0" applyFont="1" applyFill="1" applyBorder="1" applyAlignment="1" applyProtection="1">
      <alignment horizontal="center" vertical="center"/>
    </xf>
    <xf numFmtId="0" fontId="0" fillId="0" borderId="0" xfId="0" applyFont="1" applyProtection="1">
      <protection locked="0"/>
    </xf>
    <xf numFmtId="15" fontId="16" fillId="0" borderId="0" xfId="0" applyNumberFormat="1" applyFont="1" applyFill="1" applyBorder="1" applyAlignment="1" applyProtection="1">
      <alignment horizontal="center" vertical="center" wrapText="1"/>
    </xf>
    <xf numFmtId="17" fontId="17" fillId="0" borderId="0" xfId="0" applyNumberFormat="1" applyFont="1" applyFill="1" applyBorder="1" applyAlignment="1" applyProtection="1">
      <alignment horizontal="center" vertical="center" wrapText="1"/>
    </xf>
    <xf numFmtId="17" fontId="18" fillId="2" borderId="0" xfId="0" applyNumberFormat="1" applyFont="1" applyFill="1" applyBorder="1" applyAlignment="1" applyProtection="1">
      <alignment horizontal="center" vertical="center" wrapText="1"/>
    </xf>
    <xf numFmtId="17" fontId="18" fillId="2" borderId="0" xfId="0" applyNumberFormat="1" applyFont="1" applyFill="1" applyBorder="1" applyAlignment="1" applyProtection="1">
      <alignment vertical="center" wrapText="1"/>
    </xf>
    <xf numFmtId="17" fontId="18" fillId="2" borderId="0" xfId="0" quotePrefix="1" applyNumberFormat="1" applyFont="1" applyFill="1" applyBorder="1" applyAlignment="1" applyProtection="1">
      <alignment vertical="center" wrapText="1"/>
    </xf>
    <xf numFmtId="0" fontId="15" fillId="2" borderId="0" xfId="0" applyFont="1" applyFill="1" applyBorder="1" applyAlignment="1" applyProtection="1">
      <alignment horizontal="left" vertical="center" wrapText="1"/>
    </xf>
    <xf numFmtId="0" fontId="15" fillId="2" borderId="0" xfId="0" applyFont="1" applyFill="1" applyBorder="1" applyAlignment="1" applyProtection="1">
      <alignment wrapText="1"/>
    </xf>
    <xf numFmtId="0" fontId="0" fillId="2" borderId="0" xfId="0" applyFont="1" applyFill="1" applyBorder="1" applyAlignment="1" applyProtection="1">
      <alignment horizontal="left" vertical="center" wrapText="1"/>
    </xf>
    <xf numFmtId="0" fontId="17" fillId="0" borderId="0"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0" fillId="0" borderId="0" xfId="0" quotePrefix="1" applyFont="1" applyFill="1" applyBorder="1" applyAlignment="1" applyProtection="1">
      <alignment horizontal="left" vertical="center" wrapText="1"/>
      <protection locked="0"/>
    </xf>
    <xf numFmtId="0" fontId="18" fillId="0" borderId="0" xfId="0" applyFont="1" applyFill="1" applyBorder="1" applyAlignment="1" applyProtection="1">
      <alignment horizontal="center" vertical="center"/>
    </xf>
    <xf numFmtId="17" fontId="18" fillId="0" borderId="0" xfId="0" applyNumberFormat="1" applyFont="1" applyFill="1" applyBorder="1" applyAlignment="1" applyProtection="1">
      <alignment horizontal="center" vertical="center"/>
    </xf>
    <xf numFmtId="0" fontId="15" fillId="0" borderId="0" xfId="0" applyFont="1" applyFill="1" applyBorder="1" applyAlignment="1" applyProtection="1">
      <alignment horizontal="left" wrapText="1"/>
    </xf>
    <xf numFmtId="0" fontId="15" fillId="0" borderId="13" xfId="0" applyFont="1" applyFill="1" applyBorder="1" applyAlignment="1" applyProtection="1">
      <alignment horizontal="left" wrapText="1"/>
    </xf>
    <xf numFmtId="17" fontId="17" fillId="4" borderId="23" xfId="0" applyNumberFormat="1" applyFont="1" applyFill="1" applyBorder="1" applyAlignment="1" applyProtection="1">
      <alignment horizontal="center" vertical="center" wrapText="1"/>
    </xf>
    <xf numFmtId="0" fontId="12" fillId="6" borderId="3" xfId="1" applyFill="1" applyBorder="1" applyAlignment="1" applyProtection="1">
      <alignment horizontal="center" vertical="center"/>
    </xf>
    <xf numFmtId="0" fontId="17" fillId="4" borderId="23" xfId="0" applyNumberFormat="1" applyFont="1" applyFill="1" applyBorder="1" applyAlignment="1" applyProtection="1">
      <alignment horizontal="center" vertical="center" wrapText="1"/>
    </xf>
    <xf numFmtId="0" fontId="0" fillId="0" borderId="0" xfId="0" applyFont="1" applyFill="1" applyBorder="1" applyAlignment="1" applyProtection="1">
      <alignment horizontal="center" wrapText="1"/>
    </xf>
    <xf numFmtId="0" fontId="15" fillId="0" borderId="0" xfId="0" applyFont="1" applyFill="1" applyBorder="1" applyProtection="1"/>
    <xf numFmtId="17" fontId="0" fillId="0" borderId="0" xfId="0" applyNumberFormat="1" applyFont="1" applyBorder="1" applyProtection="1"/>
    <xf numFmtId="0" fontId="0" fillId="0" borderId="1" xfId="0" applyFont="1" applyBorder="1" applyProtection="1"/>
    <xf numFmtId="17" fontId="0" fillId="0" borderId="13" xfId="0" applyNumberFormat="1" applyFont="1" applyBorder="1" applyProtection="1"/>
    <xf numFmtId="17" fontId="0" fillId="0" borderId="15" xfId="0" applyNumberFormat="1" applyFont="1" applyBorder="1" applyProtection="1"/>
    <xf numFmtId="0" fontId="0" fillId="0" borderId="16" xfId="0" applyFont="1" applyFill="1" applyBorder="1" applyProtection="1"/>
    <xf numFmtId="0" fontId="23" fillId="0" borderId="0" xfId="0" applyFont="1" applyProtection="1"/>
    <xf numFmtId="0" fontId="16" fillId="0" borderId="0" xfId="0" quotePrefix="1" applyFont="1" applyFill="1" applyBorder="1" applyAlignment="1" applyProtection="1">
      <alignment horizontal="left" vertical="center" wrapText="1"/>
    </xf>
    <xf numFmtId="0" fontId="19" fillId="0" borderId="0" xfId="0" applyFont="1" applyFill="1" applyBorder="1" applyAlignment="1" applyProtection="1">
      <alignment horizontal="center" vertical="center"/>
    </xf>
    <xf numFmtId="14" fontId="0" fillId="0" borderId="0" xfId="0" applyNumberFormat="1" applyFont="1" applyProtection="1"/>
    <xf numFmtId="15" fontId="16" fillId="2" borderId="0" xfId="0" applyNumberFormat="1" applyFont="1" applyFill="1" applyBorder="1" applyAlignment="1" applyProtection="1">
      <alignment horizontal="center" vertical="center" wrapText="1"/>
    </xf>
    <xf numFmtId="15" fontId="16" fillId="2" borderId="0" xfId="0" applyNumberFormat="1" applyFont="1" applyFill="1" applyBorder="1" applyAlignment="1" applyProtection="1">
      <alignment horizontal="center" vertical="center"/>
    </xf>
    <xf numFmtId="0" fontId="19" fillId="0" borderId="17" xfId="0" applyFont="1" applyFill="1" applyBorder="1" applyAlignment="1" applyProtection="1">
      <alignment horizontal="center" vertical="center"/>
    </xf>
    <xf numFmtId="0" fontId="19" fillId="0" borderId="8" xfId="0" applyFont="1" applyFill="1" applyBorder="1" applyAlignment="1" applyProtection="1">
      <alignment horizontal="center" vertical="center"/>
    </xf>
    <xf numFmtId="0" fontId="21" fillId="0" borderId="0" xfId="0" applyFont="1"/>
    <xf numFmtId="0" fontId="21" fillId="2" borderId="0" xfId="0" applyFont="1" applyFill="1" applyProtection="1"/>
    <xf numFmtId="0" fontId="26" fillId="0" borderId="0" xfId="0" applyFont="1"/>
    <xf numFmtId="0" fontId="21" fillId="0" borderId="0" xfId="0" applyFont="1" applyAlignment="1">
      <alignment wrapText="1"/>
    </xf>
    <xf numFmtId="0" fontId="21" fillId="0" borderId="0" xfId="0" applyFont="1" applyProtection="1"/>
    <xf numFmtId="49" fontId="21" fillId="0" borderId="0" xfId="0" applyNumberFormat="1" applyFont="1" applyProtection="1"/>
    <xf numFmtId="15" fontId="25" fillId="2" borderId="0" xfId="0" applyNumberFormat="1" applyFont="1" applyFill="1" applyBorder="1" applyAlignment="1" applyProtection="1">
      <alignment horizontal="center" vertical="center" wrapText="1"/>
    </xf>
    <xf numFmtId="0" fontId="0" fillId="6" borderId="22" xfId="0" applyFont="1" applyFill="1" applyBorder="1" applyProtection="1"/>
    <xf numFmtId="0" fontId="0" fillId="0" borderId="22" xfId="0" applyFont="1" applyBorder="1" applyProtection="1"/>
    <xf numFmtId="0" fontId="0" fillId="6" borderId="10" xfId="0" quotePrefix="1" applyFont="1" applyFill="1" applyBorder="1" applyAlignment="1" applyProtection="1">
      <alignment horizontal="center" vertical="center" wrapText="1"/>
      <protection hidden="1"/>
    </xf>
    <xf numFmtId="0" fontId="0" fillId="6" borderId="9" xfId="0" applyFont="1" applyFill="1" applyBorder="1" applyAlignment="1" applyProtection="1">
      <alignment horizontal="center" vertical="center" wrapText="1"/>
      <protection hidden="1"/>
    </xf>
    <xf numFmtId="49" fontId="21" fillId="2" borderId="0" xfId="0" applyNumberFormat="1" applyFont="1" applyFill="1" applyAlignment="1" applyProtection="1">
      <alignment wrapText="1"/>
    </xf>
    <xf numFmtId="0" fontId="16" fillId="0" borderId="0" xfId="0" applyFont="1"/>
    <xf numFmtId="0" fontId="0" fillId="0" borderId="20" xfId="0" applyFont="1" applyBorder="1" applyProtection="1">
      <protection locked="0"/>
    </xf>
    <xf numFmtId="0" fontId="21" fillId="2" borderId="0" xfId="0" applyFont="1" applyFill="1"/>
    <xf numFmtId="0" fontId="16" fillId="2" borderId="0" xfId="0" applyFont="1" applyFill="1"/>
    <xf numFmtId="0" fontId="15" fillId="0" borderId="0" xfId="0" applyFont="1"/>
    <xf numFmtId="0" fontId="38" fillId="0" borderId="0" xfId="0" applyFont="1"/>
    <xf numFmtId="0" fontId="15" fillId="0" borderId="0" xfId="0" applyFont="1" applyAlignment="1">
      <alignment wrapText="1"/>
    </xf>
    <xf numFmtId="15" fontId="0" fillId="6" borderId="10" xfId="0" applyNumberFormat="1" applyFont="1" applyFill="1" applyBorder="1" applyAlignment="1" applyProtection="1">
      <alignment horizontal="center" vertical="center"/>
    </xf>
    <xf numFmtId="15" fontId="0" fillId="6" borderId="11" xfId="0" applyNumberFormat="1" applyFont="1" applyFill="1" applyBorder="1" applyAlignment="1" applyProtection="1">
      <alignment horizontal="center" vertical="center"/>
    </xf>
    <xf numFmtId="0" fontId="17" fillId="4" borderId="13" xfId="0" applyFont="1" applyFill="1" applyBorder="1" applyAlignment="1" applyProtection="1">
      <alignment horizontal="center" vertical="center" wrapText="1"/>
    </xf>
    <xf numFmtId="0" fontId="39" fillId="4" borderId="13" xfId="0" applyFont="1" applyFill="1" applyBorder="1" applyAlignment="1" applyProtection="1">
      <alignment horizontal="center" vertical="center" wrapText="1"/>
    </xf>
    <xf numFmtId="0" fontId="16" fillId="0" borderId="0" xfId="0" applyFont="1" applyAlignment="1" applyProtection="1">
      <alignment wrapText="1"/>
    </xf>
    <xf numFmtId="0" fontId="16" fillId="0" borderId="0" xfId="0" applyFont="1" applyFill="1" applyAlignment="1" applyProtection="1">
      <alignment wrapText="1"/>
    </xf>
    <xf numFmtId="11" fontId="0" fillId="0" borderId="0" xfId="0" applyNumberFormat="1"/>
    <xf numFmtId="0" fontId="21" fillId="0" borderId="17" xfId="0" applyFont="1" applyFill="1" applyBorder="1" applyProtection="1"/>
    <xf numFmtId="0" fontId="16" fillId="0" borderId="17" xfId="0" applyFont="1" applyFill="1" applyBorder="1" applyProtection="1"/>
    <xf numFmtId="0" fontId="16" fillId="0" borderId="17" xfId="0" applyFont="1" applyBorder="1" applyProtection="1"/>
    <xf numFmtId="0" fontId="16" fillId="0" borderId="8" xfId="0" applyFont="1" applyBorder="1" applyProtection="1"/>
    <xf numFmtId="0" fontId="11" fillId="0" borderId="21" xfId="3" applyBorder="1"/>
    <xf numFmtId="0" fontId="11" fillId="0" borderId="21" xfId="3" applyBorder="1" applyAlignment="1">
      <alignment wrapText="1"/>
    </xf>
    <xf numFmtId="0" fontId="11" fillId="0" borderId="21" xfId="3" applyBorder="1" applyAlignment="1">
      <alignment horizontal="center" vertical="center"/>
    </xf>
    <xf numFmtId="14" fontId="11" fillId="0" borderId="21" xfId="3" applyNumberFormat="1" applyBorder="1" applyAlignment="1">
      <alignment horizontal="center" vertical="center"/>
    </xf>
    <xf numFmtId="14" fontId="11" fillId="0" borderId="21" xfId="3" applyNumberFormat="1" applyBorder="1"/>
    <xf numFmtId="0" fontId="10" fillId="0" borderId="21" xfId="3" applyFont="1" applyBorder="1" applyAlignment="1">
      <alignment wrapText="1"/>
    </xf>
    <xf numFmtId="0" fontId="23" fillId="2" borderId="0" xfId="0" applyFont="1" applyFill="1" applyProtection="1"/>
    <xf numFmtId="17" fontId="41" fillId="0" borderId="21" xfId="0" applyNumberFormat="1" applyFont="1" applyFill="1" applyBorder="1" applyAlignment="1" applyProtection="1">
      <alignment horizontal="center" vertical="center" wrapText="1"/>
    </xf>
    <xf numFmtId="17" fontId="41" fillId="0" borderId="0" xfId="0" applyNumberFormat="1" applyFont="1" applyFill="1" applyBorder="1" applyAlignment="1" applyProtection="1">
      <alignment horizontal="center" vertical="center" wrapText="1"/>
    </xf>
    <xf numFmtId="14" fontId="0" fillId="0" borderId="0" xfId="0" applyNumberFormat="1"/>
    <xf numFmtId="49" fontId="0" fillId="0" borderId="0" xfId="0" applyNumberFormat="1"/>
    <xf numFmtId="0" fontId="0" fillId="0" borderId="0" xfId="0" applyFont="1" applyFill="1" applyAlignment="1" applyProtection="1">
      <alignment horizontal="center" wrapText="1"/>
    </xf>
    <xf numFmtId="0" fontId="17" fillId="4" borderId="23" xfId="0" applyFont="1" applyFill="1" applyBorder="1" applyAlignment="1" applyProtection="1">
      <alignment horizontal="center" vertical="center" wrapText="1"/>
    </xf>
    <xf numFmtId="49" fontId="0" fillId="6" borderId="23" xfId="0" applyNumberFormat="1" applyFont="1" applyFill="1" applyBorder="1" applyAlignment="1" applyProtection="1">
      <alignment horizontal="center" vertical="center"/>
    </xf>
    <xf numFmtId="0" fontId="19" fillId="2" borderId="23" xfId="0" applyFont="1" applyFill="1" applyBorder="1" applyAlignment="1" applyProtection="1">
      <alignment vertical="center"/>
    </xf>
    <xf numFmtId="0" fontId="0" fillId="0" borderId="23" xfId="0" applyFont="1" applyBorder="1" applyProtection="1"/>
    <xf numFmtId="0" fontId="16" fillId="0" borderId="23" xfId="0" applyFont="1" applyBorder="1" applyProtection="1"/>
    <xf numFmtId="15" fontId="0" fillId="6" borderId="23" xfId="0" applyNumberFormat="1" applyFont="1" applyFill="1" applyBorder="1" applyAlignment="1" applyProtection="1">
      <alignment horizontal="center" vertical="center"/>
    </xf>
    <xf numFmtId="0" fontId="0" fillId="0" borderId="23" xfId="0" applyNumberFormat="1" applyFont="1" applyBorder="1" applyAlignment="1" applyProtection="1">
      <alignment horizontal="center" vertical="center"/>
    </xf>
    <xf numFmtId="15" fontId="0" fillId="0" borderId="23" xfId="0" applyNumberFormat="1" applyFont="1" applyFill="1" applyBorder="1" applyAlignment="1" applyProtection="1">
      <alignment horizontal="center" vertical="center"/>
      <protection locked="0"/>
    </xf>
    <xf numFmtId="0" fontId="0" fillId="0" borderId="23" xfId="0" applyNumberFormat="1" applyFont="1" applyFill="1" applyBorder="1" applyAlignment="1" applyProtection="1">
      <alignment horizontal="center" vertical="center"/>
      <protection locked="0"/>
    </xf>
    <xf numFmtId="165" fontId="16" fillId="0" borderId="23" xfId="0" applyNumberFormat="1" applyFont="1" applyBorder="1" applyProtection="1"/>
    <xf numFmtId="15" fontId="16" fillId="0" borderId="23" xfId="0" applyNumberFormat="1" applyFont="1" applyBorder="1" applyProtection="1"/>
    <xf numFmtId="0" fontId="13" fillId="0" borderId="23" xfId="2" applyFill="1" applyBorder="1"/>
    <xf numFmtId="49" fontId="13" fillId="0" borderId="23" xfId="2" applyNumberFormat="1" applyFill="1" applyBorder="1"/>
    <xf numFmtId="49" fontId="13" fillId="0" borderId="23" xfId="2" quotePrefix="1" applyNumberFormat="1" applyFill="1" applyBorder="1"/>
    <xf numFmtId="0" fontId="13" fillId="0" borderId="23" xfId="2" quotePrefix="1" applyFill="1" applyBorder="1" applyAlignment="1">
      <alignment horizontal="left"/>
    </xf>
    <xf numFmtId="0" fontId="13" fillId="0" borderId="23" xfId="2" applyNumberFormat="1" applyFont="1" applyBorder="1" applyAlignment="1"/>
    <xf numFmtId="0" fontId="13" fillId="0" borderId="23" xfId="2" quotePrefix="1" applyFill="1" applyBorder="1"/>
    <xf numFmtId="166" fontId="13" fillId="0" borderId="23" xfId="2" applyNumberFormat="1" applyFill="1" applyBorder="1"/>
    <xf numFmtId="167" fontId="13" fillId="0" borderId="23" xfId="2" applyNumberFormat="1" applyFill="1" applyBorder="1"/>
    <xf numFmtId="164" fontId="13" fillId="0" borderId="23" xfId="2" applyNumberFormat="1" applyFill="1" applyBorder="1"/>
    <xf numFmtId="0" fontId="0" fillId="6" borderId="61" xfId="0" applyNumberFormat="1" applyFont="1" applyFill="1" applyBorder="1" applyAlignment="1" applyProtection="1">
      <alignment vertical="center" wrapText="1"/>
    </xf>
    <xf numFmtId="0" fontId="0" fillId="0" borderId="62" xfId="0" applyBorder="1"/>
    <xf numFmtId="0" fontId="0" fillId="0" borderId="0" xfId="0" applyBorder="1"/>
    <xf numFmtId="0" fontId="0" fillId="0" borderId="63" xfId="0" applyBorder="1"/>
    <xf numFmtId="0" fontId="0" fillId="0" borderId="65" xfId="0" applyBorder="1"/>
    <xf numFmtId="0" fontId="0" fillId="0" borderId="66" xfId="0" applyBorder="1"/>
    <xf numFmtId="0" fontId="0" fillId="0" borderId="67" xfId="0" applyBorder="1"/>
    <xf numFmtId="0" fontId="0" fillId="0" borderId="64" xfId="0" applyBorder="1"/>
    <xf numFmtId="0" fontId="0" fillId="0" borderId="0" xfId="0" applyAlignment="1">
      <alignment wrapText="1"/>
    </xf>
    <xf numFmtId="2" fontId="0" fillId="0" borderId="0" xfId="0" applyNumberFormat="1"/>
    <xf numFmtId="0" fontId="0" fillId="0" borderId="0" xfId="0" applyNumberFormat="1"/>
    <xf numFmtId="49" fontId="23" fillId="0" borderId="0" xfId="0" applyNumberFormat="1" applyFont="1" applyProtection="1"/>
    <xf numFmtId="0" fontId="0" fillId="17" borderId="21" xfId="0" applyFill="1" applyBorder="1" applyAlignment="1"/>
    <xf numFmtId="0" fontId="0" fillId="17" borderId="21" xfId="0" applyFill="1" applyBorder="1"/>
    <xf numFmtId="0" fontId="0" fillId="17" borderId="21" xfId="0" applyFill="1" applyBorder="1" applyAlignment="1"/>
    <xf numFmtId="49" fontId="0" fillId="6" borderId="73" xfId="0" applyNumberFormat="1" applyFont="1" applyFill="1" applyBorder="1" applyAlignment="1" applyProtection="1">
      <alignment horizontal="center" vertical="center"/>
    </xf>
    <xf numFmtId="49" fontId="0" fillId="2" borderId="72" xfId="0" applyNumberFormat="1" applyFont="1" applyFill="1" applyBorder="1" applyAlignment="1" applyProtection="1">
      <alignment horizontal="center" vertical="center"/>
    </xf>
    <xf numFmtId="0" fontId="0" fillId="17" borderId="21" xfId="0" applyFill="1" applyBorder="1" applyAlignment="1"/>
    <xf numFmtId="0" fontId="0" fillId="2" borderId="0" xfId="0" applyFill="1" applyBorder="1" applyAlignment="1">
      <alignment horizontal="center"/>
    </xf>
    <xf numFmtId="0" fontId="12" fillId="6" borderId="6" xfId="1" applyFill="1" applyBorder="1" applyAlignment="1" applyProtection="1">
      <alignment horizontal="center" vertical="center"/>
    </xf>
    <xf numFmtId="0" fontId="0" fillId="0" borderId="0" xfId="0" applyAlignment="1"/>
    <xf numFmtId="0" fontId="17" fillId="6" borderId="6" xfId="0" applyFont="1" applyFill="1" applyBorder="1" applyAlignment="1" applyProtection="1">
      <alignment vertical="center"/>
    </xf>
    <xf numFmtId="0" fontId="0" fillId="0" borderId="0" xfId="0"/>
    <xf numFmtId="0" fontId="12" fillId="6" borderId="3" xfId="1" applyFill="1" applyBorder="1" applyAlignment="1" applyProtection="1">
      <alignment horizontal="center" vertical="center"/>
    </xf>
    <xf numFmtId="0" fontId="0" fillId="6" borderId="21" xfId="4" applyNumberFormat="1" applyFont="1" applyFill="1" applyBorder="1" applyAlignment="1" applyProtection="1">
      <alignment horizontal="center" vertical="center" wrapText="1"/>
      <protection locked="0" hidden="1"/>
    </xf>
    <xf numFmtId="0" fontId="55" fillId="0" borderId="0" xfId="2" applyFont="1"/>
    <xf numFmtId="0" fontId="17" fillId="4" borderId="77" xfId="0" applyFont="1" applyFill="1" applyBorder="1" applyAlignment="1" applyProtection="1">
      <alignment horizontal="center" vertical="center" wrapText="1"/>
    </xf>
    <xf numFmtId="0" fontId="17" fillId="4" borderId="12" xfId="0" applyFont="1" applyFill="1" applyBorder="1" applyAlignment="1" applyProtection="1">
      <alignment horizontal="center" vertical="center" wrapText="1"/>
    </xf>
    <xf numFmtId="0" fontId="17" fillId="4" borderId="78" xfId="0" quotePrefix="1" applyFont="1" applyFill="1" applyBorder="1" applyAlignment="1" applyProtection="1">
      <alignment horizontal="center" vertical="center" wrapText="1"/>
    </xf>
    <xf numFmtId="1" fontId="0" fillId="6" borderId="0" xfId="0" applyNumberFormat="1" applyFont="1" applyFill="1" applyBorder="1" applyAlignment="1" applyProtection="1">
      <alignment horizontal="center" vertical="center"/>
    </xf>
    <xf numFmtId="49" fontId="0" fillId="6" borderId="0" xfId="0" applyNumberFormat="1" applyFont="1" applyFill="1" applyBorder="1" applyAlignment="1" applyProtection="1">
      <alignment horizontal="center" vertical="center"/>
    </xf>
    <xf numFmtId="49" fontId="10" fillId="6" borderId="0" xfId="0" applyNumberFormat="1" applyFont="1" applyFill="1" applyBorder="1" applyAlignment="1" applyProtection="1">
      <alignment horizontal="left" vertical="center" wrapText="1"/>
    </xf>
    <xf numFmtId="0" fontId="0" fillId="0" borderId="79" xfId="0" applyFont="1" applyBorder="1" applyProtection="1"/>
    <xf numFmtId="49" fontId="13" fillId="0" borderId="0" xfId="2" applyNumberFormat="1"/>
    <xf numFmtId="0" fontId="0" fillId="17" borderId="21" xfId="0" applyFill="1" applyBorder="1" applyAlignment="1"/>
    <xf numFmtId="0" fontId="0" fillId="2" borderId="0" xfId="0" applyFill="1"/>
    <xf numFmtId="0" fontId="0" fillId="2" borderId="0" xfId="0" applyFill="1" applyAlignment="1">
      <alignment shrinkToFit="1"/>
    </xf>
    <xf numFmtId="0" fontId="0" fillId="0" borderId="0" xfId="0" applyProtection="1">
      <protection hidden="1"/>
    </xf>
    <xf numFmtId="0" fontId="0" fillId="0" borderId="0" xfId="0"/>
    <xf numFmtId="0" fontId="0" fillId="0" borderId="0" xfId="0" applyBorder="1"/>
    <xf numFmtId="4" fontId="15" fillId="0" borderId="21" xfId="0" applyNumberFormat="1" applyFont="1" applyFill="1" applyBorder="1" applyAlignment="1" applyProtection="1">
      <alignment horizontal="center" vertical="center" wrapText="1"/>
      <protection locked="0"/>
    </xf>
    <xf numFmtId="4" fontId="0" fillId="0" borderId="21" xfId="0" applyNumberFormat="1" applyFont="1" applyBorder="1" applyAlignment="1" applyProtection="1">
      <alignment horizontal="center" vertical="center"/>
      <protection locked="0"/>
    </xf>
    <xf numFmtId="0" fontId="56" fillId="0" borderId="0" xfId="0" applyFont="1"/>
    <xf numFmtId="3" fontId="0" fillId="0" borderId="21" xfId="0" applyNumberFormat="1" applyBorder="1" applyAlignment="1" applyProtection="1">
      <alignment horizontal="center" vertical="center"/>
      <protection locked="0"/>
    </xf>
    <xf numFmtId="0" fontId="28" fillId="20" borderId="0" xfId="0" applyFont="1" applyFill="1" applyBorder="1" applyAlignment="1">
      <alignment horizontal="center" vertical="center" wrapText="1"/>
    </xf>
    <xf numFmtId="0" fontId="15" fillId="2" borderId="0" xfId="0" applyFont="1" applyFill="1"/>
    <xf numFmtId="0" fontId="0" fillId="0" borderId="21" xfId="0" applyBorder="1" applyAlignment="1" applyProtection="1">
      <alignment horizontal="center" vertical="center" wrapText="1"/>
      <protection locked="0"/>
    </xf>
    <xf numFmtId="0" fontId="0" fillId="0" borderId="21" xfId="0" applyBorder="1" applyAlignment="1" applyProtection="1">
      <alignment horizontal="left" vertical="center" wrapText="1"/>
      <protection locked="0"/>
    </xf>
    <xf numFmtId="0" fontId="0" fillId="0" borderId="21" xfId="0" applyBorder="1" applyAlignment="1" applyProtection="1">
      <alignment horizontal="left" vertical="center"/>
      <protection locked="0"/>
    </xf>
    <xf numFmtId="4" fontId="0" fillId="2" borderId="21" xfId="0" applyNumberFormat="1" applyFill="1" applyBorder="1" applyAlignment="1" applyProtection="1">
      <alignment horizontal="center" vertical="center" shrinkToFit="1"/>
      <protection locked="0"/>
    </xf>
    <xf numFmtId="0" fontId="16" fillId="0" borderId="65" xfId="0" applyFont="1" applyBorder="1"/>
    <xf numFmtId="0" fontId="0" fillId="0" borderId="0" xfId="0"/>
    <xf numFmtId="0" fontId="16" fillId="0" borderId="0" xfId="0" applyFont="1"/>
    <xf numFmtId="0" fontId="0" fillId="0" borderId="0" xfId="0" applyAlignment="1"/>
    <xf numFmtId="0" fontId="56" fillId="0" borderId="0" xfId="0" applyFont="1"/>
    <xf numFmtId="1" fontId="0" fillId="0" borderId="0" xfId="0" applyNumberFormat="1"/>
    <xf numFmtId="0" fontId="0" fillId="0" borderId="0" xfId="0"/>
    <xf numFmtId="0" fontId="16" fillId="0" borderId="66" xfId="0" applyFont="1" applyBorder="1"/>
    <xf numFmtId="0" fontId="16" fillId="0" borderId="0" xfId="0" applyFont="1" applyProtection="1">
      <protection hidden="1"/>
    </xf>
    <xf numFmtId="15" fontId="0" fillId="2" borderId="10" xfId="0" applyNumberFormat="1" applyFont="1" applyFill="1" applyBorder="1" applyAlignment="1" applyProtection="1">
      <alignment horizontal="center" vertical="center"/>
      <protection locked="0"/>
    </xf>
    <xf numFmtId="0" fontId="0" fillId="0" borderId="0" xfId="0" applyAlignment="1">
      <alignment horizontal="center"/>
    </xf>
    <xf numFmtId="0" fontId="21" fillId="2" borderId="0" xfId="0" applyFont="1" applyFill="1"/>
    <xf numFmtId="0" fontId="28" fillId="20" borderId="0" xfId="0" applyFont="1" applyFill="1" applyBorder="1" applyAlignment="1">
      <alignment horizontal="center" vertical="center" wrapText="1"/>
    </xf>
    <xf numFmtId="0" fontId="16" fillId="2" borderId="0" xfId="0" applyFont="1" applyFill="1"/>
    <xf numFmtId="0" fontId="21" fillId="2" borderId="0" xfId="0" applyFont="1" applyFill="1" applyProtection="1"/>
    <xf numFmtId="0" fontId="16" fillId="2" borderId="0" xfId="0" applyFont="1" applyFill="1" applyProtection="1"/>
    <xf numFmtId="15" fontId="27" fillId="2" borderId="0" xfId="0" applyNumberFormat="1" applyFont="1" applyFill="1" applyBorder="1" applyAlignment="1" applyProtection="1">
      <alignment horizontal="center" vertical="center"/>
    </xf>
    <xf numFmtId="0" fontId="21" fillId="2" borderId="0" xfId="0" applyFont="1" applyFill="1" applyBorder="1" applyAlignment="1" applyProtection="1"/>
    <xf numFmtId="0" fontId="40" fillId="2" borderId="0" xfId="0" applyFont="1" applyFill="1" applyBorder="1" applyAlignment="1" applyProtection="1">
      <alignment horizontal="center" vertical="center"/>
    </xf>
    <xf numFmtId="0" fontId="15" fillId="2" borderId="0" xfId="0" applyFont="1" applyFill="1" applyAlignment="1">
      <alignment wrapText="1"/>
    </xf>
    <xf numFmtId="49" fontId="21" fillId="8" borderId="29" xfId="0" applyNumberFormat="1" applyFont="1" applyFill="1" applyBorder="1" applyProtection="1"/>
    <xf numFmtId="49" fontId="21" fillId="8" borderId="30" xfId="0" applyNumberFormat="1" applyFont="1" applyFill="1" applyBorder="1" applyProtection="1"/>
    <xf numFmtId="49" fontId="27" fillId="7" borderId="34" xfId="0" applyNumberFormat="1" applyFont="1" applyFill="1" applyBorder="1" applyAlignment="1" applyProtection="1">
      <alignment vertical="center" wrapText="1"/>
    </xf>
    <xf numFmtId="49" fontId="21" fillId="2" borderId="0" xfId="0" applyNumberFormat="1" applyFont="1" applyFill="1" applyProtection="1"/>
    <xf numFmtId="0" fontId="27" fillId="21" borderId="31" xfId="0" applyNumberFormat="1" applyFont="1" applyFill="1" applyBorder="1" applyAlignment="1" applyProtection="1">
      <alignment horizontal="center" vertical="center" wrapText="1"/>
    </xf>
    <xf numFmtId="0" fontId="21" fillId="2" borderId="0" xfId="0" applyFont="1" applyFill="1" applyProtection="1">
      <protection hidden="1"/>
    </xf>
    <xf numFmtId="15" fontId="33" fillId="6" borderId="21" xfId="0" applyNumberFormat="1" applyFont="1" applyFill="1" applyBorder="1" applyAlignment="1" applyProtection="1">
      <alignment horizontal="center" vertical="center" wrapText="1"/>
      <protection hidden="1"/>
    </xf>
    <xf numFmtId="0" fontId="16" fillId="2" borderId="0" xfId="0" applyFont="1" applyFill="1" applyProtection="1">
      <protection hidden="1"/>
    </xf>
    <xf numFmtId="15" fontId="25" fillId="2" borderId="0" xfId="0" applyNumberFormat="1" applyFont="1" applyFill="1" applyBorder="1" applyAlignment="1" applyProtection="1">
      <alignment horizontal="center" vertical="center" wrapText="1"/>
      <protection hidden="1"/>
    </xf>
    <xf numFmtId="0" fontId="0" fillId="17" borderId="21" xfId="0" applyFill="1" applyBorder="1" applyAlignment="1">
      <alignment horizontal="center"/>
    </xf>
    <xf numFmtId="0" fontId="0" fillId="0" borderId="0" xfId="0" applyFont="1" applyFill="1" applyAlignment="1" applyProtection="1">
      <alignment horizontal="center" wrapText="1"/>
    </xf>
    <xf numFmtId="0" fontId="58" fillId="22" borderId="21" xfId="0" applyFont="1" applyFill="1" applyBorder="1" applyAlignment="1" applyProtection="1">
      <alignment horizontal="left" vertical="top" wrapText="1"/>
    </xf>
    <xf numFmtId="0" fontId="58" fillId="0" borderId="0" xfId="0" applyFont="1"/>
    <xf numFmtId="0" fontId="58" fillId="0" borderId="0" xfId="0" applyNumberFormat="1" applyFont="1" applyProtection="1"/>
    <xf numFmtId="0" fontId="17" fillId="6" borderId="6" xfId="0" applyFont="1" applyFill="1" applyBorder="1" applyAlignment="1" applyProtection="1">
      <alignment vertical="center"/>
      <protection hidden="1"/>
    </xf>
    <xf numFmtId="0" fontId="17" fillId="2" borderId="15" xfId="0" applyNumberFormat="1" applyFont="1" applyFill="1" applyBorder="1" applyAlignment="1" applyProtection="1">
      <alignment vertical="center"/>
    </xf>
    <xf numFmtId="0" fontId="0" fillId="0" borderId="0" xfId="0"/>
    <xf numFmtId="0" fontId="0" fillId="0" borderId="0" xfId="0"/>
    <xf numFmtId="0" fontId="58" fillId="22" borderId="21" xfId="0" applyFont="1" applyFill="1" applyBorder="1" applyAlignment="1" applyProtection="1">
      <alignment horizontal="left" vertical="top" wrapText="1"/>
      <protection locked="0"/>
    </xf>
    <xf numFmtId="0" fontId="0" fillId="0" borderId="0" xfId="0"/>
    <xf numFmtId="0" fontId="17" fillId="4" borderId="4" xfId="0" applyFont="1" applyFill="1" applyBorder="1" applyAlignment="1" applyProtection="1">
      <alignment horizontal="center" vertical="center"/>
    </xf>
    <xf numFmtId="0" fontId="27" fillId="9" borderId="24" xfId="0" applyNumberFormat="1" applyFont="1" applyFill="1" applyBorder="1" applyAlignment="1">
      <alignment horizontal="center" vertical="center" wrapText="1"/>
    </xf>
    <xf numFmtId="0" fontId="0" fillId="0" borderId="0" xfId="0"/>
    <xf numFmtId="0" fontId="18" fillId="4" borderId="21" xfId="0" applyFont="1" applyFill="1" applyBorder="1" applyAlignment="1" applyProtection="1">
      <alignment horizontal="center" vertical="center" wrapText="1"/>
    </xf>
    <xf numFmtId="0" fontId="27" fillId="13" borderId="43" xfId="0" applyNumberFormat="1" applyFont="1" applyFill="1" applyBorder="1" applyAlignment="1">
      <alignment horizontal="center" vertical="center" wrapText="1"/>
    </xf>
    <xf numFmtId="0" fontId="27" fillId="9" borderId="43" xfId="0" applyNumberFormat="1" applyFont="1" applyFill="1" applyBorder="1" applyAlignment="1">
      <alignment horizontal="center" vertical="center" wrapText="1"/>
    </xf>
    <xf numFmtId="0" fontId="27" fillId="9" borderId="48" xfId="0" applyNumberFormat="1" applyFont="1" applyFill="1" applyBorder="1" applyAlignment="1">
      <alignment horizontal="center" vertical="center" wrapText="1"/>
    </xf>
    <xf numFmtId="0" fontId="27" fillId="9" borderId="44" xfId="0" applyNumberFormat="1" applyFont="1" applyFill="1" applyBorder="1" applyAlignment="1" applyProtection="1">
      <alignment horizontal="center" vertical="center" wrapText="1"/>
      <protection hidden="1"/>
    </xf>
    <xf numFmtId="0" fontId="28" fillId="9" borderId="43" xfId="0" applyNumberFormat="1" applyFont="1" applyFill="1" applyBorder="1" applyAlignment="1" applyProtection="1">
      <alignment horizontal="center" vertical="center" wrapText="1"/>
      <protection hidden="1"/>
    </xf>
    <xf numFmtId="0" fontId="27" fillId="9" borderId="43" xfId="0" applyNumberFormat="1" applyFont="1" applyFill="1" applyBorder="1" applyAlignment="1" applyProtection="1">
      <alignment horizontal="center" vertical="center" wrapText="1"/>
      <protection hidden="1"/>
    </xf>
    <xf numFmtId="0" fontId="27" fillId="13" borderId="43" xfId="0" applyNumberFormat="1" applyFont="1" applyFill="1" applyBorder="1" applyAlignment="1" applyProtection="1">
      <alignment horizontal="center" vertical="center" wrapText="1"/>
      <protection hidden="1"/>
    </xf>
    <xf numFmtId="0" fontId="27" fillId="9" borderId="108" xfId="0" applyNumberFormat="1" applyFont="1" applyFill="1" applyBorder="1" applyAlignment="1" applyProtection="1">
      <alignment horizontal="center" vertical="center" wrapText="1"/>
      <protection hidden="1"/>
    </xf>
    <xf numFmtId="0" fontId="27" fillId="9" borderId="109" xfId="0" applyNumberFormat="1" applyFont="1" applyFill="1" applyBorder="1" applyAlignment="1" applyProtection="1">
      <alignment horizontal="center" vertical="center" wrapText="1"/>
      <protection hidden="1"/>
    </xf>
    <xf numFmtId="0" fontId="27" fillId="14" borderId="49" xfId="0" applyNumberFormat="1" applyFont="1" applyFill="1" applyBorder="1" applyAlignment="1" applyProtection="1">
      <alignment horizontal="center" vertical="center" wrapText="1"/>
      <protection hidden="1"/>
    </xf>
    <xf numFmtId="0" fontId="27" fillId="14" borderId="12" xfId="0" applyNumberFormat="1" applyFont="1" applyFill="1" applyBorder="1" applyAlignment="1" applyProtection="1">
      <alignment horizontal="center" vertical="center" wrapText="1"/>
      <protection hidden="1"/>
    </xf>
    <xf numFmtId="0" fontId="27" fillId="14" borderId="12" xfId="0" quotePrefix="1" applyNumberFormat="1" applyFont="1" applyFill="1" applyBorder="1" applyAlignment="1" applyProtection="1">
      <alignment horizontal="center" vertical="center" wrapText="1"/>
      <protection hidden="1"/>
    </xf>
    <xf numFmtId="0" fontId="27" fillId="14" borderId="80" xfId="0" applyNumberFormat="1" applyFont="1" applyFill="1" applyBorder="1" applyAlignment="1" applyProtection="1">
      <alignment vertical="center" wrapText="1"/>
      <protection hidden="1"/>
    </xf>
    <xf numFmtId="171" fontId="59" fillId="2" borderId="0" xfId="0" applyNumberFormat="1" applyFont="1" applyFill="1" applyBorder="1" applyAlignment="1" applyProtection="1">
      <alignment horizontal="right" vertical="center"/>
    </xf>
    <xf numFmtId="0" fontId="18" fillId="4" borderId="21" xfId="0" applyNumberFormat="1" applyFont="1" applyFill="1" applyBorder="1" applyAlignment="1" applyProtection="1">
      <alignment horizontal="center" vertical="center" wrapText="1"/>
      <protection hidden="1"/>
    </xf>
    <xf numFmtId="0" fontId="18" fillId="4" borderId="55" xfId="0" applyNumberFormat="1" applyFont="1" applyFill="1" applyBorder="1" applyAlignment="1" applyProtection="1">
      <alignment horizontal="center" vertical="center" wrapText="1"/>
      <protection hidden="1"/>
    </xf>
    <xf numFmtId="0" fontId="18" fillId="4" borderId="21" xfId="0" applyFont="1" applyFill="1" applyBorder="1" applyAlignment="1" applyProtection="1">
      <alignment horizontal="center" vertical="center" wrapText="1"/>
      <protection hidden="1"/>
    </xf>
    <xf numFmtId="0" fontId="0" fillId="17" borderId="50" xfId="0" applyFill="1" applyBorder="1"/>
    <xf numFmtId="0" fontId="0" fillId="0" borderId="0" xfId="0" applyBorder="1" applyAlignment="1">
      <alignment horizontal="center" vertical="center"/>
    </xf>
    <xf numFmtId="0" fontId="49" fillId="0" borderId="75" xfId="0" applyFont="1" applyBorder="1" applyAlignment="1">
      <alignment horizontal="left" vertical="center" indent="1"/>
    </xf>
    <xf numFmtId="0" fontId="9" fillId="0" borderId="74" xfId="0" applyFont="1" applyBorder="1"/>
    <xf numFmtId="0" fontId="9" fillId="0" borderId="74" xfId="0" applyFont="1" applyBorder="1" applyAlignment="1">
      <alignment wrapText="1"/>
    </xf>
    <xf numFmtId="0" fontId="49" fillId="0" borderId="75" xfId="0" applyFont="1" applyBorder="1" applyAlignment="1">
      <alignment horizontal="left" vertical="center" wrapText="1" indent="2"/>
    </xf>
    <xf numFmtId="0" fontId="46" fillId="0" borderId="75" xfId="0" applyFont="1" applyBorder="1" applyAlignment="1">
      <alignment horizontal="left" vertical="center" wrapText="1" indent="2"/>
    </xf>
    <xf numFmtId="0" fontId="9" fillId="0" borderId="0" xfId="0" applyFont="1"/>
    <xf numFmtId="0" fontId="49" fillId="0" borderId="75" xfId="0" applyFont="1" applyBorder="1" applyAlignment="1">
      <alignment horizontal="left" vertical="center" wrapText="1" indent="1"/>
    </xf>
    <xf numFmtId="0" fontId="49" fillId="0" borderId="74" xfId="0" applyFont="1" applyBorder="1" applyAlignment="1">
      <alignment horizontal="left" vertical="center" indent="1"/>
    </xf>
    <xf numFmtId="0" fontId="47" fillId="0" borderId="76" xfId="0" applyFont="1" applyBorder="1" applyAlignment="1">
      <alignment horizontal="left" vertical="center" indent="1"/>
    </xf>
    <xf numFmtId="0" fontId="8" fillId="0" borderId="0" xfId="9"/>
    <xf numFmtId="0" fontId="8" fillId="0" borderId="0" xfId="9" quotePrefix="1" applyAlignment="1">
      <alignment wrapText="1"/>
    </xf>
    <xf numFmtId="0" fontId="8" fillId="0" borderId="0" xfId="9" applyAlignment="1">
      <alignment wrapText="1"/>
    </xf>
    <xf numFmtId="0" fontId="8" fillId="0" borderId="0" xfId="9" quotePrefix="1"/>
    <xf numFmtId="0" fontId="8" fillId="25" borderId="0" xfId="9" applyFill="1"/>
    <xf numFmtId="0" fontId="60" fillId="0" borderId="0" xfId="9" applyFont="1"/>
    <xf numFmtId="0" fontId="67" fillId="0" borderId="0" xfId="9" applyFont="1"/>
    <xf numFmtId="0" fontId="8" fillId="0" borderId="0" xfId="9" applyFill="1"/>
    <xf numFmtId="0" fontId="67" fillId="0" borderId="0" xfId="9" applyFont="1" applyAlignment="1">
      <alignment wrapText="1"/>
    </xf>
    <xf numFmtId="0" fontId="67" fillId="0" borderId="0" xfId="9" quotePrefix="1" applyFont="1"/>
    <xf numFmtId="0" fontId="9" fillId="0" borderId="0" xfId="9" applyFont="1"/>
    <xf numFmtId="0" fontId="67" fillId="0" borderId="0" xfId="9" applyFont="1" applyAlignment="1"/>
    <xf numFmtId="0" fontId="67" fillId="25" borderId="0" xfId="9" applyFont="1" applyFill="1"/>
    <xf numFmtId="0" fontId="7" fillId="0" borderId="0" xfId="9" applyFont="1"/>
    <xf numFmtId="0" fontId="6" fillId="25" borderId="0" xfId="9" applyFont="1" applyFill="1"/>
    <xf numFmtId="0" fontId="29" fillId="14" borderId="0" xfId="0" applyFont="1" applyFill="1" applyBorder="1" applyAlignment="1" applyProtection="1">
      <alignment horizontal="center" vertical="center" wrapText="1"/>
    </xf>
    <xf numFmtId="0" fontId="28" fillId="9" borderId="0" xfId="0" applyFont="1" applyFill="1" applyBorder="1" applyAlignment="1">
      <alignment horizontal="center" vertical="center" wrapText="1"/>
    </xf>
    <xf numFmtId="0" fontId="29" fillId="14" borderId="0" xfId="0" applyNumberFormat="1" applyFont="1" applyFill="1" applyBorder="1" applyAlignment="1" applyProtection="1">
      <alignment horizontal="center" vertical="center" wrapText="1"/>
      <protection hidden="1"/>
    </xf>
    <xf numFmtId="0" fontId="36" fillId="3" borderId="0" xfId="0" applyFont="1" applyFill="1" applyBorder="1" applyAlignment="1" applyProtection="1">
      <alignment horizontal="center" vertical="center"/>
    </xf>
    <xf numFmtId="0" fontId="30" fillId="6" borderId="0" xfId="0" applyNumberFormat="1" applyFont="1" applyFill="1" applyBorder="1" applyAlignment="1" applyProtection="1">
      <alignment horizontal="left" vertical="center" wrapText="1"/>
    </xf>
    <xf numFmtId="0" fontId="27" fillId="21" borderId="0" xfId="0" applyNumberFormat="1" applyFont="1" applyFill="1" applyBorder="1" applyAlignment="1" applyProtection="1">
      <alignment horizontal="center" vertical="center" wrapText="1"/>
    </xf>
    <xf numFmtId="0" fontId="27" fillId="9" borderId="0" xfId="0" applyNumberFormat="1" applyFont="1" applyFill="1" applyBorder="1" applyAlignment="1">
      <alignment horizontal="center" vertical="center" wrapText="1"/>
    </xf>
    <xf numFmtId="0" fontId="34" fillId="11" borderId="0" xfId="0" applyNumberFormat="1" applyFont="1" applyFill="1" applyBorder="1" applyAlignment="1">
      <alignment horizontal="center" vertical="center" wrapText="1"/>
    </xf>
    <xf numFmtId="49" fontId="34" fillId="2" borderId="0" xfId="0" applyNumberFormat="1" applyFont="1" applyFill="1" applyBorder="1" applyAlignment="1">
      <alignment horizontal="center" vertical="center" wrapText="1"/>
    </xf>
    <xf numFmtId="0" fontId="28" fillId="9" borderId="0" xfId="0" applyNumberFormat="1" applyFont="1" applyFill="1" applyBorder="1" applyAlignment="1" applyProtection="1">
      <alignment horizontal="center" vertical="center" wrapText="1"/>
      <protection hidden="1"/>
    </xf>
    <xf numFmtId="0" fontId="30" fillId="6" borderId="0" xfId="0" applyNumberFormat="1" applyFont="1" applyFill="1" applyBorder="1" applyAlignment="1" applyProtection="1">
      <alignment vertical="center" wrapText="1"/>
    </xf>
    <xf numFmtId="0" fontId="34" fillId="10" borderId="0" xfId="0" applyNumberFormat="1" applyFont="1" applyFill="1" applyBorder="1" applyAlignment="1">
      <alignment horizontal="center" vertical="center" wrapText="1"/>
    </xf>
    <xf numFmtId="49" fontId="34" fillId="2" borderId="0" xfId="0" applyNumberFormat="1" applyFont="1" applyFill="1" applyBorder="1" applyAlignment="1" applyProtection="1">
      <alignment horizontal="center" vertical="center" wrapText="1"/>
    </xf>
    <xf numFmtId="0" fontId="27" fillId="21" borderId="0" xfId="0" applyNumberFormat="1" applyFont="1" applyFill="1" applyBorder="1" applyAlignment="1" applyProtection="1">
      <alignment vertical="center" wrapText="1"/>
    </xf>
    <xf numFmtId="0" fontId="34" fillId="2" borderId="0" xfId="0" applyNumberFormat="1" applyFont="1" applyFill="1" applyBorder="1" applyAlignment="1" applyProtection="1">
      <alignment horizontal="center" vertical="center" wrapText="1"/>
    </xf>
    <xf numFmtId="49" fontId="34" fillId="12" borderId="0" xfId="0" applyNumberFormat="1" applyFont="1" applyFill="1" applyBorder="1" applyAlignment="1" applyProtection="1">
      <alignment horizontal="center" vertical="center" wrapText="1"/>
    </xf>
    <xf numFmtId="49" fontId="0" fillId="16" borderId="0" xfId="0" applyNumberFormat="1" applyFill="1" applyBorder="1" applyAlignment="1">
      <alignment horizontal="center"/>
    </xf>
    <xf numFmtId="49" fontId="27" fillId="7" borderId="0" xfId="0" applyNumberFormat="1" applyFont="1" applyFill="1" applyBorder="1" applyAlignment="1" applyProtection="1">
      <alignment vertical="center"/>
    </xf>
    <xf numFmtId="0" fontId="27" fillId="14" borderId="0" xfId="0" applyNumberFormat="1" applyFont="1" applyFill="1" applyBorder="1" applyAlignment="1" applyProtection="1">
      <alignment horizontal="center" vertical="center" wrapText="1"/>
      <protection hidden="1"/>
    </xf>
    <xf numFmtId="0" fontId="0" fillId="0" borderId="0" xfId="0" applyNumberFormat="1" applyBorder="1" applyAlignment="1">
      <alignment horizontal="center"/>
    </xf>
    <xf numFmtId="49" fontId="0" fillId="0" borderId="0" xfId="0" applyNumberFormat="1" applyBorder="1" applyAlignment="1">
      <alignment horizontal="center"/>
    </xf>
    <xf numFmtId="49" fontId="34" fillId="2" borderId="0" xfId="0" applyNumberFormat="1" applyFont="1" applyFill="1" applyBorder="1" applyAlignment="1" applyProtection="1">
      <alignment horizontal="center" vertical="center"/>
    </xf>
    <xf numFmtId="0" fontId="9" fillId="0" borderId="0" xfId="11"/>
    <xf numFmtId="0" fontId="9" fillId="0" borderId="0" xfId="11" applyAlignment="1">
      <alignment vertical="top"/>
    </xf>
    <xf numFmtId="0" fontId="9" fillId="0" borderId="0" xfId="11" applyAlignment="1">
      <alignment wrapText="1"/>
    </xf>
    <xf numFmtId="0" fontId="47" fillId="0" borderId="16" xfId="11" applyFont="1" applyBorder="1" applyAlignment="1">
      <alignment horizontal="left" vertical="center" wrapText="1" indent="1"/>
    </xf>
    <xf numFmtId="0" fontId="47" fillId="0" borderId="13" xfId="11" applyFont="1" applyBorder="1" applyAlignment="1">
      <alignment horizontal="left" vertical="center" wrapText="1" indent="1"/>
    </xf>
    <xf numFmtId="0" fontId="50" fillId="0" borderId="13" xfId="11" applyFont="1" applyBorder="1" applyAlignment="1">
      <alignment vertical="center" wrapText="1"/>
    </xf>
    <xf numFmtId="0" fontId="46" fillId="0" borderId="16" xfId="11" applyFont="1" applyBorder="1" applyAlignment="1">
      <alignment horizontal="left" vertical="center" wrapText="1" indent="1"/>
    </xf>
    <xf numFmtId="0" fontId="46" fillId="0" borderId="13" xfId="11" applyFont="1" applyBorder="1" applyAlignment="1">
      <alignment horizontal="left" vertical="center" wrapText="1" indent="1"/>
    </xf>
    <xf numFmtId="0" fontId="46" fillId="0" borderId="76" xfId="11" applyFont="1" applyBorder="1" applyAlignment="1">
      <alignment horizontal="left" vertical="center" wrapText="1" indent="1"/>
    </xf>
    <xf numFmtId="0" fontId="50" fillId="0" borderId="13" xfId="11" applyFont="1" applyBorder="1" applyAlignment="1">
      <alignment horizontal="left" vertical="center" wrapText="1"/>
    </xf>
    <xf numFmtId="0" fontId="47" fillId="0" borderId="74" xfId="11" applyFont="1" applyBorder="1" applyAlignment="1">
      <alignment horizontal="left" vertical="center" wrapText="1" indent="1"/>
    </xf>
    <xf numFmtId="0" fontId="51" fillId="0" borderId="13" xfId="11" applyFont="1" applyBorder="1" applyAlignment="1">
      <alignment vertical="center" wrapText="1"/>
    </xf>
    <xf numFmtId="0" fontId="49" fillId="0" borderId="13" xfId="11" applyFont="1" applyBorder="1" applyAlignment="1">
      <alignment vertical="center" wrapText="1"/>
    </xf>
    <xf numFmtId="0" fontId="62" fillId="0" borderId="13" xfId="11" applyFont="1" applyBorder="1" applyAlignment="1">
      <alignment vertical="center" wrapText="1"/>
    </xf>
    <xf numFmtId="0" fontId="51" fillId="0" borderId="16" xfId="11" applyFont="1" applyBorder="1" applyAlignment="1">
      <alignment vertical="center" wrapText="1"/>
    </xf>
    <xf numFmtId="0" fontId="49" fillId="0" borderId="74" xfId="11" applyFont="1" applyBorder="1" applyAlignment="1">
      <alignment vertical="center" wrapText="1"/>
    </xf>
    <xf numFmtId="0" fontId="43" fillId="0" borderId="16" xfId="11" applyFont="1" applyBorder="1" applyAlignment="1">
      <alignment vertical="center" wrapText="1"/>
    </xf>
    <xf numFmtId="0" fontId="49" fillId="0" borderId="75" xfId="11" applyFont="1" applyBorder="1" applyAlignment="1">
      <alignment vertical="center" wrapText="1"/>
    </xf>
    <xf numFmtId="0" fontId="49" fillId="0" borderId="76" xfId="11" applyFont="1" applyBorder="1" applyAlignment="1">
      <alignment vertical="center" wrapText="1"/>
    </xf>
    <xf numFmtId="0" fontId="61" fillId="0" borderId="13" xfId="11" applyFont="1" applyBorder="1" applyAlignment="1">
      <alignment vertical="center" wrapText="1"/>
    </xf>
    <xf numFmtId="0" fontId="61" fillId="0" borderId="16" xfId="11" applyFont="1" applyBorder="1" applyAlignment="1">
      <alignment vertical="center" wrapText="1"/>
    </xf>
    <xf numFmtId="0" fontId="43" fillId="0" borderId="0" xfId="11" applyFont="1" applyAlignment="1">
      <alignment vertical="center"/>
    </xf>
    <xf numFmtId="0" fontId="49" fillId="0" borderId="13" xfId="11" applyFont="1" applyBorder="1" applyAlignment="1">
      <alignment horizontal="left" vertical="center" wrapText="1"/>
    </xf>
    <xf numFmtId="0" fontId="61" fillId="0" borderId="6" xfId="11" applyFont="1" applyBorder="1" applyAlignment="1">
      <alignment vertical="center" wrapText="1"/>
    </xf>
    <xf numFmtId="0" fontId="49" fillId="0" borderId="16" xfId="11" applyFont="1" applyBorder="1" applyAlignment="1">
      <alignment vertical="center" wrapText="1"/>
    </xf>
    <xf numFmtId="0" fontId="49" fillId="0" borderId="0" xfId="0" applyFont="1" applyAlignment="1">
      <alignment horizontal="left" vertical="center" indent="4"/>
    </xf>
    <xf numFmtId="0" fontId="61" fillId="0" borderId="74" xfId="11" applyFont="1" applyBorder="1" applyAlignment="1">
      <alignment vertical="center" wrapText="1"/>
    </xf>
    <xf numFmtId="0" fontId="47" fillId="0" borderId="75" xfId="0" applyFont="1" applyBorder="1" applyAlignment="1">
      <alignment horizontal="left" vertical="center" indent="1"/>
    </xf>
    <xf numFmtId="0" fontId="70" fillId="0" borderId="75" xfId="0" applyFont="1" applyBorder="1" applyAlignment="1">
      <alignment horizontal="left" vertical="center" wrapText="1" indent="1"/>
    </xf>
    <xf numFmtId="0" fontId="47" fillId="0" borderId="75" xfId="0" applyFont="1" applyBorder="1" applyAlignment="1">
      <alignment horizontal="left" vertical="center" wrapText="1" indent="1"/>
    </xf>
    <xf numFmtId="0" fontId="49" fillId="0" borderId="75" xfId="0" applyFont="1" applyBorder="1" applyAlignment="1">
      <alignment horizontal="left" vertical="center" indent="2"/>
    </xf>
    <xf numFmtId="0" fontId="49" fillId="0" borderId="0" xfId="0" applyFont="1" applyAlignment="1">
      <alignment horizontal="left" vertical="center" wrapText="1" indent="4"/>
    </xf>
    <xf numFmtId="0" fontId="17" fillId="4" borderId="4" xfId="0" applyFont="1" applyFill="1" applyBorder="1" applyAlignment="1" applyProtection="1">
      <alignment horizontal="center" vertical="center" wrapText="1"/>
    </xf>
    <xf numFmtId="0" fontId="0" fillId="0" borderId="0" xfId="0" applyAlignment="1">
      <alignment horizontal="center"/>
    </xf>
    <xf numFmtId="0" fontId="0" fillId="2" borderId="0" xfId="0" applyFill="1" applyBorder="1" applyAlignment="1" applyProtection="1">
      <alignment horizontal="center" vertical="center"/>
    </xf>
    <xf numFmtId="0" fontId="0" fillId="2" borderId="0" xfId="0" applyFill="1" applyBorder="1" applyAlignment="1" applyProtection="1">
      <alignment horizontal="left" vertical="center" wrapText="1"/>
    </xf>
    <xf numFmtId="0" fontId="0" fillId="2" borderId="0" xfId="0" applyFill="1" applyBorder="1" applyAlignment="1" applyProtection="1">
      <alignment horizontal="center" vertical="center" wrapText="1"/>
    </xf>
    <xf numFmtId="4" fontId="0" fillId="2" borderId="0" xfId="0" applyNumberFormat="1" applyFill="1" applyBorder="1" applyAlignment="1" applyProtection="1">
      <alignment horizontal="center" vertical="center"/>
      <protection locked="0"/>
    </xf>
    <xf numFmtId="10" fontId="0" fillId="2" borderId="0" xfId="0" applyNumberFormat="1"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0" xfId="0" applyFill="1" applyBorder="1" applyAlignment="1" applyProtection="1">
      <alignment horizontal="center" vertical="center" wrapText="1"/>
      <protection locked="0"/>
    </xf>
    <xf numFmtId="0" fontId="0" fillId="2" borderId="0" xfId="0" applyFill="1" applyBorder="1" applyAlignment="1" applyProtection="1">
      <alignment horizontal="left" vertical="center" wrapText="1"/>
      <protection locked="0"/>
    </xf>
    <xf numFmtId="0" fontId="0" fillId="26" borderId="0" xfId="0" applyFill="1"/>
    <xf numFmtId="0" fontId="0" fillId="0" borderId="66" xfId="0" applyFill="1" applyBorder="1"/>
    <xf numFmtId="49" fontId="0" fillId="0" borderId="0" xfId="0" quotePrefix="1" applyNumberFormat="1" applyFont="1" applyFill="1" applyBorder="1" applyAlignment="1" applyProtection="1">
      <alignment horizontal="left" vertical="center" wrapText="1"/>
      <protection locked="0"/>
    </xf>
    <xf numFmtId="0" fontId="0" fillId="0" borderId="22" xfId="0" applyBorder="1" applyAlignment="1" applyProtection="1">
      <alignment vertical="center" wrapText="1"/>
      <protection locked="0"/>
    </xf>
    <xf numFmtId="0" fontId="0" fillId="0" borderId="0" xfId="0" applyAlignment="1">
      <alignment horizontal="center"/>
    </xf>
    <xf numFmtId="0" fontId="0" fillId="0" borderId="22" xfId="0" applyBorder="1" applyAlignment="1" applyProtection="1">
      <alignment vertical="center" wrapText="1"/>
      <protection locked="0"/>
    </xf>
    <xf numFmtId="0" fontId="73" fillId="2" borderId="0" xfId="0" applyFont="1" applyFill="1" applyBorder="1" applyAlignment="1" applyProtection="1">
      <alignment horizontal="center" vertical="center"/>
      <protection hidden="1"/>
    </xf>
    <xf numFmtId="49" fontId="16" fillId="0" borderId="0" xfId="0" quotePrefix="1" applyNumberFormat="1" applyFont="1" applyFill="1" applyBorder="1" applyAlignment="1" applyProtection="1">
      <alignment horizontal="left" vertical="center" wrapText="1"/>
      <protection locked="0"/>
    </xf>
    <xf numFmtId="49" fontId="15" fillId="2" borderId="0" xfId="0" applyNumberFormat="1" applyFont="1" applyFill="1" applyBorder="1" applyAlignment="1" applyProtection="1">
      <alignment horizontal="left" vertical="center" wrapText="1"/>
    </xf>
    <xf numFmtId="0" fontId="9" fillId="0" borderId="13" xfId="11" applyBorder="1" applyAlignment="1">
      <alignment vertical="center" wrapText="1"/>
    </xf>
    <xf numFmtId="0" fontId="9" fillId="0" borderId="74" xfId="11" applyBorder="1" applyAlignment="1">
      <alignment vertical="center" wrapText="1"/>
    </xf>
    <xf numFmtId="0" fontId="9" fillId="0" borderId="76" xfId="11" applyBorder="1" applyAlignment="1">
      <alignment vertical="center" wrapText="1"/>
    </xf>
    <xf numFmtId="0" fontId="9" fillId="0" borderId="6" xfId="11" applyBorder="1" applyAlignment="1">
      <alignment vertical="center" wrapText="1"/>
    </xf>
    <xf numFmtId="0" fontId="9" fillId="0" borderId="75" xfId="11" applyBorder="1" applyAlignment="1">
      <alignment vertical="center" wrapText="1"/>
    </xf>
    <xf numFmtId="0" fontId="43" fillId="0" borderId="1" xfId="11" applyFont="1" applyBorder="1" applyAlignment="1">
      <alignment vertical="center" wrapText="1"/>
    </xf>
    <xf numFmtId="0" fontId="43" fillId="0" borderId="0" xfId="11" applyFont="1" applyAlignment="1">
      <alignment vertical="center" wrapText="1"/>
    </xf>
    <xf numFmtId="0" fontId="0" fillId="0" borderId="0" xfId="0" applyAlignment="1">
      <alignment horizontal="center"/>
    </xf>
    <xf numFmtId="0" fontId="0" fillId="0" borderId="22" xfId="0" applyBorder="1" applyAlignment="1" applyProtection="1">
      <alignment vertical="center" wrapText="1"/>
      <protection locked="0"/>
    </xf>
    <xf numFmtId="0" fontId="43" fillId="0" borderId="76" xfId="11" applyFont="1" applyBorder="1" applyAlignment="1">
      <alignment vertical="center" wrapText="1"/>
    </xf>
    <xf numFmtId="0" fontId="43" fillId="0" borderId="75" xfId="11" applyFont="1" applyBorder="1" applyAlignment="1">
      <alignment vertical="center" wrapText="1"/>
    </xf>
    <xf numFmtId="0" fontId="43" fillId="0" borderId="74" xfId="11" applyFont="1" applyBorder="1" applyAlignment="1">
      <alignment vertical="center" wrapText="1"/>
    </xf>
    <xf numFmtId="0" fontId="30" fillId="6" borderId="38" xfId="0" applyNumberFormat="1" applyFont="1" applyFill="1" applyBorder="1" applyAlignment="1" applyProtection="1">
      <alignment horizontal="left" vertical="center" wrapText="1"/>
      <protection hidden="1"/>
    </xf>
    <xf numFmtId="0" fontId="27" fillId="9" borderId="24" xfId="0" applyNumberFormat="1" applyFont="1" applyFill="1" applyBorder="1" applyAlignment="1" applyProtection="1">
      <alignment horizontal="center" vertical="center" wrapText="1"/>
      <protection hidden="1"/>
    </xf>
    <xf numFmtId="0" fontId="27" fillId="9" borderId="39" xfId="0" applyNumberFormat="1" applyFont="1" applyFill="1" applyBorder="1" applyAlignment="1" applyProtection="1">
      <alignment horizontal="center" vertical="center" wrapText="1"/>
      <protection hidden="1"/>
    </xf>
    <xf numFmtId="2" fontId="34" fillId="11" borderId="27" xfId="0" applyNumberFormat="1" applyFont="1" applyFill="1" applyBorder="1" applyAlignment="1" applyProtection="1">
      <alignment horizontal="center" vertical="center" wrapText="1"/>
      <protection hidden="1"/>
    </xf>
    <xf numFmtId="49" fontId="34" fillId="11" borderId="27" xfId="0" applyNumberFormat="1" applyFont="1" applyFill="1" applyBorder="1" applyAlignment="1" applyProtection="1">
      <alignment horizontal="center" vertical="center" wrapText="1"/>
      <protection hidden="1"/>
    </xf>
    <xf numFmtId="49" fontId="34" fillId="11" borderId="27" xfId="0" applyNumberFormat="1" applyFont="1" applyFill="1" applyBorder="1" applyAlignment="1" applyProtection="1">
      <alignment vertical="center" wrapText="1"/>
      <protection hidden="1"/>
    </xf>
    <xf numFmtId="0" fontId="34" fillId="11" borderId="27" xfId="0" applyNumberFormat="1" applyFont="1" applyFill="1" applyBorder="1" applyAlignment="1" applyProtection="1">
      <alignment horizontal="center" vertical="center" wrapText="1"/>
      <protection hidden="1"/>
    </xf>
    <xf numFmtId="49" fontId="30" fillId="6" borderId="38" xfId="0" applyNumberFormat="1" applyFont="1" applyFill="1" applyBorder="1" applyAlignment="1" applyProtection="1">
      <alignment horizontal="left" vertical="center" wrapText="1"/>
      <protection hidden="1"/>
    </xf>
    <xf numFmtId="0" fontId="34" fillId="10" borderId="25" xfId="0" applyNumberFormat="1" applyFont="1" applyFill="1" applyBorder="1" applyAlignment="1" applyProtection="1">
      <alignment horizontal="center" vertical="center" wrapText="1"/>
      <protection hidden="1"/>
    </xf>
    <xf numFmtId="0" fontId="34" fillId="10" borderId="25" xfId="0" applyNumberFormat="1" applyFont="1" applyFill="1" applyBorder="1" applyAlignment="1" applyProtection="1">
      <alignment vertical="center" wrapText="1"/>
      <protection hidden="1"/>
    </xf>
    <xf numFmtId="0" fontId="34" fillId="11" borderId="33" xfId="0" applyNumberFormat="1" applyFont="1" applyFill="1" applyBorder="1" applyAlignment="1" applyProtection="1">
      <alignment horizontal="center" vertical="center" wrapText="1"/>
      <protection hidden="1"/>
    </xf>
    <xf numFmtId="49" fontId="21" fillId="8" borderId="0" xfId="0" applyNumberFormat="1" applyFont="1" applyFill="1" applyBorder="1" applyAlignment="1" applyProtection="1">
      <protection hidden="1"/>
    </xf>
    <xf numFmtId="0" fontId="27" fillId="21" borderId="31" xfId="0" applyNumberFormat="1" applyFont="1" applyFill="1" applyBorder="1" applyAlignment="1" applyProtection="1">
      <alignment vertical="center" wrapText="1"/>
      <protection hidden="1"/>
    </xf>
    <xf numFmtId="49" fontId="21" fillId="8" borderId="47" xfId="0" applyNumberFormat="1" applyFont="1" applyFill="1" applyBorder="1" applyAlignment="1" applyProtection="1">
      <protection hidden="1"/>
    </xf>
    <xf numFmtId="49" fontId="21" fillId="8" borderId="46" xfId="0" applyNumberFormat="1" applyFont="1" applyFill="1" applyBorder="1" applyAlignment="1" applyProtection="1">
      <protection hidden="1"/>
    </xf>
    <xf numFmtId="0" fontId="34" fillId="2" borderId="32" xfId="0" applyNumberFormat="1" applyFont="1" applyFill="1" applyBorder="1" applyAlignment="1" applyProtection="1">
      <alignment vertical="center" wrapText="1"/>
      <protection hidden="1"/>
    </xf>
    <xf numFmtId="0" fontId="34" fillId="2" borderId="32" xfId="0" applyNumberFormat="1" applyFont="1" applyFill="1" applyBorder="1" applyAlignment="1" applyProtection="1">
      <alignment horizontal="center" vertical="center" wrapText="1"/>
      <protection hidden="1"/>
    </xf>
    <xf numFmtId="0" fontId="34" fillId="2" borderId="26" xfId="0" applyNumberFormat="1" applyFont="1" applyFill="1" applyBorder="1" applyAlignment="1" applyProtection="1">
      <alignment horizontal="center" vertical="center" wrapText="1"/>
      <protection hidden="1"/>
    </xf>
    <xf numFmtId="0" fontId="34" fillId="15" borderId="27" xfId="0" applyNumberFormat="1" applyFont="1" applyFill="1" applyBorder="1" applyAlignment="1" applyProtection="1">
      <alignment vertical="center" wrapText="1"/>
      <protection hidden="1"/>
    </xf>
    <xf numFmtId="0" fontId="34" fillId="15" borderId="27" xfId="0" applyNumberFormat="1" applyFont="1" applyFill="1" applyBorder="1" applyAlignment="1" applyProtection="1">
      <alignment horizontal="center" vertical="center" wrapText="1"/>
      <protection hidden="1"/>
    </xf>
    <xf numFmtId="49" fontId="34" fillId="12" borderId="32" xfId="0" applyNumberFormat="1" applyFont="1" applyFill="1" applyBorder="1" applyAlignment="1" applyProtection="1">
      <alignment horizontal="center" vertical="center" wrapText="1"/>
      <protection hidden="1"/>
    </xf>
    <xf numFmtId="0" fontId="34" fillId="12" borderId="32" xfId="0" applyNumberFormat="1" applyFont="1" applyFill="1" applyBorder="1" applyAlignment="1" applyProtection="1">
      <alignment vertical="center" wrapText="1"/>
      <protection hidden="1"/>
    </xf>
    <xf numFmtId="0" fontId="34" fillId="12" borderId="32" xfId="0" applyNumberFormat="1" applyFont="1" applyFill="1" applyBorder="1" applyAlignment="1" applyProtection="1">
      <alignment horizontal="center" vertical="center" wrapText="1"/>
      <protection hidden="1"/>
    </xf>
    <xf numFmtId="49" fontId="35" fillId="8" borderId="47" xfId="0" applyNumberFormat="1" applyFont="1" applyFill="1" applyBorder="1" applyAlignment="1" applyProtection="1">
      <protection hidden="1"/>
    </xf>
    <xf numFmtId="49" fontId="35" fillId="8" borderId="46" xfId="0" applyNumberFormat="1" applyFont="1" applyFill="1" applyBorder="1" applyAlignment="1" applyProtection="1">
      <protection hidden="1"/>
    </xf>
    <xf numFmtId="49" fontId="27" fillId="7" borderId="47" xfId="0" applyNumberFormat="1" applyFont="1" applyFill="1" applyBorder="1" applyAlignment="1" applyProtection="1">
      <alignment vertical="center"/>
      <protection hidden="1"/>
    </xf>
    <xf numFmtId="49" fontId="27" fillId="7" borderId="46" xfId="0" applyNumberFormat="1" applyFont="1" applyFill="1" applyBorder="1" applyAlignment="1" applyProtection="1">
      <alignment vertical="center"/>
      <protection hidden="1"/>
    </xf>
    <xf numFmtId="0" fontId="34" fillId="2" borderId="33" xfId="0" applyNumberFormat="1" applyFont="1" applyFill="1" applyBorder="1" applyAlignment="1" applyProtection="1">
      <alignment vertical="center" wrapText="1"/>
      <protection hidden="1"/>
    </xf>
    <xf numFmtId="0" fontId="3" fillId="0" borderId="21" xfId="3" applyFont="1" applyBorder="1"/>
    <xf numFmtId="0" fontId="3" fillId="0" borderId="21" xfId="3" applyFont="1" applyBorder="1" applyAlignment="1">
      <alignment wrapText="1"/>
    </xf>
    <xf numFmtId="172" fontId="15" fillId="0" borderId="21" xfId="0" applyNumberFormat="1" applyFont="1" applyFill="1" applyBorder="1" applyAlignment="1" applyProtection="1">
      <alignment horizontal="center" vertical="center" wrapText="1"/>
      <protection locked="0"/>
    </xf>
    <xf numFmtId="173" fontId="0" fillId="0" borderId="21" xfId="0" applyNumberFormat="1" applyFont="1" applyBorder="1" applyAlignment="1" applyProtection="1">
      <alignment horizontal="center" vertical="center"/>
      <protection locked="0"/>
    </xf>
    <xf numFmtId="172" fontId="0" fillId="0" borderId="21" xfId="0" applyNumberFormat="1" applyFont="1" applyBorder="1" applyAlignment="1" applyProtection="1">
      <alignment horizontal="center" vertical="center"/>
      <protection locked="0"/>
    </xf>
    <xf numFmtId="172" fontId="0" fillId="2" borderId="21" xfId="0" applyNumberFormat="1" applyFill="1" applyBorder="1" applyAlignment="1" applyProtection="1">
      <alignment horizontal="center" vertical="center"/>
      <protection locked="0"/>
    </xf>
    <xf numFmtId="0" fontId="34" fillId="11" borderId="27" xfId="0" applyNumberFormat="1" applyFont="1" applyFill="1" applyBorder="1" applyAlignment="1" applyProtection="1">
      <alignment vertical="center" wrapText="1"/>
      <protection hidden="1"/>
    </xf>
    <xf numFmtId="0" fontId="2" fillId="0" borderId="21" xfId="3" applyFont="1" applyBorder="1" applyAlignment="1">
      <alignment wrapText="1"/>
    </xf>
    <xf numFmtId="2" fontId="34" fillId="15" borderId="27" xfId="0" applyNumberFormat="1" applyFont="1" applyFill="1" applyBorder="1" applyAlignment="1" applyProtection="1">
      <alignment horizontal="center" vertical="center" wrapText="1"/>
      <protection hidden="1"/>
    </xf>
    <xf numFmtId="49" fontId="34" fillId="15" borderId="27" xfId="0" applyNumberFormat="1" applyFont="1" applyFill="1" applyBorder="1" applyAlignment="1" applyProtection="1">
      <alignment horizontal="center" vertical="center" wrapText="1"/>
      <protection hidden="1"/>
    </xf>
    <xf numFmtId="0" fontId="34" fillId="15" borderId="0" xfId="0" applyNumberFormat="1" applyFont="1" applyFill="1" applyBorder="1" applyAlignment="1">
      <alignment horizontal="center" vertical="center" wrapText="1"/>
    </xf>
    <xf numFmtId="0" fontId="38" fillId="2" borderId="0" xfId="0" applyFont="1" applyFill="1"/>
    <xf numFmtId="0" fontId="26" fillId="2" borderId="0" xfId="0" applyFont="1" applyFill="1"/>
    <xf numFmtId="0" fontId="34" fillId="15" borderId="25" xfId="0" applyNumberFormat="1" applyFont="1" applyFill="1" applyBorder="1" applyAlignment="1" applyProtection="1">
      <alignment horizontal="center" vertical="center" wrapText="1"/>
      <protection hidden="1"/>
    </xf>
    <xf numFmtId="0" fontId="34" fillId="15" borderId="25" xfId="0" applyNumberFormat="1" applyFont="1" applyFill="1" applyBorder="1" applyAlignment="1" applyProtection="1">
      <alignment vertical="center" wrapText="1"/>
      <protection hidden="1"/>
    </xf>
    <xf numFmtId="0" fontId="34" fillId="15" borderId="33" xfId="0" applyNumberFormat="1" applyFont="1" applyFill="1" applyBorder="1" applyAlignment="1" applyProtection="1">
      <alignment horizontal="center" vertical="center" wrapText="1"/>
      <protection hidden="1"/>
    </xf>
    <xf numFmtId="0" fontId="0" fillId="16" borderId="0" xfId="0" applyFill="1"/>
    <xf numFmtId="0" fontId="34" fillId="16" borderId="27" xfId="0" applyNumberFormat="1" applyFont="1" applyFill="1" applyBorder="1" applyAlignment="1" applyProtection="1">
      <alignment horizontal="left" vertical="center" wrapText="1"/>
      <protection hidden="1"/>
    </xf>
    <xf numFmtId="49" fontId="34" fillId="27" borderId="0" xfId="0" applyNumberFormat="1" applyFont="1" applyFill="1" applyBorder="1" applyAlignment="1" applyProtection="1">
      <alignment horizontal="center" vertical="center"/>
    </xf>
    <xf numFmtId="0" fontId="21" fillId="16" borderId="0" xfId="0" applyFont="1" applyFill="1" applyProtection="1"/>
    <xf numFmtId="0" fontId="0" fillId="0" borderId="0" xfId="0" applyNumberFormat="1" applyAlignment="1"/>
    <xf numFmtId="0" fontId="75" fillId="0" borderId="0" xfId="0" applyFont="1"/>
    <xf numFmtId="0" fontId="1" fillId="0" borderId="21" xfId="3" applyFont="1" applyBorder="1"/>
    <xf numFmtId="0" fontId="1" fillId="0" borderId="21" xfId="3" applyFont="1" applyBorder="1" applyAlignment="1">
      <alignment wrapText="1"/>
    </xf>
    <xf numFmtId="0" fontId="0" fillId="0" borderId="0" xfId="0" applyFont="1" applyFill="1" applyAlignment="1" applyProtection="1">
      <alignment horizontal="center" vertical="center" wrapText="1"/>
    </xf>
    <xf numFmtId="0" fontId="43" fillId="0" borderId="76" xfId="11" applyFont="1" applyBorder="1" applyAlignment="1">
      <alignment horizontal="left" vertical="center" wrapText="1"/>
    </xf>
    <xf numFmtId="0" fontId="43" fillId="0" borderId="75" xfId="11" applyFont="1" applyBorder="1" applyAlignment="1">
      <alignment horizontal="left" vertical="center" wrapText="1"/>
    </xf>
    <xf numFmtId="0" fontId="43" fillId="0" borderId="74" xfId="11" applyFont="1" applyBorder="1" applyAlignment="1">
      <alignment horizontal="left" vertical="center" wrapText="1"/>
    </xf>
    <xf numFmtId="0" fontId="43" fillId="18" borderId="4" xfId="11" applyFont="1" applyFill="1" applyBorder="1" applyAlignment="1">
      <alignment vertical="center" wrapText="1"/>
    </xf>
    <xf numFmtId="0" fontId="43" fillId="18" borderId="3" xfId="11" applyFont="1" applyFill="1" applyBorder="1" applyAlignment="1">
      <alignment vertical="center" wrapText="1"/>
    </xf>
    <xf numFmtId="0" fontId="43" fillId="0" borderId="76" xfId="11" applyFont="1" applyBorder="1" applyAlignment="1">
      <alignment vertical="center" wrapText="1"/>
    </xf>
    <xf numFmtId="0" fontId="43" fillId="0" borderId="75" xfId="11" applyFont="1" applyBorder="1" applyAlignment="1">
      <alignment vertical="center" wrapText="1"/>
    </xf>
    <xf numFmtId="0" fontId="43" fillId="0" borderId="74" xfId="11" applyFont="1" applyBorder="1" applyAlignment="1">
      <alignment vertical="center" wrapText="1"/>
    </xf>
    <xf numFmtId="0" fontId="54" fillId="18" borderId="14" xfId="11" applyFont="1" applyFill="1" applyBorder="1" applyAlignment="1">
      <alignment vertical="center" wrapText="1"/>
    </xf>
    <xf numFmtId="0" fontId="54" fillId="18" borderId="16" xfId="11" applyFont="1" applyFill="1" applyBorder="1" applyAlignment="1">
      <alignment vertical="center" wrapText="1"/>
    </xf>
    <xf numFmtId="0" fontId="43" fillId="0" borderId="8" xfId="11" applyFont="1" applyBorder="1" applyAlignment="1">
      <alignment horizontal="left" vertical="center" wrapText="1"/>
    </xf>
    <xf numFmtId="0" fontId="43" fillId="0" borderId="13" xfId="11" applyFont="1" applyBorder="1" applyAlignment="1">
      <alignment horizontal="left" vertical="center" wrapText="1"/>
    </xf>
    <xf numFmtId="0" fontId="43" fillId="0" borderId="16" xfId="11" applyFont="1" applyBorder="1" applyAlignment="1">
      <alignment horizontal="left" vertical="center" wrapText="1"/>
    </xf>
    <xf numFmtId="0" fontId="12" fillId="3" borderId="4" xfId="1" applyFill="1" applyBorder="1" applyAlignment="1">
      <alignment vertical="center" wrapText="1"/>
    </xf>
    <xf numFmtId="0" fontId="12" fillId="3" borderId="3" xfId="1" applyFill="1" applyBorder="1" applyAlignment="1">
      <alignment vertical="center" wrapText="1"/>
    </xf>
    <xf numFmtId="0" fontId="51" fillId="18" borderId="4" xfId="11" applyFont="1" applyFill="1" applyBorder="1" applyAlignment="1">
      <alignment vertical="center" wrapText="1"/>
    </xf>
    <xf numFmtId="0" fontId="51" fillId="18" borderId="3" xfId="11" applyFont="1" applyFill="1" applyBorder="1" applyAlignment="1">
      <alignment vertical="center" wrapText="1"/>
    </xf>
    <xf numFmtId="0" fontId="52" fillId="0" borderId="76" xfId="11" applyFont="1" applyBorder="1" applyAlignment="1">
      <alignment vertical="center" wrapText="1"/>
    </xf>
    <xf numFmtId="0" fontId="52" fillId="0" borderId="75" xfId="11" applyFont="1" applyBorder="1" applyAlignment="1">
      <alignment vertical="center" wrapText="1"/>
    </xf>
    <xf numFmtId="0" fontId="52" fillId="0" borderId="74" xfId="11" applyFont="1" applyBorder="1" applyAlignment="1">
      <alignment vertical="center" wrapText="1"/>
    </xf>
    <xf numFmtId="0" fontId="43" fillId="0" borderId="76" xfId="11" applyFont="1" applyBorder="1" applyAlignment="1">
      <alignment horizontal="left" wrapText="1"/>
    </xf>
    <xf numFmtId="0" fontId="43" fillId="0" borderId="75" xfId="11" applyFont="1" applyBorder="1" applyAlignment="1">
      <alignment horizontal="left" wrapText="1"/>
    </xf>
    <xf numFmtId="0" fontId="43" fillId="0" borderId="74" xfId="11" applyFont="1" applyBorder="1" applyAlignment="1">
      <alignment horizontal="left" wrapText="1"/>
    </xf>
    <xf numFmtId="0" fontId="49" fillId="18" borderId="4" xfId="11" applyFont="1" applyFill="1" applyBorder="1" applyAlignment="1">
      <alignment vertical="center" wrapText="1"/>
    </xf>
    <xf numFmtId="0" fontId="49" fillId="18" borderId="3" xfId="11" applyFont="1" applyFill="1" applyBorder="1" applyAlignment="1">
      <alignment vertical="center" wrapText="1"/>
    </xf>
    <xf numFmtId="0" fontId="46" fillId="0" borderId="14" xfId="11" applyFont="1" applyBorder="1" applyAlignment="1">
      <alignment horizontal="left" vertical="top" wrapText="1"/>
    </xf>
    <xf numFmtId="0" fontId="46" fillId="0" borderId="16" xfId="11" applyFont="1" applyBorder="1" applyAlignment="1">
      <alignment horizontal="left" vertical="top" wrapText="1"/>
    </xf>
    <xf numFmtId="0" fontId="46" fillId="0" borderId="4" xfId="11" applyFont="1" applyBorder="1" applyAlignment="1">
      <alignment horizontal="left" vertical="top" wrapText="1"/>
    </xf>
    <xf numFmtId="0" fontId="46" fillId="0" borderId="3" xfId="11" applyFont="1" applyBorder="1" applyAlignment="1">
      <alignment horizontal="left" vertical="top" wrapText="1"/>
    </xf>
    <xf numFmtId="0" fontId="43" fillId="16" borderId="4" xfId="11" applyFont="1" applyFill="1" applyBorder="1" applyAlignment="1">
      <alignment vertical="center" wrapText="1"/>
    </xf>
    <xf numFmtId="0" fontId="43" fillId="16" borderId="3" xfId="11" applyFont="1" applyFill="1" applyBorder="1" applyAlignment="1">
      <alignment vertical="center" wrapText="1"/>
    </xf>
    <xf numFmtId="0" fontId="46" fillId="0" borderId="1" xfId="11" applyFont="1" applyBorder="1" applyAlignment="1">
      <alignment horizontal="left" vertical="top" wrapText="1"/>
    </xf>
    <xf numFmtId="0" fontId="46" fillId="0" borderId="13" xfId="11" applyFont="1" applyBorder="1" applyAlignment="1">
      <alignment horizontal="left" vertical="top" wrapText="1"/>
    </xf>
    <xf numFmtId="0" fontId="46" fillId="0" borderId="2" xfId="11" applyFont="1" applyBorder="1" applyAlignment="1">
      <alignment horizontal="left" vertical="center" wrapText="1"/>
    </xf>
    <xf numFmtId="0" fontId="46" fillId="0" borderId="3" xfId="11" applyFont="1" applyBorder="1" applyAlignment="1">
      <alignment horizontal="left" vertical="center" wrapText="1"/>
    </xf>
    <xf numFmtId="0" fontId="46" fillId="0" borderId="2" xfId="11" applyFont="1" applyBorder="1" applyAlignment="1">
      <alignment horizontal="left" vertical="top" wrapText="1"/>
    </xf>
    <xf numFmtId="0" fontId="63" fillId="0" borderId="2" xfId="1" applyFont="1" applyBorder="1" applyAlignment="1">
      <alignment horizontal="left" vertical="center" wrapText="1"/>
    </xf>
    <xf numFmtId="0" fontId="65" fillId="0" borderId="3" xfId="1" applyFont="1" applyBorder="1" applyAlignment="1">
      <alignment horizontal="left" vertical="center" wrapText="1"/>
    </xf>
    <xf numFmtId="0" fontId="43" fillId="0" borderId="0" xfId="11" applyFont="1" applyAlignment="1">
      <alignment horizontal="center" vertical="center"/>
    </xf>
    <xf numFmtId="0" fontId="46" fillId="0" borderId="4" xfId="11" applyFont="1" applyBorder="1" applyAlignment="1">
      <alignment horizontal="left" vertical="center" wrapText="1"/>
    </xf>
    <xf numFmtId="0" fontId="63" fillId="0" borderId="4" xfId="1" applyFont="1" applyBorder="1" applyAlignment="1">
      <alignment horizontal="left" vertical="center" wrapText="1"/>
    </xf>
    <xf numFmtId="0" fontId="46" fillId="0" borderId="7" xfId="11" applyFont="1" applyBorder="1" applyAlignment="1">
      <alignment horizontal="left" vertical="top" wrapText="1"/>
    </xf>
    <xf numFmtId="0" fontId="46" fillId="0" borderId="8" xfId="11" applyFont="1" applyBorder="1" applyAlignment="1">
      <alignment horizontal="left" vertical="top" wrapText="1"/>
    </xf>
    <xf numFmtId="0" fontId="17" fillId="4" borderId="7" xfId="0" applyFont="1" applyFill="1" applyBorder="1" applyAlignment="1" applyProtection="1">
      <alignment horizontal="center" vertical="center"/>
    </xf>
    <xf numFmtId="0" fontId="17" fillId="4" borderId="17" xfId="0" applyFont="1" applyFill="1" applyBorder="1" applyAlignment="1" applyProtection="1">
      <alignment horizontal="center" vertical="center"/>
    </xf>
    <xf numFmtId="0" fontId="17" fillId="4" borderId="8" xfId="0" applyFont="1" applyFill="1" applyBorder="1" applyAlignment="1" applyProtection="1">
      <alignment horizontal="center" vertical="center"/>
    </xf>
    <xf numFmtId="0" fontId="17" fillId="4" borderId="14" xfId="0" applyFont="1" applyFill="1" applyBorder="1" applyAlignment="1" applyProtection="1">
      <alignment horizontal="center" vertical="center"/>
    </xf>
    <xf numFmtId="0" fontId="17" fillId="4" borderId="15" xfId="0" applyFont="1" applyFill="1" applyBorder="1" applyAlignment="1" applyProtection="1">
      <alignment horizontal="center" vertical="center"/>
    </xf>
    <xf numFmtId="0" fontId="17" fillId="4" borderId="16" xfId="0" applyFont="1" applyFill="1" applyBorder="1" applyAlignment="1" applyProtection="1">
      <alignment horizontal="center" vertical="center"/>
    </xf>
    <xf numFmtId="0" fontId="17" fillId="4" borderId="4" xfId="0" applyFont="1" applyFill="1" applyBorder="1" applyAlignment="1" applyProtection="1">
      <alignment horizontal="center" vertical="center"/>
    </xf>
    <xf numFmtId="0" fontId="17" fillId="4" borderId="2" xfId="0" applyFont="1" applyFill="1" applyBorder="1" applyAlignment="1" applyProtection="1">
      <alignment horizontal="center" vertical="center"/>
    </xf>
    <xf numFmtId="0" fontId="21" fillId="0" borderId="0"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xf>
    <xf numFmtId="0" fontId="17" fillId="3" borderId="2" xfId="0" applyFont="1" applyFill="1" applyBorder="1" applyAlignment="1" applyProtection="1">
      <alignment horizontal="center" vertical="center"/>
    </xf>
    <xf numFmtId="0" fontId="17" fillId="6" borderId="6"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0" fillId="0" borderId="0" xfId="0" applyFont="1" applyFill="1" applyAlignment="1" applyProtection="1">
      <alignment horizontal="center" vertical="center" wrapText="1"/>
    </xf>
    <xf numFmtId="0" fontId="17" fillId="4" borderId="5" xfId="0" applyFont="1" applyFill="1" applyBorder="1" applyAlignment="1" applyProtection="1">
      <alignment horizontal="center" vertical="center"/>
    </xf>
    <xf numFmtId="0" fontId="17" fillId="4" borderId="18" xfId="0" applyFont="1" applyFill="1" applyBorder="1" applyAlignment="1" applyProtection="1">
      <alignment horizontal="center" vertical="center"/>
    </xf>
    <xf numFmtId="0" fontId="20" fillId="4" borderId="1" xfId="0" applyFont="1" applyFill="1" applyBorder="1" applyAlignment="1" applyProtection="1">
      <alignment horizontal="center" vertical="center"/>
      <protection hidden="1"/>
    </xf>
    <xf numFmtId="0" fontId="20" fillId="4" borderId="0" xfId="0" applyFont="1" applyFill="1" applyBorder="1" applyAlignment="1" applyProtection="1">
      <alignment horizontal="center" vertical="center"/>
      <protection hidden="1"/>
    </xf>
    <xf numFmtId="0" fontId="20" fillId="4" borderId="70" xfId="0" applyFont="1" applyFill="1" applyBorder="1" applyAlignment="1" applyProtection="1">
      <alignment horizontal="center" vertical="center"/>
      <protection hidden="1"/>
    </xf>
    <xf numFmtId="0" fontId="20" fillId="4" borderId="71" xfId="0" applyFont="1" applyFill="1" applyBorder="1" applyAlignment="1" applyProtection="1">
      <alignment horizontal="center" vertical="center"/>
      <protection hidden="1"/>
    </xf>
    <xf numFmtId="0" fontId="0" fillId="0" borderId="0" xfId="0" applyAlignment="1">
      <alignment horizontal="center"/>
    </xf>
    <xf numFmtId="0" fontId="15" fillId="0" borderId="55" xfId="0" applyNumberFormat="1" applyFont="1" applyFill="1" applyBorder="1" applyAlignment="1" applyProtection="1">
      <alignment horizontal="center" vertical="center" wrapText="1"/>
      <protection locked="0"/>
    </xf>
    <xf numFmtId="0" fontId="15" fillId="0" borderId="22" xfId="0" applyNumberFormat="1" applyFont="1" applyFill="1" applyBorder="1" applyAlignment="1" applyProtection="1">
      <alignment horizontal="center" vertical="center" wrapText="1"/>
      <protection locked="0"/>
    </xf>
    <xf numFmtId="0" fontId="15" fillId="0" borderId="55" xfId="0" applyNumberFormat="1" applyFont="1" applyFill="1" applyBorder="1" applyAlignment="1" applyProtection="1">
      <alignment horizontal="left" vertical="center" wrapText="1"/>
      <protection locked="0"/>
    </xf>
    <xf numFmtId="0" fontId="15" fillId="0" borderId="22" xfId="0" applyNumberFormat="1" applyFont="1" applyFill="1" applyBorder="1" applyAlignment="1" applyProtection="1">
      <alignment horizontal="left" vertical="center" wrapText="1"/>
      <protection locked="0"/>
    </xf>
    <xf numFmtId="168" fontId="15" fillId="0" borderId="59" xfId="0" applyNumberFormat="1" applyFont="1" applyFill="1" applyBorder="1" applyAlignment="1" applyProtection="1">
      <alignment horizontal="center" vertical="center" wrapText="1"/>
      <protection locked="0"/>
    </xf>
    <xf numFmtId="168" fontId="15" fillId="0" borderId="22" xfId="0" applyNumberFormat="1" applyFont="1" applyFill="1" applyBorder="1" applyAlignment="1" applyProtection="1">
      <alignment horizontal="center" vertical="center" wrapText="1"/>
      <protection locked="0"/>
    </xf>
    <xf numFmtId="0" fontId="0" fillId="6" borderId="53" xfId="0" applyNumberFormat="1" applyFont="1" applyFill="1" applyBorder="1" applyAlignment="1" applyProtection="1">
      <alignment horizontal="center" vertical="center" wrapText="1"/>
    </xf>
    <xf numFmtId="0" fontId="0" fillId="6" borderId="54" xfId="0" applyNumberFormat="1" applyFont="1" applyFill="1" applyBorder="1" applyAlignment="1" applyProtection="1">
      <alignment horizontal="center" vertical="center" wrapText="1"/>
    </xf>
    <xf numFmtId="0" fontId="0" fillId="6" borderId="60" xfId="0" applyNumberFormat="1" applyFont="1" applyFill="1" applyBorder="1" applyAlignment="1" applyProtection="1">
      <alignment horizontal="center" vertical="center" wrapText="1"/>
    </xf>
    <xf numFmtId="0" fontId="0" fillId="6" borderId="55" xfId="0" applyNumberFormat="1" applyFont="1" applyFill="1" applyBorder="1" applyAlignment="1" applyProtection="1">
      <alignment horizontal="center" vertical="center" wrapText="1"/>
      <protection locked="0"/>
    </xf>
    <xf numFmtId="0" fontId="0" fillId="6" borderId="22" xfId="0" applyNumberFormat="1" applyFont="1" applyFill="1" applyBorder="1" applyAlignment="1" applyProtection="1">
      <alignment horizontal="center" vertical="center" wrapText="1"/>
      <protection locked="0"/>
    </xf>
    <xf numFmtId="0" fontId="0" fillId="6" borderId="113" xfId="0" applyNumberFormat="1" applyFont="1" applyFill="1" applyBorder="1" applyAlignment="1" applyProtection="1">
      <alignment horizontal="center" vertical="center" wrapText="1"/>
    </xf>
    <xf numFmtId="0" fontId="0" fillId="6" borderId="114" xfId="0" applyNumberFormat="1" applyFont="1" applyFill="1" applyBorder="1" applyAlignment="1" applyProtection="1">
      <alignment horizontal="center" vertical="center" wrapText="1"/>
    </xf>
    <xf numFmtId="0" fontId="0" fillId="6" borderId="115" xfId="0" applyNumberFormat="1" applyFont="1" applyFill="1" applyBorder="1" applyAlignment="1" applyProtection="1">
      <alignment horizontal="center" vertical="center" wrapText="1"/>
    </xf>
    <xf numFmtId="170" fontId="15" fillId="0" borderId="55" xfId="0" applyNumberFormat="1" applyFont="1" applyFill="1" applyBorder="1" applyAlignment="1" applyProtection="1">
      <alignment horizontal="center" vertical="center" wrapText="1"/>
      <protection locked="0"/>
    </xf>
    <xf numFmtId="170" fontId="15" fillId="0" borderId="22" xfId="0" applyNumberFormat="1" applyFont="1" applyFill="1" applyBorder="1" applyAlignment="1" applyProtection="1">
      <alignment horizontal="center" vertical="center" wrapText="1"/>
      <protection locked="0"/>
    </xf>
    <xf numFmtId="168" fontId="15" fillId="0" borderId="55" xfId="0" applyNumberFormat="1" applyFont="1" applyFill="1" applyBorder="1" applyAlignment="1" applyProtection="1">
      <alignment horizontal="center" vertical="center" wrapText="1"/>
      <protection locked="0"/>
    </xf>
    <xf numFmtId="0" fontId="0" fillId="6" borderId="56" xfId="0" applyNumberFormat="1" applyFont="1" applyFill="1" applyBorder="1" applyAlignment="1" applyProtection="1">
      <alignment horizontal="center" vertical="center" wrapText="1"/>
      <protection hidden="1"/>
    </xf>
    <xf numFmtId="0" fontId="0" fillId="6" borderId="57" xfId="0" applyNumberFormat="1" applyFont="1" applyFill="1" applyBorder="1" applyAlignment="1" applyProtection="1">
      <alignment horizontal="center" vertical="center" wrapText="1"/>
      <protection hidden="1"/>
    </xf>
    <xf numFmtId="0" fontId="20" fillId="4" borderId="7" xfId="0" applyFont="1" applyFill="1" applyBorder="1" applyAlignment="1" applyProtection="1">
      <alignment horizontal="center" vertical="center"/>
    </xf>
    <xf numFmtId="0" fontId="20" fillId="4" borderId="17" xfId="0" applyFont="1" applyFill="1" applyBorder="1" applyAlignment="1" applyProtection="1">
      <alignment horizontal="center" vertical="center"/>
    </xf>
    <xf numFmtId="0" fontId="20" fillId="4" borderId="8" xfId="0" applyFont="1" applyFill="1" applyBorder="1" applyAlignment="1" applyProtection="1">
      <alignment horizontal="center" vertical="center"/>
    </xf>
    <xf numFmtId="0" fontId="20" fillId="4" borderId="14" xfId="0" applyFont="1" applyFill="1" applyBorder="1" applyAlignment="1" applyProtection="1">
      <alignment horizontal="center" vertical="center"/>
    </xf>
    <xf numFmtId="0" fontId="20" fillId="4" borderId="15" xfId="0" applyFont="1" applyFill="1" applyBorder="1" applyAlignment="1" applyProtection="1">
      <alignment horizontal="center" vertical="center"/>
    </xf>
    <xf numFmtId="0" fontId="20" fillId="4" borderId="16" xfId="0" applyFont="1" applyFill="1" applyBorder="1" applyAlignment="1" applyProtection="1">
      <alignment horizontal="center" vertical="center"/>
    </xf>
    <xf numFmtId="0" fontId="0" fillId="17" borderId="21" xfId="0" applyFill="1" applyBorder="1" applyAlignment="1"/>
    <xf numFmtId="0" fontId="0" fillId="0" borderId="55" xfId="0" applyFont="1" applyBorder="1" applyAlignment="1" applyProtection="1">
      <alignment horizontal="left" vertical="center" wrapText="1"/>
      <protection locked="0"/>
    </xf>
    <xf numFmtId="0" fontId="0" fillId="0" borderId="22" xfId="0" applyFont="1" applyBorder="1" applyAlignment="1" applyProtection="1">
      <alignment horizontal="left" vertical="center" wrapText="1"/>
      <protection locked="0"/>
    </xf>
    <xf numFmtId="0" fontId="0" fillId="5" borderId="55" xfId="4" applyFont="1" applyFill="1" applyBorder="1" applyAlignment="1" applyProtection="1">
      <alignment horizontal="center" vertical="center" wrapText="1"/>
      <protection hidden="1"/>
    </xf>
    <xf numFmtId="0" fontId="0" fillId="5" borderId="22" xfId="4" applyFont="1" applyFill="1" applyBorder="1" applyAlignment="1" applyProtection="1">
      <alignment horizontal="center" vertical="center" wrapText="1"/>
      <protection hidden="1"/>
    </xf>
    <xf numFmtId="168" fontId="0" fillId="0" borderId="59" xfId="0" applyNumberFormat="1" applyFont="1" applyBorder="1" applyAlignment="1" applyProtection="1">
      <alignment horizontal="center" vertical="center"/>
      <protection locked="0"/>
    </xf>
    <xf numFmtId="168" fontId="0" fillId="0" borderId="60" xfId="0" applyNumberFormat="1" applyFont="1" applyBorder="1" applyAlignment="1" applyProtection="1">
      <alignment horizontal="center" vertical="center"/>
      <protection locked="0"/>
    </xf>
    <xf numFmtId="0" fontId="0" fillId="0" borderId="58" xfId="0" applyFont="1" applyBorder="1" applyAlignment="1" applyProtection="1">
      <alignment horizontal="center" vertical="center"/>
      <protection locked="0"/>
    </xf>
    <xf numFmtId="0" fontId="0" fillId="0" borderId="68" xfId="0" applyFont="1" applyBorder="1" applyAlignment="1" applyProtection="1">
      <alignment horizontal="center" vertical="center"/>
      <protection locked="0"/>
    </xf>
    <xf numFmtId="170" fontId="0" fillId="0" borderId="55" xfId="0" applyNumberFormat="1" applyFont="1" applyBorder="1" applyAlignment="1" applyProtection="1">
      <alignment horizontal="center" vertical="center"/>
      <protection locked="0"/>
    </xf>
    <xf numFmtId="170" fontId="0" fillId="0" borderId="22" xfId="0" applyNumberFormat="1" applyFont="1" applyBorder="1" applyAlignment="1" applyProtection="1">
      <alignment horizontal="center" vertical="center"/>
      <protection locked="0"/>
    </xf>
    <xf numFmtId="0" fontId="0" fillId="0" borderId="55" xfId="0" applyFont="1" applyBorder="1" applyAlignment="1" applyProtection="1">
      <alignment horizontal="center" vertical="center" wrapText="1"/>
      <protection locked="0"/>
    </xf>
    <xf numFmtId="0" fontId="0" fillId="0" borderId="22" xfId="0" applyFont="1" applyBorder="1" applyAlignment="1" applyProtection="1">
      <alignment horizontal="center" vertical="center" wrapText="1"/>
      <protection locked="0"/>
    </xf>
    <xf numFmtId="0" fontId="0" fillId="0" borderId="59" xfId="0" applyFont="1" applyBorder="1" applyAlignment="1" applyProtection="1">
      <alignment horizontal="left" vertical="center"/>
      <protection locked="0"/>
    </xf>
    <xf numFmtId="0" fontId="0" fillId="0" borderId="22" xfId="0" applyFont="1" applyBorder="1" applyAlignment="1" applyProtection="1">
      <alignment horizontal="left" vertical="center"/>
      <protection locked="0"/>
    </xf>
    <xf numFmtId="173" fontId="0" fillId="0" borderId="55" xfId="0" applyNumberFormat="1" applyFont="1" applyBorder="1" applyAlignment="1" applyProtection="1">
      <alignment horizontal="center" vertical="center"/>
      <protection locked="0"/>
    </xf>
    <xf numFmtId="173" fontId="0" fillId="0" borderId="22" xfId="0" applyNumberFormat="1" applyFont="1" applyBorder="1" applyAlignment="1" applyProtection="1">
      <alignment horizontal="center" vertical="center"/>
      <protection locked="0"/>
    </xf>
    <xf numFmtId="0" fontId="0" fillId="0" borderId="59" xfId="0" applyFont="1" applyBorder="1" applyAlignment="1" applyProtection="1">
      <alignment horizontal="left" vertical="center" wrapText="1"/>
      <protection locked="0"/>
    </xf>
    <xf numFmtId="0" fontId="0" fillId="6" borderId="56" xfId="0" applyNumberFormat="1" applyFont="1" applyFill="1" applyBorder="1" applyAlignment="1" applyProtection="1">
      <alignment horizontal="center" vertical="center" wrapText="1"/>
    </xf>
    <xf numFmtId="0" fontId="0" fillId="6" borderId="57" xfId="0" applyNumberFormat="1" applyFont="1" applyFill="1" applyBorder="1" applyAlignment="1" applyProtection="1">
      <alignment horizontal="center" vertical="center" wrapText="1"/>
    </xf>
    <xf numFmtId="168" fontId="0" fillId="0" borderId="55" xfId="0" applyNumberFormat="1" applyBorder="1" applyAlignment="1" applyProtection="1">
      <alignment horizontal="center" vertical="center"/>
      <protection locked="0"/>
    </xf>
    <xf numFmtId="168" fontId="0" fillId="0" borderId="22" xfId="0" applyNumberFormat="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55" xfId="0" applyBorder="1" applyAlignment="1" applyProtection="1">
      <alignment horizontal="left" vertical="center" wrapText="1"/>
      <protection locked="0"/>
    </xf>
    <xf numFmtId="0" fontId="0" fillId="0" borderId="22" xfId="0" applyBorder="1" applyAlignment="1" applyProtection="1">
      <alignment horizontal="left" vertical="center" wrapText="1"/>
      <protection locked="0"/>
    </xf>
    <xf numFmtId="0" fontId="0" fillId="0" borderId="55" xfId="0" applyBorder="1" applyAlignment="1" applyProtection="1">
      <alignment vertical="center" wrapText="1"/>
      <protection locked="0"/>
    </xf>
    <xf numFmtId="0" fontId="0" fillId="0" borderId="22" xfId="0" applyBorder="1" applyAlignment="1" applyProtection="1">
      <alignment vertical="center" wrapText="1"/>
      <protection locked="0"/>
    </xf>
    <xf numFmtId="0" fontId="0" fillId="6" borderId="56" xfId="0" applyNumberFormat="1" applyFont="1" applyFill="1" applyBorder="1" applyAlignment="1" applyProtection="1">
      <alignment horizontal="center" vertical="center" wrapText="1"/>
      <protection locked="0"/>
    </xf>
    <xf numFmtId="0" fontId="0" fillId="6" borderId="57" xfId="0" applyNumberFormat="1" applyFont="1" applyFill="1" applyBorder="1" applyAlignment="1" applyProtection="1">
      <alignment horizontal="center" vertical="center" wrapText="1"/>
      <protection locked="0"/>
    </xf>
    <xf numFmtId="0" fontId="42" fillId="5" borderId="55" xfId="4" applyFont="1" applyFill="1" applyBorder="1" applyAlignment="1" applyProtection="1">
      <alignment horizontal="center" vertical="center" wrapText="1"/>
      <protection hidden="1"/>
    </xf>
    <xf numFmtId="0" fontId="42" fillId="5" borderId="22" xfId="4" applyFont="1" applyFill="1" applyBorder="1" applyAlignment="1" applyProtection="1">
      <alignment horizontal="center" vertical="center" wrapText="1"/>
      <protection hidden="1"/>
    </xf>
    <xf numFmtId="0" fontId="43" fillId="17" borderId="21" xfId="0" applyFont="1" applyFill="1" applyBorder="1" applyAlignment="1">
      <alignment horizontal="center" vertical="center"/>
    </xf>
    <xf numFmtId="0" fontId="43" fillId="17" borderId="50" xfId="0" applyFont="1" applyFill="1" applyBorder="1" applyAlignment="1">
      <alignment horizontal="center" vertical="center"/>
    </xf>
    <xf numFmtId="0" fontId="43" fillId="17" borderId="51" xfId="0" applyFont="1" applyFill="1" applyBorder="1" applyAlignment="1">
      <alignment horizontal="center" vertical="center"/>
    </xf>
    <xf numFmtId="0" fontId="43" fillId="17" borderId="69" xfId="0" applyFont="1" applyFill="1" applyBorder="1" applyAlignment="1">
      <alignment horizontal="center" vertical="center"/>
    </xf>
    <xf numFmtId="0" fontId="0" fillId="0" borderId="0" xfId="0" applyBorder="1" applyAlignment="1">
      <alignment horizontal="center"/>
    </xf>
    <xf numFmtId="0" fontId="44" fillId="4" borderId="0" xfId="0" applyFont="1" applyFill="1" applyBorder="1" applyAlignment="1" applyProtection="1">
      <alignment horizontal="center" vertical="center" wrapText="1"/>
    </xf>
    <xf numFmtId="0" fontId="45" fillId="4" borderId="0" xfId="0" applyFont="1" applyFill="1" applyAlignment="1">
      <alignment horizontal="center" vertical="center"/>
    </xf>
    <xf numFmtId="0" fontId="0" fillId="2" borderId="83" xfId="0" applyFill="1" applyBorder="1" applyAlignment="1">
      <alignment horizontal="center"/>
    </xf>
    <xf numFmtId="0" fontId="0" fillId="2" borderId="55" xfId="0" applyFill="1" applyBorder="1" applyAlignment="1" applyProtection="1">
      <alignment horizontal="left" vertical="center" wrapText="1"/>
    </xf>
    <xf numFmtId="0" fontId="0" fillId="2" borderId="22" xfId="0" applyFill="1" applyBorder="1" applyAlignment="1" applyProtection="1">
      <alignment horizontal="left" vertical="center" wrapText="1"/>
    </xf>
    <xf numFmtId="0" fontId="0" fillId="2" borderId="55" xfId="0" applyFill="1" applyBorder="1" applyAlignment="1" applyProtection="1">
      <alignment horizontal="left" vertical="center" wrapText="1"/>
      <protection locked="0"/>
    </xf>
    <xf numFmtId="0" fontId="0" fillId="2" borderId="22" xfId="0" applyFill="1" applyBorder="1" applyAlignment="1" applyProtection="1">
      <alignment horizontal="left" vertical="center" wrapText="1"/>
      <protection locked="0"/>
    </xf>
    <xf numFmtId="0" fontId="18" fillId="4" borderId="50" xfId="0" applyFont="1" applyFill="1" applyBorder="1" applyAlignment="1" applyProtection="1">
      <alignment horizontal="center" vertical="center"/>
    </xf>
    <xf numFmtId="0" fontId="18" fillId="4" borderId="51" xfId="0" applyFont="1" applyFill="1" applyBorder="1" applyAlignment="1" applyProtection="1">
      <alignment horizontal="center" vertical="center"/>
    </xf>
    <xf numFmtId="10" fontId="0" fillId="2" borderId="55" xfId="0" applyNumberFormat="1" applyFill="1" applyBorder="1" applyAlignment="1" applyProtection="1">
      <alignment horizontal="center" vertical="center"/>
      <protection locked="0"/>
    </xf>
    <xf numFmtId="10" fontId="0" fillId="2" borderId="22" xfId="0" applyNumberFormat="1" applyFill="1" applyBorder="1" applyAlignment="1" applyProtection="1">
      <alignment horizontal="center" vertical="center"/>
      <protection locked="0"/>
    </xf>
    <xf numFmtId="0" fontId="0" fillId="2" borderId="55" xfId="0" applyFill="1" applyBorder="1" applyAlignment="1" applyProtection="1">
      <alignment horizontal="center" vertical="center" wrapText="1"/>
    </xf>
    <xf numFmtId="0" fontId="0" fillId="2" borderId="22" xfId="0" applyFill="1" applyBorder="1" applyAlignment="1" applyProtection="1">
      <alignment horizontal="center" vertical="center" wrapText="1"/>
    </xf>
    <xf numFmtId="0" fontId="0" fillId="2" borderId="55" xfId="0" applyFill="1" applyBorder="1" applyAlignment="1" applyProtection="1">
      <alignment horizontal="center" vertical="center"/>
      <protection locked="0"/>
    </xf>
    <xf numFmtId="0" fontId="0" fillId="2" borderId="22" xfId="0" applyFill="1" applyBorder="1" applyAlignment="1" applyProtection="1">
      <alignment horizontal="center" vertical="center"/>
      <protection locked="0"/>
    </xf>
    <xf numFmtId="0" fontId="0" fillId="2" borderId="55" xfId="0" applyFill="1" applyBorder="1" applyAlignment="1" applyProtection="1">
      <alignment horizontal="center" vertical="center" wrapText="1"/>
      <protection locked="0"/>
    </xf>
    <xf numFmtId="0" fontId="0" fillId="2" borderId="22" xfId="0" applyFill="1" applyBorder="1" applyAlignment="1" applyProtection="1">
      <alignment horizontal="center" vertical="center" wrapText="1"/>
      <protection locked="0"/>
    </xf>
    <xf numFmtId="0" fontId="18" fillId="4" borderId="69" xfId="0" applyFont="1" applyFill="1" applyBorder="1" applyAlignment="1" applyProtection="1">
      <alignment horizontal="center" vertical="center"/>
    </xf>
    <xf numFmtId="0" fontId="20" fillId="4" borderId="17" xfId="0" quotePrefix="1" applyFont="1" applyFill="1" applyBorder="1" applyAlignment="1" applyProtection="1">
      <alignment horizontal="center" vertical="center"/>
    </xf>
    <xf numFmtId="0" fontId="20" fillId="4" borderId="0" xfId="0" quotePrefix="1" applyFont="1" applyFill="1" applyBorder="1" applyAlignment="1" applyProtection="1">
      <alignment horizontal="center" vertical="center"/>
    </xf>
    <xf numFmtId="0" fontId="18" fillId="4" borderId="68" xfId="0" applyFont="1" applyFill="1" applyBorder="1" applyAlignment="1" applyProtection="1">
      <alignment horizontal="center" vertical="center"/>
      <protection hidden="1"/>
    </xf>
    <xf numFmtId="0" fontId="18" fillId="4" borderId="54" xfId="0" applyFont="1" applyFill="1" applyBorder="1" applyAlignment="1" applyProtection="1">
      <alignment horizontal="center" vertical="center"/>
      <protection hidden="1"/>
    </xf>
    <xf numFmtId="0" fontId="0" fillId="2" borderId="55" xfId="0" applyFill="1" applyBorder="1" applyAlignment="1" applyProtection="1">
      <alignment horizontal="center" vertical="center"/>
    </xf>
    <xf numFmtId="0" fontId="0" fillId="2" borderId="22" xfId="0" applyFill="1" applyBorder="1" applyAlignment="1" applyProtection="1">
      <alignment horizontal="center" vertical="center"/>
    </xf>
    <xf numFmtId="0" fontId="20" fillId="4" borderId="21" xfId="0" applyFont="1" applyFill="1" applyBorder="1" applyAlignment="1" applyProtection="1">
      <alignment horizontal="center" vertical="center"/>
    </xf>
    <xf numFmtId="0" fontId="0" fillId="0" borderId="21" xfId="0" applyBorder="1" applyAlignment="1">
      <alignment horizontal="center" vertical="center"/>
    </xf>
    <xf numFmtId="16" fontId="43" fillId="17" borderId="50" xfId="0" applyNumberFormat="1" applyFont="1" applyFill="1" applyBorder="1" applyAlignment="1">
      <alignment horizontal="center" vertical="center"/>
    </xf>
    <xf numFmtId="16" fontId="43" fillId="17" borderId="51" xfId="0" applyNumberFormat="1" applyFont="1" applyFill="1" applyBorder="1" applyAlignment="1">
      <alignment horizontal="center" vertical="center"/>
    </xf>
    <xf numFmtId="16" fontId="43" fillId="17" borderId="69" xfId="0" applyNumberFormat="1" applyFont="1" applyFill="1" applyBorder="1" applyAlignment="1">
      <alignment horizontal="center" vertical="center"/>
    </xf>
    <xf numFmtId="0" fontId="34" fillId="11" borderId="48" xfId="0" applyNumberFormat="1" applyFont="1" applyFill="1" applyBorder="1" applyAlignment="1" applyProtection="1">
      <alignment horizontal="left" vertical="center" wrapText="1"/>
      <protection hidden="1"/>
    </xf>
    <xf numFmtId="0" fontId="34" fillId="11" borderId="105" xfId="0" applyNumberFormat="1" applyFont="1" applyFill="1" applyBorder="1" applyAlignment="1" applyProtection="1">
      <alignment horizontal="left" vertical="center" wrapText="1"/>
      <protection hidden="1"/>
    </xf>
    <xf numFmtId="0" fontId="34" fillId="11" borderId="98" xfId="0" applyNumberFormat="1" applyFont="1" applyFill="1" applyBorder="1" applyAlignment="1" applyProtection="1">
      <alignment horizontal="left" vertical="center" wrapText="1"/>
      <protection hidden="1"/>
    </xf>
    <xf numFmtId="0" fontId="34" fillId="11" borderId="33" xfId="0" applyNumberFormat="1" applyFont="1" applyFill="1" applyBorder="1" applyAlignment="1" applyProtection="1">
      <alignment horizontal="left" vertical="center" wrapText="1"/>
      <protection hidden="1"/>
    </xf>
    <xf numFmtId="0" fontId="34" fillId="2" borderId="32" xfId="0" applyNumberFormat="1" applyFont="1" applyFill="1" applyBorder="1" applyAlignment="1" applyProtection="1">
      <alignment horizontal="left" vertical="center" wrapText="1"/>
      <protection hidden="1"/>
    </xf>
    <xf numFmtId="0" fontId="34" fillId="2" borderId="98" xfId="0" applyNumberFormat="1" applyFont="1" applyFill="1" applyBorder="1" applyAlignment="1" applyProtection="1">
      <alignment horizontal="left" vertical="center" wrapText="1"/>
      <protection hidden="1"/>
    </xf>
    <xf numFmtId="0" fontId="34" fillId="2" borderId="33" xfId="0" applyNumberFormat="1" applyFont="1" applyFill="1" applyBorder="1" applyAlignment="1" applyProtection="1">
      <alignment horizontal="left" vertical="center" wrapText="1"/>
      <protection hidden="1"/>
    </xf>
    <xf numFmtId="0" fontId="34" fillId="10" borderId="32" xfId="0" applyNumberFormat="1" applyFont="1" applyFill="1" applyBorder="1" applyAlignment="1" applyProtection="1">
      <alignment horizontal="center" vertical="center" wrapText="1"/>
      <protection hidden="1"/>
    </xf>
    <xf numFmtId="0" fontId="34" fillId="10" borderId="98" xfId="0" applyNumberFormat="1" applyFont="1" applyFill="1" applyBorder="1" applyAlignment="1" applyProtection="1">
      <alignment horizontal="center" vertical="center" wrapText="1"/>
      <protection hidden="1"/>
    </xf>
    <xf numFmtId="0" fontId="34" fillId="10" borderId="33" xfId="0" applyNumberFormat="1" applyFont="1" applyFill="1" applyBorder="1" applyAlignment="1" applyProtection="1">
      <alignment horizontal="center" vertical="center" wrapText="1"/>
      <protection hidden="1"/>
    </xf>
    <xf numFmtId="0" fontId="27" fillId="9" borderId="99" xfId="0" applyNumberFormat="1" applyFont="1" applyFill="1" applyBorder="1" applyAlignment="1">
      <alignment horizontal="center" vertical="center" wrapText="1"/>
    </xf>
    <xf numFmtId="0" fontId="27" fillId="9" borderId="0" xfId="0" applyNumberFormat="1" applyFont="1" applyFill="1" applyBorder="1" applyAlignment="1">
      <alignment horizontal="center" vertical="center" wrapText="1"/>
    </xf>
    <xf numFmtId="0" fontId="27" fillId="9" borderId="100" xfId="0" applyNumberFormat="1" applyFont="1" applyFill="1" applyBorder="1" applyAlignment="1">
      <alignment horizontal="center" vertical="center" wrapText="1"/>
    </xf>
    <xf numFmtId="0" fontId="34" fillId="10" borderId="95" xfId="0" applyNumberFormat="1" applyFont="1" applyFill="1" applyBorder="1" applyAlignment="1" applyProtection="1">
      <alignment horizontal="center" vertical="center" wrapText="1"/>
      <protection hidden="1"/>
    </xf>
    <xf numFmtId="0" fontId="34" fillId="10" borderId="96" xfId="0" applyNumberFormat="1" applyFont="1" applyFill="1" applyBorder="1" applyAlignment="1" applyProtection="1">
      <alignment horizontal="center" vertical="center" wrapText="1"/>
      <protection hidden="1"/>
    </xf>
    <xf numFmtId="0" fontId="34" fillId="10" borderId="97" xfId="0" applyNumberFormat="1" applyFont="1" applyFill="1" applyBorder="1" applyAlignment="1" applyProtection="1">
      <alignment horizontal="center" vertical="center" wrapText="1"/>
      <protection hidden="1"/>
    </xf>
    <xf numFmtId="0" fontId="34" fillId="15" borderId="32" xfId="0" applyNumberFormat="1" applyFont="1" applyFill="1" applyBorder="1" applyAlignment="1" applyProtection="1">
      <alignment horizontal="center" vertical="center" wrapText="1"/>
      <protection hidden="1"/>
    </xf>
    <xf numFmtId="0" fontId="34" fillId="15" borderId="98" xfId="0" applyNumberFormat="1" applyFont="1" applyFill="1" applyBorder="1" applyAlignment="1" applyProtection="1">
      <alignment horizontal="center" vertical="center" wrapText="1"/>
      <protection hidden="1"/>
    </xf>
    <xf numFmtId="0" fontId="34" fillId="15" borderId="33" xfId="0" applyNumberFormat="1" applyFont="1" applyFill="1" applyBorder="1" applyAlignment="1" applyProtection="1">
      <alignment horizontal="center" vertical="center" wrapText="1"/>
      <protection hidden="1"/>
    </xf>
    <xf numFmtId="49" fontId="34" fillId="2" borderId="32" xfId="0" applyNumberFormat="1" applyFont="1" applyFill="1" applyBorder="1" applyAlignment="1" applyProtection="1">
      <alignment horizontal="left" vertical="center" wrapText="1"/>
      <protection hidden="1"/>
    </xf>
    <xf numFmtId="49" fontId="34" fillId="2" borderId="98" xfId="0" applyNumberFormat="1" applyFont="1" applyFill="1" applyBorder="1" applyAlignment="1" applyProtection="1">
      <alignment horizontal="left" vertical="center" wrapText="1"/>
      <protection hidden="1"/>
    </xf>
    <xf numFmtId="49" fontId="34" fillId="2" borderId="33" xfId="0" applyNumberFormat="1" applyFont="1" applyFill="1" applyBorder="1" applyAlignment="1" applyProtection="1">
      <alignment horizontal="left" vertical="center" wrapText="1"/>
      <protection hidden="1"/>
    </xf>
    <xf numFmtId="49" fontId="34" fillId="15" borderId="32" xfId="0" applyNumberFormat="1" applyFont="1" applyFill="1" applyBorder="1" applyAlignment="1" applyProtection="1">
      <alignment horizontal="center" vertical="center" wrapText="1"/>
      <protection hidden="1"/>
    </xf>
    <xf numFmtId="49" fontId="34" fillId="15" borderId="98" xfId="0" applyNumberFormat="1" applyFont="1" applyFill="1" applyBorder="1" applyAlignment="1" applyProtection="1">
      <alignment horizontal="center" vertical="center" wrapText="1"/>
      <protection hidden="1"/>
    </xf>
    <xf numFmtId="49" fontId="34" fillId="15" borderId="33" xfId="0" applyNumberFormat="1" applyFont="1" applyFill="1" applyBorder="1" applyAlignment="1" applyProtection="1">
      <alignment horizontal="center" vertical="center" wrapText="1"/>
      <protection hidden="1"/>
    </xf>
    <xf numFmtId="49" fontId="34" fillId="2" borderId="32" xfId="0" applyNumberFormat="1" applyFont="1" applyFill="1" applyBorder="1" applyAlignment="1" applyProtection="1">
      <alignment horizontal="center" vertical="center" wrapText="1"/>
      <protection hidden="1"/>
    </xf>
    <xf numFmtId="49" fontId="34" fillId="2" borderId="98" xfId="0" applyNumberFormat="1" applyFont="1" applyFill="1" applyBorder="1" applyAlignment="1" applyProtection="1">
      <alignment horizontal="center" vertical="center" wrapText="1"/>
      <protection hidden="1"/>
    </xf>
    <xf numFmtId="49" fontId="34" fillId="2" borderId="33" xfId="0" applyNumberFormat="1" applyFont="1" applyFill="1" applyBorder="1" applyAlignment="1" applyProtection="1">
      <alignment horizontal="center" vertical="center" wrapText="1"/>
      <protection hidden="1"/>
    </xf>
    <xf numFmtId="0" fontId="34" fillId="27" borderId="32" xfId="0" applyNumberFormat="1" applyFont="1" applyFill="1" applyBorder="1" applyAlignment="1" applyProtection="1">
      <alignment horizontal="center" vertical="center"/>
      <protection hidden="1"/>
    </xf>
    <xf numFmtId="0" fontId="34" fillId="27" borderId="98" xfId="0" applyNumberFormat="1" applyFont="1" applyFill="1" applyBorder="1" applyAlignment="1" applyProtection="1">
      <alignment horizontal="center" vertical="center"/>
      <protection hidden="1"/>
    </xf>
    <xf numFmtId="0" fontId="34" fillId="16" borderId="28" xfId="0" applyNumberFormat="1" applyFont="1" applyFill="1" applyBorder="1" applyAlignment="1" applyProtection="1">
      <alignment horizontal="center" vertical="center" wrapText="1"/>
      <protection hidden="1"/>
    </xf>
    <xf numFmtId="0" fontId="34" fillId="16" borderId="112" xfId="0" applyNumberFormat="1" applyFont="1" applyFill="1" applyBorder="1" applyAlignment="1" applyProtection="1">
      <alignment horizontal="center" vertical="center" wrapText="1"/>
      <protection hidden="1"/>
    </xf>
    <xf numFmtId="0" fontId="34" fillId="16" borderId="110" xfId="0" applyNumberFormat="1" applyFont="1" applyFill="1" applyBorder="1" applyAlignment="1" applyProtection="1">
      <alignment horizontal="center" vertical="center" wrapText="1"/>
      <protection hidden="1"/>
    </xf>
    <xf numFmtId="0" fontId="72" fillId="0" borderId="32" xfId="0" applyNumberFormat="1" applyFont="1" applyBorder="1" applyAlignment="1" applyProtection="1">
      <alignment horizontal="center"/>
      <protection hidden="1"/>
    </xf>
    <xf numFmtId="0" fontId="72" fillId="0" borderId="98" xfId="0" applyNumberFormat="1" applyFont="1" applyBorder="1" applyAlignment="1" applyProtection="1">
      <alignment horizontal="center"/>
      <protection hidden="1"/>
    </xf>
    <xf numFmtId="0" fontId="72" fillId="0" borderId="33" xfId="0" applyNumberFormat="1" applyFont="1" applyBorder="1" applyAlignment="1" applyProtection="1">
      <alignment horizontal="center"/>
      <protection hidden="1"/>
    </xf>
    <xf numFmtId="0" fontId="34" fillId="27" borderId="33" xfId="0" applyNumberFormat="1" applyFont="1" applyFill="1" applyBorder="1" applyAlignment="1" applyProtection="1">
      <alignment horizontal="center" vertical="center"/>
      <protection hidden="1"/>
    </xf>
    <xf numFmtId="0" fontId="72" fillId="16" borderId="32" xfId="0" applyNumberFormat="1" applyFont="1" applyFill="1" applyBorder="1" applyAlignment="1" applyProtection="1">
      <alignment horizontal="left"/>
      <protection hidden="1"/>
    </xf>
    <xf numFmtId="0" fontId="72" fillId="16" borderId="98" xfId="0" applyNumberFormat="1" applyFont="1" applyFill="1" applyBorder="1" applyAlignment="1" applyProtection="1">
      <alignment horizontal="left"/>
      <protection hidden="1"/>
    </xf>
    <xf numFmtId="0" fontId="72" fillId="16" borderId="33" xfId="0" applyNumberFormat="1" applyFont="1" applyFill="1" applyBorder="1" applyAlignment="1" applyProtection="1">
      <alignment horizontal="left"/>
      <protection hidden="1"/>
    </xf>
    <xf numFmtId="49" fontId="34" fillId="11" borderId="32" xfId="0" applyNumberFormat="1" applyFont="1" applyFill="1" applyBorder="1" applyAlignment="1" applyProtection="1">
      <alignment horizontal="center" vertical="center" wrapText="1"/>
      <protection hidden="1"/>
    </xf>
    <xf numFmtId="49" fontId="34" fillId="11" borderId="98" xfId="0" applyNumberFormat="1" applyFont="1" applyFill="1" applyBorder="1" applyAlignment="1" applyProtection="1">
      <alignment horizontal="center" vertical="center" wrapText="1"/>
      <protection hidden="1"/>
    </xf>
    <xf numFmtId="49" fontId="34" fillId="11" borderId="33" xfId="0" applyNumberFormat="1" applyFont="1" applyFill="1" applyBorder="1" applyAlignment="1" applyProtection="1">
      <alignment horizontal="center" vertical="center" wrapText="1"/>
      <protection hidden="1"/>
    </xf>
    <xf numFmtId="49" fontId="34" fillId="16" borderId="106" xfId="0" applyNumberFormat="1" applyFont="1" applyFill="1" applyBorder="1" applyAlignment="1" applyProtection="1">
      <alignment horizontal="center" vertical="center" wrapText="1"/>
      <protection hidden="1"/>
    </xf>
    <xf numFmtId="49" fontId="34" fillId="16" borderId="111" xfId="0" applyNumberFormat="1" applyFont="1" applyFill="1" applyBorder="1" applyAlignment="1" applyProtection="1">
      <alignment horizontal="center" vertical="center" wrapText="1"/>
      <protection hidden="1"/>
    </xf>
    <xf numFmtId="49" fontId="34" fillId="16" borderId="107" xfId="0" applyNumberFormat="1" applyFont="1" applyFill="1" applyBorder="1" applyAlignment="1" applyProtection="1">
      <alignment horizontal="center" vertical="center" wrapText="1"/>
      <protection hidden="1"/>
    </xf>
    <xf numFmtId="49" fontId="34" fillId="16" borderId="28" xfId="0" applyNumberFormat="1" applyFont="1" applyFill="1" applyBorder="1" applyAlignment="1" applyProtection="1">
      <alignment horizontal="center" vertical="center" wrapText="1"/>
      <protection hidden="1"/>
    </xf>
    <xf numFmtId="49" fontId="34" fillId="16" borderId="112" xfId="0" applyNumberFormat="1" applyFont="1" applyFill="1" applyBorder="1" applyAlignment="1" applyProtection="1">
      <alignment horizontal="center" vertical="center" wrapText="1"/>
      <protection hidden="1"/>
    </xf>
    <xf numFmtId="49" fontId="34" fillId="16" borderId="110" xfId="0" applyNumberFormat="1" applyFont="1" applyFill="1" applyBorder="1" applyAlignment="1" applyProtection="1">
      <alignment horizontal="center" vertical="center" wrapText="1"/>
      <protection hidden="1"/>
    </xf>
    <xf numFmtId="49" fontId="34" fillId="2" borderId="28" xfId="0" applyNumberFormat="1" applyFont="1" applyFill="1" applyBorder="1" applyAlignment="1" applyProtection="1">
      <alignment horizontal="center" vertical="center" wrapText="1"/>
      <protection hidden="1"/>
    </xf>
    <xf numFmtId="49" fontId="34" fillId="2" borderId="112" xfId="0" applyNumberFormat="1" applyFont="1" applyFill="1" applyBorder="1" applyAlignment="1" applyProtection="1">
      <alignment horizontal="center" vertical="center" wrapText="1"/>
      <protection hidden="1"/>
    </xf>
    <xf numFmtId="49" fontId="34" fillId="2" borderId="110" xfId="0" applyNumberFormat="1" applyFont="1" applyFill="1" applyBorder="1" applyAlignment="1" applyProtection="1">
      <alignment horizontal="center" vertical="center" wrapText="1"/>
      <protection hidden="1"/>
    </xf>
    <xf numFmtId="0" fontId="34" fillId="2" borderId="28" xfId="0" applyNumberFormat="1" applyFont="1" applyFill="1" applyBorder="1" applyAlignment="1" applyProtection="1">
      <alignment horizontal="center" vertical="center" wrapText="1"/>
      <protection hidden="1"/>
    </xf>
    <xf numFmtId="0" fontId="34" fillId="2" borderId="112" xfId="0" applyNumberFormat="1" applyFont="1" applyFill="1" applyBorder="1" applyAlignment="1" applyProtection="1">
      <alignment horizontal="center" vertical="center" wrapText="1"/>
      <protection hidden="1"/>
    </xf>
    <xf numFmtId="0" fontId="34" fillId="2" borderId="110" xfId="0" applyNumberFormat="1" applyFont="1" applyFill="1" applyBorder="1" applyAlignment="1" applyProtection="1">
      <alignment horizontal="center" vertical="center" wrapText="1"/>
      <protection hidden="1"/>
    </xf>
    <xf numFmtId="49" fontId="34" fillId="2" borderId="28" xfId="0" applyNumberFormat="1" applyFont="1" applyFill="1" applyBorder="1" applyAlignment="1" applyProtection="1">
      <alignment horizontal="center" vertical="center"/>
      <protection hidden="1"/>
    </xf>
    <xf numFmtId="49" fontId="34" fillId="2" borderId="112" xfId="0" applyNumberFormat="1" applyFont="1" applyFill="1" applyBorder="1" applyAlignment="1" applyProtection="1">
      <alignment horizontal="center" vertical="center"/>
      <protection hidden="1"/>
    </xf>
    <xf numFmtId="49" fontId="34" fillId="2" borderId="110" xfId="0" applyNumberFormat="1" applyFont="1" applyFill="1" applyBorder="1" applyAlignment="1" applyProtection="1">
      <alignment horizontal="center" vertical="center"/>
      <protection hidden="1"/>
    </xf>
    <xf numFmtId="49" fontId="34" fillId="2" borderId="106" xfId="0" applyNumberFormat="1" applyFont="1" applyFill="1" applyBorder="1" applyAlignment="1" applyProtection="1">
      <alignment horizontal="center" vertical="center" wrapText="1"/>
      <protection hidden="1"/>
    </xf>
    <xf numFmtId="49" fontId="34" fillId="2" borderId="111" xfId="0" applyNumberFormat="1" applyFont="1" applyFill="1" applyBorder="1" applyAlignment="1" applyProtection="1">
      <alignment horizontal="center" vertical="center" wrapText="1"/>
      <protection hidden="1"/>
    </xf>
    <xf numFmtId="0" fontId="34" fillId="16" borderId="106" xfId="0" applyNumberFormat="1" applyFont="1" applyFill="1" applyBorder="1" applyAlignment="1" applyProtection="1">
      <alignment horizontal="center" vertical="center" wrapText="1"/>
      <protection hidden="1"/>
    </xf>
    <xf numFmtId="0" fontId="34" fillId="16" borderId="111" xfId="0" applyNumberFormat="1" applyFont="1" applyFill="1" applyBorder="1" applyAlignment="1" applyProtection="1">
      <alignment horizontal="center" vertical="center" wrapText="1"/>
      <protection hidden="1"/>
    </xf>
    <xf numFmtId="0" fontId="34" fillId="16" borderId="107" xfId="0" applyNumberFormat="1" applyFont="1" applyFill="1" applyBorder="1" applyAlignment="1" applyProtection="1">
      <alignment horizontal="center" vertical="center" wrapText="1"/>
      <protection hidden="1"/>
    </xf>
    <xf numFmtId="49" fontId="34" fillId="16" borderId="28" xfId="0" applyNumberFormat="1" applyFont="1" applyFill="1" applyBorder="1" applyAlignment="1" applyProtection="1">
      <alignment horizontal="center" vertical="center"/>
      <protection hidden="1"/>
    </xf>
    <xf numFmtId="49" fontId="34" fillId="16" borderId="112" xfId="0" applyNumberFormat="1" applyFont="1" applyFill="1" applyBorder="1" applyAlignment="1" applyProtection="1">
      <alignment horizontal="center" vertical="center"/>
      <protection hidden="1"/>
    </xf>
    <xf numFmtId="49" fontId="34" fillId="16" borderId="110" xfId="0" applyNumberFormat="1" applyFont="1" applyFill="1" applyBorder="1" applyAlignment="1" applyProtection="1">
      <alignment horizontal="center" vertical="center"/>
      <protection hidden="1"/>
    </xf>
    <xf numFmtId="49" fontId="34" fillId="2" borderId="107" xfId="0" applyNumberFormat="1" applyFont="1" applyFill="1" applyBorder="1" applyAlignment="1" applyProtection="1">
      <alignment horizontal="center" vertical="center" wrapText="1"/>
      <protection hidden="1"/>
    </xf>
    <xf numFmtId="0" fontId="72" fillId="0" borderId="32" xfId="0" applyNumberFormat="1" applyFont="1" applyBorder="1" applyAlignment="1" applyProtection="1">
      <alignment horizontal="left"/>
      <protection hidden="1"/>
    </xf>
    <xf numFmtId="0" fontId="72" fillId="0" borderId="98" xfId="0" applyNumberFormat="1" applyFont="1" applyBorder="1" applyAlignment="1" applyProtection="1">
      <alignment horizontal="left"/>
      <protection hidden="1"/>
    </xf>
    <xf numFmtId="0" fontId="72" fillId="0" borderId="33" xfId="0" applyNumberFormat="1" applyFont="1" applyBorder="1" applyAlignment="1" applyProtection="1">
      <alignment horizontal="left"/>
      <protection hidden="1"/>
    </xf>
    <xf numFmtId="0" fontId="34" fillId="2" borderId="28" xfId="0" applyNumberFormat="1" applyFont="1" applyFill="1" applyBorder="1" applyAlignment="1" applyProtection="1">
      <alignment horizontal="center" vertical="center"/>
      <protection hidden="1"/>
    </xf>
    <xf numFmtId="0" fontId="34" fillId="2" borderId="112" xfId="0" applyNumberFormat="1" applyFont="1" applyFill="1" applyBorder="1" applyAlignment="1" applyProtection="1">
      <alignment horizontal="center" vertical="center"/>
      <protection hidden="1"/>
    </xf>
    <xf numFmtId="0" fontId="34" fillId="2" borderId="110" xfId="0" applyNumberFormat="1" applyFont="1" applyFill="1" applyBorder="1" applyAlignment="1" applyProtection="1">
      <alignment horizontal="center" vertical="center"/>
      <protection hidden="1"/>
    </xf>
    <xf numFmtId="0" fontId="27" fillId="14" borderId="82" xfId="0" applyNumberFormat="1" applyFont="1" applyFill="1" applyBorder="1" applyAlignment="1" applyProtection="1">
      <alignment horizontal="center" vertical="center" wrapText="1"/>
      <protection hidden="1"/>
    </xf>
    <xf numFmtId="0" fontId="27" fillId="14" borderId="81" xfId="0" applyNumberFormat="1" applyFont="1" applyFill="1" applyBorder="1" applyAlignment="1" applyProtection="1">
      <alignment horizontal="center" vertical="center" wrapText="1"/>
      <protection hidden="1"/>
    </xf>
    <xf numFmtId="0" fontId="27" fillId="14" borderId="80" xfId="0" applyNumberFormat="1" applyFont="1" applyFill="1" applyBorder="1" applyAlignment="1" applyProtection="1">
      <alignment horizontal="center" vertical="center" wrapText="1"/>
      <protection hidden="1"/>
    </xf>
    <xf numFmtId="49" fontId="27" fillId="7" borderId="47" xfId="0" applyNumberFormat="1" applyFont="1" applyFill="1" applyBorder="1" applyAlignment="1" applyProtection="1">
      <alignment horizontal="center" vertical="center"/>
      <protection hidden="1"/>
    </xf>
    <xf numFmtId="49" fontId="27" fillId="7" borderId="46" xfId="0" applyNumberFormat="1" applyFont="1" applyFill="1" applyBorder="1" applyAlignment="1" applyProtection="1">
      <alignment horizontal="center" vertical="center"/>
      <protection hidden="1"/>
    </xf>
    <xf numFmtId="49" fontId="27" fillId="7" borderId="45" xfId="0" applyNumberFormat="1" applyFont="1" applyFill="1" applyBorder="1" applyAlignment="1" applyProtection="1">
      <alignment horizontal="center" vertical="center"/>
      <protection hidden="1"/>
    </xf>
    <xf numFmtId="0" fontId="29" fillId="14" borderId="93" xfId="0" applyNumberFormat="1" applyFont="1" applyFill="1" applyBorder="1" applyAlignment="1" applyProtection="1">
      <alignment horizontal="center" vertical="center" wrapText="1"/>
      <protection hidden="1"/>
    </xf>
    <xf numFmtId="0" fontId="29" fillId="14" borderId="0" xfId="0" applyNumberFormat="1" applyFont="1" applyFill="1" applyBorder="1" applyAlignment="1" applyProtection="1">
      <alignment horizontal="center" vertical="center" wrapText="1"/>
      <protection hidden="1"/>
    </xf>
    <xf numFmtId="0" fontId="34" fillId="15" borderId="95" xfId="0" applyNumberFormat="1" applyFont="1" applyFill="1" applyBorder="1" applyAlignment="1" applyProtection="1">
      <alignment horizontal="center" vertical="center" wrapText="1"/>
      <protection hidden="1"/>
    </xf>
    <xf numFmtId="0" fontId="34" fillId="15" borderId="96" xfId="0" applyNumberFormat="1" applyFont="1" applyFill="1" applyBorder="1" applyAlignment="1" applyProtection="1">
      <alignment horizontal="center" vertical="center" wrapText="1"/>
      <protection hidden="1"/>
    </xf>
    <xf numFmtId="0" fontId="34" fillId="15" borderId="97" xfId="0" applyNumberFormat="1" applyFont="1" applyFill="1" applyBorder="1" applyAlignment="1" applyProtection="1">
      <alignment horizontal="center" vertical="center" wrapText="1"/>
      <protection hidden="1"/>
    </xf>
    <xf numFmtId="0" fontId="29" fillId="14" borderId="93" xfId="0" applyNumberFormat="1" applyFont="1" applyFill="1" applyBorder="1" applyAlignment="1" applyProtection="1">
      <alignment horizontal="center" vertical="center" wrapText="1"/>
    </xf>
    <xf numFmtId="0" fontId="29" fillId="14" borderId="0" xfId="0" applyNumberFormat="1" applyFont="1" applyFill="1" applyBorder="1" applyAlignment="1" applyProtection="1">
      <alignment horizontal="center" vertical="center" wrapText="1"/>
    </xf>
    <xf numFmtId="49" fontId="34" fillId="11" borderId="42" xfId="0" applyNumberFormat="1" applyFont="1" applyFill="1" applyBorder="1" applyAlignment="1" applyProtection="1">
      <alignment horizontal="center" vertical="center" wrapText="1"/>
      <protection hidden="1"/>
    </xf>
    <xf numFmtId="0" fontId="30" fillId="6" borderId="85" xfId="0" applyNumberFormat="1" applyFont="1" applyFill="1" applyBorder="1" applyAlignment="1" applyProtection="1">
      <alignment vertical="center" wrapText="1"/>
      <protection hidden="1"/>
    </xf>
    <xf numFmtId="0" fontId="30" fillId="6" borderId="51" xfId="0" applyNumberFormat="1" applyFont="1" applyFill="1" applyBorder="1" applyAlignment="1" applyProtection="1">
      <alignment vertical="center" wrapText="1"/>
      <protection hidden="1"/>
    </xf>
    <xf numFmtId="0" fontId="28" fillId="9" borderId="94" xfId="0" applyNumberFormat="1" applyFont="1" applyFill="1" applyBorder="1" applyAlignment="1" applyProtection="1">
      <alignment horizontal="center" vertical="center" wrapText="1"/>
      <protection hidden="1"/>
    </xf>
    <xf numFmtId="0" fontId="28" fillId="9" borderId="54" xfId="0" applyNumberFormat="1" applyFont="1" applyFill="1" applyBorder="1" applyAlignment="1" applyProtection="1">
      <alignment horizontal="center" vertical="center" wrapText="1"/>
      <protection hidden="1"/>
    </xf>
    <xf numFmtId="49" fontId="34" fillId="15" borderId="42" xfId="0" applyNumberFormat="1" applyFont="1" applyFill="1" applyBorder="1" applyAlignment="1" applyProtection="1">
      <alignment horizontal="center" vertical="center" wrapText="1"/>
      <protection hidden="1"/>
    </xf>
    <xf numFmtId="49" fontId="34" fillId="15" borderId="95" xfId="0" applyNumberFormat="1" applyFont="1" applyFill="1" applyBorder="1" applyAlignment="1" applyProtection="1">
      <alignment horizontal="center" vertical="center" wrapText="1"/>
      <protection hidden="1"/>
    </xf>
    <xf numFmtId="49" fontId="34" fillId="15" borderId="96" xfId="0" applyNumberFormat="1" applyFont="1" applyFill="1" applyBorder="1" applyAlignment="1" applyProtection="1">
      <alignment horizontal="center" vertical="center" wrapText="1"/>
      <protection hidden="1"/>
    </xf>
    <xf numFmtId="49" fontId="34" fillId="15" borderId="97" xfId="0" applyNumberFormat="1" applyFont="1" applyFill="1" applyBorder="1" applyAlignment="1" applyProtection="1">
      <alignment horizontal="center" vertical="center" wrapText="1"/>
      <protection hidden="1"/>
    </xf>
    <xf numFmtId="0" fontId="29" fillId="14" borderId="93" xfId="0" applyFont="1" applyFill="1" applyBorder="1" applyAlignment="1" applyProtection="1">
      <alignment horizontal="center" vertical="center" wrapText="1"/>
    </xf>
    <xf numFmtId="0" fontId="29" fillId="14" borderId="0" xfId="0" applyFont="1" applyFill="1" applyBorder="1" applyAlignment="1" applyProtection="1">
      <alignment horizontal="center" vertical="center" wrapText="1"/>
    </xf>
    <xf numFmtId="0" fontId="28" fillId="9" borderId="95" xfId="0" applyNumberFormat="1" applyFont="1" applyFill="1" applyBorder="1" applyAlignment="1" applyProtection="1">
      <alignment horizontal="center" vertical="center" wrapText="1"/>
      <protection hidden="1"/>
    </xf>
    <xf numFmtId="0" fontId="28" fillId="9" borderId="96" xfId="0" applyNumberFormat="1" applyFont="1" applyFill="1" applyBorder="1" applyAlignment="1" applyProtection="1">
      <alignment horizontal="center" vertical="center" wrapText="1"/>
      <protection hidden="1"/>
    </xf>
    <xf numFmtId="0" fontId="28" fillId="9" borderId="97" xfId="0" applyNumberFormat="1" applyFont="1" applyFill="1" applyBorder="1" applyAlignment="1" applyProtection="1">
      <alignment horizontal="center" vertical="center" wrapText="1"/>
      <protection hidden="1"/>
    </xf>
    <xf numFmtId="0" fontId="27" fillId="9" borderId="95" xfId="0" applyNumberFormat="1" applyFont="1" applyFill="1" applyBorder="1" applyAlignment="1" applyProtection="1">
      <alignment horizontal="center" vertical="center" wrapText="1"/>
      <protection hidden="1"/>
    </xf>
    <xf numFmtId="0" fontId="27" fillId="9" borderId="96" xfId="0" applyNumberFormat="1" applyFont="1" applyFill="1" applyBorder="1" applyAlignment="1" applyProtection="1">
      <alignment horizontal="center" vertical="center" wrapText="1"/>
      <protection hidden="1"/>
    </xf>
    <xf numFmtId="0" fontId="27" fillId="9" borderId="97" xfId="0" applyNumberFormat="1" applyFont="1" applyFill="1" applyBorder="1" applyAlignment="1" applyProtection="1">
      <alignment horizontal="center" vertical="center" wrapText="1"/>
      <protection hidden="1"/>
    </xf>
    <xf numFmtId="0" fontId="27" fillId="9" borderId="39" xfId="0" applyNumberFormat="1" applyFont="1" applyFill="1" applyBorder="1" applyAlignment="1" applyProtection="1">
      <alignment horizontal="center" vertical="center" wrapText="1"/>
      <protection hidden="1"/>
    </xf>
    <xf numFmtId="0" fontId="27" fillId="9" borderId="30" xfId="0" applyNumberFormat="1" applyFont="1" applyFill="1" applyBorder="1" applyAlignment="1" applyProtection="1">
      <alignment horizontal="center" vertical="center" wrapText="1"/>
      <protection hidden="1"/>
    </xf>
    <xf numFmtId="0" fontId="27" fillId="9" borderId="116" xfId="0" applyNumberFormat="1" applyFont="1" applyFill="1" applyBorder="1" applyAlignment="1" applyProtection="1">
      <alignment horizontal="center" vertical="center" wrapText="1"/>
      <protection hidden="1"/>
    </xf>
    <xf numFmtId="0" fontId="38" fillId="2" borderId="0" xfId="0" applyFont="1" applyFill="1" applyAlignment="1">
      <alignment horizontal="center"/>
    </xf>
    <xf numFmtId="0" fontId="37" fillId="2" borderId="0" xfId="0" applyFont="1" applyFill="1" applyAlignment="1">
      <alignment horizontal="center"/>
    </xf>
    <xf numFmtId="0" fontId="28" fillId="9" borderId="35" xfId="0" applyFont="1" applyFill="1" applyBorder="1" applyAlignment="1">
      <alignment horizontal="center" vertical="center" wrapText="1"/>
    </xf>
    <xf numFmtId="0" fontId="28" fillId="9" borderId="36" xfId="0" applyFont="1" applyFill="1" applyBorder="1" applyAlignment="1">
      <alignment horizontal="center" vertical="center" wrapText="1"/>
    </xf>
    <xf numFmtId="0" fontId="36" fillId="3" borderId="84" xfId="0" applyFont="1" applyFill="1" applyBorder="1" applyAlignment="1" applyProtection="1">
      <alignment horizontal="center" vertical="center"/>
    </xf>
    <xf numFmtId="0" fontId="36" fillId="3" borderId="40" xfId="0" applyFont="1" applyFill="1" applyBorder="1" applyAlignment="1" applyProtection="1">
      <alignment horizontal="center" vertical="center"/>
    </xf>
    <xf numFmtId="0" fontId="28" fillId="9" borderId="37" xfId="0" applyFont="1" applyFill="1" applyBorder="1" applyAlignment="1" applyProtection="1">
      <alignment horizontal="center" vertical="center" wrapText="1"/>
      <protection hidden="1"/>
    </xf>
    <xf numFmtId="0" fontId="28" fillId="9" borderId="36" xfId="0" applyFont="1" applyFill="1" applyBorder="1" applyAlignment="1" applyProtection="1">
      <alignment horizontal="center" vertical="center" wrapText="1"/>
      <protection hidden="1"/>
    </xf>
    <xf numFmtId="0" fontId="28" fillId="9" borderId="87" xfId="0" applyFont="1" applyFill="1" applyBorder="1" applyAlignment="1" applyProtection="1">
      <alignment horizontal="center" vertical="center" wrapText="1"/>
      <protection hidden="1"/>
    </xf>
    <xf numFmtId="15" fontId="33" fillId="6" borderId="89" xfId="0" applyNumberFormat="1" applyFont="1" applyFill="1" applyBorder="1" applyAlignment="1" applyProtection="1">
      <alignment horizontal="center" vertical="center"/>
      <protection locked="0" hidden="1"/>
    </xf>
    <xf numFmtId="15" fontId="33" fillId="6" borderId="52" xfId="0" applyNumberFormat="1" applyFont="1" applyFill="1" applyBorder="1" applyAlignment="1" applyProtection="1">
      <alignment horizontal="center" vertical="center"/>
      <protection locked="0" hidden="1"/>
    </xf>
    <xf numFmtId="0" fontId="28" fillId="9" borderId="85" xfId="0" applyFont="1" applyFill="1" applyBorder="1" applyAlignment="1" applyProtection="1">
      <alignment horizontal="center" vertical="center" wrapText="1"/>
      <protection hidden="1"/>
    </xf>
    <xf numFmtId="0" fontId="28" fillId="9" borderId="51" xfId="0" applyFont="1" applyFill="1" applyBorder="1" applyAlignment="1" applyProtection="1">
      <alignment horizontal="center" vertical="center" wrapText="1"/>
      <protection hidden="1"/>
    </xf>
    <xf numFmtId="0" fontId="28" fillId="9" borderId="88" xfId="0" applyFont="1" applyFill="1" applyBorder="1" applyAlignment="1" applyProtection="1">
      <alignment horizontal="center" vertical="center" wrapText="1"/>
      <protection hidden="1"/>
    </xf>
    <xf numFmtId="0" fontId="28" fillId="9" borderId="93" xfId="0" applyFont="1" applyFill="1" applyBorder="1" applyAlignment="1" applyProtection="1">
      <alignment horizontal="center" vertical="center" wrapText="1"/>
      <protection hidden="1"/>
    </xf>
    <xf numFmtId="0" fontId="28" fillId="9" borderId="0" xfId="0" applyFont="1" applyFill="1" applyBorder="1" applyAlignment="1" applyProtection="1">
      <alignment horizontal="center" vertical="center" wrapText="1"/>
      <protection hidden="1"/>
    </xf>
    <xf numFmtId="15" fontId="33" fillId="6" borderId="85" xfId="0" applyNumberFormat="1" applyFont="1" applyFill="1" applyBorder="1" applyAlignment="1" applyProtection="1">
      <alignment horizontal="center" vertical="center" wrapText="1"/>
      <protection hidden="1"/>
    </xf>
    <xf numFmtId="15" fontId="33" fillId="6" borderId="69" xfId="0" applyNumberFormat="1" applyFont="1" applyFill="1" applyBorder="1" applyAlignment="1" applyProtection="1">
      <alignment horizontal="center" vertical="center" wrapText="1"/>
      <protection hidden="1"/>
    </xf>
    <xf numFmtId="15" fontId="33" fillId="16" borderId="85" xfId="0" applyNumberFormat="1" applyFont="1" applyFill="1" applyBorder="1" applyAlignment="1" applyProtection="1">
      <alignment horizontal="center" vertical="center" wrapText="1"/>
      <protection hidden="1"/>
    </xf>
    <xf numFmtId="15" fontId="33" fillId="16" borderId="69" xfId="0" applyNumberFormat="1" applyFont="1" applyFill="1" applyBorder="1" applyAlignment="1" applyProtection="1">
      <alignment horizontal="center" vertical="center" wrapText="1"/>
      <protection hidden="1"/>
    </xf>
    <xf numFmtId="0" fontId="30" fillId="6" borderId="85" xfId="0" applyNumberFormat="1" applyFont="1" applyFill="1" applyBorder="1" applyAlignment="1" applyProtection="1">
      <alignment horizontal="left" vertical="center" wrapText="1"/>
      <protection hidden="1"/>
    </xf>
    <xf numFmtId="0" fontId="30" fillId="6" borderId="51" xfId="0" applyNumberFormat="1" applyFont="1" applyFill="1" applyBorder="1" applyAlignment="1" applyProtection="1">
      <alignment horizontal="left" vertical="center" wrapText="1"/>
      <protection hidden="1"/>
    </xf>
    <xf numFmtId="0" fontId="30" fillId="6" borderId="69" xfId="0" applyNumberFormat="1" applyFont="1" applyFill="1" applyBorder="1" applyAlignment="1" applyProtection="1">
      <alignment horizontal="left" vertical="center" wrapText="1"/>
      <protection hidden="1"/>
    </xf>
    <xf numFmtId="49" fontId="34" fillId="10" borderId="26" xfId="0" applyNumberFormat="1" applyFont="1" applyFill="1" applyBorder="1" applyAlignment="1" applyProtection="1">
      <alignment horizontal="center" vertical="center" wrapText="1"/>
      <protection hidden="1"/>
    </xf>
    <xf numFmtId="49" fontId="34" fillId="15" borderId="106" xfId="0" applyNumberFormat="1" applyFont="1" applyFill="1" applyBorder="1" applyAlignment="1" applyProtection="1">
      <alignment horizontal="center" vertical="center" wrapText="1"/>
      <protection hidden="1"/>
    </xf>
    <xf numFmtId="49" fontId="34" fillId="15" borderId="107" xfId="0" applyNumberFormat="1" applyFont="1" applyFill="1" applyBorder="1" applyAlignment="1" applyProtection="1">
      <alignment horizontal="center" vertical="center" wrapText="1"/>
      <protection hidden="1"/>
    </xf>
    <xf numFmtId="49" fontId="34" fillId="10" borderId="106" xfId="0" applyNumberFormat="1" applyFont="1" applyFill="1" applyBorder="1" applyAlignment="1" applyProtection="1">
      <alignment horizontal="center" vertical="center" wrapText="1"/>
      <protection hidden="1"/>
    </xf>
    <xf numFmtId="49" fontId="34" fillId="10" borderId="107" xfId="0" applyNumberFormat="1" applyFont="1" applyFill="1" applyBorder="1" applyAlignment="1" applyProtection="1">
      <alignment horizontal="center" vertical="center" wrapText="1"/>
      <protection hidden="1"/>
    </xf>
    <xf numFmtId="0" fontId="28" fillId="9" borderId="99" xfId="0" applyNumberFormat="1" applyFont="1" applyFill="1" applyBorder="1" applyAlignment="1">
      <alignment horizontal="center" vertical="center" wrapText="1"/>
    </xf>
    <xf numFmtId="0" fontId="28" fillId="9" borderId="0" xfId="0" applyNumberFormat="1" applyFont="1" applyFill="1" applyBorder="1" applyAlignment="1">
      <alignment horizontal="center" vertical="center" wrapText="1"/>
    </xf>
    <xf numFmtId="0" fontId="28" fillId="9" borderId="100" xfId="0" applyNumberFormat="1" applyFont="1" applyFill="1" applyBorder="1" applyAlignment="1">
      <alignment horizontal="center" vertical="center" wrapText="1"/>
    </xf>
    <xf numFmtId="0" fontId="27" fillId="9" borderId="101" xfId="0" applyNumberFormat="1" applyFont="1" applyFill="1" applyBorder="1" applyAlignment="1">
      <alignment horizontal="center" vertical="center" wrapText="1"/>
    </xf>
    <xf numFmtId="0" fontId="27" fillId="9" borderId="40" xfId="0" applyNumberFormat="1" applyFont="1" applyFill="1" applyBorder="1" applyAlignment="1">
      <alignment horizontal="center" vertical="center" wrapText="1"/>
    </xf>
    <xf numFmtId="0" fontId="27" fillId="9" borderId="102" xfId="0" applyNumberFormat="1" applyFont="1" applyFill="1" applyBorder="1" applyAlignment="1">
      <alignment horizontal="center" vertical="center" wrapText="1"/>
    </xf>
    <xf numFmtId="0" fontId="34" fillId="10" borderId="103" xfId="0" applyNumberFormat="1" applyFont="1" applyFill="1" applyBorder="1" applyAlignment="1" applyProtection="1">
      <alignment horizontal="center" vertical="center" wrapText="1"/>
      <protection hidden="1"/>
    </xf>
    <xf numFmtId="0" fontId="34" fillId="10" borderId="82" xfId="0" applyNumberFormat="1" applyFont="1" applyFill="1" applyBorder="1" applyAlignment="1" applyProtection="1">
      <alignment horizontal="center" vertical="center" wrapText="1"/>
      <protection hidden="1"/>
    </xf>
    <xf numFmtId="0" fontId="34" fillId="10" borderId="104" xfId="0" applyNumberFormat="1" applyFont="1" applyFill="1" applyBorder="1" applyAlignment="1" applyProtection="1">
      <alignment horizontal="center" vertical="center" wrapText="1"/>
      <protection hidden="1"/>
    </xf>
    <xf numFmtId="0" fontId="38" fillId="0" borderId="0" xfId="0" applyFont="1" applyAlignment="1">
      <alignment horizontal="center"/>
    </xf>
    <xf numFmtId="49" fontId="34" fillId="2" borderId="42" xfId="0" applyNumberFormat="1" applyFont="1" applyFill="1" applyBorder="1" applyAlignment="1" applyProtection="1">
      <alignment horizontal="center" vertical="center" wrapText="1"/>
      <protection hidden="1"/>
    </xf>
    <xf numFmtId="49" fontId="34" fillId="12" borderId="42" xfId="0" applyNumberFormat="1" applyFont="1" applyFill="1" applyBorder="1" applyAlignment="1" applyProtection="1">
      <alignment horizontal="center" vertical="center" wrapText="1"/>
      <protection hidden="1"/>
    </xf>
    <xf numFmtId="49" fontId="34" fillId="16" borderId="42" xfId="0" applyNumberFormat="1" applyFont="1" applyFill="1" applyBorder="1" applyAlignment="1" applyProtection="1">
      <alignment horizontal="center" vertical="center" wrapText="1"/>
      <protection hidden="1"/>
    </xf>
    <xf numFmtId="49" fontId="34" fillId="12" borderId="41" xfId="0" applyNumberFormat="1" applyFont="1" applyFill="1" applyBorder="1" applyAlignment="1" applyProtection="1">
      <alignment horizontal="center" vertical="center" wrapText="1"/>
      <protection hidden="1"/>
    </xf>
    <xf numFmtId="0" fontId="32" fillId="9" borderId="37" xfId="0" applyFont="1" applyFill="1" applyBorder="1" applyAlignment="1" applyProtection="1">
      <alignment horizontal="center" vertical="center" wrapText="1"/>
      <protection hidden="1"/>
    </xf>
    <xf numFmtId="0" fontId="32" fillId="9" borderId="36" xfId="0" applyFont="1" applyFill="1" applyBorder="1" applyAlignment="1" applyProtection="1">
      <alignment horizontal="center" vertical="center" wrapText="1"/>
      <protection hidden="1"/>
    </xf>
    <xf numFmtId="0" fontId="32" fillId="9" borderId="86" xfId="0" applyFont="1" applyFill="1" applyBorder="1" applyAlignment="1" applyProtection="1">
      <alignment horizontal="center" vertical="center" wrapText="1"/>
      <protection hidden="1"/>
    </xf>
    <xf numFmtId="0" fontId="31" fillId="6" borderId="85" xfId="0" applyNumberFormat="1" applyFont="1" applyFill="1" applyBorder="1" applyAlignment="1" applyProtection="1">
      <alignment horizontal="center" vertical="center" wrapText="1"/>
      <protection hidden="1"/>
    </xf>
    <xf numFmtId="0" fontId="31" fillId="6" borderId="51" xfId="0" applyNumberFormat="1" applyFont="1" applyFill="1" applyBorder="1" applyAlignment="1" applyProtection="1">
      <alignment horizontal="center" vertical="center" wrapText="1"/>
      <protection hidden="1"/>
    </xf>
    <xf numFmtId="0" fontId="31" fillId="6" borderId="69" xfId="0" applyNumberFormat="1" applyFont="1" applyFill="1" applyBorder="1" applyAlignment="1" applyProtection="1">
      <alignment horizontal="center" vertical="center" wrapText="1"/>
      <protection hidden="1"/>
    </xf>
    <xf numFmtId="0" fontId="33" fillId="6" borderId="89" xfId="0" applyNumberFormat="1" applyFont="1" applyFill="1" applyBorder="1" applyAlignment="1" applyProtection="1">
      <alignment horizontal="center" vertical="center"/>
      <protection locked="0" hidden="1"/>
    </xf>
    <xf numFmtId="0" fontId="33" fillId="6" borderId="52" xfId="0" applyNumberFormat="1" applyFont="1" applyFill="1" applyBorder="1" applyAlignment="1" applyProtection="1">
      <alignment horizontal="center" vertical="center"/>
      <protection locked="0" hidden="1"/>
    </xf>
    <xf numFmtId="0" fontId="28" fillId="9" borderId="90" xfId="0" applyFont="1" applyFill="1" applyBorder="1" applyAlignment="1" applyProtection="1">
      <alignment horizontal="center" vertical="center" wrapText="1"/>
      <protection hidden="1"/>
    </xf>
    <xf numFmtId="0" fontId="28" fillId="9" borderId="91" xfId="0" applyFont="1" applyFill="1" applyBorder="1" applyAlignment="1" applyProtection="1">
      <alignment horizontal="center" vertical="center" wrapText="1"/>
      <protection hidden="1"/>
    </xf>
    <xf numFmtId="0" fontId="28" fillId="9" borderId="92" xfId="0" applyFont="1" applyFill="1" applyBorder="1" applyAlignment="1" applyProtection="1">
      <alignment horizontal="center" vertical="center" wrapText="1"/>
      <protection hidden="1"/>
    </xf>
    <xf numFmtId="0" fontId="14" fillId="0" borderId="0" xfId="2" applyFont="1" applyAlignment="1">
      <alignment horizontal="center"/>
    </xf>
    <xf numFmtId="167" fontId="0" fillId="2" borderId="11" xfId="0" applyNumberFormat="1" applyFont="1" applyFill="1" applyBorder="1" applyAlignment="1" applyProtection="1">
      <alignment horizontal="center" vertical="center"/>
      <protection locked="0" hidden="1"/>
    </xf>
    <xf numFmtId="167" fontId="16" fillId="0" borderId="0" xfId="0" applyNumberFormat="1" applyFont="1" applyProtection="1"/>
    <xf numFmtId="0" fontId="18" fillId="4" borderId="23" xfId="0" applyFont="1" applyFill="1" applyBorder="1" applyAlignment="1" applyProtection="1">
      <alignment horizontal="center" vertical="center"/>
    </xf>
    <xf numFmtId="17" fontId="18" fillId="4" borderId="23" xfId="0" applyNumberFormat="1" applyFont="1" applyFill="1" applyBorder="1" applyAlignment="1" applyProtection="1">
      <alignment horizontal="center" vertical="center"/>
    </xf>
    <xf numFmtId="17" fontId="19" fillId="0" borderId="23" xfId="0" applyNumberFormat="1" applyFont="1" applyFill="1" applyBorder="1" applyAlignment="1" applyProtection="1">
      <alignment horizontal="center" vertical="center"/>
    </xf>
    <xf numFmtId="49" fontId="0" fillId="2" borderId="23" xfId="0" applyNumberFormat="1" applyFont="1" applyFill="1" applyBorder="1" applyAlignment="1" applyProtection="1">
      <alignment horizontal="left" vertical="center" wrapText="1"/>
      <protection locked="0"/>
    </xf>
    <xf numFmtId="0" fontId="16" fillId="0" borderId="23" xfId="0" applyFont="1" applyFill="1" applyBorder="1" applyAlignment="1" applyProtection="1">
      <alignment horizontal="left" wrapText="1"/>
    </xf>
    <xf numFmtId="0" fontId="23" fillId="24" borderId="23" xfId="0" applyFont="1" applyFill="1" applyBorder="1" applyProtection="1"/>
    <xf numFmtId="0" fontId="24" fillId="24" borderId="23" xfId="0" applyFont="1" applyFill="1" applyBorder="1" applyAlignment="1" applyProtection="1">
      <alignment horizontal="center" vertical="center"/>
    </xf>
    <xf numFmtId="0" fontId="19" fillId="0" borderId="23" xfId="0" applyFont="1" applyFill="1" applyBorder="1" applyAlignment="1" applyProtection="1">
      <alignment horizontal="center" vertical="center"/>
    </xf>
    <xf numFmtId="0" fontId="19" fillId="0" borderId="23" xfId="0" applyFont="1" applyFill="1" applyBorder="1" applyAlignment="1" applyProtection="1">
      <alignment horizontal="center" vertical="center" wrapText="1"/>
    </xf>
    <xf numFmtId="49" fontId="23" fillId="24" borderId="23" xfId="0" quotePrefix="1" applyNumberFormat="1" applyFont="1" applyFill="1" applyBorder="1" applyAlignment="1" applyProtection="1">
      <alignment horizontal="left" wrapText="1"/>
    </xf>
    <xf numFmtId="0" fontId="0" fillId="2" borderId="23" xfId="0" quotePrefix="1" applyFont="1" applyFill="1" applyBorder="1" applyAlignment="1" applyProtection="1">
      <alignment horizontal="left" vertical="center" wrapText="1"/>
      <protection locked="0"/>
    </xf>
    <xf numFmtId="0" fontId="16" fillId="0" borderId="23" xfId="0" quotePrefix="1" applyFont="1" applyFill="1" applyBorder="1" applyAlignment="1" applyProtection="1">
      <alignment horizontal="left" wrapText="1"/>
    </xf>
    <xf numFmtId="0" fontId="16" fillId="0" borderId="23" xfId="0" quotePrefix="1" applyFont="1" applyFill="1" applyBorder="1" applyAlignment="1" applyProtection="1">
      <alignment horizontal="center" wrapText="1"/>
    </xf>
    <xf numFmtId="0" fontId="18" fillId="4" borderId="23" xfId="0" applyFont="1" applyFill="1" applyBorder="1" applyAlignment="1">
      <alignment horizontal="center" vertical="center"/>
    </xf>
    <xf numFmtId="0" fontId="22" fillId="4" borderId="23" xfId="0" applyFont="1" applyFill="1" applyBorder="1" applyAlignment="1">
      <alignment horizontal="center" vertical="center"/>
    </xf>
    <xf numFmtId="0" fontId="18" fillId="4" borderId="23" xfId="0" applyFont="1" applyFill="1" applyBorder="1" applyAlignment="1">
      <alignment horizontal="center" vertical="center" wrapText="1"/>
    </xf>
    <xf numFmtId="17" fontId="19" fillId="2" borderId="23" xfId="0" applyNumberFormat="1" applyFont="1" applyFill="1" applyBorder="1" applyAlignment="1">
      <alignment vertical="center"/>
    </xf>
    <xf numFmtId="17" fontId="74" fillId="2" borderId="23" xfId="0" applyNumberFormat="1" applyFont="1" applyFill="1" applyBorder="1" applyAlignment="1">
      <alignment horizontal="center" vertical="center" wrapText="1"/>
    </xf>
    <xf numFmtId="17" fontId="74" fillId="2" borderId="23" xfId="0" applyNumberFormat="1" applyFont="1" applyFill="1" applyBorder="1" applyAlignment="1" applyProtection="1">
      <alignment vertical="center"/>
    </xf>
    <xf numFmtId="0" fontId="21" fillId="0" borderId="23" xfId="0" applyFont="1" applyBorder="1" applyProtection="1"/>
    <xf numFmtId="0" fontId="21" fillId="23" borderId="23" xfId="0" applyFont="1" applyFill="1" applyBorder="1" applyProtection="1"/>
    <xf numFmtId="49" fontId="16" fillId="2" borderId="23" xfId="0" applyNumberFormat="1" applyFont="1" applyFill="1" applyBorder="1" applyAlignment="1" applyProtection="1">
      <alignment horizontal="center" vertical="center"/>
    </xf>
    <xf numFmtId="0" fontId="15" fillId="2" borderId="23" xfId="0" applyFont="1" applyFill="1" applyBorder="1" applyAlignment="1" applyProtection="1">
      <alignment horizontal="left" vertical="center" wrapText="1"/>
      <protection locked="0"/>
    </xf>
    <xf numFmtId="49" fontId="15" fillId="2" borderId="23" xfId="0" applyNumberFormat="1" applyFont="1" applyFill="1" applyBorder="1" applyAlignment="1">
      <alignment horizontal="left" vertical="center" wrapText="1"/>
    </xf>
    <xf numFmtId="0" fontId="15" fillId="2" borderId="23" xfId="0" applyFont="1" applyFill="1" applyBorder="1" applyAlignment="1">
      <alignment horizontal="left" vertical="center" wrapText="1"/>
    </xf>
    <xf numFmtId="49" fontId="15" fillId="2" borderId="23" xfId="0" applyNumberFormat="1" applyFont="1" applyFill="1" applyBorder="1" applyAlignment="1" applyProtection="1">
      <alignment horizontal="left" vertical="center" wrapText="1"/>
      <protection locked="0"/>
    </xf>
    <xf numFmtId="49" fontId="16" fillId="2" borderId="23" xfId="0" applyNumberFormat="1" applyFont="1" applyFill="1" applyBorder="1" applyAlignment="1">
      <alignment horizontal="left" vertical="center" wrapText="1"/>
    </xf>
    <xf numFmtId="0" fontId="16" fillId="2" borderId="23" xfId="0" applyFont="1" applyFill="1" applyBorder="1" applyAlignment="1">
      <alignment horizontal="left" vertical="center" wrapText="1"/>
    </xf>
    <xf numFmtId="0" fontId="16" fillId="2" borderId="23" xfId="0" applyFont="1" applyFill="1" applyBorder="1"/>
    <xf numFmtId="0" fontId="21" fillId="2" borderId="23" xfId="0" applyFont="1" applyFill="1" applyBorder="1"/>
    <xf numFmtId="0" fontId="21" fillId="2" borderId="23" xfId="0" applyFont="1" applyFill="1" applyBorder="1" applyProtection="1"/>
    <xf numFmtId="49" fontId="21" fillId="0" borderId="23" xfId="0" applyNumberFormat="1" applyFont="1" applyBorder="1" applyProtection="1"/>
    <xf numFmtId="0" fontId="13" fillId="0" borderId="23" xfId="2" applyFont="1" applyFill="1" applyBorder="1"/>
    <xf numFmtId="0" fontId="13" fillId="0" borderId="23" xfId="2" applyNumberFormat="1" applyFill="1" applyBorder="1"/>
    <xf numFmtId="0" fontId="13" fillId="0" borderId="117" xfId="2" applyFill="1" applyBorder="1"/>
    <xf numFmtId="0" fontId="13" fillId="0" borderId="118" xfId="2" quotePrefix="1" applyFill="1" applyBorder="1" applyAlignment="1">
      <alignment horizontal="left"/>
    </xf>
    <xf numFmtId="0" fontId="13" fillId="0" borderId="118" xfId="2" applyFill="1" applyBorder="1"/>
    <xf numFmtId="49" fontId="13" fillId="0" borderId="118" xfId="2" applyNumberFormat="1" applyFill="1" applyBorder="1"/>
    <xf numFmtId="0" fontId="13" fillId="0" borderId="118" xfId="2" applyNumberFormat="1" applyFill="1" applyBorder="1"/>
    <xf numFmtId="49" fontId="13" fillId="0" borderId="118" xfId="2" quotePrefix="1" applyNumberFormat="1" applyFill="1" applyBorder="1"/>
    <xf numFmtId="174" fontId="13" fillId="0" borderId="23" xfId="2" applyNumberFormat="1" applyFill="1" applyBorder="1"/>
    <xf numFmtId="0" fontId="0" fillId="4" borderId="23" xfId="0" quotePrefix="1" applyFont="1" applyFill="1" applyBorder="1" applyAlignment="1" applyProtection="1">
      <alignment horizontal="center" vertical="center" wrapText="1"/>
    </xf>
    <xf numFmtId="17" fontId="0" fillId="4" borderId="23" xfId="0" applyNumberFormat="1" applyFont="1" applyFill="1" applyBorder="1" applyAlignment="1" applyProtection="1">
      <alignment horizontal="center" vertical="center" wrapText="1"/>
    </xf>
    <xf numFmtId="0" fontId="16" fillId="0" borderId="23" xfId="0" applyFont="1" applyBorder="1" applyAlignment="1" applyProtection="1">
      <alignment wrapText="1"/>
    </xf>
    <xf numFmtId="0" fontId="0" fillId="0" borderId="23" xfId="0" applyFont="1" applyBorder="1" applyAlignment="1" applyProtection="1">
      <alignment horizontal="center" vertical="center"/>
    </xf>
    <xf numFmtId="49" fontId="0" fillId="0" borderId="23" xfId="0" applyNumberFormat="1" applyFont="1" applyBorder="1" applyAlignment="1" applyProtection="1">
      <alignment horizontal="left" vertical="center" wrapText="1"/>
      <protection locked="0"/>
    </xf>
    <xf numFmtId="17" fontId="0" fillId="0" borderId="23" xfId="0" applyNumberFormat="1" applyFont="1" applyBorder="1" applyAlignment="1" applyProtection="1">
      <alignment horizontal="center" vertical="center"/>
    </xf>
    <xf numFmtId="17" fontId="0" fillId="0" borderId="23" xfId="0" applyNumberFormat="1" applyFont="1" applyBorder="1" applyProtection="1"/>
    <xf numFmtId="17" fontId="16" fillId="0" borderId="23" xfId="0" applyNumberFormat="1" applyFont="1" applyBorder="1" applyAlignment="1" applyProtection="1">
      <alignment vertical="center"/>
    </xf>
    <xf numFmtId="49" fontId="16" fillId="0" borderId="23" xfId="0" applyNumberFormat="1" applyFont="1" applyBorder="1" applyAlignment="1" applyProtection="1">
      <alignment vertical="center"/>
    </xf>
    <xf numFmtId="0" fontId="16" fillId="0" borderId="23" xfId="0" applyNumberFormat="1" applyFont="1" applyBorder="1" applyAlignment="1" applyProtection="1">
      <alignment vertical="center"/>
    </xf>
    <xf numFmtId="17" fontId="16" fillId="0" borderId="23" xfId="0" applyNumberFormat="1" applyFont="1" applyBorder="1" applyProtection="1"/>
    <xf numFmtId="0" fontId="0" fillId="19" borderId="0" xfId="0" applyFill="1" applyAlignment="1" applyProtection="1">
      <protection locked="0"/>
    </xf>
    <xf numFmtId="0" fontId="0" fillId="0" borderId="0" xfId="0" applyProtection="1">
      <protection locked="0"/>
    </xf>
    <xf numFmtId="0" fontId="0" fillId="0" borderId="23" xfId="0" applyFill="1" applyBorder="1" applyProtection="1">
      <protection locked="0"/>
    </xf>
    <xf numFmtId="0" fontId="0" fillId="0" borderId="23" xfId="0" applyFill="1" applyBorder="1" applyAlignment="1" applyProtection="1">
      <alignment wrapText="1"/>
      <protection locked="0"/>
    </xf>
    <xf numFmtId="2" fontId="0" fillId="0" borderId="0" xfId="0" applyNumberFormat="1" applyProtection="1">
      <protection locked="0"/>
    </xf>
    <xf numFmtId="166" fontId="0" fillId="0" borderId="23" xfId="0" applyNumberFormat="1" applyFill="1" applyBorder="1" applyProtection="1">
      <protection locked="0"/>
    </xf>
    <xf numFmtId="2" fontId="0" fillId="0" borderId="23" xfId="0" applyNumberFormat="1" applyFill="1" applyBorder="1" applyProtection="1">
      <protection locked="0"/>
    </xf>
    <xf numFmtId="174" fontId="0" fillId="0" borderId="23" xfId="0" applyNumberFormat="1" applyFill="1" applyBorder="1" applyProtection="1">
      <protection locked="0"/>
    </xf>
    <xf numFmtId="49" fontId="0" fillId="0" borderId="23" xfId="0" applyNumberFormat="1" applyFill="1" applyBorder="1" applyProtection="1">
      <protection locked="0"/>
    </xf>
    <xf numFmtId="49" fontId="0" fillId="0" borderId="23" xfId="0" applyNumberFormat="1" applyFill="1" applyBorder="1" applyAlignment="1" applyProtection="1">
      <alignment wrapText="1"/>
      <protection locked="0"/>
    </xf>
    <xf numFmtId="0" fontId="0" fillId="0" borderId="0" xfId="0" applyNumberFormat="1" applyProtection="1">
      <protection locked="0"/>
    </xf>
    <xf numFmtId="0" fontId="0" fillId="0" borderId="0" xfId="0" applyAlignment="1" applyProtection="1">
      <alignment wrapText="1"/>
      <protection locked="0"/>
    </xf>
    <xf numFmtId="0" fontId="0" fillId="19" borderId="0" xfId="0" applyFill="1" applyProtection="1">
      <protection locked="0"/>
    </xf>
    <xf numFmtId="0" fontId="57" fillId="0" borderId="0" xfId="0" applyFont="1" applyProtection="1">
      <protection locked="0"/>
    </xf>
    <xf numFmtId="0" fontId="0" fillId="0" borderId="0" xfId="0" quotePrefix="1" applyProtection="1">
      <protection locked="0"/>
    </xf>
    <xf numFmtId="0" fontId="0" fillId="0" borderId="23" xfId="0" applyFill="1" applyBorder="1" applyProtection="1"/>
    <xf numFmtId="1" fontId="0" fillId="0" borderId="23" xfId="0" applyNumberFormat="1" applyFill="1" applyBorder="1" applyProtection="1">
      <protection locked="0"/>
    </xf>
    <xf numFmtId="167" fontId="0" fillId="0" borderId="23" xfId="0" applyNumberFormat="1" applyFill="1" applyBorder="1" applyProtection="1">
      <protection locked="0"/>
    </xf>
    <xf numFmtId="169" fontId="0" fillId="0" borderId="23" xfId="0" applyNumberFormat="1" applyFill="1" applyBorder="1" applyProtection="1">
      <protection locked="0"/>
    </xf>
    <xf numFmtId="14" fontId="0" fillId="0" borderId="23" xfId="0" applyNumberFormat="1" applyFill="1" applyBorder="1" applyProtection="1">
      <protection locked="0"/>
    </xf>
    <xf numFmtId="0" fontId="0" fillId="0" borderId="23" xfId="0" quotePrefix="1" applyFill="1" applyBorder="1" applyProtection="1">
      <protection locked="0"/>
    </xf>
    <xf numFmtId="167" fontId="0" fillId="0" borderId="23" xfId="0" quotePrefix="1" applyNumberFormat="1" applyFill="1" applyBorder="1" applyProtection="1">
      <protection locked="0"/>
    </xf>
    <xf numFmtId="0" fontId="0" fillId="0" borderId="23" xfId="0" quotePrefix="1" applyFill="1" applyBorder="1" applyProtection="1"/>
    <xf numFmtId="0" fontId="0" fillId="0" borderId="23" xfId="0" quotePrefix="1" applyNumberFormat="1" applyFill="1" applyBorder="1" applyProtection="1">
      <protection locked="0"/>
    </xf>
    <xf numFmtId="0" fontId="0" fillId="0" borderId="23" xfId="0" quotePrefix="1" applyNumberFormat="1" applyFill="1" applyBorder="1" applyProtection="1"/>
    <xf numFmtId="49" fontId="0" fillId="0" borderId="23" xfId="0" quotePrefix="1" applyNumberFormat="1" applyFill="1" applyBorder="1" applyProtection="1">
      <protection locked="0"/>
    </xf>
  </cellXfs>
  <cellStyles count="12">
    <cellStyle name="Hyperlink" xfId="1" builtinId="8"/>
    <cellStyle name="Hyperlink 2" xfId="5" xr:uid="{00000000-0005-0000-0000-000001000000}"/>
    <cellStyle name="Normal" xfId="0" builtinId="0"/>
    <cellStyle name="Normal 2" xfId="2" xr:uid="{00000000-0005-0000-0000-000003000000}"/>
    <cellStyle name="Normal 3" xfId="3" xr:uid="{00000000-0005-0000-0000-000004000000}"/>
    <cellStyle name="Normal 3 2" xfId="6" xr:uid="{00000000-0005-0000-0000-000005000000}"/>
    <cellStyle name="Normal 3 2 2" xfId="8" xr:uid="{01D685F0-F3B9-4194-990B-CBE0DF84FF96}"/>
    <cellStyle name="Normal 3 2 3" xfId="11" xr:uid="{190A3FD9-549D-413C-BD54-4545CA14F384}"/>
    <cellStyle name="Normal 3 3" xfId="7" xr:uid="{A4223528-E2FF-444E-8AE6-D3EE641DA397}"/>
    <cellStyle name="Normal 4" xfId="4" xr:uid="{00000000-0005-0000-0000-000006000000}"/>
    <cellStyle name="Normal 5" xfId="9" xr:uid="{2F1F107B-BD78-414D-B861-F64A682EF902}"/>
    <cellStyle name="Normal 5 2" xfId="10" xr:uid="{9B5028AE-2334-4253-BF5C-F8467CD5B8DE}"/>
  </cellStyles>
  <dxfs count="459">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39994506668294322"/>
      </font>
      <fill>
        <patternFill>
          <bgColor theme="4" tint="0.39994506668294322"/>
        </patternFill>
      </fill>
    </dxf>
    <dxf>
      <font>
        <color theme="4" tint="0.39994506668294322"/>
      </font>
      <fill>
        <patternFill>
          <bgColor theme="4" tint="0.3999450666829432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1"/>
      </font>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1"/>
      </font>
      <fill>
        <patternFill>
          <bgColor rgb="FF8DB4E2"/>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ill>
        <patternFill>
          <bgColor rgb="FFFF0000"/>
        </patternFill>
      </fill>
    </dxf>
    <dxf>
      <font>
        <color theme="1"/>
      </font>
      <fill>
        <patternFill>
          <bgColor rgb="FFFF0000"/>
        </patternFill>
      </fill>
    </dxf>
    <dxf>
      <font>
        <color theme="4" tint="0.79998168889431442"/>
      </font>
      <fill>
        <patternFill>
          <bgColor theme="4" tint="0.79998168889431442"/>
        </patternFill>
      </fill>
      <border>
        <left/>
        <right/>
        <top/>
        <bottom/>
      </border>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ont>
        <color theme="4" tint="0.79998168889431442"/>
      </font>
      <fill>
        <patternFill patternType="solid">
          <bgColor rgb="FFDAEEF3"/>
        </patternFill>
      </fill>
    </dxf>
    <dxf>
      <fill>
        <patternFill>
          <bgColor rgb="FFFF0000"/>
        </patternFill>
      </fill>
    </dxf>
    <dxf>
      <fill>
        <patternFill>
          <bgColor rgb="FFFF0000"/>
        </patternFill>
      </fill>
    </dxf>
    <dxf>
      <font>
        <color rgb="FFFF0000"/>
      </font>
    </dxf>
    <dxf>
      <font>
        <color theme="4" tint="0.79998168889431442"/>
      </font>
      <fill>
        <patternFill patternType="solid">
          <fgColor theme="0"/>
          <bgColor rgb="FFDAEEF3"/>
        </patternFill>
      </fill>
      <border>
        <left/>
        <right/>
        <top/>
        <bottom/>
      </border>
    </dxf>
    <dxf>
      <font>
        <color theme="4" tint="0.79998168889431442"/>
      </font>
      <fill>
        <patternFill patternType="solid">
          <fgColor theme="0"/>
          <bgColor rgb="FFDAEEF3"/>
        </patternFill>
      </fill>
      <border>
        <left/>
        <right/>
        <top/>
        <bottom/>
      </border>
    </dxf>
    <dxf>
      <font>
        <color theme="4" tint="0.79998168889431442"/>
      </font>
      <fill>
        <patternFill patternType="solid">
          <fgColor theme="1" tint="0.499984740745262"/>
          <bgColor rgb="FFDBEEF3"/>
        </patternFill>
      </fill>
      <border>
        <left/>
        <right/>
        <top/>
        <bottom/>
      </border>
    </dxf>
    <dxf>
      <fill>
        <patternFill>
          <bgColor rgb="FFFF0000"/>
        </patternFill>
      </fill>
    </dxf>
    <dxf>
      <numFmt numFmtId="30" formatCode="@"/>
    </dxf>
    <dxf>
      <numFmt numFmtId="30" formatCode="@"/>
      <fill>
        <patternFill patternType="none">
          <fgColor indexed="64"/>
          <bgColor indexed="65"/>
        </patternFill>
      </fill>
    </dxf>
    <dxf>
      <numFmt numFmtId="30" formatCode="@"/>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fill>
        <patternFill patternType="none">
          <fgColor indexed="64"/>
          <bgColor indexed="65"/>
        </patternFill>
      </fill>
    </dxf>
    <dxf>
      <numFmt numFmtId="30" formatCode="@"/>
    </dxf>
    <dxf>
      <numFmt numFmtId="30" formatCode="@"/>
    </dxf>
    <dxf>
      <numFmt numFmtId="30" formatCode="@"/>
    </dxf>
    <dxf>
      <numFmt numFmtId="30" formatCode="@"/>
    </dxf>
    <dxf>
      <numFmt numFmtId="30" formatCode="@"/>
    </dxf>
    <dxf>
      <numFmt numFmtId="0" formatCode="General"/>
    </dxf>
    <dxf>
      <numFmt numFmtId="0" formatCode="General"/>
    </dxf>
    <dxf>
      <numFmt numFmtId="30" formatCode="@"/>
    </dxf>
    <dxf>
      <border diagonalUp="0" diagonalDown="0" outline="0">
        <left style="hair">
          <color auto="1"/>
        </left>
        <right style="hair">
          <color indexed="64"/>
        </right>
        <top style="hair">
          <color auto="1"/>
        </top>
        <bottom style="hair">
          <color indexed="64"/>
        </bottom>
      </border>
    </dxf>
    <dxf>
      <border diagonalUp="0" diagonalDown="0" outline="0">
        <left style="thin">
          <color indexed="64"/>
        </left>
        <right style="thin">
          <color indexed="64"/>
        </right>
        <top/>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border diagonalUp="0" diagonalDown="0" outline="0">
        <left style="hair">
          <color theme="8"/>
        </left>
        <right style="hair">
          <color theme="8"/>
        </right>
        <top style="hair">
          <color theme="8"/>
        </top>
        <bottom style="hair">
          <color theme="8"/>
        </bottom>
      </border>
    </dxf>
    <dxf>
      <numFmt numFmtId="30" formatCode="@"/>
      <border diagonalUp="0" diagonalDown="0" outline="0">
        <left style="hair">
          <color theme="8"/>
        </left>
        <right style="hair">
          <color theme="8"/>
        </right>
        <top style="hair">
          <color theme="8"/>
        </top>
        <bottom style="hair">
          <color theme="8"/>
        </bottom>
      </border>
    </dxf>
    <dxf>
      <border outline="0">
        <right style="hair">
          <color theme="8"/>
        </right>
      </border>
    </dxf>
  </dxfs>
  <tableStyles count="0" defaultTableStyle="TableStyleMedium9" defaultPivotStyle="PivotStyleMedium7"/>
  <colors>
    <mruColors>
      <color rgb="FFFFFFFF"/>
      <color rgb="FF8DB4E2"/>
      <color rgb="FF8EA9DB"/>
      <color rgb="FF9BC2E6"/>
      <color rgb="FFDAEEF3"/>
      <color rgb="FFDA17F3"/>
      <color rgb="FF5B9BD5"/>
      <color rgb="FFDDEBF7"/>
      <color rgb="FFDAEEF7"/>
      <color rgb="FFDB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oneCellAnchor>
    <xdr:from>
      <xdr:col>0</xdr:col>
      <xdr:colOff>342900</xdr:colOff>
      <xdr:row>0</xdr:row>
      <xdr:rowOff>161925</xdr:rowOff>
    </xdr:from>
    <xdr:ext cx="3834506" cy="657411"/>
    <xdr:pic>
      <xdr:nvPicPr>
        <xdr:cNvPr id="2" name="Picture 1">
          <a:extLst>
            <a:ext uri="{FF2B5EF4-FFF2-40B4-BE49-F238E27FC236}">
              <a16:creationId xmlns:a16="http://schemas.microsoft.com/office/drawing/2014/main" id="{914B74A2-2D55-4735-A545-ED37B06E72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2900" y="161925"/>
          <a:ext cx="3834506" cy="657411"/>
        </a:xfrm>
        <a:prstGeom prst="rect">
          <a:avLst/>
        </a:prstGeom>
      </xdr:spPr>
    </xdr:pic>
    <xdr:clientData/>
  </xdr:oneCellAnchor>
  <xdr:oneCellAnchor>
    <xdr:from>
      <xdr:col>0</xdr:col>
      <xdr:colOff>647700</xdr:colOff>
      <xdr:row>7</xdr:row>
      <xdr:rowOff>53340</xdr:rowOff>
    </xdr:from>
    <xdr:ext cx="184731" cy="264560"/>
    <xdr:sp macro="" textlink="">
      <xdr:nvSpPr>
        <xdr:cNvPr id="3" name="TextBox 2">
          <a:extLst>
            <a:ext uri="{FF2B5EF4-FFF2-40B4-BE49-F238E27FC236}">
              <a16:creationId xmlns:a16="http://schemas.microsoft.com/office/drawing/2014/main" id="{5C90B057-6950-431F-839B-16CDFA14A7BB}"/>
            </a:ext>
          </a:extLst>
        </xdr:cNvPr>
        <xdr:cNvSpPr txBox="1"/>
      </xdr:nvSpPr>
      <xdr:spPr>
        <a:xfrm>
          <a:off x="647700" y="16992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0</xdr:col>
      <xdr:colOff>402665</xdr:colOff>
      <xdr:row>1</xdr:row>
      <xdr:rowOff>64808</xdr:rowOff>
    </xdr:from>
    <xdr:ext cx="3835926" cy="460617"/>
    <xdr:pic>
      <xdr:nvPicPr>
        <xdr:cNvPr id="4" name="Picture 3">
          <a:extLst>
            <a:ext uri="{FF2B5EF4-FFF2-40B4-BE49-F238E27FC236}">
              <a16:creationId xmlns:a16="http://schemas.microsoft.com/office/drawing/2014/main" id="{F10DC67B-CF3B-4D44-8320-D08BF9B6BE29}"/>
            </a:ext>
          </a:extLst>
        </xdr:cNvPr>
        <xdr:cNvPicPr>
          <a:picLocks noChangeAspect="1"/>
        </xdr:cNvPicPr>
      </xdr:nvPicPr>
      <xdr:blipFill>
        <a:blip xmlns:r="http://schemas.openxmlformats.org/officeDocument/2006/relationships" r:embed="rId2"/>
        <a:stretch>
          <a:fillRect/>
        </a:stretch>
      </xdr:blipFill>
      <xdr:spPr>
        <a:xfrm>
          <a:off x="402665" y="262928"/>
          <a:ext cx="3835926" cy="460617"/>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3</xdr:row>
      <xdr:rowOff>38100</xdr:rowOff>
    </xdr:from>
    <xdr:to>
      <xdr:col>3</xdr:col>
      <xdr:colOff>362974</xdr:colOff>
      <xdr:row>7</xdr:row>
      <xdr:rowOff>76200</xdr:rowOff>
    </xdr:to>
    <xdr:pic>
      <xdr:nvPicPr>
        <xdr:cNvPr id="2" name="Picture 1">
          <a:extLst>
            <a:ext uri="{FF2B5EF4-FFF2-40B4-BE49-F238E27FC236}">
              <a16:creationId xmlns:a16="http://schemas.microsoft.com/office/drawing/2014/main" id="{E182A7F9-C099-4D26-A671-3A388BE8D7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0" y="1200150"/>
          <a:ext cx="8212888" cy="1409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38100</xdr:colOff>
          <xdr:row>2</xdr:row>
          <xdr:rowOff>133350</xdr:rowOff>
        </xdr:to>
        <xdr:sp macro="" textlink="">
          <xdr:nvSpPr>
            <xdr:cNvPr id="6145" name="Apttus_App" hidden="1">
              <a:extLst>
                <a:ext uri="{63B3BB69-23CF-44E3-9099-C40C66FF867C}">
                  <a14:compatExt spid="_x0000_s6145"/>
                </a:ext>
                <a:ext uri="{FF2B5EF4-FFF2-40B4-BE49-F238E27FC236}">
                  <a16:creationId xmlns:a16="http://schemas.microsoft.com/office/drawing/2014/main" id="{D9C187CC-E6D9-452F-8CA3-65BEA83CD9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571500</xdr:colOff>
          <xdr:row>2</xdr:row>
          <xdr:rowOff>133350</xdr:rowOff>
        </xdr:to>
        <xdr:sp macro="" textlink="">
          <xdr:nvSpPr>
            <xdr:cNvPr id="6146" name="Apttus_AppData" hidden="1">
              <a:extLst>
                <a:ext uri="{63B3BB69-23CF-44E3-9099-C40C66FF867C}">
                  <a14:compatExt spid="_x0000_s6146"/>
                </a:ext>
                <a:ext uri="{FF2B5EF4-FFF2-40B4-BE49-F238E27FC236}">
                  <a16:creationId xmlns:a16="http://schemas.microsoft.com/office/drawing/2014/main" id="{3E3D2924-D917-44F2-9038-0936EB4AA7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336550</xdr:colOff>
          <xdr:row>2</xdr:row>
          <xdr:rowOff>133350</xdr:rowOff>
        </xdr:to>
        <xdr:sp macro="" textlink="">
          <xdr:nvSpPr>
            <xdr:cNvPr id="6147" name="Apttus_AppDataTracker" hidden="1">
              <a:extLst>
                <a:ext uri="{63B3BB69-23CF-44E3-9099-C40C66FF867C}">
                  <a14:compatExt spid="_x0000_s6147"/>
                </a:ext>
                <a:ext uri="{FF2B5EF4-FFF2-40B4-BE49-F238E27FC236}">
                  <a16:creationId xmlns:a16="http://schemas.microsoft.com/office/drawing/2014/main" id="{59382C4F-E6BD-43EA-959A-CD308920024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279400</xdr:colOff>
          <xdr:row>2</xdr:row>
          <xdr:rowOff>133350</xdr:rowOff>
        </xdr:to>
        <xdr:sp macro="" textlink="">
          <xdr:nvSpPr>
            <xdr:cNvPr id="6148" name="Apttus_DataProtection" hidden="1">
              <a:extLst>
                <a:ext uri="{63B3BB69-23CF-44E3-9099-C40C66FF867C}">
                  <a14:compatExt spid="_x0000_s6148"/>
                </a:ext>
                <a:ext uri="{FF2B5EF4-FFF2-40B4-BE49-F238E27FC236}">
                  <a16:creationId xmlns:a16="http://schemas.microsoft.com/office/drawing/2014/main" id="{C5CFAA46-0E24-4BDE-BC54-3C39C4DC39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WSaitta\OneDrive%20-%20The%20Global%20Fund\Desktop\PF_Francais_iAB_Spagnolo_do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rancais"/>
      <sheetName val="Overview - Section A"/>
      <sheetName val="Version history"/>
      <sheetName val="Impact Indicators - Section B"/>
      <sheetName val="Impact Indicators - Section B "/>
      <sheetName val="update Helper"/>
      <sheetName val="Setup"/>
      <sheetName val="Impact Indicator Target Update"/>
      <sheetName val="Outcome Indicators - Section C"/>
      <sheetName val="Outcome Indicators - Section C "/>
      <sheetName val="Coverage Indicators-Section D"/>
      <sheetName val="Coverage Indicators - Section D"/>
      <sheetName val=" Disaggregation - Section E "/>
      <sheetName val="Disaggregation tab old"/>
      <sheetName val="Translations"/>
      <sheetName val="old - Section F"/>
      <sheetName val="WPTM - Section F"/>
      <sheetName val="Print View"/>
      <sheetName val="Reference Records"/>
      <sheetName val="Reference records(soft deleted)"/>
      <sheetName val="Disaggregation Records"/>
      <sheetName val="Disaggregation Data"/>
      <sheetName val="Account Role"/>
      <sheetName val="apttusmetadata"/>
      <sheetName val="PF_Francais_iAB_Spagnolo_done"/>
    </sheetNames>
    <sheetDataSet>
      <sheetData sheetId="0"/>
      <sheetData sheetId="1"/>
      <sheetData sheetId="2">
        <row r="5">
          <cell r="AN5" t="str">
            <v>Funding Request</v>
          </cell>
        </row>
        <row r="26">
          <cell r="E26" t="str">
            <v>[Account (Name)]</v>
          </cell>
        </row>
        <row r="30">
          <cell r="M30" t="str">
            <v>[Account (Name)][Alternative Account]</v>
          </cell>
        </row>
        <row r="31">
          <cell r="M31" t="str">
            <v>United Nations Development Programme</v>
          </cell>
        </row>
        <row r="32">
          <cell r="M32" t="str">
            <v>New PR 1</v>
          </cell>
        </row>
        <row r="33">
          <cell r="M33"/>
        </row>
        <row r="34">
          <cell r="M34"/>
        </row>
        <row r="35">
          <cell r="M35"/>
        </row>
        <row r="36">
          <cell r="M36"/>
        </row>
        <row r="37">
          <cell r="M37"/>
        </row>
        <row r="38">
          <cell r="M38"/>
        </row>
        <row r="39">
          <cell r="M39"/>
        </row>
        <row r="101">
          <cell r="E101" t="str">
            <v>--Select--</v>
          </cell>
        </row>
        <row r="102">
          <cell r="E102" t="str">
            <v>Differentiated HIV Testing Services</v>
          </cell>
        </row>
        <row r="103">
          <cell r="E103" t="str">
            <v>PMTCT</v>
          </cell>
        </row>
        <row r="104">
          <cell r="E104" t="str">
            <v>Prevention</v>
          </cell>
        </row>
        <row r="105">
          <cell r="E105" t="str">
            <v>Program management</v>
          </cell>
        </row>
        <row r="106">
          <cell r="E106" t="str">
            <v>Payment for results</v>
          </cell>
        </row>
        <row r="107">
          <cell r="E107" t="str">
            <v>RSSH: Community systems strengthening</v>
          </cell>
        </row>
        <row r="108">
          <cell r="E108" t="str">
            <v>RSSH: Health management information systems and M&amp;E</v>
          </cell>
        </row>
        <row r="109">
          <cell r="E109" t="str">
            <v>Treatment, care and support</v>
          </cell>
        </row>
        <row r="110">
          <cell r="E110" t="str">
            <v>TB/HIV</v>
          </cell>
        </row>
        <row r="111">
          <cell r="E111" t="str">
            <v>RSSH: Human resources for health, including community health workers</v>
          </cell>
        </row>
        <row r="112">
          <cell r="E112"/>
        </row>
        <row r="113">
          <cell r="E113"/>
        </row>
        <row r="114">
          <cell r="E114"/>
        </row>
        <row r="115">
          <cell r="E115"/>
        </row>
        <row r="116">
          <cell r="E116"/>
        </row>
        <row r="123">
          <cell r="W123"/>
          <cell r="AD123"/>
        </row>
        <row r="124">
          <cell r="V124" t="str">
            <v>Men who have sex with men</v>
          </cell>
          <cell r="W124" t="str">
            <v>Community-based testing</v>
          </cell>
          <cell r="AD124" t="str">
            <v>Differentiated HIV Testing Services</v>
          </cell>
        </row>
        <row r="125">
          <cell r="V125" t="str">
            <v>Not applicable</v>
          </cell>
          <cell r="W125" t="str">
            <v>Prong 3: Preventing vertical HIV transmission</v>
          </cell>
          <cell r="AD125" t="str">
            <v>PMTCT</v>
          </cell>
        </row>
        <row r="126">
          <cell r="V126" t="str">
            <v>Adolescent girls and young women in high prevalence settings</v>
          </cell>
          <cell r="W126" t="str">
            <v>Comprehensive sexuality education</v>
          </cell>
          <cell r="AD126" t="str">
            <v>Prevention</v>
          </cell>
        </row>
        <row r="127">
          <cell r="V127" t="str">
            <v>Not applicable</v>
          </cell>
          <cell r="W127" t="str">
            <v>Coordination and management of national disease control programs</v>
          </cell>
          <cell r="AD127" t="str">
            <v>Program management</v>
          </cell>
        </row>
        <row r="128">
          <cell r="V128" t="str">
            <v>Not applicable</v>
          </cell>
          <cell r="W128" t="str">
            <v>Payment for results</v>
          </cell>
          <cell r="AD128" t="str">
            <v>Payment for results</v>
          </cell>
        </row>
        <row r="129">
          <cell r="V129" t="str">
            <v>Not applicable</v>
          </cell>
          <cell r="W129" t="str">
            <v>Community-led advocacy and research</v>
          </cell>
          <cell r="AD129" t="str">
            <v>RSSH: Community systems strengthening</v>
          </cell>
        </row>
        <row r="130">
          <cell r="V130" t="str">
            <v>Not applicable</v>
          </cell>
          <cell r="W130" t="str">
            <v>Surveys</v>
          </cell>
          <cell r="AD130" t="str">
            <v>RSSH: Health management information systems and M&amp;E</v>
          </cell>
        </row>
        <row r="131">
          <cell r="V131" t="str">
            <v>All people living with HIV</v>
          </cell>
          <cell r="W131" t="str">
            <v>Treatment monitoring - Viral load</v>
          </cell>
          <cell r="AD131" t="str">
            <v>Treatment, care and support</v>
          </cell>
        </row>
        <row r="132">
          <cell r="V132" t="str">
            <v>Not applicable</v>
          </cell>
          <cell r="W132" t="str">
            <v>Treatment (TB/HIV)</v>
          </cell>
          <cell r="AD132" t="str">
            <v>TB/HIV</v>
          </cell>
        </row>
        <row r="133">
          <cell r="V133" t="str">
            <v>Not applicable</v>
          </cell>
          <cell r="W133" t="str">
            <v>Community health workers: Remuneration and deployment</v>
          </cell>
          <cell r="AD133" t="str">
            <v>RSSH: Human resources for health, including community health workers</v>
          </cell>
        </row>
        <row r="134">
          <cell r="W134"/>
          <cell r="AD134"/>
        </row>
        <row r="135">
          <cell r="W135"/>
          <cell r="AD135"/>
        </row>
        <row r="136">
          <cell r="W136"/>
          <cell r="AD136"/>
        </row>
        <row r="137">
          <cell r="W137"/>
          <cell r="AD137"/>
        </row>
        <row r="138">
          <cell r="W138"/>
          <cell r="AD138"/>
        </row>
        <row r="139">
          <cell r="W139"/>
          <cell r="AD139"/>
        </row>
        <row r="140">
          <cell r="W140"/>
          <cell r="AD140"/>
        </row>
        <row r="141">
          <cell r="W141"/>
          <cell r="AD141"/>
        </row>
        <row r="142">
          <cell r="W142"/>
          <cell r="AD142"/>
        </row>
        <row r="143">
          <cell r="W143"/>
          <cell r="AD143"/>
        </row>
        <row r="144">
          <cell r="W144"/>
          <cell r="AD144"/>
        </row>
        <row r="145">
          <cell r="W145"/>
          <cell r="AD145"/>
        </row>
        <row r="146">
          <cell r="W146"/>
          <cell r="AD146"/>
        </row>
        <row r="147">
          <cell r="W147"/>
          <cell r="AD147"/>
        </row>
        <row r="148">
          <cell r="W148"/>
          <cell r="AD148"/>
        </row>
        <row r="149">
          <cell r="W149"/>
          <cell r="AD149"/>
        </row>
        <row r="150">
          <cell r="W150"/>
          <cell r="AD150"/>
        </row>
        <row r="151">
          <cell r="W151"/>
          <cell r="AD151"/>
        </row>
        <row r="152">
          <cell r="W152"/>
          <cell r="AD152"/>
        </row>
        <row r="153">
          <cell r="W153"/>
          <cell r="AD153"/>
        </row>
        <row r="154">
          <cell r="W154"/>
          <cell r="AD154"/>
        </row>
        <row r="155">
          <cell r="W155"/>
          <cell r="AD155"/>
        </row>
        <row r="156">
          <cell r="W156"/>
          <cell r="AD156"/>
        </row>
        <row r="157">
          <cell r="W157"/>
          <cell r="AD157"/>
        </row>
        <row r="158">
          <cell r="W158"/>
          <cell r="AD158"/>
        </row>
        <row r="159">
          <cell r="W159"/>
          <cell r="AD159"/>
        </row>
        <row r="160">
          <cell r="W160"/>
          <cell r="AD160"/>
        </row>
        <row r="161">
          <cell r="W161"/>
          <cell r="AD161"/>
        </row>
        <row r="162">
          <cell r="W162"/>
          <cell r="AD162"/>
        </row>
        <row r="163">
          <cell r="W163"/>
          <cell r="AD163"/>
        </row>
        <row r="164">
          <cell r="W164"/>
          <cell r="AD164"/>
        </row>
        <row r="165">
          <cell r="W165"/>
          <cell r="AD165"/>
        </row>
        <row r="166">
          <cell r="W166"/>
          <cell r="AD166"/>
        </row>
        <row r="167">
          <cell r="W167"/>
          <cell r="AD167"/>
        </row>
        <row r="168">
          <cell r="W168"/>
          <cell r="AD168"/>
        </row>
        <row r="169">
          <cell r="W169"/>
          <cell r="AD169"/>
        </row>
        <row r="170">
          <cell r="W170"/>
          <cell r="AD170"/>
        </row>
        <row r="171">
          <cell r="W171"/>
          <cell r="AD171"/>
        </row>
        <row r="172">
          <cell r="W172"/>
          <cell r="AD172"/>
        </row>
        <row r="173">
          <cell r="W173"/>
          <cell r="AD173"/>
        </row>
      </sheetData>
      <sheetData sheetId="3"/>
      <sheetData sheetId="4"/>
      <sheetData sheetId="5"/>
      <sheetData sheetId="6"/>
      <sheetData sheetId="7">
        <row r="31">
          <cell r="C31">
            <v>2002</v>
          </cell>
        </row>
        <row r="32">
          <cell r="C32">
            <v>2003</v>
          </cell>
        </row>
        <row r="33">
          <cell r="C33">
            <v>2004</v>
          </cell>
        </row>
        <row r="34">
          <cell r="C34">
            <v>2005</v>
          </cell>
        </row>
        <row r="35">
          <cell r="C35">
            <v>2006</v>
          </cell>
        </row>
        <row r="36">
          <cell r="C36">
            <v>2007</v>
          </cell>
        </row>
        <row r="37">
          <cell r="C37">
            <v>2008</v>
          </cell>
        </row>
        <row r="38">
          <cell r="C38">
            <v>2009</v>
          </cell>
        </row>
        <row r="39">
          <cell r="C39">
            <v>2010</v>
          </cell>
        </row>
        <row r="40">
          <cell r="C40">
            <v>2011</v>
          </cell>
        </row>
        <row r="41">
          <cell r="C41">
            <v>2012</v>
          </cell>
        </row>
        <row r="42">
          <cell r="C42">
            <v>2013</v>
          </cell>
        </row>
        <row r="43">
          <cell r="C43">
            <v>2014</v>
          </cell>
        </row>
        <row r="44">
          <cell r="C44">
            <v>2015</v>
          </cell>
        </row>
        <row r="45">
          <cell r="C45">
            <v>2016</v>
          </cell>
        </row>
        <row r="46">
          <cell r="C46">
            <v>2017</v>
          </cell>
        </row>
        <row r="47">
          <cell r="C47">
            <v>2018</v>
          </cell>
        </row>
        <row r="48">
          <cell r="C48">
            <v>2019</v>
          </cell>
        </row>
        <row r="49">
          <cell r="C49">
            <v>2020</v>
          </cell>
        </row>
        <row r="50">
          <cell r="C50">
            <v>2021</v>
          </cell>
        </row>
        <row r="51">
          <cell r="C51"/>
        </row>
        <row r="52">
          <cell r="C52"/>
        </row>
        <row r="53">
          <cell r="C53"/>
        </row>
        <row r="54">
          <cell r="C54"/>
        </row>
        <row r="55">
          <cell r="C55"/>
        </row>
        <row r="56">
          <cell r="C56"/>
        </row>
        <row r="57">
          <cell r="C57"/>
        </row>
        <row r="58">
          <cell r="C58"/>
        </row>
        <row r="59">
          <cell r="C59"/>
        </row>
        <row r="60">
          <cell r="C60"/>
        </row>
        <row r="61">
          <cell r="C61"/>
        </row>
        <row r="62">
          <cell r="C62"/>
        </row>
        <row r="63">
          <cell r="C63"/>
        </row>
        <row r="64">
          <cell r="C64"/>
        </row>
        <row r="65">
          <cell r="C65"/>
        </row>
        <row r="66">
          <cell r="C66"/>
        </row>
        <row r="67">
          <cell r="C67"/>
        </row>
        <row r="68">
          <cell r="C68"/>
        </row>
        <row r="69">
          <cell r="C69"/>
        </row>
        <row r="70">
          <cell r="C70"/>
        </row>
        <row r="71">
          <cell r="C71"/>
        </row>
        <row r="72">
          <cell r="C72"/>
        </row>
        <row r="73">
          <cell r="C73"/>
        </row>
        <row r="74">
          <cell r="C74"/>
        </row>
      </sheetData>
      <sheetData sheetId="8"/>
      <sheetData sheetId="9"/>
      <sheetData sheetId="10"/>
      <sheetData sheetId="11">
        <row r="10">
          <cell r="AA10" t="str">
            <v>[Custom Coverage Indicator Name - EN]</v>
          </cell>
        </row>
        <row r="11">
          <cell r="AA11"/>
        </row>
        <row r="12">
          <cell r="AA12"/>
        </row>
        <row r="13">
          <cell r="AA13"/>
        </row>
        <row r="14">
          <cell r="AA14"/>
        </row>
        <row r="15">
          <cell r="AA15"/>
        </row>
        <row r="16">
          <cell r="AA16"/>
        </row>
        <row r="17">
          <cell r="AA17"/>
        </row>
        <row r="18">
          <cell r="AA18"/>
        </row>
        <row r="19">
          <cell r="AA19"/>
        </row>
        <row r="20">
          <cell r="AA20"/>
        </row>
        <row r="21">
          <cell r="AA21"/>
        </row>
        <row r="22">
          <cell r="AA22"/>
        </row>
        <row r="23">
          <cell r="AA23"/>
        </row>
        <row r="24">
          <cell r="AA24"/>
        </row>
        <row r="25">
          <cell r="AA25"/>
        </row>
        <row r="26">
          <cell r="AA26"/>
        </row>
        <row r="27">
          <cell r="AA27"/>
        </row>
        <row r="28">
          <cell r="AA28"/>
        </row>
        <row r="29">
          <cell r="AA29"/>
        </row>
        <row r="30">
          <cell r="AA30"/>
        </row>
        <row r="31">
          <cell r="AA31"/>
        </row>
        <row r="32">
          <cell r="AA32"/>
        </row>
        <row r="33">
          <cell r="AA33"/>
        </row>
        <row r="34">
          <cell r="AA34"/>
        </row>
        <row r="35">
          <cell r="AA35"/>
        </row>
        <row r="36">
          <cell r="AA36"/>
        </row>
        <row r="37">
          <cell r="AA37"/>
        </row>
        <row r="38">
          <cell r="AA38"/>
        </row>
        <row r="39">
          <cell r="AA39"/>
        </row>
        <row r="40">
          <cell r="AA40"/>
        </row>
      </sheetData>
      <sheetData sheetId="12"/>
      <sheetData sheetId="13"/>
      <sheetData sheetId="14"/>
      <sheetData sheetId="15"/>
      <sheetData sheetId="16"/>
      <sheetData sheetId="17"/>
      <sheetData sheetId="18"/>
      <sheetData sheetId="19">
        <row r="1">
          <cell r="A1" t="str">
            <v>Multicountry</v>
          </cell>
        </row>
        <row r="4">
          <cell r="I4" t="str">
            <v>--Select--</v>
          </cell>
        </row>
        <row r="5">
          <cell r="I5" t="str">
            <v>HIV I-4 Number of AIDS-related deaths per 100,000 population</v>
          </cell>
        </row>
        <row r="6">
          <cell r="I6" t="str">
            <v>HIV I-6 Estimated percentage of children newly infected with HIV from mother-to-child transmission among women living with HIV delivering in the past 12 months</v>
          </cell>
        </row>
        <row r="7">
          <cell r="I7" t="str">
            <v>HIV I-9a⁽ᴹ⁾ Percentage of men who have sex with men who are living with HIV</v>
          </cell>
        </row>
        <row r="8">
          <cell r="I8" t="str">
            <v>HIV I-9b⁽ᴹ⁾ Percentage of transgender people who are living with HIV</v>
          </cell>
        </row>
        <row r="9">
          <cell r="I9" t="str">
            <v>HIV I-10⁽ᴹ⁾ Percentage of sex workers who are living with HIV</v>
          </cell>
        </row>
        <row r="10">
          <cell r="I10" t="str">
            <v>HIV I-11⁽ᴹ⁾ Percentage of people who inject drugs who are living with HIV</v>
          </cell>
        </row>
        <row r="11">
          <cell r="I11" t="str">
            <v>HIV I-12 Percentage of other vulnerable populations (specify) who are living with HIV</v>
          </cell>
        </row>
        <row r="12">
          <cell r="I12" t="str">
            <v>TB/HIV I-1 TB/HIV mortality rate per 100,000 population</v>
          </cell>
        </row>
        <row r="13">
          <cell r="I13" t="str">
            <v>HIV I-13 Percentage of people living with HIV</v>
          </cell>
        </row>
        <row r="14">
          <cell r="I14" t="str">
            <v>HIV I-14 Number of new HIV infections per 1000 uninfected population</v>
          </cell>
        </row>
        <row r="21">
          <cell r="I21" t="str">
            <v>--Select--</v>
          </cell>
        </row>
        <row r="22">
          <cell r="I22" t="str">
            <v>HIV O-10 Percent of respondents who say they used a condom the last time they had sex with a non-marital, non-cohabiting partner, of those who have had sex with such a partner in the last 12 months</v>
          </cell>
        </row>
        <row r="23">
          <cell r="I23" t="str">
            <v>HIV O-9 Percentage of people who inject drugs reporting condom use at last sex</v>
          </cell>
        </row>
        <row r="24">
          <cell r="I24" t="str">
            <v>HIV O-12 Percentage of people living with HIV and on ART who are virologically suppressed</v>
          </cell>
        </row>
        <row r="25">
          <cell r="I25" t="str">
            <v>HIV O-13 Proportion of ever-married or partnered women aged 15-49 who experienced physical or sexual violence from a male intimate partner in the past 12 months</v>
          </cell>
        </row>
        <row r="26">
          <cell r="I26" t="str">
            <v>HIV O-14 Percentage of women and men aged 15–49 who report discriminatory attitudes towards people living with HIV</v>
          </cell>
        </row>
        <row r="27">
          <cell r="I27" t="str">
            <v>HIV O-15 Percentage of people living with HIV who report experiences of HIV-related discrimination in health-care settings</v>
          </cell>
        </row>
        <row r="28">
          <cell r="I28" t="str">
            <v>HIV O-5⁽ᴹ⁾ Percentage of sex workers reporting the use of a condom with their most recent client</v>
          </cell>
        </row>
        <row r="29">
          <cell r="I29" t="str">
            <v>HIV O-6⁽ᴹ⁾ Percentage of people who inject drugs reporting the use of sterile injecting equipment the last time they injected</v>
          </cell>
        </row>
        <row r="30">
          <cell r="I30" t="str">
            <v>HIV O-7 Percentage of other vulnerable populations who report the use of a condom at last sexual intercourse</v>
          </cell>
        </row>
        <row r="31">
          <cell r="I31" t="str">
            <v>HIV O-11⁽ᴹ⁾ Percentage of people living with HIV who know their HIV status at the end of the reporting period</v>
          </cell>
        </row>
        <row r="32">
          <cell r="I32" t="str">
            <v>HIV O-16a Percentage of men who have sex with men who avoid health care because of stigma and discrimination</v>
          </cell>
        </row>
        <row r="33">
          <cell r="I33" t="str">
            <v>HIV O-16b Percentage of transgender people who avoid health care because of stigma and discrimination</v>
          </cell>
        </row>
        <row r="34">
          <cell r="I34" t="str">
            <v>HIV O-16c Percentage of sex workers who avoid health care because of stigma and discrimination</v>
          </cell>
        </row>
        <row r="35">
          <cell r="I35" t="str">
            <v>HIV O-16d Percentage of people who inject drugs who avoid health care because of stigma and discrimination</v>
          </cell>
        </row>
        <row r="36">
          <cell r="I36" t="str">
            <v>HIV O-17 Percentage of people living with HIV reporting their rights were violated who sought legal redress</v>
          </cell>
        </row>
        <row r="37">
          <cell r="I37" t="str">
            <v>HIV O-18 Percentage of women aged 15-24 who had 2+ partners in the past 12 months</v>
          </cell>
        </row>
        <row r="38">
          <cell r="I38" t="str">
            <v>HIV O-19 Percentage of women aged 15-19 who have had a live birth or are currently pregnant</v>
          </cell>
        </row>
        <row r="39">
          <cell r="I39" t="str">
            <v>HIV O-20 Percentage of females aged 15-24 who dropped out of school in the last year</v>
          </cell>
        </row>
        <row r="40">
          <cell r="I40" t="str">
            <v>HSS O-5 Percentage of health facilities with tracer medicines for the three diseases available on the day of the visit or day of reporting</v>
          </cell>
        </row>
        <row r="41">
          <cell r="I41" t="str">
            <v>HSS O-6 Percentage of facilities providing diagnostic services on the day of the assessment</v>
          </cell>
        </row>
        <row r="42">
          <cell r="I42" t="str">
            <v>HSS O-7 National aggregate HMIS fully deployed and functional: Percentage of HMIS components in place (HIS deployment, completeness, timeliness, and integration of aggregate disease reporting for HIV, TB and malaria indicators)</v>
          </cell>
        </row>
        <row r="43">
          <cell r="I43" t="str">
            <v>HSS O-8 Active health workers per 10,000 population</v>
          </cell>
        </row>
        <row r="44">
          <cell r="I44" t="str">
            <v>HSS O-9 Percentage of antenatal clients with 1st visit before 12 weeks</v>
          </cell>
        </row>
        <row r="45">
          <cell r="I45" t="str">
            <v>HSS O-10 Proportion of population with large household expenditure on health as a share of total household expenditure or income (catastrophic spending on health)</v>
          </cell>
        </row>
        <row r="46">
          <cell r="I46" t="str">
            <v>HIV O-4a⁽ᴹ⁾ Percentage of men reporting the use of a condom the last time they had anal sex with a non regular partner</v>
          </cell>
        </row>
        <row r="47">
          <cell r="I47" t="str">
            <v>HIV O-4.1b⁽ᴹ⁾ Percentage of transgender people reporting using a condom in their last anal sex with a non-regular male partner</v>
          </cell>
        </row>
        <row r="48">
          <cell r="I48" t="str">
            <v>HIV O-21 Percentage of people living with HIV not on ART at the end of the reporting period among people living with HIV who were either on ART at the end of the last reporting period or newly initiated on ART during the reporting period</v>
          </cell>
        </row>
        <row r="49">
          <cell r="I49"/>
        </row>
        <row r="50">
          <cell r="I50"/>
        </row>
        <row r="51">
          <cell r="I51"/>
        </row>
        <row r="52">
          <cell r="I52"/>
        </row>
        <row r="53">
          <cell r="I53"/>
        </row>
        <row r="54">
          <cell r="I54"/>
        </row>
        <row r="61">
          <cell r="A61" t="str">
            <v>[Module (Name)]</v>
          </cell>
        </row>
        <row r="62">
          <cell r="A62" t="str">
            <v>MCI-01226</v>
          </cell>
        </row>
        <row r="63">
          <cell r="A63" t="str">
            <v>MCI-01226</v>
          </cell>
        </row>
        <row r="64">
          <cell r="A64" t="str">
            <v>MCI-01226</v>
          </cell>
        </row>
        <row r="65">
          <cell r="A65" t="str">
            <v>MCI-01226</v>
          </cell>
        </row>
        <row r="66">
          <cell r="A66" t="str">
            <v>MCI-01227</v>
          </cell>
        </row>
        <row r="67">
          <cell r="A67" t="str">
            <v>MCI-01227</v>
          </cell>
        </row>
        <row r="68">
          <cell r="A68" t="str">
            <v>MCI-01227</v>
          </cell>
        </row>
        <row r="69">
          <cell r="A69" t="str">
            <v>MCI-01229</v>
          </cell>
        </row>
        <row r="70">
          <cell r="A70" t="str">
            <v>MCI-01229</v>
          </cell>
        </row>
        <row r="71">
          <cell r="A71" t="str">
            <v>MCI-01229</v>
          </cell>
        </row>
        <row r="72">
          <cell r="A72" t="str">
            <v>MCI-01229</v>
          </cell>
        </row>
        <row r="73">
          <cell r="A73" t="str">
            <v>MCI-01231</v>
          </cell>
        </row>
        <row r="74">
          <cell r="A74" t="str">
            <v>MCI-01231</v>
          </cell>
        </row>
        <row r="75">
          <cell r="A75" t="str">
            <v>MCI-01231</v>
          </cell>
        </row>
        <row r="76">
          <cell r="A76" t="str">
            <v>MCI-01231</v>
          </cell>
        </row>
        <row r="77">
          <cell r="A77" t="str">
            <v>MCI-01231</v>
          </cell>
        </row>
        <row r="78">
          <cell r="A78" t="str">
            <v>MCI-01231</v>
          </cell>
        </row>
        <row r="79">
          <cell r="A79" t="str">
            <v>MCI-01231</v>
          </cell>
        </row>
        <row r="80">
          <cell r="A80" t="str">
            <v>MCI-01231</v>
          </cell>
        </row>
        <row r="81">
          <cell r="A81" t="str">
            <v>MCI-01231</v>
          </cell>
        </row>
        <row r="82">
          <cell r="A82" t="str">
            <v>MCI-01235</v>
          </cell>
        </row>
        <row r="83">
          <cell r="A83" t="str">
            <v>MCI-01235</v>
          </cell>
        </row>
        <row r="84">
          <cell r="A84" t="str">
            <v>MCI-01235</v>
          </cell>
        </row>
        <row r="85">
          <cell r="A85" t="str">
            <v>MCI-01235</v>
          </cell>
        </row>
        <row r="86">
          <cell r="A86" t="str">
            <v>MCI-01236</v>
          </cell>
        </row>
        <row r="87">
          <cell r="A87" t="str">
            <v>MCI-01236</v>
          </cell>
        </row>
        <row r="88">
          <cell r="A88" t="str">
            <v>MCI-01236</v>
          </cell>
        </row>
        <row r="89">
          <cell r="A89" t="str">
            <v>MCI-01237</v>
          </cell>
        </row>
        <row r="90">
          <cell r="A90" t="str">
            <v>MCI-01237</v>
          </cell>
        </row>
        <row r="91">
          <cell r="A91" t="str">
            <v>MCI-01237</v>
          </cell>
        </row>
        <row r="92">
          <cell r="A92" t="str">
            <v>MCI-01237</v>
          </cell>
        </row>
        <row r="93">
          <cell r="A93" t="str">
            <v>MCI-01237</v>
          </cell>
        </row>
        <row r="94">
          <cell r="A94" t="str">
            <v>MCI-01239</v>
          </cell>
        </row>
        <row r="95">
          <cell r="A95" t="str">
            <v>MCI-01240</v>
          </cell>
        </row>
        <row r="96">
          <cell r="A96" t="str">
            <v>MCI-01241</v>
          </cell>
        </row>
        <row r="97">
          <cell r="A97" t="str">
            <v>MCI-01241</v>
          </cell>
        </row>
        <row r="98">
          <cell r="A98" t="str">
            <v>MCI-01242</v>
          </cell>
        </row>
        <row r="99">
          <cell r="A99" t="str">
            <v>MCI-01242</v>
          </cell>
        </row>
        <row r="100">
          <cell r="A100" t="str">
            <v>MCI-01242</v>
          </cell>
        </row>
        <row r="101">
          <cell r="A101" t="str">
            <v>MCI-01242</v>
          </cell>
        </row>
        <row r="102">
          <cell r="A102" t="str">
            <v>MCI-01242</v>
          </cell>
        </row>
        <row r="103">
          <cell r="A103" t="str">
            <v>MCI-01243</v>
          </cell>
        </row>
        <row r="104">
          <cell r="A104" t="str">
            <v>MCI-01243</v>
          </cell>
        </row>
        <row r="105">
          <cell r="A105" t="str">
            <v>MCI-01246</v>
          </cell>
        </row>
        <row r="106">
          <cell r="A106" t="str">
            <v>MCI-01246</v>
          </cell>
        </row>
        <row r="107">
          <cell r="A107" t="str">
            <v>MCI-01246</v>
          </cell>
        </row>
        <row r="108">
          <cell r="A108" t="str">
            <v>MCI-01246</v>
          </cell>
        </row>
        <row r="109">
          <cell r="A109" t="str">
            <v>MCI-01246</v>
          </cell>
        </row>
        <row r="110">
          <cell r="A110" t="str">
            <v>MCI-01246</v>
          </cell>
        </row>
        <row r="111">
          <cell r="A111" t="str">
            <v>MCI-01246</v>
          </cell>
        </row>
        <row r="112">
          <cell r="A112" t="str">
            <v>MCI-01246</v>
          </cell>
        </row>
        <row r="113">
          <cell r="A113" t="str">
            <v>MCI-01246</v>
          </cell>
        </row>
        <row r="114">
          <cell r="A114" t="str">
            <v>MCI-01246</v>
          </cell>
        </row>
        <row r="115">
          <cell r="A115" t="str">
            <v>MCI-01246</v>
          </cell>
        </row>
        <row r="116">
          <cell r="A116" t="str">
            <v>MCI-01246</v>
          </cell>
        </row>
        <row r="117">
          <cell r="A117" t="str">
            <v>MCI-01246</v>
          </cell>
        </row>
        <row r="118">
          <cell r="A118" t="str">
            <v>MCI-01246</v>
          </cell>
        </row>
        <row r="119">
          <cell r="A119" t="str">
            <v>MCI-01246</v>
          </cell>
        </row>
        <row r="120">
          <cell r="A120" t="str">
            <v>MCI-01246</v>
          </cell>
        </row>
        <row r="121">
          <cell r="A121" t="str">
            <v>MCI-01247</v>
          </cell>
        </row>
        <row r="125">
          <cell r="J125" t="str">
            <v>--Select--</v>
          </cell>
        </row>
        <row r="126">
          <cell r="J126" t="str">
            <v>Differentiated HIV Testing Services</v>
          </cell>
        </row>
        <row r="127">
          <cell r="J127" t="str">
            <v>Payment for results</v>
          </cell>
        </row>
        <row r="128">
          <cell r="J128" t="str">
            <v>PMTCT</v>
          </cell>
        </row>
        <row r="129">
          <cell r="J129" t="str">
            <v>Prevention</v>
          </cell>
        </row>
        <row r="130">
          <cell r="J130" t="str">
            <v>Program management</v>
          </cell>
        </row>
        <row r="131">
          <cell r="J131" t="str">
            <v>Reducing human rights-related barriers to HIV/TB services</v>
          </cell>
        </row>
        <row r="132">
          <cell r="J132" t="str">
            <v>RSSH: Community systems strengthening</v>
          </cell>
        </row>
        <row r="133">
          <cell r="J133" t="str">
            <v>RSSH: Financial management systems</v>
          </cell>
        </row>
        <row r="134">
          <cell r="J134" t="str">
            <v>RSSH: Health management information systems and M&amp;E</v>
          </cell>
        </row>
        <row r="135">
          <cell r="J135" t="str">
            <v>RSSH: Health products management systems</v>
          </cell>
        </row>
        <row r="136">
          <cell r="J136" t="str">
            <v>RSSH: Health sector governance and planning</v>
          </cell>
        </row>
        <row r="137">
          <cell r="J137" t="str">
            <v>RSSH: Human resources for health, including community health workers</v>
          </cell>
        </row>
        <row r="138">
          <cell r="J138" t="str">
            <v>RSSH: Integrated service delivery and quality improvement</v>
          </cell>
        </row>
        <row r="139">
          <cell r="J139" t="str">
            <v>RSSH: Laboratory systems</v>
          </cell>
        </row>
        <row r="140">
          <cell r="J140" t="str">
            <v>TB/HIV</v>
          </cell>
        </row>
        <row r="141">
          <cell r="J141" t="str">
            <v>Treatment, care and support</v>
          </cell>
        </row>
        <row r="142">
          <cell r="J142"/>
        </row>
        <row r="143">
          <cell r="J143"/>
        </row>
        <row r="144">
          <cell r="J144"/>
        </row>
        <row r="145">
          <cell r="J145"/>
        </row>
        <row r="146">
          <cell r="J146"/>
        </row>
        <row r="147">
          <cell r="J147"/>
        </row>
        <row r="148">
          <cell r="J148"/>
        </row>
        <row r="149">
          <cell r="J149"/>
        </row>
        <row r="150">
          <cell r="J150"/>
        </row>
        <row r="151">
          <cell r="J151"/>
        </row>
        <row r="162">
          <cell r="A162" t="str">
            <v>[Module (Name)]</v>
          </cell>
        </row>
        <row r="261">
          <cell r="B261" t="str">
            <v>Cuba</v>
          </cell>
          <cell r="C261" t="str">
            <v>a1A360000013LzkEAE</v>
          </cell>
        </row>
        <row r="323">
          <cell r="A323" t="str">
            <v>[Country (Name)]</v>
          </cell>
        </row>
        <row r="332">
          <cell r="A332" t="str">
            <v>Allocation Cycle</v>
          </cell>
          <cell r="B332" t="str">
            <v>Record ID</v>
          </cell>
          <cell r="C332" t="str">
            <v>Name</v>
          </cell>
          <cell r="E332" t="str">
            <v>Module (Name)</v>
          </cell>
          <cell r="F332" t="str">
            <v>Allocation Cycle (Name)</v>
          </cell>
        </row>
        <row r="333">
          <cell r="A333" t="str">
            <v>[Allocation Cycle]</v>
          </cell>
          <cell r="B333" t="str">
            <v>[Record ID]</v>
          </cell>
          <cell r="C333" t="str">
            <v>No  Applicate</v>
          </cell>
          <cell r="D333" t="str">
            <v>MCI-01357</v>
          </cell>
          <cell r="E333" t="str">
            <v>[Module (Name)]</v>
          </cell>
          <cell r="F333" t="str">
            <v>[Allocation Cycle (Name)]</v>
          </cell>
        </row>
        <row r="511">
          <cell r="A511" t="str">
            <v>Allocation Cycle</v>
          </cell>
          <cell r="B511" t="str">
            <v>Record ID</v>
          </cell>
          <cell r="C511" t="str">
            <v>Name</v>
          </cell>
          <cell r="D511" t="str">
            <v>Allocation Cycle (Name)</v>
          </cell>
          <cell r="E511" t="str">
            <v>Name ID</v>
          </cell>
          <cell r="F511" t="str">
            <v>Module (Name)</v>
          </cell>
        </row>
        <row r="512">
          <cell r="A512" t="str">
            <v>[Allocation Cycle]</v>
          </cell>
          <cell r="B512" t="str">
            <v>[Record ID]</v>
          </cell>
          <cell r="C512" t="str">
            <v>[Name]</v>
          </cell>
          <cell r="D512" t="str">
            <v>[Allocation Cycle (Name)]</v>
          </cell>
          <cell r="E512" t="str">
            <v>[Name ID]</v>
          </cell>
          <cell r="F512" t="str">
            <v>[Module (Name)]</v>
          </cell>
        </row>
      </sheetData>
      <sheetData sheetId="20"/>
      <sheetData sheetId="21"/>
      <sheetData sheetId="22"/>
      <sheetData sheetId="23">
        <row r="2">
          <cell r="B2" t="str">
            <v>Account (Name)</v>
          </cell>
        </row>
        <row r="3">
          <cell r="B3" t="str">
            <v>[Account (Name)]</v>
          </cell>
          <cell r="C3" t="str">
            <v>[Account (Name)]</v>
          </cell>
        </row>
        <row r="4">
          <cell r="B4" t="str">
            <v>United Nations Development Programme</v>
          </cell>
          <cell r="C4" t="str">
            <v>United Nations Development Programme</v>
          </cell>
        </row>
        <row r="5">
          <cell r="B5" t="str">
            <v>United Nations Development Programme</v>
          </cell>
          <cell r="C5"/>
        </row>
        <row r="6">
          <cell r="B6" t="str">
            <v>United Nations Development Programme</v>
          </cell>
          <cell r="C6"/>
        </row>
        <row r="7">
          <cell r="B7" t="str">
            <v>United Nations Development Programme</v>
          </cell>
          <cell r="C7"/>
        </row>
        <row r="16">
          <cell r="C16" t="str">
            <v>[Account (Name)]</v>
          </cell>
        </row>
        <row r="17">
          <cell r="C17" t="str">
            <v>Project HOPE  - the People to People Health Foundation</v>
          </cell>
        </row>
        <row r="18">
          <cell r="C18" t="str">
            <v>RSE on REU “National Scientific Center of Phthisiopulmonology of the Republic of  Kazakhstan” of the Ministry of Health of the Republic of  Kazakhstan</v>
          </cell>
        </row>
        <row r="19">
          <cell r="C19" t="str">
            <v>Kazakh scientific center of dermatology and infectious diseases of the Ministry of Health of the Republic of Kazakhstan</v>
          </cell>
        </row>
        <row r="20">
          <cell r="C20" t="str">
            <v>United Nations Development Programme</v>
          </cell>
        </row>
        <row r="21">
          <cell r="C21" t="str">
            <v>Republican Center of Tuberculosis Control - Tajikistan</v>
          </cell>
        </row>
        <row r="22">
          <cell r="C22" t="str">
            <v>Republican Specialized Scientific-Practical Medical Center of Phthisiology and Pulmonology</v>
          </cell>
        </row>
        <row r="23">
          <cell r="C23" t="str">
            <v>Republican Center of State Sanitary-Epidemiological Surveillance of the Republic of Uzbekistan</v>
          </cell>
        </row>
        <row r="24">
          <cell r="C24" t="str">
            <v>Republican DOTS Centre  Ministry of Health of the Republic of Uzbekistan</v>
          </cell>
        </row>
        <row r="25">
          <cell r="C25" t="str">
            <v>Republican Center to Fight AIDS</v>
          </cell>
        </row>
        <row r="26">
          <cell r="C26" t="str">
            <v>Ministry of Health of Mongolia</v>
          </cell>
        </row>
        <row r="27">
          <cell r="C27" t="str">
            <v>Ministry of Health of the Lao People's Democratic Republic</v>
          </cell>
        </row>
        <row r="28">
          <cell r="C28" t="str">
            <v>Malaysian AIDS Council</v>
          </cell>
        </row>
        <row r="29">
          <cell r="C29" t="str">
            <v>Ministry of Health of the Democratic Republic of Timor-Leste</v>
          </cell>
        </row>
        <row r="30">
          <cell r="C30" t="str">
            <v>Ministry of Health of the Royal Government of Bhutan</v>
          </cell>
        </row>
        <row r="31">
          <cell r="C31" t="str">
            <v>Ministry of Health of the Republic of Armenia</v>
          </cell>
        </row>
        <row r="32">
          <cell r="C32" t="str">
            <v>Mission East</v>
          </cell>
        </row>
        <row r="33">
          <cell r="C33" t="str">
            <v>Ministry of Health of the Republic of Azerbaijan</v>
          </cell>
        </row>
        <row r="34">
          <cell r="C34" t="str">
            <v>Main Medical Department of the Ministry of Justice of the Republic of Azerbaijan</v>
          </cell>
        </row>
        <row r="35">
          <cell r="C35" t="str">
            <v>National Center For Disease Control and Public Health</v>
          </cell>
        </row>
        <row r="36">
          <cell r="C36" t="str">
            <v>Republican Scientific and Practical Center for Medical Technologies, Informatization, Administration and Management of Health</v>
          </cell>
        </row>
        <row r="37">
          <cell r="C37" t="str">
            <v>Public Institution - Coordination, Implementation and Monitoring Unit of the Health  System Projects</v>
          </cell>
        </row>
        <row r="38">
          <cell r="C38" t="str">
            <v>Center for Health Policies and Studies</v>
          </cell>
        </row>
        <row r="39">
          <cell r="C39" t="str">
            <v>United Nations Children's Fund</v>
          </cell>
        </row>
        <row r="40">
          <cell r="C40" t="str">
            <v>International Charitable Foundation “Alliance for Public Health”</v>
          </cell>
        </row>
        <row r="41">
          <cell r="C41" t="str">
            <v>Charitable Organization "All-Ukrainian Network of People Living with HIV/AIDS"</v>
          </cell>
        </row>
        <row r="42">
          <cell r="C42" t="str">
            <v>State Institution "Public Health Center of the Ministry of Health of Ukraine"</v>
          </cell>
        </row>
        <row r="43">
          <cell r="C43" t="str">
            <v>Oil Search Foundation</v>
          </cell>
        </row>
        <row r="44">
          <cell r="C44" t="str">
            <v>Population Services International</v>
          </cell>
        </row>
        <row r="45">
          <cell r="C45" t="str">
            <v>The Rotary Club of Port Moresby Inc.</v>
          </cell>
        </row>
        <row r="46">
          <cell r="C46" t="str">
            <v>World Vision (PNG) Trust</v>
          </cell>
        </row>
        <row r="47">
          <cell r="C47" t="str">
            <v>UNICEF Ethiopia</v>
          </cell>
        </row>
        <row r="48">
          <cell r="C48" t="str">
            <v>Federal Ministry of Health of the Federal Democratic Republic of Ethiopia</v>
          </cell>
        </row>
        <row r="49">
          <cell r="C49" t="str">
            <v>HIV/AIDS Prevention and Control Office</v>
          </cell>
        </row>
        <row r="50">
          <cell r="C50" t="str">
            <v>Amref Health Africa in Kenya</v>
          </cell>
        </row>
        <row r="51">
          <cell r="C51" t="str">
            <v>National Treasury of the Republic of Kenya</v>
          </cell>
        </row>
        <row r="52">
          <cell r="C52" t="str">
            <v>Kenya Red Cross Society</v>
          </cell>
        </row>
        <row r="53">
          <cell r="C53" t="str">
            <v>World Vision Somalia</v>
          </cell>
        </row>
        <row r="54">
          <cell r="C54" t="str">
            <v>Ministry of Finance, Planning and Economic Development of the Republic of Uganda</v>
          </cell>
        </row>
        <row r="55">
          <cell r="C55" t="str">
            <v>The AIDS Support Organisation (Uganda) Limited</v>
          </cell>
        </row>
        <row r="56">
          <cell r="C56" t="str">
            <v>Federal Ministry of Health of the Republic of Sudan</v>
          </cell>
        </row>
        <row r="57">
          <cell r="C57" t="str">
            <v>Conseil National de Lutte contre le VIH/SIDA, la Tuberculose, le Paludisme, les Hépatites, les Infections sexuellement transmissibles et les Epidémies</v>
          </cell>
        </row>
        <row r="58">
          <cell r="C58" t="str">
            <v>Programme santé de lutte contre le Sida</v>
          </cell>
        </row>
        <row r="59">
          <cell r="C59" t="str">
            <v>Africare</v>
          </cell>
        </row>
        <row r="60">
          <cell r="C60" t="str">
            <v>Catholic Relief Services - United States Conference of Catholic Bishops</v>
          </cell>
        </row>
        <row r="61">
          <cell r="C61" t="str">
            <v>Programme National contre la Tuberculose de la République du Bénin</v>
          </cell>
        </row>
        <row r="62">
          <cell r="C62" t="str">
            <v>Plan International, Inc.</v>
          </cell>
        </row>
        <row r="63">
          <cell r="C63" t="str">
            <v>Health System Performance Program</v>
          </cell>
        </row>
        <row r="64">
          <cell r="C64" t="str">
            <v>Programme National de Lutte contre le Paludisme de la République du Bénin</v>
          </cell>
        </row>
        <row r="65">
          <cell r="C65"/>
        </row>
        <row r="66">
          <cell r="C66"/>
        </row>
        <row r="67">
          <cell r="C67"/>
        </row>
        <row r="68">
          <cell r="C68"/>
        </row>
        <row r="69">
          <cell r="C69"/>
        </row>
        <row r="70">
          <cell r="C70"/>
        </row>
        <row r="71">
          <cell r="C71"/>
        </row>
        <row r="72">
          <cell r="C72"/>
        </row>
        <row r="73">
          <cell r="C73"/>
        </row>
        <row r="74">
          <cell r="C74"/>
        </row>
        <row r="75">
          <cell r="C75"/>
        </row>
        <row r="76">
          <cell r="C76"/>
        </row>
        <row r="77">
          <cell r="C77"/>
        </row>
        <row r="78">
          <cell r="C78"/>
        </row>
        <row r="79">
          <cell r="C79"/>
        </row>
        <row r="80">
          <cell r="C80"/>
        </row>
        <row r="81">
          <cell r="C81"/>
        </row>
        <row r="82">
          <cell r="C82"/>
        </row>
        <row r="83">
          <cell r="C83"/>
        </row>
        <row r="84">
          <cell r="C84"/>
        </row>
        <row r="85">
          <cell r="C85"/>
        </row>
        <row r="86">
          <cell r="C86"/>
        </row>
        <row r="87">
          <cell r="C87"/>
        </row>
        <row r="88">
          <cell r="C88"/>
        </row>
        <row r="89">
          <cell r="C89"/>
        </row>
        <row r="90">
          <cell r="C90"/>
        </row>
        <row r="91">
          <cell r="C91"/>
        </row>
        <row r="92">
          <cell r="C92"/>
        </row>
        <row r="93">
          <cell r="C93"/>
        </row>
        <row r="94">
          <cell r="C94"/>
        </row>
        <row r="95">
          <cell r="C95"/>
        </row>
        <row r="96">
          <cell r="C96"/>
        </row>
        <row r="97">
          <cell r="C97"/>
        </row>
        <row r="98">
          <cell r="C98"/>
        </row>
        <row r="99">
          <cell r="C99"/>
        </row>
        <row r="100">
          <cell r="C100"/>
        </row>
        <row r="101">
          <cell r="C101"/>
        </row>
        <row r="102">
          <cell r="C102"/>
        </row>
        <row r="103">
          <cell r="C103"/>
        </row>
        <row r="104">
          <cell r="C104"/>
        </row>
        <row r="105">
          <cell r="C105"/>
        </row>
        <row r="106">
          <cell r="C106"/>
        </row>
        <row r="107">
          <cell r="C107"/>
        </row>
        <row r="108">
          <cell r="C108"/>
        </row>
        <row r="109">
          <cell r="C109"/>
        </row>
        <row r="110">
          <cell r="C110"/>
        </row>
        <row r="111">
          <cell r="C111"/>
        </row>
        <row r="112">
          <cell r="C112"/>
        </row>
        <row r="113">
          <cell r="C113"/>
        </row>
        <row r="114">
          <cell r="C114"/>
        </row>
        <row r="115">
          <cell r="C115"/>
        </row>
        <row r="116">
          <cell r="C116"/>
        </row>
        <row r="117">
          <cell r="C117"/>
        </row>
        <row r="118">
          <cell r="C118"/>
        </row>
        <row r="119">
          <cell r="C119"/>
        </row>
        <row r="120">
          <cell r="C120"/>
        </row>
        <row r="121">
          <cell r="C121"/>
        </row>
        <row r="122">
          <cell r="C122"/>
        </row>
        <row r="123">
          <cell r="C123"/>
        </row>
        <row r="124">
          <cell r="C124"/>
        </row>
        <row r="125">
          <cell r="C125"/>
        </row>
        <row r="126">
          <cell r="C126"/>
        </row>
        <row r="127">
          <cell r="C127"/>
        </row>
        <row r="128">
          <cell r="C128"/>
        </row>
        <row r="129">
          <cell r="C129"/>
        </row>
        <row r="130">
          <cell r="C130"/>
        </row>
        <row r="131">
          <cell r="C131"/>
        </row>
        <row r="132">
          <cell r="C132"/>
        </row>
        <row r="133">
          <cell r="C133"/>
        </row>
        <row r="134">
          <cell r="C134"/>
        </row>
        <row r="135">
          <cell r="C135"/>
        </row>
        <row r="136">
          <cell r="C136"/>
        </row>
        <row r="137">
          <cell r="C137"/>
        </row>
        <row r="138">
          <cell r="C138"/>
        </row>
        <row r="139">
          <cell r="C139"/>
        </row>
        <row r="140">
          <cell r="C140"/>
        </row>
        <row r="141">
          <cell r="C141"/>
        </row>
        <row r="142">
          <cell r="C142"/>
        </row>
        <row r="143">
          <cell r="C143"/>
        </row>
        <row r="144">
          <cell r="C144"/>
        </row>
        <row r="145">
          <cell r="C145"/>
        </row>
        <row r="146">
          <cell r="C146"/>
        </row>
        <row r="147">
          <cell r="C147"/>
        </row>
        <row r="148">
          <cell r="C148"/>
        </row>
        <row r="149">
          <cell r="C149"/>
        </row>
        <row r="150">
          <cell r="C150"/>
        </row>
        <row r="151">
          <cell r="C151"/>
        </row>
        <row r="152">
          <cell r="C152"/>
        </row>
        <row r="153">
          <cell r="C153"/>
        </row>
        <row r="154">
          <cell r="C154"/>
        </row>
        <row r="155">
          <cell r="C155"/>
        </row>
        <row r="156">
          <cell r="C156"/>
        </row>
        <row r="157">
          <cell r="C157"/>
        </row>
        <row r="158">
          <cell r="C158"/>
        </row>
        <row r="159">
          <cell r="C159"/>
        </row>
        <row r="160">
          <cell r="C160"/>
        </row>
        <row r="161">
          <cell r="C161"/>
        </row>
        <row r="162">
          <cell r="C162"/>
        </row>
        <row r="163">
          <cell r="C163"/>
        </row>
        <row r="164">
          <cell r="C164"/>
        </row>
        <row r="165">
          <cell r="C165"/>
        </row>
        <row r="166">
          <cell r="C166"/>
        </row>
        <row r="167">
          <cell r="C167"/>
        </row>
        <row r="168">
          <cell r="C168"/>
        </row>
        <row r="169">
          <cell r="C169"/>
        </row>
        <row r="170">
          <cell r="C170"/>
        </row>
        <row r="171">
          <cell r="C171"/>
        </row>
        <row r="172">
          <cell r="C172"/>
        </row>
        <row r="173">
          <cell r="C173"/>
        </row>
        <row r="174">
          <cell r="C174"/>
        </row>
        <row r="175">
          <cell r="C175"/>
        </row>
        <row r="176">
          <cell r="C176"/>
        </row>
        <row r="177">
          <cell r="C177"/>
        </row>
        <row r="178">
          <cell r="C178"/>
        </row>
        <row r="179">
          <cell r="C179"/>
        </row>
        <row r="180">
          <cell r="C180"/>
        </row>
        <row r="181">
          <cell r="C181"/>
        </row>
        <row r="182">
          <cell r="C182"/>
        </row>
        <row r="183">
          <cell r="C183"/>
        </row>
        <row r="184">
          <cell r="C184"/>
        </row>
        <row r="185">
          <cell r="C185"/>
        </row>
        <row r="186">
          <cell r="C186"/>
        </row>
        <row r="187">
          <cell r="C187"/>
        </row>
        <row r="188">
          <cell r="C188"/>
        </row>
        <row r="189">
          <cell r="C189"/>
        </row>
        <row r="190">
          <cell r="C190"/>
        </row>
        <row r="191">
          <cell r="C191"/>
        </row>
        <row r="192">
          <cell r="C192"/>
        </row>
        <row r="193">
          <cell r="C193"/>
        </row>
        <row r="194">
          <cell r="C194"/>
        </row>
        <row r="195">
          <cell r="C195"/>
        </row>
        <row r="196">
          <cell r="C196"/>
        </row>
        <row r="197">
          <cell r="C197"/>
        </row>
        <row r="198">
          <cell r="C198"/>
        </row>
        <row r="199">
          <cell r="C199"/>
        </row>
        <row r="200">
          <cell r="C200"/>
        </row>
        <row r="201">
          <cell r="C201"/>
        </row>
        <row r="202">
          <cell r="C202"/>
        </row>
        <row r="203">
          <cell r="C203"/>
        </row>
        <row r="204">
          <cell r="C204"/>
        </row>
        <row r="205">
          <cell r="C205"/>
        </row>
        <row r="206">
          <cell r="C206"/>
        </row>
        <row r="207">
          <cell r="C207"/>
        </row>
        <row r="208">
          <cell r="C208"/>
        </row>
        <row r="209">
          <cell r="C209"/>
        </row>
        <row r="210">
          <cell r="C210"/>
        </row>
        <row r="211">
          <cell r="C211"/>
        </row>
        <row r="212">
          <cell r="C212"/>
        </row>
        <row r="213">
          <cell r="C213"/>
        </row>
        <row r="214">
          <cell r="C214"/>
        </row>
        <row r="215">
          <cell r="C215"/>
        </row>
        <row r="216">
          <cell r="C216"/>
        </row>
        <row r="217">
          <cell r="C217"/>
        </row>
        <row r="218">
          <cell r="C218"/>
        </row>
        <row r="219">
          <cell r="C219"/>
        </row>
        <row r="220">
          <cell r="C220"/>
        </row>
        <row r="221">
          <cell r="C221"/>
        </row>
        <row r="222">
          <cell r="C222"/>
        </row>
        <row r="223">
          <cell r="C223"/>
        </row>
        <row r="224">
          <cell r="C224"/>
        </row>
        <row r="225">
          <cell r="C225"/>
        </row>
        <row r="226">
          <cell r="C226"/>
        </row>
        <row r="227">
          <cell r="C227"/>
        </row>
        <row r="228">
          <cell r="C228"/>
        </row>
        <row r="229">
          <cell r="C229"/>
        </row>
        <row r="230">
          <cell r="C230"/>
        </row>
        <row r="231">
          <cell r="C231"/>
        </row>
        <row r="232">
          <cell r="C232"/>
        </row>
        <row r="233">
          <cell r="C233"/>
        </row>
        <row r="234">
          <cell r="C234"/>
        </row>
        <row r="235">
          <cell r="C235"/>
        </row>
        <row r="236">
          <cell r="C236"/>
        </row>
        <row r="237">
          <cell r="C237"/>
        </row>
      </sheetData>
      <sheetData sheetId="24">
        <row r="1">
          <cell r="B1" t="str">
            <v xml:space="preserve">     </v>
          </cell>
        </row>
      </sheetData>
      <sheetData sheetId="2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Module" displayName="Module" ref="B89:R116" totalsRowShown="0" headerRowCellStyle="Normal 2" dataCellStyle="Normal 2">
  <autoFilter ref="B89:R116"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000-000001000000}" name="Name-Not in use" dataDxfId="458" dataCellStyle="Normal 2">
      <calculatedColumnFormula array="1">IFERROR(INDEX($C$90:$C$124, MATCH(0, COUNTIF($B$89:B89, $C$90:$C$124&amp;"") + IF($C$90:$C$124="",1,0), 0)), "")</calculatedColumnFormula>
    </tableColumn>
    <tableColumn id="2" xr3:uid="{00000000-0010-0000-0000-000002000000}" name="Module Name" dataDxfId="457"/>
    <tableColumn id="3" xr3:uid="{00000000-0010-0000-0000-000003000000}" name="Module-Coverage-Intervention Reference (Name)" dataDxfId="456" dataCellStyle="Normal 2"/>
    <tableColumn id="4" xr3:uid="{00000000-0010-0000-0000-000004000000}" name="Component (Name)" dataDxfId="455" dataCellStyle="Normal 2"/>
    <tableColumn id="5" xr3:uid="{00000000-0010-0000-0000-000005000000}" name="Name used on Overview Page for display" dataDxfId="454" dataCellStyle="Normal 2">
      <calculatedColumnFormula>CHOOSE(Translations!$C$1+1,'Reference Records'!C90,'Reference Records'!Q90,'Reference Records'!R90)</calculatedColumnFormula>
    </tableColumn>
    <tableColumn id="6" xr3:uid="{00000000-0010-0000-0000-000006000000}" name="Record ID" dataDxfId="453" dataCellStyle="Normal 2"/>
    <tableColumn id="7" xr3:uid="{00000000-0010-0000-0000-000007000000}" name="Reference Record Id" dataDxfId="452" dataCellStyle="Normal 2"/>
    <tableColumn id="8" xr3:uid="{00000000-0010-0000-0000-000008000000}" name="unique id" dataDxfId="451" dataCellStyle="Normal 2">
      <calculatedColumnFormula array="1">IFERROR(INDEX($D$90:$D$124, MATCH(0, COUNTIF($I$89:I89, $D$90:$D$124&amp;"") + IF($D$90:$D$124="",1,0), 0)), "")</calculatedColumnFormula>
    </tableColumn>
    <tableColumn id="9" xr3:uid="{00000000-0010-0000-0000-000009000000}" name="unique name list" dataDxfId="450" dataCellStyle="Normal 2">
      <calculatedColumnFormula array="1">IFERROR(IF(INDEX($F$90:$F$124,MATCH(LEFT(I90,255),LEFT($D$90:$D$124,255),0))=0,"",INDEX($F$90:$F$124,MATCH(LEFT(I90,255),LEFT($D$90:$D$124,255),0))),"")</calculatedColumnFormula>
    </tableColumn>
    <tableColumn id="10" xr3:uid="{46851E5F-1E34-4F63-86A8-B8C5C7CE82F2}" name="Allocation Cycle (Name)" dataDxfId="449" dataCellStyle="Normal 2"/>
    <tableColumn id="11" xr3:uid="{E305E76C-CAA3-474B-AD5A-DA675220C5D4}" name="Module (Name)" dataDxfId="448" dataCellStyle="Normal 2"/>
    <tableColumn id="12" xr3:uid="{9EFE1978-6A46-4B4A-B712-096A9ED4C55F}" name="Component Indicator Reference ID" dataDxfId="447" dataCellStyle="Normal 2"/>
    <tableColumn id="13" xr3:uid="{A51CFB4E-147C-4FF3-AAB9-923AA1958697}" name="Column1" dataDxfId="446" dataCellStyle="Normal 2">
      <calculatedColumnFormula>D90</calculatedColumnFormula>
    </tableColumn>
    <tableColumn id="14" xr3:uid="{BEDCCECC-2961-4172-AD95-E12A08AA739B}" name="Column2" dataDxfId="445" dataCellStyle="Normal 2"/>
    <tableColumn id="15" xr3:uid="{60656C02-F07D-42A5-96BD-F60D8A4321ED}" name="Cumulation Type" dataDxfId="444" dataCellStyle="Normal 2"/>
    <tableColumn id="16" xr3:uid="{5B11B1E9-9B76-407B-9161-4926B93EFA83}" name="Name - FR" dataDxfId="443" dataCellStyle="Normal 2"/>
    <tableColumn id="17" xr3:uid="{3C91521F-F07A-4A8A-A5D0-BF540751C75F}" name="Name - ES" dataDxfId="442" dataCellStyle="Normal 2"/>
  </tableColumns>
  <tableStyleInfo name="TableStyleLight9"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Intervention" displayName="Intervention" ref="A126:N205" totalsRowShown="0" headerRowDxfId="425" tableBorderDxfId="424" headerRowCellStyle="Normal 2" dataCellStyle="Normal 2">
  <autoFilter ref="A126:N205" xr:uid="{00000000-0009-0000-0100-000002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100-000001000000}" name="Module" dataCellStyle="Normal 2"/>
    <tableColumn id="2" xr3:uid="{00000000-0010-0000-0100-000002000000}" name="Name ID" dataCellStyle="Normal 2"/>
    <tableColumn id="3" xr3:uid="{00000000-0010-0000-0100-000003000000}" name="translated intervetnion name" dataCellStyle="Normal 2">
      <calculatedColumnFormula>CHOOSE(Translations!$C$1+1,K127,L127,M127)</calculatedColumnFormula>
    </tableColumn>
    <tableColumn id="4" xr3:uid="{00000000-0010-0000-0100-000004000000}" name="Disaggregation Categories" dataCellStyle="Normal 2"/>
    <tableColumn id="5" xr3:uid="{00000000-0010-0000-0100-000005000000}" name="Record ID" dataDxfId="423" dataCellStyle="Normal 2"/>
    <tableColumn id="6" xr3:uid="{00000000-0010-0000-0100-000006000000}" name="Column1" dataDxfId="422" dataCellStyle="Normal 2">
      <calculatedColumnFormula>B127</calculatedColumnFormula>
    </tableColumn>
    <tableColumn id="7" xr3:uid="{00000000-0010-0000-0100-000007000000}" name="Column2" dataCellStyle="Normal 2">
      <calculatedColumnFormula>A127&amp;C127</calculatedColumnFormula>
    </tableColumn>
    <tableColumn id="8" xr3:uid="{00000000-0010-0000-0100-000008000000}" name="Column5" dataCellStyle="Normal 2">
      <calculatedColumnFormula>A127&amp;C127</calculatedColumnFormula>
    </tableColumn>
    <tableColumn id="9" xr3:uid="{00000000-0010-0000-0100-000009000000}" name="Column4" dataCellStyle="Normal 2">
      <calculatedColumnFormula>F127</calculatedColumnFormula>
    </tableColumn>
    <tableColumn id="10" xr3:uid="{A42C42FB-2755-4296-80CF-624A567E08DF}" name="Column3" dataCellStyle="Normal 2"/>
    <tableColumn id="11" xr3:uid="{F26C8247-4E16-4FF9-89C3-B3F6EA0A9B10}" name="Intervention" dataDxfId="421" dataCellStyle="Normal 2"/>
    <tableColumn id="12" xr3:uid="{F7B49CC2-791E-4AB0-BA57-9D892340FF7D}" name="Name - FR" dataDxfId="420" dataCellStyle="Normal 2"/>
    <tableColumn id="13" xr3:uid="{D7A627BC-F512-4C0A-8DC6-146DBCCB43DC}" name="Name - ES" dataDxfId="419" dataCellStyle="Normal 2"/>
    <tableColumn id="14" xr3:uid="{735AD9F9-E9BC-48DC-8DA3-C3B8C23B833B}" name="Allocation Cycle (Name)" dataCellStyle="Normal 2"/>
  </tableColumns>
  <tableStyleInfo name="TableStyleLight9"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overage" displayName="Coverage" ref="A41:Q86" totalsRowShown="0" headerRowDxfId="441" tableBorderDxfId="440" headerRowCellStyle="Normal 2" dataCellStyle="Normal 2">
  <autoFilter ref="A41:Q86"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0200-000001000000}" name="Module" dataCellStyle="Normal 2"/>
    <tableColumn id="2" xr3:uid="{00000000-0010-0000-0200-000002000000}" name="Name ID" dataDxfId="439" dataCellStyle="Normal 2"/>
    <tableColumn id="3" xr3:uid="{00000000-0010-0000-0200-000003000000}" name="translated name" dataDxfId="438" dataCellStyle="Normal 2">
      <calculatedColumnFormula>CHOOSE(Translations!$C$1+1,L42,M42,N42)</calculatedColumnFormula>
    </tableColumn>
    <tableColumn id="4" xr3:uid="{00000000-0010-0000-0200-000004000000}" name="transalted coverage categories name" dataDxfId="437" dataCellStyle="Normal 2">
      <calculatedColumnFormula>CHOOSE(Translations!$C$1+1,O42,P42,Q42)</calculatedColumnFormula>
    </tableColumn>
    <tableColumn id="5" xr3:uid="{00000000-0010-0000-0200-000005000000}" name="Column1" dataCellStyle="Normal 2">
      <calculatedColumnFormula>LEFT(C42,255)</calculatedColumnFormula>
    </tableColumn>
    <tableColumn id="6" xr3:uid="{00000000-0010-0000-0200-000006000000}" name="Column2" dataDxfId="436" dataCellStyle="Normal 2">
      <calculatedColumnFormula>B42</calculatedColumnFormula>
    </tableColumn>
    <tableColumn id="7" xr3:uid="{00000000-0010-0000-0200-000007000000}" name="Record ID" dataCellStyle="Normal 2"/>
    <tableColumn id="8" xr3:uid="{53920DDE-BB9C-494D-B6E5-E96919E4C678}" name="Column3" dataDxfId="435" dataCellStyle="Normal 2"/>
    <tableColumn id="9" xr3:uid="{86FF511C-C2D0-4615-B78D-3B953F821538}" name="Allocation Cycle (Name)" dataDxfId="434" dataCellStyle="Normal 2"/>
    <tableColumn id="10" xr3:uid="{8BD6A216-D27C-4017-A01A-DF5007BB8E8C}" name="Soft Delete" dataDxfId="433" dataCellStyle="Normal 2"/>
    <tableColumn id="11" xr3:uid="{7BFCCAA7-AD4F-41AF-9BAF-C2C2B9833C36}" name="Cumulation Type" dataDxfId="432" dataCellStyle="Normal 2"/>
    <tableColumn id="12" xr3:uid="{840A4BA3-60EB-429C-AF65-4940E7BC08D3}" name="Name" dataDxfId="431" dataCellStyle="Normal 2"/>
    <tableColumn id="13" xr3:uid="{FBA3BEAA-777B-4B13-A2AB-E2BA430A4595}" name="Name - FR" dataDxfId="430" dataCellStyle="Normal 2"/>
    <tableColumn id="14" xr3:uid="{37F816E8-02F7-4E29-82FE-CCDA13AC83FA}" name="Name - ES" dataDxfId="429" dataCellStyle="Normal 2"/>
    <tableColumn id="15" xr3:uid="{E1BD8ECC-565E-4B4D-A7DB-2F71D0C0F030}" name="Disaggregation Categories" dataDxfId="428" dataCellStyle="Normal 2"/>
    <tableColumn id="16" xr3:uid="{E06AB89A-BFAA-4ED3-9678-53F132E15398}" name="Disaggregation Categories FR" dataDxfId="427" dataCellStyle="Normal 2"/>
    <tableColumn id="17" xr3:uid="{9C69A04F-1D40-4BEF-A304-C8996C2F480A}" name="Disaggregation Categories ES" dataDxfId="426" dataCellStyle="Normal 2"/>
  </tableColumns>
  <tableStyleInfo name="TableStyleMedium9"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am03.safelinks.protection.outlook.com/?url=https%3A%2F%2Fwww.theglobalfund.org%2Fen%2Ffunding-model%2Fapplying%2Fmaterials%2F&amp;data=02%7C01%7CSuman.Jain%40theglobalfund.org%7C7bccee3708fa4a69073308d756e8e890%7C7792090987824efbaaf144ac114d7c03%7C0%7C0%7C637073430642829490&amp;sdata=06Qn7wRiRWUZN9zT%2FRZc06lV4V6pXDhPUtQLguZfCQg%3D&amp;reserved=0" TargetMode="External"/><Relationship Id="rId1" Type="http://schemas.openxmlformats.org/officeDocument/2006/relationships/hyperlink" Target="https://www.theglobalfund.org/en/funding-model/applying/resourc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emf"/><Relationship Id="rId2" Type="http://schemas.openxmlformats.org/officeDocument/2006/relationships/drawing" Target="../drawings/drawing3.xml"/><Relationship Id="rId1" Type="http://schemas.openxmlformats.org/officeDocument/2006/relationships/printerSettings" Target="../printerSettings/printerSettings17.bin"/><Relationship Id="rId6" Type="http://schemas.openxmlformats.org/officeDocument/2006/relationships/oleObject" Target="../embeddings/oleObject2.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5.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6E8C6-E819-44B1-B63E-1E1125F9CF1E}">
  <sheetPr codeName="Sheet3">
    <tabColor rgb="FFFFFFFF"/>
    <pageSetUpPr fitToPage="1"/>
  </sheetPr>
  <dimension ref="A3:BC434"/>
  <sheetViews>
    <sheetView showGridLines="0" view="pageLayout" topLeftCell="A2" zoomScale="60" zoomScaleNormal="100" zoomScalePageLayoutView="60" workbookViewId="0">
      <selection activeCell="B2" sqref="B2"/>
    </sheetView>
  </sheetViews>
  <sheetFormatPr defaultColWidth="8.6640625" defaultRowHeight="15.5" x14ac:dyDescent="0.35"/>
  <cols>
    <col min="1" max="1" width="21.1640625" style="258" customWidth="1"/>
    <col min="2" max="2" width="146" style="258" customWidth="1"/>
    <col min="3" max="16384" width="8.6640625" style="258"/>
  </cols>
  <sheetData>
    <row r="3" spans="1:2" ht="35.4" customHeight="1" x14ac:dyDescent="0.35"/>
    <row r="6" spans="1:2" x14ac:dyDescent="0.35">
      <c r="A6" s="479" t="s">
        <v>625</v>
      </c>
      <c r="B6" s="479"/>
    </row>
    <row r="7" spans="1:2" ht="16" thickBot="1" x14ac:dyDescent="0.4">
      <c r="A7" s="325"/>
      <c r="B7" s="325"/>
    </row>
    <row r="8" spans="1:2" ht="16" thickBot="1" x14ac:dyDescent="0.4">
      <c r="A8" s="470" t="s">
        <v>626</v>
      </c>
      <c r="B8" s="471"/>
    </row>
    <row r="9" spans="1:2" ht="71" customHeight="1" thickBot="1" x14ac:dyDescent="0.4">
      <c r="A9" s="480" t="s">
        <v>627</v>
      </c>
      <c r="B9" s="475"/>
    </row>
    <row r="10" spans="1:2" ht="42.75" customHeight="1" thickBot="1" x14ac:dyDescent="0.4">
      <c r="A10" s="480" t="s">
        <v>628</v>
      </c>
      <c r="B10" s="475"/>
    </row>
    <row r="11" spans="1:2" ht="120" customHeight="1" thickBot="1" x14ac:dyDescent="0.4">
      <c r="A11" s="481" t="s">
        <v>629</v>
      </c>
      <c r="B11" s="478"/>
    </row>
    <row r="12" spans="1:2" ht="16" thickBot="1" x14ac:dyDescent="0.4">
      <c r="A12" s="325"/>
      <c r="B12" s="326"/>
    </row>
    <row r="13" spans="1:2" ht="16" thickBot="1" x14ac:dyDescent="0.4">
      <c r="A13" s="470" t="s">
        <v>630</v>
      </c>
      <c r="B13" s="471"/>
    </row>
    <row r="14" spans="1:2" ht="35.25" customHeight="1" thickBot="1" x14ac:dyDescent="0.4">
      <c r="A14" s="474" t="s">
        <v>631</v>
      </c>
      <c r="B14" s="475"/>
    </row>
    <row r="15" spans="1:2" ht="66.5" customHeight="1" thickBot="1" x14ac:dyDescent="0.4">
      <c r="A15" s="474" t="s">
        <v>632</v>
      </c>
      <c r="B15" s="475"/>
    </row>
    <row r="16" spans="1:2" ht="33" customHeight="1" thickBot="1" x14ac:dyDescent="0.4">
      <c r="A16" s="474" t="s">
        <v>633</v>
      </c>
      <c r="B16" s="475"/>
    </row>
    <row r="17" spans="1:2" ht="16" thickBot="1" x14ac:dyDescent="0.4">
      <c r="A17" s="476" t="s">
        <v>634</v>
      </c>
      <c r="B17" s="469"/>
    </row>
    <row r="18" spans="1:2" ht="68" customHeight="1" thickBot="1" x14ac:dyDescent="0.4">
      <c r="A18" s="477" t="s">
        <v>635</v>
      </c>
      <c r="B18" s="478"/>
    </row>
    <row r="19" spans="1:2" ht="73" customHeight="1" thickBot="1" x14ac:dyDescent="0.4">
      <c r="A19" s="474" t="s">
        <v>636</v>
      </c>
      <c r="B19" s="475"/>
    </row>
    <row r="20" spans="1:2" ht="15.65" customHeight="1" x14ac:dyDescent="0.35">
      <c r="A20" s="482" t="s">
        <v>637</v>
      </c>
      <c r="B20" s="483"/>
    </row>
    <row r="21" spans="1:2" x14ac:dyDescent="0.35">
      <c r="A21" s="472" t="s">
        <v>638</v>
      </c>
      <c r="B21" s="473"/>
    </row>
    <row r="22" spans="1:2" x14ac:dyDescent="0.35">
      <c r="A22" s="472" t="s">
        <v>639</v>
      </c>
      <c r="B22" s="473"/>
    </row>
    <row r="23" spans="1:2" x14ac:dyDescent="0.35">
      <c r="A23" s="472" t="s">
        <v>640</v>
      </c>
      <c r="B23" s="473"/>
    </row>
    <row r="24" spans="1:2" x14ac:dyDescent="0.35">
      <c r="A24" s="472" t="s">
        <v>641</v>
      </c>
      <c r="B24" s="473"/>
    </row>
    <row r="25" spans="1:2" ht="15.65" customHeight="1" x14ac:dyDescent="0.35">
      <c r="A25" s="472" t="s">
        <v>642</v>
      </c>
      <c r="B25" s="473"/>
    </row>
    <row r="26" spans="1:2" ht="16.399999999999999" customHeight="1" thickBot="1" x14ac:dyDescent="0.4">
      <c r="A26" s="466" t="s">
        <v>643</v>
      </c>
      <c r="B26" s="467"/>
    </row>
    <row r="27" spans="1:2" ht="48.5" customHeight="1" thickBot="1" x14ac:dyDescent="0.4">
      <c r="A27" s="468" t="s">
        <v>644</v>
      </c>
      <c r="B27" s="469"/>
    </row>
    <row r="28" spans="1:2" ht="16.399999999999999" customHeight="1" thickBot="1" x14ac:dyDescent="0.4">
      <c r="A28" s="468" t="s">
        <v>645</v>
      </c>
      <c r="B28" s="469"/>
    </row>
    <row r="29" spans="1:2" ht="16" thickBot="1" x14ac:dyDescent="0.4">
      <c r="A29" s="325"/>
      <c r="B29" s="326"/>
    </row>
    <row r="30" spans="1:2" ht="16" thickBot="1" x14ac:dyDescent="0.4">
      <c r="A30" s="470" t="s">
        <v>646</v>
      </c>
      <c r="B30" s="471"/>
    </row>
    <row r="31" spans="1:2" ht="16.399999999999999" customHeight="1" thickBot="1" x14ac:dyDescent="0.4">
      <c r="A31" s="468" t="s">
        <v>647</v>
      </c>
      <c r="B31" s="469"/>
    </row>
    <row r="32" spans="1:2" ht="16" thickBot="1" x14ac:dyDescent="0.4">
      <c r="A32" s="325"/>
      <c r="B32" s="327"/>
    </row>
    <row r="33" spans="1:2" ht="16" thickBot="1" x14ac:dyDescent="0.4">
      <c r="A33" s="454" t="s">
        <v>648</v>
      </c>
      <c r="B33" s="455"/>
    </row>
    <row r="34" spans="1:2" ht="16" thickBot="1" x14ac:dyDescent="0.4">
      <c r="A34" s="387" t="s">
        <v>649</v>
      </c>
      <c r="B34" s="328" t="s">
        <v>650</v>
      </c>
    </row>
    <row r="35" spans="1:2" x14ac:dyDescent="0.35">
      <c r="A35" s="446" t="s">
        <v>651</v>
      </c>
      <c r="B35" s="329" t="s">
        <v>652</v>
      </c>
    </row>
    <row r="36" spans="1:2" x14ac:dyDescent="0.35">
      <c r="A36" s="447"/>
      <c r="B36" s="330" t="s">
        <v>653</v>
      </c>
    </row>
    <row r="37" spans="1:2" x14ac:dyDescent="0.35">
      <c r="A37" s="447"/>
      <c r="B37" s="329" t="s">
        <v>654</v>
      </c>
    </row>
    <row r="38" spans="1:2" x14ac:dyDescent="0.35">
      <c r="A38" s="447"/>
      <c r="B38" s="330" t="s">
        <v>655</v>
      </c>
    </row>
    <row r="39" spans="1:2" ht="29.5" thickBot="1" x14ac:dyDescent="0.4">
      <c r="A39" s="448"/>
      <c r="B39" s="331" t="s">
        <v>656</v>
      </c>
    </row>
    <row r="40" spans="1:2" ht="43.5" x14ac:dyDescent="0.35">
      <c r="A40" s="446" t="s">
        <v>657</v>
      </c>
      <c r="B40" s="332" t="s">
        <v>658</v>
      </c>
    </row>
    <row r="41" spans="1:2" ht="29" x14ac:dyDescent="0.35">
      <c r="A41" s="447"/>
      <c r="B41" s="332" t="s">
        <v>659</v>
      </c>
    </row>
    <row r="42" spans="1:2" x14ac:dyDescent="0.35">
      <c r="A42" s="447"/>
      <c r="B42" s="332" t="s">
        <v>660</v>
      </c>
    </row>
    <row r="43" spans="1:2" ht="29.5" thickBot="1" x14ac:dyDescent="0.4">
      <c r="A43" s="448"/>
      <c r="B43" s="328" t="s">
        <v>661</v>
      </c>
    </row>
    <row r="44" spans="1:2" ht="15.65" customHeight="1" x14ac:dyDescent="0.35">
      <c r="A44" s="441" t="s">
        <v>662</v>
      </c>
      <c r="B44" s="329" t="s">
        <v>663</v>
      </c>
    </row>
    <row r="45" spans="1:2" ht="29" x14ac:dyDescent="0.35">
      <c r="A45" s="442"/>
      <c r="B45" s="332" t="s">
        <v>664</v>
      </c>
    </row>
    <row r="46" spans="1:2" ht="29" x14ac:dyDescent="0.35">
      <c r="A46" s="442"/>
      <c r="B46" s="329" t="s">
        <v>665</v>
      </c>
    </row>
    <row r="47" spans="1:2" x14ac:dyDescent="0.35">
      <c r="A47" s="442"/>
      <c r="B47" s="329" t="s">
        <v>666</v>
      </c>
    </row>
    <row r="48" spans="1:2" ht="29.5" thickBot="1" x14ac:dyDescent="0.4">
      <c r="A48" s="443"/>
      <c r="B48" s="328" t="s">
        <v>667</v>
      </c>
    </row>
    <row r="49" spans="1:2" ht="29" x14ac:dyDescent="0.35">
      <c r="A49" s="446" t="s">
        <v>668</v>
      </c>
      <c r="B49" s="329" t="s">
        <v>669</v>
      </c>
    </row>
    <row r="50" spans="1:2" x14ac:dyDescent="0.35">
      <c r="A50" s="447"/>
      <c r="B50" s="330" t="s">
        <v>653</v>
      </c>
    </row>
    <row r="51" spans="1:2" ht="29" x14ac:dyDescent="0.35">
      <c r="A51" s="447"/>
      <c r="B51" s="329" t="s">
        <v>670</v>
      </c>
    </row>
    <row r="52" spans="1:2" x14ac:dyDescent="0.35">
      <c r="A52" s="447"/>
      <c r="B52" s="330" t="s">
        <v>655</v>
      </c>
    </row>
    <row r="53" spans="1:2" ht="58.5" thickBot="1" x14ac:dyDescent="0.4">
      <c r="A53" s="448"/>
      <c r="B53" s="331" t="s">
        <v>671</v>
      </c>
    </row>
    <row r="54" spans="1:2" ht="31.75" customHeight="1" x14ac:dyDescent="0.35">
      <c r="A54" s="441" t="s">
        <v>672</v>
      </c>
      <c r="B54" s="333" t="s">
        <v>673</v>
      </c>
    </row>
    <row r="55" spans="1:2" ht="19.75" customHeight="1" thickBot="1" x14ac:dyDescent="0.4">
      <c r="A55" s="443"/>
      <c r="B55" s="331" t="s">
        <v>674</v>
      </c>
    </row>
    <row r="56" spans="1:2" ht="25.5" customHeight="1" x14ac:dyDescent="0.35">
      <c r="A56" s="441" t="s">
        <v>675</v>
      </c>
      <c r="B56" s="332" t="s">
        <v>676</v>
      </c>
    </row>
    <row r="57" spans="1:2" ht="27" customHeight="1" thickBot="1" x14ac:dyDescent="0.4">
      <c r="A57" s="443"/>
      <c r="B57" s="331" t="s">
        <v>677</v>
      </c>
    </row>
    <row r="58" spans="1:2" ht="16" thickBot="1" x14ac:dyDescent="0.4">
      <c r="A58" s="464"/>
      <c r="B58" s="465"/>
    </row>
    <row r="59" spans="1:2" ht="16" thickBot="1" x14ac:dyDescent="0.4">
      <c r="A59" s="387" t="s">
        <v>678</v>
      </c>
      <c r="B59" s="328" t="s">
        <v>679</v>
      </c>
    </row>
    <row r="60" spans="1:2" ht="16" thickBot="1" x14ac:dyDescent="0.4">
      <c r="A60" s="464"/>
      <c r="B60" s="465"/>
    </row>
    <row r="61" spans="1:2" ht="29" x14ac:dyDescent="0.35">
      <c r="A61" s="446" t="s">
        <v>680</v>
      </c>
      <c r="B61" s="329" t="s">
        <v>681</v>
      </c>
    </row>
    <row r="62" spans="1:2" ht="29.5" thickBot="1" x14ac:dyDescent="0.4">
      <c r="A62" s="448"/>
      <c r="B62" s="328" t="s">
        <v>682</v>
      </c>
    </row>
    <row r="63" spans="1:2" ht="16" thickBot="1" x14ac:dyDescent="0.4">
      <c r="A63" s="464"/>
      <c r="B63" s="465"/>
    </row>
    <row r="64" spans="1:2" x14ac:dyDescent="0.35">
      <c r="A64" s="446" t="s">
        <v>683</v>
      </c>
      <c r="B64" s="334" t="s">
        <v>653</v>
      </c>
    </row>
    <row r="65" spans="1:2" x14ac:dyDescent="0.35">
      <c r="A65" s="447"/>
      <c r="B65" s="329" t="s">
        <v>684</v>
      </c>
    </row>
    <row r="66" spans="1:2" ht="29" x14ac:dyDescent="0.35">
      <c r="A66" s="447"/>
      <c r="B66" s="329" t="s">
        <v>685</v>
      </c>
    </row>
    <row r="67" spans="1:2" ht="29.5" thickBot="1" x14ac:dyDescent="0.4">
      <c r="A67" s="448"/>
      <c r="B67" s="328" t="s">
        <v>686</v>
      </c>
    </row>
    <row r="68" spans="1:2" ht="16" thickBot="1" x14ac:dyDescent="0.4">
      <c r="A68" s="464"/>
      <c r="B68" s="465"/>
    </row>
    <row r="69" spans="1:2" ht="29" x14ac:dyDescent="0.35">
      <c r="A69" s="446" t="s">
        <v>687</v>
      </c>
      <c r="B69" s="329" t="s">
        <v>688</v>
      </c>
    </row>
    <row r="70" spans="1:2" ht="29" x14ac:dyDescent="0.35">
      <c r="A70" s="447"/>
      <c r="B70" s="329" t="s">
        <v>689</v>
      </c>
    </row>
    <row r="71" spans="1:2" ht="72.5" x14ac:dyDescent="0.35">
      <c r="A71" s="447"/>
      <c r="B71" s="329" t="s">
        <v>690</v>
      </c>
    </row>
    <row r="72" spans="1:2" ht="44" thickBot="1" x14ac:dyDescent="0.4">
      <c r="A72" s="447"/>
      <c r="B72" s="335" t="s">
        <v>691</v>
      </c>
    </row>
    <row r="73" spans="1:2" x14ac:dyDescent="0.35">
      <c r="A73" s="446" t="s">
        <v>516</v>
      </c>
      <c r="B73" s="336"/>
    </row>
    <row r="74" spans="1:2" ht="29" x14ac:dyDescent="0.35">
      <c r="A74" s="447"/>
      <c r="B74" s="337" t="s">
        <v>692</v>
      </c>
    </row>
    <row r="75" spans="1:2" ht="16" thickBot="1" x14ac:dyDescent="0.4">
      <c r="A75" s="448"/>
      <c r="B75" s="328"/>
    </row>
    <row r="76" spans="1:2" x14ac:dyDescent="0.35">
      <c r="A76" s="446" t="s">
        <v>693</v>
      </c>
      <c r="B76" s="336"/>
    </row>
    <row r="77" spans="1:2" ht="29" x14ac:dyDescent="0.35">
      <c r="A77" s="447"/>
      <c r="B77" s="337" t="s">
        <v>694</v>
      </c>
    </row>
    <row r="78" spans="1:2" ht="16" thickBot="1" x14ac:dyDescent="0.4">
      <c r="A78" s="448"/>
      <c r="B78" s="328"/>
    </row>
    <row r="79" spans="1:2" x14ac:dyDescent="0.35">
      <c r="A79" s="446" t="s">
        <v>695</v>
      </c>
      <c r="B79" s="338" t="s">
        <v>655</v>
      </c>
    </row>
    <row r="80" spans="1:2" ht="32.5" customHeight="1" x14ac:dyDescent="0.35">
      <c r="A80" s="447"/>
      <c r="B80" s="337" t="s">
        <v>696</v>
      </c>
    </row>
    <row r="81" spans="1:2" ht="16" thickBot="1" x14ac:dyDescent="0.4">
      <c r="A81" s="448"/>
      <c r="B81" s="328"/>
    </row>
    <row r="82" spans="1:2" x14ac:dyDescent="0.35">
      <c r="A82" s="446" t="s">
        <v>697</v>
      </c>
      <c r="B82" s="338" t="s">
        <v>655</v>
      </c>
    </row>
    <row r="83" spans="1:2" ht="29" x14ac:dyDescent="0.35">
      <c r="A83" s="447"/>
      <c r="B83" s="337" t="s">
        <v>698</v>
      </c>
    </row>
    <row r="84" spans="1:2" ht="16" thickBot="1" x14ac:dyDescent="0.4">
      <c r="A84" s="448"/>
      <c r="B84" s="337" t="s">
        <v>699</v>
      </c>
    </row>
    <row r="85" spans="1:2" ht="16" thickBot="1" x14ac:dyDescent="0.4">
      <c r="A85" s="464"/>
      <c r="B85" s="465"/>
    </row>
    <row r="86" spans="1:2" x14ac:dyDescent="0.35">
      <c r="A86" s="446" t="s">
        <v>700</v>
      </c>
      <c r="B86" s="336"/>
    </row>
    <row r="87" spans="1:2" ht="29" x14ac:dyDescent="0.35">
      <c r="A87" s="447"/>
      <c r="B87" s="337" t="s">
        <v>701</v>
      </c>
    </row>
    <row r="88" spans="1:2" ht="16" thickBot="1" x14ac:dyDescent="0.4">
      <c r="A88" s="448"/>
      <c r="B88" s="328"/>
    </row>
    <row r="89" spans="1:2" ht="16" thickBot="1" x14ac:dyDescent="0.4">
      <c r="A89" s="456"/>
      <c r="B89" s="457"/>
    </row>
    <row r="90" spans="1:2" x14ac:dyDescent="0.35">
      <c r="A90" s="446" t="s">
        <v>702</v>
      </c>
      <c r="B90" s="336"/>
    </row>
    <row r="91" spans="1:2" ht="29" x14ac:dyDescent="0.35">
      <c r="A91" s="447"/>
      <c r="B91" s="337" t="s">
        <v>703</v>
      </c>
    </row>
    <row r="92" spans="1:2" ht="16" thickBot="1" x14ac:dyDescent="0.4">
      <c r="A92" s="448"/>
      <c r="B92" s="339"/>
    </row>
    <row r="93" spans="1:2" ht="99" customHeight="1" x14ac:dyDescent="0.35">
      <c r="A93" s="446" t="s">
        <v>704</v>
      </c>
      <c r="B93" s="337" t="s">
        <v>705</v>
      </c>
    </row>
    <row r="94" spans="1:2" ht="43.5" customHeight="1" x14ac:dyDescent="0.35">
      <c r="A94" s="447"/>
      <c r="B94" s="337" t="s">
        <v>706</v>
      </c>
    </row>
    <row r="95" spans="1:2" ht="52" customHeight="1" x14ac:dyDescent="0.35">
      <c r="A95" s="447"/>
      <c r="B95" s="337" t="s">
        <v>707</v>
      </c>
    </row>
    <row r="96" spans="1:2" ht="16" thickBot="1" x14ac:dyDescent="0.4">
      <c r="A96" s="448"/>
      <c r="B96" s="337" t="s">
        <v>708</v>
      </c>
    </row>
    <row r="97" spans="1:2" ht="16" thickBot="1" x14ac:dyDescent="0.4">
      <c r="A97" s="456"/>
      <c r="B97" s="457"/>
    </row>
    <row r="98" spans="1:2" x14ac:dyDescent="0.35">
      <c r="A98" s="446" t="s">
        <v>709</v>
      </c>
      <c r="B98" s="336"/>
    </row>
    <row r="99" spans="1:2" ht="29" x14ac:dyDescent="0.35">
      <c r="A99" s="447"/>
      <c r="B99" s="337" t="s">
        <v>710</v>
      </c>
    </row>
    <row r="100" spans="1:2" ht="16" thickBot="1" x14ac:dyDescent="0.4">
      <c r="A100" s="448"/>
      <c r="B100" s="339"/>
    </row>
    <row r="101" spans="1:2" ht="29" x14ac:dyDescent="0.35">
      <c r="A101" s="461" t="s">
        <v>711</v>
      </c>
      <c r="B101" s="337" t="s">
        <v>712</v>
      </c>
    </row>
    <row r="102" spans="1:2" ht="43.5" x14ac:dyDescent="0.35">
      <c r="A102" s="462"/>
      <c r="B102" s="337" t="s">
        <v>713</v>
      </c>
    </row>
    <row r="103" spans="1:2" ht="16" thickBot="1" x14ac:dyDescent="0.4">
      <c r="A103" s="463"/>
      <c r="B103" s="340" t="s">
        <v>714</v>
      </c>
    </row>
    <row r="104" spans="1:2" ht="43.5" x14ac:dyDescent="0.35">
      <c r="A104" s="446" t="s">
        <v>539</v>
      </c>
      <c r="B104" s="337" t="s">
        <v>715</v>
      </c>
    </row>
    <row r="105" spans="1:2" ht="29" x14ac:dyDescent="0.35">
      <c r="A105" s="447"/>
      <c r="B105" s="337" t="s">
        <v>716</v>
      </c>
    </row>
    <row r="106" spans="1:2" ht="29.5" thickBot="1" x14ac:dyDescent="0.4">
      <c r="A106" s="448"/>
      <c r="B106" s="340" t="s">
        <v>717</v>
      </c>
    </row>
    <row r="107" spans="1:2" ht="16" thickBot="1" x14ac:dyDescent="0.4">
      <c r="A107" s="325"/>
      <c r="B107" s="325"/>
    </row>
    <row r="108" spans="1:2" ht="16" thickBot="1" x14ac:dyDescent="0.4">
      <c r="A108" s="454" t="s">
        <v>718</v>
      </c>
      <c r="B108" s="455"/>
    </row>
    <row r="109" spans="1:2" x14ac:dyDescent="0.35">
      <c r="A109" s="441" t="s">
        <v>506</v>
      </c>
      <c r="B109" s="337" t="s">
        <v>719</v>
      </c>
    </row>
    <row r="110" spans="1:2" ht="29.5" thickBot="1" x14ac:dyDescent="0.4">
      <c r="A110" s="443"/>
      <c r="B110" s="340" t="s">
        <v>720</v>
      </c>
    </row>
    <row r="111" spans="1:2" x14ac:dyDescent="0.35">
      <c r="A111" s="441" t="s">
        <v>495</v>
      </c>
      <c r="B111" s="337"/>
    </row>
    <row r="112" spans="1:2" x14ac:dyDescent="0.35">
      <c r="A112" s="442"/>
      <c r="B112" s="337" t="s">
        <v>721</v>
      </c>
    </row>
    <row r="113" spans="1:2" ht="29" x14ac:dyDescent="0.35">
      <c r="A113" s="442"/>
      <c r="B113" s="337" t="s">
        <v>722</v>
      </c>
    </row>
    <row r="114" spans="1:2" ht="43.5" x14ac:dyDescent="0.35">
      <c r="A114" s="442"/>
      <c r="B114" s="337" t="s">
        <v>723</v>
      </c>
    </row>
    <row r="115" spans="1:2" ht="29" x14ac:dyDescent="0.35">
      <c r="A115" s="442"/>
      <c r="B115" s="337" t="s">
        <v>724</v>
      </c>
    </row>
    <row r="116" spans="1:2" ht="16" thickBot="1" x14ac:dyDescent="0.4">
      <c r="A116" s="443"/>
      <c r="B116" s="341"/>
    </row>
    <row r="117" spans="1:2" x14ac:dyDescent="0.35">
      <c r="A117" s="446" t="s">
        <v>403</v>
      </c>
      <c r="B117" s="336"/>
    </row>
    <row r="118" spans="1:2" x14ac:dyDescent="0.35">
      <c r="A118" s="447"/>
      <c r="B118" s="337" t="s">
        <v>725</v>
      </c>
    </row>
    <row r="119" spans="1:2" ht="29" x14ac:dyDescent="0.35">
      <c r="A119" s="447"/>
      <c r="B119" s="337" t="s">
        <v>726</v>
      </c>
    </row>
    <row r="120" spans="1:2" x14ac:dyDescent="0.35">
      <c r="A120" s="447"/>
      <c r="B120" s="337"/>
    </row>
    <row r="121" spans="1:2" x14ac:dyDescent="0.35">
      <c r="A121" s="447"/>
      <c r="B121" s="330" t="s">
        <v>655</v>
      </c>
    </row>
    <row r="122" spans="1:2" x14ac:dyDescent="0.35">
      <c r="A122" s="447"/>
      <c r="B122" s="337" t="s">
        <v>727</v>
      </c>
    </row>
    <row r="123" spans="1:2" ht="16" thickBot="1" x14ac:dyDescent="0.4">
      <c r="A123" s="448"/>
      <c r="B123" s="341"/>
    </row>
    <row r="124" spans="1:2" x14ac:dyDescent="0.35">
      <c r="A124" s="446" t="s">
        <v>728</v>
      </c>
      <c r="B124" s="336"/>
    </row>
    <row r="125" spans="1:2" ht="43.5" x14ac:dyDescent="0.35">
      <c r="A125" s="447"/>
      <c r="B125" s="337" t="s">
        <v>729</v>
      </c>
    </row>
    <row r="126" spans="1:2" x14ac:dyDescent="0.35">
      <c r="A126" s="447"/>
      <c r="B126" s="337" t="s">
        <v>730</v>
      </c>
    </row>
    <row r="127" spans="1:2" ht="29" x14ac:dyDescent="0.35">
      <c r="A127" s="447"/>
      <c r="B127" s="337" t="s">
        <v>731</v>
      </c>
    </row>
    <row r="128" spans="1:2" ht="16" thickBot="1" x14ac:dyDescent="0.4">
      <c r="A128" s="448"/>
      <c r="B128" s="341"/>
    </row>
    <row r="129" spans="1:2" x14ac:dyDescent="0.35">
      <c r="A129" s="441" t="s">
        <v>399</v>
      </c>
      <c r="B129" s="337" t="s">
        <v>732</v>
      </c>
    </row>
    <row r="130" spans="1:2" ht="16" thickBot="1" x14ac:dyDescent="0.4">
      <c r="A130" s="442"/>
      <c r="B130" s="340" t="s">
        <v>733</v>
      </c>
    </row>
    <row r="131" spans="1:2" x14ac:dyDescent="0.35">
      <c r="A131" s="446" t="s">
        <v>734</v>
      </c>
      <c r="B131" s="336"/>
    </row>
    <row r="132" spans="1:2" x14ac:dyDescent="0.35">
      <c r="A132" s="447"/>
      <c r="B132" s="342" t="s">
        <v>735</v>
      </c>
    </row>
    <row r="133" spans="1:2" ht="16" thickBot="1" x14ac:dyDescent="0.4">
      <c r="A133" s="448"/>
      <c r="B133" s="341"/>
    </row>
    <row r="134" spans="1:2" x14ac:dyDescent="0.35">
      <c r="A134" s="446" t="s">
        <v>736</v>
      </c>
      <c r="B134" s="336"/>
    </row>
    <row r="135" spans="1:2" ht="36" customHeight="1" x14ac:dyDescent="0.35">
      <c r="A135" s="447"/>
      <c r="B135" s="342" t="s">
        <v>737</v>
      </c>
    </row>
    <row r="136" spans="1:2" ht="29" x14ac:dyDescent="0.35">
      <c r="A136" s="447"/>
      <c r="B136" s="342" t="s">
        <v>738</v>
      </c>
    </row>
    <row r="137" spans="1:2" ht="27.5" customHeight="1" x14ac:dyDescent="0.35">
      <c r="A137" s="447"/>
      <c r="B137" s="342" t="s">
        <v>739</v>
      </c>
    </row>
    <row r="138" spans="1:2" ht="16" thickBot="1" x14ac:dyDescent="0.4">
      <c r="A138" s="448"/>
      <c r="B138" s="341"/>
    </row>
    <row r="139" spans="1:2" x14ac:dyDescent="0.35">
      <c r="A139" s="446" t="s">
        <v>740</v>
      </c>
      <c r="B139" s="336"/>
    </row>
    <row r="140" spans="1:2" ht="29" x14ac:dyDescent="0.35">
      <c r="A140" s="447"/>
      <c r="B140" s="342" t="s">
        <v>741</v>
      </c>
    </row>
    <row r="141" spans="1:2" ht="29" x14ac:dyDescent="0.35">
      <c r="A141" s="447"/>
      <c r="B141" s="342" t="s">
        <v>742</v>
      </c>
    </row>
    <row r="142" spans="1:2" ht="34" customHeight="1" x14ac:dyDescent="0.35">
      <c r="A142" s="447"/>
      <c r="B142" s="342" t="s">
        <v>743</v>
      </c>
    </row>
    <row r="143" spans="1:2" x14ac:dyDescent="0.35">
      <c r="A143" s="447"/>
      <c r="B143" s="342" t="s">
        <v>744</v>
      </c>
    </row>
    <row r="144" spans="1:2" ht="29" x14ac:dyDescent="0.35">
      <c r="A144" s="447"/>
      <c r="B144" s="342" t="s">
        <v>745</v>
      </c>
    </row>
    <row r="145" spans="1:2" ht="16" thickBot="1" x14ac:dyDescent="0.4">
      <c r="A145" s="448"/>
      <c r="B145" s="341"/>
    </row>
    <row r="146" spans="1:2" ht="15.65" customHeight="1" x14ac:dyDescent="0.35">
      <c r="A146" s="446" t="s">
        <v>746</v>
      </c>
      <c r="B146" s="330" t="s">
        <v>653</v>
      </c>
    </row>
    <row r="147" spans="1:2" ht="43.5" x14ac:dyDescent="0.35">
      <c r="A147" s="447"/>
      <c r="B147" s="342" t="s">
        <v>747</v>
      </c>
    </row>
    <row r="148" spans="1:2" x14ac:dyDescent="0.35">
      <c r="A148" s="447"/>
      <c r="B148" s="330" t="s">
        <v>655</v>
      </c>
    </row>
    <row r="149" spans="1:2" ht="29" x14ac:dyDescent="0.35">
      <c r="A149" s="447"/>
      <c r="B149" s="342" t="s">
        <v>748</v>
      </c>
    </row>
    <row r="150" spans="1:2" ht="16" thickBot="1" x14ac:dyDescent="0.4">
      <c r="A150" s="448"/>
      <c r="B150" s="340" t="s">
        <v>749</v>
      </c>
    </row>
    <row r="151" spans="1:2" x14ac:dyDescent="0.35">
      <c r="A151" s="447" t="s">
        <v>404</v>
      </c>
      <c r="B151" s="343" t="s">
        <v>750</v>
      </c>
    </row>
    <row r="152" spans="1:2" x14ac:dyDescent="0.35">
      <c r="A152" s="447"/>
      <c r="B152" s="342" t="s">
        <v>751</v>
      </c>
    </row>
    <row r="153" spans="1:2" ht="29.5" thickBot="1" x14ac:dyDescent="0.4">
      <c r="A153" s="448"/>
      <c r="B153" s="340" t="s">
        <v>752</v>
      </c>
    </row>
    <row r="154" spans="1:2" ht="16" thickBot="1" x14ac:dyDescent="0.4">
      <c r="A154" s="444"/>
      <c r="B154" s="445"/>
    </row>
    <row r="155" spans="1:2" x14ac:dyDescent="0.35">
      <c r="A155" s="446" t="s">
        <v>753</v>
      </c>
      <c r="B155" s="287" t="s">
        <v>754</v>
      </c>
    </row>
    <row r="156" spans="1:2" ht="16" thickBot="1" x14ac:dyDescent="0.4">
      <c r="A156" s="447"/>
      <c r="B156" s="286" t="s">
        <v>755</v>
      </c>
    </row>
    <row r="157" spans="1:2" x14ac:dyDescent="0.35">
      <c r="A157" s="446" t="s">
        <v>756</v>
      </c>
      <c r="B157" s="336"/>
    </row>
    <row r="158" spans="1:2" x14ac:dyDescent="0.35">
      <c r="A158" s="447"/>
      <c r="B158" s="279" t="s">
        <v>757</v>
      </c>
    </row>
    <row r="159" spans="1:2" x14ac:dyDescent="0.35">
      <c r="A159" s="447"/>
      <c r="B159" s="337"/>
    </row>
    <row r="160" spans="1:2" ht="29" x14ac:dyDescent="0.35">
      <c r="A160" s="447"/>
      <c r="B160" s="285" t="s">
        <v>758</v>
      </c>
    </row>
    <row r="161" spans="1:2" ht="16" thickBot="1" x14ac:dyDescent="0.4">
      <c r="A161" s="448"/>
      <c r="B161" s="341"/>
    </row>
    <row r="162" spans="1:2" x14ac:dyDescent="0.35">
      <c r="A162" s="446" t="s">
        <v>759</v>
      </c>
      <c r="B162" s="344" t="s">
        <v>760</v>
      </c>
    </row>
    <row r="163" spans="1:2" ht="16" thickBot="1" x14ac:dyDescent="0.4">
      <c r="A163" s="447"/>
      <c r="B163" s="340" t="s">
        <v>761</v>
      </c>
    </row>
    <row r="164" spans="1:2" x14ac:dyDescent="0.35">
      <c r="A164" s="446" t="s">
        <v>762</v>
      </c>
      <c r="B164" s="336"/>
    </row>
    <row r="165" spans="1:2" ht="29" x14ac:dyDescent="0.35">
      <c r="A165" s="447"/>
      <c r="B165" s="342" t="s">
        <v>763</v>
      </c>
    </row>
    <row r="166" spans="1:2" ht="16" thickBot="1" x14ac:dyDescent="0.4">
      <c r="A166" s="448"/>
      <c r="B166" s="341"/>
    </row>
    <row r="167" spans="1:2" x14ac:dyDescent="0.35">
      <c r="A167" s="446" t="s">
        <v>764</v>
      </c>
      <c r="B167" s="336"/>
    </row>
    <row r="168" spans="1:2" ht="29" x14ac:dyDescent="0.35">
      <c r="A168" s="447"/>
      <c r="B168" s="337" t="s">
        <v>765</v>
      </c>
    </row>
    <row r="169" spans="1:2" ht="16" thickBot="1" x14ac:dyDescent="0.4">
      <c r="A169" s="448"/>
      <c r="B169" s="341"/>
    </row>
    <row r="170" spans="1:2" x14ac:dyDescent="0.35">
      <c r="A170" s="446" t="s">
        <v>407</v>
      </c>
      <c r="B170" s="336"/>
    </row>
    <row r="171" spans="1:2" x14ac:dyDescent="0.35">
      <c r="A171" s="447"/>
      <c r="B171" s="337" t="s">
        <v>766</v>
      </c>
    </row>
    <row r="172" spans="1:2" x14ac:dyDescent="0.35">
      <c r="A172" s="447"/>
      <c r="B172" s="337"/>
    </row>
    <row r="173" spans="1:2" x14ac:dyDescent="0.35">
      <c r="A173" s="447"/>
      <c r="B173" s="350" t="s">
        <v>767</v>
      </c>
    </row>
    <row r="174" spans="1:2" x14ac:dyDescent="0.35">
      <c r="A174" s="447"/>
      <c r="B174" s="350" t="s">
        <v>768</v>
      </c>
    </row>
    <row r="175" spans="1:2" x14ac:dyDescent="0.35">
      <c r="A175" s="447"/>
      <c r="B175" s="350" t="s">
        <v>769</v>
      </c>
    </row>
    <row r="176" spans="1:2" x14ac:dyDescent="0.35">
      <c r="A176" s="447"/>
      <c r="B176" s="350" t="s">
        <v>770</v>
      </c>
    </row>
    <row r="177" spans="1:2" x14ac:dyDescent="0.35">
      <c r="A177" s="447"/>
      <c r="B177" s="350" t="s">
        <v>771</v>
      </c>
    </row>
    <row r="178" spans="1:2" x14ac:dyDescent="0.35">
      <c r="A178" s="447"/>
      <c r="B178" s="350" t="s">
        <v>772</v>
      </c>
    </row>
    <row r="179" spans="1:2" x14ac:dyDescent="0.35">
      <c r="A179" s="447"/>
      <c r="B179" s="350" t="s">
        <v>773</v>
      </c>
    </row>
    <row r="180" spans="1:2" x14ac:dyDescent="0.35">
      <c r="A180" s="447"/>
      <c r="B180" s="350" t="s">
        <v>774</v>
      </c>
    </row>
    <row r="181" spans="1:2" ht="16" thickBot="1" x14ac:dyDescent="0.4">
      <c r="A181" s="448"/>
      <c r="B181" s="341"/>
    </row>
    <row r="182" spans="1:2" ht="16" thickBot="1" x14ac:dyDescent="0.4">
      <c r="A182" s="454" t="s">
        <v>775</v>
      </c>
      <c r="B182" s="455"/>
    </row>
    <row r="183" spans="1:2" x14ac:dyDescent="0.35">
      <c r="A183" s="446" t="s">
        <v>506</v>
      </c>
      <c r="B183" s="344" t="s">
        <v>776</v>
      </c>
    </row>
    <row r="184" spans="1:2" ht="29.5" thickBot="1" x14ac:dyDescent="0.4">
      <c r="A184" s="447"/>
      <c r="B184" s="351" t="s">
        <v>777</v>
      </c>
    </row>
    <row r="185" spans="1:2" x14ac:dyDescent="0.35">
      <c r="A185" s="446" t="s">
        <v>495</v>
      </c>
      <c r="B185" s="336"/>
    </row>
    <row r="186" spans="1:2" x14ac:dyDescent="0.35">
      <c r="A186" s="447"/>
      <c r="B186" s="337" t="s">
        <v>778</v>
      </c>
    </row>
    <row r="187" spans="1:2" ht="29" x14ac:dyDescent="0.35">
      <c r="A187" s="447"/>
      <c r="B187" s="337" t="s">
        <v>779</v>
      </c>
    </row>
    <row r="188" spans="1:2" ht="43.5" x14ac:dyDescent="0.35">
      <c r="A188" s="447"/>
      <c r="B188" s="337" t="s">
        <v>780</v>
      </c>
    </row>
    <row r="189" spans="1:2" ht="29" x14ac:dyDescent="0.35">
      <c r="A189" s="447"/>
      <c r="B189" s="337" t="s">
        <v>781</v>
      </c>
    </row>
    <row r="190" spans="1:2" ht="16" thickBot="1" x14ac:dyDescent="0.4">
      <c r="A190" s="448"/>
      <c r="B190" s="341"/>
    </row>
    <row r="191" spans="1:2" x14ac:dyDescent="0.35">
      <c r="A191" s="446" t="s">
        <v>782</v>
      </c>
      <c r="B191" s="336"/>
    </row>
    <row r="192" spans="1:2" x14ac:dyDescent="0.35">
      <c r="A192" s="447"/>
      <c r="B192" s="337" t="s">
        <v>783</v>
      </c>
    </row>
    <row r="193" spans="1:2" x14ac:dyDescent="0.35">
      <c r="A193" s="447"/>
      <c r="B193" s="337"/>
    </row>
    <row r="194" spans="1:2" ht="29" x14ac:dyDescent="0.35">
      <c r="A194" s="447"/>
      <c r="B194" s="337" t="s">
        <v>784</v>
      </c>
    </row>
    <row r="195" spans="1:2" x14ac:dyDescent="0.35">
      <c r="A195" s="447"/>
      <c r="B195" s="337"/>
    </row>
    <row r="196" spans="1:2" x14ac:dyDescent="0.35">
      <c r="A196" s="447"/>
      <c r="B196" s="330" t="s">
        <v>655</v>
      </c>
    </row>
    <row r="197" spans="1:2" x14ac:dyDescent="0.35">
      <c r="A197" s="447"/>
      <c r="B197" s="337" t="s">
        <v>785</v>
      </c>
    </row>
    <row r="198" spans="1:2" ht="16" thickBot="1" x14ac:dyDescent="0.4">
      <c r="A198" s="448"/>
      <c r="B198" s="341"/>
    </row>
    <row r="199" spans="1:2" x14ac:dyDescent="0.35">
      <c r="A199" s="446" t="s">
        <v>728</v>
      </c>
      <c r="B199" s="336"/>
    </row>
    <row r="200" spans="1:2" ht="43.5" x14ac:dyDescent="0.35">
      <c r="A200" s="447"/>
      <c r="B200" s="337" t="s">
        <v>786</v>
      </c>
    </row>
    <row r="201" spans="1:2" x14ac:dyDescent="0.35">
      <c r="A201" s="447"/>
      <c r="B201" s="337" t="s">
        <v>787</v>
      </c>
    </row>
    <row r="202" spans="1:2" ht="29" x14ac:dyDescent="0.35">
      <c r="A202" s="447"/>
      <c r="B202" s="337" t="s">
        <v>788</v>
      </c>
    </row>
    <row r="203" spans="1:2" ht="16" thickBot="1" x14ac:dyDescent="0.4">
      <c r="A203" s="448"/>
      <c r="B203" s="341"/>
    </row>
    <row r="204" spans="1:2" x14ac:dyDescent="0.35">
      <c r="A204" s="441" t="s">
        <v>399</v>
      </c>
      <c r="B204" s="376" t="s">
        <v>789</v>
      </c>
    </row>
    <row r="205" spans="1:2" ht="16" thickBot="1" x14ac:dyDescent="0.4">
      <c r="A205" s="443"/>
      <c r="B205" s="377" t="s">
        <v>790</v>
      </c>
    </row>
    <row r="206" spans="1:2" x14ac:dyDescent="0.35">
      <c r="A206" s="441" t="s">
        <v>734</v>
      </c>
      <c r="B206" s="336"/>
    </row>
    <row r="207" spans="1:2" x14ac:dyDescent="0.35">
      <c r="A207" s="442"/>
      <c r="B207" s="337" t="s">
        <v>791</v>
      </c>
    </row>
    <row r="208" spans="1:2" ht="16" thickBot="1" x14ac:dyDescent="0.4">
      <c r="A208" s="443"/>
      <c r="B208" s="341"/>
    </row>
    <row r="209" spans="1:2" x14ac:dyDescent="0.35">
      <c r="A209" s="446" t="s">
        <v>736</v>
      </c>
      <c r="B209" s="336"/>
    </row>
    <row r="210" spans="1:2" ht="31" customHeight="1" x14ac:dyDescent="0.35">
      <c r="A210" s="447"/>
      <c r="B210" s="337" t="s">
        <v>792</v>
      </c>
    </row>
    <row r="211" spans="1:2" ht="29" x14ac:dyDescent="0.35">
      <c r="A211" s="447"/>
      <c r="B211" s="337" t="s">
        <v>793</v>
      </c>
    </row>
    <row r="212" spans="1:2" ht="37" customHeight="1" x14ac:dyDescent="0.35">
      <c r="A212" s="447"/>
      <c r="B212" s="337" t="s">
        <v>794</v>
      </c>
    </row>
    <row r="213" spans="1:2" ht="16" thickBot="1" x14ac:dyDescent="0.4">
      <c r="A213" s="448"/>
      <c r="B213" s="339"/>
    </row>
    <row r="214" spans="1:2" x14ac:dyDescent="0.35">
      <c r="A214" s="446" t="s">
        <v>795</v>
      </c>
      <c r="B214" s="336"/>
    </row>
    <row r="215" spans="1:2" ht="29" x14ac:dyDescent="0.35">
      <c r="A215" s="447"/>
      <c r="B215" s="337" t="s">
        <v>796</v>
      </c>
    </row>
    <row r="216" spans="1:2" ht="29" x14ac:dyDescent="0.35">
      <c r="A216" s="447"/>
      <c r="B216" s="337" t="s">
        <v>797</v>
      </c>
    </row>
    <row r="217" spans="1:2" ht="25.5" customHeight="1" x14ac:dyDescent="0.35">
      <c r="A217" s="447"/>
      <c r="B217" s="337" t="s">
        <v>798</v>
      </c>
    </row>
    <row r="218" spans="1:2" x14ac:dyDescent="0.35">
      <c r="A218" s="447"/>
      <c r="B218" s="337" t="s">
        <v>799</v>
      </c>
    </row>
    <row r="219" spans="1:2" ht="29" x14ac:dyDescent="0.35">
      <c r="A219" s="447"/>
      <c r="B219" s="337" t="s">
        <v>800</v>
      </c>
    </row>
    <row r="220" spans="1:2" ht="16" thickBot="1" x14ac:dyDescent="0.4">
      <c r="A220" s="448"/>
      <c r="B220" s="339"/>
    </row>
    <row r="221" spans="1:2" ht="15.65" customHeight="1" x14ac:dyDescent="0.35">
      <c r="A221" s="446" t="s">
        <v>801</v>
      </c>
      <c r="B221" s="330" t="s">
        <v>653</v>
      </c>
    </row>
    <row r="222" spans="1:2" ht="43.5" x14ac:dyDescent="0.35">
      <c r="A222" s="447"/>
      <c r="B222" s="342" t="s">
        <v>802</v>
      </c>
    </row>
    <row r="223" spans="1:2" x14ac:dyDescent="0.35">
      <c r="A223" s="447"/>
      <c r="B223" s="330" t="s">
        <v>803</v>
      </c>
    </row>
    <row r="224" spans="1:2" ht="29" x14ac:dyDescent="0.35">
      <c r="A224" s="447"/>
      <c r="B224" s="342" t="s">
        <v>804</v>
      </c>
    </row>
    <row r="225" spans="1:2" ht="16" thickBot="1" x14ac:dyDescent="0.4">
      <c r="A225" s="448"/>
      <c r="B225" s="340" t="s">
        <v>805</v>
      </c>
    </row>
    <row r="226" spans="1:2" x14ac:dyDescent="0.35">
      <c r="A226" s="446" t="s">
        <v>404</v>
      </c>
      <c r="B226" s="336"/>
    </row>
    <row r="227" spans="1:2" x14ac:dyDescent="0.35">
      <c r="A227" s="447"/>
      <c r="B227" s="337" t="s">
        <v>806</v>
      </c>
    </row>
    <row r="228" spans="1:2" x14ac:dyDescent="0.35">
      <c r="A228" s="447"/>
      <c r="B228" s="337" t="s">
        <v>807</v>
      </c>
    </row>
    <row r="229" spans="1:2" ht="29" x14ac:dyDescent="0.35">
      <c r="A229" s="447"/>
      <c r="B229" s="337" t="s">
        <v>808</v>
      </c>
    </row>
    <row r="230" spans="1:2" ht="16" thickBot="1" x14ac:dyDescent="0.4">
      <c r="A230" s="448"/>
      <c r="B230" s="339"/>
    </row>
    <row r="231" spans="1:2" x14ac:dyDescent="0.35">
      <c r="A231" s="446" t="s">
        <v>753</v>
      </c>
      <c r="B231" s="344" t="s">
        <v>809</v>
      </c>
    </row>
    <row r="232" spans="1:2" ht="16" thickBot="1" x14ac:dyDescent="0.4">
      <c r="A232" s="447"/>
      <c r="B232" s="340" t="s">
        <v>810</v>
      </c>
    </row>
    <row r="233" spans="1:2" x14ac:dyDescent="0.35">
      <c r="A233" s="446" t="s">
        <v>756</v>
      </c>
      <c r="B233" s="336"/>
    </row>
    <row r="234" spans="1:2" x14ac:dyDescent="0.35">
      <c r="A234" s="447"/>
      <c r="B234" s="337" t="s">
        <v>811</v>
      </c>
    </row>
    <row r="235" spans="1:2" x14ac:dyDescent="0.35">
      <c r="A235" s="447"/>
      <c r="B235" s="337"/>
    </row>
    <row r="236" spans="1:2" ht="29" x14ac:dyDescent="0.35">
      <c r="A236" s="447"/>
      <c r="B236" s="337" t="s">
        <v>812</v>
      </c>
    </row>
    <row r="237" spans="1:2" ht="16" thickBot="1" x14ac:dyDescent="0.4">
      <c r="A237" s="448"/>
      <c r="B237" s="339"/>
    </row>
    <row r="238" spans="1:2" x14ac:dyDescent="0.35">
      <c r="A238" s="446" t="s">
        <v>759</v>
      </c>
      <c r="B238" s="344" t="s">
        <v>813</v>
      </c>
    </row>
    <row r="239" spans="1:2" ht="16" thickBot="1" x14ac:dyDescent="0.4">
      <c r="A239" s="448"/>
      <c r="B239" s="345" t="s">
        <v>814</v>
      </c>
    </row>
    <row r="240" spans="1:2" x14ac:dyDescent="0.35">
      <c r="A240" s="446" t="s">
        <v>762</v>
      </c>
      <c r="B240" s="336"/>
    </row>
    <row r="241" spans="1:2" ht="29" x14ac:dyDescent="0.35">
      <c r="A241" s="447"/>
      <c r="B241" s="337" t="s">
        <v>815</v>
      </c>
    </row>
    <row r="242" spans="1:2" ht="16" thickBot="1" x14ac:dyDescent="0.4">
      <c r="A242" s="448"/>
      <c r="B242" s="339"/>
    </row>
    <row r="243" spans="1:2" x14ac:dyDescent="0.35">
      <c r="A243" s="446" t="s">
        <v>764</v>
      </c>
      <c r="B243" s="336"/>
    </row>
    <row r="244" spans="1:2" ht="29" x14ac:dyDescent="0.35">
      <c r="A244" s="447"/>
      <c r="B244" s="337" t="s">
        <v>816</v>
      </c>
    </row>
    <row r="245" spans="1:2" ht="16" thickBot="1" x14ac:dyDescent="0.4">
      <c r="A245" s="448"/>
      <c r="B245" s="341"/>
    </row>
    <row r="246" spans="1:2" x14ac:dyDescent="0.35">
      <c r="A246" s="451" t="s">
        <v>407</v>
      </c>
      <c r="B246" s="287" t="s">
        <v>817</v>
      </c>
    </row>
    <row r="247" spans="1:2" x14ac:dyDescent="0.35">
      <c r="A247" s="452"/>
      <c r="B247" s="279"/>
    </row>
    <row r="248" spans="1:2" x14ac:dyDescent="0.35">
      <c r="A248" s="452"/>
      <c r="B248" s="350" t="s">
        <v>818</v>
      </c>
    </row>
    <row r="249" spans="1:2" x14ac:dyDescent="0.35">
      <c r="A249" s="452"/>
      <c r="B249" s="350" t="s">
        <v>768</v>
      </c>
    </row>
    <row r="250" spans="1:2" x14ac:dyDescent="0.35">
      <c r="A250" s="452"/>
      <c r="B250" s="350" t="s">
        <v>769</v>
      </c>
    </row>
    <row r="251" spans="1:2" x14ac:dyDescent="0.35">
      <c r="A251" s="452"/>
      <c r="B251" s="350" t="s">
        <v>770</v>
      </c>
    </row>
    <row r="252" spans="1:2" x14ac:dyDescent="0.35">
      <c r="A252" s="452"/>
      <c r="B252" s="350" t="s">
        <v>771</v>
      </c>
    </row>
    <row r="253" spans="1:2" x14ac:dyDescent="0.35">
      <c r="A253" s="452"/>
      <c r="B253" s="350" t="s">
        <v>772</v>
      </c>
    </row>
    <row r="254" spans="1:2" x14ac:dyDescent="0.35">
      <c r="A254" s="452"/>
      <c r="B254" s="350" t="s">
        <v>773</v>
      </c>
    </row>
    <row r="255" spans="1:2" x14ac:dyDescent="0.35">
      <c r="A255" s="452"/>
      <c r="B255" s="284" t="s">
        <v>819</v>
      </c>
    </row>
    <row r="256" spans="1:2" x14ac:dyDescent="0.35">
      <c r="A256" s="452"/>
      <c r="B256" s="386"/>
    </row>
    <row r="257" spans="1:2" ht="16" thickBot="1" x14ac:dyDescent="0.4">
      <c r="A257" s="453"/>
      <c r="B257" s="387"/>
    </row>
    <row r="258" spans="1:2" ht="16" thickBot="1" x14ac:dyDescent="0.4">
      <c r="A258" s="346"/>
      <c r="B258" s="325"/>
    </row>
    <row r="259" spans="1:2" ht="16" thickBot="1" x14ac:dyDescent="0.4">
      <c r="A259" s="454" t="s">
        <v>820</v>
      </c>
      <c r="B259" s="455"/>
    </row>
    <row r="260" spans="1:2" x14ac:dyDescent="0.35">
      <c r="A260" s="446" t="s">
        <v>821</v>
      </c>
      <c r="B260" s="336"/>
    </row>
    <row r="261" spans="1:2" x14ac:dyDescent="0.35">
      <c r="A261" s="447"/>
      <c r="B261" s="337" t="s">
        <v>822</v>
      </c>
    </row>
    <row r="262" spans="1:2" ht="16" thickBot="1" x14ac:dyDescent="0.4">
      <c r="A262" s="448"/>
      <c r="B262" s="341"/>
    </row>
    <row r="263" spans="1:2" x14ac:dyDescent="0.35">
      <c r="A263" s="446" t="s">
        <v>704</v>
      </c>
      <c r="B263" s="336"/>
    </row>
    <row r="264" spans="1:2" ht="29.5" customHeight="1" x14ac:dyDescent="0.35">
      <c r="A264" s="447"/>
      <c r="B264" s="337" t="s">
        <v>823</v>
      </c>
    </row>
    <row r="265" spans="1:2" ht="16" thickBot="1" x14ac:dyDescent="0.4">
      <c r="A265" s="448"/>
      <c r="B265" s="341"/>
    </row>
    <row r="266" spans="1:2" x14ac:dyDescent="0.35">
      <c r="A266" s="441" t="s">
        <v>539</v>
      </c>
      <c r="B266" s="376" t="s">
        <v>824</v>
      </c>
    </row>
    <row r="267" spans="1:2" ht="43.5" x14ac:dyDescent="0.35">
      <c r="A267" s="442"/>
      <c r="B267" s="376" t="s">
        <v>825</v>
      </c>
    </row>
    <row r="268" spans="1:2" ht="29" x14ac:dyDescent="0.35">
      <c r="A268" s="442"/>
      <c r="B268" s="376" t="s">
        <v>826</v>
      </c>
    </row>
    <row r="269" spans="1:2" ht="29.5" thickBot="1" x14ac:dyDescent="0.4">
      <c r="A269" s="443"/>
      <c r="B269" s="377" t="s">
        <v>827</v>
      </c>
    </row>
    <row r="270" spans="1:2" x14ac:dyDescent="0.35">
      <c r="A270" s="441" t="s">
        <v>495</v>
      </c>
      <c r="B270" s="336"/>
    </row>
    <row r="271" spans="1:2" ht="29" x14ac:dyDescent="0.35">
      <c r="A271" s="442"/>
      <c r="B271" s="337" t="s">
        <v>828</v>
      </c>
    </row>
    <row r="272" spans="1:2" x14ac:dyDescent="0.35">
      <c r="A272" s="442"/>
      <c r="B272" s="337"/>
    </row>
    <row r="273" spans="1:2" ht="43.5" x14ac:dyDescent="0.35">
      <c r="A273" s="442"/>
      <c r="B273" s="337" t="s">
        <v>829</v>
      </c>
    </row>
    <row r="274" spans="1:2" x14ac:dyDescent="0.35">
      <c r="A274" s="442"/>
      <c r="B274" s="337"/>
    </row>
    <row r="275" spans="1:2" ht="29" x14ac:dyDescent="0.35">
      <c r="A275" s="442"/>
      <c r="B275" s="337" t="s">
        <v>781</v>
      </c>
    </row>
    <row r="276" spans="1:2" ht="16" thickBot="1" x14ac:dyDescent="0.4">
      <c r="A276" s="443"/>
      <c r="B276" s="341"/>
    </row>
    <row r="277" spans="1:2" x14ac:dyDescent="0.35">
      <c r="A277" s="446" t="s">
        <v>782</v>
      </c>
      <c r="B277" s="337" t="s">
        <v>830</v>
      </c>
    </row>
    <row r="278" spans="1:2" x14ac:dyDescent="0.35">
      <c r="A278" s="447"/>
      <c r="B278" s="337" t="s">
        <v>831</v>
      </c>
    </row>
    <row r="279" spans="1:2" ht="42" customHeight="1" x14ac:dyDescent="0.35">
      <c r="A279" s="447"/>
      <c r="B279" s="347" t="s">
        <v>832</v>
      </c>
    </row>
    <row r="280" spans="1:2" ht="15.65" customHeight="1" x14ac:dyDescent="0.35">
      <c r="A280" s="447"/>
      <c r="B280" s="330" t="s">
        <v>803</v>
      </c>
    </row>
    <row r="281" spans="1:2" ht="34.5" customHeight="1" thickBot="1" x14ac:dyDescent="0.4">
      <c r="A281" s="447"/>
      <c r="B281" s="340" t="s">
        <v>833</v>
      </c>
    </row>
    <row r="282" spans="1:2" ht="29" x14ac:dyDescent="0.35">
      <c r="A282" s="446" t="s">
        <v>834</v>
      </c>
      <c r="B282" s="337" t="s">
        <v>835</v>
      </c>
    </row>
    <row r="283" spans="1:2" ht="29.5" thickBot="1" x14ac:dyDescent="0.4">
      <c r="A283" s="447"/>
      <c r="B283" s="340" t="s">
        <v>836</v>
      </c>
    </row>
    <row r="284" spans="1:2" x14ac:dyDescent="0.35">
      <c r="A284" s="446" t="s">
        <v>837</v>
      </c>
      <c r="B284" s="336"/>
    </row>
    <row r="285" spans="1:2" x14ac:dyDescent="0.35">
      <c r="A285" s="447"/>
      <c r="B285" s="337" t="s">
        <v>789</v>
      </c>
    </row>
    <row r="286" spans="1:2" ht="16" thickBot="1" x14ac:dyDescent="0.4">
      <c r="A286" s="448"/>
      <c r="B286" s="341"/>
    </row>
    <row r="287" spans="1:2" x14ac:dyDescent="0.35">
      <c r="A287" s="446" t="s">
        <v>734</v>
      </c>
      <c r="B287" s="336"/>
    </row>
    <row r="288" spans="1:2" x14ac:dyDescent="0.35">
      <c r="A288" s="447"/>
      <c r="B288" s="337" t="s">
        <v>838</v>
      </c>
    </row>
    <row r="289" spans="1:2" ht="16" thickBot="1" x14ac:dyDescent="0.4">
      <c r="A289" s="448"/>
      <c r="B289" s="341"/>
    </row>
    <row r="290" spans="1:2" x14ac:dyDescent="0.35">
      <c r="A290" s="446" t="s">
        <v>736</v>
      </c>
      <c r="B290" s="336"/>
    </row>
    <row r="291" spans="1:2" x14ac:dyDescent="0.35">
      <c r="A291" s="447"/>
      <c r="B291" s="337" t="s">
        <v>839</v>
      </c>
    </row>
    <row r="292" spans="1:2" ht="29" x14ac:dyDescent="0.35">
      <c r="A292" s="447"/>
      <c r="B292" s="337" t="s">
        <v>840</v>
      </c>
    </row>
    <row r="293" spans="1:2" ht="31.5" customHeight="1" x14ac:dyDescent="0.35">
      <c r="A293" s="447"/>
      <c r="B293" s="337" t="s">
        <v>841</v>
      </c>
    </row>
    <row r="294" spans="1:2" ht="16" thickBot="1" x14ac:dyDescent="0.4">
      <c r="A294" s="448"/>
      <c r="B294" s="341"/>
    </row>
    <row r="295" spans="1:2" x14ac:dyDescent="0.35">
      <c r="A295" s="446" t="s">
        <v>842</v>
      </c>
      <c r="B295" s="336"/>
    </row>
    <row r="296" spans="1:2" ht="29" x14ac:dyDescent="0.35">
      <c r="A296" s="447"/>
      <c r="B296" s="337" t="s">
        <v>843</v>
      </c>
    </row>
    <row r="297" spans="1:2" ht="29" x14ac:dyDescent="0.35">
      <c r="A297" s="447"/>
      <c r="B297" s="337" t="s">
        <v>844</v>
      </c>
    </row>
    <row r="298" spans="1:2" ht="28.5" customHeight="1" x14ac:dyDescent="0.35">
      <c r="A298" s="447"/>
      <c r="B298" s="337" t="s">
        <v>798</v>
      </c>
    </row>
    <row r="299" spans="1:2" ht="28.75" customHeight="1" x14ac:dyDescent="0.35">
      <c r="A299" s="447"/>
      <c r="B299" s="337" t="s">
        <v>845</v>
      </c>
    </row>
    <row r="300" spans="1:2" x14ac:dyDescent="0.35">
      <c r="A300" s="447"/>
      <c r="B300" s="337" t="s">
        <v>799</v>
      </c>
    </row>
    <row r="301" spans="1:2" ht="29" x14ac:dyDescent="0.35">
      <c r="A301" s="447"/>
      <c r="B301" s="337" t="s">
        <v>846</v>
      </c>
    </row>
    <row r="302" spans="1:2" x14ac:dyDescent="0.35">
      <c r="A302" s="447"/>
      <c r="B302" s="337"/>
    </row>
    <row r="303" spans="1:2" ht="16" thickBot="1" x14ac:dyDescent="0.4">
      <c r="A303" s="448"/>
      <c r="B303" s="341"/>
    </row>
    <row r="304" spans="1:2" ht="15.65" customHeight="1" x14ac:dyDescent="0.35">
      <c r="A304" s="458" t="s">
        <v>847</v>
      </c>
      <c r="B304" s="336"/>
    </row>
    <row r="305" spans="1:2" x14ac:dyDescent="0.35">
      <c r="A305" s="459"/>
      <c r="B305" s="330" t="s">
        <v>848</v>
      </c>
    </row>
    <row r="306" spans="1:2" x14ac:dyDescent="0.35">
      <c r="A306" s="459"/>
      <c r="B306" s="337" t="s">
        <v>849</v>
      </c>
    </row>
    <row r="307" spans="1:2" ht="29" x14ac:dyDescent="0.35">
      <c r="A307" s="459"/>
      <c r="B307" s="337" t="s">
        <v>850</v>
      </c>
    </row>
    <row r="308" spans="1:2" ht="16" thickBot="1" x14ac:dyDescent="0.4">
      <c r="A308" s="460"/>
      <c r="B308" s="341"/>
    </row>
    <row r="309" spans="1:2" x14ac:dyDescent="0.35">
      <c r="A309" s="446" t="s">
        <v>851</v>
      </c>
      <c r="B309" s="330" t="s">
        <v>852</v>
      </c>
    </row>
    <row r="310" spans="1:2" ht="43.5" x14ac:dyDescent="0.35">
      <c r="A310" s="447"/>
      <c r="B310" s="337" t="s">
        <v>853</v>
      </c>
    </row>
    <row r="311" spans="1:2" x14ac:dyDescent="0.35">
      <c r="A311" s="447"/>
      <c r="B311" s="337"/>
    </row>
    <row r="312" spans="1:2" x14ac:dyDescent="0.35">
      <c r="A312" s="447"/>
      <c r="B312" s="330" t="s">
        <v>848</v>
      </c>
    </row>
    <row r="313" spans="1:2" ht="29" x14ac:dyDescent="0.35">
      <c r="A313" s="447"/>
      <c r="B313" s="337" t="s">
        <v>854</v>
      </c>
    </row>
    <row r="314" spans="1:2" ht="16" thickBot="1" x14ac:dyDescent="0.4">
      <c r="A314" s="448"/>
      <c r="B314" s="345" t="s">
        <v>855</v>
      </c>
    </row>
    <row r="315" spans="1:2" ht="15.65" customHeight="1" x14ac:dyDescent="0.35">
      <c r="A315" s="441" t="s">
        <v>856</v>
      </c>
      <c r="B315" s="336"/>
    </row>
    <row r="316" spans="1:2" ht="15.65" customHeight="1" x14ac:dyDescent="0.35">
      <c r="A316" s="442"/>
      <c r="B316" s="352" t="s">
        <v>857</v>
      </c>
    </row>
    <row r="317" spans="1:2" ht="15.65" customHeight="1" x14ac:dyDescent="0.35">
      <c r="A317" s="442"/>
      <c r="B317" s="352" t="s">
        <v>858</v>
      </c>
    </row>
    <row r="318" spans="1:2" ht="29" x14ac:dyDescent="0.35">
      <c r="A318" s="442"/>
      <c r="B318" s="353" t="s">
        <v>859</v>
      </c>
    </row>
    <row r="319" spans="1:2" ht="31" customHeight="1" x14ac:dyDescent="0.35">
      <c r="A319" s="442"/>
      <c r="B319" s="354" t="s">
        <v>860</v>
      </c>
    </row>
    <row r="320" spans="1:2" ht="15.65" customHeight="1" x14ac:dyDescent="0.35">
      <c r="A320" s="442"/>
      <c r="B320" s="355" t="s">
        <v>861</v>
      </c>
    </row>
    <row r="321" spans="1:2" ht="29" x14ac:dyDescent="0.35">
      <c r="A321" s="442"/>
      <c r="B321" s="282" t="s">
        <v>862</v>
      </c>
    </row>
    <row r="322" spans="1:2" ht="29" x14ac:dyDescent="0.35">
      <c r="A322" s="442"/>
      <c r="B322" s="283" t="s">
        <v>863</v>
      </c>
    </row>
    <row r="323" spans="1:2" x14ac:dyDescent="0.35">
      <c r="A323" s="442"/>
      <c r="B323" s="337" t="s">
        <v>864</v>
      </c>
    </row>
    <row r="324" spans="1:2" ht="16" thickBot="1" x14ac:dyDescent="0.4">
      <c r="A324" s="443"/>
      <c r="B324" s="339"/>
    </row>
    <row r="325" spans="1:2" ht="52.25" customHeight="1" x14ac:dyDescent="0.35">
      <c r="A325" s="446" t="s">
        <v>571</v>
      </c>
      <c r="B325" s="344" t="s">
        <v>865</v>
      </c>
    </row>
    <row r="326" spans="1:2" ht="43.5" x14ac:dyDescent="0.35">
      <c r="A326" s="447"/>
      <c r="B326" s="337" t="s">
        <v>866</v>
      </c>
    </row>
    <row r="327" spans="1:2" ht="43.5" x14ac:dyDescent="0.35">
      <c r="A327" s="447"/>
      <c r="B327" s="337" t="s">
        <v>867</v>
      </c>
    </row>
    <row r="328" spans="1:2" ht="30" customHeight="1" x14ac:dyDescent="0.35">
      <c r="A328" s="447"/>
      <c r="B328" s="337" t="s">
        <v>868</v>
      </c>
    </row>
    <row r="329" spans="1:2" x14ac:dyDescent="0.35">
      <c r="A329" s="447"/>
      <c r="B329" s="344"/>
    </row>
    <row r="330" spans="1:2" ht="16" thickBot="1" x14ac:dyDescent="0.4">
      <c r="A330" s="448"/>
      <c r="B330" s="339"/>
    </row>
    <row r="331" spans="1:2" x14ac:dyDescent="0.35">
      <c r="A331" s="441" t="s">
        <v>869</v>
      </c>
      <c r="B331" s="344" t="s">
        <v>870</v>
      </c>
    </row>
    <row r="332" spans="1:2" ht="29" x14ac:dyDescent="0.35">
      <c r="A332" s="442"/>
      <c r="B332" s="354" t="s">
        <v>871</v>
      </c>
    </row>
    <row r="333" spans="1:2" x14ac:dyDescent="0.35">
      <c r="A333" s="442"/>
      <c r="B333" s="352" t="s">
        <v>872</v>
      </c>
    </row>
    <row r="334" spans="1:2" x14ac:dyDescent="0.35">
      <c r="A334" s="442"/>
      <c r="B334" s="352" t="s">
        <v>873</v>
      </c>
    </row>
    <row r="335" spans="1:2" ht="29.5" thickBot="1" x14ac:dyDescent="0.4">
      <c r="A335" s="443"/>
      <c r="B335" s="281" t="s">
        <v>874</v>
      </c>
    </row>
    <row r="336" spans="1:2" x14ac:dyDescent="0.35">
      <c r="A336" s="441" t="s">
        <v>759</v>
      </c>
      <c r="B336" s="287" t="s">
        <v>875</v>
      </c>
    </row>
    <row r="337" spans="1:2" x14ac:dyDescent="0.35">
      <c r="A337" s="442"/>
      <c r="B337" s="352" t="s">
        <v>876</v>
      </c>
    </row>
    <row r="338" spans="1:2" ht="16" thickBot="1" x14ac:dyDescent="0.4">
      <c r="A338" s="443"/>
      <c r="B338" s="280" t="s">
        <v>877</v>
      </c>
    </row>
    <row r="339" spans="1:2" ht="29.5" thickBot="1" x14ac:dyDescent="0.4">
      <c r="A339" s="386" t="s">
        <v>764</v>
      </c>
      <c r="B339" s="348" t="s">
        <v>878</v>
      </c>
    </row>
    <row r="340" spans="1:2" x14ac:dyDescent="0.35">
      <c r="A340" s="441" t="s">
        <v>407</v>
      </c>
      <c r="B340" s="336"/>
    </row>
    <row r="341" spans="1:2" x14ac:dyDescent="0.35">
      <c r="A341" s="442"/>
      <c r="B341" s="337" t="s">
        <v>879</v>
      </c>
    </row>
    <row r="342" spans="1:2" x14ac:dyDescent="0.35">
      <c r="A342" s="442"/>
      <c r="B342" s="350" t="s">
        <v>880</v>
      </c>
    </row>
    <row r="343" spans="1:2" x14ac:dyDescent="0.35">
      <c r="A343" s="442"/>
      <c r="B343" s="350" t="s">
        <v>768</v>
      </c>
    </row>
    <row r="344" spans="1:2" x14ac:dyDescent="0.35">
      <c r="A344" s="442"/>
      <c r="B344" s="350" t="s">
        <v>769</v>
      </c>
    </row>
    <row r="345" spans="1:2" ht="34" customHeight="1" x14ac:dyDescent="0.35">
      <c r="A345" s="442"/>
      <c r="B345" s="356" t="s">
        <v>881</v>
      </c>
    </row>
    <row r="346" spans="1:2" x14ac:dyDescent="0.35">
      <c r="A346" s="442"/>
      <c r="B346" s="350" t="s">
        <v>882</v>
      </c>
    </row>
    <row r="347" spans="1:2" ht="29" x14ac:dyDescent="0.35">
      <c r="A347" s="442"/>
      <c r="B347" s="356" t="s">
        <v>883</v>
      </c>
    </row>
    <row r="348" spans="1:2" ht="16" thickBot="1" x14ac:dyDescent="0.4">
      <c r="A348" s="443"/>
      <c r="B348" s="339"/>
    </row>
    <row r="349" spans="1:2" ht="16" thickBot="1" x14ac:dyDescent="0.4">
      <c r="A349" s="456"/>
      <c r="B349" s="457"/>
    </row>
    <row r="350" spans="1:2" ht="16" thickBot="1" x14ac:dyDescent="0.4">
      <c r="A350" s="325"/>
      <c r="B350" s="325"/>
    </row>
    <row r="351" spans="1:2" ht="16.399999999999999" customHeight="1" thickBot="1" x14ac:dyDescent="0.4">
      <c r="A351" s="454" t="s">
        <v>884</v>
      </c>
      <c r="B351" s="455"/>
    </row>
    <row r="352" spans="1:2" ht="16.399999999999999" customHeight="1" x14ac:dyDescent="0.35">
      <c r="A352" s="441" t="s">
        <v>821</v>
      </c>
      <c r="B352" s="378" t="s">
        <v>885</v>
      </c>
    </row>
    <row r="353" spans="1:55" ht="16.399999999999999" customHeight="1" thickBot="1" x14ac:dyDescent="0.4">
      <c r="A353" s="443"/>
      <c r="B353" s="377" t="s">
        <v>886</v>
      </c>
    </row>
    <row r="354" spans="1:55" s="385" customFormat="1" ht="15.65" customHeight="1" x14ac:dyDescent="0.35">
      <c r="A354" s="441" t="s">
        <v>887</v>
      </c>
      <c r="C354" s="381"/>
      <c r="D354" s="382"/>
      <c r="E354" s="382"/>
      <c r="F354" s="382"/>
      <c r="G354" s="382"/>
      <c r="H354" s="382"/>
      <c r="I354" s="382"/>
      <c r="J354" s="382"/>
      <c r="K354" s="382"/>
      <c r="L354" s="382"/>
      <c r="M354" s="382"/>
      <c r="N354" s="382"/>
      <c r="O354" s="382"/>
      <c r="P354" s="382"/>
      <c r="Q354" s="382"/>
      <c r="R354" s="382"/>
      <c r="S354" s="382"/>
      <c r="T354" s="382"/>
      <c r="U354" s="382"/>
      <c r="V354" s="382"/>
      <c r="W354" s="382"/>
      <c r="X354" s="382"/>
      <c r="Y354" s="382"/>
      <c r="Z354" s="382"/>
      <c r="AA354" s="382"/>
      <c r="AB354" s="382"/>
      <c r="AC354" s="382"/>
      <c r="AD354" s="382"/>
      <c r="AE354" s="382"/>
      <c r="AF354" s="382"/>
      <c r="AG354" s="382"/>
      <c r="AH354" s="382"/>
      <c r="AI354" s="382"/>
      <c r="AJ354" s="382"/>
      <c r="AK354" s="382"/>
      <c r="AL354" s="382"/>
      <c r="AM354" s="382"/>
      <c r="AN354" s="382"/>
      <c r="AO354" s="382"/>
      <c r="AP354" s="382"/>
      <c r="AQ354" s="382"/>
      <c r="AR354" s="382"/>
      <c r="AS354" s="382"/>
      <c r="AT354" s="382"/>
      <c r="AU354" s="382"/>
      <c r="AV354" s="382"/>
      <c r="AW354" s="382"/>
      <c r="AX354" s="382"/>
      <c r="AY354" s="382"/>
      <c r="AZ354" s="382"/>
      <c r="BA354" s="382"/>
      <c r="BB354" s="382"/>
      <c r="BC354" s="382"/>
    </row>
    <row r="355" spans="1:55" ht="29" x14ac:dyDescent="0.35">
      <c r="A355" s="442"/>
      <c r="B355" s="337" t="s">
        <v>888</v>
      </c>
    </row>
    <row r="356" spans="1:55" ht="16" thickBot="1" x14ac:dyDescent="0.4">
      <c r="A356" s="443"/>
      <c r="B356" s="341"/>
    </row>
    <row r="357" spans="1:55" x14ac:dyDescent="0.35">
      <c r="A357" s="446" t="s">
        <v>889</v>
      </c>
      <c r="B357" s="336"/>
    </row>
    <row r="358" spans="1:55" x14ac:dyDescent="0.35">
      <c r="A358" s="447"/>
      <c r="B358" s="337" t="s">
        <v>890</v>
      </c>
    </row>
    <row r="359" spans="1:55" ht="29" x14ac:dyDescent="0.35">
      <c r="A359" s="447"/>
      <c r="B359" s="337" t="s">
        <v>891</v>
      </c>
    </row>
    <row r="360" spans="1:55" ht="16" thickBot="1" x14ac:dyDescent="0.4">
      <c r="A360" s="448"/>
      <c r="B360" s="341"/>
    </row>
    <row r="361" spans="1:55" ht="16" thickBot="1" x14ac:dyDescent="0.4">
      <c r="A361" s="386" t="s">
        <v>399</v>
      </c>
      <c r="B361" s="379" t="s">
        <v>892</v>
      </c>
    </row>
    <row r="362" spans="1:55" x14ac:dyDescent="0.35">
      <c r="A362" s="441" t="s">
        <v>734</v>
      </c>
      <c r="B362" s="336"/>
    </row>
    <row r="363" spans="1:55" x14ac:dyDescent="0.35">
      <c r="A363" s="442"/>
      <c r="B363" s="337" t="s">
        <v>893</v>
      </c>
    </row>
    <row r="364" spans="1:55" ht="16" thickBot="1" x14ac:dyDescent="0.4">
      <c r="A364" s="443"/>
      <c r="B364" s="341"/>
    </row>
    <row r="365" spans="1:55" x14ac:dyDescent="0.35">
      <c r="A365" s="446" t="s">
        <v>894</v>
      </c>
      <c r="B365" s="336"/>
    </row>
    <row r="366" spans="1:55" x14ac:dyDescent="0.35">
      <c r="A366" s="447"/>
      <c r="B366" s="337" t="s">
        <v>895</v>
      </c>
    </row>
    <row r="367" spans="1:55" ht="16" thickBot="1" x14ac:dyDescent="0.4">
      <c r="A367" s="448"/>
      <c r="B367" s="341"/>
    </row>
    <row r="368" spans="1:55" x14ac:dyDescent="0.35">
      <c r="A368" s="451" t="s">
        <v>407</v>
      </c>
      <c r="B368" s="336"/>
    </row>
    <row r="369" spans="1:2" x14ac:dyDescent="0.35">
      <c r="A369" s="452"/>
      <c r="B369" s="342" t="s">
        <v>896</v>
      </c>
    </row>
    <row r="370" spans="1:2" x14ac:dyDescent="0.35">
      <c r="A370" s="452"/>
      <c r="B370" s="380" t="s">
        <v>897</v>
      </c>
    </row>
    <row r="371" spans="1:2" x14ac:dyDescent="0.35">
      <c r="A371" s="452"/>
      <c r="B371" s="380" t="s">
        <v>898</v>
      </c>
    </row>
    <row r="372" spans="1:2" ht="29" x14ac:dyDescent="0.35">
      <c r="A372" s="452"/>
      <c r="B372" s="380" t="s">
        <v>899</v>
      </c>
    </row>
    <row r="373" spans="1:2" ht="16" thickBot="1" x14ac:dyDescent="0.4">
      <c r="A373" s="453"/>
      <c r="B373" s="387"/>
    </row>
    <row r="374" spans="1:2" ht="16" thickBot="1" x14ac:dyDescent="0.4">
      <c r="A374" s="325"/>
      <c r="B374" s="325"/>
    </row>
    <row r="375" spans="1:2" ht="15.65" customHeight="1" thickBot="1" x14ac:dyDescent="0.4">
      <c r="A375" s="454" t="s">
        <v>900</v>
      </c>
      <c r="B375" s="455"/>
    </row>
    <row r="376" spans="1:2" ht="16.399999999999999" customHeight="1" thickBot="1" x14ac:dyDescent="0.4">
      <c r="A376" s="449" t="s">
        <v>901</v>
      </c>
      <c r="B376" s="450"/>
    </row>
    <row r="377" spans="1:2" x14ac:dyDescent="0.35">
      <c r="A377" s="446" t="s">
        <v>617</v>
      </c>
      <c r="B377" s="336"/>
    </row>
    <row r="378" spans="1:2" ht="29" x14ac:dyDescent="0.35">
      <c r="A378" s="447"/>
      <c r="B378" s="344" t="s">
        <v>902</v>
      </c>
    </row>
    <row r="379" spans="1:2" ht="43.5" x14ac:dyDescent="0.35">
      <c r="A379" s="447"/>
      <c r="B379" s="337" t="s">
        <v>903</v>
      </c>
    </row>
    <row r="380" spans="1:2" ht="16" thickBot="1" x14ac:dyDescent="0.4">
      <c r="A380" s="448"/>
      <c r="B380" s="341"/>
    </row>
    <row r="381" spans="1:2" x14ac:dyDescent="0.35">
      <c r="A381" s="446" t="s">
        <v>904</v>
      </c>
      <c r="B381" s="336"/>
    </row>
    <row r="382" spans="1:2" x14ac:dyDescent="0.35">
      <c r="A382" s="447"/>
      <c r="B382" s="337" t="s">
        <v>905</v>
      </c>
    </row>
    <row r="383" spans="1:2" ht="16" thickBot="1" x14ac:dyDescent="0.4">
      <c r="A383" s="448"/>
      <c r="B383" s="341"/>
    </row>
    <row r="384" spans="1:2" ht="16" thickBot="1" x14ac:dyDescent="0.4">
      <c r="A384" s="449"/>
      <c r="B384" s="450"/>
    </row>
    <row r="385" spans="1:2" x14ac:dyDescent="0.35">
      <c r="A385" s="441" t="s">
        <v>704</v>
      </c>
      <c r="B385" s="336"/>
    </row>
    <row r="386" spans="1:2" ht="30.5" customHeight="1" x14ac:dyDescent="0.35">
      <c r="A386" s="442"/>
      <c r="B386" s="337" t="s">
        <v>906</v>
      </c>
    </row>
    <row r="387" spans="1:2" ht="16" thickBot="1" x14ac:dyDescent="0.4">
      <c r="A387" s="443"/>
      <c r="B387" s="337"/>
    </row>
    <row r="388" spans="1:2" x14ac:dyDescent="0.35">
      <c r="A388" s="441" t="s">
        <v>539</v>
      </c>
      <c r="B388" s="343" t="s">
        <v>907</v>
      </c>
    </row>
    <row r="389" spans="1:2" ht="43.5" x14ac:dyDescent="0.35">
      <c r="A389" s="442"/>
      <c r="B389" s="376" t="s">
        <v>908</v>
      </c>
    </row>
    <row r="390" spans="1:2" ht="29" x14ac:dyDescent="0.35">
      <c r="A390" s="442"/>
      <c r="B390" s="380" t="s">
        <v>909</v>
      </c>
    </row>
    <row r="391" spans="1:2" ht="50" customHeight="1" thickBot="1" x14ac:dyDescent="0.4">
      <c r="A391" s="443"/>
      <c r="B391" s="377" t="s">
        <v>910</v>
      </c>
    </row>
    <row r="392" spans="1:2" x14ac:dyDescent="0.35">
      <c r="A392" s="441" t="s">
        <v>409</v>
      </c>
      <c r="B392" s="376"/>
    </row>
    <row r="393" spans="1:2" ht="29" x14ac:dyDescent="0.35">
      <c r="A393" s="442"/>
      <c r="B393" s="376" t="s">
        <v>911</v>
      </c>
    </row>
    <row r="394" spans="1:2" ht="16" thickBot="1" x14ac:dyDescent="0.4">
      <c r="A394" s="443"/>
      <c r="B394" s="377"/>
    </row>
    <row r="395" spans="1:2" x14ac:dyDescent="0.35">
      <c r="A395" s="441" t="s">
        <v>912</v>
      </c>
      <c r="B395" s="336"/>
    </row>
    <row r="396" spans="1:2" x14ac:dyDescent="0.35">
      <c r="A396" s="442"/>
      <c r="B396" s="337" t="s">
        <v>913</v>
      </c>
    </row>
    <row r="397" spans="1:2" ht="16" thickBot="1" x14ac:dyDescent="0.4">
      <c r="A397" s="443"/>
      <c r="B397" s="341"/>
    </row>
    <row r="398" spans="1:2" x14ac:dyDescent="0.35">
      <c r="A398" s="441" t="s">
        <v>554</v>
      </c>
      <c r="B398" s="338"/>
    </row>
    <row r="399" spans="1:2" x14ac:dyDescent="0.35">
      <c r="A399" s="442"/>
      <c r="B399" s="338" t="s">
        <v>914</v>
      </c>
    </row>
    <row r="400" spans="1:2" ht="43.5" x14ac:dyDescent="0.35">
      <c r="A400" s="442"/>
      <c r="B400" s="344" t="s">
        <v>915</v>
      </c>
    </row>
    <row r="401" spans="1:2" x14ac:dyDescent="0.35">
      <c r="A401" s="442"/>
      <c r="B401" s="338"/>
    </row>
    <row r="402" spans="1:2" x14ac:dyDescent="0.35">
      <c r="A402" s="442"/>
      <c r="B402" s="338" t="s">
        <v>916</v>
      </c>
    </row>
    <row r="403" spans="1:2" ht="29" x14ac:dyDescent="0.35">
      <c r="A403" s="442"/>
      <c r="B403" s="344" t="s">
        <v>917</v>
      </c>
    </row>
    <row r="404" spans="1:2" ht="16" thickBot="1" x14ac:dyDescent="0.4">
      <c r="A404" s="443"/>
      <c r="B404" s="341"/>
    </row>
    <row r="405" spans="1:2" x14ac:dyDescent="0.35">
      <c r="A405" s="441" t="s">
        <v>404</v>
      </c>
      <c r="B405" s="336"/>
    </row>
    <row r="406" spans="1:2" x14ac:dyDescent="0.35">
      <c r="A406" s="442"/>
      <c r="B406" s="344" t="s">
        <v>918</v>
      </c>
    </row>
    <row r="407" spans="1:2" ht="28.5" customHeight="1" x14ac:dyDescent="0.35">
      <c r="A407" s="442"/>
      <c r="B407" s="344" t="s">
        <v>919</v>
      </c>
    </row>
    <row r="408" spans="1:2" ht="29" x14ac:dyDescent="0.35">
      <c r="A408" s="442"/>
      <c r="B408" s="337" t="s">
        <v>920</v>
      </c>
    </row>
    <row r="409" spans="1:2" ht="16" thickBot="1" x14ac:dyDescent="0.4">
      <c r="A409" s="443"/>
      <c r="B409" s="341"/>
    </row>
    <row r="410" spans="1:2" ht="16" thickBot="1" x14ac:dyDescent="0.4">
      <c r="A410" s="444"/>
      <c r="B410" s="445"/>
    </row>
    <row r="411" spans="1:2" x14ac:dyDescent="0.35">
      <c r="A411" s="446" t="s">
        <v>921</v>
      </c>
      <c r="B411" s="336"/>
    </row>
    <row r="412" spans="1:2" x14ac:dyDescent="0.35">
      <c r="A412" s="447"/>
      <c r="B412" s="337" t="s">
        <v>922</v>
      </c>
    </row>
    <row r="413" spans="1:2" x14ac:dyDescent="0.35">
      <c r="A413" s="447"/>
      <c r="B413" s="337"/>
    </row>
    <row r="414" spans="1:2" ht="29" x14ac:dyDescent="0.35">
      <c r="A414" s="447"/>
      <c r="B414" s="337" t="s">
        <v>923</v>
      </c>
    </row>
    <row r="415" spans="1:2" x14ac:dyDescent="0.35">
      <c r="A415" s="447"/>
      <c r="B415" s="337"/>
    </row>
    <row r="416" spans="1:2" ht="29" x14ac:dyDescent="0.35">
      <c r="A416" s="447"/>
      <c r="B416" s="337" t="s">
        <v>924</v>
      </c>
    </row>
    <row r="417" spans="1:2" x14ac:dyDescent="0.35">
      <c r="A417" s="447"/>
      <c r="B417" s="337"/>
    </row>
    <row r="418" spans="1:2" x14ac:dyDescent="0.35">
      <c r="A418" s="447"/>
      <c r="B418" s="337" t="s">
        <v>925</v>
      </c>
    </row>
    <row r="419" spans="1:2" x14ac:dyDescent="0.35">
      <c r="A419" s="447"/>
      <c r="B419" s="337"/>
    </row>
    <row r="420" spans="1:2" x14ac:dyDescent="0.35">
      <c r="A420" s="447"/>
      <c r="B420" s="337" t="s">
        <v>926</v>
      </c>
    </row>
    <row r="421" spans="1:2" ht="16" thickBot="1" x14ac:dyDescent="0.4">
      <c r="A421" s="448"/>
      <c r="B421" s="341"/>
    </row>
    <row r="422" spans="1:2" ht="15.65" customHeight="1" x14ac:dyDescent="0.35">
      <c r="A422" s="441" t="s">
        <v>927</v>
      </c>
      <c r="B422" s="336"/>
    </row>
    <row r="423" spans="1:2" x14ac:dyDescent="0.35">
      <c r="A423" s="442"/>
      <c r="B423" s="330" t="s">
        <v>803</v>
      </c>
    </row>
    <row r="424" spans="1:2" ht="29" x14ac:dyDescent="0.35">
      <c r="A424" s="442"/>
      <c r="B424" s="337" t="s">
        <v>928</v>
      </c>
    </row>
    <row r="425" spans="1:2" x14ac:dyDescent="0.35">
      <c r="A425" s="442"/>
      <c r="B425" s="337"/>
    </row>
    <row r="426" spans="1:2" ht="29" x14ac:dyDescent="0.35">
      <c r="A426" s="442"/>
      <c r="B426" s="337" t="s">
        <v>929</v>
      </c>
    </row>
    <row r="427" spans="1:2" x14ac:dyDescent="0.35">
      <c r="A427" s="442"/>
      <c r="B427" s="337" t="s">
        <v>930</v>
      </c>
    </row>
    <row r="428" spans="1:2" x14ac:dyDescent="0.35">
      <c r="A428" s="442"/>
      <c r="B428" s="337" t="s">
        <v>931</v>
      </c>
    </row>
    <row r="429" spans="1:2" x14ac:dyDescent="0.35">
      <c r="A429" s="442"/>
      <c r="B429" s="337" t="s">
        <v>932</v>
      </c>
    </row>
    <row r="430" spans="1:2" x14ac:dyDescent="0.35">
      <c r="A430" s="442"/>
      <c r="B430" s="342" t="s">
        <v>933</v>
      </c>
    </row>
    <row r="431" spans="1:2" ht="16" thickBot="1" x14ac:dyDescent="0.4">
      <c r="A431" s="443"/>
      <c r="B431" s="349"/>
    </row>
    <row r="432" spans="1:2" x14ac:dyDescent="0.35">
      <c r="A432" s="446" t="s">
        <v>407</v>
      </c>
      <c r="B432" s="336"/>
    </row>
    <row r="433" spans="1:2" x14ac:dyDescent="0.35">
      <c r="A433" s="447"/>
      <c r="B433" s="337" t="s">
        <v>934</v>
      </c>
    </row>
    <row r="434" spans="1:2" ht="16" thickBot="1" x14ac:dyDescent="0.4">
      <c r="A434" s="448"/>
      <c r="B434" s="339"/>
    </row>
  </sheetData>
  <sheetProtection password="FB8C" sheet="1" objects="1" scenarios="1"/>
  <mergeCells count="126">
    <mergeCell ref="A6:B6"/>
    <mergeCell ref="A8:B8"/>
    <mergeCell ref="A9:B9"/>
    <mergeCell ref="A10:B10"/>
    <mergeCell ref="A11:B11"/>
    <mergeCell ref="A13:B13"/>
    <mergeCell ref="A20:B20"/>
    <mergeCell ref="A21:B21"/>
    <mergeCell ref="A22:B22"/>
    <mergeCell ref="A23:B23"/>
    <mergeCell ref="A24:B24"/>
    <mergeCell ref="A25:B25"/>
    <mergeCell ref="A14:B14"/>
    <mergeCell ref="A15:B15"/>
    <mergeCell ref="A16:B16"/>
    <mergeCell ref="A17:B17"/>
    <mergeCell ref="A18:B18"/>
    <mergeCell ref="A19:B19"/>
    <mergeCell ref="A35:A39"/>
    <mergeCell ref="A40:A43"/>
    <mergeCell ref="A44:A48"/>
    <mergeCell ref="A49:A53"/>
    <mergeCell ref="A54:A55"/>
    <mergeCell ref="A56:A57"/>
    <mergeCell ref="A26:B26"/>
    <mergeCell ref="A27:B27"/>
    <mergeCell ref="A28:B28"/>
    <mergeCell ref="A30:B30"/>
    <mergeCell ref="A31:B31"/>
    <mergeCell ref="A33:B33"/>
    <mergeCell ref="A69:A72"/>
    <mergeCell ref="A73:A75"/>
    <mergeCell ref="A76:A78"/>
    <mergeCell ref="A79:A81"/>
    <mergeCell ref="A82:A84"/>
    <mergeCell ref="A85:B85"/>
    <mergeCell ref="A58:B58"/>
    <mergeCell ref="A60:B60"/>
    <mergeCell ref="A61:A62"/>
    <mergeCell ref="A63:B63"/>
    <mergeCell ref="A64:A67"/>
    <mergeCell ref="A68:B68"/>
    <mergeCell ref="A101:A103"/>
    <mergeCell ref="A104:A106"/>
    <mergeCell ref="A108:B108"/>
    <mergeCell ref="A109:A110"/>
    <mergeCell ref="A111:A116"/>
    <mergeCell ref="A117:A123"/>
    <mergeCell ref="A86:A88"/>
    <mergeCell ref="A89:B89"/>
    <mergeCell ref="A90:A92"/>
    <mergeCell ref="A93:A96"/>
    <mergeCell ref="A97:B97"/>
    <mergeCell ref="A98:A100"/>
    <mergeCell ref="A151:A153"/>
    <mergeCell ref="A154:B154"/>
    <mergeCell ref="A155:A156"/>
    <mergeCell ref="A157:A161"/>
    <mergeCell ref="A162:A163"/>
    <mergeCell ref="A164:A166"/>
    <mergeCell ref="A124:A128"/>
    <mergeCell ref="A129:A130"/>
    <mergeCell ref="A131:A133"/>
    <mergeCell ref="A134:A138"/>
    <mergeCell ref="A139:A145"/>
    <mergeCell ref="A146:A150"/>
    <mergeCell ref="A199:A203"/>
    <mergeCell ref="A204:A205"/>
    <mergeCell ref="A206:A208"/>
    <mergeCell ref="A209:A213"/>
    <mergeCell ref="A214:A220"/>
    <mergeCell ref="A221:A225"/>
    <mergeCell ref="A167:A169"/>
    <mergeCell ref="A170:A181"/>
    <mergeCell ref="A182:B182"/>
    <mergeCell ref="A183:A184"/>
    <mergeCell ref="A185:A190"/>
    <mergeCell ref="A191:A198"/>
    <mergeCell ref="A246:A257"/>
    <mergeCell ref="A259:B259"/>
    <mergeCell ref="A260:A262"/>
    <mergeCell ref="A263:A265"/>
    <mergeCell ref="A266:A269"/>
    <mergeCell ref="A270:A276"/>
    <mergeCell ref="A226:A230"/>
    <mergeCell ref="A231:A232"/>
    <mergeCell ref="A233:A237"/>
    <mergeCell ref="A238:A239"/>
    <mergeCell ref="A240:A242"/>
    <mergeCell ref="A243:A245"/>
    <mergeCell ref="A304:A308"/>
    <mergeCell ref="A309:A314"/>
    <mergeCell ref="A315:A324"/>
    <mergeCell ref="A325:A330"/>
    <mergeCell ref="A331:A335"/>
    <mergeCell ref="A336:A338"/>
    <mergeCell ref="A277:A281"/>
    <mergeCell ref="A282:A283"/>
    <mergeCell ref="A284:A286"/>
    <mergeCell ref="A287:A289"/>
    <mergeCell ref="A290:A294"/>
    <mergeCell ref="A295:A303"/>
    <mergeCell ref="A362:A364"/>
    <mergeCell ref="A365:A367"/>
    <mergeCell ref="A368:A373"/>
    <mergeCell ref="A375:B375"/>
    <mergeCell ref="A376:B376"/>
    <mergeCell ref="A377:A380"/>
    <mergeCell ref="A340:A348"/>
    <mergeCell ref="A349:B349"/>
    <mergeCell ref="A351:B351"/>
    <mergeCell ref="A352:A353"/>
    <mergeCell ref="A354:A356"/>
    <mergeCell ref="A357:A360"/>
    <mergeCell ref="A398:A404"/>
    <mergeCell ref="A405:A409"/>
    <mergeCell ref="A410:B410"/>
    <mergeCell ref="A411:A421"/>
    <mergeCell ref="A422:A431"/>
    <mergeCell ref="A432:A434"/>
    <mergeCell ref="A381:A383"/>
    <mergeCell ref="A384:B384"/>
    <mergeCell ref="A385:A387"/>
    <mergeCell ref="A388:A391"/>
    <mergeCell ref="A392:A394"/>
    <mergeCell ref="A395:A397"/>
  </mergeCells>
  <hyperlinks>
    <hyperlink ref="A33:B33" location="SectionATab" display="Overview- Section A " xr:uid="{40487234-BF56-4AFD-B9B5-5CA30530E1F3}"/>
    <hyperlink ref="A108:B108" location="SectionBTab" display="Impact Indicators – Section B" xr:uid="{C1275531-756C-4C1B-B5B6-3E856CAAA8CA}"/>
    <hyperlink ref="A182:B182" location="SectionCTab" display="Outcome Indicators- Section C " xr:uid="{4D77A8A7-3D20-4CFC-9AAA-0AD13A7CAD16}"/>
    <hyperlink ref="A259:B259" location="SectionDTab" display="Coverage Indicators - Section D " xr:uid="{AC71652D-8228-4687-883C-6AE2A0F8DF66}"/>
    <hyperlink ref="A351:B351" location="SectionETab" display="Disaggregation (Impact, Outcome and Coverage indicators) - Section E " xr:uid="{61641DA3-7609-4E8D-A054-AA88FD68434C}"/>
    <hyperlink ref="A375:B375" location="SectionFTab" display="Work Plan Tracking Measures - Section F " xr:uid="{EE0033F7-6C78-44A7-B3C6-0C2DB04AF753}"/>
    <hyperlink ref="A11:B11" r:id="rId1" display="3._x0009_The Performance Framework includes impact, outcome and coverage indicators, each with associated targets and a timeline for reporting. Each coverage indicator is attached to a specific module supported by the Global Fund grant. The Performance Framework template provides a standardized list of indicators to select from. These are derived from technical partner guidance to ensure consistent and harmonized reporting. Refer to the Modular Framework Handbook-October 2019 for full list of indicators for reporting to the Global Fund." xr:uid="{E3D8A146-0630-4765-A13A-76AC6DE257DB}"/>
    <hyperlink ref="A18:B18" r:id="rId2" display="8.      At the funding request stage: The applicants should request the Country Team for a Performance Framework template. In their request the applicants should specify the component(s) to be covered in their funding application(s). For details on the joint submissions please refer to the  Funding Request Instructions. The Global Fund Country Teams will generate and share a Performance Framework template, specific for each applicant. The applicants will use one Performance Framework template to cover the full funding request for all nominated Principal Recipients." xr:uid="{6E5C56CD-B707-4F62-B8D0-E30693300FA3}"/>
  </hyperlinks>
  <pageMargins left="0.27037878787878789" right="0.7" top="0.75" bottom="0.75" header="0.3" footer="0.3"/>
  <pageSetup paperSize="9" scale="48" fitToHeight="0" orientation="portrait" r:id="rId3"/>
  <headerFooter>
    <oddFooter>Page &amp;P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dimension ref="A1:AI100"/>
  <sheetViews>
    <sheetView showGridLines="0" topLeftCell="A3" zoomScale="80" zoomScaleNormal="80" workbookViewId="0">
      <selection activeCell="A8" sqref="A8"/>
    </sheetView>
  </sheetViews>
  <sheetFormatPr defaultRowHeight="15.5" x14ac:dyDescent="0.35"/>
  <cols>
    <col min="1" max="1" width="23.4140625" customWidth="1"/>
    <col min="2" max="3" width="30.6640625" customWidth="1"/>
    <col min="4" max="4" width="13.58203125" customWidth="1"/>
    <col min="5" max="5" width="11.1640625" customWidth="1"/>
    <col min="6" max="6" width="12.1640625" customWidth="1"/>
    <col min="7" max="7" width="15" customWidth="1"/>
    <col min="8" max="8" width="40.6640625" customWidth="1"/>
    <col min="9" max="9" width="30.6640625" customWidth="1"/>
    <col min="10" max="10" width="17.5" style="217" customWidth="1"/>
    <col min="11" max="11" width="13.5" customWidth="1"/>
    <col min="12" max="12" width="11.6640625" customWidth="1"/>
    <col min="13" max="13" width="13.08203125" customWidth="1"/>
    <col min="14" max="14" width="15.1640625" customWidth="1"/>
    <col min="15" max="15" width="13.5" customWidth="1"/>
    <col min="16" max="16" width="11.6640625" customWidth="1"/>
    <col min="17" max="17" width="12.1640625" customWidth="1"/>
    <col min="18" max="18" width="14.1640625" customWidth="1"/>
    <col min="19" max="19" width="13.5" customWidth="1"/>
    <col min="20" max="20" width="11.6640625" customWidth="1"/>
    <col min="21" max="21" width="11.08203125" customWidth="1"/>
    <col min="22" max="22" width="14.5" customWidth="1"/>
    <col min="23" max="23" width="13.5" customWidth="1"/>
    <col min="24" max="24" width="11.6640625" customWidth="1"/>
    <col min="25" max="25" width="11.1640625" customWidth="1"/>
    <col min="26" max="26" width="13.1640625" customWidth="1"/>
    <col min="27" max="27" width="50.58203125" customWidth="1"/>
    <col min="28" max="28" width="34.4140625" customWidth="1"/>
    <col min="29" max="29" width="30.58203125" customWidth="1"/>
    <col min="30" max="30" width="50.58203125" customWidth="1"/>
    <col min="31" max="31" width="16.1640625" hidden="1" customWidth="1"/>
    <col min="32" max="32" width="10.4140625" hidden="1" customWidth="1"/>
    <col min="33" max="33" width="16.6640625" hidden="1" customWidth="1"/>
    <col min="34" max="34" width="22.1640625" hidden="1" customWidth="1"/>
    <col min="35" max="35" width="11.4140625" hidden="1" customWidth="1"/>
    <col min="36" max="36" width="11.9140625" customWidth="1"/>
  </cols>
  <sheetData>
    <row r="1" spans="1:35" x14ac:dyDescent="0.35">
      <c r="A1" s="524" t="str">
        <f ca="1">Translations!A59</f>
        <v>Marco de desempeño - Indicadores de Resultado - Sección C</v>
      </c>
      <c r="B1" s="525"/>
      <c r="C1" s="525"/>
      <c r="D1" s="525"/>
      <c r="E1" s="525"/>
      <c r="F1" s="525"/>
      <c r="G1" s="525"/>
      <c r="H1" s="526"/>
    </row>
    <row r="2" spans="1:35" ht="16" thickBot="1" x14ac:dyDescent="0.4">
      <c r="A2" s="527"/>
      <c r="B2" s="528"/>
      <c r="C2" s="528"/>
      <c r="D2" s="528"/>
      <c r="E2" s="528"/>
      <c r="F2" s="528"/>
      <c r="G2" s="528"/>
      <c r="H2" s="529"/>
    </row>
    <row r="4" spans="1:35" ht="16" thickBot="1" x14ac:dyDescent="0.4">
      <c r="G4" s="218" t="s">
        <v>254</v>
      </c>
    </row>
    <row r="5" spans="1:35" ht="16" thickBot="1" x14ac:dyDescent="0.4">
      <c r="A5" s="187" t="str">
        <f ca="1">Translations!A12</f>
        <v>Navegación de la página</v>
      </c>
      <c r="B5" s="189" t="str">
        <f ca="1">Translations!A48</f>
        <v>Instrucciones</v>
      </c>
    </row>
    <row r="6" spans="1:35" x14ac:dyDescent="0.35">
      <c r="A6" s="177"/>
      <c r="B6" s="177"/>
      <c r="C6" s="177"/>
      <c r="K6" s="218">
        <v>2</v>
      </c>
      <c r="O6" s="218">
        <v>3</v>
      </c>
      <c r="S6" s="218">
        <v>4</v>
      </c>
      <c r="W6" s="218">
        <v>5</v>
      </c>
    </row>
    <row r="7" spans="1:35" x14ac:dyDescent="0.35">
      <c r="A7" s="530"/>
      <c r="B7" s="530"/>
      <c r="C7" s="530"/>
      <c r="D7" s="530"/>
      <c r="E7" s="530"/>
      <c r="F7" s="530"/>
      <c r="G7" s="530"/>
      <c r="H7" s="530"/>
      <c r="I7" s="530"/>
      <c r="J7" s="530"/>
      <c r="K7" s="511">
        <f ca="1">IFERROR(IF(YEAR(INDEX('Overview - Section A'!$A$46:$A$53,MATCH(K6,'Overview - Section A'!$B$46:$B$53,0)))&lt;=YEAR('Overview - Section A'!$E$11),YEAR(INDEX('Overview - Section A'!$A$46:$A$53,MATCH($K$6,'Overview - Section A'!$B$46:$B$53,0))),""),"")</f>
        <v>2022</v>
      </c>
      <c r="L7" s="512"/>
      <c r="M7" s="512"/>
      <c r="N7" s="513"/>
      <c r="O7" s="511">
        <f ca="1">IFERROR(IF(K7+1&lt;=YEAR('Overview - Section A'!$E$11),K7+1,""),"")</f>
        <v>2023</v>
      </c>
      <c r="P7" s="512"/>
      <c r="Q7" s="512"/>
      <c r="R7" s="513"/>
      <c r="S7" s="511">
        <f ca="1">IFERROR(IF(O7+1&lt;=YEAR('Overview - Section A'!$E$11),O7+1,""),"")</f>
        <v>2024</v>
      </c>
      <c r="T7" s="512"/>
      <c r="U7" s="512"/>
      <c r="V7" s="513"/>
      <c r="W7" s="511" t="str">
        <f ca="1">IFERROR(IF(S7+1&lt;=YEAR('Overview - Section A'!$E$11),S7+1,""),"")</f>
        <v/>
      </c>
      <c r="X7" s="512"/>
      <c r="Y7" s="512"/>
      <c r="Z7" s="513"/>
      <c r="AA7" s="179"/>
      <c r="AB7" s="179"/>
      <c r="AC7" s="179"/>
      <c r="AD7" s="179"/>
    </row>
    <row r="8" spans="1:35" ht="60" customHeight="1" x14ac:dyDescent="0.35">
      <c r="A8" s="274" t="str">
        <f ca="1">Translations!A77</f>
        <v>Número del indicador de resultado</v>
      </c>
      <c r="B8" s="274" t="str">
        <f ca="1">Translations!A38</f>
        <v xml:space="preserve">Indicador estándar </v>
      </c>
      <c r="C8" s="274" t="str">
        <f ca="1">Translations!A39</f>
        <v>Indicador personalizado</v>
      </c>
      <c r="D8" s="275" t="str">
        <f ca="1">Translations!A40</f>
        <v>Línea de base #N
Línea de base #D</v>
      </c>
      <c r="E8" s="274" t="str">
        <f ca="1">Translations!A41</f>
        <v>Línea de base %</v>
      </c>
      <c r="F8" s="274" t="str">
        <f ca="1">Translations!A42</f>
        <v>Línea de base año</v>
      </c>
      <c r="G8" s="274" t="str">
        <f ca="1">Translations!A43</f>
        <v>Línea de base año fuente</v>
      </c>
      <c r="H8" s="274" t="str">
        <f ca="1">Translations!A51</f>
        <v>Desagregación requerida</v>
      </c>
      <c r="I8" s="274" t="str">
        <f ca="1">Translations!A52</f>
        <v>Receptor principal responsible</v>
      </c>
      <c r="J8" s="274" t="str">
        <f ca="1">Translations!A53</f>
        <v>País</v>
      </c>
      <c r="K8" s="274" t="str">
        <f ca="1">Translations!$A$54&amp;CHAR(10)&amp;Translations!$A$55</f>
        <v>Meta N#
Meta D#</v>
      </c>
      <c r="L8" s="274" t="str">
        <f ca="1">Translations!$A$63</f>
        <v>Meta %</v>
      </c>
      <c r="M8" s="274" t="str">
        <f ca="1">Translations!$A$56</f>
        <v>Fecha de envío del reporte</v>
      </c>
      <c r="N8" s="274" t="str">
        <f ca="1">Translations!$A$57</f>
        <v>Marque si la meta es "TBD"</v>
      </c>
      <c r="O8" s="274" t="str">
        <f ca="1">Translations!$A$54&amp;CHAR(10)&amp;Translations!$A$55</f>
        <v>Meta N#
Meta D#</v>
      </c>
      <c r="P8" s="274" t="str">
        <f ca="1">Translations!$A$63</f>
        <v>Meta %</v>
      </c>
      <c r="Q8" s="274" t="str">
        <f ca="1">Translations!$A$56</f>
        <v>Fecha de envío del reporte</v>
      </c>
      <c r="R8" s="274" t="str">
        <f ca="1">Translations!$A$57</f>
        <v>Marque si la meta es "TBD"</v>
      </c>
      <c r="S8" s="274" t="str">
        <f ca="1">Translations!$A$54&amp;CHAR(10)&amp;Translations!$A$55</f>
        <v>Meta N#
Meta D#</v>
      </c>
      <c r="T8" s="274" t="str">
        <f ca="1">Translations!$A$63</f>
        <v>Meta %</v>
      </c>
      <c r="U8" s="274" t="str">
        <f ca="1">Translations!$A$56</f>
        <v>Fecha de envío del reporte</v>
      </c>
      <c r="V8" s="274" t="str">
        <f ca="1">Translations!$A$57</f>
        <v>Marque si la meta es "TBD"</v>
      </c>
      <c r="W8" s="274" t="str">
        <f ca="1">Translations!$A$54&amp;CHAR(10)&amp;Translations!$A$55</f>
        <v>Meta N#
Meta D#</v>
      </c>
      <c r="X8" s="274" t="str">
        <f ca="1">Translations!$A$63</f>
        <v>Meta %</v>
      </c>
      <c r="Y8" s="274" t="str">
        <f ca="1">Translations!$A$56</f>
        <v>Fecha de envío del reporte</v>
      </c>
      <c r="Z8" s="274" t="str">
        <f ca="1">Translations!$A$57</f>
        <v>Marque si la meta es "TBD"</v>
      </c>
      <c r="AA8" s="274" t="str">
        <f ca="1">Translations!$A$58</f>
        <v>Comentarios</v>
      </c>
      <c r="AB8" s="274" t="str">
        <f ca="1">Translations!A39 &amp; " (EN)"</f>
        <v>Indicador personalizado (EN)</v>
      </c>
      <c r="AC8" s="274" t="str">
        <f ca="1">Translations!A43 &amp; " (EN)"</f>
        <v>Línea de base año fuente (EN)</v>
      </c>
      <c r="AD8" s="274" t="str">
        <f ca="1">Translations!A58 &amp; " (EN)"</f>
        <v>Comentarios (EN)</v>
      </c>
      <c r="AG8" t="s">
        <v>935</v>
      </c>
      <c r="AH8" t="s">
        <v>936</v>
      </c>
    </row>
    <row r="9" spans="1:35" ht="30" customHeight="1" x14ac:dyDescent="0.35">
      <c r="A9" s="548">
        <v>1</v>
      </c>
      <c r="B9" s="531"/>
      <c r="C9" s="531"/>
      <c r="D9" s="419"/>
      <c r="E9" s="521" t="str">
        <f ca="1">IF(OR(INDIRECT("'update Helper'!D"&amp;AH9)="",D9&lt;&gt;0,D10&lt;&gt;0),IF(IFERROR((D9/D10),"")="","",(D9/D10)),INDIRECT("'update Helper'!D"&amp;AH9)/100)</f>
        <v/>
      </c>
      <c r="F9" s="543"/>
      <c r="G9" s="547"/>
      <c r="H9" s="533" t="str">
        <f>AE9</f>
        <v/>
      </c>
      <c r="I9" s="541"/>
      <c r="J9" s="541"/>
      <c r="K9" s="420"/>
      <c r="L9" s="535" t="str">
        <f ca="1">IF(OR(INDIRECT("'update Helper'!K"&amp;AG9)="",K9&lt;&gt;0,K10&lt;&gt;0),IF(IFERROR((K9/K10),"")="","",(K9/K10)),INDIRECT("'update Helper'!K"&amp;AG9)/100)</f>
        <v/>
      </c>
      <c r="M9" s="539"/>
      <c r="N9" s="537"/>
      <c r="O9" s="420"/>
      <c r="P9" s="535" t="str">
        <f ca="1">IF(OR(INDIRECT("'update Helper'!K"&amp;AG9+1)="",O9&lt;&gt;0,O10&lt;&gt;0),IF(IFERROR((O9/O10),"")="","",(O9/O10)),INDIRECT("'update Helper'!K"&amp;AG9+1)/100)</f>
        <v/>
      </c>
      <c r="Q9" s="539"/>
      <c r="R9" s="537"/>
      <c r="S9" s="420"/>
      <c r="T9" s="535" t="str">
        <f ca="1">IF(OR(INDIRECT("'update Helper'!K"&amp;AG9+2)="",S9&lt;&gt;0,S10&lt;&gt;0),IF(IFERROR((S9/S10),"")="","",(S9/S10)),INDIRECT("'update Helper'!K"&amp;AG9+2)/100)</f>
        <v/>
      </c>
      <c r="U9" s="539"/>
      <c r="V9" s="537"/>
      <c r="W9" s="420"/>
      <c r="X9" s="535" t="str">
        <f ca="1">IF(OR(INDIRECT("'update Helper'!K"&amp;AG9+3)="",W9&lt;&gt;0,W10&lt;&gt;0),IF(IFERROR((W9/W10),"")="","",(W9/W10)),INDIRECT("'update Helper'!K"&amp;AG9+3)/100)</f>
        <v/>
      </c>
      <c r="Y9" s="545"/>
      <c r="Z9" s="537"/>
      <c r="AA9" s="531"/>
      <c r="AB9" s="531"/>
      <c r="AC9" s="547"/>
      <c r="AD9" s="531"/>
      <c r="AE9" t="str">
        <f t="array" ref="AE9">IFERROR(IF(INDEX('Reference Records'!$D$15:$D$39,MATCH(LEFT(B9,255),LEFT('Reference Records'!$C$15:$C$39,255),0))=0,"",INDEX('Reference Records'!$D$15:$D$39,MATCH(LEFT(B9,255),LEFT('Reference Records'!$C$15:$C$39,255),0))),"")</f>
        <v/>
      </c>
      <c r="AF9" t="str">
        <f>B9&amp;C9</f>
        <v/>
      </c>
      <c r="AG9" s="221">
        <f>ROW(Outcome_indicators_Targets__section_C)+3</f>
        <v>260</v>
      </c>
      <c r="AH9">
        <f>ROW(Outcome_indicators__section_C)+3</f>
        <v>224</v>
      </c>
      <c r="AI9" t="str">
        <f ca="1">IF(INDIRECT("'update Helper'!U"&amp;AH9)=0,"",IFERROR(VLOOKUP(INDIRECT("'update Helper'!O"&amp;AH9),'Account Role'!A$1:B$11,2,0),IFERROR(VLOOKUP(INDIRECT("'update Helper'!U"&amp;AH9),'Overview - Section A'!J$25:P$90,7,0),"")))</f>
        <v/>
      </c>
    </row>
    <row r="10" spans="1:35" ht="30" customHeight="1" x14ac:dyDescent="0.35">
      <c r="A10" s="549"/>
      <c r="B10" s="532"/>
      <c r="C10" s="532"/>
      <c r="D10" s="207"/>
      <c r="E10" s="510"/>
      <c r="F10" s="544"/>
      <c r="G10" s="532"/>
      <c r="H10" s="534"/>
      <c r="I10" s="542"/>
      <c r="J10" s="542"/>
      <c r="K10" s="207"/>
      <c r="L10" s="536"/>
      <c r="M10" s="540"/>
      <c r="N10" s="538"/>
      <c r="O10" s="207"/>
      <c r="P10" s="536"/>
      <c r="Q10" s="540"/>
      <c r="R10" s="538"/>
      <c r="S10" s="207"/>
      <c r="T10" s="536"/>
      <c r="U10" s="540"/>
      <c r="V10" s="538"/>
      <c r="W10" s="207"/>
      <c r="X10" s="536"/>
      <c r="Y10" s="546"/>
      <c r="Z10" s="538"/>
      <c r="AA10" s="532"/>
      <c r="AB10" s="532"/>
      <c r="AC10" s="532"/>
      <c r="AD10" s="532"/>
      <c r="AG10" s="221"/>
    </row>
    <row r="11" spans="1:35" s="258" customFormat="1" ht="30" customHeight="1" x14ac:dyDescent="0.35">
      <c r="A11" s="548">
        <v>2</v>
      </c>
      <c r="B11" s="531"/>
      <c r="C11" s="531"/>
      <c r="D11" s="419"/>
      <c r="E11" s="521" t="str">
        <f ca="1">IF(OR(INDIRECT("'update Helper'!D"&amp;AH11)="",D11&lt;&gt;0,D12&lt;&gt;0),IF(IFERROR((D11/D12),"")="","",(D11/D12)),INDIRECT("'update Helper'!D"&amp;AH11)/100)</f>
        <v/>
      </c>
      <c r="F11" s="543"/>
      <c r="G11" s="547"/>
      <c r="H11" s="533" t="str">
        <f>AE11</f>
        <v/>
      </c>
      <c r="I11" s="541"/>
      <c r="J11" s="541"/>
      <c r="K11" s="420"/>
      <c r="L11" s="535" t="str">
        <f ca="1">IF(OR(INDIRECT("'update Helper'!K"&amp;AG11)="",K11&lt;&gt;0,K12&lt;&gt;0),IF(IFERROR((K11/K12),"")="","",(K11/K12)),INDIRECT("'update Helper'!K"&amp;AG11)/100)</f>
        <v/>
      </c>
      <c r="M11" s="539"/>
      <c r="N11" s="537"/>
      <c r="O11" s="420"/>
      <c r="P11" s="535" t="str">
        <f ca="1">IF(OR(INDIRECT("'update Helper'!K"&amp;AG11+1)="",O11&lt;&gt;0,O12&lt;&gt;0),IF(IFERROR((O11/O12),"")="","",(O11/O12)),INDIRECT("'update Helper'!K"&amp;AG11+1)/100)</f>
        <v/>
      </c>
      <c r="Q11" s="539"/>
      <c r="R11" s="537"/>
      <c r="S11" s="420"/>
      <c r="T11" s="535" t="str">
        <f ca="1">IF(OR(INDIRECT("'update Helper'!K"&amp;AG11+2)="",S11&lt;&gt;0,S12&lt;&gt;0),IF(IFERROR((S11/S12),"")="","",(S11/S12)),INDIRECT("'update Helper'!K"&amp;AG11+2)/100)</f>
        <v/>
      </c>
      <c r="U11" s="539"/>
      <c r="V11" s="537"/>
      <c r="W11" s="420"/>
      <c r="X11" s="535" t="str">
        <f ca="1">IF(OR(INDIRECT("'update Helper'!K"&amp;AG11+3)="",W11&lt;&gt;0,W12&lt;&gt;0),IF(IFERROR((W11/W12),"")="","",(W11/W12)),INDIRECT("'update Helper'!K"&amp;AG11+3)/100)</f>
        <v/>
      </c>
      <c r="Y11" s="539"/>
      <c r="Z11" s="537"/>
      <c r="AA11" s="531"/>
      <c r="AB11" s="531"/>
      <c r="AC11" s="547"/>
      <c r="AD11" s="531"/>
      <c r="AE11" s="258" t="str">
        <f t="array" ref="AE11">IFERROR(IF(INDEX('Reference Records'!$D$15:$D$39,MATCH(LEFT(B11,255),LEFT('Reference Records'!$C$15:$C$39,255),0))=0,"",INDEX('Reference Records'!$D$15:$D$39,MATCH(LEFT(B11,255),LEFT('Reference Records'!$C$15:$C$39,255),0))),"")</f>
        <v/>
      </c>
      <c r="AF11" s="258" t="str">
        <f>B11&amp;C11</f>
        <v/>
      </c>
      <c r="AG11" s="221">
        <f ca="1">AG9+'update Helper'!$V$2</f>
        <v>266</v>
      </c>
      <c r="AH11" s="258">
        <f>AH9+1</f>
        <v>225</v>
      </c>
      <c r="AI11" s="258" t="str">
        <f ca="1">IF(INDIRECT("'update Helper'!U"&amp;AH11)=0,"",IFERROR(VLOOKUP(INDIRECT("'update Helper'!O"&amp;AH11),'Account Role'!A$1:B$11,2,0),IFERROR(VLOOKUP(INDIRECT("'update Helper'!U"&amp;AH11),'Overview - Section A'!J$25:P$90,7,0),"")))</f>
        <v/>
      </c>
    </row>
    <row r="12" spans="1:35" s="258" customFormat="1" ht="30" customHeight="1" x14ac:dyDescent="0.35">
      <c r="A12" s="549"/>
      <c r="B12" s="532"/>
      <c r="C12" s="532"/>
      <c r="D12" s="207"/>
      <c r="E12" s="510"/>
      <c r="F12" s="544"/>
      <c r="G12" s="532"/>
      <c r="H12" s="534"/>
      <c r="I12" s="542"/>
      <c r="J12" s="542"/>
      <c r="K12" s="207"/>
      <c r="L12" s="536"/>
      <c r="M12" s="540"/>
      <c r="N12" s="538"/>
      <c r="O12" s="207"/>
      <c r="P12" s="536"/>
      <c r="Q12" s="540"/>
      <c r="R12" s="538"/>
      <c r="S12" s="207"/>
      <c r="T12" s="536"/>
      <c r="U12" s="540"/>
      <c r="V12" s="538"/>
      <c r="W12" s="207"/>
      <c r="X12" s="536"/>
      <c r="Y12" s="540"/>
      <c r="Z12" s="538"/>
      <c r="AA12" s="532"/>
      <c r="AB12" s="532"/>
      <c r="AC12" s="532"/>
      <c r="AD12" s="532"/>
      <c r="AG12" s="221"/>
    </row>
    <row r="13" spans="1:35" s="258" customFormat="1" ht="30" customHeight="1" x14ac:dyDescent="0.35">
      <c r="A13" s="548">
        <v>3</v>
      </c>
      <c r="B13" s="531"/>
      <c r="C13" s="531"/>
      <c r="D13" s="419"/>
      <c r="E13" s="521" t="str">
        <f ca="1">IF(OR(INDIRECT("'update Helper'!D"&amp;AH13)="",D13&lt;&gt;0,D14&lt;&gt;0),IF(IFERROR((D13/D14),"")="","",(D13/D14)),INDIRECT("'update Helper'!D"&amp;AH13)/100)</f>
        <v/>
      </c>
      <c r="F13" s="543"/>
      <c r="G13" s="547"/>
      <c r="H13" s="533" t="str">
        <f>AE13</f>
        <v/>
      </c>
      <c r="I13" s="541"/>
      <c r="J13" s="541"/>
      <c r="K13" s="420"/>
      <c r="L13" s="535" t="str">
        <f ca="1">IF(OR(INDIRECT("'update Helper'!K"&amp;AG13)="",K13&lt;&gt;0,K14&lt;&gt;0),IF(IFERROR((K13/K14),"")="","",(K13/K14)),INDIRECT("'update Helper'!K"&amp;AG13)/100)</f>
        <v/>
      </c>
      <c r="M13" s="539"/>
      <c r="N13" s="537"/>
      <c r="O13" s="420"/>
      <c r="P13" s="535" t="str">
        <f ca="1">IF(OR(INDIRECT("'update Helper'!K"&amp;AG13+1)="",O13&lt;&gt;0,O14&lt;&gt;0),IF(IFERROR((O13/O14),"")="","",(O13/O14)),INDIRECT("'update Helper'!K"&amp;AG13+1)/100)</f>
        <v/>
      </c>
      <c r="Q13" s="539"/>
      <c r="R13" s="537"/>
      <c r="S13" s="420"/>
      <c r="T13" s="535" t="str">
        <f ca="1">IF(OR(INDIRECT("'update Helper'!K"&amp;AG13+2)="",S13&lt;&gt;0,S14&lt;&gt;0),IF(IFERROR((S13/S14),"")="","",(S13/S14)),INDIRECT("'update Helper'!K"&amp;AG13+2)/100)</f>
        <v/>
      </c>
      <c r="U13" s="539"/>
      <c r="V13" s="537"/>
      <c r="W13" s="420"/>
      <c r="X13" s="535" t="str">
        <f ca="1">IF(OR(INDIRECT("'update Helper'!K"&amp;AG13+3)="",W13&lt;&gt;0,W14&lt;&gt;0),IF(IFERROR((W13/W14),"")="","",(W13/W14)),INDIRECT("'update Helper'!K"&amp;AG13+3)/100)</f>
        <v/>
      </c>
      <c r="Y13" s="539"/>
      <c r="Z13" s="537"/>
      <c r="AA13" s="531"/>
      <c r="AB13" s="531"/>
      <c r="AC13" s="547"/>
      <c r="AD13" s="531"/>
      <c r="AE13" s="258" t="str">
        <f t="array" ref="AE13">IFERROR(IF(INDEX('Reference Records'!$D$15:$D$39,MATCH(LEFT(B13,255),LEFT('Reference Records'!$C$15:$C$39,255),0))=0,"",INDEX('Reference Records'!$D$15:$D$39,MATCH(LEFT(B13,255),LEFT('Reference Records'!$C$15:$C$39,255),0))),"")</f>
        <v/>
      </c>
      <c r="AF13" s="258" t="str">
        <f>B13&amp;C13</f>
        <v/>
      </c>
      <c r="AG13" s="221">
        <f ca="1">AG11+'update Helper'!$V$2</f>
        <v>272</v>
      </c>
      <c r="AH13" s="258">
        <f t="shared" ref="AH13" si="0">AH11+1</f>
        <v>226</v>
      </c>
      <c r="AI13" s="258" t="str">
        <f ca="1">IF(INDIRECT("'update Helper'!U"&amp;AH13)=0,"",IFERROR(VLOOKUP(INDIRECT("'update Helper'!O"&amp;AH13),'Account Role'!A$1:B$11,2,0),IFERROR(VLOOKUP(INDIRECT("'update Helper'!U"&amp;AH13),'Overview - Section A'!J$25:P$90,7,0),"")))</f>
        <v/>
      </c>
    </row>
    <row r="14" spans="1:35" s="258" customFormat="1" ht="30" customHeight="1" x14ac:dyDescent="0.35">
      <c r="A14" s="549"/>
      <c r="B14" s="532"/>
      <c r="C14" s="532"/>
      <c r="D14" s="207"/>
      <c r="E14" s="510"/>
      <c r="F14" s="544"/>
      <c r="G14" s="532"/>
      <c r="H14" s="534"/>
      <c r="I14" s="542"/>
      <c r="J14" s="542"/>
      <c r="K14" s="207"/>
      <c r="L14" s="536"/>
      <c r="M14" s="540"/>
      <c r="N14" s="538"/>
      <c r="O14" s="207"/>
      <c r="P14" s="536"/>
      <c r="Q14" s="540"/>
      <c r="R14" s="538"/>
      <c r="S14" s="207"/>
      <c r="T14" s="536"/>
      <c r="U14" s="540"/>
      <c r="V14" s="538"/>
      <c r="W14" s="207"/>
      <c r="X14" s="536"/>
      <c r="Y14" s="540"/>
      <c r="Z14" s="538"/>
      <c r="AA14" s="532"/>
      <c r="AB14" s="532"/>
      <c r="AC14" s="532"/>
      <c r="AD14" s="532"/>
      <c r="AG14" s="221"/>
    </row>
    <row r="15" spans="1:35" s="258" customFormat="1" ht="30" customHeight="1" x14ac:dyDescent="0.35">
      <c r="A15" s="548">
        <v>4</v>
      </c>
      <c r="B15" s="531"/>
      <c r="C15" s="531"/>
      <c r="D15" s="419"/>
      <c r="E15" s="521" t="str">
        <f ca="1">IF(OR(INDIRECT("'update Helper'!D"&amp;AH15)="",D15&lt;&gt;0,D16&lt;&gt;0),IF(IFERROR((D15/D16),"")="","",(D15/D16)),INDIRECT("'update Helper'!D"&amp;AH15)/100)</f>
        <v/>
      </c>
      <c r="F15" s="543"/>
      <c r="G15" s="547"/>
      <c r="H15" s="533" t="str">
        <f>AE15</f>
        <v/>
      </c>
      <c r="I15" s="541"/>
      <c r="J15" s="541"/>
      <c r="K15" s="420"/>
      <c r="L15" s="535" t="str">
        <f ca="1">IF(OR(INDIRECT("'update Helper'!K"&amp;AG15)="",K15&lt;&gt;0,K16&lt;&gt;0),IF(IFERROR((K15/K16),"")="","",(K15/K16)),INDIRECT("'update Helper'!K"&amp;AG15)/100)</f>
        <v/>
      </c>
      <c r="M15" s="539"/>
      <c r="N15" s="537"/>
      <c r="O15" s="420"/>
      <c r="P15" s="535" t="str">
        <f ca="1">IF(OR(INDIRECT("'update Helper'!K"&amp;AG15+1)="",O15&lt;&gt;0,O16&lt;&gt;0),IF(IFERROR((O15/O16),"")="","",(O15/O16)),INDIRECT("'update Helper'!K"&amp;AG15+1)/100)</f>
        <v/>
      </c>
      <c r="Q15" s="539"/>
      <c r="R15" s="537"/>
      <c r="S15" s="420"/>
      <c r="T15" s="535" t="str">
        <f ca="1">IF(OR(INDIRECT("'update Helper'!K"&amp;AG15+2)="",S15&lt;&gt;0,S16&lt;&gt;0),IF(IFERROR((S15/S16),"")="","",(S15/S16)),INDIRECT("'update Helper'!K"&amp;AG15+2)/100)</f>
        <v/>
      </c>
      <c r="U15" s="539"/>
      <c r="V15" s="537"/>
      <c r="W15" s="420"/>
      <c r="X15" s="535" t="str">
        <f ca="1">IF(OR(INDIRECT("'update Helper'!K"&amp;AG15+3)="",W15&lt;&gt;0,W16&lt;&gt;0),IF(IFERROR((W15/W16),"")="","",(W15/W16)),INDIRECT("'update Helper'!K"&amp;AG15+3)/100)</f>
        <v/>
      </c>
      <c r="Y15" s="539"/>
      <c r="Z15" s="537"/>
      <c r="AA15" s="531"/>
      <c r="AB15" s="531"/>
      <c r="AC15" s="547"/>
      <c r="AD15" s="531"/>
      <c r="AE15" s="258" t="str">
        <f t="array" ref="AE15">IFERROR(IF(INDEX('Reference Records'!$D$15:$D$39,MATCH(LEFT(B15,255),LEFT('Reference Records'!$C$15:$C$39,255),0))=0,"",INDEX('Reference Records'!$D$15:$D$39,MATCH(LEFT(B15,255),LEFT('Reference Records'!$C$15:$C$39,255),0))),"")</f>
        <v/>
      </c>
      <c r="AF15" s="258" t="str">
        <f>B15&amp;C15</f>
        <v/>
      </c>
      <c r="AG15" s="221">
        <f ca="1">AG13+'update Helper'!$V$2</f>
        <v>278</v>
      </c>
      <c r="AH15" s="258">
        <f t="shared" ref="AH15" si="1">AH13+1</f>
        <v>227</v>
      </c>
      <c r="AI15" s="258" t="str">
        <f ca="1">IF(INDIRECT("'update Helper'!U"&amp;AH15)=0,"",IFERROR(VLOOKUP(INDIRECT("'update Helper'!O"&amp;AH15),'Account Role'!A$1:B$11,2,0),IFERROR(VLOOKUP(INDIRECT("'update Helper'!U"&amp;AH15),'Overview - Section A'!J$25:P$90,7,0),"")))</f>
        <v/>
      </c>
    </row>
    <row r="16" spans="1:35" s="258" customFormat="1" ht="30" customHeight="1" x14ac:dyDescent="0.35">
      <c r="A16" s="549"/>
      <c r="B16" s="532"/>
      <c r="C16" s="532"/>
      <c r="D16" s="207"/>
      <c r="E16" s="510"/>
      <c r="F16" s="544"/>
      <c r="G16" s="532"/>
      <c r="H16" s="534"/>
      <c r="I16" s="542"/>
      <c r="J16" s="542"/>
      <c r="K16" s="207"/>
      <c r="L16" s="536"/>
      <c r="M16" s="540"/>
      <c r="N16" s="538"/>
      <c r="O16" s="207"/>
      <c r="P16" s="536"/>
      <c r="Q16" s="540"/>
      <c r="R16" s="538"/>
      <c r="S16" s="207"/>
      <c r="T16" s="536"/>
      <c r="U16" s="540"/>
      <c r="V16" s="538"/>
      <c r="W16" s="207"/>
      <c r="X16" s="536"/>
      <c r="Y16" s="540"/>
      <c r="Z16" s="538"/>
      <c r="AA16" s="532"/>
      <c r="AB16" s="532"/>
      <c r="AC16" s="532"/>
      <c r="AD16" s="532"/>
      <c r="AG16" s="221"/>
    </row>
    <row r="17" spans="1:35" s="258" customFormat="1" ht="30" customHeight="1" x14ac:dyDescent="0.35">
      <c r="A17" s="548">
        <v>5</v>
      </c>
      <c r="B17" s="531"/>
      <c r="C17" s="531"/>
      <c r="D17" s="419"/>
      <c r="E17" s="521" t="str">
        <f ca="1">IF(OR(INDIRECT("'update Helper'!D"&amp;AH17)="",D17&lt;&gt;0,D18&lt;&gt;0),IF(IFERROR((D17/D18),"")="","",(D17/D18)),INDIRECT("'update Helper'!D"&amp;AH17)/100)</f>
        <v/>
      </c>
      <c r="F17" s="543"/>
      <c r="G17" s="547"/>
      <c r="H17" s="533" t="str">
        <f>AE17</f>
        <v/>
      </c>
      <c r="I17" s="541"/>
      <c r="J17" s="541"/>
      <c r="K17" s="420"/>
      <c r="L17" s="535" t="str">
        <f ca="1">IF(OR(INDIRECT("'update Helper'!K"&amp;AG17)="",K17&lt;&gt;0,K18&lt;&gt;0),IF(IFERROR((K17/K18),"")="","",(K17/K18)),INDIRECT("'update Helper'!K"&amp;AG17)/100)</f>
        <v/>
      </c>
      <c r="M17" s="539"/>
      <c r="N17" s="537"/>
      <c r="O17" s="420"/>
      <c r="P17" s="535" t="str">
        <f ca="1">IF(OR(INDIRECT("'update Helper'!K"&amp;AG17+1)="",O17&lt;&gt;0,O18&lt;&gt;0),IF(IFERROR((O17/O18),"")="","",(O17/O18)),INDIRECT("'update Helper'!K"&amp;AG17+1)/100)</f>
        <v/>
      </c>
      <c r="Q17" s="539"/>
      <c r="R17" s="537"/>
      <c r="S17" s="420"/>
      <c r="T17" s="535" t="str">
        <f ca="1">IF(OR(INDIRECT("'update Helper'!K"&amp;AG17+2)="",S17&lt;&gt;0,S18&lt;&gt;0),IF(IFERROR((S17/S18),"")="","",(S17/S18)),INDIRECT("'update Helper'!K"&amp;AG17+2)/100)</f>
        <v/>
      </c>
      <c r="U17" s="539"/>
      <c r="V17" s="537"/>
      <c r="W17" s="420"/>
      <c r="X17" s="535" t="str">
        <f ca="1">IF(OR(INDIRECT("'update Helper'!K"&amp;AG17+3)="",W17&lt;&gt;0,W18&lt;&gt;0),IF(IFERROR((W17/W18),"")="","",(W17/W18)),INDIRECT("'update Helper'!K"&amp;AG17+3)/100)</f>
        <v/>
      </c>
      <c r="Y17" s="539"/>
      <c r="Z17" s="537"/>
      <c r="AA17" s="531"/>
      <c r="AB17" s="531"/>
      <c r="AC17" s="547"/>
      <c r="AD17" s="531"/>
      <c r="AE17" s="258" t="str">
        <f t="array" ref="AE17">IFERROR(IF(INDEX('Reference Records'!$D$15:$D$39,MATCH(LEFT(B17,255),LEFT('Reference Records'!$C$15:$C$39,255),0))=0,"",INDEX('Reference Records'!$D$15:$D$39,MATCH(LEFT(B17,255),LEFT('Reference Records'!$C$15:$C$39,255),0))),"")</f>
        <v/>
      </c>
      <c r="AF17" s="258" t="str">
        <f>B17&amp;C17</f>
        <v/>
      </c>
      <c r="AG17" s="221">
        <f ca="1">AG15+'update Helper'!$V$2</f>
        <v>284</v>
      </c>
      <c r="AH17" s="258">
        <f t="shared" ref="AH17" si="2">AH15+1</f>
        <v>228</v>
      </c>
      <c r="AI17" s="258" t="str">
        <f ca="1">IF(INDIRECT("'update Helper'!U"&amp;AH17)=0,"",IFERROR(VLOOKUP(INDIRECT("'update Helper'!O"&amp;AH17),'Account Role'!A$1:B$11,2,0),IFERROR(VLOOKUP(INDIRECT("'update Helper'!U"&amp;AH17),'Overview - Section A'!J$25:P$90,7,0),"")))</f>
        <v/>
      </c>
    </row>
    <row r="18" spans="1:35" s="258" customFormat="1" ht="30" customHeight="1" x14ac:dyDescent="0.35">
      <c r="A18" s="549"/>
      <c r="B18" s="532"/>
      <c r="C18" s="532"/>
      <c r="D18" s="207"/>
      <c r="E18" s="510"/>
      <c r="F18" s="544"/>
      <c r="G18" s="532"/>
      <c r="H18" s="534"/>
      <c r="I18" s="542"/>
      <c r="J18" s="542"/>
      <c r="K18" s="207"/>
      <c r="L18" s="536"/>
      <c r="M18" s="540"/>
      <c r="N18" s="538"/>
      <c r="O18" s="207"/>
      <c r="P18" s="536"/>
      <c r="Q18" s="540"/>
      <c r="R18" s="538"/>
      <c r="S18" s="207"/>
      <c r="T18" s="536"/>
      <c r="U18" s="540"/>
      <c r="V18" s="538"/>
      <c r="W18" s="207"/>
      <c r="X18" s="536"/>
      <c r="Y18" s="540"/>
      <c r="Z18" s="538"/>
      <c r="AA18" s="532"/>
      <c r="AB18" s="532"/>
      <c r="AC18" s="532"/>
      <c r="AD18" s="532"/>
      <c r="AG18" s="221"/>
    </row>
    <row r="19" spans="1:35" s="258" customFormat="1" ht="30" customHeight="1" x14ac:dyDescent="0.35">
      <c r="A19" s="548">
        <v>6</v>
      </c>
      <c r="B19" s="531"/>
      <c r="C19" s="531"/>
      <c r="D19" s="419"/>
      <c r="E19" s="521" t="str">
        <f ca="1">IF(OR(INDIRECT("'update Helper'!D"&amp;AH19)="",D19&lt;&gt;0,D20&lt;&gt;0),IF(IFERROR((D19/D20),"")="","",(D19/D20)),INDIRECT("'update Helper'!D"&amp;AH19)/100)</f>
        <v/>
      </c>
      <c r="F19" s="543"/>
      <c r="G19" s="547"/>
      <c r="H19" s="533" t="str">
        <f>AE19</f>
        <v/>
      </c>
      <c r="I19" s="541"/>
      <c r="J19" s="541"/>
      <c r="K19" s="420"/>
      <c r="L19" s="535" t="str">
        <f ca="1">IF(OR(INDIRECT("'update Helper'!K"&amp;AG19)="",K19&lt;&gt;0,K20&lt;&gt;0),IF(IFERROR((K19/K20),"")="","",(K19/K20)),INDIRECT("'update Helper'!K"&amp;AG19)/100)</f>
        <v/>
      </c>
      <c r="M19" s="539"/>
      <c r="N19" s="537"/>
      <c r="O19" s="420"/>
      <c r="P19" s="535" t="str">
        <f ca="1">IF(OR(INDIRECT("'update Helper'!K"&amp;AG19+1)="",O19&lt;&gt;0,O20&lt;&gt;0),IF(IFERROR((O19/O20),"")="","",(O19/O20)),INDIRECT("'update Helper'!K"&amp;AG19+1)/100)</f>
        <v/>
      </c>
      <c r="Q19" s="539"/>
      <c r="R19" s="537"/>
      <c r="S19" s="420"/>
      <c r="T19" s="535" t="str">
        <f ca="1">IF(OR(INDIRECT("'update Helper'!K"&amp;AG19+2)="",S19&lt;&gt;0,S20&lt;&gt;0),IF(IFERROR((S19/S20),"")="","",(S19/S20)),INDIRECT("'update Helper'!K"&amp;AG19+2)/100)</f>
        <v/>
      </c>
      <c r="U19" s="539"/>
      <c r="V19" s="537"/>
      <c r="W19" s="420"/>
      <c r="X19" s="535" t="str">
        <f ca="1">IF(OR(INDIRECT("'update Helper'!K"&amp;AG19+3)="",W19&lt;&gt;0,W20&lt;&gt;0),IF(IFERROR((W19/W20),"")="","",(W19/W20)),INDIRECT("'update Helper'!K"&amp;AG19+3)/100)</f>
        <v/>
      </c>
      <c r="Y19" s="539"/>
      <c r="Z19" s="537"/>
      <c r="AA19" s="531"/>
      <c r="AB19" s="531"/>
      <c r="AC19" s="547"/>
      <c r="AD19" s="531"/>
      <c r="AE19" s="258" t="str">
        <f t="array" ref="AE19">IFERROR(IF(INDEX('Reference Records'!$D$15:$D$39,MATCH(LEFT(B19,255),LEFT('Reference Records'!$C$15:$C$39,255),0))=0,"",INDEX('Reference Records'!$D$15:$D$39,MATCH(LEFT(B19,255),LEFT('Reference Records'!$C$15:$C$39,255),0))),"")</f>
        <v/>
      </c>
      <c r="AF19" s="258" t="str">
        <f>B19&amp;C19</f>
        <v/>
      </c>
      <c r="AG19" s="221">
        <f ca="1">AG17+'update Helper'!$V$2</f>
        <v>290</v>
      </c>
      <c r="AH19" s="258">
        <f t="shared" ref="AH19" si="3">AH17+1</f>
        <v>229</v>
      </c>
      <c r="AI19" s="258" t="str">
        <f ca="1">IF(INDIRECT("'update Helper'!U"&amp;AH19)=0,"",IFERROR(VLOOKUP(INDIRECT("'update Helper'!O"&amp;AH19),'Account Role'!A$1:B$11,2,0),IFERROR(VLOOKUP(INDIRECT("'update Helper'!U"&amp;AH19),'Overview - Section A'!J$25:P$90,7,0),"")))</f>
        <v/>
      </c>
    </row>
    <row r="20" spans="1:35" s="258" customFormat="1" ht="30" customHeight="1" x14ac:dyDescent="0.35">
      <c r="A20" s="549"/>
      <c r="B20" s="532"/>
      <c r="C20" s="532"/>
      <c r="D20" s="207"/>
      <c r="E20" s="510"/>
      <c r="F20" s="544"/>
      <c r="G20" s="532"/>
      <c r="H20" s="534"/>
      <c r="I20" s="542"/>
      <c r="J20" s="542"/>
      <c r="K20" s="207"/>
      <c r="L20" s="536"/>
      <c r="M20" s="540"/>
      <c r="N20" s="538"/>
      <c r="O20" s="207"/>
      <c r="P20" s="536"/>
      <c r="Q20" s="540"/>
      <c r="R20" s="538"/>
      <c r="S20" s="207"/>
      <c r="T20" s="536"/>
      <c r="U20" s="540"/>
      <c r="V20" s="538"/>
      <c r="W20" s="207"/>
      <c r="X20" s="536"/>
      <c r="Y20" s="540"/>
      <c r="Z20" s="538"/>
      <c r="AA20" s="532"/>
      <c r="AB20" s="532"/>
      <c r="AC20" s="532"/>
      <c r="AD20" s="532"/>
      <c r="AG20" s="221"/>
    </row>
    <row r="21" spans="1:35" s="258" customFormat="1" ht="30" customHeight="1" x14ac:dyDescent="0.35">
      <c r="A21" s="548">
        <v>7</v>
      </c>
      <c r="B21" s="531"/>
      <c r="C21" s="531"/>
      <c r="D21" s="419"/>
      <c r="E21" s="521" t="str">
        <f ca="1">IF(OR(INDIRECT("'update Helper'!D"&amp;AH21)="",D21&lt;&gt;0,D22&lt;&gt;0),IF(IFERROR((D21/D22),"")="","",(D21/D22)),INDIRECT("'update Helper'!D"&amp;AH21)/100)</f>
        <v/>
      </c>
      <c r="F21" s="543"/>
      <c r="G21" s="547"/>
      <c r="H21" s="533" t="str">
        <f>AE21</f>
        <v/>
      </c>
      <c r="I21" s="541"/>
      <c r="J21" s="541"/>
      <c r="K21" s="420"/>
      <c r="L21" s="535" t="str">
        <f ca="1">IF(OR(INDIRECT("'update Helper'!K"&amp;AG21)="",K21&lt;&gt;0,K22&lt;&gt;0),IF(IFERROR((K21/K22),"")="","",(K21/K22)),INDIRECT("'update Helper'!K"&amp;AG21)/100)</f>
        <v/>
      </c>
      <c r="M21" s="539"/>
      <c r="N21" s="537"/>
      <c r="O21" s="420"/>
      <c r="P21" s="535" t="str">
        <f ca="1">IF(OR(INDIRECT("'update Helper'!K"&amp;AG21+1)="",O21&lt;&gt;0,O22&lt;&gt;0),IF(IFERROR((O21/O22),"")="","",(O21/O22)),INDIRECT("'update Helper'!K"&amp;AG21+1)/100)</f>
        <v/>
      </c>
      <c r="Q21" s="539"/>
      <c r="R21" s="537"/>
      <c r="S21" s="420"/>
      <c r="T21" s="535" t="str">
        <f ca="1">IF(OR(INDIRECT("'update Helper'!K"&amp;AG21+2)="",S21&lt;&gt;0,S22&lt;&gt;0),IF(IFERROR((S21/S22),"")="","",(S21/S22)),INDIRECT("'update Helper'!K"&amp;AG21+2)/100)</f>
        <v/>
      </c>
      <c r="U21" s="539"/>
      <c r="V21" s="537"/>
      <c r="W21" s="420"/>
      <c r="X21" s="535" t="str">
        <f ca="1">IF(OR(INDIRECT("'update Helper'!K"&amp;AG21+3)="",W21&lt;&gt;0,W22&lt;&gt;0),IF(IFERROR((W21/W22),"")="","",(W21/W22)),INDIRECT("'update Helper'!K"&amp;AG21+3)/100)</f>
        <v/>
      </c>
      <c r="Y21" s="539"/>
      <c r="Z21" s="537"/>
      <c r="AA21" s="531"/>
      <c r="AB21" s="531"/>
      <c r="AC21" s="547"/>
      <c r="AD21" s="531"/>
      <c r="AE21" s="258" t="str">
        <f t="array" ref="AE21">IFERROR(IF(INDEX('Reference Records'!$D$15:$D$39,MATCH(LEFT(B21,255),LEFT('Reference Records'!$C$15:$C$39,255),0))=0,"",INDEX('Reference Records'!$D$15:$D$39,MATCH(LEFT(B21,255),LEFT('Reference Records'!$C$15:$C$39,255),0))),"")</f>
        <v/>
      </c>
      <c r="AF21" s="258" t="str">
        <f>B21&amp;C21</f>
        <v/>
      </c>
      <c r="AG21" s="221">
        <f ca="1">AG19+'update Helper'!$V$2</f>
        <v>296</v>
      </c>
      <c r="AH21" s="258">
        <f t="shared" ref="AH21" si="4">AH19+1</f>
        <v>230</v>
      </c>
      <c r="AI21" s="258" t="str">
        <f ca="1">IF(INDIRECT("'update Helper'!U"&amp;AH21)=0,"",IFERROR(VLOOKUP(INDIRECT("'update Helper'!O"&amp;AH21),'Account Role'!A$1:B$11,2,0),IFERROR(VLOOKUP(INDIRECT("'update Helper'!U"&amp;AH21),'Overview - Section A'!J$25:P$90,7,0),"")))</f>
        <v/>
      </c>
    </row>
    <row r="22" spans="1:35" s="258" customFormat="1" ht="30" customHeight="1" x14ac:dyDescent="0.35">
      <c r="A22" s="549"/>
      <c r="B22" s="532"/>
      <c r="C22" s="532"/>
      <c r="D22" s="207"/>
      <c r="E22" s="510"/>
      <c r="F22" s="544"/>
      <c r="G22" s="532"/>
      <c r="H22" s="534"/>
      <c r="I22" s="542"/>
      <c r="J22" s="542"/>
      <c r="K22" s="207"/>
      <c r="L22" s="536"/>
      <c r="M22" s="540"/>
      <c r="N22" s="538"/>
      <c r="O22" s="207"/>
      <c r="P22" s="536"/>
      <c r="Q22" s="540"/>
      <c r="R22" s="538"/>
      <c r="S22" s="207"/>
      <c r="T22" s="536"/>
      <c r="U22" s="540"/>
      <c r="V22" s="538"/>
      <c r="W22" s="207"/>
      <c r="X22" s="536"/>
      <c r="Y22" s="540"/>
      <c r="Z22" s="538"/>
      <c r="AA22" s="532"/>
      <c r="AB22" s="532"/>
      <c r="AC22" s="532"/>
      <c r="AD22" s="532"/>
      <c r="AG22" s="221"/>
    </row>
    <row r="23" spans="1:35" s="258" customFormat="1" ht="30" customHeight="1" x14ac:dyDescent="0.35">
      <c r="A23" s="548">
        <v>8</v>
      </c>
      <c r="B23" s="531"/>
      <c r="C23" s="531"/>
      <c r="D23" s="419"/>
      <c r="E23" s="521" t="str">
        <f ca="1">IF(OR(INDIRECT("'update Helper'!D"&amp;AH23)="",D23&lt;&gt;0,D24&lt;&gt;0),IF(IFERROR((D23/D24),"")="","",(D23/D24)),INDIRECT("'update Helper'!D"&amp;AH23)/100)</f>
        <v/>
      </c>
      <c r="F23" s="543"/>
      <c r="G23" s="547"/>
      <c r="H23" s="533" t="str">
        <f>AE23</f>
        <v/>
      </c>
      <c r="I23" s="541"/>
      <c r="J23" s="541"/>
      <c r="K23" s="420"/>
      <c r="L23" s="535" t="str">
        <f ca="1">IF(OR(INDIRECT("'update Helper'!K"&amp;AG23)="",K23&lt;&gt;0,K24&lt;&gt;0),IF(IFERROR((K23/K24),"")="","",(K23/K24)),INDIRECT("'update Helper'!K"&amp;AG23)/100)</f>
        <v/>
      </c>
      <c r="M23" s="539"/>
      <c r="N23" s="537"/>
      <c r="O23" s="420"/>
      <c r="P23" s="535" t="str">
        <f ca="1">IF(OR(INDIRECT("'update Helper'!K"&amp;AG23+1)="",O23&lt;&gt;0,O24&lt;&gt;0),IF(IFERROR((O23/O24),"")="","",(O23/O24)),INDIRECT("'update Helper'!K"&amp;AG23+1)/100)</f>
        <v/>
      </c>
      <c r="Q23" s="539"/>
      <c r="R23" s="537"/>
      <c r="S23" s="420"/>
      <c r="T23" s="535" t="str">
        <f ca="1">IF(OR(INDIRECT("'update Helper'!K"&amp;AG23+2)="",S23&lt;&gt;0,S24&lt;&gt;0),IF(IFERROR((S23/S24),"")="","",(S23/S24)),INDIRECT("'update Helper'!K"&amp;AG23+2)/100)</f>
        <v/>
      </c>
      <c r="U23" s="539"/>
      <c r="V23" s="537"/>
      <c r="W23" s="420"/>
      <c r="X23" s="535" t="str">
        <f ca="1">IF(OR(INDIRECT("'update Helper'!K"&amp;AG23+3)="",W23&lt;&gt;0,W24&lt;&gt;0),IF(IFERROR((W23/W24),"")="","",(W23/W24)),INDIRECT("'update Helper'!K"&amp;AG23+3)/100)</f>
        <v/>
      </c>
      <c r="Y23" s="539"/>
      <c r="Z23" s="537"/>
      <c r="AA23" s="531"/>
      <c r="AB23" s="531"/>
      <c r="AC23" s="547"/>
      <c r="AD23" s="531"/>
      <c r="AE23" s="258" t="str">
        <f t="array" ref="AE23">IFERROR(IF(INDEX('Reference Records'!$D$15:$D$39,MATCH(LEFT(B23,255),LEFT('Reference Records'!$C$15:$C$39,255),0))=0,"",INDEX('Reference Records'!$D$15:$D$39,MATCH(LEFT(B23,255),LEFT('Reference Records'!$C$15:$C$39,255),0))),"")</f>
        <v/>
      </c>
      <c r="AF23" s="258" t="str">
        <f>B23&amp;C23</f>
        <v/>
      </c>
      <c r="AG23" s="221">
        <f ca="1">AG21+'update Helper'!$V$2</f>
        <v>302</v>
      </c>
      <c r="AH23" s="258">
        <f t="shared" ref="AH23" si="5">AH21+1</f>
        <v>231</v>
      </c>
      <c r="AI23" s="258" t="str">
        <f ca="1">IF(INDIRECT("'update Helper'!U"&amp;AH23)=0,"",IFERROR(VLOOKUP(INDIRECT("'update Helper'!O"&amp;AH23),'Account Role'!A$1:B$11,2,0),IFERROR(VLOOKUP(INDIRECT("'update Helper'!U"&amp;AH23),'Overview - Section A'!J$25:P$90,7,0),"")))</f>
        <v/>
      </c>
    </row>
    <row r="24" spans="1:35" s="258" customFormat="1" ht="30" customHeight="1" x14ac:dyDescent="0.35">
      <c r="A24" s="549"/>
      <c r="B24" s="532"/>
      <c r="C24" s="532"/>
      <c r="D24" s="207"/>
      <c r="E24" s="510"/>
      <c r="F24" s="544"/>
      <c r="G24" s="532"/>
      <c r="H24" s="534"/>
      <c r="I24" s="542"/>
      <c r="J24" s="542"/>
      <c r="K24" s="207"/>
      <c r="L24" s="536"/>
      <c r="M24" s="540"/>
      <c r="N24" s="538"/>
      <c r="O24" s="207"/>
      <c r="P24" s="536"/>
      <c r="Q24" s="540"/>
      <c r="R24" s="538"/>
      <c r="S24" s="207"/>
      <c r="T24" s="536"/>
      <c r="U24" s="540"/>
      <c r="V24" s="538"/>
      <c r="W24" s="207"/>
      <c r="X24" s="536"/>
      <c r="Y24" s="540"/>
      <c r="Z24" s="538"/>
      <c r="AA24" s="532"/>
      <c r="AB24" s="532"/>
      <c r="AC24" s="532"/>
      <c r="AD24" s="532"/>
      <c r="AG24" s="221"/>
    </row>
    <row r="25" spans="1:35" s="258" customFormat="1" ht="30" customHeight="1" x14ac:dyDescent="0.35">
      <c r="A25" s="548">
        <v>9</v>
      </c>
      <c r="B25" s="531"/>
      <c r="C25" s="531"/>
      <c r="D25" s="419"/>
      <c r="E25" s="521" t="str">
        <f ca="1">IF(OR(INDIRECT("'update Helper'!D"&amp;AH25)="",D25&lt;&gt;0,D26&lt;&gt;0),IF(IFERROR((D25/D26),"")="","",(D25/D26)),INDIRECT("'update Helper'!D"&amp;AH25)/100)</f>
        <v/>
      </c>
      <c r="F25" s="543"/>
      <c r="G25" s="547"/>
      <c r="H25" s="533" t="str">
        <f>AE25</f>
        <v/>
      </c>
      <c r="I25" s="541"/>
      <c r="J25" s="541"/>
      <c r="K25" s="420"/>
      <c r="L25" s="535" t="str">
        <f ca="1">IF(OR(INDIRECT("'update Helper'!K"&amp;AG25)="",K25&lt;&gt;0,K26&lt;&gt;0),IF(IFERROR((K25/K26),"")="","",(K25/K26)),INDIRECT("'update Helper'!K"&amp;AG25)/100)</f>
        <v/>
      </c>
      <c r="M25" s="539"/>
      <c r="N25" s="537"/>
      <c r="O25" s="420"/>
      <c r="P25" s="535" t="str">
        <f ca="1">IF(OR(INDIRECT("'update Helper'!K"&amp;AG25+1)="",O25&lt;&gt;0,O26&lt;&gt;0),IF(IFERROR((O25/O26),"")="","",(O25/O26)),INDIRECT("'update Helper'!K"&amp;AG25+1)/100)</f>
        <v/>
      </c>
      <c r="Q25" s="539"/>
      <c r="R25" s="537"/>
      <c r="S25" s="420"/>
      <c r="T25" s="535" t="str">
        <f ca="1">IF(OR(INDIRECT("'update Helper'!K"&amp;AG25+2)="",S25&lt;&gt;0,S26&lt;&gt;0),IF(IFERROR((S25/S26),"")="","",(S25/S26)),INDIRECT("'update Helper'!K"&amp;AG25+2)/100)</f>
        <v/>
      </c>
      <c r="U25" s="539"/>
      <c r="V25" s="537"/>
      <c r="W25" s="420"/>
      <c r="X25" s="535" t="str">
        <f ca="1">IF(OR(INDIRECT("'update Helper'!K"&amp;AG25+3)="",W25&lt;&gt;0,W26&lt;&gt;0),IF(IFERROR((W25/W26),"")="","",(W25/W26)),INDIRECT("'update Helper'!K"&amp;AG25+3)/100)</f>
        <v/>
      </c>
      <c r="Y25" s="539"/>
      <c r="Z25" s="537"/>
      <c r="AA25" s="531"/>
      <c r="AB25" s="531"/>
      <c r="AC25" s="547"/>
      <c r="AD25" s="531"/>
      <c r="AE25" s="258" t="str">
        <f t="array" ref="AE25">IFERROR(IF(INDEX('Reference Records'!$D$15:$D$39,MATCH(LEFT(B25,255),LEFT('Reference Records'!$C$15:$C$39,255),0))=0,"",INDEX('Reference Records'!$D$15:$D$39,MATCH(LEFT(B25,255),LEFT('Reference Records'!$C$15:$C$39,255),0))),"")</f>
        <v/>
      </c>
      <c r="AF25" s="258" t="str">
        <f>B25&amp;C25</f>
        <v/>
      </c>
      <c r="AG25" s="221">
        <f ca="1">AG23+'update Helper'!$V$2</f>
        <v>308</v>
      </c>
      <c r="AH25" s="258">
        <f t="shared" ref="AH25" si="6">AH23+1</f>
        <v>232</v>
      </c>
      <c r="AI25" s="258" t="str">
        <f ca="1">IF(INDIRECT("'update Helper'!U"&amp;AH25)=0,"",IFERROR(VLOOKUP(INDIRECT("'update Helper'!O"&amp;AH25),'Account Role'!A$1:B$11,2,0),IFERROR(VLOOKUP(INDIRECT("'update Helper'!U"&amp;AH25),'Overview - Section A'!J$25:P$90,7,0),"")))</f>
        <v/>
      </c>
    </row>
    <row r="26" spans="1:35" s="258" customFormat="1" ht="30" customHeight="1" x14ac:dyDescent="0.35">
      <c r="A26" s="549"/>
      <c r="B26" s="532"/>
      <c r="C26" s="532"/>
      <c r="D26" s="207"/>
      <c r="E26" s="510"/>
      <c r="F26" s="544"/>
      <c r="G26" s="532"/>
      <c r="H26" s="534"/>
      <c r="I26" s="542"/>
      <c r="J26" s="542"/>
      <c r="K26" s="207"/>
      <c r="L26" s="536"/>
      <c r="M26" s="540"/>
      <c r="N26" s="538"/>
      <c r="O26" s="207"/>
      <c r="P26" s="536"/>
      <c r="Q26" s="540"/>
      <c r="R26" s="538"/>
      <c r="S26" s="207"/>
      <c r="T26" s="536"/>
      <c r="U26" s="540"/>
      <c r="V26" s="538"/>
      <c r="W26" s="207"/>
      <c r="X26" s="536"/>
      <c r="Y26" s="540"/>
      <c r="Z26" s="538"/>
      <c r="AA26" s="532"/>
      <c r="AB26" s="532"/>
      <c r="AC26" s="532"/>
      <c r="AD26" s="532"/>
      <c r="AG26" s="221"/>
    </row>
    <row r="27" spans="1:35" s="258" customFormat="1" ht="30" customHeight="1" x14ac:dyDescent="0.35">
      <c r="A27" s="548">
        <v>10</v>
      </c>
      <c r="B27" s="531"/>
      <c r="C27" s="531"/>
      <c r="D27" s="419"/>
      <c r="E27" s="521" t="str">
        <f ca="1">IF(OR(INDIRECT("'update Helper'!D"&amp;AH27)="",D27&lt;&gt;0,D28&lt;&gt;0),IF(IFERROR((D27/D28),"")="","",(D27/D28)),INDIRECT("'update Helper'!D"&amp;AH27)/100)</f>
        <v/>
      </c>
      <c r="F27" s="543"/>
      <c r="G27" s="547"/>
      <c r="H27" s="533" t="str">
        <f>AE27</f>
        <v/>
      </c>
      <c r="I27" s="541"/>
      <c r="J27" s="541"/>
      <c r="K27" s="420"/>
      <c r="L27" s="535" t="str">
        <f ca="1">IF(OR(INDIRECT("'update Helper'!K"&amp;AG27)="",K27&lt;&gt;0,K28&lt;&gt;0),IF(IFERROR((K27/K28),"")="","",(K27/K28)),INDIRECT("'update Helper'!K"&amp;AG27)/100)</f>
        <v/>
      </c>
      <c r="M27" s="539"/>
      <c r="N27" s="537"/>
      <c r="O27" s="420"/>
      <c r="P27" s="535" t="str">
        <f ca="1">IF(OR(INDIRECT("'update Helper'!K"&amp;AG27+1)="",O27&lt;&gt;0,O28&lt;&gt;0),IF(IFERROR((O27/O28),"")="","",(O27/O28)),INDIRECT("'update Helper'!K"&amp;AG27+1)/100)</f>
        <v/>
      </c>
      <c r="Q27" s="539"/>
      <c r="R27" s="537"/>
      <c r="S27" s="420"/>
      <c r="T27" s="535" t="str">
        <f ca="1">IF(OR(INDIRECT("'update Helper'!K"&amp;AG27+2)="",S27&lt;&gt;0,S28&lt;&gt;0),IF(IFERROR((S27/S28),"")="","",(S27/S28)),INDIRECT("'update Helper'!K"&amp;AG27+2)/100)</f>
        <v/>
      </c>
      <c r="U27" s="539"/>
      <c r="V27" s="537"/>
      <c r="W27" s="420"/>
      <c r="X27" s="535" t="str">
        <f ca="1">IF(OR(INDIRECT("'update Helper'!K"&amp;AG27+3)="",W27&lt;&gt;0,W28&lt;&gt;0),IF(IFERROR((W27/W28),"")="","",(W27/W28)),INDIRECT("'update Helper'!K"&amp;AG27+3)/100)</f>
        <v/>
      </c>
      <c r="Y27" s="539"/>
      <c r="Z27" s="537"/>
      <c r="AA27" s="531"/>
      <c r="AB27" s="531"/>
      <c r="AC27" s="547"/>
      <c r="AD27" s="531"/>
      <c r="AE27" s="258" t="str">
        <f t="array" ref="AE27">IFERROR(IF(INDEX('Reference Records'!$D$15:$D$39,MATCH(LEFT(B27,255),LEFT('Reference Records'!$C$15:$C$39,255),0))=0,"",INDEX('Reference Records'!$D$15:$D$39,MATCH(LEFT(B27,255),LEFT('Reference Records'!$C$15:$C$39,255),0))),"")</f>
        <v/>
      </c>
      <c r="AF27" s="258" t="str">
        <f>B27&amp;C27</f>
        <v/>
      </c>
      <c r="AG27" s="221">
        <f ca="1">AG25+'update Helper'!$V$2</f>
        <v>314</v>
      </c>
      <c r="AH27" s="258">
        <f t="shared" ref="AH27" si="7">AH25+1</f>
        <v>233</v>
      </c>
      <c r="AI27" s="258" t="str">
        <f ca="1">IF(INDIRECT("'update Helper'!U"&amp;AH27)=0,"",IFERROR(VLOOKUP(INDIRECT("'update Helper'!O"&amp;AH27),'Account Role'!A$1:B$11,2,0),IFERROR(VLOOKUP(INDIRECT("'update Helper'!U"&amp;AH27),'Overview - Section A'!J$25:P$90,7,0),"")))</f>
        <v/>
      </c>
    </row>
    <row r="28" spans="1:35" s="258" customFormat="1" ht="30" customHeight="1" x14ac:dyDescent="0.35">
      <c r="A28" s="549"/>
      <c r="B28" s="532"/>
      <c r="C28" s="532"/>
      <c r="D28" s="207"/>
      <c r="E28" s="510"/>
      <c r="F28" s="544"/>
      <c r="G28" s="532"/>
      <c r="H28" s="534"/>
      <c r="I28" s="542"/>
      <c r="J28" s="542"/>
      <c r="K28" s="207"/>
      <c r="L28" s="536"/>
      <c r="M28" s="540"/>
      <c r="N28" s="538"/>
      <c r="O28" s="207"/>
      <c r="P28" s="536"/>
      <c r="Q28" s="540"/>
      <c r="R28" s="538"/>
      <c r="S28" s="207"/>
      <c r="T28" s="536"/>
      <c r="U28" s="540"/>
      <c r="V28" s="538"/>
      <c r="W28" s="207"/>
      <c r="X28" s="536"/>
      <c r="Y28" s="540"/>
      <c r="Z28" s="538"/>
      <c r="AA28" s="532"/>
      <c r="AB28" s="532"/>
      <c r="AC28" s="532"/>
      <c r="AD28" s="532"/>
      <c r="AG28" s="221"/>
    </row>
    <row r="29" spans="1:35" s="258" customFormat="1" ht="30" customHeight="1" x14ac:dyDescent="0.35">
      <c r="A29" s="548">
        <v>11</v>
      </c>
      <c r="B29" s="531"/>
      <c r="C29" s="531"/>
      <c r="D29" s="419"/>
      <c r="E29" s="521" t="str">
        <f ca="1">IF(OR(INDIRECT("'update Helper'!D"&amp;AH29)="",D29&lt;&gt;0,D30&lt;&gt;0),IF(IFERROR((D29/D30),"")="","",(D29/D30)),INDIRECT("'update Helper'!D"&amp;AH29)/100)</f>
        <v/>
      </c>
      <c r="F29" s="543"/>
      <c r="G29" s="547"/>
      <c r="H29" s="533" t="str">
        <f>AE29</f>
        <v/>
      </c>
      <c r="I29" s="541"/>
      <c r="J29" s="541"/>
      <c r="K29" s="420"/>
      <c r="L29" s="535" t="str">
        <f ca="1">IF(OR(INDIRECT("'update Helper'!K"&amp;AG29)="",K29&lt;&gt;0,K30&lt;&gt;0),IF(IFERROR((K29/K30),"")="","",(K29/K30)),INDIRECT("'update Helper'!K"&amp;AG29)/100)</f>
        <v/>
      </c>
      <c r="M29" s="539"/>
      <c r="N29" s="537"/>
      <c r="O29" s="420"/>
      <c r="P29" s="535" t="str">
        <f ca="1">IF(OR(INDIRECT("'update Helper'!K"&amp;AG29+1)="",O29&lt;&gt;0,O30&lt;&gt;0),IF(IFERROR((O29/O30),"")="","",(O29/O30)),INDIRECT("'update Helper'!K"&amp;AG29+1)/100)</f>
        <v/>
      </c>
      <c r="Q29" s="539"/>
      <c r="R29" s="537"/>
      <c r="S29" s="420"/>
      <c r="T29" s="535" t="str">
        <f ca="1">IF(OR(INDIRECT("'update Helper'!K"&amp;AG29+2)="",S29&lt;&gt;0,S30&lt;&gt;0),IF(IFERROR((S29/S30),"")="","",(S29/S30)),INDIRECT("'update Helper'!K"&amp;AG29+2)/100)</f>
        <v/>
      </c>
      <c r="U29" s="539"/>
      <c r="V29" s="537"/>
      <c r="W29" s="420"/>
      <c r="X29" s="535" t="str">
        <f ca="1">IF(OR(INDIRECT("'update Helper'!K"&amp;AG29+3)="",W29&lt;&gt;0,W30&lt;&gt;0),IF(IFERROR((W29/W30),"")="","",(W29/W30)),INDIRECT("'update Helper'!K"&amp;AG29+3)/100)</f>
        <v/>
      </c>
      <c r="Y29" s="539"/>
      <c r="Z29" s="537"/>
      <c r="AA29" s="531"/>
      <c r="AB29" s="531"/>
      <c r="AC29" s="547"/>
      <c r="AD29" s="531"/>
      <c r="AE29" s="258" t="str">
        <f t="array" ref="AE29">IFERROR(IF(INDEX('Reference Records'!$D$15:$D$39,MATCH(LEFT(B29,255),LEFT('Reference Records'!$C$15:$C$39,255),0))=0,"",INDEX('Reference Records'!$D$15:$D$39,MATCH(LEFT(B29,255),LEFT('Reference Records'!$C$15:$C$39,255),0))),"")</f>
        <v/>
      </c>
      <c r="AF29" s="258" t="str">
        <f>B29&amp;C29</f>
        <v/>
      </c>
      <c r="AG29" s="221">
        <f ca="1">AG27+'update Helper'!$V$2</f>
        <v>320</v>
      </c>
      <c r="AH29" s="258">
        <f t="shared" ref="AH29" si="8">AH27+1</f>
        <v>234</v>
      </c>
      <c r="AI29" s="258" t="str">
        <f ca="1">IF(INDIRECT("'update Helper'!U"&amp;AH29)=0,"",IFERROR(VLOOKUP(INDIRECT("'update Helper'!O"&amp;AH29),'Account Role'!A$1:B$11,2,0),IFERROR(VLOOKUP(INDIRECT("'update Helper'!U"&amp;AH29),'Overview - Section A'!J$25:P$90,7,0),"")))</f>
        <v/>
      </c>
    </row>
    <row r="30" spans="1:35" s="258" customFormat="1" ht="30" customHeight="1" x14ac:dyDescent="0.35">
      <c r="A30" s="549"/>
      <c r="B30" s="532"/>
      <c r="C30" s="532"/>
      <c r="D30" s="207"/>
      <c r="E30" s="510"/>
      <c r="F30" s="544"/>
      <c r="G30" s="532"/>
      <c r="H30" s="534"/>
      <c r="I30" s="542"/>
      <c r="J30" s="542"/>
      <c r="K30" s="207"/>
      <c r="L30" s="536"/>
      <c r="M30" s="540"/>
      <c r="N30" s="538"/>
      <c r="O30" s="207"/>
      <c r="P30" s="536"/>
      <c r="Q30" s="540"/>
      <c r="R30" s="538"/>
      <c r="S30" s="207"/>
      <c r="T30" s="536"/>
      <c r="U30" s="540"/>
      <c r="V30" s="538"/>
      <c r="W30" s="207"/>
      <c r="X30" s="536"/>
      <c r="Y30" s="540"/>
      <c r="Z30" s="538"/>
      <c r="AA30" s="532"/>
      <c r="AB30" s="532"/>
      <c r="AC30" s="532"/>
      <c r="AD30" s="532"/>
      <c r="AG30" s="221"/>
    </row>
    <row r="31" spans="1:35" s="258" customFormat="1" ht="30" customHeight="1" x14ac:dyDescent="0.35">
      <c r="A31" s="548">
        <v>12</v>
      </c>
      <c r="B31" s="531"/>
      <c r="C31" s="531"/>
      <c r="D31" s="419"/>
      <c r="E31" s="521" t="str">
        <f ca="1">IF(OR(INDIRECT("'update Helper'!D"&amp;AH31)="",D31&lt;&gt;0,D32&lt;&gt;0),IF(IFERROR((D31/D32),"")="","",(D31/D32)),INDIRECT("'update Helper'!D"&amp;AH31)/100)</f>
        <v/>
      </c>
      <c r="F31" s="543"/>
      <c r="G31" s="547"/>
      <c r="H31" s="533" t="str">
        <f>AE31</f>
        <v/>
      </c>
      <c r="I31" s="541"/>
      <c r="J31" s="541"/>
      <c r="K31" s="420"/>
      <c r="L31" s="535" t="str">
        <f ca="1">IF(OR(INDIRECT("'update Helper'!K"&amp;AG31)="",K31&lt;&gt;0,K32&lt;&gt;0),IF(IFERROR((K31/K32),"")="","",(K31/K32)),INDIRECT("'update Helper'!K"&amp;AG31)/100)</f>
        <v/>
      </c>
      <c r="M31" s="539"/>
      <c r="N31" s="537"/>
      <c r="O31" s="420"/>
      <c r="P31" s="535" t="str">
        <f ca="1">IF(OR(INDIRECT("'update Helper'!K"&amp;AG31+1)="",O31&lt;&gt;0,O32&lt;&gt;0),IF(IFERROR((O31/O32),"")="","",(O31/O32)),INDIRECT("'update Helper'!K"&amp;AG31+1)/100)</f>
        <v/>
      </c>
      <c r="Q31" s="539"/>
      <c r="R31" s="537"/>
      <c r="S31" s="420"/>
      <c r="T31" s="535" t="str">
        <f ca="1">IF(OR(INDIRECT("'update Helper'!K"&amp;AG31+2)="",S31&lt;&gt;0,S32&lt;&gt;0),IF(IFERROR((S31/S32),"")="","",(S31/S32)),INDIRECT("'update Helper'!K"&amp;AG31+2)/100)</f>
        <v/>
      </c>
      <c r="U31" s="539"/>
      <c r="V31" s="537"/>
      <c r="W31" s="420"/>
      <c r="X31" s="535" t="str">
        <f ca="1">IF(OR(INDIRECT("'update Helper'!K"&amp;AG31+3)="",W31&lt;&gt;0,W32&lt;&gt;0),IF(IFERROR((W31/W32),"")="","",(W31/W32)),INDIRECT("'update Helper'!K"&amp;AG31+3)/100)</f>
        <v/>
      </c>
      <c r="Y31" s="539"/>
      <c r="Z31" s="537"/>
      <c r="AA31" s="531"/>
      <c r="AB31" s="531"/>
      <c r="AC31" s="547"/>
      <c r="AD31" s="531"/>
      <c r="AE31" s="258" t="str">
        <f t="array" ref="AE31">IFERROR(IF(INDEX('Reference Records'!$D$15:$D$39,MATCH(LEFT(B31,255),LEFT('Reference Records'!$C$15:$C$39,255),0))=0,"",INDEX('Reference Records'!$D$15:$D$39,MATCH(LEFT(B31,255),LEFT('Reference Records'!$C$15:$C$39,255),0))),"")</f>
        <v/>
      </c>
      <c r="AF31" s="258" t="str">
        <f>B31&amp;C31</f>
        <v/>
      </c>
      <c r="AG31" s="221">
        <f ca="1">AG29+'update Helper'!$V$2</f>
        <v>326</v>
      </c>
      <c r="AH31" s="258">
        <f t="shared" ref="AH31" si="9">AH29+1</f>
        <v>235</v>
      </c>
      <c r="AI31" s="258" t="str">
        <f ca="1">IF(INDIRECT("'update Helper'!U"&amp;AH31)=0,"",IFERROR(VLOOKUP(INDIRECT("'update Helper'!O"&amp;AH31),'Account Role'!A$1:B$11,2,0),IFERROR(VLOOKUP(INDIRECT("'update Helper'!U"&amp;AH31),'Overview - Section A'!J$25:P$90,7,0),"")))</f>
        <v/>
      </c>
    </row>
    <row r="32" spans="1:35" s="258" customFormat="1" ht="30" customHeight="1" x14ac:dyDescent="0.35">
      <c r="A32" s="549"/>
      <c r="B32" s="532"/>
      <c r="C32" s="532"/>
      <c r="D32" s="207"/>
      <c r="E32" s="510"/>
      <c r="F32" s="544"/>
      <c r="G32" s="532"/>
      <c r="H32" s="534"/>
      <c r="I32" s="542"/>
      <c r="J32" s="542"/>
      <c r="K32" s="207"/>
      <c r="L32" s="536"/>
      <c r="M32" s="540"/>
      <c r="N32" s="538"/>
      <c r="O32" s="207"/>
      <c r="P32" s="536"/>
      <c r="Q32" s="540"/>
      <c r="R32" s="538"/>
      <c r="S32" s="207"/>
      <c r="T32" s="536"/>
      <c r="U32" s="540"/>
      <c r="V32" s="538"/>
      <c r="W32" s="207"/>
      <c r="X32" s="536"/>
      <c r="Y32" s="540"/>
      <c r="Z32" s="538"/>
      <c r="AA32" s="532"/>
      <c r="AB32" s="532"/>
      <c r="AC32" s="532"/>
      <c r="AD32" s="532"/>
      <c r="AG32" s="221"/>
    </row>
    <row r="33" spans="1:35" s="258" customFormat="1" ht="30" customHeight="1" x14ac:dyDescent="0.35">
      <c r="A33" s="548">
        <v>13</v>
      </c>
      <c r="B33" s="531"/>
      <c r="C33" s="531"/>
      <c r="D33" s="419"/>
      <c r="E33" s="521" t="str">
        <f ca="1">IF(OR(INDIRECT("'update Helper'!D"&amp;AH33)="",D33&lt;&gt;0,D34&lt;&gt;0),IF(IFERROR((D33/D34),"")="","",(D33/D34)),INDIRECT("'update Helper'!D"&amp;AH33)/100)</f>
        <v/>
      </c>
      <c r="F33" s="543"/>
      <c r="G33" s="547"/>
      <c r="H33" s="533" t="str">
        <f>AE33</f>
        <v/>
      </c>
      <c r="I33" s="541"/>
      <c r="J33" s="541"/>
      <c r="K33" s="420"/>
      <c r="L33" s="535" t="str">
        <f ca="1">IF(OR(INDIRECT("'update Helper'!K"&amp;AG33)="",K33&lt;&gt;0,K34&lt;&gt;0),IF(IFERROR((K33/K34),"")="","",(K33/K34)),INDIRECT("'update Helper'!K"&amp;AG33)/100)</f>
        <v/>
      </c>
      <c r="M33" s="539"/>
      <c r="N33" s="537"/>
      <c r="O33" s="420"/>
      <c r="P33" s="535" t="str">
        <f ca="1">IF(OR(INDIRECT("'update Helper'!K"&amp;AG33+1)="",O33&lt;&gt;0,O34&lt;&gt;0),IF(IFERROR((O33/O34),"")="","",(O33/O34)),INDIRECT("'update Helper'!K"&amp;AG33+1)/100)</f>
        <v/>
      </c>
      <c r="Q33" s="539"/>
      <c r="R33" s="537"/>
      <c r="S33" s="420"/>
      <c r="T33" s="535" t="str">
        <f ca="1">IF(OR(INDIRECT("'update Helper'!K"&amp;AG33+2)="",S33&lt;&gt;0,S34&lt;&gt;0),IF(IFERROR((S33/S34),"")="","",(S33/S34)),INDIRECT("'update Helper'!K"&amp;AG33+2)/100)</f>
        <v/>
      </c>
      <c r="U33" s="539"/>
      <c r="V33" s="537"/>
      <c r="W33" s="420"/>
      <c r="X33" s="535" t="str">
        <f ca="1">IF(OR(INDIRECT("'update Helper'!K"&amp;AG33+3)="",W33&lt;&gt;0,W34&lt;&gt;0),IF(IFERROR((W33/W34),"")="","",(W33/W34)),INDIRECT("'update Helper'!K"&amp;AG33+3)/100)</f>
        <v/>
      </c>
      <c r="Y33" s="539"/>
      <c r="Z33" s="537"/>
      <c r="AA33" s="531"/>
      <c r="AB33" s="531"/>
      <c r="AC33" s="547"/>
      <c r="AD33" s="531"/>
      <c r="AE33" s="258" t="str">
        <f t="array" ref="AE33">IFERROR(IF(INDEX('Reference Records'!$D$15:$D$39,MATCH(LEFT(B33,255),LEFT('Reference Records'!$C$15:$C$39,255),0))=0,"",INDEX('Reference Records'!$D$15:$D$39,MATCH(LEFT(B33,255),LEFT('Reference Records'!$C$15:$C$39,255),0))),"")</f>
        <v/>
      </c>
      <c r="AF33" s="258" t="str">
        <f>B33&amp;C33</f>
        <v/>
      </c>
      <c r="AG33" s="221">
        <f ca="1">AG31+'update Helper'!$V$2</f>
        <v>332</v>
      </c>
      <c r="AH33" s="258">
        <f t="shared" ref="AH33" si="10">AH31+1</f>
        <v>236</v>
      </c>
      <c r="AI33" s="258" t="str">
        <f ca="1">IF(INDIRECT("'update Helper'!U"&amp;AH33)=0,"",IFERROR(VLOOKUP(INDIRECT("'update Helper'!O"&amp;AH33),'Account Role'!A$1:B$11,2,0),IFERROR(VLOOKUP(INDIRECT("'update Helper'!U"&amp;AH33),'Overview - Section A'!J$25:P$90,7,0),"")))</f>
        <v/>
      </c>
    </row>
    <row r="34" spans="1:35" s="258" customFormat="1" ht="30" customHeight="1" x14ac:dyDescent="0.35">
      <c r="A34" s="549"/>
      <c r="B34" s="532"/>
      <c r="C34" s="532"/>
      <c r="D34" s="207"/>
      <c r="E34" s="510"/>
      <c r="F34" s="544"/>
      <c r="G34" s="532"/>
      <c r="H34" s="534"/>
      <c r="I34" s="542"/>
      <c r="J34" s="542"/>
      <c r="K34" s="207"/>
      <c r="L34" s="536"/>
      <c r="M34" s="540"/>
      <c r="N34" s="538"/>
      <c r="O34" s="207"/>
      <c r="P34" s="536"/>
      <c r="Q34" s="540"/>
      <c r="R34" s="538"/>
      <c r="S34" s="207"/>
      <c r="T34" s="536"/>
      <c r="U34" s="540"/>
      <c r="V34" s="538"/>
      <c r="W34" s="207"/>
      <c r="X34" s="536"/>
      <c r="Y34" s="540"/>
      <c r="Z34" s="538"/>
      <c r="AA34" s="532"/>
      <c r="AB34" s="532"/>
      <c r="AC34" s="532"/>
      <c r="AD34" s="532"/>
      <c r="AG34" s="221"/>
    </row>
    <row r="35" spans="1:35" s="258" customFormat="1" ht="30" customHeight="1" x14ac:dyDescent="0.35">
      <c r="A35" s="548">
        <v>14</v>
      </c>
      <c r="B35" s="531"/>
      <c r="C35" s="531"/>
      <c r="D35" s="419"/>
      <c r="E35" s="521" t="str">
        <f ca="1">IF(OR(INDIRECT("'update Helper'!D"&amp;AH35)="",D35&lt;&gt;0,D36&lt;&gt;0),IF(IFERROR((D35/D36),"")="","",(D35/D36)),INDIRECT("'update Helper'!D"&amp;AH35)/100)</f>
        <v/>
      </c>
      <c r="F35" s="543"/>
      <c r="G35" s="547"/>
      <c r="H35" s="533" t="str">
        <f>AE35</f>
        <v/>
      </c>
      <c r="I35" s="541"/>
      <c r="J35" s="541"/>
      <c r="K35" s="420"/>
      <c r="L35" s="535" t="str">
        <f ca="1">IF(OR(INDIRECT("'update Helper'!K"&amp;AG35)="",K35&lt;&gt;0,K36&lt;&gt;0),IF(IFERROR((K35/K36),"")="","",(K35/K36)),INDIRECT("'update Helper'!K"&amp;AG35)/100)</f>
        <v/>
      </c>
      <c r="M35" s="539"/>
      <c r="N35" s="537"/>
      <c r="O35" s="420"/>
      <c r="P35" s="535" t="str">
        <f ca="1">IF(OR(INDIRECT("'update Helper'!K"&amp;AG35+1)="",O35&lt;&gt;0,O36&lt;&gt;0),IF(IFERROR((O35/O36),"")="","",(O35/O36)),INDIRECT("'update Helper'!K"&amp;AG35+1)/100)</f>
        <v/>
      </c>
      <c r="Q35" s="539"/>
      <c r="R35" s="537"/>
      <c r="S35" s="420"/>
      <c r="T35" s="535" t="str">
        <f ca="1">IF(OR(INDIRECT("'update Helper'!K"&amp;AG35+2)="",S35&lt;&gt;0,S36&lt;&gt;0),IF(IFERROR((S35/S36),"")="","",(S35/S36)),INDIRECT("'update Helper'!K"&amp;AG35+2)/100)</f>
        <v/>
      </c>
      <c r="U35" s="539"/>
      <c r="V35" s="537"/>
      <c r="W35" s="420"/>
      <c r="X35" s="535" t="str">
        <f ca="1">IF(OR(INDIRECT("'update Helper'!K"&amp;AG35+3)="",W35&lt;&gt;0,W36&lt;&gt;0),IF(IFERROR((W35/W36),"")="","",(W35/W36)),INDIRECT("'update Helper'!K"&amp;AG35+3)/100)</f>
        <v/>
      </c>
      <c r="Y35" s="539"/>
      <c r="Z35" s="537"/>
      <c r="AA35" s="531"/>
      <c r="AB35" s="531"/>
      <c r="AC35" s="547"/>
      <c r="AD35" s="531"/>
      <c r="AE35" s="258" t="str">
        <f t="array" ref="AE35">IFERROR(IF(INDEX('Reference Records'!$D$15:$D$39,MATCH(LEFT(B35,255),LEFT('Reference Records'!$C$15:$C$39,255),0))=0,"",INDEX('Reference Records'!$D$15:$D$39,MATCH(LEFT(B35,255),LEFT('Reference Records'!$C$15:$C$39,255),0))),"")</f>
        <v/>
      </c>
      <c r="AF35" s="258" t="str">
        <f>B35&amp;C35</f>
        <v/>
      </c>
      <c r="AG35" s="221">
        <f ca="1">AG33+'update Helper'!$V$2</f>
        <v>338</v>
      </c>
      <c r="AH35" s="258">
        <f t="shared" ref="AH35" si="11">AH33+1</f>
        <v>237</v>
      </c>
      <c r="AI35" s="258" t="str">
        <f ca="1">IF(INDIRECT("'update Helper'!U"&amp;AH35)=0,"",IFERROR(VLOOKUP(INDIRECT("'update Helper'!O"&amp;AH35),'Account Role'!A$1:B$11,2,0),IFERROR(VLOOKUP(INDIRECT("'update Helper'!U"&amp;AH35),'Overview - Section A'!J$25:P$90,7,0),"")))</f>
        <v/>
      </c>
    </row>
    <row r="36" spans="1:35" s="258" customFormat="1" ht="30" customHeight="1" x14ac:dyDescent="0.35">
      <c r="A36" s="549"/>
      <c r="B36" s="532"/>
      <c r="C36" s="532"/>
      <c r="D36" s="207"/>
      <c r="E36" s="510"/>
      <c r="F36" s="544"/>
      <c r="G36" s="532"/>
      <c r="H36" s="534"/>
      <c r="I36" s="542"/>
      <c r="J36" s="542"/>
      <c r="K36" s="207"/>
      <c r="L36" s="536"/>
      <c r="M36" s="540"/>
      <c r="N36" s="538"/>
      <c r="O36" s="207"/>
      <c r="P36" s="536"/>
      <c r="Q36" s="540"/>
      <c r="R36" s="538"/>
      <c r="S36" s="207"/>
      <c r="T36" s="536"/>
      <c r="U36" s="540"/>
      <c r="V36" s="538"/>
      <c r="W36" s="207"/>
      <c r="X36" s="536"/>
      <c r="Y36" s="540"/>
      <c r="Z36" s="538"/>
      <c r="AA36" s="532"/>
      <c r="AB36" s="532"/>
      <c r="AC36" s="532"/>
      <c r="AD36" s="532"/>
      <c r="AG36" s="221"/>
    </row>
    <row r="37" spans="1:35" s="258" customFormat="1" ht="30" customHeight="1" x14ac:dyDescent="0.35">
      <c r="A37" s="548">
        <v>15</v>
      </c>
      <c r="B37" s="531"/>
      <c r="C37" s="531"/>
      <c r="D37" s="419"/>
      <c r="E37" s="521" t="str">
        <f ca="1">IF(OR(INDIRECT("'update Helper'!D"&amp;AH37)="",D37&lt;&gt;0,D38&lt;&gt;0),IF(IFERROR((D37/D38),"")="","",(D37/D38)),INDIRECT("'update Helper'!D"&amp;AH37)/100)</f>
        <v/>
      </c>
      <c r="F37" s="543"/>
      <c r="G37" s="547"/>
      <c r="H37" s="533" t="str">
        <f>AE37</f>
        <v/>
      </c>
      <c r="I37" s="541"/>
      <c r="J37" s="541"/>
      <c r="K37" s="420"/>
      <c r="L37" s="535" t="str">
        <f ca="1">IF(OR(INDIRECT("'update Helper'!K"&amp;AG37)="",K37&lt;&gt;0,K38&lt;&gt;0),IF(IFERROR((K37/K38),"")="","",(K37/K38)),INDIRECT("'update Helper'!K"&amp;AG37)/100)</f>
        <v/>
      </c>
      <c r="M37" s="539"/>
      <c r="N37" s="537"/>
      <c r="O37" s="420"/>
      <c r="P37" s="535" t="str">
        <f ca="1">IF(OR(INDIRECT("'update Helper'!K"&amp;AG37+1)="",O37&lt;&gt;0,O38&lt;&gt;0),IF(IFERROR((O37/O38),"")="","",(O37/O38)),INDIRECT("'update Helper'!K"&amp;AG37+1)/100)</f>
        <v/>
      </c>
      <c r="Q37" s="539"/>
      <c r="R37" s="537"/>
      <c r="S37" s="420"/>
      <c r="T37" s="535" t="str">
        <f ca="1">IF(OR(INDIRECT("'update Helper'!K"&amp;AG37+2)="",S37&lt;&gt;0,S38&lt;&gt;0),IF(IFERROR((S37/S38),"")="","",(S37/S38)),INDIRECT("'update Helper'!K"&amp;AG37+2)/100)</f>
        <v/>
      </c>
      <c r="U37" s="539"/>
      <c r="V37" s="537"/>
      <c r="W37" s="420"/>
      <c r="X37" s="535" t="str">
        <f ca="1">IF(OR(INDIRECT("'update Helper'!K"&amp;AG37+3)="",W37&lt;&gt;0,W38&lt;&gt;0),IF(IFERROR((W37/W38),"")="","",(W37/W38)),INDIRECT("'update Helper'!K"&amp;AG37+3)/100)</f>
        <v/>
      </c>
      <c r="Y37" s="539"/>
      <c r="Z37" s="537"/>
      <c r="AA37" s="531"/>
      <c r="AB37" s="531"/>
      <c r="AC37" s="547"/>
      <c r="AD37" s="531"/>
      <c r="AE37" s="258" t="str">
        <f t="array" ref="AE37">IFERROR(IF(INDEX('Reference Records'!$D$15:$D$39,MATCH(LEFT(B37,255),LEFT('Reference Records'!$C$15:$C$39,255),0))=0,"",INDEX('Reference Records'!$D$15:$D$39,MATCH(LEFT(B37,255),LEFT('Reference Records'!$C$15:$C$39,255),0))),"")</f>
        <v/>
      </c>
      <c r="AF37" s="258" t="str">
        <f>B37&amp;C37</f>
        <v/>
      </c>
      <c r="AG37" s="221">
        <f ca="1">AG35+'update Helper'!$V$2</f>
        <v>344</v>
      </c>
      <c r="AH37" s="258">
        <f t="shared" ref="AH37" si="12">AH35+1</f>
        <v>238</v>
      </c>
      <c r="AI37" s="258" t="str">
        <f ca="1">IF(INDIRECT("'update Helper'!U"&amp;AH37)=0,"",IFERROR(VLOOKUP(INDIRECT("'update Helper'!O"&amp;AH37),'Account Role'!A$1:B$11,2,0),IFERROR(VLOOKUP(INDIRECT("'update Helper'!U"&amp;AH37),'Overview - Section A'!J$25:P$90,7,0),"")))</f>
        <v/>
      </c>
    </row>
    <row r="38" spans="1:35" s="258" customFormat="1" ht="30" customHeight="1" x14ac:dyDescent="0.35">
      <c r="A38" s="549"/>
      <c r="B38" s="532"/>
      <c r="C38" s="532"/>
      <c r="D38" s="207"/>
      <c r="E38" s="510"/>
      <c r="F38" s="544"/>
      <c r="G38" s="532"/>
      <c r="H38" s="534"/>
      <c r="I38" s="542"/>
      <c r="J38" s="542"/>
      <c r="K38" s="207"/>
      <c r="L38" s="536"/>
      <c r="M38" s="540"/>
      <c r="N38" s="538"/>
      <c r="O38" s="207"/>
      <c r="P38" s="536"/>
      <c r="Q38" s="540"/>
      <c r="R38" s="538"/>
      <c r="S38" s="207"/>
      <c r="T38" s="536"/>
      <c r="U38" s="540"/>
      <c r="V38" s="538"/>
      <c r="W38" s="207"/>
      <c r="X38" s="536"/>
      <c r="Y38" s="540"/>
      <c r="Z38" s="538"/>
      <c r="AA38" s="532"/>
      <c r="AB38" s="532"/>
      <c r="AC38" s="532"/>
      <c r="AD38" s="532"/>
      <c r="AG38" s="221"/>
    </row>
    <row r="39" spans="1:35" ht="30" customHeight="1" x14ac:dyDescent="0.35"/>
    <row r="40" spans="1:35" ht="30" customHeight="1" x14ac:dyDescent="0.35"/>
    <row r="41" spans="1:35" ht="30" customHeight="1" x14ac:dyDescent="0.35"/>
    <row r="42" spans="1:35" ht="30" customHeight="1" x14ac:dyDescent="0.35"/>
    <row r="43" spans="1:35" ht="30" customHeight="1" x14ac:dyDescent="0.35"/>
    <row r="44" spans="1:35" ht="30" customHeight="1" x14ac:dyDescent="0.35"/>
    <row r="45" spans="1:35" ht="30" customHeight="1" x14ac:dyDescent="0.35"/>
    <row r="46" spans="1:35" ht="30" customHeight="1" x14ac:dyDescent="0.35"/>
    <row r="47" spans="1:35" ht="30" customHeight="1" x14ac:dyDescent="0.35"/>
    <row r="48" spans="1:35" ht="30" customHeight="1" x14ac:dyDescent="0.35"/>
    <row r="49" ht="30" customHeight="1" x14ac:dyDescent="0.35"/>
    <row r="50" ht="30" customHeight="1" x14ac:dyDescent="0.35"/>
    <row r="51" ht="30" customHeight="1" x14ac:dyDescent="0.35"/>
    <row r="52" ht="30" customHeight="1" x14ac:dyDescent="0.35"/>
    <row r="53" ht="30" customHeight="1" x14ac:dyDescent="0.35"/>
    <row r="54" ht="30" customHeight="1" x14ac:dyDescent="0.35"/>
    <row r="55" ht="30" customHeight="1" x14ac:dyDescent="0.35"/>
    <row r="56" ht="30" customHeight="1" x14ac:dyDescent="0.35"/>
    <row r="57" ht="30" customHeight="1" x14ac:dyDescent="0.35"/>
    <row r="58" ht="30" customHeight="1" x14ac:dyDescent="0.35"/>
    <row r="59" ht="30" customHeight="1" x14ac:dyDescent="0.35"/>
    <row r="60" ht="30" customHeight="1" x14ac:dyDescent="0.35"/>
    <row r="61" ht="30" customHeight="1" x14ac:dyDescent="0.35"/>
    <row r="62" ht="30" customHeight="1" x14ac:dyDescent="0.35"/>
    <row r="63" ht="30" customHeight="1" x14ac:dyDescent="0.35"/>
    <row r="64" ht="30" customHeight="1" x14ac:dyDescent="0.35"/>
    <row r="65" ht="30" customHeight="1" x14ac:dyDescent="0.35"/>
    <row r="66" ht="30" customHeight="1" x14ac:dyDescent="0.35"/>
    <row r="67" ht="30" customHeight="1" x14ac:dyDescent="0.35"/>
    <row r="68" ht="30" customHeight="1" x14ac:dyDescent="0.35"/>
    <row r="69" ht="30" customHeight="1" x14ac:dyDescent="0.35"/>
    <row r="70" ht="30" customHeight="1" x14ac:dyDescent="0.35"/>
    <row r="71" ht="30" customHeight="1" x14ac:dyDescent="0.35"/>
    <row r="72" ht="30" customHeight="1" x14ac:dyDescent="0.35"/>
    <row r="73" ht="30" customHeight="1" x14ac:dyDescent="0.35"/>
    <row r="74" ht="30" customHeight="1" x14ac:dyDescent="0.35"/>
    <row r="75" ht="30" customHeight="1" x14ac:dyDescent="0.35"/>
    <row r="76" ht="30" customHeight="1" x14ac:dyDescent="0.35"/>
    <row r="77" ht="30" customHeight="1" x14ac:dyDescent="0.35"/>
    <row r="78" ht="30" customHeight="1" x14ac:dyDescent="0.35"/>
    <row r="79" ht="30" customHeight="1" x14ac:dyDescent="0.35"/>
    <row r="80" ht="30" customHeight="1" x14ac:dyDescent="0.35"/>
    <row r="81" ht="30" customHeight="1" x14ac:dyDescent="0.35"/>
    <row r="82" ht="30" customHeight="1" x14ac:dyDescent="0.35"/>
    <row r="83" ht="30" customHeight="1" x14ac:dyDescent="0.35"/>
    <row r="84" ht="30" customHeight="1" x14ac:dyDescent="0.35"/>
    <row r="85" ht="30" customHeight="1" x14ac:dyDescent="0.35"/>
    <row r="86" ht="30" customHeight="1" x14ac:dyDescent="0.35"/>
    <row r="87" ht="30" customHeight="1" x14ac:dyDescent="0.35"/>
    <row r="88" ht="30" customHeight="1" x14ac:dyDescent="0.35"/>
    <row r="89" ht="30" customHeight="1" x14ac:dyDescent="0.35"/>
    <row r="90" ht="30" customHeight="1" x14ac:dyDescent="0.35"/>
    <row r="91" ht="30" customHeight="1" x14ac:dyDescent="0.35"/>
    <row r="92" ht="30" customHeight="1" x14ac:dyDescent="0.35"/>
    <row r="93" ht="30" customHeight="1" x14ac:dyDescent="0.35"/>
    <row r="94" ht="30" customHeight="1" x14ac:dyDescent="0.35"/>
    <row r="95" ht="30" customHeight="1" x14ac:dyDescent="0.35"/>
    <row r="96" ht="30" customHeight="1" x14ac:dyDescent="0.35"/>
    <row r="97" ht="30" customHeight="1" x14ac:dyDescent="0.35"/>
    <row r="98" ht="30" customHeight="1" x14ac:dyDescent="0.35"/>
    <row r="99" ht="30" customHeight="1" x14ac:dyDescent="0.35"/>
    <row r="100" ht="30" customHeight="1" x14ac:dyDescent="0.35"/>
  </sheetData>
  <sheetProtection password="FB8C" sheet="1" objects="1" scenarios="1" formatCells="0" formatColumns="0" formatRows="0"/>
  <mergeCells count="381">
    <mergeCell ref="Y37:Y38"/>
    <mergeCell ref="Z37:Z38"/>
    <mergeCell ref="AA35:AA36"/>
    <mergeCell ref="AB35:AB36"/>
    <mergeCell ref="AC35:AC36"/>
    <mergeCell ref="AD35:AD36"/>
    <mergeCell ref="AD37:AD38"/>
    <mergeCell ref="A37:A38"/>
    <mergeCell ref="B37:B38"/>
    <mergeCell ref="C37:C38"/>
    <mergeCell ref="E37:E38"/>
    <mergeCell ref="F37:F38"/>
    <mergeCell ref="G37:G38"/>
    <mergeCell ref="H37:H38"/>
    <mergeCell ref="I37:I38"/>
    <mergeCell ref="J37:J38"/>
    <mergeCell ref="L37:L38"/>
    <mergeCell ref="M37:M38"/>
    <mergeCell ref="N37:N38"/>
    <mergeCell ref="P37:P38"/>
    <mergeCell ref="Q37:Q38"/>
    <mergeCell ref="R37:R38"/>
    <mergeCell ref="AA37:AA38"/>
    <mergeCell ref="AB37:AB38"/>
    <mergeCell ref="AC37:AC38"/>
    <mergeCell ref="T37:T38"/>
    <mergeCell ref="U37:U38"/>
    <mergeCell ref="V37:V38"/>
    <mergeCell ref="X37:X38"/>
    <mergeCell ref="AC33:AC34"/>
    <mergeCell ref="AD33:AD34"/>
    <mergeCell ref="A35:A36"/>
    <mergeCell ref="B35:B36"/>
    <mergeCell ref="C35:C36"/>
    <mergeCell ref="E35:E36"/>
    <mergeCell ref="F35:F36"/>
    <mergeCell ref="G35:G36"/>
    <mergeCell ref="H35:H36"/>
    <mergeCell ref="I35:I36"/>
    <mergeCell ref="J35:J36"/>
    <mergeCell ref="L35:L36"/>
    <mergeCell ref="M35:M36"/>
    <mergeCell ref="N35:N36"/>
    <mergeCell ref="P35:P36"/>
    <mergeCell ref="Q35:Q36"/>
    <mergeCell ref="R35:R36"/>
    <mergeCell ref="T35:T36"/>
    <mergeCell ref="U35:U36"/>
    <mergeCell ref="V35:V36"/>
    <mergeCell ref="X35:X36"/>
    <mergeCell ref="Y35:Y36"/>
    <mergeCell ref="Z35:Z36"/>
    <mergeCell ref="A33:A34"/>
    <mergeCell ref="B33:B34"/>
    <mergeCell ref="C33:C34"/>
    <mergeCell ref="E33:E34"/>
    <mergeCell ref="F33:F34"/>
    <mergeCell ref="G33:G34"/>
    <mergeCell ref="H33:H34"/>
    <mergeCell ref="I33:I34"/>
    <mergeCell ref="J33:J34"/>
    <mergeCell ref="L33:L34"/>
    <mergeCell ref="M33:M34"/>
    <mergeCell ref="N33:N34"/>
    <mergeCell ref="P33:P34"/>
    <mergeCell ref="Q33:Q34"/>
    <mergeCell ref="R33:R34"/>
    <mergeCell ref="T33:T34"/>
    <mergeCell ref="U33:U34"/>
    <mergeCell ref="V33:V34"/>
    <mergeCell ref="X33:X34"/>
    <mergeCell ref="Y33:Y34"/>
    <mergeCell ref="Z33:Z34"/>
    <mergeCell ref="AA33:AA34"/>
    <mergeCell ref="AB33:AB34"/>
    <mergeCell ref="U31:U32"/>
    <mergeCell ref="V31:V32"/>
    <mergeCell ref="X31:X32"/>
    <mergeCell ref="Y31:Y32"/>
    <mergeCell ref="Z31:Z32"/>
    <mergeCell ref="AA31:AA32"/>
    <mergeCell ref="AB31:AB32"/>
    <mergeCell ref="AC31:AC32"/>
    <mergeCell ref="AD31:AD32"/>
    <mergeCell ref="X29:X30"/>
    <mergeCell ref="Y29:Y30"/>
    <mergeCell ref="Z29:Z30"/>
    <mergeCell ref="AA29:AA30"/>
    <mergeCell ref="AB29:AB30"/>
    <mergeCell ref="AC29:AC30"/>
    <mergeCell ref="AD29:AD30"/>
    <mergeCell ref="A31:A32"/>
    <mergeCell ref="B31:B32"/>
    <mergeCell ref="C31:C32"/>
    <mergeCell ref="E31:E32"/>
    <mergeCell ref="F31:F32"/>
    <mergeCell ref="G31:G32"/>
    <mergeCell ref="H31:H32"/>
    <mergeCell ref="I31:I32"/>
    <mergeCell ref="J31:J32"/>
    <mergeCell ref="L31:L32"/>
    <mergeCell ref="M31:M32"/>
    <mergeCell ref="N31:N32"/>
    <mergeCell ref="P31:P32"/>
    <mergeCell ref="Q31:Q32"/>
    <mergeCell ref="R31:R32"/>
    <mergeCell ref="T31:T32"/>
    <mergeCell ref="L29:L30"/>
    <mergeCell ref="M29:M30"/>
    <mergeCell ref="N29:N30"/>
    <mergeCell ref="P29:P30"/>
    <mergeCell ref="Q29:Q30"/>
    <mergeCell ref="R29:R30"/>
    <mergeCell ref="T29:T30"/>
    <mergeCell ref="U29:U30"/>
    <mergeCell ref="V29:V30"/>
    <mergeCell ref="A29:A30"/>
    <mergeCell ref="B29:B30"/>
    <mergeCell ref="C29:C30"/>
    <mergeCell ref="E29:E30"/>
    <mergeCell ref="F29:F30"/>
    <mergeCell ref="G29:G30"/>
    <mergeCell ref="H29:H30"/>
    <mergeCell ref="I29:I30"/>
    <mergeCell ref="J29:J30"/>
    <mergeCell ref="AB27:AB28"/>
    <mergeCell ref="AC27:AC28"/>
    <mergeCell ref="AD27:AD28"/>
    <mergeCell ref="Y25:Y26"/>
    <mergeCell ref="Z25:Z26"/>
    <mergeCell ref="AA25:AA26"/>
    <mergeCell ref="AB25:AB26"/>
    <mergeCell ref="AC25:AC26"/>
    <mergeCell ref="AD25:AD26"/>
    <mergeCell ref="A27:A28"/>
    <mergeCell ref="B27:B28"/>
    <mergeCell ref="C27:C28"/>
    <mergeCell ref="E27:E28"/>
    <mergeCell ref="F27:F28"/>
    <mergeCell ref="G27:G28"/>
    <mergeCell ref="H27:H28"/>
    <mergeCell ref="I27:I28"/>
    <mergeCell ref="J27:J28"/>
    <mergeCell ref="L27:L28"/>
    <mergeCell ref="M27:M28"/>
    <mergeCell ref="N27:N28"/>
    <mergeCell ref="P27:P28"/>
    <mergeCell ref="Q27:Q28"/>
    <mergeCell ref="R27:R28"/>
    <mergeCell ref="T27:T28"/>
    <mergeCell ref="U27:U28"/>
    <mergeCell ref="AA23:AA24"/>
    <mergeCell ref="V27:V28"/>
    <mergeCell ref="X27:X28"/>
    <mergeCell ref="Y27:Y28"/>
    <mergeCell ref="Z27:Z28"/>
    <mergeCell ref="AA27:AA28"/>
    <mergeCell ref="AB23:AB24"/>
    <mergeCell ref="AC23:AC24"/>
    <mergeCell ref="AD23:AD24"/>
    <mergeCell ref="A25:A26"/>
    <mergeCell ref="B25:B26"/>
    <mergeCell ref="C25:C26"/>
    <mergeCell ref="E25:E26"/>
    <mergeCell ref="F25:F26"/>
    <mergeCell ref="G25:G26"/>
    <mergeCell ref="H25:H26"/>
    <mergeCell ref="I25:I26"/>
    <mergeCell ref="J25:J26"/>
    <mergeCell ref="L25:L26"/>
    <mergeCell ref="M25:M26"/>
    <mergeCell ref="N25:N26"/>
    <mergeCell ref="P25:P26"/>
    <mergeCell ref="Q25:Q26"/>
    <mergeCell ref="R25:R26"/>
    <mergeCell ref="T25:T26"/>
    <mergeCell ref="U25:U26"/>
    <mergeCell ref="V25:V26"/>
    <mergeCell ref="X25:X26"/>
    <mergeCell ref="AC21:AC22"/>
    <mergeCell ref="AD21:AD22"/>
    <mergeCell ref="A23:A24"/>
    <mergeCell ref="B23:B24"/>
    <mergeCell ref="C23:C24"/>
    <mergeCell ref="E23:E24"/>
    <mergeCell ref="F23:F24"/>
    <mergeCell ref="G23:G24"/>
    <mergeCell ref="H23:H24"/>
    <mergeCell ref="I23:I24"/>
    <mergeCell ref="J23:J24"/>
    <mergeCell ref="L23:L24"/>
    <mergeCell ref="M23:M24"/>
    <mergeCell ref="N23:N24"/>
    <mergeCell ref="P23:P24"/>
    <mergeCell ref="Q23:Q24"/>
    <mergeCell ref="R23:R24"/>
    <mergeCell ref="T23:T24"/>
    <mergeCell ref="U23:U24"/>
    <mergeCell ref="V23:V24"/>
    <mergeCell ref="X23:X24"/>
    <mergeCell ref="Y23:Y24"/>
    <mergeCell ref="Z23:Z24"/>
    <mergeCell ref="A21:A22"/>
    <mergeCell ref="B21:B22"/>
    <mergeCell ref="C21:C22"/>
    <mergeCell ref="E21:E22"/>
    <mergeCell ref="F21:F22"/>
    <mergeCell ref="G21:G22"/>
    <mergeCell ref="H21:H22"/>
    <mergeCell ref="I21:I22"/>
    <mergeCell ref="J21:J22"/>
    <mergeCell ref="L21:L22"/>
    <mergeCell ref="M21:M22"/>
    <mergeCell ref="N21:N22"/>
    <mergeCell ref="P21:P22"/>
    <mergeCell ref="Q21:Q22"/>
    <mergeCell ref="R21:R22"/>
    <mergeCell ref="T21:T22"/>
    <mergeCell ref="U21:U22"/>
    <mergeCell ref="V21:V22"/>
    <mergeCell ref="X21:X22"/>
    <mergeCell ref="Y21:Y22"/>
    <mergeCell ref="Z21:Z22"/>
    <mergeCell ref="AA21:AA22"/>
    <mergeCell ref="AB21:AB22"/>
    <mergeCell ref="U19:U20"/>
    <mergeCell ref="V19:V20"/>
    <mergeCell ref="X19:X20"/>
    <mergeCell ref="Y19:Y20"/>
    <mergeCell ref="Z19:Z20"/>
    <mergeCell ref="AA19:AA20"/>
    <mergeCell ref="AB19:AB20"/>
    <mergeCell ref="AC19:AC20"/>
    <mergeCell ref="AD19:AD20"/>
    <mergeCell ref="X17:X18"/>
    <mergeCell ref="Y17:Y18"/>
    <mergeCell ref="Z17:Z18"/>
    <mergeCell ref="AA17:AA18"/>
    <mergeCell ref="AB17:AB18"/>
    <mergeCell ref="AC17:AC18"/>
    <mergeCell ref="AD17:AD18"/>
    <mergeCell ref="A19:A20"/>
    <mergeCell ref="B19:B20"/>
    <mergeCell ref="C19:C20"/>
    <mergeCell ref="E19:E20"/>
    <mergeCell ref="F19:F20"/>
    <mergeCell ref="G19:G20"/>
    <mergeCell ref="H19:H20"/>
    <mergeCell ref="I19:I20"/>
    <mergeCell ref="J19:J20"/>
    <mergeCell ref="L19:L20"/>
    <mergeCell ref="M19:M20"/>
    <mergeCell ref="N19:N20"/>
    <mergeCell ref="P19:P20"/>
    <mergeCell ref="Q19:Q20"/>
    <mergeCell ref="R19:R20"/>
    <mergeCell ref="T19:T20"/>
    <mergeCell ref="L17:L18"/>
    <mergeCell ref="M17:M18"/>
    <mergeCell ref="N17:N18"/>
    <mergeCell ref="P17:P18"/>
    <mergeCell ref="Q17:Q18"/>
    <mergeCell ref="R17:R18"/>
    <mergeCell ref="T17:T18"/>
    <mergeCell ref="U17:U18"/>
    <mergeCell ref="V17:V18"/>
    <mergeCell ref="A17:A18"/>
    <mergeCell ref="B17:B18"/>
    <mergeCell ref="C17:C18"/>
    <mergeCell ref="E17:E18"/>
    <mergeCell ref="F17:F18"/>
    <mergeCell ref="G17:G18"/>
    <mergeCell ref="H17:H18"/>
    <mergeCell ref="I17:I18"/>
    <mergeCell ref="J17:J18"/>
    <mergeCell ref="AB15:AB16"/>
    <mergeCell ref="AC15:AC16"/>
    <mergeCell ref="AD15:AD16"/>
    <mergeCell ref="Y13:Y14"/>
    <mergeCell ref="Z13:Z14"/>
    <mergeCell ref="AA13:AA14"/>
    <mergeCell ref="AB13:AB14"/>
    <mergeCell ref="AC13:AC14"/>
    <mergeCell ref="AD13:AD14"/>
    <mergeCell ref="V15:V16"/>
    <mergeCell ref="X15:X16"/>
    <mergeCell ref="Y15:Y16"/>
    <mergeCell ref="Z15:Z16"/>
    <mergeCell ref="AA15:AA16"/>
    <mergeCell ref="V13:V14"/>
    <mergeCell ref="X13:X14"/>
    <mergeCell ref="L15:L16"/>
    <mergeCell ref="M15:M16"/>
    <mergeCell ref="N15:N16"/>
    <mergeCell ref="P15:P16"/>
    <mergeCell ref="Q15:Q16"/>
    <mergeCell ref="R15:R16"/>
    <mergeCell ref="T15:T16"/>
    <mergeCell ref="U15:U16"/>
    <mergeCell ref="L13:L14"/>
    <mergeCell ref="M13:M14"/>
    <mergeCell ref="N13:N14"/>
    <mergeCell ref="P13:P14"/>
    <mergeCell ref="Q13:Q14"/>
    <mergeCell ref="R13:R14"/>
    <mergeCell ref="T13:T14"/>
    <mergeCell ref="U13:U14"/>
    <mergeCell ref="A15:A16"/>
    <mergeCell ref="B15:B16"/>
    <mergeCell ref="C15:C16"/>
    <mergeCell ref="E15:E16"/>
    <mergeCell ref="F15:F16"/>
    <mergeCell ref="G15:G16"/>
    <mergeCell ref="H15:H16"/>
    <mergeCell ref="I15:I16"/>
    <mergeCell ref="J15:J16"/>
    <mergeCell ref="A13:A14"/>
    <mergeCell ref="B13:B14"/>
    <mergeCell ref="C13:C14"/>
    <mergeCell ref="E13:E14"/>
    <mergeCell ref="F13:F14"/>
    <mergeCell ref="G13:G14"/>
    <mergeCell ref="H13:H14"/>
    <mergeCell ref="I13:I14"/>
    <mergeCell ref="J13:J14"/>
    <mergeCell ref="W7:Z7"/>
    <mergeCell ref="A9:A10"/>
    <mergeCell ref="G9:G10"/>
    <mergeCell ref="A11:A12"/>
    <mergeCell ref="B11:B12"/>
    <mergeCell ref="C11:C12"/>
    <mergeCell ref="E11:E12"/>
    <mergeCell ref="F11:F12"/>
    <mergeCell ref="G11:G12"/>
    <mergeCell ref="H11:H12"/>
    <mergeCell ref="I11:I12"/>
    <mergeCell ref="J11:J12"/>
    <mergeCell ref="L11:L12"/>
    <mergeCell ref="M11:M12"/>
    <mergeCell ref="N11:N12"/>
    <mergeCell ref="P11:P12"/>
    <mergeCell ref="Q11:Q12"/>
    <mergeCell ref="R11:R12"/>
    <mergeCell ref="T11:T12"/>
    <mergeCell ref="U11:U12"/>
    <mergeCell ref="V11:V12"/>
    <mergeCell ref="X11:X12"/>
    <mergeCell ref="Y11:Y12"/>
    <mergeCell ref="Z11:Z12"/>
    <mergeCell ref="AA9:AA10"/>
    <mergeCell ref="X9:X10"/>
    <mergeCell ref="Y9:Y10"/>
    <mergeCell ref="Z9:Z10"/>
    <mergeCell ref="J9:J10"/>
    <mergeCell ref="AB9:AB10"/>
    <mergeCell ref="AC9:AC10"/>
    <mergeCell ref="AD9:AD10"/>
    <mergeCell ref="AA11:AA12"/>
    <mergeCell ref="N9:N10"/>
    <mergeCell ref="T9:T10"/>
    <mergeCell ref="U9:U10"/>
    <mergeCell ref="V9:V10"/>
    <mergeCell ref="AB11:AB12"/>
    <mergeCell ref="AC11:AC12"/>
    <mergeCell ref="AD11:AD12"/>
    <mergeCell ref="A1:H2"/>
    <mergeCell ref="A7:J7"/>
    <mergeCell ref="K7:N7"/>
    <mergeCell ref="O7:R7"/>
    <mergeCell ref="S7:V7"/>
    <mergeCell ref="E9:E10"/>
    <mergeCell ref="C9:C10"/>
    <mergeCell ref="H9:H10"/>
    <mergeCell ref="B9:B10"/>
    <mergeCell ref="L9:L10"/>
    <mergeCell ref="R9:R10"/>
    <mergeCell ref="P9:P10"/>
    <mergeCell ref="Q9:Q10"/>
    <mergeCell ref="I9:I10"/>
    <mergeCell ref="F9:F10"/>
    <mergeCell ref="M9:M10"/>
  </mergeCells>
  <conditionalFormatting sqref="A9 A13 A17 A21 A25 A29 A33 A37">
    <cfRule type="expression" dxfId="344" priority="376">
      <formula>#REF!="Yes"</formula>
    </cfRule>
  </conditionalFormatting>
  <conditionalFormatting sqref="A9 A13 A17 A21 A25 A29 A33 A37 A15 A19 A23 A27 A31 A35">
    <cfRule type="expression" dxfId="343" priority="431">
      <formula>$AE9:$AE10="[Record ID]"</formula>
    </cfRule>
  </conditionalFormatting>
  <conditionalFormatting sqref="K7 O7 S7 W7">
    <cfRule type="expression" dxfId="342" priority="253">
      <formula>$AK7:$AK9="[Record ID]"</formula>
    </cfRule>
  </conditionalFormatting>
  <conditionalFormatting sqref="K7 O7 S7 W7">
    <cfRule type="expression" dxfId="341" priority="252">
      <formula>$L7="Yes"</formula>
    </cfRule>
  </conditionalFormatting>
  <conditionalFormatting sqref="K9:N38">
    <cfRule type="expression" dxfId="340" priority="237">
      <formula>AND(OR($K9&lt;&gt;"",$K10&lt;&gt;"",$L9&lt;&gt;""),$N9="TBD")</formula>
    </cfRule>
  </conditionalFormatting>
  <conditionalFormatting sqref="K10 K12 K14 K16 K18 K20 K22 K24 K26 K28 K30 K32 K34 K36 K38">
    <cfRule type="expression" dxfId="339" priority="238">
      <formula>AND(OR($K9&lt;&gt;"",$K10&lt;&gt;"",$L9&lt;&gt;""),$N9="TBD")</formula>
    </cfRule>
  </conditionalFormatting>
  <conditionalFormatting sqref="O9:R38">
    <cfRule type="expression" dxfId="338" priority="235">
      <formula>AND(OR($O9&lt;&gt;"",$O10&lt;&gt;"",$P9&lt;&gt;""),$R9="TBD")</formula>
    </cfRule>
  </conditionalFormatting>
  <conditionalFormatting sqref="O10 O12 O14 O16 O18 O20 O22 O24 O26 O28 O30 O32 O34 O36 O38">
    <cfRule type="expression" dxfId="337" priority="236">
      <formula>AND(OR($O9&lt;&gt;"",$O10&lt;&gt;"",$P9&lt;&gt;""),$R9="TBD")</formula>
    </cfRule>
  </conditionalFormatting>
  <conditionalFormatting sqref="S9:V38">
    <cfRule type="expression" dxfId="336" priority="233">
      <formula>AND(OR($S9&lt;&gt;"",$S10&lt;&gt;"",$T9&lt;&gt;""),$V9="TBD")</formula>
    </cfRule>
  </conditionalFormatting>
  <conditionalFormatting sqref="S10 S12 S14 S16 S18 S20 S22 S24 S26 S28 S30 S32 S34 S36 S38">
    <cfRule type="expression" dxfId="335" priority="234">
      <formula>AND(OR($S9&lt;&gt;"",$S10&lt;&gt;"",$T9&lt;&gt;""),$V9="TBD")</formula>
    </cfRule>
  </conditionalFormatting>
  <conditionalFormatting sqref="W9:Z38">
    <cfRule type="expression" dxfId="334" priority="229">
      <formula>AND(OR($W9&lt;&gt;"",$W10&lt;&gt;"",$X9&lt;&gt;""),$Z9="TBD")</formula>
    </cfRule>
  </conditionalFormatting>
  <conditionalFormatting sqref="W10 W12 W14 W16 W18 W20 W22 W24 W26 W28 W30 W32 W34 W36 W38">
    <cfRule type="expression" dxfId="333" priority="230">
      <formula>AND(OR($W9&lt;&gt;"",$W10&lt;&gt;"",$X9&lt;&gt;""),$Z9="TBD")</formula>
    </cfRule>
  </conditionalFormatting>
  <conditionalFormatting sqref="B9:C38">
    <cfRule type="expression" dxfId="332" priority="228">
      <formula>AND($B9&lt;&gt;"",$C9&lt;&gt;"")</formula>
    </cfRule>
  </conditionalFormatting>
  <conditionalFormatting sqref="A11 A15 A19 A23 A27 A31 A35">
    <cfRule type="expression" dxfId="331" priority="223">
      <formula>#REF!="Yes"</formula>
    </cfRule>
  </conditionalFormatting>
  <conditionalFormatting sqref="A11">
    <cfRule type="expression" dxfId="330" priority="224">
      <formula>$AE11:$AE12="[Record ID]"</formula>
    </cfRule>
  </conditionalFormatting>
  <dataValidations count="6">
    <dataValidation type="list" allowBlank="1" showInputMessage="1" showErrorMessage="1" sqref="B9:B38" xr:uid="{BCBB2078-6EA1-45B3-864A-338F979F0361}">
      <formula1>OutcomeIndicator</formula1>
    </dataValidation>
    <dataValidation type="list" allowBlank="1" showInputMessage="1" showErrorMessage="1" sqref="J9:J38" xr:uid="{78C4BC53-57FF-4B89-81DD-E8EE976FF775}">
      <formula1>Country</formula1>
    </dataValidation>
    <dataValidation type="decimal" operator="greaterThanOrEqual" allowBlank="1" showInputMessage="1" showErrorMessage="1" sqref="D9:D38 S9:S38 O9:P38 K9:L38 W9:X38" xr:uid="{9F8DA2CC-6B59-47A7-86BC-D5D86BF07C1C}">
      <formula1>0</formula1>
    </dataValidation>
    <dataValidation type="list" allowBlank="1" showInputMessage="1" showErrorMessage="1" sqref="F9:F38" xr:uid="{A7626ABF-4D80-4896-8837-770A6A86976C}">
      <formula1>baseline_validation</formula1>
    </dataValidation>
    <dataValidation type="date" operator="greaterThan" allowBlank="1" showInputMessage="1" showErrorMessage="1" sqref="M9:M38 Y9:Y38 U9:U38 Q9:Q38" xr:uid="{FA06AD1C-532D-400C-A3C6-E17682DB0598}">
      <formula1>36526</formula1>
    </dataValidation>
    <dataValidation type="list" allowBlank="1" showInputMessage="1" showErrorMessage="1" sqref="I9:I38" xr:uid="{30EC5C81-4944-48C6-9650-1D8A1AADA27E}">
      <formula1>MergedAndDistinctPR</formula1>
    </dataValidation>
  </dataValidations>
  <hyperlinks>
    <hyperlink ref="B5" location="'Instructions-FR'!InstructionC" display="'Instructions-FR'!InstructionC" xr:uid="{6905455F-5BE4-4740-8464-0F87A5BF132A}"/>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71D1A4A2-A495-4DE5-8D55-B55DD235C5A2}">
          <x14:formula1>
            <xm:f>IF(OR($K9&lt;&gt;"",$K10&lt;&gt;"",$L9&lt;&gt;""),INDIRECT("FakeRange"),Setup!A$29)</xm:f>
          </x14:formula1>
          <xm:sqref>N9:N38</xm:sqref>
        </x14:dataValidation>
        <x14:dataValidation type="list" allowBlank="1" showInputMessage="1" showErrorMessage="1" xr:uid="{44E8D1F4-20AD-4BF4-BB74-A7A7ED810971}">
          <x14:formula1>
            <xm:f>IF(OR($O9&lt;&gt;"",$O10&lt;&gt;"",$P9&lt;&gt;""),INDIRECT("FakeRange"),Setup!A$29)</xm:f>
          </x14:formula1>
          <xm:sqref>R9:R38</xm:sqref>
        </x14:dataValidation>
        <x14:dataValidation type="list" allowBlank="1" showInputMessage="1" showErrorMessage="1" xr:uid="{0B36D20C-BADA-453B-A6D0-42D5A5BEB446}">
          <x14:formula1>
            <xm:f>IF(OR($S9&lt;&gt;"",$S10&lt;&gt;"",$T9&lt;&gt;""),INDIRECT("FakeRange"),Setup!A$29)</xm:f>
          </x14:formula1>
          <xm:sqref>V9:V38</xm:sqref>
        </x14:dataValidation>
        <x14:dataValidation type="list" allowBlank="1" showInputMessage="1" showErrorMessage="1" xr:uid="{2BE3B981-91CB-4587-974F-B7EEA87B4ADA}">
          <x14:formula1>
            <xm:f>IF(OR($W9&lt;&gt;"",$W10&lt;&gt;"",$X9&lt;&gt;""),INDIRECT("FakeRange"),Setup!A$29)</xm:f>
          </x14:formula1>
          <xm:sqref>Z9:Z38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
  <dimension ref="A1:XEP102"/>
  <sheetViews>
    <sheetView showGridLines="0" zoomScale="71" zoomScaleNormal="71" workbookViewId="0">
      <selection activeCell="BB1" sqref="BB1:BD1048576"/>
    </sheetView>
  </sheetViews>
  <sheetFormatPr defaultRowHeight="15.5" x14ac:dyDescent="0.35"/>
  <cols>
    <col min="1" max="1" width="22.6640625" customWidth="1"/>
    <col min="2" max="5" width="30.6640625" customWidth="1"/>
    <col min="6" max="6" width="14.9140625" customWidth="1"/>
    <col min="7" max="7" width="17.6640625" customWidth="1"/>
    <col min="8" max="8" width="18.5" customWidth="1"/>
    <col min="9" max="9" width="30.6640625" customWidth="1"/>
    <col min="10" max="10" width="40.6640625" customWidth="1"/>
    <col min="11" max="11" width="21" customWidth="1"/>
    <col min="12" max="12" width="30.6640625" style="188" customWidth="1"/>
    <col min="13" max="13" width="48.08203125" customWidth="1"/>
    <col min="14" max="14" width="34.9140625" customWidth="1"/>
    <col min="15" max="15" width="16.6640625" customWidth="1"/>
    <col min="16" max="16" width="15.4140625" customWidth="1"/>
    <col min="17" max="17" width="13.1640625" customWidth="1"/>
    <col min="18" max="18" width="11.6640625" customWidth="1"/>
    <col min="19" max="19" width="14.08203125" customWidth="1"/>
    <col min="20" max="20" width="15.6640625" customWidth="1"/>
    <col min="21" max="21" width="12.58203125" customWidth="1"/>
    <col min="22" max="22" width="10.6640625" customWidth="1"/>
    <col min="23" max="23" width="12.6640625" customWidth="1"/>
    <col min="24" max="26" width="12.6640625" style="217" customWidth="1"/>
    <col min="27" max="27" width="14.1640625" customWidth="1"/>
    <col min="28" max="28" width="11.08203125" customWidth="1"/>
    <col min="29" max="29" width="13.1640625" customWidth="1"/>
    <col min="30" max="30" width="14.1640625" customWidth="1"/>
    <col min="31" max="31" width="10.08203125" customWidth="1"/>
    <col min="32" max="32" width="16.6640625" customWidth="1"/>
    <col min="33" max="33" width="14.1640625" customWidth="1"/>
    <col min="34" max="34" width="13.6640625" customWidth="1"/>
    <col min="35" max="35" width="16.58203125" customWidth="1"/>
    <col min="36" max="36" width="14.1640625" customWidth="1"/>
    <col min="37" max="37" width="13.6640625" customWidth="1"/>
    <col min="38" max="38" width="16.58203125" customWidth="1"/>
    <col min="39" max="39" width="50.9140625" customWidth="1"/>
    <col min="40" max="40" width="34.5" customWidth="1"/>
    <col min="41" max="41" width="30.58203125" customWidth="1"/>
    <col min="42" max="42" width="52.5" customWidth="1"/>
    <col min="43" max="47" width="8.6640625" hidden="1" customWidth="1"/>
    <col min="48" max="48" width="10.5" hidden="1" customWidth="1"/>
    <col min="49" max="51" width="9" hidden="1" customWidth="1"/>
    <col min="52" max="52" width="8.6640625" style="258" hidden="1" customWidth="1"/>
    <col min="53" max="53" width="25" hidden="1" customWidth="1"/>
    <col min="54" max="54" width="28.6640625" hidden="1" customWidth="1"/>
    <col min="55" max="55" width="16" hidden="1" customWidth="1"/>
    <col min="56" max="56" width="20.75" hidden="1" customWidth="1"/>
  </cols>
  <sheetData>
    <row r="1" spans="1:56 16369:16370" ht="15.65" customHeight="1" x14ac:dyDescent="0.35">
      <c r="A1" s="567" t="str">
        <f ca="1">Translations!A64</f>
        <v>Marco de desempeño - Indicadores de cobertura - Sección D</v>
      </c>
      <c r="B1" s="568"/>
      <c r="C1" s="568"/>
      <c r="D1" s="568"/>
      <c r="E1" s="568"/>
      <c r="F1" s="568"/>
      <c r="G1" s="568"/>
      <c r="XEO1" s="222" t="str">
        <f ca="1">Translations!$A$103</f>
        <v>No aplicable</v>
      </c>
      <c r="XEP1" s="258" t="str">
        <f ca="1">Translations!$A$103</f>
        <v>No aplicable</v>
      </c>
    </row>
    <row r="2" spans="1:56 16369:16370" ht="15.65" customHeight="1" x14ac:dyDescent="0.35">
      <c r="A2" s="568"/>
      <c r="B2" s="568"/>
      <c r="C2" s="568"/>
      <c r="D2" s="568"/>
      <c r="E2" s="568"/>
      <c r="F2" s="568"/>
      <c r="G2" s="568"/>
    </row>
    <row r="3" spans="1:56 16369:16370" ht="16" thickBot="1" x14ac:dyDescent="0.4"/>
    <row r="4" spans="1:56 16369:16370" ht="16" thickBot="1" x14ac:dyDescent="0.4">
      <c r="A4" s="187" t="str">
        <f ca="1">Translations!A12</f>
        <v>Navegación de la página</v>
      </c>
      <c r="B4" s="189" t="str">
        <f ca="1">Translations!A48</f>
        <v>Instrucciones</v>
      </c>
      <c r="G4" s="224" t="s">
        <v>254</v>
      </c>
      <c r="AL4" t="s">
        <v>37</v>
      </c>
    </row>
    <row r="5" spans="1:56 16369:16370" x14ac:dyDescent="0.35">
      <c r="A5" s="188"/>
      <c r="B5" s="188"/>
      <c r="AA5" s="258"/>
    </row>
    <row r="6" spans="1:56 16369:16370" x14ac:dyDescent="0.35">
      <c r="D6" s="258"/>
      <c r="E6" s="258"/>
      <c r="O6" s="116">
        <v>2</v>
      </c>
      <c r="P6" s="116"/>
      <c r="Q6" s="116"/>
      <c r="R6" s="116">
        <v>3</v>
      </c>
      <c r="S6" s="116"/>
      <c r="T6" s="116"/>
      <c r="U6" s="116">
        <v>4</v>
      </c>
      <c r="V6" s="116"/>
      <c r="W6" s="116"/>
      <c r="X6" s="218">
        <v>5</v>
      </c>
      <c r="Y6" s="218"/>
      <c r="Z6" s="218"/>
      <c r="AA6" s="116">
        <v>6</v>
      </c>
      <c r="AB6" s="116"/>
      <c r="AC6" s="116"/>
      <c r="AD6" s="218">
        <v>7</v>
      </c>
      <c r="AG6" s="229">
        <v>8</v>
      </c>
      <c r="AJ6" s="218">
        <v>9</v>
      </c>
    </row>
    <row r="7" spans="1:56 16369:16370" x14ac:dyDescent="0.35">
      <c r="A7" s="183"/>
      <c r="B7" s="183"/>
      <c r="C7" s="183"/>
      <c r="D7" s="183"/>
      <c r="E7" s="183"/>
      <c r="F7" s="183"/>
      <c r="G7" s="183"/>
      <c r="H7" s="183"/>
      <c r="I7" s="183"/>
      <c r="J7" s="183"/>
      <c r="K7" s="183"/>
      <c r="L7" s="200"/>
      <c r="M7" s="183"/>
      <c r="N7" s="178"/>
      <c r="O7" s="562" t="str">
        <f ca="1">IFERROR(IF(YEAR(INDEX('Overview - Section A'!$A$46:$A$53,MATCH(O6,'Overview - Section A'!$B$46:$B$53,0)))&lt;=YEAR('Overview - Section A'!$E$11),TEXT(IFERROR(INDEX('Overview - Section A'!$A$46:$A$53,MATCH(O6,'Overview - Section A'!$B$46:$B$53,0)),""),Setup!$A$33) &amp;" to " &amp; TEXT(IFERROR(INDEX('Overview - Section A'!$E$46:$E$53,MATCH(O6,'Overview - Section A'!$B$46:$B$53,0)),""),Setup!$A$33),""),"")</f>
        <v>1-Jan-22 to 31-Dec-22</v>
      </c>
      <c r="P7" s="562"/>
      <c r="Q7" s="562"/>
      <c r="R7" s="562" t="str">
        <f ca="1">IFERROR(IF(YEAR(INDEX('Overview - Section A'!$A$46:$A$53,MATCH(R6,'Overview - Section A'!$B$46:$B$53,0)))&lt;=YEAR('Overview - Section A'!$E$11),TEXT(IFERROR(INDEX('Overview - Section A'!$A$46:$A$53,MATCH(R6,'Overview - Section A'!$B$46:$B$53,0)),""),Setup!$A$33) &amp;" to " &amp; TEXT(IFERROR(INDEX('Overview - Section A'!$E$46:$E$53,MATCH(R6,'Overview - Section A'!$B$46:$B$53,0)),""),Setup!$A$33),""),"")</f>
        <v>1-Jan-23 to 31-Dec-23</v>
      </c>
      <c r="S7" s="562"/>
      <c r="T7" s="562"/>
      <c r="U7" s="562" t="str">
        <f ca="1">IFERROR(IF(YEAR(INDEX('Overview - Section A'!$A$46:$A$53,MATCH(U6,'Overview - Section A'!$B$46:$B$53,0)))&lt;=YEAR('Overview - Section A'!$E$11),TEXT(IFERROR(INDEX('Overview - Section A'!$A$46:$A$53,MATCH(U6,'Overview - Section A'!$B$46:$B$53,0)),""),Setup!$A$33) &amp;" to " &amp; TEXT(IFERROR(INDEX('Overview - Section A'!$E$46:$E$53,MATCH(U6,'Overview - Section A'!$B$46:$B$53,0)),""),Setup!$A$33),""),"")</f>
        <v>1-Jan-24 to 31-Dec-24</v>
      </c>
      <c r="V7" s="562"/>
      <c r="W7" s="562"/>
      <c r="X7" s="563" t="str">
        <f ca="1">IFERROR(IF(YEAR(INDEX('Overview - Section A'!$A$46:$A$53,MATCH(X6,'Overview - Section A'!$B$46:$B$53,0)))&lt;=YEAR('Overview - Section A'!$E$11),TEXT(IFERROR(INDEX('Overview - Section A'!$A$46:$A$53,MATCH(X6,'Overview - Section A'!$B$46:$B$53,0)),""),Setup!$A$33) &amp;" to " &amp; TEXT(IFERROR(INDEX('Overview - Section A'!$E$46:$E$53,MATCH(X6,'Overview - Section A'!$B$46:$B$53,0)),""),Setup!$A$33),""),"")</f>
        <v/>
      </c>
      <c r="Y7" s="564"/>
      <c r="Z7" s="565"/>
      <c r="AA7" s="562" t="str">
        <f ca="1">IFERROR(IF(YEAR(INDEX('Overview - Section A'!$A$46:$A$53,MATCH(AA6,'Overview - Section A'!$B$46:$B$53,0)))&lt;=YEAR('Overview - Section A'!$E$11),TEXT(IFERROR(INDEX('Overview - Section A'!$A$46:$A$53,MATCH(AA6,'Overview - Section A'!$B$46:$B$53,0)),""),Setup!$A$33) &amp;" to " &amp; TEXT(IFERROR(INDEX('Overview - Section A'!$E$46:$E$53,MATCH(AA6,'Overview - Section A'!$B$46:$B$53,0)),""),Setup!$A$33),""),"")</f>
        <v/>
      </c>
      <c r="AB7" s="562"/>
      <c r="AC7" s="562"/>
      <c r="AD7" s="562" t="str">
        <f ca="1">IFERROR(IF(YEAR(INDEX('Overview - Section A'!$A$46:$A$53,MATCH(AD6,'Overview - Section A'!$B$46:$B$53,0)))&lt;=YEAR('Overview - Section A'!$E$11),TEXT(IFERROR(INDEX('Overview - Section A'!$A$46:$A$53,MATCH(AD6,'Overview - Section A'!$B$46:$B$53,0)),""),Setup!$A$33) &amp;" to " &amp; TEXT(IFERROR(INDEX('Overview - Section A'!$E$46:$E$53,MATCH(AD6,'Overview - Section A'!$B$46:$B$53,0)),""),Setup!$A$33),""),"")</f>
        <v/>
      </c>
      <c r="AE7" s="562"/>
      <c r="AF7" s="562"/>
      <c r="AG7" s="562" t="str">
        <f>IFERROR(IF(YEAR(INDEX('Overview - Section A'!$A$46:$A$53,MATCH(AG6,'Overview - Section A'!$B$46:$B$53,0)))&lt;=YEAR('Overview - Section A'!$E$11),TEXT(IFERROR(INDEX('Overview - Section A'!$A$46:$A$53,MATCH(AG6,'Overview - Section A'!$B$46:$B$53,0)),""),Setup!$A$33) &amp;" to " &amp; TEXT(IFERROR(INDEX('Overview - Section A'!$E$46:$E$53,MATCH(AG6,'Overview - Section A'!$B$46:$B$53,0)),""),Setup!$A$33),""),"")</f>
        <v/>
      </c>
      <c r="AH7" s="562"/>
      <c r="AI7" s="562"/>
      <c r="AJ7" s="562" t="str">
        <f>IFERROR(IF(YEAR(INDEX('Overview - Section A'!$A$46:$A$53,MATCH(AJ6,'Overview - Section A'!$B$46:$B$53,0)))&lt;=YEAR('Overview - Section A'!$E$11),TEXT(IFERROR(INDEX('Overview - Section A'!$A$46:$A$53,MATCH(AJ6,'Overview - Section A'!$B$46:$B$53,0)),""),Setup!$A$33) &amp;" to " &amp; TEXT(IFERROR(INDEX('Overview - Section A'!$E$46:$E$53,MATCH(AJ6,'Overview - Section A'!$B$46:$B$53,0)),""),Setup!$A$33),""),"")</f>
        <v/>
      </c>
      <c r="AK7" s="562"/>
      <c r="AL7" s="562"/>
      <c r="AM7" s="179"/>
      <c r="AN7" s="277"/>
      <c r="AO7" s="277"/>
      <c r="AP7" s="277"/>
      <c r="AR7" s="222"/>
      <c r="AS7" s="222"/>
      <c r="AT7" s="222"/>
      <c r="AU7" s="222"/>
      <c r="AV7" s="222"/>
      <c r="AW7" s="222"/>
      <c r="AX7" s="222"/>
      <c r="AY7" s="222"/>
    </row>
    <row r="8" spans="1:56 16369:16370" ht="46.5" x14ac:dyDescent="0.35">
      <c r="A8" s="274" t="str">
        <f ca="1">Translations!A65</f>
        <v xml:space="preserve">Número del Indicador de cobertura </v>
      </c>
      <c r="B8" s="274" t="s">
        <v>532</v>
      </c>
      <c r="C8" s="274" t="s">
        <v>539</v>
      </c>
      <c r="D8" s="274" t="s">
        <v>495</v>
      </c>
      <c r="E8" s="274" t="s">
        <v>403</v>
      </c>
      <c r="F8" s="274" t="s">
        <v>546</v>
      </c>
      <c r="G8" s="274" t="str">
        <f ca="1">Translations!A41</f>
        <v>Línea de base %</v>
      </c>
      <c r="H8" s="274" t="s">
        <v>436</v>
      </c>
      <c r="I8" s="274" t="s">
        <v>438</v>
      </c>
      <c r="J8" s="274" t="str">
        <f ca="1">Translations!A51</f>
        <v>Desagregación requerida</v>
      </c>
      <c r="K8" s="274" t="s">
        <v>569</v>
      </c>
      <c r="L8" s="274" t="s">
        <v>554</v>
      </c>
      <c r="M8" s="274" t="s">
        <v>570</v>
      </c>
      <c r="N8" s="274" t="s">
        <v>571</v>
      </c>
      <c r="O8" s="274" t="str">
        <f ca="1">Translations!$A$54&amp;CHAR(10)&amp;Translations!$A$55</f>
        <v>Meta N#
Meta D#</v>
      </c>
      <c r="P8" s="274" t="str">
        <f ca="1">Translations!$A$63</f>
        <v>Meta %</v>
      </c>
      <c r="Q8" s="274" t="str">
        <f ca="1">Translations!$A$57</f>
        <v>Marque si la meta es "TBD"</v>
      </c>
      <c r="R8" s="274" t="str">
        <f ca="1">Translations!$A$54&amp;CHAR(10)&amp;Translations!$A$55</f>
        <v>Meta N#
Meta D#</v>
      </c>
      <c r="S8" s="274" t="str">
        <f ca="1">Translations!$A$63</f>
        <v>Meta %</v>
      </c>
      <c r="T8" s="274" t="str">
        <f ca="1">Translations!$A$57</f>
        <v>Marque si la meta es "TBD"</v>
      </c>
      <c r="U8" s="274" t="str">
        <f ca="1">Translations!$A$54&amp;CHAR(10)&amp;Translations!$A$55</f>
        <v>Meta N#
Meta D#</v>
      </c>
      <c r="V8" s="274" t="str">
        <f ca="1">Translations!$A$63</f>
        <v>Meta %</v>
      </c>
      <c r="W8" s="274" t="str">
        <f ca="1">Translations!$A$57</f>
        <v>Marque si la meta es "TBD"</v>
      </c>
      <c r="X8" s="274" t="str">
        <f ca="1">Translations!$A$54&amp;CHAR(10)&amp;Translations!$A$55</f>
        <v>Meta N#
Meta D#</v>
      </c>
      <c r="Y8" s="274" t="str">
        <f ca="1">Translations!$A$63</f>
        <v>Meta %</v>
      </c>
      <c r="Z8" s="274" t="s">
        <v>556</v>
      </c>
      <c r="AA8" s="274" t="s">
        <v>7140</v>
      </c>
      <c r="AB8" s="274" t="str">
        <f ca="1">Translations!$A$63</f>
        <v>Meta %</v>
      </c>
      <c r="AC8" s="274" t="s">
        <v>556</v>
      </c>
      <c r="AD8" s="274" t="s">
        <v>7140</v>
      </c>
      <c r="AE8" s="274" t="str">
        <f ca="1">Translations!$A$63</f>
        <v>Meta %</v>
      </c>
      <c r="AF8" s="274" t="s">
        <v>556</v>
      </c>
      <c r="AG8" s="274" t="s">
        <v>7140</v>
      </c>
      <c r="AH8" s="274" t="str">
        <f ca="1">Translations!$A$63</f>
        <v>Meta %</v>
      </c>
      <c r="AI8" s="274" t="s">
        <v>556</v>
      </c>
      <c r="AJ8" s="274" t="s">
        <v>7140</v>
      </c>
      <c r="AK8" s="274" t="str">
        <f ca="1">Translations!$A$63</f>
        <v>Meta %</v>
      </c>
      <c r="AL8" s="274" t="s">
        <v>556</v>
      </c>
      <c r="AM8" s="274" t="s">
        <v>407</v>
      </c>
      <c r="AN8" s="274" t="s">
        <v>7141</v>
      </c>
      <c r="AO8" s="274" t="s">
        <v>7142</v>
      </c>
      <c r="AP8" s="274" t="s">
        <v>7143</v>
      </c>
      <c r="AR8" s="222"/>
      <c r="AS8" s="222"/>
      <c r="AT8" s="222"/>
      <c r="AU8" s="222"/>
      <c r="AV8" s="222"/>
      <c r="AW8" s="222"/>
      <c r="AX8" s="222"/>
      <c r="AY8" s="222"/>
      <c r="BA8" s="258" t="s">
        <v>941</v>
      </c>
      <c r="BB8" s="258" t="s">
        <v>942</v>
      </c>
    </row>
    <row r="9" spans="1:56 16369:16370" ht="30" customHeight="1" x14ac:dyDescent="0.35">
      <c r="A9" s="558">
        <v>1</v>
      </c>
      <c r="B9" s="554"/>
      <c r="C9" s="554"/>
      <c r="D9" s="554"/>
      <c r="E9" s="554"/>
      <c r="F9" s="209"/>
      <c r="G9" s="550" t="str">
        <f ca="1">IF(OR(INDIRECT("'update Helper'!D"&amp;BA9)="",F9&lt;&gt;0,F10&lt;&gt;0),IF(IFERROR((F9/F10),"")="","",(F9/F10)),INDIRECT("'update Helper'!D"&amp;BA9)/100)</f>
        <v/>
      </c>
      <c r="H9" s="552"/>
      <c r="I9" s="554"/>
      <c r="J9" s="560" t="str">
        <f>AQ9</f>
        <v/>
      </c>
      <c r="K9" s="552"/>
      <c r="L9" s="554"/>
      <c r="M9" s="212"/>
      <c r="N9" s="556"/>
      <c r="O9" s="209" t="str">
        <f ca="1">IF(A9=INDIRECT("'update Helper'!F"&amp;$BB9),IF(INDIRECT("'update Helper'!K"&amp;BB9)="","",INDIRECT("'update Helper'!K"&amp;BB9)),"")</f>
        <v/>
      </c>
      <c r="P9" s="550" t="str">
        <f ca="1">IF(OR(INDIRECT("'update Helper'!I"&amp;BB9)="",O9&lt;&gt;0,O10&lt;&gt;0),IF(IFERROR((O9/O10),"")="","",(O9/O10)),INDIRECT("'update Helper'!I"&amp;BB9)/100)</f>
        <v/>
      </c>
      <c r="Q9" s="552"/>
      <c r="R9" s="209"/>
      <c r="S9" s="550" t="str">
        <f ca="1">IF(OR(INDIRECT("'update Helper'!I"&amp;BB9+1)="",R9&lt;&gt;0,R10&lt;&gt;0),IF(IFERROR((R9/R10),"")="","",(R9/R10)),INDIRECT("'update Helper'!I"&amp;BB9+1)/100)</f>
        <v/>
      </c>
      <c r="T9" s="552"/>
      <c r="U9" s="209"/>
      <c r="V9" s="550" t="str">
        <f ca="1">IF(OR(INDIRECT("'update Helper'!I"&amp;BB9+2)="",U9&lt;&gt;0,U10&lt;&gt;0),IF(IFERROR((U9/U10),"")="","",(U9/U10)),INDIRECT("'update Helper'!I"&amp;BB9+2)/100)</f>
        <v/>
      </c>
      <c r="W9" s="552"/>
      <c r="X9" s="209"/>
      <c r="Y9" s="550" t="str">
        <f ca="1">IF(A9=INDIRECT("'update Helper'!F"&amp;$BB9+3),IF(OR(INDIRECT("'update Helper'!I"&amp;BB9+3)="",X9&lt;&gt;0,X10&lt;&gt;0),IF(IFERROR((X9/X10),"")="","",(X9/X10)),INDIRECT("'update Helper'!I"&amp;BB9+3)/100),"")</f>
        <v/>
      </c>
      <c r="Z9" s="552"/>
      <c r="AA9" s="209"/>
      <c r="AB9" s="550" t="str">
        <f ca="1">IF(A9=INDIRECT("'update Helper'!F"&amp;$BB9+4),IF(OR(INDIRECT("'update Helper'!I"&amp;BB9+4)="",AA9&lt;&gt;0,AA10&lt;&gt;0),IF(IFERROR((AA9/AA10),"")="","",(AA9/AA10)),INDIRECT("'update Helper'!I"&amp;BB9+4)/100),"")</f>
        <v/>
      </c>
      <c r="AC9" s="552"/>
      <c r="AD9" s="209"/>
      <c r="AE9" s="550" t="str">
        <f ca="1">IF(A9=INDIRECT("'update Helper'!F"&amp;$BB9+5),IF(A9=INDIRECT("'update Helper'!F"&amp;$BB9+5),IF(OR(INDIRECT("'update Helper'!I"&amp;BB9+5)="",AD9&lt;&gt;0,AD10&lt;&gt;0),IF(IFERROR((AD9/AD10),"")="","",(AD9/AD10)),INDIRECT("'update Helper'!I"&amp;BB9+5)/100),""),"")</f>
        <v/>
      </c>
      <c r="AF9" s="552"/>
      <c r="AG9" s="209"/>
      <c r="AH9" s="550" t="str">
        <f ca="1">IF(A9=INDIRECT("'update Helper'!F"&amp;$BB9+6),IF(OR(INDIRECT("'update Helper'!I"&amp;BB9+6)="",AG9&lt;&gt;0,AG10&lt;&gt;0),IF(IFERROR((AG9/AG10),"")="","",(AG9/AG10)),INDIRECT("'update Helper'!I"&amp;BB9+6)/100),"")</f>
        <v/>
      </c>
      <c r="AI9" s="552"/>
      <c r="AJ9" s="209"/>
      <c r="AK9" s="550" t="str">
        <f ca="1">IF(A9=INDIRECT("'update Helper'!F"&amp;$BB9+6),IF(OR(INDIRECT("'update Helper'!I"&amp;BB9+7)="",AJ9&lt;&gt;0,AJ10&lt;&gt;0),IF(IFERROR((AJ9/AJ10),"")="","",(AJ9/AJ10)),INDIRECT("'update Helper'!I"&amp;BB9+7)/100),"")</f>
        <v/>
      </c>
      <c r="AL9" s="552"/>
      <c r="AM9" s="554"/>
      <c r="AN9" s="554"/>
      <c r="AO9" s="554"/>
      <c r="AP9" s="554"/>
      <c r="AQ9" t="str">
        <f t="array" ref="AQ9">IFERROR(IF(INDEX('Reference Records'!$D$42:$D$87,MATCH(LEFT(D9,255),LEFT('Reference Records'!$C$42:$C$87,255),0))=0,"",INDEX('Reference Records'!$D$42:$D$87,MATCH(LEFT(D9,255),LEFT('Reference Records'!$C$42:$C$87,255),0))),"")</f>
        <v/>
      </c>
      <c r="AR9" s="203" t="e">
        <f t="array" ref="AR9">VLOOKUP(LEFT(D9,255),LEFT('Reference Records'!C$41:G86,255),4,0)</f>
        <v>#N/A</v>
      </c>
      <c r="AS9" s="203" t="e">
        <f>MATCH(AR9,'Reference Records'!$F$368:$F$414,0)+ROW(PopulationByCoverage)-1</f>
        <v>#N/A</v>
      </c>
      <c r="AT9" s="203" t="e">
        <f>MATCH(AR9,'Reference Records'!$F$368:$F$414,1)+ROW(PopulationByCoverage)-1</f>
        <v>#N/A</v>
      </c>
      <c r="AU9" s="222" t="str">
        <f>D9&amp;E9</f>
        <v/>
      </c>
      <c r="AV9" s="219" t="str">
        <f>IFERROR(IF(VLOOKUP(D9,'Reference Records'!$C$1:$K$439,9,0)=0,"",_xlfn.CONCAT(VLOOKUP(D9,'Reference Records'!$C$1:$K$439,9,0),";")),"")</f>
        <v/>
      </c>
      <c r="AW9" s="219" t="str">
        <f>CLEAN(IFERROR(LEFT(AV9, SEARCH(";",AV9,1)-1),""))</f>
        <v/>
      </c>
      <c r="AX9" s="219" t="str">
        <f>SUBSTITUTE(IFERROR(MID(AV9, SEARCH(";",AV9) + 1, SEARCH(";",AV9,SEARCH(";",AV9)+1) - SEARCH(";",AV9) - 1),""),CHAR(10),"")</f>
        <v/>
      </c>
      <c r="AY9" s="226" t="str">
        <f>CLEAN(IFERROR(SUBSTITUTE(RIGHT(AV9,LEN(AV9) - SEARCH(";", AV9, SEARCH(";",AV9) + 1)),";",""),""))</f>
        <v/>
      </c>
      <c r="AZ9" s="504" t="str">
        <f>IFERROR(IF(VLOOKUP(B9,'Reference Records'!$F$90:$N$124,9,FALSE)=0,"",VLOOKUP(B9,'Reference Records'!$F$90:$N$124,9,FALSE)),"")</f>
        <v/>
      </c>
      <c r="BA9" s="258">
        <f>ROW(Coverage_indicators__secton_D)+3</f>
        <v>446</v>
      </c>
      <c r="BB9" s="436">
        <f>ROW(Coverage_Indicator_Targets__section_D)+3</f>
        <v>512</v>
      </c>
      <c r="BC9" t="str">
        <f ca="1">IF(INDIRECT("'update Helper'!S"&amp;BA9)=0,"",IFERROR(VLOOKUP(INDIRECT("'update Helper'!S"&amp;BA9),'Account Role'!E$1:H$11,4,0),VLOOKUP(INDIRECT("'update Helper'!S"&amp;BA9),'Overview - Section A'!J$25:L$26,3,0)))</f>
        <v/>
      </c>
      <c r="BD9" t="str">
        <f ca="1">IF(INDIRECT("'update Helper'!S"&amp;BA9)=0,"",IFERROR(VLOOKUP(INDIRECT("'update Helper'!U"&amp;BA9),'Account Role'!A$1:B$11,2,0), IFERROR(VLOOKUP(INDIRECT("'update Helper'!AD"&amp;BA9),'Overview - Section A'!J$25:P$90,7,0),"")))</f>
        <v/>
      </c>
    </row>
    <row r="10" spans="1:56 16369:16370" ht="30" customHeight="1" x14ac:dyDescent="0.35">
      <c r="A10" s="559"/>
      <c r="B10" s="555"/>
      <c r="C10" s="555"/>
      <c r="D10" s="555"/>
      <c r="E10" s="555"/>
      <c r="F10" s="209"/>
      <c r="G10" s="551"/>
      <c r="H10" s="553"/>
      <c r="I10" s="555"/>
      <c r="J10" s="561"/>
      <c r="K10" s="553"/>
      <c r="L10" s="555"/>
      <c r="M10" s="370"/>
      <c r="N10" s="557"/>
      <c r="O10" s="209" t="str">
        <f ca="1">IF(A9=INDIRECT("'update Helper'!F"&amp;$BB9),IF(INDIRECT("'update Helper'!J"&amp;BB9)=0,"",INDIRECT("'update Helper'!J"&amp;BB9)),"")</f>
        <v/>
      </c>
      <c r="P10" s="551"/>
      <c r="Q10" s="553"/>
      <c r="R10" s="209"/>
      <c r="S10" s="551"/>
      <c r="T10" s="553"/>
      <c r="U10" s="209"/>
      <c r="V10" s="551"/>
      <c r="W10" s="553"/>
      <c r="X10" s="209"/>
      <c r="Y10" s="551"/>
      <c r="Z10" s="553"/>
      <c r="AA10" s="209"/>
      <c r="AB10" s="551"/>
      <c r="AC10" s="553"/>
      <c r="AD10" s="209"/>
      <c r="AE10" s="551"/>
      <c r="AF10" s="553"/>
      <c r="AG10" s="209"/>
      <c r="AH10" s="551"/>
      <c r="AI10" s="553"/>
      <c r="AJ10" s="209"/>
      <c r="AK10" s="551"/>
      <c r="AL10" s="553"/>
      <c r="AM10" s="555"/>
      <c r="AN10" s="555"/>
      <c r="AO10" s="555"/>
      <c r="AP10" s="555"/>
      <c r="AR10" s="222"/>
      <c r="AS10" s="222"/>
      <c r="AT10" s="222"/>
      <c r="AU10" s="222"/>
      <c r="AV10" s="219"/>
      <c r="AW10" s="219"/>
      <c r="AX10" s="219"/>
      <c r="AY10" s="226"/>
      <c r="AZ10" s="504"/>
      <c r="BA10" s="258"/>
      <c r="BB10" s="219"/>
    </row>
    <row r="11" spans="1:56 16369:16370" s="258" customFormat="1" ht="30" customHeight="1" x14ac:dyDescent="0.35">
      <c r="A11" s="558">
        <v>2</v>
      </c>
      <c r="B11" s="554"/>
      <c r="C11" s="554"/>
      <c r="D11" s="554"/>
      <c r="E11" s="554"/>
      <c r="F11" s="209"/>
      <c r="G11" s="550" t="str">
        <f ca="1">IF(OR(INDIRECT("'update Helper'!D"&amp;BA11)="",F11&lt;&gt;0,F12&lt;&gt;0),IF(IFERROR((F11/F12),"")="","",(F11/F12)),INDIRECT("'update Helper'!D"&amp;BA11)/100)</f>
        <v/>
      </c>
      <c r="H11" s="552"/>
      <c r="I11" s="554"/>
      <c r="J11" s="560" t="str">
        <f>AQ11</f>
        <v/>
      </c>
      <c r="K11" s="552"/>
      <c r="L11" s="554"/>
      <c r="M11" s="212"/>
      <c r="N11" s="556"/>
      <c r="O11" s="209" t="str">
        <f ca="1">IF(A11=INDIRECT("'update Helper'!F"&amp;$BB11),IF(INDIRECT("'update Helper'!K"&amp;BB11)="","",INDIRECT("'update Helper'!K"&amp;BB11)),"")</f>
        <v/>
      </c>
      <c r="P11" s="550" t="str">
        <f ca="1">IF(OR(INDIRECT("'update Helper'!I"&amp;BB11)="",O11&lt;&gt;0,O12&lt;&gt;0),IF(IFERROR((O11/O12),"")="","",(O11/O12)),INDIRECT("'update Helper'!I"&amp;BB11)/100)</f>
        <v/>
      </c>
      <c r="Q11" s="552"/>
      <c r="R11" s="209"/>
      <c r="S11" s="550" t="str">
        <f ca="1">IF(OR(INDIRECT("'update Helper'!I"&amp;BB11+1)="",R11&lt;&gt;0,R12&lt;&gt;0),IF(IFERROR((R11/R12),"")="","",(R11/R12)),INDIRECT("'update Helper'!I"&amp;BB11+1)/100)</f>
        <v/>
      </c>
      <c r="T11" s="552"/>
      <c r="U11" s="209"/>
      <c r="V11" s="550" t="str">
        <f ca="1">IF(OR(INDIRECT("'update Helper'!I"&amp;BB11+2)="",U11&lt;&gt;0,U12&lt;&gt;0),IF(IFERROR((U11/U12),"")="","",(U11/U12)),INDIRECT("'update Helper'!I"&amp;BB11+2)/100)</f>
        <v/>
      </c>
      <c r="W11" s="552"/>
      <c r="X11" s="209"/>
      <c r="Y11" s="550" t="str">
        <f ca="1">IF(A11=INDIRECT("'update Helper'!F"&amp;$BB11+3),IF(OR(INDIRECT("'update Helper'!I"&amp;BB11+3)="",X11&lt;&gt;0,X12&lt;&gt;0),IF(IFERROR((X11/X12),"")="","",(X11/X12)),INDIRECT("'update Helper'!I"&amp;BB11+3)/100),"")</f>
        <v/>
      </c>
      <c r="Z11" s="552"/>
      <c r="AA11" s="209"/>
      <c r="AB11" s="550" t="str">
        <f ca="1">IF(A11=INDIRECT("'update Helper'!F"&amp;$BB11+4),IF(OR(INDIRECT("'update Helper'!I"&amp;BB11+4)="",AA11&lt;&gt;0,AA12&lt;&gt;0),IF(IFERROR((AA11/AA12),"")="","",(AA11/AA12)),INDIRECT("'update Helper'!I"&amp;BB11+4)/100),"")</f>
        <v/>
      </c>
      <c r="AC11" s="552"/>
      <c r="AD11" s="209"/>
      <c r="AE11" s="550" t="str">
        <f ca="1">IF(A11=INDIRECT("'update Helper'!F"&amp;$BB11+5),IF(A11=INDIRECT("'update Helper'!F"&amp;$BB11+5),IF(OR(INDIRECT("'update Helper'!I"&amp;BB11+5)="",AD11&lt;&gt;0,AD12&lt;&gt;0),IF(IFERROR((AD11/AD12),"")="","",(AD11/AD12)),INDIRECT("'update Helper'!I"&amp;BB11+5)/100),""),"")</f>
        <v/>
      </c>
      <c r="AF11" s="552"/>
      <c r="AG11" s="209"/>
      <c r="AH11" s="550" t="str">
        <f ca="1">IF(A11=INDIRECT("'update Helper'!F"&amp;$BB11+6),IF(OR(INDIRECT("'update Helper'!I"&amp;BB11+6)="",AG11&lt;&gt;0,AG12&lt;&gt;0),IF(IFERROR((AG11/AG12),"")="","",(AG11/AG12)),INDIRECT("'update Helper'!I"&amp;BB11+6)/100),"")</f>
        <v/>
      </c>
      <c r="AI11" s="552"/>
      <c r="AJ11" s="209"/>
      <c r="AK11" s="550" t="str">
        <f ca="1">IF(A11=INDIRECT("'update Helper'!F"&amp;$BB11+6),IF(OR(INDIRECT("'update Helper'!I"&amp;BB11+7)="",AJ11&lt;&gt;0,AJ12&lt;&gt;0),IF(IFERROR((AJ11/AJ12),"")="","",(AJ11/AJ12)),INDIRECT("'update Helper'!I"&amp;BB11+7)/100),"")</f>
        <v/>
      </c>
      <c r="AL11" s="552"/>
      <c r="AM11" s="554"/>
      <c r="AN11" s="554"/>
      <c r="AO11" s="554"/>
      <c r="AP11" s="554"/>
      <c r="AQ11" s="258" t="str">
        <f t="array" ref="AQ11">IFERROR(IF(INDEX('Reference Records'!$D$42:$D$87,MATCH(LEFT(D11,255),LEFT('Reference Records'!$C$42:$C$87,255),0))=0,"",INDEX('Reference Records'!$D$42:$D$87,MATCH(LEFT(D11,255),LEFT('Reference Records'!$C$42:$C$87,255),0))),"")</f>
        <v/>
      </c>
      <c r="AR11" s="203" t="str">
        <f t="array" ref="AR11">VLOOKUP(LEFT(D11,255),LEFT('Reference Records'!C$41:G88,255),4,0)</f>
        <v/>
      </c>
      <c r="AS11" s="203" t="e">
        <f>MATCH(AR11,'Reference Records'!$F$368:$F$414,0)+ROW(PopulationByCoverage)-1</f>
        <v>#N/A</v>
      </c>
      <c r="AT11" s="203" t="e">
        <f>MATCH(AR11,'Reference Records'!$F$368:$F$414,1)+ROW(PopulationByCoverage)-1</f>
        <v>#N/A</v>
      </c>
      <c r="AU11" s="258" t="str">
        <f>D11&amp;E11</f>
        <v/>
      </c>
      <c r="AV11" s="219" t="str">
        <f>IFERROR(IF(VLOOKUP(D11,'Reference Records'!$C$1:$K$439,9,0)=0,"",_xlfn.CONCAT(VLOOKUP(D11,'Reference Records'!$C$1:$K$439,9,0),";")),"")</f>
        <v/>
      </c>
      <c r="AW11" s="219" t="str">
        <f>CLEAN(IFERROR(LEFT(AV11, SEARCH(";",AV11,1)-1),""))</f>
        <v/>
      </c>
      <c r="AX11" s="219" t="str">
        <f>SUBSTITUTE(IFERROR(MID(AV11, SEARCH(";",AV11) + 1, SEARCH(";",AV11,SEARCH(";",AV11)+1) - SEARCH(";",AV11) - 1),""),CHAR(10),"")</f>
        <v/>
      </c>
      <c r="AY11" s="358" t="str">
        <f>CLEAN(IFERROR(SUBSTITUTE(RIGHT(AV11,LEN(AV11) - SEARCH(";", AV11, SEARCH(";",AV11) + 1)),";",""),""))</f>
        <v/>
      </c>
      <c r="AZ11" s="504" t="str">
        <f>IFERROR(IF(VLOOKUP(B11,'Reference Records'!$F$90:$N$124,9,FALSE)=0,"",VLOOKUP(B11,'Reference Records'!$F$90:$N$124,9,FALSE)),"")</f>
        <v/>
      </c>
      <c r="BA11" s="258">
        <f>BA9+1</f>
        <v>447</v>
      </c>
      <c r="BB11" s="436">
        <f>BB9+'update Helper'!$AB$2</f>
        <v>518</v>
      </c>
      <c r="BD11" s="258" t="str">
        <f ca="1">IF(INDIRECT("'update Helper'!S"&amp;BA11)=0,"",IFERROR(VLOOKUP(INDIRECT("'update Helper'!U"&amp;BA11),'Account Role'!A$1:B$11,2,0), IFERROR(VLOOKUP(INDIRECT("'update Helper'!AD"&amp;BA11),'Overview - Section A'!J$25:P$90,7,0),"")))</f>
        <v/>
      </c>
    </row>
    <row r="12" spans="1:56 16369:16370" s="258" customFormat="1" ht="30" customHeight="1" x14ac:dyDescent="0.35">
      <c r="A12" s="559"/>
      <c r="B12" s="555"/>
      <c r="C12" s="555"/>
      <c r="D12" s="555"/>
      <c r="E12" s="555"/>
      <c r="F12" s="209"/>
      <c r="G12" s="551"/>
      <c r="H12" s="553"/>
      <c r="I12" s="555"/>
      <c r="J12" s="561"/>
      <c r="K12" s="553"/>
      <c r="L12" s="555"/>
      <c r="M12" s="370"/>
      <c r="N12" s="557"/>
      <c r="O12" s="209" t="str">
        <f t="shared" ref="O12" ca="1" si="0">IF(A11=INDIRECT("'update Helper'!F"&amp;$BB11),IF(INDIRECT("'update Helper'!J"&amp;BB11)=0,"",INDIRECT("'update Helper'!J"&amp;BB11)),"")</f>
        <v/>
      </c>
      <c r="P12" s="551"/>
      <c r="Q12" s="553"/>
      <c r="R12" s="209"/>
      <c r="S12" s="551"/>
      <c r="T12" s="553"/>
      <c r="U12" s="209"/>
      <c r="V12" s="551"/>
      <c r="W12" s="553"/>
      <c r="X12" s="209"/>
      <c r="Y12" s="551"/>
      <c r="Z12" s="553"/>
      <c r="AA12" s="209"/>
      <c r="AB12" s="551"/>
      <c r="AC12" s="553"/>
      <c r="AD12" s="209"/>
      <c r="AE12" s="551"/>
      <c r="AF12" s="553"/>
      <c r="AG12" s="209"/>
      <c r="AH12" s="551"/>
      <c r="AI12" s="553"/>
      <c r="AJ12" s="209"/>
      <c r="AK12" s="551"/>
      <c r="AL12" s="553"/>
      <c r="AM12" s="555"/>
      <c r="AN12" s="555"/>
      <c r="AO12" s="555"/>
      <c r="AP12" s="555"/>
      <c r="AV12" s="219"/>
      <c r="AW12" s="219"/>
      <c r="AX12" s="219"/>
      <c r="AY12" s="358"/>
      <c r="AZ12" s="504"/>
      <c r="BB12" s="219"/>
    </row>
    <row r="13" spans="1:56 16369:16370" s="258" customFormat="1" ht="30" customHeight="1" x14ac:dyDescent="0.35">
      <c r="A13" s="558">
        <v>3</v>
      </c>
      <c r="B13" s="554"/>
      <c r="C13" s="554"/>
      <c r="D13" s="554"/>
      <c r="E13" s="554"/>
      <c r="F13" s="209"/>
      <c r="G13" s="550" t="str">
        <f ca="1">IF(OR(INDIRECT("'update Helper'!D"&amp;BA13)="",F13&lt;&gt;0,F14&lt;&gt;0),IF(IFERROR((F13/F14),"")="","",(F13/F14)),INDIRECT("'update Helper'!D"&amp;BA13)/100)</f>
        <v/>
      </c>
      <c r="H13" s="552"/>
      <c r="I13" s="554"/>
      <c r="J13" s="560" t="str">
        <f>AQ13</f>
        <v/>
      </c>
      <c r="K13" s="552"/>
      <c r="L13" s="554"/>
      <c r="M13" s="212"/>
      <c r="N13" s="556"/>
      <c r="O13" s="209" t="str">
        <f ca="1">IF(A13=INDIRECT("'update Helper'!F"&amp;$BB13),IF(INDIRECT("'update Helper'!K"&amp;BB13)="","",INDIRECT("'update Helper'!K"&amp;BB13)),"")</f>
        <v/>
      </c>
      <c r="P13" s="550" t="str">
        <f ca="1">IF(OR(INDIRECT("'update Helper'!I"&amp;BB13)="",O13&lt;&gt;0,O14&lt;&gt;0),IF(IFERROR((O13/O14),"")="","",(O13/O14)),INDIRECT("'update Helper'!I"&amp;BB13)/100)</f>
        <v/>
      </c>
      <c r="Q13" s="552"/>
      <c r="R13" s="209"/>
      <c r="S13" s="550" t="str">
        <f ca="1">IF(OR(INDIRECT("'update Helper'!I"&amp;BB13+1)="",R13&lt;&gt;0,R14&lt;&gt;0),IF(IFERROR((R13/R14),"")="","",(R13/R14)),INDIRECT("'update Helper'!I"&amp;BB13+1)/100)</f>
        <v/>
      </c>
      <c r="T13" s="552"/>
      <c r="U13" s="209"/>
      <c r="V13" s="550" t="str">
        <f ca="1">IF(OR(INDIRECT("'update Helper'!I"&amp;BB13+2)="",U13&lt;&gt;0,U14&lt;&gt;0),IF(IFERROR((U13/U14),"")="","",(U13/U14)),INDIRECT("'update Helper'!I"&amp;BB13+2)/100)</f>
        <v/>
      </c>
      <c r="W13" s="552"/>
      <c r="X13" s="209"/>
      <c r="Y13" s="550" t="str">
        <f ca="1">IF(A13=INDIRECT("'update Helper'!F"&amp;$BB13+3),IF(OR(INDIRECT("'update Helper'!I"&amp;BB13+3)="",X13&lt;&gt;0,X14&lt;&gt;0),IF(IFERROR((X13/X14),"")="","",(X13/X14)),INDIRECT("'update Helper'!I"&amp;BB13+3)/100),"")</f>
        <v/>
      </c>
      <c r="Z13" s="552"/>
      <c r="AA13" s="209"/>
      <c r="AB13" s="550" t="str">
        <f ca="1">IF(A13=INDIRECT("'update Helper'!F"&amp;$BB13+4),IF(OR(INDIRECT("'update Helper'!I"&amp;BB13+4)="",AA13&lt;&gt;0,AA14&lt;&gt;0),IF(IFERROR((AA13/AA14),"")="","",(AA13/AA14)),INDIRECT("'update Helper'!I"&amp;BB13+4)/100),"")</f>
        <v/>
      </c>
      <c r="AC13" s="552"/>
      <c r="AD13" s="209"/>
      <c r="AE13" s="550" t="str">
        <f ca="1">IF(A13=INDIRECT("'update Helper'!F"&amp;$BB13+5),IF(A13=INDIRECT("'update Helper'!F"&amp;$BB13+5),IF(OR(INDIRECT("'update Helper'!I"&amp;BB13+5)="",AD13&lt;&gt;0,AD14&lt;&gt;0),IF(IFERROR((AD13/AD14),"")="","",(AD13/AD14)),INDIRECT("'update Helper'!I"&amp;BB13+5)/100),""),"")</f>
        <v/>
      </c>
      <c r="AF13" s="552"/>
      <c r="AG13" s="209"/>
      <c r="AH13" s="550" t="str">
        <f ca="1">IF(A13=INDIRECT("'update Helper'!F"&amp;$BB13+6),IF(OR(INDIRECT("'update Helper'!I"&amp;BB13+6)="",AG13&lt;&gt;0,AG14&lt;&gt;0),IF(IFERROR((AG13/AG14),"")="","",(AG13/AG14)),INDIRECT("'update Helper'!I"&amp;BB13+6)/100),"")</f>
        <v/>
      </c>
      <c r="AI13" s="552"/>
      <c r="AJ13" s="209"/>
      <c r="AK13" s="550" t="str">
        <f ca="1">IF(A13=INDIRECT("'update Helper'!F"&amp;$BB13+6),IF(OR(INDIRECT("'update Helper'!I"&amp;BB13+7)="",AJ13&lt;&gt;0,AJ14&lt;&gt;0),IF(IFERROR((AJ13/AJ14),"")="","",(AJ13/AJ14)),INDIRECT("'update Helper'!I"&amp;BB13+7)/100),"")</f>
        <v/>
      </c>
      <c r="AL13" s="552"/>
      <c r="AM13" s="554"/>
      <c r="AN13" s="554"/>
      <c r="AO13" s="554"/>
      <c r="AP13" s="554"/>
      <c r="AQ13" s="258" t="str">
        <f t="array" ref="AQ13">IFERROR(IF(INDEX('Reference Records'!$D$42:$D$87,MATCH(LEFT(D13,255),LEFT('Reference Records'!$C$42:$C$87,255),0))=0,"",INDEX('Reference Records'!$D$42:$D$87,MATCH(LEFT(D13,255),LEFT('Reference Records'!$C$42:$C$87,255),0))),"")</f>
        <v/>
      </c>
      <c r="AR13" s="203" t="str">
        <f t="array" ref="AR13">VLOOKUP(LEFT(D13,255),LEFT('Reference Records'!C$41:G90,255),4,0)</f>
        <v/>
      </c>
      <c r="AS13" s="203" t="e">
        <f>MATCH(AR13,'Reference Records'!$F$368:$F$414,0)+ROW(PopulationByCoverage)-1</f>
        <v>#N/A</v>
      </c>
      <c r="AT13" s="203" t="e">
        <f>MATCH(AR13,'Reference Records'!$F$368:$F$414,1)+ROW(PopulationByCoverage)-1</f>
        <v>#N/A</v>
      </c>
      <c r="AU13" s="258" t="str">
        <f>D13&amp;E13</f>
        <v/>
      </c>
      <c r="AV13" s="219" t="str">
        <f>IFERROR(IF(VLOOKUP(D13,'Reference Records'!$C$1:$K$439,9,0)=0,"",_xlfn.CONCAT(VLOOKUP(D13,'Reference Records'!$C$1:$K$439,9,0),";")),"")</f>
        <v/>
      </c>
      <c r="AW13" s="219" t="str">
        <f>CLEAN(IFERROR(LEFT(AV13, SEARCH(";",AV13,1)-1),""))</f>
        <v/>
      </c>
      <c r="AX13" s="219" t="str">
        <f>SUBSTITUTE(IFERROR(MID(AV13, SEARCH(";",AV13) + 1, SEARCH(";",AV13,SEARCH(";",AV13)+1) - SEARCH(";",AV13) - 1),""),CHAR(10),"")</f>
        <v/>
      </c>
      <c r="AY13" s="358" t="str">
        <f>CLEAN(IFERROR(SUBSTITUTE(RIGHT(AV13,LEN(AV13) - SEARCH(";", AV13, SEARCH(";",AV13) + 1)),";",""),""))</f>
        <v/>
      </c>
      <c r="AZ13" s="504" t="str">
        <f>IFERROR(IF(VLOOKUP(B13,'Reference Records'!$F$90:$N$124,9,FALSE)=0,"",VLOOKUP(B13,'Reference Records'!$F$90:$N$124,9,FALSE)),"")</f>
        <v/>
      </c>
      <c r="BA13" s="258">
        <f t="shared" ref="BA13" si="1">BA11+1</f>
        <v>448</v>
      </c>
      <c r="BB13" s="436">
        <f>BB11+'update Helper'!$AB$2</f>
        <v>524</v>
      </c>
      <c r="BD13" s="258" t="str">
        <f ca="1">IF(INDIRECT("'update Helper'!S"&amp;BA13)=0,"",IFERROR(VLOOKUP(INDIRECT("'update Helper'!U"&amp;BA13),'Account Role'!A$1:B$11,2,0), IFERROR(VLOOKUP(INDIRECT("'update Helper'!AD"&amp;BA13),'Overview - Section A'!J$25:P$90,7,0),"")))</f>
        <v/>
      </c>
    </row>
    <row r="14" spans="1:56 16369:16370" s="258" customFormat="1" ht="30" customHeight="1" x14ac:dyDescent="0.35">
      <c r="A14" s="559"/>
      <c r="B14" s="555"/>
      <c r="C14" s="555"/>
      <c r="D14" s="555"/>
      <c r="E14" s="555"/>
      <c r="F14" s="209"/>
      <c r="G14" s="551"/>
      <c r="H14" s="553"/>
      <c r="I14" s="555"/>
      <c r="J14" s="561"/>
      <c r="K14" s="553"/>
      <c r="L14" s="555"/>
      <c r="M14" s="370"/>
      <c r="N14" s="557"/>
      <c r="O14" s="209" t="str">
        <f t="shared" ref="O14" ca="1" si="2">IF(A13=INDIRECT("'update Helper'!F"&amp;$BB13),IF(INDIRECT("'update Helper'!J"&amp;BB13)=0,"",INDIRECT("'update Helper'!J"&amp;BB13)),"")</f>
        <v/>
      </c>
      <c r="P14" s="551"/>
      <c r="Q14" s="553"/>
      <c r="R14" s="209"/>
      <c r="S14" s="551"/>
      <c r="T14" s="553"/>
      <c r="U14" s="209"/>
      <c r="V14" s="551"/>
      <c r="W14" s="553"/>
      <c r="X14" s="209"/>
      <c r="Y14" s="551"/>
      <c r="Z14" s="553"/>
      <c r="AA14" s="209"/>
      <c r="AB14" s="551"/>
      <c r="AC14" s="553"/>
      <c r="AD14" s="209"/>
      <c r="AE14" s="551"/>
      <c r="AF14" s="553"/>
      <c r="AG14" s="209"/>
      <c r="AH14" s="551"/>
      <c r="AI14" s="553"/>
      <c r="AJ14" s="209"/>
      <c r="AK14" s="551"/>
      <c r="AL14" s="553"/>
      <c r="AM14" s="555"/>
      <c r="AN14" s="555"/>
      <c r="AO14" s="555"/>
      <c r="AP14" s="555"/>
      <c r="AV14" s="219"/>
      <c r="AW14" s="219"/>
      <c r="AX14" s="219"/>
      <c r="AY14" s="358"/>
      <c r="AZ14" s="504"/>
      <c r="BB14" s="219"/>
    </row>
    <row r="15" spans="1:56 16369:16370" s="258" customFormat="1" ht="30" customHeight="1" x14ac:dyDescent="0.35">
      <c r="A15" s="558">
        <v>4</v>
      </c>
      <c r="B15" s="554"/>
      <c r="C15" s="554"/>
      <c r="D15" s="554"/>
      <c r="E15" s="554"/>
      <c r="F15" s="209"/>
      <c r="G15" s="550" t="str">
        <f ca="1">IF(OR(INDIRECT("'update Helper'!D"&amp;BA15)="",F15&lt;&gt;0,F16&lt;&gt;0),IF(IFERROR((F15/F16),"")="","",(F15/F16)),INDIRECT("'update Helper'!D"&amp;BA15)/100)</f>
        <v/>
      </c>
      <c r="H15" s="552"/>
      <c r="I15" s="554"/>
      <c r="J15" s="560" t="str">
        <f>AQ15</f>
        <v/>
      </c>
      <c r="K15" s="552"/>
      <c r="L15" s="554"/>
      <c r="M15" s="212"/>
      <c r="N15" s="556"/>
      <c r="O15" s="209" t="str">
        <f ca="1">IF(A15=INDIRECT("'update Helper'!F"&amp;$BB15),IF(INDIRECT("'update Helper'!K"&amp;BB15)="","",INDIRECT("'update Helper'!K"&amp;BB15)),"")</f>
        <v/>
      </c>
      <c r="P15" s="550" t="str">
        <f ca="1">IF(OR(INDIRECT("'update Helper'!I"&amp;BB15)="",O15&lt;&gt;0,O16&lt;&gt;0),IF(IFERROR((O15/O16),"")="","",(O15/O16)),INDIRECT("'update Helper'!I"&amp;BB15)/100)</f>
        <v/>
      </c>
      <c r="Q15" s="552"/>
      <c r="R15" s="209"/>
      <c r="S15" s="550" t="str">
        <f ca="1">IF(OR(INDIRECT("'update Helper'!I"&amp;BB15+1)="",R15&lt;&gt;0,R16&lt;&gt;0),IF(IFERROR((R15/R16),"")="","",(R15/R16)),INDIRECT("'update Helper'!I"&amp;BB15+1)/100)</f>
        <v/>
      </c>
      <c r="T15" s="552"/>
      <c r="U15" s="209"/>
      <c r="V15" s="550" t="str">
        <f ca="1">IF(OR(INDIRECT("'update Helper'!I"&amp;BB15+2)="",U15&lt;&gt;0,U16&lt;&gt;0),IF(IFERROR((U15/U16),"")="","",(U15/U16)),INDIRECT("'update Helper'!I"&amp;BB15+2)/100)</f>
        <v/>
      </c>
      <c r="W15" s="552"/>
      <c r="X15" s="209"/>
      <c r="Y15" s="550" t="str">
        <f ca="1">IF(A15=INDIRECT("'update Helper'!F"&amp;$BB15+3),IF(OR(INDIRECT("'update Helper'!I"&amp;BB15+3)="",X15&lt;&gt;0,X16&lt;&gt;0),IF(IFERROR((X15/X16),"")="","",(X15/X16)),INDIRECT("'update Helper'!I"&amp;BB15+3)/100),"")</f>
        <v/>
      </c>
      <c r="Z15" s="552"/>
      <c r="AA15" s="209"/>
      <c r="AB15" s="550" t="str">
        <f ca="1">IF(A15=INDIRECT("'update Helper'!F"&amp;$BB15+4),IF(OR(INDIRECT("'update Helper'!I"&amp;BB15+4)="",AA15&lt;&gt;0,AA16&lt;&gt;0),IF(IFERROR((AA15/AA16),"")="","",(AA15/AA16)),INDIRECT("'update Helper'!I"&amp;BB15+4)/100),"")</f>
        <v/>
      </c>
      <c r="AC15" s="552"/>
      <c r="AD15" s="209"/>
      <c r="AE15" s="550" t="str">
        <f ca="1">IF(A15=INDIRECT("'update Helper'!F"&amp;$BB15+5),IF(A15=INDIRECT("'update Helper'!F"&amp;$BB15+5),IF(OR(INDIRECT("'update Helper'!I"&amp;BB15+5)="",AD15&lt;&gt;0,AD16&lt;&gt;0),IF(IFERROR((AD15/AD16),"")="","",(AD15/AD16)),INDIRECT("'update Helper'!I"&amp;BB15+5)/100),""),"")</f>
        <v/>
      </c>
      <c r="AF15" s="552"/>
      <c r="AG15" s="209"/>
      <c r="AH15" s="550" t="str">
        <f ca="1">IF(A15=INDIRECT("'update Helper'!F"&amp;$BB15+6),IF(OR(INDIRECT("'update Helper'!I"&amp;BB15+6)="",AG15&lt;&gt;0,AG16&lt;&gt;0),IF(IFERROR((AG15/AG16),"")="","",(AG15/AG16)),INDIRECT("'update Helper'!I"&amp;BB15+6)/100),"")</f>
        <v/>
      </c>
      <c r="AI15" s="552"/>
      <c r="AJ15" s="209"/>
      <c r="AK15" s="550" t="str">
        <f ca="1">IF(A15=INDIRECT("'update Helper'!F"&amp;$BB15+6),IF(OR(INDIRECT("'update Helper'!I"&amp;BB15+7)="",AJ15&lt;&gt;0,AJ16&lt;&gt;0),IF(IFERROR((AJ15/AJ16),"")="","",(AJ15/AJ16)),INDIRECT("'update Helper'!I"&amp;BB15+7)/100),"")</f>
        <v/>
      </c>
      <c r="AL15" s="552"/>
      <c r="AM15" s="554"/>
      <c r="AN15" s="554"/>
      <c r="AO15" s="554"/>
      <c r="AP15" s="554"/>
      <c r="AQ15" s="258" t="str">
        <f t="array" ref="AQ15">IFERROR(IF(INDEX('Reference Records'!$D$42:$D$87,MATCH(LEFT(D15,255),LEFT('Reference Records'!$C$42:$C$87,255),0))=0,"",INDEX('Reference Records'!$D$42:$D$87,MATCH(LEFT(D15,255),LEFT('Reference Records'!$C$42:$C$87,255),0))),"")</f>
        <v/>
      </c>
      <c r="AR15" s="203" t="str">
        <f t="array" ref="AR15">VLOOKUP(LEFT(D15,255),LEFT('Reference Records'!C$41:G118,255),4,0)</f>
        <v/>
      </c>
      <c r="AS15" s="203" t="e">
        <f>MATCH(AR15,'Reference Records'!$F$368:$F$414,0)+ROW(PopulationByCoverage)-1</f>
        <v>#N/A</v>
      </c>
      <c r="AT15" s="203" t="e">
        <f>MATCH(AR15,'Reference Records'!$F$368:$F$414,1)+ROW(PopulationByCoverage)-1</f>
        <v>#N/A</v>
      </c>
      <c r="AU15" s="258" t="str">
        <f>D15&amp;E15</f>
        <v/>
      </c>
      <c r="AV15" s="219" t="str">
        <f>IFERROR(IF(VLOOKUP(D15,'Reference Records'!$C$1:$K$439,9,0)=0,"",_xlfn.CONCAT(VLOOKUP(D15,'Reference Records'!$C$1:$K$439,9,0),";")),"")</f>
        <v/>
      </c>
      <c r="AW15" s="219" t="str">
        <f>CLEAN(IFERROR(LEFT(AV15, SEARCH(";",AV15,1)-1),""))</f>
        <v/>
      </c>
      <c r="AX15" s="219" t="str">
        <f>SUBSTITUTE(IFERROR(MID(AV15, SEARCH(";",AV15) + 1, SEARCH(";",AV15,SEARCH(";",AV15)+1) - SEARCH(";",AV15) - 1),""),CHAR(10),"")</f>
        <v/>
      </c>
      <c r="AY15" s="358" t="str">
        <f>CLEAN(IFERROR(SUBSTITUTE(RIGHT(AV15,LEN(AV15) - SEARCH(";", AV15, SEARCH(";",AV15) + 1)),";",""),""))</f>
        <v/>
      </c>
      <c r="AZ15" s="504" t="str">
        <f>IFERROR(IF(VLOOKUP(B15,'Reference Records'!$F$90:$N$124,9,FALSE)=0,"",VLOOKUP(B15,'Reference Records'!$F$90:$N$124,9,FALSE)),"")</f>
        <v/>
      </c>
      <c r="BA15" s="258">
        <f t="shared" ref="BA15" si="3">BA13+1</f>
        <v>449</v>
      </c>
      <c r="BB15" s="436">
        <f>BB13+'update Helper'!$AB$2</f>
        <v>530</v>
      </c>
      <c r="BD15" s="258" t="str">
        <f ca="1">IF(INDIRECT("'update Helper'!S"&amp;BA15)=0,"",IFERROR(VLOOKUP(INDIRECT("'update Helper'!U"&amp;BA15),'Account Role'!A$1:B$11,2,0), IFERROR(VLOOKUP(INDIRECT("'update Helper'!AD"&amp;BA15),'Overview - Section A'!J$25:P$90,7,0),"")))</f>
        <v/>
      </c>
    </row>
    <row r="16" spans="1:56 16369:16370" s="258" customFormat="1" ht="30" customHeight="1" x14ac:dyDescent="0.35">
      <c r="A16" s="559"/>
      <c r="B16" s="555"/>
      <c r="C16" s="555"/>
      <c r="D16" s="555"/>
      <c r="E16" s="555"/>
      <c r="F16" s="209"/>
      <c r="G16" s="551"/>
      <c r="H16" s="553"/>
      <c r="I16" s="555"/>
      <c r="J16" s="561"/>
      <c r="K16" s="553"/>
      <c r="L16" s="555"/>
      <c r="M16" s="370"/>
      <c r="N16" s="557"/>
      <c r="O16" s="209" t="str">
        <f t="shared" ref="O16" ca="1" si="4">IF(A15=INDIRECT("'update Helper'!F"&amp;$BB15),IF(INDIRECT("'update Helper'!J"&amp;BB15)=0,"",INDIRECT("'update Helper'!J"&amp;BB15)),"")</f>
        <v/>
      </c>
      <c r="P16" s="551"/>
      <c r="Q16" s="553"/>
      <c r="R16" s="209"/>
      <c r="S16" s="551"/>
      <c r="T16" s="553"/>
      <c r="U16" s="209"/>
      <c r="V16" s="551"/>
      <c r="W16" s="553"/>
      <c r="X16" s="209"/>
      <c r="Y16" s="551"/>
      <c r="Z16" s="553"/>
      <c r="AA16" s="209"/>
      <c r="AB16" s="551"/>
      <c r="AC16" s="553"/>
      <c r="AD16" s="209"/>
      <c r="AE16" s="551"/>
      <c r="AF16" s="553"/>
      <c r="AG16" s="209"/>
      <c r="AH16" s="551"/>
      <c r="AI16" s="553"/>
      <c r="AJ16" s="209"/>
      <c r="AK16" s="551"/>
      <c r="AL16" s="553"/>
      <c r="AM16" s="555"/>
      <c r="AN16" s="555"/>
      <c r="AO16" s="555"/>
      <c r="AP16" s="555"/>
      <c r="AV16" s="219"/>
      <c r="AW16" s="219"/>
      <c r="AX16" s="219"/>
      <c r="AY16" s="358"/>
      <c r="AZ16" s="504"/>
      <c r="BB16" s="219"/>
    </row>
    <row r="17" spans="1:56" s="258" customFormat="1" ht="30" customHeight="1" x14ac:dyDescent="0.35">
      <c r="A17" s="558">
        <v>5</v>
      </c>
      <c r="B17" s="554"/>
      <c r="C17" s="554"/>
      <c r="D17" s="554"/>
      <c r="E17" s="554"/>
      <c r="F17" s="209"/>
      <c r="G17" s="550" t="str">
        <f ca="1">IF(OR(INDIRECT("'update Helper'!D"&amp;BA17)="",F17&lt;&gt;0,F18&lt;&gt;0),IF(IFERROR((F17/F18),"")="","",(F17/F18)),INDIRECT("'update Helper'!D"&amp;BA17)/100)</f>
        <v/>
      </c>
      <c r="H17" s="552"/>
      <c r="I17" s="554"/>
      <c r="J17" s="560" t="str">
        <f>AQ17</f>
        <v/>
      </c>
      <c r="K17" s="552"/>
      <c r="L17" s="554"/>
      <c r="M17" s="212"/>
      <c r="N17" s="556"/>
      <c r="O17" s="209" t="str">
        <f ca="1">IF(A17=INDIRECT("'update Helper'!F"&amp;$BB17),IF(INDIRECT("'update Helper'!K"&amp;BB17)="","",INDIRECT("'update Helper'!K"&amp;BB17)),"")</f>
        <v/>
      </c>
      <c r="P17" s="550" t="str">
        <f ca="1">IF(OR(INDIRECT("'update Helper'!I"&amp;BB17)="",O17&lt;&gt;0,O18&lt;&gt;0),IF(IFERROR((O17/O18),"")="","",(O17/O18)),INDIRECT("'update Helper'!I"&amp;BB17)/100)</f>
        <v/>
      </c>
      <c r="Q17" s="552"/>
      <c r="R17" s="209"/>
      <c r="S17" s="550" t="str">
        <f ca="1">IF(OR(INDIRECT("'update Helper'!I"&amp;BB17+1)="",R17&lt;&gt;0,R18&lt;&gt;0),IF(IFERROR((R17/R18),"")="","",(R17/R18)),INDIRECT("'update Helper'!I"&amp;BB17+1)/100)</f>
        <v/>
      </c>
      <c r="T17" s="552"/>
      <c r="U17" s="209"/>
      <c r="V17" s="550" t="str">
        <f ca="1">IF(OR(INDIRECT("'update Helper'!I"&amp;BB17+2)="",U17&lt;&gt;0,U18&lt;&gt;0),IF(IFERROR((U17/U18),"")="","",(U17/U18)),INDIRECT("'update Helper'!I"&amp;BB17+2)/100)</f>
        <v/>
      </c>
      <c r="W17" s="552"/>
      <c r="X17" s="209"/>
      <c r="Y17" s="550" t="str">
        <f ca="1">IF(A17=INDIRECT("'update Helper'!F"&amp;$BB17+3),IF(OR(INDIRECT("'update Helper'!I"&amp;BB17+3)="",X17&lt;&gt;0,X18&lt;&gt;0),IF(IFERROR((X17/X18),"")="","",(X17/X18)),INDIRECT("'update Helper'!I"&amp;BB17+3)/100),"")</f>
        <v/>
      </c>
      <c r="Z17" s="552"/>
      <c r="AA17" s="209"/>
      <c r="AB17" s="550" t="str">
        <f ca="1">IF(A17=INDIRECT("'update Helper'!F"&amp;$BB17+4),IF(OR(INDIRECT("'update Helper'!I"&amp;BB17+4)="",AA17&lt;&gt;0,AA18&lt;&gt;0),IF(IFERROR((AA17/AA18),"")="","",(AA17/AA18)),INDIRECT("'update Helper'!I"&amp;BB17+4)/100),"")</f>
        <v/>
      </c>
      <c r="AC17" s="552"/>
      <c r="AD17" s="209"/>
      <c r="AE17" s="550" t="str">
        <f ca="1">IF(A17=INDIRECT("'update Helper'!F"&amp;$BB17+5),IF(A17=INDIRECT("'update Helper'!F"&amp;$BB17+5),IF(OR(INDIRECT("'update Helper'!I"&amp;BB17+5)="",AD17&lt;&gt;0,AD18&lt;&gt;0),IF(IFERROR((AD17/AD18),"")="","",(AD17/AD18)),INDIRECT("'update Helper'!I"&amp;BB17+5)/100),""),"")</f>
        <v/>
      </c>
      <c r="AF17" s="552"/>
      <c r="AG17" s="209"/>
      <c r="AH17" s="550" t="str">
        <f ca="1">IF(A17=INDIRECT("'update Helper'!F"&amp;$BB17+6),IF(OR(INDIRECT("'update Helper'!I"&amp;BB17+6)="",AG17&lt;&gt;0,AG18&lt;&gt;0),IF(IFERROR((AG17/AG18),"")="","",(AG17/AG18)),INDIRECT("'update Helper'!I"&amp;BB17+6)/100),"")</f>
        <v/>
      </c>
      <c r="AI17" s="552"/>
      <c r="AJ17" s="209"/>
      <c r="AK17" s="550" t="str">
        <f ca="1">IF(A17=INDIRECT("'update Helper'!F"&amp;$BB17+6),IF(OR(INDIRECT("'update Helper'!I"&amp;BB17+7)="",AJ17&lt;&gt;0,AJ18&lt;&gt;0),IF(IFERROR((AJ17/AJ18),"")="","",(AJ17/AJ18)),INDIRECT("'update Helper'!I"&amp;BB17+7)/100),"")</f>
        <v/>
      </c>
      <c r="AL17" s="552"/>
      <c r="AM17" s="554"/>
      <c r="AN17" s="554"/>
      <c r="AO17" s="554"/>
      <c r="AP17" s="554"/>
      <c r="AQ17" s="258" t="str">
        <f t="array" ref="AQ17">IFERROR(IF(INDEX('Reference Records'!$D$42:$D$87,MATCH(LEFT(D17,255),LEFT('Reference Records'!$C$42:$C$87,255),0))=0,"",INDEX('Reference Records'!$D$42:$D$87,MATCH(LEFT(D17,255),LEFT('Reference Records'!$C$42:$C$87,255),0))),"")</f>
        <v/>
      </c>
      <c r="AR17" s="203" t="str">
        <f t="array" ref="AR17">VLOOKUP(LEFT(D17,255),LEFT('Reference Records'!C$41:G120,255),4,0)</f>
        <v/>
      </c>
      <c r="AS17" s="203" t="e">
        <f>MATCH(AR17,'Reference Records'!$F$368:$F$414,0)+ROW(PopulationByCoverage)-1</f>
        <v>#N/A</v>
      </c>
      <c r="AT17" s="203" t="e">
        <f>MATCH(AR17,'Reference Records'!$F$368:$F$414,1)+ROW(PopulationByCoverage)-1</f>
        <v>#N/A</v>
      </c>
      <c r="AU17" s="258" t="str">
        <f>D17&amp;E17</f>
        <v/>
      </c>
      <c r="AV17" s="219" t="str">
        <f>IFERROR(IF(VLOOKUP(D17,'Reference Records'!$C$1:$K$439,9,0)=0,"",_xlfn.CONCAT(VLOOKUP(D17,'Reference Records'!$C$1:$K$439,9,0),";")),"")</f>
        <v/>
      </c>
      <c r="AW17" s="219" t="str">
        <f>CLEAN(IFERROR(LEFT(AV17, SEARCH(";",AV17,1)-1),""))</f>
        <v/>
      </c>
      <c r="AX17" s="219" t="str">
        <f>SUBSTITUTE(IFERROR(MID(AV17, SEARCH(";",AV17) + 1, SEARCH(";",AV17,SEARCH(";",AV17)+1) - SEARCH(";",AV17) - 1),""),CHAR(10),"")</f>
        <v/>
      </c>
      <c r="AY17" s="358" t="str">
        <f>CLEAN(IFERROR(SUBSTITUTE(RIGHT(AV17,LEN(AV17) - SEARCH(";", AV17, SEARCH(";",AV17) + 1)),";",""),""))</f>
        <v/>
      </c>
      <c r="AZ17" s="504" t="str">
        <f>IFERROR(IF(VLOOKUP(B17,'Reference Records'!$F$90:$N$124,9,FALSE)=0,"",VLOOKUP(B17,'Reference Records'!$F$90:$N$124,9,FALSE)),"")</f>
        <v/>
      </c>
      <c r="BA17" s="258">
        <f t="shared" ref="BA17" si="5">BA15+1</f>
        <v>450</v>
      </c>
      <c r="BB17" s="436">
        <f>BB15+'update Helper'!$AB$2</f>
        <v>536</v>
      </c>
      <c r="BD17" s="258" t="str">
        <f ca="1">IF(INDIRECT("'update Helper'!S"&amp;BA17)=0,"",IFERROR(VLOOKUP(INDIRECT("'update Helper'!U"&amp;BA17),'Account Role'!A$1:B$11,2,0), IFERROR(VLOOKUP(INDIRECT("'update Helper'!AD"&amp;BA17),'Overview - Section A'!J$25:P$90,7,0),"")))</f>
        <v/>
      </c>
    </row>
    <row r="18" spans="1:56" s="258" customFormat="1" ht="30" customHeight="1" x14ac:dyDescent="0.35">
      <c r="A18" s="559"/>
      <c r="B18" s="555"/>
      <c r="C18" s="555"/>
      <c r="D18" s="555"/>
      <c r="E18" s="555"/>
      <c r="F18" s="209"/>
      <c r="G18" s="551"/>
      <c r="H18" s="553"/>
      <c r="I18" s="555"/>
      <c r="J18" s="561"/>
      <c r="K18" s="553"/>
      <c r="L18" s="555"/>
      <c r="M18" s="370"/>
      <c r="N18" s="557"/>
      <c r="O18" s="209" t="str">
        <f t="shared" ref="O18" ca="1" si="6">IF(A17=INDIRECT("'update Helper'!F"&amp;$BB17),IF(INDIRECT("'update Helper'!J"&amp;BB17)=0,"",INDIRECT("'update Helper'!J"&amp;BB17)),"")</f>
        <v/>
      </c>
      <c r="P18" s="551"/>
      <c r="Q18" s="553"/>
      <c r="R18" s="209"/>
      <c r="S18" s="551"/>
      <c r="T18" s="553"/>
      <c r="U18" s="209"/>
      <c r="V18" s="551"/>
      <c r="W18" s="553"/>
      <c r="X18" s="209"/>
      <c r="Y18" s="551"/>
      <c r="Z18" s="553"/>
      <c r="AA18" s="209"/>
      <c r="AB18" s="551"/>
      <c r="AC18" s="553"/>
      <c r="AD18" s="209"/>
      <c r="AE18" s="551"/>
      <c r="AF18" s="553"/>
      <c r="AG18" s="209"/>
      <c r="AH18" s="551"/>
      <c r="AI18" s="553"/>
      <c r="AJ18" s="209"/>
      <c r="AK18" s="551"/>
      <c r="AL18" s="553"/>
      <c r="AM18" s="555"/>
      <c r="AN18" s="555"/>
      <c r="AO18" s="555"/>
      <c r="AP18" s="555"/>
      <c r="AV18" s="219"/>
      <c r="AW18" s="219"/>
      <c r="AX18" s="219"/>
      <c r="AY18" s="358"/>
      <c r="AZ18" s="504"/>
      <c r="BB18" s="219"/>
    </row>
    <row r="19" spans="1:56" s="258" customFormat="1" ht="30" customHeight="1" x14ac:dyDescent="0.35">
      <c r="A19" s="558">
        <v>6</v>
      </c>
      <c r="B19" s="554"/>
      <c r="C19" s="554"/>
      <c r="D19" s="554"/>
      <c r="E19" s="554"/>
      <c r="F19" s="209"/>
      <c r="G19" s="550" t="str">
        <f ca="1">IF(OR(INDIRECT("'update Helper'!D"&amp;BA19)="",F19&lt;&gt;0,F20&lt;&gt;0),IF(IFERROR((F19/F20),"")="","",(F19/F20)),INDIRECT("'update Helper'!D"&amp;BA19)/100)</f>
        <v/>
      </c>
      <c r="H19" s="552"/>
      <c r="I19" s="554"/>
      <c r="J19" s="560" t="str">
        <f>AQ19</f>
        <v/>
      </c>
      <c r="K19" s="552"/>
      <c r="L19" s="554"/>
      <c r="M19" s="212"/>
      <c r="N19" s="556"/>
      <c r="O19" s="209" t="str">
        <f ca="1">IF(A19=INDIRECT("'update Helper'!F"&amp;$BB19),IF(INDIRECT("'update Helper'!K"&amp;BB19)="","",INDIRECT("'update Helper'!K"&amp;BB19)),"")</f>
        <v/>
      </c>
      <c r="P19" s="550" t="str">
        <f ca="1">IF(OR(INDIRECT("'update Helper'!I"&amp;BB19)="",O19&lt;&gt;0,O20&lt;&gt;0),IF(IFERROR((O19/O20),"")="","",(O19/O20)),INDIRECT("'update Helper'!I"&amp;BB19)/100)</f>
        <v/>
      </c>
      <c r="Q19" s="552"/>
      <c r="R19" s="209"/>
      <c r="S19" s="550" t="str">
        <f ca="1">IF(OR(INDIRECT("'update Helper'!I"&amp;BB19+1)="",R19&lt;&gt;0,R20&lt;&gt;0),IF(IFERROR((R19/R20),"")="","",(R19/R20)),INDIRECT("'update Helper'!I"&amp;BB19+1)/100)</f>
        <v/>
      </c>
      <c r="T19" s="552"/>
      <c r="U19" s="209"/>
      <c r="V19" s="550" t="str">
        <f ca="1">IF(OR(INDIRECT("'update Helper'!I"&amp;BB19+2)="",U19&lt;&gt;0,U20&lt;&gt;0),IF(IFERROR((U19/U20),"")="","",(U19/U20)),INDIRECT("'update Helper'!I"&amp;BB19+2)/100)</f>
        <v/>
      </c>
      <c r="W19" s="552"/>
      <c r="X19" s="209"/>
      <c r="Y19" s="550" t="str">
        <f ca="1">IF(A19=INDIRECT("'update Helper'!F"&amp;$BB19+3),IF(OR(INDIRECT("'update Helper'!I"&amp;BB19+3)="",X19&lt;&gt;0,X20&lt;&gt;0),IF(IFERROR((X19/X20),"")="","",(X19/X20)),INDIRECT("'update Helper'!I"&amp;BB19+3)/100),"")</f>
        <v/>
      </c>
      <c r="Z19" s="552"/>
      <c r="AA19" s="209"/>
      <c r="AB19" s="550" t="str">
        <f ca="1">IF(A19=INDIRECT("'update Helper'!F"&amp;$BB19+4),IF(OR(INDIRECT("'update Helper'!I"&amp;BB19+4)="",AA19&lt;&gt;0,AA20&lt;&gt;0),IF(IFERROR((AA19/AA20),"")="","",(AA19/AA20)),INDIRECT("'update Helper'!I"&amp;BB19+4)/100),"")</f>
        <v/>
      </c>
      <c r="AC19" s="552"/>
      <c r="AD19" s="209"/>
      <c r="AE19" s="550" t="str">
        <f ca="1">IF(A19=INDIRECT("'update Helper'!F"&amp;$BB19+5),IF(A19=INDIRECT("'update Helper'!F"&amp;$BB19+5),IF(OR(INDIRECT("'update Helper'!I"&amp;BB19+5)="",AD19&lt;&gt;0,AD20&lt;&gt;0),IF(IFERROR((AD19/AD20),"")="","",(AD19/AD20)),INDIRECT("'update Helper'!I"&amp;BB19+5)/100),""),"")</f>
        <v/>
      </c>
      <c r="AF19" s="552"/>
      <c r="AG19" s="209"/>
      <c r="AH19" s="550" t="str">
        <f ca="1">IF(A19=INDIRECT("'update Helper'!F"&amp;$BB19+6),IF(OR(INDIRECT("'update Helper'!I"&amp;BB19+6)="",AG19&lt;&gt;0,AG20&lt;&gt;0),IF(IFERROR((AG19/AG20),"")="","",(AG19/AG20)),INDIRECT("'update Helper'!I"&amp;BB19+6)/100),"")</f>
        <v/>
      </c>
      <c r="AI19" s="552"/>
      <c r="AJ19" s="209"/>
      <c r="AK19" s="550" t="str">
        <f ca="1">IF(A19=INDIRECT("'update Helper'!F"&amp;$BB19+6),IF(OR(INDIRECT("'update Helper'!I"&amp;BB19+7)="",AJ19&lt;&gt;0,AJ20&lt;&gt;0),IF(IFERROR((AJ19/AJ20),"")="","",(AJ19/AJ20)),INDIRECT("'update Helper'!I"&amp;BB19+7)/100),"")</f>
        <v/>
      </c>
      <c r="AL19" s="552"/>
      <c r="AM19" s="554"/>
      <c r="AN19" s="554"/>
      <c r="AO19" s="554"/>
      <c r="AP19" s="554"/>
      <c r="AQ19" s="258" t="str">
        <f t="array" ref="AQ19">IFERROR(IF(INDEX('Reference Records'!$D$42:$D$87,MATCH(LEFT(D19,255),LEFT('Reference Records'!$C$42:$C$87,255),0))=0,"",INDEX('Reference Records'!$D$42:$D$87,MATCH(LEFT(D19,255),LEFT('Reference Records'!$C$42:$C$87,255),0))),"")</f>
        <v/>
      </c>
      <c r="AR19" s="203" t="str">
        <f t="array" ref="AR19">VLOOKUP(LEFT(D19,255),LEFT('Reference Records'!C$41:G122,255),4,0)</f>
        <v/>
      </c>
      <c r="AS19" s="203" t="e">
        <f>MATCH(AR19,'Reference Records'!$F$368:$F$414,0)+ROW(PopulationByCoverage)-1</f>
        <v>#N/A</v>
      </c>
      <c r="AT19" s="203" t="e">
        <f>MATCH(AR19,'Reference Records'!$F$368:$F$414,1)+ROW(PopulationByCoverage)-1</f>
        <v>#N/A</v>
      </c>
      <c r="AU19" s="258" t="str">
        <f>D19&amp;E19</f>
        <v/>
      </c>
      <c r="AV19" s="219" t="str">
        <f>IFERROR(IF(VLOOKUP(D19,'Reference Records'!$C$1:$K$439,9,0)=0,"",_xlfn.CONCAT(VLOOKUP(D19,'Reference Records'!$C$1:$K$439,9,0),";")),"")</f>
        <v/>
      </c>
      <c r="AW19" s="219" t="str">
        <f>CLEAN(IFERROR(LEFT(AV19, SEARCH(";",AV19,1)-1),""))</f>
        <v/>
      </c>
      <c r="AX19" s="219" t="str">
        <f>SUBSTITUTE(IFERROR(MID(AV19, SEARCH(";",AV19) + 1, SEARCH(";",AV19,SEARCH(";",AV19)+1) - SEARCH(";",AV19) - 1),""),CHAR(10),"")</f>
        <v/>
      </c>
      <c r="AY19" s="358" t="str">
        <f>CLEAN(IFERROR(SUBSTITUTE(RIGHT(AV19,LEN(AV19) - SEARCH(";", AV19, SEARCH(";",AV19) + 1)),";",""),""))</f>
        <v/>
      </c>
      <c r="AZ19" s="504" t="str">
        <f>IFERROR(IF(VLOOKUP(B19,'Reference Records'!$F$90:$N$124,9,FALSE)=0,"",VLOOKUP(B19,'Reference Records'!$F$90:$N$124,9,FALSE)),"")</f>
        <v/>
      </c>
      <c r="BA19" s="258">
        <f t="shared" ref="BA19" si="7">BA17+1</f>
        <v>451</v>
      </c>
      <c r="BB19" s="436">
        <f>BB17+'update Helper'!$AB$2</f>
        <v>542</v>
      </c>
      <c r="BD19" s="258" t="str">
        <f ca="1">IF(INDIRECT("'update Helper'!S"&amp;BA19)=0,"",IFERROR(VLOOKUP(INDIRECT("'update Helper'!U"&amp;BA19),'Account Role'!A$1:B$11,2,0), IFERROR(VLOOKUP(INDIRECT("'update Helper'!AD"&amp;BA19),'Overview - Section A'!J$25:P$90,7,0),"")))</f>
        <v/>
      </c>
    </row>
    <row r="20" spans="1:56" s="258" customFormat="1" ht="30" customHeight="1" x14ac:dyDescent="0.35">
      <c r="A20" s="559"/>
      <c r="B20" s="555"/>
      <c r="C20" s="555"/>
      <c r="D20" s="555"/>
      <c r="E20" s="555"/>
      <c r="F20" s="209"/>
      <c r="G20" s="551"/>
      <c r="H20" s="553"/>
      <c r="I20" s="555"/>
      <c r="J20" s="561"/>
      <c r="K20" s="553"/>
      <c r="L20" s="555"/>
      <c r="M20" s="370"/>
      <c r="N20" s="557"/>
      <c r="O20" s="209" t="str">
        <f t="shared" ref="O20" ca="1" si="8">IF(A19=INDIRECT("'update Helper'!F"&amp;$BB19),IF(INDIRECT("'update Helper'!J"&amp;BB19)=0,"",INDIRECT("'update Helper'!J"&amp;BB19)),"")</f>
        <v/>
      </c>
      <c r="P20" s="551"/>
      <c r="Q20" s="553"/>
      <c r="R20" s="209"/>
      <c r="S20" s="551"/>
      <c r="T20" s="553"/>
      <c r="U20" s="209"/>
      <c r="V20" s="551"/>
      <c r="W20" s="553"/>
      <c r="X20" s="209"/>
      <c r="Y20" s="551"/>
      <c r="Z20" s="553"/>
      <c r="AA20" s="209"/>
      <c r="AB20" s="551"/>
      <c r="AC20" s="553"/>
      <c r="AD20" s="209"/>
      <c r="AE20" s="551"/>
      <c r="AF20" s="553"/>
      <c r="AG20" s="209"/>
      <c r="AH20" s="551"/>
      <c r="AI20" s="553"/>
      <c r="AJ20" s="209"/>
      <c r="AK20" s="551"/>
      <c r="AL20" s="553"/>
      <c r="AM20" s="555"/>
      <c r="AN20" s="555"/>
      <c r="AO20" s="555"/>
      <c r="AP20" s="555"/>
      <c r="AV20" s="219"/>
      <c r="AW20" s="219"/>
      <c r="AX20" s="219"/>
      <c r="AY20" s="358"/>
      <c r="AZ20" s="504"/>
      <c r="BB20" s="219"/>
    </row>
    <row r="21" spans="1:56" s="258" customFormat="1" ht="30" customHeight="1" x14ac:dyDescent="0.35">
      <c r="A21" s="558">
        <v>7</v>
      </c>
      <c r="B21" s="554"/>
      <c r="C21" s="554"/>
      <c r="D21" s="554"/>
      <c r="E21" s="554"/>
      <c r="F21" s="209"/>
      <c r="G21" s="550" t="str">
        <f ca="1">IF(OR(INDIRECT("'update Helper'!D"&amp;BA21)="",F21&lt;&gt;0,F22&lt;&gt;0),IF(IFERROR((F21/F22),"")="","",(F21/F22)),INDIRECT("'update Helper'!D"&amp;BA21)/100)</f>
        <v/>
      </c>
      <c r="H21" s="552"/>
      <c r="I21" s="554"/>
      <c r="J21" s="560" t="str">
        <f>AQ21</f>
        <v/>
      </c>
      <c r="K21" s="552"/>
      <c r="L21" s="554"/>
      <c r="M21" s="212"/>
      <c r="N21" s="556"/>
      <c r="O21" s="209" t="str">
        <f ca="1">IF(A21=INDIRECT("'update Helper'!F"&amp;$BB21),IF(INDIRECT("'update Helper'!K"&amp;BB21)="","",INDIRECT("'update Helper'!K"&amp;BB21)),"")</f>
        <v/>
      </c>
      <c r="P21" s="550" t="str">
        <f ca="1">IF(OR(INDIRECT("'update Helper'!I"&amp;BB21)="",O21&lt;&gt;0,O22&lt;&gt;0),IF(IFERROR((O21/O22),"")="","",(O21/O22)),INDIRECT("'update Helper'!I"&amp;BB21)/100)</f>
        <v/>
      </c>
      <c r="Q21" s="552"/>
      <c r="R21" s="209"/>
      <c r="S21" s="550" t="str">
        <f ca="1">IF(OR(INDIRECT("'update Helper'!I"&amp;BB21+1)="",R21&lt;&gt;0,R22&lt;&gt;0),IF(IFERROR((R21/R22),"")="","",(R21/R22)),INDIRECT("'update Helper'!I"&amp;BB21+1)/100)</f>
        <v/>
      </c>
      <c r="T21" s="552"/>
      <c r="U21" s="209"/>
      <c r="V21" s="550" t="str">
        <f ca="1">IF(OR(INDIRECT("'update Helper'!I"&amp;BB21+2)="",U21&lt;&gt;0,U22&lt;&gt;0),IF(IFERROR((U21/U22),"")="","",(U21/U22)),INDIRECT("'update Helper'!I"&amp;BB21+2)/100)</f>
        <v/>
      </c>
      <c r="W21" s="552"/>
      <c r="X21" s="209"/>
      <c r="Y21" s="550" t="str">
        <f ca="1">IF(A21=INDIRECT("'update Helper'!F"&amp;$BB21+3),IF(OR(INDIRECT("'update Helper'!I"&amp;BB21+3)="",X21&lt;&gt;0,X22&lt;&gt;0),IF(IFERROR((X21/X22),"")="","",(X21/X22)),INDIRECT("'update Helper'!I"&amp;BB21+3)/100),"")</f>
        <v/>
      </c>
      <c r="Z21" s="552"/>
      <c r="AA21" s="209"/>
      <c r="AB21" s="550" t="str">
        <f ca="1">IF(A21=INDIRECT("'update Helper'!F"&amp;$BB21+4),IF(OR(INDIRECT("'update Helper'!I"&amp;BB21+4)="",AA21&lt;&gt;0,AA22&lt;&gt;0),IF(IFERROR((AA21/AA22),"")="","",(AA21/AA22)),INDIRECT("'update Helper'!I"&amp;BB21+4)/100),"")</f>
        <v/>
      </c>
      <c r="AC21" s="552"/>
      <c r="AD21" s="209"/>
      <c r="AE21" s="550" t="str">
        <f ca="1">IF(A21=INDIRECT("'update Helper'!F"&amp;$BB21+5),IF(A21=INDIRECT("'update Helper'!F"&amp;$BB21+5),IF(OR(INDIRECT("'update Helper'!I"&amp;BB21+5)="",AD21&lt;&gt;0,AD22&lt;&gt;0),IF(IFERROR((AD21/AD22),"")="","",(AD21/AD22)),INDIRECT("'update Helper'!I"&amp;BB21+5)/100),""),"")</f>
        <v/>
      </c>
      <c r="AF21" s="552"/>
      <c r="AG21" s="209"/>
      <c r="AH21" s="550" t="str">
        <f ca="1">IF(A21=INDIRECT("'update Helper'!F"&amp;$BB21+6),IF(OR(INDIRECT("'update Helper'!I"&amp;BB21+6)="",AG21&lt;&gt;0,AG22&lt;&gt;0),IF(IFERROR((AG21/AG22),"")="","",(AG21/AG22)),INDIRECT("'update Helper'!I"&amp;BB21+6)/100),"")</f>
        <v/>
      </c>
      <c r="AI21" s="552"/>
      <c r="AJ21" s="209"/>
      <c r="AK21" s="550" t="str">
        <f ca="1">IF(A21=INDIRECT("'update Helper'!F"&amp;$BB21+6),IF(OR(INDIRECT("'update Helper'!I"&amp;BB21+7)="",AJ21&lt;&gt;0,AJ22&lt;&gt;0),IF(IFERROR((AJ21/AJ22),"")="","",(AJ21/AJ22)),INDIRECT("'update Helper'!I"&amp;BB21+7)/100),"")</f>
        <v/>
      </c>
      <c r="AL21" s="552"/>
      <c r="AM21" s="554"/>
      <c r="AN21" s="554"/>
      <c r="AO21" s="554"/>
      <c r="AP21" s="554"/>
      <c r="AQ21" s="258" t="str">
        <f t="array" ref="AQ21">IFERROR(IF(INDEX('Reference Records'!$D$42:$D$87,MATCH(LEFT(D21,255),LEFT('Reference Records'!$C$42:$C$87,255),0))=0,"",INDEX('Reference Records'!$D$42:$D$87,MATCH(LEFT(D21,255),LEFT('Reference Records'!$C$42:$C$87,255),0))),"")</f>
        <v/>
      </c>
      <c r="AR21" s="203" t="str">
        <f t="array" ref="AR21">VLOOKUP(LEFT(D21,255),LEFT('Reference Records'!C$41:G124,255),4,0)</f>
        <v/>
      </c>
      <c r="AS21" s="203" t="e">
        <f>MATCH(AR21,'Reference Records'!$F$368:$F$414,0)+ROW(PopulationByCoverage)-1</f>
        <v>#N/A</v>
      </c>
      <c r="AT21" s="203" t="e">
        <f>MATCH(AR21,'Reference Records'!$F$368:$F$414,1)+ROW(PopulationByCoverage)-1</f>
        <v>#N/A</v>
      </c>
      <c r="AU21" s="258" t="str">
        <f>D21&amp;E21</f>
        <v/>
      </c>
      <c r="AV21" s="219" t="str">
        <f>IFERROR(IF(VLOOKUP(D21,'Reference Records'!$C$1:$K$439,9,0)=0,"",_xlfn.CONCAT(VLOOKUP(D21,'Reference Records'!$C$1:$K$439,9,0),";")),"")</f>
        <v/>
      </c>
      <c r="AW21" s="219" t="str">
        <f>CLEAN(IFERROR(LEFT(AV21, SEARCH(";",AV21,1)-1),""))</f>
        <v/>
      </c>
      <c r="AX21" s="219" t="str">
        <f>SUBSTITUTE(IFERROR(MID(AV21, SEARCH(";",AV21) + 1, SEARCH(";",AV21,SEARCH(";",AV21)+1) - SEARCH(";",AV21) - 1),""),CHAR(10),"")</f>
        <v/>
      </c>
      <c r="AY21" s="358" t="str">
        <f>CLEAN(IFERROR(SUBSTITUTE(RIGHT(AV21,LEN(AV21) - SEARCH(";", AV21, SEARCH(";",AV21) + 1)),";",""),""))</f>
        <v/>
      </c>
      <c r="AZ21" s="504" t="str">
        <f>IFERROR(IF(VLOOKUP(B21,'Reference Records'!$F$90:$N$124,9,FALSE)=0,"",VLOOKUP(B21,'Reference Records'!$F$90:$N$124,9,FALSE)),"")</f>
        <v/>
      </c>
      <c r="BA21" s="258">
        <f t="shared" ref="BA21" si="9">BA19+1</f>
        <v>452</v>
      </c>
      <c r="BB21" s="436">
        <f>BB19+'update Helper'!$AB$2</f>
        <v>548</v>
      </c>
      <c r="BD21" s="258" t="str">
        <f ca="1">IF(INDIRECT("'update Helper'!S"&amp;BA21)=0,"",IFERROR(VLOOKUP(INDIRECT("'update Helper'!U"&amp;BA21),'Account Role'!A$1:B$11,2,0), IFERROR(VLOOKUP(INDIRECT("'update Helper'!AD"&amp;BA21),'Overview - Section A'!J$25:P$90,7,0),"")))</f>
        <v/>
      </c>
    </row>
    <row r="22" spans="1:56" s="258" customFormat="1" ht="30" customHeight="1" x14ac:dyDescent="0.35">
      <c r="A22" s="559"/>
      <c r="B22" s="555"/>
      <c r="C22" s="555"/>
      <c r="D22" s="555"/>
      <c r="E22" s="555"/>
      <c r="F22" s="209"/>
      <c r="G22" s="551"/>
      <c r="H22" s="553"/>
      <c r="I22" s="555"/>
      <c r="J22" s="561"/>
      <c r="K22" s="553"/>
      <c r="L22" s="555"/>
      <c r="M22" s="370"/>
      <c r="N22" s="557"/>
      <c r="O22" s="209" t="str">
        <f t="shared" ref="O22" ca="1" si="10">IF(A21=INDIRECT("'update Helper'!F"&amp;$BB21),IF(INDIRECT("'update Helper'!J"&amp;BB21)=0,"",INDIRECT("'update Helper'!J"&amp;BB21)),"")</f>
        <v/>
      </c>
      <c r="P22" s="551"/>
      <c r="Q22" s="553"/>
      <c r="R22" s="209"/>
      <c r="S22" s="551"/>
      <c r="T22" s="553"/>
      <c r="U22" s="209"/>
      <c r="V22" s="551"/>
      <c r="W22" s="553"/>
      <c r="X22" s="209"/>
      <c r="Y22" s="551"/>
      <c r="Z22" s="553"/>
      <c r="AA22" s="209"/>
      <c r="AB22" s="551"/>
      <c r="AC22" s="553"/>
      <c r="AD22" s="209"/>
      <c r="AE22" s="551"/>
      <c r="AF22" s="553"/>
      <c r="AG22" s="209"/>
      <c r="AH22" s="551"/>
      <c r="AI22" s="553"/>
      <c r="AJ22" s="209"/>
      <c r="AK22" s="551"/>
      <c r="AL22" s="553"/>
      <c r="AM22" s="555"/>
      <c r="AN22" s="555"/>
      <c r="AO22" s="555"/>
      <c r="AP22" s="555"/>
      <c r="AV22" s="219"/>
      <c r="AW22" s="219"/>
      <c r="AX22" s="219"/>
      <c r="AY22" s="358"/>
      <c r="AZ22" s="504"/>
      <c r="BB22" s="219"/>
    </row>
    <row r="23" spans="1:56" s="258" customFormat="1" ht="30" customHeight="1" x14ac:dyDescent="0.35">
      <c r="A23" s="558">
        <v>8</v>
      </c>
      <c r="B23" s="554"/>
      <c r="C23" s="554"/>
      <c r="D23" s="554"/>
      <c r="E23" s="554"/>
      <c r="F23" s="209"/>
      <c r="G23" s="550" t="str">
        <f ca="1">IF(OR(INDIRECT("'update Helper'!D"&amp;BA23)="",F23&lt;&gt;0,F24&lt;&gt;0),IF(IFERROR((F23/F24),"")="","",(F23/F24)),INDIRECT("'update Helper'!D"&amp;BA23)/100)</f>
        <v/>
      </c>
      <c r="H23" s="552"/>
      <c r="I23" s="554"/>
      <c r="J23" s="560" t="str">
        <f>AQ23</f>
        <v/>
      </c>
      <c r="K23" s="552"/>
      <c r="L23" s="554"/>
      <c r="M23" s="212"/>
      <c r="N23" s="556"/>
      <c r="O23" s="209" t="str">
        <f ca="1">IF(A23=INDIRECT("'update Helper'!F"&amp;$BB23),IF(INDIRECT("'update Helper'!K"&amp;BB23)="","",INDIRECT("'update Helper'!K"&amp;BB23)),"")</f>
        <v/>
      </c>
      <c r="P23" s="550" t="str">
        <f ca="1">IF(OR(INDIRECT("'update Helper'!I"&amp;BB23)="",O23&lt;&gt;0,O24&lt;&gt;0),IF(IFERROR((O23/O24),"")="","",(O23/O24)),INDIRECT("'update Helper'!I"&amp;BB23)/100)</f>
        <v/>
      </c>
      <c r="Q23" s="552"/>
      <c r="R23" s="209"/>
      <c r="S23" s="550" t="str">
        <f ca="1">IF(OR(INDIRECT("'update Helper'!I"&amp;BB23+1)="",R23&lt;&gt;0,R24&lt;&gt;0),IF(IFERROR((R23/R24),"")="","",(R23/R24)),INDIRECT("'update Helper'!I"&amp;BB23+1)/100)</f>
        <v/>
      </c>
      <c r="T23" s="552"/>
      <c r="U23" s="209"/>
      <c r="V23" s="550" t="str">
        <f ca="1">IF(OR(INDIRECT("'update Helper'!I"&amp;BB23+2)="",U23&lt;&gt;0,U24&lt;&gt;0),IF(IFERROR((U23/U24),"")="","",(U23/U24)),INDIRECT("'update Helper'!I"&amp;BB23+2)/100)</f>
        <v/>
      </c>
      <c r="W23" s="552"/>
      <c r="X23" s="209"/>
      <c r="Y23" s="550" t="str">
        <f ca="1">IF(A23=INDIRECT("'update Helper'!F"&amp;$BB23+3),IF(OR(INDIRECT("'update Helper'!I"&amp;BB23+3)="",X23&lt;&gt;0,X24&lt;&gt;0),IF(IFERROR((X23/X24),"")="","",(X23/X24)),INDIRECT("'update Helper'!I"&amp;BB23+3)/100),"")</f>
        <v/>
      </c>
      <c r="Z23" s="552"/>
      <c r="AA23" s="209"/>
      <c r="AB23" s="550" t="str">
        <f ca="1">IF(A23=INDIRECT("'update Helper'!F"&amp;$BB23+4),IF(OR(INDIRECT("'update Helper'!I"&amp;BB23+4)="",AA23&lt;&gt;0,AA24&lt;&gt;0),IF(IFERROR((AA23/AA24),"")="","",(AA23/AA24)),INDIRECT("'update Helper'!I"&amp;BB23+4)/100),"")</f>
        <v/>
      </c>
      <c r="AC23" s="552"/>
      <c r="AD23" s="209"/>
      <c r="AE23" s="550" t="str">
        <f ca="1">IF(A23=INDIRECT("'update Helper'!F"&amp;$BB23+5),IF(A23=INDIRECT("'update Helper'!F"&amp;$BB23+5),IF(OR(INDIRECT("'update Helper'!I"&amp;BB23+5)="",AD23&lt;&gt;0,AD24&lt;&gt;0),IF(IFERROR((AD23/AD24),"")="","",(AD23/AD24)),INDIRECT("'update Helper'!I"&amp;BB23+5)/100),""),"")</f>
        <v/>
      </c>
      <c r="AF23" s="552"/>
      <c r="AG23" s="209"/>
      <c r="AH23" s="550" t="str">
        <f ca="1">IF(A23=INDIRECT("'update Helper'!F"&amp;$BB23+6),IF(OR(INDIRECT("'update Helper'!I"&amp;BB23+6)="",AG23&lt;&gt;0,AG24&lt;&gt;0),IF(IFERROR((AG23/AG24),"")="","",(AG23/AG24)),INDIRECT("'update Helper'!I"&amp;BB23+6)/100),"")</f>
        <v/>
      </c>
      <c r="AI23" s="552"/>
      <c r="AJ23" s="209"/>
      <c r="AK23" s="550" t="str">
        <f ca="1">IF(A23=INDIRECT("'update Helper'!F"&amp;$BB23+6),IF(OR(INDIRECT("'update Helper'!I"&amp;BB23+7)="",AJ23&lt;&gt;0,AJ24&lt;&gt;0),IF(IFERROR((AJ23/AJ24),"")="","",(AJ23/AJ24)),INDIRECT("'update Helper'!I"&amp;BB23+7)/100),"")</f>
        <v/>
      </c>
      <c r="AL23" s="552"/>
      <c r="AM23" s="554"/>
      <c r="AN23" s="554"/>
      <c r="AO23" s="554"/>
      <c r="AP23" s="554"/>
      <c r="AQ23" s="258" t="str">
        <f t="array" ref="AQ23">IFERROR(IF(INDEX('Reference Records'!$D$42:$D$87,MATCH(LEFT(D23,255),LEFT('Reference Records'!$C$42:$C$87,255),0))=0,"",INDEX('Reference Records'!$D$42:$D$87,MATCH(LEFT(D23,255),LEFT('Reference Records'!$C$42:$C$87,255),0))),"")</f>
        <v/>
      </c>
      <c r="AR23" s="203" t="str">
        <f t="array" ref="AR23">VLOOKUP(LEFT(D23,255),LEFT('Reference Records'!C$41:G126,255),4,0)</f>
        <v/>
      </c>
      <c r="AS23" s="203" t="e">
        <f>MATCH(AR23,'Reference Records'!$F$368:$F$414,0)+ROW(PopulationByCoverage)-1</f>
        <v>#N/A</v>
      </c>
      <c r="AT23" s="203" t="e">
        <f>MATCH(AR23,'Reference Records'!$F$368:$F$414,1)+ROW(PopulationByCoverage)-1</f>
        <v>#N/A</v>
      </c>
      <c r="AU23" s="258" t="str">
        <f>D23&amp;E23</f>
        <v/>
      </c>
      <c r="AV23" s="219" t="str">
        <f>IFERROR(IF(VLOOKUP(D23,'Reference Records'!$C$1:$K$439,9,0)=0,"",_xlfn.CONCAT(VLOOKUP(D23,'Reference Records'!$C$1:$K$439,9,0),";")),"")</f>
        <v/>
      </c>
      <c r="AW23" s="219" t="str">
        <f>CLEAN(IFERROR(LEFT(AV23, SEARCH(";",AV23,1)-1),""))</f>
        <v/>
      </c>
      <c r="AX23" s="219" t="str">
        <f>SUBSTITUTE(IFERROR(MID(AV23, SEARCH(";",AV23) + 1, SEARCH(";",AV23,SEARCH(";",AV23)+1) - SEARCH(";",AV23) - 1),""),CHAR(10),"")</f>
        <v/>
      </c>
      <c r="AY23" s="358" t="str">
        <f>CLEAN(IFERROR(SUBSTITUTE(RIGHT(AV23,LEN(AV23) - SEARCH(";", AV23, SEARCH(";",AV23) + 1)),";",""),""))</f>
        <v/>
      </c>
      <c r="AZ23" s="504" t="str">
        <f>IFERROR(IF(VLOOKUP(B23,'Reference Records'!$F$90:$N$124,9,FALSE)=0,"",VLOOKUP(B23,'Reference Records'!$F$90:$N$124,9,FALSE)),"")</f>
        <v/>
      </c>
      <c r="BA23" s="258">
        <f t="shared" ref="BA23" si="11">BA21+1</f>
        <v>453</v>
      </c>
      <c r="BB23" s="436">
        <f>BB21+'update Helper'!$AB$2</f>
        <v>554</v>
      </c>
      <c r="BD23" s="258" t="str">
        <f ca="1">IF(INDIRECT("'update Helper'!S"&amp;BA23)=0,"",IFERROR(VLOOKUP(INDIRECT("'update Helper'!U"&amp;BA23),'Account Role'!A$1:B$11,2,0), IFERROR(VLOOKUP(INDIRECT("'update Helper'!AD"&amp;BA23),'Overview - Section A'!J$25:P$90,7,0),"")))</f>
        <v/>
      </c>
    </row>
    <row r="24" spans="1:56" s="258" customFormat="1" ht="30" customHeight="1" x14ac:dyDescent="0.35">
      <c r="A24" s="559"/>
      <c r="B24" s="555"/>
      <c r="C24" s="555"/>
      <c r="D24" s="555"/>
      <c r="E24" s="555"/>
      <c r="F24" s="209"/>
      <c r="G24" s="551"/>
      <c r="H24" s="553"/>
      <c r="I24" s="555"/>
      <c r="J24" s="561"/>
      <c r="K24" s="553"/>
      <c r="L24" s="555"/>
      <c r="M24" s="370"/>
      <c r="N24" s="557"/>
      <c r="O24" s="209" t="str">
        <f t="shared" ref="O24" ca="1" si="12">IF(A23=INDIRECT("'update Helper'!F"&amp;$BB23),IF(INDIRECT("'update Helper'!J"&amp;BB23)=0,"",INDIRECT("'update Helper'!J"&amp;BB23)),"")</f>
        <v/>
      </c>
      <c r="P24" s="551"/>
      <c r="Q24" s="553"/>
      <c r="R24" s="209"/>
      <c r="S24" s="551"/>
      <c r="T24" s="553"/>
      <c r="U24" s="209"/>
      <c r="V24" s="551"/>
      <c r="W24" s="553"/>
      <c r="X24" s="209"/>
      <c r="Y24" s="551"/>
      <c r="Z24" s="553"/>
      <c r="AA24" s="209"/>
      <c r="AB24" s="551"/>
      <c r="AC24" s="553"/>
      <c r="AD24" s="209"/>
      <c r="AE24" s="551"/>
      <c r="AF24" s="553"/>
      <c r="AG24" s="209"/>
      <c r="AH24" s="551"/>
      <c r="AI24" s="553"/>
      <c r="AJ24" s="209"/>
      <c r="AK24" s="551"/>
      <c r="AL24" s="553"/>
      <c r="AM24" s="555"/>
      <c r="AN24" s="555"/>
      <c r="AO24" s="555"/>
      <c r="AP24" s="555"/>
      <c r="AV24" s="219"/>
      <c r="AW24" s="219"/>
      <c r="AX24" s="219"/>
      <c r="AY24" s="358"/>
      <c r="AZ24" s="504"/>
      <c r="BB24" s="219"/>
    </row>
    <row r="25" spans="1:56" s="258" customFormat="1" ht="30" customHeight="1" x14ac:dyDescent="0.35">
      <c r="A25" s="558">
        <v>9</v>
      </c>
      <c r="B25" s="554"/>
      <c r="C25" s="554"/>
      <c r="D25" s="554"/>
      <c r="E25" s="554"/>
      <c r="F25" s="209"/>
      <c r="G25" s="550" t="str">
        <f ca="1">IF(OR(INDIRECT("'update Helper'!D"&amp;BA25)="",F25&lt;&gt;0,F26&lt;&gt;0),IF(IFERROR((F25/F26),"")="","",(F25/F26)),INDIRECT("'update Helper'!D"&amp;BA25)/100)</f>
        <v/>
      </c>
      <c r="H25" s="552"/>
      <c r="I25" s="554"/>
      <c r="J25" s="560" t="str">
        <f>AQ25</f>
        <v/>
      </c>
      <c r="K25" s="552"/>
      <c r="L25" s="554"/>
      <c r="M25" s="212"/>
      <c r="N25" s="556"/>
      <c r="O25" s="209" t="str">
        <f ca="1">IF(A25=INDIRECT("'update Helper'!F"&amp;$BB25),IF(INDIRECT("'update Helper'!K"&amp;BB25)="","",INDIRECT("'update Helper'!K"&amp;BB25)),"")</f>
        <v/>
      </c>
      <c r="P25" s="550" t="str">
        <f ca="1">IF(OR(INDIRECT("'update Helper'!I"&amp;BB25)="",O25&lt;&gt;0,O26&lt;&gt;0),IF(IFERROR((O25/O26),"")="","",(O25/O26)),INDIRECT("'update Helper'!I"&amp;BB25)/100)</f>
        <v/>
      </c>
      <c r="Q25" s="552"/>
      <c r="R25" s="209"/>
      <c r="S25" s="550" t="str">
        <f ca="1">IF(OR(INDIRECT("'update Helper'!I"&amp;BB25+1)="",R25&lt;&gt;0,R26&lt;&gt;0),IF(IFERROR((R25/R26),"")="","",(R25/R26)),INDIRECT("'update Helper'!I"&amp;BB25+1)/100)</f>
        <v/>
      </c>
      <c r="T25" s="552"/>
      <c r="U25" s="209"/>
      <c r="V25" s="550" t="str">
        <f ca="1">IF(OR(INDIRECT("'update Helper'!I"&amp;BB25+2)="",U25&lt;&gt;0,U26&lt;&gt;0),IF(IFERROR((U25/U26),"")="","",(U25/U26)),INDIRECT("'update Helper'!I"&amp;BB25+2)/100)</f>
        <v/>
      </c>
      <c r="W25" s="552"/>
      <c r="X25" s="209"/>
      <c r="Y25" s="550" t="str">
        <f ca="1">IF(A25=INDIRECT("'update Helper'!F"&amp;$BB25+3),IF(OR(INDIRECT("'update Helper'!I"&amp;BB25+3)="",X25&lt;&gt;0,X26&lt;&gt;0),IF(IFERROR((X25/X26),"")="","",(X25/X26)),INDIRECT("'update Helper'!I"&amp;BB25+3)/100),"")</f>
        <v/>
      </c>
      <c r="Z25" s="552"/>
      <c r="AA25" s="209"/>
      <c r="AB25" s="550" t="str">
        <f ca="1">IF(A25=INDIRECT("'update Helper'!F"&amp;$BB25+4),IF(OR(INDIRECT("'update Helper'!I"&amp;BB25+4)="",AA25&lt;&gt;0,AA26&lt;&gt;0),IF(IFERROR((AA25/AA26),"")="","",(AA25/AA26)),INDIRECT("'update Helper'!I"&amp;BB25+4)/100),"")</f>
        <v/>
      </c>
      <c r="AC25" s="552"/>
      <c r="AD25" s="209"/>
      <c r="AE25" s="550" t="str">
        <f ca="1">IF(A25=INDIRECT("'update Helper'!F"&amp;$BB25+5),IF(A25=INDIRECT("'update Helper'!F"&amp;$BB25+5),IF(OR(INDIRECT("'update Helper'!I"&amp;BB25+5)="",AD25&lt;&gt;0,AD26&lt;&gt;0),IF(IFERROR((AD25/AD26),"")="","",(AD25/AD26)),INDIRECT("'update Helper'!I"&amp;BB25+5)/100),""),"")</f>
        <v/>
      </c>
      <c r="AF25" s="552"/>
      <c r="AG25" s="209"/>
      <c r="AH25" s="550" t="str">
        <f ca="1">IF(A25=INDIRECT("'update Helper'!F"&amp;$BB25+6),IF(OR(INDIRECT("'update Helper'!I"&amp;BB25+6)="",AG25&lt;&gt;0,AG26&lt;&gt;0),IF(IFERROR((AG25/AG26),"")="","",(AG25/AG26)),INDIRECT("'update Helper'!I"&amp;BB25+6)/100),"")</f>
        <v/>
      </c>
      <c r="AI25" s="552"/>
      <c r="AJ25" s="209"/>
      <c r="AK25" s="550" t="str">
        <f ca="1">IF(A25=INDIRECT("'update Helper'!F"&amp;$BB25+6),IF(OR(INDIRECT("'update Helper'!I"&amp;BB25+7)="",AJ25&lt;&gt;0,AJ26&lt;&gt;0),IF(IFERROR((AJ25/AJ26),"")="","",(AJ25/AJ26)),INDIRECT("'update Helper'!I"&amp;BB25+7)/100),"")</f>
        <v/>
      </c>
      <c r="AL25" s="552"/>
      <c r="AM25" s="554"/>
      <c r="AN25" s="554"/>
      <c r="AO25" s="554"/>
      <c r="AP25" s="554"/>
      <c r="AQ25" s="258" t="str">
        <f t="array" ref="AQ25">IFERROR(IF(INDEX('Reference Records'!$D$42:$D$87,MATCH(LEFT(D25,255),LEFT('Reference Records'!$C$42:$C$87,255),0))=0,"",INDEX('Reference Records'!$D$42:$D$87,MATCH(LEFT(D25,255),LEFT('Reference Records'!$C$42:$C$87,255),0))),"")</f>
        <v/>
      </c>
      <c r="AR25" s="203" t="str">
        <f t="array" ref="AR25">VLOOKUP(LEFT(D25,255),LEFT('Reference Records'!C$41:G206,255),4,0)</f>
        <v/>
      </c>
      <c r="AS25" s="203" t="e">
        <f>MATCH(AR25,'Reference Records'!$F$368:$F$414,0)+ROW(PopulationByCoverage)-1</f>
        <v>#N/A</v>
      </c>
      <c r="AT25" s="203" t="e">
        <f>MATCH(AR25,'Reference Records'!$F$368:$F$414,1)+ROW(PopulationByCoverage)-1</f>
        <v>#N/A</v>
      </c>
      <c r="AU25" s="258" t="str">
        <f>D25&amp;E25</f>
        <v/>
      </c>
      <c r="AV25" s="219" t="str">
        <f>IFERROR(IF(VLOOKUP(D25,'Reference Records'!$C$1:$K$439,9,0)=0,"",_xlfn.CONCAT(VLOOKUP(D25,'Reference Records'!$C$1:$K$439,9,0),";")),"")</f>
        <v/>
      </c>
      <c r="AW25" s="219" t="str">
        <f>CLEAN(IFERROR(LEFT(AV25, SEARCH(";",AV25,1)-1),""))</f>
        <v/>
      </c>
      <c r="AX25" s="219" t="str">
        <f>SUBSTITUTE(IFERROR(MID(AV25, SEARCH(";",AV25) + 1, SEARCH(";",AV25,SEARCH(";",AV25)+1) - SEARCH(";",AV25) - 1),""),CHAR(10),"")</f>
        <v/>
      </c>
      <c r="AY25" s="358" t="str">
        <f>CLEAN(IFERROR(SUBSTITUTE(RIGHT(AV25,LEN(AV25) - SEARCH(";", AV25, SEARCH(";",AV25) + 1)),";",""),""))</f>
        <v/>
      </c>
      <c r="AZ25" s="504" t="str">
        <f>IFERROR(IF(VLOOKUP(B25,'Reference Records'!$F$90:$N$124,9,FALSE)=0,"",VLOOKUP(B25,'Reference Records'!$F$90:$N$124,9,FALSE)),"")</f>
        <v/>
      </c>
      <c r="BA25" s="258">
        <f t="shared" ref="BA25" si="13">BA23+1</f>
        <v>454</v>
      </c>
      <c r="BB25" s="436">
        <f>BB23+'update Helper'!$AB$2</f>
        <v>560</v>
      </c>
      <c r="BD25" s="258" t="str">
        <f ca="1">IF(INDIRECT("'update Helper'!S"&amp;BA25)=0,"",IFERROR(VLOOKUP(INDIRECT("'update Helper'!U"&amp;BA25),'Account Role'!A$1:B$11,2,0), IFERROR(VLOOKUP(INDIRECT("'update Helper'!AD"&amp;BA25),'Overview - Section A'!J$25:P$90,7,0),"")))</f>
        <v/>
      </c>
    </row>
    <row r="26" spans="1:56" s="258" customFormat="1" ht="30" customHeight="1" x14ac:dyDescent="0.35">
      <c r="A26" s="559"/>
      <c r="B26" s="555"/>
      <c r="C26" s="555"/>
      <c r="D26" s="555"/>
      <c r="E26" s="555"/>
      <c r="F26" s="209"/>
      <c r="G26" s="551"/>
      <c r="H26" s="553"/>
      <c r="I26" s="555"/>
      <c r="J26" s="561"/>
      <c r="K26" s="553"/>
      <c r="L26" s="555"/>
      <c r="M26" s="370"/>
      <c r="N26" s="557"/>
      <c r="O26" s="209" t="str">
        <f t="shared" ref="O26" ca="1" si="14">IF(A25=INDIRECT("'update Helper'!F"&amp;$BB25),IF(INDIRECT("'update Helper'!J"&amp;BB25)=0,"",INDIRECT("'update Helper'!J"&amp;BB25)),"")</f>
        <v/>
      </c>
      <c r="P26" s="551"/>
      <c r="Q26" s="553"/>
      <c r="R26" s="209"/>
      <c r="S26" s="551"/>
      <c r="T26" s="553"/>
      <c r="U26" s="209"/>
      <c r="V26" s="551"/>
      <c r="W26" s="553"/>
      <c r="X26" s="209"/>
      <c r="Y26" s="551"/>
      <c r="Z26" s="553"/>
      <c r="AA26" s="209"/>
      <c r="AB26" s="551"/>
      <c r="AC26" s="553"/>
      <c r="AD26" s="209"/>
      <c r="AE26" s="551"/>
      <c r="AF26" s="553"/>
      <c r="AG26" s="209"/>
      <c r="AH26" s="551"/>
      <c r="AI26" s="553"/>
      <c r="AJ26" s="209"/>
      <c r="AK26" s="551"/>
      <c r="AL26" s="553"/>
      <c r="AM26" s="555"/>
      <c r="AN26" s="555"/>
      <c r="AO26" s="555"/>
      <c r="AP26" s="555"/>
      <c r="AV26" s="219"/>
      <c r="AW26" s="219"/>
      <c r="AX26" s="219"/>
      <c r="AY26" s="358"/>
      <c r="AZ26" s="504"/>
      <c r="BB26" s="219"/>
    </row>
    <row r="27" spans="1:56" s="258" customFormat="1" ht="30" customHeight="1" x14ac:dyDescent="0.35">
      <c r="A27" s="558">
        <v>10</v>
      </c>
      <c r="B27" s="554"/>
      <c r="C27" s="554"/>
      <c r="D27" s="554"/>
      <c r="E27" s="554"/>
      <c r="F27" s="209"/>
      <c r="G27" s="550" t="str">
        <f ca="1">IF(OR(INDIRECT("'update Helper'!D"&amp;BA27)="",F27&lt;&gt;0,F28&lt;&gt;0),IF(IFERROR((F27/F28),"")="","",(F27/F28)),INDIRECT("'update Helper'!D"&amp;BA27)/100)</f>
        <v/>
      </c>
      <c r="H27" s="552"/>
      <c r="I27" s="554"/>
      <c r="J27" s="560" t="str">
        <f>AQ27</f>
        <v/>
      </c>
      <c r="K27" s="552"/>
      <c r="L27" s="554"/>
      <c r="M27" s="212"/>
      <c r="N27" s="556"/>
      <c r="O27" s="209" t="str">
        <f ca="1">IF(A27=INDIRECT("'update Helper'!F"&amp;$BB27),IF(INDIRECT("'update Helper'!K"&amp;BB27)="","",INDIRECT("'update Helper'!K"&amp;BB27)),"")</f>
        <v/>
      </c>
      <c r="P27" s="550" t="str">
        <f ca="1">IF(OR(INDIRECT("'update Helper'!I"&amp;BB27)="",O27&lt;&gt;0,O28&lt;&gt;0),IF(IFERROR((O27/O28),"")="","",(O27/O28)),INDIRECT("'update Helper'!I"&amp;BB27)/100)</f>
        <v/>
      </c>
      <c r="Q27" s="552"/>
      <c r="R27" s="209"/>
      <c r="S27" s="550" t="str">
        <f ca="1">IF(OR(INDIRECT("'update Helper'!I"&amp;BB27+1)="",R27&lt;&gt;0,R28&lt;&gt;0),IF(IFERROR((R27/R28),"")="","",(R27/R28)),INDIRECT("'update Helper'!I"&amp;BB27+1)/100)</f>
        <v/>
      </c>
      <c r="T27" s="552"/>
      <c r="U27" s="209"/>
      <c r="V27" s="550" t="str">
        <f ca="1">IF(OR(INDIRECT("'update Helper'!I"&amp;BB27+2)="",U27&lt;&gt;0,U28&lt;&gt;0),IF(IFERROR((U27/U28),"")="","",(U27/U28)),INDIRECT("'update Helper'!I"&amp;BB27+2)/100)</f>
        <v/>
      </c>
      <c r="W27" s="552"/>
      <c r="X27" s="209"/>
      <c r="Y27" s="550" t="str">
        <f ca="1">IF(A27=INDIRECT("'update Helper'!F"&amp;$BB27+3),IF(OR(INDIRECT("'update Helper'!I"&amp;BB27+3)="",X27&lt;&gt;0,X28&lt;&gt;0),IF(IFERROR((X27/X28),"")="","",(X27/X28)),INDIRECT("'update Helper'!I"&amp;BB27+3)/100),"")</f>
        <v/>
      </c>
      <c r="Z27" s="552"/>
      <c r="AA27" s="209"/>
      <c r="AB27" s="550" t="str">
        <f ca="1">IF(A27=INDIRECT("'update Helper'!F"&amp;$BB27+4),IF(OR(INDIRECT("'update Helper'!I"&amp;BB27+4)="",AA27&lt;&gt;0,AA28&lt;&gt;0),IF(IFERROR((AA27/AA28),"")="","",(AA27/AA28)),INDIRECT("'update Helper'!I"&amp;BB27+4)/100),"")</f>
        <v/>
      </c>
      <c r="AC27" s="552"/>
      <c r="AD27" s="209"/>
      <c r="AE27" s="550" t="str">
        <f ca="1">IF(A27=INDIRECT("'update Helper'!F"&amp;$BB27+5),IF(A27=INDIRECT("'update Helper'!F"&amp;$BB27+5),IF(OR(INDIRECT("'update Helper'!I"&amp;BB27+5)="",AD27&lt;&gt;0,AD28&lt;&gt;0),IF(IFERROR((AD27/AD28),"")="","",(AD27/AD28)),INDIRECT("'update Helper'!I"&amp;BB27+5)/100),""),"")</f>
        <v/>
      </c>
      <c r="AF27" s="552"/>
      <c r="AG27" s="209"/>
      <c r="AH27" s="550" t="str">
        <f ca="1">IF(A27=INDIRECT("'update Helper'!F"&amp;$BB27+6),IF(OR(INDIRECT("'update Helper'!I"&amp;BB27+6)="",AG27&lt;&gt;0,AG28&lt;&gt;0),IF(IFERROR((AG27/AG28),"")="","",(AG27/AG28)),INDIRECT("'update Helper'!I"&amp;BB27+6)/100),"")</f>
        <v/>
      </c>
      <c r="AI27" s="552"/>
      <c r="AJ27" s="209"/>
      <c r="AK27" s="550" t="str">
        <f ca="1">IF(A27=INDIRECT("'update Helper'!F"&amp;$BB27+6),IF(OR(INDIRECT("'update Helper'!I"&amp;BB27+7)="",AJ27&lt;&gt;0,AJ28&lt;&gt;0),IF(IFERROR((AJ27/AJ28),"")="","",(AJ27/AJ28)),INDIRECT("'update Helper'!I"&amp;BB27+7)/100),"")</f>
        <v/>
      </c>
      <c r="AL27" s="552"/>
      <c r="AM27" s="554"/>
      <c r="AN27" s="554"/>
      <c r="AO27" s="554"/>
      <c r="AP27" s="554"/>
      <c r="AQ27" s="258" t="str">
        <f t="array" ref="AQ27">IFERROR(IF(INDEX('Reference Records'!$D$42:$D$87,MATCH(LEFT(D27,255),LEFT('Reference Records'!$C$42:$C$87,255),0))=0,"",INDEX('Reference Records'!$D$42:$D$87,MATCH(LEFT(D27,255),LEFT('Reference Records'!$C$42:$C$87,255),0))),"")</f>
        <v/>
      </c>
      <c r="AR27" s="203" t="str">
        <f t="array" ref="AR27">VLOOKUP(LEFT(D27,255),LEFT('Reference Records'!C$41:G208,255),4,0)</f>
        <v/>
      </c>
      <c r="AS27" s="203" t="e">
        <f>MATCH(AR27,'Reference Records'!$F$368:$F$414,0)+ROW(PopulationByCoverage)-1</f>
        <v>#N/A</v>
      </c>
      <c r="AT27" s="203" t="e">
        <f>MATCH(AR27,'Reference Records'!$F$368:$F$414,1)+ROW(PopulationByCoverage)-1</f>
        <v>#N/A</v>
      </c>
      <c r="AU27" s="258" t="str">
        <f>D27&amp;E27</f>
        <v/>
      </c>
      <c r="AV27" s="219" t="str">
        <f>IFERROR(IF(VLOOKUP(D27,'Reference Records'!$C$1:$K$439,9,0)=0,"",_xlfn.CONCAT(VLOOKUP(D27,'Reference Records'!$C$1:$K$439,9,0),";")),"")</f>
        <v/>
      </c>
      <c r="AW27" s="219" t="str">
        <f>CLEAN(IFERROR(LEFT(AV27, SEARCH(";",AV27,1)-1),""))</f>
        <v/>
      </c>
      <c r="AX27" s="219" t="str">
        <f>SUBSTITUTE(IFERROR(MID(AV27, SEARCH(";",AV27) + 1, SEARCH(";",AV27,SEARCH(";",AV27)+1) - SEARCH(";",AV27) - 1),""),CHAR(10),"")</f>
        <v/>
      </c>
      <c r="AY27" s="358" t="str">
        <f>CLEAN(IFERROR(SUBSTITUTE(RIGHT(AV27,LEN(AV27) - SEARCH(";", AV27, SEARCH(";",AV27) + 1)),";",""),""))</f>
        <v/>
      </c>
      <c r="AZ27" s="504" t="str">
        <f>IFERROR(IF(VLOOKUP(B27,'Reference Records'!$F$90:$N$124,9,FALSE)=0,"",VLOOKUP(B27,'Reference Records'!$F$90:$N$124,9,FALSE)),"")</f>
        <v/>
      </c>
      <c r="BA27" s="258">
        <f t="shared" ref="BA27" si="15">BA25+1</f>
        <v>455</v>
      </c>
      <c r="BB27" s="436">
        <f>BB25+'update Helper'!$AB$2</f>
        <v>566</v>
      </c>
      <c r="BD27" s="258" t="str">
        <f ca="1">IF(INDIRECT("'update Helper'!S"&amp;BA27)=0,"",IFERROR(VLOOKUP(INDIRECT("'update Helper'!U"&amp;BA27),'Account Role'!A$1:B$11,2,0), IFERROR(VLOOKUP(INDIRECT("'update Helper'!AD"&amp;BA27),'Overview - Section A'!J$25:P$90,7,0),"")))</f>
        <v/>
      </c>
    </row>
    <row r="28" spans="1:56" s="258" customFormat="1" ht="30" customHeight="1" x14ac:dyDescent="0.35">
      <c r="A28" s="559"/>
      <c r="B28" s="555"/>
      <c r="C28" s="555"/>
      <c r="D28" s="555"/>
      <c r="E28" s="555"/>
      <c r="F28" s="209"/>
      <c r="G28" s="551"/>
      <c r="H28" s="553"/>
      <c r="I28" s="555"/>
      <c r="J28" s="561"/>
      <c r="K28" s="553"/>
      <c r="L28" s="555"/>
      <c r="M28" s="370"/>
      <c r="N28" s="557"/>
      <c r="O28" s="209" t="str">
        <f t="shared" ref="O28" ca="1" si="16">IF(A27=INDIRECT("'update Helper'!F"&amp;$BB27),IF(INDIRECT("'update Helper'!J"&amp;BB27)=0,"",INDIRECT("'update Helper'!J"&amp;BB27)),"")</f>
        <v/>
      </c>
      <c r="P28" s="551"/>
      <c r="Q28" s="553"/>
      <c r="R28" s="209"/>
      <c r="S28" s="551"/>
      <c r="T28" s="553"/>
      <c r="U28" s="209"/>
      <c r="V28" s="551"/>
      <c r="W28" s="553"/>
      <c r="X28" s="209"/>
      <c r="Y28" s="551"/>
      <c r="Z28" s="553"/>
      <c r="AA28" s="209"/>
      <c r="AB28" s="551"/>
      <c r="AC28" s="553"/>
      <c r="AD28" s="209"/>
      <c r="AE28" s="551"/>
      <c r="AF28" s="553"/>
      <c r="AG28" s="209"/>
      <c r="AH28" s="551"/>
      <c r="AI28" s="553"/>
      <c r="AJ28" s="209"/>
      <c r="AK28" s="551"/>
      <c r="AL28" s="553"/>
      <c r="AM28" s="555"/>
      <c r="AN28" s="555"/>
      <c r="AO28" s="555"/>
      <c r="AP28" s="555"/>
      <c r="AV28" s="219"/>
      <c r="AW28" s="219"/>
      <c r="AX28" s="219"/>
      <c r="AY28" s="358"/>
      <c r="AZ28" s="504"/>
      <c r="BB28" s="219"/>
    </row>
    <row r="29" spans="1:56" s="258" customFormat="1" ht="30" customHeight="1" x14ac:dyDescent="0.35">
      <c r="A29" s="558">
        <v>11</v>
      </c>
      <c r="B29" s="554"/>
      <c r="C29" s="554"/>
      <c r="D29" s="554"/>
      <c r="E29" s="554"/>
      <c r="F29" s="209"/>
      <c r="G29" s="550" t="str">
        <f ca="1">IF(OR(INDIRECT("'update Helper'!D"&amp;BA29)="",F29&lt;&gt;0,F30&lt;&gt;0),IF(IFERROR((F29/F30),"")="","",(F29/F30)),INDIRECT("'update Helper'!D"&amp;BA29)/100)</f>
        <v/>
      </c>
      <c r="H29" s="552"/>
      <c r="I29" s="554"/>
      <c r="J29" s="560" t="str">
        <f>AQ29</f>
        <v/>
      </c>
      <c r="K29" s="552"/>
      <c r="L29" s="554"/>
      <c r="M29" s="212"/>
      <c r="N29" s="556"/>
      <c r="O29" s="209" t="str">
        <f ca="1">IF(A29=INDIRECT("'update Helper'!F"&amp;$BB29),IF(INDIRECT("'update Helper'!K"&amp;BB29)="","",INDIRECT("'update Helper'!K"&amp;BB29)),"")</f>
        <v/>
      </c>
      <c r="P29" s="550" t="str">
        <f ca="1">IF(OR(INDIRECT("'update Helper'!I"&amp;BB29)="",O29&lt;&gt;0,O30&lt;&gt;0),IF(IFERROR((O29/O30),"")="","",(O29/O30)),INDIRECT("'update Helper'!I"&amp;BB29)/100)</f>
        <v/>
      </c>
      <c r="Q29" s="552"/>
      <c r="R29" s="209"/>
      <c r="S29" s="550" t="str">
        <f ca="1">IF(OR(INDIRECT("'update Helper'!I"&amp;BB29+1)="",R29&lt;&gt;0,R30&lt;&gt;0),IF(IFERROR((R29/R30),"")="","",(R29/R30)),INDIRECT("'update Helper'!I"&amp;BB29+1)/100)</f>
        <v/>
      </c>
      <c r="T29" s="552"/>
      <c r="U29" s="209"/>
      <c r="V29" s="550" t="str">
        <f ca="1">IF(OR(INDIRECT("'update Helper'!I"&amp;BB29+2)="",U29&lt;&gt;0,U30&lt;&gt;0),IF(IFERROR((U29/U30),"")="","",(U29/U30)),INDIRECT("'update Helper'!I"&amp;BB29+2)/100)</f>
        <v/>
      </c>
      <c r="W29" s="552"/>
      <c r="X29" s="209"/>
      <c r="Y29" s="550" t="str">
        <f ca="1">IF(A29=INDIRECT("'update Helper'!F"&amp;$BB29+3),IF(OR(INDIRECT("'update Helper'!I"&amp;BB29+3)="",X29&lt;&gt;0,X30&lt;&gt;0),IF(IFERROR((X29/X30),"")="","",(X29/X30)),INDIRECT("'update Helper'!I"&amp;BB29+3)/100),"")</f>
        <v/>
      </c>
      <c r="Z29" s="552"/>
      <c r="AA29" s="209"/>
      <c r="AB29" s="550" t="str">
        <f ca="1">IF(A29=INDIRECT("'update Helper'!F"&amp;$BB29+4),IF(OR(INDIRECT("'update Helper'!I"&amp;BB29+4)="",AA29&lt;&gt;0,AA30&lt;&gt;0),IF(IFERROR((AA29/AA30),"")="","",(AA29/AA30)),INDIRECT("'update Helper'!I"&amp;BB29+4)/100),"")</f>
        <v/>
      </c>
      <c r="AC29" s="552"/>
      <c r="AD29" s="209"/>
      <c r="AE29" s="550" t="str">
        <f ca="1">IF(A29=INDIRECT("'update Helper'!F"&amp;$BB29+5),IF(A29=INDIRECT("'update Helper'!F"&amp;$BB29+5),IF(OR(INDIRECT("'update Helper'!I"&amp;BB29+5)="",AD29&lt;&gt;0,AD30&lt;&gt;0),IF(IFERROR((AD29/AD30),"")="","",(AD29/AD30)),INDIRECT("'update Helper'!I"&amp;BB29+5)/100),""),"")</f>
        <v/>
      </c>
      <c r="AF29" s="552"/>
      <c r="AG29" s="209"/>
      <c r="AH29" s="550" t="str">
        <f ca="1">IF(A29=INDIRECT("'update Helper'!F"&amp;$BB29+6),IF(OR(INDIRECT("'update Helper'!I"&amp;BB29+6)="",AG29&lt;&gt;0,AG30&lt;&gt;0),IF(IFERROR((AG29/AG30),"")="","",(AG29/AG30)),INDIRECT("'update Helper'!I"&amp;BB29+6)/100),"")</f>
        <v/>
      </c>
      <c r="AI29" s="552"/>
      <c r="AJ29" s="209"/>
      <c r="AK29" s="550" t="str">
        <f ca="1">IF(A29=INDIRECT("'update Helper'!F"&amp;$BB29+6),IF(OR(INDIRECT("'update Helper'!I"&amp;BB29+7)="",AJ29&lt;&gt;0,AJ30&lt;&gt;0),IF(IFERROR((AJ29/AJ30),"")="","",(AJ29/AJ30)),INDIRECT("'update Helper'!I"&amp;BB29+7)/100),"")</f>
        <v/>
      </c>
      <c r="AL29" s="552"/>
      <c r="AM29" s="554"/>
      <c r="AN29" s="554"/>
      <c r="AO29" s="554"/>
      <c r="AP29" s="554"/>
      <c r="AQ29" s="258" t="str">
        <f t="array" ref="AQ29">IFERROR(IF(INDEX('Reference Records'!$D$42:$D$87,MATCH(LEFT(D29,255),LEFT('Reference Records'!$C$42:$C$87,255),0))=0,"",INDEX('Reference Records'!$D$42:$D$87,MATCH(LEFT(D29,255),LEFT('Reference Records'!$C$42:$C$87,255),0))),"")</f>
        <v/>
      </c>
      <c r="AR29" s="203" t="str">
        <f t="array" ref="AR29">VLOOKUP(LEFT(D29,255),LEFT('Reference Records'!C$41:G210,255),4,0)</f>
        <v/>
      </c>
      <c r="AS29" s="203" t="e">
        <f>MATCH(AR29,'Reference Records'!$F$368:$F$414,0)+ROW(PopulationByCoverage)-1</f>
        <v>#N/A</v>
      </c>
      <c r="AT29" s="203" t="e">
        <f>MATCH(AR29,'Reference Records'!$F$368:$F$414,1)+ROW(PopulationByCoverage)-1</f>
        <v>#N/A</v>
      </c>
      <c r="AU29" s="258" t="str">
        <f>D29&amp;E29</f>
        <v/>
      </c>
      <c r="AV29" s="219" t="str">
        <f>IFERROR(IF(VLOOKUP(D29,'Reference Records'!$C$1:$K$439,9,0)=0,"",_xlfn.CONCAT(VLOOKUP(D29,'Reference Records'!$C$1:$K$439,9,0),";")),"")</f>
        <v/>
      </c>
      <c r="AW29" s="219" t="str">
        <f>CLEAN(IFERROR(LEFT(AV29, SEARCH(";",AV29,1)-1),""))</f>
        <v/>
      </c>
      <c r="AX29" s="219" t="str">
        <f>SUBSTITUTE(IFERROR(MID(AV29, SEARCH(";",AV29) + 1, SEARCH(";",AV29,SEARCH(";",AV29)+1) - SEARCH(";",AV29) - 1),""),CHAR(10),"")</f>
        <v/>
      </c>
      <c r="AY29" s="358" t="str">
        <f>CLEAN(IFERROR(SUBSTITUTE(RIGHT(AV29,LEN(AV29) - SEARCH(";", AV29, SEARCH(";",AV29) + 1)),";",""),""))</f>
        <v/>
      </c>
      <c r="AZ29" s="504" t="str">
        <f>IFERROR(IF(VLOOKUP(B29,'Reference Records'!$F$90:$N$124,9,FALSE)=0,"",VLOOKUP(B29,'Reference Records'!$F$90:$N$124,9,FALSE)),"")</f>
        <v/>
      </c>
      <c r="BA29" s="258">
        <f t="shared" ref="BA29" si="17">BA27+1</f>
        <v>456</v>
      </c>
      <c r="BB29" s="436">
        <f>BB27+'update Helper'!$AB$2</f>
        <v>572</v>
      </c>
      <c r="BD29" s="258" t="str">
        <f ca="1">IF(INDIRECT("'update Helper'!S"&amp;BA29)=0,"",IFERROR(VLOOKUP(INDIRECT("'update Helper'!U"&amp;BA29),'Account Role'!A$1:B$11,2,0), IFERROR(VLOOKUP(INDIRECT("'update Helper'!AD"&amp;BA29),'Overview - Section A'!J$25:P$90,7,0),"")))</f>
        <v/>
      </c>
    </row>
    <row r="30" spans="1:56" s="258" customFormat="1" ht="30" customHeight="1" x14ac:dyDescent="0.35">
      <c r="A30" s="559"/>
      <c r="B30" s="555"/>
      <c r="C30" s="555"/>
      <c r="D30" s="555"/>
      <c r="E30" s="555"/>
      <c r="F30" s="209"/>
      <c r="G30" s="551"/>
      <c r="H30" s="553"/>
      <c r="I30" s="555"/>
      <c r="J30" s="561"/>
      <c r="K30" s="553"/>
      <c r="L30" s="555"/>
      <c r="M30" s="370"/>
      <c r="N30" s="557"/>
      <c r="O30" s="209" t="str">
        <f t="shared" ref="O30" ca="1" si="18">IF(A29=INDIRECT("'update Helper'!F"&amp;$BB29),IF(INDIRECT("'update Helper'!J"&amp;BB29)=0,"",INDIRECT("'update Helper'!J"&amp;BB29)),"")</f>
        <v/>
      </c>
      <c r="P30" s="551"/>
      <c r="Q30" s="553"/>
      <c r="R30" s="209"/>
      <c r="S30" s="551"/>
      <c r="T30" s="553"/>
      <c r="U30" s="209"/>
      <c r="V30" s="551"/>
      <c r="W30" s="553"/>
      <c r="X30" s="209"/>
      <c r="Y30" s="551"/>
      <c r="Z30" s="553"/>
      <c r="AA30" s="209"/>
      <c r="AB30" s="551"/>
      <c r="AC30" s="553"/>
      <c r="AD30" s="209"/>
      <c r="AE30" s="551"/>
      <c r="AF30" s="553"/>
      <c r="AG30" s="209"/>
      <c r="AH30" s="551"/>
      <c r="AI30" s="553"/>
      <c r="AJ30" s="209"/>
      <c r="AK30" s="551"/>
      <c r="AL30" s="553"/>
      <c r="AM30" s="555"/>
      <c r="AN30" s="555"/>
      <c r="AO30" s="555"/>
      <c r="AP30" s="555"/>
      <c r="AV30" s="219"/>
      <c r="AW30" s="219"/>
      <c r="AX30" s="219"/>
      <c r="AY30" s="358"/>
      <c r="AZ30" s="504"/>
      <c r="BB30" s="219"/>
    </row>
    <row r="31" spans="1:56" s="258" customFormat="1" ht="30" customHeight="1" x14ac:dyDescent="0.35">
      <c r="A31" s="558">
        <v>12</v>
      </c>
      <c r="B31" s="554"/>
      <c r="C31" s="554"/>
      <c r="D31" s="554"/>
      <c r="E31" s="554"/>
      <c r="F31" s="209"/>
      <c r="G31" s="550" t="str">
        <f ca="1">IF(OR(INDIRECT("'update Helper'!D"&amp;BA31)="",F31&lt;&gt;0,F32&lt;&gt;0),IF(IFERROR((F31/F32),"")="","",(F31/F32)),INDIRECT("'update Helper'!D"&amp;BA31)/100)</f>
        <v/>
      </c>
      <c r="H31" s="552"/>
      <c r="I31" s="554"/>
      <c r="J31" s="560" t="str">
        <f>AQ31</f>
        <v/>
      </c>
      <c r="K31" s="552"/>
      <c r="L31" s="554"/>
      <c r="M31" s="212"/>
      <c r="N31" s="556"/>
      <c r="O31" s="209" t="str">
        <f ca="1">IF(A31=INDIRECT("'update Helper'!F"&amp;$BB31),IF(INDIRECT("'update Helper'!K"&amp;BB31)="","",INDIRECT("'update Helper'!K"&amp;BB31)),"")</f>
        <v/>
      </c>
      <c r="P31" s="550" t="str">
        <f ca="1">IF(OR(INDIRECT("'update Helper'!I"&amp;BB31)="",O31&lt;&gt;0,O32&lt;&gt;0),IF(IFERROR((O31/O32),"")="","",(O31/O32)),INDIRECT("'update Helper'!I"&amp;BB31)/100)</f>
        <v/>
      </c>
      <c r="Q31" s="552"/>
      <c r="R31" s="209"/>
      <c r="S31" s="550" t="str">
        <f ca="1">IF(OR(INDIRECT("'update Helper'!I"&amp;BB31+1)="",R31&lt;&gt;0,R32&lt;&gt;0),IF(IFERROR((R31/R32),"")="","",(R31/R32)),INDIRECT("'update Helper'!I"&amp;BB31+1)/100)</f>
        <v/>
      </c>
      <c r="T31" s="552"/>
      <c r="U31" s="209"/>
      <c r="V31" s="550" t="str">
        <f ca="1">IF(OR(INDIRECT("'update Helper'!I"&amp;BB31+2)="",U31&lt;&gt;0,U32&lt;&gt;0),IF(IFERROR((U31/U32),"")="","",(U31/U32)),INDIRECT("'update Helper'!I"&amp;BB31+2)/100)</f>
        <v/>
      </c>
      <c r="W31" s="552"/>
      <c r="X31" s="209"/>
      <c r="Y31" s="550" t="str">
        <f ca="1">IF(A31=INDIRECT("'update Helper'!F"&amp;$BB31+3),IF(OR(INDIRECT("'update Helper'!I"&amp;BB31+3)="",X31&lt;&gt;0,X32&lt;&gt;0),IF(IFERROR((X31/X32),"")="","",(X31/X32)),INDIRECT("'update Helper'!I"&amp;BB31+3)/100),"")</f>
        <v/>
      </c>
      <c r="Z31" s="552"/>
      <c r="AA31" s="209"/>
      <c r="AB31" s="550" t="str">
        <f ca="1">IF(A31=INDIRECT("'update Helper'!F"&amp;$BB31+4),IF(OR(INDIRECT("'update Helper'!I"&amp;BB31+4)="",AA31&lt;&gt;0,AA32&lt;&gt;0),IF(IFERROR((AA31/AA32),"")="","",(AA31/AA32)),INDIRECT("'update Helper'!I"&amp;BB31+4)/100),"")</f>
        <v/>
      </c>
      <c r="AC31" s="552"/>
      <c r="AD31" s="209"/>
      <c r="AE31" s="550" t="str">
        <f ca="1">IF(A31=INDIRECT("'update Helper'!F"&amp;$BB31+5),IF(A31=INDIRECT("'update Helper'!F"&amp;$BB31+5),IF(OR(INDIRECT("'update Helper'!I"&amp;BB31+5)="",AD31&lt;&gt;0,AD32&lt;&gt;0),IF(IFERROR((AD31/AD32),"")="","",(AD31/AD32)),INDIRECT("'update Helper'!I"&amp;BB31+5)/100),""),"")</f>
        <v/>
      </c>
      <c r="AF31" s="552"/>
      <c r="AG31" s="209"/>
      <c r="AH31" s="550" t="str">
        <f ca="1">IF(A31=INDIRECT("'update Helper'!F"&amp;$BB31+6),IF(OR(INDIRECT("'update Helper'!I"&amp;BB31+6)="",AG31&lt;&gt;0,AG32&lt;&gt;0),IF(IFERROR((AG31/AG32),"")="","",(AG31/AG32)),INDIRECT("'update Helper'!I"&amp;BB31+6)/100),"")</f>
        <v/>
      </c>
      <c r="AI31" s="552"/>
      <c r="AJ31" s="209"/>
      <c r="AK31" s="550" t="str">
        <f ca="1">IF(A31=INDIRECT("'update Helper'!F"&amp;$BB31+6),IF(OR(INDIRECT("'update Helper'!I"&amp;BB31+7)="",AJ31&lt;&gt;0,AJ32&lt;&gt;0),IF(IFERROR((AJ31/AJ32),"")="","",(AJ31/AJ32)),INDIRECT("'update Helper'!I"&amp;BB31+7)/100),"")</f>
        <v/>
      </c>
      <c r="AL31" s="552"/>
      <c r="AM31" s="554"/>
      <c r="AN31" s="554"/>
      <c r="AO31" s="554"/>
      <c r="AP31" s="554"/>
      <c r="AQ31" s="258" t="str">
        <f t="array" ref="AQ31">IFERROR(IF(INDEX('Reference Records'!$D$42:$D$87,MATCH(LEFT(D31,255),LEFT('Reference Records'!$C$42:$C$87,255),0))=0,"",INDEX('Reference Records'!$D$42:$D$87,MATCH(LEFT(D31,255),LEFT('Reference Records'!$C$42:$C$87,255),0))),"")</f>
        <v/>
      </c>
      <c r="AR31" s="203" t="str">
        <f t="array" ref="AR31">VLOOKUP(LEFT(D31,255),LEFT('Reference Records'!C$41:G212,255),4,0)</f>
        <v/>
      </c>
      <c r="AS31" s="203" t="e">
        <f>MATCH(AR31,'Reference Records'!$F$368:$F$414,0)+ROW(PopulationByCoverage)-1</f>
        <v>#N/A</v>
      </c>
      <c r="AT31" s="203" t="e">
        <f>MATCH(AR31,'Reference Records'!$F$368:$F$414,1)+ROW(PopulationByCoverage)-1</f>
        <v>#N/A</v>
      </c>
      <c r="AU31" s="258" t="str">
        <f>D31&amp;E31</f>
        <v/>
      </c>
      <c r="AV31" s="219" t="str">
        <f>IFERROR(IF(VLOOKUP(D31,'Reference Records'!$C$1:$K$439,9,0)=0,"",_xlfn.CONCAT(VLOOKUP(D31,'Reference Records'!$C$1:$K$439,9,0),";")),"")</f>
        <v/>
      </c>
      <c r="AW31" s="219" t="str">
        <f>CLEAN(IFERROR(LEFT(AV31, SEARCH(";",AV31,1)-1),""))</f>
        <v/>
      </c>
      <c r="AX31" s="219" t="str">
        <f>SUBSTITUTE(IFERROR(MID(AV31, SEARCH(";",AV31) + 1, SEARCH(";",AV31,SEARCH(";",AV31)+1) - SEARCH(";",AV31) - 1),""),CHAR(10),"")</f>
        <v/>
      </c>
      <c r="AY31" s="358" t="str">
        <f>CLEAN(IFERROR(SUBSTITUTE(RIGHT(AV31,LEN(AV31) - SEARCH(";", AV31, SEARCH(";",AV31) + 1)),";",""),""))</f>
        <v/>
      </c>
      <c r="AZ31" s="504" t="str">
        <f>IFERROR(IF(VLOOKUP(B31,'Reference Records'!$F$90:$N$124,9,FALSE)=0,"",VLOOKUP(B31,'Reference Records'!$F$90:$N$124,9,FALSE)),"")</f>
        <v/>
      </c>
      <c r="BA31" s="258">
        <f t="shared" ref="BA31" si="19">BA29+1</f>
        <v>457</v>
      </c>
      <c r="BB31" s="436">
        <f>BB29+'update Helper'!$AB$2</f>
        <v>578</v>
      </c>
      <c r="BD31" s="258" t="str">
        <f ca="1">IF(INDIRECT("'update Helper'!S"&amp;BA31)=0,"",IFERROR(VLOOKUP(INDIRECT("'update Helper'!U"&amp;BA31),'Account Role'!A$1:B$11,2,0), IFERROR(VLOOKUP(INDIRECT("'update Helper'!AD"&amp;BA31),'Overview - Section A'!J$25:P$90,7,0),"")))</f>
        <v/>
      </c>
    </row>
    <row r="32" spans="1:56" s="258" customFormat="1" ht="30" customHeight="1" x14ac:dyDescent="0.35">
      <c r="A32" s="559"/>
      <c r="B32" s="555"/>
      <c r="C32" s="555"/>
      <c r="D32" s="555"/>
      <c r="E32" s="555"/>
      <c r="F32" s="209"/>
      <c r="G32" s="551"/>
      <c r="H32" s="553"/>
      <c r="I32" s="555"/>
      <c r="J32" s="561"/>
      <c r="K32" s="553"/>
      <c r="L32" s="555"/>
      <c r="M32" s="370"/>
      <c r="N32" s="557"/>
      <c r="O32" s="209" t="str">
        <f t="shared" ref="O32" ca="1" si="20">IF(A31=INDIRECT("'update Helper'!F"&amp;$BB31),IF(INDIRECT("'update Helper'!J"&amp;BB31)=0,"",INDIRECT("'update Helper'!J"&amp;BB31)),"")</f>
        <v/>
      </c>
      <c r="P32" s="551"/>
      <c r="Q32" s="553"/>
      <c r="R32" s="209"/>
      <c r="S32" s="551"/>
      <c r="T32" s="553"/>
      <c r="U32" s="209"/>
      <c r="V32" s="551"/>
      <c r="W32" s="553"/>
      <c r="X32" s="209"/>
      <c r="Y32" s="551"/>
      <c r="Z32" s="553"/>
      <c r="AA32" s="209"/>
      <c r="AB32" s="551"/>
      <c r="AC32" s="553"/>
      <c r="AD32" s="209"/>
      <c r="AE32" s="551"/>
      <c r="AF32" s="553"/>
      <c r="AG32" s="209"/>
      <c r="AH32" s="551"/>
      <c r="AI32" s="553"/>
      <c r="AJ32" s="209"/>
      <c r="AK32" s="551"/>
      <c r="AL32" s="553"/>
      <c r="AM32" s="555"/>
      <c r="AN32" s="555"/>
      <c r="AO32" s="555"/>
      <c r="AP32" s="555"/>
      <c r="AV32" s="219"/>
      <c r="AW32" s="219"/>
      <c r="AX32" s="219"/>
      <c r="AY32" s="358"/>
      <c r="AZ32" s="504"/>
      <c r="BB32" s="219"/>
    </row>
    <row r="33" spans="1:56" s="258" customFormat="1" ht="30" customHeight="1" x14ac:dyDescent="0.35">
      <c r="A33" s="558">
        <v>13</v>
      </c>
      <c r="B33" s="554"/>
      <c r="C33" s="554"/>
      <c r="D33" s="554"/>
      <c r="E33" s="554"/>
      <c r="F33" s="209"/>
      <c r="G33" s="550" t="str">
        <f ca="1">IF(OR(INDIRECT("'update Helper'!D"&amp;BA33)="",F33&lt;&gt;0,F34&lt;&gt;0),IF(IFERROR((F33/F34),"")="","",(F33/F34)),INDIRECT("'update Helper'!D"&amp;BA33)/100)</f>
        <v/>
      </c>
      <c r="H33" s="552"/>
      <c r="I33" s="554"/>
      <c r="J33" s="560" t="str">
        <f>AQ33</f>
        <v/>
      </c>
      <c r="K33" s="552"/>
      <c r="L33" s="554"/>
      <c r="M33" s="212"/>
      <c r="N33" s="556"/>
      <c r="O33" s="209" t="str">
        <f ca="1">IF(A33=INDIRECT("'update Helper'!F"&amp;$BB33),IF(INDIRECT("'update Helper'!K"&amp;BB33)="","",INDIRECT("'update Helper'!K"&amp;BB33)),"")</f>
        <v/>
      </c>
      <c r="P33" s="550" t="str">
        <f ca="1">IF(OR(INDIRECT("'update Helper'!I"&amp;BB33)="",O33&lt;&gt;0,O34&lt;&gt;0),IF(IFERROR((O33/O34),"")="","",(O33/O34)),INDIRECT("'update Helper'!I"&amp;BB33)/100)</f>
        <v/>
      </c>
      <c r="Q33" s="552"/>
      <c r="R33" s="209"/>
      <c r="S33" s="550" t="str">
        <f ca="1">IF(OR(INDIRECT("'update Helper'!I"&amp;BB33+1)="",R33&lt;&gt;0,R34&lt;&gt;0),IF(IFERROR((R33/R34),"")="","",(R33/R34)),INDIRECT("'update Helper'!I"&amp;BB33+1)/100)</f>
        <v/>
      </c>
      <c r="T33" s="552"/>
      <c r="U33" s="209"/>
      <c r="V33" s="550" t="str">
        <f ca="1">IF(OR(INDIRECT("'update Helper'!I"&amp;BB33+2)="",U33&lt;&gt;0,U34&lt;&gt;0),IF(IFERROR((U33/U34),"")="","",(U33/U34)),INDIRECT("'update Helper'!I"&amp;BB33+2)/100)</f>
        <v/>
      </c>
      <c r="W33" s="552"/>
      <c r="X33" s="209"/>
      <c r="Y33" s="550" t="str">
        <f ca="1">IF(A33=INDIRECT("'update Helper'!F"&amp;$BB33+3),IF(OR(INDIRECT("'update Helper'!I"&amp;BB33+3)="",X33&lt;&gt;0,X34&lt;&gt;0),IF(IFERROR((X33/X34),"")="","",(X33/X34)),INDIRECT("'update Helper'!I"&amp;BB33+3)/100),"")</f>
        <v/>
      </c>
      <c r="Z33" s="552"/>
      <c r="AA33" s="209"/>
      <c r="AB33" s="550" t="str">
        <f ca="1">IF(A33=INDIRECT("'update Helper'!F"&amp;$BB33+4),IF(OR(INDIRECT("'update Helper'!I"&amp;BB33+4)="",AA33&lt;&gt;0,AA34&lt;&gt;0),IF(IFERROR((AA33/AA34),"")="","",(AA33/AA34)),INDIRECT("'update Helper'!I"&amp;BB33+4)/100),"")</f>
        <v/>
      </c>
      <c r="AC33" s="552"/>
      <c r="AD33" s="209"/>
      <c r="AE33" s="550" t="str">
        <f ca="1">IF(A33=INDIRECT("'update Helper'!F"&amp;$BB33+5),IF(A33=INDIRECT("'update Helper'!F"&amp;$BB33+5),IF(OR(INDIRECT("'update Helper'!I"&amp;BB33+5)="",AD33&lt;&gt;0,AD34&lt;&gt;0),IF(IFERROR((AD33/AD34),"")="","",(AD33/AD34)),INDIRECT("'update Helper'!I"&amp;BB33+5)/100),""),"")</f>
        <v/>
      </c>
      <c r="AF33" s="552"/>
      <c r="AG33" s="209"/>
      <c r="AH33" s="550" t="str">
        <f ca="1">IF(A33=INDIRECT("'update Helper'!F"&amp;$BB33+6),IF(OR(INDIRECT("'update Helper'!I"&amp;BB33+6)="",AG33&lt;&gt;0,AG34&lt;&gt;0),IF(IFERROR((AG33/AG34),"")="","",(AG33/AG34)),INDIRECT("'update Helper'!I"&amp;BB33+6)/100),"")</f>
        <v/>
      </c>
      <c r="AI33" s="552"/>
      <c r="AJ33" s="209"/>
      <c r="AK33" s="550" t="str">
        <f ca="1">IF(A33=INDIRECT("'update Helper'!F"&amp;$BB33+6),IF(OR(INDIRECT("'update Helper'!I"&amp;BB33+7)="",AJ33&lt;&gt;0,AJ34&lt;&gt;0),IF(IFERROR((AJ33/AJ34),"")="","",(AJ33/AJ34)),INDIRECT("'update Helper'!I"&amp;BB33+7)/100),"")</f>
        <v/>
      </c>
      <c r="AL33" s="552"/>
      <c r="AM33" s="554"/>
      <c r="AN33" s="554"/>
      <c r="AO33" s="554"/>
      <c r="AP33" s="554"/>
      <c r="AQ33" s="258" t="str">
        <f t="array" ref="AQ33">IFERROR(IF(INDEX('Reference Records'!$D$42:$D$87,MATCH(LEFT(D33,255),LEFT('Reference Records'!$C$42:$C$87,255),0))=0,"",INDEX('Reference Records'!$D$42:$D$87,MATCH(LEFT(D33,255),LEFT('Reference Records'!$C$42:$C$87,255),0))),"")</f>
        <v/>
      </c>
      <c r="AR33" s="203" t="str">
        <f t="array" ref="AR33">VLOOKUP(LEFT(D33,255),LEFT('Reference Records'!C$41:G214,255),4,0)</f>
        <v/>
      </c>
      <c r="AS33" s="203" t="e">
        <f>MATCH(AR33,'Reference Records'!$F$368:$F$414,0)+ROW(PopulationByCoverage)-1</f>
        <v>#N/A</v>
      </c>
      <c r="AT33" s="203" t="e">
        <f>MATCH(AR33,'Reference Records'!$F$368:$F$414,1)+ROW(PopulationByCoverage)-1</f>
        <v>#N/A</v>
      </c>
      <c r="AU33" s="258" t="str">
        <f>D33&amp;E33</f>
        <v/>
      </c>
      <c r="AV33" s="219" t="str">
        <f>IFERROR(IF(VLOOKUP(D33,'Reference Records'!$C$1:$K$439,9,0)=0,"",_xlfn.CONCAT(VLOOKUP(D33,'Reference Records'!$C$1:$K$439,9,0),";")),"")</f>
        <v/>
      </c>
      <c r="AW33" s="219" t="str">
        <f>CLEAN(IFERROR(LEFT(AV33, SEARCH(";",AV33,1)-1),""))</f>
        <v/>
      </c>
      <c r="AX33" s="219" t="str">
        <f>SUBSTITUTE(IFERROR(MID(AV33, SEARCH(";",AV33) + 1, SEARCH(";",AV33,SEARCH(";",AV33)+1) - SEARCH(";",AV33) - 1),""),CHAR(10),"")</f>
        <v/>
      </c>
      <c r="AY33" s="358" t="str">
        <f>CLEAN(IFERROR(SUBSTITUTE(RIGHT(AV33,LEN(AV33) - SEARCH(";", AV33, SEARCH(";",AV33) + 1)),";",""),""))</f>
        <v/>
      </c>
      <c r="AZ33" s="504" t="str">
        <f>IFERROR(IF(VLOOKUP(B33,'Reference Records'!$F$90:$N$124,9,FALSE)=0,"",VLOOKUP(B33,'Reference Records'!$F$90:$N$124,9,FALSE)),"")</f>
        <v/>
      </c>
      <c r="BA33" s="258">
        <f t="shared" ref="BA33" si="21">BA31+1</f>
        <v>458</v>
      </c>
      <c r="BB33" s="436">
        <f>BB31+'update Helper'!$AB$2</f>
        <v>584</v>
      </c>
      <c r="BD33" s="258" t="str">
        <f ca="1">IF(INDIRECT("'update Helper'!S"&amp;BA33)=0,"",IFERROR(VLOOKUP(INDIRECT("'update Helper'!U"&amp;BA33),'Account Role'!A$1:B$11,2,0), IFERROR(VLOOKUP(INDIRECT("'update Helper'!AD"&amp;BA33),'Overview - Section A'!J$25:P$90,7,0),"")))</f>
        <v/>
      </c>
    </row>
    <row r="34" spans="1:56" s="258" customFormat="1" ht="30" customHeight="1" x14ac:dyDescent="0.35">
      <c r="A34" s="559"/>
      <c r="B34" s="555"/>
      <c r="C34" s="555"/>
      <c r="D34" s="555"/>
      <c r="E34" s="555"/>
      <c r="F34" s="209"/>
      <c r="G34" s="551"/>
      <c r="H34" s="553"/>
      <c r="I34" s="555"/>
      <c r="J34" s="561"/>
      <c r="K34" s="553"/>
      <c r="L34" s="555"/>
      <c r="M34" s="370"/>
      <c r="N34" s="557"/>
      <c r="O34" s="209" t="str">
        <f t="shared" ref="O34" ca="1" si="22">IF(A33=INDIRECT("'update Helper'!F"&amp;$BB33),IF(INDIRECT("'update Helper'!J"&amp;BB33)=0,"",INDIRECT("'update Helper'!J"&amp;BB33)),"")</f>
        <v/>
      </c>
      <c r="P34" s="551"/>
      <c r="Q34" s="553"/>
      <c r="R34" s="209"/>
      <c r="S34" s="551"/>
      <c r="T34" s="553"/>
      <c r="U34" s="209"/>
      <c r="V34" s="551"/>
      <c r="W34" s="553"/>
      <c r="X34" s="209"/>
      <c r="Y34" s="551"/>
      <c r="Z34" s="553"/>
      <c r="AA34" s="209"/>
      <c r="AB34" s="551"/>
      <c r="AC34" s="553"/>
      <c r="AD34" s="209"/>
      <c r="AE34" s="551"/>
      <c r="AF34" s="553"/>
      <c r="AG34" s="209"/>
      <c r="AH34" s="551"/>
      <c r="AI34" s="553"/>
      <c r="AJ34" s="209"/>
      <c r="AK34" s="551"/>
      <c r="AL34" s="553"/>
      <c r="AM34" s="555"/>
      <c r="AN34" s="555"/>
      <c r="AO34" s="555"/>
      <c r="AP34" s="555"/>
      <c r="AV34" s="219"/>
      <c r="AW34" s="219"/>
      <c r="AX34" s="219"/>
      <c r="AY34" s="358"/>
      <c r="AZ34" s="504"/>
      <c r="BB34" s="219"/>
    </row>
    <row r="35" spans="1:56" s="258" customFormat="1" ht="30" customHeight="1" x14ac:dyDescent="0.35">
      <c r="A35" s="558">
        <v>14</v>
      </c>
      <c r="B35" s="554"/>
      <c r="C35" s="554"/>
      <c r="D35" s="554"/>
      <c r="E35" s="554"/>
      <c r="F35" s="209"/>
      <c r="G35" s="550" t="str">
        <f ca="1">IF(OR(INDIRECT("'update Helper'!D"&amp;BA35)="",F35&lt;&gt;0,F36&lt;&gt;0),IF(IFERROR((F35/F36),"")="","",(F35/F36)),INDIRECT("'update Helper'!D"&amp;BA35)/100)</f>
        <v/>
      </c>
      <c r="H35" s="552"/>
      <c r="I35" s="554"/>
      <c r="J35" s="560" t="str">
        <f>AQ35</f>
        <v/>
      </c>
      <c r="K35" s="552"/>
      <c r="L35" s="554"/>
      <c r="M35" s="212"/>
      <c r="N35" s="556"/>
      <c r="O35" s="209" t="str">
        <f ca="1">IF(A35=INDIRECT("'update Helper'!F"&amp;$BB35),IF(INDIRECT("'update Helper'!K"&amp;BB35)="","",INDIRECT("'update Helper'!K"&amp;BB35)),"")</f>
        <v/>
      </c>
      <c r="P35" s="550" t="str">
        <f ca="1">IF(OR(INDIRECT("'update Helper'!I"&amp;BB35)="",O35&lt;&gt;0,O36&lt;&gt;0),IF(IFERROR((O35/O36),"")="","",(O35/O36)),INDIRECT("'update Helper'!I"&amp;BB35)/100)</f>
        <v/>
      </c>
      <c r="Q35" s="552"/>
      <c r="R35" s="209"/>
      <c r="S35" s="550" t="str">
        <f ca="1">IF(OR(INDIRECT("'update Helper'!I"&amp;BB35+1)="",R35&lt;&gt;0,R36&lt;&gt;0),IF(IFERROR((R35/R36),"")="","",(R35/R36)),INDIRECT("'update Helper'!I"&amp;BB35+1)/100)</f>
        <v/>
      </c>
      <c r="T35" s="552"/>
      <c r="U35" s="209"/>
      <c r="V35" s="550" t="str">
        <f ca="1">IF(OR(INDIRECT("'update Helper'!I"&amp;BB35+2)="",U35&lt;&gt;0,U36&lt;&gt;0),IF(IFERROR((U35/U36),"")="","",(U35/U36)),INDIRECT("'update Helper'!I"&amp;BB35+2)/100)</f>
        <v/>
      </c>
      <c r="W35" s="552"/>
      <c r="X35" s="209"/>
      <c r="Y35" s="550" t="str">
        <f ca="1">IF(A35=INDIRECT("'update Helper'!F"&amp;$BB35+3),IF(OR(INDIRECT("'update Helper'!I"&amp;BB35+3)="",X35&lt;&gt;0,X36&lt;&gt;0),IF(IFERROR((X35/X36),"")="","",(X35/X36)),INDIRECT("'update Helper'!I"&amp;BB35+3)/100),"")</f>
        <v/>
      </c>
      <c r="Z35" s="552"/>
      <c r="AA35" s="209"/>
      <c r="AB35" s="550" t="str">
        <f ca="1">IF(A35=INDIRECT("'update Helper'!F"&amp;$BB35+4),IF(OR(INDIRECT("'update Helper'!I"&amp;BB35+4)="",AA35&lt;&gt;0,AA36&lt;&gt;0),IF(IFERROR((AA35/AA36),"")="","",(AA35/AA36)),INDIRECT("'update Helper'!I"&amp;BB35+4)/100),"")</f>
        <v/>
      </c>
      <c r="AC35" s="552"/>
      <c r="AD35" s="209"/>
      <c r="AE35" s="550" t="str">
        <f ca="1">IF(A35=INDIRECT("'update Helper'!F"&amp;$BB35+5),IF(A35=INDIRECT("'update Helper'!F"&amp;$BB35+5),IF(OR(INDIRECT("'update Helper'!I"&amp;BB35+5)="",AD35&lt;&gt;0,AD36&lt;&gt;0),IF(IFERROR((AD35/AD36),"")="","",(AD35/AD36)),INDIRECT("'update Helper'!I"&amp;BB35+5)/100),""),"")</f>
        <v/>
      </c>
      <c r="AF35" s="552"/>
      <c r="AG35" s="209"/>
      <c r="AH35" s="550" t="str">
        <f ca="1">IF(A35=INDIRECT("'update Helper'!F"&amp;$BB35+6),IF(OR(INDIRECT("'update Helper'!I"&amp;BB35+6)="",AG35&lt;&gt;0,AG36&lt;&gt;0),IF(IFERROR((AG35/AG36),"")="","",(AG35/AG36)),INDIRECT("'update Helper'!I"&amp;BB35+6)/100),"")</f>
        <v/>
      </c>
      <c r="AI35" s="552"/>
      <c r="AJ35" s="209"/>
      <c r="AK35" s="550" t="str">
        <f ca="1">IF(A35=INDIRECT("'update Helper'!F"&amp;$BB35+6),IF(OR(INDIRECT("'update Helper'!I"&amp;BB35+7)="",AJ35&lt;&gt;0,AJ36&lt;&gt;0),IF(IFERROR((AJ35/AJ36),"")="","",(AJ35/AJ36)),INDIRECT("'update Helper'!I"&amp;BB35+7)/100),"")</f>
        <v/>
      </c>
      <c r="AL35" s="552"/>
      <c r="AM35" s="554"/>
      <c r="AN35" s="554"/>
      <c r="AO35" s="554"/>
      <c r="AP35" s="554"/>
      <c r="AQ35" s="258" t="str">
        <f t="array" ref="AQ35">IFERROR(IF(INDEX('Reference Records'!$D$42:$D$87,MATCH(LEFT(D35,255),LEFT('Reference Records'!$C$42:$C$87,255),0))=0,"",INDEX('Reference Records'!$D$42:$D$87,MATCH(LEFT(D35,255),LEFT('Reference Records'!$C$42:$C$87,255),0))),"")</f>
        <v/>
      </c>
      <c r="AR35" s="203" t="str">
        <f t="array" ref="AR35">VLOOKUP(LEFT(D35,255),LEFT('Reference Records'!C$41:G216,255),4,0)</f>
        <v/>
      </c>
      <c r="AS35" s="203" t="e">
        <f>MATCH(AR35,'Reference Records'!$F$368:$F$414,0)+ROW(PopulationByCoverage)-1</f>
        <v>#N/A</v>
      </c>
      <c r="AT35" s="203" t="e">
        <f>MATCH(AR35,'Reference Records'!$F$368:$F$414,1)+ROW(PopulationByCoverage)-1</f>
        <v>#N/A</v>
      </c>
      <c r="AU35" s="258" t="str">
        <f>D35&amp;E35</f>
        <v/>
      </c>
      <c r="AV35" s="219" t="str">
        <f>IFERROR(IF(VLOOKUP(D35,'Reference Records'!$C$1:$K$439,9,0)=0,"",_xlfn.CONCAT(VLOOKUP(D35,'Reference Records'!$C$1:$K$439,9,0),";")),"")</f>
        <v/>
      </c>
      <c r="AW35" s="219" t="str">
        <f>CLEAN(IFERROR(LEFT(AV35, SEARCH(";",AV35,1)-1),""))</f>
        <v/>
      </c>
      <c r="AX35" s="219" t="str">
        <f>SUBSTITUTE(IFERROR(MID(AV35, SEARCH(";",AV35) + 1, SEARCH(";",AV35,SEARCH(";",AV35)+1) - SEARCH(";",AV35) - 1),""),CHAR(10),"")</f>
        <v/>
      </c>
      <c r="AY35" s="358" t="str">
        <f>CLEAN(IFERROR(SUBSTITUTE(RIGHT(AV35,LEN(AV35) - SEARCH(";", AV35, SEARCH(";",AV35) + 1)),";",""),""))</f>
        <v/>
      </c>
      <c r="AZ35" s="504" t="str">
        <f>IFERROR(IF(VLOOKUP(B35,'Reference Records'!$F$90:$N$124,9,FALSE)=0,"",VLOOKUP(B35,'Reference Records'!$F$90:$N$124,9,FALSE)),"")</f>
        <v/>
      </c>
      <c r="BA35" s="258">
        <f t="shared" ref="BA35" si="23">BA33+1</f>
        <v>459</v>
      </c>
      <c r="BB35" s="436">
        <f>BB33+'update Helper'!$AB$2</f>
        <v>590</v>
      </c>
      <c r="BD35" s="258" t="str">
        <f ca="1">IF(INDIRECT("'update Helper'!S"&amp;BA35)=0,"",IFERROR(VLOOKUP(INDIRECT("'update Helper'!U"&amp;BA35),'Account Role'!A$1:B$11,2,0), IFERROR(VLOOKUP(INDIRECT("'update Helper'!AD"&amp;BA35),'Overview - Section A'!J$25:P$90,7,0),"")))</f>
        <v/>
      </c>
    </row>
    <row r="36" spans="1:56" s="258" customFormat="1" ht="30" customHeight="1" x14ac:dyDescent="0.35">
      <c r="A36" s="559"/>
      <c r="B36" s="555"/>
      <c r="C36" s="555"/>
      <c r="D36" s="555"/>
      <c r="E36" s="555"/>
      <c r="F36" s="209"/>
      <c r="G36" s="551"/>
      <c r="H36" s="553"/>
      <c r="I36" s="555"/>
      <c r="J36" s="561"/>
      <c r="K36" s="553"/>
      <c r="L36" s="555"/>
      <c r="M36" s="370"/>
      <c r="N36" s="557"/>
      <c r="O36" s="209" t="str">
        <f t="shared" ref="O36" ca="1" si="24">IF(A35=INDIRECT("'update Helper'!F"&amp;$BB35),IF(INDIRECT("'update Helper'!J"&amp;BB35)=0,"",INDIRECT("'update Helper'!J"&amp;BB35)),"")</f>
        <v/>
      </c>
      <c r="P36" s="551"/>
      <c r="Q36" s="553"/>
      <c r="R36" s="209"/>
      <c r="S36" s="551"/>
      <c r="T36" s="553"/>
      <c r="U36" s="209"/>
      <c r="V36" s="551"/>
      <c r="W36" s="553"/>
      <c r="X36" s="209"/>
      <c r="Y36" s="551"/>
      <c r="Z36" s="553"/>
      <c r="AA36" s="209"/>
      <c r="AB36" s="551"/>
      <c r="AC36" s="553"/>
      <c r="AD36" s="209"/>
      <c r="AE36" s="551"/>
      <c r="AF36" s="553"/>
      <c r="AG36" s="209"/>
      <c r="AH36" s="551"/>
      <c r="AI36" s="553"/>
      <c r="AJ36" s="209"/>
      <c r="AK36" s="551"/>
      <c r="AL36" s="553"/>
      <c r="AM36" s="555"/>
      <c r="AN36" s="555"/>
      <c r="AO36" s="555"/>
      <c r="AP36" s="555"/>
      <c r="AV36" s="219"/>
      <c r="AW36" s="219"/>
      <c r="AX36" s="219"/>
      <c r="AY36" s="358"/>
      <c r="AZ36" s="504"/>
      <c r="BB36" s="219"/>
    </row>
    <row r="37" spans="1:56" s="258" customFormat="1" ht="30" customHeight="1" x14ac:dyDescent="0.35">
      <c r="A37" s="558">
        <v>15</v>
      </c>
      <c r="B37" s="554"/>
      <c r="C37" s="554"/>
      <c r="D37" s="554"/>
      <c r="E37" s="554"/>
      <c r="F37" s="209"/>
      <c r="G37" s="550" t="str">
        <f ca="1">IF(OR(INDIRECT("'update Helper'!D"&amp;BA37)="",F37&lt;&gt;0,F38&lt;&gt;0),IF(IFERROR((F37/F38),"")="","",(F37/F38)),INDIRECT("'update Helper'!D"&amp;BA37)/100)</f>
        <v/>
      </c>
      <c r="H37" s="552"/>
      <c r="I37" s="554"/>
      <c r="J37" s="560" t="str">
        <f>AQ37</f>
        <v/>
      </c>
      <c r="K37" s="552"/>
      <c r="L37" s="554"/>
      <c r="M37" s="212"/>
      <c r="N37" s="556"/>
      <c r="O37" s="209" t="str">
        <f ca="1">IF(A37=INDIRECT("'update Helper'!F"&amp;$BB37),IF(INDIRECT("'update Helper'!K"&amp;BB37)="","",INDIRECT("'update Helper'!K"&amp;BB37)),"")</f>
        <v/>
      </c>
      <c r="P37" s="550" t="str">
        <f ca="1">IF(OR(INDIRECT("'update Helper'!I"&amp;BB37)="",O37&lt;&gt;0,O38&lt;&gt;0),IF(IFERROR((O37/O38),"")="","",(O37/O38)),INDIRECT("'update Helper'!I"&amp;BB37)/100)</f>
        <v/>
      </c>
      <c r="Q37" s="552"/>
      <c r="R37" s="209"/>
      <c r="S37" s="550" t="str">
        <f ca="1">IF(OR(INDIRECT("'update Helper'!I"&amp;BB37+1)="",R37&lt;&gt;0,R38&lt;&gt;0),IF(IFERROR((R37/R38),"")="","",(R37/R38)),INDIRECT("'update Helper'!I"&amp;BB37+1)/100)</f>
        <v/>
      </c>
      <c r="T37" s="552"/>
      <c r="U37" s="209"/>
      <c r="V37" s="550" t="str">
        <f ca="1">IF(OR(INDIRECT("'update Helper'!I"&amp;BB37+2)="",U37&lt;&gt;0,U38&lt;&gt;0),IF(IFERROR((U37/U38),"")="","",(U37/U38)),INDIRECT("'update Helper'!I"&amp;BB37+2)/100)</f>
        <v/>
      </c>
      <c r="W37" s="552"/>
      <c r="X37" s="209"/>
      <c r="Y37" s="550" t="str">
        <f ca="1">IF(A37=INDIRECT("'update Helper'!F"&amp;$BB37+3),IF(OR(INDIRECT("'update Helper'!I"&amp;BB37+3)="",X37&lt;&gt;0,X38&lt;&gt;0),IF(IFERROR((X37/X38),"")="","",(X37/X38)),INDIRECT("'update Helper'!I"&amp;BB37+3)/100),"")</f>
        <v/>
      </c>
      <c r="Z37" s="552"/>
      <c r="AA37" s="209"/>
      <c r="AB37" s="550" t="str">
        <f ca="1">IF(A37=INDIRECT("'update Helper'!F"&amp;$BB37+4),IF(OR(INDIRECT("'update Helper'!I"&amp;BB37+4)="",AA37&lt;&gt;0,AA38&lt;&gt;0),IF(IFERROR((AA37/AA38),"")="","",(AA37/AA38)),INDIRECT("'update Helper'!I"&amp;BB37+4)/100),"")</f>
        <v/>
      </c>
      <c r="AC37" s="552"/>
      <c r="AD37" s="209"/>
      <c r="AE37" s="550" t="str">
        <f ca="1">IF(A37=INDIRECT("'update Helper'!F"&amp;$BB37+5),IF(A37=INDIRECT("'update Helper'!F"&amp;$BB37+5),IF(OR(INDIRECT("'update Helper'!I"&amp;BB37+5)="",AD37&lt;&gt;0,AD38&lt;&gt;0),IF(IFERROR((AD37/AD38),"")="","",(AD37/AD38)),INDIRECT("'update Helper'!I"&amp;BB37+5)/100),""),"")</f>
        <v/>
      </c>
      <c r="AF37" s="552"/>
      <c r="AG37" s="209"/>
      <c r="AH37" s="550" t="str">
        <f ca="1">IF(A37=INDIRECT("'update Helper'!F"&amp;$BB37+6),IF(OR(INDIRECT("'update Helper'!I"&amp;BB37+6)="",AG37&lt;&gt;0,AG38&lt;&gt;0),IF(IFERROR((AG37/AG38),"")="","",(AG37/AG38)),INDIRECT("'update Helper'!I"&amp;BB37+6)/100),"")</f>
        <v/>
      </c>
      <c r="AI37" s="552"/>
      <c r="AJ37" s="209"/>
      <c r="AK37" s="550" t="str">
        <f ca="1">IF(A37=INDIRECT("'update Helper'!F"&amp;$BB37+6),IF(OR(INDIRECT("'update Helper'!I"&amp;BB37+7)="",AJ37&lt;&gt;0,AJ38&lt;&gt;0),IF(IFERROR((AJ37/AJ38),"")="","",(AJ37/AJ38)),INDIRECT("'update Helper'!I"&amp;BB37+7)/100),"")</f>
        <v/>
      </c>
      <c r="AL37" s="552"/>
      <c r="AM37" s="554"/>
      <c r="AN37" s="554"/>
      <c r="AO37" s="554"/>
      <c r="AP37" s="554"/>
      <c r="AQ37" s="258" t="str">
        <f t="array" ref="AQ37">IFERROR(IF(INDEX('Reference Records'!$D$42:$D$87,MATCH(LEFT(D37,255),LEFT('Reference Records'!$C$42:$C$87,255),0))=0,"",INDEX('Reference Records'!$D$42:$D$87,MATCH(LEFT(D37,255),LEFT('Reference Records'!$C$42:$C$87,255),0))),"")</f>
        <v/>
      </c>
      <c r="AR37" s="203" t="str">
        <f t="array" ref="AR37">VLOOKUP(LEFT(D37,255),LEFT('Reference Records'!C$41:G218,255),4,0)</f>
        <v/>
      </c>
      <c r="AS37" s="203" t="e">
        <f>MATCH(AR37,'Reference Records'!$F$368:$F$414,0)+ROW(PopulationByCoverage)-1</f>
        <v>#N/A</v>
      </c>
      <c r="AT37" s="203" t="e">
        <f>MATCH(AR37,'Reference Records'!$F$368:$F$414,1)+ROW(PopulationByCoverage)-1</f>
        <v>#N/A</v>
      </c>
      <c r="AU37" s="258" t="str">
        <f>D37&amp;E37</f>
        <v/>
      </c>
      <c r="AV37" s="219" t="str">
        <f>IFERROR(IF(VLOOKUP(D37,'Reference Records'!$C$1:$K$439,9,0)=0,"",_xlfn.CONCAT(VLOOKUP(D37,'Reference Records'!$C$1:$K$439,9,0),";")),"")</f>
        <v/>
      </c>
      <c r="AW37" s="219" t="str">
        <f>CLEAN(IFERROR(LEFT(AV37, SEARCH(";",AV37,1)-1),""))</f>
        <v/>
      </c>
      <c r="AX37" s="219" t="str">
        <f>SUBSTITUTE(IFERROR(MID(AV37, SEARCH(";",AV37) + 1, SEARCH(";",AV37,SEARCH(";",AV37)+1) - SEARCH(";",AV37) - 1),""),CHAR(10),"")</f>
        <v/>
      </c>
      <c r="AY37" s="358" t="str">
        <f>CLEAN(IFERROR(SUBSTITUTE(RIGHT(AV37,LEN(AV37) - SEARCH(";", AV37, SEARCH(";",AV37) + 1)),";",""),""))</f>
        <v/>
      </c>
      <c r="AZ37" s="504" t="str">
        <f>IFERROR(IF(VLOOKUP(B37,'Reference Records'!$F$90:$N$124,9,FALSE)=0,"",VLOOKUP(B37,'Reference Records'!$F$90:$N$124,9,FALSE)),"")</f>
        <v/>
      </c>
      <c r="BA37" s="258">
        <f t="shared" ref="BA37:BA67" si="25">BA35+1</f>
        <v>460</v>
      </c>
      <c r="BB37" s="436">
        <f>BB35+'update Helper'!$AB$2</f>
        <v>596</v>
      </c>
      <c r="BD37" s="258" t="str">
        <f ca="1">IF(INDIRECT("'update Helper'!S"&amp;BA37)=0,"",IFERROR(VLOOKUP(INDIRECT("'update Helper'!U"&amp;BA37),'Account Role'!A$1:B$11,2,0), IFERROR(VLOOKUP(INDIRECT("'update Helper'!AD"&amp;BA37),'Overview - Section A'!J$25:P$90,7,0),"")))</f>
        <v/>
      </c>
    </row>
    <row r="38" spans="1:56" s="258" customFormat="1" ht="30" customHeight="1" x14ac:dyDescent="0.35">
      <c r="A38" s="559"/>
      <c r="B38" s="555"/>
      <c r="C38" s="555"/>
      <c r="D38" s="555"/>
      <c r="E38" s="555"/>
      <c r="F38" s="209"/>
      <c r="G38" s="551"/>
      <c r="H38" s="553"/>
      <c r="I38" s="555"/>
      <c r="J38" s="561"/>
      <c r="K38" s="553"/>
      <c r="L38" s="555"/>
      <c r="M38" s="370"/>
      <c r="N38" s="557"/>
      <c r="O38" s="209" t="str">
        <f t="shared" ref="O38" ca="1" si="26">IF(A37=INDIRECT("'update Helper'!F"&amp;$BB37),IF(INDIRECT("'update Helper'!J"&amp;BB37)=0,"",INDIRECT("'update Helper'!J"&amp;BB37)),"")</f>
        <v/>
      </c>
      <c r="P38" s="551"/>
      <c r="Q38" s="553"/>
      <c r="R38" s="209"/>
      <c r="S38" s="551"/>
      <c r="T38" s="553"/>
      <c r="U38" s="209"/>
      <c r="V38" s="551"/>
      <c r="W38" s="553"/>
      <c r="X38" s="209"/>
      <c r="Y38" s="551"/>
      <c r="Z38" s="553"/>
      <c r="AA38" s="209"/>
      <c r="AB38" s="551"/>
      <c r="AC38" s="553"/>
      <c r="AD38" s="209"/>
      <c r="AE38" s="551"/>
      <c r="AF38" s="553"/>
      <c r="AG38" s="209"/>
      <c r="AH38" s="551"/>
      <c r="AI38" s="553"/>
      <c r="AJ38" s="209"/>
      <c r="AK38" s="551"/>
      <c r="AL38" s="553"/>
      <c r="AM38" s="555"/>
      <c r="AN38" s="555"/>
      <c r="AO38" s="555"/>
      <c r="AP38" s="555"/>
      <c r="AV38" s="219"/>
      <c r="AW38" s="219"/>
      <c r="AX38" s="219"/>
      <c r="AY38" s="358"/>
      <c r="AZ38" s="504"/>
      <c r="BB38" s="219"/>
    </row>
    <row r="39" spans="1:56" s="258" customFormat="1" ht="30" customHeight="1" x14ac:dyDescent="0.35">
      <c r="A39" s="558">
        <v>16</v>
      </c>
      <c r="B39" s="554"/>
      <c r="C39" s="554"/>
      <c r="D39" s="554"/>
      <c r="E39" s="554"/>
      <c r="F39" s="209"/>
      <c r="G39" s="550" t="str">
        <f ca="1">IF(OR(INDIRECT("'update Helper'!D"&amp;BA39)="",F39&lt;&gt;0,F40&lt;&gt;0),IF(IFERROR((F39/F40),"")="","",(F39/F40)),INDIRECT("'update Helper'!D"&amp;BA39)/100)</f>
        <v/>
      </c>
      <c r="H39" s="552"/>
      <c r="I39" s="554"/>
      <c r="J39" s="560" t="str">
        <f>AQ39</f>
        <v/>
      </c>
      <c r="K39" s="552"/>
      <c r="L39" s="554"/>
      <c r="M39" s="212"/>
      <c r="N39" s="556"/>
      <c r="O39" s="209" t="str">
        <f ca="1">IF(A39=INDIRECT("'update Helper'!F"&amp;$BB39),IF(INDIRECT("'update Helper'!K"&amp;BB39)="","",INDIRECT("'update Helper'!K"&amp;BB39)),"")</f>
        <v/>
      </c>
      <c r="P39" s="550" t="str">
        <f ca="1">IF(OR(INDIRECT("'update Helper'!I"&amp;BB39)="",O39&lt;&gt;0,O40&lt;&gt;0),IF(IFERROR((O39/O40),"")="","",(O39/O40)),INDIRECT("'update Helper'!I"&amp;BB39)/100)</f>
        <v/>
      </c>
      <c r="Q39" s="552"/>
      <c r="R39" s="209"/>
      <c r="S39" s="550" t="str">
        <f ca="1">IF(OR(INDIRECT("'update Helper'!I"&amp;BB39+1)="",R39&lt;&gt;0,R40&lt;&gt;0),IF(IFERROR((R39/R40),"")="","",(R39/R40)),INDIRECT("'update Helper'!I"&amp;BB39+1)/100)</f>
        <v/>
      </c>
      <c r="T39" s="552"/>
      <c r="U39" s="209"/>
      <c r="V39" s="550" t="str">
        <f ca="1">IF(OR(INDIRECT("'update Helper'!I"&amp;BB39+2)="",U39&lt;&gt;0,U40&lt;&gt;0),IF(IFERROR((U39/U40),"")="","",(U39/U40)),INDIRECT("'update Helper'!I"&amp;BB39+2)/100)</f>
        <v/>
      </c>
      <c r="W39" s="552"/>
      <c r="X39" s="209"/>
      <c r="Y39" s="550" t="str">
        <f ca="1">IF(A39=INDIRECT("'update Helper'!F"&amp;$BB39+3),IF(OR(INDIRECT("'update Helper'!I"&amp;BB39+3)="",X39&lt;&gt;0,X40&lt;&gt;0),IF(IFERROR((X39/X40),"")="","",(X39/X40)),INDIRECT("'update Helper'!I"&amp;BB39+3)/100),"")</f>
        <v/>
      </c>
      <c r="Z39" s="552"/>
      <c r="AA39" s="209"/>
      <c r="AB39" s="550" t="str">
        <f ca="1">IF(A39=INDIRECT("'update Helper'!F"&amp;$BB39+4),IF(OR(INDIRECT("'update Helper'!I"&amp;BB39+4)="",AA39&lt;&gt;0,AA40&lt;&gt;0),IF(IFERROR((AA39/AA40),"")="","",(AA39/AA40)),INDIRECT("'update Helper'!I"&amp;BB39+4)/100),"")</f>
        <v/>
      </c>
      <c r="AC39" s="552"/>
      <c r="AD39" s="209"/>
      <c r="AE39" s="550" t="str">
        <f ca="1">IF(A39=INDIRECT("'update Helper'!F"&amp;$BB39+5),IF(A39=INDIRECT("'update Helper'!F"&amp;$BB39+5),IF(OR(INDIRECT("'update Helper'!I"&amp;BB39+5)="",AD39&lt;&gt;0,AD40&lt;&gt;0),IF(IFERROR((AD39/AD40),"")="","",(AD39/AD40)),INDIRECT("'update Helper'!I"&amp;BB39+5)/100),""),"")</f>
        <v/>
      </c>
      <c r="AF39" s="552"/>
      <c r="AG39" s="209"/>
      <c r="AH39" s="550" t="str">
        <f ca="1">IF(A39=INDIRECT("'update Helper'!F"&amp;$BB39+6),IF(OR(INDIRECT("'update Helper'!I"&amp;BB39+6)="",AG39&lt;&gt;0,AG40&lt;&gt;0),IF(IFERROR((AG39/AG40),"")="","",(AG39/AG40)),INDIRECT("'update Helper'!I"&amp;BB39+6)/100),"")</f>
        <v/>
      </c>
      <c r="AI39" s="552"/>
      <c r="AJ39" s="209"/>
      <c r="AK39" s="550" t="str">
        <f ca="1">IF(A39=INDIRECT("'update Helper'!F"&amp;$BB39+6),IF(OR(INDIRECT("'update Helper'!I"&amp;BB39+7)="",AJ39&lt;&gt;0,AJ40&lt;&gt;0),IF(IFERROR((AJ39/AJ40),"")="","",(AJ39/AJ40)),INDIRECT("'update Helper'!I"&amp;BB39+7)/100),"")</f>
        <v/>
      </c>
      <c r="AL39" s="552"/>
      <c r="AM39" s="554"/>
      <c r="AN39" s="554"/>
      <c r="AO39" s="554"/>
      <c r="AP39" s="554"/>
      <c r="AQ39" s="258" t="str">
        <f t="array" ref="AQ39">IFERROR(IF(INDEX('Reference Records'!$D$42:$D$87,MATCH(LEFT(D39,255),LEFT('Reference Records'!$C$42:$C$87,255),0))=0,"",INDEX('Reference Records'!$D$42:$D$87,MATCH(LEFT(D39,255),LEFT('Reference Records'!$C$42:$C$87,255),0))),"")</f>
        <v/>
      </c>
      <c r="AR39" s="203" t="str">
        <f t="array" ref="AR39">VLOOKUP(LEFT(D39,255),LEFT('Reference Records'!C$41:G220,255),4,0)</f>
        <v/>
      </c>
      <c r="AS39" s="203" t="e">
        <f>MATCH(AR39,'Reference Records'!$F$368:$F$414,0)+ROW(PopulationByCoverage)-1</f>
        <v>#N/A</v>
      </c>
      <c r="AT39" s="203" t="e">
        <f>MATCH(AR39,'Reference Records'!$F$368:$F$414,1)+ROW(PopulationByCoverage)-1</f>
        <v>#N/A</v>
      </c>
      <c r="AU39" s="258" t="str">
        <f>D39&amp;E39</f>
        <v/>
      </c>
      <c r="AV39" s="219" t="str">
        <f>IFERROR(IF(VLOOKUP(D39,'Reference Records'!$C$1:$K$439,9,0)=0,"",_xlfn.CONCAT(VLOOKUP(D39,'Reference Records'!$C$1:$K$439,9,0),";")),"")</f>
        <v/>
      </c>
      <c r="AW39" s="219" t="str">
        <f>CLEAN(IFERROR(LEFT(AV39, SEARCH(";",AV39,1)-1),""))</f>
        <v/>
      </c>
      <c r="AX39" s="219" t="str">
        <f>SUBSTITUTE(IFERROR(MID(AV39, SEARCH(";",AV39) + 1, SEARCH(";",AV39,SEARCH(";",AV39)+1) - SEARCH(";",AV39) - 1),""),CHAR(10),"")</f>
        <v/>
      </c>
      <c r="AY39" s="371" t="str">
        <f>CLEAN(IFERROR(SUBSTITUTE(RIGHT(AV39,LEN(AV39) - SEARCH(";", AV39, SEARCH(";",AV39) + 1)),";",""),""))</f>
        <v/>
      </c>
      <c r="AZ39" s="504" t="str">
        <f>IFERROR(IF(VLOOKUP(B39,'Reference Records'!$F$90:$N$124,9,FALSE)=0,"",VLOOKUP(B39,'Reference Records'!$F$90:$N$124,9,FALSE)),"")</f>
        <v/>
      </c>
      <c r="BA39" s="258">
        <f t="shared" si="25"/>
        <v>461</v>
      </c>
      <c r="BB39" s="436">
        <f>BB37+'update Helper'!$AB$2</f>
        <v>602</v>
      </c>
      <c r="BD39" s="258" t="str">
        <f ca="1">IF(INDIRECT("'update Helper'!S"&amp;BA39)=0,"",IFERROR(VLOOKUP(INDIRECT("'update Helper'!U"&amp;BA39),'Account Role'!A$1:B$11,2,0), IFERROR(VLOOKUP(INDIRECT("'update Helper'!AD"&amp;BA39),'Overview - Section A'!J$25:P$90,7,0),"")))</f>
        <v/>
      </c>
    </row>
    <row r="40" spans="1:56" s="258" customFormat="1" ht="30" customHeight="1" x14ac:dyDescent="0.35">
      <c r="A40" s="559"/>
      <c r="B40" s="555"/>
      <c r="C40" s="555"/>
      <c r="D40" s="555"/>
      <c r="E40" s="555"/>
      <c r="F40" s="209"/>
      <c r="G40" s="551"/>
      <c r="H40" s="553"/>
      <c r="I40" s="555"/>
      <c r="J40" s="561"/>
      <c r="K40" s="553"/>
      <c r="L40" s="555"/>
      <c r="M40" s="372"/>
      <c r="N40" s="557"/>
      <c r="O40" s="209" t="str">
        <f t="shared" ref="O40" ca="1" si="27">IF(A39=INDIRECT("'update Helper'!F"&amp;$BB39),IF(INDIRECT("'update Helper'!J"&amp;BB39)=0,"",INDIRECT("'update Helper'!J"&amp;BB39)),"")</f>
        <v/>
      </c>
      <c r="P40" s="551"/>
      <c r="Q40" s="553"/>
      <c r="R40" s="209"/>
      <c r="S40" s="551"/>
      <c r="T40" s="553"/>
      <c r="U40" s="209"/>
      <c r="V40" s="551"/>
      <c r="W40" s="553"/>
      <c r="X40" s="209"/>
      <c r="Y40" s="551"/>
      <c r="Z40" s="553"/>
      <c r="AA40" s="209"/>
      <c r="AB40" s="551"/>
      <c r="AC40" s="553"/>
      <c r="AD40" s="209"/>
      <c r="AE40" s="551"/>
      <c r="AF40" s="553"/>
      <c r="AG40" s="209"/>
      <c r="AH40" s="551"/>
      <c r="AI40" s="553"/>
      <c r="AJ40" s="209"/>
      <c r="AK40" s="551"/>
      <c r="AL40" s="553"/>
      <c r="AM40" s="555"/>
      <c r="AN40" s="555"/>
      <c r="AO40" s="555"/>
      <c r="AP40" s="555"/>
      <c r="AV40" s="219"/>
      <c r="AW40" s="219"/>
      <c r="AX40" s="219"/>
      <c r="AY40" s="371"/>
      <c r="AZ40" s="504"/>
      <c r="BB40" s="219"/>
    </row>
    <row r="41" spans="1:56" s="258" customFormat="1" ht="30" customHeight="1" x14ac:dyDescent="0.35">
      <c r="A41" s="558">
        <v>17</v>
      </c>
      <c r="B41" s="554"/>
      <c r="C41" s="554"/>
      <c r="D41" s="554"/>
      <c r="E41" s="554"/>
      <c r="F41" s="209"/>
      <c r="G41" s="550" t="str">
        <f ca="1">IF(OR(INDIRECT("'update Helper'!D"&amp;BA41)="",F41&lt;&gt;0,F42&lt;&gt;0),IF(IFERROR((F41/F42),"")="","",(F41/F42)),INDIRECT("'update Helper'!D"&amp;BA41)/100)</f>
        <v/>
      </c>
      <c r="H41" s="552"/>
      <c r="I41" s="554"/>
      <c r="J41" s="560" t="str">
        <f>AQ41</f>
        <v/>
      </c>
      <c r="K41" s="552"/>
      <c r="L41" s="554"/>
      <c r="M41" s="212"/>
      <c r="N41" s="556"/>
      <c r="O41" s="209" t="str">
        <f ca="1">IF(A41=INDIRECT("'update Helper'!F"&amp;$BB41),IF(INDIRECT("'update Helper'!K"&amp;BB41)="","",INDIRECT("'update Helper'!K"&amp;BB41)),"")</f>
        <v/>
      </c>
      <c r="P41" s="550" t="str">
        <f ca="1">IF(OR(INDIRECT("'update Helper'!I"&amp;BB41)="",O41&lt;&gt;0,O42&lt;&gt;0),IF(IFERROR((O41/O42),"")="","",(O41/O42)),INDIRECT("'update Helper'!I"&amp;BB41)/100)</f>
        <v/>
      </c>
      <c r="Q41" s="552"/>
      <c r="R41" s="209"/>
      <c r="S41" s="550" t="str">
        <f ca="1">IF(OR(INDIRECT("'update Helper'!I"&amp;BB41+1)="",R41&lt;&gt;0,R42&lt;&gt;0),IF(IFERROR((R41/R42),"")="","",(R41/R42)),INDIRECT("'update Helper'!I"&amp;BB41+1)/100)</f>
        <v/>
      </c>
      <c r="T41" s="552"/>
      <c r="U41" s="209"/>
      <c r="V41" s="550" t="str">
        <f ca="1">IF(OR(INDIRECT("'update Helper'!I"&amp;BB41+2)="",U41&lt;&gt;0,U42&lt;&gt;0),IF(IFERROR((U41/U42),"")="","",(U41/U42)),INDIRECT("'update Helper'!I"&amp;BB41+2)/100)</f>
        <v/>
      </c>
      <c r="W41" s="552"/>
      <c r="X41" s="209"/>
      <c r="Y41" s="550" t="str">
        <f ca="1">IF(A41=INDIRECT("'update Helper'!F"&amp;$BB41+3),IF(OR(INDIRECT("'update Helper'!I"&amp;BB41+3)="",X41&lt;&gt;0,X42&lt;&gt;0),IF(IFERROR((X41/X42),"")="","",(X41/X42)),INDIRECT("'update Helper'!I"&amp;BB41+3)/100),"")</f>
        <v/>
      </c>
      <c r="Z41" s="552"/>
      <c r="AA41" s="209"/>
      <c r="AB41" s="550" t="str">
        <f ca="1">IF(A41=INDIRECT("'update Helper'!F"&amp;$BB41+4),IF(OR(INDIRECT("'update Helper'!I"&amp;BB41+4)="",AA41&lt;&gt;0,AA42&lt;&gt;0),IF(IFERROR((AA41/AA42),"")="","",(AA41/AA42)),INDIRECT("'update Helper'!I"&amp;BB41+4)/100),"")</f>
        <v/>
      </c>
      <c r="AC41" s="552"/>
      <c r="AD41" s="209"/>
      <c r="AE41" s="550" t="str">
        <f ca="1">IF(A41=INDIRECT("'update Helper'!F"&amp;$BB41+5),IF(A41=INDIRECT("'update Helper'!F"&amp;$BB41+5),IF(OR(INDIRECT("'update Helper'!I"&amp;BB41+5)="",AD41&lt;&gt;0,AD42&lt;&gt;0),IF(IFERROR((AD41/AD42),"")="","",(AD41/AD42)),INDIRECT("'update Helper'!I"&amp;BB41+5)/100),""),"")</f>
        <v/>
      </c>
      <c r="AF41" s="552"/>
      <c r="AG41" s="209"/>
      <c r="AH41" s="550" t="str">
        <f ca="1">IF(A41=INDIRECT("'update Helper'!F"&amp;$BB41+6),IF(OR(INDIRECT("'update Helper'!I"&amp;BB41+6)="",AG41&lt;&gt;0,AG42&lt;&gt;0),IF(IFERROR((AG41/AG42),"")="","",(AG41/AG42)),INDIRECT("'update Helper'!I"&amp;BB41+6)/100),"")</f>
        <v/>
      </c>
      <c r="AI41" s="552"/>
      <c r="AJ41" s="209"/>
      <c r="AK41" s="550" t="str">
        <f ca="1">IF(A41=INDIRECT("'update Helper'!F"&amp;$BB41+6),IF(OR(INDIRECT("'update Helper'!I"&amp;BB41+7)="",AJ41&lt;&gt;0,AJ42&lt;&gt;0),IF(IFERROR((AJ41/AJ42),"")="","",(AJ41/AJ42)),INDIRECT("'update Helper'!I"&amp;BB41+7)/100),"")</f>
        <v/>
      </c>
      <c r="AL41" s="552"/>
      <c r="AM41" s="554"/>
      <c r="AN41" s="554"/>
      <c r="AO41" s="554"/>
      <c r="AP41" s="554"/>
      <c r="AQ41" s="258" t="str">
        <f t="array" ref="AQ41">IFERROR(IF(INDEX('Reference Records'!$D$42:$D$87,MATCH(LEFT(D41,255),LEFT('Reference Records'!$C$42:$C$87,255),0))=0,"",INDEX('Reference Records'!$D$42:$D$87,MATCH(LEFT(D41,255),LEFT('Reference Records'!$C$42:$C$87,255),0))),"")</f>
        <v/>
      </c>
      <c r="AR41" s="203" t="str">
        <f t="array" ref="AR41">VLOOKUP(LEFT(D41,255),LEFT('Reference Records'!C$41:G222,255),4,0)</f>
        <v/>
      </c>
      <c r="AS41" s="203" t="e">
        <f>MATCH(AR41,'Reference Records'!$F$368:$F$414,0)+ROW(PopulationByCoverage)-1</f>
        <v>#N/A</v>
      </c>
      <c r="AT41" s="203" t="e">
        <f>MATCH(AR41,'Reference Records'!$F$368:$F$414,1)+ROW(PopulationByCoverage)-1</f>
        <v>#N/A</v>
      </c>
      <c r="AU41" s="258" t="str">
        <f>D41&amp;E41</f>
        <v/>
      </c>
      <c r="AV41" s="219" t="str">
        <f>IFERROR(IF(VLOOKUP(D41,'Reference Records'!$C$1:$K$439,9,0)=0,"",_xlfn.CONCAT(VLOOKUP(D41,'Reference Records'!$C$1:$K$439,9,0),";")),"")</f>
        <v/>
      </c>
      <c r="AW41" s="219" t="str">
        <f>CLEAN(IFERROR(LEFT(AV41, SEARCH(";",AV41,1)-1),""))</f>
        <v/>
      </c>
      <c r="AX41" s="219" t="str">
        <f>SUBSTITUTE(IFERROR(MID(AV41, SEARCH(";",AV41) + 1, SEARCH(";",AV41,SEARCH(";",AV41)+1) - SEARCH(";",AV41) - 1),""),CHAR(10),"")</f>
        <v/>
      </c>
      <c r="AY41" s="371" t="str">
        <f>CLEAN(IFERROR(SUBSTITUTE(RIGHT(AV41,LEN(AV41) - SEARCH(";", AV41, SEARCH(";",AV41) + 1)),";",""),""))</f>
        <v/>
      </c>
      <c r="AZ41" s="504" t="str">
        <f>IFERROR(IF(VLOOKUP(B41,'Reference Records'!$F$90:$N$124,9,FALSE)=0,"",VLOOKUP(B41,'Reference Records'!$F$90:$N$124,9,FALSE)),"")</f>
        <v/>
      </c>
      <c r="BA41" s="258">
        <f t="shared" si="25"/>
        <v>462</v>
      </c>
      <c r="BB41" s="436">
        <f>BB39+'update Helper'!$AB$2</f>
        <v>608</v>
      </c>
      <c r="BD41" s="258" t="str">
        <f ca="1">IF(INDIRECT("'update Helper'!S"&amp;BA41)=0,"",IFERROR(VLOOKUP(INDIRECT("'update Helper'!U"&amp;BA41),'Account Role'!A$1:B$11,2,0), IFERROR(VLOOKUP(INDIRECT("'update Helper'!AD"&amp;BA41),'Overview - Section A'!J$25:P$90,7,0),"")))</f>
        <v/>
      </c>
    </row>
    <row r="42" spans="1:56" s="258" customFormat="1" ht="30" customHeight="1" x14ac:dyDescent="0.35">
      <c r="A42" s="559"/>
      <c r="B42" s="555"/>
      <c r="C42" s="555"/>
      <c r="D42" s="555"/>
      <c r="E42" s="555"/>
      <c r="F42" s="209"/>
      <c r="G42" s="551"/>
      <c r="H42" s="553"/>
      <c r="I42" s="555"/>
      <c r="J42" s="561"/>
      <c r="K42" s="553"/>
      <c r="L42" s="555"/>
      <c r="M42" s="372"/>
      <c r="N42" s="557"/>
      <c r="O42" s="209" t="str">
        <f t="shared" ref="O42" ca="1" si="28">IF(A41=INDIRECT("'update Helper'!F"&amp;$BB41),IF(INDIRECT("'update Helper'!J"&amp;BB41)=0,"",INDIRECT("'update Helper'!J"&amp;BB41)),"")</f>
        <v/>
      </c>
      <c r="P42" s="551"/>
      <c r="Q42" s="553"/>
      <c r="R42" s="209"/>
      <c r="S42" s="551"/>
      <c r="T42" s="553"/>
      <c r="U42" s="209"/>
      <c r="V42" s="551"/>
      <c r="W42" s="553"/>
      <c r="X42" s="209"/>
      <c r="Y42" s="551"/>
      <c r="Z42" s="553"/>
      <c r="AA42" s="209"/>
      <c r="AB42" s="551"/>
      <c r="AC42" s="553"/>
      <c r="AD42" s="209"/>
      <c r="AE42" s="551"/>
      <c r="AF42" s="553"/>
      <c r="AG42" s="209"/>
      <c r="AH42" s="551"/>
      <c r="AI42" s="553"/>
      <c r="AJ42" s="209"/>
      <c r="AK42" s="551"/>
      <c r="AL42" s="553"/>
      <c r="AM42" s="555"/>
      <c r="AN42" s="555"/>
      <c r="AO42" s="555"/>
      <c r="AP42" s="555"/>
      <c r="AV42" s="219"/>
      <c r="AW42" s="219"/>
      <c r="AX42" s="219"/>
      <c r="AY42" s="371"/>
      <c r="AZ42" s="504"/>
      <c r="BB42" s="219"/>
    </row>
    <row r="43" spans="1:56" s="258" customFormat="1" ht="30" customHeight="1" x14ac:dyDescent="0.35">
      <c r="A43" s="558">
        <v>18</v>
      </c>
      <c r="B43" s="554"/>
      <c r="C43" s="554"/>
      <c r="D43" s="554"/>
      <c r="E43" s="554"/>
      <c r="F43" s="209"/>
      <c r="G43" s="550" t="str">
        <f ca="1">IF(OR(INDIRECT("'update Helper'!D"&amp;BA43)="",F43&lt;&gt;0,F44&lt;&gt;0),IF(IFERROR((F43/F44),"")="","",(F43/F44)),INDIRECT("'update Helper'!D"&amp;BA43)/100)</f>
        <v/>
      </c>
      <c r="H43" s="552"/>
      <c r="I43" s="554"/>
      <c r="J43" s="560" t="str">
        <f>AQ43</f>
        <v/>
      </c>
      <c r="K43" s="552"/>
      <c r="L43" s="554"/>
      <c r="M43" s="212"/>
      <c r="N43" s="556"/>
      <c r="O43" s="209" t="str">
        <f ca="1">IF(A43=INDIRECT("'update Helper'!F"&amp;$BB43),IF(INDIRECT("'update Helper'!K"&amp;BB43)="","",INDIRECT("'update Helper'!K"&amp;BB43)),"")</f>
        <v/>
      </c>
      <c r="P43" s="550" t="str">
        <f ca="1">IF(OR(INDIRECT("'update Helper'!I"&amp;BB43)="",O43&lt;&gt;0,O44&lt;&gt;0),IF(IFERROR((O43/O44),"")="","",(O43/O44)),INDIRECT("'update Helper'!I"&amp;BB43)/100)</f>
        <v/>
      </c>
      <c r="Q43" s="552"/>
      <c r="R43" s="209"/>
      <c r="S43" s="550" t="str">
        <f ca="1">IF(OR(INDIRECT("'update Helper'!I"&amp;BB43+1)="",R43&lt;&gt;0,R44&lt;&gt;0),IF(IFERROR((R43/R44),"")="","",(R43/R44)),INDIRECT("'update Helper'!I"&amp;BB43+1)/100)</f>
        <v/>
      </c>
      <c r="T43" s="552"/>
      <c r="U43" s="209"/>
      <c r="V43" s="550" t="str">
        <f ca="1">IF(OR(INDIRECT("'update Helper'!I"&amp;BB43+2)="",U43&lt;&gt;0,U44&lt;&gt;0),IF(IFERROR((U43/U44),"")="","",(U43/U44)),INDIRECT("'update Helper'!I"&amp;BB43+2)/100)</f>
        <v/>
      </c>
      <c r="W43" s="552"/>
      <c r="X43" s="209"/>
      <c r="Y43" s="550" t="str">
        <f ca="1">IF(A43=INDIRECT("'update Helper'!F"&amp;$BB43+3),IF(OR(INDIRECT("'update Helper'!I"&amp;BB43+3)="",X43&lt;&gt;0,X44&lt;&gt;0),IF(IFERROR((X43/X44),"")="","",(X43/X44)),INDIRECT("'update Helper'!I"&amp;BB43+3)/100),"")</f>
        <v/>
      </c>
      <c r="Z43" s="552"/>
      <c r="AA43" s="209"/>
      <c r="AB43" s="550" t="str">
        <f ca="1">IF(A43=INDIRECT("'update Helper'!F"&amp;$BB43+4),IF(OR(INDIRECT("'update Helper'!I"&amp;BB43+4)="",AA43&lt;&gt;0,AA44&lt;&gt;0),IF(IFERROR((AA43/AA44),"")="","",(AA43/AA44)),INDIRECT("'update Helper'!I"&amp;BB43+4)/100),"")</f>
        <v/>
      </c>
      <c r="AC43" s="552"/>
      <c r="AD43" s="209"/>
      <c r="AE43" s="550" t="str">
        <f ca="1">IF(A43=INDIRECT("'update Helper'!F"&amp;$BB43+5),IF(A43=INDIRECT("'update Helper'!F"&amp;$BB43+5),IF(OR(INDIRECT("'update Helper'!I"&amp;BB43+5)="",AD43&lt;&gt;0,AD44&lt;&gt;0),IF(IFERROR((AD43/AD44),"")="","",(AD43/AD44)),INDIRECT("'update Helper'!I"&amp;BB43+5)/100),""),"")</f>
        <v/>
      </c>
      <c r="AF43" s="552"/>
      <c r="AG43" s="209"/>
      <c r="AH43" s="550" t="str">
        <f ca="1">IF(A43=INDIRECT("'update Helper'!F"&amp;$BB43+6),IF(OR(INDIRECT("'update Helper'!I"&amp;BB43+6)="",AG43&lt;&gt;0,AG44&lt;&gt;0),IF(IFERROR((AG43/AG44),"")="","",(AG43/AG44)),INDIRECT("'update Helper'!I"&amp;BB43+6)/100),"")</f>
        <v/>
      </c>
      <c r="AI43" s="552"/>
      <c r="AJ43" s="209"/>
      <c r="AK43" s="550" t="str">
        <f ca="1">IF(A43=INDIRECT("'update Helper'!F"&amp;$BB43+6),IF(OR(INDIRECT("'update Helper'!I"&amp;BB43+7)="",AJ43&lt;&gt;0,AJ44&lt;&gt;0),IF(IFERROR((AJ43/AJ44),"")="","",(AJ43/AJ44)),INDIRECT("'update Helper'!I"&amp;BB43+7)/100),"")</f>
        <v/>
      </c>
      <c r="AL43" s="552"/>
      <c r="AM43" s="554"/>
      <c r="AN43" s="554"/>
      <c r="AO43" s="554"/>
      <c r="AP43" s="554"/>
      <c r="AQ43" s="258" t="str">
        <f t="array" ref="AQ43">IFERROR(IF(INDEX('Reference Records'!$D$42:$D$87,MATCH(LEFT(D43,255),LEFT('Reference Records'!$C$42:$C$87,255),0))=0,"",INDEX('Reference Records'!$D$42:$D$87,MATCH(LEFT(D43,255),LEFT('Reference Records'!$C$42:$C$87,255),0))),"")</f>
        <v/>
      </c>
      <c r="AR43" s="203" t="str">
        <f t="array" ref="AR43">VLOOKUP(LEFT(D43,255),LEFT('Reference Records'!C$41:G224,255),4,0)</f>
        <v/>
      </c>
      <c r="AS43" s="203" t="e">
        <f>MATCH(AR43,'Reference Records'!$F$368:$F$414,0)+ROW(PopulationByCoverage)-1</f>
        <v>#N/A</v>
      </c>
      <c r="AT43" s="203" t="e">
        <f>MATCH(AR43,'Reference Records'!$F$368:$F$414,1)+ROW(PopulationByCoverage)-1</f>
        <v>#N/A</v>
      </c>
      <c r="AU43" s="258" t="str">
        <f>D43&amp;E43</f>
        <v/>
      </c>
      <c r="AV43" s="219" t="str">
        <f>IFERROR(IF(VLOOKUP(D43,'Reference Records'!$C$1:$K$439,9,0)=0,"",_xlfn.CONCAT(VLOOKUP(D43,'Reference Records'!$C$1:$K$439,9,0),";")),"")</f>
        <v/>
      </c>
      <c r="AW43" s="219" t="str">
        <f>CLEAN(IFERROR(LEFT(AV43, SEARCH(";",AV43,1)-1),""))</f>
        <v/>
      </c>
      <c r="AX43" s="219" t="str">
        <f>SUBSTITUTE(IFERROR(MID(AV43, SEARCH(";",AV43) + 1, SEARCH(";",AV43,SEARCH(";",AV43)+1) - SEARCH(";",AV43) - 1),""),CHAR(10),"")</f>
        <v/>
      </c>
      <c r="AY43" s="371" t="str">
        <f>CLEAN(IFERROR(SUBSTITUTE(RIGHT(AV43,LEN(AV43) - SEARCH(";", AV43, SEARCH(";",AV43) + 1)),";",""),""))</f>
        <v/>
      </c>
      <c r="AZ43" s="504" t="str">
        <f>IFERROR(IF(VLOOKUP(B43,'Reference Records'!$F$90:$N$124,9,FALSE)=0,"",VLOOKUP(B43,'Reference Records'!$F$90:$N$124,9,FALSE)),"")</f>
        <v/>
      </c>
      <c r="BA43" s="258">
        <f t="shared" si="25"/>
        <v>463</v>
      </c>
      <c r="BB43" s="436">
        <f>BB41+'update Helper'!$AB$2</f>
        <v>614</v>
      </c>
      <c r="BD43" s="258" t="str">
        <f ca="1">IF(INDIRECT("'update Helper'!S"&amp;BA43)=0,"",IFERROR(VLOOKUP(INDIRECT("'update Helper'!U"&amp;BA43),'Account Role'!A$1:B$11,2,0), IFERROR(VLOOKUP(INDIRECT("'update Helper'!AD"&amp;BA43),'Overview - Section A'!J$25:P$90,7,0),"")))</f>
        <v/>
      </c>
    </row>
    <row r="44" spans="1:56" s="258" customFormat="1" ht="30" customHeight="1" x14ac:dyDescent="0.35">
      <c r="A44" s="559"/>
      <c r="B44" s="555"/>
      <c r="C44" s="555"/>
      <c r="D44" s="555"/>
      <c r="E44" s="555"/>
      <c r="F44" s="209"/>
      <c r="G44" s="551"/>
      <c r="H44" s="553"/>
      <c r="I44" s="555"/>
      <c r="J44" s="561"/>
      <c r="K44" s="553"/>
      <c r="L44" s="555"/>
      <c r="M44" s="372"/>
      <c r="N44" s="557"/>
      <c r="O44" s="209" t="str">
        <f t="shared" ref="O44" ca="1" si="29">IF(A43=INDIRECT("'update Helper'!F"&amp;$BB43),IF(INDIRECT("'update Helper'!J"&amp;BB43)=0,"",INDIRECT("'update Helper'!J"&amp;BB43)),"")</f>
        <v/>
      </c>
      <c r="P44" s="551"/>
      <c r="Q44" s="553"/>
      <c r="R44" s="209"/>
      <c r="S44" s="551"/>
      <c r="T44" s="553"/>
      <c r="U44" s="209"/>
      <c r="V44" s="551"/>
      <c r="W44" s="553"/>
      <c r="X44" s="209"/>
      <c r="Y44" s="551"/>
      <c r="Z44" s="553"/>
      <c r="AA44" s="209"/>
      <c r="AB44" s="551"/>
      <c r="AC44" s="553"/>
      <c r="AD44" s="209"/>
      <c r="AE44" s="551"/>
      <c r="AF44" s="553"/>
      <c r="AG44" s="209"/>
      <c r="AH44" s="551"/>
      <c r="AI44" s="553"/>
      <c r="AJ44" s="209"/>
      <c r="AK44" s="551"/>
      <c r="AL44" s="553"/>
      <c r="AM44" s="555"/>
      <c r="AN44" s="555"/>
      <c r="AO44" s="555"/>
      <c r="AP44" s="555"/>
      <c r="AV44" s="219"/>
      <c r="AW44" s="219"/>
      <c r="AX44" s="219"/>
      <c r="AY44" s="371"/>
      <c r="AZ44" s="504"/>
      <c r="BB44" s="219"/>
    </row>
    <row r="45" spans="1:56" s="258" customFormat="1" ht="30" customHeight="1" x14ac:dyDescent="0.35">
      <c r="A45" s="558">
        <v>19</v>
      </c>
      <c r="B45" s="554"/>
      <c r="C45" s="554"/>
      <c r="D45" s="554"/>
      <c r="E45" s="554"/>
      <c r="F45" s="209"/>
      <c r="G45" s="550" t="str">
        <f ca="1">IF(OR(INDIRECT("'update Helper'!D"&amp;BA45)="",F45&lt;&gt;0,F46&lt;&gt;0),IF(IFERROR((F45/F46),"")="","",(F45/F46)),INDIRECT("'update Helper'!D"&amp;BA45)/100)</f>
        <v/>
      </c>
      <c r="H45" s="552"/>
      <c r="I45" s="554"/>
      <c r="J45" s="560" t="str">
        <f>AQ45</f>
        <v/>
      </c>
      <c r="K45" s="552"/>
      <c r="L45" s="554"/>
      <c r="M45" s="212"/>
      <c r="N45" s="556"/>
      <c r="O45" s="209" t="str">
        <f ca="1">IF(A45=INDIRECT("'update Helper'!F"&amp;$BB45),IF(INDIRECT("'update Helper'!K"&amp;BB45)="","",INDIRECT("'update Helper'!K"&amp;BB45)),"")</f>
        <v/>
      </c>
      <c r="P45" s="550" t="str">
        <f ca="1">IF(OR(INDIRECT("'update Helper'!I"&amp;BB45)="",O45&lt;&gt;0,O46&lt;&gt;0),IF(IFERROR((O45/O46),"")="","",(O45/O46)),INDIRECT("'update Helper'!I"&amp;BB45)/100)</f>
        <v/>
      </c>
      <c r="Q45" s="552"/>
      <c r="R45" s="209"/>
      <c r="S45" s="550" t="str">
        <f ca="1">IF(OR(INDIRECT("'update Helper'!I"&amp;BB45+1)="",R45&lt;&gt;0,R46&lt;&gt;0),IF(IFERROR((R45/R46),"")="","",(R45/R46)),INDIRECT("'update Helper'!I"&amp;BB45+1)/100)</f>
        <v/>
      </c>
      <c r="T45" s="552"/>
      <c r="U45" s="209"/>
      <c r="V45" s="550" t="str">
        <f ca="1">IF(OR(INDIRECT("'update Helper'!I"&amp;BB45+2)="",U45&lt;&gt;0,U46&lt;&gt;0),IF(IFERROR((U45/U46),"")="","",(U45/U46)),INDIRECT("'update Helper'!I"&amp;BB45+2)/100)</f>
        <v/>
      </c>
      <c r="W45" s="552"/>
      <c r="X45" s="209"/>
      <c r="Y45" s="550" t="str">
        <f ca="1">IF(A45=INDIRECT("'update Helper'!F"&amp;$BB45+3),IF(OR(INDIRECT("'update Helper'!I"&amp;BB45+3)="",X45&lt;&gt;0,X46&lt;&gt;0),IF(IFERROR((X45/X46),"")="","",(X45/X46)),INDIRECT("'update Helper'!I"&amp;BB45+3)/100),"")</f>
        <v/>
      </c>
      <c r="Z45" s="552"/>
      <c r="AA45" s="209"/>
      <c r="AB45" s="550" t="str">
        <f ca="1">IF(A45=INDIRECT("'update Helper'!F"&amp;$BB45+4),IF(OR(INDIRECT("'update Helper'!I"&amp;BB45+4)="",AA45&lt;&gt;0,AA46&lt;&gt;0),IF(IFERROR((AA45/AA46),"")="","",(AA45/AA46)),INDIRECT("'update Helper'!I"&amp;BB45+4)/100),"")</f>
        <v/>
      </c>
      <c r="AC45" s="552"/>
      <c r="AD45" s="209"/>
      <c r="AE45" s="550" t="str">
        <f ca="1">IF(A45=INDIRECT("'update Helper'!F"&amp;$BB45+5),IF(A45=INDIRECT("'update Helper'!F"&amp;$BB45+5),IF(OR(INDIRECT("'update Helper'!I"&amp;BB45+5)="",AD45&lt;&gt;0,AD46&lt;&gt;0),IF(IFERROR((AD45/AD46),"")="","",(AD45/AD46)),INDIRECT("'update Helper'!I"&amp;BB45+5)/100),""),"")</f>
        <v/>
      </c>
      <c r="AF45" s="552"/>
      <c r="AG45" s="209"/>
      <c r="AH45" s="550" t="str">
        <f ca="1">IF(A45=INDIRECT("'update Helper'!F"&amp;$BB45+6),IF(OR(INDIRECT("'update Helper'!I"&amp;BB45+6)="",AG45&lt;&gt;0,AG46&lt;&gt;0),IF(IFERROR((AG45/AG46),"")="","",(AG45/AG46)),INDIRECT("'update Helper'!I"&amp;BB45+6)/100),"")</f>
        <v/>
      </c>
      <c r="AI45" s="552"/>
      <c r="AJ45" s="209"/>
      <c r="AK45" s="550" t="str">
        <f ca="1">IF(A45=INDIRECT("'update Helper'!F"&amp;$BB45+6),IF(OR(INDIRECT("'update Helper'!I"&amp;BB45+7)="",AJ45&lt;&gt;0,AJ46&lt;&gt;0),IF(IFERROR((AJ45/AJ46),"")="","",(AJ45/AJ46)),INDIRECT("'update Helper'!I"&amp;BB45+7)/100),"")</f>
        <v/>
      </c>
      <c r="AL45" s="552"/>
      <c r="AM45" s="554"/>
      <c r="AN45" s="554"/>
      <c r="AO45" s="554"/>
      <c r="AP45" s="554"/>
      <c r="AQ45" s="258" t="str">
        <f t="array" ref="AQ45">IFERROR(IF(INDEX('Reference Records'!$D$42:$D$87,MATCH(LEFT(D45,255),LEFT('Reference Records'!$C$42:$C$87,255),0))=0,"",INDEX('Reference Records'!$D$42:$D$87,MATCH(LEFT(D45,255),LEFT('Reference Records'!$C$42:$C$87,255),0))),"")</f>
        <v/>
      </c>
      <c r="AR45" s="203" t="str">
        <f t="array" ref="AR45">VLOOKUP(LEFT(D45,255),LEFT('Reference Records'!C$41:G226,255),4,0)</f>
        <v/>
      </c>
      <c r="AS45" s="203" t="e">
        <f>MATCH(AR45,'Reference Records'!$F$368:$F$414,0)+ROW(PopulationByCoverage)-1</f>
        <v>#N/A</v>
      </c>
      <c r="AT45" s="203" t="e">
        <f>MATCH(AR45,'Reference Records'!$F$368:$F$414,1)+ROW(PopulationByCoverage)-1</f>
        <v>#N/A</v>
      </c>
      <c r="AU45" s="258" t="str">
        <f>D45&amp;E45</f>
        <v/>
      </c>
      <c r="AV45" s="219" t="str">
        <f>IFERROR(IF(VLOOKUP(D45,'Reference Records'!$C$1:$K$439,9,0)=0,"",_xlfn.CONCAT(VLOOKUP(D45,'Reference Records'!$C$1:$K$439,9,0),";")),"")</f>
        <v/>
      </c>
      <c r="AW45" s="219" t="str">
        <f>CLEAN(IFERROR(LEFT(AV45, SEARCH(";",AV45,1)-1),""))</f>
        <v/>
      </c>
      <c r="AX45" s="219" t="str">
        <f>SUBSTITUTE(IFERROR(MID(AV45, SEARCH(";",AV45) + 1, SEARCH(";",AV45,SEARCH(";",AV45)+1) - SEARCH(";",AV45) - 1),""),CHAR(10),"")</f>
        <v/>
      </c>
      <c r="AY45" s="371" t="str">
        <f>CLEAN(IFERROR(SUBSTITUTE(RIGHT(AV45,LEN(AV45) - SEARCH(";", AV45, SEARCH(";",AV45) + 1)),";",""),""))</f>
        <v/>
      </c>
      <c r="AZ45" s="504" t="str">
        <f>IFERROR(IF(VLOOKUP(B45,'Reference Records'!$F$90:$N$124,9,FALSE)=0,"",VLOOKUP(B45,'Reference Records'!$F$90:$N$124,9,FALSE)),"")</f>
        <v/>
      </c>
      <c r="BA45" s="258">
        <f t="shared" si="25"/>
        <v>464</v>
      </c>
      <c r="BB45" s="436">
        <f>BB43+'update Helper'!$AB$2</f>
        <v>620</v>
      </c>
      <c r="BD45" s="258" t="str">
        <f ca="1">IF(INDIRECT("'update Helper'!S"&amp;BA45)=0,"",IFERROR(VLOOKUP(INDIRECT("'update Helper'!U"&amp;BA45),'Account Role'!A$1:B$11,2,0), IFERROR(VLOOKUP(INDIRECT("'update Helper'!AD"&amp;BA45),'Overview - Section A'!J$25:P$90,7,0),"")))</f>
        <v/>
      </c>
    </row>
    <row r="46" spans="1:56" s="258" customFormat="1" ht="30" customHeight="1" x14ac:dyDescent="0.35">
      <c r="A46" s="559"/>
      <c r="B46" s="555"/>
      <c r="C46" s="555"/>
      <c r="D46" s="555"/>
      <c r="E46" s="555"/>
      <c r="F46" s="209"/>
      <c r="G46" s="551"/>
      <c r="H46" s="553"/>
      <c r="I46" s="555"/>
      <c r="J46" s="561"/>
      <c r="K46" s="553"/>
      <c r="L46" s="555"/>
      <c r="M46" s="372"/>
      <c r="N46" s="557"/>
      <c r="O46" s="209" t="str">
        <f t="shared" ref="O46" ca="1" si="30">IF(A45=INDIRECT("'update Helper'!F"&amp;$BB45),IF(INDIRECT("'update Helper'!J"&amp;BB45)=0,"",INDIRECT("'update Helper'!J"&amp;BB45)),"")</f>
        <v/>
      </c>
      <c r="P46" s="551"/>
      <c r="Q46" s="553"/>
      <c r="R46" s="209"/>
      <c r="S46" s="551"/>
      <c r="T46" s="553"/>
      <c r="U46" s="209"/>
      <c r="V46" s="551"/>
      <c r="W46" s="553"/>
      <c r="X46" s="209"/>
      <c r="Y46" s="551"/>
      <c r="Z46" s="553"/>
      <c r="AA46" s="209"/>
      <c r="AB46" s="551"/>
      <c r="AC46" s="553"/>
      <c r="AD46" s="209"/>
      <c r="AE46" s="551"/>
      <c r="AF46" s="553"/>
      <c r="AG46" s="209"/>
      <c r="AH46" s="551"/>
      <c r="AI46" s="553"/>
      <c r="AJ46" s="209"/>
      <c r="AK46" s="551"/>
      <c r="AL46" s="553"/>
      <c r="AM46" s="555"/>
      <c r="AN46" s="555"/>
      <c r="AO46" s="555"/>
      <c r="AP46" s="555"/>
      <c r="AV46" s="219"/>
      <c r="AW46" s="219"/>
      <c r="AX46" s="219"/>
      <c r="AY46" s="371"/>
      <c r="AZ46" s="504"/>
      <c r="BB46" s="219"/>
    </row>
    <row r="47" spans="1:56" s="258" customFormat="1" ht="30" customHeight="1" x14ac:dyDescent="0.35">
      <c r="A47" s="558">
        <v>20</v>
      </c>
      <c r="B47" s="554"/>
      <c r="C47" s="554"/>
      <c r="D47" s="554"/>
      <c r="E47" s="554"/>
      <c r="F47" s="209"/>
      <c r="G47" s="550" t="str">
        <f ca="1">IF(OR(INDIRECT("'update Helper'!D"&amp;BA47)="",F47&lt;&gt;0,F48&lt;&gt;0),IF(IFERROR((F47/F48),"")="","",(F47/F48)),INDIRECT("'update Helper'!D"&amp;BA47)/100)</f>
        <v/>
      </c>
      <c r="H47" s="552"/>
      <c r="I47" s="554"/>
      <c r="J47" s="560" t="str">
        <f>AQ47</f>
        <v/>
      </c>
      <c r="K47" s="552"/>
      <c r="L47" s="554"/>
      <c r="M47" s="212"/>
      <c r="N47" s="556"/>
      <c r="O47" s="209" t="str">
        <f ca="1">IF(A47=INDIRECT("'update Helper'!F"&amp;$BB47),IF(INDIRECT("'update Helper'!K"&amp;BB47)="","",INDIRECT("'update Helper'!K"&amp;BB47)),"")</f>
        <v/>
      </c>
      <c r="P47" s="550" t="str">
        <f ca="1">IF(OR(INDIRECT("'update Helper'!I"&amp;BB47)="",O47&lt;&gt;0,O48&lt;&gt;0),IF(IFERROR((O47/O48),"")="","",(O47/O48)),INDIRECT("'update Helper'!I"&amp;BB47)/100)</f>
        <v/>
      </c>
      <c r="Q47" s="552"/>
      <c r="R47" s="209"/>
      <c r="S47" s="550" t="str">
        <f ca="1">IF(OR(INDIRECT("'update Helper'!I"&amp;BB47+1)="",R47&lt;&gt;0,R48&lt;&gt;0),IF(IFERROR((R47/R48),"")="","",(R47/R48)),INDIRECT("'update Helper'!I"&amp;BB47+1)/100)</f>
        <v/>
      </c>
      <c r="T47" s="552"/>
      <c r="U47" s="209"/>
      <c r="V47" s="550" t="str">
        <f ca="1">IF(OR(INDIRECT("'update Helper'!I"&amp;BB47+2)="",U47&lt;&gt;0,U48&lt;&gt;0),IF(IFERROR((U47/U48),"")="","",(U47/U48)),INDIRECT("'update Helper'!I"&amp;BB47+2)/100)</f>
        <v/>
      </c>
      <c r="W47" s="552"/>
      <c r="X47" s="209"/>
      <c r="Y47" s="550" t="str">
        <f ca="1">IF(A47=INDIRECT("'update Helper'!F"&amp;$BB47+3),IF(OR(INDIRECT("'update Helper'!I"&amp;BB47+3)="",X47&lt;&gt;0,X48&lt;&gt;0),IF(IFERROR((X47/X48),"")="","",(X47/X48)),INDIRECT("'update Helper'!I"&amp;BB47+3)/100),"")</f>
        <v/>
      </c>
      <c r="Z47" s="552"/>
      <c r="AA47" s="209"/>
      <c r="AB47" s="550" t="str">
        <f ca="1">IF(A47=INDIRECT("'update Helper'!F"&amp;$BB47+4),IF(OR(INDIRECT("'update Helper'!I"&amp;BB47+4)="",AA47&lt;&gt;0,AA48&lt;&gt;0),IF(IFERROR((AA47/AA48),"")="","",(AA47/AA48)),INDIRECT("'update Helper'!I"&amp;BB47+4)/100),"")</f>
        <v/>
      </c>
      <c r="AC47" s="552"/>
      <c r="AD47" s="209"/>
      <c r="AE47" s="550" t="str">
        <f ca="1">IF(A47=INDIRECT("'update Helper'!F"&amp;$BB47+5),IF(A47=INDIRECT("'update Helper'!F"&amp;$BB47+5),IF(OR(INDIRECT("'update Helper'!I"&amp;BB47+5)="",AD47&lt;&gt;0,AD48&lt;&gt;0),IF(IFERROR((AD47/AD48),"")="","",(AD47/AD48)),INDIRECT("'update Helper'!I"&amp;BB47+5)/100),""),"")</f>
        <v/>
      </c>
      <c r="AF47" s="552"/>
      <c r="AG47" s="209"/>
      <c r="AH47" s="550" t="str">
        <f ca="1">IF(A47=INDIRECT("'update Helper'!F"&amp;$BB47+6),IF(OR(INDIRECT("'update Helper'!I"&amp;BB47+6)="",AG47&lt;&gt;0,AG48&lt;&gt;0),IF(IFERROR((AG47/AG48),"")="","",(AG47/AG48)),INDIRECT("'update Helper'!I"&amp;BB47+6)/100),"")</f>
        <v/>
      </c>
      <c r="AI47" s="552"/>
      <c r="AJ47" s="209"/>
      <c r="AK47" s="550" t="str">
        <f ca="1">IF(A47=INDIRECT("'update Helper'!F"&amp;$BB47+6),IF(OR(INDIRECT("'update Helper'!I"&amp;BB47+7)="",AJ47&lt;&gt;0,AJ48&lt;&gt;0),IF(IFERROR((AJ47/AJ48),"")="","",(AJ47/AJ48)),INDIRECT("'update Helper'!I"&amp;BB47+7)/100),"")</f>
        <v/>
      </c>
      <c r="AL47" s="552"/>
      <c r="AM47" s="554"/>
      <c r="AN47" s="554"/>
      <c r="AO47" s="554"/>
      <c r="AP47" s="554"/>
      <c r="AQ47" s="258" t="str">
        <f t="array" ref="AQ47">IFERROR(IF(INDEX('Reference Records'!$D$42:$D$87,MATCH(LEFT(D47,255),LEFT('Reference Records'!$C$42:$C$87,255),0))=0,"",INDEX('Reference Records'!$D$42:$D$87,MATCH(LEFT(D47,255),LEFT('Reference Records'!$C$42:$C$87,255),0))),"")</f>
        <v/>
      </c>
      <c r="AR47" s="203" t="str">
        <f t="array" ref="AR47">VLOOKUP(LEFT(D47,255),LEFT('Reference Records'!C$41:G273,255),4,0)</f>
        <v/>
      </c>
      <c r="AS47" s="203" t="e">
        <f>MATCH(AR47,'Reference Records'!$F$368:$F$414,0)+ROW(PopulationByCoverage)-1</f>
        <v>#N/A</v>
      </c>
      <c r="AT47" s="203" t="e">
        <f>MATCH(AR47,'Reference Records'!$F$368:$F$414,1)+ROW(PopulationByCoverage)-1</f>
        <v>#N/A</v>
      </c>
      <c r="AU47" s="258" t="str">
        <f>D47&amp;E47</f>
        <v/>
      </c>
      <c r="AV47" s="219" t="str">
        <f>IFERROR(IF(VLOOKUP(D47,'Reference Records'!$C$1:$K$439,9,0)=0,"",_xlfn.CONCAT(VLOOKUP(D47,'Reference Records'!$C$1:$K$439,9,0),";")),"")</f>
        <v/>
      </c>
      <c r="AW47" s="219" t="str">
        <f>CLEAN(IFERROR(LEFT(AV47, SEARCH(";",AV47,1)-1),""))</f>
        <v/>
      </c>
      <c r="AX47" s="219" t="str">
        <f>SUBSTITUTE(IFERROR(MID(AV47, SEARCH(";",AV47) + 1, SEARCH(";",AV47,SEARCH(";",AV47)+1) - SEARCH(";",AV47) - 1),""),CHAR(10),"")</f>
        <v/>
      </c>
      <c r="AY47" s="371" t="str">
        <f>CLEAN(IFERROR(SUBSTITUTE(RIGHT(AV47,LEN(AV47) - SEARCH(";", AV47, SEARCH(";",AV47) + 1)),";",""),""))</f>
        <v/>
      </c>
      <c r="AZ47" s="504" t="str">
        <f>IFERROR(IF(VLOOKUP(B47,'Reference Records'!$F$90:$N$124,9,FALSE)=0,"",VLOOKUP(B47,'Reference Records'!$F$90:$N$124,9,FALSE)),"")</f>
        <v/>
      </c>
      <c r="BA47" s="258">
        <f t="shared" si="25"/>
        <v>465</v>
      </c>
      <c r="BB47" s="436">
        <f>BB45+'update Helper'!$AB$2</f>
        <v>626</v>
      </c>
      <c r="BD47" s="258" t="str">
        <f ca="1">IF(INDIRECT("'update Helper'!S"&amp;BA47)=0,"",IFERROR(VLOOKUP(INDIRECT("'update Helper'!U"&amp;BA47),'Account Role'!A$1:B$11,2,0), IFERROR(VLOOKUP(INDIRECT("'update Helper'!AD"&amp;BA47),'Overview - Section A'!J$25:P$90,7,0),"")))</f>
        <v/>
      </c>
    </row>
    <row r="48" spans="1:56" s="258" customFormat="1" ht="30" customHeight="1" x14ac:dyDescent="0.35">
      <c r="A48" s="559"/>
      <c r="B48" s="555"/>
      <c r="C48" s="555"/>
      <c r="D48" s="555"/>
      <c r="E48" s="555"/>
      <c r="F48" s="209"/>
      <c r="G48" s="551"/>
      <c r="H48" s="553"/>
      <c r="I48" s="555"/>
      <c r="J48" s="561"/>
      <c r="K48" s="553"/>
      <c r="L48" s="555"/>
      <c r="M48" s="372"/>
      <c r="N48" s="557"/>
      <c r="O48" s="209" t="str">
        <f t="shared" ref="O48" ca="1" si="31">IF(A47=INDIRECT("'update Helper'!F"&amp;$BB47),IF(INDIRECT("'update Helper'!J"&amp;BB47)=0,"",INDIRECT("'update Helper'!J"&amp;BB47)),"")</f>
        <v/>
      </c>
      <c r="P48" s="551"/>
      <c r="Q48" s="553"/>
      <c r="R48" s="209"/>
      <c r="S48" s="551"/>
      <c r="T48" s="553"/>
      <c r="U48" s="209"/>
      <c r="V48" s="551"/>
      <c r="W48" s="553"/>
      <c r="X48" s="209"/>
      <c r="Y48" s="551"/>
      <c r="Z48" s="553"/>
      <c r="AA48" s="209"/>
      <c r="AB48" s="551"/>
      <c r="AC48" s="553"/>
      <c r="AD48" s="209"/>
      <c r="AE48" s="551"/>
      <c r="AF48" s="553"/>
      <c r="AG48" s="209"/>
      <c r="AH48" s="551"/>
      <c r="AI48" s="553"/>
      <c r="AJ48" s="209"/>
      <c r="AK48" s="551"/>
      <c r="AL48" s="553"/>
      <c r="AM48" s="555"/>
      <c r="AN48" s="555"/>
      <c r="AO48" s="555"/>
      <c r="AP48" s="555"/>
      <c r="AV48" s="219"/>
      <c r="AW48" s="219"/>
      <c r="AX48" s="219"/>
      <c r="AY48" s="371"/>
      <c r="AZ48" s="504"/>
      <c r="BB48" s="219"/>
    </row>
    <row r="49" spans="1:56" s="258" customFormat="1" ht="30" customHeight="1" x14ac:dyDescent="0.35">
      <c r="A49" s="558">
        <v>21</v>
      </c>
      <c r="B49" s="554"/>
      <c r="C49" s="554"/>
      <c r="D49" s="554"/>
      <c r="E49" s="554"/>
      <c r="F49" s="209"/>
      <c r="G49" s="550" t="str">
        <f ca="1">IF(OR(INDIRECT("'update Helper'!D"&amp;BA49)="",F49&lt;&gt;0,F50&lt;&gt;0),IF(IFERROR((F49/F50),"")="","",(F49/F50)),INDIRECT("'update Helper'!D"&amp;BA49)/100)</f>
        <v/>
      </c>
      <c r="H49" s="552"/>
      <c r="I49" s="554"/>
      <c r="J49" s="560" t="str">
        <f>AQ49</f>
        <v/>
      </c>
      <c r="K49" s="552"/>
      <c r="L49" s="554"/>
      <c r="M49" s="212"/>
      <c r="N49" s="556"/>
      <c r="O49" s="209" t="str">
        <f ca="1">IF(A49=INDIRECT("'update Helper'!F"&amp;$BB49),IF(INDIRECT("'update Helper'!K"&amp;BB49)="","",INDIRECT("'update Helper'!K"&amp;BB49)),"")</f>
        <v/>
      </c>
      <c r="P49" s="550" t="str">
        <f ca="1">IF(OR(INDIRECT("'update Helper'!I"&amp;BB49)="",O49&lt;&gt;0,O50&lt;&gt;0),IF(IFERROR((O49/O50),"")="","",(O49/O50)),INDIRECT("'update Helper'!I"&amp;BB49)/100)</f>
        <v/>
      </c>
      <c r="Q49" s="552"/>
      <c r="R49" s="209"/>
      <c r="S49" s="550" t="str">
        <f ca="1">IF(OR(INDIRECT("'update Helper'!I"&amp;BB49+1)="",R49&lt;&gt;0,R50&lt;&gt;0),IF(IFERROR((R49/R50),"")="","",(R49/R50)),INDIRECT("'update Helper'!I"&amp;BB49+1)/100)</f>
        <v/>
      </c>
      <c r="T49" s="552"/>
      <c r="U49" s="209"/>
      <c r="V49" s="550" t="str">
        <f ca="1">IF(OR(INDIRECT("'update Helper'!I"&amp;BB49+2)="",U49&lt;&gt;0,U50&lt;&gt;0),IF(IFERROR((U49/U50),"")="","",(U49/U50)),INDIRECT("'update Helper'!I"&amp;BB49+2)/100)</f>
        <v/>
      </c>
      <c r="W49" s="552"/>
      <c r="X49" s="209"/>
      <c r="Y49" s="550" t="str">
        <f ca="1">IF(A49=INDIRECT("'update Helper'!F"&amp;$BB49+3),IF(OR(INDIRECT("'update Helper'!I"&amp;BB49+3)="",X49&lt;&gt;0,X50&lt;&gt;0),IF(IFERROR((X49/X50),"")="","",(X49/X50)),INDIRECT("'update Helper'!I"&amp;BB49+3)/100),"")</f>
        <v/>
      </c>
      <c r="Z49" s="552"/>
      <c r="AA49" s="209"/>
      <c r="AB49" s="550" t="str">
        <f ca="1">IF(A49=INDIRECT("'update Helper'!F"&amp;$BB49+4),IF(OR(INDIRECT("'update Helper'!I"&amp;BB49+4)="",AA49&lt;&gt;0,AA50&lt;&gt;0),IF(IFERROR((AA49/AA50),"")="","",(AA49/AA50)),INDIRECT("'update Helper'!I"&amp;BB49+4)/100),"")</f>
        <v/>
      </c>
      <c r="AC49" s="552"/>
      <c r="AD49" s="209"/>
      <c r="AE49" s="550" t="str">
        <f ca="1">IF(A49=INDIRECT("'update Helper'!F"&amp;$BB49+5),IF(A49=INDIRECT("'update Helper'!F"&amp;$BB49+5),IF(OR(INDIRECT("'update Helper'!I"&amp;BB49+5)="",AD49&lt;&gt;0,AD50&lt;&gt;0),IF(IFERROR((AD49/AD50),"")="","",(AD49/AD50)),INDIRECT("'update Helper'!I"&amp;BB49+5)/100),""),"")</f>
        <v/>
      </c>
      <c r="AF49" s="552"/>
      <c r="AG49" s="209"/>
      <c r="AH49" s="550" t="str">
        <f ca="1">IF(A49=INDIRECT("'update Helper'!F"&amp;$BB49+6),IF(OR(INDIRECT("'update Helper'!I"&amp;BB49+6)="",AG49&lt;&gt;0,AG50&lt;&gt;0),IF(IFERROR((AG49/AG50),"")="","",(AG49/AG50)),INDIRECT("'update Helper'!I"&amp;BB49+6)/100),"")</f>
        <v/>
      </c>
      <c r="AI49" s="552"/>
      <c r="AJ49" s="209"/>
      <c r="AK49" s="550" t="str">
        <f ca="1">IF(A49=INDIRECT("'update Helper'!F"&amp;$BB49+6),IF(OR(INDIRECT("'update Helper'!I"&amp;BB49+7)="",AJ49&lt;&gt;0,AJ50&lt;&gt;0),IF(IFERROR((AJ49/AJ50),"")="","",(AJ49/AJ50)),INDIRECT("'update Helper'!I"&amp;BB49+7)/100),"")</f>
        <v/>
      </c>
      <c r="AL49" s="552"/>
      <c r="AM49" s="554"/>
      <c r="AN49" s="554"/>
      <c r="AO49" s="554"/>
      <c r="AP49" s="554"/>
      <c r="AQ49" s="258" t="str">
        <f t="array" ref="AQ49">IFERROR(IF(INDEX('Reference Records'!$D$42:$D$87,MATCH(LEFT(D49,255),LEFT('Reference Records'!$C$42:$C$87,255),0))=0,"",INDEX('Reference Records'!$D$42:$D$87,MATCH(LEFT(D49,255),LEFT('Reference Records'!$C$42:$C$87,255),0))),"")</f>
        <v/>
      </c>
      <c r="AR49" s="203" t="str">
        <f t="array" ref="AR49">VLOOKUP(LEFT(D49,255),LEFT('Reference Records'!C$41:G275,255),4,0)</f>
        <v/>
      </c>
      <c r="AS49" s="203" t="e">
        <f>MATCH(AR49,'Reference Records'!$F$368:$F$414,0)+ROW(PopulationByCoverage)-1</f>
        <v>#N/A</v>
      </c>
      <c r="AT49" s="203" t="e">
        <f>MATCH(AR49,'Reference Records'!$F$368:$F$414,1)+ROW(PopulationByCoverage)-1</f>
        <v>#N/A</v>
      </c>
      <c r="AU49" s="258" t="str">
        <f>D49&amp;E49</f>
        <v/>
      </c>
      <c r="AV49" s="219" t="str">
        <f>IFERROR(IF(VLOOKUP(D49,'Reference Records'!$C$1:$K$439,9,0)=0,"",_xlfn.CONCAT(VLOOKUP(D49,'Reference Records'!$C$1:$K$439,9,0),";")),"")</f>
        <v/>
      </c>
      <c r="AW49" s="219" t="str">
        <f>CLEAN(IFERROR(LEFT(AV49, SEARCH(";",AV49,1)-1),""))</f>
        <v/>
      </c>
      <c r="AX49" s="219" t="str">
        <f>SUBSTITUTE(IFERROR(MID(AV49, SEARCH(";",AV49) + 1, SEARCH(";",AV49,SEARCH(";",AV49)+1) - SEARCH(";",AV49) - 1),""),CHAR(10),"")</f>
        <v/>
      </c>
      <c r="AY49" s="371" t="str">
        <f>CLEAN(IFERROR(SUBSTITUTE(RIGHT(AV49,LEN(AV49) - SEARCH(";", AV49, SEARCH(";",AV49) + 1)),";",""),""))</f>
        <v/>
      </c>
      <c r="AZ49" s="504" t="str">
        <f>IFERROR(IF(VLOOKUP(B49,'Reference Records'!$F$90:$N$124,9,FALSE)=0,"",VLOOKUP(B49,'Reference Records'!$F$90:$N$124,9,FALSE)),"")</f>
        <v/>
      </c>
      <c r="BA49" s="258">
        <f t="shared" si="25"/>
        <v>466</v>
      </c>
      <c r="BB49" s="436">
        <f>BB47+'update Helper'!$AB$2</f>
        <v>632</v>
      </c>
      <c r="BD49" s="258" t="str">
        <f ca="1">IF(INDIRECT("'update Helper'!S"&amp;BA49)=0,"",IFERROR(VLOOKUP(INDIRECT("'update Helper'!U"&amp;BA49),'Account Role'!A$1:B$11,2,0), IFERROR(VLOOKUP(INDIRECT("'update Helper'!AD"&amp;BA49),'Overview - Section A'!J$25:P$90,7,0),"")))</f>
        <v/>
      </c>
    </row>
    <row r="50" spans="1:56" s="258" customFormat="1" ht="30" customHeight="1" x14ac:dyDescent="0.35">
      <c r="A50" s="559"/>
      <c r="B50" s="555"/>
      <c r="C50" s="555"/>
      <c r="D50" s="555"/>
      <c r="E50" s="555"/>
      <c r="F50" s="209"/>
      <c r="G50" s="551"/>
      <c r="H50" s="553"/>
      <c r="I50" s="555"/>
      <c r="J50" s="561"/>
      <c r="K50" s="553"/>
      <c r="L50" s="555"/>
      <c r="M50" s="372"/>
      <c r="N50" s="557"/>
      <c r="O50" s="209" t="str">
        <f t="shared" ref="O50" ca="1" si="32">IF(A49=INDIRECT("'update Helper'!F"&amp;$BB49),IF(INDIRECT("'update Helper'!J"&amp;BB49)=0,"",INDIRECT("'update Helper'!J"&amp;BB49)),"")</f>
        <v/>
      </c>
      <c r="P50" s="551"/>
      <c r="Q50" s="553"/>
      <c r="R50" s="209"/>
      <c r="S50" s="551"/>
      <c r="T50" s="553"/>
      <c r="U50" s="209"/>
      <c r="V50" s="551"/>
      <c r="W50" s="553"/>
      <c r="X50" s="209"/>
      <c r="Y50" s="551"/>
      <c r="Z50" s="553"/>
      <c r="AA50" s="209"/>
      <c r="AB50" s="551"/>
      <c r="AC50" s="553"/>
      <c r="AD50" s="209"/>
      <c r="AE50" s="551"/>
      <c r="AF50" s="553"/>
      <c r="AG50" s="209"/>
      <c r="AH50" s="551"/>
      <c r="AI50" s="553"/>
      <c r="AJ50" s="209"/>
      <c r="AK50" s="551"/>
      <c r="AL50" s="553"/>
      <c r="AM50" s="555"/>
      <c r="AN50" s="555"/>
      <c r="AO50" s="555"/>
      <c r="AP50" s="555"/>
      <c r="AV50" s="219"/>
      <c r="AW50" s="219"/>
      <c r="AX50" s="219"/>
      <c r="AY50" s="371"/>
      <c r="AZ50" s="504"/>
      <c r="BB50" s="219"/>
    </row>
    <row r="51" spans="1:56" s="258" customFormat="1" ht="30" customHeight="1" x14ac:dyDescent="0.35">
      <c r="A51" s="558">
        <v>22</v>
      </c>
      <c r="B51" s="554"/>
      <c r="C51" s="554"/>
      <c r="D51" s="554"/>
      <c r="E51" s="554"/>
      <c r="F51" s="209"/>
      <c r="G51" s="550" t="str">
        <f ca="1">IF(OR(INDIRECT("'update Helper'!D"&amp;BA51)="",F51&lt;&gt;0,F52&lt;&gt;0),IF(IFERROR((F51/F52),"")="","",(F51/F52)),INDIRECT("'update Helper'!D"&amp;BA51)/100)</f>
        <v/>
      </c>
      <c r="H51" s="552"/>
      <c r="I51" s="554"/>
      <c r="J51" s="560" t="str">
        <f>AQ51</f>
        <v/>
      </c>
      <c r="K51" s="552"/>
      <c r="L51" s="554"/>
      <c r="M51" s="212"/>
      <c r="N51" s="556"/>
      <c r="O51" s="209" t="str">
        <f ca="1">IF(A51=INDIRECT("'update Helper'!F"&amp;$BB51),IF(INDIRECT("'update Helper'!K"&amp;BB51)="","",INDIRECT("'update Helper'!K"&amp;BB51)),"")</f>
        <v/>
      </c>
      <c r="P51" s="550" t="str">
        <f ca="1">IF(OR(INDIRECT("'update Helper'!I"&amp;BB51)="",O51&lt;&gt;0,O52&lt;&gt;0),IF(IFERROR((O51/O52),"")="","",(O51/O52)),INDIRECT("'update Helper'!I"&amp;BB51)/100)</f>
        <v/>
      </c>
      <c r="Q51" s="552"/>
      <c r="R51" s="209"/>
      <c r="S51" s="550" t="str">
        <f ca="1">IF(OR(INDIRECT("'update Helper'!I"&amp;BB51+1)="",R51&lt;&gt;0,R52&lt;&gt;0),IF(IFERROR((R51/R52),"")="","",(R51/R52)),INDIRECT("'update Helper'!I"&amp;BB51+1)/100)</f>
        <v/>
      </c>
      <c r="T51" s="552"/>
      <c r="U51" s="209"/>
      <c r="V51" s="550" t="str">
        <f ca="1">IF(OR(INDIRECT("'update Helper'!I"&amp;BB51+2)="",U51&lt;&gt;0,U52&lt;&gt;0),IF(IFERROR((U51/U52),"")="","",(U51/U52)),INDIRECT("'update Helper'!I"&amp;BB51+2)/100)</f>
        <v/>
      </c>
      <c r="W51" s="552"/>
      <c r="X51" s="209"/>
      <c r="Y51" s="550" t="str">
        <f ca="1">IF(A51=INDIRECT("'update Helper'!F"&amp;$BB51+3),IF(OR(INDIRECT("'update Helper'!I"&amp;BB51+3)="",X51&lt;&gt;0,X52&lt;&gt;0),IF(IFERROR((X51/X52),"")="","",(X51/X52)),INDIRECT("'update Helper'!I"&amp;BB51+3)/100),"")</f>
        <v/>
      </c>
      <c r="Z51" s="552"/>
      <c r="AA51" s="209"/>
      <c r="AB51" s="550" t="str">
        <f ca="1">IF(A51=INDIRECT("'update Helper'!F"&amp;$BB51+4),IF(OR(INDIRECT("'update Helper'!I"&amp;BB51+4)="",AA51&lt;&gt;0,AA52&lt;&gt;0),IF(IFERROR((AA51/AA52),"")="","",(AA51/AA52)),INDIRECT("'update Helper'!I"&amp;BB51+4)/100),"")</f>
        <v/>
      </c>
      <c r="AC51" s="552"/>
      <c r="AD51" s="209"/>
      <c r="AE51" s="550" t="str">
        <f ca="1">IF(A51=INDIRECT("'update Helper'!F"&amp;$BB51+5),IF(A51=INDIRECT("'update Helper'!F"&amp;$BB51+5),IF(OR(INDIRECT("'update Helper'!I"&amp;BB51+5)="",AD51&lt;&gt;0,AD52&lt;&gt;0),IF(IFERROR((AD51/AD52),"")="","",(AD51/AD52)),INDIRECT("'update Helper'!I"&amp;BB51+5)/100),""),"")</f>
        <v/>
      </c>
      <c r="AF51" s="552"/>
      <c r="AG51" s="209"/>
      <c r="AH51" s="550" t="str">
        <f ca="1">IF(A51=INDIRECT("'update Helper'!F"&amp;$BB51+6),IF(OR(INDIRECT("'update Helper'!I"&amp;BB51+6)="",AG51&lt;&gt;0,AG52&lt;&gt;0),IF(IFERROR((AG51/AG52),"")="","",(AG51/AG52)),INDIRECT("'update Helper'!I"&amp;BB51+6)/100),"")</f>
        <v/>
      </c>
      <c r="AI51" s="552"/>
      <c r="AJ51" s="209"/>
      <c r="AK51" s="550" t="str">
        <f ca="1">IF(A51=INDIRECT("'update Helper'!F"&amp;$BB51+6),IF(OR(INDIRECT("'update Helper'!I"&amp;BB51+7)="",AJ51&lt;&gt;0,AJ52&lt;&gt;0),IF(IFERROR((AJ51/AJ52),"")="","",(AJ51/AJ52)),INDIRECT("'update Helper'!I"&amp;BB51+7)/100),"")</f>
        <v/>
      </c>
      <c r="AL51" s="552"/>
      <c r="AM51" s="554"/>
      <c r="AN51" s="554"/>
      <c r="AO51" s="554"/>
      <c r="AP51" s="554"/>
      <c r="AQ51" s="258" t="str">
        <f t="array" ref="AQ51">IFERROR(IF(INDEX('Reference Records'!$D$42:$D$87,MATCH(LEFT(D51,255),LEFT('Reference Records'!$C$42:$C$87,255),0))=0,"",INDEX('Reference Records'!$D$42:$D$87,MATCH(LEFT(D51,255),LEFT('Reference Records'!$C$42:$C$87,255),0))),"")</f>
        <v/>
      </c>
      <c r="AR51" s="203" t="str">
        <f t="array" ref="AR51">VLOOKUP(LEFT(D51,255),LEFT('Reference Records'!C$41:G277,255),4,0)</f>
        <v/>
      </c>
      <c r="AS51" s="203" t="e">
        <f>MATCH(AR51,'Reference Records'!$F$368:$F$414,0)+ROW(PopulationByCoverage)-1</f>
        <v>#N/A</v>
      </c>
      <c r="AT51" s="203" t="e">
        <f>MATCH(AR51,'Reference Records'!$F$368:$F$414,1)+ROW(PopulationByCoverage)-1</f>
        <v>#N/A</v>
      </c>
      <c r="AU51" s="258" t="str">
        <f>D51&amp;E51</f>
        <v/>
      </c>
      <c r="AV51" s="219" t="str">
        <f>IFERROR(IF(VLOOKUP(D51,'Reference Records'!$C$1:$K$439,9,0)=0,"",_xlfn.CONCAT(VLOOKUP(D51,'Reference Records'!$C$1:$K$439,9,0),";")),"")</f>
        <v/>
      </c>
      <c r="AW51" s="219" t="str">
        <f>CLEAN(IFERROR(LEFT(AV51, SEARCH(";",AV51,1)-1),""))</f>
        <v/>
      </c>
      <c r="AX51" s="219" t="str">
        <f>SUBSTITUTE(IFERROR(MID(AV51, SEARCH(";",AV51) + 1, SEARCH(";",AV51,SEARCH(";",AV51)+1) - SEARCH(";",AV51) - 1),""),CHAR(10),"")</f>
        <v/>
      </c>
      <c r="AY51" s="371" t="str">
        <f>CLEAN(IFERROR(SUBSTITUTE(RIGHT(AV51,LEN(AV51) - SEARCH(";", AV51, SEARCH(";",AV51) + 1)),";",""),""))</f>
        <v/>
      </c>
      <c r="AZ51" s="504" t="str">
        <f>IFERROR(IF(VLOOKUP(B51,'Reference Records'!$F$90:$N$124,9,FALSE)=0,"",VLOOKUP(B51,'Reference Records'!$F$90:$N$124,9,FALSE)),"")</f>
        <v/>
      </c>
      <c r="BA51" s="258">
        <f t="shared" si="25"/>
        <v>467</v>
      </c>
      <c r="BB51" s="436">
        <f>BB49+'update Helper'!$AB$2</f>
        <v>638</v>
      </c>
      <c r="BD51" s="258" t="str">
        <f ca="1">IF(INDIRECT("'update Helper'!S"&amp;BA51)=0,"",IFERROR(VLOOKUP(INDIRECT("'update Helper'!U"&amp;BA51),'Account Role'!A$1:B$11,2,0), IFERROR(VLOOKUP(INDIRECT("'update Helper'!AD"&amp;BA51),'Overview - Section A'!J$25:P$90,7,0),"")))</f>
        <v/>
      </c>
    </row>
    <row r="52" spans="1:56" s="258" customFormat="1" ht="30" customHeight="1" x14ac:dyDescent="0.35">
      <c r="A52" s="559"/>
      <c r="B52" s="555"/>
      <c r="C52" s="555"/>
      <c r="D52" s="555"/>
      <c r="E52" s="555"/>
      <c r="F52" s="209"/>
      <c r="G52" s="551"/>
      <c r="H52" s="553"/>
      <c r="I52" s="555"/>
      <c r="J52" s="561"/>
      <c r="K52" s="553"/>
      <c r="L52" s="555"/>
      <c r="M52" s="372"/>
      <c r="N52" s="557"/>
      <c r="O52" s="209" t="str">
        <f t="shared" ref="O52" ca="1" si="33">IF(A51=INDIRECT("'update Helper'!F"&amp;$BB51),IF(INDIRECT("'update Helper'!J"&amp;BB51)=0,"",INDIRECT("'update Helper'!J"&amp;BB51)),"")</f>
        <v/>
      </c>
      <c r="P52" s="551"/>
      <c r="Q52" s="553"/>
      <c r="R52" s="209"/>
      <c r="S52" s="551"/>
      <c r="T52" s="553"/>
      <c r="U52" s="209"/>
      <c r="V52" s="551"/>
      <c r="W52" s="553"/>
      <c r="X52" s="209"/>
      <c r="Y52" s="551"/>
      <c r="Z52" s="553"/>
      <c r="AA52" s="209"/>
      <c r="AB52" s="551"/>
      <c r="AC52" s="553"/>
      <c r="AD52" s="209"/>
      <c r="AE52" s="551"/>
      <c r="AF52" s="553"/>
      <c r="AG52" s="209"/>
      <c r="AH52" s="551"/>
      <c r="AI52" s="553"/>
      <c r="AJ52" s="209"/>
      <c r="AK52" s="551"/>
      <c r="AL52" s="553"/>
      <c r="AM52" s="555"/>
      <c r="AN52" s="555"/>
      <c r="AO52" s="555"/>
      <c r="AP52" s="555"/>
      <c r="AV52" s="219"/>
      <c r="AW52" s="219"/>
      <c r="AX52" s="219"/>
      <c r="AY52" s="371"/>
      <c r="AZ52" s="504"/>
      <c r="BB52" s="219"/>
    </row>
    <row r="53" spans="1:56" s="258" customFormat="1" ht="30" customHeight="1" x14ac:dyDescent="0.35">
      <c r="A53" s="558">
        <v>23</v>
      </c>
      <c r="B53" s="554"/>
      <c r="C53" s="554"/>
      <c r="D53" s="554"/>
      <c r="E53" s="554"/>
      <c r="F53" s="209"/>
      <c r="G53" s="550" t="str">
        <f ca="1">IF(OR(INDIRECT("'update Helper'!D"&amp;BA53)="",F53&lt;&gt;0,F54&lt;&gt;0),IF(IFERROR((F53/F54),"")="","",(F53/F54)),INDIRECT("'update Helper'!D"&amp;BA53)/100)</f>
        <v/>
      </c>
      <c r="H53" s="552"/>
      <c r="I53" s="554"/>
      <c r="J53" s="560" t="str">
        <f>AQ53</f>
        <v/>
      </c>
      <c r="K53" s="552"/>
      <c r="L53" s="554"/>
      <c r="M53" s="212"/>
      <c r="N53" s="556"/>
      <c r="O53" s="209" t="str">
        <f ca="1">IF(A53=INDIRECT("'update Helper'!F"&amp;$BB53),IF(INDIRECT("'update Helper'!K"&amp;BB53)="","",INDIRECT("'update Helper'!K"&amp;BB53)),"")</f>
        <v/>
      </c>
      <c r="P53" s="550" t="str">
        <f ca="1">IF(OR(INDIRECT("'update Helper'!I"&amp;BB53)="",O53&lt;&gt;0,O54&lt;&gt;0),IF(IFERROR((O53/O54),"")="","",(O53/O54)),INDIRECT("'update Helper'!I"&amp;BB53)/100)</f>
        <v/>
      </c>
      <c r="Q53" s="552"/>
      <c r="R53" s="209"/>
      <c r="S53" s="550" t="str">
        <f ca="1">IF(OR(INDIRECT("'update Helper'!I"&amp;BB53+1)="",R53&lt;&gt;0,R54&lt;&gt;0),IF(IFERROR((R53/R54),"")="","",(R53/R54)),INDIRECT("'update Helper'!I"&amp;BB53+1)/100)</f>
        <v/>
      </c>
      <c r="T53" s="552"/>
      <c r="U53" s="209"/>
      <c r="V53" s="550" t="str">
        <f ca="1">IF(OR(INDIRECT("'update Helper'!I"&amp;BB53+2)="",U53&lt;&gt;0,U54&lt;&gt;0),IF(IFERROR((U53/U54),"")="","",(U53/U54)),INDIRECT("'update Helper'!I"&amp;BB53+2)/100)</f>
        <v/>
      </c>
      <c r="W53" s="552"/>
      <c r="X53" s="209"/>
      <c r="Y53" s="550" t="str">
        <f ca="1">IF(A53=INDIRECT("'update Helper'!F"&amp;$BB53+3),IF(OR(INDIRECT("'update Helper'!I"&amp;BB53+3)="",X53&lt;&gt;0,X54&lt;&gt;0),IF(IFERROR((X53/X54),"")="","",(X53/X54)),INDIRECT("'update Helper'!I"&amp;BB53+3)/100),"")</f>
        <v/>
      </c>
      <c r="Z53" s="552"/>
      <c r="AA53" s="209"/>
      <c r="AB53" s="550" t="str">
        <f ca="1">IF(A53=INDIRECT("'update Helper'!F"&amp;$BB53+4),IF(OR(INDIRECT("'update Helper'!I"&amp;BB53+4)="",AA53&lt;&gt;0,AA54&lt;&gt;0),IF(IFERROR((AA53/AA54),"")="","",(AA53/AA54)),INDIRECT("'update Helper'!I"&amp;BB53+4)/100),"")</f>
        <v/>
      </c>
      <c r="AC53" s="552"/>
      <c r="AD53" s="209"/>
      <c r="AE53" s="550" t="str">
        <f ca="1">IF(A53=INDIRECT("'update Helper'!F"&amp;$BB53+5),IF(A53=INDIRECT("'update Helper'!F"&amp;$BB53+5),IF(OR(INDIRECT("'update Helper'!I"&amp;BB53+5)="",AD53&lt;&gt;0,AD54&lt;&gt;0),IF(IFERROR((AD53/AD54),"")="","",(AD53/AD54)),INDIRECT("'update Helper'!I"&amp;BB53+5)/100),""),"")</f>
        <v/>
      </c>
      <c r="AF53" s="552"/>
      <c r="AG53" s="209"/>
      <c r="AH53" s="550" t="str">
        <f ca="1">IF(A53=INDIRECT("'update Helper'!F"&amp;$BB53+6),IF(OR(INDIRECT("'update Helper'!I"&amp;BB53+6)="",AG53&lt;&gt;0,AG54&lt;&gt;0),IF(IFERROR((AG53/AG54),"")="","",(AG53/AG54)),INDIRECT("'update Helper'!I"&amp;BB53+6)/100),"")</f>
        <v/>
      </c>
      <c r="AI53" s="552"/>
      <c r="AJ53" s="209"/>
      <c r="AK53" s="550" t="str">
        <f ca="1">IF(A53=INDIRECT("'update Helper'!F"&amp;$BB53+6),IF(OR(INDIRECT("'update Helper'!I"&amp;BB53+7)="",AJ53&lt;&gt;0,AJ54&lt;&gt;0),IF(IFERROR((AJ53/AJ54),"")="","",(AJ53/AJ54)),INDIRECT("'update Helper'!I"&amp;BB53+7)/100),"")</f>
        <v/>
      </c>
      <c r="AL53" s="552"/>
      <c r="AM53" s="554"/>
      <c r="AN53" s="554"/>
      <c r="AO53" s="554"/>
      <c r="AP53" s="554"/>
      <c r="AQ53" s="258" t="str">
        <f t="array" ref="AQ53">IFERROR(IF(INDEX('Reference Records'!$D$42:$D$87,MATCH(LEFT(D53,255),LEFT('Reference Records'!$C$42:$C$87,255),0))=0,"",INDEX('Reference Records'!$D$42:$D$87,MATCH(LEFT(D53,255),LEFT('Reference Records'!$C$42:$C$87,255),0))),"")</f>
        <v/>
      </c>
      <c r="AR53" s="203" t="str">
        <f t="array" ref="AR53">VLOOKUP(LEFT(D53,255),LEFT('Reference Records'!C$41:G279,255),4,0)</f>
        <v/>
      </c>
      <c r="AS53" s="203" t="e">
        <f>MATCH(AR53,'Reference Records'!$F$368:$F$414,0)+ROW(PopulationByCoverage)-1</f>
        <v>#N/A</v>
      </c>
      <c r="AT53" s="203" t="e">
        <f>MATCH(AR53,'Reference Records'!$F$368:$F$414,1)+ROW(PopulationByCoverage)-1</f>
        <v>#N/A</v>
      </c>
      <c r="AU53" s="258" t="str">
        <f>D53&amp;E53</f>
        <v/>
      </c>
      <c r="AV53" s="219" t="str">
        <f>IFERROR(IF(VLOOKUP(D53,'Reference Records'!$C$1:$K$439,9,0)=0,"",_xlfn.CONCAT(VLOOKUP(D53,'Reference Records'!$C$1:$K$439,9,0),";")),"")</f>
        <v/>
      </c>
      <c r="AW53" s="219" t="str">
        <f>CLEAN(IFERROR(LEFT(AV53, SEARCH(";",AV53,1)-1),""))</f>
        <v/>
      </c>
      <c r="AX53" s="219" t="str">
        <f>SUBSTITUTE(IFERROR(MID(AV53, SEARCH(";",AV53) + 1, SEARCH(";",AV53,SEARCH(";",AV53)+1) - SEARCH(";",AV53) - 1),""),CHAR(10),"")</f>
        <v/>
      </c>
      <c r="AY53" s="371" t="str">
        <f>CLEAN(IFERROR(SUBSTITUTE(RIGHT(AV53,LEN(AV53) - SEARCH(";", AV53, SEARCH(";",AV53) + 1)),";",""),""))</f>
        <v/>
      </c>
      <c r="AZ53" s="504" t="str">
        <f>IFERROR(IF(VLOOKUP(B53,'Reference Records'!$F$90:$N$124,9,FALSE)=0,"",VLOOKUP(B53,'Reference Records'!$F$90:$N$124,9,FALSE)),"")</f>
        <v/>
      </c>
      <c r="BA53" s="258">
        <f t="shared" si="25"/>
        <v>468</v>
      </c>
      <c r="BB53" s="436">
        <f>BB51+'update Helper'!$AB$2</f>
        <v>644</v>
      </c>
      <c r="BD53" s="258" t="str">
        <f ca="1">IF(INDIRECT("'update Helper'!S"&amp;BA53)=0,"",IFERROR(VLOOKUP(INDIRECT("'update Helper'!U"&amp;BA53),'Account Role'!A$1:B$11,2,0), IFERROR(VLOOKUP(INDIRECT("'update Helper'!AD"&amp;BA53),'Overview - Section A'!J$25:P$90,7,0),"")))</f>
        <v/>
      </c>
    </row>
    <row r="54" spans="1:56" s="258" customFormat="1" ht="30" customHeight="1" x14ac:dyDescent="0.35">
      <c r="A54" s="559"/>
      <c r="B54" s="555"/>
      <c r="C54" s="555"/>
      <c r="D54" s="555"/>
      <c r="E54" s="555"/>
      <c r="F54" s="209"/>
      <c r="G54" s="551"/>
      <c r="H54" s="553"/>
      <c r="I54" s="555"/>
      <c r="J54" s="561"/>
      <c r="K54" s="553"/>
      <c r="L54" s="555"/>
      <c r="M54" s="372"/>
      <c r="N54" s="557"/>
      <c r="O54" s="209" t="str">
        <f t="shared" ref="O54" ca="1" si="34">IF(A53=INDIRECT("'update Helper'!F"&amp;$BB53),IF(INDIRECT("'update Helper'!J"&amp;BB53)=0,"",INDIRECT("'update Helper'!J"&amp;BB53)),"")</f>
        <v/>
      </c>
      <c r="P54" s="551"/>
      <c r="Q54" s="553"/>
      <c r="R54" s="209"/>
      <c r="S54" s="551"/>
      <c r="T54" s="553"/>
      <c r="U54" s="209"/>
      <c r="V54" s="551"/>
      <c r="W54" s="553"/>
      <c r="X54" s="209"/>
      <c r="Y54" s="551"/>
      <c r="Z54" s="553"/>
      <c r="AA54" s="209"/>
      <c r="AB54" s="551"/>
      <c r="AC54" s="553"/>
      <c r="AD54" s="209"/>
      <c r="AE54" s="551"/>
      <c r="AF54" s="553"/>
      <c r="AG54" s="209"/>
      <c r="AH54" s="551"/>
      <c r="AI54" s="553"/>
      <c r="AJ54" s="209"/>
      <c r="AK54" s="551"/>
      <c r="AL54" s="553"/>
      <c r="AM54" s="555"/>
      <c r="AN54" s="555"/>
      <c r="AO54" s="555"/>
      <c r="AP54" s="555"/>
      <c r="AV54" s="219"/>
      <c r="AW54" s="219"/>
      <c r="AX54" s="219"/>
      <c r="AY54" s="371"/>
      <c r="AZ54" s="504"/>
      <c r="BB54" s="219"/>
    </row>
    <row r="55" spans="1:56" s="258" customFormat="1" ht="30" customHeight="1" x14ac:dyDescent="0.35">
      <c r="A55" s="558">
        <v>24</v>
      </c>
      <c r="B55" s="554"/>
      <c r="C55" s="554"/>
      <c r="D55" s="554"/>
      <c r="E55" s="554"/>
      <c r="F55" s="209"/>
      <c r="G55" s="550" t="str">
        <f ca="1">IF(OR(INDIRECT("'update Helper'!D"&amp;BA55)="",F55&lt;&gt;0,F56&lt;&gt;0),IF(IFERROR((F55/F56),"")="","",(F55/F56)),INDIRECT("'update Helper'!D"&amp;BA55)/100)</f>
        <v/>
      </c>
      <c r="H55" s="552"/>
      <c r="I55" s="554"/>
      <c r="J55" s="560" t="str">
        <f>AQ55</f>
        <v/>
      </c>
      <c r="K55" s="552"/>
      <c r="L55" s="554"/>
      <c r="M55" s="212"/>
      <c r="N55" s="556"/>
      <c r="O55" s="209" t="str">
        <f ca="1">IF(A55=INDIRECT("'update Helper'!F"&amp;$BB55),IF(INDIRECT("'update Helper'!K"&amp;BB55)="","",INDIRECT("'update Helper'!K"&amp;BB55)),"")</f>
        <v/>
      </c>
      <c r="P55" s="550" t="str">
        <f ca="1">IF(OR(INDIRECT("'update Helper'!I"&amp;BB55)="",O55&lt;&gt;0,O56&lt;&gt;0),IF(IFERROR((O55/O56),"")="","",(O55/O56)),INDIRECT("'update Helper'!I"&amp;BB55)/100)</f>
        <v/>
      </c>
      <c r="Q55" s="552"/>
      <c r="R55" s="209"/>
      <c r="S55" s="550" t="str">
        <f ca="1">IF(OR(INDIRECT("'update Helper'!I"&amp;BB55+1)="",R55&lt;&gt;0,R56&lt;&gt;0),IF(IFERROR((R55/R56),"")="","",(R55/R56)),INDIRECT("'update Helper'!I"&amp;BB55+1)/100)</f>
        <v/>
      </c>
      <c r="T55" s="552"/>
      <c r="U55" s="209"/>
      <c r="V55" s="550" t="str">
        <f ca="1">IF(OR(INDIRECT("'update Helper'!I"&amp;BB55+2)="",U55&lt;&gt;0,U56&lt;&gt;0),IF(IFERROR((U55/U56),"")="","",(U55/U56)),INDIRECT("'update Helper'!I"&amp;BB55+2)/100)</f>
        <v/>
      </c>
      <c r="W55" s="552"/>
      <c r="X55" s="209"/>
      <c r="Y55" s="550" t="str">
        <f ca="1">IF(A55=INDIRECT("'update Helper'!F"&amp;$BB55+3),IF(OR(INDIRECT("'update Helper'!I"&amp;BB55+3)="",X55&lt;&gt;0,X56&lt;&gt;0),IF(IFERROR((X55/X56),"")="","",(X55/X56)),INDIRECT("'update Helper'!I"&amp;BB55+3)/100),"")</f>
        <v/>
      </c>
      <c r="Z55" s="552"/>
      <c r="AA55" s="209"/>
      <c r="AB55" s="550" t="str">
        <f ca="1">IF(A55=INDIRECT("'update Helper'!F"&amp;$BB55+4),IF(OR(INDIRECT("'update Helper'!I"&amp;BB55+4)="",AA55&lt;&gt;0,AA56&lt;&gt;0),IF(IFERROR((AA55/AA56),"")="","",(AA55/AA56)),INDIRECT("'update Helper'!I"&amp;BB55+4)/100),"")</f>
        <v/>
      </c>
      <c r="AC55" s="552"/>
      <c r="AD55" s="209"/>
      <c r="AE55" s="550" t="str">
        <f ca="1">IF(A55=INDIRECT("'update Helper'!F"&amp;$BB55+5),IF(A55=INDIRECT("'update Helper'!F"&amp;$BB55+5),IF(OR(INDIRECT("'update Helper'!I"&amp;BB55+5)="",AD55&lt;&gt;0,AD56&lt;&gt;0),IF(IFERROR((AD55/AD56),"")="","",(AD55/AD56)),INDIRECT("'update Helper'!I"&amp;BB55+5)/100),""),"")</f>
        <v/>
      </c>
      <c r="AF55" s="552"/>
      <c r="AG55" s="209"/>
      <c r="AH55" s="550" t="str">
        <f ca="1">IF(A55=INDIRECT("'update Helper'!F"&amp;$BB55+6),IF(OR(INDIRECT("'update Helper'!I"&amp;BB55+6)="",AG55&lt;&gt;0,AG56&lt;&gt;0),IF(IFERROR((AG55/AG56),"")="","",(AG55/AG56)),INDIRECT("'update Helper'!I"&amp;BB55+6)/100),"")</f>
        <v/>
      </c>
      <c r="AI55" s="552"/>
      <c r="AJ55" s="209"/>
      <c r="AK55" s="550" t="str">
        <f ca="1">IF(A55=INDIRECT("'update Helper'!F"&amp;$BB55+6),IF(OR(INDIRECT("'update Helper'!I"&amp;BB55+7)="",AJ55&lt;&gt;0,AJ56&lt;&gt;0),IF(IFERROR((AJ55/AJ56),"")="","",(AJ55/AJ56)),INDIRECT("'update Helper'!I"&amp;BB55+7)/100),"")</f>
        <v/>
      </c>
      <c r="AL55" s="552"/>
      <c r="AM55" s="554"/>
      <c r="AN55" s="554"/>
      <c r="AO55" s="554"/>
      <c r="AP55" s="554"/>
      <c r="AQ55" s="258" t="str">
        <f t="array" ref="AQ55">IFERROR(IF(INDEX('Reference Records'!$D$42:$D$87,MATCH(LEFT(D55,255),LEFT('Reference Records'!$C$42:$C$87,255),0))=0,"",INDEX('Reference Records'!$D$42:$D$87,MATCH(LEFT(D55,255),LEFT('Reference Records'!$C$42:$C$87,255),0))),"")</f>
        <v/>
      </c>
      <c r="AR55" s="203" t="str">
        <f t="array" ref="AR55">VLOOKUP(LEFT(D55,255),LEFT('Reference Records'!C$41:G281,255),4,0)</f>
        <v/>
      </c>
      <c r="AS55" s="203" t="e">
        <f>MATCH(AR55,'Reference Records'!$F$368:$F$414,0)+ROW(PopulationByCoverage)-1</f>
        <v>#N/A</v>
      </c>
      <c r="AT55" s="203" t="e">
        <f>MATCH(AR55,'Reference Records'!$F$368:$F$414,1)+ROW(PopulationByCoverage)-1</f>
        <v>#N/A</v>
      </c>
      <c r="AU55" s="258" t="str">
        <f>D55&amp;E55</f>
        <v/>
      </c>
      <c r="AV55" s="219" t="str">
        <f>IFERROR(IF(VLOOKUP(D55,'Reference Records'!$C$1:$K$439,9,0)=0,"",_xlfn.CONCAT(VLOOKUP(D55,'Reference Records'!$C$1:$K$439,9,0),";")),"")</f>
        <v/>
      </c>
      <c r="AW55" s="219" t="str">
        <f>CLEAN(IFERROR(LEFT(AV55, SEARCH(";",AV55,1)-1),""))</f>
        <v/>
      </c>
      <c r="AX55" s="219" t="str">
        <f>SUBSTITUTE(IFERROR(MID(AV55, SEARCH(";",AV55) + 1, SEARCH(";",AV55,SEARCH(";",AV55)+1) - SEARCH(";",AV55) - 1),""),CHAR(10),"")</f>
        <v/>
      </c>
      <c r="AY55" s="371" t="str">
        <f>CLEAN(IFERROR(SUBSTITUTE(RIGHT(AV55,LEN(AV55) - SEARCH(";", AV55, SEARCH(";",AV55) + 1)),";",""),""))</f>
        <v/>
      </c>
      <c r="AZ55" s="504" t="str">
        <f>IFERROR(IF(VLOOKUP(B55,'Reference Records'!$F$90:$N$124,9,FALSE)=0,"",VLOOKUP(B55,'Reference Records'!$F$90:$N$124,9,FALSE)),"")</f>
        <v/>
      </c>
      <c r="BA55" s="258">
        <f t="shared" si="25"/>
        <v>469</v>
      </c>
      <c r="BB55" s="436">
        <f>BB53+'update Helper'!$AB$2</f>
        <v>650</v>
      </c>
      <c r="BD55" s="258" t="str">
        <f ca="1">IF(INDIRECT("'update Helper'!S"&amp;BA55)=0,"",IFERROR(VLOOKUP(INDIRECT("'update Helper'!U"&amp;BA55),'Account Role'!A$1:B$11,2,0), IFERROR(VLOOKUP(INDIRECT("'update Helper'!AD"&amp;BA55),'Overview - Section A'!J$25:P$90,7,0),"")))</f>
        <v/>
      </c>
    </row>
    <row r="56" spans="1:56" s="258" customFormat="1" ht="30" customHeight="1" x14ac:dyDescent="0.35">
      <c r="A56" s="559"/>
      <c r="B56" s="555"/>
      <c r="C56" s="555"/>
      <c r="D56" s="555"/>
      <c r="E56" s="555"/>
      <c r="F56" s="209"/>
      <c r="G56" s="551"/>
      <c r="H56" s="553"/>
      <c r="I56" s="555"/>
      <c r="J56" s="561"/>
      <c r="K56" s="553"/>
      <c r="L56" s="555"/>
      <c r="M56" s="372"/>
      <c r="N56" s="557"/>
      <c r="O56" s="209" t="str">
        <f t="shared" ref="O56" ca="1" si="35">IF(A55=INDIRECT("'update Helper'!F"&amp;$BB55),IF(INDIRECT("'update Helper'!J"&amp;BB55)=0,"",INDIRECT("'update Helper'!J"&amp;BB55)),"")</f>
        <v/>
      </c>
      <c r="P56" s="551"/>
      <c r="Q56" s="553"/>
      <c r="R56" s="209"/>
      <c r="S56" s="551"/>
      <c r="T56" s="553"/>
      <c r="U56" s="209"/>
      <c r="V56" s="551"/>
      <c r="W56" s="553"/>
      <c r="X56" s="209"/>
      <c r="Y56" s="551"/>
      <c r="Z56" s="553"/>
      <c r="AA56" s="209"/>
      <c r="AB56" s="551"/>
      <c r="AC56" s="553"/>
      <c r="AD56" s="209"/>
      <c r="AE56" s="551"/>
      <c r="AF56" s="553"/>
      <c r="AG56" s="209"/>
      <c r="AH56" s="551"/>
      <c r="AI56" s="553"/>
      <c r="AJ56" s="209"/>
      <c r="AK56" s="551"/>
      <c r="AL56" s="553"/>
      <c r="AM56" s="555"/>
      <c r="AN56" s="555"/>
      <c r="AO56" s="555"/>
      <c r="AP56" s="555"/>
      <c r="AV56" s="219"/>
      <c r="AW56" s="219"/>
      <c r="AX56" s="219"/>
      <c r="AY56" s="371"/>
      <c r="AZ56" s="504"/>
      <c r="BB56" s="219"/>
    </row>
    <row r="57" spans="1:56" s="258" customFormat="1" ht="30" customHeight="1" x14ac:dyDescent="0.35">
      <c r="A57" s="558">
        <v>25</v>
      </c>
      <c r="B57" s="554"/>
      <c r="C57" s="554"/>
      <c r="D57" s="554"/>
      <c r="E57" s="554"/>
      <c r="F57" s="209"/>
      <c r="G57" s="550" t="str">
        <f ca="1">IF(OR(INDIRECT("'update Helper'!D"&amp;BA57)="",F57&lt;&gt;0,F58&lt;&gt;0),IF(IFERROR((F57/F58),"")="","",(F57/F58)),INDIRECT("'update Helper'!D"&amp;BA57)/100)</f>
        <v/>
      </c>
      <c r="H57" s="552"/>
      <c r="I57" s="554"/>
      <c r="J57" s="560" t="str">
        <f>AQ57</f>
        <v/>
      </c>
      <c r="K57" s="552"/>
      <c r="L57" s="554"/>
      <c r="M57" s="212"/>
      <c r="N57" s="556"/>
      <c r="O57" s="209" t="str">
        <f ca="1">IF(A57=INDIRECT("'update Helper'!F"&amp;$BB57),IF(INDIRECT("'update Helper'!K"&amp;BB57)="","",INDIRECT("'update Helper'!K"&amp;BB57)),"")</f>
        <v/>
      </c>
      <c r="P57" s="550" t="str">
        <f ca="1">IF(OR(INDIRECT("'update Helper'!I"&amp;BB57)="",O57&lt;&gt;0,O58&lt;&gt;0),IF(IFERROR((O57/O58),"")="","",(O57/O58)),INDIRECT("'update Helper'!I"&amp;BB57)/100)</f>
        <v/>
      </c>
      <c r="Q57" s="552"/>
      <c r="R57" s="209"/>
      <c r="S57" s="550" t="str">
        <f ca="1">IF(OR(INDIRECT("'update Helper'!I"&amp;BB57+1)="",R57&lt;&gt;0,R58&lt;&gt;0),IF(IFERROR((R57/R58),"")="","",(R57/R58)),INDIRECT("'update Helper'!I"&amp;BB57+1)/100)</f>
        <v/>
      </c>
      <c r="T57" s="552"/>
      <c r="U57" s="209"/>
      <c r="V57" s="550" t="str">
        <f ca="1">IF(OR(INDIRECT("'update Helper'!I"&amp;BB57+2)="",U57&lt;&gt;0,U58&lt;&gt;0),IF(IFERROR((U57/U58),"")="","",(U57/U58)),INDIRECT("'update Helper'!I"&amp;BB57+2)/100)</f>
        <v/>
      </c>
      <c r="W57" s="552"/>
      <c r="X57" s="209"/>
      <c r="Y57" s="550" t="str">
        <f ca="1">IF(A57=INDIRECT("'update Helper'!F"&amp;$BB57+3),IF(OR(INDIRECT("'update Helper'!I"&amp;BB57+3)="",X57&lt;&gt;0,X58&lt;&gt;0),IF(IFERROR((X57/X58),"")="","",(X57/X58)),INDIRECT("'update Helper'!I"&amp;BB57+3)/100),"")</f>
        <v/>
      </c>
      <c r="Z57" s="552"/>
      <c r="AA57" s="209"/>
      <c r="AB57" s="550" t="str">
        <f ca="1">IF(A57=INDIRECT("'update Helper'!F"&amp;$BB57+4),IF(OR(INDIRECT("'update Helper'!I"&amp;BB57+4)="",AA57&lt;&gt;0,AA58&lt;&gt;0),IF(IFERROR((AA57/AA58),"")="","",(AA57/AA58)),INDIRECT("'update Helper'!I"&amp;BB57+4)/100),"")</f>
        <v/>
      </c>
      <c r="AC57" s="552"/>
      <c r="AD57" s="209"/>
      <c r="AE57" s="550" t="str">
        <f ca="1">IF(A57=INDIRECT("'update Helper'!F"&amp;$BB57+5),IF(A57=INDIRECT("'update Helper'!F"&amp;$BB57+5),IF(OR(INDIRECT("'update Helper'!I"&amp;BB57+5)="",AD57&lt;&gt;0,AD58&lt;&gt;0),IF(IFERROR((AD57/AD58),"")="","",(AD57/AD58)),INDIRECT("'update Helper'!I"&amp;BB57+5)/100),""),"")</f>
        <v/>
      </c>
      <c r="AF57" s="552"/>
      <c r="AG57" s="209"/>
      <c r="AH57" s="550" t="str">
        <f ca="1">IF(A57=INDIRECT("'update Helper'!F"&amp;$BB57+6),IF(OR(INDIRECT("'update Helper'!I"&amp;BB57+6)="",AG57&lt;&gt;0,AG58&lt;&gt;0),IF(IFERROR((AG57/AG58),"")="","",(AG57/AG58)),INDIRECT("'update Helper'!I"&amp;BB57+6)/100),"")</f>
        <v/>
      </c>
      <c r="AI57" s="552"/>
      <c r="AJ57" s="209"/>
      <c r="AK57" s="550" t="str">
        <f ca="1">IF(A57=INDIRECT("'update Helper'!F"&amp;$BB57+6),IF(OR(INDIRECT("'update Helper'!I"&amp;BB57+7)="",AJ57&lt;&gt;0,AJ58&lt;&gt;0),IF(IFERROR((AJ57/AJ58),"")="","",(AJ57/AJ58)),INDIRECT("'update Helper'!I"&amp;BB57+7)/100),"")</f>
        <v/>
      </c>
      <c r="AL57" s="552"/>
      <c r="AM57" s="554"/>
      <c r="AN57" s="554"/>
      <c r="AO57" s="554"/>
      <c r="AP57" s="554"/>
      <c r="AQ57" s="258" t="str">
        <f t="array" ref="AQ57">IFERROR(IF(INDEX('Reference Records'!$D$42:$D$87,MATCH(LEFT(D57,255),LEFT('Reference Records'!$C$42:$C$87,255),0))=0,"",INDEX('Reference Records'!$D$42:$D$87,MATCH(LEFT(D57,255),LEFT('Reference Records'!$C$42:$C$87,255),0))),"")</f>
        <v/>
      </c>
      <c r="AR57" s="203" t="str">
        <f t="array" ref="AR57">VLOOKUP(LEFT(D57,255),LEFT('Reference Records'!C$41:G283,255),4,0)</f>
        <v/>
      </c>
      <c r="AS57" s="203" t="e">
        <f>MATCH(AR57,'Reference Records'!$F$368:$F$414,0)+ROW(PopulationByCoverage)-1</f>
        <v>#N/A</v>
      </c>
      <c r="AT57" s="203" t="e">
        <f>MATCH(AR57,'Reference Records'!$F$368:$F$414,1)+ROW(PopulationByCoverage)-1</f>
        <v>#N/A</v>
      </c>
      <c r="AU57" s="258" t="str">
        <f>D57&amp;E57</f>
        <v/>
      </c>
      <c r="AV57" s="219" t="str">
        <f>IFERROR(IF(VLOOKUP(D57,'Reference Records'!$C$1:$K$439,9,0)=0,"",_xlfn.CONCAT(VLOOKUP(D57,'Reference Records'!$C$1:$K$439,9,0),";")),"")</f>
        <v/>
      </c>
      <c r="AW57" s="219" t="str">
        <f>CLEAN(IFERROR(LEFT(AV57, SEARCH(";",AV57,1)-1),""))</f>
        <v/>
      </c>
      <c r="AX57" s="219" t="str">
        <f>SUBSTITUTE(IFERROR(MID(AV57, SEARCH(";",AV57) + 1, SEARCH(";",AV57,SEARCH(";",AV57)+1) - SEARCH(";",AV57) - 1),""),CHAR(10),"")</f>
        <v/>
      </c>
      <c r="AY57" s="371" t="str">
        <f>CLEAN(IFERROR(SUBSTITUTE(RIGHT(AV57,LEN(AV57) - SEARCH(";", AV57, SEARCH(";",AV57) + 1)),";",""),""))</f>
        <v/>
      </c>
      <c r="AZ57" s="504" t="str">
        <f>IFERROR(IF(VLOOKUP(B57,'Reference Records'!$F$90:$N$124,9,FALSE)=0,"",VLOOKUP(B57,'Reference Records'!$F$90:$N$124,9,FALSE)),"")</f>
        <v/>
      </c>
      <c r="BA57" s="258">
        <f t="shared" si="25"/>
        <v>470</v>
      </c>
      <c r="BB57" s="436">
        <f>BB55+'update Helper'!$AB$2</f>
        <v>656</v>
      </c>
      <c r="BD57" s="258" t="str">
        <f ca="1">IF(INDIRECT("'update Helper'!S"&amp;BA57)=0,"",IFERROR(VLOOKUP(INDIRECT("'update Helper'!U"&amp;BA57),'Account Role'!A$1:B$11,2,0), IFERROR(VLOOKUP(INDIRECT("'update Helper'!AD"&amp;BA57),'Overview - Section A'!J$25:P$90,7,0),"")))</f>
        <v/>
      </c>
    </row>
    <row r="58" spans="1:56" s="258" customFormat="1" ht="30" customHeight="1" x14ac:dyDescent="0.35">
      <c r="A58" s="559"/>
      <c r="B58" s="555"/>
      <c r="C58" s="555"/>
      <c r="D58" s="555"/>
      <c r="E58" s="555"/>
      <c r="F58" s="209"/>
      <c r="G58" s="551"/>
      <c r="H58" s="553"/>
      <c r="I58" s="555"/>
      <c r="J58" s="561"/>
      <c r="K58" s="553"/>
      <c r="L58" s="555"/>
      <c r="M58" s="372"/>
      <c r="N58" s="557"/>
      <c r="O58" s="209" t="str">
        <f t="shared" ref="O58" ca="1" si="36">IF(A57=INDIRECT("'update Helper'!F"&amp;$BB57),IF(INDIRECT("'update Helper'!J"&amp;BB57)=0,"",INDIRECT("'update Helper'!J"&amp;BB57)),"")</f>
        <v/>
      </c>
      <c r="P58" s="551"/>
      <c r="Q58" s="553"/>
      <c r="R58" s="209"/>
      <c r="S58" s="551"/>
      <c r="T58" s="553"/>
      <c r="U58" s="209"/>
      <c r="V58" s="551"/>
      <c r="W58" s="553"/>
      <c r="X58" s="209"/>
      <c r="Y58" s="551"/>
      <c r="Z58" s="553"/>
      <c r="AA58" s="209"/>
      <c r="AB58" s="551"/>
      <c r="AC58" s="553"/>
      <c r="AD58" s="209"/>
      <c r="AE58" s="551"/>
      <c r="AF58" s="553"/>
      <c r="AG58" s="209"/>
      <c r="AH58" s="551"/>
      <c r="AI58" s="553"/>
      <c r="AJ58" s="209"/>
      <c r="AK58" s="551"/>
      <c r="AL58" s="553"/>
      <c r="AM58" s="555"/>
      <c r="AN58" s="555"/>
      <c r="AO58" s="555"/>
      <c r="AP58" s="555"/>
      <c r="AV58" s="219"/>
      <c r="AW58" s="219"/>
      <c r="AX58" s="219"/>
      <c r="AY58" s="371"/>
      <c r="AZ58" s="504"/>
      <c r="BB58" s="219"/>
    </row>
    <row r="59" spans="1:56" s="258" customFormat="1" ht="30" customHeight="1" x14ac:dyDescent="0.35">
      <c r="A59" s="558">
        <v>26</v>
      </c>
      <c r="B59" s="554"/>
      <c r="C59" s="554"/>
      <c r="D59" s="554"/>
      <c r="E59" s="554"/>
      <c r="F59" s="209"/>
      <c r="G59" s="550" t="str">
        <f ca="1">IF(OR(INDIRECT("'update Helper'!D"&amp;BA59)="",F59&lt;&gt;0,F60&lt;&gt;0),IF(IFERROR((F59/F60),"")="","",(F59/F60)),INDIRECT("'update Helper'!D"&amp;BA59)/100)</f>
        <v/>
      </c>
      <c r="H59" s="552"/>
      <c r="I59" s="554"/>
      <c r="J59" s="560" t="str">
        <f>AQ59</f>
        <v/>
      </c>
      <c r="K59" s="552"/>
      <c r="L59" s="554"/>
      <c r="M59" s="212"/>
      <c r="N59" s="556"/>
      <c r="O59" s="209" t="str">
        <f ca="1">IF(A59=INDIRECT("'update Helper'!F"&amp;$BB59),IF(INDIRECT("'update Helper'!K"&amp;BB59)="","",INDIRECT("'update Helper'!K"&amp;BB59)),"")</f>
        <v/>
      </c>
      <c r="P59" s="550" t="str">
        <f ca="1">IF(OR(INDIRECT("'update Helper'!I"&amp;BB59)="",O59&lt;&gt;0,O60&lt;&gt;0),IF(IFERROR((O59/O60),"")="","",(O59/O60)),INDIRECT("'update Helper'!I"&amp;BB59)/100)</f>
        <v/>
      </c>
      <c r="Q59" s="552"/>
      <c r="R59" s="209"/>
      <c r="S59" s="550" t="str">
        <f ca="1">IF(OR(INDIRECT("'update Helper'!I"&amp;BB59+1)="",R59&lt;&gt;0,R60&lt;&gt;0),IF(IFERROR((R59/R60),"")="","",(R59/R60)),INDIRECT("'update Helper'!I"&amp;BB59+1)/100)</f>
        <v/>
      </c>
      <c r="T59" s="552"/>
      <c r="U59" s="209"/>
      <c r="V59" s="550" t="str">
        <f ca="1">IF(OR(INDIRECT("'update Helper'!I"&amp;BB59+2)="",U59&lt;&gt;0,U60&lt;&gt;0),IF(IFERROR((U59/U60),"")="","",(U59/U60)),INDIRECT("'update Helper'!I"&amp;BB59+2)/100)</f>
        <v/>
      </c>
      <c r="W59" s="552"/>
      <c r="X59" s="209"/>
      <c r="Y59" s="550" t="str">
        <f ca="1">IF(A59=INDIRECT("'update Helper'!F"&amp;$BB59+3),IF(OR(INDIRECT("'update Helper'!I"&amp;BB59+3)="",X59&lt;&gt;0,X60&lt;&gt;0),IF(IFERROR((X59/X60),"")="","",(X59/X60)),INDIRECT("'update Helper'!I"&amp;BB59+3)/100),"")</f>
        <v/>
      </c>
      <c r="Z59" s="552"/>
      <c r="AA59" s="209"/>
      <c r="AB59" s="550" t="str">
        <f ca="1">IF(A59=INDIRECT("'update Helper'!F"&amp;$BB59+4),IF(OR(INDIRECT("'update Helper'!I"&amp;BB59+4)="",AA59&lt;&gt;0,AA60&lt;&gt;0),IF(IFERROR((AA59/AA60),"")="","",(AA59/AA60)),INDIRECT("'update Helper'!I"&amp;BB59+4)/100),"")</f>
        <v/>
      </c>
      <c r="AC59" s="552"/>
      <c r="AD59" s="209"/>
      <c r="AE59" s="550" t="str">
        <f ca="1">IF(A59=INDIRECT("'update Helper'!F"&amp;$BB59+5),IF(A59=INDIRECT("'update Helper'!F"&amp;$BB59+5),IF(OR(INDIRECT("'update Helper'!I"&amp;BB59+5)="",AD59&lt;&gt;0,AD60&lt;&gt;0),IF(IFERROR((AD59/AD60),"")="","",(AD59/AD60)),INDIRECT("'update Helper'!I"&amp;BB59+5)/100),""),"")</f>
        <v/>
      </c>
      <c r="AF59" s="552"/>
      <c r="AG59" s="209"/>
      <c r="AH59" s="550" t="str">
        <f ca="1">IF(A59=INDIRECT("'update Helper'!F"&amp;$BB59+6),IF(OR(INDIRECT("'update Helper'!I"&amp;BB59+6)="",AG59&lt;&gt;0,AG60&lt;&gt;0),IF(IFERROR((AG59/AG60),"")="","",(AG59/AG60)),INDIRECT("'update Helper'!I"&amp;BB59+6)/100),"")</f>
        <v/>
      </c>
      <c r="AI59" s="552"/>
      <c r="AJ59" s="209"/>
      <c r="AK59" s="550" t="str">
        <f ca="1">IF(A59=INDIRECT("'update Helper'!F"&amp;$BB59+6),IF(OR(INDIRECT("'update Helper'!I"&amp;BB59+7)="",AJ59&lt;&gt;0,AJ60&lt;&gt;0),IF(IFERROR((AJ59/AJ60),"")="","",(AJ59/AJ60)),INDIRECT("'update Helper'!I"&amp;BB59+7)/100),"")</f>
        <v/>
      </c>
      <c r="AL59" s="552"/>
      <c r="AM59" s="554"/>
      <c r="AN59" s="554"/>
      <c r="AO59" s="554"/>
      <c r="AP59" s="554"/>
      <c r="AQ59" s="258" t="str">
        <f t="array" ref="AQ59">IFERROR(IF(INDEX('Reference Records'!$D$42:$D$87,MATCH(LEFT(D59,255),LEFT('Reference Records'!$C$42:$C$87,255),0))=0,"",INDEX('Reference Records'!$D$42:$D$87,MATCH(LEFT(D59,255),LEFT('Reference Records'!$C$42:$C$87,255),0))),"")</f>
        <v/>
      </c>
      <c r="AR59" s="203" t="str">
        <f t="array" ref="AR59">VLOOKUP(LEFT(D59,255),LEFT('Reference Records'!C$41:G285,255),4,0)</f>
        <v/>
      </c>
      <c r="AS59" s="203" t="e">
        <f>MATCH(AR59,'Reference Records'!$F$368:$F$414,0)+ROW(PopulationByCoverage)-1</f>
        <v>#N/A</v>
      </c>
      <c r="AT59" s="203" t="e">
        <f>MATCH(AR59,'Reference Records'!$F$368:$F$414,1)+ROW(PopulationByCoverage)-1</f>
        <v>#N/A</v>
      </c>
      <c r="AU59" s="258" t="str">
        <f>D59&amp;E59</f>
        <v/>
      </c>
      <c r="AV59" s="219" t="str">
        <f>IFERROR(IF(VLOOKUP(D59,'Reference Records'!$C$1:$K$439,9,0)=0,"",_xlfn.CONCAT(VLOOKUP(D59,'Reference Records'!$C$1:$K$439,9,0),";")),"")</f>
        <v/>
      </c>
      <c r="AW59" s="219" t="str">
        <f>CLEAN(IFERROR(LEFT(AV59, SEARCH(";",AV59,1)-1),""))</f>
        <v/>
      </c>
      <c r="AX59" s="219" t="str">
        <f>SUBSTITUTE(IFERROR(MID(AV59, SEARCH(";",AV59) + 1, SEARCH(";",AV59,SEARCH(";",AV59)+1) - SEARCH(";",AV59) - 1),""),CHAR(10),"")</f>
        <v/>
      </c>
      <c r="AY59" s="371" t="str">
        <f>CLEAN(IFERROR(SUBSTITUTE(RIGHT(AV59,LEN(AV59) - SEARCH(";", AV59, SEARCH(";",AV59) + 1)),";",""),""))</f>
        <v/>
      </c>
      <c r="AZ59" s="504" t="str">
        <f>IFERROR(IF(VLOOKUP(B59,'Reference Records'!$F$90:$N$124,9,FALSE)=0,"",VLOOKUP(B59,'Reference Records'!$F$90:$N$124,9,FALSE)),"")</f>
        <v/>
      </c>
      <c r="BA59" s="258">
        <f t="shared" si="25"/>
        <v>471</v>
      </c>
      <c r="BB59" s="436">
        <f>BB57+'update Helper'!$AB$2</f>
        <v>662</v>
      </c>
      <c r="BD59" s="258" t="str">
        <f ca="1">IF(INDIRECT("'update Helper'!S"&amp;BA59)=0,"",IFERROR(VLOOKUP(INDIRECT("'update Helper'!U"&amp;BA59),'Account Role'!A$1:B$11,2,0), IFERROR(VLOOKUP(INDIRECT("'update Helper'!AD"&amp;BA59),'Overview - Section A'!J$25:P$90,7,0),"")))</f>
        <v/>
      </c>
    </row>
    <row r="60" spans="1:56" s="258" customFormat="1" ht="30" customHeight="1" x14ac:dyDescent="0.35">
      <c r="A60" s="559"/>
      <c r="B60" s="555"/>
      <c r="C60" s="555"/>
      <c r="D60" s="555"/>
      <c r="E60" s="555"/>
      <c r="F60" s="209"/>
      <c r="G60" s="551"/>
      <c r="H60" s="553"/>
      <c r="I60" s="555"/>
      <c r="J60" s="561"/>
      <c r="K60" s="553"/>
      <c r="L60" s="555"/>
      <c r="M60" s="372"/>
      <c r="N60" s="557"/>
      <c r="O60" s="209" t="str">
        <f t="shared" ref="O60" ca="1" si="37">IF(A59=INDIRECT("'update Helper'!F"&amp;$BB59),IF(INDIRECT("'update Helper'!J"&amp;BB59)=0,"",INDIRECT("'update Helper'!J"&amp;BB59)),"")</f>
        <v/>
      </c>
      <c r="P60" s="551"/>
      <c r="Q60" s="553"/>
      <c r="R60" s="209"/>
      <c r="S60" s="551"/>
      <c r="T60" s="553"/>
      <c r="U60" s="209"/>
      <c r="V60" s="551"/>
      <c r="W60" s="553"/>
      <c r="X60" s="209"/>
      <c r="Y60" s="551"/>
      <c r="Z60" s="553"/>
      <c r="AA60" s="209"/>
      <c r="AB60" s="551"/>
      <c r="AC60" s="553"/>
      <c r="AD60" s="209"/>
      <c r="AE60" s="551"/>
      <c r="AF60" s="553"/>
      <c r="AG60" s="209"/>
      <c r="AH60" s="551"/>
      <c r="AI60" s="553"/>
      <c r="AJ60" s="209"/>
      <c r="AK60" s="551"/>
      <c r="AL60" s="553"/>
      <c r="AM60" s="555"/>
      <c r="AN60" s="555"/>
      <c r="AO60" s="555"/>
      <c r="AP60" s="555"/>
      <c r="AV60" s="219"/>
      <c r="AW60" s="219"/>
      <c r="AX60" s="219"/>
      <c r="AY60" s="371"/>
      <c r="AZ60" s="504"/>
      <c r="BB60" s="219"/>
    </row>
    <row r="61" spans="1:56" s="258" customFormat="1" ht="30" customHeight="1" x14ac:dyDescent="0.35">
      <c r="A61" s="558">
        <v>27</v>
      </c>
      <c r="B61" s="554"/>
      <c r="C61" s="554"/>
      <c r="D61" s="554"/>
      <c r="E61" s="554"/>
      <c r="F61" s="209"/>
      <c r="G61" s="550" t="str">
        <f ca="1">IF(OR(INDIRECT("'update Helper'!D"&amp;BA61)="",F61&lt;&gt;0,F62&lt;&gt;0),IF(IFERROR((F61/F62),"")="","",(F61/F62)),INDIRECT("'update Helper'!D"&amp;BA61)/100)</f>
        <v/>
      </c>
      <c r="H61" s="552"/>
      <c r="I61" s="554"/>
      <c r="J61" s="560" t="str">
        <f>AQ61</f>
        <v/>
      </c>
      <c r="K61" s="552"/>
      <c r="L61" s="554"/>
      <c r="M61" s="212"/>
      <c r="N61" s="556"/>
      <c r="O61" s="209" t="str">
        <f ca="1">IF(A61=INDIRECT("'update Helper'!F"&amp;$BB61),IF(INDIRECT("'update Helper'!K"&amp;BB61)="","",INDIRECT("'update Helper'!K"&amp;BB61)),"")</f>
        <v/>
      </c>
      <c r="P61" s="550" t="str">
        <f ca="1">IF(OR(INDIRECT("'update Helper'!I"&amp;BB61)="",O61&lt;&gt;0,O62&lt;&gt;0),IF(IFERROR((O61/O62),"")="","",(O61/O62)),INDIRECT("'update Helper'!I"&amp;BB61)/100)</f>
        <v/>
      </c>
      <c r="Q61" s="552"/>
      <c r="R61" s="209"/>
      <c r="S61" s="550" t="str">
        <f ca="1">IF(OR(INDIRECT("'update Helper'!I"&amp;BB61+1)="",R61&lt;&gt;0,R62&lt;&gt;0),IF(IFERROR((R61/R62),"")="","",(R61/R62)),INDIRECT("'update Helper'!I"&amp;BB61+1)/100)</f>
        <v/>
      </c>
      <c r="T61" s="552"/>
      <c r="U61" s="209"/>
      <c r="V61" s="550" t="str">
        <f ca="1">IF(OR(INDIRECT("'update Helper'!I"&amp;BB61+2)="",U61&lt;&gt;0,U62&lt;&gt;0),IF(IFERROR((U61/U62),"")="","",(U61/U62)),INDIRECT("'update Helper'!I"&amp;BB61+2)/100)</f>
        <v/>
      </c>
      <c r="W61" s="552"/>
      <c r="X61" s="209"/>
      <c r="Y61" s="550" t="str">
        <f ca="1">IF(A61=INDIRECT("'update Helper'!F"&amp;$BB61+3),IF(OR(INDIRECT("'update Helper'!I"&amp;BB61+3)="",X61&lt;&gt;0,X62&lt;&gt;0),IF(IFERROR((X61/X62),"")="","",(X61/X62)),INDIRECT("'update Helper'!I"&amp;BB61+3)/100),"")</f>
        <v/>
      </c>
      <c r="Z61" s="552"/>
      <c r="AA61" s="209"/>
      <c r="AB61" s="550" t="str">
        <f ca="1">IF(A61=INDIRECT("'update Helper'!F"&amp;$BB61+4),IF(OR(INDIRECT("'update Helper'!I"&amp;BB61+4)="",AA61&lt;&gt;0,AA62&lt;&gt;0),IF(IFERROR((AA61/AA62),"")="","",(AA61/AA62)),INDIRECT("'update Helper'!I"&amp;BB61+4)/100),"")</f>
        <v/>
      </c>
      <c r="AC61" s="552"/>
      <c r="AD61" s="209"/>
      <c r="AE61" s="550" t="str">
        <f ca="1">IF(A61=INDIRECT("'update Helper'!F"&amp;$BB61+5),IF(A61=INDIRECT("'update Helper'!F"&amp;$BB61+5),IF(OR(INDIRECT("'update Helper'!I"&amp;BB61+5)="",AD61&lt;&gt;0,AD62&lt;&gt;0),IF(IFERROR((AD61/AD62),"")="","",(AD61/AD62)),INDIRECT("'update Helper'!I"&amp;BB61+5)/100),""),"")</f>
        <v/>
      </c>
      <c r="AF61" s="552"/>
      <c r="AG61" s="209"/>
      <c r="AH61" s="550" t="str">
        <f ca="1">IF(A61=INDIRECT("'update Helper'!F"&amp;$BB61+6),IF(OR(INDIRECT("'update Helper'!I"&amp;BB61+6)="",AG61&lt;&gt;0,AG62&lt;&gt;0),IF(IFERROR((AG61/AG62),"")="","",(AG61/AG62)),INDIRECT("'update Helper'!I"&amp;BB61+6)/100),"")</f>
        <v/>
      </c>
      <c r="AI61" s="552"/>
      <c r="AJ61" s="209"/>
      <c r="AK61" s="550" t="str">
        <f ca="1">IF(A61=INDIRECT("'update Helper'!F"&amp;$BB61+6),IF(OR(INDIRECT("'update Helper'!I"&amp;BB61+7)="",AJ61&lt;&gt;0,AJ62&lt;&gt;0),IF(IFERROR((AJ61/AJ62),"")="","",(AJ61/AJ62)),INDIRECT("'update Helper'!I"&amp;BB61+7)/100),"")</f>
        <v/>
      </c>
      <c r="AL61" s="552"/>
      <c r="AM61" s="554"/>
      <c r="AN61" s="554"/>
      <c r="AO61" s="554"/>
      <c r="AP61" s="554"/>
      <c r="AQ61" s="258" t="str">
        <f t="array" ref="AQ61">IFERROR(IF(INDEX('Reference Records'!$D$42:$D$87,MATCH(LEFT(D61,255),LEFT('Reference Records'!$C$42:$C$87,255),0))=0,"",INDEX('Reference Records'!$D$42:$D$87,MATCH(LEFT(D61,255),LEFT('Reference Records'!$C$42:$C$87,255),0))),"")</f>
        <v/>
      </c>
      <c r="AR61" s="203" t="str">
        <f t="array" ref="AR61">VLOOKUP(LEFT(D61,255),LEFT('Reference Records'!C$41:G365,255),4,0)</f>
        <v/>
      </c>
      <c r="AS61" s="203" t="e">
        <f>MATCH(AR61,'Reference Records'!$F$368:$F$414,0)+ROW(PopulationByCoverage)-1</f>
        <v>#N/A</v>
      </c>
      <c r="AT61" s="203" t="e">
        <f>MATCH(AR61,'Reference Records'!$F$368:$F$414,1)+ROW(PopulationByCoverage)-1</f>
        <v>#N/A</v>
      </c>
      <c r="AU61" s="258" t="str">
        <f>D61&amp;E61</f>
        <v/>
      </c>
      <c r="AV61" s="219" t="str">
        <f>IFERROR(IF(VLOOKUP(D61,'Reference Records'!$C$1:$K$439,9,0)=0,"",_xlfn.CONCAT(VLOOKUP(D61,'Reference Records'!$C$1:$K$439,9,0),";")),"")</f>
        <v/>
      </c>
      <c r="AW61" s="219" t="str">
        <f>CLEAN(IFERROR(LEFT(AV61, SEARCH(";",AV61,1)-1),""))</f>
        <v/>
      </c>
      <c r="AX61" s="219" t="str">
        <f>SUBSTITUTE(IFERROR(MID(AV61, SEARCH(";",AV61) + 1, SEARCH(";",AV61,SEARCH(";",AV61)+1) - SEARCH(";",AV61) - 1),""),CHAR(10),"")</f>
        <v/>
      </c>
      <c r="AY61" s="371" t="str">
        <f>CLEAN(IFERROR(SUBSTITUTE(RIGHT(AV61,LEN(AV61) - SEARCH(";", AV61, SEARCH(";",AV61) + 1)),";",""),""))</f>
        <v/>
      </c>
      <c r="AZ61" s="504" t="str">
        <f>IFERROR(IF(VLOOKUP(B61,'Reference Records'!$F$90:$N$124,9,FALSE)=0,"",VLOOKUP(B61,'Reference Records'!$F$90:$N$124,9,FALSE)),"")</f>
        <v/>
      </c>
      <c r="BA61" s="258">
        <f t="shared" si="25"/>
        <v>472</v>
      </c>
      <c r="BB61" s="436">
        <f>BB59+'update Helper'!$AB$2</f>
        <v>668</v>
      </c>
      <c r="BD61" s="258" t="str">
        <f ca="1">IF(INDIRECT("'update Helper'!S"&amp;BA61)=0,"",IFERROR(VLOOKUP(INDIRECT("'update Helper'!U"&amp;BA61),'Account Role'!A$1:B$11,2,0), IFERROR(VLOOKUP(INDIRECT("'update Helper'!AD"&amp;BA61),'Overview - Section A'!J$25:P$90,7,0),"")))</f>
        <v/>
      </c>
    </row>
    <row r="62" spans="1:56" s="258" customFormat="1" ht="30" customHeight="1" x14ac:dyDescent="0.35">
      <c r="A62" s="559"/>
      <c r="B62" s="555"/>
      <c r="C62" s="555"/>
      <c r="D62" s="555"/>
      <c r="E62" s="555"/>
      <c r="F62" s="209"/>
      <c r="G62" s="551"/>
      <c r="H62" s="553"/>
      <c r="I62" s="555"/>
      <c r="J62" s="561"/>
      <c r="K62" s="553"/>
      <c r="L62" s="555"/>
      <c r="M62" s="372"/>
      <c r="N62" s="557"/>
      <c r="O62" s="209" t="str">
        <f t="shared" ref="O62" ca="1" si="38">IF(A61=INDIRECT("'update Helper'!F"&amp;$BB61),IF(INDIRECT("'update Helper'!J"&amp;BB61)=0,"",INDIRECT("'update Helper'!J"&amp;BB61)),"")</f>
        <v/>
      </c>
      <c r="P62" s="551"/>
      <c r="Q62" s="553"/>
      <c r="R62" s="209"/>
      <c r="S62" s="551"/>
      <c r="T62" s="553"/>
      <c r="U62" s="209"/>
      <c r="V62" s="551"/>
      <c r="W62" s="553"/>
      <c r="X62" s="209"/>
      <c r="Y62" s="551"/>
      <c r="Z62" s="553"/>
      <c r="AA62" s="209"/>
      <c r="AB62" s="551"/>
      <c r="AC62" s="553"/>
      <c r="AD62" s="209"/>
      <c r="AE62" s="551"/>
      <c r="AF62" s="553"/>
      <c r="AG62" s="209"/>
      <c r="AH62" s="551"/>
      <c r="AI62" s="553"/>
      <c r="AJ62" s="209"/>
      <c r="AK62" s="551"/>
      <c r="AL62" s="553"/>
      <c r="AM62" s="555"/>
      <c r="AN62" s="555"/>
      <c r="AO62" s="555"/>
      <c r="AP62" s="555"/>
      <c r="AV62" s="219"/>
      <c r="AW62" s="219"/>
      <c r="AX62" s="219"/>
      <c r="AY62" s="371"/>
      <c r="AZ62" s="504"/>
      <c r="BB62" s="219"/>
    </row>
    <row r="63" spans="1:56" s="258" customFormat="1" ht="30" customHeight="1" x14ac:dyDescent="0.35">
      <c r="A63" s="558">
        <v>28</v>
      </c>
      <c r="B63" s="554"/>
      <c r="C63" s="554"/>
      <c r="D63" s="554"/>
      <c r="E63" s="554"/>
      <c r="F63" s="209"/>
      <c r="G63" s="550" t="str">
        <f ca="1">IF(OR(INDIRECT("'update Helper'!D"&amp;BA63)="",F63&lt;&gt;0,F64&lt;&gt;0),IF(IFERROR((F63/F64),"")="","",(F63/F64)),INDIRECT("'update Helper'!D"&amp;BA63)/100)</f>
        <v/>
      </c>
      <c r="H63" s="552"/>
      <c r="I63" s="554"/>
      <c r="J63" s="560" t="str">
        <f>AQ63</f>
        <v/>
      </c>
      <c r="K63" s="552"/>
      <c r="L63" s="554"/>
      <c r="M63" s="212"/>
      <c r="N63" s="556"/>
      <c r="O63" s="209" t="str">
        <f ca="1">IF(A63=INDIRECT("'update Helper'!F"&amp;$BB63),IF(INDIRECT("'update Helper'!K"&amp;BB63)="","",INDIRECT("'update Helper'!K"&amp;BB63)),"")</f>
        <v/>
      </c>
      <c r="P63" s="550" t="str">
        <f ca="1">IF(OR(INDIRECT("'update Helper'!I"&amp;BB63)="",O63&lt;&gt;0,O64&lt;&gt;0),IF(IFERROR((O63/O64),"")="","",(O63/O64)),INDIRECT("'update Helper'!I"&amp;BB63)/100)</f>
        <v/>
      </c>
      <c r="Q63" s="552"/>
      <c r="R63" s="209"/>
      <c r="S63" s="550" t="str">
        <f ca="1">IF(OR(INDIRECT("'update Helper'!I"&amp;BB63+1)="",R63&lt;&gt;0,R64&lt;&gt;0),IF(IFERROR((R63/R64),"")="","",(R63/R64)),INDIRECT("'update Helper'!I"&amp;BB63+1)/100)</f>
        <v/>
      </c>
      <c r="T63" s="552"/>
      <c r="U63" s="209"/>
      <c r="V63" s="550" t="str">
        <f ca="1">IF(OR(INDIRECT("'update Helper'!I"&amp;BB63+2)="",U63&lt;&gt;0,U64&lt;&gt;0),IF(IFERROR((U63/U64),"")="","",(U63/U64)),INDIRECT("'update Helper'!I"&amp;BB63+2)/100)</f>
        <v/>
      </c>
      <c r="W63" s="552"/>
      <c r="X63" s="209"/>
      <c r="Y63" s="550" t="str">
        <f ca="1">IF(A63=INDIRECT("'update Helper'!F"&amp;$BB63+3),IF(OR(INDIRECT("'update Helper'!I"&amp;BB63+3)="",X63&lt;&gt;0,X64&lt;&gt;0),IF(IFERROR((X63/X64),"")="","",(X63/X64)),INDIRECT("'update Helper'!I"&amp;BB63+3)/100),"")</f>
        <v/>
      </c>
      <c r="Z63" s="552"/>
      <c r="AA63" s="209"/>
      <c r="AB63" s="550" t="str">
        <f ca="1">IF(A63=INDIRECT("'update Helper'!F"&amp;$BB63+4),IF(OR(INDIRECT("'update Helper'!I"&amp;BB63+4)="",AA63&lt;&gt;0,AA64&lt;&gt;0),IF(IFERROR((AA63/AA64),"")="","",(AA63/AA64)),INDIRECT("'update Helper'!I"&amp;BB63+4)/100),"")</f>
        <v/>
      </c>
      <c r="AC63" s="552"/>
      <c r="AD63" s="209"/>
      <c r="AE63" s="550" t="str">
        <f ca="1">IF(A63=INDIRECT("'update Helper'!F"&amp;$BB63+5),IF(A63=INDIRECT("'update Helper'!F"&amp;$BB63+5),IF(OR(INDIRECT("'update Helper'!I"&amp;BB63+5)="",AD63&lt;&gt;0,AD64&lt;&gt;0),IF(IFERROR((AD63/AD64),"")="","",(AD63/AD64)),INDIRECT("'update Helper'!I"&amp;BB63+5)/100),""),"")</f>
        <v/>
      </c>
      <c r="AF63" s="552"/>
      <c r="AG63" s="209"/>
      <c r="AH63" s="550" t="str">
        <f ca="1">IF(A63=INDIRECT("'update Helper'!F"&amp;$BB63+6),IF(OR(INDIRECT("'update Helper'!I"&amp;BB63+6)="",AG63&lt;&gt;0,AG64&lt;&gt;0),IF(IFERROR((AG63/AG64),"")="","",(AG63/AG64)),INDIRECT("'update Helper'!I"&amp;BB63+6)/100),"")</f>
        <v/>
      </c>
      <c r="AI63" s="552"/>
      <c r="AJ63" s="209"/>
      <c r="AK63" s="550" t="str">
        <f ca="1">IF(A63=INDIRECT("'update Helper'!F"&amp;$BB63+6),IF(OR(INDIRECT("'update Helper'!I"&amp;BB63+7)="",AJ63&lt;&gt;0,AJ64&lt;&gt;0),IF(IFERROR((AJ63/AJ64),"")="","",(AJ63/AJ64)),INDIRECT("'update Helper'!I"&amp;BB63+7)/100),"")</f>
        <v/>
      </c>
      <c r="AL63" s="552"/>
      <c r="AM63" s="554"/>
      <c r="AN63" s="554"/>
      <c r="AO63" s="554"/>
      <c r="AP63" s="554"/>
      <c r="AQ63" s="258" t="str">
        <f t="array" ref="AQ63">IFERROR(IF(INDEX('Reference Records'!$D$42:$D$87,MATCH(LEFT(D63,255),LEFT('Reference Records'!$C$42:$C$87,255),0))=0,"",INDEX('Reference Records'!$D$42:$D$87,MATCH(LEFT(D63,255),LEFT('Reference Records'!$C$42:$C$87,255),0))),"")</f>
        <v/>
      </c>
      <c r="AR63" s="203" t="str">
        <f t="array" ref="AR63">VLOOKUP(LEFT(D63,255),LEFT('Reference Records'!C$41:G367,255),4,0)</f>
        <v/>
      </c>
      <c r="AS63" s="203" t="e">
        <f>MATCH(AR63,'Reference Records'!$F$368:$F$414,0)+ROW(PopulationByCoverage)-1</f>
        <v>#N/A</v>
      </c>
      <c r="AT63" s="203" t="e">
        <f>MATCH(AR63,'Reference Records'!$F$368:$F$414,1)+ROW(PopulationByCoverage)-1</f>
        <v>#N/A</v>
      </c>
      <c r="AU63" s="258" t="str">
        <f>D63&amp;E63</f>
        <v/>
      </c>
      <c r="AV63" s="219" t="str">
        <f>IFERROR(IF(VLOOKUP(D63,'Reference Records'!$C$1:$K$439,9,0)=0,"",_xlfn.CONCAT(VLOOKUP(D63,'Reference Records'!$C$1:$K$439,9,0),";")),"")</f>
        <v/>
      </c>
      <c r="AW63" s="219" t="str">
        <f>CLEAN(IFERROR(LEFT(AV63, SEARCH(";",AV63,1)-1),""))</f>
        <v/>
      </c>
      <c r="AX63" s="219" t="str">
        <f>SUBSTITUTE(IFERROR(MID(AV63, SEARCH(";",AV63) + 1, SEARCH(";",AV63,SEARCH(";",AV63)+1) - SEARCH(";",AV63) - 1),""),CHAR(10),"")</f>
        <v/>
      </c>
      <c r="AY63" s="371" t="str">
        <f>CLEAN(IFERROR(SUBSTITUTE(RIGHT(AV63,LEN(AV63) - SEARCH(";", AV63, SEARCH(";",AV63) + 1)),";",""),""))</f>
        <v/>
      </c>
      <c r="AZ63" s="504" t="str">
        <f>IFERROR(IF(VLOOKUP(B63,'Reference Records'!$F$90:$N$124,9,FALSE)=0,"",VLOOKUP(B63,'Reference Records'!$F$90:$N$124,9,FALSE)),"")</f>
        <v/>
      </c>
      <c r="BA63" s="258">
        <f t="shared" si="25"/>
        <v>473</v>
      </c>
      <c r="BB63" s="436">
        <f>BB61+'update Helper'!$AB$2</f>
        <v>674</v>
      </c>
      <c r="BD63" s="258" t="str">
        <f ca="1">IF(INDIRECT("'update Helper'!S"&amp;BA63)=0,"",IFERROR(VLOOKUP(INDIRECT("'update Helper'!U"&amp;BA63),'Account Role'!A$1:B$11,2,0), IFERROR(VLOOKUP(INDIRECT("'update Helper'!AD"&amp;BA63),'Overview - Section A'!J$25:P$90,7,0),"")))</f>
        <v/>
      </c>
    </row>
    <row r="64" spans="1:56" s="258" customFormat="1" ht="30" customHeight="1" x14ac:dyDescent="0.35">
      <c r="A64" s="559"/>
      <c r="B64" s="555"/>
      <c r="C64" s="555"/>
      <c r="D64" s="555"/>
      <c r="E64" s="555"/>
      <c r="F64" s="209"/>
      <c r="G64" s="551"/>
      <c r="H64" s="553"/>
      <c r="I64" s="555"/>
      <c r="J64" s="561"/>
      <c r="K64" s="553"/>
      <c r="L64" s="555"/>
      <c r="M64" s="372"/>
      <c r="N64" s="557"/>
      <c r="O64" s="209" t="str">
        <f t="shared" ref="O64" ca="1" si="39">IF(A63=INDIRECT("'update Helper'!F"&amp;$BB63),IF(INDIRECT("'update Helper'!J"&amp;BB63)=0,"",INDIRECT("'update Helper'!J"&amp;BB63)),"")</f>
        <v/>
      </c>
      <c r="P64" s="551"/>
      <c r="Q64" s="553"/>
      <c r="R64" s="209"/>
      <c r="S64" s="551"/>
      <c r="T64" s="553"/>
      <c r="U64" s="209"/>
      <c r="V64" s="551"/>
      <c r="W64" s="553"/>
      <c r="X64" s="209"/>
      <c r="Y64" s="551"/>
      <c r="Z64" s="553"/>
      <c r="AA64" s="209"/>
      <c r="AB64" s="551"/>
      <c r="AC64" s="553"/>
      <c r="AD64" s="209"/>
      <c r="AE64" s="551"/>
      <c r="AF64" s="553"/>
      <c r="AG64" s="209"/>
      <c r="AH64" s="551"/>
      <c r="AI64" s="553"/>
      <c r="AJ64" s="209"/>
      <c r="AK64" s="551"/>
      <c r="AL64" s="553"/>
      <c r="AM64" s="555"/>
      <c r="AN64" s="555"/>
      <c r="AO64" s="555"/>
      <c r="AP64" s="555"/>
      <c r="AV64" s="219"/>
      <c r="AW64" s="219"/>
      <c r="AX64" s="219"/>
      <c r="AY64" s="371"/>
      <c r="AZ64" s="504"/>
      <c r="BB64" s="219"/>
    </row>
    <row r="65" spans="1:57" s="258" customFormat="1" ht="30" customHeight="1" x14ac:dyDescent="0.35">
      <c r="A65" s="558">
        <v>29</v>
      </c>
      <c r="B65" s="554"/>
      <c r="C65" s="554"/>
      <c r="D65" s="554"/>
      <c r="E65" s="554"/>
      <c r="F65" s="209"/>
      <c r="G65" s="550" t="str">
        <f ca="1">IF(OR(INDIRECT("'update Helper'!D"&amp;BA65)="",F65&lt;&gt;0,F66&lt;&gt;0),IF(IFERROR((F65/F66),"")="","",(F65/F66)),INDIRECT("'update Helper'!D"&amp;BA65)/100)</f>
        <v/>
      </c>
      <c r="H65" s="552"/>
      <c r="I65" s="554"/>
      <c r="J65" s="560" t="str">
        <f>AQ65</f>
        <v/>
      </c>
      <c r="K65" s="552"/>
      <c r="L65" s="554"/>
      <c r="M65" s="212"/>
      <c r="N65" s="556"/>
      <c r="O65" s="209" t="str">
        <f ca="1">IF(A65=INDIRECT("'update Helper'!F"&amp;$BB65),IF(INDIRECT("'update Helper'!K"&amp;BB65)="","",INDIRECT("'update Helper'!K"&amp;BB65)),"")</f>
        <v/>
      </c>
      <c r="P65" s="550" t="str">
        <f ca="1">IF(OR(INDIRECT("'update Helper'!I"&amp;BB65)="",O65&lt;&gt;0,O66&lt;&gt;0),IF(IFERROR((O65/O66),"")="","",(O65/O66)),INDIRECT("'update Helper'!I"&amp;BB65)/100)</f>
        <v/>
      </c>
      <c r="Q65" s="552"/>
      <c r="R65" s="209"/>
      <c r="S65" s="550" t="str">
        <f ca="1">IF(OR(INDIRECT("'update Helper'!I"&amp;BB65+1)="",R65&lt;&gt;0,R66&lt;&gt;0),IF(IFERROR((R65/R66),"")="","",(R65/R66)),INDIRECT("'update Helper'!I"&amp;BB65+1)/100)</f>
        <v/>
      </c>
      <c r="T65" s="552"/>
      <c r="U65" s="209"/>
      <c r="V65" s="550" t="str">
        <f ca="1">IF(OR(INDIRECT("'update Helper'!I"&amp;BB65+2)="",U65&lt;&gt;0,U66&lt;&gt;0),IF(IFERROR((U65/U66),"")="","",(U65/U66)),INDIRECT("'update Helper'!I"&amp;BB65+2)/100)</f>
        <v/>
      </c>
      <c r="W65" s="552"/>
      <c r="X65" s="209"/>
      <c r="Y65" s="550" t="str">
        <f ca="1">IF(A65=INDIRECT("'update Helper'!F"&amp;$BB65+3),IF(OR(INDIRECT("'update Helper'!I"&amp;BB65+3)="",X65&lt;&gt;0,X66&lt;&gt;0),IF(IFERROR((X65/X66),"")="","",(X65/X66)),INDIRECT("'update Helper'!I"&amp;BB65+3)/100),"")</f>
        <v/>
      </c>
      <c r="Z65" s="552"/>
      <c r="AA65" s="209"/>
      <c r="AB65" s="550" t="str">
        <f ca="1">IF(A65=INDIRECT("'update Helper'!F"&amp;$BB65+4),IF(OR(INDIRECT("'update Helper'!I"&amp;BB65+4)="",AA65&lt;&gt;0,AA66&lt;&gt;0),IF(IFERROR((AA65/AA66),"")="","",(AA65/AA66)),INDIRECT("'update Helper'!I"&amp;BB65+4)/100),"")</f>
        <v/>
      </c>
      <c r="AC65" s="552"/>
      <c r="AD65" s="209"/>
      <c r="AE65" s="550" t="str">
        <f ca="1">IF(A65=INDIRECT("'update Helper'!F"&amp;$BB65+5),IF(A65=INDIRECT("'update Helper'!F"&amp;$BB65+5),IF(OR(INDIRECT("'update Helper'!I"&amp;BB65+5)="",AD65&lt;&gt;0,AD66&lt;&gt;0),IF(IFERROR((AD65/AD66),"")="","",(AD65/AD66)),INDIRECT("'update Helper'!I"&amp;BB65+5)/100),""),"")</f>
        <v/>
      </c>
      <c r="AF65" s="552"/>
      <c r="AG65" s="209"/>
      <c r="AH65" s="550" t="str">
        <f ca="1">IF(A65=INDIRECT("'update Helper'!F"&amp;$BB65+6),IF(OR(INDIRECT("'update Helper'!I"&amp;BB65+6)="",AG65&lt;&gt;0,AG66&lt;&gt;0),IF(IFERROR((AG65/AG66),"")="","",(AG65/AG66)),INDIRECT("'update Helper'!I"&amp;BB65+6)/100),"")</f>
        <v/>
      </c>
      <c r="AI65" s="552"/>
      <c r="AJ65" s="209"/>
      <c r="AK65" s="550" t="str">
        <f ca="1">IF(A65=INDIRECT("'update Helper'!F"&amp;$BB65+6),IF(OR(INDIRECT("'update Helper'!I"&amp;BB65+7)="",AJ65&lt;&gt;0,AJ66&lt;&gt;0),IF(IFERROR((AJ65/AJ66),"")="","",(AJ65/AJ66)),INDIRECT("'update Helper'!I"&amp;BB65+7)/100),"")</f>
        <v/>
      </c>
      <c r="AL65" s="552"/>
      <c r="AM65" s="554"/>
      <c r="AN65" s="554"/>
      <c r="AO65" s="554"/>
      <c r="AP65" s="554"/>
      <c r="AQ65" s="258" t="str">
        <f t="array" ref="AQ65">IFERROR(IF(INDEX('Reference Records'!$D$42:$D$87,MATCH(LEFT(D65,255),LEFT('Reference Records'!$C$42:$C$87,255),0))=0,"",INDEX('Reference Records'!$D$42:$D$87,MATCH(LEFT(D65,255),LEFT('Reference Records'!$C$42:$C$87,255),0))),"")</f>
        <v/>
      </c>
      <c r="AR65" s="203" t="str">
        <f t="array" ref="AR65">VLOOKUP(LEFT(D65,255),LEFT('Reference Records'!C$41:G369,255),4,0)</f>
        <v/>
      </c>
      <c r="AS65" s="203" t="e">
        <f>MATCH(AR65,'Reference Records'!$F$368:$F$414,0)+ROW(PopulationByCoverage)-1</f>
        <v>#N/A</v>
      </c>
      <c r="AT65" s="203" t="e">
        <f>MATCH(AR65,'Reference Records'!$F$368:$F$414,1)+ROW(PopulationByCoverage)-1</f>
        <v>#N/A</v>
      </c>
      <c r="AU65" s="258" t="str">
        <f>D65&amp;E65</f>
        <v/>
      </c>
      <c r="AV65" s="219" t="str">
        <f>IFERROR(IF(VLOOKUP(D65,'Reference Records'!$C$1:$K$439,9,0)=0,"",_xlfn.CONCAT(VLOOKUP(D65,'Reference Records'!$C$1:$K$439,9,0),";")),"")</f>
        <v/>
      </c>
      <c r="AW65" s="219" t="str">
        <f>CLEAN(IFERROR(LEFT(AV65, SEARCH(";",AV65,1)-1),""))</f>
        <v/>
      </c>
      <c r="AX65" s="219" t="str">
        <f>SUBSTITUTE(IFERROR(MID(AV65, SEARCH(";",AV65) + 1, SEARCH(";",AV65,SEARCH(";",AV65)+1) - SEARCH(";",AV65) - 1),""),CHAR(10),"")</f>
        <v/>
      </c>
      <c r="AY65" s="371" t="str">
        <f>CLEAN(IFERROR(SUBSTITUTE(RIGHT(AV65,LEN(AV65) - SEARCH(";", AV65, SEARCH(";",AV65) + 1)),";",""),""))</f>
        <v/>
      </c>
      <c r="AZ65" s="504" t="str">
        <f>IFERROR(IF(VLOOKUP(B65,'Reference Records'!$F$90:$N$124,9,FALSE)=0,"",VLOOKUP(B65,'Reference Records'!$F$90:$N$124,9,FALSE)),"")</f>
        <v/>
      </c>
      <c r="BA65" s="258">
        <f t="shared" si="25"/>
        <v>474</v>
      </c>
      <c r="BB65" s="436">
        <f>BB63+'update Helper'!$AB$2</f>
        <v>680</v>
      </c>
      <c r="BD65" s="258" t="str">
        <f ca="1">IF(INDIRECT("'update Helper'!S"&amp;BA65)=0,"",IFERROR(VLOOKUP(INDIRECT("'update Helper'!U"&amp;BA65),'Account Role'!A$1:B$11,2,0), IFERROR(VLOOKUP(INDIRECT("'update Helper'!AD"&amp;BA65),'Overview - Section A'!J$25:P$90,7,0),"")))</f>
        <v/>
      </c>
    </row>
    <row r="66" spans="1:57" s="258" customFormat="1" ht="30" customHeight="1" x14ac:dyDescent="0.35">
      <c r="A66" s="559"/>
      <c r="B66" s="555"/>
      <c r="C66" s="555"/>
      <c r="D66" s="555"/>
      <c r="E66" s="555"/>
      <c r="F66" s="209"/>
      <c r="G66" s="551"/>
      <c r="H66" s="553"/>
      <c r="I66" s="555"/>
      <c r="J66" s="561"/>
      <c r="K66" s="553"/>
      <c r="L66" s="555"/>
      <c r="M66" s="372"/>
      <c r="N66" s="557"/>
      <c r="O66" s="209" t="str">
        <f t="shared" ref="O66" ca="1" si="40">IF(A65=INDIRECT("'update Helper'!F"&amp;$BB65),IF(INDIRECT("'update Helper'!J"&amp;BB65)=0,"",INDIRECT("'update Helper'!J"&amp;BB65)),"")</f>
        <v/>
      </c>
      <c r="P66" s="551"/>
      <c r="Q66" s="553"/>
      <c r="R66" s="209"/>
      <c r="S66" s="551"/>
      <c r="T66" s="553"/>
      <c r="U66" s="209"/>
      <c r="V66" s="551"/>
      <c r="W66" s="553"/>
      <c r="X66" s="209"/>
      <c r="Y66" s="551"/>
      <c r="Z66" s="553"/>
      <c r="AA66" s="209"/>
      <c r="AB66" s="551"/>
      <c r="AC66" s="553"/>
      <c r="AD66" s="209"/>
      <c r="AE66" s="551"/>
      <c r="AF66" s="553"/>
      <c r="AG66" s="209"/>
      <c r="AH66" s="551"/>
      <c r="AI66" s="553"/>
      <c r="AJ66" s="209"/>
      <c r="AK66" s="551"/>
      <c r="AL66" s="553"/>
      <c r="AM66" s="555"/>
      <c r="AN66" s="555"/>
      <c r="AO66" s="555"/>
      <c r="AP66" s="555"/>
      <c r="AV66" s="219"/>
      <c r="AW66" s="219"/>
      <c r="AX66" s="219"/>
      <c r="AY66" s="371"/>
      <c r="AZ66" s="504"/>
      <c r="BB66" s="219"/>
    </row>
    <row r="67" spans="1:57" ht="30" customHeight="1" x14ac:dyDescent="0.35">
      <c r="A67" s="558">
        <v>30</v>
      </c>
      <c r="B67" s="554" t="str">
        <f t="shared" ref="B67" ca="1" si="41">IF(INDIRECT("'update Helper'!AB"&amp;BA67)=0,"",INDIRECT("'update Helper'!AB"&amp;BA67))</f>
        <v/>
      </c>
      <c r="C67" s="554" t="str">
        <f ca="1">IFERROR(INDEX('Reference Records'!C$367:C472,MATCH(INDIRECT("'update Helper'!M"&amp;BA67),'Reference Records'!E$367:E472,0)),"")</f>
        <v/>
      </c>
      <c r="D67" s="554" t="str">
        <f t="shared" ref="D67" ca="1" si="42">IF(INDIRECT("'update Helper'!X"&amp;BA67)=0,"",INDIRECT("'update Helper'!X"&amp;BA67))</f>
        <v/>
      </c>
      <c r="E67" s="554" t="str">
        <f t="shared" ref="E67" ca="1" si="43">IF(INDIRECT("'update Helper'!T"&amp;BA67)=0,"",INDIRECT("'update Helper'!T"&amp;BA67))</f>
        <v/>
      </c>
      <c r="F67" s="209" t="str">
        <f ca="1">IF(INDIRECT("'update Helper'!F"&amp;BA67)="","",INDIRECT("'update Helper'!F"&amp;BA67))</f>
        <v/>
      </c>
      <c r="G67" s="550" t="str">
        <f ca="1">IF(OR(INDIRECT("'update Helper'!D"&amp;BA67)="",F67&lt;&gt;0,F68&lt;&gt;0),IF(IFERROR((F67/F68),"")="","",(F67/F68)),INDIRECT("'update Helper'!D"&amp;BA67)/100)</f>
        <v/>
      </c>
      <c r="H67" s="552" t="str">
        <f t="shared" ref="H67" ca="1" si="44">IF(INDIRECT("'update Helper'!L"&amp;BA67)=0,"",INDIRECT("'update Helper'!L"&amp;BA67))</f>
        <v/>
      </c>
      <c r="I67" s="554" t="str">
        <f t="shared" ref="I67" ca="1" si="45">IF(INDIRECT("'update Helper'!U"&amp;BA67)=0,"",INDIRECT("'update Helper'!U"&amp;BA67))</f>
        <v/>
      </c>
      <c r="J67" s="560" t="str">
        <f ca="1">AQ67</f>
        <v/>
      </c>
      <c r="K67" s="552" t="str">
        <f t="shared" ref="K67" ca="1" si="46">IF(OR(INDIRECT("'update Helper'!A"&amp;BA67)=FALSE,INDIRECT("'update Helper'!R"&amp;BA67)=0),"",IF(INDIRECT("'update Helper'!R"&amp;BA67)=FALSE,"No","Yes"))</f>
        <v/>
      </c>
      <c r="L67" s="554" t="str">
        <f ca="1">IF(INDIRECT("'update Helper'!S"&amp;BA67)=0,"",IFERROR(VLOOKUP(INDIRECT("'update Helper'!U"&amp;BA67),'Account Role'!A$1:B$11,2,0), IFERROR(VLOOKUP(INDIRECT("'update Helper'!AD"&amp;BA67),'Overview - Section A'!J$25:M$90,4,0),"")))</f>
        <v/>
      </c>
      <c r="M67" s="212" t="str">
        <f t="shared" ref="M67" ca="1" si="47">IF(INDIRECT("'update Helper'!O"&amp;BA67)=0,"",INDIRECT("'update Helper'!O"&amp;BA67))</f>
        <v/>
      </c>
      <c r="N67" s="556" t="str">
        <f t="shared" ref="N67" ca="1" si="48">IF(INDIRECT("'update Helper'!Q"&amp;BA67)=0,"",INDIRECT("'update Helper'!Q"&amp;BA67))</f>
        <v/>
      </c>
      <c r="O67" s="209" t="str">
        <f ca="1">IF(A67=INDIRECT("'update Helper'!F"&amp;$BB67),IF(INDIRECT("'update Helper'!K"&amp;BB67)="","",INDIRECT("'update Helper'!K"&amp;BB67)),"")</f>
        <v/>
      </c>
      <c r="P67" s="550" t="str">
        <f ca="1">IF(OR(INDIRECT("'update Helper'!I"&amp;BB67)="",O67&lt;&gt;0,O68&lt;&gt;0),IF(IFERROR((O67/O68),"")="","",(O67/O68)),INDIRECT("'update Helper'!I"&amp;BB67)/100)</f>
        <v/>
      </c>
      <c r="Q67" s="552" t="str">
        <f t="shared" ref="Q67" ca="1" si="49">IF(A67=INDIRECT("'update Helper'!F"&amp;$BB67),IF(INDIRECT("'update Helper'!L"&amp;BB67)=0,"",INDIRECT("'update Helper'!L"&amp;BB67)),"")</f>
        <v/>
      </c>
      <c r="R67" s="209" t="str">
        <f ca="1">IF(A67=INDIRECT("'update Helper'!F"&amp;$BB67+1),IF(INDIRECT("'update Helper'!K"&amp;BB67+1)="","",INDIRECT("'update Helper'!K"&amp;BB67+1)),"")</f>
        <v/>
      </c>
      <c r="S67" s="550" t="str">
        <f ca="1">IF(OR(INDIRECT("'update Helper'!I"&amp;BB67+1)="",R67&lt;&gt;0,R68&lt;&gt;0),IF(IFERROR((R67/R68),"")="","",(R67/R68)),INDIRECT("'update Helper'!I"&amp;BB67+1)/100)</f>
        <v/>
      </c>
      <c r="T67" s="552" t="str">
        <f t="shared" ref="T67" ca="1" si="50">IF(A67=INDIRECT("'update Helper'!F"&amp;$BB67+1),IF(INDIRECT("'update Helper'!L"&amp;BB67+1)=0,"",INDIRECT("'update Helper'!L"&amp;BB67+1)),"")</f>
        <v/>
      </c>
      <c r="U67" s="209" t="str">
        <f ca="1">IF(A67=INDIRECT("'update Helper'!F"&amp;$BB67+2),IF(INDIRECT("'update Helper'!K"&amp;BB67+2)="","",INDIRECT("'update Helper'!K"&amp;BB67+2)),"")</f>
        <v/>
      </c>
      <c r="V67" s="550" t="str">
        <f ca="1">IF(OR(INDIRECT("'update Helper'!I"&amp;BB67+2)="",U67&lt;&gt;0,U68&lt;&gt;0),IF(IFERROR((U67/U68),"")="","",(U67/U68)),INDIRECT("'update Helper'!I"&amp;BB67+2)/100)</f>
        <v/>
      </c>
      <c r="W67" s="552" t="str">
        <f t="shared" ref="W67" ca="1" si="51">IF(A67=INDIRECT("'update Helper'!F"&amp;$BB67+2),IF(INDIRECT("'update Helper'!L"&amp;BB67+2)=0,"",INDIRECT("'update Helper'!L"&amp;BB67+2)),"")</f>
        <v/>
      </c>
      <c r="X67" s="209" t="str">
        <f ca="1">IF(A67=INDIRECT("'update Helper'!F"&amp;$BB67+3),IF(INDIRECT("'update Helper'!K"&amp;BB67+3)="","",INDIRECT("'update Helper'!K"&amp;BB67+3)),"")</f>
        <v/>
      </c>
      <c r="Y67" s="550" t="str">
        <f ca="1">IF(A67=INDIRECT("'update Helper'!F"&amp;$BB67+3),IF(OR(INDIRECT("'update Helper'!I"&amp;BB67+3)="",X67&lt;&gt;0,X68&lt;&gt;0),IF(IFERROR((X67/X68),"")="","",(X67/X68)),INDIRECT("'update Helper'!I"&amp;BB67+3)/100),"")</f>
        <v/>
      </c>
      <c r="Z67" s="552" t="str">
        <f t="shared" ref="Z67" ca="1" si="52">IF(A67=INDIRECT("'update Helper'!F"&amp;$BB67+3),IF(INDIRECT("'update Helper'!L"&amp;BB67+3)=0,"",INDIRECT("'update Helper'!L"&amp;BB67+3)),"")</f>
        <v/>
      </c>
      <c r="AA67" s="209" t="str">
        <f ca="1">IF(A67=INDIRECT("'update Helper'!F"&amp;$BB67+4),IF(INDIRECT("'update Helper'!K"&amp;BB67+4)="","",INDIRECT("'update Helper'!K"&amp;BB67+4)),"")</f>
        <v/>
      </c>
      <c r="AB67" s="550" t="str">
        <f ca="1">IF(A67=INDIRECT("'update Helper'!F"&amp;$BB67+4),IF(OR(INDIRECT("'update Helper'!I"&amp;BB67+4)="",AA67&lt;&gt;0,AA68&lt;&gt;0),IF(IFERROR((AA67/AA68),"")="","",(AA67/AA68)),INDIRECT("'update Helper'!I"&amp;BB67+4)/100),"")</f>
        <v/>
      </c>
      <c r="AC67" s="552" t="str">
        <f t="shared" ref="AC67" ca="1" si="53">IF(A67=INDIRECT("'update Helper'!F"&amp;$BB67+4),IF(INDIRECT("'update Helper'!L"&amp;BB67+4)=0,"",INDIRECT("'update Helper'!L"&amp;BB67+4)),"")</f>
        <v/>
      </c>
      <c r="AD67" s="209" t="str">
        <f ca="1">IF(A67=INDIRECT("'update Helper'!F"&amp;$BB67+5),IF(INDIRECT("'update Helper'!K"&amp;BB67+5)="","",INDIRECT("'update Helper'!K"&amp;BB67+5)),"")</f>
        <v/>
      </c>
      <c r="AE67" s="550" t="str">
        <f ca="1">IF(A67=INDIRECT("'update Helper'!F"&amp;$BB67+5),IF(A67=INDIRECT("'update Helper'!F"&amp;$BB67+5),IF(OR(INDIRECT("'update Helper'!I"&amp;BB67+5)="",AD67&lt;&gt;0,AD68&lt;&gt;0),IF(IFERROR((AD67/AD68),"")="","",(AD67/AD68)),INDIRECT("'update Helper'!I"&amp;BB67+5)/100),""),"")</f>
        <v/>
      </c>
      <c r="AF67" s="552" t="str">
        <f t="shared" ref="AF67" ca="1" si="54">IF(A67=INDIRECT("'update Helper'!F"&amp;$BB67+5),IF(INDIRECT("'update Helper'!L"&amp;BB67+5)=0,"",INDIRECT("'update Helper'!L"&amp;BB67+5)),"")</f>
        <v/>
      </c>
      <c r="AG67" s="209" t="str">
        <f ca="1">IF(A67=INDIRECT("'update Helper'!F"&amp;$BB67+6),IF(INDIRECT("'update Helper'!K"&amp;BB67+6)="","",INDIRECT("'update Helper'!K"&amp;BB67+6)),"")</f>
        <v/>
      </c>
      <c r="AH67" s="550" t="str">
        <f ca="1">IF(A67=INDIRECT("'update Helper'!F"&amp;$BB67+6),IF(OR(INDIRECT("'update Helper'!I"&amp;BB67+6)="",AG67&lt;&gt;0,AG68&lt;&gt;0),IF(IFERROR((AG67/AG68),"")="","",(AG67/AG68)),INDIRECT("'update Helper'!I"&amp;BB67+6)/100),"")</f>
        <v/>
      </c>
      <c r="AI67" s="552" t="str">
        <f t="shared" ref="AI67" ca="1" si="55">IF(A67=INDIRECT("'update Helper'!F"&amp;$BB67+6),IF(INDIRECT("'update Helper'!L"&amp;BB67+6)=0,"",INDIRECT("'update Helper'!L"&amp;BB67+6)),"")</f>
        <v/>
      </c>
      <c r="AJ67" s="209" t="str">
        <f ca="1">IF(A67=INDIRECT("'update Helper'!F"&amp;$BB67+7),IF(INDIRECT("'update Helper'!K"&amp;BB67+7)="","",INDIRECT("'update Helper'!K"&amp;BB67+7)),"")</f>
        <v/>
      </c>
      <c r="AK67" s="550" t="str">
        <f ca="1">IF(A67=INDIRECT("'update Helper'!F"&amp;$BB67+6),IF(OR(INDIRECT("'update Helper'!I"&amp;BB67+7)="",AJ67&lt;&gt;0,AJ68&lt;&gt;0),IF(IFERROR((AJ67/AJ68),"")="","",(AJ67/AJ68)),INDIRECT("'update Helper'!I"&amp;BB67+7)/100),"")</f>
        <v/>
      </c>
      <c r="AL67" s="552" t="str">
        <f t="shared" ref="AL67" ca="1" si="56">IF(A67=INDIRECT("'update Helper'!F"&amp;$BB67+7),IF(INDIRECT("'update Helper'!L"&amp;BB67+7)=0,"",INDIRECT("'update Helper'!L"&amp;BB67+7)),"")</f>
        <v/>
      </c>
      <c r="AM67" s="554" t="str">
        <f t="shared" ref="AM67" ca="1" si="57">IF(INDIRECT("'update Helper'!V"&amp;BA67)=0,"",INDIRECT("'update Helper'!V"&amp;BA67))</f>
        <v/>
      </c>
      <c r="AN67" s="554" t="str">
        <f t="shared" ref="AN67" ca="1" si="58">IF(INDIRECT("'update Helper'!N"&amp;BA67)=0,"",INDIRECT("'update Helper'!N"&amp;BA67))</f>
        <v/>
      </c>
      <c r="AO67" s="554" t="str">
        <f t="shared" ref="AO67" ca="1" si="59">IF(INDIRECT("'update Helper'!G"&amp;BA67)=0,"",INDIRECT("'update Helper'!G"&amp;BA67))</f>
        <v/>
      </c>
      <c r="AP67" s="554" t="str">
        <f t="shared" ref="AP67" ca="1" si="60">IF(INDIRECT("'update Helper'!I"&amp;BA67)=0,"",INDIRECT("'update Helper'!I"&amp;BA67))</f>
        <v/>
      </c>
      <c r="AQ67" s="258" t="str">
        <f t="array" aca="1" ref="AQ67" ca="1">IFERROR(IF(INDEX('Reference Records'!$D$42:$D$87,MATCH(LEFT(D67,255),LEFT('Reference Records'!$C$42:$C$87,255),0))=0,"",INDEX('Reference Records'!$D$42:$D$87,MATCH(LEFT(D67,255),LEFT('Reference Records'!$C$42:$C$87,255),0))),"")</f>
        <v/>
      </c>
      <c r="AR67" s="203" t="str">
        <f t="array" aca="1" ref="AR67" ca="1">VLOOKUP(LEFT(D67,255),LEFT('Reference Records'!C$41:G415,255),4,0)</f>
        <v/>
      </c>
      <c r="AS67" s="203" t="e">
        <f ca="1">MATCH(AR67,'Reference Records'!$F$368:$F$414,0)+ROW(PopulationByCoverage)-1</f>
        <v>#N/A</v>
      </c>
      <c r="AT67" s="203" t="e">
        <f ca="1">MATCH(AR67,'Reference Records'!$F$368:$F$414,1)+ROW(PopulationByCoverage)-1</f>
        <v>#N/A</v>
      </c>
      <c r="AU67" s="258" t="str">
        <f ca="1">D67&amp;E67</f>
        <v/>
      </c>
      <c r="AV67" s="219" t="str">
        <f ca="1">IFERROR(IF(VLOOKUP(D67,'Reference Records'!$C$1:$K$439,9,0)=0,"",_xlfn.CONCAT(VLOOKUP(D67,'Reference Records'!$C$1:$K$439,9,0),";")),"")</f>
        <v/>
      </c>
      <c r="AW67" s="219" t="str">
        <f ca="1">CLEAN(IFERROR(LEFT(AV67, SEARCH(";",AV67,1)-1),""))</f>
        <v/>
      </c>
      <c r="AX67" s="219" t="str">
        <f ca="1">SUBSTITUTE(IFERROR(MID(AV67, SEARCH(";",AV67) + 1, SEARCH(";",AV67,SEARCH(";",AV67)+1) - SEARCH(";",AV67) - 1),""),CHAR(10),"")</f>
        <v/>
      </c>
      <c r="AY67" s="383" t="str">
        <f ca="1">CLEAN(IFERROR(SUBSTITUTE(RIGHT(AV67,LEN(AV67) - SEARCH(";", AV67, SEARCH(";",AV67) + 1)),";",""),""))</f>
        <v/>
      </c>
      <c r="AZ67" s="504" t="str">
        <f ca="1">IFERROR(IF(VLOOKUP(B67,'Reference Records'!$F$90:$N$124,9,FALSE)=0,"",VLOOKUP(B67,'Reference Records'!$F$90:$N$124,9,FALSE)),"")</f>
        <v/>
      </c>
      <c r="BA67" s="258">
        <f t="shared" si="25"/>
        <v>475</v>
      </c>
      <c r="BB67" s="436">
        <f>BB65+'update Helper'!$AB$2</f>
        <v>686</v>
      </c>
      <c r="BC67" s="258"/>
      <c r="BD67" s="258" t="str">
        <f ca="1">IF(INDIRECT("'update Helper'!S"&amp;BA67)=0,"",IFERROR(VLOOKUP(INDIRECT("'update Helper'!U"&amp;BA67),'Account Role'!A$1:B$11,2,0), IFERROR(VLOOKUP(INDIRECT("'update Helper'!AD"&amp;BA67),'Overview - Section A'!J$25:P$90,7,0),"")))</f>
        <v/>
      </c>
      <c r="BE67" s="258"/>
    </row>
    <row r="68" spans="1:57" ht="30" customHeight="1" x14ac:dyDescent="0.35">
      <c r="A68" s="559"/>
      <c r="B68" s="555"/>
      <c r="C68" s="555"/>
      <c r="D68" s="555"/>
      <c r="E68" s="555"/>
      <c r="F68" s="209" t="str">
        <f t="shared" ref="F68" ca="1" si="61">IF(INDIRECT("'update Helper'!E"&amp;BA67)=0,"",INDIRECT("'update Helper'!E"&amp;BA67))</f>
        <v/>
      </c>
      <c r="G68" s="551"/>
      <c r="H68" s="553"/>
      <c r="I68" s="555"/>
      <c r="J68" s="561"/>
      <c r="K68" s="553"/>
      <c r="L68" s="555"/>
      <c r="M68" s="384" t="str">
        <f t="shared" ref="M68" ca="1" si="62">IF(INDIRECT("'update Helper'!P"&amp;BA67)=0,"",INDIRECT("'update Helper'!P"&amp;BA67))</f>
        <v/>
      </c>
      <c r="N68" s="557"/>
      <c r="O68" s="209" t="str">
        <f t="shared" ref="O68" ca="1" si="63">IF(A67=INDIRECT("'update Helper'!F"&amp;$BB67),IF(INDIRECT("'update Helper'!J"&amp;BB67)=0,"",INDIRECT("'update Helper'!J"&amp;BB67)),"")</f>
        <v/>
      </c>
      <c r="P68" s="551"/>
      <c r="Q68" s="553"/>
      <c r="R68" s="209" t="str">
        <f t="shared" ref="R68" ca="1" si="64">IF(A67=INDIRECT("'update Helper'!F"&amp;$BB67+1),IF(INDIRECT("'update Helper'!J"&amp;BB67+1)=0,"",INDIRECT("'update Helper'!J"&amp;BB67+1)),"")</f>
        <v/>
      </c>
      <c r="S68" s="551"/>
      <c r="T68" s="553"/>
      <c r="U68" s="209" t="str">
        <f t="shared" ref="U68" ca="1" si="65">IF(A67=INDIRECT("'update Helper'!F"&amp;$BB67+2),IF(INDIRECT("'update Helper'!J"&amp;BB67+2)=0,"",INDIRECT("'update Helper'!J"&amp;BB67+2)),"")</f>
        <v/>
      </c>
      <c r="V68" s="551"/>
      <c r="W68" s="553"/>
      <c r="X68" s="209" t="str">
        <f t="shared" ref="X68" ca="1" si="66">IF(A67=INDIRECT("'update Helper'!F"&amp;$BB67+3),IF(INDIRECT("'update Helper'!J"&amp;BB67+3)=0,"",INDIRECT("'update Helper'!J"&amp;BB67+3)),"")</f>
        <v/>
      </c>
      <c r="Y68" s="551"/>
      <c r="Z68" s="553"/>
      <c r="AA68" s="209" t="str">
        <f t="shared" ref="AA68" ca="1" si="67">IF(A67=INDIRECT("'update Helper'!F"&amp;$BB67+4),IF(INDIRECT("'update Helper'!J"&amp;BB67+4)=0,"",INDIRECT("'update Helper'!J"&amp;BB67+4)),"")</f>
        <v/>
      </c>
      <c r="AB68" s="551"/>
      <c r="AC68" s="553"/>
      <c r="AD68" s="209" t="str">
        <f t="shared" ref="AD68" ca="1" si="68">IF(A67=INDIRECT("'update Helper'!F"&amp;$BB67+5),IF(INDIRECT("'update Helper'!J"&amp;BB67+5)=0,"",INDIRECT("'update Helper'!J"&amp;BB67+5)),"")</f>
        <v/>
      </c>
      <c r="AE68" s="551"/>
      <c r="AF68" s="553"/>
      <c r="AG68" s="209" t="str">
        <f t="shared" ref="AG68" ca="1" si="69">IF(A67=INDIRECT("'update Helper'!F"&amp;$BB67+6),IF(INDIRECT("'update Helper'!J"&amp;BB67+6)=0,"",INDIRECT("'update Helper'!J"&amp;BB67+6)),"")</f>
        <v/>
      </c>
      <c r="AH68" s="551"/>
      <c r="AI68" s="553"/>
      <c r="AJ68" s="209" t="str">
        <f t="shared" ref="AJ68" ca="1" si="70">IF(A67=INDIRECT("'update Helper'!F"&amp;$BB67+7),IF(INDIRECT("'update Helper'!J"&amp;BB67+7)=0,"",INDIRECT("'update Helper'!J"&amp;BB67+7)),"")</f>
        <v/>
      </c>
      <c r="AK68" s="551"/>
      <c r="AL68" s="553"/>
      <c r="AM68" s="555"/>
      <c r="AN68" s="555"/>
      <c r="AO68" s="555"/>
      <c r="AP68" s="555"/>
      <c r="AQ68" s="258"/>
      <c r="AR68" s="258"/>
      <c r="AS68" s="258"/>
      <c r="AT68" s="258"/>
      <c r="AU68" s="258"/>
      <c r="AV68" s="219"/>
      <c r="AW68" s="219"/>
      <c r="AX68" s="219"/>
      <c r="AY68" s="383"/>
      <c r="AZ68" s="504"/>
      <c r="BA68" s="258"/>
      <c r="BB68" s="219"/>
      <c r="BC68" s="258"/>
      <c r="BD68" s="258"/>
      <c r="BE68" s="258"/>
    </row>
    <row r="69" spans="1:57" ht="30" customHeight="1" x14ac:dyDescent="0.35">
      <c r="AE69" s="566"/>
    </row>
    <row r="70" spans="1:57" ht="30" customHeight="1" x14ac:dyDescent="0.35">
      <c r="AE70" s="566"/>
    </row>
    <row r="71" spans="1:57" ht="30" customHeight="1" x14ac:dyDescent="0.35">
      <c r="AE71" s="566"/>
    </row>
    <row r="72" spans="1:57" ht="30" customHeight="1" x14ac:dyDescent="0.35">
      <c r="AE72" s="566"/>
    </row>
    <row r="73" spans="1:57" ht="30" customHeight="1" x14ac:dyDescent="0.35">
      <c r="AE73" s="566"/>
    </row>
    <row r="74" spans="1:57" ht="30" customHeight="1" x14ac:dyDescent="0.35">
      <c r="AE74" s="566"/>
    </row>
    <row r="75" spans="1:57" ht="30" customHeight="1" x14ac:dyDescent="0.35">
      <c r="AE75" s="566"/>
    </row>
    <row r="76" spans="1:57" ht="30" customHeight="1" x14ac:dyDescent="0.35">
      <c r="AE76" s="566"/>
    </row>
    <row r="77" spans="1:57" ht="30" customHeight="1" x14ac:dyDescent="0.35">
      <c r="AE77" s="566"/>
    </row>
    <row r="78" spans="1:57" ht="30" customHeight="1" x14ac:dyDescent="0.35">
      <c r="AE78" s="566"/>
    </row>
    <row r="79" spans="1:57" ht="30" customHeight="1" x14ac:dyDescent="0.35">
      <c r="AE79" s="566"/>
    </row>
    <row r="80" spans="1:57" ht="30" customHeight="1" x14ac:dyDescent="0.35">
      <c r="AE80" s="566"/>
    </row>
    <row r="81" spans="31:31" ht="30" customHeight="1" x14ac:dyDescent="0.35">
      <c r="AE81" s="566"/>
    </row>
    <row r="82" spans="31:31" ht="30" customHeight="1" x14ac:dyDescent="0.35">
      <c r="AE82" s="566"/>
    </row>
    <row r="83" spans="31:31" ht="30" customHeight="1" x14ac:dyDescent="0.35">
      <c r="AE83" s="566"/>
    </row>
    <row r="84" spans="31:31" ht="30" customHeight="1" x14ac:dyDescent="0.35">
      <c r="AE84" s="566"/>
    </row>
    <row r="85" spans="31:31" ht="30" customHeight="1" x14ac:dyDescent="0.35">
      <c r="AE85" s="566"/>
    </row>
    <row r="86" spans="31:31" ht="30" customHeight="1" x14ac:dyDescent="0.35">
      <c r="AE86" s="566"/>
    </row>
    <row r="87" spans="31:31" ht="30" customHeight="1" x14ac:dyDescent="0.35">
      <c r="AE87" s="566"/>
    </row>
    <row r="88" spans="31:31" ht="30" customHeight="1" x14ac:dyDescent="0.35">
      <c r="AE88" s="566"/>
    </row>
    <row r="89" spans="31:31" ht="30" customHeight="1" x14ac:dyDescent="0.35">
      <c r="AE89" s="566"/>
    </row>
    <row r="90" spans="31:31" ht="30" customHeight="1" x14ac:dyDescent="0.35">
      <c r="AE90" s="566"/>
    </row>
    <row r="91" spans="31:31" ht="30" customHeight="1" x14ac:dyDescent="0.35">
      <c r="AE91" s="566"/>
    </row>
    <row r="92" spans="31:31" ht="30" customHeight="1" x14ac:dyDescent="0.35">
      <c r="AE92" s="566"/>
    </row>
    <row r="93" spans="31:31" ht="30" customHeight="1" x14ac:dyDescent="0.35">
      <c r="AE93" s="566"/>
    </row>
    <row r="94" spans="31:31" ht="30" customHeight="1" x14ac:dyDescent="0.35">
      <c r="AE94" s="566"/>
    </row>
    <row r="95" spans="31:31" ht="30" customHeight="1" x14ac:dyDescent="0.35">
      <c r="AE95" s="566"/>
    </row>
    <row r="96" spans="31:31" ht="30" customHeight="1" x14ac:dyDescent="0.35">
      <c r="AE96" s="566"/>
    </row>
    <row r="97" spans="31:31" ht="30" customHeight="1" x14ac:dyDescent="0.35">
      <c r="AE97" s="566"/>
    </row>
    <row r="98" spans="31:31" ht="30" customHeight="1" x14ac:dyDescent="0.35">
      <c r="AE98" s="566"/>
    </row>
    <row r="99" spans="31:31" ht="30" customHeight="1" x14ac:dyDescent="0.35">
      <c r="AE99" s="566"/>
    </row>
    <row r="100" spans="31:31" ht="30" customHeight="1" x14ac:dyDescent="0.35">
      <c r="AE100" s="566"/>
    </row>
    <row r="101" spans="31:31" x14ac:dyDescent="0.35">
      <c r="AE101" s="566"/>
    </row>
    <row r="102" spans="31:31" x14ac:dyDescent="0.35">
      <c r="AE102" s="566"/>
    </row>
  </sheetData>
  <sheetProtection password="FB8C" sheet="1" objects="1" scenarios="1" formatCells="0" formatColumns="0" formatRows="0"/>
  <mergeCells count="1016">
    <mergeCell ref="AO37:AO38"/>
    <mergeCell ref="AP37:AP38"/>
    <mergeCell ref="AM37:AM38"/>
    <mergeCell ref="AN37:AN38"/>
    <mergeCell ref="AF37:AF38"/>
    <mergeCell ref="AH37:AH38"/>
    <mergeCell ref="AI37:AI38"/>
    <mergeCell ref="AK37:AK38"/>
    <mergeCell ref="AL37:AL38"/>
    <mergeCell ref="AZ29:AZ30"/>
    <mergeCell ref="AZ31:AZ32"/>
    <mergeCell ref="AZ33:AZ34"/>
    <mergeCell ref="AZ35:AZ36"/>
    <mergeCell ref="AZ37:AZ38"/>
    <mergeCell ref="AZ9:AZ10"/>
    <mergeCell ref="AZ11:AZ12"/>
    <mergeCell ref="AZ13:AZ14"/>
    <mergeCell ref="AZ15:AZ16"/>
    <mergeCell ref="AZ17:AZ18"/>
    <mergeCell ref="AZ19:AZ20"/>
    <mergeCell ref="AZ21:AZ22"/>
    <mergeCell ref="AZ23:AZ24"/>
    <mergeCell ref="AZ25:AZ26"/>
    <mergeCell ref="AZ27:AZ28"/>
    <mergeCell ref="AN35:AN36"/>
    <mergeCell ref="AO35:AO36"/>
    <mergeCell ref="AP35:AP36"/>
    <mergeCell ref="AF33:AF34"/>
    <mergeCell ref="AH33:AH34"/>
    <mergeCell ref="AM33:AM34"/>
    <mergeCell ref="AP29:AP30"/>
    <mergeCell ref="AN23:AN24"/>
    <mergeCell ref="A37:A38"/>
    <mergeCell ref="B37:B38"/>
    <mergeCell ref="C37:C38"/>
    <mergeCell ref="D37:D38"/>
    <mergeCell ref="E37:E38"/>
    <mergeCell ref="G37:G38"/>
    <mergeCell ref="H37:H38"/>
    <mergeCell ref="I37:I38"/>
    <mergeCell ref="J37:J38"/>
    <mergeCell ref="K37:K38"/>
    <mergeCell ref="L37:L38"/>
    <mergeCell ref="N37:N38"/>
    <mergeCell ref="AK35:AK36"/>
    <mergeCell ref="AL35:AL36"/>
    <mergeCell ref="AM35:AM36"/>
    <mergeCell ref="AB35:AB36"/>
    <mergeCell ref="AC35:AC36"/>
    <mergeCell ref="AF35:AF36"/>
    <mergeCell ref="AH35:AH36"/>
    <mergeCell ref="AI35:AI36"/>
    <mergeCell ref="T35:T36"/>
    <mergeCell ref="W37:W38"/>
    <mergeCell ref="Y37:Y38"/>
    <mergeCell ref="Z37:Z38"/>
    <mergeCell ref="AB37:AB38"/>
    <mergeCell ref="AC37:AC38"/>
    <mergeCell ref="P37:P38"/>
    <mergeCell ref="Q37:Q38"/>
    <mergeCell ref="S37:S38"/>
    <mergeCell ref="T37:T38"/>
    <mergeCell ref="V37:V38"/>
    <mergeCell ref="G35:G36"/>
    <mergeCell ref="H35:H36"/>
    <mergeCell ref="I35:I36"/>
    <mergeCell ref="J35:J36"/>
    <mergeCell ref="K35:K36"/>
    <mergeCell ref="A35:A36"/>
    <mergeCell ref="B35:B36"/>
    <mergeCell ref="C35:C36"/>
    <mergeCell ref="D35:D36"/>
    <mergeCell ref="E35:E36"/>
    <mergeCell ref="V35:V36"/>
    <mergeCell ref="W35:W36"/>
    <mergeCell ref="Y35:Y36"/>
    <mergeCell ref="Z35:Z36"/>
    <mergeCell ref="L35:L36"/>
    <mergeCell ref="N35:N36"/>
    <mergeCell ref="P35:P36"/>
    <mergeCell ref="Q35:Q36"/>
    <mergeCell ref="S35:S36"/>
    <mergeCell ref="S33:S34"/>
    <mergeCell ref="T33:T34"/>
    <mergeCell ref="V33:V34"/>
    <mergeCell ref="W33:W34"/>
    <mergeCell ref="Y33:Y34"/>
    <mergeCell ref="AB33:AB34"/>
    <mergeCell ref="AC33:AC34"/>
    <mergeCell ref="AO31:AO32"/>
    <mergeCell ref="AP31:AP32"/>
    <mergeCell ref="A33:A34"/>
    <mergeCell ref="B33:B34"/>
    <mergeCell ref="C33:C34"/>
    <mergeCell ref="D33:D34"/>
    <mergeCell ref="E33:E34"/>
    <mergeCell ref="G33:G34"/>
    <mergeCell ref="H33:H34"/>
    <mergeCell ref="I33:I34"/>
    <mergeCell ref="J33:J34"/>
    <mergeCell ref="K33:K34"/>
    <mergeCell ref="L33:L34"/>
    <mergeCell ref="N33:N34"/>
    <mergeCell ref="P33:P34"/>
    <mergeCell ref="Q33:Q34"/>
    <mergeCell ref="AM31:AM32"/>
    <mergeCell ref="AN31:AN32"/>
    <mergeCell ref="AF31:AF32"/>
    <mergeCell ref="AN33:AN34"/>
    <mergeCell ref="AO33:AO34"/>
    <mergeCell ref="AP33:AP34"/>
    <mergeCell ref="AI33:AI34"/>
    <mergeCell ref="AK33:AK34"/>
    <mergeCell ref="AL33:AL34"/>
    <mergeCell ref="Z33:Z34"/>
    <mergeCell ref="A31:A32"/>
    <mergeCell ref="B31:B32"/>
    <mergeCell ref="C31:C32"/>
    <mergeCell ref="D31:D32"/>
    <mergeCell ref="E31:E32"/>
    <mergeCell ref="G31:G32"/>
    <mergeCell ref="H31:H32"/>
    <mergeCell ref="I31:I32"/>
    <mergeCell ref="J31:J32"/>
    <mergeCell ref="K31:K32"/>
    <mergeCell ref="L31:L32"/>
    <mergeCell ref="N31:N32"/>
    <mergeCell ref="AK29:AK30"/>
    <mergeCell ref="AL29:AL30"/>
    <mergeCell ref="AM29:AM30"/>
    <mergeCell ref="AB29:AB30"/>
    <mergeCell ref="AH31:AH32"/>
    <mergeCell ref="AI31:AI32"/>
    <mergeCell ref="AK31:AK32"/>
    <mergeCell ref="AL31:AL32"/>
    <mergeCell ref="W31:W32"/>
    <mergeCell ref="P31:P32"/>
    <mergeCell ref="Q31:Q32"/>
    <mergeCell ref="S31:S32"/>
    <mergeCell ref="T31:T32"/>
    <mergeCell ref="V31:V32"/>
    <mergeCell ref="Y31:Y32"/>
    <mergeCell ref="Z31:Z32"/>
    <mergeCell ref="AB31:AB32"/>
    <mergeCell ref="AC31:AC32"/>
    <mergeCell ref="G29:G30"/>
    <mergeCell ref="H29:H30"/>
    <mergeCell ref="I29:I30"/>
    <mergeCell ref="J29:J30"/>
    <mergeCell ref="K29:K30"/>
    <mergeCell ref="AC29:AC30"/>
    <mergeCell ref="A29:A30"/>
    <mergeCell ref="B29:B30"/>
    <mergeCell ref="C29:C30"/>
    <mergeCell ref="D29:D30"/>
    <mergeCell ref="E29:E30"/>
    <mergeCell ref="T29:T30"/>
    <mergeCell ref="V29:V30"/>
    <mergeCell ref="W29:W30"/>
    <mergeCell ref="Y29:Y30"/>
    <mergeCell ref="Z29:Z30"/>
    <mergeCell ref="P29:P30"/>
    <mergeCell ref="Q29:Q30"/>
    <mergeCell ref="S29:S30"/>
    <mergeCell ref="A27:A28"/>
    <mergeCell ref="B27:B28"/>
    <mergeCell ref="C27:C28"/>
    <mergeCell ref="D27:D28"/>
    <mergeCell ref="E27:E28"/>
    <mergeCell ref="G27:G28"/>
    <mergeCell ref="H27:H28"/>
    <mergeCell ref="I27:I28"/>
    <mergeCell ref="J27:J28"/>
    <mergeCell ref="V27:V28"/>
    <mergeCell ref="W27:W28"/>
    <mergeCell ref="Y27:Y28"/>
    <mergeCell ref="L29:L30"/>
    <mergeCell ref="N29:N30"/>
    <mergeCell ref="AO25:AO26"/>
    <mergeCell ref="AP25:AP26"/>
    <mergeCell ref="AN27:AN28"/>
    <mergeCell ref="AO27:AO28"/>
    <mergeCell ref="AP27:AP28"/>
    <mergeCell ref="AI27:AI28"/>
    <mergeCell ref="AK27:AK28"/>
    <mergeCell ref="AL27:AL28"/>
    <mergeCell ref="AM27:AM28"/>
    <mergeCell ref="Z27:Z28"/>
    <mergeCell ref="AB27:AB28"/>
    <mergeCell ref="AC27:AC28"/>
    <mergeCell ref="AF27:AF28"/>
    <mergeCell ref="AH27:AH28"/>
    <mergeCell ref="AH29:AH30"/>
    <mergeCell ref="AI29:AI30"/>
    <mergeCell ref="AN29:AN30"/>
    <mergeCell ref="AO29:AO30"/>
    <mergeCell ref="Q27:Q28"/>
    <mergeCell ref="AM25:AM26"/>
    <mergeCell ref="AN25:AN26"/>
    <mergeCell ref="AF25:AF26"/>
    <mergeCell ref="AH25:AH26"/>
    <mergeCell ref="AI25:AI26"/>
    <mergeCell ref="AK25:AK26"/>
    <mergeCell ref="AL25:AL26"/>
    <mergeCell ref="W25:W26"/>
    <mergeCell ref="Y25:Y26"/>
    <mergeCell ref="Z25:Z26"/>
    <mergeCell ref="AB25:AB26"/>
    <mergeCell ref="AC25:AC26"/>
    <mergeCell ref="P25:P26"/>
    <mergeCell ref="Q25:Q26"/>
    <mergeCell ref="S25:S26"/>
    <mergeCell ref="T25:T26"/>
    <mergeCell ref="V25:V26"/>
    <mergeCell ref="S27:S28"/>
    <mergeCell ref="T27:T28"/>
    <mergeCell ref="AO23:AO24"/>
    <mergeCell ref="AP23:AP24"/>
    <mergeCell ref="A25:A26"/>
    <mergeCell ref="B25:B26"/>
    <mergeCell ref="C25:C26"/>
    <mergeCell ref="D25:D26"/>
    <mergeCell ref="E25:E26"/>
    <mergeCell ref="G25:G26"/>
    <mergeCell ref="H25:H26"/>
    <mergeCell ref="I25:I26"/>
    <mergeCell ref="J25:J26"/>
    <mergeCell ref="K25:K26"/>
    <mergeCell ref="L25:L26"/>
    <mergeCell ref="N25:N26"/>
    <mergeCell ref="AK23:AK24"/>
    <mergeCell ref="AL23:AL24"/>
    <mergeCell ref="AM23:AM24"/>
    <mergeCell ref="AB23:AB24"/>
    <mergeCell ref="AC23:AC24"/>
    <mergeCell ref="AF23:AF24"/>
    <mergeCell ref="AH23:AH24"/>
    <mergeCell ref="AI23:AI24"/>
    <mergeCell ref="T23:T24"/>
    <mergeCell ref="G23:G24"/>
    <mergeCell ref="H23:H24"/>
    <mergeCell ref="I23:I24"/>
    <mergeCell ref="J23:J24"/>
    <mergeCell ref="K23:K24"/>
    <mergeCell ref="A23:A24"/>
    <mergeCell ref="B23:B24"/>
    <mergeCell ref="C23:C24"/>
    <mergeCell ref="D23:D24"/>
    <mergeCell ref="E23:E24"/>
    <mergeCell ref="V23:V24"/>
    <mergeCell ref="W23:W24"/>
    <mergeCell ref="Y23:Y24"/>
    <mergeCell ref="Z23:Z24"/>
    <mergeCell ref="L23:L24"/>
    <mergeCell ref="N23:N24"/>
    <mergeCell ref="P23:P24"/>
    <mergeCell ref="Q23:Q24"/>
    <mergeCell ref="S23:S24"/>
    <mergeCell ref="AO19:AO20"/>
    <mergeCell ref="AP19:AP20"/>
    <mergeCell ref="A21:A22"/>
    <mergeCell ref="B21:B22"/>
    <mergeCell ref="C21:C22"/>
    <mergeCell ref="D21:D22"/>
    <mergeCell ref="E21:E22"/>
    <mergeCell ref="G21:G22"/>
    <mergeCell ref="H21:H22"/>
    <mergeCell ref="I21:I22"/>
    <mergeCell ref="J21:J22"/>
    <mergeCell ref="K21:K22"/>
    <mergeCell ref="L21:L22"/>
    <mergeCell ref="N21:N22"/>
    <mergeCell ref="P21:P22"/>
    <mergeCell ref="Q21:Q22"/>
    <mergeCell ref="AM19:AM20"/>
    <mergeCell ref="AN19:AN20"/>
    <mergeCell ref="AF19:AF20"/>
    <mergeCell ref="AN21:AN22"/>
    <mergeCell ref="AO21:AO22"/>
    <mergeCell ref="AP21:AP22"/>
    <mergeCell ref="AI21:AI22"/>
    <mergeCell ref="AK21:AK22"/>
    <mergeCell ref="AL21:AL22"/>
    <mergeCell ref="AM21:AM22"/>
    <mergeCell ref="Z21:Z22"/>
    <mergeCell ref="AB21:AB22"/>
    <mergeCell ref="AC21:AC22"/>
    <mergeCell ref="AF21:AF22"/>
    <mergeCell ref="AH21:AH22"/>
    <mergeCell ref="AH19:AH20"/>
    <mergeCell ref="AI19:AI20"/>
    <mergeCell ref="AK19:AK20"/>
    <mergeCell ref="AL19:AL20"/>
    <mergeCell ref="W19:W20"/>
    <mergeCell ref="P19:P20"/>
    <mergeCell ref="Q19:Q20"/>
    <mergeCell ref="S19:S20"/>
    <mergeCell ref="T19:T20"/>
    <mergeCell ref="V19:V20"/>
    <mergeCell ref="Y19:Y20"/>
    <mergeCell ref="Z19:Z20"/>
    <mergeCell ref="AB19:AB20"/>
    <mergeCell ref="AC19:AC20"/>
    <mergeCell ref="S21:S22"/>
    <mergeCell ref="T21:T22"/>
    <mergeCell ref="V21:V22"/>
    <mergeCell ref="W21:W22"/>
    <mergeCell ref="Y21:Y22"/>
    <mergeCell ref="D17:D18"/>
    <mergeCell ref="E17:E18"/>
    <mergeCell ref="T17:T18"/>
    <mergeCell ref="V17:V18"/>
    <mergeCell ref="W17:W18"/>
    <mergeCell ref="Y17:Y18"/>
    <mergeCell ref="Z17:Z18"/>
    <mergeCell ref="P17:P18"/>
    <mergeCell ref="Q17:Q18"/>
    <mergeCell ref="S17:S18"/>
    <mergeCell ref="L17:L18"/>
    <mergeCell ref="N17:N18"/>
    <mergeCell ref="A19:A20"/>
    <mergeCell ref="B19:B20"/>
    <mergeCell ref="C19:C20"/>
    <mergeCell ref="D19:D20"/>
    <mergeCell ref="E19:E20"/>
    <mergeCell ref="G19:G20"/>
    <mergeCell ref="H19:H20"/>
    <mergeCell ref="I19:I20"/>
    <mergeCell ref="J19:J20"/>
    <mergeCell ref="K19:K20"/>
    <mergeCell ref="L19:L20"/>
    <mergeCell ref="N19:N20"/>
    <mergeCell ref="AO13:AO14"/>
    <mergeCell ref="AP13:AP14"/>
    <mergeCell ref="AN15:AN16"/>
    <mergeCell ref="AO15:AO16"/>
    <mergeCell ref="AP15:AP16"/>
    <mergeCell ref="AI15:AI16"/>
    <mergeCell ref="AK15:AK16"/>
    <mergeCell ref="AL15:AL16"/>
    <mergeCell ref="AM15:AM16"/>
    <mergeCell ref="AM13:AM14"/>
    <mergeCell ref="AN13:AN14"/>
    <mergeCell ref="AK13:AK14"/>
    <mergeCell ref="AL13:AL14"/>
    <mergeCell ref="G17:G18"/>
    <mergeCell ref="H17:H18"/>
    <mergeCell ref="I17:I18"/>
    <mergeCell ref="J17:J18"/>
    <mergeCell ref="K17:K18"/>
    <mergeCell ref="AC17:AC18"/>
    <mergeCell ref="AK17:AK18"/>
    <mergeCell ref="AL17:AL18"/>
    <mergeCell ref="AM17:AM18"/>
    <mergeCell ref="AB17:AB18"/>
    <mergeCell ref="S15:S16"/>
    <mergeCell ref="T15:T16"/>
    <mergeCell ref="V15:V16"/>
    <mergeCell ref="W15:W16"/>
    <mergeCell ref="Y15:Y16"/>
    <mergeCell ref="AP17:AP18"/>
    <mergeCell ref="AF15:AF16"/>
    <mergeCell ref="AH15:AH16"/>
    <mergeCell ref="AH17:AH18"/>
    <mergeCell ref="D13:D14"/>
    <mergeCell ref="E13:E14"/>
    <mergeCell ref="AH13:AH14"/>
    <mergeCell ref="AI13:AI14"/>
    <mergeCell ref="T13:T14"/>
    <mergeCell ref="V13:V14"/>
    <mergeCell ref="W13:W14"/>
    <mergeCell ref="Y13:Y14"/>
    <mergeCell ref="Z13:Z14"/>
    <mergeCell ref="L13:L14"/>
    <mergeCell ref="N13:N14"/>
    <mergeCell ref="P13:P14"/>
    <mergeCell ref="Q13:Q14"/>
    <mergeCell ref="S13:S14"/>
    <mergeCell ref="AB13:AB14"/>
    <mergeCell ref="AC13:AC14"/>
    <mergeCell ref="A15:A16"/>
    <mergeCell ref="B15:B16"/>
    <mergeCell ref="C15:C16"/>
    <mergeCell ref="D15:D16"/>
    <mergeCell ref="E15:E16"/>
    <mergeCell ref="G15:G16"/>
    <mergeCell ref="H15:H16"/>
    <mergeCell ref="I15:I16"/>
    <mergeCell ref="J15:J16"/>
    <mergeCell ref="K15:K16"/>
    <mergeCell ref="L15:L16"/>
    <mergeCell ref="N15:N16"/>
    <mergeCell ref="P15:P16"/>
    <mergeCell ref="Q15:Q16"/>
    <mergeCell ref="Z15:Z16"/>
    <mergeCell ref="AB15:AB16"/>
    <mergeCell ref="A1:G2"/>
    <mergeCell ref="AE73:AE74"/>
    <mergeCell ref="AE41:AE42"/>
    <mergeCell ref="AE43:AE44"/>
    <mergeCell ref="AE45:AE46"/>
    <mergeCell ref="AE17:AE18"/>
    <mergeCell ref="AE39:AE40"/>
    <mergeCell ref="AE19:AE20"/>
    <mergeCell ref="AE21:AE22"/>
    <mergeCell ref="AE23:AE24"/>
    <mergeCell ref="AE25:AE26"/>
    <mergeCell ref="AE27:AE28"/>
    <mergeCell ref="AE29:AE30"/>
    <mergeCell ref="AE31:AE32"/>
    <mergeCell ref="AE33:AE34"/>
    <mergeCell ref="AE35:AE36"/>
    <mergeCell ref="A9:A10"/>
    <mergeCell ref="B9:B10"/>
    <mergeCell ref="A11:A12"/>
    <mergeCell ref="B11:B12"/>
    <mergeCell ref="Q9:Q10"/>
    <mergeCell ref="S9:S10"/>
    <mergeCell ref="T9:T10"/>
    <mergeCell ref="V9:V10"/>
    <mergeCell ref="C11:C12"/>
    <mergeCell ref="D11:D12"/>
    <mergeCell ref="E11:E12"/>
    <mergeCell ref="A17:A18"/>
    <mergeCell ref="B17:B18"/>
    <mergeCell ref="C17:C18"/>
    <mergeCell ref="AE11:AE12"/>
    <mergeCell ref="A13:A14"/>
    <mergeCell ref="AE99:AE100"/>
    <mergeCell ref="AE101:AE102"/>
    <mergeCell ref="AE87:AE88"/>
    <mergeCell ref="AE89:AE90"/>
    <mergeCell ref="AE91:AE92"/>
    <mergeCell ref="AE93:AE94"/>
    <mergeCell ref="AE95:AE96"/>
    <mergeCell ref="AE97:AE98"/>
    <mergeCell ref="C9:C10"/>
    <mergeCell ref="D9:D10"/>
    <mergeCell ref="AE85:AE86"/>
    <mergeCell ref="AE61:AE62"/>
    <mergeCell ref="AE63:AE64"/>
    <mergeCell ref="AE65:AE66"/>
    <mergeCell ref="AE75:AE76"/>
    <mergeCell ref="AE77:AE78"/>
    <mergeCell ref="AE79:AE80"/>
    <mergeCell ref="AE69:AE70"/>
    <mergeCell ref="AE71:AE72"/>
    <mergeCell ref="AE81:AE82"/>
    <mergeCell ref="AE83:AE84"/>
    <mergeCell ref="AE67:AE68"/>
    <mergeCell ref="AE59:AE60"/>
    <mergeCell ref="AE47:AE48"/>
    <mergeCell ref="AE49:AE50"/>
    <mergeCell ref="AE51:AE52"/>
    <mergeCell ref="Z11:Z12"/>
    <mergeCell ref="H13:H14"/>
    <mergeCell ref="I13:I14"/>
    <mergeCell ref="J13:J14"/>
    <mergeCell ref="K13:K14"/>
    <mergeCell ref="C13:C14"/>
    <mergeCell ref="AG7:AI7"/>
    <mergeCell ref="AH9:AH10"/>
    <mergeCell ref="AI9:AI10"/>
    <mergeCell ref="AN9:AN10"/>
    <mergeCell ref="AJ7:AL7"/>
    <mergeCell ref="AK9:AK10"/>
    <mergeCell ref="AL9:AL10"/>
    <mergeCell ref="AM9:AM10"/>
    <mergeCell ref="AD7:AF7"/>
    <mergeCell ref="AE9:AE10"/>
    <mergeCell ref="AF9:AF10"/>
    <mergeCell ref="AF17:AF18"/>
    <mergeCell ref="AF29:AF30"/>
    <mergeCell ref="P39:P40"/>
    <mergeCell ref="Q39:Q40"/>
    <mergeCell ref="S39:S40"/>
    <mergeCell ref="T39:T40"/>
    <mergeCell ref="V39:V40"/>
    <mergeCell ref="W39:W40"/>
    <mergeCell ref="T11:T12"/>
    <mergeCell ref="V11:V12"/>
    <mergeCell ref="W11:W12"/>
    <mergeCell ref="Y11:Y12"/>
    <mergeCell ref="AF13:AF14"/>
    <mergeCell ref="AI17:AI18"/>
    <mergeCell ref="AN17:AN18"/>
    <mergeCell ref="AF11:AF12"/>
    <mergeCell ref="AH11:AH12"/>
    <mergeCell ref="AI11:AI12"/>
    <mergeCell ref="AK11:AK12"/>
    <mergeCell ref="AL11:AL12"/>
    <mergeCell ref="AM11:AM12"/>
    <mergeCell ref="O7:Q7"/>
    <mergeCell ref="R7:T7"/>
    <mergeCell ref="U7:W7"/>
    <mergeCell ref="AA7:AC7"/>
    <mergeCell ref="AC9:AC10"/>
    <mergeCell ref="Y9:Y10"/>
    <mergeCell ref="Z9:Z10"/>
    <mergeCell ref="X7:Z7"/>
    <mergeCell ref="H9:H10"/>
    <mergeCell ref="I9:I10"/>
    <mergeCell ref="J9:J10"/>
    <mergeCell ref="K9:K10"/>
    <mergeCell ref="L9:L10"/>
    <mergeCell ref="N9:N10"/>
    <mergeCell ref="P9:P10"/>
    <mergeCell ref="G13:G14"/>
    <mergeCell ref="AE53:AE54"/>
    <mergeCell ref="AE13:AE14"/>
    <mergeCell ref="AE15:AE16"/>
    <mergeCell ref="V43:V44"/>
    <mergeCell ref="W43:W44"/>
    <mergeCell ref="Y43:Y44"/>
    <mergeCell ref="Z43:Z44"/>
    <mergeCell ref="Z41:Z42"/>
    <mergeCell ref="AB41:AB42"/>
    <mergeCell ref="AC41:AC42"/>
    <mergeCell ref="L11:L12"/>
    <mergeCell ref="AC15:AC16"/>
    <mergeCell ref="K27:K28"/>
    <mergeCell ref="L27:L28"/>
    <mergeCell ref="N27:N28"/>
    <mergeCell ref="P27:P28"/>
    <mergeCell ref="A39:A40"/>
    <mergeCell ref="B39:B40"/>
    <mergeCell ref="C39:C40"/>
    <mergeCell ref="D39:D40"/>
    <mergeCell ref="E39:E40"/>
    <mergeCell ref="G39:G40"/>
    <mergeCell ref="H39:H40"/>
    <mergeCell ref="I39:I40"/>
    <mergeCell ref="J39:J40"/>
    <mergeCell ref="AO9:AO10"/>
    <mergeCell ref="AP9:AP10"/>
    <mergeCell ref="AE37:AE38"/>
    <mergeCell ref="N11:N12"/>
    <mergeCell ref="P11:P12"/>
    <mergeCell ref="Q11:Q12"/>
    <mergeCell ref="S11:S12"/>
    <mergeCell ref="G11:G12"/>
    <mergeCell ref="H11:H12"/>
    <mergeCell ref="I11:I12"/>
    <mergeCell ref="J11:J12"/>
    <mergeCell ref="K11:K12"/>
    <mergeCell ref="AN11:AN12"/>
    <mergeCell ref="AO11:AO12"/>
    <mergeCell ref="AP11:AP12"/>
    <mergeCell ref="AB11:AB12"/>
    <mergeCell ref="AC11:AC12"/>
    <mergeCell ref="E9:E10"/>
    <mergeCell ref="G9:G10"/>
    <mergeCell ref="W9:W10"/>
    <mergeCell ref="AB9:AB10"/>
    <mergeCell ref="AO17:AO18"/>
    <mergeCell ref="B13:B14"/>
    <mergeCell ref="AZ39:AZ40"/>
    <mergeCell ref="A41:A42"/>
    <mergeCell ref="B41:B42"/>
    <mergeCell ref="C41:C42"/>
    <mergeCell ref="D41:D42"/>
    <mergeCell ref="E41:E42"/>
    <mergeCell ref="G41:G42"/>
    <mergeCell ref="H41:H42"/>
    <mergeCell ref="I41:I42"/>
    <mergeCell ref="J41:J42"/>
    <mergeCell ref="K41:K42"/>
    <mergeCell ref="L41:L42"/>
    <mergeCell ref="N41:N42"/>
    <mergeCell ref="P41:P42"/>
    <mergeCell ref="Q41:Q42"/>
    <mergeCell ref="S41:S42"/>
    <mergeCell ref="T41:T42"/>
    <mergeCell ref="V41:V42"/>
    <mergeCell ref="W41:W42"/>
    <mergeCell ref="Y41:Y42"/>
    <mergeCell ref="Y39:Y40"/>
    <mergeCell ref="Z39:Z40"/>
    <mergeCell ref="AB39:AB40"/>
    <mergeCell ref="AC39:AC40"/>
    <mergeCell ref="AF39:AF40"/>
    <mergeCell ref="AH39:AH40"/>
    <mergeCell ref="AI39:AI40"/>
    <mergeCell ref="AK39:AK40"/>
    <mergeCell ref="AL39:AL40"/>
    <mergeCell ref="K39:K40"/>
    <mergeCell ref="L39:L40"/>
    <mergeCell ref="N39:N40"/>
    <mergeCell ref="AM39:AM40"/>
    <mergeCell ref="AN39:AN40"/>
    <mergeCell ref="AO39:AO40"/>
    <mergeCell ref="AP39:AP40"/>
    <mergeCell ref="Y45:Y46"/>
    <mergeCell ref="Z45:Z46"/>
    <mergeCell ref="AB45:AB46"/>
    <mergeCell ref="AB43:AB44"/>
    <mergeCell ref="AC43:AC44"/>
    <mergeCell ref="AF43:AF44"/>
    <mergeCell ref="AH43:AH44"/>
    <mergeCell ref="AI43:AI44"/>
    <mergeCell ref="AK43:AK44"/>
    <mergeCell ref="AL43:AL44"/>
    <mergeCell ref="AM43:AM44"/>
    <mergeCell ref="AN43:AN44"/>
    <mergeCell ref="AN41:AN42"/>
    <mergeCell ref="AO41:AO42"/>
    <mergeCell ref="AP41:AP42"/>
    <mergeCell ref="AF41:AF42"/>
    <mergeCell ref="AZ41:AZ42"/>
    <mergeCell ref="A43:A44"/>
    <mergeCell ref="B43:B44"/>
    <mergeCell ref="C43:C44"/>
    <mergeCell ref="D43:D44"/>
    <mergeCell ref="E43:E44"/>
    <mergeCell ref="G43:G44"/>
    <mergeCell ref="H43:H44"/>
    <mergeCell ref="I43:I44"/>
    <mergeCell ref="J43:J44"/>
    <mergeCell ref="K43:K44"/>
    <mergeCell ref="L43:L44"/>
    <mergeCell ref="N43:N44"/>
    <mergeCell ref="P43:P44"/>
    <mergeCell ref="Q43:Q44"/>
    <mergeCell ref="S43:S44"/>
    <mergeCell ref="T43:T44"/>
    <mergeCell ref="AH41:AH42"/>
    <mergeCell ref="AI41:AI42"/>
    <mergeCell ref="AK41:AK42"/>
    <mergeCell ref="AL41:AL42"/>
    <mergeCell ref="AM41:AM42"/>
    <mergeCell ref="AB47:AB48"/>
    <mergeCell ref="AC47:AC48"/>
    <mergeCell ref="AC45:AC46"/>
    <mergeCell ref="AF45:AF46"/>
    <mergeCell ref="AH45:AH46"/>
    <mergeCell ref="AI45:AI46"/>
    <mergeCell ref="AK45:AK46"/>
    <mergeCell ref="AL45:AL46"/>
    <mergeCell ref="AM45:AM46"/>
    <mergeCell ref="AN45:AN46"/>
    <mergeCell ref="AO45:AO46"/>
    <mergeCell ref="AO43:AO44"/>
    <mergeCell ref="AP43:AP44"/>
    <mergeCell ref="AZ43:AZ44"/>
    <mergeCell ref="A45:A46"/>
    <mergeCell ref="B45:B46"/>
    <mergeCell ref="C45:C46"/>
    <mergeCell ref="D45:D46"/>
    <mergeCell ref="E45:E46"/>
    <mergeCell ref="G45:G46"/>
    <mergeCell ref="H45:H46"/>
    <mergeCell ref="I45:I46"/>
    <mergeCell ref="J45:J46"/>
    <mergeCell ref="K45:K46"/>
    <mergeCell ref="L45:L46"/>
    <mergeCell ref="N45:N46"/>
    <mergeCell ref="P45:P46"/>
    <mergeCell ref="Q45:Q46"/>
    <mergeCell ref="S45:S46"/>
    <mergeCell ref="T45:T46"/>
    <mergeCell ref="V45:V46"/>
    <mergeCell ref="W45:W46"/>
    <mergeCell ref="AF49:AF50"/>
    <mergeCell ref="AF47:AF48"/>
    <mergeCell ref="AH47:AH48"/>
    <mergeCell ref="AI47:AI48"/>
    <mergeCell ref="AK47:AK48"/>
    <mergeCell ref="AL47:AL48"/>
    <mergeCell ref="AM47:AM48"/>
    <mergeCell ref="AN47:AN48"/>
    <mergeCell ref="AO47:AO48"/>
    <mergeCell ref="AP47:AP48"/>
    <mergeCell ref="AP45:AP46"/>
    <mergeCell ref="AZ45:AZ46"/>
    <mergeCell ref="A47:A48"/>
    <mergeCell ref="B47:B48"/>
    <mergeCell ref="C47:C48"/>
    <mergeCell ref="D47:D48"/>
    <mergeCell ref="E47:E48"/>
    <mergeCell ref="G47:G48"/>
    <mergeCell ref="H47:H48"/>
    <mergeCell ref="I47:I48"/>
    <mergeCell ref="J47:J48"/>
    <mergeCell ref="K47:K48"/>
    <mergeCell ref="L47:L48"/>
    <mergeCell ref="N47:N48"/>
    <mergeCell ref="P47:P48"/>
    <mergeCell ref="Q47:Q48"/>
    <mergeCell ref="S47:S48"/>
    <mergeCell ref="T47:T48"/>
    <mergeCell ref="V47:V48"/>
    <mergeCell ref="W47:W48"/>
    <mergeCell ref="Y47:Y48"/>
    <mergeCell ref="Z47:Z48"/>
    <mergeCell ref="AH49:AH50"/>
    <mergeCell ref="AI49:AI50"/>
    <mergeCell ref="AK49:AK50"/>
    <mergeCell ref="AL49:AL50"/>
    <mergeCell ref="AM49:AM50"/>
    <mergeCell ref="AN49:AN50"/>
    <mergeCell ref="AO49:AO50"/>
    <mergeCell ref="AP49:AP50"/>
    <mergeCell ref="AZ49:AZ50"/>
    <mergeCell ref="AZ47:AZ48"/>
    <mergeCell ref="A49:A50"/>
    <mergeCell ref="B49:B50"/>
    <mergeCell ref="C49:C50"/>
    <mergeCell ref="D49:D50"/>
    <mergeCell ref="E49:E50"/>
    <mergeCell ref="G49:G50"/>
    <mergeCell ref="H49:H50"/>
    <mergeCell ref="I49:I50"/>
    <mergeCell ref="J49:J50"/>
    <mergeCell ref="K49:K50"/>
    <mergeCell ref="L49:L50"/>
    <mergeCell ref="N49:N50"/>
    <mergeCell ref="P49:P50"/>
    <mergeCell ref="Q49:Q50"/>
    <mergeCell ref="S49:S50"/>
    <mergeCell ref="T49:T50"/>
    <mergeCell ref="V49:V50"/>
    <mergeCell ref="W49:W50"/>
    <mergeCell ref="Y49:Y50"/>
    <mergeCell ref="Z49:Z50"/>
    <mergeCell ref="AB49:AB50"/>
    <mergeCell ref="AC49:AC50"/>
    <mergeCell ref="AK51:AK52"/>
    <mergeCell ref="AL51:AL52"/>
    <mergeCell ref="K51:K52"/>
    <mergeCell ref="L51:L52"/>
    <mergeCell ref="N51:N52"/>
    <mergeCell ref="P51:P52"/>
    <mergeCell ref="Q51:Q52"/>
    <mergeCell ref="S51:S52"/>
    <mergeCell ref="T51:T52"/>
    <mergeCell ref="V51:V52"/>
    <mergeCell ref="W51:W52"/>
    <mergeCell ref="A51:A52"/>
    <mergeCell ref="B51:B52"/>
    <mergeCell ref="C51:C52"/>
    <mergeCell ref="D51:D52"/>
    <mergeCell ref="E51:E52"/>
    <mergeCell ref="G51:G52"/>
    <mergeCell ref="H51:H52"/>
    <mergeCell ref="I51:I52"/>
    <mergeCell ref="J51:J52"/>
    <mergeCell ref="AM53:AM54"/>
    <mergeCell ref="AM51:AM52"/>
    <mergeCell ref="AN51:AN52"/>
    <mergeCell ref="AO51:AO52"/>
    <mergeCell ref="AP51:AP52"/>
    <mergeCell ref="AZ51:AZ52"/>
    <mergeCell ref="A53:A54"/>
    <mergeCell ref="B53:B54"/>
    <mergeCell ref="C53:C54"/>
    <mergeCell ref="D53:D54"/>
    <mergeCell ref="E53:E54"/>
    <mergeCell ref="G53:G54"/>
    <mergeCell ref="H53:H54"/>
    <mergeCell ref="I53:I54"/>
    <mergeCell ref="J53:J54"/>
    <mergeCell ref="K53:K54"/>
    <mergeCell ref="L53:L54"/>
    <mergeCell ref="N53:N54"/>
    <mergeCell ref="P53:P54"/>
    <mergeCell ref="Q53:Q54"/>
    <mergeCell ref="S53:S54"/>
    <mergeCell ref="T53:T54"/>
    <mergeCell ref="V53:V54"/>
    <mergeCell ref="W53:W54"/>
    <mergeCell ref="Y53:Y54"/>
    <mergeCell ref="Y51:Y52"/>
    <mergeCell ref="Z51:Z52"/>
    <mergeCell ref="AB51:AB52"/>
    <mergeCell ref="AC51:AC52"/>
    <mergeCell ref="AF51:AF52"/>
    <mergeCell ref="AH51:AH52"/>
    <mergeCell ref="AI51:AI52"/>
    <mergeCell ref="AN53:AN54"/>
    <mergeCell ref="AO53:AO54"/>
    <mergeCell ref="AP53:AP54"/>
    <mergeCell ref="AZ53:AZ54"/>
    <mergeCell ref="A55:A56"/>
    <mergeCell ref="B55:B56"/>
    <mergeCell ref="C55:C56"/>
    <mergeCell ref="D55:D56"/>
    <mergeCell ref="E55:E56"/>
    <mergeCell ref="G55:G56"/>
    <mergeCell ref="H55:H56"/>
    <mergeCell ref="I55:I56"/>
    <mergeCell ref="J55:J56"/>
    <mergeCell ref="K55:K56"/>
    <mergeCell ref="L55:L56"/>
    <mergeCell ref="N55:N56"/>
    <mergeCell ref="P55:P56"/>
    <mergeCell ref="Q55:Q56"/>
    <mergeCell ref="S55:S56"/>
    <mergeCell ref="T55:T56"/>
    <mergeCell ref="V55:V56"/>
    <mergeCell ref="W55:W56"/>
    <mergeCell ref="Y55:Y56"/>
    <mergeCell ref="Z55:Z56"/>
    <mergeCell ref="Z53:Z54"/>
    <mergeCell ref="AB53:AB54"/>
    <mergeCell ref="AC53:AC54"/>
    <mergeCell ref="AF53:AF54"/>
    <mergeCell ref="AH53:AH54"/>
    <mergeCell ref="AI53:AI54"/>
    <mergeCell ref="AK53:AK54"/>
    <mergeCell ref="AL53:AL54"/>
    <mergeCell ref="AO57:AO58"/>
    <mergeCell ref="AF59:AF60"/>
    <mergeCell ref="AH59:AH60"/>
    <mergeCell ref="AI59:AI60"/>
    <mergeCell ref="AK59:AK60"/>
    <mergeCell ref="AL59:AL60"/>
    <mergeCell ref="AM59:AM60"/>
    <mergeCell ref="AN59:AN60"/>
    <mergeCell ref="AO59:AO60"/>
    <mergeCell ref="AO55:AO56"/>
    <mergeCell ref="AP55:AP56"/>
    <mergeCell ref="AZ55:AZ56"/>
    <mergeCell ref="AB55:AB56"/>
    <mergeCell ref="AC55:AC56"/>
    <mergeCell ref="AF55:AF56"/>
    <mergeCell ref="AH55:AH56"/>
    <mergeCell ref="AI55:AI56"/>
    <mergeCell ref="AK55:AK56"/>
    <mergeCell ref="AL55:AL56"/>
    <mergeCell ref="AM55:AM56"/>
    <mergeCell ref="AN55:AN56"/>
    <mergeCell ref="AE57:AE58"/>
    <mergeCell ref="AP57:AP58"/>
    <mergeCell ref="AZ57:AZ58"/>
    <mergeCell ref="AE55:AE56"/>
    <mergeCell ref="P57:P58"/>
    <mergeCell ref="Q57:Q58"/>
    <mergeCell ref="S57:S58"/>
    <mergeCell ref="T57:T58"/>
    <mergeCell ref="V57:V58"/>
    <mergeCell ref="W57:W58"/>
    <mergeCell ref="Y57:Y58"/>
    <mergeCell ref="Z57:Z58"/>
    <mergeCell ref="AB57:AB58"/>
    <mergeCell ref="AC57:AC58"/>
    <mergeCell ref="AF57:AF58"/>
    <mergeCell ref="AH57:AH58"/>
    <mergeCell ref="AI57:AI58"/>
    <mergeCell ref="AK57:AK58"/>
    <mergeCell ref="AL57:AL58"/>
    <mergeCell ref="AM57:AM58"/>
    <mergeCell ref="AN57:AN58"/>
    <mergeCell ref="AO61:AO62"/>
    <mergeCell ref="AP61:AP62"/>
    <mergeCell ref="AP59:AP60"/>
    <mergeCell ref="AZ59:AZ60"/>
    <mergeCell ref="A61:A62"/>
    <mergeCell ref="B61:B62"/>
    <mergeCell ref="C61:C62"/>
    <mergeCell ref="D61:D62"/>
    <mergeCell ref="E61:E62"/>
    <mergeCell ref="G61:G62"/>
    <mergeCell ref="H61:H62"/>
    <mergeCell ref="I61:I62"/>
    <mergeCell ref="J61:J62"/>
    <mergeCell ref="K61:K62"/>
    <mergeCell ref="L61:L62"/>
    <mergeCell ref="N61:N62"/>
    <mergeCell ref="P61:P62"/>
    <mergeCell ref="Q61:Q62"/>
    <mergeCell ref="S61:S62"/>
    <mergeCell ref="A59:A60"/>
    <mergeCell ref="B59:B60"/>
    <mergeCell ref="C59:C60"/>
    <mergeCell ref="D59:D60"/>
    <mergeCell ref="E59:E60"/>
    <mergeCell ref="G59:G60"/>
    <mergeCell ref="H59:H60"/>
    <mergeCell ref="I59:I60"/>
    <mergeCell ref="J59:J60"/>
    <mergeCell ref="K59:K60"/>
    <mergeCell ref="L59:L60"/>
    <mergeCell ref="N59:N60"/>
    <mergeCell ref="P59:P60"/>
    <mergeCell ref="Z63:Z64"/>
    <mergeCell ref="AB63:AB64"/>
    <mergeCell ref="AC63:AC64"/>
    <mergeCell ref="AF63:AF64"/>
    <mergeCell ref="AF61:AF62"/>
    <mergeCell ref="AH61:AH62"/>
    <mergeCell ref="AI61:AI62"/>
    <mergeCell ref="AK61:AK62"/>
    <mergeCell ref="AL61:AL62"/>
    <mergeCell ref="AM61:AM62"/>
    <mergeCell ref="AN61:AN62"/>
    <mergeCell ref="W59:W60"/>
    <mergeCell ref="Y59:Y60"/>
    <mergeCell ref="Z59:Z60"/>
    <mergeCell ref="AB59:AB60"/>
    <mergeCell ref="AC59:AC60"/>
    <mergeCell ref="A57:A58"/>
    <mergeCell ref="B57:B58"/>
    <mergeCell ref="C57:C58"/>
    <mergeCell ref="D57:D58"/>
    <mergeCell ref="E57:E58"/>
    <mergeCell ref="G57:G58"/>
    <mergeCell ref="H57:H58"/>
    <mergeCell ref="I57:I58"/>
    <mergeCell ref="Q59:Q60"/>
    <mergeCell ref="S59:S60"/>
    <mergeCell ref="T59:T60"/>
    <mergeCell ref="V59:V60"/>
    <mergeCell ref="J57:J58"/>
    <mergeCell ref="K57:K58"/>
    <mergeCell ref="L57:L58"/>
    <mergeCell ref="N57:N58"/>
    <mergeCell ref="H65:H66"/>
    <mergeCell ref="I65:I66"/>
    <mergeCell ref="J65:J66"/>
    <mergeCell ref="AH63:AH64"/>
    <mergeCell ref="AI63:AI64"/>
    <mergeCell ref="AK63:AK64"/>
    <mergeCell ref="AL63:AL64"/>
    <mergeCell ref="AM63:AM64"/>
    <mergeCell ref="AN63:AN64"/>
    <mergeCell ref="V65:V66"/>
    <mergeCell ref="W65:W66"/>
    <mergeCell ref="AZ63:AZ64"/>
    <mergeCell ref="AZ61:AZ62"/>
    <mergeCell ref="A63:A64"/>
    <mergeCell ref="B63:B64"/>
    <mergeCell ref="C63:C64"/>
    <mergeCell ref="D63:D64"/>
    <mergeCell ref="E63:E64"/>
    <mergeCell ref="G63:G64"/>
    <mergeCell ref="H63:H64"/>
    <mergeCell ref="I63:I64"/>
    <mergeCell ref="J63:J64"/>
    <mergeCell ref="K63:K64"/>
    <mergeCell ref="L63:L64"/>
    <mergeCell ref="N63:N64"/>
    <mergeCell ref="P63:P64"/>
    <mergeCell ref="Q63:Q64"/>
    <mergeCell ref="S63:S64"/>
    <mergeCell ref="T63:T64"/>
    <mergeCell ref="V63:V64"/>
    <mergeCell ref="W63:W64"/>
    <mergeCell ref="Y63:Y64"/>
    <mergeCell ref="T61:T62"/>
    <mergeCell ref="V61:V62"/>
    <mergeCell ref="W61:W62"/>
    <mergeCell ref="Y61:Y62"/>
    <mergeCell ref="Z61:Z62"/>
    <mergeCell ref="AB61:AB62"/>
    <mergeCell ref="AC61:AC62"/>
    <mergeCell ref="AO63:AO64"/>
    <mergeCell ref="AP63:AP64"/>
    <mergeCell ref="A67:A68"/>
    <mergeCell ref="B67:B68"/>
    <mergeCell ref="C67:C68"/>
    <mergeCell ref="D67:D68"/>
    <mergeCell ref="E67:E68"/>
    <mergeCell ref="G67:G68"/>
    <mergeCell ref="H67:H68"/>
    <mergeCell ref="I67:I68"/>
    <mergeCell ref="J67:J68"/>
    <mergeCell ref="AM65:AM66"/>
    <mergeCell ref="AN65:AN66"/>
    <mergeCell ref="AO65:AO66"/>
    <mergeCell ref="AP65:AP66"/>
    <mergeCell ref="AM67:AM68"/>
    <mergeCell ref="AN67:AN68"/>
    <mergeCell ref="AO67:AO68"/>
    <mergeCell ref="AP67:AP68"/>
    <mergeCell ref="A65:A66"/>
    <mergeCell ref="B65:B66"/>
    <mergeCell ref="C65:C66"/>
    <mergeCell ref="D65:D66"/>
    <mergeCell ref="E65:E66"/>
    <mergeCell ref="G65:G66"/>
    <mergeCell ref="AZ65:AZ66"/>
    <mergeCell ref="Y65:Y66"/>
    <mergeCell ref="Z65:Z66"/>
    <mergeCell ref="AB65:AB66"/>
    <mergeCell ref="AC65:AC66"/>
    <mergeCell ref="AF65:AF66"/>
    <mergeCell ref="AH65:AH66"/>
    <mergeCell ref="AI65:AI66"/>
    <mergeCell ref="AK65:AK66"/>
    <mergeCell ref="AL65:AL66"/>
    <mergeCell ref="K65:K66"/>
    <mergeCell ref="L65:L66"/>
    <mergeCell ref="N65:N66"/>
    <mergeCell ref="P65:P66"/>
    <mergeCell ref="Q65:Q66"/>
    <mergeCell ref="S65:S66"/>
    <mergeCell ref="T65:T66"/>
    <mergeCell ref="AZ67:AZ68"/>
    <mergeCell ref="Y67:Y68"/>
    <mergeCell ref="Z67:Z68"/>
    <mergeCell ref="AB67:AB68"/>
    <mergeCell ref="AC67:AC68"/>
    <mergeCell ref="AF67:AF68"/>
    <mergeCell ref="AH67:AH68"/>
    <mergeCell ref="AI67:AI68"/>
    <mergeCell ref="AK67:AK68"/>
    <mergeCell ref="AL67:AL68"/>
    <mergeCell ref="K67:K68"/>
    <mergeCell ref="L67:L68"/>
    <mergeCell ref="N67:N68"/>
    <mergeCell ref="P67:P68"/>
    <mergeCell ref="Q67:Q68"/>
    <mergeCell ref="S67:S68"/>
    <mergeCell ref="T67:T68"/>
    <mergeCell ref="V67:V68"/>
    <mergeCell ref="W67:W68"/>
  </mergeCells>
  <conditionalFormatting sqref="A9 A13 A17 A21 A25 A29 A33 A37">
    <cfRule type="expression" dxfId="329" priority="1166">
      <formula>#REF!="Yes"</formula>
    </cfRule>
  </conditionalFormatting>
  <conditionalFormatting sqref="D9:E10 E11:E38 D11:D68">
    <cfRule type="expression" dxfId="328" priority="1037">
      <formula>AND($D9&lt;&gt;"",$E9&lt;&gt;"")</formula>
    </cfRule>
  </conditionalFormatting>
  <conditionalFormatting sqref="O9 O11 O13 O15 O17 O19 O21 O23 O25 O27 O29 O31 O33 O35 O37 O39 O41 O43 O45 O47 O49 O51 O53 O55 O57 O59 O61 O63 O65">
    <cfRule type="expression" dxfId="327" priority="1035">
      <formula>AND(OR($O9&lt;&gt;"",$O10&lt;&gt;"",$P9&lt;&gt;""),$Q9="TBD")</formula>
    </cfRule>
  </conditionalFormatting>
  <conditionalFormatting sqref="O9:Q10 P11:P38 O11:O66 Q11:Q66">
    <cfRule type="expression" dxfId="326" priority="1036">
      <formula>AND(OR($O9&lt;&gt;"",$O10&lt;&gt;"",$P9&lt;&gt;""),$Q9="TBD")</formula>
    </cfRule>
  </conditionalFormatting>
  <conditionalFormatting sqref="R9 R11 R13 R15 R17 R19 R21 R23 R25 R27 R29 R31 R33 R35 R37 R39 R41 R43 R45 R47 R49 R51 R53 R55 R57 R59 R61 R63 R65">
    <cfRule type="expression" dxfId="325" priority="1033">
      <formula>AND(OR($O9&lt;&gt;"",$O10&lt;&gt;"",$P9&lt;&gt;""),$Q9="TBD")</formula>
    </cfRule>
  </conditionalFormatting>
  <conditionalFormatting sqref="R9:T10 S11:S38 R11:R66 T11:T66">
    <cfRule type="expression" dxfId="324" priority="1034">
      <formula>AND(OR($R9&lt;&gt;"",$R10&lt;&gt;"",$S9&lt;&gt;""),$T9="TBD")</formula>
    </cfRule>
  </conditionalFormatting>
  <conditionalFormatting sqref="U9 U11 U13 U15 U17 U19 U21 U23 U25 U27 U29 U31 U33 U35 U37 U39 U41 U43 U45 U47 U49 U51 U53 U55 U57 U59 U61 U63 U65">
    <cfRule type="expression" dxfId="323" priority="1031">
      <formula>AND(OR($O9&lt;&gt;"",$O10&lt;&gt;"",$P9&lt;&gt;""),$Q9="TBD")</formula>
    </cfRule>
  </conditionalFormatting>
  <conditionalFormatting sqref="U9:W10 V11:V38 U11:U66 W11:W66">
    <cfRule type="expression" dxfId="322" priority="1032">
      <formula>AND(OR($U9&lt;&gt;"",$U10&lt;&gt;"",$V9&lt;&gt;""),$W9="TBD")</formula>
    </cfRule>
  </conditionalFormatting>
  <conditionalFormatting sqref="X9 X11 X13 X15 X17 X19 X21 X23 X25 X27 X29 X31 X33 X35 X37 X39 X41 X43 X45 X47 X49 X51 X53 X55 X57 X59 X61 X63 X65">
    <cfRule type="expression" dxfId="321" priority="1029">
      <formula>AND(OR($O9&lt;&gt;"",$O10&lt;&gt;"",$P9&lt;&gt;""),$Q9="TBD")</formula>
    </cfRule>
  </conditionalFormatting>
  <conditionalFormatting sqref="X9:Z66">
    <cfRule type="expression" dxfId="320" priority="1030">
      <formula>AND(OR($X9&lt;&gt;"",$X10&lt;&gt;"",$Y9&lt;&gt;""),$Z9="TBD")</formula>
    </cfRule>
  </conditionalFormatting>
  <conditionalFormatting sqref="AA9 AA11 AA13 AA15 AA17 AA19 AA21 AA23 AA25 AA27 AA29 AA31 AA33 AA35 AA37 AA39 AA41 AA43 AA45 AA47 AA49 AA51 AA53 AA55 AA57 AA59 AA61 AA63 AA65">
    <cfRule type="expression" dxfId="319" priority="1027">
      <formula>AND(OR($O9&lt;&gt;"",$O10&lt;&gt;"",$P9&lt;&gt;""),$Q9="TBD")</formula>
    </cfRule>
  </conditionalFormatting>
  <conditionalFormatting sqref="AA9:AC66">
    <cfRule type="expression" dxfId="318" priority="1028">
      <formula>AND(OR($AA9&lt;&gt;"",$AA10&lt;&gt;"",$AB9&lt;&gt;""),$AC9="TBD")</formula>
    </cfRule>
  </conditionalFormatting>
  <conditionalFormatting sqref="AD9 AD11 AD13 AD15 AD17 AD19 AD21 AD23 AD25 AD27 AD29 AD31 AD33 AD35 AD37 AD39 AD41 AD43 AD45 AD47 AD49 AD51 AD53 AD55 AD57 AD59 AD61 AD63 AD65">
    <cfRule type="expression" dxfId="317" priority="1025">
      <formula>AND(OR($O9&lt;&gt;"",$O10&lt;&gt;"",$P9&lt;&gt;""),$Q9="TBD")</formula>
    </cfRule>
  </conditionalFormatting>
  <conditionalFormatting sqref="AD9:AF66">
    <cfRule type="expression" dxfId="316" priority="1026">
      <formula>AND(OR($AD9&lt;&gt;"",$AD10&lt;&gt;"",$AE9&lt;&gt;""),$AF9="TBD")</formula>
    </cfRule>
  </conditionalFormatting>
  <conditionalFormatting sqref="AG9 AG11 AG13 AG15 AG17 AG19 AG21 AG23 AG25 AG27 AG29 AG31 AG33 AG35 AG37 AG39 AG41 AG43 AG45 AG47 AG49 AG51 AG53 AG55 AG57 AG59 AG61 AG63 AG65">
    <cfRule type="expression" dxfId="315" priority="1023">
      <formula>AND(OR($O9&lt;&gt;"",$O10&lt;&gt;"",$P9&lt;&gt;""),$Q9="TBD")</formula>
    </cfRule>
  </conditionalFormatting>
  <conditionalFormatting sqref="AG9:AI66">
    <cfRule type="expression" dxfId="314" priority="1024">
      <formula>AND(OR($AG9&lt;&gt;"",$AG10&lt;&gt;"",$AH9&lt;&gt;""),$AI9="TBD")</formula>
    </cfRule>
  </conditionalFormatting>
  <conditionalFormatting sqref="AJ9 AJ11 AJ13 AJ15 AJ17 AJ19 AJ21 AJ23 AJ25 AJ27 AJ29 AJ31 AJ33 AJ35 AJ37 AJ39 AJ41 AJ43 AJ45 AJ47 AJ49 AJ51 AJ53 AJ55 AJ57 AJ59 AJ61 AJ63 AJ65">
    <cfRule type="expression" dxfId="313" priority="1021">
      <formula>AND(OR($O9&lt;&gt;"",$O10&lt;&gt;"",$P9&lt;&gt;""),$Q9="TBD")</formula>
    </cfRule>
  </conditionalFormatting>
  <conditionalFormatting sqref="AJ9:AL66">
    <cfRule type="expression" dxfId="312" priority="1022">
      <formula>AND(OR($AJ9&lt;&gt;"",$AJ10&lt;&gt;"",$AK9&lt;&gt;""),$AL9="TBD")</formula>
    </cfRule>
  </conditionalFormatting>
  <conditionalFormatting sqref="O10 O12 O14 O16 O18 O20 O22 O24 O26 O28 O30 O32 O34 O36 O38 O40 O42 O44 O46 O48 O50 O52 O54 O56 O58 O60 O62 O64 O66">
    <cfRule type="expression" dxfId="311" priority="1019">
      <formula>AND(OR($O9&lt;&gt;"",$O10&lt;&gt;"",$P9&lt;&gt;""),$Q9="TBD")</formula>
    </cfRule>
  </conditionalFormatting>
  <conditionalFormatting sqref="R10 R12 R14 R16 R18 R20 R22 R24 R26 R28 R30 R32 R34 R36 R38 R40 R42 R44 R46 R48 R50 R52 R54 R56 R58 R60 R62 R64 R66">
    <cfRule type="expression" dxfId="310" priority="1018">
      <formula>AND(OR($R9&lt;&gt;"",$R10&lt;&gt;"",$S9&lt;&gt;""),$T9="TBD")</formula>
    </cfRule>
  </conditionalFormatting>
  <conditionalFormatting sqref="U10 U12 U14 U16 U18 U20 U22 U24 U26 U28 U30 U32 U34 U36 U38 U40 U42 U44 U46 U48 U50 U52 U54 U56 U58 U60 U62 U64 U66">
    <cfRule type="expression" dxfId="309" priority="1017">
      <formula>AND(OR($U9&lt;&gt;"",$U10&lt;&gt;"",$V9&lt;&gt;""),$W9="TBD")</formula>
    </cfRule>
  </conditionalFormatting>
  <conditionalFormatting sqref="X10 X12 X14 X16 X18 X20 X22 X24 X26 X28 X30 X32 X34 X36 X38 X40 X42 X44 X46 X48 X50 X52 X54 X56 X58 X60 X62 X64 X66">
    <cfRule type="expression" dxfId="308" priority="1016">
      <formula>AND(OR($X9&lt;&gt;"",$X10&lt;&gt;"",$Y9&lt;&gt;""),$Z9="TBD")</formula>
    </cfRule>
  </conditionalFormatting>
  <conditionalFormatting sqref="AA10 AA12 AA14 AA16 AA18 AA20 AA22 AA24 AA26 AA28 AA30 AA32 AA34 AA36 AA38 AA40 AA42 AA44 AA46 AA48 AA50 AA52 AA54 AA56 AA58 AA60 AA62 AA64 AA66">
    <cfRule type="expression" dxfId="307" priority="1015">
      <formula>AND(OR($AA9&lt;&gt;"",$AA10&lt;&gt;"",$AB9&lt;&gt;""),$AC9="TBD")</formula>
    </cfRule>
  </conditionalFormatting>
  <conditionalFormatting sqref="AD10 AD12 AD14 AD16 AD18 AD20 AD22 AD24 AD26 AD28 AD30 AD32 AD34 AD36 AD38 AD40 AD42 AD44 AD46 AD48 AD50 AD52 AD54 AD56 AD58 AD60 AD62 AD64 AD66">
    <cfRule type="expression" dxfId="306" priority="1014">
      <formula>AND(OR($AD9&lt;&gt;"",$AD10&lt;&gt;"",$AE9&lt;&gt;""),$AF9="TBD")</formula>
    </cfRule>
  </conditionalFormatting>
  <conditionalFormatting sqref="AG10 AG12 AG14 AG16 AG18 AG20 AG22 AG24 AG26 AG28 AG30 AG32 AG34 AG36 AG38 AG40 AG42 AG44 AG46 AG48 AG50 AG52 AG54 AG56 AG58 AG60 AG62 AG64 AG66">
    <cfRule type="expression" dxfId="305" priority="1013">
      <formula>AND(OR($AG9&lt;&gt;"",$AG10&lt;&gt;"",$AH9&lt;&gt;""),$AI9="TBD")</formula>
    </cfRule>
  </conditionalFormatting>
  <conditionalFormatting sqref="AJ10 AJ12 AJ14 AJ16 AJ18 AJ20 AJ22 AJ24 AJ26 AJ28 AJ30 AJ32 AJ34 AJ36 AJ38 AJ40 AJ42 AJ44 AJ46 AJ48 AJ50 AJ52 AJ54 AJ56 AJ58 AJ60 AJ62 AJ64 AJ66">
    <cfRule type="expression" dxfId="304" priority="1012">
      <formula>AND(OR($AJ9&lt;&gt;"",$AJ10&lt;&gt;"",$AK9&lt;&gt;""),$AL9="TBD")</formula>
    </cfRule>
  </conditionalFormatting>
  <conditionalFormatting sqref="A11 A15 A19 A23 A27 A31 A35">
    <cfRule type="expression" dxfId="303" priority="1010">
      <formula>#REF!="Yes"</formula>
    </cfRule>
  </conditionalFormatting>
  <conditionalFormatting sqref="M10 M12 M14 M16 M18 M20 M22 M24 M26 M28 M30 M32 M34 M36 M38">
    <cfRule type="expression" dxfId="302" priority="13407">
      <formula>AND($M10="",$B9&lt;&gt;"")</formula>
    </cfRule>
  </conditionalFormatting>
  <conditionalFormatting sqref="A9 A13 A17 A21 A25 A29 A33 A37 A15 A19 A23 A27 A31 A35 A11">
    <cfRule type="expression" dxfId="301" priority="13408">
      <formula>#REF!="[Record ID]"</formula>
    </cfRule>
  </conditionalFormatting>
  <conditionalFormatting sqref="AN9:AN10">
    <cfRule type="expression" dxfId="300" priority="619">
      <formula>AND($D9&lt;&gt;"",$E9&lt;&gt;"")</formula>
    </cfRule>
  </conditionalFormatting>
  <conditionalFormatting sqref="A39">
    <cfRule type="expression" dxfId="299" priority="593">
      <formula>#REF!="Yes"</formula>
    </cfRule>
  </conditionalFormatting>
  <conditionalFormatting sqref="E39:E40">
    <cfRule type="expression" dxfId="298" priority="592">
      <formula>AND($D39&lt;&gt;"",$E39&lt;&gt;"")</formula>
    </cfRule>
  </conditionalFormatting>
  <conditionalFormatting sqref="P39:P40">
    <cfRule type="expression" dxfId="297" priority="591">
      <formula>AND(OR($O39&lt;&gt;"",$O40&lt;&gt;"",$P39&lt;&gt;""),$Q39="TBD")</formula>
    </cfRule>
  </conditionalFormatting>
  <conditionalFormatting sqref="S39:S40">
    <cfRule type="expression" dxfId="296" priority="589">
      <formula>AND(OR($R39&lt;&gt;"",$R40&lt;&gt;"",$S39&lt;&gt;""),$T39="TBD")</formula>
    </cfRule>
  </conditionalFormatting>
  <conditionalFormatting sqref="V39:V40">
    <cfRule type="expression" dxfId="295" priority="588">
      <formula>AND(OR($U39&lt;&gt;"",$U40&lt;&gt;"",$V39&lt;&gt;""),$W39="TBD")</formula>
    </cfRule>
  </conditionalFormatting>
  <conditionalFormatting sqref="M40">
    <cfRule type="expression" dxfId="294" priority="594">
      <formula>AND($M40="",$B39&lt;&gt;"")</formula>
    </cfRule>
  </conditionalFormatting>
  <conditionalFormatting sqref="A39">
    <cfRule type="expression" dxfId="293" priority="595">
      <formula>#REF!="[Record ID]"</formula>
    </cfRule>
  </conditionalFormatting>
  <conditionalFormatting sqref="A41">
    <cfRule type="expression" dxfId="292" priority="555">
      <formula>#REF!="Yes"</formula>
    </cfRule>
  </conditionalFormatting>
  <conditionalFormatting sqref="E41:E42">
    <cfRule type="expression" dxfId="291" priority="554">
      <formula>AND($D41&lt;&gt;"",$E41&lt;&gt;"")</formula>
    </cfRule>
  </conditionalFormatting>
  <conditionalFormatting sqref="P41:P42">
    <cfRule type="expression" dxfId="290" priority="553">
      <formula>AND(OR($O41&lt;&gt;"",$O42&lt;&gt;"",$P41&lt;&gt;""),$Q41="TBD")</formula>
    </cfRule>
  </conditionalFormatting>
  <conditionalFormatting sqref="S41:S42">
    <cfRule type="expression" dxfId="289" priority="551">
      <formula>AND(OR($R41&lt;&gt;"",$R42&lt;&gt;"",$S41&lt;&gt;""),$T41="TBD")</formula>
    </cfRule>
  </conditionalFormatting>
  <conditionalFormatting sqref="V41:V42">
    <cfRule type="expression" dxfId="288" priority="550">
      <formula>AND(OR($U41&lt;&gt;"",$U42&lt;&gt;"",$V41&lt;&gt;""),$W41="TBD")</formula>
    </cfRule>
  </conditionalFormatting>
  <conditionalFormatting sqref="M42">
    <cfRule type="expression" dxfId="287" priority="556">
      <formula>AND($M42="",$B41&lt;&gt;"")</formula>
    </cfRule>
  </conditionalFormatting>
  <conditionalFormatting sqref="A41">
    <cfRule type="expression" dxfId="286" priority="557">
      <formula>#REF!="[Record ID]"</formula>
    </cfRule>
  </conditionalFormatting>
  <conditionalFormatting sqref="A43">
    <cfRule type="expression" dxfId="285" priority="517">
      <formula>#REF!="Yes"</formula>
    </cfRule>
  </conditionalFormatting>
  <conditionalFormatting sqref="E43:E44">
    <cfRule type="expression" dxfId="284" priority="516">
      <formula>AND($D43&lt;&gt;"",$E43&lt;&gt;"")</formula>
    </cfRule>
  </conditionalFormatting>
  <conditionalFormatting sqref="P43:P44">
    <cfRule type="expression" dxfId="283" priority="515">
      <formula>AND(OR($O43&lt;&gt;"",$O44&lt;&gt;"",$P43&lt;&gt;""),$Q43="TBD")</formula>
    </cfRule>
  </conditionalFormatting>
  <conditionalFormatting sqref="S43:S44">
    <cfRule type="expression" dxfId="282" priority="513">
      <formula>AND(OR($R43&lt;&gt;"",$R44&lt;&gt;"",$S43&lt;&gt;""),$T43="TBD")</formula>
    </cfRule>
  </conditionalFormatting>
  <conditionalFormatting sqref="V43:V44">
    <cfRule type="expression" dxfId="281" priority="512">
      <formula>AND(OR($U43&lt;&gt;"",$U44&lt;&gt;"",$V43&lt;&gt;""),$W43="TBD")</formula>
    </cfRule>
  </conditionalFormatting>
  <conditionalFormatting sqref="M44">
    <cfRule type="expression" dxfId="280" priority="518">
      <formula>AND($M44="",$B43&lt;&gt;"")</formula>
    </cfRule>
  </conditionalFormatting>
  <conditionalFormatting sqref="A43">
    <cfRule type="expression" dxfId="279" priority="519">
      <formula>#REF!="[Record ID]"</formula>
    </cfRule>
  </conditionalFormatting>
  <conditionalFormatting sqref="A45">
    <cfRule type="expression" dxfId="278" priority="479">
      <formula>#REF!="Yes"</formula>
    </cfRule>
  </conditionalFormatting>
  <conditionalFormatting sqref="E45:E46">
    <cfRule type="expression" dxfId="277" priority="478">
      <formula>AND($D45&lt;&gt;"",$E45&lt;&gt;"")</formula>
    </cfRule>
  </conditionalFormatting>
  <conditionalFormatting sqref="P45:P46">
    <cfRule type="expression" dxfId="276" priority="477">
      <formula>AND(OR($O45&lt;&gt;"",$O46&lt;&gt;"",$P45&lt;&gt;""),$Q45="TBD")</formula>
    </cfRule>
  </conditionalFormatting>
  <conditionalFormatting sqref="S45:S46">
    <cfRule type="expression" dxfId="275" priority="475">
      <formula>AND(OR($R45&lt;&gt;"",$R46&lt;&gt;"",$S45&lt;&gt;""),$T45="TBD")</formula>
    </cfRule>
  </conditionalFormatting>
  <conditionalFormatting sqref="V45:V46">
    <cfRule type="expression" dxfId="274" priority="474">
      <formula>AND(OR($U45&lt;&gt;"",$U46&lt;&gt;"",$V45&lt;&gt;""),$W45="TBD")</formula>
    </cfRule>
  </conditionalFormatting>
  <conditionalFormatting sqref="M46">
    <cfRule type="expression" dxfId="273" priority="480">
      <formula>AND($M46="",$B45&lt;&gt;"")</formula>
    </cfRule>
  </conditionalFormatting>
  <conditionalFormatting sqref="A45">
    <cfRule type="expression" dxfId="272" priority="481">
      <formula>#REF!="[Record ID]"</formula>
    </cfRule>
  </conditionalFormatting>
  <conditionalFormatting sqref="A47">
    <cfRule type="expression" dxfId="271" priority="441">
      <formula>#REF!="Yes"</formula>
    </cfRule>
  </conditionalFormatting>
  <conditionalFormatting sqref="E47:E48">
    <cfRule type="expression" dxfId="270" priority="440">
      <formula>AND($D47&lt;&gt;"",$E47&lt;&gt;"")</formula>
    </cfRule>
  </conditionalFormatting>
  <conditionalFormatting sqref="P47:P48">
    <cfRule type="expression" dxfId="269" priority="439">
      <formula>AND(OR($O47&lt;&gt;"",$O48&lt;&gt;"",$P47&lt;&gt;""),$Q47="TBD")</formula>
    </cfRule>
  </conditionalFormatting>
  <conditionalFormatting sqref="S47:S48">
    <cfRule type="expression" dxfId="268" priority="437">
      <formula>AND(OR($R47&lt;&gt;"",$R48&lt;&gt;"",$S47&lt;&gt;""),$T47="TBD")</formula>
    </cfRule>
  </conditionalFormatting>
  <conditionalFormatting sqref="V47:V48">
    <cfRule type="expression" dxfId="267" priority="436">
      <formula>AND(OR($U47&lt;&gt;"",$U48&lt;&gt;"",$V47&lt;&gt;""),$W47="TBD")</formula>
    </cfRule>
  </conditionalFormatting>
  <conditionalFormatting sqref="M48">
    <cfRule type="expression" dxfId="266" priority="442">
      <formula>AND($M48="",$B47&lt;&gt;"")</formula>
    </cfRule>
  </conditionalFormatting>
  <conditionalFormatting sqref="A47">
    <cfRule type="expression" dxfId="265" priority="443">
      <formula>#REF!="[Record ID]"</formula>
    </cfRule>
  </conditionalFormatting>
  <conditionalFormatting sqref="A49">
    <cfRule type="expression" dxfId="264" priority="403">
      <formula>#REF!="Yes"</formula>
    </cfRule>
  </conditionalFormatting>
  <conditionalFormatting sqref="E49:E50">
    <cfRule type="expression" dxfId="263" priority="402">
      <formula>AND($D49&lt;&gt;"",$E49&lt;&gt;"")</formula>
    </cfRule>
  </conditionalFormatting>
  <conditionalFormatting sqref="P49:P50">
    <cfRule type="expression" dxfId="262" priority="401">
      <formula>AND(OR($O49&lt;&gt;"",$O50&lt;&gt;"",$P49&lt;&gt;""),$Q49="TBD")</formula>
    </cfRule>
  </conditionalFormatting>
  <conditionalFormatting sqref="S49:S50">
    <cfRule type="expression" dxfId="261" priority="399">
      <formula>AND(OR($R49&lt;&gt;"",$R50&lt;&gt;"",$S49&lt;&gt;""),$T49="TBD")</formula>
    </cfRule>
  </conditionalFormatting>
  <conditionalFormatting sqref="V49:V50">
    <cfRule type="expression" dxfId="260" priority="398">
      <formula>AND(OR($U49&lt;&gt;"",$U50&lt;&gt;"",$V49&lt;&gt;""),$W49="TBD")</formula>
    </cfRule>
  </conditionalFormatting>
  <conditionalFormatting sqref="M50">
    <cfRule type="expression" dxfId="259" priority="404">
      <formula>AND($M50="",$B49&lt;&gt;"")</formula>
    </cfRule>
  </conditionalFormatting>
  <conditionalFormatting sqref="A49">
    <cfRule type="expression" dxfId="258" priority="405">
      <formula>#REF!="[Record ID]"</formula>
    </cfRule>
  </conditionalFormatting>
  <conditionalFormatting sqref="A51">
    <cfRule type="expression" dxfId="257" priority="365">
      <formula>#REF!="Yes"</formula>
    </cfRule>
  </conditionalFormatting>
  <conditionalFormatting sqref="E51:E52">
    <cfRule type="expression" dxfId="256" priority="364">
      <formula>AND($D51&lt;&gt;"",$E51&lt;&gt;"")</formula>
    </cfRule>
  </conditionalFormatting>
  <conditionalFormatting sqref="P51:P52">
    <cfRule type="expression" dxfId="255" priority="363">
      <formula>AND(OR($O51&lt;&gt;"",$O52&lt;&gt;"",$P51&lt;&gt;""),$Q51="TBD")</formula>
    </cfRule>
  </conditionalFormatting>
  <conditionalFormatting sqref="S51:S52">
    <cfRule type="expression" dxfId="254" priority="361">
      <formula>AND(OR($R51&lt;&gt;"",$R52&lt;&gt;"",$S51&lt;&gt;""),$T51="TBD")</formula>
    </cfRule>
  </conditionalFormatting>
  <conditionalFormatting sqref="V51:V52">
    <cfRule type="expression" dxfId="253" priority="360">
      <formula>AND(OR($U51&lt;&gt;"",$U52&lt;&gt;"",$V51&lt;&gt;""),$W51="TBD")</formula>
    </cfRule>
  </conditionalFormatting>
  <conditionalFormatting sqref="M52">
    <cfRule type="expression" dxfId="252" priority="366">
      <formula>AND($M52="",$B51&lt;&gt;"")</formula>
    </cfRule>
  </conditionalFormatting>
  <conditionalFormatting sqref="A51">
    <cfRule type="expression" dxfId="251" priority="367">
      <formula>#REF!="[Record ID]"</formula>
    </cfRule>
  </conditionalFormatting>
  <conditionalFormatting sqref="A53">
    <cfRule type="expression" dxfId="250" priority="327">
      <formula>#REF!="Yes"</formula>
    </cfRule>
  </conditionalFormatting>
  <conditionalFormatting sqref="E53:E54">
    <cfRule type="expression" dxfId="249" priority="326">
      <formula>AND($D53&lt;&gt;"",$E53&lt;&gt;"")</formula>
    </cfRule>
  </conditionalFormatting>
  <conditionalFormatting sqref="P53:P54">
    <cfRule type="expression" dxfId="248" priority="325">
      <formula>AND(OR($O53&lt;&gt;"",$O54&lt;&gt;"",$P53&lt;&gt;""),$Q53="TBD")</formula>
    </cfRule>
  </conditionalFormatting>
  <conditionalFormatting sqref="S53:S54">
    <cfRule type="expression" dxfId="247" priority="323">
      <formula>AND(OR($R53&lt;&gt;"",$R54&lt;&gt;"",$S53&lt;&gt;""),$T53="TBD")</formula>
    </cfRule>
  </conditionalFormatting>
  <conditionalFormatting sqref="V53:V54">
    <cfRule type="expression" dxfId="246" priority="322">
      <formula>AND(OR($U53&lt;&gt;"",$U54&lt;&gt;"",$V53&lt;&gt;""),$W53="TBD")</formula>
    </cfRule>
  </conditionalFormatting>
  <conditionalFormatting sqref="M54">
    <cfRule type="expression" dxfId="245" priority="328">
      <formula>AND($M54="",$B53&lt;&gt;"")</formula>
    </cfRule>
  </conditionalFormatting>
  <conditionalFormatting sqref="A53">
    <cfRule type="expression" dxfId="244" priority="329">
      <formula>#REF!="[Record ID]"</formula>
    </cfRule>
  </conditionalFormatting>
  <conditionalFormatting sqref="A55">
    <cfRule type="expression" dxfId="243" priority="289">
      <formula>#REF!="Yes"</formula>
    </cfRule>
  </conditionalFormatting>
  <conditionalFormatting sqref="E55:E56">
    <cfRule type="expression" dxfId="242" priority="288">
      <formula>AND($D55&lt;&gt;"",$E55&lt;&gt;"")</formula>
    </cfRule>
  </conditionalFormatting>
  <conditionalFormatting sqref="P55:P56">
    <cfRule type="expression" dxfId="241" priority="287">
      <formula>AND(OR($O55&lt;&gt;"",$O56&lt;&gt;"",$P55&lt;&gt;""),$Q55="TBD")</formula>
    </cfRule>
  </conditionalFormatting>
  <conditionalFormatting sqref="S55:S56">
    <cfRule type="expression" dxfId="240" priority="285">
      <formula>AND(OR($R55&lt;&gt;"",$R56&lt;&gt;"",$S55&lt;&gt;""),$T55="TBD")</formula>
    </cfRule>
  </conditionalFormatting>
  <conditionalFormatting sqref="V55:V56">
    <cfRule type="expression" dxfId="239" priority="284">
      <formula>AND(OR($U55&lt;&gt;"",$U56&lt;&gt;"",$V55&lt;&gt;""),$W55="TBD")</formula>
    </cfRule>
  </conditionalFormatting>
  <conditionalFormatting sqref="M56">
    <cfRule type="expression" dxfId="238" priority="290">
      <formula>AND($M56="",$B55&lt;&gt;"")</formula>
    </cfRule>
  </conditionalFormatting>
  <conditionalFormatting sqref="A55">
    <cfRule type="expression" dxfId="237" priority="291">
      <formula>#REF!="[Record ID]"</formula>
    </cfRule>
  </conditionalFormatting>
  <conditionalFormatting sqref="A57">
    <cfRule type="expression" dxfId="236" priority="251">
      <formula>#REF!="Yes"</formula>
    </cfRule>
  </conditionalFormatting>
  <conditionalFormatting sqref="E57:E58">
    <cfRule type="expression" dxfId="235" priority="250">
      <formula>AND($D57&lt;&gt;"",$E57&lt;&gt;"")</formula>
    </cfRule>
  </conditionalFormatting>
  <conditionalFormatting sqref="P57:P58">
    <cfRule type="expression" dxfId="234" priority="249">
      <formula>AND(OR($O57&lt;&gt;"",$O58&lt;&gt;"",$P57&lt;&gt;""),$Q57="TBD")</formula>
    </cfRule>
  </conditionalFormatting>
  <conditionalFormatting sqref="S57:S58">
    <cfRule type="expression" dxfId="233" priority="247">
      <formula>AND(OR($R57&lt;&gt;"",$R58&lt;&gt;"",$S57&lt;&gt;""),$T57="TBD")</formula>
    </cfRule>
  </conditionalFormatting>
  <conditionalFormatting sqref="V57:V58">
    <cfRule type="expression" dxfId="232" priority="246">
      <formula>AND(OR($U57&lt;&gt;"",$U58&lt;&gt;"",$V57&lt;&gt;""),$W57="TBD")</formula>
    </cfRule>
  </conditionalFormatting>
  <conditionalFormatting sqref="M58">
    <cfRule type="expression" dxfId="231" priority="252">
      <formula>AND($M58="",$B57&lt;&gt;"")</formula>
    </cfRule>
  </conditionalFormatting>
  <conditionalFormatting sqref="A57">
    <cfRule type="expression" dxfId="230" priority="253">
      <formula>#REF!="[Record ID]"</formula>
    </cfRule>
  </conditionalFormatting>
  <conditionalFormatting sqref="A59">
    <cfRule type="expression" dxfId="229" priority="213">
      <formula>#REF!="Yes"</formula>
    </cfRule>
  </conditionalFormatting>
  <conditionalFormatting sqref="E59:E60">
    <cfRule type="expression" dxfId="228" priority="212">
      <formula>AND($D59&lt;&gt;"",$E59&lt;&gt;"")</formula>
    </cfRule>
  </conditionalFormatting>
  <conditionalFormatting sqref="P59:P60">
    <cfRule type="expression" dxfId="227" priority="211">
      <formula>AND(OR($O59&lt;&gt;"",$O60&lt;&gt;"",$P59&lt;&gt;""),$Q59="TBD")</formula>
    </cfRule>
  </conditionalFormatting>
  <conditionalFormatting sqref="S59:S60">
    <cfRule type="expression" dxfId="226" priority="209">
      <formula>AND(OR($R59&lt;&gt;"",$R60&lt;&gt;"",$S59&lt;&gt;""),$T59="TBD")</formula>
    </cfRule>
  </conditionalFormatting>
  <conditionalFormatting sqref="V59:V60">
    <cfRule type="expression" dxfId="225" priority="208">
      <formula>AND(OR($U59&lt;&gt;"",$U60&lt;&gt;"",$V59&lt;&gt;""),$W59="TBD")</formula>
    </cfRule>
  </conditionalFormatting>
  <conditionalFormatting sqref="M60">
    <cfRule type="expression" dxfId="224" priority="214">
      <formula>AND($M60="",$B59&lt;&gt;"")</formula>
    </cfRule>
  </conditionalFormatting>
  <conditionalFormatting sqref="A59">
    <cfRule type="expression" dxfId="223" priority="215">
      <formula>#REF!="[Record ID]"</formula>
    </cfRule>
  </conditionalFormatting>
  <conditionalFormatting sqref="A61">
    <cfRule type="expression" dxfId="222" priority="175">
      <formula>#REF!="Yes"</formula>
    </cfRule>
  </conditionalFormatting>
  <conditionalFormatting sqref="E61:E62">
    <cfRule type="expression" dxfId="221" priority="174">
      <formula>AND($D61&lt;&gt;"",$E61&lt;&gt;"")</formula>
    </cfRule>
  </conditionalFormatting>
  <conditionalFormatting sqref="P61:P62">
    <cfRule type="expression" dxfId="220" priority="173">
      <formula>AND(OR($O61&lt;&gt;"",$O62&lt;&gt;"",$P61&lt;&gt;""),$Q61="TBD")</formula>
    </cfRule>
  </conditionalFormatting>
  <conditionalFormatting sqref="S61:S62">
    <cfRule type="expression" dxfId="219" priority="171">
      <formula>AND(OR($R61&lt;&gt;"",$R62&lt;&gt;"",$S61&lt;&gt;""),$T61="TBD")</formula>
    </cfRule>
  </conditionalFormatting>
  <conditionalFormatting sqref="V61:V62">
    <cfRule type="expression" dxfId="218" priority="170">
      <formula>AND(OR($U61&lt;&gt;"",$U62&lt;&gt;"",$V61&lt;&gt;""),$W61="TBD")</formula>
    </cfRule>
  </conditionalFormatting>
  <conditionalFormatting sqref="M62">
    <cfRule type="expression" dxfId="217" priority="176">
      <formula>AND($M62="",$B61&lt;&gt;"")</formula>
    </cfRule>
  </conditionalFormatting>
  <conditionalFormatting sqref="A61">
    <cfRule type="expression" dxfId="216" priority="177">
      <formula>#REF!="[Record ID]"</formula>
    </cfRule>
  </conditionalFormatting>
  <conditionalFormatting sqref="A63">
    <cfRule type="expression" dxfId="215" priority="137">
      <formula>#REF!="Yes"</formula>
    </cfRule>
  </conditionalFormatting>
  <conditionalFormatting sqref="E63:E64">
    <cfRule type="expression" dxfId="214" priority="136">
      <formula>AND($D63&lt;&gt;"",$E63&lt;&gt;"")</formula>
    </cfRule>
  </conditionalFormatting>
  <conditionalFormatting sqref="P63:P64">
    <cfRule type="expression" dxfId="213" priority="135">
      <formula>AND(OR($O63&lt;&gt;"",$O64&lt;&gt;"",$P63&lt;&gt;""),$Q63="TBD")</formula>
    </cfRule>
  </conditionalFormatting>
  <conditionalFormatting sqref="S63:S64">
    <cfRule type="expression" dxfId="212" priority="133">
      <formula>AND(OR($R63&lt;&gt;"",$R64&lt;&gt;"",$S63&lt;&gt;""),$T63="TBD")</formula>
    </cfRule>
  </conditionalFormatting>
  <conditionalFormatting sqref="V63:V64">
    <cfRule type="expression" dxfId="211" priority="132">
      <formula>AND(OR($U63&lt;&gt;"",$U64&lt;&gt;"",$V63&lt;&gt;""),$W63="TBD")</formula>
    </cfRule>
  </conditionalFormatting>
  <conditionalFormatting sqref="M64">
    <cfRule type="expression" dxfId="210" priority="138">
      <formula>AND($M64="",$B63&lt;&gt;"")</formula>
    </cfRule>
  </conditionalFormatting>
  <conditionalFormatting sqref="A63">
    <cfRule type="expression" dxfId="209" priority="139">
      <formula>#REF!="[Record ID]"</formula>
    </cfRule>
  </conditionalFormatting>
  <conditionalFormatting sqref="A65">
    <cfRule type="expression" dxfId="208" priority="99">
      <formula>#REF!="Yes"</formula>
    </cfRule>
  </conditionalFormatting>
  <conditionalFormatting sqref="E65:E66">
    <cfRule type="expression" dxfId="207" priority="98">
      <formula>AND($D65&lt;&gt;"",$E65&lt;&gt;"")</formula>
    </cfRule>
  </conditionalFormatting>
  <conditionalFormatting sqref="P65:P66">
    <cfRule type="expression" dxfId="206" priority="97">
      <formula>AND(OR($O65&lt;&gt;"",$O66&lt;&gt;"",$P65&lt;&gt;""),$Q65="TBD")</formula>
    </cfRule>
  </conditionalFormatting>
  <conditionalFormatting sqref="S65:S66">
    <cfRule type="expression" dxfId="205" priority="95">
      <formula>AND(OR($R65&lt;&gt;"",$R66&lt;&gt;"",$S65&lt;&gt;""),$T65="TBD")</formula>
    </cfRule>
  </conditionalFormatting>
  <conditionalFormatting sqref="V65:V66">
    <cfRule type="expression" dxfId="204" priority="94">
      <formula>AND(OR($U65&lt;&gt;"",$U66&lt;&gt;"",$V65&lt;&gt;""),$W65="TBD")</formula>
    </cfRule>
  </conditionalFormatting>
  <conditionalFormatting sqref="M66">
    <cfRule type="expression" dxfId="203" priority="100">
      <formula>AND($M66="",$B65&lt;&gt;"")</formula>
    </cfRule>
  </conditionalFormatting>
  <conditionalFormatting sqref="A65">
    <cfRule type="expression" dxfId="202" priority="101">
      <formula>#REF!="[Record ID]"</formula>
    </cfRule>
  </conditionalFormatting>
  <conditionalFormatting sqref="O67">
    <cfRule type="expression" dxfId="201" priority="61">
      <formula>AND(OR($O67&lt;&gt;"",$O68&lt;&gt;"",$P67&lt;&gt;""),$Q67="TBD")</formula>
    </cfRule>
  </conditionalFormatting>
  <conditionalFormatting sqref="O67:O68 Q67:Q68">
    <cfRule type="expression" dxfId="200" priority="62">
      <formula>AND(OR($O67&lt;&gt;"",$O68&lt;&gt;"",$P67&lt;&gt;""),$Q67="TBD")</formula>
    </cfRule>
  </conditionalFormatting>
  <conditionalFormatting sqref="R67">
    <cfRule type="expression" dxfId="199" priority="59">
      <formula>AND(OR($O67&lt;&gt;"",$O68&lt;&gt;"",$P67&lt;&gt;""),$Q67="TBD")</formula>
    </cfRule>
  </conditionalFormatting>
  <conditionalFormatting sqref="R67:R68 T67:T68">
    <cfRule type="expression" dxfId="198" priority="60">
      <formula>AND(OR($R67&lt;&gt;"",$R68&lt;&gt;"",$S67&lt;&gt;""),$T67="TBD")</formula>
    </cfRule>
  </conditionalFormatting>
  <conditionalFormatting sqref="U67">
    <cfRule type="expression" dxfId="197" priority="57">
      <formula>AND(OR($O67&lt;&gt;"",$O68&lt;&gt;"",$P67&lt;&gt;""),$Q67="TBD")</formula>
    </cfRule>
  </conditionalFormatting>
  <conditionalFormatting sqref="U67:U68 W67:W68">
    <cfRule type="expression" dxfId="196" priority="58">
      <formula>AND(OR($U67&lt;&gt;"",$U68&lt;&gt;"",$V67&lt;&gt;""),$W67="TBD")</formula>
    </cfRule>
  </conditionalFormatting>
  <conditionalFormatting sqref="X67">
    <cfRule type="expression" dxfId="195" priority="55">
      <formula>AND(OR($O67&lt;&gt;"",$O68&lt;&gt;"",$P67&lt;&gt;""),$Q67="TBD")</formula>
    </cfRule>
  </conditionalFormatting>
  <conditionalFormatting sqref="X67:Z68">
    <cfRule type="expression" dxfId="194" priority="56">
      <formula>AND(OR($X67&lt;&gt;"",$X68&lt;&gt;"",$Y67&lt;&gt;""),$Z67="TBD")</formula>
    </cfRule>
  </conditionalFormatting>
  <conditionalFormatting sqref="AA67">
    <cfRule type="expression" dxfId="193" priority="53">
      <formula>AND(OR($O67&lt;&gt;"",$O68&lt;&gt;"",$P67&lt;&gt;""),$Q67="TBD")</formula>
    </cfRule>
  </conditionalFormatting>
  <conditionalFormatting sqref="AA67:AC68">
    <cfRule type="expression" dxfId="192" priority="54">
      <formula>AND(OR($AA67&lt;&gt;"",$AA68&lt;&gt;"",$AB67&lt;&gt;""),$AC67="TBD")</formula>
    </cfRule>
  </conditionalFormatting>
  <conditionalFormatting sqref="AD67">
    <cfRule type="expression" dxfId="191" priority="51">
      <formula>AND(OR($O67&lt;&gt;"",$O68&lt;&gt;"",$P67&lt;&gt;""),$Q67="TBD")</formula>
    </cfRule>
  </conditionalFormatting>
  <conditionalFormatting sqref="AD67:AF68">
    <cfRule type="expression" dxfId="190" priority="52">
      <formula>AND(OR($AD67&lt;&gt;"",$AD68&lt;&gt;"",$AE67&lt;&gt;""),$AF67="TBD")</formula>
    </cfRule>
  </conditionalFormatting>
  <conditionalFormatting sqref="AG67">
    <cfRule type="expression" dxfId="189" priority="49">
      <formula>AND(OR($O67&lt;&gt;"",$O68&lt;&gt;"",$P67&lt;&gt;""),$Q67="TBD")</formula>
    </cfRule>
  </conditionalFormatting>
  <conditionalFormatting sqref="AG67:AI68">
    <cfRule type="expression" dxfId="188" priority="50">
      <formula>AND(OR($AG67&lt;&gt;"",$AG68&lt;&gt;"",$AH67&lt;&gt;""),$AI67="TBD")</formula>
    </cfRule>
  </conditionalFormatting>
  <conditionalFormatting sqref="AJ67">
    <cfRule type="expression" dxfId="187" priority="47">
      <formula>AND(OR($O67&lt;&gt;"",$O68&lt;&gt;"",$P67&lt;&gt;""),$Q67="TBD")</formula>
    </cfRule>
  </conditionalFormatting>
  <conditionalFormatting sqref="AJ67:AL68">
    <cfRule type="expression" dxfId="186" priority="48">
      <formula>AND(OR($AJ67&lt;&gt;"",$AJ68&lt;&gt;"",$AK67&lt;&gt;""),$AL67="TBD")</formula>
    </cfRule>
  </conditionalFormatting>
  <conditionalFormatting sqref="O68">
    <cfRule type="expression" dxfId="185" priority="46">
      <formula>AND(OR($O67&lt;&gt;"",$O68&lt;&gt;"",$P67&lt;&gt;""),$Q67="TBD")</formula>
    </cfRule>
  </conditionalFormatting>
  <conditionalFormatting sqref="R68">
    <cfRule type="expression" dxfId="184" priority="45">
      <formula>AND(OR($R67&lt;&gt;"",$R68&lt;&gt;"",$S67&lt;&gt;""),$T67="TBD")</formula>
    </cfRule>
  </conditionalFormatting>
  <conditionalFormatting sqref="U68">
    <cfRule type="expression" dxfId="183" priority="44">
      <formula>AND(OR($U67&lt;&gt;"",$U68&lt;&gt;"",$V67&lt;&gt;""),$W67="TBD")</formula>
    </cfRule>
  </conditionalFormatting>
  <conditionalFormatting sqref="X68">
    <cfRule type="expression" dxfId="182" priority="43">
      <formula>AND(OR($X67&lt;&gt;"",$X68&lt;&gt;"",$Y67&lt;&gt;""),$Z67="TBD")</formula>
    </cfRule>
  </conditionalFormatting>
  <conditionalFormatting sqref="AA68">
    <cfRule type="expression" dxfId="181" priority="42">
      <formula>AND(OR($AA67&lt;&gt;"",$AA68&lt;&gt;"",$AB67&lt;&gt;""),$AC67="TBD")</formula>
    </cfRule>
  </conditionalFormatting>
  <conditionalFormatting sqref="AD68">
    <cfRule type="expression" dxfId="180" priority="41">
      <formula>AND(OR($AD67&lt;&gt;"",$AD68&lt;&gt;"",$AE67&lt;&gt;""),$AF67="TBD")</formula>
    </cfRule>
  </conditionalFormatting>
  <conditionalFormatting sqref="AG68">
    <cfRule type="expression" dxfId="179" priority="40">
      <formula>AND(OR($AG67&lt;&gt;"",$AG68&lt;&gt;"",$AH67&lt;&gt;""),$AI67="TBD")</formula>
    </cfRule>
  </conditionalFormatting>
  <conditionalFormatting sqref="AJ68">
    <cfRule type="expression" dxfId="178" priority="39">
      <formula>AND(OR($AJ67&lt;&gt;"",$AJ68&lt;&gt;"",$AK67&lt;&gt;""),$AL67="TBD")</formula>
    </cfRule>
  </conditionalFormatting>
  <conditionalFormatting sqref="A67">
    <cfRule type="expression" dxfId="177" priority="36">
      <formula>#REF!="Yes"</formula>
    </cfRule>
  </conditionalFormatting>
  <conditionalFormatting sqref="E67:E68">
    <cfRule type="expression" dxfId="176" priority="35">
      <formula>AND($D67&lt;&gt;"",$E67&lt;&gt;"")</formula>
    </cfRule>
  </conditionalFormatting>
  <conditionalFormatting sqref="P67:P68">
    <cfRule type="expression" dxfId="175" priority="34">
      <formula>AND(OR($O67&lt;&gt;"",$O68&lt;&gt;"",$P67&lt;&gt;""),$Q67="TBD")</formula>
    </cfRule>
  </conditionalFormatting>
  <conditionalFormatting sqref="S67:S68">
    <cfRule type="expression" dxfId="174" priority="33">
      <formula>AND(OR($R67&lt;&gt;"",$R68&lt;&gt;"",$S67&lt;&gt;""),$T67="TBD")</formula>
    </cfRule>
  </conditionalFormatting>
  <conditionalFormatting sqref="V67:V68">
    <cfRule type="expression" dxfId="173" priority="32">
      <formula>AND(OR($U67&lt;&gt;"",$U68&lt;&gt;"",$V67&lt;&gt;""),$W67="TBD")</formula>
    </cfRule>
  </conditionalFormatting>
  <conditionalFormatting sqref="M68">
    <cfRule type="expression" dxfId="172" priority="37">
      <formula>AND($M68="",$B67&lt;&gt;"")</formula>
    </cfRule>
  </conditionalFormatting>
  <conditionalFormatting sqref="A67">
    <cfRule type="expression" dxfId="171" priority="38">
      <formula>#REF!="[Record ID]"</formula>
    </cfRule>
  </conditionalFormatting>
  <conditionalFormatting sqref="C9:C10">
    <cfRule type="expression" dxfId="170" priority="31">
      <formula>AND(OR($D9&lt;&gt;"",$E9&lt;&gt;""),$C9="")</formula>
    </cfRule>
  </conditionalFormatting>
  <conditionalFormatting sqref="C11:C12">
    <cfRule type="expression" dxfId="169" priority="30">
      <formula>AND(OR($D11&lt;&gt;"",$E11&lt;&gt;""),$C11="")</formula>
    </cfRule>
  </conditionalFormatting>
  <conditionalFormatting sqref="C13:C14">
    <cfRule type="expression" dxfId="168" priority="29">
      <formula>AND(OR($D13&lt;&gt;"",$E13&lt;&gt;""),$C13="")</formula>
    </cfRule>
  </conditionalFormatting>
  <conditionalFormatting sqref="C15:C16">
    <cfRule type="expression" dxfId="167" priority="28">
      <formula>AND(OR($D15&lt;&gt;"",$E15&lt;&gt;""),$C15="")</formula>
    </cfRule>
  </conditionalFormatting>
  <conditionalFormatting sqref="C17:C18">
    <cfRule type="expression" dxfId="166" priority="27">
      <formula>AND(OR($D17&lt;&gt;"",$E17&lt;&gt;""),$C17="")</formula>
    </cfRule>
  </conditionalFormatting>
  <conditionalFormatting sqref="C19:C20">
    <cfRule type="expression" dxfId="165" priority="26">
      <formula>AND(OR($D19&lt;&gt;"",$E19&lt;&gt;""),$C19="")</formula>
    </cfRule>
  </conditionalFormatting>
  <conditionalFormatting sqref="C21:C22">
    <cfRule type="expression" dxfId="164" priority="25">
      <formula>AND(OR($D21&lt;&gt;"",$E21&lt;&gt;""),$C21="")</formula>
    </cfRule>
  </conditionalFormatting>
  <conditionalFormatting sqref="C23:C24">
    <cfRule type="expression" dxfId="163" priority="24">
      <formula>AND(OR($D23&lt;&gt;"",$E23&lt;&gt;""),$C23="")</formula>
    </cfRule>
  </conditionalFormatting>
  <conditionalFormatting sqref="C25:C26">
    <cfRule type="expression" dxfId="162" priority="23">
      <formula>AND(OR($D25&lt;&gt;"",$E25&lt;&gt;""),$C25="")</formula>
    </cfRule>
  </conditionalFormatting>
  <conditionalFormatting sqref="C27:C28">
    <cfRule type="expression" dxfId="161" priority="22">
      <formula>AND(OR($D27&lt;&gt;"",$E27&lt;&gt;""),$C27="")</formula>
    </cfRule>
  </conditionalFormatting>
  <conditionalFormatting sqref="C29:C30">
    <cfRule type="expression" dxfId="160" priority="21">
      <formula>AND(OR($D29&lt;&gt;"",$E29&lt;&gt;""),$C29="")</formula>
    </cfRule>
  </conditionalFormatting>
  <conditionalFormatting sqref="C31:C32">
    <cfRule type="expression" dxfId="159" priority="20">
      <formula>AND(OR($D31&lt;&gt;"",$E31&lt;&gt;""),$C31="")</formula>
    </cfRule>
  </conditionalFormatting>
  <conditionalFormatting sqref="C33:C34">
    <cfRule type="expression" dxfId="158" priority="19">
      <formula>AND(OR($D33&lt;&gt;"",$E33&lt;&gt;""),$C33="")</formula>
    </cfRule>
  </conditionalFormatting>
  <conditionalFormatting sqref="C35:C36">
    <cfRule type="expression" dxfId="157" priority="18">
      <formula>AND(OR($D35&lt;&gt;"",$E35&lt;&gt;""),$C35="")</formula>
    </cfRule>
  </conditionalFormatting>
  <conditionalFormatting sqref="C37:C38">
    <cfRule type="expression" dxfId="156" priority="17">
      <formula>AND(OR($D37&lt;&gt;"",$E37&lt;&gt;""),$C37="")</formula>
    </cfRule>
  </conditionalFormatting>
  <conditionalFormatting sqref="C39:C40">
    <cfRule type="expression" dxfId="155" priority="16">
      <formula>AND(OR($D39&lt;&gt;"",$E39&lt;&gt;""),$C39="")</formula>
    </cfRule>
  </conditionalFormatting>
  <conditionalFormatting sqref="C41:C42">
    <cfRule type="expression" dxfId="154" priority="15">
      <formula>AND(OR($D41&lt;&gt;"",$E41&lt;&gt;""),$C41="")</formula>
    </cfRule>
  </conditionalFormatting>
  <conditionalFormatting sqref="C43:C44">
    <cfRule type="expression" dxfId="153" priority="14">
      <formula>AND(OR($D43&lt;&gt;"",$E43&lt;&gt;""),$C43="")</formula>
    </cfRule>
  </conditionalFormatting>
  <conditionalFormatting sqref="C45:C46">
    <cfRule type="expression" dxfId="152" priority="13">
      <formula>AND(OR($D45&lt;&gt;"",$E45&lt;&gt;""),$C45="")</formula>
    </cfRule>
  </conditionalFormatting>
  <conditionalFormatting sqref="C47:C48">
    <cfRule type="expression" dxfId="151" priority="12">
      <formula>AND(OR($D47&lt;&gt;"",$E47&lt;&gt;""),$C47="")</formula>
    </cfRule>
  </conditionalFormatting>
  <conditionalFormatting sqref="C49:C50">
    <cfRule type="expression" dxfId="150" priority="10">
      <formula>AND(OR($D49&lt;&gt;"",$E49&lt;&gt;""),$C49="")</formula>
    </cfRule>
  </conditionalFormatting>
  <conditionalFormatting sqref="C51:C52">
    <cfRule type="expression" dxfId="149" priority="9">
      <formula>AND(OR($D51&lt;&gt;"",$E51&lt;&gt;""),$C51="")</formula>
    </cfRule>
  </conditionalFormatting>
  <conditionalFormatting sqref="C53:C54">
    <cfRule type="expression" dxfId="148" priority="8">
      <formula>AND(OR($D53&lt;&gt;"",$E53&lt;&gt;""),$C53="")</formula>
    </cfRule>
  </conditionalFormatting>
  <conditionalFormatting sqref="C55:C56">
    <cfRule type="expression" dxfId="147" priority="7">
      <formula>AND(OR($D55&lt;&gt;"",$E55&lt;&gt;""),$C55="")</formula>
    </cfRule>
  </conditionalFormatting>
  <conditionalFormatting sqref="C57:C58">
    <cfRule type="expression" dxfId="146" priority="6">
      <formula>AND(OR($D57&lt;&gt;"",$E57&lt;&gt;""),$C57="")</formula>
    </cfRule>
  </conditionalFormatting>
  <conditionalFormatting sqref="C59:C60">
    <cfRule type="expression" dxfId="145" priority="5">
      <formula>AND(OR($D59&lt;&gt;"",$E59&lt;&gt;""),$C59="")</formula>
    </cfRule>
  </conditionalFormatting>
  <conditionalFormatting sqref="C61:C62">
    <cfRule type="expression" dxfId="144" priority="4">
      <formula>AND(OR($D61&lt;&gt;"",$E61&lt;&gt;""),$C61="")</formula>
    </cfRule>
  </conditionalFormatting>
  <conditionalFormatting sqref="C63:C64">
    <cfRule type="expression" dxfId="143" priority="3">
      <formula>AND(OR($D63&lt;&gt;"",$E63&lt;&gt;""),$C63="")</formula>
    </cfRule>
  </conditionalFormatting>
  <conditionalFormatting sqref="C65:C66">
    <cfRule type="expression" dxfId="142" priority="2">
      <formula>AND(OR($D65&lt;&gt;"",$E65&lt;&gt;""),$C65="")</formula>
    </cfRule>
  </conditionalFormatting>
  <conditionalFormatting sqref="C67:C68">
    <cfRule type="expression" dxfId="141" priority="1">
      <formula>AND(OR($D67&lt;&gt;"",$E67&lt;&gt;""),$C67="")</formula>
    </cfRule>
  </conditionalFormatting>
  <dataValidations count="10">
    <dataValidation type="list" allowBlank="1" showInputMessage="1" showErrorMessage="1" sqref="B9:B68" xr:uid="{717886BC-3D22-4AEC-B339-A37B7986B34B}">
      <formula1>Coverage_Module</formula1>
    </dataValidation>
    <dataValidation type="list" allowBlank="1" showInputMessage="1" showErrorMessage="1" sqref="M9 M11 M13 M15 M17 M19 M21 M23 M25 M27 M29 M31 M33 M35 M37 M39 M41 M43 M45 M47 M49 M51 M53 M55 M57 M59 M61 M63 M65 M67" xr:uid="{E3C43405-79BD-48DF-B029-C2E5436606B8}">
      <formula1>Country</formula1>
    </dataValidation>
    <dataValidation type="list" allowBlank="1" showInputMessage="1" showErrorMessage="1" sqref="K9:K68" xr:uid="{8E76DA25-4665-4E7E-979E-E2D9349E9D2A}">
      <formula1>"Yes,No"</formula1>
    </dataValidation>
    <dataValidation type="list" allowBlank="1" showInputMessage="1" showErrorMessage="1" sqref="H9:H68" xr:uid="{38C51DFF-3F6A-45EF-AA09-692B490E916D}">
      <formula1>baseline_validation</formula1>
    </dataValidation>
    <dataValidation type="decimal" operator="greaterThanOrEqual" allowBlank="1" showInputMessage="1" showErrorMessage="1" sqref="U9:V68 R9:S68 O9:P68 AD9:AE68 AG9:AH68 AA9:AB68 X9:Y68 AJ9:AK68 F9:G68" xr:uid="{E0CC00CC-4C0E-4ED6-B850-33CAD0E03552}">
      <formula1>0</formula1>
    </dataValidation>
    <dataValidation type="custom" allowBlank="1" showInputMessage="1" showErrorMessage="1" errorTitle="Coverage Indicators" error="Cannot enter both Standard and Custom indicators on the same line" sqref="E9:E68" xr:uid="{B2BF690A-6722-4190-B32A-561460276FB5}">
      <formula1>D9=""</formula1>
    </dataValidation>
    <dataValidation type="list" allowBlank="1" showInputMessage="1" showErrorMessage="1" sqref="D9:D68" xr:uid="{16544A6B-C10C-4B55-8F3A-57EBF4409DFB}">
      <formula1>OFFSET(CoverageStart,MATCH(AZ9,CoverageColumn,0)-1,2,COUNTIF(CoverageColumn,AZ9),1)</formula1>
    </dataValidation>
    <dataValidation type="list" allowBlank="1" showInputMessage="1" showErrorMessage="1" sqref="T9:T68" xr:uid="{97221CA2-9ECA-4C32-A1C3-EA8884A03A8B}">
      <formula1>IF(OR($R9&lt;&gt;"",$R10&lt;&gt;"",$S9&lt;&gt;""),INDIRECT("FakeRange"),$G$4)</formula1>
    </dataValidation>
    <dataValidation type="list" allowBlank="1" showInputMessage="1" showErrorMessage="1" sqref="L9:L68" xr:uid="{F949539D-50D7-4192-9B68-FEB997848DE6}">
      <formula1>MergedAndDistinctPR</formula1>
    </dataValidation>
    <dataValidation type="list" allowBlank="1" showInputMessage="1" showErrorMessage="1" sqref="C9:C68" xr:uid="{E96C091A-BC63-44CE-934A-05734B11FBB7}">
      <formula1>IF($E9&lt;&gt;"",$XEP$1,INDIRECT(CONCATENATE("'Reference Records'!C",AS9,":C",AT9)))</formula1>
    </dataValidation>
  </dataValidations>
  <hyperlinks>
    <hyperlink ref="B4" location="'Instructions-FR'!InstructionD" display="'Instructions-FR'!InstructionD" xr:uid="{00EEDB20-B233-4264-99EB-02D9DFC62674}"/>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9">
        <x14:dataValidation type="list" allowBlank="1" showInputMessage="1" showErrorMessage="1" xr:uid="{F0F46AF3-36FA-41AA-AAB4-5C6C2818D917}">
          <x14:formula1>
            <xm:f>Setup!$A$16:$A$18</xm:f>
          </x14:formula1>
          <xm:sqref>M10 M12 M14 M16 M18 M20 M22 M24 M26 M28 M30 M32 M34 M36 M38 M40 M42 M44 M46 M48 M50 M52 M54 M56 M58 M60 M62 M64 M66 M68</xm:sqref>
        </x14:dataValidation>
        <x14:dataValidation type="list" allowBlank="1" showInputMessage="1" showErrorMessage="1" xr:uid="{BAC4F8EB-7ABE-4473-8897-2A524AB5FA49}">
          <x14:formula1>
            <xm:f>IF($E9&lt;&gt;"",Setup!$E$15:$E$17,OFFSET(AW9,0,0,1,COUNTIF(AW9:AY9,"?*")))</xm:f>
          </x14:formula1>
          <xm:sqref>N9:N68</xm:sqref>
        </x14:dataValidation>
        <x14:dataValidation type="list" allowBlank="1" showInputMessage="1" showErrorMessage="1" xr:uid="{8DD0A148-2DF5-4C90-8547-9457EAC7D0B4}">
          <x14:formula1>
            <xm:f>IF(OR($O9&lt;&gt;"",$O10&lt;&gt;"",$P9&lt;&gt;""),INDIRECT("FakeRange"),Setup!A$29)</xm:f>
          </x14:formula1>
          <xm:sqref>Q9:Q68</xm:sqref>
        </x14:dataValidation>
        <x14:dataValidation type="list" allowBlank="1" showInputMessage="1" showErrorMessage="1" xr:uid="{FEA26EF6-E4C4-49F6-A9E9-DB7650B5E413}">
          <x14:formula1>
            <xm:f>IF(OR($U9&lt;&gt;"",$U10&lt;&gt;"",$V9&lt;&gt;""),INDIRECT("FakeRange"),Setup!A$29)</xm:f>
          </x14:formula1>
          <xm:sqref>W9:W68</xm:sqref>
        </x14:dataValidation>
        <x14:dataValidation type="list" allowBlank="1" showInputMessage="1" showErrorMessage="1" xr:uid="{A07C59C2-296D-4437-93A7-A3AD5D3F01B3}">
          <x14:formula1>
            <xm:f>IF(OR($X9&lt;&gt;"",$X10&lt;&gt;"",$Y9&lt;&gt;""),INDIRECT("FakeRange"),Setup!A$29)</xm:f>
          </x14:formula1>
          <xm:sqref>Z9:Z68</xm:sqref>
        </x14:dataValidation>
        <x14:dataValidation type="list" allowBlank="1" showInputMessage="1" showErrorMessage="1" xr:uid="{AC0E4D3A-7106-4CCA-91DD-6521FC6C0126}">
          <x14:formula1>
            <xm:f>IF(OR($AA9&lt;&gt;"",$AA10&lt;&gt;"",$AB9&lt;&gt;""),INDIRECT("FakeRange"),Setup!A$29)</xm:f>
          </x14:formula1>
          <xm:sqref>AC9:AC68</xm:sqref>
        </x14:dataValidation>
        <x14:dataValidation type="list" allowBlank="1" showInputMessage="1" showErrorMessage="1" xr:uid="{04FE33BE-C65B-4523-AE64-4D349EF7D18E}">
          <x14:formula1>
            <xm:f>IF(OR(AD9&lt;&gt;"",AD10&lt;&gt;"",AE9&gt;""),INDIRECT("FakeRange"),Setup!A$29)</xm:f>
          </x14:formula1>
          <xm:sqref>AF9:AF68</xm:sqref>
        </x14:dataValidation>
        <x14:dataValidation type="list" allowBlank="1" showInputMessage="1" showErrorMessage="1" xr:uid="{043E0976-ADAA-4C07-AA6B-C52B97358787}">
          <x14:formula1>
            <xm:f>IF(OR(AG9&lt;&gt;"",AG10&lt;&gt;"",AH9&lt;&gt;""),INDIRECT("FakeRange"),Setup!A$29)</xm:f>
          </x14:formula1>
          <xm:sqref>AI9:AI68</xm:sqref>
        </x14:dataValidation>
        <x14:dataValidation type="list" allowBlank="1" showInputMessage="1" showErrorMessage="1" xr:uid="{FA84BA55-AADC-4945-9584-9EDB61C4FDEE}">
          <x14:formula1>
            <xm:f>IF(OR(AJ9&lt;&gt;"",AJ10&lt;&gt;"",AK9&lt;&gt;""),INDIRECT("FakeRange"),Setup!A$29)</xm:f>
          </x14:formula1>
          <xm:sqref>AL9:AL68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W1820"/>
  <sheetViews>
    <sheetView showGridLines="0" topLeftCell="B609" zoomScale="70" zoomScaleNormal="70" workbookViewId="0">
      <selection activeCell="B619" sqref="B619:J619"/>
    </sheetView>
  </sheetViews>
  <sheetFormatPr defaultRowHeight="15.5" x14ac:dyDescent="0.35"/>
  <cols>
    <col min="1" max="1" width="7.5" style="217" hidden="1" customWidth="1"/>
    <col min="2" max="2" width="26.4140625" customWidth="1"/>
    <col min="3" max="3" width="30.6640625" customWidth="1"/>
    <col min="4" max="4" width="15.08203125" customWidth="1"/>
    <col min="5" max="5" width="24.1640625" customWidth="1"/>
    <col min="6" max="6" width="20.1640625" customWidth="1"/>
    <col min="7" max="7" width="16.1640625" customWidth="1"/>
    <col min="8" max="8" width="17.1640625" customWidth="1"/>
    <col min="9" max="9" width="30.6640625" customWidth="1"/>
    <col min="10" max="10" width="66.9140625" customWidth="1"/>
    <col min="11" max="11" width="30.58203125" customWidth="1"/>
    <col min="12" max="12" width="15.08203125" customWidth="1"/>
    <col min="13" max="13" width="16.58203125" customWidth="1"/>
    <col min="14" max="14" width="50.58203125" customWidth="1"/>
    <col min="15" max="19" width="9" hidden="1" customWidth="1"/>
    <col min="20" max="20" width="17.1640625" hidden="1" customWidth="1"/>
    <col min="21" max="21" width="12.58203125" hidden="1" customWidth="1"/>
    <col min="22" max="22" width="10.33203125" hidden="1" customWidth="1"/>
    <col min="23" max="23" width="13.83203125" hidden="1" customWidth="1"/>
  </cols>
  <sheetData>
    <row r="1" spans="1:23" x14ac:dyDescent="0.35">
      <c r="B1" s="585" t="str">
        <f ca="1">Translations!A69</f>
        <v>Marco de desempeño - Desagregación - Sección E</v>
      </c>
      <c r="C1" s="585"/>
      <c r="D1" s="585"/>
      <c r="E1" s="585"/>
      <c r="F1" s="585"/>
      <c r="G1" s="585"/>
      <c r="H1" s="585"/>
      <c r="I1" s="585"/>
      <c r="J1" s="585"/>
    </row>
    <row r="2" spans="1:23" ht="28.5" customHeight="1" x14ac:dyDescent="0.35">
      <c r="B2" s="586"/>
      <c r="C2" s="586"/>
      <c r="D2" s="586"/>
      <c r="E2" s="586"/>
      <c r="F2" s="586"/>
      <c r="G2" s="586"/>
      <c r="H2" s="586"/>
      <c r="I2" s="586"/>
      <c r="J2" s="586"/>
    </row>
    <row r="3" spans="1:23" x14ac:dyDescent="0.35">
      <c r="B3" s="586"/>
      <c r="C3" s="586"/>
      <c r="D3" s="586"/>
      <c r="E3" s="586"/>
      <c r="F3" s="586"/>
      <c r="G3" s="586"/>
      <c r="H3" s="586"/>
      <c r="I3" s="586"/>
      <c r="J3" s="586"/>
    </row>
    <row r="4" spans="1:23" ht="16" thickBot="1" x14ac:dyDescent="0.4"/>
    <row r="5" spans="1:23" ht="16" thickBot="1" x14ac:dyDescent="0.4">
      <c r="B5" s="187" t="str">
        <f ca="1">Translations!A12</f>
        <v>Navegación de la página</v>
      </c>
      <c r="C5" s="185" t="str">
        <f ca="1">Translations!A70</f>
        <v>Impacto</v>
      </c>
      <c r="D5" s="185" t="str">
        <f ca="1">Translations!A78</f>
        <v xml:space="preserve">Resultados </v>
      </c>
      <c r="E5" s="185" t="str">
        <f ca="1">Translations!A71</f>
        <v>Cobertura</v>
      </c>
      <c r="F5" s="189" t="str">
        <f ca="1">Translations!A48</f>
        <v>Instrucciones</v>
      </c>
    </row>
    <row r="6" spans="1:23" x14ac:dyDescent="0.35">
      <c r="K6" s="258"/>
      <c r="L6" s="258"/>
      <c r="M6" s="258"/>
    </row>
    <row r="7" spans="1:23" x14ac:dyDescent="0.35">
      <c r="C7" s="258"/>
      <c r="K7" s="258"/>
      <c r="L7" s="258"/>
      <c r="M7" s="258"/>
    </row>
    <row r="8" spans="1:23" ht="16.25" customHeight="1" x14ac:dyDescent="0.35">
      <c r="B8" s="574" t="str">
        <f ca="1">Translations!A72</f>
        <v>Desagregación del Indicador de impacto</v>
      </c>
      <c r="C8" s="575"/>
      <c r="D8" s="575"/>
      <c r="E8" s="575"/>
      <c r="F8" s="575"/>
      <c r="G8" s="575"/>
      <c r="H8" s="575"/>
      <c r="I8" s="575"/>
      <c r="J8" s="575"/>
      <c r="K8" s="574"/>
      <c r="L8" s="575"/>
      <c r="M8" s="575"/>
      <c r="N8" s="575"/>
    </row>
    <row r="9" spans="1:23" ht="45" customHeight="1" x14ac:dyDescent="0.35">
      <c r="A9" s="203" t="s">
        <v>341</v>
      </c>
      <c r="B9" s="276" t="str">
        <f ca="1">Translations!A37</f>
        <v xml:space="preserve">Indicador de impacto número </v>
      </c>
      <c r="C9" s="276" t="str">
        <f ca="1">Translations!A73</f>
        <v>Nombre del indicador de impacto</v>
      </c>
      <c r="D9" s="276" t="str">
        <f ca="1">Translations!$A$74</f>
        <v>Categoría</v>
      </c>
      <c r="E9" s="276" t="str">
        <f ca="1">Translations!$A$75</f>
        <v>Desagregación</v>
      </c>
      <c r="F9" s="276" t="s">
        <v>546</v>
      </c>
      <c r="G9" s="276" t="str">
        <f ca="1">Translations!$A$41</f>
        <v>Línea de base %</v>
      </c>
      <c r="H9" s="276" t="s">
        <v>436</v>
      </c>
      <c r="I9" s="276" t="s">
        <v>438</v>
      </c>
      <c r="J9" s="276" t="s">
        <v>407</v>
      </c>
      <c r="K9" s="276" t="str">
        <f ca="1">Translations!A73 &amp;" (EN) "</f>
        <v xml:space="preserve">Nombre del indicador de impacto (EN) </v>
      </c>
      <c r="L9" s="276" t="str">
        <f ca="1">Translations!$A$74 &amp; " (EN)"</f>
        <v>Categoría (EN)</v>
      </c>
      <c r="M9" s="276" t="s">
        <v>7142</v>
      </c>
      <c r="N9" s="276" t="s">
        <v>7143</v>
      </c>
    </row>
    <row r="10" spans="1:23" s="201" customFormat="1" ht="40.25" customHeight="1" x14ac:dyDescent="0.35">
      <c r="A10" s="569" t="str">
        <f ca="1">INDIRECT("'update Helper'!C"&amp;U10)</f>
        <v>a1G3p000005YSSUEA4</v>
      </c>
      <c r="B10" s="589">
        <v>1</v>
      </c>
      <c r="C10" s="570" t="str">
        <f>IFERROR(VLOOKUP(B10,'Impact Indicators - Section B '!$A$9:$AF$52,32,FALSE),"")</f>
        <v/>
      </c>
      <c r="D10" s="578" t="str">
        <f>R10</f>
        <v/>
      </c>
      <c r="E10" s="578" t="str">
        <f>S10</f>
        <v/>
      </c>
      <c r="F10" s="421"/>
      <c r="G10" s="576" t="str">
        <f ca="1">IF(OR(INDIRECT("'update Helper'!E"&amp;U10)="",F10&lt;&gt;0,F11&lt;&gt;0),IF(IFERROR((F10/F11),"")="","",(F10/F11)),INDIRECT("'update Helper'!E"&amp;U10)/100)</f>
        <v/>
      </c>
      <c r="H10" s="580"/>
      <c r="I10" s="582"/>
      <c r="J10" s="572"/>
      <c r="K10" s="570" t="str">
        <f>W10</f>
        <v/>
      </c>
      <c r="L10" s="570" t="str">
        <f>V10</f>
        <v/>
      </c>
      <c r="M10" s="572"/>
      <c r="N10" s="572"/>
      <c r="P10" s="201">
        <f>IF(AND(EXACT(C10,C8),C8&lt;&gt;0),P8+1,0)</f>
        <v>0</v>
      </c>
      <c r="Q10" s="201" t="str">
        <f>IF(C10&lt;&gt;"",C10&amp;"-"&amp;P10,"")</f>
        <v/>
      </c>
      <c r="R10" s="201" t="str">
        <f t="array" ref="R10">IFERROR(IF(INDEX('Disaggregation Records'!$E$3:$E$66,MATCH(RIGHT(Q10,255),RIGHT('Disaggregation Records'!$D$3:$D$66,255),0))="","",INDEX('Disaggregation Records'!$E$3:$E$66,MATCH(RIGHT(Q10,255),RIGHT('Disaggregation Records'!$D$3:$D$66,255),0))),"")</f>
        <v/>
      </c>
      <c r="S10" s="201" t="str">
        <f t="array" ref="S10">IFERROR(IF(INDEX('Disaggregation Records'!$F$3:$F$66,MATCH(RIGHT(Q10,255),RIGHT('Disaggregation Records'!$D$3:$D$66,255),0))="","",INDEX('Disaggregation Records'!$F$3:$F$66,MATCH(RIGHT(Q10,255),RIGHT('Disaggregation Records'!$D$3:$D$66,255),0))),"")</f>
        <v/>
      </c>
      <c r="T10" s="201" t="str">
        <f t="array" ref="T10">IFERROR(IF(INDEX('Disaggregation Records'!$H$3:$H$66,MATCH(RIGHT(Q10,255),RIGHT('Disaggregation Records'!$D$3:$D$66,255),0))="","",INDEX('Disaggregation Records'!$H$3:$H$66,MATCH(RIGHT(Q10,255),RIGHT('Disaggregation Records'!$D$3:$D$66,255),0))),"")</f>
        <v/>
      </c>
      <c r="U10" s="201">
        <f>ROW(Impact_Indicator_Disaggregation)+3</f>
        <v>1183</v>
      </c>
      <c r="V10" s="201" t="str">
        <f t="array" ref="V10">IFERROR(IF(INDEX('Disaggregation Records'!$I$3:$I$66,MATCH(RIGHT(Q10,255),RIGHT('Disaggregation Records'!$D$3:$D$66,255),0))="","",INDEX('Disaggregation Records'!$I$3:$I$66,MATCH(RIGHT(Q10,255),RIGHT('Disaggregation Records'!$D$3:$D$66,255),0))),"")</f>
        <v/>
      </c>
      <c r="W10" s="201" t="str">
        <f>IFERROR(INDEX('Reference Records'!O$3:O$9,MATCH(LEFT(C10,255),'Reference Records'!J$3:J$9,0)),"")</f>
        <v/>
      </c>
    </row>
    <row r="11" spans="1:23" s="202" customFormat="1" ht="40.25" customHeight="1" x14ac:dyDescent="0.35">
      <c r="A11" s="569"/>
      <c r="B11" s="590"/>
      <c r="C11" s="571"/>
      <c r="D11" s="579"/>
      <c r="E11" s="579"/>
      <c r="F11" s="215"/>
      <c r="G11" s="577"/>
      <c r="H11" s="581"/>
      <c r="I11" s="583"/>
      <c r="J11" s="573"/>
      <c r="K11" s="571"/>
      <c r="L11" s="571"/>
      <c r="M11" s="573"/>
      <c r="N11" s="573"/>
    </row>
    <row r="12" spans="1:23" s="201" customFormat="1" ht="40.25" customHeight="1" x14ac:dyDescent="0.35">
      <c r="A12" s="569" t="str">
        <f t="shared" ref="A12" ca="1" si="0">INDIRECT("'update Helper'!C"&amp;U12)</f>
        <v>a1G3p000005YSSVEA4</v>
      </c>
      <c r="B12" s="589">
        <v>1</v>
      </c>
      <c r="C12" s="570" t="str">
        <f>IFERROR(VLOOKUP(B12,'Impact Indicators - Section B '!$A$9:$AF$52,32,FALSE),"")</f>
        <v/>
      </c>
      <c r="D12" s="578" t="str">
        <f t="shared" ref="D12" si="1">R12</f>
        <v/>
      </c>
      <c r="E12" s="578" t="str">
        <f t="shared" ref="E12" si="2">S12</f>
        <v/>
      </c>
      <c r="F12" s="421"/>
      <c r="G12" s="576" t="str">
        <f ca="1">IF(OR(INDIRECT("'update Helper'!E"&amp;U12)="",F12&lt;&gt;0,F13&lt;&gt;0),IF(IFERROR((F12/F13),"")="","",(F12/F13)),INDIRECT("'update Helper'!E"&amp;U12)/100)</f>
        <v/>
      </c>
      <c r="H12" s="580"/>
      <c r="I12" s="582"/>
      <c r="J12" s="572"/>
      <c r="K12" s="570" t="str">
        <f t="shared" ref="K12" si="3">W12</f>
        <v/>
      </c>
      <c r="L12" s="570" t="str">
        <f t="shared" ref="L12" si="4">V12</f>
        <v/>
      </c>
      <c r="M12" s="572"/>
      <c r="N12" s="572"/>
      <c r="P12" s="201">
        <f t="shared" ref="P12" si="5">IF(AND(EXACT(C12,C10),C10&lt;&gt;0),P10+1,0)</f>
        <v>1</v>
      </c>
      <c r="Q12" s="201" t="str">
        <f>IF(C12&lt;&gt;"",C12&amp;"-"&amp;P12,"")</f>
        <v/>
      </c>
      <c r="R12" s="201" t="str">
        <f t="array" ref="R12">IFERROR(IF(INDEX('Disaggregation Records'!$E$3:$E$66,MATCH(RIGHT(Q12,255),RIGHT('Disaggregation Records'!$D$3:$D$66,255),0))="","",INDEX('Disaggregation Records'!$E$3:$E$66,MATCH(RIGHT(Q12,255),RIGHT('Disaggregation Records'!$D$3:$D$66,255),0))),"")</f>
        <v/>
      </c>
      <c r="S12" s="201" t="str">
        <f t="array" ref="S12">IFERROR(IF(INDEX('Disaggregation Records'!$F$3:$F$66,MATCH(RIGHT(Q12,255),RIGHT('Disaggregation Records'!$D$3:$D$66,255),0))="","",INDEX('Disaggregation Records'!$F$3:$F$66,MATCH(RIGHT(Q12,255),RIGHT('Disaggregation Records'!$D$3:$D$66,255),0))),"")</f>
        <v/>
      </c>
      <c r="T12" s="201" t="str">
        <f t="array" ref="T12">IFERROR(IF(INDEX('Disaggregation Records'!$H$3:$H$66,MATCH(RIGHT(Q12,255),RIGHT('Disaggregation Records'!$D$3:$D$66,255),0))="","",INDEX('Disaggregation Records'!$H$3:$H$66,MATCH(RIGHT(Q12,255),RIGHT('Disaggregation Records'!$D$3:$D$66,255),0))),"")</f>
        <v/>
      </c>
      <c r="U12" s="201">
        <f>U10+1</f>
        <v>1184</v>
      </c>
      <c r="V12" s="201" t="str">
        <f t="array" ref="V12">IFERROR(IF(INDEX('Disaggregation Records'!$I$3:$I$66,MATCH(RIGHT(Q12,255),RIGHT('Disaggregation Records'!$D$3:$D$66,255),0))="","",INDEX('Disaggregation Records'!$I$3:$I$66,MATCH(RIGHT(Q12,255),RIGHT('Disaggregation Records'!$D$3:$D$66,255),0))),"")</f>
        <v/>
      </c>
      <c r="W12" s="201" t="str">
        <f>IFERROR(INDEX('Reference Records'!O$3:O$9,MATCH(LEFT(C12,255),'Reference Records'!J$3:J$9,0)),"")</f>
        <v/>
      </c>
    </row>
    <row r="13" spans="1:23" s="202" customFormat="1" ht="40.25" customHeight="1" x14ac:dyDescent="0.35">
      <c r="A13" s="569"/>
      <c r="B13" s="590"/>
      <c r="C13" s="571"/>
      <c r="D13" s="579"/>
      <c r="E13" s="579"/>
      <c r="F13" s="215"/>
      <c r="G13" s="577"/>
      <c r="H13" s="581"/>
      <c r="I13" s="583"/>
      <c r="J13" s="573"/>
      <c r="K13" s="571"/>
      <c r="L13" s="571"/>
      <c r="M13" s="573"/>
      <c r="N13" s="573"/>
    </row>
    <row r="14" spans="1:23" s="201" customFormat="1" ht="40.25" customHeight="1" x14ac:dyDescent="0.35">
      <c r="A14" s="569" t="str">
        <f t="shared" ref="A14:A76" ca="1" si="6">INDIRECT("'update Helper'!C"&amp;U14)</f>
        <v>a1G3p000005YSSWEA4</v>
      </c>
      <c r="B14" s="589">
        <v>1</v>
      </c>
      <c r="C14" s="570" t="str">
        <f>IFERROR(VLOOKUP(B14,'Impact Indicators - Section B '!$A$9:$AF$52,32,FALSE),"")</f>
        <v/>
      </c>
      <c r="D14" s="578" t="str">
        <f t="shared" ref="D14" si="7">R14</f>
        <v/>
      </c>
      <c r="E14" s="578" t="str">
        <f t="shared" ref="E14" si="8">S14</f>
        <v/>
      </c>
      <c r="F14" s="421"/>
      <c r="G14" s="576" t="str">
        <f ca="1">IF(OR(INDIRECT("'update Helper'!E"&amp;U14)="",F14&lt;&gt;0,F15&lt;&gt;0),IF(IFERROR((F14/F15),"")="","",(F14/F15)),INDIRECT("'update Helper'!E"&amp;U14)/100)</f>
        <v/>
      </c>
      <c r="H14" s="580"/>
      <c r="I14" s="582"/>
      <c r="J14" s="572"/>
      <c r="K14" s="570" t="str">
        <f t="shared" ref="K14" si="9">W14</f>
        <v/>
      </c>
      <c r="L14" s="570" t="str">
        <f t="shared" ref="L14" si="10">V14</f>
        <v/>
      </c>
      <c r="M14" s="572"/>
      <c r="N14" s="572"/>
      <c r="P14" s="201">
        <f t="shared" ref="P14" si="11">IF(AND(EXACT(C14,C12),C12&lt;&gt;0),P12+1,0)</f>
        <v>2</v>
      </c>
      <c r="Q14" s="201" t="str">
        <f t="shared" ref="Q14" si="12">IF(C14&lt;&gt;"",C14&amp;"-"&amp;P14,"")</f>
        <v/>
      </c>
      <c r="R14" s="201" t="str">
        <f t="array" ref="R14">IFERROR(IF(INDEX('Disaggregation Records'!$E$3:$E$66,MATCH(RIGHT(Q14,255),RIGHT('Disaggregation Records'!$D$3:$D$66,255),0))="","",INDEX('Disaggregation Records'!$E$3:$E$66,MATCH(RIGHT(Q14,255),RIGHT('Disaggregation Records'!$D$3:$D$66,255),0))),"")</f>
        <v/>
      </c>
      <c r="S14" s="201" t="str">
        <f t="array" ref="S14">IFERROR(IF(INDEX('Disaggregation Records'!$F$3:$F$66,MATCH(RIGHT(Q14,255),RIGHT('Disaggregation Records'!$D$3:$D$66,255),0))="","",INDEX('Disaggregation Records'!$F$3:$F$66,MATCH(RIGHT(Q14,255),RIGHT('Disaggregation Records'!$D$3:$D$66,255),0))),"")</f>
        <v/>
      </c>
      <c r="T14" s="201" t="str">
        <f t="array" ref="T14">IFERROR(IF(INDEX('Disaggregation Records'!$H$3:$H$66,MATCH(RIGHT(Q14,255),RIGHT('Disaggregation Records'!$D$3:$D$66,255),0))="","",INDEX('Disaggregation Records'!$H$3:$H$66,MATCH(RIGHT(Q14,255),RIGHT('Disaggregation Records'!$D$3:$D$66,255),0))),"")</f>
        <v/>
      </c>
      <c r="U14" s="201">
        <f t="shared" ref="U14" si="13">U12+1</f>
        <v>1185</v>
      </c>
      <c r="V14" s="201" t="str">
        <f t="array" ref="V14">IFERROR(IF(INDEX('Disaggregation Records'!$I$3:$I$66,MATCH(RIGHT(Q14,255),RIGHT('Disaggregation Records'!$D$3:$D$66,255),0))="","",INDEX('Disaggregation Records'!$I$3:$I$66,MATCH(RIGHT(Q14,255),RIGHT('Disaggregation Records'!$D$3:$D$66,255),0))),"")</f>
        <v/>
      </c>
      <c r="W14" s="201" t="str">
        <f>IFERROR(INDEX('Reference Records'!O$3:O$9,MATCH(LEFT(C14,255),'Reference Records'!J$3:J$9,0)),"")</f>
        <v/>
      </c>
    </row>
    <row r="15" spans="1:23" s="201" customFormat="1" ht="40.25" customHeight="1" x14ac:dyDescent="0.35">
      <c r="A15" s="569"/>
      <c r="B15" s="590"/>
      <c r="C15" s="571"/>
      <c r="D15" s="579"/>
      <c r="E15" s="579"/>
      <c r="F15" s="215"/>
      <c r="G15" s="577"/>
      <c r="H15" s="581"/>
      <c r="I15" s="583"/>
      <c r="J15" s="573"/>
      <c r="K15" s="571"/>
      <c r="L15" s="571"/>
      <c r="M15" s="573"/>
      <c r="N15" s="573"/>
      <c r="P15" s="202"/>
      <c r="Q15" s="202"/>
      <c r="R15" s="202"/>
      <c r="S15" s="202"/>
      <c r="T15" s="202"/>
      <c r="U15" s="202"/>
      <c r="V15" s="202"/>
      <c r="W15" s="202"/>
    </row>
    <row r="16" spans="1:23" s="201" customFormat="1" ht="40.25" customHeight="1" x14ac:dyDescent="0.35">
      <c r="A16" s="569" t="str">
        <f t="shared" ca="1" si="6"/>
        <v>a1G3p000005YSSXEA4</v>
      </c>
      <c r="B16" s="589">
        <v>1</v>
      </c>
      <c r="C16" s="570" t="str">
        <f>IFERROR(VLOOKUP(B16,'Impact Indicators - Section B '!$A$9:$AF$52,32,FALSE),"")</f>
        <v/>
      </c>
      <c r="D16" s="578" t="str">
        <f t="shared" ref="D16" si="14">R16</f>
        <v/>
      </c>
      <c r="E16" s="578" t="str">
        <f t="shared" ref="E16" si="15">S16</f>
        <v/>
      </c>
      <c r="F16" s="421"/>
      <c r="G16" s="576" t="str">
        <f ca="1">IF(OR(INDIRECT("'update Helper'!E"&amp;U16)="",F16&lt;&gt;0,F17&lt;&gt;0),IF(IFERROR((F16/F17),"")="","",(F16/F17)),INDIRECT("'update Helper'!E"&amp;U16)/100)</f>
        <v/>
      </c>
      <c r="H16" s="580"/>
      <c r="I16" s="582"/>
      <c r="J16" s="572"/>
      <c r="K16" s="570" t="str">
        <f t="shared" ref="K16" si="16">W16</f>
        <v/>
      </c>
      <c r="L16" s="570" t="str">
        <f t="shared" ref="L16" si="17">V16</f>
        <v/>
      </c>
      <c r="M16" s="572"/>
      <c r="N16" s="572"/>
      <c r="P16" s="201">
        <f t="shared" ref="P16" si="18">IF(AND(EXACT(C16,C14),C14&lt;&gt;0),P14+1,0)</f>
        <v>3</v>
      </c>
      <c r="Q16" s="201" t="str">
        <f t="shared" ref="Q16" si="19">IF(C16&lt;&gt;"",C16&amp;"-"&amp;P16,"")</f>
        <v/>
      </c>
      <c r="R16" s="201" t="str">
        <f t="array" ref="R16">IFERROR(IF(INDEX('Disaggregation Records'!$E$3:$E$66,MATCH(RIGHT(Q16,255),RIGHT('Disaggregation Records'!$D$3:$D$66,255),0))="","",INDEX('Disaggregation Records'!$E$3:$E$66,MATCH(RIGHT(Q16,255),RIGHT('Disaggregation Records'!$D$3:$D$66,255),0))),"")</f>
        <v/>
      </c>
      <c r="S16" s="201" t="str">
        <f t="array" ref="S16">IFERROR(IF(INDEX('Disaggregation Records'!$F$3:$F$66,MATCH(RIGHT(Q16,255),RIGHT('Disaggregation Records'!$D$3:$D$66,255),0))="","",INDEX('Disaggregation Records'!$F$3:$F$66,MATCH(RIGHT(Q16,255),RIGHT('Disaggregation Records'!$D$3:$D$66,255),0))),"")</f>
        <v/>
      </c>
      <c r="T16" s="201" t="str">
        <f t="array" ref="T16">IFERROR(IF(INDEX('Disaggregation Records'!$H$3:$H$66,MATCH(RIGHT(Q16,255),RIGHT('Disaggregation Records'!$D$3:$D$66,255),0))="","",INDEX('Disaggregation Records'!$H$3:$H$66,MATCH(RIGHT(Q16,255),RIGHT('Disaggregation Records'!$D$3:$D$66,255),0))),"")</f>
        <v/>
      </c>
      <c r="U16" s="201">
        <f t="shared" ref="U16" si="20">U14+1</f>
        <v>1186</v>
      </c>
      <c r="V16" s="201" t="str">
        <f t="array" ref="V16">IFERROR(IF(INDEX('Disaggregation Records'!$I$3:$I$66,MATCH(RIGHT(Q16,255),RIGHT('Disaggregation Records'!$D$3:$D$66,255),0))="","",INDEX('Disaggregation Records'!$I$3:$I$66,MATCH(RIGHT(Q16,255),RIGHT('Disaggregation Records'!$D$3:$D$66,255),0))),"")</f>
        <v/>
      </c>
      <c r="W16" s="201" t="str">
        <f>IFERROR(INDEX('Reference Records'!O$3:O$9,MATCH(LEFT(C16,255),'Reference Records'!J$3:J$9,0)),"")</f>
        <v/>
      </c>
    </row>
    <row r="17" spans="1:23" s="202" customFormat="1" ht="40.25" customHeight="1" x14ac:dyDescent="0.35">
      <c r="A17" s="569"/>
      <c r="B17" s="590"/>
      <c r="C17" s="571"/>
      <c r="D17" s="579"/>
      <c r="E17" s="579"/>
      <c r="F17" s="215"/>
      <c r="G17" s="577"/>
      <c r="H17" s="581"/>
      <c r="I17" s="583"/>
      <c r="J17" s="573"/>
      <c r="K17" s="571"/>
      <c r="L17" s="571"/>
      <c r="M17" s="573"/>
      <c r="N17" s="573"/>
    </row>
    <row r="18" spans="1:23" s="201" customFormat="1" ht="40.25" customHeight="1" x14ac:dyDescent="0.35">
      <c r="A18" s="569" t="str">
        <f t="shared" ca="1" si="6"/>
        <v>a1G3p000005YSSYEA4</v>
      </c>
      <c r="B18" s="589">
        <v>1</v>
      </c>
      <c r="C18" s="570" t="str">
        <f>IFERROR(VLOOKUP(B18,'Impact Indicators - Section B '!$A$9:$AF$52,32,FALSE),"")</f>
        <v/>
      </c>
      <c r="D18" s="578" t="str">
        <f t="shared" ref="D18" si="21">R18</f>
        <v/>
      </c>
      <c r="E18" s="578" t="str">
        <f t="shared" ref="E18" si="22">S18</f>
        <v/>
      </c>
      <c r="F18" s="421"/>
      <c r="G18" s="576" t="str">
        <f ca="1">IF(OR(INDIRECT("'update Helper'!E"&amp;U18)="",F18&lt;&gt;0,F19&lt;&gt;0),IF(IFERROR((F18/F19),"")="","",(F18/F19)),INDIRECT("'update Helper'!E"&amp;U18)/100)</f>
        <v/>
      </c>
      <c r="H18" s="580"/>
      <c r="I18" s="582"/>
      <c r="J18" s="572"/>
      <c r="K18" s="570" t="str">
        <f t="shared" ref="K18" si="23">W18</f>
        <v/>
      </c>
      <c r="L18" s="570" t="str">
        <f t="shared" ref="L18" si="24">V18</f>
        <v/>
      </c>
      <c r="M18" s="572"/>
      <c r="N18" s="572"/>
      <c r="P18" s="201">
        <f t="shared" ref="P18" si="25">IF(AND(EXACT(C18,C16),C16&lt;&gt;0),P16+1,0)</f>
        <v>4</v>
      </c>
      <c r="Q18" s="201" t="str">
        <f t="shared" ref="Q18" si="26">IF(C18&lt;&gt;"",C18&amp;"-"&amp;P18,"")</f>
        <v/>
      </c>
      <c r="R18" s="201" t="str">
        <f t="array" ref="R18">IFERROR(IF(INDEX('Disaggregation Records'!$E$3:$E$66,MATCH(RIGHT(Q18,255),RIGHT('Disaggregation Records'!$D$3:$D$66,255),0))="","",INDEX('Disaggregation Records'!$E$3:$E$66,MATCH(RIGHT(Q18,255),RIGHT('Disaggregation Records'!$D$3:$D$66,255),0))),"")</f>
        <v/>
      </c>
      <c r="S18" s="201" t="str">
        <f t="array" ref="S18">IFERROR(IF(INDEX('Disaggregation Records'!$F$3:$F$66,MATCH(RIGHT(Q18,255),RIGHT('Disaggregation Records'!$D$3:$D$66,255),0))="","",INDEX('Disaggregation Records'!$F$3:$F$66,MATCH(RIGHT(Q18,255),RIGHT('Disaggregation Records'!$D$3:$D$66,255),0))),"")</f>
        <v/>
      </c>
      <c r="T18" s="201" t="str">
        <f t="array" ref="T18">IFERROR(IF(INDEX('Disaggregation Records'!$H$3:$H$66,MATCH(RIGHT(Q18,255),RIGHT('Disaggregation Records'!$D$3:$D$66,255),0))="","",INDEX('Disaggregation Records'!$H$3:$H$66,MATCH(RIGHT(Q18,255),RIGHT('Disaggregation Records'!$D$3:$D$66,255),0))),"")</f>
        <v/>
      </c>
      <c r="U18" s="201">
        <f t="shared" ref="U18" si="27">U16+1</f>
        <v>1187</v>
      </c>
      <c r="V18" s="201" t="str">
        <f t="array" ref="V18">IFERROR(IF(INDEX('Disaggregation Records'!$I$3:$I$66,MATCH(RIGHT(Q18,255),RIGHT('Disaggregation Records'!$D$3:$D$66,255),0))="","",INDEX('Disaggregation Records'!$I$3:$I$66,MATCH(RIGHT(Q18,255),RIGHT('Disaggregation Records'!$D$3:$D$66,255),0))),"")</f>
        <v/>
      </c>
      <c r="W18" s="201" t="str">
        <f>IFERROR(INDEX('Reference Records'!O$3:O$9,MATCH(LEFT(C18,255),'Reference Records'!J$3:J$9,0)),"")</f>
        <v/>
      </c>
    </row>
    <row r="19" spans="1:23" s="202" customFormat="1" ht="40.25" customHeight="1" x14ac:dyDescent="0.35">
      <c r="A19" s="569"/>
      <c r="B19" s="590"/>
      <c r="C19" s="571"/>
      <c r="D19" s="579"/>
      <c r="E19" s="579"/>
      <c r="F19" s="215"/>
      <c r="G19" s="577"/>
      <c r="H19" s="581"/>
      <c r="I19" s="583"/>
      <c r="J19" s="573"/>
      <c r="K19" s="571"/>
      <c r="L19" s="571"/>
      <c r="M19" s="573"/>
      <c r="N19" s="573"/>
    </row>
    <row r="20" spans="1:23" s="201" customFormat="1" ht="40.25" customHeight="1" x14ac:dyDescent="0.35">
      <c r="A20" s="569" t="str">
        <f t="shared" ca="1" si="6"/>
        <v>a1G3p000005YSSZEA4</v>
      </c>
      <c r="B20" s="589">
        <v>1</v>
      </c>
      <c r="C20" s="570" t="str">
        <f>IFERROR(VLOOKUP(B20,'Impact Indicators - Section B '!$A$9:$AF$52,32,FALSE),"")</f>
        <v/>
      </c>
      <c r="D20" s="578" t="str">
        <f t="shared" ref="D20" si="28">R20</f>
        <v/>
      </c>
      <c r="E20" s="578" t="str">
        <f t="shared" ref="E20" si="29">S20</f>
        <v/>
      </c>
      <c r="F20" s="421"/>
      <c r="G20" s="576" t="str">
        <f ca="1">IF(OR(INDIRECT("'update Helper'!E"&amp;U20)="",F20&lt;&gt;0,F21&lt;&gt;0),IF(IFERROR((F20/F21),"")="","",(F20/F21)),INDIRECT("'update Helper'!E"&amp;U20)/100)</f>
        <v/>
      </c>
      <c r="H20" s="580"/>
      <c r="I20" s="582"/>
      <c r="J20" s="572"/>
      <c r="K20" s="570" t="str">
        <f t="shared" ref="K20" si="30">W20</f>
        <v/>
      </c>
      <c r="L20" s="570" t="str">
        <f t="shared" ref="L20" si="31">V20</f>
        <v/>
      </c>
      <c r="M20" s="572"/>
      <c r="N20" s="572"/>
      <c r="P20" s="201">
        <f t="shared" ref="P20" si="32">IF(AND(EXACT(C20,C18),C18&lt;&gt;0),P18+1,0)</f>
        <v>5</v>
      </c>
      <c r="Q20" s="201" t="str">
        <f t="shared" ref="Q20" si="33">IF(C20&lt;&gt;"",C20&amp;"-"&amp;P20,"")</f>
        <v/>
      </c>
      <c r="R20" s="201" t="str">
        <f t="array" ref="R20">IFERROR(IF(INDEX('Disaggregation Records'!$E$3:$E$66,MATCH(RIGHT(Q20,255),RIGHT('Disaggregation Records'!$D$3:$D$66,255),0))="","",INDEX('Disaggregation Records'!$E$3:$E$66,MATCH(RIGHT(Q20,255),RIGHT('Disaggregation Records'!$D$3:$D$66,255),0))),"")</f>
        <v/>
      </c>
      <c r="S20" s="201" t="str">
        <f t="array" ref="S20">IFERROR(IF(INDEX('Disaggregation Records'!$F$3:$F$66,MATCH(RIGHT(Q20,255),RIGHT('Disaggregation Records'!$D$3:$D$66,255),0))="","",INDEX('Disaggregation Records'!$F$3:$F$66,MATCH(RIGHT(Q20,255),RIGHT('Disaggregation Records'!$D$3:$D$66,255),0))),"")</f>
        <v/>
      </c>
      <c r="T20" s="201" t="str">
        <f t="array" ref="T20">IFERROR(IF(INDEX('Disaggregation Records'!$H$3:$H$66,MATCH(RIGHT(Q20,255),RIGHT('Disaggregation Records'!$D$3:$D$66,255),0))="","",INDEX('Disaggregation Records'!$H$3:$H$66,MATCH(RIGHT(Q20,255),RIGHT('Disaggregation Records'!$D$3:$D$66,255),0))),"")</f>
        <v/>
      </c>
      <c r="U20" s="201">
        <f t="shared" ref="U20" si="34">U18+1</f>
        <v>1188</v>
      </c>
      <c r="V20" s="201" t="str">
        <f t="array" ref="V20">IFERROR(IF(INDEX('Disaggregation Records'!$I$3:$I$66,MATCH(RIGHT(Q20,255),RIGHT('Disaggregation Records'!$D$3:$D$66,255),0))="","",INDEX('Disaggregation Records'!$I$3:$I$66,MATCH(RIGHT(Q20,255),RIGHT('Disaggregation Records'!$D$3:$D$66,255),0))),"")</f>
        <v/>
      </c>
      <c r="W20" s="201" t="str">
        <f>IFERROR(INDEX('Reference Records'!O$3:O$9,MATCH(LEFT(C20,255),'Reference Records'!J$3:J$9,0)),"")</f>
        <v/>
      </c>
    </row>
    <row r="21" spans="1:23" s="201" customFormat="1" ht="40.25" customHeight="1" x14ac:dyDescent="0.35">
      <c r="A21" s="569"/>
      <c r="B21" s="590"/>
      <c r="C21" s="571"/>
      <c r="D21" s="579"/>
      <c r="E21" s="579"/>
      <c r="F21" s="215"/>
      <c r="G21" s="577"/>
      <c r="H21" s="581"/>
      <c r="I21" s="583"/>
      <c r="J21" s="573"/>
      <c r="K21" s="571"/>
      <c r="L21" s="571"/>
      <c r="M21" s="573"/>
      <c r="N21" s="573"/>
      <c r="P21" s="202"/>
      <c r="Q21" s="202"/>
      <c r="R21" s="202"/>
      <c r="S21" s="202"/>
      <c r="T21" s="202"/>
      <c r="U21" s="202"/>
      <c r="V21" s="202"/>
      <c r="W21" s="202"/>
    </row>
    <row r="22" spans="1:23" s="201" customFormat="1" ht="40.25" customHeight="1" x14ac:dyDescent="0.35">
      <c r="A22" s="569" t="str">
        <f t="shared" ca="1" si="6"/>
        <v>a1G3p000005YSSaEAO</v>
      </c>
      <c r="B22" s="589">
        <v>1</v>
      </c>
      <c r="C22" s="570" t="str">
        <f>IFERROR(VLOOKUP(B22,'Impact Indicators - Section B '!$A$9:$AF$52,32,FALSE),"")</f>
        <v/>
      </c>
      <c r="D22" s="578" t="str">
        <f t="shared" ref="D22" si="35">R22</f>
        <v/>
      </c>
      <c r="E22" s="578" t="str">
        <f t="shared" ref="E22" si="36">S22</f>
        <v/>
      </c>
      <c r="F22" s="421"/>
      <c r="G22" s="576" t="str">
        <f ca="1">IF(OR(INDIRECT("'update Helper'!E"&amp;U22)="",F22&lt;&gt;0,F23&lt;&gt;0),IF(IFERROR((F22/F23),"")="","",(F22/F23)),INDIRECT("'update Helper'!E"&amp;U22)/100)</f>
        <v/>
      </c>
      <c r="H22" s="580"/>
      <c r="I22" s="582"/>
      <c r="J22" s="572"/>
      <c r="K22" s="570" t="str">
        <f t="shared" ref="K22" si="37">W22</f>
        <v/>
      </c>
      <c r="L22" s="570" t="str">
        <f t="shared" ref="L22" si="38">V22</f>
        <v/>
      </c>
      <c r="M22" s="572"/>
      <c r="N22" s="572"/>
      <c r="P22" s="201">
        <f t="shared" ref="P22" si="39">IF(AND(EXACT(C22,C20),C20&lt;&gt;0),P20+1,0)</f>
        <v>6</v>
      </c>
      <c r="Q22" s="201" t="str">
        <f t="shared" ref="Q22" si="40">IF(C22&lt;&gt;"",C22&amp;"-"&amp;P22,"")</f>
        <v/>
      </c>
      <c r="R22" s="201" t="str">
        <f t="array" ref="R22">IFERROR(IF(INDEX('Disaggregation Records'!$E$3:$E$66,MATCH(RIGHT(Q22,255),RIGHT('Disaggregation Records'!$D$3:$D$66,255),0))="","",INDEX('Disaggregation Records'!$E$3:$E$66,MATCH(RIGHT(Q22,255),RIGHT('Disaggregation Records'!$D$3:$D$66,255),0))),"")</f>
        <v/>
      </c>
      <c r="S22" s="201" t="str">
        <f t="array" ref="S22">IFERROR(IF(INDEX('Disaggregation Records'!$F$3:$F$66,MATCH(RIGHT(Q22,255),RIGHT('Disaggregation Records'!$D$3:$D$66,255),0))="","",INDEX('Disaggregation Records'!$F$3:$F$66,MATCH(RIGHT(Q22,255),RIGHT('Disaggregation Records'!$D$3:$D$66,255),0))),"")</f>
        <v/>
      </c>
      <c r="T22" s="201" t="str">
        <f t="array" ref="T22">IFERROR(IF(INDEX('Disaggregation Records'!$H$3:$H$66,MATCH(RIGHT(Q22,255),RIGHT('Disaggregation Records'!$D$3:$D$66,255),0))="","",INDEX('Disaggregation Records'!$H$3:$H$66,MATCH(RIGHT(Q22,255),RIGHT('Disaggregation Records'!$D$3:$D$66,255),0))),"")</f>
        <v/>
      </c>
      <c r="U22" s="201">
        <f t="shared" ref="U22" si="41">U20+1</f>
        <v>1189</v>
      </c>
      <c r="V22" s="201" t="str">
        <f t="array" ref="V22">IFERROR(IF(INDEX('Disaggregation Records'!$I$3:$I$66,MATCH(RIGHT(Q22,255),RIGHT('Disaggregation Records'!$D$3:$D$66,255),0))="","",INDEX('Disaggregation Records'!$I$3:$I$66,MATCH(RIGHT(Q22,255),RIGHT('Disaggregation Records'!$D$3:$D$66,255),0))),"")</f>
        <v/>
      </c>
      <c r="W22" s="201" t="str">
        <f>IFERROR(INDEX('Reference Records'!O$3:O$9,MATCH(LEFT(C22,255),'Reference Records'!J$3:J$9,0)),"")</f>
        <v/>
      </c>
    </row>
    <row r="23" spans="1:23" s="202" customFormat="1" ht="40.25" customHeight="1" x14ac:dyDescent="0.35">
      <c r="A23" s="569"/>
      <c r="B23" s="590"/>
      <c r="C23" s="571"/>
      <c r="D23" s="579"/>
      <c r="E23" s="579"/>
      <c r="F23" s="215"/>
      <c r="G23" s="577"/>
      <c r="H23" s="581"/>
      <c r="I23" s="583"/>
      <c r="J23" s="573"/>
      <c r="K23" s="571"/>
      <c r="L23" s="571"/>
      <c r="M23" s="573"/>
      <c r="N23" s="573"/>
    </row>
    <row r="24" spans="1:23" s="201" customFormat="1" ht="40.25" customHeight="1" x14ac:dyDescent="0.35">
      <c r="A24" s="569" t="str">
        <f t="shared" ca="1" si="6"/>
        <v>a1G3p000005YSSbEAO</v>
      </c>
      <c r="B24" s="589">
        <v>1</v>
      </c>
      <c r="C24" s="570" t="str">
        <f>IFERROR(VLOOKUP(B24,'Impact Indicators - Section B '!$A$9:$AF$52,32,FALSE),"")</f>
        <v/>
      </c>
      <c r="D24" s="578" t="str">
        <f t="shared" ref="D24" si="42">R24</f>
        <v/>
      </c>
      <c r="E24" s="578" t="str">
        <f t="shared" ref="E24" si="43">S24</f>
        <v/>
      </c>
      <c r="F24" s="421"/>
      <c r="G24" s="576" t="str">
        <f ca="1">IF(OR(INDIRECT("'update Helper'!E"&amp;U24)="",F24&lt;&gt;0,F25&lt;&gt;0),IF(IFERROR((F24/F25),"")="","",(F24/F25)),INDIRECT("'update Helper'!E"&amp;U24)/100)</f>
        <v/>
      </c>
      <c r="H24" s="580"/>
      <c r="I24" s="582"/>
      <c r="J24" s="572"/>
      <c r="K24" s="570" t="str">
        <f t="shared" ref="K24" si="44">W24</f>
        <v/>
      </c>
      <c r="L24" s="570" t="str">
        <f t="shared" ref="L24" si="45">V24</f>
        <v/>
      </c>
      <c r="M24" s="572"/>
      <c r="N24" s="572"/>
      <c r="P24" s="201">
        <f t="shared" ref="P24" si="46">IF(AND(EXACT(C24,C22),C22&lt;&gt;0),P22+1,0)</f>
        <v>7</v>
      </c>
      <c r="Q24" s="201" t="str">
        <f t="shared" ref="Q24" si="47">IF(C24&lt;&gt;"",C24&amp;"-"&amp;P24,"")</f>
        <v/>
      </c>
      <c r="R24" s="201" t="str">
        <f t="array" ref="R24">IFERROR(IF(INDEX('Disaggregation Records'!$E$3:$E$66,MATCH(RIGHT(Q24,255),RIGHT('Disaggregation Records'!$D$3:$D$66,255),0))="","",INDEX('Disaggregation Records'!$E$3:$E$66,MATCH(RIGHT(Q24,255),RIGHT('Disaggregation Records'!$D$3:$D$66,255),0))),"")</f>
        <v/>
      </c>
      <c r="S24" s="201" t="str">
        <f t="array" ref="S24">IFERROR(IF(INDEX('Disaggregation Records'!$F$3:$F$66,MATCH(RIGHT(Q24,255),RIGHT('Disaggregation Records'!$D$3:$D$66,255),0))="","",INDEX('Disaggregation Records'!$F$3:$F$66,MATCH(RIGHT(Q24,255),RIGHT('Disaggregation Records'!$D$3:$D$66,255),0))),"")</f>
        <v/>
      </c>
      <c r="T24" s="201" t="str">
        <f t="array" ref="T24">IFERROR(IF(INDEX('Disaggregation Records'!$H$3:$H$66,MATCH(RIGHT(Q24,255),RIGHT('Disaggregation Records'!$D$3:$D$66,255),0))="","",INDEX('Disaggregation Records'!$H$3:$H$66,MATCH(RIGHT(Q24,255),RIGHT('Disaggregation Records'!$D$3:$D$66,255),0))),"")</f>
        <v/>
      </c>
      <c r="U24" s="201">
        <f t="shared" ref="U24" si="48">U22+1</f>
        <v>1190</v>
      </c>
      <c r="V24" s="201" t="str">
        <f t="array" ref="V24">IFERROR(IF(INDEX('Disaggregation Records'!$I$3:$I$66,MATCH(RIGHT(Q24,255),RIGHT('Disaggregation Records'!$D$3:$D$66,255),0))="","",INDEX('Disaggregation Records'!$I$3:$I$66,MATCH(RIGHT(Q24,255),RIGHT('Disaggregation Records'!$D$3:$D$66,255),0))),"")</f>
        <v/>
      </c>
      <c r="W24" s="201" t="str">
        <f>IFERROR(INDEX('Reference Records'!O$3:O$9,MATCH(LEFT(C24,255),'Reference Records'!J$3:J$9,0)),"")</f>
        <v/>
      </c>
    </row>
    <row r="25" spans="1:23" s="202" customFormat="1" ht="40.25" customHeight="1" x14ac:dyDescent="0.35">
      <c r="A25" s="569"/>
      <c r="B25" s="590"/>
      <c r="C25" s="571"/>
      <c r="D25" s="579"/>
      <c r="E25" s="579"/>
      <c r="F25" s="215"/>
      <c r="G25" s="577"/>
      <c r="H25" s="581"/>
      <c r="I25" s="583"/>
      <c r="J25" s="573"/>
      <c r="K25" s="571"/>
      <c r="L25" s="571"/>
      <c r="M25" s="573"/>
      <c r="N25" s="573"/>
    </row>
    <row r="26" spans="1:23" s="201" customFormat="1" ht="40.25" customHeight="1" x14ac:dyDescent="0.35">
      <c r="A26" s="569" t="str">
        <f t="shared" ca="1" si="6"/>
        <v>a1G3p000005YSScEAO</v>
      </c>
      <c r="B26" s="589">
        <v>1</v>
      </c>
      <c r="C26" s="570" t="str">
        <f>IFERROR(VLOOKUP(B26,'Impact Indicators - Section B '!$A$9:$AF$52,32,FALSE),"")</f>
        <v/>
      </c>
      <c r="D26" s="578" t="str">
        <f t="shared" ref="D26" si="49">R26</f>
        <v/>
      </c>
      <c r="E26" s="578" t="str">
        <f t="shared" ref="E26" si="50">S26</f>
        <v/>
      </c>
      <c r="F26" s="421"/>
      <c r="G26" s="576" t="str">
        <f ca="1">IF(OR(INDIRECT("'update Helper'!E"&amp;U26)="",F26&lt;&gt;0,F27&lt;&gt;0),IF(IFERROR((F26/F27),"")="","",(F26/F27)),INDIRECT("'update Helper'!E"&amp;U26)/100)</f>
        <v/>
      </c>
      <c r="H26" s="580"/>
      <c r="I26" s="582"/>
      <c r="J26" s="572"/>
      <c r="K26" s="570" t="str">
        <f t="shared" ref="K26" si="51">W26</f>
        <v/>
      </c>
      <c r="L26" s="570" t="str">
        <f t="shared" ref="L26" si="52">V26</f>
        <v/>
      </c>
      <c r="M26" s="572"/>
      <c r="N26" s="572"/>
      <c r="P26" s="201">
        <f t="shared" ref="P26" si="53">IF(AND(EXACT(C26,C24),C24&lt;&gt;0),P24+1,0)</f>
        <v>8</v>
      </c>
      <c r="Q26" s="201" t="str">
        <f t="shared" ref="Q26" si="54">IF(C26&lt;&gt;"",C26&amp;"-"&amp;P26,"")</f>
        <v/>
      </c>
      <c r="R26" s="201" t="str">
        <f t="array" ref="R26">IFERROR(IF(INDEX('Disaggregation Records'!$E$3:$E$66,MATCH(RIGHT(Q26,255),RIGHT('Disaggregation Records'!$D$3:$D$66,255),0))="","",INDEX('Disaggregation Records'!$E$3:$E$66,MATCH(RIGHT(Q26,255),RIGHT('Disaggregation Records'!$D$3:$D$66,255),0))),"")</f>
        <v/>
      </c>
      <c r="S26" s="201" t="str">
        <f t="array" ref="S26">IFERROR(IF(INDEX('Disaggregation Records'!$F$3:$F$66,MATCH(RIGHT(Q26,255),RIGHT('Disaggregation Records'!$D$3:$D$66,255),0))="","",INDEX('Disaggregation Records'!$F$3:$F$66,MATCH(RIGHT(Q26,255),RIGHT('Disaggregation Records'!$D$3:$D$66,255),0))),"")</f>
        <v/>
      </c>
      <c r="T26" s="201" t="str">
        <f t="array" ref="T26">IFERROR(IF(INDEX('Disaggregation Records'!$H$3:$H$66,MATCH(RIGHT(Q26,255),RIGHT('Disaggregation Records'!$D$3:$D$66,255),0))="","",INDEX('Disaggregation Records'!$H$3:$H$66,MATCH(RIGHT(Q26,255),RIGHT('Disaggregation Records'!$D$3:$D$66,255),0))),"")</f>
        <v/>
      </c>
      <c r="U26" s="201">
        <f t="shared" ref="U26" si="55">U24+1</f>
        <v>1191</v>
      </c>
      <c r="V26" s="201" t="str">
        <f t="array" ref="V26">IFERROR(IF(INDEX('Disaggregation Records'!$I$3:$I$66,MATCH(RIGHT(Q26,255),RIGHT('Disaggregation Records'!$D$3:$D$66,255),0))="","",INDEX('Disaggregation Records'!$I$3:$I$66,MATCH(RIGHT(Q26,255),RIGHT('Disaggregation Records'!$D$3:$D$66,255),0))),"")</f>
        <v/>
      </c>
      <c r="W26" s="201" t="str">
        <f>IFERROR(INDEX('Reference Records'!O$3:O$9,MATCH(LEFT(C26,255),'Reference Records'!J$3:J$9,0)),"")</f>
        <v/>
      </c>
    </row>
    <row r="27" spans="1:23" s="201" customFormat="1" ht="40.25" customHeight="1" x14ac:dyDescent="0.35">
      <c r="A27" s="569"/>
      <c r="B27" s="590"/>
      <c r="C27" s="571"/>
      <c r="D27" s="579"/>
      <c r="E27" s="579"/>
      <c r="F27" s="215"/>
      <c r="G27" s="577"/>
      <c r="H27" s="581"/>
      <c r="I27" s="583"/>
      <c r="J27" s="573"/>
      <c r="K27" s="571"/>
      <c r="L27" s="571"/>
      <c r="M27" s="573"/>
      <c r="N27" s="573"/>
      <c r="P27" s="202"/>
      <c r="Q27" s="202"/>
      <c r="R27" s="202"/>
      <c r="S27" s="202"/>
      <c r="T27" s="202"/>
      <c r="U27" s="202"/>
      <c r="V27" s="202"/>
      <c r="W27" s="202"/>
    </row>
    <row r="28" spans="1:23" s="201" customFormat="1" ht="40.25" customHeight="1" x14ac:dyDescent="0.35">
      <c r="A28" s="569" t="str">
        <f t="shared" ca="1" si="6"/>
        <v>a1G3p000005YSSdEAO</v>
      </c>
      <c r="B28" s="589">
        <v>1</v>
      </c>
      <c r="C28" s="570" t="str">
        <f>IFERROR(VLOOKUP(B28,'Impact Indicators - Section B '!$A$9:$AF$52,32,FALSE),"")</f>
        <v/>
      </c>
      <c r="D28" s="578" t="str">
        <f t="shared" ref="D28" si="56">R28</f>
        <v/>
      </c>
      <c r="E28" s="578" t="str">
        <f t="shared" ref="E28" si="57">S28</f>
        <v/>
      </c>
      <c r="F28" s="421"/>
      <c r="G28" s="576" t="str">
        <f ca="1">IF(OR(INDIRECT("'update Helper'!E"&amp;U28)="",F28&lt;&gt;0,F29&lt;&gt;0),IF(IFERROR((F28/F29),"")="","",(F28/F29)),INDIRECT("'update Helper'!E"&amp;U28)/100)</f>
        <v/>
      </c>
      <c r="H28" s="580"/>
      <c r="I28" s="582"/>
      <c r="J28" s="572"/>
      <c r="K28" s="570" t="str">
        <f t="shared" ref="K28" si="58">W28</f>
        <v/>
      </c>
      <c r="L28" s="570" t="str">
        <f t="shared" ref="L28" si="59">V28</f>
        <v/>
      </c>
      <c r="M28" s="572"/>
      <c r="N28" s="572"/>
      <c r="P28" s="201">
        <f t="shared" ref="P28" si="60">IF(AND(EXACT(C28,C26),C26&lt;&gt;0),P26+1,0)</f>
        <v>9</v>
      </c>
      <c r="Q28" s="201" t="str">
        <f t="shared" ref="Q28" si="61">IF(C28&lt;&gt;"",C28&amp;"-"&amp;P28,"")</f>
        <v/>
      </c>
      <c r="R28" s="201" t="str">
        <f t="array" ref="R28">IFERROR(IF(INDEX('Disaggregation Records'!$E$3:$E$66,MATCH(RIGHT(Q28,255),RIGHT('Disaggregation Records'!$D$3:$D$66,255),0))="","",INDEX('Disaggregation Records'!$E$3:$E$66,MATCH(RIGHT(Q28,255),RIGHT('Disaggregation Records'!$D$3:$D$66,255),0))),"")</f>
        <v/>
      </c>
      <c r="S28" s="201" t="str">
        <f t="array" ref="S28">IFERROR(IF(INDEX('Disaggregation Records'!$F$3:$F$66,MATCH(RIGHT(Q28,255),RIGHT('Disaggregation Records'!$D$3:$D$66,255),0))="","",INDEX('Disaggregation Records'!$F$3:$F$66,MATCH(RIGHT(Q28,255),RIGHT('Disaggregation Records'!$D$3:$D$66,255),0))),"")</f>
        <v/>
      </c>
      <c r="T28" s="201" t="str">
        <f t="array" ref="T28">IFERROR(IF(INDEX('Disaggregation Records'!$H$3:$H$66,MATCH(RIGHT(Q28,255),RIGHT('Disaggregation Records'!$D$3:$D$66,255),0))="","",INDEX('Disaggregation Records'!$H$3:$H$66,MATCH(RIGHT(Q28,255),RIGHT('Disaggregation Records'!$D$3:$D$66,255),0))),"")</f>
        <v/>
      </c>
      <c r="U28" s="201">
        <f t="shared" ref="U28" si="62">U26+1</f>
        <v>1192</v>
      </c>
      <c r="V28" s="201" t="str">
        <f t="array" ref="V28">IFERROR(IF(INDEX('Disaggregation Records'!$I$3:$I$66,MATCH(RIGHT(Q28,255),RIGHT('Disaggregation Records'!$D$3:$D$66,255),0))="","",INDEX('Disaggregation Records'!$I$3:$I$66,MATCH(RIGHT(Q28,255),RIGHT('Disaggregation Records'!$D$3:$D$66,255),0))),"")</f>
        <v/>
      </c>
      <c r="W28" s="201" t="str">
        <f>IFERROR(INDEX('Reference Records'!O$3:O$9,MATCH(LEFT(C28,255),'Reference Records'!J$3:J$9,0)),"")</f>
        <v/>
      </c>
    </row>
    <row r="29" spans="1:23" s="202" customFormat="1" ht="40.25" customHeight="1" x14ac:dyDescent="0.35">
      <c r="A29" s="569"/>
      <c r="B29" s="590"/>
      <c r="C29" s="571"/>
      <c r="D29" s="579"/>
      <c r="E29" s="579"/>
      <c r="F29" s="215"/>
      <c r="G29" s="577"/>
      <c r="H29" s="581"/>
      <c r="I29" s="583"/>
      <c r="J29" s="573"/>
      <c r="K29" s="571"/>
      <c r="L29" s="571"/>
      <c r="M29" s="573"/>
      <c r="N29" s="573"/>
    </row>
    <row r="30" spans="1:23" s="201" customFormat="1" ht="40.25" customHeight="1" x14ac:dyDescent="0.35">
      <c r="A30" s="569" t="str">
        <f t="shared" ca="1" si="6"/>
        <v>a1G3p000005YSSeEAO</v>
      </c>
      <c r="B30" s="589">
        <v>2</v>
      </c>
      <c r="C30" s="570" t="str">
        <f>IFERROR(VLOOKUP(B30,'Impact Indicators - Section B '!$A$9:$AF$52,32,FALSE),"")</f>
        <v/>
      </c>
      <c r="D30" s="578" t="str">
        <f t="shared" ref="D30" si="63">R30</f>
        <v/>
      </c>
      <c r="E30" s="578" t="str">
        <f t="shared" ref="E30" si="64">S30</f>
        <v/>
      </c>
      <c r="F30" s="421"/>
      <c r="G30" s="576" t="str">
        <f ca="1">IF(OR(INDIRECT("'update Helper'!E"&amp;U30)="",F30&lt;&gt;0,F31&lt;&gt;0),IF(IFERROR((F30/F31),"")="","",(F30/F31)),INDIRECT("'update Helper'!E"&amp;U30)/100)</f>
        <v/>
      </c>
      <c r="H30" s="580"/>
      <c r="I30" s="582"/>
      <c r="J30" s="572"/>
      <c r="K30" s="570" t="str">
        <f t="shared" ref="K30" si="65">W30</f>
        <v/>
      </c>
      <c r="L30" s="570" t="str">
        <f t="shared" ref="L30" si="66">V30</f>
        <v/>
      </c>
      <c r="M30" s="572"/>
      <c r="N30" s="572"/>
      <c r="P30" s="201">
        <f t="shared" ref="P30" si="67">IF(AND(EXACT(C30,C28),C28&lt;&gt;0),P28+1,0)</f>
        <v>10</v>
      </c>
      <c r="Q30" s="201" t="str">
        <f t="shared" ref="Q30" si="68">IF(C30&lt;&gt;"",C30&amp;"-"&amp;P30,"")</f>
        <v/>
      </c>
      <c r="R30" s="201" t="str">
        <f t="array" ref="R30">IFERROR(IF(INDEX('Disaggregation Records'!$E$3:$E$66,MATCH(RIGHT(Q30,255),RIGHT('Disaggregation Records'!$D$3:$D$66,255),0))="","",INDEX('Disaggregation Records'!$E$3:$E$66,MATCH(RIGHT(Q30,255),RIGHT('Disaggregation Records'!$D$3:$D$66,255),0))),"")</f>
        <v/>
      </c>
      <c r="S30" s="201" t="str">
        <f t="array" ref="S30">IFERROR(IF(INDEX('Disaggregation Records'!$F$3:$F$66,MATCH(RIGHT(Q30,255),RIGHT('Disaggregation Records'!$D$3:$D$66,255),0))="","",INDEX('Disaggregation Records'!$F$3:$F$66,MATCH(RIGHT(Q30,255),RIGHT('Disaggregation Records'!$D$3:$D$66,255),0))),"")</f>
        <v/>
      </c>
      <c r="T30" s="201" t="str">
        <f t="array" ref="T30">IFERROR(IF(INDEX('Disaggregation Records'!$H$3:$H$66,MATCH(RIGHT(Q30,255),RIGHT('Disaggregation Records'!$D$3:$D$66,255),0))="","",INDEX('Disaggregation Records'!$H$3:$H$66,MATCH(RIGHT(Q30,255),RIGHT('Disaggregation Records'!$D$3:$D$66,255),0))),"")</f>
        <v/>
      </c>
      <c r="U30" s="201">
        <f t="shared" ref="U30" si="69">U28+1</f>
        <v>1193</v>
      </c>
      <c r="V30" s="201" t="str">
        <f t="array" ref="V30">IFERROR(IF(INDEX('Disaggregation Records'!$I$3:$I$66,MATCH(RIGHT(Q30,255),RIGHT('Disaggregation Records'!$D$3:$D$66,255),0))="","",INDEX('Disaggregation Records'!$I$3:$I$66,MATCH(RIGHT(Q30,255),RIGHT('Disaggregation Records'!$D$3:$D$66,255),0))),"")</f>
        <v/>
      </c>
      <c r="W30" s="201" t="str">
        <f>IFERROR(INDEX('Reference Records'!O$3:O$9,MATCH(LEFT(C30,255),'Reference Records'!J$3:J$9,0)),"")</f>
        <v/>
      </c>
    </row>
    <row r="31" spans="1:23" s="202" customFormat="1" ht="40.25" customHeight="1" x14ac:dyDescent="0.35">
      <c r="A31" s="569"/>
      <c r="B31" s="590"/>
      <c r="C31" s="571"/>
      <c r="D31" s="579"/>
      <c r="E31" s="579"/>
      <c r="F31" s="215"/>
      <c r="G31" s="577"/>
      <c r="H31" s="581"/>
      <c r="I31" s="583"/>
      <c r="J31" s="573"/>
      <c r="K31" s="571"/>
      <c r="L31" s="571"/>
      <c r="M31" s="573"/>
      <c r="N31" s="573"/>
    </row>
    <row r="32" spans="1:23" s="201" customFormat="1" ht="40.25" customHeight="1" x14ac:dyDescent="0.35">
      <c r="A32" s="569" t="str">
        <f t="shared" ca="1" si="6"/>
        <v>a1G3p000005YSSfEAO</v>
      </c>
      <c r="B32" s="589">
        <v>2</v>
      </c>
      <c r="C32" s="570" t="str">
        <f>IFERROR(VLOOKUP(B32,'Impact Indicators - Section B '!$A$9:$AF$52,32,FALSE),"")</f>
        <v/>
      </c>
      <c r="D32" s="578" t="str">
        <f t="shared" ref="D32" si="70">R32</f>
        <v/>
      </c>
      <c r="E32" s="578" t="str">
        <f t="shared" ref="E32" si="71">S32</f>
        <v/>
      </c>
      <c r="F32" s="421"/>
      <c r="G32" s="576" t="str">
        <f ca="1">IF(OR(INDIRECT("'update Helper'!E"&amp;U32)="",F32&lt;&gt;0,F33&lt;&gt;0),IF(IFERROR((F32/F33),"")="","",(F32/F33)),INDIRECT("'update Helper'!E"&amp;U32)/100)</f>
        <v/>
      </c>
      <c r="H32" s="580"/>
      <c r="I32" s="582"/>
      <c r="J32" s="572"/>
      <c r="K32" s="570" t="str">
        <f t="shared" ref="K32" si="72">W32</f>
        <v/>
      </c>
      <c r="L32" s="570" t="str">
        <f t="shared" ref="L32" si="73">V32</f>
        <v/>
      </c>
      <c r="M32" s="572"/>
      <c r="N32" s="572"/>
      <c r="P32" s="201">
        <f t="shared" ref="P32" si="74">IF(AND(EXACT(C32,C30),C30&lt;&gt;0),P30+1,0)</f>
        <v>11</v>
      </c>
      <c r="Q32" s="201" t="str">
        <f t="shared" ref="Q32" si="75">IF(C32&lt;&gt;"",C32&amp;"-"&amp;P32,"")</f>
        <v/>
      </c>
      <c r="R32" s="201" t="str">
        <f t="array" ref="R32">IFERROR(IF(INDEX('Disaggregation Records'!$E$3:$E$66,MATCH(RIGHT(Q32,255),RIGHT('Disaggregation Records'!$D$3:$D$66,255),0))="","",INDEX('Disaggregation Records'!$E$3:$E$66,MATCH(RIGHT(Q32,255),RIGHT('Disaggregation Records'!$D$3:$D$66,255),0))),"")</f>
        <v/>
      </c>
      <c r="S32" s="201" t="str">
        <f t="array" ref="S32">IFERROR(IF(INDEX('Disaggregation Records'!$F$3:$F$66,MATCH(RIGHT(Q32,255),RIGHT('Disaggregation Records'!$D$3:$D$66,255),0))="","",INDEX('Disaggregation Records'!$F$3:$F$66,MATCH(RIGHT(Q32,255),RIGHT('Disaggregation Records'!$D$3:$D$66,255),0))),"")</f>
        <v/>
      </c>
      <c r="T32" s="201" t="str">
        <f t="array" ref="T32">IFERROR(IF(INDEX('Disaggregation Records'!$H$3:$H$66,MATCH(RIGHT(Q32,255),RIGHT('Disaggregation Records'!$D$3:$D$66,255),0))="","",INDEX('Disaggregation Records'!$H$3:$H$66,MATCH(RIGHT(Q32,255),RIGHT('Disaggregation Records'!$D$3:$D$66,255),0))),"")</f>
        <v/>
      </c>
      <c r="U32" s="201">
        <f t="shared" ref="U32" si="76">U30+1</f>
        <v>1194</v>
      </c>
      <c r="V32" s="201" t="str">
        <f t="array" ref="V32">IFERROR(IF(INDEX('Disaggregation Records'!$I$3:$I$66,MATCH(RIGHT(Q32,255),RIGHT('Disaggregation Records'!$D$3:$D$66,255),0))="","",INDEX('Disaggregation Records'!$I$3:$I$66,MATCH(RIGHT(Q32,255),RIGHT('Disaggregation Records'!$D$3:$D$66,255),0))),"")</f>
        <v/>
      </c>
      <c r="W32" s="201" t="str">
        <f>IFERROR(INDEX('Reference Records'!O$3:O$9,MATCH(LEFT(C32,255),'Reference Records'!J$3:J$9,0)),"")</f>
        <v/>
      </c>
    </row>
    <row r="33" spans="1:23" s="201" customFormat="1" ht="40.25" customHeight="1" x14ac:dyDescent="0.35">
      <c r="A33" s="569"/>
      <c r="B33" s="590"/>
      <c r="C33" s="571"/>
      <c r="D33" s="579"/>
      <c r="E33" s="579"/>
      <c r="F33" s="215"/>
      <c r="G33" s="577"/>
      <c r="H33" s="581"/>
      <c r="I33" s="583"/>
      <c r="J33" s="573"/>
      <c r="K33" s="571"/>
      <c r="L33" s="571"/>
      <c r="M33" s="573"/>
      <c r="N33" s="573"/>
      <c r="P33" s="202"/>
      <c r="Q33" s="202"/>
      <c r="R33" s="202"/>
      <c r="S33" s="202"/>
      <c r="T33" s="202"/>
      <c r="U33" s="202"/>
      <c r="V33" s="202"/>
      <c r="W33" s="202"/>
    </row>
    <row r="34" spans="1:23" s="201" customFormat="1" ht="40.25" customHeight="1" x14ac:dyDescent="0.35">
      <c r="A34" s="569" t="str">
        <f t="shared" ca="1" si="6"/>
        <v>a1G3p000005YSSgEAO</v>
      </c>
      <c r="B34" s="589">
        <v>2</v>
      </c>
      <c r="C34" s="570" t="str">
        <f>IFERROR(VLOOKUP(B34,'Impact Indicators - Section B '!$A$9:$AF$52,32,FALSE),"")</f>
        <v/>
      </c>
      <c r="D34" s="578" t="str">
        <f t="shared" ref="D34" si="77">R34</f>
        <v/>
      </c>
      <c r="E34" s="578" t="str">
        <f t="shared" ref="E34" si="78">S34</f>
        <v/>
      </c>
      <c r="F34" s="421"/>
      <c r="G34" s="576" t="str">
        <f ca="1">IF(OR(INDIRECT("'update Helper'!E"&amp;U34)="",F34&lt;&gt;0,F35&lt;&gt;0),IF(IFERROR((F34/F35),"")="","",(F34/F35)),INDIRECT("'update Helper'!E"&amp;U34)/100)</f>
        <v/>
      </c>
      <c r="H34" s="580"/>
      <c r="I34" s="582"/>
      <c r="J34" s="572"/>
      <c r="K34" s="570" t="str">
        <f t="shared" ref="K34" si="79">W34</f>
        <v/>
      </c>
      <c r="L34" s="570" t="str">
        <f t="shared" ref="L34" si="80">V34</f>
        <v/>
      </c>
      <c r="M34" s="572"/>
      <c r="N34" s="572"/>
      <c r="P34" s="201">
        <f t="shared" ref="P34" si="81">IF(AND(EXACT(C34,C32),C32&lt;&gt;0),P32+1,0)</f>
        <v>12</v>
      </c>
      <c r="Q34" s="201" t="str">
        <f t="shared" ref="Q34" si="82">IF(C34&lt;&gt;"",C34&amp;"-"&amp;P34,"")</f>
        <v/>
      </c>
      <c r="R34" s="201" t="str">
        <f t="array" ref="R34">IFERROR(IF(INDEX('Disaggregation Records'!$E$3:$E$66,MATCH(RIGHT(Q34,255),RIGHT('Disaggregation Records'!$D$3:$D$66,255),0))="","",INDEX('Disaggregation Records'!$E$3:$E$66,MATCH(RIGHT(Q34,255),RIGHT('Disaggregation Records'!$D$3:$D$66,255),0))),"")</f>
        <v/>
      </c>
      <c r="S34" s="201" t="str">
        <f t="array" ref="S34">IFERROR(IF(INDEX('Disaggregation Records'!$F$3:$F$66,MATCH(RIGHT(Q34,255),RIGHT('Disaggregation Records'!$D$3:$D$66,255),0))="","",INDEX('Disaggregation Records'!$F$3:$F$66,MATCH(RIGHT(Q34,255),RIGHT('Disaggregation Records'!$D$3:$D$66,255),0))),"")</f>
        <v/>
      </c>
      <c r="T34" s="201" t="str">
        <f t="array" ref="T34">IFERROR(IF(INDEX('Disaggregation Records'!$H$3:$H$66,MATCH(RIGHT(Q34,255),RIGHT('Disaggregation Records'!$D$3:$D$66,255),0))="","",INDEX('Disaggregation Records'!$H$3:$H$66,MATCH(RIGHT(Q34,255),RIGHT('Disaggregation Records'!$D$3:$D$66,255),0))),"")</f>
        <v/>
      </c>
      <c r="U34" s="201">
        <f t="shared" ref="U34" si="83">U32+1</f>
        <v>1195</v>
      </c>
      <c r="V34" s="201" t="str">
        <f t="array" ref="V34">IFERROR(IF(INDEX('Disaggregation Records'!$I$3:$I$66,MATCH(RIGHT(Q34,255),RIGHT('Disaggregation Records'!$D$3:$D$66,255),0))="","",INDEX('Disaggregation Records'!$I$3:$I$66,MATCH(RIGHT(Q34,255),RIGHT('Disaggregation Records'!$D$3:$D$66,255),0))),"")</f>
        <v/>
      </c>
      <c r="W34" s="201" t="str">
        <f>IFERROR(INDEX('Reference Records'!O$3:O$9,MATCH(LEFT(C34,255),'Reference Records'!J$3:J$9,0)),"")</f>
        <v/>
      </c>
    </row>
    <row r="35" spans="1:23" s="202" customFormat="1" ht="40.25" customHeight="1" x14ac:dyDescent="0.35">
      <c r="A35" s="569"/>
      <c r="B35" s="590"/>
      <c r="C35" s="571"/>
      <c r="D35" s="579"/>
      <c r="E35" s="579"/>
      <c r="F35" s="215"/>
      <c r="G35" s="577"/>
      <c r="H35" s="581"/>
      <c r="I35" s="583"/>
      <c r="J35" s="573"/>
      <c r="K35" s="571"/>
      <c r="L35" s="571"/>
      <c r="M35" s="573"/>
      <c r="N35" s="573"/>
    </row>
    <row r="36" spans="1:23" s="201" customFormat="1" ht="40.25" customHeight="1" x14ac:dyDescent="0.35">
      <c r="A36" s="569" t="str">
        <f t="shared" ca="1" si="6"/>
        <v>a1G3p000005YSShEAO</v>
      </c>
      <c r="B36" s="589">
        <v>2</v>
      </c>
      <c r="C36" s="570" t="str">
        <f>IFERROR(VLOOKUP(B36,'Impact Indicators - Section B '!$A$9:$AF$52,32,FALSE),"")</f>
        <v/>
      </c>
      <c r="D36" s="578" t="str">
        <f t="shared" ref="D36" si="84">R36</f>
        <v/>
      </c>
      <c r="E36" s="578" t="str">
        <f t="shared" ref="E36" si="85">S36</f>
        <v/>
      </c>
      <c r="F36" s="421"/>
      <c r="G36" s="576" t="str">
        <f ca="1">IF(OR(INDIRECT("'update Helper'!E"&amp;U36)="",F36&lt;&gt;0,F37&lt;&gt;0),IF(IFERROR((F36/F37),"")="","",(F36/F37)),INDIRECT("'update Helper'!E"&amp;U36)/100)</f>
        <v/>
      </c>
      <c r="H36" s="580"/>
      <c r="I36" s="582"/>
      <c r="J36" s="572"/>
      <c r="K36" s="570" t="str">
        <f t="shared" ref="K36" si="86">W36</f>
        <v/>
      </c>
      <c r="L36" s="570" t="str">
        <f t="shared" ref="L36" si="87">V36</f>
        <v/>
      </c>
      <c r="M36" s="572"/>
      <c r="N36" s="572"/>
      <c r="P36" s="201">
        <f t="shared" ref="P36" si="88">IF(AND(EXACT(C36,C34),C34&lt;&gt;0),P34+1,0)</f>
        <v>13</v>
      </c>
      <c r="Q36" s="201" t="str">
        <f t="shared" ref="Q36" si="89">IF(C36&lt;&gt;"",C36&amp;"-"&amp;P36,"")</f>
        <v/>
      </c>
      <c r="R36" s="201" t="str">
        <f t="array" ref="R36">IFERROR(IF(INDEX('Disaggregation Records'!$E$3:$E$66,MATCH(RIGHT(Q36,255),RIGHT('Disaggregation Records'!$D$3:$D$66,255),0))="","",INDEX('Disaggregation Records'!$E$3:$E$66,MATCH(RIGHT(Q36,255),RIGHT('Disaggregation Records'!$D$3:$D$66,255),0))),"")</f>
        <v/>
      </c>
      <c r="S36" s="201" t="str">
        <f t="array" ref="S36">IFERROR(IF(INDEX('Disaggregation Records'!$F$3:$F$66,MATCH(RIGHT(Q36,255),RIGHT('Disaggregation Records'!$D$3:$D$66,255),0))="","",INDEX('Disaggregation Records'!$F$3:$F$66,MATCH(RIGHT(Q36,255),RIGHT('Disaggregation Records'!$D$3:$D$66,255),0))),"")</f>
        <v/>
      </c>
      <c r="T36" s="201" t="str">
        <f t="array" ref="T36">IFERROR(IF(INDEX('Disaggregation Records'!$H$3:$H$66,MATCH(RIGHT(Q36,255),RIGHT('Disaggregation Records'!$D$3:$D$66,255),0))="","",INDEX('Disaggregation Records'!$H$3:$H$66,MATCH(RIGHT(Q36,255),RIGHT('Disaggregation Records'!$D$3:$D$66,255),0))),"")</f>
        <v/>
      </c>
      <c r="U36" s="201">
        <f t="shared" ref="U36" si="90">U34+1</f>
        <v>1196</v>
      </c>
      <c r="V36" s="201" t="str">
        <f t="array" ref="V36">IFERROR(IF(INDEX('Disaggregation Records'!$I$3:$I$66,MATCH(RIGHT(Q36,255),RIGHT('Disaggregation Records'!$D$3:$D$66,255),0))="","",INDEX('Disaggregation Records'!$I$3:$I$66,MATCH(RIGHT(Q36,255),RIGHT('Disaggregation Records'!$D$3:$D$66,255),0))),"")</f>
        <v/>
      </c>
      <c r="W36" s="201" t="str">
        <f>IFERROR(INDEX('Reference Records'!O$3:O$9,MATCH(LEFT(C36,255),'Reference Records'!J$3:J$9,0)),"")</f>
        <v/>
      </c>
    </row>
    <row r="37" spans="1:23" s="202" customFormat="1" ht="40.25" customHeight="1" x14ac:dyDescent="0.35">
      <c r="A37" s="569"/>
      <c r="B37" s="590"/>
      <c r="C37" s="571"/>
      <c r="D37" s="579"/>
      <c r="E37" s="579"/>
      <c r="F37" s="215"/>
      <c r="G37" s="577"/>
      <c r="H37" s="581"/>
      <c r="I37" s="583"/>
      <c r="J37" s="573"/>
      <c r="K37" s="571"/>
      <c r="L37" s="571"/>
      <c r="M37" s="573"/>
      <c r="N37" s="573"/>
    </row>
    <row r="38" spans="1:23" s="201" customFormat="1" ht="40.25" customHeight="1" x14ac:dyDescent="0.35">
      <c r="A38" s="569" t="str">
        <f t="shared" ca="1" si="6"/>
        <v>a1G3p000005YSSiEAO</v>
      </c>
      <c r="B38" s="589">
        <v>2</v>
      </c>
      <c r="C38" s="570" t="str">
        <f>IFERROR(VLOOKUP(B38,'Impact Indicators - Section B '!$A$9:$AF$52,32,FALSE),"")</f>
        <v/>
      </c>
      <c r="D38" s="578" t="str">
        <f t="shared" ref="D38" si="91">R38</f>
        <v/>
      </c>
      <c r="E38" s="578" t="str">
        <f t="shared" ref="E38" si="92">S38</f>
        <v/>
      </c>
      <c r="F38" s="421"/>
      <c r="G38" s="576" t="str">
        <f ca="1">IF(OR(INDIRECT("'update Helper'!E"&amp;U38)="",F38&lt;&gt;0,F39&lt;&gt;0),IF(IFERROR((F38/F39),"")="","",(F38/F39)),INDIRECT("'update Helper'!E"&amp;U38)/100)</f>
        <v/>
      </c>
      <c r="H38" s="580"/>
      <c r="I38" s="582"/>
      <c r="J38" s="572"/>
      <c r="K38" s="570" t="str">
        <f t="shared" ref="K38" si="93">W38</f>
        <v/>
      </c>
      <c r="L38" s="570" t="str">
        <f t="shared" ref="L38" si="94">V38</f>
        <v/>
      </c>
      <c r="M38" s="572"/>
      <c r="N38" s="572"/>
      <c r="P38" s="201">
        <f t="shared" ref="P38" si="95">IF(AND(EXACT(C38,C36),C36&lt;&gt;0),P36+1,0)</f>
        <v>14</v>
      </c>
      <c r="Q38" s="201" t="str">
        <f t="shared" ref="Q38" si="96">IF(C38&lt;&gt;"",C38&amp;"-"&amp;P38,"")</f>
        <v/>
      </c>
      <c r="R38" s="201" t="str">
        <f t="array" ref="R38">IFERROR(IF(INDEX('Disaggregation Records'!$E$3:$E$66,MATCH(RIGHT(Q38,255),RIGHT('Disaggregation Records'!$D$3:$D$66,255),0))="","",INDEX('Disaggregation Records'!$E$3:$E$66,MATCH(RIGHT(Q38,255),RIGHT('Disaggregation Records'!$D$3:$D$66,255),0))),"")</f>
        <v/>
      </c>
      <c r="S38" s="201" t="str">
        <f t="array" ref="S38">IFERROR(IF(INDEX('Disaggregation Records'!$F$3:$F$66,MATCH(RIGHT(Q38,255),RIGHT('Disaggregation Records'!$D$3:$D$66,255),0))="","",INDEX('Disaggregation Records'!$F$3:$F$66,MATCH(RIGHT(Q38,255),RIGHT('Disaggregation Records'!$D$3:$D$66,255),0))),"")</f>
        <v/>
      </c>
      <c r="T38" s="201" t="str">
        <f t="array" ref="T38">IFERROR(IF(INDEX('Disaggregation Records'!$H$3:$H$66,MATCH(RIGHT(Q38,255),RIGHT('Disaggregation Records'!$D$3:$D$66,255),0))="","",INDEX('Disaggregation Records'!$H$3:$H$66,MATCH(RIGHT(Q38,255),RIGHT('Disaggregation Records'!$D$3:$D$66,255),0))),"")</f>
        <v/>
      </c>
      <c r="U38" s="201">
        <f t="shared" ref="U38" si="97">U36+1</f>
        <v>1197</v>
      </c>
      <c r="V38" s="201" t="str">
        <f t="array" ref="V38">IFERROR(IF(INDEX('Disaggregation Records'!$I$3:$I$66,MATCH(RIGHT(Q38,255),RIGHT('Disaggregation Records'!$D$3:$D$66,255),0))="","",INDEX('Disaggregation Records'!$I$3:$I$66,MATCH(RIGHT(Q38,255),RIGHT('Disaggregation Records'!$D$3:$D$66,255),0))),"")</f>
        <v/>
      </c>
      <c r="W38" s="201" t="str">
        <f>IFERROR(INDEX('Reference Records'!O$3:O$9,MATCH(LEFT(C38,255),'Reference Records'!J$3:J$9,0)),"")</f>
        <v/>
      </c>
    </row>
    <row r="39" spans="1:23" s="201" customFormat="1" ht="40.25" customHeight="1" x14ac:dyDescent="0.35">
      <c r="A39" s="569"/>
      <c r="B39" s="590"/>
      <c r="C39" s="571"/>
      <c r="D39" s="579"/>
      <c r="E39" s="579"/>
      <c r="F39" s="215"/>
      <c r="G39" s="577"/>
      <c r="H39" s="581"/>
      <c r="I39" s="583"/>
      <c r="J39" s="573"/>
      <c r="K39" s="571"/>
      <c r="L39" s="571"/>
      <c r="M39" s="573"/>
      <c r="N39" s="573"/>
      <c r="P39" s="202"/>
      <c r="Q39" s="202"/>
      <c r="R39" s="202"/>
      <c r="S39" s="202"/>
      <c r="T39" s="202"/>
      <c r="U39" s="202"/>
      <c r="V39" s="202"/>
      <c r="W39" s="202"/>
    </row>
    <row r="40" spans="1:23" s="201" customFormat="1" ht="40.25" customHeight="1" x14ac:dyDescent="0.35">
      <c r="A40" s="569" t="str">
        <f t="shared" ca="1" si="6"/>
        <v>a1G3p000005YSSjEAO</v>
      </c>
      <c r="B40" s="589">
        <v>2</v>
      </c>
      <c r="C40" s="570" t="str">
        <f>IFERROR(VLOOKUP(B40,'Impact Indicators - Section B '!$A$9:$AF$52,32,FALSE),"")</f>
        <v/>
      </c>
      <c r="D40" s="578" t="str">
        <f t="shared" ref="D40" si="98">R40</f>
        <v/>
      </c>
      <c r="E40" s="578" t="str">
        <f t="shared" ref="E40" si="99">S40</f>
        <v/>
      </c>
      <c r="F40" s="421"/>
      <c r="G40" s="576" t="str">
        <f ca="1">IF(OR(INDIRECT("'update Helper'!E"&amp;U40)="",F40&lt;&gt;0,F41&lt;&gt;0),IF(IFERROR((F40/F41),"")="","",(F40/F41)),INDIRECT("'update Helper'!E"&amp;U40)/100)</f>
        <v/>
      </c>
      <c r="H40" s="580"/>
      <c r="I40" s="582"/>
      <c r="J40" s="572"/>
      <c r="K40" s="570" t="str">
        <f t="shared" ref="K40" si="100">W40</f>
        <v/>
      </c>
      <c r="L40" s="570" t="str">
        <f t="shared" ref="L40" si="101">V40</f>
        <v/>
      </c>
      <c r="M40" s="572"/>
      <c r="N40" s="572"/>
      <c r="P40" s="201">
        <f t="shared" ref="P40" si="102">IF(AND(EXACT(C40,C38),C38&lt;&gt;0),P38+1,0)</f>
        <v>15</v>
      </c>
      <c r="Q40" s="201" t="str">
        <f t="shared" ref="Q40" si="103">IF(C40&lt;&gt;"",C40&amp;"-"&amp;P40,"")</f>
        <v/>
      </c>
      <c r="R40" s="201" t="str">
        <f t="array" ref="R40">IFERROR(IF(INDEX('Disaggregation Records'!$E$3:$E$66,MATCH(RIGHT(Q40,255),RIGHT('Disaggregation Records'!$D$3:$D$66,255),0))="","",INDEX('Disaggregation Records'!$E$3:$E$66,MATCH(RIGHT(Q40,255),RIGHT('Disaggregation Records'!$D$3:$D$66,255),0))),"")</f>
        <v/>
      </c>
      <c r="S40" s="201" t="str">
        <f t="array" ref="S40">IFERROR(IF(INDEX('Disaggregation Records'!$F$3:$F$66,MATCH(RIGHT(Q40,255),RIGHT('Disaggregation Records'!$D$3:$D$66,255),0))="","",INDEX('Disaggregation Records'!$F$3:$F$66,MATCH(RIGHT(Q40,255),RIGHT('Disaggregation Records'!$D$3:$D$66,255),0))),"")</f>
        <v/>
      </c>
      <c r="T40" s="201" t="str">
        <f t="array" ref="T40">IFERROR(IF(INDEX('Disaggregation Records'!$H$3:$H$66,MATCH(RIGHT(Q40,255),RIGHT('Disaggregation Records'!$D$3:$D$66,255),0))="","",INDEX('Disaggregation Records'!$H$3:$H$66,MATCH(RIGHT(Q40,255),RIGHT('Disaggregation Records'!$D$3:$D$66,255),0))),"")</f>
        <v/>
      </c>
      <c r="U40" s="201">
        <f t="shared" ref="U40" si="104">U38+1</f>
        <v>1198</v>
      </c>
      <c r="V40" s="201" t="str">
        <f t="array" ref="V40">IFERROR(IF(INDEX('Disaggregation Records'!$I$3:$I$66,MATCH(RIGHT(Q40,255),RIGHT('Disaggregation Records'!$D$3:$D$66,255),0))="","",INDEX('Disaggregation Records'!$I$3:$I$66,MATCH(RIGHT(Q40,255),RIGHT('Disaggregation Records'!$D$3:$D$66,255),0))),"")</f>
        <v/>
      </c>
      <c r="W40" s="201" t="str">
        <f>IFERROR(INDEX('Reference Records'!O$3:O$9,MATCH(LEFT(C40,255),'Reference Records'!J$3:J$9,0)),"")</f>
        <v/>
      </c>
    </row>
    <row r="41" spans="1:23" s="202" customFormat="1" ht="40.25" customHeight="1" x14ac:dyDescent="0.35">
      <c r="A41" s="569"/>
      <c r="B41" s="590"/>
      <c r="C41" s="571"/>
      <c r="D41" s="579"/>
      <c r="E41" s="579"/>
      <c r="F41" s="215"/>
      <c r="G41" s="577"/>
      <c r="H41" s="581"/>
      <c r="I41" s="583"/>
      <c r="J41" s="573"/>
      <c r="K41" s="571"/>
      <c r="L41" s="571"/>
      <c r="M41" s="573"/>
      <c r="N41" s="573"/>
    </row>
    <row r="42" spans="1:23" s="201" customFormat="1" ht="40.25" customHeight="1" x14ac:dyDescent="0.35">
      <c r="A42" s="569" t="str">
        <f t="shared" ca="1" si="6"/>
        <v>a1G3p000005YSSkEAO</v>
      </c>
      <c r="B42" s="589">
        <v>2</v>
      </c>
      <c r="C42" s="570" t="str">
        <f>IFERROR(VLOOKUP(B42,'Impact Indicators - Section B '!$A$9:$AF$52,32,FALSE),"")</f>
        <v/>
      </c>
      <c r="D42" s="578" t="str">
        <f t="shared" ref="D42" si="105">R42</f>
        <v/>
      </c>
      <c r="E42" s="578" t="str">
        <f t="shared" ref="E42" si="106">S42</f>
        <v/>
      </c>
      <c r="F42" s="421"/>
      <c r="G42" s="576" t="str">
        <f ca="1">IF(OR(INDIRECT("'update Helper'!E"&amp;U42)="",F42&lt;&gt;0,F43&lt;&gt;0),IF(IFERROR((F42/F43),"")="","",(F42/F43)),INDIRECT("'update Helper'!E"&amp;U42)/100)</f>
        <v/>
      </c>
      <c r="H42" s="580"/>
      <c r="I42" s="582"/>
      <c r="J42" s="572"/>
      <c r="K42" s="570" t="str">
        <f t="shared" ref="K42" si="107">W42</f>
        <v/>
      </c>
      <c r="L42" s="570" t="str">
        <f t="shared" ref="L42" si="108">V42</f>
        <v/>
      </c>
      <c r="M42" s="572"/>
      <c r="N42" s="572"/>
      <c r="P42" s="201">
        <f t="shared" ref="P42" si="109">IF(AND(EXACT(C42,C40),C40&lt;&gt;0),P40+1,0)</f>
        <v>16</v>
      </c>
      <c r="Q42" s="201" t="str">
        <f t="shared" ref="Q42" si="110">IF(C42&lt;&gt;"",C42&amp;"-"&amp;P42,"")</f>
        <v/>
      </c>
      <c r="R42" s="201" t="str">
        <f t="array" ref="R42">IFERROR(IF(INDEX('Disaggregation Records'!$E$3:$E$66,MATCH(RIGHT(Q42,255),RIGHT('Disaggregation Records'!$D$3:$D$66,255),0))="","",INDEX('Disaggregation Records'!$E$3:$E$66,MATCH(RIGHT(Q42,255),RIGHT('Disaggregation Records'!$D$3:$D$66,255),0))),"")</f>
        <v/>
      </c>
      <c r="S42" s="201" t="str">
        <f t="array" ref="S42">IFERROR(IF(INDEX('Disaggregation Records'!$F$3:$F$66,MATCH(RIGHT(Q42,255),RIGHT('Disaggregation Records'!$D$3:$D$66,255),0))="","",INDEX('Disaggregation Records'!$F$3:$F$66,MATCH(RIGHT(Q42,255),RIGHT('Disaggregation Records'!$D$3:$D$66,255),0))),"")</f>
        <v/>
      </c>
      <c r="T42" s="201" t="str">
        <f t="array" ref="T42">IFERROR(IF(INDEX('Disaggregation Records'!$H$3:$H$66,MATCH(RIGHT(Q42,255),RIGHT('Disaggregation Records'!$D$3:$D$66,255),0))="","",INDEX('Disaggregation Records'!$H$3:$H$66,MATCH(RIGHT(Q42,255),RIGHT('Disaggregation Records'!$D$3:$D$66,255),0))),"")</f>
        <v/>
      </c>
      <c r="U42" s="201">
        <f t="shared" ref="U42" si="111">U40+1</f>
        <v>1199</v>
      </c>
      <c r="V42" s="201" t="str">
        <f t="array" ref="V42">IFERROR(IF(INDEX('Disaggregation Records'!$I$3:$I$66,MATCH(RIGHT(Q42,255),RIGHT('Disaggregation Records'!$D$3:$D$66,255),0))="","",INDEX('Disaggregation Records'!$I$3:$I$66,MATCH(RIGHT(Q42,255),RIGHT('Disaggregation Records'!$D$3:$D$66,255),0))),"")</f>
        <v/>
      </c>
      <c r="W42" s="201" t="str">
        <f>IFERROR(INDEX('Reference Records'!O$3:O$9,MATCH(LEFT(C42,255),'Reference Records'!J$3:J$9,0)),"")</f>
        <v/>
      </c>
    </row>
    <row r="43" spans="1:23" s="202" customFormat="1" ht="40.25" customHeight="1" x14ac:dyDescent="0.35">
      <c r="A43" s="569"/>
      <c r="B43" s="590"/>
      <c r="C43" s="571"/>
      <c r="D43" s="579"/>
      <c r="E43" s="579"/>
      <c r="F43" s="215"/>
      <c r="G43" s="577"/>
      <c r="H43" s="581"/>
      <c r="I43" s="583"/>
      <c r="J43" s="573"/>
      <c r="K43" s="571"/>
      <c r="L43" s="571"/>
      <c r="M43" s="573"/>
      <c r="N43" s="573"/>
    </row>
    <row r="44" spans="1:23" s="201" customFormat="1" ht="40.25" customHeight="1" x14ac:dyDescent="0.35">
      <c r="A44" s="569" t="str">
        <f t="shared" ca="1" si="6"/>
        <v>a1G3p000005YSSlEAO</v>
      </c>
      <c r="B44" s="589">
        <v>2</v>
      </c>
      <c r="C44" s="570" t="str">
        <f>IFERROR(VLOOKUP(B44,'Impact Indicators - Section B '!$A$9:$AF$52,32,FALSE),"")</f>
        <v/>
      </c>
      <c r="D44" s="578" t="str">
        <f t="shared" ref="D44" si="112">R44</f>
        <v/>
      </c>
      <c r="E44" s="578" t="str">
        <f t="shared" ref="E44" si="113">S44</f>
        <v/>
      </c>
      <c r="F44" s="421"/>
      <c r="G44" s="576" t="str">
        <f ca="1">IF(OR(INDIRECT("'update Helper'!E"&amp;U44)="",F44&lt;&gt;0,F45&lt;&gt;0),IF(IFERROR((F44/F45),"")="","",(F44/F45)),INDIRECT("'update Helper'!E"&amp;U44)/100)</f>
        <v/>
      </c>
      <c r="H44" s="580"/>
      <c r="I44" s="582"/>
      <c r="J44" s="572"/>
      <c r="K44" s="570" t="str">
        <f t="shared" ref="K44" si="114">W44</f>
        <v/>
      </c>
      <c r="L44" s="570" t="str">
        <f t="shared" ref="L44" si="115">V44</f>
        <v/>
      </c>
      <c r="M44" s="572"/>
      <c r="N44" s="572"/>
      <c r="P44" s="201">
        <f t="shared" ref="P44" si="116">IF(AND(EXACT(C44,C42),C42&lt;&gt;0),P42+1,0)</f>
        <v>17</v>
      </c>
      <c r="Q44" s="201" t="str">
        <f t="shared" ref="Q44" si="117">IF(C44&lt;&gt;"",C44&amp;"-"&amp;P44,"")</f>
        <v/>
      </c>
      <c r="R44" s="201" t="str">
        <f t="array" ref="R44">IFERROR(IF(INDEX('Disaggregation Records'!$E$3:$E$66,MATCH(RIGHT(Q44,255),RIGHT('Disaggregation Records'!$D$3:$D$66,255),0))="","",INDEX('Disaggregation Records'!$E$3:$E$66,MATCH(RIGHT(Q44,255),RIGHT('Disaggregation Records'!$D$3:$D$66,255),0))),"")</f>
        <v/>
      </c>
      <c r="S44" s="201" t="str">
        <f t="array" ref="S44">IFERROR(IF(INDEX('Disaggregation Records'!$F$3:$F$66,MATCH(RIGHT(Q44,255),RIGHT('Disaggregation Records'!$D$3:$D$66,255),0))="","",INDEX('Disaggregation Records'!$F$3:$F$66,MATCH(RIGHT(Q44,255),RIGHT('Disaggregation Records'!$D$3:$D$66,255),0))),"")</f>
        <v/>
      </c>
      <c r="T44" s="201" t="str">
        <f t="array" ref="T44">IFERROR(IF(INDEX('Disaggregation Records'!$H$3:$H$66,MATCH(RIGHT(Q44,255),RIGHT('Disaggregation Records'!$D$3:$D$66,255),0))="","",INDEX('Disaggregation Records'!$H$3:$H$66,MATCH(RIGHT(Q44,255),RIGHT('Disaggregation Records'!$D$3:$D$66,255),0))),"")</f>
        <v/>
      </c>
      <c r="U44" s="201">
        <f t="shared" ref="U44" si="118">U42+1</f>
        <v>1200</v>
      </c>
      <c r="V44" s="201" t="str">
        <f t="array" ref="V44">IFERROR(IF(INDEX('Disaggregation Records'!$I$3:$I$66,MATCH(RIGHT(Q44,255),RIGHT('Disaggregation Records'!$D$3:$D$66,255),0))="","",INDEX('Disaggregation Records'!$I$3:$I$66,MATCH(RIGHT(Q44,255),RIGHT('Disaggregation Records'!$D$3:$D$66,255),0))),"")</f>
        <v/>
      </c>
      <c r="W44" s="201" t="str">
        <f>IFERROR(INDEX('Reference Records'!O$3:O$9,MATCH(LEFT(C44,255),'Reference Records'!J$3:J$9,0)),"")</f>
        <v/>
      </c>
    </row>
    <row r="45" spans="1:23" s="201" customFormat="1" ht="40.25" customHeight="1" x14ac:dyDescent="0.35">
      <c r="A45" s="569"/>
      <c r="B45" s="590"/>
      <c r="C45" s="571"/>
      <c r="D45" s="579"/>
      <c r="E45" s="579"/>
      <c r="F45" s="215"/>
      <c r="G45" s="577"/>
      <c r="H45" s="581"/>
      <c r="I45" s="583"/>
      <c r="J45" s="573"/>
      <c r="K45" s="571"/>
      <c r="L45" s="571"/>
      <c r="M45" s="573"/>
      <c r="N45" s="573"/>
      <c r="P45" s="202"/>
      <c r="Q45" s="202"/>
      <c r="R45" s="202"/>
      <c r="S45" s="202"/>
      <c r="T45" s="202"/>
      <c r="U45" s="202"/>
      <c r="V45" s="202"/>
      <c r="W45" s="202"/>
    </row>
    <row r="46" spans="1:23" s="201" customFormat="1" ht="40.25" customHeight="1" x14ac:dyDescent="0.35">
      <c r="A46" s="569" t="str">
        <f t="shared" ca="1" si="6"/>
        <v>a1G3p000005YSSmEAO</v>
      </c>
      <c r="B46" s="589">
        <v>2</v>
      </c>
      <c r="C46" s="570" t="str">
        <f>IFERROR(VLOOKUP(B46,'Impact Indicators - Section B '!$A$9:$AF$52,32,FALSE),"")</f>
        <v/>
      </c>
      <c r="D46" s="578" t="str">
        <f t="shared" ref="D46" si="119">R46</f>
        <v/>
      </c>
      <c r="E46" s="578" t="str">
        <f t="shared" ref="E46" si="120">S46</f>
        <v/>
      </c>
      <c r="F46" s="421"/>
      <c r="G46" s="576" t="str">
        <f ca="1">IF(OR(INDIRECT("'update Helper'!E"&amp;U46)="",F46&lt;&gt;0,F47&lt;&gt;0),IF(IFERROR((F46/F47),"")="","",(F46/F47)),INDIRECT("'update Helper'!E"&amp;U46)/100)</f>
        <v/>
      </c>
      <c r="H46" s="580"/>
      <c r="I46" s="582"/>
      <c r="J46" s="572"/>
      <c r="K46" s="570" t="str">
        <f t="shared" ref="K46" si="121">W46</f>
        <v/>
      </c>
      <c r="L46" s="570" t="str">
        <f t="shared" ref="L46" si="122">V46</f>
        <v/>
      </c>
      <c r="M46" s="572"/>
      <c r="N46" s="572"/>
      <c r="P46" s="201">
        <f t="shared" ref="P46" si="123">IF(AND(EXACT(C46,C44),C44&lt;&gt;0),P44+1,0)</f>
        <v>18</v>
      </c>
      <c r="Q46" s="201" t="str">
        <f t="shared" ref="Q46" si="124">IF(C46&lt;&gt;"",C46&amp;"-"&amp;P46,"")</f>
        <v/>
      </c>
      <c r="R46" s="201" t="str">
        <f t="array" ref="R46">IFERROR(IF(INDEX('Disaggregation Records'!$E$3:$E$66,MATCH(RIGHT(Q46,255),RIGHT('Disaggregation Records'!$D$3:$D$66,255),0))="","",INDEX('Disaggregation Records'!$E$3:$E$66,MATCH(RIGHT(Q46,255),RIGHT('Disaggregation Records'!$D$3:$D$66,255),0))),"")</f>
        <v/>
      </c>
      <c r="S46" s="201" t="str">
        <f t="array" ref="S46">IFERROR(IF(INDEX('Disaggregation Records'!$F$3:$F$66,MATCH(RIGHT(Q46,255),RIGHT('Disaggregation Records'!$D$3:$D$66,255),0))="","",INDEX('Disaggregation Records'!$F$3:$F$66,MATCH(RIGHT(Q46,255),RIGHT('Disaggregation Records'!$D$3:$D$66,255),0))),"")</f>
        <v/>
      </c>
      <c r="T46" s="201" t="str">
        <f t="array" ref="T46">IFERROR(IF(INDEX('Disaggregation Records'!$H$3:$H$66,MATCH(RIGHT(Q46,255),RIGHT('Disaggregation Records'!$D$3:$D$66,255),0))="","",INDEX('Disaggregation Records'!$H$3:$H$66,MATCH(RIGHT(Q46,255),RIGHT('Disaggregation Records'!$D$3:$D$66,255),0))),"")</f>
        <v/>
      </c>
      <c r="U46" s="201">
        <f t="shared" ref="U46" si="125">U44+1</f>
        <v>1201</v>
      </c>
      <c r="V46" s="201" t="str">
        <f t="array" ref="V46">IFERROR(IF(INDEX('Disaggregation Records'!$I$3:$I$66,MATCH(RIGHT(Q46,255),RIGHT('Disaggregation Records'!$D$3:$D$66,255),0))="","",INDEX('Disaggregation Records'!$I$3:$I$66,MATCH(RIGHT(Q46,255),RIGHT('Disaggregation Records'!$D$3:$D$66,255),0))),"")</f>
        <v/>
      </c>
      <c r="W46" s="201" t="str">
        <f>IFERROR(INDEX('Reference Records'!O$3:O$9,MATCH(LEFT(C46,255),'Reference Records'!J$3:J$9,0)),"")</f>
        <v/>
      </c>
    </row>
    <row r="47" spans="1:23" s="202" customFormat="1" ht="40.25" customHeight="1" x14ac:dyDescent="0.35">
      <c r="A47" s="569"/>
      <c r="B47" s="590"/>
      <c r="C47" s="571"/>
      <c r="D47" s="579"/>
      <c r="E47" s="579"/>
      <c r="F47" s="215"/>
      <c r="G47" s="577"/>
      <c r="H47" s="581"/>
      <c r="I47" s="583"/>
      <c r="J47" s="573"/>
      <c r="K47" s="571"/>
      <c r="L47" s="571"/>
      <c r="M47" s="573"/>
      <c r="N47" s="573"/>
    </row>
    <row r="48" spans="1:23" s="201" customFormat="1" ht="40.25" customHeight="1" x14ac:dyDescent="0.35">
      <c r="A48" s="569" t="str">
        <f t="shared" ca="1" si="6"/>
        <v>a1G3p000005YSSnEAO</v>
      </c>
      <c r="B48" s="589">
        <v>2</v>
      </c>
      <c r="C48" s="570" t="str">
        <f>IFERROR(VLOOKUP(B48,'Impact Indicators - Section B '!$A$9:$AF$52,32,FALSE),"")</f>
        <v/>
      </c>
      <c r="D48" s="578" t="str">
        <f t="shared" ref="D48" si="126">R48</f>
        <v/>
      </c>
      <c r="E48" s="578" t="str">
        <f t="shared" ref="E48" si="127">S48</f>
        <v/>
      </c>
      <c r="F48" s="421"/>
      <c r="G48" s="576" t="str">
        <f ca="1">IF(OR(INDIRECT("'update Helper'!E"&amp;U48)="",F48&lt;&gt;0,F49&lt;&gt;0),IF(IFERROR((F48/F49),"")="","",(F48/F49)),INDIRECT("'update Helper'!E"&amp;U48)/100)</f>
        <v/>
      </c>
      <c r="H48" s="580"/>
      <c r="I48" s="582"/>
      <c r="J48" s="572"/>
      <c r="K48" s="570" t="str">
        <f t="shared" ref="K48" si="128">W48</f>
        <v/>
      </c>
      <c r="L48" s="570" t="str">
        <f t="shared" ref="L48" si="129">V48</f>
        <v/>
      </c>
      <c r="M48" s="572"/>
      <c r="N48" s="572"/>
      <c r="P48" s="201">
        <f t="shared" ref="P48" si="130">IF(AND(EXACT(C48,C46),C46&lt;&gt;0),P46+1,0)</f>
        <v>19</v>
      </c>
      <c r="Q48" s="201" t="str">
        <f t="shared" ref="Q48" si="131">IF(C48&lt;&gt;"",C48&amp;"-"&amp;P48,"")</f>
        <v/>
      </c>
      <c r="R48" s="201" t="str">
        <f t="array" ref="R48">IFERROR(IF(INDEX('Disaggregation Records'!$E$3:$E$66,MATCH(RIGHT(Q48,255),RIGHT('Disaggregation Records'!$D$3:$D$66,255),0))="","",INDEX('Disaggregation Records'!$E$3:$E$66,MATCH(RIGHT(Q48,255),RIGHT('Disaggregation Records'!$D$3:$D$66,255),0))),"")</f>
        <v/>
      </c>
      <c r="S48" s="201" t="str">
        <f t="array" ref="S48">IFERROR(IF(INDEX('Disaggregation Records'!$F$3:$F$66,MATCH(RIGHT(Q48,255),RIGHT('Disaggregation Records'!$D$3:$D$66,255),0))="","",INDEX('Disaggregation Records'!$F$3:$F$66,MATCH(RIGHT(Q48,255),RIGHT('Disaggregation Records'!$D$3:$D$66,255),0))),"")</f>
        <v/>
      </c>
      <c r="T48" s="201" t="str">
        <f t="array" ref="T48">IFERROR(IF(INDEX('Disaggregation Records'!$H$3:$H$66,MATCH(RIGHT(Q48,255),RIGHT('Disaggregation Records'!$D$3:$D$66,255),0))="","",INDEX('Disaggregation Records'!$H$3:$H$66,MATCH(RIGHT(Q48,255),RIGHT('Disaggregation Records'!$D$3:$D$66,255),0))),"")</f>
        <v/>
      </c>
      <c r="U48" s="201">
        <f t="shared" ref="U48" si="132">U46+1</f>
        <v>1202</v>
      </c>
      <c r="V48" s="201" t="str">
        <f t="array" ref="V48">IFERROR(IF(INDEX('Disaggregation Records'!$I$3:$I$66,MATCH(RIGHT(Q48,255),RIGHT('Disaggregation Records'!$D$3:$D$66,255),0))="","",INDEX('Disaggregation Records'!$I$3:$I$66,MATCH(RIGHT(Q48,255),RIGHT('Disaggregation Records'!$D$3:$D$66,255),0))),"")</f>
        <v/>
      </c>
      <c r="W48" s="201" t="str">
        <f>IFERROR(INDEX('Reference Records'!O$3:O$9,MATCH(LEFT(C48,255),'Reference Records'!J$3:J$9,0)),"")</f>
        <v/>
      </c>
    </row>
    <row r="49" spans="1:23" s="202" customFormat="1" ht="40.25" customHeight="1" x14ac:dyDescent="0.35">
      <c r="A49" s="569"/>
      <c r="B49" s="590"/>
      <c r="C49" s="571"/>
      <c r="D49" s="579"/>
      <c r="E49" s="579"/>
      <c r="F49" s="215"/>
      <c r="G49" s="577"/>
      <c r="H49" s="581"/>
      <c r="I49" s="583"/>
      <c r="J49" s="573"/>
      <c r="K49" s="571"/>
      <c r="L49" s="571"/>
      <c r="M49" s="573"/>
      <c r="N49" s="573"/>
    </row>
    <row r="50" spans="1:23" s="201" customFormat="1" ht="40.25" customHeight="1" x14ac:dyDescent="0.35">
      <c r="A50" s="569" t="str">
        <f t="shared" ca="1" si="6"/>
        <v>a1G3p000005YSSoEAO</v>
      </c>
      <c r="B50" s="589">
        <v>3</v>
      </c>
      <c r="C50" s="570" t="str">
        <f>IFERROR(VLOOKUP(B50,'Impact Indicators - Section B '!$A$9:$AF$52,32,FALSE),"")</f>
        <v/>
      </c>
      <c r="D50" s="578" t="str">
        <f t="shared" ref="D50" si="133">R50</f>
        <v/>
      </c>
      <c r="E50" s="578" t="str">
        <f t="shared" ref="E50" si="134">S50</f>
        <v/>
      </c>
      <c r="F50" s="421"/>
      <c r="G50" s="576" t="str">
        <f ca="1">IF(OR(INDIRECT("'update Helper'!E"&amp;U50)="",F50&lt;&gt;0,F51&lt;&gt;0),IF(IFERROR((F50/F51),"")="","",(F50/F51)),INDIRECT("'update Helper'!E"&amp;U50)/100)</f>
        <v/>
      </c>
      <c r="H50" s="580"/>
      <c r="I50" s="582"/>
      <c r="J50" s="572"/>
      <c r="K50" s="570" t="str">
        <f t="shared" ref="K50" si="135">W50</f>
        <v/>
      </c>
      <c r="L50" s="570" t="str">
        <f t="shared" ref="L50" si="136">V50</f>
        <v/>
      </c>
      <c r="M50" s="572"/>
      <c r="N50" s="572"/>
      <c r="P50" s="201">
        <f t="shared" ref="P50" si="137">IF(AND(EXACT(C50,C48),C48&lt;&gt;0),P48+1,0)</f>
        <v>20</v>
      </c>
      <c r="Q50" s="201" t="str">
        <f t="shared" ref="Q50" si="138">IF(C50&lt;&gt;"",C50&amp;"-"&amp;P50,"")</f>
        <v/>
      </c>
      <c r="R50" s="201" t="str">
        <f t="array" ref="R50">IFERROR(IF(INDEX('Disaggregation Records'!$E$3:$E$66,MATCH(RIGHT(Q50,255),RIGHT('Disaggregation Records'!$D$3:$D$66,255),0))="","",INDEX('Disaggregation Records'!$E$3:$E$66,MATCH(RIGHT(Q50,255),RIGHT('Disaggregation Records'!$D$3:$D$66,255),0))),"")</f>
        <v/>
      </c>
      <c r="S50" s="201" t="str">
        <f t="array" ref="S50">IFERROR(IF(INDEX('Disaggregation Records'!$F$3:$F$66,MATCH(RIGHT(Q50,255),RIGHT('Disaggregation Records'!$D$3:$D$66,255),0))="","",INDEX('Disaggregation Records'!$F$3:$F$66,MATCH(RIGHT(Q50,255),RIGHT('Disaggregation Records'!$D$3:$D$66,255),0))),"")</f>
        <v/>
      </c>
      <c r="T50" s="201" t="str">
        <f t="array" ref="T50">IFERROR(IF(INDEX('Disaggregation Records'!$H$3:$H$66,MATCH(RIGHT(Q50,255),RIGHT('Disaggregation Records'!$D$3:$D$66,255),0))="","",INDEX('Disaggregation Records'!$H$3:$H$66,MATCH(RIGHT(Q50,255),RIGHT('Disaggregation Records'!$D$3:$D$66,255),0))),"")</f>
        <v/>
      </c>
      <c r="U50" s="201">
        <f t="shared" ref="U50" si="139">U48+1</f>
        <v>1203</v>
      </c>
      <c r="V50" s="201" t="str">
        <f t="array" ref="V50">IFERROR(IF(INDEX('Disaggregation Records'!$I$3:$I$66,MATCH(RIGHT(Q50,255),RIGHT('Disaggregation Records'!$D$3:$D$66,255),0))="","",INDEX('Disaggregation Records'!$I$3:$I$66,MATCH(RIGHT(Q50,255),RIGHT('Disaggregation Records'!$D$3:$D$66,255),0))),"")</f>
        <v/>
      </c>
      <c r="W50" s="201" t="str">
        <f>IFERROR(INDEX('Reference Records'!O$3:O$9,MATCH(LEFT(C50,255),'Reference Records'!J$3:J$9,0)),"")</f>
        <v/>
      </c>
    </row>
    <row r="51" spans="1:23" s="201" customFormat="1" ht="40.25" customHeight="1" x14ac:dyDescent="0.35">
      <c r="A51" s="569"/>
      <c r="B51" s="590">
        <v>2.2894736842105301</v>
      </c>
      <c r="C51" s="571"/>
      <c r="D51" s="579"/>
      <c r="E51" s="579"/>
      <c r="F51" s="215"/>
      <c r="G51" s="577"/>
      <c r="H51" s="581"/>
      <c r="I51" s="583"/>
      <c r="J51" s="573"/>
      <c r="K51" s="571"/>
      <c r="L51" s="571"/>
      <c r="M51" s="573"/>
      <c r="N51" s="573"/>
      <c r="P51" s="202"/>
      <c r="Q51" s="202"/>
      <c r="R51" s="202"/>
      <c r="S51" s="202"/>
      <c r="T51" s="202"/>
      <c r="U51" s="202"/>
      <c r="V51" s="202"/>
      <c r="W51" s="202"/>
    </row>
    <row r="52" spans="1:23" s="201" customFormat="1" ht="40.25" customHeight="1" x14ac:dyDescent="0.35">
      <c r="A52" s="569" t="str">
        <f t="shared" ca="1" si="6"/>
        <v>a1G3p000005YSSpEAO</v>
      </c>
      <c r="B52" s="589">
        <v>3</v>
      </c>
      <c r="C52" s="570" t="str">
        <f>IFERROR(VLOOKUP(B52,'Impact Indicators - Section B '!$A$9:$AF$52,32,FALSE),"")</f>
        <v/>
      </c>
      <c r="D52" s="578" t="str">
        <f t="shared" ref="D52" si="140">R52</f>
        <v/>
      </c>
      <c r="E52" s="578" t="str">
        <f t="shared" ref="E52" si="141">S52</f>
        <v/>
      </c>
      <c r="F52" s="421"/>
      <c r="G52" s="576" t="str">
        <f ca="1">IF(OR(INDIRECT("'update Helper'!E"&amp;U52)="",F52&lt;&gt;0,F53&lt;&gt;0),IF(IFERROR((F52/F53),"")="","",(F52/F53)),INDIRECT("'update Helper'!E"&amp;U52)/100)</f>
        <v/>
      </c>
      <c r="H52" s="580"/>
      <c r="I52" s="582"/>
      <c r="J52" s="572"/>
      <c r="K52" s="570" t="str">
        <f t="shared" ref="K52" si="142">W52</f>
        <v/>
      </c>
      <c r="L52" s="570" t="str">
        <f t="shared" ref="L52" si="143">V52</f>
        <v/>
      </c>
      <c r="M52" s="572"/>
      <c r="N52" s="572"/>
      <c r="P52" s="201">
        <f t="shared" ref="P52" si="144">IF(AND(EXACT(C52,C50),C50&lt;&gt;0),P50+1,0)</f>
        <v>21</v>
      </c>
      <c r="Q52" s="201" t="str">
        <f t="shared" ref="Q52" si="145">IF(C52&lt;&gt;"",C52&amp;"-"&amp;P52,"")</f>
        <v/>
      </c>
      <c r="R52" s="201" t="str">
        <f t="array" ref="R52">IFERROR(IF(INDEX('Disaggregation Records'!$E$3:$E$66,MATCH(RIGHT(Q52,255),RIGHT('Disaggregation Records'!$D$3:$D$66,255),0))="","",INDEX('Disaggregation Records'!$E$3:$E$66,MATCH(RIGHT(Q52,255),RIGHT('Disaggregation Records'!$D$3:$D$66,255),0))),"")</f>
        <v/>
      </c>
      <c r="S52" s="201" t="str">
        <f t="array" ref="S52">IFERROR(IF(INDEX('Disaggregation Records'!$F$3:$F$66,MATCH(RIGHT(Q52,255),RIGHT('Disaggregation Records'!$D$3:$D$66,255),0))="","",INDEX('Disaggregation Records'!$F$3:$F$66,MATCH(RIGHT(Q52,255),RIGHT('Disaggregation Records'!$D$3:$D$66,255),0))),"")</f>
        <v/>
      </c>
      <c r="T52" s="201" t="str">
        <f t="array" ref="T52">IFERROR(IF(INDEX('Disaggregation Records'!$H$3:$H$66,MATCH(RIGHT(Q52,255),RIGHT('Disaggregation Records'!$D$3:$D$66,255),0))="","",INDEX('Disaggregation Records'!$H$3:$H$66,MATCH(RIGHT(Q52,255),RIGHT('Disaggregation Records'!$D$3:$D$66,255),0))),"")</f>
        <v/>
      </c>
      <c r="U52" s="201">
        <f t="shared" ref="U52" si="146">U50+1</f>
        <v>1204</v>
      </c>
      <c r="V52" s="201" t="str">
        <f t="array" ref="V52">IFERROR(IF(INDEX('Disaggregation Records'!$I$3:$I$66,MATCH(RIGHT(Q52,255),RIGHT('Disaggregation Records'!$D$3:$D$66,255),0))="","",INDEX('Disaggregation Records'!$I$3:$I$66,MATCH(RIGHT(Q52,255),RIGHT('Disaggregation Records'!$D$3:$D$66,255),0))),"")</f>
        <v/>
      </c>
      <c r="W52" s="201" t="str">
        <f>IFERROR(INDEX('Reference Records'!O$3:O$9,MATCH(LEFT(C52,255),'Reference Records'!J$3:J$9,0)),"")</f>
        <v/>
      </c>
    </row>
    <row r="53" spans="1:23" s="202" customFormat="1" ht="40.25" customHeight="1" x14ac:dyDescent="0.35">
      <c r="A53" s="569"/>
      <c r="B53" s="590">
        <v>2.2894736842105301</v>
      </c>
      <c r="C53" s="571"/>
      <c r="D53" s="579"/>
      <c r="E53" s="579"/>
      <c r="F53" s="215"/>
      <c r="G53" s="577"/>
      <c r="H53" s="581"/>
      <c r="I53" s="583"/>
      <c r="J53" s="573"/>
      <c r="K53" s="571"/>
      <c r="L53" s="571"/>
      <c r="M53" s="573"/>
      <c r="N53" s="573"/>
    </row>
    <row r="54" spans="1:23" s="201" customFormat="1" ht="40.25" customHeight="1" x14ac:dyDescent="0.35">
      <c r="A54" s="569" t="str">
        <f t="shared" ca="1" si="6"/>
        <v>a1G3p000005YSSqEAO</v>
      </c>
      <c r="B54" s="589">
        <v>3</v>
      </c>
      <c r="C54" s="570" t="str">
        <f>IFERROR(VLOOKUP(B54,'Impact Indicators - Section B '!$A$9:$AF$52,32,FALSE),"")</f>
        <v/>
      </c>
      <c r="D54" s="578" t="str">
        <f t="shared" ref="D54" si="147">R54</f>
        <v/>
      </c>
      <c r="E54" s="578" t="str">
        <f t="shared" ref="E54" si="148">S54</f>
        <v/>
      </c>
      <c r="F54" s="421"/>
      <c r="G54" s="576" t="str">
        <f ca="1">IF(OR(INDIRECT("'update Helper'!E"&amp;U54)="",F54&lt;&gt;0,F55&lt;&gt;0),IF(IFERROR((F54/F55),"")="","",(F54/F55)),INDIRECT("'update Helper'!E"&amp;U54)/100)</f>
        <v/>
      </c>
      <c r="H54" s="580"/>
      <c r="I54" s="582"/>
      <c r="J54" s="572"/>
      <c r="K54" s="570" t="str">
        <f t="shared" ref="K54" si="149">W54</f>
        <v/>
      </c>
      <c r="L54" s="570" t="str">
        <f t="shared" ref="L54" si="150">V54</f>
        <v/>
      </c>
      <c r="M54" s="572"/>
      <c r="N54" s="572"/>
      <c r="P54" s="201">
        <f t="shared" ref="P54" si="151">IF(AND(EXACT(C54,C52),C52&lt;&gt;0),P52+1,0)</f>
        <v>22</v>
      </c>
      <c r="Q54" s="201" t="str">
        <f t="shared" ref="Q54" si="152">IF(C54&lt;&gt;"",C54&amp;"-"&amp;P54,"")</f>
        <v/>
      </c>
      <c r="R54" s="201" t="str">
        <f t="array" ref="R54">IFERROR(IF(INDEX('Disaggregation Records'!$E$3:$E$66,MATCH(RIGHT(Q54,255),RIGHT('Disaggregation Records'!$D$3:$D$66,255),0))="","",INDEX('Disaggregation Records'!$E$3:$E$66,MATCH(RIGHT(Q54,255),RIGHT('Disaggregation Records'!$D$3:$D$66,255),0))),"")</f>
        <v/>
      </c>
      <c r="S54" s="201" t="str">
        <f t="array" ref="S54">IFERROR(IF(INDEX('Disaggregation Records'!$F$3:$F$66,MATCH(RIGHT(Q54,255),RIGHT('Disaggregation Records'!$D$3:$D$66,255),0))="","",INDEX('Disaggregation Records'!$F$3:$F$66,MATCH(RIGHT(Q54,255),RIGHT('Disaggregation Records'!$D$3:$D$66,255),0))),"")</f>
        <v/>
      </c>
      <c r="T54" s="201" t="str">
        <f t="array" ref="T54">IFERROR(IF(INDEX('Disaggregation Records'!$H$3:$H$66,MATCH(RIGHT(Q54,255),RIGHT('Disaggregation Records'!$D$3:$D$66,255),0))="","",INDEX('Disaggregation Records'!$H$3:$H$66,MATCH(RIGHT(Q54,255),RIGHT('Disaggregation Records'!$D$3:$D$66,255),0))),"")</f>
        <v/>
      </c>
      <c r="U54" s="201">
        <f t="shared" ref="U54" si="153">U52+1</f>
        <v>1205</v>
      </c>
      <c r="V54" s="201" t="str">
        <f t="array" ref="V54">IFERROR(IF(INDEX('Disaggregation Records'!$I$3:$I$66,MATCH(RIGHT(Q54,255),RIGHT('Disaggregation Records'!$D$3:$D$66,255),0))="","",INDEX('Disaggregation Records'!$I$3:$I$66,MATCH(RIGHT(Q54,255),RIGHT('Disaggregation Records'!$D$3:$D$66,255),0))),"")</f>
        <v/>
      </c>
      <c r="W54" s="201" t="str">
        <f>IFERROR(INDEX('Reference Records'!O$3:O$9,MATCH(LEFT(C54,255),'Reference Records'!J$3:J$9,0)),"")</f>
        <v/>
      </c>
    </row>
    <row r="55" spans="1:23" s="202" customFormat="1" ht="40.25" customHeight="1" x14ac:dyDescent="0.35">
      <c r="A55" s="569"/>
      <c r="B55" s="590">
        <v>2.2894736842105301</v>
      </c>
      <c r="C55" s="571"/>
      <c r="D55" s="579"/>
      <c r="E55" s="579"/>
      <c r="F55" s="215"/>
      <c r="G55" s="577"/>
      <c r="H55" s="581"/>
      <c r="I55" s="583"/>
      <c r="J55" s="573"/>
      <c r="K55" s="571"/>
      <c r="L55" s="571"/>
      <c r="M55" s="573"/>
      <c r="N55" s="573"/>
    </row>
    <row r="56" spans="1:23" s="201" customFormat="1" ht="40.25" customHeight="1" x14ac:dyDescent="0.35">
      <c r="A56" s="569" t="str">
        <f t="shared" ca="1" si="6"/>
        <v>a1G3p000005YSSrEAO</v>
      </c>
      <c r="B56" s="589">
        <v>3</v>
      </c>
      <c r="C56" s="570" t="str">
        <f>IFERROR(VLOOKUP(B56,'Impact Indicators - Section B '!$A$9:$AF$52,32,FALSE),"")</f>
        <v/>
      </c>
      <c r="D56" s="578" t="str">
        <f t="shared" ref="D56" si="154">R56</f>
        <v/>
      </c>
      <c r="E56" s="578" t="str">
        <f t="shared" ref="E56" si="155">S56</f>
        <v/>
      </c>
      <c r="F56" s="421"/>
      <c r="G56" s="576" t="str">
        <f ca="1">IF(OR(INDIRECT("'update Helper'!E"&amp;U56)="",F56&lt;&gt;0,F57&lt;&gt;0),IF(IFERROR((F56/F57),"")="","",(F56/F57)),INDIRECT("'update Helper'!E"&amp;U56)/100)</f>
        <v/>
      </c>
      <c r="H56" s="580"/>
      <c r="I56" s="582"/>
      <c r="J56" s="572"/>
      <c r="K56" s="570" t="str">
        <f t="shared" ref="K56" si="156">W56</f>
        <v/>
      </c>
      <c r="L56" s="570" t="str">
        <f t="shared" ref="L56" si="157">V56</f>
        <v/>
      </c>
      <c r="M56" s="572"/>
      <c r="N56" s="572"/>
      <c r="P56" s="201">
        <f t="shared" ref="P56" si="158">IF(AND(EXACT(C56,C54),C54&lt;&gt;0),P54+1,0)</f>
        <v>23</v>
      </c>
      <c r="Q56" s="201" t="str">
        <f t="shared" ref="Q56" si="159">IF(C56&lt;&gt;"",C56&amp;"-"&amp;P56,"")</f>
        <v/>
      </c>
      <c r="R56" s="201" t="str">
        <f t="array" ref="R56">IFERROR(IF(INDEX('Disaggregation Records'!$E$3:$E$66,MATCH(RIGHT(Q56,255),RIGHT('Disaggregation Records'!$D$3:$D$66,255),0))="","",INDEX('Disaggregation Records'!$E$3:$E$66,MATCH(RIGHT(Q56,255),RIGHT('Disaggregation Records'!$D$3:$D$66,255),0))),"")</f>
        <v/>
      </c>
      <c r="S56" s="201" t="str">
        <f t="array" ref="S56">IFERROR(IF(INDEX('Disaggregation Records'!$F$3:$F$66,MATCH(RIGHT(Q56,255),RIGHT('Disaggregation Records'!$D$3:$D$66,255),0))="","",INDEX('Disaggregation Records'!$F$3:$F$66,MATCH(RIGHT(Q56,255),RIGHT('Disaggregation Records'!$D$3:$D$66,255),0))),"")</f>
        <v/>
      </c>
      <c r="T56" s="201" t="str">
        <f t="array" ref="T56">IFERROR(IF(INDEX('Disaggregation Records'!$H$3:$H$66,MATCH(RIGHT(Q56,255),RIGHT('Disaggregation Records'!$D$3:$D$66,255),0))="","",INDEX('Disaggregation Records'!$H$3:$H$66,MATCH(RIGHT(Q56,255),RIGHT('Disaggregation Records'!$D$3:$D$66,255),0))),"")</f>
        <v/>
      </c>
      <c r="U56" s="201">
        <f t="shared" ref="U56" si="160">U54+1</f>
        <v>1206</v>
      </c>
      <c r="V56" s="201" t="str">
        <f t="array" ref="V56">IFERROR(IF(INDEX('Disaggregation Records'!$I$3:$I$66,MATCH(RIGHT(Q56,255),RIGHT('Disaggregation Records'!$D$3:$D$66,255),0))="","",INDEX('Disaggregation Records'!$I$3:$I$66,MATCH(RIGHT(Q56,255),RIGHT('Disaggregation Records'!$D$3:$D$66,255),0))),"")</f>
        <v/>
      </c>
      <c r="W56" s="201" t="str">
        <f>IFERROR(INDEX('Reference Records'!O$3:O$9,MATCH(LEFT(C56,255),'Reference Records'!J$3:J$9,0)),"")</f>
        <v/>
      </c>
    </row>
    <row r="57" spans="1:23" s="201" customFormat="1" ht="40.25" customHeight="1" x14ac:dyDescent="0.35">
      <c r="A57" s="569"/>
      <c r="B57" s="590">
        <v>2.2894736842105301</v>
      </c>
      <c r="C57" s="571"/>
      <c r="D57" s="579"/>
      <c r="E57" s="579"/>
      <c r="F57" s="215"/>
      <c r="G57" s="577"/>
      <c r="H57" s="581"/>
      <c r="I57" s="583"/>
      <c r="J57" s="573"/>
      <c r="K57" s="571"/>
      <c r="L57" s="571"/>
      <c r="M57" s="573"/>
      <c r="N57" s="573"/>
      <c r="P57" s="202"/>
      <c r="Q57" s="202"/>
      <c r="R57" s="202"/>
      <c r="S57" s="202"/>
      <c r="T57" s="202"/>
      <c r="U57" s="202"/>
      <c r="V57" s="202"/>
      <c r="W57" s="202"/>
    </row>
    <row r="58" spans="1:23" s="201" customFormat="1" ht="40.25" customHeight="1" x14ac:dyDescent="0.35">
      <c r="A58" s="569" t="str">
        <f t="shared" ca="1" si="6"/>
        <v>a1G3p000005YSSsEAO</v>
      </c>
      <c r="B58" s="589">
        <v>3</v>
      </c>
      <c r="C58" s="570" t="str">
        <f>IFERROR(VLOOKUP(B58,'Impact Indicators - Section B '!$A$9:$AF$52,32,FALSE),"")</f>
        <v/>
      </c>
      <c r="D58" s="578" t="str">
        <f t="shared" ref="D58" si="161">R58</f>
        <v/>
      </c>
      <c r="E58" s="578" t="str">
        <f t="shared" ref="E58" si="162">S58</f>
        <v/>
      </c>
      <c r="F58" s="421"/>
      <c r="G58" s="576" t="str">
        <f ca="1">IF(OR(INDIRECT("'update Helper'!E"&amp;U58)="",F58&lt;&gt;0,F59&lt;&gt;0),IF(IFERROR((F58/F59),"")="","",(F58/F59)),INDIRECT("'update Helper'!E"&amp;U58)/100)</f>
        <v/>
      </c>
      <c r="H58" s="580"/>
      <c r="I58" s="582"/>
      <c r="J58" s="572"/>
      <c r="K58" s="570" t="str">
        <f t="shared" ref="K58" si="163">W58</f>
        <v/>
      </c>
      <c r="L58" s="570" t="str">
        <f t="shared" ref="L58" si="164">V58</f>
        <v/>
      </c>
      <c r="M58" s="572"/>
      <c r="N58" s="572"/>
      <c r="P58" s="201">
        <f t="shared" ref="P58" si="165">IF(AND(EXACT(C58,C56),C56&lt;&gt;0),P56+1,0)</f>
        <v>24</v>
      </c>
      <c r="Q58" s="201" t="str">
        <f t="shared" ref="Q58" si="166">IF(C58&lt;&gt;"",C58&amp;"-"&amp;P58,"")</f>
        <v/>
      </c>
      <c r="R58" s="201" t="str">
        <f t="array" ref="R58">IFERROR(IF(INDEX('Disaggregation Records'!$E$3:$E$66,MATCH(RIGHT(Q58,255),RIGHT('Disaggregation Records'!$D$3:$D$66,255),0))="","",INDEX('Disaggregation Records'!$E$3:$E$66,MATCH(RIGHT(Q58,255),RIGHT('Disaggregation Records'!$D$3:$D$66,255),0))),"")</f>
        <v/>
      </c>
      <c r="S58" s="201" t="str">
        <f t="array" ref="S58">IFERROR(IF(INDEX('Disaggregation Records'!$F$3:$F$66,MATCH(RIGHT(Q58,255),RIGHT('Disaggregation Records'!$D$3:$D$66,255),0))="","",INDEX('Disaggregation Records'!$F$3:$F$66,MATCH(RIGHT(Q58,255),RIGHT('Disaggregation Records'!$D$3:$D$66,255),0))),"")</f>
        <v/>
      </c>
      <c r="T58" s="201" t="str">
        <f t="array" ref="T58">IFERROR(IF(INDEX('Disaggregation Records'!$H$3:$H$66,MATCH(RIGHT(Q58,255),RIGHT('Disaggregation Records'!$D$3:$D$66,255),0))="","",INDEX('Disaggregation Records'!$H$3:$H$66,MATCH(RIGHT(Q58,255),RIGHT('Disaggregation Records'!$D$3:$D$66,255),0))),"")</f>
        <v/>
      </c>
      <c r="U58" s="201">
        <f t="shared" ref="U58" si="167">U56+1</f>
        <v>1207</v>
      </c>
      <c r="V58" s="201" t="str">
        <f t="array" ref="V58">IFERROR(IF(INDEX('Disaggregation Records'!$I$3:$I$66,MATCH(RIGHT(Q58,255),RIGHT('Disaggregation Records'!$D$3:$D$66,255),0))="","",INDEX('Disaggregation Records'!$I$3:$I$66,MATCH(RIGHT(Q58,255),RIGHT('Disaggregation Records'!$D$3:$D$66,255),0))),"")</f>
        <v/>
      </c>
      <c r="W58" s="201" t="str">
        <f>IFERROR(INDEX('Reference Records'!O$3:O$9,MATCH(LEFT(C58,255),'Reference Records'!J$3:J$9,0)),"")</f>
        <v/>
      </c>
    </row>
    <row r="59" spans="1:23" s="201" customFormat="1" ht="40.25" customHeight="1" x14ac:dyDescent="0.35">
      <c r="A59" s="569"/>
      <c r="B59" s="590">
        <v>2.2894736842105301</v>
      </c>
      <c r="C59" s="571"/>
      <c r="D59" s="579"/>
      <c r="E59" s="579"/>
      <c r="F59" s="215"/>
      <c r="G59" s="577"/>
      <c r="H59" s="581"/>
      <c r="I59" s="583"/>
      <c r="J59" s="573"/>
      <c r="K59" s="571"/>
      <c r="L59" s="571"/>
      <c r="M59" s="573"/>
      <c r="N59" s="573"/>
      <c r="P59" s="202"/>
      <c r="Q59" s="202"/>
      <c r="R59" s="202"/>
      <c r="S59" s="202"/>
      <c r="T59" s="202"/>
      <c r="U59" s="202"/>
      <c r="V59" s="202"/>
      <c r="W59" s="202"/>
    </row>
    <row r="60" spans="1:23" s="201" customFormat="1" ht="40.25" customHeight="1" x14ac:dyDescent="0.35">
      <c r="A60" s="569" t="str">
        <f t="shared" ca="1" si="6"/>
        <v>a1G3p000005YSStEAO</v>
      </c>
      <c r="B60" s="589">
        <v>3</v>
      </c>
      <c r="C60" s="570" t="str">
        <f>IFERROR(VLOOKUP(B60,'Impact Indicators - Section B '!$A$9:$AF$52,32,FALSE),"")</f>
        <v/>
      </c>
      <c r="D60" s="578" t="str">
        <f t="shared" ref="D60" si="168">R60</f>
        <v/>
      </c>
      <c r="E60" s="578" t="str">
        <f t="shared" ref="E60" si="169">S60</f>
        <v/>
      </c>
      <c r="F60" s="421"/>
      <c r="G60" s="576" t="str">
        <f ca="1">IF(OR(INDIRECT("'update Helper'!E"&amp;U60)="",F60&lt;&gt;0,F61&lt;&gt;0),IF(IFERROR((F60/F61),"")="","",(F60/F61)),INDIRECT("'update Helper'!E"&amp;U60)/100)</f>
        <v/>
      </c>
      <c r="H60" s="580"/>
      <c r="I60" s="582"/>
      <c r="J60" s="572"/>
      <c r="K60" s="570" t="str">
        <f t="shared" ref="K60" si="170">W60</f>
        <v/>
      </c>
      <c r="L60" s="570" t="str">
        <f t="shared" ref="L60" si="171">V60</f>
        <v/>
      </c>
      <c r="M60" s="572"/>
      <c r="N60" s="572"/>
      <c r="P60" s="201">
        <f t="shared" ref="P60" si="172">IF(AND(EXACT(C60,C58),C58&lt;&gt;0),P58+1,0)</f>
        <v>25</v>
      </c>
      <c r="Q60" s="201" t="str">
        <f t="shared" ref="Q60" si="173">IF(C60&lt;&gt;"",C60&amp;"-"&amp;P60,"")</f>
        <v/>
      </c>
      <c r="R60" s="201" t="str">
        <f t="array" ref="R60">IFERROR(IF(INDEX('Disaggregation Records'!$E$3:$E$66,MATCH(RIGHT(Q60,255),RIGHT('Disaggregation Records'!$D$3:$D$66,255),0))="","",INDEX('Disaggregation Records'!$E$3:$E$66,MATCH(RIGHT(Q60,255),RIGHT('Disaggregation Records'!$D$3:$D$66,255),0))),"")</f>
        <v/>
      </c>
      <c r="S60" s="201" t="str">
        <f t="array" ref="S60">IFERROR(IF(INDEX('Disaggregation Records'!$F$3:$F$66,MATCH(RIGHT(Q60,255),RIGHT('Disaggregation Records'!$D$3:$D$66,255),0))="","",INDEX('Disaggregation Records'!$F$3:$F$66,MATCH(RIGHT(Q60,255),RIGHT('Disaggregation Records'!$D$3:$D$66,255),0))),"")</f>
        <v/>
      </c>
      <c r="T60" s="201" t="str">
        <f t="array" ref="T60">IFERROR(IF(INDEX('Disaggregation Records'!$H$3:$H$66,MATCH(RIGHT(Q60,255),RIGHT('Disaggregation Records'!$D$3:$D$66,255),0))="","",INDEX('Disaggregation Records'!$H$3:$H$66,MATCH(RIGHT(Q60,255),RIGHT('Disaggregation Records'!$D$3:$D$66,255),0))),"")</f>
        <v/>
      </c>
      <c r="U60" s="201">
        <f t="shared" ref="U60" si="174">U58+1</f>
        <v>1208</v>
      </c>
      <c r="V60" s="201" t="str">
        <f t="array" ref="V60">IFERROR(IF(INDEX('Disaggregation Records'!$I$3:$I$66,MATCH(RIGHT(Q60,255),RIGHT('Disaggregation Records'!$D$3:$D$66,255),0))="","",INDEX('Disaggregation Records'!$I$3:$I$66,MATCH(RIGHT(Q60,255),RIGHT('Disaggregation Records'!$D$3:$D$66,255),0))),"")</f>
        <v/>
      </c>
      <c r="W60" s="201" t="str">
        <f>IFERROR(INDEX('Reference Records'!O$3:O$9,MATCH(LEFT(C60,255),'Reference Records'!J$3:J$9,0)),"")</f>
        <v/>
      </c>
    </row>
    <row r="61" spans="1:23" s="202" customFormat="1" ht="40.25" customHeight="1" x14ac:dyDescent="0.35">
      <c r="A61" s="569"/>
      <c r="B61" s="590">
        <v>2.2894736842105301</v>
      </c>
      <c r="C61" s="571"/>
      <c r="D61" s="579"/>
      <c r="E61" s="579"/>
      <c r="F61" s="215"/>
      <c r="G61" s="577"/>
      <c r="H61" s="581"/>
      <c r="I61" s="583"/>
      <c r="J61" s="573"/>
      <c r="K61" s="571"/>
      <c r="L61" s="571"/>
      <c r="M61" s="573"/>
      <c r="N61" s="573"/>
    </row>
    <row r="62" spans="1:23" s="201" customFormat="1" ht="40.25" customHeight="1" x14ac:dyDescent="0.35">
      <c r="A62" s="569" t="str">
        <f t="shared" ca="1" si="6"/>
        <v>a1G3p000005YSSuEAO</v>
      </c>
      <c r="B62" s="589">
        <v>3</v>
      </c>
      <c r="C62" s="570" t="str">
        <f>IFERROR(VLOOKUP(B62,'Impact Indicators - Section B '!$A$9:$AF$52,32,FALSE),"")</f>
        <v/>
      </c>
      <c r="D62" s="578" t="str">
        <f t="shared" ref="D62" si="175">R62</f>
        <v/>
      </c>
      <c r="E62" s="578" t="str">
        <f t="shared" ref="E62" si="176">S62</f>
        <v/>
      </c>
      <c r="F62" s="421"/>
      <c r="G62" s="576" t="str">
        <f ca="1">IF(OR(INDIRECT("'update Helper'!E"&amp;U62)="",F62&lt;&gt;0,F63&lt;&gt;0),IF(IFERROR((F62/F63),"")="","",(F62/F63)),INDIRECT("'update Helper'!E"&amp;U62)/100)</f>
        <v/>
      </c>
      <c r="H62" s="580"/>
      <c r="I62" s="582"/>
      <c r="J62" s="572"/>
      <c r="K62" s="570" t="str">
        <f t="shared" ref="K62" si="177">W62</f>
        <v/>
      </c>
      <c r="L62" s="570" t="str">
        <f t="shared" ref="L62" si="178">V62</f>
        <v/>
      </c>
      <c r="M62" s="572"/>
      <c r="N62" s="572"/>
      <c r="P62" s="201">
        <f t="shared" ref="P62" si="179">IF(AND(EXACT(C62,C60),C60&lt;&gt;0),P60+1,0)</f>
        <v>26</v>
      </c>
      <c r="Q62" s="201" t="str">
        <f t="shared" ref="Q62" si="180">IF(C62&lt;&gt;"",C62&amp;"-"&amp;P62,"")</f>
        <v/>
      </c>
      <c r="R62" s="201" t="str">
        <f t="array" ref="R62">IFERROR(IF(INDEX('Disaggregation Records'!$E$3:$E$66,MATCH(RIGHT(Q62,255),RIGHT('Disaggregation Records'!$D$3:$D$66,255),0))="","",INDEX('Disaggregation Records'!$E$3:$E$66,MATCH(RIGHT(Q62,255),RIGHT('Disaggregation Records'!$D$3:$D$66,255),0))),"")</f>
        <v/>
      </c>
      <c r="S62" s="201" t="str">
        <f t="array" ref="S62">IFERROR(IF(INDEX('Disaggregation Records'!$F$3:$F$66,MATCH(RIGHT(Q62,255),RIGHT('Disaggregation Records'!$D$3:$D$66,255),0))="","",INDEX('Disaggregation Records'!$F$3:$F$66,MATCH(RIGHT(Q62,255),RIGHT('Disaggregation Records'!$D$3:$D$66,255),0))),"")</f>
        <v/>
      </c>
      <c r="T62" s="201" t="str">
        <f t="array" ref="T62">IFERROR(IF(INDEX('Disaggregation Records'!$H$3:$H$66,MATCH(RIGHT(Q62,255),RIGHT('Disaggregation Records'!$D$3:$D$66,255),0))="","",INDEX('Disaggregation Records'!$H$3:$H$66,MATCH(RIGHT(Q62,255),RIGHT('Disaggregation Records'!$D$3:$D$66,255),0))),"")</f>
        <v/>
      </c>
      <c r="U62" s="201">
        <f t="shared" ref="U62" si="181">U60+1</f>
        <v>1209</v>
      </c>
      <c r="V62" s="201" t="str">
        <f t="array" ref="V62">IFERROR(IF(INDEX('Disaggregation Records'!$I$3:$I$66,MATCH(RIGHT(Q62,255),RIGHT('Disaggregation Records'!$D$3:$D$66,255),0))="","",INDEX('Disaggregation Records'!$I$3:$I$66,MATCH(RIGHT(Q62,255),RIGHT('Disaggregation Records'!$D$3:$D$66,255),0))),"")</f>
        <v/>
      </c>
      <c r="W62" s="201" t="str">
        <f>IFERROR(INDEX('Reference Records'!O$3:O$9,MATCH(LEFT(C62,255),'Reference Records'!J$3:J$9,0)),"")</f>
        <v/>
      </c>
    </row>
    <row r="63" spans="1:23" s="202" customFormat="1" ht="40.25" customHeight="1" x14ac:dyDescent="0.35">
      <c r="A63" s="569"/>
      <c r="B63" s="590">
        <v>2.2894736842105301</v>
      </c>
      <c r="C63" s="571"/>
      <c r="D63" s="579"/>
      <c r="E63" s="579"/>
      <c r="F63" s="215"/>
      <c r="G63" s="577"/>
      <c r="H63" s="581"/>
      <c r="I63" s="583"/>
      <c r="J63" s="573"/>
      <c r="K63" s="571"/>
      <c r="L63" s="571"/>
      <c r="M63" s="573"/>
      <c r="N63" s="573"/>
    </row>
    <row r="64" spans="1:23" s="201" customFormat="1" ht="40.25" customHeight="1" x14ac:dyDescent="0.35">
      <c r="A64" s="569" t="str">
        <f t="shared" ca="1" si="6"/>
        <v>a1G3p000005YSSvEAO</v>
      </c>
      <c r="B64" s="589">
        <v>3</v>
      </c>
      <c r="C64" s="570" t="str">
        <f>IFERROR(VLOOKUP(B64,'Impact Indicators - Section B '!$A$9:$AF$52,32,FALSE),"")</f>
        <v/>
      </c>
      <c r="D64" s="578" t="str">
        <f t="shared" ref="D64" si="182">R64</f>
        <v/>
      </c>
      <c r="E64" s="578" t="str">
        <f t="shared" ref="E64" si="183">S64</f>
        <v/>
      </c>
      <c r="F64" s="421"/>
      <c r="G64" s="576" t="str">
        <f ca="1">IF(OR(INDIRECT("'update Helper'!E"&amp;U64)="",F64&lt;&gt;0,F65&lt;&gt;0),IF(IFERROR((F64/F65),"")="","",(F64/F65)),INDIRECT("'update Helper'!E"&amp;U64)/100)</f>
        <v/>
      </c>
      <c r="H64" s="580"/>
      <c r="I64" s="582"/>
      <c r="J64" s="572"/>
      <c r="K64" s="570" t="str">
        <f t="shared" ref="K64" si="184">W64</f>
        <v/>
      </c>
      <c r="L64" s="570" t="str">
        <f t="shared" ref="L64" si="185">V64</f>
        <v/>
      </c>
      <c r="M64" s="572"/>
      <c r="N64" s="572"/>
      <c r="P64" s="201">
        <f t="shared" ref="P64" si="186">IF(AND(EXACT(C64,C62),C62&lt;&gt;0),P62+1,0)</f>
        <v>27</v>
      </c>
      <c r="Q64" s="201" t="str">
        <f t="shared" ref="Q64" si="187">IF(C64&lt;&gt;"",C64&amp;"-"&amp;P64,"")</f>
        <v/>
      </c>
      <c r="R64" s="201" t="str">
        <f t="array" ref="R64">IFERROR(IF(INDEX('Disaggregation Records'!$E$3:$E$66,MATCH(RIGHT(Q64,255),RIGHT('Disaggregation Records'!$D$3:$D$66,255),0))="","",INDEX('Disaggregation Records'!$E$3:$E$66,MATCH(RIGHT(Q64,255),RIGHT('Disaggregation Records'!$D$3:$D$66,255),0))),"")</f>
        <v/>
      </c>
      <c r="S64" s="201" t="str">
        <f t="array" ref="S64">IFERROR(IF(INDEX('Disaggregation Records'!$F$3:$F$66,MATCH(RIGHT(Q64,255),RIGHT('Disaggregation Records'!$D$3:$D$66,255),0))="","",INDEX('Disaggregation Records'!$F$3:$F$66,MATCH(RIGHT(Q64,255),RIGHT('Disaggregation Records'!$D$3:$D$66,255),0))),"")</f>
        <v/>
      </c>
      <c r="T64" s="201" t="str">
        <f t="array" ref="T64">IFERROR(IF(INDEX('Disaggregation Records'!$H$3:$H$66,MATCH(RIGHT(Q64,255),RIGHT('Disaggregation Records'!$D$3:$D$66,255),0))="","",INDEX('Disaggregation Records'!$H$3:$H$66,MATCH(RIGHT(Q64,255),RIGHT('Disaggregation Records'!$D$3:$D$66,255),0))),"")</f>
        <v/>
      </c>
      <c r="U64" s="201">
        <f t="shared" ref="U64" si="188">U62+1</f>
        <v>1210</v>
      </c>
      <c r="V64" s="201" t="str">
        <f t="array" ref="V64">IFERROR(IF(INDEX('Disaggregation Records'!$I$3:$I$66,MATCH(RIGHT(Q64,255),RIGHT('Disaggregation Records'!$D$3:$D$66,255),0))="","",INDEX('Disaggregation Records'!$I$3:$I$66,MATCH(RIGHT(Q64,255),RIGHT('Disaggregation Records'!$D$3:$D$66,255),0))),"")</f>
        <v/>
      </c>
      <c r="W64" s="201" t="str">
        <f>IFERROR(INDEX('Reference Records'!O$3:O$9,MATCH(LEFT(C64,255),'Reference Records'!J$3:J$9,0)),"")</f>
        <v/>
      </c>
    </row>
    <row r="65" spans="1:23" s="201" customFormat="1" ht="40.25" customHeight="1" x14ac:dyDescent="0.35">
      <c r="A65" s="569"/>
      <c r="B65" s="590">
        <v>2.2894736842105301</v>
      </c>
      <c r="C65" s="571"/>
      <c r="D65" s="579"/>
      <c r="E65" s="579"/>
      <c r="F65" s="215"/>
      <c r="G65" s="577"/>
      <c r="H65" s="581"/>
      <c r="I65" s="583"/>
      <c r="J65" s="573"/>
      <c r="K65" s="571"/>
      <c r="L65" s="571"/>
      <c r="M65" s="573"/>
      <c r="N65" s="573"/>
      <c r="P65" s="202"/>
      <c r="Q65" s="202"/>
      <c r="R65" s="202"/>
      <c r="S65" s="202"/>
      <c r="T65" s="202"/>
      <c r="U65" s="202"/>
      <c r="V65" s="202"/>
      <c r="W65" s="202"/>
    </row>
    <row r="66" spans="1:23" s="201" customFormat="1" ht="40.25" customHeight="1" x14ac:dyDescent="0.35">
      <c r="A66" s="569" t="str">
        <f t="shared" ca="1" si="6"/>
        <v>a1G3p000005YSSwEAO</v>
      </c>
      <c r="B66" s="589">
        <v>3</v>
      </c>
      <c r="C66" s="570" t="str">
        <f>IFERROR(VLOOKUP(B66,'Impact Indicators - Section B '!$A$9:$AF$52,32,FALSE),"")</f>
        <v/>
      </c>
      <c r="D66" s="578" t="str">
        <f t="shared" ref="D66" si="189">R66</f>
        <v/>
      </c>
      <c r="E66" s="578" t="str">
        <f t="shared" ref="E66" si="190">S66</f>
        <v/>
      </c>
      <c r="F66" s="421"/>
      <c r="G66" s="576" t="str">
        <f ca="1">IF(OR(INDIRECT("'update Helper'!E"&amp;U66)="",F66&lt;&gt;0,F67&lt;&gt;0),IF(IFERROR((F66/F67),"")="","",(F66/F67)),INDIRECT("'update Helper'!E"&amp;U66)/100)</f>
        <v/>
      </c>
      <c r="H66" s="580"/>
      <c r="I66" s="582"/>
      <c r="J66" s="572"/>
      <c r="K66" s="570" t="str">
        <f t="shared" ref="K66" si="191">W66</f>
        <v/>
      </c>
      <c r="L66" s="570" t="str">
        <f t="shared" ref="L66" si="192">V66</f>
        <v/>
      </c>
      <c r="M66" s="572"/>
      <c r="N66" s="572"/>
      <c r="P66" s="201">
        <f t="shared" ref="P66" si="193">IF(AND(EXACT(C66,C64),C64&lt;&gt;0),P64+1,0)</f>
        <v>28</v>
      </c>
      <c r="Q66" s="201" t="str">
        <f t="shared" ref="Q66" si="194">IF(C66&lt;&gt;"",C66&amp;"-"&amp;P66,"")</f>
        <v/>
      </c>
      <c r="R66" s="201" t="str">
        <f t="array" ref="R66">IFERROR(IF(INDEX('Disaggregation Records'!$E$3:$E$66,MATCH(RIGHT(Q66,255),RIGHT('Disaggregation Records'!$D$3:$D$66,255),0))="","",INDEX('Disaggregation Records'!$E$3:$E$66,MATCH(RIGHT(Q66,255),RIGHT('Disaggregation Records'!$D$3:$D$66,255),0))),"")</f>
        <v/>
      </c>
      <c r="S66" s="201" t="str">
        <f t="array" ref="S66">IFERROR(IF(INDEX('Disaggregation Records'!$F$3:$F$66,MATCH(RIGHT(Q66,255),RIGHT('Disaggregation Records'!$D$3:$D$66,255),0))="","",INDEX('Disaggregation Records'!$F$3:$F$66,MATCH(RIGHT(Q66,255),RIGHT('Disaggregation Records'!$D$3:$D$66,255),0))),"")</f>
        <v/>
      </c>
      <c r="T66" s="201" t="str">
        <f t="array" ref="T66">IFERROR(IF(INDEX('Disaggregation Records'!$H$3:$H$66,MATCH(RIGHT(Q66,255),RIGHT('Disaggregation Records'!$D$3:$D$66,255),0))="","",INDEX('Disaggregation Records'!$H$3:$H$66,MATCH(RIGHT(Q66,255),RIGHT('Disaggregation Records'!$D$3:$D$66,255),0))),"")</f>
        <v/>
      </c>
      <c r="U66" s="201">
        <f t="shared" ref="U66" si="195">U64+1</f>
        <v>1211</v>
      </c>
      <c r="V66" s="201" t="str">
        <f t="array" ref="V66">IFERROR(IF(INDEX('Disaggregation Records'!$I$3:$I$66,MATCH(RIGHT(Q66,255),RIGHT('Disaggregation Records'!$D$3:$D$66,255),0))="","",INDEX('Disaggregation Records'!$I$3:$I$66,MATCH(RIGHT(Q66,255),RIGHT('Disaggregation Records'!$D$3:$D$66,255),0))),"")</f>
        <v/>
      </c>
      <c r="W66" s="201" t="str">
        <f>IFERROR(INDEX('Reference Records'!O$3:O$9,MATCH(LEFT(C66,255),'Reference Records'!J$3:J$9,0)),"")</f>
        <v/>
      </c>
    </row>
    <row r="67" spans="1:23" s="202" customFormat="1" ht="40.25" customHeight="1" x14ac:dyDescent="0.35">
      <c r="A67" s="569"/>
      <c r="B67" s="590">
        <v>2.2894736842105301</v>
      </c>
      <c r="C67" s="571"/>
      <c r="D67" s="579"/>
      <c r="E67" s="579"/>
      <c r="F67" s="215"/>
      <c r="G67" s="577"/>
      <c r="H67" s="581"/>
      <c r="I67" s="583"/>
      <c r="J67" s="573"/>
      <c r="K67" s="571"/>
      <c r="L67" s="571"/>
      <c r="M67" s="573"/>
      <c r="N67" s="573"/>
    </row>
    <row r="68" spans="1:23" s="201" customFormat="1" ht="40.25" customHeight="1" x14ac:dyDescent="0.35">
      <c r="A68" s="569" t="str">
        <f t="shared" ca="1" si="6"/>
        <v>a1G3p000005YSSxEAO</v>
      </c>
      <c r="B68" s="589">
        <v>3</v>
      </c>
      <c r="C68" s="570" t="str">
        <f>IFERROR(VLOOKUP(B68,'Impact Indicators - Section B '!$A$9:$AF$52,32,FALSE),"")</f>
        <v/>
      </c>
      <c r="D68" s="578" t="str">
        <f t="shared" ref="D68" si="196">R68</f>
        <v/>
      </c>
      <c r="E68" s="578" t="str">
        <f t="shared" ref="E68" si="197">S68</f>
        <v/>
      </c>
      <c r="F68" s="421"/>
      <c r="G68" s="576" t="str">
        <f ca="1">IF(OR(INDIRECT("'update Helper'!E"&amp;U68)="",F68&lt;&gt;0,F69&lt;&gt;0),IF(IFERROR((F68/F69),"")="","",(F68/F69)),INDIRECT("'update Helper'!E"&amp;U68)/100)</f>
        <v/>
      </c>
      <c r="H68" s="580"/>
      <c r="I68" s="582"/>
      <c r="J68" s="572"/>
      <c r="K68" s="570" t="str">
        <f t="shared" ref="K68" si="198">W68</f>
        <v/>
      </c>
      <c r="L68" s="570" t="str">
        <f t="shared" ref="L68" si="199">V68</f>
        <v/>
      </c>
      <c r="M68" s="572"/>
      <c r="N68" s="572"/>
      <c r="P68" s="201">
        <f t="shared" ref="P68" si="200">IF(AND(EXACT(C68,C66),C66&lt;&gt;0),P66+1,0)</f>
        <v>29</v>
      </c>
      <c r="Q68" s="201" t="str">
        <f t="shared" ref="Q68" si="201">IF(C68&lt;&gt;"",C68&amp;"-"&amp;P68,"")</f>
        <v/>
      </c>
      <c r="R68" s="201" t="str">
        <f t="array" ref="R68">IFERROR(IF(INDEX('Disaggregation Records'!$E$3:$E$66,MATCH(RIGHT(Q68,255),RIGHT('Disaggregation Records'!$D$3:$D$66,255),0))="","",INDEX('Disaggregation Records'!$E$3:$E$66,MATCH(RIGHT(Q68,255),RIGHT('Disaggregation Records'!$D$3:$D$66,255),0))),"")</f>
        <v/>
      </c>
      <c r="S68" s="201" t="str">
        <f t="array" ref="S68">IFERROR(IF(INDEX('Disaggregation Records'!$F$3:$F$66,MATCH(RIGHT(Q68,255),RIGHT('Disaggregation Records'!$D$3:$D$66,255),0))="","",INDEX('Disaggregation Records'!$F$3:$F$66,MATCH(RIGHT(Q68,255),RIGHT('Disaggregation Records'!$D$3:$D$66,255),0))),"")</f>
        <v/>
      </c>
      <c r="T68" s="201" t="str">
        <f t="array" ref="T68">IFERROR(IF(INDEX('Disaggregation Records'!$H$3:$H$66,MATCH(RIGHT(Q68,255),RIGHT('Disaggregation Records'!$D$3:$D$66,255),0))="","",INDEX('Disaggregation Records'!$H$3:$H$66,MATCH(RIGHT(Q68,255),RIGHT('Disaggregation Records'!$D$3:$D$66,255),0))),"")</f>
        <v/>
      </c>
      <c r="U68" s="201">
        <f t="shared" ref="U68" si="202">U66+1</f>
        <v>1212</v>
      </c>
      <c r="V68" s="201" t="str">
        <f t="array" ref="V68">IFERROR(IF(INDEX('Disaggregation Records'!$I$3:$I$66,MATCH(RIGHT(Q68,255),RIGHT('Disaggregation Records'!$D$3:$D$66,255),0))="","",INDEX('Disaggregation Records'!$I$3:$I$66,MATCH(RIGHT(Q68,255),RIGHT('Disaggregation Records'!$D$3:$D$66,255),0))),"")</f>
        <v/>
      </c>
      <c r="W68" s="201" t="str">
        <f>IFERROR(INDEX('Reference Records'!O$3:O$9,MATCH(LEFT(C68,255),'Reference Records'!J$3:J$9,0)),"")</f>
        <v/>
      </c>
    </row>
    <row r="69" spans="1:23" s="202" customFormat="1" ht="40.25" customHeight="1" x14ac:dyDescent="0.35">
      <c r="A69" s="569"/>
      <c r="B69" s="590">
        <v>2.2894736842105301</v>
      </c>
      <c r="C69" s="571"/>
      <c r="D69" s="579"/>
      <c r="E69" s="579"/>
      <c r="F69" s="215"/>
      <c r="G69" s="577"/>
      <c r="H69" s="581"/>
      <c r="I69" s="583"/>
      <c r="J69" s="573"/>
      <c r="K69" s="571"/>
      <c r="L69" s="571"/>
      <c r="M69" s="573"/>
      <c r="N69" s="573"/>
    </row>
    <row r="70" spans="1:23" s="201" customFormat="1" ht="40.25" customHeight="1" x14ac:dyDescent="0.35">
      <c r="A70" s="569" t="str">
        <f t="shared" ca="1" si="6"/>
        <v>a1G3p000005YSSyEAO</v>
      </c>
      <c r="B70" s="589">
        <v>4</v>
      </c>
      <c r="C70" s="570" t="str">
        <f>IFERROR(VLOOKUP(B70,'Impact Indicators - Section B '!$A$9:$AF$52,32,FALSE),"")</f>
        <v/>
      </c>
      <c r="D70" s="578" t="str">
        <f t="shared" ref="D70" si="203">R70</f>
        <v/>
      </c>
      <c r="E70" s="578" t="str">
        <f t="shared" ref="E70" si="204">S70</f>
        <v/>
      </c>
      <c r="F70" s="421"/>
      <c r="G70" s="576" t="str">
        <f ca="1">IF(OR(INDIRECT("'update Helper'!E"&amp;U70)="",F70&lt;&gt;0,F71&lt;&gt;0),IF(IFERROR((F70/F71),"")="","",(F70/F71)),INDIRECT("'update Helper'!E"&amp;U70)/100)</f>
        <v/>
      </c>
      <c r="H70" s="580"/>
      <c r="I70" s="582"/>
      <c r="J70" s="572"/>
      <c r="K70" s="570" t="str">
        <f t="shared" ref="K70" si="205">W70</f>
        <v/>
      </c>
      <c r="L70" s="570" t="str">
        <f t="shared" ref="L70" si="206">V70</f>
        <v/>
      </c>
      <c r="M70" s="572"/>
      <c r="N70" s="572"/>
      <c r="P70" s="201">
        <f t="shared" ref="P70" si="207">IF(AND(EXACT(C70,C68),C68&lt;&gt;0),P68+1,0)</f>
        <v>30</v>
      </c>
      <c r="Q70" s="201" t="str">
        <f t="shared" ref="Q70" si="208">IF(C70&lt;&gt;"",C70&amp;"-"&amp;P70,"")</f>
        <v/>
      </c>
      <c r="R70" s="201" t="str">
        <f t="array" ref="R70">IFERROR(IF(INDEX('Disaggregation Records'!$E$3:$E$66,MATCH(RIGHT(Q70,255),RIGHT('Disaggregation Records'!$D$3:$D$66,255),0))="","",INDEX('Disaggregation Records'!$E$3:$E$66,MATCH(RIGHT(Q70,255),RIGHT('Disaggregation Records'!$D$3:$D$66,255),0))),"")</f>
        <v/>
      </c>
      <c r="S70" s="201" t="str">
        <f t="array" ref="S70">IFERROR(IF(INDEX('Disaggregation Records'!$F$3:$F$66,MATCH(RIGHT(Q70,255),RIGHT('Disaggregation Records'!$D$3:$D$66,255),0))="","",INDEX('Disaggregation Records'!$F$3:$F$66,MATCH(RIGHT(Q70,255),RIGHT('Disaggregation Records'!$D$3:$D$66,255),0))),"")</f>
        <v/>
      </c>
      <c r="T70" s="201" t="str">
        <f t="array" ref="T70">IFERROR(IF(INDEX('Disaggregation Records'!$H$3:$H$66,MATCH(RIGHT(Q70,255),RIGHT('Disaggregation Records'!$D$3:$D$66,255),0))="","",INDEX('Disaggregation Records'!$H$3:$H$66,MATCH(RIGHT(Q70,255),RIGHT('Disaggregation Records'!$D$3:$D$66,255),0))),"")</f>
        <v/>
      </c>
      <c r="U70" s="201">
        <f t="shared" ref="U70" si="209">U68+1</f>
        <v>1213</v>
      </c>
      <c r="V70" s="201" t="str">
        <f t="array" ref="V70">IFERROR(IF(INDEX('Disaggregation Records'!$I$3:$I$66,MATCH(RIGHT(Q70,255),RIGHT('Disaggregation Records'!$D$3:$D$66,255),0))="","",INDEX('Disaggregation Records'!$I$3:$I$66,MATCH(RIGHT(Q70,255),RIGHT('Disaggregation Records'!$D$3:$D$66,255),0))),"")</f>
        <v/>
      </c>
      <c r="W70" s="201" t="str">
        <f>IFERROR(INDEX('Reference Records'!O$3:O$9,MATCH(LEFT(C70,255),'Reference Records'!J$3:J$9,0)),"")</f>
        <v/>
      </c>
    </row>
    <row r="71" spans="1:23" s="201" customFormat="1" ht="40.25" customHeight="1" x14ac:dyDescent="0.35">
      <c r="A71" s="569"/>
      <c r="B71" s="590"/>
      <c r="C71" s="571"/>
      <c r="D71" s="579"/>
      <c r="E71" s="579"/>
      <c r="F71" s="215"/>
      <c r="G71" s="577"/>
      <c r="H71" s="581"/>
      <c r="I71" s="583"/>
      <c r="J71" s="573"/>
      <c r="K71" s="571"/>
      <c r="L71" s="571"/>
      <c r="M71" s="573"/>
      <c r="N71" s="573"/>
      <c r="P71" s="202"/>
      <c r="Q71" s="202"/>
      <c r="R71" s="202"/>
      <c r="S71" s="202"/>
      <c r="T71" s="202"/>
      <c r="U71" s="202"/>
      <c r="V71" s="202"/>
      <c r="W71" s="202"/>
    </row>
    <row r="72" spans="1:23" s="201" customFormat="1" ht="40.25" customHeight="1" x14ac:dyDescent="0.35">
      <c r="A72" s="569" t="str">
        <f t="shared" ca="1" si="6"/>
        <v>a1G3p000005YSSzEAO</v>
      </c>
      <c r="B72" s="589">
        <v>4</v>
      </c>
      <c r="C72" s="570" t="str">
        <f>IFERROR(VLOOKUP(B72,'Impact Indicators - Section B '!$A$9:$AF$52,32,FALSE),"")</f>
        <v/>
      </c>
      <c r="D72" s="578" t="str">
        <f t="shared" ref="D72" si="210">R72</f>
        <v/>
      </c>
      <c r="E72" s="578" t="str">
        <f t="shared" ref="E72" si="211">S72</f>
        <v/>
      </c>
      <c r="F72" s="421"/>
      <c r="G72" s="576" t="str">
        <f ca="1">IF(OR(INDIRECT("'update Helper'!E"&amp;U72)="",F72&lt;&gt;0,F73&lt;&gt;0),IF(IFERROR((F72/F73),"")="","",(F72/F73)),INDIRECT("'update Helper'!E"&amp;U72)/100)</f>
        <v/>
      </c>
      <c r="H72" s="580"/>
      <c r="I72" s="582"/>
      <c r="J72" s="572"/>
      <c r="K72" s="570" t="str">
        <f t="shared" ref="K72" si="212">W72</f>
        <v/>
      </c>
      <c r="L72" s="570" t="str">
        <f t="shared" ref="L72" si="213">V72</f>
        <v/>
      </c>
      <c r="M72" s="572"/>
      <c r="N72" s="572"/>
      <c r="P72" s="201">
        <f t="shared" ref="P72" si="214">IF(AND(EXACT(C72,C70),C70&lt;&gt;0),P70+1,0)</f>
        <v>31</v>
      </c>
      <c r="Q72" s="201" t="str">
        <f t="shared" ref="Q72" si="215">IF(C72&lt;&gt;"",C72&amp;"-"&amp;P72,"")</f>
        <v/>
      </c>
      <c r="R72" s="201" t="str">
        <f t="array" ref="R72">IFERROR(IF(INDEX('Disaggregation Records'!$E$3:$E$66,MATCH(RIGHT(Q72,255),RIGHT('Disaggregation Records'!$D$3:$D$66,255),0))="","",INDEX('Disaggregation Records'!$E$3:$E$66,MATCH(RIGHT(Q72,255),RIGHT('Disaggregation Records'!$D$3:$D$66,255),0))),"")</f>
        <v/>
      </c>
      <c r="S72" s="201" t="str">
        <f t="array" ref="S72">IFERROR(IF(INDEX('Disaggregation Records'!$F$3:$F$66,MATCH(RIGHT(Q72,255),RIGHT('Disaggregation Records'!$D$3:$D$66,255),0))="","",INDEX('Disaggregation Records'!$F$3:$F$66,MATCH(RIGHT(Q72,255),RIGHT('Disaggregation Records'!$D$3:$D$66,255),0))),"")</f>
        <v/>
      </c>
      <c r="T72" s="201" t="str">
        <f t="array" ref="T72">IFERROR(IF(INDEX('Disaggregation Records'!$H$3:$H$66,MATCH(RIGHT(Q72,255),RIGHT('Disaggregation Records'!$D$3:$D$66,255),0))="","",INDEX('Disaggregation Records'!$H$3:$H$66,MATCH(RIGHT(Q72,255),RIGHT('Disaggregation Records'!$D$3:$D$66,255),0))),"")</f>
        <v/>
      </c>
      <c r="U72" s="201">
        <f t="shared" ref="U72" si="216">U70+1</f>
        <v>1214</v>
      </c>
      <c r="V72" s="201" t="str">
        <f t="array" ref="V72">IFERROR(IF(INDEX('Disaggregation Records'!$I$3:$I$66,MATCH(RIGHT(Q72,255),RIGHT('Disaggregation Records'!$D$3:$D$66,255),0))="","",INDEX('Disaggregation Records'!$I$3:$I$66,MATCH(RIGHT(Q72,255),RIGHT('Disaggregation Records'!$D$3:$D$66,255),0))),"")</f>
        <v/>
      </c>
      <c r="W72" s="201" t="str">
        <f>IFERROR(INDEX('Reference Records'!O$3:O$9,MATCH(LEFT(C72,255),'Reference Records'!J$3:J$9,0)),"")</f>
        <v/>
      </c>
    </row>
    <row r="73" spans="1:23" s="202" customFormat="1" ht="40.25" customHeight="1" x14ac:dyDescent="0.35">
      <c r="A73" s="569"/>
      <c r="B73" s="590"/>
      <c r="C73" s="571"/>
      <c r="D73" s="579"/>
      <c r="E73" s="579"/>
      <c r="F73" s="215"/>
      <c r="G73" s="577"/>
      <c r="H73" s="581"/>
      <c r="I73" s="583"/>
      <c r="J73" s="573"/>
      <c r="K73" s="571"/>
      <c r="L73" s="571"/>
      <c r="M73" s="573"/>
      <c r="N73" s="573"/>
    </row>
    <row r="74" spans="1:23" s="201" customFormat="1" ht="40.25" customHeight="1" x14ac:dyDescent="0.35">
      <c r="A74" s="569" t="str">
        <f t="shared" ca="1" si="6"/>
        <v>a1G3p000005YST0EAO</v>
      </c>
      <c r="B74" s="589">
        <v>4</v>
      </c>
      <c r="C74" s="570" t="str">
        <f>IFERROR(VLOOKUP(B74,'Impact Indicators - Section B '!$A$9:$AF$52,32,FALSE),"")</f>
        <v/>
      </c>
      <c r="D74" s="578" t="str">
        <f t="shared" ref="D74" si="217">R74</f>
        <v/>
      </c>
      <c r="E74" s="578" t="str">
        <f t="shared" ref="E74" si="218">S74</f>
        <v/>
      </c>
      <c r="F74" s="421"/>
      <c r="G74" s="576" t="str">
        <f ca="1">IF(OR(INDIRECT("'update Helper'!E"&amp;U74)="",F74&lt;&gt;0,F75&lt;&gt;0),IF(IFERROR((F74/F75),"")="","",(F74/F75)),INDIRECT("'update Helper'!E"&amp;U74)/100)</f>
        <v/>
      </c>
      <c r="H74" s="580"/>
      <c r="I74" s="582"/>
      <c r="J74" s="572"/>
      <c r="K74" s="570" t="str">
        <f t="shared" ref="K74" si="219">W74</f>
        <v/>
      </c>
      <c r="L74" s="570" t="str">
        <f t="shared" ref="L74" si="220">V74</f>
        <v/>
      </c>
      <c r="M74" s="572"/>
      <c r="N74" s="572"/>
      <c r="P74" s="201">
        <f t="shared" ref="P74" si="221">IF(AND(EXACT(C74,C72),C72&lt;&gt;0),P72+1,0)</f>
        <v>32</v>
      </c>
      <c r="Q74" s="201" t="str">
        <f t="shared" ref="Q74" si="222">IF(C74&lt;&gt;"",C74&amp;"-"&amp;P74,"")</f>
        <v/>
      </c>
      <c r="R74" s="201" t="str">
        <f t="array" ref="R74">IFERROR(IF(INDEX('Disaggregation Records'!$E$3:$E$66,MATCH(RIGHT(Q74,255),RIGHT('Disaggregation Records'!$D$3:$D$66,255),0))="","",INDEX('Disaggregation Records'!$E$3:$E$66,MATCH(RIGHT(Q74,255),RIGHT('Disaggregation Records'!$D$3:$D$66,255),0))),"")</f>
        <v/>
      </c>
      <c r="S74" s="201" t="str">
        <f t="array" ref="S74">IFERROR(IF(INDEX('Disaggregation Records'!$F$3:$F$66,MATCH(RIGHT(Q74,255),RIGHT('Disaggregation Records'!$D$3:$D$66,255),0))="","",INDEX('Disaggregation Records'!$F$3:$F$66,MATCH(RIGHT(Q74,255),RIGHT('Disaggregation Records'!$D$3:$D$66,255),0))),"")</f>
        <v/>
      </c>
      <c r="T74" s="201" t="str">
        <f t="array" ref="T74">IFERROR(IF(INDEX('Disaggregation Records'!$H$3:$H$66,MATCH(RIGHT(Q74,255),RIGHT('Disaggregation Records'!$D$3:$D$66,255),0))="","",INDEX('Disaggregation Records'!$H$3:$H$66,MATCH(RIGHT(Q74,255),RIGHT('Disaggregation Records'!$D$3:$D$66,255),0))),"")</f>
        <v/>
      </c>
      <c r="U74" s="201">
        <f t="shared" ref="U74" si="223">U72+1</f>
        <v>1215</v>
      </c>
      <c r="V74" s="201" t="str">
        <f t="array" ref="V74">IFERROR(IF(INDEX('Disaggregation Records'!$I$3:$I$66,MATCH(RIGHT(Q74,255),RIGHT('Disaggregation Records'!$D$3:$D$66,255),0))="","",INDEX('Disaggregation Records'!$I$3:$I$66,MATCH(RIGHT(Q74,255),RIGHT('Disaggregation Records'!$D$3:$D$66,255),0))),"")</f>
        <v/>
      </c>
      <c r="W74" s="201" t="str">
        <f>IFERROR(INDEX('Reference Records'!O$3:O$9,MATCH(LEFT(C74,255),'Reference Records'!J$3:J$9,0)),"")</f>
        <v/>
      </c>
    </row>
    <row r="75" spans="1:23" s="202" customFormat="1" ht="40.25" customHeight="1" x14ac:dyDescent="0.35">
      <c r="A75" s="569"/>
      <c r="B75" s="590"/>
      <c r="C75" s="571"/>
      <c r="D75" s="579"/>
      <c r="E75" s="579"/>
      <c r="F75" s="215"/>
      <c r="G75" s="577"/>
      <c r="H75" s="581"/>
      <c r="I75" s="583"/>
      <c r="J75" s="573"/>
      <c r="K75" s="571"/>
      <c r="L75" s="571"/>
      <c r="M75" s="573"/>
      <c r="N75" s="573"/>
    </row>
    <row r="76" spans="1:23" s="201" customFormat="1" ht="40.25" customHeight="1" x14ac:dyDescent="0.35">
      <c r="A76" s="569" t="str">
        <f t="shared" ca="1" si="6"/>
        <v>a1G3p000005YST1EAO</v>
      </c>
      <c r="B76" s="589">
        <v>4</v>
      </c>
      <c r="C76" s="570" t="str">
        <f>IFERROR(VLOOKUP(B76,'Impact Indicators - Section B '!$A$9:$AF$52,32,FALSE),"")</f>
        <v/>
      </c>
      <c r="D76" s="578" t="str">
        <f t="shared" ref="D76" si="224">R76</f>
        <v/>
      </c>
      <c r="E76" s="578" t="str">
        <f t="shared" ref="E76" si="225">S76</f>
        <v/>
      </c>
      <c r="F76" s="421"/>
      <c r="G76" s="576" t="str">
        <f ca="1">IF(OR(INDIRECT("'update Helper'!E"&amp;U76)="",F76&lt;&gt;0,F77&lt;&gt;0),IF(IFERROR((F76/F77),"")="","",(F76/F77)),INDIRECT("'update Helper'!E"&amp;U76)/100)</f>
        <v/>
      </c>
      <c r="H76" s="580"/>
      <c r="I76" s="582"/>
      <c r="J76" s="572"/>
      <c r="K76" s="570" t="str">
        <f t="shared" ref="K76" si="226">W76</f>
        <v/>
      </c>
      <c r="L76" s="570" t="str">
        <f t="shared" ref="L76" si="227">V76</f>
        <v/>
      </c>
      <c r="M76" s="572"/>
      <c r="N76" s="572"/>
      <c r="P76" s="201">
        <f t="shared" ref="P76" si="228">IF(AND(EXACT(C76,C74),C74&lt;&gt;0),P74+1,0)</f>
        <v>33</v>
      </c>
      <c r="Q76" s="201" t="str">
        <f t="shared" ref="Q76" si="229">IF(C76&lt;&gt;"",C76&amp;"-"&amp;P76,"")</f>
        <v/>
      </c>
      <c r="R76" s="201" t="str">
        <f t="array" ref="R76">IFERROR(IF(INDEX('Disaggregation Records'!$E$3:$E$66,MATCH(RIGHT(Q76,255),RIGHT('Disaggregation Records'!$D$3:$D$66,255),0))="","",INDEX('Disaggregation Records'!$E$3:$E$66,MATCH(RIGHT(Q76,255),RIGHT('Disaggregation Records'!$D$3:$D$66,255),0))),"")</f>
        <v/>
      </c>
      <c r="S76" s="201" t="str">
        <f t="array" ref="S76">IFERROR(IF(INDEX('Disaggregation Records'!$F$3:$F$66,MATCH(RIGHT(Q76,255),RIGHT('Disaggregation Records'!$D$3:$D$66,255),0))="","",INDEX('Disaggregation Records'!$F$3:$F$66,MATCH(RIGHT(Q76,255),RIGHT('Disaggregation Records'!$D$3:$D$66,255),0))),"")</f>
        <v/>
      </c>
      <c r="T76" s="201" t="str">
        <f t="array" ref="T76">IFERROR(IF(INDEX('Disaggregation Records'!$H$3:$H$66,MATCH(RIGHT(Q76,255),RIGHT('Disaggregation Records'!$D$3:$D$66,255),0))="","",INDEX('Disaggregation Records'!$H$3:$H$66,MATCH(RIGHT(Q76,255),RIGHT('Disaggregation Records'!$D$3:$D$66,255),0))),"")</f>
        <v/>
      </c>
      <c r="U76" s="201">
        <f t="shared" ref="U76" si="230">U74+1</f>
        <v>1216</v>
      </c>
      <c r="V76" s="201" t="str">
        <f t="array" ref="V76">IFERROR(IF(INDEX('Disaggregation Records'!$I$3:$I$66,MATCH(RIGHT(Q76,255),RIGHT('Disaggregation Records'!$D$3:$D$66,255),0))="","",INDEX('Disaggregation Records'!$I$3:$I$66,MATCH(RIGHT(Q76,255),RIGHT('Disaggregation Records'!$D$3:$D$66,255),0))),"")</f>
        <v/>
      </c>
      <c r="W76" s="201" t="str">
        <f>IFERROR(INDEX('Reference Records'!O$3:O$9,MATCH(LEFT(C76,255),'Reference Records'!J$3:J$9,0)),"")</f>
        <v/>
      </c>
    </row>
    <row r="77" spans="1:23" s="201" customFormat="1" ht="40.25" customHeight="1" x14ac:dyDescent="0.35">
      <c r="A77" s="569"/>
      <c r="B77" s="590"/>
      <c r="C77" s="571"/>
      <c r="D77" s="579"/>
      <c r="E77" s="579"/>
      <c r="F77" s="215"/>
      <c r="G77" s="577"/>
      <c r="H77" s="581"/>
      <c r="I77" s="583"/>
      <c r="J77" s="573"/>
      <c r="K77" s="571"/>
      <c r="L77" s="571"/>
      <c r="M77" s="573"/>
      <c r="N77" s="573"/>
      <c r="P77" s="202"/>
      <c r="Q77" s="202"/>
      <c r="R77" s="202"/>
      <c r="S77" s="202"/>
      <c r="T77" s="202"/>
      <c r="U77" s="202"/>
      <c r="V77" s="202"/>
      <c r="W77" s="202"/>
    </row>
    <row r="78" spans="1:23" s="201" customFormat="1" ht="40.25" customHeight="1" x14ac:dyDescent="0.35">
      <c r="A78" s="569" t="str">
        <f t="shared" ref="A78:A140" ca="1" si="231">INDIRECT("'update Helper'!C"&amp;U78)</f>
        <v>a1G3p000005YST2EAO</v>
      </c>
      <c r="B78" s="589">
        <v>4</v>
      </c>
      <c r="C78" s="570" t="str">
        <f>IFERROR(VLOOKUP(B78,'Impact Indicators - Section B '!$A$9:$AF$52,32,FALSE),"")</f>
        <v/>
      </c>
      <c r="D78" s="578" t="str">
        <f t="shared" ref="D78" si="232">R78</f>
        <v/>
      </c>
      <c r="E78" s="578" t="str">
        <f t="shared" ref="E78" si="233">S78</f>
        <v/>
      </c>
      <c r="F78" s="421"/>
      <c r="G78" s="576" t="str">
        <f ca="1">IF(OR(INDIRECT("'update Helper'!E"&amp;U78)="",F78&lt;&gt;0,F79&lt;&gt;0),IF(IFERROR((F78/F79),"")="","",(F78/F79)),INDIRECT("'update Helper'!E"&amp;U78)/100)</f>
        <v/>
      </c>
      <c r="H78" s="580"/>
      <c r="I78" s="582"/>
      <c r="J78" s="572"/>
      <c r="K78" s="570" t="str">
        <f t="shared" ref="K78" si="234">W78</f>
        <v/>
      </c>
      <c r="L78" s="570" t="str">
        <f t="shared" ref="L78" si="235">V78</f>
        <v/>
      </c>
      <c r="M78" s="572"/>
      <c r="N78" s="572"/>
      <c r="P78" s="201">
        <f t="shared" ref="P78" si="236">IF(AND(EXACT(C78,C76),C76&lt;&gt;0),P76+1,0)</f>
        <v>34</v>
      </c>
      <c r="Q78" s="201" t="str">
        <f t="shared" ref="Q78" si="237">IF(C78&lt;&gt;"",C78&amp;"-"&amp;P78,"")</f>
        <v/>
      </c>
      <c r="R78" s="201" t="str">
        <f t="array" ref="R78">IFERROR(IF(INDEX('Disaggregation Records'!$E$3:$E$66,MATCH(RIGHT(Q78,255),RIGHT('Disaggregation Records'!$D$3:$D$66,255),0))="","",INDEX('Disaggregation Records'!$E$3:$E$66,MATCH(RIGHT(Q78,255),RIGHT('Disaggregation Records'!$D$3:$D$66,255),0))),"")</f>
        <v/>
      </c>
      <c r="S78" s="201" t="str">
        <f t="array" ref="S78">IFERROR(IF(INDEX('Disaggregation Records'!$F$3:$F$66,MATCH(RIGHT(Q78,255),RIGHT('Disaggregation Records'!$D$3:$D$66,255),0))="","",INDEX('Disaggregation Records'!$F$3:$F$66,MATCH(RIGHT(Q78,255),RIGHT('Disaggregation Records'!$D$3:$D$66,255),0))),"")</f>
        <v/>
      </c>
      <c r="T78" s="201" t="str">
        <f t="array" ref="T78">IFERROR(IF(INDEX('Disaggregation Records'!$H$3:$H$66,MATCH(RIGHT(Q78,255),RIGHT('Disaggregation Records'!$D$3:$D$66,255),0))="","",INDEX('Disaggregation Records'!$H$3:$H$66,MATCH(RIGHT(Q78,255),RIGHT('Disaggregation Records'!$D$3:$D$66,255),0))),"")</f>
        <v/>
      </c>
      <c r="U78" s="201">
        <f t="shared" ref="U78" si="238">U76+1</f>
        <v>1217</v>
      </c>
      <c r="V78" s="201" t="str">
        <f t="array" ref="V78">IFERROR(IF(INDEX('Disaggregation Records'!$I$3:$I$66,MATCH(RIGHT(Q78,255),RIGHT('Disaggregation Records'!$D$3:$D$66,255),0))="","",INDEX('Disaggregation Records'!$I$3:$I$66,MATCH(RIGHT(Q78,255),RIGHT('Disaggregation Records'!$D$3:$D$66,255),0))),"")</f>
        <v/>
      </c>
      <c r="W78" s="201" t="str">
        <f>IFERROR(INDEX('Reference Records'!O$3:O$9,MATCH(LEFT(C78,255),'Reference Records'!J$3:J$9,0)),"")</f>
        <v/>
      </c>
    </row>
    <row r="79" spans="1:23" s="202" customFormat="1" ht="40.25" customHeight="1" x14ac:dyDescent="0.35">
      <c r="A79" s="569"/>
      <c r="B79" s="590"/>
      <c r="C79" s="571"/>
      <c r="D79" s="579"/>
      <c r="E79" s="579"/>
      <c r="F79" s="215"/>
      <c r="G79" s="577"/>
      <c r="H79" s="581"/>
      <c r="I79" s="583"/>
      <c r="J79" s="573"/>
      <c r="K79" s="571"/>
      <c r="L79" s="571"/>
      <c r="M79" s="573"/>
      <c r="N79" s="573"/>
    </row>
    <row r="80" spans="1:23" s="201" customFormat="1" ht="40.25" customHeight="1" x14ac:dyDescent="0.35">
      <c r="A80" s="569" t="str">
        <f t="shared" ca="1" si="231"/>
        <v>a1G3p000005YST3EAO</v>
      </c>
      <c r="B80" s="589">
        <v>4</v>
      </c>
      <c r="C80" s="570" t="str">
        <f>IFERROR(VLOOKUP(B80,'Impact Indicators - Section B '!$A$9:$AF$52,32,FALSE),"")</f>
        <v/>
      </c>
      <c r="D80" s="578" t="str">
        <f t="shared" ref="D80" si="239">R80</f>
        <v/>
      </c>
      <c r="E80" s="578" t="str">
        <f t="shared" ref="E80" si="240">S80</f>
        <v/>
      </c>
      <c r="F80" s="421"/>
      <c r="G80" s="576" t="str">
        <f ca="1">IF(OR(INDIRECT("'update Helper'!E"&amp;U80)="",F80&lt;&gt;0,F81&lt;&gt;0),IF(IFERROR((F80/F81),"")="","",(F80/F81)),INDIRECT("'update Helper'!E"&amp;U80)/100)</f>
        <v/>
      </c>
      <c r="H80" s="580"/>
      <c r="I80" s="582"/>
      <c r="J80" s="572"/>
      <c r="K80" s="570" t="str">
        <f t="shared" ref="K80" si="241">W80</f>
        <v/>
      </c>
      <c r="L80" s="570" t="str">
        <f t="shared" ref="L80" si="242">V80</f>
        <v/>
      </c>
      <c r="M80" s="572"/>
      <c r="N80" s="572"/>
      <c r="P80" s="201">
        <f t="shared" ref="P80" si="243">IF(AND(EXACT(C80,C78),C78&lt;&gt;0),P78+1,0)</f>
        <v>35</v>
      </c>
      <c r="Q80" s="201" t="str">
        <f t="shared" ref="Q80" si="244">IF(C80&lt;&gt;"",C80&amp;"-"&amp;P80,"")</f>
        <v/>
      </c>
      <c r="R80" s="201" t="str">
        <f t="array" ref="R80">IFERROR(IF(INDEX('Disaggregation Records'!$E$3:$E$66,MATCH(RIGHT(Q80,255),RIGHT('Disaggregation Records'!$D$3:$D$66,255),0))="","",INDEX('Disaggregation Records'!$E$3:$E$66,MATCH(RIGHT(Q80,255),RIGHT('Disaggregation Records'!$D$3:$D$66,255),0))),"")</f>
        <v/>
      </c>
      <c r="S80" s="201" t="str">
        <f t="array" ref="S80">IFERROR(IF(INDEX('Disaggregation Records'!$F$3:$F$66,MATCH(RIGHT(Q80,255),RIGHT('Disaggregation Records'!$D$3:$D$66,255),0))="","",INDEX('Disaggregation Records'!$F$3:$F$66,MATCH(RIGHT(Q80,255),RIGHT('Disaggregation Records'!$D$3:$D$66,255),0))),"")</f>
        <v/>
      </c>
      <c r="T80" s="201" t="str">
        <f t="array" ref="T80">IFERROR(IF(INDEX('Disaggregation Records'!$H$3:$H$66,MATCH(RIGHT(Q80,255),RIGHT('Disaggregation Records'!$D$3:$D$66,255),0))="","",INDEX('Disaggregation Records'!$H$3:$H$66,MATCH(RIGHT(Q80,255),RIGHT('Disaggregation Records'!$D$3:$D$66,255),0))),"")</f>
        <v/>
      </c>
      <c r="U80" s="201">
        <f t="shared" ref="U80" si="245">U78+1</f>
        <v>1218</v>
      </c>
      <c r="V80" s="201" t="str">
        <f t="array" ref="V80">IFERROR(IF(INDEX('Disaggregation Records'!$I$3:$I$66,MATCH(RIGHT(Q80,255),RIGHT('Disaggregation Records'!$D$3:$D$66,255),0))="","",INDEX('Disaggregation Records'!$I$3:$I$66,MATCH(RIGHT(Q80,255),RIGHT('Disaggregation Records'!$D$3:$D$66,255),0))),"")</f>
        <v/>
      </c>
      <c r="W80" s="201" t="str">
        <f>IFERROR(INDEX('Reference Records'!O$3:O$9,MATCH(LEFT(C80,255),'Reference Records'!J$3:J$9,0)),"")</f>
        <v/>
      </c>
    </row>
    <row r="81" spans="1:23" s="202" customFormat="1" ht="40.25" customHeight="1" x14ac:dyDescent="0.35">
      <c r="A81" s="569"/>
      <c r="B81" s="590"/>
      <c r="C81" s="571"/>
      <c r="D81" s="579"/>
      <c r="E81" s="579"/>
      <c r="F81" s="215"/>
      <c r="G81" s="577"/>
      <c r="H81" s="581"/>
      <c r="I81" s="583"/>
      <c r="J81" s="573"/>
      <c r="K81" s="571"/>
      <c r="L81" s="571"/>
      <c r="M81" s="573"/>
      <c r="N81" s="573"/>
    </row>
    <row r="82" spans="1:23" s="201" customFormat="1" ht="40.25" customHeight="1" x14ac:dyDescent="0.35">
      <c r="A82" s="569" t="str">
        <f t="shared" ca="1" si="231"/>
        <v>a1G3p000005YST4EAO</v>
      </c>
      <c r="B82" s="589">
        <v>4</v>
      </c>
      <c r="C82" s="570" t="str">
        <f>IFERROR(VLOOKUP(B82,'Impact Indicators - Section B '!$A$9:$AF$52,32,FALSE),"")</f>
        <v/>
      </c>
      <c r="D82" s="578" t="str">
        <f t="shared" ref="D82" si="246">R82</f>
        <v/>
      </c>
      <c r="E82" s="578" t="str">
        <f t="shared" ref="E82" si="247">S82</f>
        <v/>
      </c>
      <c r="F82" s="421"/>
      <c r="G82" s="576" t="str">
        <f ca="1">IF(OR(INDIRECT("'update Helper'!E"&amp;U82)="",F82&lt;&gt;0,F83&lt;&gt;0),IF(IFERROR((F82/F83),"")="","",(F82/F83)),INDIRECT("'update Helper'!E"&amp;U82)/100)</f>
        <v/>
      </c>
      <c r="H82" s="580"/>
      <c r="I82" s="582"/>
      <c r="J82" s="572"/>
      <c r="K82" s="570" t="str">
        <f t="shared" ref="K82" si="248">W82</f>
        <v/>
      </c>
      <c r="L82" s="570" t="str">
        <f t="shared" ref="L82" si="249">V82</f>
        <v/>
      </c>
      <c r="M82" s="572"/>
      <c r="N82" s="572"/>
      <c r="P82" s="201">
        <f t="shared" ref="P82" si="250">IF(AND(EXACT(C82,C80),C80&lt;&gt;0),P80+1,0)</f>
        <v>36</v>
      </c>
      <c r="Q82" s="201" t="str">
        <f t="shared" ref="Q82" si="251">IF(C82&lt;&gt;"",C82&amp;"-"&amp;P82,"")</f>
        <v/>
      </c>
      <c r="R82" s="201" t="str">
        <f t="array" ref="R82">IFERROR(IF(INDEX('Disaggregation Records'!$E$3:$E$66,MATCH(RIGHT(Q82,255),RIGHT('Disaggregation Records'!$D$3:$D$66,255),0))="","",INDEX('Disaggregation Records'!$E$3:$E$66,MATCH(RIGHT(Q82,255),RIGHT('Disaggregation Records'!$D$3:$D$66,255),0))),"")</f>
        <v/>
      </c>
      <c r="S82" s="201" t="str">
        <f t="array" ref="S82">IFERROR(IF(INDEX('Disaggregation Records'!$F$3:$F$66,MATCH(RIGHT(Q82,255),RIGHT('Disaggregation Records'!$D$3:$D$66,255),0))="","",INDEX('Disaggregation Records'!$F$3:$F$66,MATCH(RIGHT(Q82,255),RIGHT('Disaggregation Records'!$D$3:$D$66,255),0))),"")</f>
        <v/>
      </c>
      <c r="T82" s="201" t="str">
        <f t="array" ref="T82">IFERROR(IF(INDEX('Disaggregation Records'!$H$3:$H$66,MATCH(RIGHT(Q82,255),RIGHT('Disaggregation Records'!$D$3:$D$66,255),0))="","",INDEX('Disaggregation Records'!$H$3:$H$66,MATCH(RIGHT(Q82,255),RIGHT('Disaggregation Records'!$D$3:$D$66,255),0))),"")</f>
        <v/>
      </c>
      <c r="U82" s="201">
        <f t="shared" ref="U82" si="252">U80+1</f>
        <v>1219</v>
      </c>
      <c r="V82" s="201" t="str">
        <f t="array" ref="V82">IFERROR(IF(INDEX('Disaggregation Records'!$I$3:$I$66,MATCH(RIGHT(Q82,255),RIGHT('Disaggregation Records'!$D$3:$D$66,255),0))="","",INDEX('Disaggregation Records'!$I$3:$I$66,MATCH(RIGHT(Q82,255),RIGHT('Disaggregation Records'!$D$3:$D$66,255),0))),"")</f>
        <v/>
      </c>
      <c r="W82" s="201" t="str">
        <f>IFERROR(INDEX('Reference Records'!O$3:O$9,MATCH(LEFT(C82,255),'Reference Records'!J$3:J$9,0)),"")</f>
        <v/>
      </c>
    </row>
    <row r="83" spans="1:23" s="201" customFormat="1" ht="40.25" customHeight="1" x14ac:dyDescent="0.35">
      <c r="A83" s="569"/>
      <c r="B83" s="590"/>
      <c r="C83" s="571"/>
      <c r="D83" s="579"/>
      <c r="E83" s="579"/>
      <c r="F83" s="215"/>
      <c r="G83" s="577"/>
      <c r="H83" s="581"/>
      <c r="I83" s="583"/>
      <c r="J83" s="573"/>
      <c r="K83" s="571"/>
      <c r="L83" s="571"/>
      <c r="M83" s="573"/>
      <c r="N83" s="573"/>
      <c r="P83" s="202"/>
      <c r="Q83" s="202"/>
      <c r="R83" s="202"/>
      <c r="S83" s="202"/>
      <c r="T83" s="202"/>
      <c r="U83" s="202"/>
      <c r="V83" s="202"/>
      <c r="W83" s="202"/>
    </row>
    <row r="84" spans="1:23" s="201" customFormat="1" ht="40.25" customHeight="1" x14ac:dyDescent="0.35">
      <c r="A84" s="569" t="str">
        <f t="shared" ca="1" si="231"/>
        <v>a1G3p000005YST5EAO</v>
      </c>
      <c r="B84" s="589">
        <v>4</v>
      </c>
      <c r="C84" s="570" t="str">
        <f>IFERROR(VLOOKUP(B84,'Impact Indicators - Section B '!$A$9:$AF$52,32,FALSE),"")</f>
        <v/>
      </c>
      <c r="D84" s="578" t="str">
        <f t="shared" ref="D84" si="253">R84</f>
        <v/>
      </c>
      <c r="E84" s="578" t="str">
        <f t="shared" ref="E84" si="254">S84</f>
        <v/>
      </c>
      <c r="F84" s="421"/>
      <c r="G84" s="576" t="str">
        <f ca="1">IF(OR(INDIRECT("'update Helper'!E"&amp;U84)="",F84&lt;&gt;0,F85&lt;&gt;0),IF(IFERROR((F84/F85),"")="","",(F84/F85)),INDIRECT("'update Helper'!E"&amp;U84)/100)</f>
        <v/>
      </c>
      <c r="H84" s="580"/>
      <c r="I84" s="582"/>
      <c r="J84" s="572"/>
      <c r="K84" s="570" t="str">
        <f t="shared" ref="K84" si="255">W84</f>
        <v/>
      </c>
      <c r="L84" s="570" t="str">
        <f t="shared" ref="L84" si="256">V84</f>
        <v/>
      </c>
      <c r="M84" s="572"/>
      <c r="N84" s="572"/>
      <c r="P84" s="201">
        <f t="shared" ref="P84" si="257">IF(AND(EXACT(C84,C82),C82&lt;&gt;0),P82+1,0)</f>
        <v>37</v>
      </c>
      <c r="Q84" s="201" t="str">
        <f t="shared" ref="Q84" si="258">IF(C84&lt;&gt;"",C84&amp;"-"&amp;P84,"")</f>
        <v/>
      </c>
      <c r="R84" s="201" t="str">
        <f t="array" ref="R84">IFERROR(IF(INDEX('Disaggregation Records'!$E$3:$E$66,MATCH(RIGHT(Q84,255),RIGHT('Disaggregation Records'!$D$3:$D$66,255),0))="","",INDEX('Disaggregation Records'!$E$3:$E$66,MATCH(RIGHT(Q84,255),RIGHT('Disaggregation Records'!$D$3:$D$66,255),0))),"")</f>
        <v/>
      </c>
      <c r="S84" s="201" t="str">
        <f t="array" ref="S84">IFERROR(IF(INDEX('Disaggregation Records'!$F$3:$F$66,MATCH(RIGHT(Q84,255),RIGHT('Disaggregation Records'!$D$3:$D$66,255),0))="","",INDEX('Disaggregation Records'!$F$3:$F$66,MATCH(RIGHT(Q84,255),RIGHT('Disaggregation Records'!$D$3:$D$66,255),0))),"")</f>
        <v/>
      </c>
      <c r="T84" s="201" t="str">
        <f t="array" ref="T84">IFERROR(IF(INDEX('Disaggregation Records'!$H$3:$H$66,MATCH(RIGHT(Q84,255),RIGHT('Disaggregation Records'!$D$3:$D$66,255),0))="","",INDEX('Disaggregation Records'!$H$3:$H$66,MATCH(RIGHT(Q84,255),RIGHT('Disaggregation Records'!$D$3:$D$66,255),0))),"")</f>
        <v/>
      </c>
      <c r="U84" s="201">
        <f t="shared" ref="U84" si="259">U82+1</f>
        <v>1220</v>
      </c>
      <c r="V84" s="201" t="str">
        <f t="array" ref="V84">IFERROR(IF(INDEX('Disaggregation Records'!$I$3:$I$66,MATCH(RIGHT(Q84,255),RIGHT('Disaggregation Records'!$D$3:$D$66,255),0))="","",INDEX('Disaggregation Records'!$I$3:$I$66,MATCH(RIGHT(Q84,255),RIGHT('Disaggregation Records'!$D$3:$D$66,255),0))),"")</f>
        <v/>
      </c>
      <c r="W84" s="201" t="str">
        <f>IFERROR(INDEX('Reference Records'!O$3:O$9,MATCH(LEFT(C84,255),'Reference Records'!J$3:J$9,0)),"")</f>
        <v/>
      </c>
    </row>
    <row r="85" spans="1:23" s="202" customFormat="1" ht="40.25" customHeight="1" x14ac:dyDescent="0.35">
      <c r="A85" s="569"/>
      <c r="B85" s="590"/>
      <c r="C85" s="571"/>
      <c r="D85" s="579"/>
      <c r="E85" s="579"/>
      <c r="F85" s="215"/>
      <c r="G85" s="577"/>
      <c r="H85" s="581"/>
      <c r="I85" s="583"/>
      <c r="J85" s="573"/>
      <c r="K85" s="571"/>
      <c r="L85" s="571"/>
      <c r="M85" s="573"/>
      <c r="N85" s="573"/>
    </row>
    <row r="86" spans="1:23" s="201" customFormat="1" ht="40.25" customHeight="1" x14ac:dyDescent="0.35">
      <c r="A86" s="569" t="str">
        <f t="shared" ca="1" si="231"/>
        <v>a1G3p000005YST6EAO</v>
      </c>
      <c r="B86" s="589">
        <v>4</v>
      </c>
      <c r="C86" s="570" t="str">
        <f>IFERROR(VLOOKUP(B86,'Impact Indicators - Section B '!$A$9:$AF$52,32,FALSE),"")</f>
        <v/>
      </c>
      <c r="D86" s="578" t="str">
        <f t="shared" ref="D86" si="260">R86</f>
        <v/>
      </c>
      <c r="E86" s="578" t="str">
        <f t="shared" ref="E86" si="261">S86</f>
        <v/>
      </c>
      <c r="F86" s="421"/>
      <c r="G86" s="576" t="str">
        <f ca="1">IF(OR(INDIRECT("'update Helper'!E"&amp;U86)="",F86&lt;&gt;0,F87&lt;&gt;0),IF(IFERROR((F86/F87),"")="","",(F86/F87)),INDIRECT("'update Helper'!E"&amp;U86)/100)</f>
        <v/>
      </c>
      <c r="H86" s="580"/>
      <c r="I86" s="582"/>
      <c r="J86" s="572"/>
      <c r="K86" s="570" t="str">
        <f t="shared" ref="K86" si="262">W86</f>
        <v/>
      </c>
      <c r="L86" s="570" t="str">
        <f t="shared" ref="L86" si="263">V86</f>
        <v/>
      </c>
      <c r="M86" s="572"/>
      <c r="N86" s="572"/>
      <c r="P86" s="201">
        <f t="shared" ref="P86" si="264">IF(AND(EXACT(C86,C84),C84&lt;&gt;0),P84+1,0)</f>
        <v>38</v>
      </c>
      <c r="Q86" s="201" t="str">
        <f t="shared" ref="Q86" si="265">IF(C86&lt;&gt;"",C86&amp;"-"&amp;P86,"")</f>
        <v/>
      </c>
      <c r="R86" s="201" t="str">
        <f t="array" ref="R86">IFERROR(IF(INDEX('Disaggregation Records'!$E$3:$E$66,MATCH(RIGHT(Q86,255),RIGHT('Disaggregation Records'!$D$3:$D$66,255),0))="","",INDEX('Disaggregation Records'!$E$3:$E$66,MATCH(RIGHT(Q86,255),RIGHT('Disaggregation Records'!$D$3:$D$66,255),0))),"")</f>
        <v/>
      </c>
      <c r="S86" s="201" t="str">
        <f t="array" ref="S86">IFERROR(IF(INDEX('Disaggregation Records'!$F$3:$F$66,MATCH(RIGHT(Q86,255),RIGHT('Disaggregation Records'!$D$3:$D$66,255),0))="","",INDEX('Disaggregation Records'!$F$3:$F$66,MATCH(RIGHT(Q86,255),RIGHT('Disaggregation Records'!$D$3:$D$66,255),0))),"")</f>
        <v/>
      </c>
      <c r="T86" s="201" t="str">
        <f t="array" ref="T86">IFERROR(IF(INDEX('Disaggregation Records'!$H$3:$H$66,MATCH(RIGHT(Q86,255),RIGHT('Disaggregation Records'!$D$3:$D$66,255),0))="","",INDEX('Disaggregation Records'!$H$3:$H$66,MATCH(RIGHT(Q86,255),RIGHT('Disaggregation Records'!$D$3:$D$66,255),0))),"")</f>
        <v/>
      </c>
      <c r="U86" s="201">
        <f t="shared" ref="U86" si="266">U84+1</f>
        <v>1221</v>
      </c>
      <c r="V86" s="201" t="str">
        <f t="array" ref="V86">IFERROR(IF(INDEX('Disaggregation Records'!$I$3:$I$66,MATCH(RIGHT(Q86,255),RIGHT('Disaggregation Records'!$D$3:$D$66,255),0))="","",INDEX('Disaggregation Records'!$I$3:$I$66,MATCH(RIGHT(Q86,255),RIGHT('Disaggregation Records'!$D$3:$D$66,255),0))),"")</f>
        <v/>
      </c>
      <c r="W86" s="201" t="str">
        <f>IFERROR(INDEX('Reference Records'!O$3:O$9,MATCH(LEFT(C86,255),'Reference Records'!J$3:J$9,0)),"")</f>
        <v/>
      </c>
    </row>
    <row r="87" spans="1:23" s="202" customFormat="1" ht="40.25" customHeight="1" x14ac:dyDescent="0.35">
      <c r="A87" s="569"/>
      <c r="B87" s="590"/>
      <c r="C87" s="571"/>
      <c r="D87" s="579"/>
      <c r="E87" s="579"/>
      <c r="F87" s="215"/>
      <c r="G87" s="577"/>
      <c r="H87" s="581"/>
      <c r="I87" s="583"/>
      <c r="J87" s="573"/>
      <c r="K87" s="571"/>
      <c r="L87" s="571"/>
      <c r="M87" s="573"/>
      <c r="N87" s="573"/>
    </row>
    <row r="88" spans="1:23" s="201" customFormat="1" ht="40.25" customHeight="1" x14ac:dyDescent="0.35">
      <c r="A88" s="569" t="str">
        <f t="shared" ca="1" si="231"/>
        <v>a1G3p000005YST7EAO</v>
      </c>
      <c r="B88" s="589">
        <v>4</v>
      </c>
      <c r="C88" s="570" t="str">
        <f>IFERROR(VLOOKUP(B88,'Impact Indicators - Section B '!$A$9:$AF$52,32,FALSE),"")</f>
        <v/>
      </c>
      <c r="D88" s="578" t="str">
        <f t="shared" ref="D88" si="267">R88</f>
        <v/>
      </c>
      <c r="E88" s="578" t="str">
        <f t="shared" ref="E88" si="268">S88</f>
        <v/>
      </c>
      <c r="F88" s="421"/>
      <c r="G88" s="576" t="str">
        <f ca="1">IF(OR(INDIRECT("'update Helper'!E"&amp;U88)="",F88&lt;&gt;0,F89&lt;&gt;0),IF(IFERROR((F88/F89),"")="","",(F88/F89)),INDIRECT("'update Helper'!E"&amp;U88)/100)</f>
        <v/>
      </c>
      <c r="H88" s="580"/>
      <c r="I88" s="582"/>
      <c r="J88" s="572"/>
      <c r="K88" s="570" t="str">
        <f t="shared" ref="K88" si="269">W88</f>
        <v/>
      </c>
      <c r="L88" s="570" t="str">
        <f t="shared" ref="L88" si="270">V88</f>
        <v/>
      </c>
      <c r="M88" s="572"/>
      <c r="N88" s="572"/>
      <c r="P88" s="201">
        <f t="shared" ref="P88" si="271">IF(AND(EXACT(C88,C86),C86&lt;&gt;0),P86+1,0)</f>
        <v>39</v>
      </c>
      <c r="Q88" s="201" t="str">
        <f t="shared" ref="Q88" si="272">IF(C88&lt;&gt;"",C88&amp;"-"&amp;P88,"")</f>
        <v/>
      </c>
      <c r="R88" s="201" t="str">
        <f t="array" ref="R88">IFERROR(IF(INDEX('Disaggregation Records'!$E$3:$E$66,MATCH(RIGHT(Q88,255),RIGHT('Disaggregation Records'!$D$3:$D$66,255),0))="","",INDEX('Disaggregation Records'!$E$3:$E$66,MATCH(RIGHT(Q88,255),RIGHT('Disaggregation Records'!$D$3:$D$66,255),0))),"")</f>
        <v/>
      </c>
      <c r="S88" s="201" t="str">
        <f t="array" ref="S88">IFERROR(IF(INDEX('Disaggregation Records'!$F$3:$F$66,MATCH(RIGHT(Q88,255),RIGHT('Disaggregation Records'!$D$3:$D$66,255),0))="","",INDEX('Disaggregation Records'!$F$3:$F$66,MATCH(RIGHT(Q88,255),RIGHT('Disaggregation Records'!$D$3:$D$66,255),0))),"")</f>
        <v/>
      </c>
      <c r="T88" s="201" t="str">
        <f t="array" ref="T88">IFERROR(IF(INDEX('Disaggregation Records'!$H$3:$H$66,MATCH(RIGHT(Q88,255),RIGHT('Disaggregation Records'!$D$3:$D$66,255),0))="","",INDEX('Disaggregation Records'!$H$3:$H$66,MATCH(RIGHT(Q88,255),RIGHT('Disaggregation Records'!$D$3:$D$66,255),0))),"")</f>
        <v/>
      </c>
      <c r="U88" s="201">
        <f t="shared" ref="U88" si="273">U86+1</f>
        <v>1222</v>
      </c>
      <c r="V88" s="201" t="str">
        <f t="array" ref="V88">IFERROR(IF(INDEX('Disaggregation Records'!$I$3:$I$66,MATCH(RIGHT(Q88,255),RIGHT('Disaggregation Records'!$D$3:$D$66,255),0))="","",INDEX('Disaggregation Records'!$I$3:$I$66,MATCH(RIGHT(Q88,255),RIGHT('Disaggregation Records'!$D$3:$D$66,255),0))),"")</f>
        <v/>
      </c>
      <c r="W88" s="201" t="str">
        <f>IFERROR(INDEX('Reference Records'!O$3:O$9,MATCH(LEFT(C88,255),'Reference Records'!J$3:J$9,0)),"")</f>
        <v/>
      </c>
    </row>
    <row r="89" spans="1:23" s="201" customFormat="1" ht="40.25" customHeight="1" x14ac:dyDescent="0.35">
      <c r="A89" s="569"/>
      <c r="B89" s="590"/>
      <c r="C89" s="571"/>
      <c r="D89" s="579"/>
      <c r="E89" s="579"/>
      <c r="F89" s="215"/>
      <c r="G89" s="577"/>
      <c r="H89" s="581"/>
      <c r="I89" s="583"/>
      <c r="J89" s="573"/>
      <c r="K89" s="571"/>
      <c r="L89" s="571"/>
      <c r="M89" s="573"/>
      <c r="N89" s="573"/>
      <c r="P89" s="202"/>
      <c r="Q89" s="202"/>
      <c r="R89" s="202"/>
      <c r="S89" s="202"/>
      <c r="T89" s="202"/>
      <c r="U89" s="202"/>
      <c r="V89" s="202"/>
      <c r="W89" s="202"/>
    </row>
    <row r="90" spans="1:23" s="201" customFormat="1" ht="40.25" customHeight="1" x14ac:dyDescent="0.35">
      <c r="A90" s="569" t="str">
        <f t="shared" ca="1" si="231"/>
        <v>a1G3p000005YST8EAO</v>
      </c>
      <c r="B90" s="589">
        <v>5</v>
      </c>
      <c r="C90" s="570" t="str">
        <f>IFERROR(VLOOKUP(B90,'Impact Indicators - Section B '!$A$9:$AF$52,32,FALSE),"")</f>
        <v/>
      </c>
      <c r="D90" s="578" t="str">
        <f t="shared" ref="D90" si="274">R90</f>
        <v/>
      </c>
      <c r="E90" s="578" t="str">
        <f t="shared" ref="E90" si="275">S90</f>
        <v/>
      </c>
      <c r="F90" s="421"/>
      <c r="G90" s="576" t="str">
        <f ca="1">IF(OR(INDIRECT("'update Helper'!E"&amp;U90)="",F90&lt;&gt;0,F91&lt;&gt;0),IF(IFERROR((F90/F91),"")="","",(F90/F91)),INDIRECT("'update Helper'!E"&amp;U90)/100)</f>
        <v/>
      </c>
      <c r="H90" s="580"/>
      <c r="I90" s="582"/>
      <c r="J90" s="572"/>
      <c r="K90" s="570" t="str">
        <f t="shared" ref="K90" si="276">W90</f>
        <v/>
      </c>
      <c r="L90" s="570" t="str">
        <f t="shared" ref="L90" si="277">V90</f>
        <v/>
      </c>
      <c r="M90" s="572"/>
      <c r="N90" s="572"/>
      <c r="P90" s="201">
        <f t="shared" ref="P90" si="278">IF(AND(EXACT(C90,C88),C88&lt;&gt;0),P88+1,0)</f>
        <v>40</v>
      </c>
      <c r="Q90" s="201" t="str">
        <f t="shared" ref="Q90" si="279">IF(C90&lt;&gt;"",C90&amp;"-"&amp;P90,"")</f>
        <v/>
      </c>
      <c r="R90" s="201" t="str">
        <f t="array" ref="R90">IFERROR(IF(INDEX('Disaggregation Records'!$E$3:$E$66,MATCH(RIGHT(Q90,255),RIGHT('Disaggregation Records'!$D$3:$D$66,255),0))="","",INDEX('Disaggregation Records'!$E$3:$E$66,MATCH(RIGHT(Q90,255),RIGHT('Disaggregation Records'!$D$3:$D$66,255),0))),"")</f>
        <v/>
      </c>
      <c r="S90" s="201" t="str">
        <f t="array" ref="S90">IFERROR(IF(INDEX('Disaggregation Records'!$F$3:$F$66,MATCH(RIGHT(Q90,255),RIGHT('Disaggregation Records'!$D$3:$D$66,255),0))="","",INDEX('Disaggregation Records'!$F$3:$F$66,MATCH(RIGHT(Q90,255),RIGHT('Disaggregation Records'!$D$3:$D$66,255),0))),"")</f>
        <v/>
      </c>
      <c r="T90" s="201" t="str">
        <f t="array" ref="T90">IFERROR(IF(INDEX('Disaggregation Records'!$H$3:$H$66,MATCH(RIGHT(Q90,255),RIGHT('Disaggregation Records'!$D$3:$D$66,255),0))="","",INDEX('Disaggregation Records'!$H$3:$H$66,MATCH(RIGHT(Q90,255),RIGHT('Disaggregation Records'!$D$3:$D$66,255),0))),"")</f>
        <v/>
      </c>
      <c r="U90" s="201">
        <f t="shared" ref="U90" si="280">U88+1</f>
        <v>1223</v>
      </c>
      <c r="V90" s="201" t="str">
        <f t="array" ref="V90">IFERROR(IF(INDEX('Disaggregation Records'!$I$3:$I$66,MATCH(RIGHT(Q90,255),RIGHT('Disaggregation Records'!$D$3:$D$66,255),0))="","",INDEX('Disaggregation Records'!$I$3:$I$66,MATCH(RIGHT(Q90,255),RIGHT('Disaggregation Records'!$D$3:$D$66,255),0))),"")</f>
        <v/>
      </c>
      <c r="W90" s="201" t="str">
        <f>IFERROR(INDEX('Reference Records'!O$3:O$9,MATCH(LEFT(C90,255),'Reference Records'!J$3:J$9,0)),"")</f>
        <v/>
      </c>
    </row>
    <row r="91" spans="1:23" s="202" customFormat="1" ht="40.25" customHeight="1" x14ac:dyDescent="0.35">
      <c r="A91" s="569"/>
      <c r="B91" s="590">
        <v>3.7556390977443699</v>
      </c>
      <c r="C91" s="571"/>
      <c r="D91" s="579"/>
      <c r="E91" s="579"/>
      <c r="F91" s="215"/>
      <c r="G91" s="577"/>
      <c r="H91" s="581"/>
      <c r="I91" s="583"/>
      <c r="J91" s="573"/>
      <c r="K91" s="571"/>
      <c r="L91" s="571"/>
      <c r="M91" s="573"/>
      <c r="N91" s="573"/>
    </row>
    <row r="92" spans="1:23" s="201" customFormat="1" ht="40.25" customHeight="1" x14ac:dyDescent="0.35">
      <c r="A92" s="569" t="str">
        <f t="shared" ca="1" si="231"/>
        <v>a1G3p000005YST9EAO</v>
      </c>
      <c r="B92" s="589">
        <v>5</v>
      </c>
      <c r="C92" s="570" t="str">
        <f>IFERROR(VLOOKUP(B92,'Impact Indicators - Section B '!$A$9:$AF$52,32,FALSE),"")</f>
        <v/>
      </c>
      <c r="D92" s="578" t="str">
        <f t="shared" ref="D92" si="281">R92</f>
        <v/>
      </c>
      <c r="E92" s="578" t="str">
        <f t="shared" ref="E92" si="282">S92</f>
        <v/>
      </c>
      <c r="F92" s="421"/>
      <c r="G92" s="576" t="str">
        <f ca="1">IF(OR(INDIRECT("'update Helper'!E"&amp;U92)="",F92&lt;&gt;0,F93&lt;&gt;0),IF(IFERROR((F92/F93),"")="","",(F92/F93)),INDIRECT("'update Helper'!E"&amp;U92)/100)</f>
        <v/>
      </c>
      <c r="H92" s="580"/>
      <c r="I92" s="582"/>
      <c r="J92" s="572"/>
      <c r="K92" s="570" t="str">
        <f t="shared" ref="K92" si="283">W92</f>
        <v/>
      </c>
      <c r="L92" s="570" t="str">
        <f t="shared" ref="L92" si="284">V92</f>
        <v/>
      </c>
      <c r="M92" s="572"/>
      <c r="N92" s="572"/>
      <c r="P92" s="201">
        <f t="shared" ref="P92" si="285">IF(AND(EXACT(C92,C90),C90&lt;&gt;0),P90+1,0)</f>
        <v>41</v>
      </c>
      <c r="Q92" s="201" t="str">
        <f t="shared" ref="Q92" si="286">IF(C92&lt;&gt;"",C92&amp;"-"&amp;P92,"")</f>
        <v/>
      </c>
      <c r="R92" s="201" t="str">
        <f t="array" ref="R92">IFERROR(IF(INDEX('Disaggregation Records'!$E$3:$E$66,MATCH(RIGHT(Q92,255),RIGHT('Disaggregation Records'!$D$3:$D$66,255),0))="","",INDEX('Disaggregation Records'!$E$3:$E$66,MATCH(RIGHT(Q92,255),RIGHT('Disaggregation Records'!$D$3:$D$66,255),0))),"")</f>
        <v/>
      </c>
      <c r="S92" s="201" t="str">
        <f t="array" ref="S92">IFERROR(IF(INDEX('Disaggregation Records'!$F$3:$F$66,MATCH(RIGHT(Q92,255),RIGHT('Disaggregation Records'!$D$3:$D$66,255),0))="","",INDEX('Disaggregation Records'!$F$3:$F$66,MATCH(RIGHT(Q92,255),RIGHT('Disaggregation Records'!$D$3:$D$66,255),0))),"")</f>
        <v/>
      </c>
      <c r="T92" s="201" t="str">
        <f t="array" ref="T92">IFERROR(IF(INDEX('Disaggregation Records'!$H$3:$H$66,MATCH(RIGHT(Q92,255),RIGHT('Disaggregation Records'!$D$3:$D$66,255),0))="","",INDEX('Disaggregation Records'!$H$3:$H$66,MATCH(RIGHT(Q92,255),RIGHT('Disaggregation Records'!$D$3:$D$66,255),0))),"")</f>
        <v/>
      </c>
      <c r="U92" s="201">
        <f t="shared" ref="U92" si="287">U90+1</f>
        <v>1224</v>
      </c>
      <c r="V92" s="201" t="str">
        <f t="array" ref="V92">IFERROR(IF(INDEX('Disaggregation Records'!$I$3:$I$66,MATCH(RIGHT(Q92,255),RIGHT('Disaggregation Records'!$D$3:$D$66,255),0))="","",INDEX('Disaggregation Records'!$I$3:$I$66,MATCH(RIGHT(Q92,255),RIGHT('Disaggregation Records'!$D$3:$D$66,255),0))),"")</f>
        <v/>
      </c>
      <c r="W92" s="201" t="str">
        <f>IFERROR(INDEX('Reference Records'!O$3:O$9,MATCH(LEFT(C92,255),'Reference Records'!J$3:J$9,0)),"")</f>
        <v/>
      </c>
    </row>
    <row r="93" spans="1:23" s="202" customFormat="1" ht="40.25" customHeight="1" x14ac:dyDescent="0.35">
      <c r="A93" s="569"/>
      <c r="B93" s="590">
        <v>3.7556390977443699</v>
      </c>
      <c r="C93" s="571"/>
      <c r="D93" s="579"/>
      <c r="E93" s="579"/>
      <c r="F93" s="215"/>
      <c r="G93" s="577"/>
      <c r="H93" s="581"/>
      <c r="I93" s="583"/>
      <c r="J93" s="573"/>
      <c r="K93" s="571"/>
      <c r="L93" s="571"/>
      <c r="M93" s="573"/>
      <c r="N93" s="573"/>
    </row>
    <row r="94" spans="1:23" s="201" customFormat="1" ht="40.25" customHeight="1" x14ac:dyDescent="0.35">
      <c r="A94" s="569" t="str">
        <f t="shared" ca="1" si="231"/>
        <v>a1G3p000005YSTAEA4</v>
      </c>
      <c r="B94" s="589">
        <v>5</v>
      </c>
      <c r="C94" s="570" t="str">
        <f>IFERROR(VLOOKUP(B94,'Impact Indicators - Section B '!$A$9:$AF$52,32,FALSE),"")</f>
        <v/>
      </c>
      <c r="D94" s="578" t="str">
        <f t="shared" ref="D94" si="288">R94</f>
        <v/>
      </c>
      <c r="E94" s="578" t="str">
        <f t="shared" ref="E94" si="289">S94</f>
        <v/>
      </c>
      <c r="F94" s="421"/>
      <c r="G94" s="576" t="str">
        <f ca="1">IF(OR(INDIRECT("'update Helper'!E"&amp;U94)="",F94&lt;&gt;0,F95&lt;&gt;0),IF(IFERROR((F94/F95),"")="","",(F94/F95)),INDIRECT("'update Helper'!E"&amp;U94)/100)</f>
        <v/>
      </c>
      <c r="H94" s="580"/>
      <c r="I94" s="582"/>
      <c r="J94" s="572"/>
      <c r="K94" s="570" t="str">
        <f t="shared" ref="K94" si="290">W94</f>
        <v/>
      </c>
      <c r="L94" s="570" t="str">
        <f t="shared" ref="L94" si="291">V94</f>
        <v/>
      </c>
      <c r="M94" s="572"/>
      <c r="N94" s="572"/>
      <c r="P94" s="201">
        <f t="shared" ref="P94" si="292">IF(AND(EXACT(C94,C92),C92&lt;&gt;0),P92+1,0)</f>
        <v>42</v>
      </c>
      <c r="Q94" s="201" t="str">
        <f t="shared" ref="Q94" si="293">IF(C94&lt;&gt;"",C94&amp;"-"&amp;P94,"")</f>
        <v/>
      </c>
      <c r="R94" s="201" t="str">
        <f t="array" ref="R94">IFERROR(IF(INDEX('Disaggregation Records'!$E$3:$E$66,MATCH(RIGHT(Q94,255),RIGHT('Disaggregation Records'!$D$3:$D$66,255),0))="","",INDEX('Disaggregation Records'!$E$3:$E$66,MATCH(RIGHT(Q94,255),RIGHT('Disaggregation Records'!$D$3:$D$66,255),0))),"")</f>
        <v/>
      </c>
      <c r="S94" s="201" t="str">
        <f t="array" ref="S94">IFERROR(IF(INDEX('Disaggregation Records'!$F$3:$F$66,MATCH(RIGHT(Q94,255),RIGHT('Disaggregation Records'!$D$3:$D$66,255),0))="","",INDEX('Disaggregation Records'!$F$3:$F$66,MATCH(RIGHT(Q94,255),RIGHT('Disaggregation Records'!$D$3:$D$66,255),0))),"")</f>
        <v/>
      </c>
      <c r="T94" s="201" t="str">
        <f t="array" ref="T94">IFERROR(IF(INDEX('Disaggregation Records'!$H$3:$H$66,MATCH(RIGHT(Q94,255),RIGHT('Disaggregation Records'!$D$3:$D$66,255),0))="","",INDEX('Disaggregation Records'!$H$3:$H$66,MATCH(RIGHT(Q94,255),RIGHT('Disaggregation Records'!$D$3:$D$66,255),0))),"")</f>
        <v/>
      </c>
      <c r="U94" s="201">
        <f t="shared" ref="U94" si="294">U92+1</f>
        <v>1225</v>
      </c>
      <c r="V94" s="201" t="str">
        <f t="array" ref="V94">IFERROR(IF(INDEX('Disaggregation Records'!$I$3:$I$66,MATCH(RIGHT(Q94,255),RIGHT('Disaggregation Records'!$D$3:$D$66,255),0))="","",INDEX('Disaggregation Records'!$I$3:$I$66,MATCH(RIGHT(Q94,255),RIGHT('Disaggregation Records'!$D$3:$D$66,255),0))),"")</f>
        <v/>
      </c>
      <c r="W94" s="201" t="str">
        <f>IFERROR(INDEX('Reference Records'!O$3:O$9,MATCH(LEFT(C94,255),'Reference Records'!J$3:J$9,0)),"")</f>
        <v/>
      </c>
    </row>
    <row r="95" spans="1:23" s="201" customFormat="1" ht="40.25" customHeight="1" x14ac:dyDescent="0.35">
      <c r="A95" s="569"/>
      <c r="B95" s="590">
        <v>3.7556390977443699</v>
      </c>
      <c r="C95" s="571"/>
      <c r="D95" s="579"/>
      <c r="E95" s="579"/>
      <c r="F95" s="215"/>
      <c r="G95" s="577"/>
      <c r="H95" s="581"/>
      <c r="I95" s="583"/>
      <c r="J95" s="573"/>
      <c r="K95" s="571"/>
      <c r="L95" s="571"/>
      <c r="M95" s="573"/>
      <c r="N95" s="573"/>
      <c r="P95" s="202"/>
      <c r="Q95" s="202"/>
      <c r="R95" s="202"/>
      <c r="S95" s="202"/>
      <c r="T95" s="202"/>
      <c r="U95" s="202"/>
      <c r="V95" s="202"/>
      <c r="W95" s="202"/>
    </row>
    <row r="96" spans="1:23" s="201" customFormat="1" ht="40.25" customHeight="1" x14ac:dyDescent="0.35">
      <c r="A96" s="569" t="str">
        <f t="shared" ca="1" si="231"/>
        <v>a1G3p000005YSTBEA4</v>
      </c>
      <c r="B96" s="589">
        <v>5</v>
      </c>
      <c r="C96" s="570" t="str">
        <f>IFERROR(VLOOKUP(B96,'Impact Indicators - Section B '!$A$9:$AF$52,32,FALSE),"")</f>
        <v/>
      </c>
      <c r="D96" s="578" t="str">
        <f t="shared" ref="D96" si="295">R96</f>
        <v/>
      </c>
      <c r="E96" s="578" t="str">
        <f t="shared" ref="E96" si="296">S96</f>
        <v/>
      </c>
      <c r="F96" s="421"/>
      <c r="G96" s="576" t="str">
        <f ca="1">IF(OR(INDIRECT("'update Helper'!E"&amp;U96)="",F96&lt;&gt;0,F97&lt;&gt;0),IF(IFERROR((F96/F97),"")="","",(F96/F97)),INDIRECT("'update Helper'!E"&amp;U96)/100)</f>
        <v/>
      </c>
      <c r="H96" s="580"/>
      <c r="I96" s="582"/>
      <c r="J96" s="572"/>
      <c r="K96" s="570" t="str">
        <f t="shared" ref="K96" si="297">W96</f>
        <v/>
      </c>
      <c r="L96" s="570" t="str">
        <f t="shared" ref="L96" si="298">V96</f>
        <v/>
      </c>
      <c r="M96" s="572"/>
      <c r="N96" s="572"/>
      <c r="P96" s="201">
        <f t="shared" ref="P96" si="299">IF(AND(EXACT(C96,C94),C94&lt;&gt;0),P94+1,0)</f>
        <v>43</v>
      </c>
      <c r="Q96" s="201" t="str">
        <f t="shared" ref="Q96" si="300">IF(C96&lt;&gt;"",C96&amp;"-"&amp;P96,"")</f>
        <v/>
      </c>
      <c r="R96" s="201" t="str">
        <f t="array" ref="R96">IFERROR(IF(INDEX('Disaggregation Records'!$E$3:$E$66,MATCH(RIGHT(Q96,255),RIGHT('Disaggregation Records'!$D$3:$D$66,255),0))="","",INDEX('Disaggregation Records'!$E$3:$E$66,MATCH(RIGHT(Q96,255),RIGHT('Disaggregation Records'!$D$3:$D$66,255),0))),"")</f>
        <v/>
      </c>
      <c r="S96" s="201" t="str">
        <f t="array" ref="S96">IFERROR(IF(INDEX('Disaggregation Records'!$F$3:$F$66,MATCH(RIGHT(Q96,255),RIGHT('Disaggregation Records'!$D$3:$D$66,255),0))="","",INDEX('Disaggregation Records'!$F$3:$F$66,MATCH(RIGHT(Q96,255),RIGHT('Disaggregation Records'!$D$3:$D$66,255),0))),"")</f>
        <v/>
      </c>
      <c r="T96" s="201" t="str">
        <f t="array" ref="T96">IFERROR(IF(INDEX('Disaggregation Records'!$H$3:$H$66,MATCH(RIGHT(Q96,255),RIGHT('Disaggregation Records'!$D$3:$D$66,255),0))="","",INDEX('Disaggregation Records'!$H$3:$H$66,MATCH(RIGHT(Q96,255),RIGHT('Disaggregation Records'!$D$3:$D$66,255),0))),"")</f>
        <v/>
      </c>
      <c r="U96" s="201">
        <f t="shared" ref="U96" si="301">U94+1</f>
        <v>1226</v>
      </c>
      <c r="V96" s="201" t="str">
        <f t="array" ref="V96">IFERROR(IF(INDEX('Disaggregation Records'!$I$3:$I$66,MATCH(RIGHT(Q96,255),RIGHT('Disaggregation Records'!$D$3:$D$66,255),0))="","",INDEX('Disaggregation Records'!$I$3:$I$66,MATCH(RIGHT(Q96,255),RIGHT('Disaggregation Records'!$D$3:$D$66,255),0))),"")</f>
        <v/>
      </c>
      <c r="W96" s="201" t="str">
        <f>IFERROR(INDEX('Reference Records'!O$3:O$9,MATCH(LEFT(C96,255),'Reference Records'!J$3:J$9,0)),"")</f>
        <v/>
      </c>
    </row>
    <row r="97" spans="1:23" s="202" customFormat="1" ht="40.25" customHeight="1" x14ac:dyDescent="0.35">
      <c r="A97" s="569"/>
      <c r="B97" s="590">
        <v>3.7556390977443699</v>
      </c>
      <c r="C97" s="571"/>
      <c r="D97" s="579"/>
      <c r="E97" s="579"/>
      <c r="F97" s="215"/>
      <c r="G97" s="577"/>
      <c r="H97" s="581"/>
      <c r="I97" s="583"/>
      <c r="J97" s="573"/>
      <c r="K97" s="571"/>
      <c r="L97" s="571"/>
      <c r="M97" s="573"/>
      <c r="N97" s="573"/>
    </row>
    <row r="98" spans="1:23" s="201" customFormat="1" ht="40.25" customHeight="1" x14ac:dyDescent="0.35">
      <c r="A98" s="569" t="str">
        <f t="shared" ca="1" si="231"/>
        <v>a1G3p000005YSTCEA4</v>
      </c>
      <c r="B98" s="589">
        <v>5</v>
      </c>
      <c r="C98" s="570" t="str">
        <f>IFERROR(VLOOKUP(B98,'Impact Indicators - Section B '!$A$9:$AF$52,32,FALSE),"")</f>
        <v/>
      </c>
      <c r="D98" s="578" t="str">
        <f t="shared" ref="D98" si="302">R98</f>
        <v/>
      </c>
      <c r="E98" s="578" t="str">
        <f t="shared" ref="E98" si="303">S98</f>
        <v/>
      </c>
      <c r="F98" s="421"/>
      <c r="G98" s="576" t="str">
        <f ca="1">IF(OR(INDIRECT("'update Helper'!E"&amp;U98)="",F98&lt;&gt;0,F99&lt;&gt;0),IF(IFERROR((F98/F99),"")="","",(F98/F99)),INDIRECT("'update Helper'!E"&amp;U98)/100)</f>
        <v/>
      </c>
      <c r="H98" s="580"/>
      <c r="I98" s="582"/>
      <c r="J98" s="572"/>
      <c r="K98" s="570" t="str">
        <f t="shared" ref="K98" si="304">W98</f>
        <v/>
      </c>
      <c r="L98" s="570" t="str">
        <f t="shared" ref="L98" si="305">V98</f>
        <v/>
      </c>
      <c r="M98" s="572"/>
      <c r="N98" s="572"/>
      <c r="P98" s="201">
        <f t="shared" ref="P98" si="306">IF(AND(EXACT(C98,C96),C96&lt;&gt;0),P96+1,0)</f>
        <v>44</v>
      </c>
      <c r="Q98" s="201" t="str">
        <f t="shared" ref="Q98" si="307">IF(C98&lt;&gt;"",C98&amp;"-"&amp;P98,"")</f>
        <v/>
      </c>
      <c r="R98" s="201" t="str">
        <f t="array" ref="R98">IFERROR(IF(INDEX('Disaggregation Records'!$E$3:$E$66,MATCH(RIGHT(Q98,255),RIGHT('Disaggregation Records'!$D$3:$D$66,255),0))="","",INDEX('Disaggregation Records'!$E$3:$E$66,MATCH(RIGHT(Q98,255),RIGHT('Disaggregation Records'!$D$3:$D$66,255),0))),"")</f>
        <v/>
      </c>
      <c r="S98" s="201" t="str">
        <f t="array" ref="S98">IFERROR(IF(INDEX('Disaggregation Records'!$F$3:$F$66,MATCH(RIGHT(Q98,255),RIGHT('Disaggregation Records'!$D$3:$D$66,255),0))="","",INDEX('Disaggregation Records'!$F$3:$F$66,MATCH(RIGHT(Q98,255),RIGHT('Disaggregation Records'!$D$3:$D$66,255),0))),"")</f>
        <v/>
      </c>
      <c r="T98" s="201" t="str">
        <f t="array" ref="T98">IFERROR(IF(INDEX('Disaggregation Records'!$H$3:$H$66,MATCH(RIGHT(Q98,255),RIGHT('Disaggregation Records'!$D$3:$D$66,255),0))="","",INDEX('Disaggregation Records'!$H$3:$H$66,MATCH(RIGHT(Q98,255),RIGHT('Disaggregation Records'!$D$3:$D$66,255),0))),"")</f>
        <v/>
      </c>
      <c r="U98" s="201">
        <f t="shared" ref="U98" si="308">U96+1</f>
        <v>1227</v>
      </c>
      <c r="V98" s="201" t="str">
        <f t="array" ref="V98">IFERROR(IF(INDEX('Disaggregation Records'!$I$3:$I$66,MATCH(RIGHT(Q98,255),RIGHT('Disaggregation Records'!$D$3:$D$66,255),0))="","",INDEX('Disaggregation Records'!$I$3:$I$66,MATCH(RIGHT(Q98,255),RIGHT('Disaggregation Records'!$D$3:$D$66,255),0))),"")</f>
        <v/>
      </c>
      <c r="W98" s="201" t="str">
        <f>IFERROR(INDEX('Reference Records'!O$3:O$9,MATCH(LEFT(C98,255),'Reference Records'!J$3:J$9,0)),"")</f>
        <v/>
      </c>
    </row>
    <row r="99" spans="1:23" s="202" customFormat="1" ht="40.25" customHeight="1" x14ac:dyDescent="0.35">
      <c r="A99" s="569"/>
      <c r="B99" s="590">
        <v>3.7556390977443699</v>
      </c>
      <c r="C99" s="571"/>
      <c r="D99" s="579"/>
      <c r="E99" s="579"/>
      <c r="F99" s="215"/>
      <c r="G99" s="577"/>
      <c r="H99" s="581"/>
      <c r="I99" s="583"/>
      <c r="J99" s="573"/>
      <c r="K99" s="571"/>
      <c r="L99" s="571"/>
      <c r="M99" s="573"/>
      <c r="N99" s="573"/>
    </row>
    <row r="100" spans="1:23" s="201" customFormat="1" ht="40.25" customHeight="1" x14ac:dyDescent="0.35">
      <c r="A100" s="569" t="str">
        <f t="shared" ca="1" si="231"/>
        <v>a1G3p000005YSTDEA4</v>
      </c>
      <c r="B100" s="589">
        <v>5</v>
      </c>
      <c r="C100" s="570" t="str">
        <f>IFERROR(VLOOKUP(B100,'Impact Indicators - Section B '!$A$9:$AF$52,32,FALSE),"")</f>
        <v/>
      </c>
      <c r="D100" s="578" t="str">
        <f t="shared" ref="D100" si="309">R100</f>
        <v/>
      </c>
      <c r="E100" s="578" t="str">
        <f t="shared" ref="E100" si="310">S100</f>
        <v/>
      </c>
      <c r="F100" s="421"/>
      <c r="G100" s="576" t="str">
        <f ca="1">IF(OR(INDIRECT("'update Helper'!E"&amp;U100)="",F100&lt;&gt;0,F101&lt;&gt;0),IF(IFERROR((F100/F101),"")="","",(F100/F101)),INDIRECT("'update Helper'!E"&amp;U100)/100)</f>
        <v/>
      </c>
      <c r="H100" s="580"/>
      <c r="I100" s="582"/>
      <c r="J100" s="572"/>
      <c r="K100" s="570" t="str">
        <f t="shared" ref="K100" si="311">W100</f>
        <v/>
      </c>
      <c r="L100" s="570" t="str">
        <f t="shared" ref="L100" si="312">V100</f>
        <v/>
      </c>
      <c r="M100" s="572"/>
      <c r="N100" s="572"/>
      <c r="P100" s="201">
        <f t="shared" ref="P100" si="313">IF(AND(EXACT(C100,C98),C98&lt;&gt;0),P98+1,0)</f>
        <v>45</v>
      </c>
      <c r="Q100" s="201" t="str">
        <f t="shared" ref="Q100" si="314">IF(C100&lt;&gt;"",C100&amp;"-"&amp;P100,"")</f>
        <v/>
      </c>
      <c r="R100" s="201" t="str">
        <f t="array" ref="R100">IFERROR(IF(INDEX('Disaggregation Records'!$E$3:$E$66,MATCH(RIGHT(Q100,255),RIGHT('Disaggregation Records'!$D$3:$D$66,255),0))="","",INDEX('Disaggregation Records'!$E$3:$E$66,MATCH(RIGHT(Q100,255),RIGHT('Disaggregation Records'!$D$3:$D$66,255),0))),"")</f>
        <v/>
      </c>
      <c r="S100" s="201" t="str">
        <f t="array" ref="S100">IFERROR(IF(INDEX('Disaggregation Records'!$F$3:$F$66,MATCH(RIGHT(Q100,255),RIGHT('Disaggregation Records'!$D$3:$D$66,255),0))="","",INDEX('Disaggregation Records'!$F$3:$F$66,MATCH(RIGHT(Q100,255),RIGHT('Disaggregation Records'!$D$3:$D$66,255),0))),"")</f>
        <v/>
      </c>
      <c r="T100" s="201" t="str">
        <f t="array" ref="T100">IFERROR(IF(INDEX('Disaggregation Records'!$H$3:$H$66,MATCH(RIGHT(Q100,255),RIGHT('Disaggregation Records'!$D$3:$D$66,255),0))="","",INDEX('Disaggregation Records'!$H$3:$H$66,MATCH(RIGHT(Q100,255),RIGHT('Disaggregation Records'!$D$3:$D$66,255),0))),"")</f>
        <v/>
      </c>
      <c r="U100" s="201">
        <f t="shared" ref="U100" si="315">U98+1</f>
        <v>1228</v>
      </c>
      <c r="V100" s="201" t="str">
        <f t="array" ref="V100">IFERROR(IF(INDEX('Disaggregation Records'!$I$3:$I$66,MATCH(RIGHT(Q100,255),RIGHT('Disaggregation Records'!$D$3:$D$66,255),0))="","",INDEX('Disaggregation Records'!$I$3:$I$66,MATCH(RIGHT(Q100,255),RIGHT('Disaggregation Records'!$D$3:$D$66,255),0))),"")</f>
        <v/>
      </c>
      <c r="W100" s="201" t="str">
        <f>IFERROR(INDEX('Reference Records'!O$3:O$9,MATCH(LEFT(C100,255),'Reference Records'!J$3:J$9,0)),"")</f>
        <v/>
      </c>
    </row>
    <row r="101" spans="1:23" s="201" customFormat="1" ht="40.25" customHeight="1" x14ac:dyDescent="0.35">
      <c r="A101" s="569"/>
      <c r="B101" s="590">
        <v>3.7556390977443699</v>
      </c>
      <c r="C101" s="571"/>
      <c r="D101" s="579"/>
      <c r="E101" s="579"/>
      <c r="F101" s="215"/>
      <c r="G101" s="577"/>
      <c r="H101" s="581"/>
      <c r="I101" s="583"/>
      <c r="J101" s="573"/>
      <c r="K101" s="571"/>
      <c r="L101" s="571"/>
      <c r="M101" s="573"/>
      <c r="N101" s="573"/>
      <c r="P101" s="202"/>
      <c r="Q101" s="202"/>
      <c r="R101" s="202"/>
      <c r="S101" s="202"/>
      <c r="T101" s="202"/>
      <c r="U101" s="202"/>
      <c r="V101" s="202"/>
      <c r="W101" s="202"/>
    </row>
    <row r="102" spans="1:23" s="201" customFormat="1" ht="40.25" customHeight="1" x14ac:dyDescent="0.35">
      <c r="A102" s="569" t="str">
        <f t="shared" ca="1" si="231"/>
        <v>a1G3p000005YSTEEA4</v>
      </c>
      <c r="B102" s="589">
        <v>5</v>
      </c>
      <c r="C102" s="570" t="str">
        <f>IFERROR(VLOOKUP(B102,'Impact Indicators - Section B '!$A$9:$AF$52,32,FALSE),"")</f>
        <v/>
      </c>
      <c r="D102" s="578" t="str">
        <f t="shared" ref="D102" si="316">R102</f>
        <v/>
      </c>
      <c r="E102" s="578" t="str">
        <f t="shared" ref="E102" si="317">S102</f>
        <v/>
      </c>
      <c r="F102" s="421"/>
      <c r="G102" s="576" t="str">
        <f ca="1">IF(OR(INDIRECT("'update Helper'!E"&amp;U102)="",F102&lt;&gt;0,F103&lt;&gt;0),IF(IFERROR((F102/F103),"")="","",(F102/F103)),INDIRECT("'update Helper'!E"&amp;U102)/100)</f>
        <v/>
      </c>
      <c r="H102" s="580"/>
      <c r="I102" s="582"/>
      <c r="J102" s="572"/>
      <c r="K102" s="570" t="str">
        <f t="shared" ref="K102" si="318">W102</f>
        <v/>
      </c>
      <c r="L102" s="570" t="str">
        <f t="shared" ref="L102" si="319">V102</f>
        <v/>
      </c>
      <c r="M102" s="572"/>
      <c r="N102" s="572"/>
      <c r="P102" s="201">
        <f t="shared" ref="P102" si="320">IF(AND(EXACT(C102,C100),C100&lt;&gt;0),P100+1,0)</f>
        <v>46</v>
      </c>
      <c r="Q102" s="201" t="str">
        <f t="shared" ref="Q102" si="321">IF(C102&lt;&gt;"",C102&amp;"-"&amp;P102,"")</f>
        <v/>
      </c>
      <c r="R102" s="201" t="str">
        <f t="array" ref="R102">IFERROR(IF(INDEX('Disaggregation Records'!$E$3:$E$66,MATCH(RIGHT(Q102,255),RIGHT('Disaggregation Records'!$D$3:$D$66,255),0))="","",INDEX('Disaggregation Records'!$E$3:$E$66,MATCH(RIGHT(Q102,255),RIGHT('Disaggregation Records'!$D$3:$D$66,255),0))),"")</f>
        <v/>
      </c>
      <c r="S102" s="201" t="str">
        <f t="array" ref="S102">IFERROR(IF(INDEX('Disaggregation Records'!$F$3:$F$66,MATCH(RIGHT(Q102,255),RIGHT('Disaggregation Records'!$D$3:$D$66,255),0))="","",INDEX('Disaggregation Records'!$F$3:$F$66,MATCH(RIGHT(Q102,255),RIGHT('Disaggregation Records'!$D$3:$D$66,255),0))),"")</f>
        <v/>
      </c>
      <c r="T102" s="201" t="str">
        <f t="array" ref="T102">IFERROR(IF(INDEX('Disaggregation Records'!$H$3:$H$66,MATCH(RIGHT(Q102,255),RIGHT('Disaggregation Records'!$D$3:$D$66,255),0))="","",INDEX('Disaggregation Records'!$H$3:$H$66,MATCH(RIGHT(Q102,255),RIGHT('Disaggregation Records'!$D$3:$D$66,255),0))),"")</f>
        <v/>
      </c>
      <c r="U102" s="201">
        <f t="shared" ref="U102" si="322">U100+1</f>
        <v>1229</v>
      </c>
      <c r="V102" s="201" t="str">
        <f t="array" ref="V102">IFERROR(IF(INDEX('Disaggregation Records'!$I$3:$I$66,MATCH(RIGHT(Q102,255),RIGHT('Disaggregation Records'!$D$3:$D$66,255),0))="","",INDEX('Disaggregation Records'!$I$3:$I$66,MATCH(RIGHT(Q102,255),RIGHT('Disaggregation Records'!$D$3:$D$66,255),0))),"")</f>
        <v/>
      </c>
      <c r="W102" s="201" t="str">
        <f>IFERROR(INDEX('Reference Records'!O$3:O$9,MATCH(LEFT(C102,255),'Reference Records'!J$3:J$9,0)),"")</f>
        <v/>
      </c>
    </row>
    <row r="103" spans="1:23" s="202" customFormat="1" ht="40.25" customHeight="1" x14ac:dyDescent="0.35">
      <c r="A103" s="569"/>
      <c r="B103" s="590">
        <v>3.7556390977443699</v>
      </c>
      <c r="C103" s="571"/>
      <c r="D103" s="579"/>
      <c r="E103" s="579"/>
      <c r="F103" s="215"/>
      <c r="G103" s="577"/>
      <c r="H103" s="581"/>
      <c r="I103" s="583"/>
      <c r="J103" s="573"/>
      <c r="K103" s="571"/>
      <c r="L103" s="571"/>
      <c r="M103" s="573"/>
      <c r="N103" s="573"/>
    </row>
    <row r="104" spans="1:23" s="201" customFormat="1" ht="40.25" customHeight="1" x14ac:dyDescent="0.35">
      <c r="A104" s="569" t="str">
        <f t="shared" ca="1" si="231"/>
        <v>a1G3p000005YSTFEA4</v>
      </c>
      <c r="B104" s="589">
        <v>5</v>
      </c>
      <c r="C104" s="570" t="str">
        <f>IFERROR(VLOOKUP(B104,'Impact Indicators - Section B '!$A$9:$AF$52,32,FALSE),"")</f>
        <v/>
      </c>
      <c r="D104" s="578" t="str">
        <f t="shared" ref="D104" si="323">R104</f>
        <v/>
      </c>
      <c r="E104" s="578" t="str">
        <f t="shared" ref="E104" si="324">S104</f>
        <v/>
      </c>
      <c r="F104" s="421"/>
      <c r="G104" s="576" t="str">
        <f ca="1">IF(OR(INDIRECT("'update Helper'!E"&amp;U104)="",F104&lt;&gt;0,F105&lt;&gt;0),IF(IFERROR((F104/F105),"")="","",(F104/F105)),INDIRECT("'update Helper'!E"&amp;U104)/100)</f>
        <v/>
      </c>
      <c r="H104" s="580"/>
      <c r="I104" s="582"/>
      <c r="J104" s="572"/>
      <c r="K104" s="570" t="str">
        <f t="shared" ref="K104" si="325">W104</f>
        <v/>
      </c>
      <c r="L104" s="570" t="str">
        <f t="shared" ref="L104" si="326">V104</f>
        <v/>
      </c>
      <c r="M104" s="572"/>
      <c r="N104" s="572"/>
      <c r="P104" s="201">
        <f t="shared" ref="P104" si="327">IF(AND(EXACT(C104,C102),C102&lt;&gt;0),P102+1,0)</f>
        <v>47</v>
      </c>
      <c r="Q104" s="201" t="str">
        <f t="shared" ref="Q104" si="328">IF(C104&lt;&gt;"",C104&amp;"-"&amp;P104,"")</f>
        <v/>
      </c>
      <c r="R104" s="201" t="str">
        <f t="array" ref="R104">IFERROR(IF(INDEX('Disaggregation Records'!$E$3:$E$66,MATCH(RIGHT(Q104,255),RIGHT('Disaggregation Records'!$D$3:$D$66,255),0))="","",INDEX('Disaggregation Records'!$E$3:$E$66,MATCH(RIGHT(Q104,255),RIGHT('Disaggregation Records'!$D$3:$D$66,255),0))),"")</f>
        <v/>
      </c>
      <c r="S104" s="201" t="str">
        <f t="array" ref="S104">IFERROR(IF(INDEX('Disaggregation Records'!$F$3:$F$66,MATCH(RIGHT(Q104,255),RIGHT('Disaggregation Records'!$D$3:$D$66,255),0))="","",INDEX('Disaggregation Records'!$F$3:$F$66,MATCH(RIGHT(Q104,255),RIGHT('Disaggregation Records'!$D$3:$D$66,255),0))),"")</f>
        <v/>
      </c>
      <c r="T104" s="201" t="str">
        <f t="array" ref="T104">IFERROR(IF(INDEX('Disaggregation Records'!$H$3:$H$66,MATCH(RIGHT(Q104,255),RIGHT('Disaggregation Records'!$D$3:$D$66,255),0))="","",INDEX('Disaggregation Records'!$H$3:$H$66,MATCH(RIGHT(Q104,255),RIGHT('Disaggregation Records'!$D$3:$D$66,255),0))),"")</f>
        <v/>
      </c>
      <c r="U104" s="201">
        <f t="shared" ref="U104" si="329">U102+1</f>
        <v>1230</v>
      </c>
      <c r="V104" s="201" t="str">
        <f t="array" ref="V104">IFERROR(IF(INDEX('Disaggregation Records'!$I$3:$I$66,MATCH(RIGHT(Q104,255),RIGHT('Disaggregation Records'!$D$3:$D$66,255),0))="","",INDEX('Disaggregation Records'!$I$3:$I$66,MATCH(RIGHT(Q104,255),RIGHT('Disaggregation Records'!$D$3:$D$66,255),0))),"")</f>
        <v/>
      </c>
      <c r="W104" s="201" t="str">
        <f>IFERROR(INDEX('Reference Records'!O$3:O$9,MATCH(LEFT(C104,255),'Reference Records'!J$3:J$9,0)),"")</f>
        <v/>
      </c>
    </row>
    <row r="105" spans="1:23" s="202" customFormat="1" ht="40.25" customHeight="1" x14ac:dyDescent="0.35">
      <c r="A105" s="569"/>
      <c r="B105" s="590">
        <v>3.7556390977443699</v>
      </c>
      <c r="C105" s="571"/>
      <c r="D105" s="579"/>
      <c r="E105" s="579"/>
      <c r="F105" s="215"/>
      <c r="G105" s="577"/>
      <c r="H105" s="581"/>
      <c r="I105" s="583"/>
      <c r="J105" s="573"/>
      <c r="K105" s="571"/>
      <c r="L105" s="571"/>
      <c r="M105" s="573"/>
      <c r="N105" s="573"/>
    </row>
    <row r="106" spans="1:23" s="201" customFormat="1" ht="40.25" customHeight="1" x14ac:dyDescent="0.35">
      <c r="A106" s="569" t="str">
        <f t="shared" ca="1" si="231"/>
        <v>a1G3p000005YSTGEA4</v>
      </c>
      <c r="B106" s="589">
        <v>5</v>
      </c>
      <c r="C106" s="570" t="str">
        <f>IFERROR(VLOOKUP(B106,'Impact Indicators - Section B '!$A$9:$AF$52,32,FALSE),"")</f>
        <v/>
      </c>
      <c r="D106" s="578" t="str">
        <f t="shared" ref="D106" si="330">R106</f>
        <v/>
      </c>
      <c r="E106" s="578" t="str">
        <f t="shared" ref="E106" si="331">S106</f>
        <v/>
      </c>
      <c r="F106" s="421"/>
      <c r="G106" s="576" t="str">
        <f ca="1">IF(OR(INDIRECT("'update Helper'!E"&amp;U106)="",F106&lt;&gt;0,F107&lt;&gt;0),IF(IFERROR((F106/F107),"")="","",(F106/F107)),INDIRECT("'update Helper'!E"&amp;U106)/100)</f>
        <v/>
      </c>
      <c r="H106" s="580"/>
      <c r="I106" s="582"/>
      <c r="J106" s="572"/>
      <c r="K106" s="570" t="str">
        <f t="shared" ref="K106" si="332">W106</f>
        <v/>
      </c>
      <c r="L106" s="570" t="str">
        <f t="shared" ref="L106" si="333">V106</f>
        <v/>
      </c>
      <c r="M106" s="572"/>
      <c r="N106" s="572"/>
      <c r="P106" s="201">
        <f t="shared" ref="P106" si="334">IF(AND(EXACT(C106,C104),C104&lt;&gt;0),P104+1,0)</f>
        <v>48</v>
      </c>
      <c r="Q106" s="201" t="str">
        <f t="shared" ref="Q106" si="335">IF(C106&lt;&gt;"",C106&amp;"-"&amp;P106,"")</f>
        <v/>
      </c>
      <c r="R106" s="201" t="str">
        <f t="array" ref="R106">IFERROR(IF(INDEX('Disaggregation Records'!$E$3:$E$66,MATCH(RIGHT(Q106,255),RIGHT('Disaggregation Records'!$D$3:$D$66,255),0))="","",INDEX('Disaggregation Records'!$E$3:$E$66,MATCH(RIGHT(Q106,255),RIGHT('Disaggregation Records'!$D$3:$D$66,255),0))),"")</f>
        <v/>
      </c>
      <c r="S106" s="201" t="str">
        <f t="array" ref="S106">IFERROR(IF(INDEX('Disaggregation Records'!$F$3:$F$66,MATCH(RIGHT(Q106,255),RIGHT('Disaggregation Records'!$D$3:$D$66,255),0))="","",INDEX('Disaggregation Records'!$F$3:$F$66,MATCH(RIGHT(Q106,255),RIGHT('Disaggregation Records'!$D$3:$D$66,255),0))),"")</f>
        <v/>
      </c>
      <c r="T106" s="201" t="str">
        <f t="array" ref="T106">IFERROR(IF(INDEX('Disaggregation Records'!$H$3:$H$66,MATCH(RIGHT(Q106,255),RIGHT('Disaggregation Records'!$D$3:$D$66,255),0))="","",INDEX('Disaggregation Records'!$H$3:$H$66,MATCH(RIGHT(Q106,255),RIGHT('Disaggregation Records'!$D$3:$D$66,255),0))),"")</f>
        <v/>
      </c>
      <c r="U106" s="201">
        <f t="shared" ref="U106" si="336">U104+1</f>
        <v>1231</v>
      </c>
      <c r="V106" s="201" t="str">
        <f t="array" ref="V106">IFERROR(IF(INDEX('Disaggregation Records'!$I$3:$I$66,MATCH(RIGHT(Q106,255),RIGHT('Disaggregation Records'!$D$3:$D$66,255),0))="","",INDEX('Disaggregation Records'!$I$3:$I$66,MATCH(RIGHT(Q106,255),RIGHT('Disaggregation Records'!$D$3:$D$66,255),0))),"")</f>
        <v/>
      </c>
      <c r="W106" s="201" t="str">
        <f>IFERROR(INDEX('Reference Records'!O$3:O$9,MATCH(LEFT(C106,255),'Reference Records'!J$3:J$9,0)),"")</f>
        <v/>
      </c>
    </row>
    <row r="107" spans="1:23" s="201" customFormat="1" ht="40.25" customHeight="1" x14ac:dyDescent="0.35">
      <c r="A107" s="569"/>
      <c r="B107" s="590">
        <v>3.7556390977443699</v>
      </c>
      <c r="C107" s="571"/>
      <c r="D107" s="579"/>
      <c r="E107" s="579"/>
      <c r="F107" s="215"/>
      <c r="G107" s="577"/>
      <c r="H107" s="581"/>
      <c r="I107" s="583"/>
      <c r="J107" s="573"/>
      <c r="K107" s="571"/>
      <c r="L107" s="571"/>
      <c r="M107" s="573"/>
      <c r="N107" s="573"/>
      <c r="P107" s="202"/>
      <c r="Q107" s="202"/>
      <c r="R107" s="202"/>
      <c r="S107" s="202"/>
      <c r="T107" s="202"/>
      <c r="U107" s="202"/>
      <c r="V107" s="202"/>
      <c r="W107" s="202"/>
    </row>
    <row r="108" spans="1:23" s="201" customFormat="1" ht="40.25" customHeight="1" x14ac:dyDescent="0.35">
      <c r="A108" s="569" t="str">
        <f t="shared" ca="1" si="231"/>
        <v>a1G3p000005YSTHEA4</v>
      </c>
      <c r="B108" s="589">
        <v>5</v>
      </c>
      <c r="C108" s="570" t="str">
        <f>IFERROR(VLOOKUP(B108,'Impact Indicators - Section B '!$A$9:$AF$52,32,FALSE),"")</f>
        <v/>
      </c>
      <c r="D108" s="578" t="str">
        <f t="shared" ref="D108" si="337">R108</f>
        <v/>
      </c>
      <c r="E108" s="578" t="str">
        <f t="shared" ref="E108" si="338">S108</f>
        <v/>
      </c>
      <c r="F108" s="421"/>
      <c r="G108" s="576" t="str">
        <f ca="1">IF(OR(INDIRECT("'update Helper'!E"&amp;U108)="",F108&lt;&gt;0,F109&lt;&gt;0),IF(IFERROR((F108/F109),"")="","",(F108/F109)),INDIRECT("'update Helper'!E"&amp;U108)/100)</f>
        <v/>
      </c>
      <c r="H108" s="580"/>
      <c r="I108" s="582"/>
      <c r="J108" s="572"/>
      <c r="K108" s="570" t="str">
        <f t="shared" ref="K108" si="339">W108</f>
        <v/>
      </c>
      <c r="L108" s="570" t="str">
        <f t="shared" ref="L108" si="340">V108</f>
        <v/>
      </c>
      <c r="M108" s="572"/>
      <c r="N108" s="572"/>
      <c r="P108" s="201">
        <f t="shared" ref="P108" si="341">IF(AND(EXACT(C108,C106),C106&lt;&gt;0),P106+1,0)</f>
        <v>49</v>
      </c>
      <c r="Q108" s="201" t="str">
        <f t="shared" ref="Q108" si="342">IF(C108&lt;&gt;"",C108&amp;"-"&amp;P108,"")</f>
        <v/>
      </c>
      <c r="R108" s="201" t="str">
        <f t="array" ref="R108">IFERROR(IF(INDEX('Disaggregation Records'!$E$3:$E$66,MATCH(RIGHT(Q108,255),RIGHT('Disaggregation Records'!$D$3:$D$66,255),0))="","",INDEX('Disaggregation Records'!$E$3:$E$66,MATCH(RIGHT(Q108,255),RIGHT('Disaggregation Records'!$D$3:$D$66,255),0))),"")</f>
        <v/>
      </c>
      <c r="S108" s="201" t="str">
        <f t="array" ref="S108">IFERROR(IF(INDEX('Disaggregation Records'!$F$3:$F$66,MATCH(RIGHT(Q108,255),RIGHT('Disaggregation Records'!$D$3:$D$66,255),0))="","",INDEX('Disaggregation Records'!$F$3:$F$66,MATCH(RIGHT(Q108,255),RIGHT('Disaggregation Records'!$D$3:$D$66,255),0))),"")</f>
        <v/>
      </c>
      <c r="T108" s="201" t="str">
        <f t="array" ref="T108">IFERROR(IF(INDEX('Disaggregation Records'!$H$3:$H$66,MATCH(RIGHT(Q108,255),RIGHT('Disaggregation Records'!$D$3:$D$66,255),0))="","",INDEX('Disaggregation Records'!$H$3:$H$66,MATCH(RIGHT(Q108,255),RIGHT('Disaggregation Records'!$D$3:$D$66,255),0))),"")</f>
        <v/>
      </c>
      <c r="U108" s="201">
        <f t="shared" ref="U108" si="343">U106+1</f>
        <v>1232</v>
      </c>
      <c r="V108" s="201" t="str">
        <f t="array" ref="V108">IFERROR(IF(INDEX('Disaggregation Records'!$I$3:$I$66,MATCH(RIGHT(Q108,255),RIGHT('Disaggregation Records'!$D$3:$D$66,255),0))="","",INDEX('Disaggregation Records'!$I$3:$I$66,MATCH(RIGHT(Q108,255),RIGHT('Disaggregation Records'!$D$3:$D$66,255),0))),"")</f>
        <v/>
      </c>
      <c r="W108" s="201" t="str">
        <f>IFERROR(INDEX('Reference Records'!O$3:O$9,MATCH(LEFT(C108,255),'Reference Records'!J$3:J$9,0)),"")</f>
        <v/>
      </c>
    </row>
    <row r="109" spans="1:23" s="201" customFormat="1" ht="40.25" customHeight="1" x14ac:dyDescent="0.35">
      <c r="A109" s="569"/>
      <c r="B109" s="590">
        <v>3.7556390977443699</v>
      </c>
      <c r="C109" s="571"/>
      <c r="D109" s="579"/>
      <c r="E109" s="579"/>
      <c r="F109" s="215"/>
      <c r="G109" s="577"/>
      <c r="H109" s="581"/>
      <c r="I109" s="583"/>
      <c r="J109" s="573"/>
      <c r="K109" s="571"/>
      <c r="L109" s="571"/>
      <c r="M109" s="573"/>
      <c r="N109" s="573"/>
      <c r="P109" s="202"/>
      <c r="Q109" s="202"/>
      <c r="R109" s="202"/>
      <c r="S109" s="202"/>
      <c r="T109" s="202"/>
      <c r="U109" s="202"/>
      <c r="V109" s="202"/>
      <c r="W109" s="202"/>
    </row>
    <row r="110" spans="1:23" s="201" customFormat="1" ht="40.25" customHeight="1" x14ac:dyDescent="0.35">
      <c r="A110" s="569" t="str">
        <f t="shared" ca="1" si="231"/>
        <v>a1G3p000005YSTIEA4</v>
      </c>
      <c r="B110" s="589">
        <v>6</v>
      </c>
      <c r="C110" s="570" t="str">
        <f>IFERROR(VLOOKUP(B110,'Impact Indicators - Section B '!$A$9:$AF$52,32,FALSE),"")</f>
        <v/>
      </c>
      <c r="D110" s="578" t="str">
        <f t="shared" ref="D110" si="344">R110</f>
        <v/>
      </c>
      <c r="E110" s="578" t="str">
        <f t="shared" ref="E110" si="345">S110</f>
        <v/>
      </c>
      <c r="F110" s="421"/>
      <c r="G110" s="576" t="str">
        <f ca="1">IF(OR(INDIRECT("'update Helper'!E"&amp;U110)="",F110&lt;&gt;0,F111&lt;&gt;0),IF(IFERROR((F110/F111),"")="","",(F110/F111)),INDIRECT("'update Helper'!E"&amp;U110)/100)</f>
        <v/>
      </c>
      <c r="H110" s="580"/>
      <c r="I110" s="582"/>
      <c r="J110" s="572"/>
      <c r="K110" s="570" t="str">
        <f t="shared" ref="K110" si="346">W110</f>
        <v/>
      </c>
      <c r="L110" s="570" t="str">
        <f t="shared" ref="L110" si="347">V110</f>
        <v/>
      </c>
      <c r="M110" s="572"/>
      <c r="N110" s="572"/>
      <c r="P110" s="201">
        <f t="shared" ref="P110" si="348">IF(AND(EXACT(C110,C108),C108&lt;&gt;0),P108+1,0)</f>
        <v>50</v>
      </c>
      <c r="Q110" s="201" t="str">
        <f t="shared" ref="Q110" si="349">IF(C110&lt;&gt;"",C110&amp;"-"&amp;P110,"")</f>
        <v/>
      </c>
      <c r="R110" s="201" t="str">
        <f t="array" ref="R110">IFERROR(IF(INDEX('Disaggregation Records'!$E$3:$E$66,MATCH(RIGHT(Q110,255),RIGHT('Disaggregation Records'!$D$3:$D$66,255),0))="","",INDEX('Disaggregation Records'!$E$3:$E$66,MATCH(RIGHT(Q110,255),RIGHT('Disaggregation Records'!$D$3:$D$66,255),0))),"")</f>
        <v/>
      </c>
      <c r="S110" s="201" t="str">
        <f t="array" ref="S110">IFERROR(IF(INDEX('Disaggregation Records'!$F$3:$F$66,MATCH(RIGHT(Q110,255),RIGHT('Disaggregation Records'!$D$3:$D$66,255),0))="","",INDEX('Disaggregation Records'!$F$3:$F$66,MATCH(RIGHT(Q110,255),RIGHT('Disaggregation Records'!$D$3:$D$66,255),0))),"")</f>
        <v/>
      </c>
      <c r="T110" s="201" t="str">
        <f t="array" ref="T110">IFERROR(IF(INDEX('Disaggregation Records'!$H$3:$H$66,MATCH(RIGHT(Q110,255),RIGHT('Disaggregation Records'!$D$3:$D$66,255),0))="","",INDEX('Disaggregation Records'!$H$3:$H$66,MATCH(RIGHT(Q110,255),RIGHT('Disaggregation Records'!$D$3:$D$66,255),0))),"")</f>
        <v/>
      </c>
      <c r="U110" s="201">
        <f t="shared" ref="U110" si="350">U108+1</f>
        <v>1233</v>
      </c>
      <c r="V110" s="201" t="str">
        <f t="array" ref="V110">IFERROR(IF(INDEX('Disaggregation Records'!$I$3:$I$66,MATCH(RIGHT(Q110,255),RIGHT('Disaggregation Records'!$D$3:$D$66,255),0))="","",INDEX('Disaggregation Records'!$I$3:$I$66,MATCH(RIGHT(Q110,255),RIGHT('Disaggregation Records'!$D$3:$D$66,255),0))),"")</f>
        <v/>
      </c>
      <c r="W110" s="201" t="str">
        <f>IFERROR(INDEX('Reference Records'!O$3:O$9,MATCH(LEFT(C110,255),'Reference Records'!J$3:J$9,0)),"")</f>
        <v/>
      </c>
    </row>
    <row r="111" spans="1:23" s="202" customFormat="1" ht="40.25" customHeight="1" x14ac:dyDescent="0.35">
      <c r="A111" s="569"/>
      <c r="B111" s="590">
        <v>4.5075187969924899</v>
      </c>
      <c r="C111" s="571"/>
      <c r="D111" s="579"/>
      <c r="E111" s="579"/>
      <c r="F111" s="215"/>
      <c r="G111" s="577"/>
      <c r="H111" s="581"/>
      <c r="I111" s="583"/>
      <c r="J111" s="573"/>
      <c r="K111" s="571"/>
      <c r="L111" s="571"/>
      <c r="M111" s="573"/>
      <c r="N111" s="573"/>
    </row>
    <row r="112" spans="1:23" s="201" customFormat="1" ht="40.25" customHeight="1" x14ac:dyDescent="0.35">
      <c r="A112" s="569" t="str">
        <f t="shared" ca="1" si="231"/>
        <v>a1G3p000005YSTJEA4</v>
      </c>
      <c r="B112" s="589">
        <v>6</v>
      </c>
      <c r="C112" s="570" t="str">
        <f>IFERROR(VLOOKUP(B112,'Impact Indicators - Section B '!$A$9:$AF$52,32,FALSE),"")</f>
        <v/>
      </c>
      <c r="D112" s="578" t="str">
        <f t="shared" ref="D112" si="351">R112</f>
        <v/>
      </c>
      <c r="E112" s="578" t="str">
        <f t="shared" ref="E112" si="352">S112</f>
        <v/>
      </c>
      <c r="F112" s="421"/>
      <c r="G112" s="576" t="str">
        <f ca="1">IF(OR(INDIRECT("'update Helper'!E"&amp;U112)="",F112&lt;&gt;0,F113&lt;&gt;0),IF(IFERROR((F112/F113),"")="","",(F112/F113)),INDIRECT("'update Helper'!E"&amp;U112)/100)</f>
        <v/>
      </c>
      <c r="H112" s="580"/>
      <c r="I112" s="582"/>
      <c r="J112" s="572"/>
      <c r="K112" s="570" t="str">
        <f t="shared" ref="K112" si="353">W112</f>
        <v/>
      </c>
      <c r="L112" s="570" t="str">
        <f t="shared" ref="L112" si="354">V112</f>
        <v/>
      </c>
      <c r="M112" s="572"/>
      <c r="N112" s="572"/>
      <c r="P112" s="201">
        <f t="shared" ref="P112" si="355">IF(AND(EXACT(C112,C110),C110&lt;&gt;0),P110+1,0)</f>
        <v>51</v>
      </c>
      <c r="Q112" s="201" t="str">
        <f t="shared" ref="Q112" si="356">IF(C112&lt;&gt;"",C112&amp;"-"&amp;P112,"")</f>
        <v/>
      </c>
      <c r="R112" s="201" t="str">
        <f t="array" ref="R112">IFERROR(IF(INDEX('Disaggregation Records'!$E$3:$E$66,MATCH(RIGHT(Q112,255),RIGHT('Disaggregation Records'!$D$3:$D$66,255),0))="","",INDEX('Disaggregation Records'!$E$3:$E$66,MATCH(RIGHT(Q112,255),RIGHT('Disaggregation Records'!$D$3:$D$66,255),0))),"")</f>
        <v/>
      </c>
      <c r="S112" s="201" t="str">
        <f t="array" ref="S112">IFERROR(IF(INDEX('Disaggregation Records'!$F$3:$F$66,MATCH(RIGHT(Q112,255),RIGHT('Disaggregation Records'!$D$3:$D$66,255),0))="","",INDEX('Disaggregation Records'!$F$3:$F$66,MATCH(RIGHT(Q112,255),RIGHT('Disaggregation Records'!$D$3:$D$66,255),0))),"")</f>
        <v/>
      </c>
      <c r="T112" s="201" t="str">
        <f t="array" ref="T112">IFERROR(IF(INDEX('Disaggregation Records'!$H$3:$H$66,MATCH(RIGHT(Q112,255),RIGHT('Disaggregation Records'!$D$3:$D$66,255),0))="","",INDEX('Disaggregation Records'!$H$3:$H$66,MATCH(RIGHT(Q112,255),RIGHT('Disaggregation Records'!$D$3:$D$66,255),0))),"")</f>
        <v/>
      </c>
      <c r="U112" s="201">
        <f t="shared" ref="U112" si="357">U110+1</f>
        <v>1234</v>
      </c>
      <c r="V112" s="201" t="str">
        <f t="array" ref="V112">IFERROR(IF(INDEX('Disaggregation Records'!$I$3:$I$66,MATCH(RIGHT(Q112,255),RIGHT('Disaggregation Records'!$D$3:$D$66,255),0))="","",INDEX('Disaggregation Records'!$I$3:$I$66,MATCH(RIGHT(Q112,255),RIGHT('Disaggregation Records'!$D$3:$D$66,255),0))),"")</f>
        <v/>
      </c>
      <c r="W112" s="201" t="str">
        <f>IFERROR(INDEX('Reference Records'!O$3:O$9,MATCH(LEFT(C112,255),'Reference Records'!J$3:J$9,0)),"")</f>
        <v/>
      </c>
    </row>
    <row r="113" spans="1:23" s="202" customFormat="1" ht="40.25" customHeight="1" x14ac:dyDescent="0.35">
      <c r="A113" s="569"/>
      <c r="B113" s="590">
        <v>4.5075187969924899</v>
      </c>
      <c r="C113" s="571"/>
      <c r="D113" s="579"/>
      <c r="E113" s="579"/>
      <c r="F113" s="215"/>
      <c r="G113" s="577"/>
      <c r="H113" s="581"/>
      <c r="I113" s="583"/>
      <c r="J113" s="573"/>
      <c r="K113" s="571"/>
      <c r="L113" s="571"/>
      <c r="M113" s="573"/>
      <c r="N113" s="573"/>
    </row>
    <row r="114" spans="1:23" s="201" customFormat="1" ht="40.25" customHeight="1" x14ac:dyDescent="0.35">
      <c r="A114" s="569" t="str">
        <f t="shared" ca="1" si="231"/>
        <v>a1G3p000005YSTKEA4</v>
      </c>
      <c r="B114" s="589">
        <v>6</v>
      </c>
      <c r="C114" s="570" t="str">
        <f>IFERROR(VLOOKUP(B114,'Impact Indicators - Section B '!$A$9:$AF$52,32,FALSE),"")</f>
        <v/>
      </c>
      <c r="D114" s="578" t="str">
        <f t="shared" ref="D114" si="358">R114</f>
        <v/>
      </c>
      <c r="E114" s="578" t="str">
        <f t="shared" ref="E114" si="359">S114</f>
        <v/>
      </c>
      <c r="F114" s="421"/>
      <c r="G114" s="576" t="str">
        <f ca="1">IF(OR(INDIRECT("'update Helper'!E"&amp;U114)="",F114&lt;&gt;0,F115&lt;&gt;0),IF(IFERROR((F114/F115),"")="","",(F114/F115)),INDIRECT("'update Helper'!E"&amp;U114)/100)</f>
        <v/>
      </c>
      <c r="H114" s="580"/>
      <c r="I114" s="582"/>
      <c r="J114" s="572"/>
      <c r="K114" s="570" t="str">
        <f t="shared" ref="K114" si="360">W114</f>
        <v/>
      </c>
      <c r="L114" s="570" t="str">
        <f t="shared" ref="L114" si="361">V114</f>
        <v/>
      </c>
      <c r="M114" s="572"/>
      <c r="N114" s="572"/>
      <c r="P114" s="201">
        <f t="shared" ref="P114" si="362">IF(AND(EXACT(C114,C112),C112&lt;&gt;0),P112+1,0)</f>
        <v>52</v>
      </c>
      <c r="Q114" s="201" t="str">
        <f t="shared" ref="Q114" si="363">IF(C114&lt;&gt;"",C114&amp;"-"&amp;P114,"")</f>
        <v/>
      </c>
      <c r="R114" s="201" t="str">
        <f t="array" ref="R114">IFERROR(IF(INDEX('Disaggregation Records'!$E$3:$E$66,MATCH(RIGHT(Q114,255),RIGHT('Disaggregation Records'!$D$3:$D$66,255),0))="","",INDEX('Disaggregation Records'!$E$3:$E$66,MATCH(RIGHT(Q114,255),RIGHT('Disaggregation Records'!$D$3:$D$66,255),0))),"")</f>
        <v/>
      </c>
      <c r="S114" s="201" t="str">
        <f t="array" ref="S114">IFERROR(IF(INDEX('Disaggregation Records'!$F$3:$F$66,MATCH(RIGHT(Q114,255),RIGHT('Disaggregation Records'!$D$3:$D$66,255),0))="","",INDEX('Disaggregation Records'!$F$3:$F$66,MATCH(RIGHT(Q114,255),RIGHT('Disaggregation Records'!$D$3:$D$66,255),0))),"")</f>
        <v/>
      </c>
      <c r="T114" s="201" t="str">
        <f t="array" ref="T114">IFERROR(IF(INDEX('Disaggregation Records'!$H$3:$H$66,MATCH(RIGHT(Q114,255),RIGHT('Disaggregation Records'!$D$3:$D$66,255),0))="","",INDEX('Disaggregation Records'!$H$3:$H$66,MATCH(RIGHT(Q114,255),RIGHT('Disaggregation Records'!$D$3:$D$66,255),0))),"")</f>
        <v/>
      </c>
      <c r="U114" s="201">
        <f t="shared" ref="U114" si="364">U112+1</f>
        <v>1235</v>
      </c>
      <c r="V114" s="201" t="str">
        <f t="array" ref="V114">IFERROR(IF(INDEX('Disaggregation Records'!$I$3:$I$66,MATCH(RIGHT(Q114,255),RIGHT('Disaggregation Records'!$D$3:$D$66,255),0))="","",INDEX('Disaggregation Records'!$I$3:$I$66,MATCH(RIGHT(Q114,255),RIGHT('Disaggregation Records'!$D$3:$D$66,255),0))),"")</f>
        <v/>
      </c>
      <c r="W114" s="201" t="str">
        <f>IFERROR(INDEX('Reference Records'!O$3:O$9,MATCH(LEFT(C114,255),'Reference Records'!J$3:J$9,0)),"")</f>
        <v/>
      </c>
    </row>
    <row r="115" spans="1:23" s="201" customFormat="1" ht="40.25" customHeight="1" x14ac:dyDescent="0.35">
      <c r="A115" s="569"/>
      <c r="B115" s="590">
        <v>4.5075187969924899</v>
      </c>
      <c r="C115" s="571"/>
      <c r="D115" s="579"/>
      <c r="E115" s="579"/>
      <c r="F115" s="215"/>
      <c r="G115" s="577"/>
      <c r="H115" s="581"/>
      <c r="I115" s="583"/>
      <c r="J115" s="573"/>
      <c r="K115" s="571"/>
      <c r="L115" s="571"/>
      <c r="M115" s="573"/>
      <c r="N115" s="573"/>
      <c r="P115" s="202"/>
      <c r="Q115" s="202"/>
      <c r="R115" s="202"/>
      <c r="S115" s="202"/>
      <c r="T115" s="202"/>
      <c r="U115" s="202"/>
      <c r="V115" s="202"/>
      <c r="W115" s="202"/>
    </row>
    <row r="116" spans="1:23" s="201" customFormat="1" ht="40.25" customHeight="1" x14ac:dyDescent="0.35">
      <c r="A116" s="569" t="str">
        <f t="shared" ca="1" si="231"/>
        <v>a1G3p000005YSTLEA4</v>
      </c>
      <c r="B116" s="589">
        <v>6</v>
      </c>
      <c r="C116" s="570" t="str">
        <f>IFERROR(VLOOKUP(B116,'Impact Indicators - Section B '!$A$9:$AF$52,32,FALSE),"")</f>
        <v/>
      </c>
      <c r="D116" s="578" t="str">
        <f t="shared" ref="D116" si="365">R116</f>
        <v/>
      </c>
      <c r="E116" s="578" t="str">
        <f t="shared" ref="E116" si="366">S116</f>
        <v/>
      </c>
      <c r="F116" s="421"/>
      <c r="G116" s="576" t="str">
        <f ca="1">IF(OR(INDIRECT("'update Helper'!E"&amp;U116)="",F116&lt;&gt;0,F117&lt;&gt;0),IF(IFERROR((F116/F117),"")="","",(F116/F117)),INDIRECT("'update Helper'!E"&amp;U116)/100)</f>
        <v/>
      </c>
      <c r="H116" s="580"/>
      <c r="I116" s="582"/>
      <c r="J116" s="572"/>
      <c r="K116" s="570" t="str">
        <f t="shared" ref="K116" si="367">W116</f>
        <v/>
      </c>
      <c r="L116" s="570" t="str">
        <f t="shared" ref="L116" si="368">V116</f>
        <v/>
      </c>
      <c r="M116" s="572"/>
      <c r="N116" s="572"/>
      <c r="P116" s="201">
        <f t="shared" ref="P116" si="369">IF(AND(EXACT(C116,C114),C114&lt;&gt;0),P114+1,0)</f>
        <v>53</v>
      </c>
      <c r="Q116" s="201" t="str">
        <f t="shared" ref="Q116" si="370">IF(C116&lt;&gt;"",C116&amp;"-"&amp;P116,"")</f>
        <v/>
      </c>
      <c r="R116" s="201" t="str">
        <f t="array" ref="R116">IFERROR(IF(INDEX('Disaggregation Records'!$E$3:$E$66,MATCH(RIGHT(Q116,255),RIGHT('Disaggregation Records'!$D$3:$D$66,255),0))="","",INDEX('Disaggregation Records'!$E$3:$E$66,MATCH(RIGHT(Q116,255),RIGHT('Disaggregation Records'!$D$3:$D$66,255),0))),"")</f>
        <v/>
      </c>
      <c r="S116" s="201" t="str">
        <f t="array" ref="S116">IFERROR(IF(INDEX('Disaggregation Records'!$F$3:$F$66,MATCH(RIGHT(Q116,255),RIGHT('Disaggregation Records'!$D$3:$D$66,255),0))="","",INDEX('Disaggregation Records'!$F$3:$F$66,MATCH(RIGHT(Q116,255),RIGHT('Disaggregation Records'!$D$3:$D$66,255),0))),"")</f>
        <v/>
      </c>
      <c r="T116" s="201" t="str">
        <f t="array" ref="T116">IFERROR(IF(INDEX('Disaggregation Records'!$H$3:$H$66,MATCH(RIGHT(Q116,255),RIGHT('Disaggregation Records'!$D$3:$D$66,255),0))="","",INDEX('Disaggregation Records'!$H$3:$H$66,MATCH(RIGHT(Q116,255),RIGHT('Disaggregation Records'!$D$3:$D$66,255),0))),"")</f>
        <v/>
      </c>
      <c r="U116" s="201">
        <f t="shared" ref="U116" si="371">U114+1</f>
        <v>1236</v>
      </c>
      <c r="V116" s="201" t="str">
        <f t="array" ref="V116">IFERROR(IF(INDEX('Disaggregation Records'!$I$3:$I$66,MATCH(RIGHT(Q116,255),RIGHT('Disaggregation Records'!$D$3:$D$66,255),0))="","",INDEX('Disaggregation Records'!$I$3:$I$66,MATCH(RIGHT(Q116,255),RIGHT('Disaggregation Records'!$D$3:$D$66,255),0))),"")</f>
        <v/>
      </c>
      <c r="W116" s="201" t="str">
        <f>IFERROR(INDEX('Reference Records'!O$3:O$9,MATCH(LEFT(C116,255),'Reference Records'!J$3:J$9,0)),"")</f>
        <v/>
      </c>
    </row>
    <row r="117" spans="1:23" s="202" customFormat="1" ht="40.25" customHeight="1" x14ac:dyDescent="0.35">
      <c r="A117" s="569"/>
      <c r="B117" s="590">
        <v>4.5075187969924899</v>
      </c>
      <c r="C117" s="571"/>
      <c r="D117" s="579"/>
      <c r="E117" s="579"/>
      <c r="F117" s="215"/>
      <c r="G117" s="577"/>
      <c r="H117" s="581"/>
      <c r="I117" s="583"/>
      <c r="J117" s="573"/>
      <c r="K117" s="571"/>
      <c r="L117" s="571"/>
      <c r="M117" s="573"/>
      <c r="N117" s="573"/>
    </row>
    <row r="118" spans="1:23" s="201" customFormat="1" ht="40.25" customHeight="1" x14ac:dyDescent="0.35">
      <c r="A118" s="569" t="str">
        <f t="shared" ca="1" si="231"/>
        <v>a1G3p000005YSTMEA4</v>
      </c>
      <c r="B118" s="589">
        <v>6</v>
      </c>
      <c r="C118" s="570" t="str">
        <f>IFERROR(VLOOKUP(B118,'Impact Indicators - Section B '!$A$9:$AF$52,32,FALSE),"")</f>
        <v/>
      </c>
      <c r="D118" s="578" t="str">
        <f t="shared" ref="D118" si="372">R118</f>
        <v/>
      </c>
      <c r="E118" s="578" t="str">
        <f t="shared" ref="E118" si="373">S118</f>
        <v/>
      </c>
      <c r="F118" s="421"/>
      <c r="G118" s="576" t="str">
        <f ca="1">IF(OR(INDIRECT("'update Helper'!E"&amp;U118)="",F118&lt;&gt;0,F119&lt;&gt;0),IF(IFERROR((F118/F119),"")="","",(F118/F119)),INDIRECT("'update Helper'!E"&amp;U118)/100)</f>
        <v/>
      </c>
      <c r="H118" s="580"/>
      <c r="I118" s="582"/>
      <c r="J118" s="572"/>
      <c r="K118" s="570" t="str">
        <f t="shared" ref="K118" si="374">W118</f>
        <v/>
      </c>
      <c r="L118" s="570" t="str">
        <f t="shared" ref="L118" si="375">V118</f>
        <v/>
      </c>
      <c r="M118" s="572"/>
      <c r="N118" s="572"/>
      <c r="P118" s="201">
        <f t="shared" ref="P118" si="376">IF(AND(EXACT(C118,C116),C116&lt;&gt;0),P116+1,0)</f>
        <v>54</v>
      </c>
      <c r="Q118" s="201" t="str">
        <f t="shared" ref="Q118" si="377">IF(C118&lt;&gt;"",C118&amp;"-"&amp;P118,"")</f>
        <v/>
      </c>
      <c r="R118" s="201" t="str">
        <f t="array" ref="R118">IFERROR(IF(INDEX('Disaggregation Records'!$E$3:$E$66,MATCH(RIGHT(Q118,255),RIGHT('Disaggregation Records'!$D$3:$D$66,255),0))="","",INDEX('Disaggregation Records'!$E$3:$E$66,MATCH(RIGHT(Q118,255),RIGHT('Disaggregation Records'!$D$3:$D$66,255),0))),"")</f>
        <v/>
      </c>
      <c r="S118" s="201" t="str">
        <f t="array" ref="S118">IFERROR(IF(INDEX('Disaggregation Records'!$F$3:$F$66,MATCH(RIGHT(Q118,255),RIGHT('Disaggregation Records'!$D$3:$D$66,255),0))="","",INDEX('Disaggregation Records'!$F$3:$F$66,MATCH(RIGHT(Q118,255),RIGHT('Disaggregation Records'!$D$3:$D$66,255),0))),"")</f>
        <v/>
      </c>
      <c r="T118" s="201" t="str">
        <f t="array" ref="T118">IFERROR(IF(INDEX('Disaggregation Records'!$H$3:$H$66,MATCH(RIGHT(Q118,255),RIGHT('Disaggregation Records'!$D$3:$D$66,255),0))="","",INDEX('Disaggregation Records'!$H$3:$H$66,MATCH(RIGHT(Q118,255),RIGHT('Disaggregation Records'!$D$3:$D$66,255),0))),"")</f>
        <v/>
      </c>
      <c r="U118" s="201">
        <f t="shared" ref="U118" si="378">U116+1</f>
        <v>1237</v>
      </c>
      <c r="V118" s="201" t="str">
        <f t="array" ref="V118">IFERROR(IF(INDEX('Disaggregation Records'!$I$3:$I$66,MATCH(RIGHT(Q118,255),RIGHT('Disaggregation Records'!$D$3:$D$66,255),0))="","",INDEX('Disaggregation Records'!$I$3:$I$66,MATCH(RIGHT(Q118,255),RIGHT('Disaggregation Records'!$D$3:$D$66,255),0))),"")</f>
        <v/>
      </c>
      <c r="W118" s="201" t="str">
        <f>IFERROR(INDEX('Reference Records'!O$3:O$9,MATCH(LEFT(C118,255),'Reference Records'!J$3:J$9,0)),"")</f>
        <v/>
      </c>
    </row>
    <row r="119" spans="1:23" s="202" customFormat="1" ht="40.25" customHeight="1" x14ac:dyDescent="0.35">
      <c r="A119" s="569"/>
      <c r="B119" s="590">
        <v>4.5075187969924899</v>
      </c>
      <c r="C119" s="571"/>
      <c r="D119" s="579"/>
      <c r="E119" s="579"/>
      <c r="F119" s="215"/>
      <c r="G119" s="577"/>
      <c r="H119" s="581"/>
      <c r="I119" s="583"/>
      <c r="J119" s="573"/>
      <c r="K119" s="571"/>
      <c r="L119" s="571"/>
      <c r="M119" s="573"/>
      <c r="N119" s="573"/>
    </row>
    <row r="120" spans="1:23" s="201" customFormat="1" ht="40.25" customHeight="1" x14ac:dyDescent="0.35">
      <c r="A120" s="569" t="str">
        <f t="shared" ca="1" si="231"/>
        <v>a1G3p000005YSTNEA4</v>
      </c>
      <c r="B120" s="589">
        <v>6</v>
      </c>
      <c r="C120" s="570" t="str">
        <f>IFERROR(VLOOKUP(B120,'Impact Indicators - Section B '!$A$9:$AF$52,32,FALSE),"")</f>
        <v/>
      </c>
      <c r="D120" s="578" t="str">
        <f t="shared" ref="D120" si="379">R120</f>
        <v/>
      </c>
      <c r="E120" s="578" t="str">
        <f t="shared" ref="E120" si="380">S120</f>
        <v/>
      </c>
      <c r="F120" s="421"/>
      <c r="G120" s="576" t="str">
        <f ca="1">IF(OR(INDIRECT("'update Helper'!E"&amp;U120)="",F120&lt;&gt;0,F121&lt;&gt;0),IF(IFERROR((F120/F121),"")="","",(F120/F121)),INDIRECT("'update Helper'!E"&amp;U120)/100)</f>
        <v/>
      </c>
      <c r="H120" s="580"/>
      <c r="I120" s="582"/>
      <c r="J120" s="572"/>
      <c r="K120" s="570" t="str">
        <f t="shared" ref="K120" si="381">W120</f>
        <v/>
      </c>
      <c r="L120" s="570" t="str">
        <f t="shared" ref="L120" si="382">V120</f>
        <v/>
      </c>
      <c r="M120" s="572"/>
      <c r="N120" s="572"/>
      <c r="P120" s="201">
        <f t="shared" ref="P120" si="383">IF(AND(EXACT(C120,C118),C118&lt;&gt;0),P118+1,0)</f>
        <v>55</v>
      </c>
      <c r="Q120" s="201" t="str">
        <f t="shared" ref="Q120" si="384">IF(C120&lt;&gt;"",C120&amp;"-"&amp;P120,"")</f>
        <v/>
      </c>
      <c r="R120" s="201" t="str">
        <f t="array" ref="R120">IFERROR(IF(INDEX('Disaggregation Records'!$E$3:$E$66,MATCH(RIGHT(Q120,255),RIGHT('Disaggregation Records'!$D$3:$D$66,255),0))="","",INDEX('Disaggregation Records'!$E$3:$E$66,MATCH(RIGHT(Q120,255),RIGHT('Disaggregation Records'!$D$3:$D$66,255),0))),"")</f>
        <v/>
      </c>
      <c r="S120" s="201" t="str">
        <f t="array" ref="S120">IFERROR(IF(INDEX('Disaggregation Records'!$F$3:$F$66,MATCH(RIGHT(Q120,255),RIGHT('Disaggregation Records'!$D$3:$D$66,255),0))="","",INDEX('Disaggregation Records'!$F$3:$F$66,MATCH(RIGHT(Q120,255),RIGHT('Disaggregation Records'!$D$3:$D$66,255),0))),"")</f>
        <v/>
      </c>
      <c r="T120" s="201" t="str">
        <f t="array" ref="T120">IFERROR(IF(INDEX('Disaggregation Records'!$H$3:$H$66,MATCH(RIGHT(Q120,255),RIGHT('Disaggregation Records'!$D$3:$D$66,255),0))="","",INDEX('Disaggregation Records'!$H$3:$H$66,MATCH(RIGHT(Q120,255),RIGHT('Disaggregation Records'!$D$3:$D$66,255),0))),"")</f>
        <v/>
      </c>
      <c r="U120" s="201">
        <f t="shared" ref="U120" si="385">U118+1</f>
        <v>1238</v>
      </c>
      <c r="V120" s="201" t="str">
        <f t="array" ref="V120">IFERROR(IF(INDEX('Disaggregation Records'!$I$3:$I$66,MATCH(RIGHT(Q120,255),RIGHT('Disaggregation Records'!$D$3:$D$66,255),0))="","",INDEX('Disaggregation Records'!$I$3:$I$66,MATCH(RIGHT(Q120,255),RIGHT('Disaggregation Records'!$D$3:$D$66,255),0))),"")</f>
        <v/>
      </c>
      <c r="W120" s="201" t="str">
        <f>IFERROR(INDEX('Reference Records'!O$3:O$9,MATCH(LEFT(C120,255),'Reference Records'!J$3:J$9,0)),"")</f>
        <v/>
      </c>
    </row>
    <row r="121" spans="1:23" s="201" customFormat="1" ht="40.25" customHeight="1" x14ac:dyDescent="0.35">
      <c r="A121" s="569"/>
      <c r="B121" s="590">
        <v>4.5075187969924899</v>
      </c>
      <c r="C121" s="571"/>
      <c r="D121" s="579"/>
      <c r="E121" s="579"/>
      <c r="F121" s="215"/>
      <c r="G121" s="577"/>
      <c r="H121" s="581"/>
      <c r="I121" s="583"/>
      <c r="J121" s="573"/>
      <c r="K121" s="571"/>
      <c r="L121" s="571"/>
      <c r="M121" s="573"/>
      <c r="N121" s="573"/>
      <c r="P121" s="202"/>
      <c r="Q121" s="202"/>
      <c r="R121" s="202"/>
      <c r="S121" s="202"/>
      <c r="T121" s="202"/>
      <c r="U121" s="202"/>
      <c r="V121" s="202"/>
      <c r="W121" s="202"/>
    </row>
    <row r="122" spans="1:23" s="201" customFormat="1" ht="40.25" customHeight="1" x14ac:dyDescent="0.35">
      <c r="A122" s="569" t="str">
        <f t="shared" ca="1" si="231"/>
        <v>a1G3p000005YSTOEA4</v>
      </c>
      <c r="B122" s="589">
        <v>6</v>
      </c>
      <c r="C122" s="570" t="str">
        <f>IFERROR(VLOOKUP(B122,'Impact Indicators - Section B '!$A$9:$AF$52,32,FALSE),"")</f>
        <v/>
      </c>
      <c r="D122" s="578" t="str">
        <f t="shared" ref="D122" si="386">R122</f>
        <v/>
      </c>
      <c r="E122" s="578" t="str">
        <f t="shared" ref="E122" si="387">S122</f>
        <v/>
      </c>
      <c r="F122" s="421"/>
      <c r="G122" s="576" t="str">
        <f ca="1">IF(OR(INDIRECT("'update Helper'!E"&amp;U122)="",F122&lt;&gt;0,F123&lt;&gt;0),IF(IFERROR((F122/F123),"")="","",(F122/F123)),INDIRECT("'update Helper'!E"&amp;U122)/100)</f>
        <v/>
      </c>
      <c r="H122" s="580"/>
      <c r="I122" s="582"/>
      <c r="J122" s="572"/>
      <c r="K122" s="570" t="str">
        <f t="shared" ref="K122" si="388">W122</f>
        <v/>
      </c>
      <c r="L122" s="570" t="str">
        <f t="shared" ref="L122" si="389">V122</f>
        <v/>
      </c>
      <c r="M122" s="572"/>
      <c r="N122" s="572"/>
      <c r="P122" s="201">
        <f t="shared" ref="P122" si="390">IF(AND(EXACT(C122,C120),C120&lt;&gt;0),P120+1,0)</f>
        <v>56</v>
      </c>
      <c r="Q122" s="201" t="str">
        <f t="shared" ref="Q122" si="391">IF(C122&lt;&gt;"",C122&amp;"-"&amp;P122,"")</f>
        <v/>
      </c>
      <c r="R122" s="201" t="str">
        <f t="array" ref="R122">IFERROR(IF(INDEX('Disaggregation Records'!$E$3:$E$66,MATCH(RIGHT(Q122,255),RIGHT('Disaggregation Records'!$D$3:$D$66,255),0))="","",INDEX('Disaggregation Records'!$E$3:$E$66,MATCH(RIGHT(Q122,255),RIGHT('Disaggregation Records'!$D$3:$D$66,255),0))),"")</f>
        <v/>
      </c>
      <c r="S122" s="201" t="str">
        <f t="array" ref="S122">IFERROR(IF(INDEX('Disaggregation Records'!$F$3:$F$66,MATCH(RIGHT(Q122,255),RIGHT('Disaggregation Records'!$D$3:$D$66,255),0))="","",INDEX('Disaggregation Records'!$F$3:$F$66,MATCH(RIGHT(Q122,255),RIGHT('Disaggregation Records'!$D$3:$D$66,255),0))),"")</f>
        <v/>
      </c>
      <c r="T122" s="201" t="str">
        <f t="array" ref="T122">IFERROR(IF(INDEX('Disaggregation Records'!$H$3:$H$66,MATCH(RIGHT(Q122,255),RIGHT('Disaggregation Records'!$D$3:$D$66,255),0))="","",INDEX('Disaggregation Records'!$H$3:$H$66,MATCH(RIGHT(Q122,255),RIGHT('Disaggregation Records'!$D$3:$D$66,255),0))),"")</f>
        <v/>
      </c>
      <c r="U122" s="201">
        <f t="shared" ref="U122" si="392">U120+1</f>
        <v>1239</v>
      </c>
      <c r="V122" s="201" t="str">
        <f t="array" ref="V122">IFERROR(IF(INDEX('Disaggregation Records'!$I$3:$I$66,MATCH(RIGHT(Q122,255),RIGHT('Disaggregation Records'!$D$3:$D$66,255),0))="","",INDEX('Disaggregation Records'!$I$3:$I$66,MATCH(RIGHT(Q122,255),RIGHT('Disaggregation Records'!$D$3:$D$66,255),0))),"")</f>
        <v/>
      </c>
      <c r="W122" s="201" t="str">
        <f>IFERROR(INDEX('Reference Records'!O$3:O$9,MATCH(LEFT(C122,255),'Reference Records'!J$3:J$9,0)),"")</f>
        <v/>
      </c>
    </row>
    <row r="123" spans="1:23" s="202" customFormat="1" ht="40.25" customHeight="1" x14ac:dyDescent="0.35">
      <c r="A123" s="569"/>
      <c r="B123" s="590">
        <v>4.5075187969924899</v>
      </c>
      <c r="C123" s="571"/>
      <c r="D123" s="579"/>
      <c r="E123" s="579"/>
      <c r="F123" s="215"/>
      <c r="G123" s="577"/>
      <c r="H123" s="581"/>
      <c r="I123" s="583"/>
      <c r="J123" s="573"/>
      <c r="K123" s="571"/>
      <c r="L123" s="571"/>
      <c r="M123" s="573"/>
      <c r="N123" s="573"/>
    </row>
    <row r="124" spans="1:23" s="201" customFormat="1" ht="40.25" customHeight="1" x14ac:dyDescent="0.35">
      <c r="A124" s="569" t="str">
        <f t="shared" ca="1" si="231"/>
        <v>a1G3p000005YSTPEA4</v>
      </c>
      <c r="B124" s="589">
        <v>6</v>
      </c>
      <c r="C124" s="570" t="str">
        <f>IFERROR(VLOOKUP(B124,'Impact Indicators - Section B '!$A$9:$AF$52,32,FALSE),"")</f>
        <v/>
      </c>
      <c r="D124" s="578" t="str">
        <f t="shared" ref="D124" si="393">R124</f>
        <v/>
      </c>
      <c r="E124" s="578" t="str">
        <f t="shared" ref="E124" si="394">S124</f>
        <v/>
      </c>
      <c r="F124" s="421"/>
      <c r="G124" s="576" t="str">
        <f ca="1">IF(OR(INDIRECT("'update Helper'!E"&amp;U124)="",F124&lt;&gt;0,F125&lt;&gt;0),IF(IFERROR((F124/F125),"")="","",(F124/F125)),INDIRECT("'update Helper'!E"&amp;U124)/100)</f>
        <v/>
      </c>
      <c r="H124" s="580"/>
      <c r="I124" s="582"/>
      <c r="J124" s="572"/>
      <c r="K124" s="570" t="str">
        <f t="shared" ref="K124" si="395">W124</f>
        <v/>
      </c>
      <c r="L124" s="570" t="str">
        <f t="shared" ref="L124" si="396">V124</f>
        <v/>
      </c>
      <c r="M124" s="572"/>
      <c r="N124" s="572"/>
      <c r="P124" s="201">
        <f t="shared" ref="P124" si="397">IF(AND(EXACT(C124,C122),C122&lt;&gt;0),P122+1,0)</f>
        <v>57</v>
      </c>
      <c r="Q124" s="201" t="str">
        <f t="shared" ref="Q124" si="398">IF(C124&lt;&gt;"",C124&amp;"-"&amp;P124,"")</f>
        <v/>
      </c>
      <c r="R124" s="201" t="str">
        <f t="array" ref="R124">IFERROR(IF(INDEX('Disaggregation Records'!$E$3:$E$66,MATCH(RIGHT(Q124,255),RIGHT('Disaggregation Records'!$D$3:$D$66,255),0))="","",INDEX('Disaggregation Records'!$E$3:$E$66,MATCH(RIGHT(Q124,255),RIGHT('Disaggregation Records'!$D$3:$D$66,255),0))),"")</f>
        <v/>
      </c>
      <c r="S124" s="201" t="str">
        <f t="array" ref="S124">IFERROR(IF(INDEX('Disaggregation Records'!$F$3:$F$66,MATCH(RIGHT(Q124,255),RIGHT('Disaggregation Records'!$D$3:$D$66,255),0))="","",INDEX('Disaggregation Records'!$F$3:$F$66,MATCH(RIGHT(Q124,255),RIGHT('Disaggregation Records'!$D$3:$D$66,255),0))),"")</f>
        <v/>
      </c>
      <c r="T124" s="201" t="str">
        <f t="array" ref="T124">IFERROR(IF(INDEX('Disaggregation Records'!$H$3:$H$66,MATCH(RIGHT(Q124,255),RIGHT('Disaggregation Records'!$D$3:$D$66,255),0))="","",INDEX('Disaggregation Records'!$H$3:$H$66,MATCH(RIGHT(Q124,255),RIGHT('Disaggregation Records'!$D$3:$D$66,255),0))),"")</f>
        <v/>
      </c>
      <c r="U124" s="201">
        <f t="shared" ref="U124" si="399">U122+1</f>
        <v>1240</v>
      </c>
      <c r="V124" s="201" t="str">
        <f t="array" ref="V124">IFERROR(IF(INDEX('Disaggregation Records'!$I$3:$I$66,MATCH(RIGHT(Q124,255),RIGHT('Disaggregation Records'!$D$3:$D$66,255),0))="","",INDEX('Disaggregation Records'!$I$3:$I$66,MATCH(RIGHT(Q124,255),RIGHT('Disaggregation Records'!$D$3:$D$66,255),0))),"")</f>
        <v/>
      </c>
      <c r="W124" s="201" t="str">
        <f>IFERROR(INDEX('Reference Records'!O$3:O$9,MATCH(LEFT(C124,255),'Reference Records'!J$3:J$9,0)),"")</f>
        <v/>
      </c>
    </row>
    <row r="125" spans="1:23" s="202" customFormat="1" ht="40.25" customHeight="1" x14ac:dyDescent="0.35">
      <c r="A125" s="569"/>
      <c r="B125" s="590">
        <v>4.5075187969924899</v>
      </c>
      <c r="C125" s="571"/>
      <c r="D125" s="579"/>
      <c r="E125" s="579"/>
      <c r="F125" s="215"/>
      <c r="G125" s="577"/>
      <c r="H125" s="581"/>
      <c r="I125" s="583"/>
      <c r="J125" s="573"/>
      <c r="K125" s="571"/>
      <c r="L125" s="571"/>
      <c r="M125" s="573"/>
      <c r="N125" s="573"/>
    </row>
    <row r="126" spans="1:23" s="201" customFormat="1" ht="40.25" customHeight="1" x14ac:dyDescent="0.35">
      <c r="A126" s="569" t="str">
        <f t="shared" ca="1" si="231"/>
        <v>a1G3p000005YSTQEA4</v>
      </c>
      <c r="B126" s="589">
        <v>6</v>
      </c>
      <c r="C126" s="570" t="str">
        <f>IFERROR(VLOOKUP(B126,'Impact Indicators - Section B '!$A$9:$AF$52,32,FALSE),"")</f>
        <v/>
      </c>
      <c r="D126" s="578" t="str">
        <f t="shared" ref="D126" si="400">R126</f>
        <v/>
      </c>
      <c r="E126" s="578" t="str">
        <f t="shared" ref="E126" si="401">S126</f>
        <v/>
      </c>
      <c r="F126" s="421"/>
      <c r="G126" s="576" t="str">
        <f ca="1">IF(OR(INDIRECT("'update Helper'!E"&amp;U126)="",F126&lt;&gt;0,F127&lt;&gt;0),IF(IFERROR((F126/F127),"")="","",(F126/F127)),INDIRECT("'update Helper'!E"&amp;U126)/100)</f>
        <v/>
      </c>
      <c r="H126" s="580"/>
      <c r="I126" s="582"/>
      <c r="J126" s="572"/>
      <c r="K126" s="570" t="str">
        <f t="shared" ref="K126" si="402">W126</f>
        <v/>
      </c>
      <c r="L126" s="570" t="str">
        <f t="shared" ref="L126" si="403">V126</f>
        <v/>
      </c>
      <c r="M126" s="572"/>
      <c r="N126" s="572"/>
      <c r="P126" s="201">
        <f t="shared" ref="P126" si="404">IF(AND(EXACT(C126,C124),C124&lt;&gt;0),P124+1,0)</f>
        <v>58</v>
      </c>
      <c r="Q126" s="201" t="str">
        <f t="shared" ref="Q126" si="405">IF(C126&lt;&gt;"",C126&amp;"-"&amp;P126,"")</f>
        <v/>
      </c>
      <c r="R126" s="201" t="str">
        <f t="array" ref="R126">IFERROR(IF(INDEX('Disaggregation Records'!$E$3:$E$66,MATCH(RIGHT(Q126,255),RIGHT('Disaggregation Records'!$D$3:$D$66,255),0))="","",INDEX('Disaggregation Records'!$E$3:$E$66,MATCH(RIGHT(Q126,255),RIGHT('Disaggregation Records'!$D$3:$D$66,255),0))),"")</f>
        <v/>
      </c>
      <c r="S126" s="201" t="str">
        <f t="array" ref="S126">IFERROR(IF(INDEX('Disaggregation Records'!$F$3:$F$66,MATCH(RIGHT(Q126,255),RIGHT('Disaggregation Records'!$D$3:$D$66,255),0))="","",INDEX('Disaggregation Records'!$F$3:$F$66,MATCH(RIGHT(Q126,255),RIGHT('Disaggregation Records'!$D$3:$D$66,255),0))),"")</f>
        <v/>
      </c>
      <c r="T126" s="201" t="str">
        <f t="array" ref="T126">IFERROR(IF(INDEX('Disaggregation Records'!$H$3:$H$66,MATCH(RIGHT(Q126,255),RIGHT('Disaggregation Records'!$D$3:$D$66,255),0))="","",INDEX('Disaggregation Records'!$H$3:$H$66,MATCH(RIGHT(Q126,255),RIGHT('Disaggregation Records'!$D$3:$D$66,255),0))),"")</f>
        <v/>
      </c>
      <c r="U126" s="201">
        <f t="shared" ref="U126" si="406">U124+1</f>
        <v>1241</v>
      </c>
      <c r="V126" s="201" t="str">
        <f t="array" ref="V126">IFERROR(IF(INDEX('Disaggregation Records'!$I$3:$I$66,MATCH(RIGHT(Q126,255),RIGHT('Disaggregation Records'!$D$3:$D$66,255),0))="","",INDEX('Disaggregation Records'!$I$3:$I$66,MATCH(RIGHT(Q126,255),RIGHT('Disaggregation Records'!$D$3:$D$66,255),0))),"")</f>
        <v/>
      </c>
      <c r="W126" s="201" t="str">
        <f>IFERROR(INDEX('Reference Records'!O$3:O$9,MATCH(LEFT(C126,255),'Reference Records'!J$3:J$9,0)),"")</f>
        <v/>
      </c>
    </row>
    <row r="127" spans="1:23" s="201" customFormat="1" ht="40.25" customHeight="1" x14ac:dyDescent="0.35">
      <c r="A127" s="569"/>
      <c r="B127" s="590">
        <v>4.5075187969924899</v>
      </c>
      <c r="C127" s="571"/>
      <c r="D127" s="579"/>
      <c r="E127" s="579"/>
      <c r="F127" s="215"/>
      <c r="G127" s="577"/>
      <c r="H127" s="581"/>
      <c r="I127" s="583"/>
      <c r="J127" s="573"/>
      <c r="K127" s="571"/>
      <c r="L127" s="571"/>
      <c r="M127" s="573"/>
      <c r="N127" s="573"/>
      <c r="P127" s="202"/>
      <c r="Q127" s="202"/>
      <c r="R127" s="202"/>
      <c r="S127" s="202"/>
      <c r="T127" s="202"/>
      <c r="U127" s="202"/>
      <c r="V127" s="202"/>
      <c r="W127" s="202"/>
    </row>
    <row r="128" spans="1:23" s="201" customFormat="1" ht="40.25" customHeight="1" x14ac:dyDescent="0.35">
      <c r="A128" s="569" t="str">
        <f t="shared" ca="1" si="231"/>
        <v>a1G3p000005YSTREA4</v>
      </c>
      <c r="B128" s="589">
        <v>6</v>
      </c>
      <c r="C128" s="570" t="str">
        <f>IFERROR(VLOOKUP(B128,'Impact Indicators - Section B '!$A$9:$AF$52,32,FALSE),"")</f>
        <v/>
      </c>
      <c r="D128" s="578" t="str">
        <f t="shared" ref="D128" si="407">R128</f>
        <v/>
      </c>
      <c r="E128" s="578" t="str">
        <f t="shared" ref="E128" si="408">S128</f>
        <v/>
      </c>
      <c r="F128" s="421"/>
      <c r="G128" s="576" t="str">
        <f ca="1">IF(OR(INDIRECT("'update Helper'!E"&amp;U128)="",F128&lt;&gt;0,F129&lt;&gt;0),IF(IFERROR((F128/F129),"")="","",(F128/F129)),INDIRECT("'update Helper'!E"&amp;U128)/100)</f>
        <v/>
      </c>
      <c r="H128" s="580"/>
      <c r="I128" s="582"/>
      <c r="J128" s="572"/>
      <c r="K128" s="570" t="str">
        <f t="shared" ref="K128" si="409">W128</f>
        <v/>
      </c>
      <c r="L128" s="570" t="str">
        <f t="shared" ref="L128" si="410">V128</f>
        <v/>
      </c>
      <c r="M128" s="572"/>
      <c r="N128" s="572"/>
      <c r="P128" s="201">
        <f t="shared" ref="P128" si="411">IF(AND(EXACT(C128,C126),C126&lt;&gt;0),P126+1,0)</f>
        <v>59</v>
      </c>
      <c r="Q128" s="201" t="str">
        <f t="shared" ref="Q128" si="412">IF(C128&lt;&gt;"",C128&amp;"-"&amp;P128,"")</f>
        <v/>
      </c>
      <c r="R128" s="201" t="str">
        <f t="array" ref="R128">IFERROR(IF(INDEX('Disaggregation Records'!$E$3:$E$66,MATCH(RIGHT(Q128,255),RIGHT('Disaggregation Records'!$D$3:$D$66,255),0))="","",INDEX('Disaggregation Records'!$E$3:$E$66,MATCH(RIGHT(Q128,255),RIGHT('Disaggregation Records'!$D$3:$D$66,255),0))),"")</f>
        <v/>
      </c>
      <c r="S128" s="201" t="str">
        <f t="array" ref="S128">IFERROR(IF(INDEX('Disaggregation Records'!$F$3:$F$66,MATCH(RIGHT(Q128,255),RIGHT('Disaggregation Records'!$D$3:$D$66,255),0))="","",INDEX('Disaggregation Records'!$F$3:$F$66,MATCH(RIGHT(Q128,255),RIGHT('Disaggregation Records'!$D$3:$D$66,255),0))),"")</f>
        <v/>
      </c>
      <c r="T128" s="201" t="str">
        <f t="array" ref="T128">IFERROR(IF(INDEX('Disaggregation Records'!$H$3:$H$66,MATCH(RIGHT(Q128,255),RIGHT('Disaggregation Records'!$D$3:$D$66,255),0))="","",INDEX('Disaggregation Records'!$H$3:$H$66,MATCH(RIGHT(Q128,255),RIGHT('Disaggregation Records'!$D$3:$D$66,255),0))),"")</f>
        <v/>
      </c>
      <c r="U128" s="201">
        <f t="shared" ref="U128" si="413">U126+1</f>
        <v>1242</v>
      </c>
      <c r="V128" s="201" t="str">
        <f t="array" ref="V128">IFERROR(IF(INDEX('Disaggregation Records'!$I$3:$I$66,MATCH(RIGHT(Q128,255),RIGHT('Disaggregation Records'!$D$3:$D$66,255),0))="","",INDEX('Disaggregation Records'!$I$3:$I$66,MATCH(RIGHT(Q128,255),RIGHT('Disaggregation Records'!$D$3:$D$66,255),0))),"")</f>
        <v/>
      </c>
      <c r="W128" s="201" t="str">
        <f>IFERROR(INDEX('Reference Records'!O$3:O$9,MATCH(LEFT(C128,255),'Reference Records'!J$3:J$9,0)),"")</f>
        <v/>
      </c>
    </row>
    <row r="129" spans="1:23" s="202" customFormat="1" ht="40.25" customHeight="1" x14ac:dyDescent="0.35">
      <c r="A129" s="569"/>
      <c r="B129" s="590">
        <v>4.5075187969924899</v>
      </c>
      <c r="C129" s="571"/>
      <c r="D129" s="579"/>
      <c r="E129" s="579"/>
      <c r="F129" s="215"/>
      <c r="G129" s="577"/>
      <c r="H129" s="581"/>
      <c r="I129" s="583"/>
      <c r="J129" s="573"/>
      <c r="K129" s="571"/>
      <c r="L129" s="571"/>
      <c r="M129" s="573"/>
      <c r="N129" s="573"/>
    </row>
    <row r="130" spans="1:23" s="201" customFormat="1" ht="40.25" customHeight="1" x14ac:dyDescent="0.35">
      <c r="A130" s="569" t="str">
        <f t="shared" ca="1" si="231"/>
        <v>a1G3p000005YSTSEA4</v>
      </c>
      <c r="B130" s="589">
        <v>7</v>
      </c>
      <c r="C130" s="570" t="str">
        <f>IFERROR(VLOOKUP(B130,'Impact Indicators - Section B '!$A$9:$AF$52,32,FALSE),"")</f>
        <v/>
      </c>
      <c r="D130" s="578" t="str">
        <f t="shared" ref="D130" si="414">R130</f>
        <v/>
      </c>
      <c r="E130" s="578" t="str">
        <f t="shared" ref="E130" si="415">S130</f>
        <v/>
      </c>
      <c r="F130" s="421"/>
      <c r="G130" s="576" t="str">
        <f ca="1">IF(OR(INDIRECT("'update Helper'!E"&amp;U130)="",F130&lt;&gt;0,F131&lt;&gt;0),IF(IFERROR((F130/F131),"")="","",(F130/F131)),INDIRECT("'update Helper'!E"&amp;U130)/100)</f>
        <v/>
      </c>
      <c r="H130" s="580"/>
      <c r="I130" s="582"/>
      <c r="J130" s="572"/>
      <c r="K130" s="570" t="str">
        <f t="shared" ref="K130" si="416">W130</f>
        <v/>
      </c>
      <c r="L130" s="570" t="str">
        <f t="shared" ref="L130" si="417">V130</f>
        <v/>
      </c>
      <c r="M130" s="572"/>
      <c r="N130" s="572"/>
      <c r="P130" s="201">
        <f t="shared" ref="P130" si="418">IF(AND(EXACT(C130,C128),C128&lt;&gt;0),P128+1,0)</f>
        <v>60</v>
      </c>
      <c r="Q130" s="201" t="str">
        <f t="shared" ref="Q130" si="419">IF(C130&lt;&gt;"",C130&amp;"-"&amp;P130,"")</f>
        <v/>
      </c>
      <c r="R130" s="201" t="str">
        <f t="array" ref="R130">IFERROR(IF(INDEX('Disaggregation Records'!$E$3:$E$66,MATCH(RIGHT(Q130,255),RIGHT('Disaggregation Records'!$D$3:$D$66,255),0))="","",INDEX('Disaggregation Records'!$E$3:$E$66,MATCH(RIGHT(Q130,255),RIGHT('Disaggregation Records'!$D$3:$D$66,255),0))),"")</f>
        <v/>
      </c>
      <c r="S130" s="201" t="str">
        <f t="array" ref="S130">IFERROR(IF(INDEX('Disaggregation Records'!$F$3:$F$66,MATCH(RIGHT(Q130,255),RIGHT('Disaggregation Records'!$D$3:$D$66,255),0))="","",INDEX('Disaggregation Records'!$F$3:$F$66,MATCH(RIGHT(Q130,255),RIGHT('Disaggregation Records'!$D$3:$D$66,255),0))),"")</f>
        <v/>
      </c>
      <c r="T130" s="201" t="str">
        <f t="array" ref="T130">IFERROR(IF(INDEX('Disaggregation Records'!$H$3:$H$66,MATCH(RIGHT(Q130,255),RIGHT('Disaggregation Records'!$D$3:$D$66,255),0))="","",INDEX('Disaggregation Records'!$H$3:$H$66,MATCH(RIGHT(Q130,255),RIGHT('Disaggregation Records'!$D$3:$D$66,255),0))),"")</f>
        <v/>
      </c>
      <c r="U130" s="201">
        <f t="shared" ref="U130" si="420">U128+1</f>
        <v>1243</v>
      </c>
      <c r="V130" s="201" t="str">
        <f t="array" ref="V130">IFERROR(IF(INDEX('Disaggregation Records'!$I$3:$I$66,MATCH(RIGHT(Q130,255),RIGHT('Disaggregation Records'!$D$3:$D$66,255),0))="","",INDEX('Disaggregation Records'!$I$3:$I$66,MATCH(RIGHT(Q130,255),RIGHT('Disaggregation Records'!$D$3:$D$66,255),0))),"")</f>
        <v/>
      </c>
      <c r="W130" s="201" t="str">
        <f>IFERROR(INDEX('Reference Records'!O$3:O$9,MATCH(LEFT(C130,255),'Reference Records'!J$3:J$9,0)),"")</f>
        <v/>
      </c>
    </row>
    <row r="131" spans="1:23" s="202" customFormat="1" ht="40.25" customHeight="1" x14ac:dyDescent="0.35">
      <c r="A131" s="569"/>
      <c r="B131" s="590">
        <v>5.2218045112781999</v>
      </c>
      <c r="C131" s="571"/>
      <c r="D131" s="579"/>
      <c r="E131" s="579"/>
      <c r="F131" s="215"/>
      <c r="G131" s="577"/>
      <c r="H131" s="581"/>
      <c r="I131" s="583"/>
      <c r="J131" s="573"/>
      <c r="K131" s="571"/>
      <c r="L131" s="571"/>
      <c r="M131" s="573"/>
      <c r="N131" s="573"/>
    </row>
    <row r="132" spans="1:23" s="201" customFormat="1" ht="40.25" customHeight="1" x14ac:dyDescent="0.35">
      <c r="A132" s="569" t="str">
        <f t="shared" ca="1" si="231"/>
        <v>a1G3p000005YSTTEA4</v>
      </c>
      <c r="B132" s="589">
        <v>7</v>
      </c>
      <c r="C132" s="570" t="str">
        <f>IFERROR(VLOOKUP(B132,'Impact Indicators - Section B '!$A$9:$AF$52,32,FALSE),"")</f>
        <v/>
      </c>
      <c r="D132" s="578" t="str">
        <f t="shared" ref="D132" si="421">R132</f>
        <v/>
      </c>
      <c r="E132" s="578" t="str">
        <f t="shared" ref="E132" si="422">S132</f>
        <v/>
      </c>
      <c r="F132" s="421"/>
      <c r="G132" s="576" t="str">
        <f ca="1">IF(OR(INDIRECT("'update Helper'!E"&amp;U132)="",F132&lt;&gt;0,F133&lt;&gt;0),IF(IFERROR((F132/F133),"")="","",(F132/F133)),INDIRECT("'update Helper'!E"&amp;U132)/100)</f>
        <v/>
      </c>
      <c r="H132" s="580"/>
      <c r="I132" s="582"/>
      <c r="J132" s="572"/>
      <c r="K132" s="570" t="str">
        <f t="shared" ref="K132" si="423">W132</f>
        <v/>
      </c>
      <c r="L132" s="570" t="str">
        <f t="shared" ref="L132" si="424">V132</f>
        <v/>
      </c>
      <c r="M132" s="572"/>
      <c r="N132" s="572"/>
      <c r="P132" s="201">
        <f t="shared" ref="P132" si="425">IF(AND(EXACT(C132,C130),C130&lt;&gt;0),P130+1,0)</f>
        <v>61</v>
      </c>
      <c r="Q132" s="201" t="str">
        <f t="shared" ref="Q132" si="426">IF(C132&lt;&gt;"",C132&amp;"-"&amp;P132,"")</f>
        <v/>
      </c>
      <c r="R132" s="201" t="str">
        <f t="array" ref="R132">IFERROR(IF(INDEX('Disaggregation Records'!$E$3:$E$66,MATCH(RIGHT(Q132,255),RIGHT('Disaggregation Records'!$D$3:$D$66,255),0))="","",INDEX('Disaggregation Records'!$E$3:$E$66,MATCH(RIGHT(Q132,255),RIGHT('Disaggregation Records'!$D$3:$D$66,255),0))),"")</f>
        <v/>
      </c>
      <c r="S132" s="201" t="str">
        <f t="array" ref="S132">IFERROR(IF(INDEX('Disaggregation Records'!$F$3:$F$66,MATCH(RIGHT(Q132,255),RIGHT('Disaggregation Records'!$D$3:$D$66,255),0))="","",INDEX('Disaggregation Records'!$F$3:$F$66,MATCH(RIGHT(Q132,255),RIGHT('Disaggregation Records'!$D$3:$D$66,255),0))),"")</f>
        <v/>
      </c>
      <c r="T132" s="201" t="str">
        <f t="array" ref="T132">IFERROR(IF(INDEX('Disaggregation Records'!$H$3:$H$66,MATCH(RIGHT(Q132,255),RIGHT('Disaggregation Records'!$D$3:$D$66,255),0))="","",INDEX('Disaggregation Records'!$H$3:$H$66,MATCH(RIGHT(Q132,255),RIGHT('Disaggregation Records'!$D$3:$D$66,255),0))),"")</f>
        <v/>
      </c>
      <c r="U132" s="201">
        <f t="shared" ref="U132" si="427">U130+1</f>
        <v>1244</v>
      </c>
      <c r="V132" s="201" t="str">
        <f t="array" ref="V132">IFERROR(IF(INDEX('Disaggregation Records'!$I$3:$I$66,MATCH(RIGHT(Q132,255),RIGHT('Disaggregation Records'!$D$3:$D$66,255),0))="","",INDEX('Disaggregation Records'!$I$3:$I$66,MATCH(RIGHT(Q132,255),RIGHT('Disaggregation Records'!$D$3:$D$66,255),0))),"")</f>
        <v/>
      </c>
      <c r="W132" s="201" t="str">
        <f>IFERROR(INDEX('Reference Records'!O$3:O$9,MATCH(LEFT(C132,255),'Reference Records'!J$3:J$9,0)),"")</f>
        <v/>
      </c>
    </row>
    <row r="133" spans="1:23" s="201" customFormat="1" ht="40.25" customHeight="1" x14ac:dyDescent="0.35">
      <c r="A133" s="569"/>
      <c r="B133" s="590">
        <v>5.2218045112781999</v>
      </c>
      <c r="C133" s="571"/>
      <c r="D133" s="579"/>
      <c r="E133" s="579"/>
      <c r="F133" s="215"/>
      <c r="G133" s="577"/>
      <c r="H133" s="581"/>
      <c r="I133" s="583"/>
      <c r="J133" s="573"/>
      <c r="K133" s="571"/>
      <c r="L133" s="571"/>
      <c r="M133" s="573"/>
      <c r="N133" s="573"/>
      <c r="P133" s="202"/>
      <c r="Q133" s="202"/>
      <c r="R133" s="202"/>
      <c r="S133" s="202"/>
      <c r="T133" s="202"/>
      <c r="U133" s="202"/>
      <c r="V133" s="202"/>
      <c r="W133" s="202"/>
    </row>
    <row r="134" spans="1:23" s="201" customFormat="1" ht="40.25" customHeight="1" x14ac:dyDescent="0.35">
      <c r="A134" s="569" t="str">
        <f t="shared" ca="1" si="231"/>
        <v>a1G3p000005YSTUEA4</v>
      </c>
      <c r="B134" s="589">
        <v>7</v>
      </c>
      <c r="C134" s="570" t="str">
        <f>IFERROR(VLOOKUP(B134,'Impact Indicators - Section B '!$A$9:$AF$52,32,FALSE),"")</f>
        <v/>
      </c>
      <c r="D134" s="578" t="str">
        <f t="shared" ref="D134" si="428">R134</f>
        <v/>
      </c>
      <c r="E134" s="578" t="str">
        <f t="shared" ref="E134" si="429">S134</f>
        <v/>
      </c>
      <c r="F134" s="421"/>
      <c r="G134" s="576" t="str">
        <f ca="1">IF(OR(INDIRECT("'update Helper'!E"&amp;U134)="",F134&lt;&gt;0,F135&lt;&gt;0),IF(IFERROR((F134/F135),"")="","",(F134/F135)),INDIRECT("'update Helper'!E"&amp;U134)/100)</f>
        <v/>
      </c>
      <c r="H134" s="580"/>
      <c r="I134" s="582"/>
      <c r="J134" s="572"/>
      <c r="K134" s="570" t="str">
        <f t="shared" ref="K134" si="430">W134</f>
        <v/>
      </c>
      <c r="L134" s="570" t="str">
        <f t="shared" ref="L134" si="431">V134</f>
        <v/>
      </c>
      <c r="M134" s="572"/>
      <c r="N134" s="572"/>
      <c r="P134" s="201">
        <f t="shared" ref="P134" si="432">IF(AND(EXACT(C134,C132),C132&lt;&gt;0),P132+1,0)</f>
        <v>62</v>
      </c>
      <c r="Q134" s="201" t="str">
        <f t="shared" ref="Q134" si="433">IF(C134&lt;&gt;"",C134&amp;"-"&amp;P134,"")</f>
        <v/>
      </c>
      <c r="R134" s="201" t="str">
        <f t="array" ref="R134">IFERROR(IF(INDEX('Disaggregation Records'!$E$3:$E$66,MATCH(RIGHT(Q134,255),RIGHT('Disaggregation Records'!$D$3:$D$66,255),0))="","",INDEX('Disaggregation Records'!$E$3:$E$66,MATCH(RIGHT(Q134,255),RIGHT('Disaggregation Records'!$D$3:$D$66,255),0))),"")</f>
        <v/>
      </c>
      <c r="S134" s="201" t="str">
        <f t="array" ref="S134">IFERROR(IF(INDEX('Disaggregation Records'!$F$3:$F$66,MATCH(RIGHT(Q134,255),RIGHT('Disaggregation Records'!$D$3:$D$66,255),0))="","",INDEX('Disaggregation Records'!$F$3:$F$66,MATCH(RIGHT(Q134,255),RIGHT('Disaggregation Records'!$D$3:$D$66,255),0))),"")</f>
        <v/>
      </c>
      <c r="T134" s="201" t="str">
        <f t="array" ref="T134">IFERROR(IF(INDEX('Disaggregation Records'!$H$3:$H$66,MATCH(RIGHT(Q134,255),RIGHT('Disaggregation Records'!$D$3:$D$66,255),0))="","",INDEX('Disaggregation Records'!$H$3:$H$66,MATCH(RIGHT(Q134,255),RIGHT('Disaggregation Records'!$D$3:$D$66,255),0))),"")</f>
        <v/>
      </c>
      <c r="U134" s="201">
        <f t="shared" ref="U134" si="434">U132+1</f>
        <v>1245</v>
      </c>
      <c r="V134" s="201" t="str">
        <f t="array" ref="V134">IFERROR(IF(INDEX('Disaggregation Records'!$I$3:$I$66,MATCH(RIGHT(Q134,255),RIGHT('Disaggregation Records'!$D$3:$D$66,255),0))="","",INDEX('Disaggregation Records'!$I$3:$I$66,MATCH(RIGHT(Q134,255),RIGHT('Disaggregation Records'!$D$3:$D$66,255),0))),"")</f>
        <v/>
      </c>
      <c r="W134" s="201" t="str">
        <f>IFERROR(INDEX('Reference Records'!O$3:O$9,MATCH(LEFT(C134,255),'Reference Records'!J$3:J$9,0)),"")</f>
        <v/>
      </c>
    </row>
    <row r="135" spans="1:23" s="202" customFormat="1" ht="40.25" customHeight="1" x14ac:dyDescent="0.35">
      <c r="A135" s="569"/>
      <c r="B135" s="590">
        <v>5.2218045112781999</v>
      </c>
      <c r="C135" s="571"/>
      <c r="D135" s="579"/>
      <c r="E135" s="579"/>
      <c r="F135" s="215"/>
      <c r="G135" s="577"/>
      <c r="H135" s="581"/>
      <c r="I135" s="583"/>
      <c r="J135" s="573"/>
      <c r="K135" s="571"/>
      <c r="L135" s="571"/>
      <c r="M135" s="573"/>
      <c r="N135" s="573"/>
    </row>
    <row r="136" spans="1:23" s="201" customFormat="1" ht="40.25" customHeight="1" x14ac:dyDescent="0.35">
      <c r="A136" s="569" t="str">
        <f t="shared" ca="1" si="231"/>
        <v>a1G3p000005YSTVEA4</v>
      </c>
      <c r="B136" s="589">
        <v>7</v>
      </c>
      <c r="C136" s="570" t="str">
        <f>IFERROR(VLOOKUP(B136,'Impact Indicators - Section B '!$A$9:$AF$52,32,FALSE),"")</f>
        <v/>
      </c>
      <c r="D136" s="578" t="str">
        <f t="shared" ref="D136" si="435">R136</f>
        <v/>
      </c>
      <c r="E136" s="578" t="str">
        <f t="shared" ref="E136" si="436">S136</f>
        <v/>
      </c>
      <c r="F136" s="421"/>
      <c r="G136" s="576" t="str">
        <f ca="1">IF(OR(INDIRECT("'update Helper'!E"&amp;U136)="",F136&lt;&gt;0,F137&lt;&gt;0),IF(IFERROR((F136/F137),"")="","",(F136/F137)),INDIRECT("'update Helper'!E"&amp;U136)/100)</f>
        <v/>
      </c>
      <c r="H136" s="580"/>
      <c r="I136" s="582"/>
      <c r="J136" s="572"/>
      <c r="K136" s="570" t="str">
        <f t="shared" ref="K136" si="437">W136</f>
        <v/>
      </c>
      <c r="L136" s="570" t="str">
        <f t="shared" ref="L136" si="438">V136</f>
        <v/>
      </c>
      <c r="M136" s="572"/>
      <c r="N136" s="572"/>
      <c r="P136" s="201">
        <f t="shared" ref="P136" si="439">IF(AND(EXACT(C136,C134),C134&lt;&gt;0),P134+1,0)</f>
        <v>63</v>
      </c>
      <c r="Q136" s="201" t="str">
        <f t="shared" ref="Q136" si="440">IF(C136&lt;&gt;"",C136&amp;"-"&amp;P136,"")</f>
        <v/>
      </c>
      <c r="R136" s="201" t="str">
        <f t="array" ref="R136">IFERROR(IF(INDEX('Disaggregation Records'!$E$3:$E$66,MATCH(RIGHT(Q136,255),RIGHT('Disaggregation Records'!$D$3:$D$66,255),0))="","",INDEX('Disaggregation Records'!$E$3:$E$66,MATCH(RIGHT(Q136,255),RIGHT('Disaggregation Records'!$D$3:$D$66,255),0))),"")</f>
        <v/>
      </c>
      <c r="S136" s="201" t="str">
        <f t="array" ref="S136">IFERROR(IF(INDEX('Disaggregation Records'!$F$3:$F$66,MATCH(RIGHT(Q136,255),RIGHT('Disaggregation Records'!$D$3:$D$66,255),0))="","",INDEX('Disaggregation Records'!$F$3:$F$66,MATCH(RIGHT(Q136,255),RIGHT('Disaggregation Records'!$D$3:$D$66,255),0))),"")</f>
        <v/>
      </c>
      <c r="T136" s="201" t="str">
        <f t="array" ref="T136">IFERROR(IF(INDEX('Disaggregation Records'!$H$3:$H$66,MATCH(RIGHT(Q136,255),RIGHT('Disaggregation Records'!$D$3:$D$66,255),0))="","",INDEX('Disaggregation Records'!$H$3:$H$66,MATCH(RIGHT(Q136,255),RIGHT('Disaggregation Records'!$D$3:$D$66,255),0))),"")</f>
        <v/>
      </c>
      <c r="U136" s="201">
        <f t="shared" ref="U136" si="441">U134+1</f>
        <v>1246</v>
      </c>
      <c r="V136" s="201" t="str">
        <f t="array" ref="V136">IFERROR(IF(INDEX('Disaggregation Records'!$I$3:$I$66,MATCH(RIGHT(Q136,255),RIGHT('Disaggregation Records'!$D$3:$D$66,255),0))="","",INDEX('Disaggregation Records'!$I$3:$I$66,MATCH(RIGHT(Q136,255),RIGHT('Disaggregation Records'!$D$3:$D$66,255),0))),"")</f>
        <v/>
      </c>
      <c r="W136" s="201" t="str">
        <f>IFERROR(INDEX('Reference Records'!O$3:O$9,MATCH(LEFT(C136,255),'Reference Records'!J$3:J$9,0)),"")</f>
        <v/>
      </c>
    </row>
    <row r="137" spans="1:23" s="202" customFormat="1" ht="40.25" customHeight="1" x14ac:dyDescent="0.35">
      <c r="A137" s="569"/>
      <c r="B137" s="590">
        <v>5.2218045112781999</v>
      </c>
      <c r="C137" s="571"/>
      <c r="D137" s="579"/>
      <c r="E137" s="579"/>
      <c r="F137" s="215"/>
      <c r="G137" s="577"/>
      <c r="H137" s="581"/>
      <c r="I137" s="583"/>
      <c r="J137" s="573"/>
      <c r="K137" s="571"/>
      <c r="L137" s="571"/>
      <c r="M137" s="573"/>
      <c r="N137" s="573"/>
    </row>
    <row r="138" spans="1:23" s="201" customFormat="1" ht="40.25" customHeight="1" x14ac:dyDescent="0.35">
      <c r="A138" s="569" t="str">
        <f t="shared" ca="1" si="231"/>
        <v>a1G3p000005YSTWEA4</v>
      </c>
      <c r="B138" s="589">
        <v>7</v>
      </c>
      <c r="C138" s="570" t="str">
        <f>IFERROR(VLOOKUP(B138,'Impact Indicators - Section B '!$A$9:$AF$52,32,FALSE),"")</f>
        <v/>
      </c>
      <c r="D138" s="578" t="str">
        <f t="shared" ref="D138" si="442">R138</f>
        <v/>
      </c>
      <c r="E138" s="578" t="str">
        <f t="shared" ref="E138" si="443">S138</f>
        <v/>
      </c>
      <c r="F138" s="421"/>
      <c r="G138" s="576" t="str">
        <f ca="1">IF(OR(INDIRECT("'update Helper'!E"&amp;U138)="",F138&lt;&gt;0,F139&lt;&gt;0),IF(IFERROR((F138/F139),"")="","",(F138/F139)),INDIRECT("'update Helper'!E"&amp;U138)/100)</f>
        <v/>
      </c>
      <c r="H138" s="580"/>
      <c r="I138" s="582"/>
      <c r="J138" s="572"/>
      <c r="K138" s="570" t="str">
        <f t="shared" ref="K138" si="444">W138</f>
        <v/>
      </c>
      <c r="L138" s="570" t="str">
        <f t="shared" ref="L138" si="445">V138</f>
        <v/>
      </c>
      <c r="M138" s="572"/>
      <c r="N138" s="572"/>
      <c r="P138" s="201">
        <f t="shared" ref="P138" si="446">IF(AND(EXACT(C138,C136),C136&lt;&gt;0),P136+1,0)</f>
        <v>64</v>
      </c>
      <c r="Q138" s="201" t="str">
        <f t="shared" ref="Q138" si="447">IF(C138&lt;&gt;"",C138&amp;"-"&amp;P138,"")</f>
        <v/>
      </c>
      <c r="R138" s="201" t="str">
        <f t="array" ref="R138">IFERROR(IF(INDEX('Disaggregation Records'!$E$3:$E$66,MATCH(RIGHT(Q138,255),RIGHT('Disaggregation Records'!$D$3:$D$66,255),0))="","",INDEX('Disaggregation Records'!$E$3:$E$66,MATCH(RIGHT(Q138,255),RIGHT('Disaggregation Records'!$D$3:$D$66,255),0))),"")</f>
        <v/>
      </c>
      <c r="S138" s="201" t="str">
        <f t="array" ref="S138">IFERROR(IF(INDEX('Disaggregation Records'!$F$3:$F$66,MATCH(RIGHT(Q138,255),RIGHT('Disaggregation Records'!$D$3:$D$66,255),0))="","",INDEX('Disaggregation Records'!$F$3:$F$66,MATCH(RIGHT(Q138,255),RIGHT('Disaggregation Records'!$D$3:$D$66,255),0))),"")</f>
        <v/>
      </c>
      <c r="T138" s="201" t="str">
        <f t="array" ref="T138">IFERROR(IF(INDEX('Disaggregation Records'!$H$3:$H$66,MATCH(RIGHT(Q138,255),RIGHT('Disaggregation Records'!$D$3:$D$66,255),0))="","",INDEX('Disaggregation Records'!$H$3:$H$66,MATCH(RIGHT(Q138,255),RIGHT('Disaggregation Records'!$D$3:$D$66,255),0))),"")</f>
        <v/>
      </c>
      <c r="U138" s="201">
        <f t="shared" ref="U138" si="448">U136+1</f>
        <v>1247</v>
      </c>
      <c r="V138" s="201" t="str">
        <f t="array" ref="V138">IFERROR(IF(INDEX('Disaggregation Records'!$I$3:$I$66,MATCH(RIGHT(Q138,255),RIGHT('Disaggregation Records'!$D$3:$D$66,255),0))="","",INDEX('Disaggregation Records'!$I$3:$I$66,MATCH(RIGHT(Q138,255),RIGHT('Disaggregation Records'!$D$3:$D$66,255),0))),"")</f>
        <v/>
      </c>
      <c r="W138" s="201" t="str">
        <f>IFERROR(INDEX('Reference Records'!O$3:O$9,MATCH(LEFT(C138,255),'Reference Records'!J$3:J$9,0)),"")</f>
        <v/>
      </c>
    </row>
    <row r="139" spans="1:23" s="201" customFormat="1" ht="40.25" customHeight="1" x14ac:dyDescent="0.35">
      <c r="A139" s="569"/>
      <c r="B139" s="590">
        <v>5.2218045112781999</v>
      </c>
      <c r="C139" s="571"/>
      <c r="D139" s="579"/>
      <c r="E139" s="579"/>
      <c r="F139" s="215"/>
      <c r="G139" s="577"/>
      <c r="H139" s="581"/>
      <c r="I139" s="583"/>
      <c r="J139" s="573"/>
      <c r="K139" s="571"/>
      <c r="L139" s="571"/>
      <c r="M139" s="573"/>
      <c r="N139" s="573"/>
      <c r="P139" s="202"/>
      <c r="Q139" s="202"/>
      <c r="R139" s="202"/>
      <c r="S139" s="202"/>
      <c r="T139" s="202"/>
      <c r="U139" s="202"/>
      <c r="V139" s="202"/>
      <c r="W139" s="202"/>
    </row>
    <row r="140" spans="1:23" s="201" customFormat="1" ht="40.25" customHeight="1" x14ac:dyDescent="0.35">
      <c r="A140" s="569" t="str">
        <f t="shared" ca="1" si="231"/>
        <v>a1G3p000005YSTXEA4</v>
      </c>
      <c r="B140" s="589">
        <v>7</v>
      </c>
      <c r="C140" s="570" t="str">
        <f>IFERROR(VLOOKUP(B140,'Impact Indicators - Section B '!$A$9:$AF$52,32,FALSE),"")</f>
        <v/>
      </c>
      <c r="D140" s="578" t="str">
        <f t="shared" ref="D140" si="449">R140</f>
        <v/>
      </c>
      <c r="E140" s="578" t="str">
        <f t="shared" ref="E140" si="450">S140</f>
        <v/>
      </c>
      <c r="F140" s="421"/>
      <c r="G140" s="576" t="str">
        <f ca="1">IF(OR(INDIRECT("'update Helper'!E"&amp;U140)="",F140&lt;&gt;0,F141&lt;&gt;0),IF(IFERROR((F140/F141),"")="","",(F140/F141)),INDIRECT("'update Helper'!E"&amp;U140)/100)</f>
        <v/>
      </c>
      <c r="H140" s="580"/>
      <c r="I140" s="582"/>
      <c r="J140" s="572"/>
      <c r="K140" s="570" t="str">
        <f t="shared" ref="K140" si="451">W140</f>
        <v/>
      </c>
      <c r="L140" s="570" t="str">
        <f t="shared" ref="L140" si="452">V140</f>
        <v/>
      </c>
      <c r="M140" s="572"/>
      <c r="N140" s="572"/>
      <c r="P140" s="201">
        <f t="shared" ref="P140" si="453">IF(AND(EXACT(C140,C138),C138&lt;&gt;0),P138+1,0)</f>
        <v>65</v>
      </c>
      <c r="Q140" s="201" t="str">
        <f t="shared" ref="Q140" si="454">IF(C140&lt;&gt;"",C140&amp;"-"&amp;P140,"")</f>
        <v/>
      </c>
      <c r="R140" s="201" t="str">
        <f t="array" ref="R140">IFERROR(IF(INDEX('Disaggregation Records'!$E$3:$E$66,MATCH(RIGHT(Q140,255),RIGHT('Disaggregation Records'!$D$3:$D$66,255),0))="","",INDEX('Disaggregation Records'!$E$3:$E$66,MATCH(RIGHT(Q140,255),RIGHT('Disaggregation Records'!$D$3:$D$66,255),0))),"")</f>
        <v/>
      </c>
      <c r="S140" s="201" t="str">
        <f t="array" ref="S140">IFERROR(IF(INDEX('Disaggregation Records'!$F$3:$F$66,MATCH(RIGHT(Q140,255),RIGHT('Disaggregation Records'!$D$3:$D$66,255),0))="","",INDEX('Disaggregation Records'!$F$3:$F$66,MATCH(RIGHT(Q140,255),RIGHT('Disaggregation Records'!$D$3:$D$66,255),0))),"")</f>
        <v/>
      </c>
      <c r="T140" s="201" t="str">
        <f t="array" ref="T140">IFERROR(IF(INDEX('Disaggregation Records'!$H$3:$H$66,MATCH(RIGHT(Q140,255),RIGHT('Disaggregation Records'!$D$3:$D$66,255),0))="","",INDEX('Disaggregation Records'!$H$3:$H$66,MATCH(RIGHT(Q140,255),RIGHT('Disaggregation Records'!$D$3:$D$66,255),0))),"")</f>
        <v/>
      </c>
      <c r="U140" s="201">
        <f t="shared" ref="U140" si="455">U138+1</f>
        <v>1248</v>
      </c>
      <c r="V140" s="201" t="str">
        <f t="array" ref="V140">IFERROR(IF(INDEX('Disaggregation Records'!$I$3:$I$66,MATCH(RIGHT(Q140,255),RIGHT('Disaggregation Records'!$D$3:$D$66,255),0))="","",INDEX('Disaggregation Records'!$I$3:$I$66,MATCH(RIGHT(Q140,255),RIGHT('Disaggregation Records'!$D$3:$D$66,255),0))),"")</f>
        <v/>
      </c>
      <c r="W140" s="201" t="str">
        <f>IFERROR(INDEX('Reference Records'!O$3:O$9,MATCH(LEFT(C140,255),'Reference Records'!J$3:J$9,0)),"")</f>
        <v/>
      </c>
    </row>
    <row r="141" spans="1:23" s="202" customFormat="1" ht="40.25" customHeight="1" x14ac:dyDescent="0.35">
      <c r="A141" s="569"/>
      <c r="B141" s="590">
        <v>5.2218045112781999</v>
      </c>
      <c r="C141" s="571"/>
      <c r="D141" s="579"/>
      <c r="E141" s="579"/>
      <c r="F141" s="215"/>
      <c r="G141" s="577"/>
      <c r="H141" s="581"/>
      <c r="I141" s="583"/>
      <c r="J141" s="573"/>
      <c r="K141" s="571"/>
      <c r="L141" s="571"/>
      <c r="M141" s="573"/>
      <c r="N141" s="573"/>
    </row>
    <row r="142" spans="1:23" s="201" customFormat="1" ht="40.25" customHeight="1" x14ac:dyDescent="0.35">
      <c r="A142" s="569" t="str">
        <f t="shared" ref="A142:A204" ca="1" si="456">INDIRECT("'update Helper'!C"&amp;U142)</f>
        <v>a1G3p000005YSTYEA4</v>
      </c>
      <c r="B142" s="589">
        <v>7</v>
      </c>
      <c r="C142" s="570" t="str">
        <f>IFERROR(VLOOKUP(B142,'Impact Indicators - Section B '!$A$9:$AF$52,32,FALSE),"")</f>
        <v/>
      </c>
      <c r="D142" s="578" t="str">
        <f t="shared" ref="D142" si="457">R142</f>
        <v/>
      </c>
      <c r="E142" s="578" t="str">
        <f t="shared" ref="E142" si="458">S142</f>
        <v/>
      </c>
      <c r="F142" s="421"/>
      <c r="G142" s="576" t="str">
        <f ca="1">IF(OR(INDIRECT("'update Helper'!E"&amp;U142)="",F142&lt;&gt;0,F143&lt;&gt;0),IF(IFERROR((F142/F143),"")="","",(F142/F143)),INDIRECT("'update Helper'!E"&amp;U142)/100)</f>
        <v/>
      </c>
      <c r="H142" s="580"/>
      <c r="I142" s="582"/>
      <c r="J142" s="572"/>
      <c r="K142" s="570" t="str">
        <f t="shared" ref="K142" si="459">W142</f>
        <v/>
      </c>
      <c r="L142" s="570" t="str">
        <f t="shared" ref="L142" si="460">V142</f>
        <v/>
      </c>
      <c r="M142" s="572"/>
      <c r="N142" s="572"/>
      <c r="P142" s="201">
        <f t="shared" ref="P142" si="461">IF(AND(EXACT(C142,C140),C140&lt;&gt;0),P140+1,0)</f>
        <v>66</v>
      </c>
      <c r="Q142" s="201" t="str">
        <f t="shared" ref="Q142" si="462">IF(C142&lt;&gt;"",C142&amp;"-"&amp;P142,"")</f>
        <v/>
      </c>
      <c r="R142" s="201" t="str">
        <f t="array" ref="R142">IFERROR(IF(INDEX('Disaggregation Records'!$E$3:$E$66,MATCH(RIGHT(Q142,255),RIGHT('Disaggregation Records'!$D$3:$D$66,255),0))="","",INDEX('Disaggregation Records'!$E$3:$E$66,MATCH(RIGHT(Q142,255),RIGHT('Disaggregation Records'!$D$3:$D$66,255),0))),"")</f>
        <v/>
      </c>
      <c r="S142" s="201" t="str">
        <f t="array" ref="S142">IFERROR(IF(INDEX('Disaggregation Records'!$F$3:$F$66,MATCH(RIGHT(Q142,255),RIGHT('Disaggregation Records'!$D$3:$D$66,255),0))="","",INDEX('Disaggregation Records'!$F$3:$F$66,MATCH(RIGHT(Q142,255),RIGHT('Disaggregation Records'!$D$3:$D$66,255),0))),"")</f>
        <v/>
      </c>
      <c r="T142" s="201" t="str">
        <f t="array" ref="T142">IFERROR(IF(INDEX('Disaggregation Records'!$H$3:$H$66,MATCH(RIGHT(Q142,255),RIGHT('Disaggregation Records'!$D$3:$D$66,255),0))="","",INDEX('Disaggregation Records'!$H$3:$H$66,MATCH(RIGHT(Q142,255),RIGHT('Disaggregation Records'!$D$3:$D$66,255),0))),"")</f>
        <v/>
      </c>
      <c r="U142" s="201">
        <f t="shared" ref="U142" si="463">U140+1</f>
        <v>1249</v>
      </c>
      <c r="V142" s="201" t="str">
        <f t="array" ref="V142">IFERROR(IF(INDEX('Disaggregation Records'!$I$3:$I$66,MATCH(RIGHT(Q142,255),RIGHT('Disaggregation Records'!$D$3:$D$66,255),0))="","",INDEX('Disaggregation Records'!$I$3:$I$66,MATCH(RIGHT(Q142,255),RIGHT('Disaggregation Records'!$D$3:$D$66,255),0))),"")</f>
        <v/>
      </c>
      <c r="W142" s="201" t="str">
        <f>IFERROR(INDEX('Reference Records'!O$3:O$9,MATCH(LEFT(C142,255),'Reference Records'!J$3:J$9,0)),"")</f>
        <v/>
      </c>
    </row>
    <row r="143" spans="1:23" s="202" customFormat="1" ht="40.25" customHeight="1" x14ac:dyDescent="0.35">
      <c r="A143" s="569"/>
      <c r="B143" s="590">
        <v>5.2218045112781999</v>
      </c>
      <c r="C143" s="571"/>
      <c r="D143" s="579"/>
      <c r="E143" s="579"/>
      <c r="F143" s="215"/>
      <c r="G143" s="577"/>
      <c r="H143" s="581"/>
      <c r="I143" s="583"/>
      <c r="J143" s="573"/>
      <c r="K143" s="571"/>
      <c r="L143" s="571"/>
      <c r="M143" s="573"/>
      <c r="N143" s="573"/>
    </row>
    <row r="144" spans="1:23" s="201" customFormat="1" ht="40.25" customHeight="1" x14ac:dyDescent="0.35">
      <c r="A144" s="569" t="str">
        <f t="shared" ca="1" si="456"/>
        <v>a1G3p000005YSTZEA4</v>
      </c>
      <c r="B144" s="589">
        <v>7</v>
      </c>
      <c r="C144" s="570" t="str">
        <f>IFERROR(VLOOKUP(B144,'Impact Indicators - Section B '!$A$9:$AF$52,32,FALSE),"")</f>
        <v/>
      </c>
      <c r="D144" s="578" t="str">
        <f t="shared" ref="D144" si="464">R144</f>
        <v/>
      </c>
      <c r="E144" s="578" t="str">
        <f t="shared" ref="E144" si="465">S144</f>
        <v/>
      </c>
      <c r="F144" s="421"/>
      <c r="G144" s="576" t="str">
        <f ca="1">IF(OR(INDIRECT("'update Helper'!E"&amp;U144)="",F144&lt;&gt;0,F145&lt;&gt;0),IF(IFERROR((F144/F145),"")="","",(F144/F145)),INDIRECT("'update Helper'!E"&amp;U144)/100)</f>
        <v/>
      </c>
      <c r="H144" s="580"/>
      <c r="I144" s="582"/>
      <c r="J144" s="572"/>
      <c r="K144" s="570" t="str">
        <f t="shared" ref="K144" si="466">W144</f>
        <v/>
      </c>
      <c r="L144" s="570" t="str">
        <f t="shared" ref="L144" si="467">V144</f>
        <v/>
      </c>
      <c r="M144" s="572"/>
      <c r="N144" s="572"/>
      <c r="P144" s="201">
        <f t="shared" ref="P144" si="468">IF(AND(EXACT(C144,C142),C142&lt;&gt;0),P142+1,0)</f>
        <v>67</v>
      </c>
      <c r="Q144" s="201" t="str">
        <f t="shared" ref="Q144" si="469">IF(C144&lt;&gt;"",C144&amp;"-"&amp;P144,"")</f>
        <v/>
      </c>
      <c r="R144" s="201" t="str">
        <f t="array" ref="R144">IFERROR(IF(INDEX('Disaggregation Records'!$E$3:$E$66,MATCH(RIGHT(Q144,255),RIGHT('Disaggregation Records'!$D$3:$D$66,255),0))="","",INDEX('Disaggregation Records'!$E$3:$E$66,MATCH(RIGHT(Q144,255),RIGHT('Disaggregation Records'!$D$3:$D$66,255),0))),"")</f>
        <v/>
      </c>
      <c r="S144" s="201" t="str">
        <f t="array" ref="S144">IFERROR(IF(INDEX('Disaggregation Records'!$F$3:$F$66,MATCH(RIGHT(Q144,255),RIGHT('Disaggregation Records'!$D$3:$D$66,255),0))="","",INDEX('Disaggregation Records'!$F$3:$F$66,MATCH(RIGHT(Q144,255),RIGHT('Disaggregation Records'!$D$3:$D$66,255),0))),"")</f>
        <v/>
      </c>
      <c r="T144" s="201" t="str">
        <f t="array" ref="T144">IFERROR(IF(INDEX('Disaggregation Records'!$H$3:$H$66,MATCH(RIGHT(Q144,255),RIGHT('Disaggregation Records'!$D$3:$D$66,255),0))="","",INDEX('Disaggregation Records'!$H$3:$H$66,MATCH(RIGHT(Q144,255),RIGHT('Disaggregation Records'!$D$3:$D$66,255),0))),"")</f>
        <v/>
      </c>
      <c r="U144" s="201">
        <f t="shared" ref="U144" si="470">U142+1</f>
        <v>1250</v>
      </c>
      <c r="V144" s="201" t="str">
        <f t="array" ref="V144">IFERROR(IF(INDEX('Disaggregation Records'!$I$3:$I$66,MATCH(RIGHT(Q144,255),RIGHT('Disaggregation Records'!$D$3:$D$66,255),0))="","",INDEX('Disaggregation Records'!$I$3:$I$66,MATCH(RIGHT(Q144,255),RIGHT('Disaggregation Records'!$D$3:$D$66,255),0))),"")</f>
        <v/>
      </c>
      <c r="W144" s="201" t="str">
        <f>IFERROR(INDEX('Reference Records'!O$3:O$9,MATCH(LEFT(C144,255),'Reference Records'!J$3:J$9,0)),"")</f>
        <v/>
      </c>
    </row>
    <row r="145" spans="1:23" s="201" customFormat="1" ht="40.25" customHeight="1" x14ac:dyDescent="0.35">
      <c r="A145" s="569"/>
      <c r="B145" s="590">
        <v>5.2218045112781999</v>
      </c>
      <c r="C145" s="571"/>
      <c r="D145" s="579"/>
      <c r="E145" s="579"/>
      <c r="F145" s="215"/>
      <c r="G145" s="577"/>
      <c r="H145" s="581"/>
      <c r="I145" s="583"/>
      <c r="J145" s="573"/>
      <c r="K145" s="571"/>
      <c r="L145" s="571"/>
      <c r="M145" s="573"/>
      <c r="N145" s="573"/>
      <c r="P145" s="202"/>
      <c r="Q145" s="202"/>
      <c r="R145" s="202"/>
      <c r="S145" s="202"/>
      <c r="T145" s="202"/>
      <c r="U145" s="202"/>
      <c r="V145" s="202"/>
      <c r="W145" s="202"/>
    </row>
    <row r="146" spans="1:23" s="201" customFormat="1" ht="40.25" customHeight="1" x14ac:dyDescent="0.35">
      <c r="A146" s="569" t="str">
        <f t="shared" ca="1" si="456"/>
        <v>a1G3p000005YSTaEAO</v>
      </c>
      <c r="B146" s="589">
        <v>7</v>
      </c>
      <c r="C146" s="570" t="str">
        <f>IFERROR(VLOOKUP(B146,'Impact Indicators - Section B '!$A$9:$AF$52,32,FALSE),"")</f>
        <v/>
      </c>
      <c r="D146" s="578" t="str">
        <f t="shared" ref="D146" si="471">R146</f>
        <v/>
      </c>
      <c r="E146" s="578" t="str">
        <f t="shared" ref="E146" si="472">S146</f>
        <v/>
      </c>
      <c r="F146" s="421"/>
      <c r="G146" s="576" t="str">
        <f ca="1">IF(OR(INDIRECT("'update Helper'!E"&amp;U146)="",F146&lt;&gt;0,F147&lt;&gt;0),IF(IFERROR((F146/F147),"")="","",(F146/F147)),INDIRECT("'update Helper'!E"&amp;U146)/100)</f>
        <v/>
      </c>
      <c r="H146" s="580"/>
      <c r="I146" s="582"/>
      <c r="J146" s="572"/>
      <c r="K146" s="570" t="str">
        <f t="shared" ref="K146" si="473">W146</f>
        <v/>
      </c>
      <c r="L146" s="570" t="str">
        <f t="shared" ref="L146" si="474">V146</f>
        <v/>
      </c>
      <c r="M146" s="572"/>
      <c r="N146" s="572"/>
      <c r="P146" s="201">
        <f t="shared" ref="P146" si="475">IF(AND(EXACT(C146,C144),C144&lt;&gt;0),P144+1,0)</f>
        <v>68</v>
      </c>
      <c r="Q146" s="201" t="str">
        <f t="shared" ref="Q146" si="476">IF(C146&lt;&gt;"",C146&amp;"-"&amp;P146,"")</f>
        <v/>
      </c>
      <c r="R146" s="201" t="str">
        <f t="array" ref="R146">IFERROR(IF(INDEX('Disaggregation Records'!$E$3:$E$66,MATCH(RIGHT(Q146,255),RIGHT('Disaggregation Records'!$D$3:$D$66,255),0))="","",INDEX('Disaggregation Records'!$E$3:$E$66,MATCH(RIGHT(Q146,255),RIGHT('Disaggregation Records'!$D$3:$D$66,255),0))),"")</f>
        <v/>
      </c>
      <c r="S146" s="201" t="str">
        <f t="array" ref="S146">IFERROR(IF(INDEX('Disaggregation Records'!$F$3:$F$66,MATCH(RIGHT(Q146,255),RIGHT('Disaggregation Records'!$D$3:$D$66,255),0))="","",INDEX('Disaggregation Records'!$F$3:$F$66,MATCH(RIGHT(Q146,255),RIGHT('Disaggregation Records'!$D$3:$D$66,255),0))),"")</f>
        <v/>
      </c>
      <c r="T146" s="201" t="str">
        <f t="array" ref="T146">IFERROR(IF(INDEX('Disaggregation Records'!$H$3:$H$66,MATCH(RIGHT(Q146,255),RIGHT('Disaggregation Records'!$D$3:$D$66,255),0))="","",INDEX('Disaggregation Records'!$H$3:$H$66,MATCH(RIGHT(Q146,255),RIGHT('Disaggregation Records'!$D$3:$D$66,255),0))),"")</f>
        <v/>
      </c>
      <c r="U146" s="201">
        <f t="shared" ref="U146" si="477">U144+1</f>
        <v>1251</v>
      </c>
      <c r="V146" s="201" t="str">
        <f t="array" ref="V146">IFERROR(IF(INDEX('Disaggregation Records'!$I$3:$I$66,MATCH(RIGHT(Q146,255),RIGHT('Disaggregation Records'!$D$3:$D$66,255),0))="","",INDEX('Disaggregation Records'!$I$3:$I$66,MATCH(RIGHT(Q146,255),RIGHT('Disaggregation Records'!$D$3:$D$66,255),0))),"")</f>
        <v/>
      </c>
      <c r="W146" s="201" t="str">
        <f>IFERROR(INDEX('Reference Records'!O$3:O$9,MATCH(LEFT(C146,255),'Reference Records'!J$3:J$9,0)),"")</f>
        <v/>
      </c>
    </row>
    <row r="147" spans="1:23" s="202" customFormat="1" ht="40.25" customHeight="1" x14ac:dyDescent="0.35">
      <c r="A147" s="569"/>
      <c r="B147" s="590">
        <v>5.2218045112781999</v>
      </c>
      <c r="C147" s="571"/>
      <c r="D147" s="579"/>
      <c r="E147" s="579"/>
      <c r="F147" s="215"/>
      <c r="G147" s="577"/>
      <c r="H147" s="581"/>
      <c r="I147" s="583"/>
      <c r="J147" s="573"/>
      <c r="K147" s="571"/>
      <c r="L147" s="571"/>
      <c r="M147" s="573"/>
      <c r="N147" s="573"/>
    </row>
    <row r="148" spans="1:23" s="201" customFormat="1" ht="40.25" customHeight="1" x14ac:dyDescent="0.35">
      <c r="A148" s="569" t="str">
        <f t="shared" ca="1" si="456"/>
        <v>a1G3p000005YSTbEAO</v>
      </c>
      <c r="B148" s="589">
        <v>7</v>
      </c>
      <c r="C148" s="570" t="str">
        <f>IFERROR(VLOOKUP(B148,'Impact Indicators - Section B '!$A$9:$AF$52,32,FALSE),"")</f>
        <v/>
      </c>
      <c r="D148" s="578" t="str">
        <f t="shared" ref="D148" si="478">R148</f>
        <v/>
      </c>
      <c r="E148" s="578" t="str">
        <f t="shared" ref="E148" si="479">S148</f>
        <v/>
      </c>
      <c r="F148" s="421"/>
      <c r="G148" s="576" t="str">
        <f ca="1">IF(OR(INDIRECT("'update Helper'!E"&amp;U148)="",F148&lt;&gt;0,F149&lt;&gt;0),IF(IFERROR((F148/F149),"")="","",(F148/F149)),INDIRECT("'update Helper'!E"&amp;U148)/100)</f>
        <v/>
      </c>
      <c r="H148" s="580"/>
      <c r="I148" s="582"/>
      <c r="J148" s="572"/>
      <c r="K148" s="570" t="str">
        <f t="shared" ref="K148" si="480">W148</f>
        <v/>
      </c>
      <c r="L148" s="570" t="str">
        <f t="shared" ref="L148" si="481">V148</f>
        <v/>
      </c>
      <c r="M148" s="572"/>
      <c r="N148" s="572"/>
      <c r="P148" s="201">
        <f t="shared" ref="P148" si="482">IF(AND(EXACT(C148,C146),C146&lt;&gt;0),P146+1,0)</f>
        <v>69</v>
      </c>
      <c r="Q148" s="201" t="str">
        <f t="shared" ref="Q148" si="483">IF(C148&lt;&gt;"",C148&amp;"-"&amp;P148,"")</f>
        <v/>
      </c>
      <c r="R148" s="201" t="str">
        <f t="array" ref="R148">IFERROR(IF(INDEX('Disaggregation Records'!$E$3:$E$66,MATCH(RIGHT(Q148,255),RIGHT('Disaggregation Records'!$D$3:$D$66,255),0))="","",INDEX('Disaggregation Records'!$E$3:$E$66,MATCH(RIGHT(Q148,255),RIGHT('Disaggregation Records'!$D$3:$D$66,255),0))),"")</f>
        <v/>
      </c>
      <c r="S148" s="201" t="str">
        <f t="array" ref="S148">IFERROR(IF(INDEX('Disaggregation Records'!$F$3:$F$66,MATCH(RIGHT(Q148,255),RIGHT('Disaggregation Records'!$D$3:$D$66,255),0))="","",INDEX('Disaggregation Records'!$F$3:$F$66,MATCH(RIGHT(Q148,255),RIGHT('Disaggregation Records'!$D$3:$D$66,255),0))),"")</f>
        <v/>
      </c>
      <c r="T148" s="201" t="str">
        <f t="array" ref="T148">IFERROR(IF(INDEX('Disaggregation Records'!$H$3:$H$66,MATCH(RIGHT(Q148,255),RIGHT('Disaggregation Records'!$D$3:$D$66,255),0))="","",INDEX('Disaggregation Records'!$H$3:$H$66,MATCH(RIGHT(Q148,255),RIGHT('Disaggregation Records'!$D$3:$D$66,255),0))),"")</f>
        <v/>
      </c>
      <c r="U148" s="201">
        <f t="shared" ref="U148" si="484">U146+1</f>
        <v>1252</v>
      </c>
      <c r="V148" s="201" t="str">
        <f t="array" ref="V148">IFERROR(IF(INDEX('Disaggregation Records'!$I$3:$I$66,MATCH(RIGHT(Q148,255),RIGHT('Disaggregation Records'!$D$3:$D$66,255),0))="","",INDEX('Disaggregation Records'!$I$3:$I$66,MATCH(RIGHT(Q148,255),RIGHT('Disaggregation Records'!$D$3:$D$66,255),0))),"")</f>
        <v/>
      </c>
      <c r="W148" s="201" t="str">
        <f>IFERROR(INDEX('Reference Records'!O$3:O$9,MATCH(LEFT(C148,255),'Reference Records'!J$3:J$9,0)),"")</f>
        <v/>
      </c>
    </row>
    <row r="149" spans="1:23" s="202" customFormat="1" ht="40.25" customHeight="1" x14ac:dyDescent="0.35">
      <c r="A149" s="569"/>
      <c r="B149" s="590">
        <v>5.2218045112781999</v>
      </c>
      <c r="C149" s="571"/>
      <c r="D149" s="579"/>
      <c r="E149" s="579"/>
      <c r="F149" s="215"/>
      <c r="G149" s="577"/>
      <c r="H149" s="581"/>
      <c r="I149" s="583"/>
      <c r="J149" s="573"/>
      <c r="K149" s="571"/>
      <c r="L149" s="571"/>
      <c r="M149" s="573"/>
      <c r="N149" s="573"/>
    </row>
    <row r="150" spans="1:23" s="201" customFormat="1" ht="40.25" customHeight="1" x14ac:dyDescent="0.35">
      <c r="A150" s="569" t="str">
        <f t="shared" ca="1" si="456"/>
        <v>a1G3p000005YSTcEAO</v>
      </c>
      <c r="B150" s="589">
        <v>8</v>
      </c>
      <c r="C150" s="570" t="str">
        <f>IFERROR(VLOOKUP(B150,'Impact Indicators - Section B '!$A$9:$AF$52,32,FALSE),"")</f>
        <v/>
      </c>
      <c r="D150" s="578" t="str">
        <f t="shared" ref="D150" si="485">R150</f>
        <v/>
      </c>
      <c r="E150" s="578" t="str">
        <f t="shared" ref="E150" si="486">S150</f>
        <v/>
      </c>
      <c r="F150" s="421"/>
      <c r="G150" s="576" t="str">
        <f ca="1">IF(OR(INDIRECT("'update Helper'!E"&amp;U150)="",F150&lt;&gt;0,F151&lt;&gt;0),IF(IFERROR((F150/F151),"")="","",(F150/F151)),INDIRECT("'update Helper'!E"&amp;U150)/100)</f>
        <v/>
      </c>
      <c r="H150" s="580"/>
      <c r="I150" s="582"/>
      <c r="J150" s="572"/>
      <c r="K150" s="570" t="str">
        <f t="shared" ref="K150" si="487">W150</f>
        <v/>
      </c>
      <c r="L150" s="570" t="str">
        <f t="shared" ref="L150" si="488">V150</f>
        <v/>
      </c>
      <c r="M150" s="572"/>
      <c r="N150" s="572"/>
      <c r="P150" s="201">
        <f t="shared" ref="P150" si="489">IF(AND(EXACT(C150,C148),C148&lt;&gt;0),P148+1,0)</f>
        <v>70</v>
      </c>
      <c r="Q150" s="201" t="str">
        <f t="shared" ref="Q150" si="490">IF(C150&lt;&gt;"",C150&amp;"-"&amp;P150,"")</f>
        <v/>
      </c>
      <c r="R150" s="201" t="str">
        <f t="array" ref="R150">IFERROR(IF(INDEX('Disaggregation Records'!$E$3:$E$66,MATCH(RIGHT(Q150,255),RIGHT('Disaggregation Records'!$D$3:$D$66,255),0))="","",INDEX('Disaggregation Records'!$E$3:$E$66,MATCH(RIGHT(Q150,255),RIGHT('Disaggregation Records'!$D$3:$D$66,255),0))),"")</f>
        <v/>
      </c>
      <c r="S150" s="201" t="str">
        <f t="array" ref="S150">IFERROR(IF(INDEX('Disaggregation Records'!$F$3:$F$66,MATCH(RIGHT(Q150,255),RIGHT('Disaggregation Records'!$D$3:$D$66,255),0))="","",INDEX('Disaggregation Records'!$F$3:$F$66,MATCH(RIGHT(Q150,255),RIGHT('Disaggregation Records'!$D$3:$D$66,255),0))),"")</f>
        <v/>
      </c>
      <c r="T150" s="201" t="str">
        <f t="array" ref="T150">IFERROR(IF(INDEX('Disaggregation Records'!$H$3:$H$66,MATCH(RIGHT(Q150,255),RIGHT('Disaggregation Records'!$D$3:$D$66,255),0))="","",INDEX('Disaggregation Records'!$H$3:$H$66,MATCH(RIGHT(Q150,255),RIGHT('Disaggregation Records'!$D$3:$D$66,255),0))),"")</f>
        <v/>
      </c>
      <c r="U150" s="201">
        <f t="shared" ref="U150" si="491">U148+1</f>
        <v>1253</v>
      </c>
      <c r="V150" s="201" t="str">
        <f t="array" ref="V150">IFERROR(IF(INDEX('Disaggregation Records'!$I$3:$I$66,MATCH(RIGHT(Q150,255),RIGHT('Disaggregation Records'!$D$3:$D$66,255),0))="","",INDEX('Disaggregation Records'!$I$3:$I$66,MATCH(RIGHT(Q150,255),RIGHT('Disaggregation Records'!$D$3:$D$66,255),0))),"")</f>
        <v/>
      </c>
      <c r="W150" s="201" t="str">
        <f>IFERROR(INDEX('Reference Records'!O$3:O$9,MATCH(LEFT(C150,255),'Reference Records'!J$3:J$9,0)),"")</f>
        <v/>
      </c>
    </row>
    <row r="151" spans="1:23" s="201" customFormat="1" ht="40.25" customHeight="1" x14ac:dyDescent="0.35">
      <c r="A151" s="569"/>
      <c r="B151" s="590">
        <v>5.9736842105263204</v>
      </c>
      <c r="C151" s="571"/>
      <c r="D151" s="579"/>
      <c r="E151" s="579"/>
      <c r="F151" s="215"/>
      <c r="G151" s="577"/>
      <c r="H151" s="581"/>
      <c r="I151" s="583"/>
      <c r="J151" s="573"/>
      <c r="K151" s="571"/>
      <c r="L151" s="571"/>
      <c r="M151" s="573"/>
      <c r="N151" s="573"/>
      <c r="P151" s="202"/>
      <c r="Q151" s="202"/>
      <c r="R151" s="202"/>
      <c r="S151" s="202"/>
      <c r="T151" s="202"/>
      <c r="U151" s="202"/>
      <c r="V151" s="202"/>
      <c r="W151" s="202"/>
    </row>
    <row r="152" spans="1:23" s="201" customFormat="1" ht="40.25" customHeight="1" x14ac:dyDescent="0.35">
      <c r="A152" s="569" t="str">
        <f t="shared" ca="1" si="456"/>
        <v>a1G3p000005YSTdEAO</v>
      </c>
      <c r="B152" s="589">
        <v>8</v>
      </c>
      <c r="C152" s="570" t="str">
        <f>IFERROR(VLOOKUP(B152,'Impact Indicators - Section B '!$A$9:$AF$52,32,FALSE),"")</f>
        <v/>
      </c>
      <c r="D152" s="578" t="str">
        <f t="shared" ref="D152" si="492">R152</f>
        <v/>
      </c>
      <c r="E152" s="578" t="str">
        <f t="shared" ref="E152" si="493">S152</f>
        <v/>
      </c>
      <c r="F152" s="421"/>
      <c r="G152" s="576" t="str">
        <f ca="1">IF(OR(INDIRECT("'update Helper'!E"&amp;U152)="",F152&lt;&gt;0,F153&lt;&gt;0),IF(IFERROR((F152/F153),"")="","",(F152/F153)),INDIRECT("'update Helper'!E"&amp;U152)/100)</f>
        <v/>
      </c>
      <c r="H152" s="580"/>
      <c r="I152" s="582"/>
      <c r="J152" s="572"/>
      <c r="K152" s="570" t="str">
        <f t="shared" ref="K152" si="494">W152</f>
        <v/>
      </c>
      <c r="L152" s="570" t="str">
        <f t="shared" ref="L152" si="495">V152</f>
        <v/>
      </c>
      <c r="M152" s="572"/>
      <c r="N152" s="572"/>
      <c r="P152" s="201">
        <f t="shared" ref="P152" si="496">IF(AND(EXACT(C152,C150),C150&lt;&gt;0),P150+1,0)</f>
        <v>71</v>
      </c>
      <c r="Q152" s="201" t="str">
        <f t="shared" ref="Q152" si="497">IF(C152&lt;&gt;"",C152&amp;"-"&amp;P152,"")</f>
        <v/>
      </c>
      <c r="R152" s="201" t="str">
        <f t="array" ref="R152">IFERROR(IF(INDEX('Disaggregation Records'!$E$3:$E$66,MATCH(RIGHT(Q152,255),RIGHT('Disaggregation Records'!$D$3:$D$66,255),0))="","",INDEX('Disaggregation Records'!$E$3:$E$66,MATCH(RIGHT(Q152,255),RIGHT('Disaggregation Records'!$D$3:$D$66,255),0))),"")</f>
        <v/>
      </c>
      <c r="S152" s="201" t="str">
        <f t="array" ref="S152">IFERROR(IF(INDEX('Disaggregation Records'!$F$3:$F$66,MATCH(RIGHT(Q152,255),RIGHT('Disaggregation Records'!$D$3:$D$66,255),0))="","",INDEX('Disaggregation Records'!$F$3:$F$66,MATCH(RIGHT(Q152,255),RIGHT('Disaggregation Records'!$D$3:$D$66,255),0))),"")</f>
        <v/>
      </c>
      <c r="T152" s="201" t="str">
        <f t="array" ref="T152">IFERROR(IF(INDEX('Disaggregation Records'!$H$3:$H$66,MATCH(RIGHT(Q152,255),RIGHT('Disaggregation Records'!$D$3:$D$66,255),0))="","",INDEX('Disaggregation Records'!$H$3:$H$66,MATCH(RIGHT(Q152,255),RIGHT('Disaggregation Records'!$D$3:$D$66,255),0))),"")</f>
        <v/>
      </c>
      <c r="U152" s="201">
        <f t="shared" ref="U152" si="498">U150+1</f>
        <v>1254</v>
      </c>
      <c r="V152" s="201" t="str">
        <f t="array" ref="V152">IFERROR(IF(INDEX('Disaggregation Records'!$I$3:$I$66,MATCH(RIGHT(Q152,255),RIGHT('Disaggregation Records'!$D$3:$D$66,255),0))="","",INDEX('Disaggregation Records'!$I$3:$I$66,MATCH(RIGHT(Q152,255),RIGHT('Disaggregation Records'!$D$3:$D$66,255),0))),"")</f>
        <v/>
      </c>
      <c r="W152" s="201" t="str">
        <f>IFERROR(INDEX('Reference Records'!O$3:O$9,MATCH(LEFT(C152,255),'Reference Records'!J$3:J$9,0)),"")</f>
        <v/>
      </c>
    </row>
    <row r="153" spans="1:23" s="202" customFormat="1" ht="40.25" customHeight="1" x14ac:dyDescent="0.35">
      <c r="A153" s="569"/>
      <c r="B153" s="590">
        <v>5.9736842105263204</v>
      </c>
      <c r="C153" s="571"/>
      <c r="D153" s="579"/>
      <c r="E153" s="579"/>
      <c r="F153" s="215"/>
      <c r="G153" s="577"/>
      <c r="H153" s="581"/>
      <c r="I153" s="583"/>
      <c r="J153" s="573"/>
      <c r="K153" s="571"/>
      <c r="L153" s="571"/>
      <c r="M153" s="573"/>
      <c r="N153" s="573"/>
    </row>
    <row r="154" spans="1:23" s="201" customFormat="1" ht="40.25" customHeight="1" x14ac:dyDescent="0.35">
      <c r="A154" s="569" t="str">
        <f t="shared" ca="1" si="456"/>
        <v>a1G3p000005YSTeEAO</v>
      </c>
      <c r="B154" s="589">
        <v>8</v>
      </c>
      <c r="C154" s="570" t="str">
        <f>IFERROR(VLOOKUP(B154,'Impact Indicators - Section B '!$A$9:$AF$52,32,FALSE),"")</f>
        <v/>
      </c>
      <c r="D154" s="578" t="str">
        <f t="shared" ref="D154" si="499">R154</f>
        <v/>
      </c>
      <c r="E154" s="578" t="str">
        <f t="shared" ref="E154" si="500">S154</f>
        <v/>
      </c>
      <c r="F154" s="421"/>
      <c r="G154" s="576" t="str">
        <f ca="1">IF(OR(INDIRECT("'update Helper'!E"&amp;U154)="",F154&lt;&gt;0,F155&lt;&gt;0),IF(IFERROR((F154/F155),"")="","",(F154/F155)),INDIRECT("'update Helper'!E"&amp;U154)/100)</f>
        <v/>
      </c>
      <c r="H154" s="580"/>
      <c r="I154" s="582"/>
      <c r="J154" s="572"/>
      <c r="K154" s="570" t="str">
        <f t="shared" ref="K154" si="501">W154</f>
        <v/>
      </c>
      <c r="L154" s="570" t="str">
        <f t="shared" ref="L154" si="502">V154</f>
        <v/>
      </c>
      <c r="M154" s="572"/>
      <c r="N154" s="572"/>
      <c r="P154" s="201">
        <f t="shared" ref="P154" si="503">IF(AND(EXACT(C154,C152),C152&lt;&gt;0),P152+1,0)</f>
        <v>72</v>
      </c>
      <c r="Q154" s="201" t="str">
        <f t="shared" ref="Q154" si="504">IF(C154&lt;&gt;"",C154&amp;"-"&amp;P154,"")</f>
        <v/>
      </c>
      <c r="R154" s="201" t="str">
        <f t="array" ref="R154">IFERROR(IF(INDEX('Disaggregation Records'!$E$3:$E$66,MATCH(RIGHT(Q154,255),RIGHT('Disaggregation Records'!$D$3:$D$66,255),0))="","",INDEX('Disaggregation Records'!$E$3:$E$66,MATCH(RIGHT(Q154,255),RIGHT('Disaggregation Records'!$D$3:$D$66,255),0))),"")</f>
        <v/>
      </c>
      <c r="S154" s="201" t="str">
        <f t="array" ref="S154">IFERROR(IF(INDEX('Disaggregation Records'!$F$3:$F$66,MATCH(RIGHT(Q154,255),RIGHT('Disaggregation Records'!$D$3:$D$66,255),0))="","",INDEX('Disaggregation Records'!$F$3:$F$66,MATCH(RIGHT(Q154,255),RIGHT('Disaggregation Records'!$D$3:$D$66,255),0))),"")</f>
        <v/>
      </c>
      <c r="T154" s="201" t="str">
        <f t="array" ref="T154">IFERROR(IF(INDEX('Disaggregation Records'!$H$3:$H$66,MATCH(RIGHT(Q154,255),RIGHT('Disaggregation Records'!$D$3:$D$66,255),0))="","",INDEX('Disaggregation Records'!$H$3:$H$66,MATCH(RIGHT(Q154,255),RIGHT('Disaggregation Records'!$D$3:$D$66,255),0))),"")</f>
        <v/>
      </c>
      <c r="U154" s="201">
        <f t="shared" ref="U154" si="505">U152+1</f>
        <v>1255</v>
      </c>
      <c r="V154" s="201" t="str">
        <f t="array" ref="V154">IFERROR(IF(INDEX('Disaggregation Records'!$I$3:$I$66,MATCH(RIGHT(Q154,255),RIGHT('Disaggregation Records'!$D$3:$D$66,255),0))="","",INDEX('Disaggregation Records'!$I$3:$I$66,MATCH(RIGHT(Q154,255),RIGHT('Disaggregation Records'!$D$3:$D$66,255),0))),"")</f>
        <v/>
      </c>
      <c r="W154" s="201" t="str">
        <f>IFERROR(INDEX('Reference Records'!O$3:O$9,MATCH(LEFT(C154,255),'Reference Records'!J$3:J$9,0)),"")</f>
        <v/>
      </c>
    </row>
    <row r="155" spans="1:23" s="202" customFormat="1" ht="40.25" customHeight="1" x14ac:dyDescent="0.35">
      <c r="A155" s="569"/>
      <c r="B155" s="590">
        <v>5.9736842105263204</v>
      </c>
      <c r="C155" s="571"/>
      <c r="D155" s="579"/>
      <c r="E155" s="579"/>
      <c r="F155" s="215"/>
      <c r="G155" s="577"/>
      <c r="H155" s="581"/>
      <c r="I155" s="583"/>
      <c r="J155" s="573"/>
      <c r="K155" s="571"/>
      <c r="L155" s="571"/>
      <c r="M155" s="573"/>
      <c r="N155" s="573"/>
    </row>
    <row r="156" spans="1:23" s="201" customFormat="1" ht="40.25" customHeight="1" x14ac:dyDescent="0.35">
      <c r="A156" s="569" t="str">
        <f t="shared" ca="1" si="456"/>
        <v>a1G3p000005YSTfEAO</v>
      </c>
      <c r="B156" s="589">
        <v>8</v>
      </c>
      <c r="C156" s="570" t="str">
        <f>IFERROR(VLOOKUP(B156,'Impact Indicators - Section B '!$A$9:$AF$52,32,FALSE),"")</f>
        <v/>
      </c>
      <c r="D156" s="578" t="str">
        <f t="shared" ref="D156" si="506">R156</f>
        <v/>
      </c>
      <c r="E156" s="578" t="str">
        <f t="shared" ref="E156" si="507">S156</f>
        <v/>
      </c>
      <c r="F156" s="421"/>
      <c r="G156" s="576" t="str">
        <f ca="1">IF(OR(INDIRECT("'update Helper'!E"&amp;U156)="",F156&lt;&gt;0,F157&lt;&gt;0),IF(IFERROR((F156/F157),"")="","",(F156/F157)),INDIRECT("'update Helper'!E"&amp;U156)/100)</f>
        <v/>
      </c>
      <c r="H156" s="580"/>
      <c r="I156" s="582"/>
      <c r="J156" s="572"/>
      <c r="K156" s="570" t="str">
        <f t="shared" ref="K156" si="508">W156</f>
        <v/>
      </c>
      <c r="L156" s="570" t="str">
        <f t="shared" ref="L156" si="509">V156</f>
        <v/>
      </c>
      <c r="M156" s="572"/>
      <c r="N156" s="572"/>
      <c r="P156" s="201">
        <f t="shared" ref="P156" si="510">IF(AND(EXACT(C156,C154),C154&lt;&gt;0),P154+1,0)</f>
        <v>73</v>
      </c>
      <c r="Q156" s="201" t="str">
        <f t="shared" ref="Q156" si="511">IF(C156&lt;&gt;"",C156&amp;"-"&amp;P156,"")</f>
        <v/>
      </c>
      <c r="R156" s="201" t="str">
        <f t="array" ref="R156">IFERROR(IF(INDEX('Disaggregation Records'!$E$3:$E$66,MATCH(RIGHT(Q156,255),RIGHT('Disaggregation Records'!$D$3:$D$66,255),0))="","",INDEX('Disaggregation Records'!$E$3:$E$66,MATCH(RIGHT(Q156,255),RIGHT('Disaggregation Records'!$D$3:$D$66,255),0))),"")</f>
        <v/>
      </c>
      <c r="S156" s="201" t="str">
        <f t="array" ref="S156">IFERROR(IF(INDEX('Disaggregation Records'!$F$3:$F$66,MATCH(RIGHT(Q156,255),RIGHT('Disaggregation Records'!$D$3:$D$66,255),0))="","",INDEX('Disaggregation Records'!$F$3:$F$66,MATCH(RIGHT(Q156,255),RIGHT('Disaggregation Records'!$D$3:$D$66,255),0))),"")</f>
        <v/>
      </c>
      <c r="T156" s="201" t="str">
        <f t="array" ref="T156">IFERROR(IF(INDEX('Disaggregation Records'!$H$3:$H$66,MATCH(RIGHT(Q156,255),RIGHT('Disaggregation Records'!$D$3:$D$66,255),0))="","",INDEX('Disaggregation Records'!$H$3:$H$66,MATCH(RIGHT(Q156,255),RIGHT('Disaggregation Records'!$D$3:$D$66,255),0))),"")</f>
        <v/>
      </c>
      <c r="U156" s="201">
        <f t="shared" ref="U156" si="512">U154+1</f>
        <v>1256</v>
      </c>
      <c r="V156" s="201" t="str">
        <f t="array" ref="V156">IFERROR(IF(INDEX('Disaggregation Records'!$I$3:$I$66,MATCH(RIGHT(Q156,255),RIGHT('Disaggregation Records'!$D$3:$D$66,255),0))="","",INDEX('Disaggregation Records'!$I$3:$I$66,MATCH(RIGHT(Q156,255),RIGHT('Disaggregation Records'!$D$3:$D$66,255),0))),"")</f>
        <v/>
      </c>
      <c r="W156" s="201" t="str">
        <f>IFERROR(INDEX('Reference Records'!O$3:O$9,MATCH(LEFT(C156,255),'Reference Records'!J$3:J$9,0)),"")</f>
        <v/>
      </c>
    </row>
    <row r="157" spans="1:23" s="201" customFormat="1" ht="40.25" customHeight="1" x14ac:dyDescent="0.35">
      <c r="A157" s="569"/>
      <c r="B157" s="590">
        <v>5.9736842105263204</v>
      </c>
      <c r="C157" s="571"/>
      <c r="D157" s="579"/>
      <c r="E157" s="579"/>
      <c r="F157" s="215"/>
      <c r="G157" s="577"/>
      <c r="H157" s="581"/>
      <c r="I157" s="583"/>
      <c r="J157" s="573"/>
      <c r="K157" s="571"/>
      <c r="L157" s="571"/>
      <c r="M157" s="573"/>
      <c r="N157" s="573"/>
      <c r="P157" s="202"/>
      <c r="Q157" s="202"/>
      <c r="R157" s="202"/>
      <c r="S157" s="202"/>
      <c r="T157" s="202"/>
      <c r="U157" s="202"/>
      <c r="V157" s="202"/>
      <c r="W157" s="202"/>
    </row>
    <row r="158" spans="1:23" s="201" customFormat="1" ht="40.25" customHeight="1" x14ac:dyDescent="0.35">
      <c r="A158" s="569" t="str">
        <f t="shared" ca="1" si="456"/>
        <v>a1G3p000005YSTgEAO</v>
      </c>
      <c r="B158" s="589">
        <v>8</v>
      </c>
      <c r="C158" s="570" t="str">
        <f>IFERROR(VLOOKUP(B158,'Impact Indicators - Section B '!$A$9:$AF$52,32,FALSE),"")</f>
        <v/>
      </c>
      <c r="D158" s="578" t="str">
        <f t="shared" ref="D158" si="513">R158</f>
        <v/>
      </c>
      <c r="E158" s="578" t="str">
        <f t="shared" ref="E158" si="514">S158</f>
        <v/>
      </c>
      <c r="F158" s="421"/>
      <c r="G158" s="576" t="str">
        <f ca="1">IF(OR(INDIRECT("'update Helper'!E"&amp;U158)="",F158&lt;&gt;0,F159&lt;&gt;0),IF(IFERROR((F158/F159),"")="","",(F158/F159)),INDIRECT("'update Helper'!E"&amp;U158)/100)</f>
        <v/>
      </c>
      <c r="H158" s="580"/>
      <c r="I158" s="582"/>
      <c r="J158" s="572"/>
      <c r="K158" s="570" t="str">
        <f t="shared" ref="K158" si="515">W158</f>
        <v/>
      </c>
      <c r="L158" s="570" t="str">
        <f t="shared" ref="L158" si="516">V158</f>
        <v/>
      </c>
      <c r="M158" s="572"/>
      <c r="N158" s="572"/>
      <c r="P158" s="201">
        <f t="shared" ref="P158" si="517">IF(AND(EXACT(C158,C156),C156&lt;&gt;0),P156+1,0)</f>
        <v>74</v>
      </c>
      <c r="Q158" s="201" t="str">
        <f t="shared" ref="Q158" si="518">IF(C158&lt;&gt;"",C158&amp;"-"&amp;P158,"")</f>
        <v/>
      </c>
      <c r="R158" s="201" t="str">
        <f t="array" ref="R158">IFERROR(IF(INDEX('Disaggregation Records'!$E$3:$E$66,MATCH(RIGHT(Q158,255),RIGHT('Disaggregation Records'!$D$3:$D$66,255),0))="","",INDEX('Disaggregation Records'!$E$3:$E$66,MATCH(RIGHT(Q158,255),RIGHT('Disaggregation Records'!$D$3:$D$66,255),0))),"")</f>
        <v/>
      </c>
      <c r="S158" s="201" t="str">
        <f t="array" ref="S158">IFERROR(IF(INDEX('Disaggregation Records'!$F$3:$F$66,MATCH(RIGHT(Q158,255),RIGHT('Disaggregation Records'!$D$3:$D$66,255),0))="","",INDEX('Disaggregation Records'!$F$3:$F$66,MATCH(RIGHT(Q158,255),RIGHT('Disaggregation Records'!$D$3:$D$66,255),0))),"")</f>
        <v/>
      </c>
      <c r="T158" s="201" t="str">
        <f t="array" ref="T158">IFERROR(IF(INDEX('Disaggregation Records'!$H$3:$H$66,MATCH(RIGHT(Q158,255),RIGHT('Disaggregation Records'!$D$3:$D$66,255),0))="","",INDEX('Disaggregation Records'!$H$3:$H$66,MATCH(RIGHT(Q158,255),RIGHT('Disaggregation Records'!$D$3:$D$66,255),0))),"")</f>
        <v/>
      </c>
      <c r="U158" s="201">
        <f t="shared" ref="U158" si="519">U156+1</f>
        <v>1257</v>
      </c>
      <c r="V158" s="201" t="str">
        <f t="array" ref="V158">IFERROR(IF(INDEX('Disaggregation Records'!$I$3:$I$66,MATCH(RIGHT(Q158,255),RIGHT('Disaggregation Records'!$D$3:$D$66,255),0))="","",INDEX('Disaggregation Records'!$I$3:$I$66,MATCH(RIGHT(Q158,255),RIGHT('Disaggregation Records'!$D$3:$D$66,255),0))),"")</f>
        <v/>
      </c>
      <c r="W158" s="201" t="str">
        <f>IFERROR(INDEX('Reference Records'!O$3:O$9,MATCH(LEFT(C158,255),'Reference Records'!J$3:J$9,0)),"")</f>
        <v/>
      </c>
    </row>
    <row r="159" spans="1:23" s="201" customFormat="1" ht="40.25" customHeight="1" x14ac:dyDescent="0.35">
      <c r="A159" s="569"/>
      <c r="B159" s="590">
        <v>5.9736842105263204</v>
      </c>
      <c r="C159" s="571"/>
      <c r="D159" s="579"/>
      <c r="E159" s="579"/>
      <c r="F159" s="215"/>
      <c r="G159" s="577"/>
      <c r="H159" s="581"/>
      <c r="I159" s="583"/>
      <c r="J159" s="573"/>
      <c r="K159" s="571"/>
      <c r="L159" s="571"/>
      <c r="M159" s="573"/>
      <c r="N159" s="573"/>
      <c r="P159" s="202"/>
      <c r="Q159" s="202"/>
      <c r="R159" s="202"/>
      <c r="S159" s="202"/>
      <c r="T159" s="202"/>
      <c r="U159" s="202"/>
      <c r="V159" s="202"/>
      <c r="W159" s="202"/>
    </row>
    <row r="160" spans="1:23" s="201" customFormat="1" ht="40.25" customHeight="1" x14ac:dyDescent="0.35">
      <c r="A160" s="569" t="str">
        <f t="shared" ca="1" si="456"/>
        <v>a1G3p000005YSThEAO</v>
      </c>
      <c r="B160" s="589">
        <v>8</v>
      </c>
      <c r="C160" s="570" t="str">
        <f>IFERROR(VLOOKUP(B160,'Impact Indicators - Section B '!$A$9:$AF$52,32,FALSE),"")</f>
        <v/>
      </c>
      <c r="D160" s="578" t="str">
        <f t="shared" ref="D160" si="520">R160</f>
        <v/>
      </c>
      <c r="E160" s="578" t="str">
        <f t="shared" ref="E160" si="521">S160</f>
        <v/>
      </c>
      <c r="F160" s="421"/>
      <c r="G160" s="576" t="str">
        <f ca="1">IF(OR(INDIRECT("'update Helper'!E"&amp;U160)="",F160&lt;&gt;0,F161&lt;&gt;0),IF(IFERROR((F160/F161),"")="","",(F160/F161)),INDIRECT("'update Helper'!E"&amp;U160)/100)</f>
        <v/>
      </c>
      <c r="H160" s="580"/>
      <c r="I160" s="582"/>
      <c r="J160" s="572"/>
      <c r="K160" s="570" t="str">
        <f t="shared" ref="K160" si="522">W160</f>
        <v/>
      </c>
      <c r="L160" s="570" t="str">
        <f t="shared" ref="L160" si="523">V160</f>
        <v/>
      </c>
      <c r="M160" s="572"/>
      <c r="N160" s="572"/>
      <c r="P160" s="201">
        <f t="shared" ref="P160" si="524">IF(AND(EXACT(C160,C158),C158&lt;&gt;0),P158+1,0)</f>
        <v>75</v>
      </c>
      <c r="Q160" s="201" t="str">
        <f t="shared" ref="Q160" si="525">IF(C160&lt;&gt;"",C160&amp;"-"&amp;P160,"")</f>
        <v/>
      </c>
      <c r="R160" s="201" t="str">
        <f t="array" ref="R160">IFERROR(IF(INDEX('Disaggregation Records'!$E$3:$E$66,MATCH(RIGHT(Q160,255),RIGHT('Disaggregation Records'!$D$3:$D$66,255),0))="","",INDEX('Disaggregation Records'!$E$3:$E$66,MATCH(RIGHT(Q160,255),RIGHT('Disaggregation Records'!$D$3:$D$66,255),0))),"")</f>
        <v/>
      </c>
      <c r="S160" s="201" t="str">
        <f t="array" ref="S160">IFERROR(IF(INDEX('Disaggregation Records'!$F$3:$F$66,MATCH(RIGHT(Q160,255),RIGHT('Disaggregation Records'!$D$3:$D$66,255),0))="","",INDEX('Disaggregation Records'!$F$3:$F$66,MATCH(RIGHT(Q160,255),RIGHT('Disaggregation Records'!$D$3:$D$66,255),0))),"")</f>
        <v/>
      </c>
      <c r="T160" s="201" t="str">
        <f t="array" ref="T160">IFERROR(IF(INDEX('Disaggregation Records'!$H$3:$H$66,MATCH(RIGHT(Q160,255),RIGHT('Disaggregation Records'!$D$3:$D$66,255),0))="","",INDEX('Disaggregation Records'!$H$3:$H$66,MATCH(RIGHT(Q160,255),RIGHT('Disaggregation Records'!$D$3:$D$66,255),0))),"")</f>
        <v/>
      </c>
      <c r="U160" s="201">
        <f t="shared" ref="U160" si="526">U158+1</f>
        <v>1258</v>
      </c>
      <c r="V160" s="201" t="str">
        <f t="array" ref="V160">IFERROR(IF(INDEX('Disaggregation Records'!$I$3:$I$66,MATCH(RIGHT(Q160,255),RIGHT('Disaggregation Records'!$D$3:$D$66,255),0))="","",INDEX('Disaggregation Records'!$I$3:$I$66,MATCH(RIGHT(Q160,255),RIGHT('Disaggregation Records'!$D$3:$D$66,255),0))),"")</f>
        <v/>
      </c>
      <c r="W160" s="201" t="str">
        <f>IFERROR(INDEX('Reference Records'!O$3:O$9,MATCH(LEFT(C160,255),'Reference Records'!J$3:J$9,0)),"")</f>
        <v/>
      </c>
    </row>
    <row r="161" spans="1:23" s="202" customFormat="1" ht="40.25" customHeight="1" x14ac:dyDescent="0.35">
      <c r="A161" s="569"/>
      <c r="B161" s="590">
        <v>5.9736842105263204</v>
      </c>
      <c r="C161" s="571"/>
      <c r="D161" s="579"/>
      <c r="E161" s="579"/>
      <c r="F161" s="215"/>
      <c r="G161" s="577"/>
      <c r="H161" s="581"/>
      <c r="I161" s="583"/>
      <c r="J161" s="573"/>
      <c r="K161" s="571"/>
      <c r="L161" s="571"/>
      <c r="M161" s="573"/>
      <c r="N161" s="573"/>
    </row>
    <row r="162" spans="1:23" s="201" customFormat="1" ht="40.25" customHeight="1" x14ac:dyDescent="0.35">
      <c r="A162" s="569" t="str">
        <f t="shared" ca="1" si="456"/>
        <v>a1G3p000005YSTiEAO</v>
      </c>
      <c r="B162" s="589">
        <v>8</v>
      </c>
      <c r="C162" s="570" t="str">
        <f>IFERROR(VLOOKUP(B162,'Impact Indicators - Section B '!$A$9:$AF$52,32,FALSE),"")</f>
        <v/>
      </c>
      <c r="D162" s="578" t="str">
        <f t="shared" ref="D162" si="527">R162</f>
        <v/>
      </c>
      <c r="E162" s="578" t="str">
        <f t="shared" ref="E162" si="528">S162</f>
        <v/>
      </c>
      <c r="F162" s="421"/>
      <c r="G162" s="576" t="str">
        <f ca="1">IF(OR(INDIRECT("'update Helper'!E"&amp;U162)="",F162&lt;&gt;0,F163&lt;&gt;0),IF(IFERROR((F162/F163),"")="","",(F162/F163)),INDIRECT("'update Helper'!E"&amp;U162)/100)</f>
        <v/>
      </c>
      <c r="H162" s="580"/>
      <c r="I162" s="582"/>
      <c r="J162" s="572"/>
      <c r="K162" s="570" t="str">
        <f t="shared" ref="K162" si="529">W162</f>
        <v/>
      </c>
      <c r="L162" s="570" t="str">
        <f t="shared" ref="L162" si="530">V162</f>
        <v/>
      </c>
      <c r="M162" s="572"/>
      <c r="N162" s="572"/>
      <c r="P162" s="201">
        <f t="shared" ref="P162" si="531">IF(AND(EXACT(C162,C160),C160&lt;&gt;0),P160+1,0)</f>
        <v>76</v>
      </c>
      <c r="Q162" s="201" t="str">
        <f t="shared" ref="Q162" si="532">IF(C162&lt;&gt;"",C162&amp;"-"&amp;P162,"")</f>
        <v/>
      </c>
      <c r="R162" s="201" t="str">
        <f t="array" ref="R162">IFERROR(IF(INDEX('Disaggregation Records'!$E$3:$E$66,MATCH(RIGHT(Q162,255),RIGHT('Disaggregation Records'!$D$3:$D$66,255),0))="","",INDEX('Disaggregation Records'!$E$3:$E$66,MATCH(RIGHT(Q162,255),RIGHT('Disaggregation Records'!$D$3:$D$66,255),0))),"")</f>
        <v/>
      </c>
      <c r="S162" s="201" t="str">
        <f t="array" ref="S162">IFERROR(IF(INDEX('Disaggregation Records'!$F$3:$F$66,MATCH(RIGHT(Q162,255),RIGHT('Disaggregation Records'!$D$3:$D$66,255),0))="","",INDEX('Disaggregation Records'!$F$3:$F$66,MATCH(RIGHT(Q162,255),RIGHT('Disaggregation Records'!$D$3:$D$66,255),0))),"")</f>
        <v/>
      </c>
      <c r="T162" s="201" t="str">
        <f t="array" ref="T162">IFERROR(IF(INDEX('Disaggregation Records'!$H$3:$H$66,MATCH(RIGHT(Q162,255),RIGHT('Disaggregation Records'!$D$3:$D$66,255),0))="","",INDEX('Disaggregation Records'!$H$3:$H$66,MATCH(RIGHT(Q162,255),RIGHT('Disaggregation Records'!$D$3:$D$66,255),0))),"")</f>
        <v/>
      </c>
      <c r="U162" s="201">
        <f t="shared" ref="U162" si="533">U160+1</f>
        <v>1259</v>
      </c>
      <c r="V162" s="201" t="str">
        <f t="array" ref="V162">IFERROR(IF(INDEX('Disaggregation Records'!$I$3:$I$66,MATCH(RIGHT(Q162,255),RIGHT('Disaggregation Records'!$D$3:$D$66,255),0))="","",INDEX('Disaggregation Records'!$I$3:$I$66,MATCH(RIGHT(Q162,255),RIGHT('Disaggregation Records'!$D$3:$D$66,255),0))),"")</f>
        <v/>
      </c>
      <c r="W162" s="201" t="str">
        <f>IFERROR(INDEX('Reference Records'!O$3:O$9,MATCH(LEFT(C162,255),'Reference Records'!J$3:J$9,0)),"")</f>
        <v/>
      </c>
    </row>
    <row r="163" spans="1:23" s="202" customFormat="1" ht="40.25" customHeight="1" x14ac:dyDescent="0.35">
      <c r="A163" s="569"/>
      <c r="B163" s="590">
        <v>5.9736842105263204</v>
      </c>
      <c r="C163" s="571"/>
      <c r="D163" s="579"/>
      <c r="E163" s="579"/>
      <c r="F163" s="215"/>
      <c r="G163" s="577"/>
      <c r="H163" s="581"/>
      <c r="I163" s="583"/>
      <c r="J163" s="573"/>
      <c r="K163" s="571"/>
      <c r="L163" s="571"/>
      <c r="M163" s="573"/>
      <c r="N163" s="573"/>
    </row>
    <row r="164" spans="1:23" s="201" customFormat="1" ht="40.25" customHeight="1" x14ac:dyDescent="0.35">
      <c r="A164" s="569" t="str">
        <f t="shared" ca="1" si="456"/>
        <v>a1G3p000005YSTjEAO</v>
      </c>
      <c r="B164" s="589">
        <v>8</v>
      </c>
      <c r="C164" s="570" t="str">
        <f>IFERROR(VLOOKUP(B164,'Impact Indicators - Section B '!$A$9:$AF$52,32,FALSE),"")</f>
        <v/>
      </c>
      <c r="D164" s="578" t="str">
        <f t="shared" ref="D164" si="534">R164</f>
        <v/>
      </c>
      <c r="E164" s="578" t="str">
        <f t="shared" ref="E164" si="535">S164</f>
        <v/>
      </c>
      <c r="F164" s="421"/>
      <c r="G164" s="576" t="str">
        <f ca="1">IF(OR(INDIRECT("'update Helper'!E"&amp;U164)="",F164&lt;&gt;0,F165&lt;&gt;0),IF(IFERROR((F164/F165),"")="","",(F164/F165)),INDIRECT("'update Helper'!E"&amp;U164)/100)</f>
        <v/>
      </c>
      <c r="H164" s="580"/>
      <c r="I164" s="582"/>
      <c r="J164" s="572"/>
      <c r="K164" s="570" t="str">
        <f t="shared" ref="K164" si="536">W164</f>
        <v/>
      </c>
      <c r="L164" s="570" t="str">
        <f t="shared" ref="L164" si="537">V164</f>
        <v/>
      </c>
      <c r="M164" s="572"/>
      <c r="N164" s="572"/>
      <c r="P164" s="201">
        <f t="shared" ref="P164" si="538">IF(AND(EXACT(C164,C162),C162&lt;&gt;0),P162+1,0)</f>
        <v>77</v>
      </c>
      <c r="Q164" s="201" t="str">
        <f t="shared" ref="Q164" si="539">IF(C164&lt;&gt;"",C164&amp;"-"&amp;P164,"")</f>
        <v/>
      </c>
      <c r="R164" s="201" t="str">
        <f t="array" ref="R164">IFERROR(IF(INDEX('Disaggregation Records'!$E$3:$E$66,MATCH(RIGHT(Q164,255),RIGHT('Disaggregation Records'!$D$3:$D$66,255),0))="","",INDEX('Disaggregation Records'!$E$3:$E$66,MATCH(RIGHT(Q164,255),RIGHT('Disaggregation Records'!$D$3:$D$66,255),0))),"")</f>
        <v/>
      </c>
      <c r="S164" s="201" t="str">
        <f t="array" ref="S164">IFERROR(IF(INDEX('Disaggregation Records'!$F$3:$F$66,MATCH(RIGHT(Q164,255),RIGHT('Disaggregation Records'!$D$3:$D$66,255),0))="","",INDEX('Disaggregation Records'!$F$3:$F$66,MATCH(RIGHT(Q164,255),RIGHT('Disaggregation Records'!$D$3:$D$66,255),0))),"")</f>
        <v/>
      </c>
      <c r="T164" s="201" t="str">
        <f t="array" ref="T164">IFERROR(IF(INDEX('Disaggregation Records'!$H$3:$H$66,MATCH(RIGHT(Q164,255),RIGHT('Disaggregation Records'!$D$3:$D$66,255),0))="","",INDEX('Disaggregation Records'!$H$3:$H$66,MATCH(RIGHT(Q164,255),RIGHT('Disaggregation Records'!$D$3:$D$66,255),0))),"")</f>
        <v/>
      </c>
      <c r="U164" s="201">
        <f t="shared" ref="U164" si="540">U162+1</f>
        <v>1260</v>
      </c>
      <c r="V164" s="201" t="str">
        <f t="array" ref="V164">IFERROR(IF(INDEX('Disaggregation Records'!$I$3:$I$66,MATCH(RIGHT(Q164,255),RIGHT('Disaggregation Records'!$D$3:$D$66,255),0))="","",INDEX('Disaggregation Records'!$I$3:$I$66,MATCH(RIGHT(Q164,255),RIGHT('Disaggregation Records'!$D$3:$D$66,255),0))),"")</f>
        <v/>
      </c>
      <c r="W164" s="201" t="str">
        <f>IFERROR(INDEX('Reference Records'!O$3:O$9,MATCH(LEFT(C164,255),'Reference Records'!J$3:J$9,0)),"")</f>
        <v/>
      </c>
    </row>
    <row r="165" spans="1:23" s="201" customFormat="1" ht="40.25" customHeight="1" x14ac:dyDescent="0.35">
      <c r="A165" s="569"/>
      <c r="B165" s="590">
        <v>5.9736842105263204</v>
      </c>
      <c r="C165" s="571"/>
      <c r="D165" s="579"/>
      <c r="E165" s="579"/>
      <c r="F165" s="215"/>
      <c r="G165" s="577"/>
      <c r="H165" s="581"/>
      <c r="I165" s="583"/>
      <c r="J165" s="573"/>
      <c r="K165" s="571"/>
      <c r="L165" s="571"/>
      <c r="M165" s="573"/>
      <c r="N165" s="573"/>
      <c r="P165" s="202"/>
      <c r="Q165" s="202"/>
      <c r="R165" s="202"/>
      <c r="S165" s="202"/>
      <c r="T165" s="202"/>
      <c r="U165" s="202"/>
      <c r="V165" s="202"/>
      <c r="W165" s="202"/>
    </row>
    <row r="166" spans="1:23" s="201" customFormat="1" ht="40.25" customHeight="1" x14ac:dyDescent="0.35">
      <c r="A166" s="569" t="str">
        <f t="shared" ca="1" si="456"/>
        <v>a1G3p000005YSTkEAO</v>
      </c>
      <c r="B166" s="589">
        <v>8</v>
      </c>
      <c r="C166" s="570" t="str">
        <f>IFERROR(VLOOKUP(B166,'Impact Indicators - Section B '!$A$9:$AF$52,32,FALSE),"")</f>
        <v/>
      </c>
      <c r="D166" s="578" t="str">
        <f t="shared" ref="D166" si="541">R166</f>
        <v/>
      </c>
      <c r="E166" s="578" t="str">
        <f t="shared" ref="E166" si="542">S166</f>
        <v/>
      </c>
      <c r="F166" s="421"/>
      <c r="G166" s="576" t="str">
        <f ca="1">IF(OR(INDIRECT("'update Helper'!E"&amp;U166)="",F166&lt;&gt;0,F167&lt;&gt;0),IF(IFERROR((F166/F167),"")="","",(F166/F167)),INDIRECT("'update Helper'!E"&amp;U166)/100)</f>
        <v/>
      </c>
      <c r="H166" s="580"/>
      <c r="I166" s="582"/>
      <c r="J166" s="572"/>
      <c r="K166" s="570" t="str">
        <f t="shared" ref="K166" si="543">W166</f>
        <v/>
      </c>
      <c r="L166" s="570" t="str">
        <f t="shared" ref="L166" si="544">V166</f>
        <v/>
      </c>
      <c r="M166" s="572"/>
      <c r="N166" s="572"/>
      <c r="P166" s="201">
        <f t="shared" ref="P166" si="545">IF(AND(EXACT(C166,C164),C164&lt;&gt;0),P164+1,0)</f>
        <v>78</v>
      </c>
      <c r="Q166" s="201" t="str">
        <f t="shared" ref="Q166" si="546">IF(C166&lt;&gt;"",C166&amp;"-"&amp;P166,"")</f>
        <v/>
      </c>
      <c r="R166" s="201" t="str">
        <f t="array" ref="R166">IFERROR(IF(INDEX('Disaggregation Records'!$E$3:$E$66,MATCH(RIGHT(Q166,255),RIGHT('Disaggregation Records'!$D$3:$D$66,255),0))="","",INDEX('Disaggregation Records'!$E$3:$E$66,MATCH(RIGHT(Q166,255),RIGHT('Disaggregation Records'!$D$3:$D$66,255),0))),"")</f>
        <v/>
      </c>
      <c r="S166" s="201" t="str">
        <f t="array" ref="S166">IFERROR(IF(INDEX('Disaggregation Records'!$F$3:$F$66,MATCH(RIGHT(Q166,255),RIGHT('Disaggregation Records'!$D$3:$D$66,255),0))="","",INDEX('Disaggregation Records'!$F$3:$F$66,MATCH(RIGHT(Q166,255),RIGHT('Disaggregation Records'!$D$3:$D$66,255),0))),"")</f>
        <v/>
      </c>
      <c r="T166" s="201" t="str">
        <f t="array" ref="T166">IFERROR(IF(INDEX('Disaggregation Records'!$H$3:$H$66,MATCH(RIGHT(Q166,255),RIGHT('Disaggregation Records'!$D$3:$D$66,255),0))="","",INDEX('Disaggregation Records'!$H$3:$H$66,MATCH(RIGHT(Q166,255),RIGHT('Disaggregation Records'!$D$3:$D$66,255),0))),"")</f>
        <v/>
      </c>
      <c r="U166" s="201">
        <f t="shared" ref="U166" si="547">U164+1</f>
        <v>1261</v>
      </c>
      <c r="V166" s="201" t="str">
        <f t="array" ref="V166">IFERROR(IF(INDEX('Disaggregation Records'!$I$3:$I$66,MATCH(RIGHT(Q166,255),RIGHT('Disaggregation Records'!$D$3:$D$66,255),0))="","",INDEX('Disaggregation Records'!$I$3:$I$66,MATCH(RIGHT(Q166,255),RIGHT('Disaggregation Records'!$D$3:$D$66,255),0))),"")</f>
        <v/>
      </c>
      <c r="W166" s="201" t="str">
        <f>IFERROR(INDEX('Reference Records'!O$3:O$9,MATCH(LEFT(C166,255),'Reference Records'!J$3:J$9,0)),"")</f>
        <v/>
      </c>
    </row>
    <row r="167" spans="1:23" s="202" customFormat="1" ht="40.25" customHeight="1" x14ac:dyDescent="0.35">
      <c r="A167" s="569"/>
      <c r="B167" s="590">
        <v>5.9736842105263204</v>
      </c>
      <c r="C167" s="571"/>
      <c r="D167" s="579"/>
      <c r="E167" s="579"/>
      <c r="F167" s="215"/>
      <c r="G167" s="577"/>
      <c r="H167" s="581"/>
      <c r="I167" s="583"/>
      <c r="J167" s="573"/>
      <c r="K167" s="571"/>
      <c r="L167" s="571"/>
      <c r="M167" s="573"/>
      <c r="N167" s="573"/>
    </row>
    <row r="168" spans="1:23" s="201" customFormat="1" ht="40.25" customHeight="1" x14ac:dyDescent="0.35">
      <c r="A168" s="569" t="str">
        <f t="shared" ca="1" si="456"/>
        <v>a1G3p000005YSTlEAO</v>
      </c>
      <c r="B168" s="589">
        <v>8</v>
      </c>
      <c r="C168" s="570" t="str">
        <f>IFERROR(VLOOKUP(B168,'Impact Indicators - Section B '!$A$9:$AF$52,32,FALSE),"")</f>
        <v/>
      </c>
      <c r="D168" s="578" t="str">
        <f t="shared" ref="D168" si="548">R168</f>
        <v/>
      </c>
      <c r="E168" s="578" t="str">
        <f t="shared" ref="E168" si="549">S168</f>
        <v/>
      </c>
      <c r="F168" s="421"/>
      <c r="G168" s="576" t="str">
        <f ca="1">IF(OR(INDIRECT("'update Helper'!E"&amp;U168)="",F168&lt;&gt;0,F169&lt;&gt;0),IF(IFERROR((F168/F169),"")="","",(F168/F169)),INDIRECT("'update Helper'!E"&amp;U168)/100)</f>
        <v/>
      </c>
      <c r="H168" s="580"/>
      <c r="I168" s="582"/>
      <c r="J168" s="572"/>
      <c r="K168" s="570" t="str">
        <f t="shared" ref="K168" si="550">W168</f>
        <v/>
      </c>
      <c r="L168" s="570" t="str">
        <f t="shared" ref="L168" si="551">V168</f>
        <v/>
      </c>
      <c r="M168" s="572"/>
      <c r="N168" s="572"/>
      <c r="P168" s="201">
        <f t="shared" ref="P168" si="552">IF(AND(EXACT(C168,C166),C166&lt;&gt;0),P166+1,0)</f>
        <v>79</v>
      </c>
      <c r="Q168" s="201" t="str">
        <f t="shared" ref="Q168" si="553">IF(C168&lt;&gt;"",C168&amp;"-"&amp;P168,"")</f>
        <v/>
      </c>
      <c r="R168" s="201" t="str">
        <f t="array" ref="R168">IFERROR(IF(INDEX('Disaggregation Records'!$E$3:$E$66,MATCH(RIGHT(Q168,255),RIGHT('Disaggregation Records'!$D$3:$D$66,255),0))="","",INDEX('Disaggregation Records'!$E$3:$E$66,MATCH(RIGHT(Q168,255),RIGHT('Disaggregation Records'!$D$3:$D$66,255),0))),"")</f>
        <v/>
      </c>
      <c r="S168" s="201" t="str">
        <f t="array" ref="S168">IFERROR(IF(INDEX('Disaggregation Records'!$F$3:$F$66,MATCH(RIGHT(Q168,255),RIGHT('Disaggregation Records'!$D$3:$D$66,255),0))="","",INDEX('Disaggregation Records'!$F$3:$F$66,MATCH(RIGHT(Q168,255),RIGHT('Disaggregation Records'!$D$3:$D$66,255),0))),"")</f>
        <v/>
      </c>
      <c r="T168" s="201" t="str">
        <f t="array" ref="T168">IFERROR(IF(INDEX('Disaggregation Records'!$H$3:$H$66,MATCH(RIGHT(Q168,255),RIGHT('Disaggregation Records'!$D$3:$D$66,255),0))="","",INDEX('Disaggregation Records'!$H$3:$H$66,MATCH(RIGHT(Q168,255),RIGHT('Disaggregation Records'!$D$3:$D$66,255),0))),"")</f>
        <v/>
      </c>
      <c r="U168" s="201">
        <f t="shared" ref="U168" si="554">U166+1</f>
        <v>1262</v>
      </c>
      <c r="V168" s="201" t="str">
        <f t="array" ref="V168">IFERROR(IF(INDEX('Disaggregation Records'!$I$3:$I$66,MATCH(RIGHT(Q168,255),RIGHT('Disaggregation Records'!$D$3:$D$66,255),0))="","",INDEX('Disaggregation Records'!$I$3:$I$66,MATCH(RIGHT(Q168,255),RIGHT('Disaggregation Records'!$D$3:$D$66,255),0))),"")</f>
        <v/>
      </c>
      <c r="W168" s="201" t="str">
        <f>IFERROR(INDEX('Reference Records'!O$3:O$9,MATCH(LEFT(C168,255),'Reference Records'!J$3:J$9,0)),"")</f>
        <v/>
      </c>
    </row>
    <row r="169" spans="1:23" s="202" customFormat="1" ht="40.25" customHeight="1" x14ac:dyDescent="0.35">
      <c r="A169" s="569"/>
      <c r="B169" s="590">
        <v>5.9736842105263204</v>
      </c>
      <c r="C169" s="571"/>
      <c r="D169" s="579"/>
      <c r="E169" s="579"/>
      <c r="F169" s="215"/>
      <c r="G169" s="577"/>
      <c r="H169" s="581"/>
      <c r="I169" s="583"/>
      <c r="J169" s="573"/>
      <c r="K169" s="571"/>
      <c r="L169" s="571"/>
      <c r="M169" s="573"/>
      <c r="N169" s="573"/>
    </row>
    <row r="170" spans="1:23" s="201" customFormat="1" ht="40.25" customHeight="1" x14ac:dyDescent="0.35">
      <c r="A170" s="569" t="str">
        <f t="shared" ca="1" si="456"/>
        <v>a1G3p000005YSTmEAO</v>
      </c>
      <c r="B170" s="589">
        <v>9</v>
      </c>
      <c r="C170" s="570" t="str">
        <f>IFERROR(VLOOKUP(B170,'Impact Indicators - Section B '!$A$9:$AF$52,32,FALSE),"")</f>
        <v/>
      </c>
      <c r="D170" s="578" t="str">
        <f t="shared" ref="D170" si="555">R170</f>
        <v/>
      </c>
      <c r="E170" s="578" t="str">
        <f t="shared" ref="E170" si="556">S170</f>
        <v/>
      </c>
      <c r="F170" s="421"/>
      <c r="G170" s="576" t="str">
        <f ca="1">IF(OR(INDIRECT("'update Helper'!E"&amp;U170)="",F170&lt;&gt;0,F171&lt;&gt;0),IF(IFERROR((F170/F171),"")="","",(F170/F171)),INDIRECT("'update Helper'!E"&amp;U170)/100)</f>
        <v/>
      </c>
      <c r="H170" s="580"/>
      <c r="I170" s="582"/>
      <c r="J170" s="572"/>
      <c r="K170" s="570" t="str">
        <f t="shared" ref="K170" si="557">W170</f>
        <v/>
      </c>
      <c r="L170" s="570" t="str">
        <f t="shared" ref="L170" si="558">V170</f>
        <v/>
      </c>
      <c r="M170" s="572"/>
      <c r="N170" s="572"/>
      <c r="P170" s="201">
        <f t="shared" ref="P170" si="559">IF(AND(EXACT(C170,C168),C168&lt;&gt;0),P168+1,0)</f>
        <v>80</v>
      </c>
      <c r="Q170" s="201" t="str">
        <f t="shared" ref="Q170" si="560">IF(C170&lt;&gt;"",C170&amp;"-"&amp;P170,"")</f>
        <v/>
      </c>
      <c r="R170" s="201" t="str">
        <f t="array" ref="R170">IFERROR(IF(INDEX('Disaggregation Records'!$E$3:$E$66,MATCH(RIGHT(Q170,255),RIGHT('Disaggregation Records'!$D$3:$D$66,255),0))="","",INDEX('Disaggregation Records'!$E$3:$E$66,MATCH(RIGHT(Q170,255),RIGHT('Disaggregation Records'!$D$3:$D$66,255),0))),"")</f>
        <v/>
      </c>
      <c r="S170" s="201" t="str">
        <f t="array" ref="S170">IFERROR(IF(INDEX('Disaggregation Records'!$F$3:$F$66,MATCH(RIGHT(Q170,255),RIGHT('Disaggregation Records'!$D$3:$D$66,255),0))="","",INDEX('Disaggregation Records'!$F$3:$F$66,MATCH(RIGHT(Q170,255),RIGHT('Disaggregation Records'!$D$3:$D$66,255),0))),"")</f>
        <v/>
      </c>
      <c r="T170" s="201" t="str">
        <f t="array" ref="T170">IFERROR(IF(INDEX('Disaggregation Records'!$H$3:$H$66,MATCH(RIGHT(Q170,255),RIGHT('Disaggregation Records'!$D$3:$D$66,255),0))="","",INDEX('Disaggregation Records'!$H$3:$H$66,MATCH(RIGHT(Q170,255),RIGHT('Disaggregation Records'!$D$3:$D$66,255),0))),"")</f>
        <v/>
      </c>
      <c r="U170" s="201">
        <f t="shared" ref="U170" si="561">U168+1</f>
        <v>1263</v>
      </c>
      <c r="V170" s="201" t="str">
        <f t="array" ref="V170">IFERROR(IF(INDEX('Disaggregation Records'!$I$3:$I$66,MATCH(RIGHT(Q170,255),RIGHT('Disaggregation Records'!$D$3:$D$66,255),0))="","",INDEX('Disaggregation Records'!$I$3:$I$66,MATCH(RIGHT(Q170,255),RIGHT('Disaggregation Records'!$D$3:$D$66,255),0))),"")</f>
        <v/>
      </c>
      <c r="W170" s="201" t="str">
        <f>IFERROR(INDEX('Reference Records'!O$3:O$9,MATCH(LEFT(C170,255),'Reference Records'!J$3:J$9,0)),"")</f>
        <v/>
      </c>
    </row>
    <row r="171" spans="1:23" s="201" customFormat="1" ht="40.25" customHeight="1" x14ac:dyDescent="0.35">
      <c r="A171" s="569"/>
      <c r="B171" s="590">
        <v>6.6879699248120303</v>
      </c>
      <c r="C171" s="571"/>
      <c r="D171" s="579"/>
      <c r="E171" s="579"/>
      <c r="F171" s="215"/>
      <c r="G171" s="577"/>
      <c r="H171" s="581"/>
      <c r="I171" s="583"/>
      <c r="J171" s="573"/>
      <c r="K171" s="571"/>
      <c r="L171" s="571"/>
      <c r="M171" s="573"/>
      <c r="N171" s="573"/>
      <c r="P171" s="202"/>
      <c r="Q171" s="202"/>
      <c r="R171" s="202"/>
      <c r="S171" s="202"/>
      <c r="T171" s="202"/>
      <c r="U171" s="202"/>
      <c r="V171" s="202"/>
      <c r="W171" s="202"/>
    </row>
    <row r="172" spans="1:23" s="201" customFormat="1" ht="40.25" customHeight="1" x14ac:dyDescent="0.35">
      <c r="A172" s="569" t="str">
        <f t="shared" ca="1" si="456"/>
        <v>a1G3p000005YSTnEAO</v>
      </c>
      <c r="B172" s="589">
        <v>9</v>
      </c>
      <c r="C172" s="570" t="str">
        <f>IFERROR(VLOOKUP(B172,'Impact Indicators - Section B '!$A$9:$AF$52,32,FALSE),"")</f>
        <v/>
      </c>
      <c r="D172" s="578" t="str">
        <f t="shared" ref="D172" si="562">R172</f>
        <v/>
      </c>
      <c r="E172" s="578" t="str">
        <f t="shared" ref="E172" si="563">S172</f>
        <v/>
      </c>
      <c r="F172" s="421"/>
      <c r="G172" s="576" t="str">
        <f ca="1">IF(OR(INDIRECT("'update Helper'!E"&amp;U172)="",F172&lt;&gt;0,F173&lt;&gt;0),IF(IFERROR((F172/F173),"")="","",(F172/F173)),INDIRECT("'update Helper'!E"&amp;U172)/100)</f>
        <v/>
      </c>
      <c r="H172" s="580"/>
      <c r="I172" s="582"/>
      <c r="J172" s="572"/>
      <c r="K172" s="570" t="str">
        <f t="shared" ref="K172" si="564">W172</f>
        <v/>
      </c>
      <c r="L172" s="570" t="str">
        <f t="shared" ref="L172" si="565">V172</f>
        <v/>
      </c>
      <c r="M172" s="572"/>
      <c r="N172" s="572"/>
      <c r="P172" s="201">
        <f t="shared" ref="P172" si="566">IF(AND(EXACT(C172,C170),C170&lt;&gt;0),P170+1,0)</f>
        <v>81</v>
      </c>
      <c r="Q172" s="201" t="str">
        <f t="shared" ref="Q172" si="567">IF(C172&lt;&gt;"",C172&amp;"-"&amp;P172,"")</f>
        <v/>
      </c>
      <c r="R172" s="201" t="str">
        <f t="array" ref="R172">IFERROR(IF(INDEX('Disaggregation Records'!$E$3:$E$66,MATCH(RIGHT(Q172,255),RIGHT('Disaggregation Records'!$D$3:$D$66,255),0))="","",INDEX('Disaggregation Records'!$E$3:$E$66,MATCH(RIGHT(Q172,255),RIGHT('Disaggregation Records'!$D$3:$D$66,255),0))),"")</f>
        <v/>
      </c>
      <c r="S172" s="201" t="str">
        <f t="array" ref="S172">IFERROR(IF(INDEX('Disaggregation Records'!$F$3:$F$66,MATCH(RIGHT(Q172,255),RIGHT('Disaggregation Records'!$D$3:$D$66,255),0))="","",INDEX('Disaggregation Records'!$F$3:$F$66,MATCH(RIGHT(Q172,255),RIGHT('Disaggregation Records'!$D$3:$D$66,255),0))),"")</f>
        <v/>
      </c>
      <c r="T172" s="201" t="str">
        <f t="array" ref="T172">IFERROR(IF(INDEX('Disaggregation Records'!$H$3:$H$66,MATCH(RIGHT(Q172,255),RIGHT('Disaggregation Records'!$D$3:$D$66,255),0))="","",INDEX('Disaggregation Records'!$H$3:$H$66,MATCH(RIGHT(Q172,255),RIGHT('Disaggregation Records'!$D$3:$D$66,255),0))),"")</f>
        <v/>
      </c>
      <c r="U172" s="201">
        <f t="shared" ref="U172" si="568">U170+1</f>
        <v>1264</v>
      </c>
      <c r="V172" s="201" t="str">
        <f t="array" ref="V172">IFERROR(IF(INDEX('Disaggregation Records'!$I$3:$I$66,MATCH(RIGHT(Q172,255),RIGHT('Disaggregation Records'!$D$3:$D$66,255),0))="","",INDEX('Disaggregation Records'!$I$3:$I$66,MATCH(RIGHT(Q172,255),RIGHT('Disaggregation Records'!$D$3:$D$66,255),0))),"")</f>
        <v/>
      </c>
      <c r="W172" s="201" t="str">
        <f>IFERROR(INDEX('Reference Records'!O$3:O$9,MATCH(LEFT(C172,255),'Reference Records'!J$3:J$9,0)),"")</f>
        <v/>
      </c>
    </row>
    <row r="173" spans="1:23" s="202" customFormat="1" ht="40.25" customHeight="1" x14ac:dyDescent="0.35">
      <c r="A173" s="569"/>
      <c r="B173" s="590">
        <v>6.6879699248120303</v>
      </c>
      <c r="C173" s="571"/>
      <c r="D173" s="579"/>
      <c r="E173" s="579"/>
      <c r="F173" s="215"/>
      <c r="G173" s="577"/>
      <c r="H173" s="581"/>
      <c r="I173" s="583"/>
      <c r="J173" s="573"/>
      <c r="K173" s="571"/>
      <c r="L173" s="571"/>
      <c r="M173" s="573"/>
      <c r="N173" s="573"/>
    </row>
    <row r="174" spans="1:23" s="201" customFormat="1" ht="40.25" customHeight="1" x14ac:dyDescent="0.35">
      <c r="A174" s="569" t="str">
        <f t="shared" ca="1" si="456"/>
        <v>a1G3p000005YSToEAO</v>
      </c>
      <c r="B174" s="589">
        <v>9</v>
      </c>
      <c r="C174" s="570" t="str">
        <f>IFERROR(VLOOKUP(B174,'Impact Indicators - Section B '!$A$9:$AF$52,32,FALSE),"")</f>
        <v/>
      </c>
      <c r="D174" s="578" t="str">
        <f t="shared" ref="D174" si="569">R174</f>
        <v/>
      </c>
      <c r="E174" s="578" t="str">
        <f t="shared" ref="E174" si="570">S174</f>
        <v/>
      </c>
      <c r="F174" s="421"/>
      <c r="G174" s="576" t="str">
        <f ca="1">IF(OR(INDIRECT("'update Helper'!E"&amp;U174)="",F174&lt;&gt;0,F175&lt;&gt;0),IF(IFERROR((F174/F175),"")="","",(F174/F175)),INDIRECT("'update Helper'!E"&amp;U174)/100)</f>
        <v/>
      </c>
      <c r="H174" s="580"/>
      <c r="I174" s="582"/>
      <c r="J174" s="572"/>
      <c r="K174" s="570" t="str">
        <f t="shared" ref="K174" si="571">W174</f>
        <v/>
      </c>
      <c r="L174" s="570" t="str">
        <f t="shared" ref="L174" si="572">V174</f>
        <v/>
      </c>
      <c r="M174" s="572"/>
      <c r="N174" s="572"/>
      <c r="P174" s="201">
        <f t="shared" ref="P174" si="573">IF(AND(EXACT(C174,C172),C172&lt;&gt;0),P172+1,0)</f>
        <v>82</v>
      </c>
      <c r="Q174" s="201" t="str">
        <f t="shared" ref="Q174" si="574">IF(C174&lt;&gt;"",C174&amp;"-"&amp;P174,"")</f>
        <v/>
      </c>
      <c r="R174" s="201" t="str">
        <f t="array" ref="R174">IFERROR(IF(INDEX('Disaggregation Records'!$E$3:$E$66,MATCH(RIGHT(Q174,255),RIGHT('Disaggregation Records'!$D$3:$D$66,255),0))="","",INDEX('Disaggregation Records'!$E$3:$E$66,MATCH(RIGHT(Q174,255),RIGHT('Disaggregation Records'!$D$3:$D$66,255),0))),"")</f>
        <v/>
      </c>
      <c r="S174" s="201" t="str">
        <f t="array" ref="S174">IFERROR(IF(INDEX('Disaggregation Records'!$F$3:$F$66,MATCH(RIGHT(Q174,255),RIGHT('Disaggregation Records'!$D$3:$D$66,255),0))="","",INDEX('Disaggregation Records'!$F$3:$F$66,MATCH(RIGHT(Q174,255),RIGHT('Disaggregation Records'!$D$3:$D$66,255),0))),"")</f>
        <v/>
      </c>
      <c r="T174" s="201" t="str">
        <f t="array" ref="T174">IFERROR(IF(INDEX('Disaggregation Records'!$H$3:$H$66,MATCH(RIGHT(Q174,255),RIGHT('Disaggregation Records'!$D$3:$D$66,255),0))="","",INDEX('Disaggregation Records'!$H$3:$H$66,MATCH(RIGHT(Q174,255),RIGHT('Disaggregation Records'!$D$3:$D$66,255),0))),"")</f>
        <v/>
      </c>
      <c r="U174" s="201">
        <f t="shared" ref="U174" si="575">U172+1</f>
        <v>1265</v>
      </c>
      <c r="V174" s="201" t="str">
        <f t="array" ref="V174">IFERROR(IF(INDEX('Disaggregation Records'!$I$3:$I$66,MATCH(RIGHT(Q174,255),RIGHT('Disaggregation Records'!$D$3:$D$66,255),0))="","",INDEX('Disaggregation Records'!$I$3:$I$66,MATCH(RIGHT(Q174,255),RIGHT('Disaggregation Records'!$D$3:$D$66,255),0))),"")</f>
        <v/>
      </c>
      <c r="W174" s="201" t="str">
        <f>IFERROR(INDEX('Reference Records'!O$3:O$9,MATCH(LEFT(C174,255),'Reference Records'!J$3:J$9,0)),"")</f>
        <v/>
      </c>
    </row>
    <row r="175" spans="1:23" s="202" customFormat="1" ht="40.25" customHeight="1" x14ac:dyDescent="0.35">
      <c r="A175" s="569"/>
      <c r="B175" s="590">
        <v>6.6879699248120303</v>
      </c>
      <c r="C175" s="571"/>
      <c r="D175" s="579"/>
      <c r="E175" s="579"/>
      <c r="F175" s="215"/>
      <c r="G175" s="577"/>
      <c r="H175" s="581"/>
      <c r="I175" s="583"/>
      <c r="J175" s="573"/>
      <c r="K175" s="571"/>
      <c r="L175" s="571"/>
      <c r="M175" s="573"/>
      <c r="N175" s="573"/>
    </row>
    <row r="176" spans="1:23" s="201" customFormat="1" ht="40.25" customHeight="1" x14ac:dyDescent="0.35">
      <c r="A176" s="569" t="str">
        <f t="shared" ca="1" si="456"/>
        <v>a1G3p000005YSTpEAO</v>
      </c>
      <c r="B176" s="589">
        <v>9</v>
      </c>
      <c r="C176" s="570" t="str">
        <f>IFERROR(VLOOKUP(B176,'Impact Indicators - Section B '!$A$9:$AF$52,32,FALSE),"")</f>
        <v/>
      </c>
      <c r="D176" s="578" t="str">
        <f t="shared" ref="D176" si="576">R176</f>
        <v/>
      </c>
      <c r="E176" s="578" t="str">
        <f t="shared" ref="E176" si="577">S176</f>
        <v/>
      </c>
      <c r="F176" s="421"/>
      <c r="G176" s="576" t="str">
        <f ca="1">IF(OR(INDIRECT("'update Helper'!E"&amp;U176)="",F176&lt;&gt;0,F177&lt;&gt;0),IF(IFERROR((F176/F177),"")="","",(F176/F177)),INDIRECT("'update Helper'!E"&amp;U176)/100)</f>
        <v/>
      </c>
      <c r="H176" s="580"/>
      <c r="I176" s="582"/>
      <c r="J176" s="572"/>
      <c r="K176" s="570" t="str">
        <f t="shared" ref="K176" si="578">W176</f>
        <v/>
      </c>
      <c r="L176" s="570" t="str">
        <f t="shared" ref="L176" si="579">V176</f>
        <v/>
      </c>
      <c r="M176" s="572"/>
      <c r="N176" s="572"/>
      <c r="P176" s="201">
        <f t="shared" ref="P176" si="580">IF(AND(EXACT(C176,C174),C174&lt;&gt;0),P174+1,0)</f>
        <v>83</v>
      </c>
      <c r="Q176" s="201" t="str">
        <f t="shared" ref="Q176" si="581">IF(C176&lt;&gt;"",C176&amp;"-"&amp;P176,"")</f>
        <v/>
      </c>
      <c r="R176" s="201" t="str">
        <f t="array" ref="R176">IFERROR(IF(INDEX('Disaggregation Records'!$E$3:$E$66,MATCH(RIGHT(Q176,255),RIGHT('Disaggregation Records'!$D$3:$D$66,255),0))="","",INDEX('Disaggregation Records'!$E$3:$E$66,MATCH(RIGHT(Q176,255),RIGHT('Disaggregation Records'!$D$3:$D$66,255),0))),"")</f>
        <v/>
      </c>
      <c r="S176" s="201" t="str">
        <f t="array" ref="S176">IFERROR(IF(INDEX('Disaggregation Records'!$F$3:$F$66,MATCH(RIGHT(Q176,255),RIGHT('Disaggregation Records'!$D$3:$D$66,255),0))="","",INDEX('Disaggregation Records'!$F$3:$F$66,MATCH(RIGHT(Q176,255),RIGHT('Disaggregation Records'!$D$3:$D$66,255),0))),"")</f>
        <v/>
      </c>
      <c r="T176" s="201" t="str">
        <f t="array" ref="T176">IFERROR(IF(INDEX('Disaggregation Records'!$H$3:$H$66,MATCH(RIGHT(Q176,255),RIGHT('Disaggregation Records'!$D$3:$D$66,255),0))="","",INDEX('Disaggregation Records'!$H$3:$H$66,MATCH(RIGHT(Q176,255),RIGHT('Disaggregation Records'!$D$3:$D$66,255),0))),"")</f>
        <v/>
      </c>
      <c r="U176" s="201">
        <f t="shared" ref="U176" si="582">U174+1</f>
        <v>1266</v>
      </c>
      <c r="V176" s="201" t="str">
        <f t="array" ref="V176">IFERROR(IF(INDEX('Disaggregation Records'!$I$3:$I$66,MATCH(RIGHT(Q176,255),RIGHT('Disaggregation Records'!$D$3:$D$66,255),0))="","",INDEX('Disaggregation Records'!$I$3:$I$66,MATCH(RIGHT(Q176,255),RIGHT('Disaggregation Records'!$D$3:$D$66,255),0))),"")</f>
        <v/>
      </c>
      <c r="W176" s="201" t="str">
        <f>IFERROR(INDEX('Reference Records'!O$3:O$9,MATCH(LEFT(C176,255),'Reference Records'!J$3:J$9,0)),"")</f>
        <v/>
      </c>
    </row>
    <row r="177" spans="1:23" s="201" customFormat="1" ht="40.25" customHeight="1" x14ac:dyDescent="0.35">
      <c r="A177" s="569"/>
      <c r="B177" s="590">
        <v>6.6879699248120303</v>
      </c>
      <c r="C177" s="571"/>
      <c r="D177" s="579"/>
      <c r="E177" s="579"/>
      <c r="F177" s="215"/>
      <c r="G177" s="577"/>
      <c r="H177" s="581"/>
      <c r="I177" s="583"/>
      <c r="J177" s="573"/>
      <c r="K177" s="571"/>
      <c r="L177" s="571"/>
      <c r="M177" s="573"/>
      <c r="N177" s="573"/>
      <c r="P177" s="202"/>
      <c r="Q177" s="202"/>
      <c r="R177" s="202"/>
      <c r="S177" s="202"/>
      <c r="T177" s="202"/>
      <c r="U177" s="202"/>
      <c r="V177" s="202"/>
      <c r="W177" s="202"/>
    </row>
    <row r="178" spans="1:23" s="201" customFormat="1" ht="40.25" customHeight="1" x14ac:dyDescent="0.35">
      <c r="A178" s="569" t="str">
        <f t="shared" ca="1" si="456"/>
        <v>a1G3p000005YSTqEAO</v>
      </c>
      <c r="B178" s="589">
        <v>9</v>
      </c>
      <c r="C178" s="570" t="str">
        <f>IFERROR(VLOOKUP(B178,'Impact Indicators - Section B '!$A$9:$AF$52,32,FALSE),"")</f>
        <v/>
      </c>
      <c r="D178" s="578" t="str">
        <f t="shared" ref="D178" si="583">R178</f>
        <v/>
      </c>
      <c r="E178" s="578" t="str">
        <f t="shared" ref="E178" si="584">S178</f>
        <v/>
      </c>
      <c r="F178" s="421"/>
      <c r="G178" s="576" t="str">
        <f ca="1">IF(OR(INDIRECT("'update Helper'!E"&amp;U178)="",F178&lt;&gt;0,F179&lt;&gt;0),IF(IFERROR((F178/F179),"")="","",(F178/F179)),INDIRECT("'update Helper'!E"&amp;U178)/100)</f>
        <v/>
      </c>
      <c r="H178" s="580"/>
      <c r="I178" s="582"/>
      <c r="J178" s="572"/>
      <c r="K178" s="570" t="str">
        <f t="shared" ref="K178" si="585">W178</f>
        <v/>
      </c>
      <c r="L178" s="570" t="str">
        <f t="shared" ref="L178" si="586">V178</f>
        <v/>
      </c>
      <c r="M178" s="572"/>
      <c r="N178" s="572"/>
      <c r="P178" s="201">
        <f t="shared" ref="P178" si="587">IF(AND(EXACT(C178,C176),C176&lt;&gt;0),P176+1,0)</f>
        <v>84</v>
      </c>
      <c r="Q178" s="201" t="str">
        <f t="shared" ref="Q178" si="588">IF(C178&lt;&gt;"",C178&amp;"-"&amp;P178,"")</f>
        <v/>
      </c>
      <c r="R178" s="201" t="str">
        <f t="array" ref="R178">IFERROR(IF(INDEX('Disaggregation Records'!$E$3:$E$66,MATCH(RIGHT(Q178,255),RIGHT('Disaggregation Records'!$D$3:$D$66,255),0))="","",INDEX('Disaggregation Records'!$E$3:$E$66,MATCH(RIGHT(Q178,255),RIGHT('Disaggregation Records'!$D$3:$D$66,255),0))),"")</f>
        <v/>
      </c>
      <c r="S178" s="201" t="str">
        <f t="array" ref="S178">IFERROR(IF(INDEX('Disaggregation Records'!$F$3:$F$66,MATCH(RIGHT(Q178,255),RIGHT('Disaggregation Records'!$D$3:$D$66,255),0))="","",INDEX('Disaggregation Records'!$F$3:$F$66,MATCH(RIGHT(Q178,255),RIGHT('Disaggregation Records'!$D$3:$D$66,255),0))),"")</f>
        <v/>
      </c>
      <c r="T178" s="201" t="str">
        <f t="array" ref="T178">IFERROR(IF(INDEX('Disaggregation Records'!$H$3:$H$66,MATCH(RIGHT(Q178,255),RIGHT('Disaggregation Records'!$D$3:$D$66,255),0))="","",INDEX('Disaggregation Records'!$H$3:$H$66,MATCH(RIGHT(Q178,255),RIGHT('Disaggregation Records'!$D$3:$D$66,255),0))),"")</f>
        <v/>
      </c>
      <c r="U178" s="201">
        <f t="shared" ref="U178" si="589">U176+1</f>
        <v>1267</v>
      </c>
      <c r="V178" s="201" t="str">
        <f t="array" ref="V178">IFERROR(IF(INDEX('Disaggregation Records'!$I$3:$I$66,MATCH(RIGHT(Q178,255),RIGHT('Disaggregation Records'!$D$3:$D$66,255),0))="","",INDEX('Disaggregation Records'!$I$3:$I$66,MATCH(RIGHT(Q178,255),RIGHT('Disaggregation Records'!$D$3:$D$66,255),0))),"")</f>
        <v/>
      </c>
      <c r="W178" s="201" t="str">
        <f>IFERROR(INDEX('Reference Records'!O$3:O$9,MATCH(LEFT(C178,255),'Reference Records'!J$3:J$9,0)),"")</f>
        <v/>
      </c>
    </row>
    <row r="179" spans="1:23" s="202" customFormat="1" ht="40.25" customHeight="1" x14ac:dyDescent="0.35">
      <c r="A179" s="569"/>
      <c r="B179" s="590">
        <v>6.6879699248120303</v>
      </c>
      <c r="C179" s="571"/>
      <c r="D179" s="579"/>
      <c r="E179" s="579"/>
      <c r="F179" s="215"/>
      <c r="G179" s="577"/>
      <c r="H179" s="581"/>
      <c r="I179" s="583"/>
      <c r="J179" s="573"/>
      <c r="K179" s="571"/>
      <c r="L179" s="571"/>
      <c r="M179" s="573"/>
      <c r="N179" s="573"/>
    </row>
    <row r="180" spans="1:23" s="201" customFormat="1" ht="40.25" customHeight="1" x14ac:dyDescent="0.35">
      <c r="A180" s="569" t="str">
        <f t="shared" ca="1" si="456"/>
        <v>a1G3p000005YSTrEAO</v>
      </c>
      <c r="B180" s="589">
        <v>9</v>
      </c>
      <c r="C180" s="570" t="str">
        <f>IFERROR(VLOOKUP(B180,'Impact Indicators - Section B '!$A$9:$AF$52,32,FALSE),"")</f>
        <v/>
      </c>
      <c r="D180" s="578" t="str">
        <f t="shared" ref="D180" si="590">R180</f>
        <v/>
      </c>
      <c r="E180" s="578" t="str">
        <f t="shared" ref="E180" si="591">S180</f>
        <v/>
      </c>
      <c r="F180" s="421"/>
      <c r="G180" s="576" t="str">
        <f ca="1">IF(OR(INDIRECT("'update Helper'!E"&amp;U180)="",F180&lt;&gt;0,F181&lt;&gt;0),IF(IFERROR((F180/F181),"")="","",(F180/F181)),INDIRECT("'update Helper'!E"&amp;U180)/100)</f>
        <v/>
      </c>
      <c r="H180" s="580"/>
      <c r="I180" s="582"/>
      <c r="J180" s="572"/>
      <c r="K180" s="570" t="str">
        <f t="shared" ref="K180" si="592">W180</f>
        <v/>
      </c>
      <c r="L180" s="570" t="str">
        <f t="shared" ref="L180" si="593">V180</f>
        <v/>
      </c>
      <c r="M180" s="572"/>
      <c r="N180" s="572"/>
      <c r="P180" s="201">
        <f t="shared" ref="P180" si="594">IF(AND(EXACT(C180,C178),C178&lt;&gt;0),P178+1,0)</f>
        <v>85</v>
      </c>
      <c r="Q180" s="201" t="str">
        <f t="shared" ref="Q180" si="595">IF(C180&lt;&gt;"",C180&amp;"-"&amp;P180,"")</f>
        <v/>
      </c>
      <c r="R180" s="201" t="str">
        <f t="array" ref="R180">IFERROR(IF(INDEX('Disaggregation Records'!$E$3:$E$66,MATCH(RIGHT(Q180,255),RIGHT('Disaggregation Records'!$D$3:$D$66,255),0))="","",INDEX('Disaggregation Records'!$E$3:$E$66,MATCH(RIGHT(Q180,255),RIGHT('Disaggregation Records'!$D$3:$D$66,255),0))),"")</f>
        <v/>
      </c>
      <c r="S180" s="201" t="str">
        <f t="array" ref="S180">IFERROR(IF(INDEX('Disaggregation Records'!$F$3:$F$66,MATCH(RIGHT(Q180,255),RIGHT('Disaggregation Records'!$D$3:$D$66,255),0))="","",INDEX('Disaggregation Records'!$F$3:$F$66,MATCH(RIGHT(Q180,255),RIGHT('Disaggregation Records'!$D$3:$D$66,255),0))),"")</f>
        <v/>
      </c>
      <c r="T180" s="201" t="str">
        <f t="array" ref="T180">IFERROR(IF(INDEX('Disaggregation Records'!$H$3:$H$66,MATCH(RIGHT(Q180,255),RIGHT('Disaggregation Records'!$D$3:$D$66,255),0))="","",INDEX('Disaggregation Records'!$H$3:$H$66,MATCH(RIGHT(Q180,255),RIGHT('Disaggregation Records'!$D$3:$D$66,255),0))),"")</f>
        <v/>
      </c>
      <c r="U180" s="201">
        <f t="shared" ref="U180" si="596">U178+1</f>
        <v>1268</v>
      </c>
      <c r="V180" s="201" t="str">
        <f t="array" ref="V180">IFERROR(IF(INDEX('Disaggregation Records'!$I$3:$I$66,MATCH(RIGHT(Q180,255),RIGHT('Disaggregation Records'!$D$3:$D$66,255),0))="","",INDEX('Disaggregation Records'!$I$3:$I$66,MATCH(RIGHT(Q180,255),RIGHT('Disaggregation Records'!$D$3:$D$66,255),0))),"")</f>
        <v/>
      </c>
      <c r="W180" s="201" t="str">
        <f>IFERROR(INDEX('Reference Records'!O$3:O$9,MATCH(LEFT(C180,255),'Reference Records'!J$3:J$9,0)),"")</f>
        <v/>
      </c>
    </row>
    <row r="181" spans="1:23" s="202" customFormat="1" ht="40.25" customHeight="1" x14ac:dyDescent="0.35">
      <c r="A181" s="569"/>
      <c r="B181" s="590">
        <v>6.6879699248120303</v>
      </c>
      <c r="C181" s="571"/>
      <c r="D181" s="579"/>
      <c r="E181" s="579"/>
      <c r="F181" s="215"/>
      <c r="G181" s="577"/>
      <c r="H181" s="581"/>
      <c r="I181" s="583"/>
      <c r="J181" s="573"/>
      <c r="K181" s="571"/>
      <c r="L181" s="571"/>
      <c r="M181" s="573"/>
      <c r="N181" s="573"/>
    </row>
    <row r="182" spans="1:23" s="201" customFormat="1" ht="40.25" customHeight="1" x14ac:dyDescent="0.35">
      <c r="A182" s="569" t="str">
        <f t="shared" ca="1" si="456"/>
        <v>a1G3p000005YSTsEAO</v>
      </c>
      <c r="B182" s="589">
        <v>9</v>
      </c>
      <c r="C182" s="570" t="str">
        <f>IFERROR(VLOOKUP(B182,'Impact Indicators - Section B '!$A$9:$AF$52,32,FALSE),"")</f>
        <v/>
      </c>
      <c r="D182" s="578" t="str">
        <f t="shared" ref="D182" si="597">R182</f>
        <v/>
      </c>
      <c r="E182" s="578" t="str">
        <f t="shared" ref="E182" si="598">S182</f>
        <v/>
      </c>
      <c r="F182" s="421"/>
      <c r="G182" s="576" t="str">
        <f ca="1">IF(OR(INDIRECT("'update Helper'!E"&amp;U182)="",F182&lt;&gt;0,F183&lt;&gt;0),IF(IFERROR((F182/F183),"")="","",(F182/F183)),INDIRECT("'update Helper'!E"&amp;U182)/100)</f>
        <v/>
      </c>
      <c r="H182" s="580"/>
      <c r="I182" s="582"/>
      <c r="J182" s="572"/>
      <c r="K182" s="570" t="str">
        <f t="shared" ref="K182" si="599">W182</f>
        <v/>
      </c>
      <c r="L182" s="570" t="str">
        <f t="shared" ref="L182" si="600">V182</f>
        <v/>
      </c>
      <c r="M182" s="572"/>
      <c r="N182" s="572"/>
      <c r="P182" s="201">
        <f t="shared" ref="P182" si="601">IF(AND(EXACT(C182,C180),C180&lt;&gt;0),P180+1,0)</f>
        <v>86</v>
      </c>
      <c r="Q182" s="201" t="str">
        <f t="shared" ref="Q182" si="602">IF(C182&lt;&gt;"",C182&amp;"-"&amp;P182,"")</f>
        <v/>
      </c>
      <c r="R182" s="201" t="str">
        <f t="array" ref="R182">IFERROR(IF(INDEX('Disaggregation Records'!$E$3:$E$66,MATCH(RIGHT(Q182,255),RIGHT('Disaggregation Records'!$D$3:$D$66,255),0))="","",INDEX('Disaggregation Records'!$E$3:$E$66,MATCH(RIGHT(Q182,255),RIGHT('Disaggregation Records'!$D$3:$D$66,255),0))),"")</f>
        <v/>
      </c>
      <c r="S182" s="201" t="str">
        <f t="array" ref="S182">IFERROR(IF(INDEX('Disaggregation Records'!$F$3:$F$66,MATCH(RIGHT(Q182,255),RIGHT('Disaggregation Records'!$D$3:$D$66,255),0))="","",INDEX('Disaggregation Records'!$F$3:$F$66,MATCH(RIGHT(Q182,255),RIGHT('Disaggregation Records'!$D$3:$D$66,255),0))),"")</f>
        <v/>
      </c>
      <c r="T182" s="201" t="str">
        <f t="array" ref="T182">IFERROR(IF(INDEX('Disaggregation Records'!$H$3:$H$66,MATCH(RIGHT(Q182,255),RIGHT('Disaggregation Records'!$D$3:$D$66,255),0))="","",INDEX('Disaggregation Records'!$H$3:$H$66,MATCH(RIGHT(Q182,255),RIGHT('Disaggregation Records'!$D$3:$D$66,255),0))),"")</f>
        <v/>
      </c>
      <c r="U182" s="201">
        <f t="shared" ref="U182" si="603">U180+1</f>
        <v>1269</v>
      </c>
      <c r="V182" s="201" t="str">
        <f t="array" ref="V182">IFERROR(IF(INDEX('Disaggregation Records'!$I$3:$I$66,MATCH(RIGHT(Q182,255),RIGHT('Disaggregation Records'!$D$3:$D$66,255),0))="","",INDEX('Disaggregation Records'!$I$3:$I$66,MATCH(RIGHT(Q182,255),RIGHT('Disaggregation Records'!$D$3:$D$66,255),0))),"")</f>
        <v/>
      </c>
      <c r="W182" s="201" t="str">
        <f>IFERROR(INDEX('Reference Records'!O$3:O$9,MATCH(LEFT(C182,255),'Reference Records'!J$3:J$9,0)),"")</f>
        <v/>
      </c>
    </row>
    <row r="183" spans="1:23" s="201" customFormat="1" ht="40.25" customHeight="1" x14ac:dyDescent="0.35">
      <c r="A183" s="569"/>
      <c r="B183" s="590">
        <v>6.6879699248120303</v>
      </c>
      <c r="C183" s="571"/>
      <c r="D183" s="579"/>
      <c r="E183" s="579"/>
      <c r="F183" s="215"/>
      <c r="G183" s="577"/>
      <c r="H183" s="581"/>
      <c r="I183" s="583"/>
      <c r="J183" s="573"/>
      <c r="K183" s="571"/>
      <c r="L183" s="571"/>
      <c r="M183" s="573"/>
      <c r="N183" s="573"/>
      <c r="P183" s="202"/>
      <c r="Q183" s="202"/>
      <c r="R183" s="202"/>
      <c r="S183" s="202"/>
      <c r="T183" s="202"/>
      <c r="U183" s="202"/>
      <c r="V183" s="202"/>
      <c r="W183" s="202"/>
    </row>
    <row r="184" spans="1:23" s="201" customFormat="1" ht="40.25" customHeight="1" x14ac:dyDescent="0.35">
      <c r="A184" s="569" t="str">
        <f t="shared" ca="1" si="456"/>
        <v>a1G3p000005YSTtEAO</v>
      </c>
      <c r="B184" s="589">
        <v>9</v>
      </c>
      <c r="C184" s="570" t="str">
        <f>IFERROR(VLOOKUP(B184,'Impact Indicators - Section B '!$A$9:$AF$52,32,FALSE),"")</f>
        <v/>
      </c>
      <c r="D184" s="578" t="str">
        <f t="shared" ref="D184" si="604">R184</f>
        <v/>
      </c>
      <c r="E184" s="578" t="str">
        <f t="shared" ref="E184" si="605">S184</f>
        <v/>
      </c>
      <c r="F184" s="421"/>
      <c r="G184" s="576" t="str">
        <f ca="1">IF(OR(INDIRECT("'update Helper'!E"&amp;U184)="",F184&lt;&gt;0,F185&lt;&gt;0),IF(IFERROR((F184/F185),"")="","",(F184/F185)),INDIRECT("'update Helper'!E"&amp;U184)/100)</f>
        <v/>
      </c>
      <c r="H184" s="580"/>
      <c r="I184" s="582"/>
      <c r="J184" s="572"/>
      <c r="K184" s="570" t="str">
        <f t="shared" ref="K184" si="606">W184</f>
        <v/>
      </c>
      <c r="L184" s="570" t="str">
        <f t="shared" ref="L184" si="607">V184</f>
        <v/>
      </c>
      <c r="M184" s="572"/>
      <c r="N184" s="572"/>
      <c r="P184" s="201">
        <f t="shared" ref="P184" si="608">IF(AND(EXACT(C184,C182),C182&lt;&gt;0),P182+1,0)</f>
        <v>87</v>
      </c>
      <c r="Q184" s="201" t="str">
        <f t="shared" ref="Q184" si="609">IF(C184&lt;&gt;"",C184&amp;"-"&amp;P184,"")</f>
        <v/>
      </c>
      <c r="R184" s="201" t="str">
        <f t="array" ref="R184">IFERROR(IF(INDEX('Disaggregation Records'!$E$3:$E$66,MATCH(RIGHT(Q184,255),RIGHT('Disaggregation Records'!$D$3:$D$66,255),0))="","",INDEX('Disaggregation Records'!$E$3:$E$66,MATCH(RIGHT(Q184,255),RIGHT('Disaggregation Records'!$D$3:$D$66,255),0))),"")</f>
        <v/>
      </c>
      <c r="S184" s="201" t="str">
        <f t="array" ref="S184">IFERROR(IF(INDEX('Disaggregation Records'!$F$3:$F$66,MATCH(RIGHT(Q184,255),RIGHT('Disaggregation Records'!$D$3:$D$66,255),0))="","",INDEX('Disaggregation Records'!$F$3:$F$66,MATCH(RIGHT(Q184,255),RIGHT('Disaggregation Records'!$D$3:$D$66,255),0))),"")</f>
        <v/>
      </c>
      <c r="T184" s="201" t="str">
        <f t="array" ref="T184">IFERROR(IF(INDEX('Disaggregation Records'!$H$3:$H$66,MATCH(RIGHT(Q184,255),RIGHT('Disaggregation Records'!$D$3:$D$66,255),0))="","",INDEX('Disaggregation Records'!$H$3:$H$66,MATCH(RIGHT(Q184,255),RIGHT('Disaggregation Records'!$D$3:$D$66,255),0))),"")</f>
        <v/>
      </c>
      <c r="U184" s="201">
        <f t="shared" ref="U184" si="610">U182+1</f>
        <v>1270</v>
      </c>
      <c r="V184" s="201" t="str">
        <f t="array" ref="V184">IFERROR(IF(INDEX('Disaggregation Records'!$I$3:$I$66,MATCH(RIGHT(Q184,255),RIGHT('Disaggregation Records'!$D$3:$D$66,255),0))="","",INDEX('Disaggregation Records'!$I$3:$I$66,MATCH(RIGHT(Q184,255),RIGHT('Disaggregation Records'!$D$3:$D$66,255),0))),"")</f>
        <v/>
      </c>
      <c r="W184" s="201" t="str">
        <f>IFERROR(INDEX('Reference Records'!O$3:O$9,MATCH(LEFT(C184,255),'Reference Records'!J$3:J$9,0)),"")</f>
        <v/>
      </c>
    </row>
    <row r="185" spans="1:23" s="202" customFormat="1" ht="40.25" customHeight="1" x14ac:dyDescent="0.35">
      <c r="A185" s="569"/>
      <c r="B185" s="590">
        <v>6.6879699248120303</v>
      </c>
      <c r="C185" s="571"/>
      <c r="D185" s="579"/>
      <c r="E185" s="579"/>
      <c r="F185" s="215"/>
      <c r="G185" s="577"/>
      <c r="H185" s="581"/>
      <c r="I185" s="583"/>
      <c r="J185" s="573"/>
      <c r="K185" s="571"/>
      <c r="L185" s="571"/>
      <c r="M185" s="573"/>
      <c r="N185" s="573"/>
    </row>
    <row r="186" spans="1:23" s="201" customFormat="1" ht="40.25" customHeight="1" x14ac:dyDescent="0.35">
      <c r="A186" s="569" t="str">
        <f t="shared" ca="1" si="456"/>
        <v>a1G3p000005YSTuEAO</v>
      </c>
      <c r="B186" s="589">
        <v>9</v>
      </c>
      <c r="C186" s="570" t="str">
        <f>IFERROR(VLOOKUP(B186,'Impact Indicators - Section B '!$A$9:$AF$52,32,FALSE),"")</f>
        <v/>
      </c>
      <c r="D186" s="578" t="str">
        <f t="shared" ref="D186" si="611">R186</f>
        <v/>
      </c>
      <c r="E186" s="578" t="str">
        <f t="shared" ref="E186" si="612">S186</f>
        <v/>
      </c>
      <c r="F186" s="421"/>
      <c r="G186" s="576" t="str">
        <f ca="1">IF(OR(INDIRECT("'update Helper'!E"&amp;U186)="",F186&lt;&gt;0,F187&lt;&gt;0),IF(IFERROR((F186/F187),"")="","",(F186/F187)),INDIRECT("'update Helper'!E"&amp;U186)/100)</f>
        <v/>
      </c>
      <c r="H186" s="580"/>
      <c r="I186" s="582"/>
      <c r="J186" s="572"/>
      <c r="K186" s="570" t="str">
        <f t="shared" ref="K186" si="613">W186</f>
        <v/>
      </c>
      <c r="L186" s="570" t="str">
        <f t="shared" ref="L186" si="614">V186</f>
        <v/>
      </c>
      <c r="M186" s="572"/>
      <c r="N186" s="572"/>
      <c r="P186" s="201">
        <f t="shared" ref="P186" si="615">IF(AND(EXACT(C186,C184),C184&lt;&gt;0),P184+1,0)</f>
        <v>88</v>
      </c>
      <c r="Q186" s="201" t="str">
        <f t="shared" ref="Q186" si="616">IF(C186&lt;&gt;"",C186&amp;"-"&amp;P186,"")</f>
        <v/>
      </c>
      <c r="R186" s="201" t="str">
        <f t="array" ref="R186">IFERROR(IF(INDEX('Disaggregation Records'!$E$3:$E$66,MATCH(RIGHT(Q186,255),RIGHT('Disaggregation Records'!$D$3:$D$66,255),0))="","",INDEX('Disaggregation Records'!$E$3:$E$66,MATCH(RIGHT(Q186,255),RIGHT('Disaggregation Records'!$D$3:$D$66,255),0))),"")</f>
        <v/>
      </c>
      <c r="S186" s="201" t="str">
        <f t="array" ref="S186">IFERROR(IF(INDEX('Disaggregation Records'!$F$3:$F$66,MATCH(RIGHT(Q186,255),RIGHT('Disaggregation Records'!$D$3:$D$66,255),0))="","",INDEX('Disaggregation Records'!$F$3:$F$66,MATCH(RIGHT(Q186,255),RIGHT('Disaggregation Records'!$D$3:$D$66,255),0))),"")</f>
        <v/>
      </c>
      <c r="T186" s="201" t="str">
        <f t="array" ref="T186">IFERROR(IF(INDEX('Disaggregation Records'!$H$3:$H$66,MATCH(RIGHT(Q186,255),RIGHT('Disaggregation Records'!$D$3:$D$66,255),0))="","",INDEX('Disaggregation Records'!$H$3:$H$66,MATCH(RIGHT(Q186,255),RIGHT('Disaggregation Records'!$D$3:$D$66,255),0))),"")</f>
        <v/>
      </c>
      <c r="U186" s="201">
        <f t="shared" ref="U186" si="617">U184+1</f>
        <v>1271</v>
      </c>
      <c r="V186" s="201" t="str">
        <f t="array" ref="V186">IFERROR(IF(INDEX('Disaggregation Records'!$I$3:$I$66,MATCH(RIGHT(Q186,255),RIGHT('Disaggregation Records'!$D$3:$D$66,255),0))="","",INDEX('Disaggregation Records'!$I$3:$I$66,MATCH(RIGHT(Q186,255),RIGHT('Disaggregation Records'!$D$3:$D$66,255),0))),"")</f>
        <v/>
      </c>
      <c r="W186" s="201" t="str">
        <f>IFERROR(INDEX('Reference Records'!O$3:O$9,MATCH(LEFT(C186,255),'Reference Records'!J$3:J$9,0)),"")</f>
        <v/>
      </c>
    </row>
    <row r="187" spans="1:23" s="202" customFormat="1" ht="40.25" customHeight="1" x14ac:dyDescent="0.35">
      <c r="A187" s="569"/>
      <c r="B187" s="590">
        <v>6.6879699248120303</v>
      </c>
      <c r="C187" s="571"/>
      <c r="D187" s="579"/>
      <c r="E187" s="579"/>
      <c r="F187" s="215"/>
      <c r="G187" s="577"/>
      <c r="H187" s="581"/>
      <c r="I187" s="583"/>
      <c r="J187" s="573"/>
      <c r="K187" s="571"/>
      <c r="L187" s="571"/>
      <c r="M187" s="573"/>
      <c r="N187" s="573"/>
    </row>
    <row r="188" spans="1:23" s="201" customFormat="1" ht="40.25" customHeight="1" x14ac:dyDescent="0.35">
      <c r="A188" s="569" t="str">
        <f t="shared" ca="1" si="456"/>
        <v>a1G3p000005YSTvEAO</v>
      </c>
      <c r="B188" s="589">
        <v>9</v>
      </c>
      <c r="C188" s="570" t="str">
        <f>IFERROR(VLOOKUP(B188,'Impact Indicators - Section B '!$A$9:$AF$52,32,FALSE),"")</f>
        <v/>
      </c>
      <c r="D188" s="578" t="str">
        <f t="shared" ref="D188" si="618">R188</f>
        <v/>
      </c>
      <c r="E188" s="578" t="str">
        <f t="shared" ref="E188" si="619">S188</f>
        <v/>
      </c>
      <c r="F188" s="421"/>
      <c r="G188" s="576" t="str">
        <f ca="1">IF(OR(INDIRECT("'update Helper'!E"&amp;U188)="",F188&lt;&gt;0,F189&lt;&gt;0),IF(IFERROR((F188/F189),"")="","",(F188/F189)),INDIRECT("'update Helper'!E"&amp;U188)/100)</f>
        <v/>
      </c>
      <c r="H188" s="580"/>
      <c r="I188" s="582"/>
      <c r="J188" s="572"/>
      <c r="K188" s="570" t="str">
        <f t="shared" ref="K188" si="620">W188</f>
        <v/>
      </c>
      <c r="L188" s="570" t="str">
        <f t="shared" ref="L188" si="621">V188</f>
        <v/>
      </c>
      <c r="M188" s="572"/>
      <c r="N188" s="572"/>
      <c r="P188" s="201">
        <f t="shared" ref="P188" si="622">IF(AND(EXACT(C188,C186),C186&lt;&gt;0),P186+1,0)</f>
        <v>89</v>
      </c>
      <c r="Q188" s="201" t="str">
        <f t="shared" ref="Q188" si="623">IF(C188&lt;&gt;"",C188&amp;"-"&amp;P188,"")</f>
        <v/>
      </c>
      <c r="R188" s="201" t="str">
        <f t="array" ref="R188">IFERROR(IF(INDEX('Disaggregation Records'!$E$3:$E$66,MATCH(RIGHT(Q188,255),RIGHT('Disaggregation Records'!$D$3:$D$66,255),0))="","",INDEX('Disaggregation Records'!$E$3:$E$66,MATCH(RIGHT(Q188,255),RIGHT('Disaggregation Records'!$D$3:$D$66,255),0))),"")</f>
        <v/>
      </c>
      <c r="S188" s="201" t="str">
        <f t="array" ref="S188">IFERROR(IF(INDEX('Disaggregation Records'!$F$3:$F$66,MATCH(RIGHT(Q188,255),RIGHT('Disaggregation Records'!$D$3:$D$66,255),0))="","",INDEX('Disaggregation Records'!$F$3:$F$66,MATCH(RIGHT(Q188,255),RIGHT('Disaggregation Records'!$D$3:$D$66,255),0))),"")</f>
        <v/>
      </c>
      <c r="T188" s="201" t="str">
        <f t="array" ref="T188">IFERROR(IF(INDEX('Disaggregation Records'!$H$3:$H$66,MATCH(RIGHT(Q188,255),RIGHT('Disaggregation Records'!$D$3:$D$66,255),0))="","",INDEX('Disaggregation Records'!$H$3:$H$66,MATCH(RIGHT(Q188,255),RIGHT('Disaggregation Records'!$D$3:$D$66,255),0))),"")</f>
        <v/>
      </c>
      <c r="U188" s="201">
        <f t="shared" ref="U188" si="624">U186+1</f>
        <v>1272</v>
      </c>
      <c r="V188" s="201" t="str">
        <f t="array" ref="V188">IFERROR(IF(INDEX('Disaggregation Records'!$I$3:$I$66,MATCH(RIGHT(Q188,255),RIGHT('Disaggregation Records'!$D$3:$D$66,255),0))="","",INDEX('Disaggregation Records'!$I$3:$I$66,MATCH(RIGHT(Q188,255),RIGHT('Disaggregation Records'!$D$3:$D$66,255),0))),"")</f>
        <v/>
      </c>
      <c r="W188" s="201" t="str">
        <f>IFERROR(INDEX('Reference Records'!O$3:O$9,MATCH(LEFT(C188,255),'Reference Records'!J$3:J$9,0)),"")</f>
        <v/>
      </c>
    </row>
    <row r="189" spans="1:23" s="201" customFormat="1" ht="40.25" customHeight="1" x14ac:dyDescent="0.35">
      <c r="A189" s="569"/>
      <c r="B189" s="590">
        <v>6.6879699248120303</v>
      </c>
      <c r="C189" s="571"/>
      <c r="D189" s="579"/>
      <c r="E189" s="579"/>
      <c r="F189" s="215"/>
      <c r="G189" s="577"/>
      <c r="H189" s="581"/>
      <c r="I189" s="583"/>
      <c r="J189" s="573"/>
      <c r="K189" s="571"/>
      <c r="L189" s="571"/>
      <c r="M189" s="573"/>
      <c r="N189" s="573"/>
      <c r="P189" s="202"/>
      <c r="Q189" s="202"/>
      <c r="R189" s="202"/>
      <c r="S189" s="202"/>
      <c r="T189" s="202"/>
      <c r="U189" s="202"/>
      <c r="V189" s="202"/>
      <c r="W189" s="202"/>
    </row>
    <row r="190" spans="1:23" s="201" customFormat="1" ht="40.25" customHeight="1" x14ac:dyDescent="0.35">
      <c r="A190" s="569" t="str">
        <f t="shared" ca="1" si="456"/>
        <v>a1G3p000005YSTwEAO</v>
      </c>
      <c r="B190" s="589">
        <v>10</v>
      </c>
      <c r="C190" s="570" t="str">
        <f>IFERROR(VLOOKUP(B190,'Impact Indicators - Section B '!$A$9:$AF$52,32,FALSE),"")</f>
        <v/>
      </c>
      <c r="D190" s="578" t="str">
        <f t="shared" ref="D190" si="625">R190</f>
        <v/>
      </c>
      <c r="E190" s="578" t="str">
        <f t="shared" ref="E190" si="626">S190</f>
        <v/>
      </c>
      <c r="F190" s="421"/>
      <c r="G190" s="576" t="str">
        <f ca="1">IF(OR(INDIRECT("'update Helper'!E"&amp;U190)="",F190&lt;&gt;0,F191&lt;&gt;0),IF(IFERROR((F190/F191),"")="","",(F190/F191)),INDIRECT("'update Helper'!E"&amp;U190)/100)</f>
        <v/>
      </c>
      <c r="H190" s="580"/>
      <c r="I190" s="582"/>
      <c r="J190" s="572"/>
      <c r="K190" s="570" t="str">
        <f t="shared" ref="K190" si="627">W190</f>
        <v/>
      </c>
      <c r="L190" s="570" t="str">
        <f t="shared" ref="L190" si="628">V190</f>
        <v/>
      </c>
      <c r="M190" s="572"/>
      <c r="N190" s="572"/>
      <c r="P190" s="201">
        <f t="shared" ref="P190" si="629">IF(AND(EXACT(C190,C188),C188&lt;&gt;0),P188+1,0)</f>
        <v>90</v>
      </c>
      <c r="Q190" s="201" t="str">
        <f t="shared" ref="Q190" si="630">IF(C190&lt;&gt;"",C190&amp;"-"&amp;P190,"")</f>
        <v/>
      </c>
      <c r="R190" s="201" t="str">
        <f t="array" ref="R190">IFERROR(IF(INDEX('Disaggregation Records'!$E$3:$E$66,MATCH(RIGHT(Q190,255),RIGHT('Disaggregation Records'!$D$3:$D$66,255),0))="","",INDEX('Disaggregation Records'!$E$3:$E$66,MATCH(RIGHT(Q190,255),RIGHT('Disaggregation Records'!$D$3:$D$66,255),0))),"")</f>
        <v/>
      </c>
      <c r="S190" s="201" t="str">
        <f t="array" ref="S190">IFERROR(IF(INDEX('Disaggregation Records'!$F$3:$F$66,MATCH(RIGHT(Q190,255),RIGHT('Disaggregation Records'!$D$3:$D$66,255),0))="","",INDEX('Disaggregation Records'!$F$3:$F$66,MATCH(RIGHT(Q190,255),RIGHT('Disaggregation Records'!$D$3:$D$66,255),0))),"")</f>
        <v/>
      </c>
      <c r="T190" s="201" t="str">
        <f t="array" ref="T190">IFERROR(IF(INDEX('Disaggregation Records'!$H$3:$H$66,MATCH(RIGHT(Q190,255),RIGHT('Disaggregation Records'!$D$3:$D$66,255),0))="","",INDEX('Disaggregation Records'!$H$3:$H$66,MATCH(RIGHT(Q190,255),RIGHT('Disaggregation Records'!$D$3:$D$66,255),0))),"")</f>
        <v/>
      </c>
      <c r="U190" s="201">
        <f t="shared" ref="U190" si="631">U188+1</f>
        <v>1273</v>
      </c>
      <c r="V190" s="201" t="str">
        <f t="array" ref="V190">IFERROR(IF(INDEX('Disaggregation Records'!$I$3:$I$66,MATCH(RIGHT(Q190,255),RIGHT('Disaggregation Records'!$D$3:$D$66,255),0))="","",INDEX('Disaggregation Records'!$I$3:$I$66,MATCH(RIGHT(Q190,255),RIGHT('Disaggregation Records'!$D$3:$D$66,255),0))),"")</f>
        <v/>
      </c>
      <c r="W190" s="201" t="str">
        <f>IFERROR(INDEX('Reference Records'!O$3:O$9,MATCH(LEFT(C190,255),'Reference Records'!J$3:J$9,0)),"")</f>
        <v/>
      </c>
    </row>
    <row r="191" spans="1:23" s="202" customFormat="1" ht="40.25" customHeight="1" x14ac:dyDescent="0.35">
      <c r="A191" s="569"/>
      <c r="B191" s="590">
        <v>7.4398496240601597</v>
      </c>
      <c r="C191" s="571"/>
      <c r="D191" s="579"/>
      <c r="E191" s="579"/>
      <c r="F191" s="215"/>
      <c r="G191" s="577"/>
      <c r="H191" s="581"/>
      <c r="I191" s="583"/>
      <c r="J191" s="573"/>
      <c r="K191" s="571"/>
      <c r="L191" s="571"/>
      <c r="M191" s="573"/>
      <c r="N191" s="573"/>
    </row>
    <row r="192" spans="1:23" s="201" customFormat="1" ht="40.25" customHeight="1" x14ac:dyDescent="0.35">
      <c r="A192" s="569" t="str">
        <f t="shared" ca="1" si="456"/>
        <v>a1G3p000005YSTxEAO</v>
      </c>
      <c r="B192" s="589">
        <v>10</v>
      </c>
      <c r="C192" s="570" t="str">
        <f>IFERROR(VLOOKUP(B192,'Impact Indicators - Section B '!$A$9:$AF$52,32,FALSE),"")</f>
        <v/>
      </c>
      <c r="D192" s="578" t="str">
        <f t="shared" ref="D192" si="632">R192</f>
        <v/>
      </c>
      <c r="E192" s="578" t="str">
        <f t="shared" ref="E192" si="633">S192</f>
        <v/>
      </c>
      <c r="F192" s="421"/>
      <c r="G192" s="576" t="str">
        <f ca="1">IF(OR(INDIRECT("'update Helper'!E"&amp;U192)="",F192&lt;&gt;0,F193&lt;&gt;0),IF(IFERROR((F192/F193),"")="","",(F192/F193)),INDIRECT("'update Helper'!E"&amp;U192)/100)</f>
        <v/>
      </c>
      <c r="H192" s="580"/>
      <c r="I192" s="582"/>
      <c r="J192" s="572"/>
      <c r="K192" s="570" t="str">
        <f t="shared" ref="K192" si="634">W192</f>
        <v/>
      </c>
      <c r="L192" s="570" t="str">
        <f t="shared" ref="L192" si="635">V192</f>
        <v/>
      </c>
      <c r="M192" s="572"/>
      <c r="N192" s="572"/>
      <c r="P192" s="201">
        <f t="shared" ref="P192" si="636">IF(AND(EXACT(C192,C190),C190&lt;&gt;0),P190+1,0)</f>
        <v>91</v>
      </c>
      <c r="Q192" s="201" t="str">
        <f t="shared" ref="Q192" si="637">IF(C192&lt;&gt;"",C192&amp;"-"&amp;P192,"")</f>
        <v/>
      </c>
      <c r="R192" s="201" t="str">
        <f t="array" ref="R192">IFERROR(IF(INDEX('Disaggregation Records'!$E$3:$E$66,MATCH(RIGHT(Q192,255),RIGHT('Disaggregation Records'!$D$3:$D$66,255),0))="","",INDEX('Disaggregation Records'!$E$3:$E$66,MATCH(RIGHT(Q192,255),RIGHT('Disaggregation Records'!$D$3:$D$66,255),0))),"")</f>
        <v/>
      </c>
      <c r="S192" s="201" t="str">
        <f t="array" ref="S192">IFERROR(IF(INDEX('Disaggregation Records'!$F$3:$F$66,MATCH(RIGHT(Q192,255),RIGHT('Disaggregation Records'!$D$3:$D$66,255),0))="","",INDEX('Disaggregation Records'!$F$3:$F$66,MATCH(RIGHT(Q192,255),RIGHT('Disaggregation Records'!$D$3:$D$66,255),0))),"")</f>
        <v/>
      </c>
      <c r="T192" s="201" t="str">
        <f t="array" ref="T192">IFERROR(IF(INDEX('Disaggregation Records'!$H$3:$H$66,MATCH(RIGHT(Q192,255),RIGHT('Disaggregation Records'!$D$3:$D$66,255),0))="","",INDEX('Disaggregation Records'!$H$3:$H$66,MATCH(RIGHT(Q192,255),RIGHT('Disaggregation Records'!$D$3:$D$66,255),0))),"")</f>
        <v/>
      </c>
      <c r="U192" s="201">
        <f t="shared" ref="U192" si="638">U190+1</f>
        <v>1274</v>
      </c>
      <c r="V192" s="201" t="str">
        <f t="array" ref="V192">IFERROR(IF(INDEX('Disaggregation Records'!$I$3:$I$66,MATCH(RIGHT(Q192,255),RIGHT('Disaggregation Records'!$D$3:$D$66,255),0))="","",INDEX('Disaggregation Records'!$I$3:$I$66,MATCH(RIGHT(Q192,255),RIGHT('Disaggregation Records'!$D$3:$D$66,255),0))),"")</f>
        <v/>
      </c>
      <c r="W192" s="201" t="str">
        <f>IFERROR(INDEX('Reference Records'!O$3:O$9,MATCH(LEFT(C192,255),'Reference Records'!J$3:J$9,0)),"")</f>
        <v/>
      </c>
    </row>
    <row r="193" spans="1:23" s="202" customFormat="1" ht="40.25" customHeight="1" x14ac:dyDescent="0.35">
      <c r="A193" s="569"/>
      <c r="B193" s="590">
        <v>7.4398496240601597</v>
      </c>
      <c r="C193" s="571"/>
      <c r="D193" s="579"/>
      <c r="E193" s="579"/>
      <c r="F193" s="215"/>
      <c r="G193" s="577"/>
      <c r="H193" s="581"/>
      <c r="I193" s="583"/>
      <c r="J193" s="573"/>
      <c r="K193" s="571"/>
      <c r="L193" s="571"/>
      <c r="M193" s="573"/>
      <c r="N193" s="573"/>
    </row>
    <row r="194" spans="1:23" s="201" customFormat="1" ht="40.25" customHeight="1" x14ac:dyDescent="0.35">
      <c r="A194" s="569" t="str">
        <f t="shared" ca="1" si="456"/>
        <v>a1G3p000005YSTyEAO</v>
      </c>
      <c r="B194" s="589">
        <v>10</v>
      </c>
      <c r="C194" s="570" t="str">
        <f>IFERROR(VLOOKUP(B194,'Impact Indicators - Section B '!$A$9:$AF$52,32,FALSE),"")</f>
        <v/>
      </c>
      <c r="D194" s="578" t="str">
        <f t="shared" ref="D194" si="639">R194</f>
        <v/>
      </c>
      <c r="E194" s="578" t="str">
        <f t="shared" ref="E194" si="640">S194</f>
        <v/>
      </c>
      <c r="F194" s="421"/>
      <c r="G194" s="576" t="str">
        <f ca="1">IF(OR(INDIRECT("'update Helper'!E"&amp;U194)="",F194&lt;&gt;0,F195&lt;&gt;0),IF(IFERROR((F194/F195),"")="","",(F194/F195)),INDIRECT("'update Helper'!E"&amp;U194)/100)</f>
        <v/>
      </c>
      <c r="H194" s="580"/>
      <c r="I194" s="582"/>
      <c r="J194" s="572"/>
      <c r="K194" s="570" t="str">
        <f t="shared" ref="K194" si="641">W194</f>
        <v/>
      </c>
      <c r="L194" s="570" t="str">
        <f t="shared" ref="L194" si="642">V194</f>
        <v/>
      </c>
      <c r="M194" s="572"/>
      <c r="N194" s="572"/>
      <c r="P194" s="201">
        <f t="shared" ref="P194" si="643">IF(AND(EXACT(C194,C192),C192&lt;&gt;0),P192+1,0)</f>
        <v>92</v>
      </c>
      <c r="Q194" s="201" t="str">
        <f t="shared" ref="Q194" si="644">IF(C194&lt;&gt;"",C194&amp;"-"&amp;P194,"")</f>
        <v/>
      </c>
      <c r="R194" s="201" t="str">
        <f t="array" ref="R194">IFERROR(IF(INDEX('Disaggregation Records'!$E$3:$E$66,MATCH(RIGHT(Q194,255),RIGHT('Disaggregation Records'!$D$3:$D$66,255),0))="","",INDEX('Disaggregation Records'!$E$3:$E$66,MATCH(RIGHT(Q194,255),RIGHT('Disaggregation Records'!$D$3:$D$66,255),0))),"")</f>
        <v/>
      </c>
      <c r="S194" s="201" t="str">
        <f t="array" ref="S194">IFERROR(IF(INDEX('Disaggregation Records'!$F$3:$F$66,MATCH(RIGHT(Q194,255),RIGHT('Disaggregation Records'!$D$3:$D$66,255),0))="","",INDEX('Disaggregation Records'!$F$3:$F$66,MATCH(RIGHT(Q194,255),RIGHT('Disaggregation Records'!$D$3:$D$66,255),0))),"")</f>
        <v/>
      </c>
      <c r="T194" s="201" t="str">
        <f t="array" ref="T194">IFERROR(IF(INDEX('Disaggregation Records'!$H$3:$H$66,MATCH(RIGHT(Q194,255),RIGHT('Disaggregation Records'!$D$3:$D$66,255),0))="","",INDEX('Disaggregation Records'!$H$3:$H$66,MATCH(RIGHT(Q194,255),RIGHT('Disaggregation Records'!$D$3:$D$66,255),0))),"")</f>
        <v/>
      </c>
      <c r="U194" s="201">
        <f t="shared" ref="U194" si="645">U192+1</f>
        <v>1275</v>
      </c>
      <c r="V194" s="201" t="str">
        <f t="array" ref="V194">IFERROR(IF(INDEX('Disaggregation Records'!$I$3:$I$66,MATCH(RIGHT(Q194,255),RIGHT('Disaggregation Records'!$D$3:$D$66,255),0))="","",INDEX('Disaggregation Records'!$I$3:$I$66,MATCH(RIGHT(Q194,255),RIGHT('Disaggregation Records'!$D$3:$D$66,255),0))),"")</f>
        <v/>
      </c>
      <c r="W194" s="201" t="str">
        <f>IFERROR(INDEX('Reference Records'!O$3:O$9,MATCH(LEFT(C194,255),'Reference Records'!J$3:J$9,0)),"")</f>
        <v/>
      </c>
    </row>
    <row r="195" spans="1:23" s="201" customFormat="1" ht="40.25" customHeight="1" x14ac:dyDescent="0.35">
      <c r="A195" s="569"/>
      <c r="B195" s="590">
        <v>7.4398496240601597</v>
      </c>
      <c r="C195" s="571"/>
      <c r="D195" s="579"/>
      <c r="E195" s="579"/>
      <c r="F195" s="215"/>
      <c r="G195" s="577"/>
      <c r="H195" s="581"/>
      <c r="I195" s="583"/>
      <c r="J195" s="573"/>
      <c r="K195" s="571"/>
      <c r="L195" s="571"/>
      <c r="M195" s="573"/>
      <c r="N195" s="573"/>
      <c r="P195" s="202"/>
      <c r="Q195" s="202"/>
      <c r="R195" s="202"/>
      <c r="S195" s="202"/>
      <c r="T195" s="202"/>
      <c r="U195" s="202"/>
      <c r="V195" s="202"/>
      <c r="W195" s="202"/>
    </row>
    <row r="196" spans="1:23" s="201" customFormat="1" ht="40.25" customHeight="1" x14ac:dyDescent="0.35">
      <c r="A196" s="569" t="str">
        <f t="shared" ca="1" si="456"/>
        <v>a1G3p000005YSTzEAO</v>
      </c>
      <c r="B196" s="589">
        <v>10</v>
      </c>
      <c r="C196" s="570" t="str">
        <f>IFERROR(VLOOKUP(B196,'Impact Indicators - Section B '!$A$9:$AF$52,32,FALSE),"")</f>
        <v/>
      </c>
      <c r="D196" s="578" t="str">
        <f t="shared" ref="D196" si="646">R196</f>
        <v/>
      </c>
      <c r="E196" s="578" t="str">
        <f t="shared" ref="E196" si="647">S196</f>
        <v/>
      </c>
      <c r="F196" s="421"/>
      <c r="G196" s="576" t="str">
        <f ca="1">IF(OR(INDIRECT("'update Helper'!E"&amp;U196)="",F196&lt;&gt;0,F197&lt;&gt;0),IF(IFERROR((F196/F197),"")="","",(F196/F197)),INDIRECT("'update Helper'!E"&amp;U196)/100)</f>
        <v/>
      </c>
      <c r="H196" s="580"/>
      <c r="I196" s="582"/>
      <c r="J196" s="572"/>
      <c r="K196" s="570" t="str">
        <f t="shared" ref="K196" si="648">W196</f>
        <v/>
      </c>
      <c r="L196" s="570" t="str">
        <f t="shared" ref="L196" si="649">V196</f>
        <v/>
      </c>
      <c r="M196" s="572"/>
      <c r="N196" s="572"/>
      <c r="P196" s="201">
        <f t="shared" ref="P196" si="650">IF(AND(EXACT(C196,C194),C194&lt;&gt;0),P194+1,0)</f>
        <v>93</v>
      </c>
      <c r="Q196" s="201" t="str">
        <f t="shared" ref="Q196" si="651">IF(C196&lt;&gt;"",C196&amp;"-"&amp;P196,"")</f>
        <v/>
      </c>
      <c r="R196" s="201" t="str">
        <f t="array" ref="R196">IFERROR(IF(INDEX('Disaggregation Records'!$E$3:$E$66,MATCH(RIGHT(Q196,255),RIGHT('Disaggregation Records'!$D$3:$D$66,255),0))="","",INDEX('Disaggregation Records'!$E$3:$E$66,MATCH(RIGHT(Q196,255),RIGHT('Disaggregation Records'!$D$3:$D$66,255),0))),"")</f>
        <v/>
      </c>
      <c r="S196" s="201" t="str">
        <f t="array" ref="S196">IFERROR(IF(INDEX('Disaggregation Records'!$F$3:$F$66,MATCH(RIGHT(Q196,255),RIGHT('Disaggregation Records'!$D$3:$D$66,255),0))="","",INDEX('Disaggregation Records'!$F$3:$F$66,MATCH(RIGHT(Q196,255),RIGHT('Disaggregation Records'!$D$3:$D$66,255),0))),"")</f>
        <v/>
      </c>
      <c r="T196" s="201" t="str">
        <f t="array" ref="T196">IFERROR(IF(INDEX('Disaggregation Records'!$H$3:$H$66,MATCH(RIGHT(Q196,255),RIGHT('Disaggregation Records'!$D$3:$D$66,255),0))="","",INDEX('Disaggregation Records'!$H$3:$H$66,MATCH(RIGHT(Q196,255),RIGHT('Disaggregation Records'!$D$3:$D$66,255),0))),"")</f>
        <v/>
      </c>
      <c r="U196" s="201">
        <f t="shared" ref="U196" si="652">U194+1</f>
        <v>1276</v>
      </c>
      <c r="V196" s="201" t="str">
        <f t="array" ref="V196">IFERROR(IF(INDEX('Disaggregation Records'!$I$3:$I$66,MATCH(RIGHT(Q196,255),RIGHT('Disaggregation Records'!$D$3:$D$66,255),0))="","",INDEX('Disaggregation Records'!$I$3:$I$66,MATCH(RIGHT(Q196,255),RIGHT('Disaggregation Records'!$D$3:$D$66,255),0))),"")</f>
        <v/>
      </c>
      <c r="W196" s="201" t="str">
        <f>IFERROR(INDEX('Reference Records'!O$3:O$9,MATCH(LEFT(C196,255),'Reference Records'!J$3:J$9,0)),"")</f>
        <v/>
      </c>
    </row>
    <row r="197" spans="1:23" s="202" customFormat="1" ht="40.25" customHeight="1" x14ac:dyDescent="0.35">
      <c r="A197" s="569"/>
      <c r="B197" s="590">
        <v>7.4398496240601597</v>
      </c>
      <c r="C197" s="571"/>
      <c r="D197" s="579"/>
      <c r="E197" s="579"/>
      <c r="F197" s="215"/>
      <c r="G197" s="577"/>
      <c r="H197" s="581"/>
      <c r="I197" s="583"/>
      <c r="J197" s="573"/>
      <c r="K197" s="571"/>
      <c r="L197" s="571"/>
      <c r="M197" s="573"/>
      <c r="N197" s="573"/>
    </row>
    <row r="198" spans="1:23" s="201" customFormat="1" ht="40.25" customHeight="1" x14ac:dyDescent="0.35">
      <c r="A198" s="569" t="str">
        <f t="shared" ca="1" si="456"/>
        <v>a1G3p000005YSU0EAO</v>
      </c>
      <c r="B198" s="589">
        <v>10</v>
      </c>
      <c r="C198" s="570" t="str">
        <f>IFERROR(VLOOKUP(B198,'Impact Indicators - Section B '!$A$9:$AF$52,32,FALSE),"")</f>
        <v/>
      </c>
      <c r="D198" s="578" t="str">
        <f t="shared" ref="D198" si="653">R198</f>
        <v/>
      </c>
      <c r="E198" s="578" t="str">
        <f t="shared" ref="E198" si="654">S198</f>
        <v/>
      </c>
      <c r="F198" s="421"/>
      <c r="G198" s="576" t="str">
        <f ca="1">IF(OR(INDIRECT("'update Helper'!E"&amp;U198)="",F198&lt;&gt;0,F199&lt;&gt;0),IF(IFERROR((F198/F199),"")="","",(F198/F199)),INDIRECT("'update Helper'!E"&amp;U198)/100)</f>
        <v/>
      </c>
      <c r="H198" s="580"/>
      <c r="I198" s="582"/>
      <c r="J198" s="572"/>
      <c r="K198" s="570" t="str">
        <f t="shared" ref="K198" si="655">W198</f>
        <v/>
      </c>
      <c r="L198" s="570" t="str">
        <f t="shared" ref="L198" si="656">V198</f>
        <v/>
      </c>
      <c r="M198" s="572"/>
      <c r="N198" s="572"/>
      <c r="P198" s="201">
        <f t="shared" ref="P198" si="657">IF(AND(EXACT(C198,C196),C196&lt;&gt;0),P196+1,0)</f>
        <v>94</v>
      </c>
      <c r="Q198" s="201" t="str">
        <f t="shared" ref="Q198" si="658">IF(C198&lt;&gt;"",C198&amp;"-"&amp;P198,"")</f>
        <v/>
      </c>
      <c r="R198" s="201" t="str">
        <f t="array" ref="R198">IFERROR(IF(INDEX('Disaggregation Records'!$E$3:$E$66,MATCH(RIGHT(Q198,255),RIGHT('Disaggregation Records'!$D$3:$D$66,255),0))="","",INDEX('Disaggregation Records'!$E$3:$E$66,MATCH(RIGHT(Q198,255),RIGHT('Disaggregation Records'!$D$3:$D$66,255),0))),"")</f>
        <v/>
      </c>
      <c r="S198" s="201" t="str">
        <f t="array" ref="S198">IFERROR(IF(INDEX('Disaggregation Records'!$F$3:$F$66,MATCH(RIGHT(Q198,255),RIGHT('Disaggregation Records'!$D$3:$D$66,255),0))="","",INDEX('Disaggregation Records'!$F$3:$F$66,MATCH(RIGHT(Q198,255),RIGHT('Disaggregation Records'!$D$3:$D$66,255),0))),"")</f>
        <v/>
      </c>
      <c r="T198" s="201" t="str">
        <f t="array" ref="T198">IFERROR(IF(INDEX('Disaggregation Records'!$H$3:$H$66,MATCH(RIGHT(Q198,255),RIGHT('Disaggregation Records'!$D$3:$D$66,255),0))="","",INDEX('Disaggregation Records'!$H$3:$H$66,MATCH(RIGHT(Q198,255),RIGHT('Disaggregation Records'!$D$3:$D$66,255),0))),"")</f>
        <v/>
      </c>
      <c r="U198" s="201">
        <f t="shared" ref="U198" si="659">U196+1</f>
        <v>1277</v>
      </c>
      <c r="V198" s="201" t="str">
        <f t="array" ref="V198">IFERROR(IF(INDEX('Disaggregation Records'!$I$3:$I$66,MATCH(RIGHT(Q198,255),RIGHT('Disaggregation Records'!$D$3:$D$66,255),0))="","",INDEX('Disaggregation Records'!$I$3:$I$66,MATCH(RIGHT(Q198,255),RIGHT('Disaggregation Records'!$D$3:$D$66,255),0))),"")</f>
        <v/>
      </c>
      <c r="W198" s="201" t="str">
        <f>IFERROR(INDEX('Reference Records'!O$3:O$9,MATCH(LEFT(C198,255),'Reference Records'!J$3:J$9,0)),"")</f>
        <v/>
      </c>
    </row>
    <row r="199" spans="1:23" s="202" customFormat="1" ht="40.25" customHeight="1" x14ac:dyDescent="0.35">
      <c r="A199" s="569"/>
      <c r="B199" s="590">
        <v>7.4398496240601597</v>
      </c>
      <c r="C199" s="571"/>
      <c r="D199" s="579"/>
      <c r="E199" s="579"/>
      <c r="F199" s="215"/>
      <c r="G199" s="577"/>
      <c r="H199" s="581"/>
      <c r="I199" s="583"/>
      <c r="J199" s="573"/>
      <c r="K199" s="571"/>
      <c r="L199" s="571"/>
      <c r="M199" s="573"/>
      <c r="N199" s="573"/>
    </row>
    <row r="200" spans="1:23" s="201" customFormat="1" ht="40.25" customHeight="1" x14ac:dyDescent="0.35">
      <c r="A200" s="569" t="str">
        <f t="shared" ca="1" si="456"/>
        <v>a1G3p000005YSU1EAO</v>
      </c>
      <c r="B200" s="589">
        <v>10</v>
      </c>
      <c r="C200" s="570" t="str">
        <f>IFERROR(VLOOKUP(B200,'Impact Indicators - Section B '!$A$9:$AF$52,32,FALSE),"")</f>
        <v/>
      </c>
      <c r="D200" s="578" t="str">
        <f t="shared" ref="D200" si="660">R200</f>
        <v/>
      </c>
      <c r="E200" s="578" t="str">
        <f t="shared" ref="E200" si="661">S200</f>
        <v/>
      </c>
      <c r="F200" s="421"/>
      <c r="G200" s="576" t="str">
        <f ca="1">IF(OR(INDIRECT("'update Helper'!E"&amp;U200)="",F200&lt;&gt;0,F201&lt;&gt;0),IF(IFERROR((F200/F201),"")="","",(F200/F201)),INDIRECT("'update Helper'!E"&amp;U200)/100)</f>
        <v/>
      </c>
      <c r="H200" s="580"/>
      <c r="I200" s="582"/>
      <c r="J200" s="572"/>
      <c r="K200" s="570" t="str">
        <f t="shared" ref="K200" si="662">W200</f>
        <v/>
      </c>
      <c r="L200" s="570" t="str">
        <f t="shared" ref="L200" si="663">V200</f>
        <v/>
      </c>
      <c r="M200" s="572"/>
      <c r="N200" s="572"/>
      <c r="P200" s="201">
        <f t="shared" ref="P200" si="664">IF(AND(EXACT(C200,C198),C198&lt;&gt;0),P198+1,0)</f>
        <v>95</v>
      </c>
      <c r="Q200" s="201" t="str">
        <f t="shared" ref="Q200" si="665">IF(C200&lt;&gt;"",C200&amp;"-"&amp;P200,"")</f>
        <v/>
      </c>
      <c r="R200" s="201" t="str">
        <f t="array" ref="R200">IFERROR(IF(INDEX('Disaggregation Records'!$E$3:$E$66,MATCH(RIGHT(Q200,255),RIGHT('Disaggregation Records'!$D$3:$D$66,255),0))="","",INDEX('Disaggregation Records'!$E$3:$E$66,MATCH(RIGHT(Q200,255),RIGHT('Disaggregation Records'!$D$3:$D$66,255),0))),"")</f>
        <v/>
      </c>
      <c r="S200" s="201" t="str">
        <f t="array" ref="S200">IFERROR(IF(INDEX('Disaggregation Records'!$F$3:$F$66,MATCH(RIGHT(Q200,255),RIGHT('Disaggregation Records'!$D$3:$D$66,255),0))="","",INDEX('Disaggregation Records'!$F$3:$F$66,MATCH(RIGHT(Q200,255),RIGHT('Disaggregation Records'!$D$3:$D$66,255),0))),"")</f>
        <v/>
      </c>
      <c r="T200" s="201" t="str">
        <f t="array" ref="T200">IFERROR(IF(INDEX('Disaggregation Records'!$H$3:$H$66,MATCH(RIGHT(Q200,255),RIGHT('Disaggregation Records'!$D$3:$D$66,255),0))="","",INDEX('Disaggregation Records'!$H$3:$H$66,MATCH(RIGHT(Q200,255),RIGHT('Disaggregation Records'!$D$3:$D$66,255),0))),"")</f>
        <v/>
      </c>
      <c r="U200" s="201">
        <f t="shared" ref="U200" si="666">U198+1</f>
        <v>1278</v>
      </c>
      <c r="V200" s="201" t="str">
        <f t="array" ref="V200">IFERROR(IF(INDEX('Disaggregation Records'!$I$3:$I$66,MATCH(RIGHT(Q200,255),RIGHT('Disaggregation Records'!$D$3:$D$66,255),0))="","",INDEX('Disaggregation Records'!$I$3:$I$66,MATCH(RIGHT(Q200,255),RIGHT('Disaggregation Records'!$D$3:$D$66,255),0))),"")</f>
        <v/>
      </c>
      <c r="W200" s="201" t="str">
        <f>IFERROR(INDEX('Reference Records'!O$3:O$9,MATCH(LEFT(C200,255),'Reference Records'!J$3:J$9,0)),"")</f>
        <v/>
      </c>
    </row>
    <row r="201" spans="1:23" s="201" customFormat="1" ht="40.25" customHeight="1" x14ac:dyDescent="0.35">
      <c r="A201" s="569"/>
      <c r="B201" s="590">
        <v>7.4398496240601597</v>
      </c>
      <c r="C201" s="571"/>
      <c r="D201" s="579"/>
      <c r="E201" s="579"/>
      <c r="F201" s="215"/>
      <c r="G201" s="577"/>
      <c r="H201" s="581"/>
      <c r="I201" s="583"/>
      <c r="J201" s="573"/>
      <c r="K201" s="571"/>
      <c r="L201" s="571"/>
      <c r="M201" s="573"/>
      <c r="N201" s="573"/>
      <c r="P201" s="202"/>
      <c r="Q201" s="202"/>
      <c r="R201" s="202"/>
      <c r="S201" s="202"/>
      <c r="T201" s="202"/>
      <c r="U201" s="202"/>
      <c r="V201" s="202"/>
      <c r="W201" s="202"/>
    </row>
    <row r="202" spans="1:23" s="201" customFormat="1" ht="40.25" customHeight="1" x14ac:dyDescent="0.35">
      <c r="A202" s="569" t="str">
        <f t="shared" ca="1" si="456"/>
        <v>a1G3p000005YSU2EAO</v>
      </c>
      <c r="B202" s="589">
        <v>10</v>
      </c>
      <c r="C202" s="570" t="str">
        <f>IFERROR(VLOOKUP(B202,'Impact Indicators - Section B '!$A$9:$AF$52,32,FALSE),"")</f>
        <v/>
      </c>
      <c r="D202" s="578" t="str">
        <f t="shared" ref="D202" si="667">R202</f>
        <v/>
      </c>
      <c r="E202" s="578" t="str">
        <f t="shared" ref="E202" si="668">S202</f>
        <v/>
      </c>
      <c r="F202" s="421"/>
      <c r="G202" s="576" t="str">
        <f ca="1">IF(OR(INDIRECT("'update Helper'!E"&amp;U202)="",F202&lt;&gt;0,F203&lt;&gt;0),IF(IFERROR((F202/F203),"")="","",(F202/F203)),INDIRECT("'update Helper'!E"&amp;U202)/100)</f>
        <v/>
      </c>
      <c r="H202" s="580"/>
      <c r="I202" s="582"/>
      <c r="J202" s="572"/>
      <c r="K202" s="570" t="str">
        <f t="shared" ref="K202" si="669">W202</f>
        <v/>
      </c>
      <c r="L202" s="570" t="str">
        <f t="shared" ref="L202" si="670">V202</f>
        <v/>
      </c>
      <c r="M202" s="572"/>
      <c r="N202" s="572"/>
      <c r="P202" s="201">
        <f t="shared" ref="P202" si="671">IF(AND(EXACT(C202,C200),C200&lt;&gt;0),P200+1,0)</f>
        <v>96</v>
      </c>
      <c r="Q202" s="201" t="str">
        <f t="shared" ref="Q202" si="672">IF(C202&lt;&gt;"",C202&amp;"-"&amp;P202,"")</f>
        <v/>
      </c>
      <c r="R202" s="201" t="str">
        <f t="array" ref="R202">IFERROR(IF(INDEX('Disaggregation Records'!$E$3:$E$66,MATCH(RIGHT(Q202,255),RIGHT('Disaggregation Records'!$D$3:$D$66,255),0))="","",INDEX('Disaggregation Records'!$E$3:$E$66,MATCH(RIGHT(Q202,255),RIGHT('Disaggregation Records'!$D$3:$D$66,255),0))),"")</f>
        <v/>
      </c>
      <c r="S202" s="201" t="str">
        <f t="array" ref="S202">IFERROR(IF(INDEX('Disaggregation Records'!$F$3:$F$66,MATCH(RIGHT(Q202,255),RIGHT('Disaggregation Records'!$D$3:$D$66,255),0))="","",INDEX('Disaggregation Records'!$F$3:$F$66,MATCH(RIGHT(Q202,255),RIGHT('Disaggregation Records'!$D$3:$D$66,255),0))),"")</f>
        <v/>
      </c>
      <c r="T202" s="201" t="str">
        <f t="array" ref="T202">IFERROR(IF(INDEX('Disaggregation Records'!$H$3:$H$66,MATCH(RIGHT(Q202,255),RIGHT('Disaggregation Records'!$D$3:$D$66,255),0))="","",INDEX('Disaggregation Records'!$H$3:$H$66,MATCH(RIGHT(Q202,255),RIGHT('Disaggregation Records'!$D$3:$D$66,255),0))),"")</f>
        <v/>
      </c>
      <c r="U202" s="201">
        <f t="shared" ref="U202" si="673">U200+1</f>
        <v>1279</v>
      </c>
      <c r="V202" s="201" t="str">
        <f t="array" ref="V202">IFERROR(IF(INDEX('Disaggregation Records'!$I$3:$I$66,MATCH(RIGHT(Q202,255),RIGHT('Disaggregation Records'!$D$3:$D$66,255),0))="","",INDEX('Disaggregation Records'!$I$3:$I$66,MATCH(RIGHT(Q202,255),RIGHT('Disaggregation Records'!$D$3:$D$66,255),0))),"")</f>
        <v/>
      </c>
      <c r="W202" s="201" t="str">
        <f>IFERROR(INDEX('Reference Records'!O$3:O$9,MATCH(LEFT(C202,255),'Reference Records'!J$3:J$9,0)),"")</f>
        <v/>
      </c>
    </row>
    <row r="203" spans="1:23" s="202" customFormat="1" ht="40.25" customHeight="1" x14ac:dyDescent="0.35">
      <c r="A203" s="569"/>
      <c r="B203" s="590">
        <v>7.4398496240601597</v>
      </c>
      <c r="C203" s="571"/>
      <c r="D203" s="579"/>
      <c r="E203" s="579"/>
      <c r="F203" s="215"/>
      <c r="G203" s="577"/>
      <c r="H203" s="581"/>
      <c r="I203" s="583"/>
      <c r="J203" s="573"/>
      <c r="K203" s="571"/>
      <c r="L203" s="571"/>
      <c r="M203" s="573"/>
      <c r="N203" s="573"/>
    </row>
    <row r="204" spans="1:23" s="201" customFormat="1" ht="40.25" customHeight="1" x14ac:dyDescent="0.35">
      <c r="A204" s="569" t="str">
        <f t="shared" ca="1" si="456"/>
        <v>a1G3p000005YSU3EAO</v>
      </c>
      <c r="B204" s="589">
        <v>10</v>
      </c>
      <c r="C204" s="570" t="str">
        <f>IFERROR(VLOOKUP(B204,'Impact Indicators - Section B '!$A$9:$AF$52,32,FALSE),"")</f>
        <v/>
      </c>
      <c r="D204" s="578" t="str">
        <f t="shared" ref="D204" si="674">R204</f>
        <v/>
      </c>
      <c r="E204" s="578" t="str">
        <f t="shared" ref="E204" si="675">S204</f>
        <v/>
      </c>
      <c r="F204" s="421"/>
      <c r="G204" s="576" t="str">
        <f ca="1">IF(OR(INDIRECT("'update Helper'!E"&amp;U204)="",F204&lt;&gt;0,F205&lt;&gt;0),IF(IFERROR((F204/F205),"")="","",(F204/F205)),INDIRECT("'update Helper'!E"&amp;U204)/100)</f>
        <v/>
      </c>
      <c r="H204" s="580"/>
      <c r="I204" s="582"/>
      <c r="J204" s="572"/>
      <c r="K204" s="570" t="str">
        <f t="shared" ref="K204" si="676">W204</f>
        <v/>
      </c>
      <c r="L204" s="570" t="str">
        <f t="shared" ref="L204" si="677">V204</f>
        <v/>
      </c>
      <c r="M204" s="572"/>
      <c r="N204" s="572"/>
      <c r="P204" s="201">
        <f t="shared" ref="P204" si="678">IF(AND(EXACT(C204,C202),C202&lt;&gt;0),P202+1,0)</f>
        <v>97</v>
      </c>
      <c r="Q204" s="201" t="str">
        <f t="shared" ref="Q204" si="679">IF(C204&lt;&gt;"",C204&amp;"-"&amp;P204,"")</f>
        <v/>
      </c>
      <c r="R204" s="201" t="str">
        <f t="array" ref="R204">IFERROR(IF(INDEX('Disaggregation Records'!$E$3:$E$66,MATCH(RIGHT(Q204,255),RIGHT('Disaggregation Records'!$D$3:$D$66,255),0))="","",INDEX('Disaggregation Records'!$E$3:$E$66,MATCH(RIGHT(Q204,255),RIGHT('Disaggregation Records'!$D$3:$D$66,255),0))),"")</f>
        <v/>
      </c>
      <c r="S204" s="201" t="str">
        <f t="array" ref="S204">IFERROR(IF(INDEX('Disaggregation Records'!$F$3:$F$66,MATCH(RIGHT(Q204,255),RIGHT('Disaggregation Records'!$D$3:$D$66,255),0))="","",INDEX('Disaggregation Records'!$F$3:$F$66,MATCH(RIGHT(Q204,255),RIGHT('Disaggregation Records'!$D$3:$D$66,255),0))),"")</f>
        <v/>
      </c>
      <c r="T204" s="201" t="str">
        <f t="array" ref="T204">IFERROR(IF(INDEX('Disaggregation Records'!$H$3:$H$66,MATCH(RIGHT(Q204,255),RIGHT('Disaggregation Records'!$D$3:$D$66,255),0))="","",INDEX('Disaggregation Records'!$H$3:$H$66,MATCH(RIGHT(Q204,255),RIGHT('Disaggregation Records'!$D$3:$D$66,255),0))),"")</f>
        <v/>
      </c>
      <c r="U204" s="201">
        <f t="shared" ref="U204" si="680">U202+1</f>
        <v>1280</v>
      </c>
      <c r="V204" s="201" t="str">
        <f t="array" ref="V204">IFERROR(IF(INDEX('Disaggregation Records'!$I$3:$I$66,MATCH(RIGHT(Q204,255),RIGHT('Disaggregation Records'!$D$3:$D$66,255),0))="","",INDEX('Disaggregation Records'!$I$3:$I$66,MATCH(RIGHT(Q204,255),RIGHT('Disaggregation Records'!$D$3:$D$66,255),0))),"")</f>
        <v/>
      </c>
      <c r="W204" s="201" t="str">
        <f>IFERROR(INDEX('Reference Records'!O$3:O$9,MATCH(LEFT(C204,255),'Reference Records'!J$3:J$9,0)),"")</f>
        <v/>
      </c>
    </row>
    <row r="205" spans="1:23" s="202" customFormat="1" ht="40.25" customHeight="1" x14ac:dyDescent="0.35">
      <c r="A205" s="569"/>
      <c r="B205" s="590">
        <v>7.4398496240601597</v>
      </c>
      <c r="C205" s="571"/>
      <c r="D205" s="579"/>
      <c r="E205" s="579"/>
      <c r="F205" s="215"/>
      <c r="G205" s="577"/>
      <c r="H205" s="581"/>
      <c r="I205" s="583"/>
      <c r="J205" s="573"/>
      <c r="K205" s="571"/>
      <c r="L205" s="571"/>
      <c r="M205" s="573"/>
      <c r="N205" s="573"/>
    </row>
    <row r="206" spans="1:23" s="201" customFormat="1" ht="40.25" customHeight="1" x14ac:dyDescent="0.35">
      <c r="A206" s="569" t="str">
        <f t="shared" ref="A206:A268" ca="1" si="681">INDIRECT("'update Helper'!C"&amp;U206)</f>
        <v>a1G3p000005YSU4EAO</v>
      </c>
      <c r="B206" s="589">
        <v>10</v>
      </c>
      <c r="C206" s="570" t="str">
        <f>IFERROR(VLOOKUP(B206,'Impact Indicators - Section B '!$A$9:$AF$52,32,FALSE),"")</f>
        <v/>
      </c>
      <c r="D206" s="578" t="str">
        <f t="shared" ref="D206" si="682">R206</f>
        <v/>
      </c>
      <c r="E206" s="578" t="str">
        <f t="shared" ref="E206" si="683">S206</f>
        <v/>
      </c>
      <c r="F206" s="421"/>
      <c r="G206" s="576" t="str">
        <f ca="1">IF(OR(INDIRECT("'update Helper'!E"&amp;U206)="",F206&lt;&gt;0,F207&lt;&gt;0),IF(IFERROR((F206/F207),"")="","",(F206/F207)),INDIRECT("'update Helper'!E"&amp;U206)/100)</f>
        <v/>
      </c>
      <c r="H206" s="580"/>
      <c r="I206" s="582"/>
      <c r="J206" s="572"/>
      <c r="K206" s="570" t="str">
        <f t="shared" ref="K206" si="684">W206</f>
        <v/>
      </c>
      <c r="L206" s="570" t="str">
        <f t="shared" ref="L206" si="685">V206</f>
        <v/>
      </c>
      <c r="M206" s="572"/>
      <c r="N206" s="572"/>
      <c r="P206" s="201">
        <f t="shared" ref="P206" si="686">IF(AND(EXACT(C206,C204),C204&lt;&gt;0),P204+1,0)</f>
        <v>98</v>
      </c>
      <c r="Q206" s="201" t="str">
        <f t="shared" ref="Q206" si="687">IF(C206&lt;&gt;"",C206&amp;"-"&amp;P206,"")</f>
        <v/>
      </c>
      <c r="R206" s="201" t="str">
        <f t="array" ref="R206">IFERROR(IF(INDEX('Disaggregation Records'!$E$3:$E$66,MATCH(RIGHT(Q206,255),RIGHT('Disaggregation Records'!$D$3:$D$66,255),0))="","",INDEX('Disaggregation Records'!$E$3:$E$66,MATCH(RIGHT(Q206,255),RIGHT('Disaggregation Records'!$D$3:$D$66,255),0))),"")</f>
        <v/>
      </c>
      <c r="S206" s="201" t="str">
        <f t="array" ref="S206">IFERROR(IF(INDEX('Disaggregation Records'!$F$3:$F$66,MATCH(RIGHT(Q206,255),RIGHT('Disaggregation Records'!$D$3:$D$66,255),0))="","",INDEX('Disaggregation Records'!$F$3:$F$66,MATCH(RIGHT(Q206,255),RIGHT('Disaggregation Records'!$D$3:$D$66,255),0))),"")</f>
        <v/>
      </c>
      <c r="T206" s="201" t="str">
        <f t="array" ref="T206">IFERROR(IF(INDEX('Disaggregation Records'!$H$3:$H$66,MATCH(RIGHT(Q206,255),RIGHT('Disaggregation Records'!$D$3:$D$66,255),0))="","",INDEX('Disaggregation Records'!$H$3:$H$66,MATCH(RIGHT(Q206,255),RIGHT('Disaggregation Records'!$D$3:$D$66,255),0))),"")</f>
        <v/>
      </c>
      <c r="U206" s="201">
        <f t="shared" ref="U206" si="688">U204+1</f>
        <v>1281</v>
      </c>
      <c r="V206" s="201" t="str">
        <f t="array" ref="V206">IFERROR(IF(INDEX('Disaggregation Records'!$I$3:$I$66,MATCH(RIGHT(Q206,255),RIGHT('Disaggregation Records'!$D$3:$D$66,255),0))="","",INDEX('Disaggregation Records'!$I$3:$I$66,MATCH(RIGHT(Q206,255),RIGHT('Disaggregation Records'!$D$3:$D$66,255),0))),"")</f>
        <v/>
      </c>
      <c r="W206" s="201" t="str">
        <f>IFERROR(INDEX('Reference Records'!O$3:O$9,MATCH(LEFT(C206,255),'Reference Records'!J$3:J$9,0)),"")</f>
        <v/>
      </c>
    </row>
    <row r="207" spans="1:23" s="201" customFormat="1" ht="40.25" customHeight="1" x14ac:dyDescent="0.35">
      <c r="A207" s="569"/>
      <c r="B207" s="590">
        <v>7.4398496240601597</v>
      </c>
      <c r="C207" s="571"/>
      <c r="D207" s="579"/>
      <c r="E207" s="579"/>
      <c r="F207" s="215"/>
      <c r="G207" s="577"/>
      <c r="H207" s="581"/>
      <c r="I207" s="583"/>
      <c r="J207" s="573"/>
      <c r="K207" s="571"/>
      <c r="L207" s="571"/>
      <c r="M207" s="573"/>
      <c r="N207" s="573"/>
      <c r="P207" s="202"/>
      <c r="Q207" s="202"/>
      <c r="R207" s="202"/>
      <c r="S207" s="202"/>
      <c r="T207" s="202"/>
      <c r="U207" s="202"/>
      <c r="V207" s="202"/>
      <c r="W207" s="202"/>
    </row>
    <row r="208" spans="1:23" s="201" customFormat="1" ht="40.25" customHeight="1" x14ac:dyDescent="0.35">
      <c r="A208" s="569" t="str">
        <f t="shared" ca="1" si="681"/>
        <v>a1G3p000005YSU5EAO</v>
      </c>
      <c r="B208" s="589">
        <v>10</v>
      </c>
      <c r="C208" s="570" t="str">
        <f>IFERROR(VLOOKUP(B208,'Impact Indicators - Section B '!$A$9:$AF$52,32,FALSE),"")</f>
        <v/>
      </c>
      <c r="D208" s="578" t="str">
        <f t="shared" ref="D208" si="689">R208</f>
        <v/>
      </c>
      <c r="E208" s="578" t="str">
        <f t="shared" ref="E208" si="690">S208</f>
        <v/>
      </c>
      <c r="F208" s="421"/>
      <c r="G208" s="576" t="str">
        <f ca="1">IF(OR(INDIRECT("'update Helper'!E"&amp;U208)="",F208&lt;&gt;0,F209&lt;&gt;0),IF(IFERROR((F208/F209),"")="","",(F208/F209)),INDIRECT("'update Helper'!E"&amp;U208)/100)</f>
        <v/>
      </c>
      <c r="H208" s="580"/>
      <c r="I208" s="582"/>
      <c r="J208" s="572"/>
      <c r="K208" s="570" t="str">
        <f t="shared" ref="K208" si="691">W208</f>
        <v/>
      </c>
      <c r="L208" s="570" t="str">
        <f t="shared" ref="L208" si="692">V208</f>
        <v/>
      </c>
      <c r="M208" s="572"/>
      <c r="N208" s="572"/>
      <c r="P208" s="201">
        <f t="shared" ref="P208" si="693">IF(AND(EXACT(C208,C206),C206&lt;&gt;0),P206+1,0)</f>
        <v>99</v>
      </c>
      <c r="Q208" s="201" t="str">
        <f t="shared" ref="Q208" si="694">IF(C208&lt;&gt;"",C208&amp;"-"&amp;P208,"")</f>
        <v/>
      </c>
      <c r="R208" s="201" t="str">
        <f t="array" ref="R208">IFERROR(IF(INDEX('Disaggregation Records'!$E$3:$E$66,MATCH(RIGHT(Q208,255),RIGHT('Disaggregation Records'!$D$3:$D$66,255),0))="","",INDEX('Disaggregation Records'!$E$3:$E$66,MATCH(RIGHT(Q208,255),RIGHT('Disaggregation Records'!$D$3:$D$66,255),0))),"")</f>
        <v/>
      </c>
      <c r="S208" s="201" t="str">
        <f t="array" ref="S208">IFERROR(IF(INDEX('Disaggregation Records'!$F$3:$F$66,MATCH(RIGHT(Q208,255),RIGHT('Disaggregation Records'!$D$3:$D$66,255),0))="","",INDEX('Disaggregation Records'!$F$3:$F$66,MATCH(RIGHT(Q208,255),RIGHT('Disaggregation Records'!$D$3:$D$66,255),0))),"")</f>
        <v/>
      </c>
      <c r="T208" s="201" t="str">
        <f t="array" ref="T208">IFERROR(IF(INDEX('Disaggregation Records'!$H$3:$H$66,MATCH(RIGHT(Q208,255),RIGHT('Disaggregation Records'!$D$3:$D$66,255),0))="","",INDEX('Disaggregation Records'!$H$3:$H$66,MATCH(RIGHT(Q208,255),RIGHT('Disaggregation Records'!$D$3:$D$66,255),0))),"")</f>
        <v/>
      </c>
      <c r="U208" s="201">
        <f t="shared" ref="U208" si="695">U206+1</f>
        <v>1282</v>
      </c>
      <c r="V208" s="201" t="str">
        <f t="array" ref="V208">IFERROR(IF(INDEX('Disaggregation Records'!$I$3:$I$66,MATCH(RIGHT(Q208,255),RIGHT('Disaggregation Records'!$D$3:$D$66,255),0))="","",INDEX('Disaggregation Records'!$I$3:$I$66,MATCH(RIGHT(Q208,255),RIGHT('Disaggregation Records'!$D$3:$D$66,255),0))),"")</f>
        <v/>
      </c>
      <c r="W208" s="201" t="str">
        <f>IFERROR(INDEX('Reference Records'!O$3:O$9,MATCH(LEFT(C208,255),'Reference Records'!J$3:J$9,0)),"")</f>
        <v/>
      </c>
    </row>
    <row r="209" spans="1:23" s="201" customFormat="1" ht="40.25" customHeight="1" x14ac:dyDescent="0.35">
      <c r="A209" s="569"/>
      <c r="B209" s="590">
        <v>7.4398496240601597</v>
      </c>
      <c r="C209" s="571"/>
      <c r="D209" s="579"/>
      <c r="E209" s="579"/>
      <c r="F209" s="215"/>
      <c r="G209" s="577"/>
      <c r="H209" s="581"/>
      <c r="I209" s="583"/>
      <c r="J209" s="573"/>
      <c r="K209" s="571"/>
      <c r="L209" s="571"/>
      <c r="M209" s="573"/>
      <c r="N209" s="573"/>
      <c r="P209" s="202"/>
      <c r="Q209" s="202"/>
      <c r="R209" s="202"/>
      <c r="S209" s="202"/>
      <c r="T209" s="202"/>
      <c r="U209" s="202"/>
      <c r="V209" s="202"/>
      <c r="W209" s="202"/>
    </row>
    <row r="210" spans="1:23" s="201" customFormat="1" ht="40.25" customHeight="1" x14ac:dyDescent="0.35">
      <c r="A210" s="569" t="str">
        <f t="shared" ca="1" si="681"/>
        <v>a1G3p000005YSU6EAO</v>
      </c>
      <c r="B210" s="589">
        <v>11</v>
      </c>
      <c r="C210" s="570" t="str">
        <f>IFERROR(VLOOKUP(B210,'Impact Indicators - Section B '!$A$9:$AF$52,32,FALSE),"")</f>
        <v/>
      </c>
      <c r="D210" s="578" t="str">
        <f t="shared" ref="D210" si="696">R210</f>
        <v/>
      </c>
      <c r="E210" s="578" t="str">
        <f t="shared" ref="E210" si="697">S210</f>
        <v/>
      </c>
      <c r="F210" s="421"/>
      <c r="G210" s="576" t="str">
        <f ca="1">IF(OR(INDIRECT("'update Helper'!E"&amp;U210)="",F210&lt;&gt;0,F211&lt;&gt;0),IF(IFERROR((F210/F211),"")="","",(F210/F211)),INDIRECT("'update Helper'!E"&amp;U210)/100)</f>
        <v/>
      </c>
      <c r="H210" s="580"/>
      <c r="I210" s="582"/>
      <c r="J210" s="572"/>
      <c r="K210" s="570" t="str">
        <f t="shared" ref="K210" si="698">W210</f>
        <v/>
      </c>
      <c r="L210" s="570" t="str">
        <f t="shared" ref="L210" si="699">V210</f>
        <v/>
      </c>
      <c r="M210" s="572"/>
      <c r="N210" s="572"/>
      <c r="P210" s="201">
        <f t="shared" ref="P210" si="700">IF(AND(EXACT(C210,C208),C208&lt;&gt;0),P208+1,0)</f>
        <v>100</v>
      </c>
      <c r="Q210" s="201" t="str">
        <f t="shared" ref="Q210" si="701">IF(C210&lt;&gt;"",C210&amp;"-"&amp;P210,"")</f>
        <v/>
      </c>
      <c r="R210" s="201" t="str">
        <f t="array" ref="R210">IFERROR(IF(INDEX('Disaggregation Records'!$E$3:$E$66,MATCH(RIGHT(Q210,255),RIGHT('Disaggregation Records'!$D$3:$D$66,255),0))="","",INDEX('Disaggregation Records'!$E$3:$E$66,MATCH(RIGHT(Q210,255),RIGHT('Disaggregation Records'!$D$3:$D$66,255),0))),"")</f>
        <v/>
      </c>
      <c r="S210" s="201" t="str">
        <f t="array" ref="S210">IFERROR(IF(INDEX('Disaggregation Records'!$F$3:$F$66,MATCH(RIGHT(Q210,255),RIGHT('Disaggregation Records'!$D$3:$D$66,255),0))="","",INDEX('Disaggregation Records'!$F$3:$F$66,MATCH(RIGHT(Q210,255),RIGHT('Disaggregation Records'!$D$3:$D$66,255),0))),"")</f>
        <v/>
      </c>
      <c r="T210" s="201" t="str">
        <f t="array" ref="T210">IFERROR(IF(INDEX('Disaggregation Records'!$H$3:$H$66,MATCH(RIGHT(Q210,255),RIGHT('Disaggregation Records'!$D$3:$D$66,255),0))="","",INDEX('Disaggregation Records'!$H$3:$H$66,MATCH(RIGHT(Q210,255),RIGHT('Disaggregation Records'!$D$3:$D$66,255),0))),"")</f>
        <v/>
      </c>
      <c r="U210" s="201">
        <f t="shared" ref="U210" si="702">U208+1</f>
        <v>1283</v>
      </c>
      <c r="V210" s="201" t="str">
        <f t="array" ref="V210">IFERROR(IF(INDEX('Disaggregation Records'!$I$3:$I$66,MATCH(RIGHT(Q210,255),RIGHT('Disaggregation Records'!$D$3:$D$66,255),0))="","",INDEX('Disaggregation Records'!$I$3:$I$66,MATCH(RIGHT(Q210,255),RIGHT('Disaggregation Records'!$D$3:$D$66,255),0))),"")</f>
        <v/>
      </c>
      <c r="W210" s="201" t="str">
        <f>IFERROR(INDEX('Reference Records'!O$3:O$9,MATCH(LEFT(C210,255),'Reference Records'!J$3:J$9,0)),"")</f>
        <v/>
      </c>
    </row>
    <row r="211" spans="1:23" s="202" customFormat="1" ht="40.25" customHeight="1" x14ac:dyDescent="0.35">
      <c r="A211" s="569"/>
      <c r="B211" s="590">
        <v>8.1541353383458706</v>
      </c>
      <c r="C211" s="571"/>
      <c r="D211" s="579"/>
      <c r="E211" s="579"/>
      <c r="F211" s="215"/>
      <c r="G211" s="577"/>
      <c r="H211" s="581"/>
      <c r="I211" s="583"/>
      <c r="J211" s="573"/>
      <c r="K211" s="571"/>
      <c r="L211" s="571"/>
      <c r="M211" s="573"/>
      <c r="N211" s="573"/>
    </row>
    <row r="212" spans="1:23" s="201" customFormat="1" ht="40.25" customHeight="1" x14ac:dyDescent="0.35">
      <c r="A212" s="569" t="str">
        <f t="shared" ca="1" si="681"/>
        <v>a1G3p000005YSU7EAO</v>
      </c>
      <c r="B212" s="589">
        <v>11</v>
      </c>
      <c r="C212" s="570" t="str">
        <f>IFERROR(VLOOKUP(B212,'Impact Indicators - Section B '!$A$9:$AF$52,32,FALSE),"")</f>
        <v/>
      </c>
      <c r="D212" s="578" t="str">
        <f t="shared" ref="D212" si="703">R212</f>
        <v/>
      </c>
      <c r="E212" s="578" t="str">
        <f t="shared" ref="E212" si="704">S212</f>
        <v/>
      </c>
      <c r="F212" s="421"/>
      <c r="G212" s="576" t="str">
        <f ca="1">IF(OR(INDIRECT("'update Helper'!E"&amp;U212)="",F212&lt;&gt;0,F213&lt;&gt;0),IF(IFERROR((F212/F213),"")="","",(F212/F213)),INDIRECT("'update Helper'!E"&amp;U212)/100)</f>
        <v/>
      </c>
      <c r="H212" s="580"/>
      <c r="I212" s="582"/>
      <c r="J212" s="572"/>
      <c r="K212" s="570" t="str">
        <f t="shared" ref="K212" si="705">W212</f>
        <v/>
      </c>
      <c r="L212" s="570" t="str">
        <f t="shared" ref="L212" si="706">V212</f>
        <v/>
      </c>
      <c r="M212" s="572"/>
      <c r="N212" s="572"/>
      <c r="P212" s="201">
        <f t="shared" ref="P212" si="707">IF(AND(EXACT(C212,C210),C210&lt;&gt;0),P210+1,0)</f>
        <v>101</v>
      </c>
      <c r="Q212" s="201" t="str">
        <f t="shared" ref="Q212" si="708">IF(C212&lt;&gt;"",C212&amp;"-"&amp;P212,"")</f>
        <v/>
      </c>
      <c r="R212" s="201" t="str">
        <f t="array" ref="R212">IFERROR(IF(INDEX('Disaggregation Records'!$E$3:$E$66,MATCH(RIGHT(Q212,255),RIGHT('Disaggregation Records'!$D$3:$D$66,255),0))="","",INDEX('Disaggregation Records'!$E$3:$E$66,MATCH(RIGHT(Q212,255),RIGHT('Disaggregation Records'!$D$3:$D$66,255),0))),"")</f>
        <v/>
      </c>
      <c r="S212" s="201" t="str">
        <f t="array" ref="S212">IFERROR(IF(INDEX('Disaggregation Records'!$F$3:$F$66,MATCH(RIGHT(Q212,255),RIGHT('Disaggregation Records'!$D$3:$D$66,255),0))="","",INDEX('Disaggregation Records'!$F$3:$F$66,MATCH(RIGHT(Q212,255),RIGHT('Disaggregation Records'!$D$3:$D$66,255),0))),"")</f>
        <v/>
      </c>
      <c r="T212" s="201" t="str">
        <f t="array" ref="T212">IFERROR(IF(INDEX('Disaggregation Records'!$H$3:$H$66,MATCH(RIGHT(Q212,255),RIGHT('Disaggregation Records'!$D$3:$D$66,255),0))="","",INDEX('Disaggregation Records'!$H$3:$H$66,MATCH(RIGHT(Q212,255),RIGHT('Disaggregation Records'!$D$3:$D$66,255),0))),"")</f>
        <v/>
      </c>
      <c r="U212" s="201">
        <f t="shared" ref="U212" si="709">U210+1</f>
        <v>1284</v>
      </c>
      <c r="V212" s="201" t="str">
        <f t="array" ref="V212">IFERROR(IF(INDEX('Disaggregation Records'!$I$3:$I$66,MATCH(RIGHT(Q212,255),RIGHT('Disaggregation Records'!$D$3:$D$66,255),0))="","",INDEX('Disaggregation Records'!$I$3:$I$66,MATCH(RIGHT(Q212,255),RIGHT('Disaggregation Records'!$D$3:$D$66,255),0))),"")</f>
        <v/>
      </c>
      <c r="W212" s="201" t="str">
        <f>IFERROR(INDEX('Reference Records'!O$3:O$9,MATCH(LEFT(C212,255),'Reference Records'!J$3:J$9,0)),"")</f>
        <v/>
      </c>
    </row>
    <row r="213" spans="1:23" s="202" customFormat="1" ht="40.25" customHeight="1" x14ac:dyDescent="0.35">
      <c r="A213" s="569"/>
      <c r="B213" s="590">
        <v>8.1541353383458706</v>
      </c>
      <c r="C213" s="571"/>
      <c r="D213" s="579"/>
      <c r="E213" s="579"/>
      <c r="F213" s="215"/>
      <c r="G213" s="577"/>
      <c r="H213" s="581"/>
      <c r="I213" s="583"/>
      <c r="J213" s="573"/>
      <c r="K213" s="571"/>
      <c r="L213" s="571"/>
      <c r="M213" s="573"/>
      <c r="N213" s="573"/>
    </row>
    <row r="214" spans="1:23" s="201" customFormat="1" ht="40.25" customHeight="1" x14ac:dyDescent="0.35">
      <c r="A214" s="569" t="str">
        <f t="shared" ca="1" si="681"/>
        <v>a1G3p000005YSU8EAO</v>
      </c>
      <c r="B214" s="589">
        <v>11</v>
      </c>
      <c r="C214" s="570" t="str">
        <f>IFERROR(VLOOKUP(B214,'Impact Indicators - Section B '!$A$9:$AF$52,32,FALSE),"")</f>
        <v/>
      </c>
      <c r="D214" s="578" t="str">
        <f t="shared" ref="D214" si="710">R214</f>
        <v/>
      </c>
      <c r="E214" s="578" t="str">
        <f t="shared" ref="E214" si="711">S214</f>
        <v/>
      </c>
      <c r="F214" s="421"/>
      <c r="G214" s="576" t="str">
        <f ca="1">IF(OR(INDIRECT("'update Helper'!E"&amp;U214)="",F214&lt;&gt;0,F215&lt;&gt;0),IF(IFERROR((F214/F215),"")="","",(F214/F215)),INDIRECT("'update Helper'!E"&amp;U214)/100)</f>
        <v/>
      </c>
      <c r="H214" s="580"/>
      <c r="I214" s="582"/>
      <c r="J214" s="572"/>
      <c r="K214" s="570" t="str">
        <f t="shared" ref="K214" si="712">W214</f>
        <v/>
      </c>
      <c r="L214" s="570" t="str">
        <f t="shared" ref="L214" si="713">V214</f>
        <v/>
      </c>
      <c r="M214" s="572"/>
      <c r="N214" s="572"/>
      <c r="P214" s="201">
        <f t="shared" ref="P214" si="714">IF(AND(EXACT(C214,C212),C212&lt;&gt;0),P212+1,0)</f>
        <v>102</v>
      </c>
      <c r="Q214" s="201" t="str">
        <f t="shared" ref="Q214" si="715">IF(C214&lt;&gt;"",C214&amp;"-"&amp;P214,"")</f>
        <v/>
      </c>
      <c r="R214" s="201" t="str">
        <f t="array" ref="R214">IFERROR(IF(INDEX('Disaggregation Records'!$E$3:$E$66,MATCH(RIGHT(Q214,255),RIGHT('Disaggregation Records'!$D$3:$D$66,255),0))="","",INDEX('Disaggregation Records'!$E$3:$E$66,MATCH(RIGHT(Q214,255),RIGHT('Disaggregation Records'!$D$3:$D$66,255),0))),"")</f>
        <v/>
      </c>
      <c r="S214" s="201" t="str">
        <f t="array" ref="S214">IFERROR(IF(INDEX('Disaggregation Records'!$F$3:$F$66,MATCH(RIGHT(Q214,255),RIGHT('Disaggregation Records'!$D$3:$D$66,255),0))="","",INDEX('Disaggregation Records'!$F$3:$F$66,MATCH(RIGHT(Q214,255),RIGHT('Disaggregation Records'!$D$3:$D$66,255),0))),"")</f>
        <v/>
      </c>
      <c r="T214" s="201" t="str">
        <f t="array" ref="T214">IFERROR(IF(INDEX('Disaggregation Records'!$H$3:$H$66,MATCH(RIGHT(Q214,255),RIGHT('Disaggregation Records'!$D$3:$D$66,255),0))="","",INDEX('Disaggregation Records'!$H$3:$H$66,MATCH(RIGHT(Q214,255),RIGHT('Disaggregation Records'!$D$3:$D$66,255),0))),"")</f>
        <v/>
      </c>
      <c r="U214" s="201">
        <f t="shared" ref="U214" si="716">U212+1</f>
        <v>1285</v>
      </c>
      <c r="V214" s="201" t="str">
        <f t="array" ref="V214">IFERROR(IF(INDEX('Disaggregation Records'!$I$3:$I$66,MATCH(RIGHT(Q214,255),RIGHT('Disaggregation Records'!$D$3:$D$66,255),0))="","",INDEX('Disaggregation Records'!$I$3:$I$66,MATCH(RIGHT(Q214,255),RIGHT('Disaggregation Records'!$D$3:$D$66,255),0))),"")</f>
        <v/>
      </c>
      <c r="W214" s="201" t="str">
        <f>IFERROR(INDEX('Reference Records'!O$3:O$9,MATCH(LEFT(C214,255),'Reference Records'!J$3:J$9,0)),"")</f>
        <v/>
      </c>
    </row>
    <row r="215" spans="1:23" s="201" customFormat="1" ht="40.25" customHeight="1" x14ac:dyDescent="0.35">
      <c r="A215" s="569"/>
      <c r="B215" s="590">
        <v>8.1541353383458706</v>
      </c>
      <c r="C215" s="571"/>
      <c r="D215" s="579"/>
      <c r="E215" s="579"/>
      <c r="F215" s="215"/>
      <c r="G215" s="577"/>
      <c r="H215" s="581"/>
      <c r="I215" s="583"/>
      <c r="J215" s="573"/>
      <c r="K215" s="571"/>
      <c r="L215" s="571"/>
      <c r="M215" s="573"/>
      <c r="N215" s="573"/>
      <c r="P215" s="202"/>
      <c r="Q215" s="202"/>
      <c r="R215" s="202"/>
      <c r="S215" s="202"/>
      <c r="T215" s="202"/>
      <c r="U215" s="202"/>
      <c r="V215" s="202"/>
      <c r="W215" s="202"/>
    </row>
    <row r="216" spans="1:23" s="201" customFormat="1" ht="40.25" customHeight="1" x14ac:dyDescent="0.35">
      <c r="A216" s="569" t="str">
        <f t="shared" ca="1" si="681"/>
        <v>a1G3p000005YSU9EAO</v>
      </c>
      <c r="B216" s="589">
        <v>11</v>
      </c>
      <c r="C216" s="570" t="str">
        <f>IFERROR(VLOOKUP(B216,'Impact Indicators - Section B '!$A$9:$AF$52,32,FALSE),"")</f>
        <v/>
      </c>
      <c r="D216" s="578" t="str">
        <f t="shared" ref="D216" si="717">R216</f>
        <v/>
      </c>
      <c r="E216" s="578" t="str">
        <f t="shared" ref="E216" si="718">S216</f>
        <v/>
      </c>
      <c r="F216" s="421"/>
      <c r="G216" s="576" t="str">
        <f ca="1">IF(OR(INDIRECT("'update Helper'!E"&amp;U216)="",F216&lt;&gt;0,F217&lt;&gt;0),IF(IFERROR((F216/F217),"")="","",(F216/F217)),INDIRECT("'update Helper'!E"&amp;U216)/100)</f>
        <v/>
      </c>
      <c r="H216" s="580"/>
      <c r="I216" s="582"/>
      <c r="J216" s="572"/>
      <c r="K216" s="570" t="str">
        <f t="shared" ref="K216" si="719">W216</f>
        <v/>
      </c>
      <c r="L216" s="570" t="str">
        <f t="shared" ref="L216" si="720">V216</f>
        <v/>
      </c>
      <c r="M216" s="572"/>
      <c r="N216" s="572"/>
      <c r="P216" s="201">
        <f t="shared" ref="P216" si="721">IF(AND(EXACT(C216,C214),C214&lt;&gt;0),P214+1,0)</f>
        <v>103</v>
      </c>
      <c r="Q216" s="201" t="str">
        <f t="shared" ref="Q216" si="722">IF(C216&lt;&gt;"",C216&amp;"-"&amp;P216,"")</f>
        <v/>
      </c>
      <c r="R216" s="201" t="str">
        <f t="array" ref="R216">IFERROR(IF(INDEX('Disaggregation Records'!$E$3:$E$66,MATCH(RIGHT(Q216,255),RIGHT('Disaggregation Records'!$D$3:$D$66,255),0))="","",INDEX('Disaggregation Records'!$E$3:$E$66,MATCH(RIGHT(Q216,255),RIGHT('Disaggregation Records'!$D$3:$D$66,255),0))),"")</f>
        <v/>
      </c>
      <c r="S216" s="201" t="str">
        <f t="array" ref="S216">IFERROR(IF(INDEX('Disaggregation Records'!$F$3:$F$66,MATCH(RIGHT(Q216,255),RIGHT('Disaggregation Records'!$D$3:$D$66,255),0))="","",INDEX('Disaggregation Records'!$F$3:$F$66,MATCH(RIGHT(Q216,255),RIGHT('Disaggregation Records'!$D$3:$D$66,255),0))),"")</f>
        <v/>
      </c>
      <c r="T216" s="201" t="str">
        <f t="array" ref="T216">IFERROR(IF(INDEX('Disaggregation Records'!$H$3:$H$66,MATCH(RIGHT(Q216,255),RIGHT('Disaggregation Records'!$D$3:$D$66,255),0))="","",INDEX('Disaggregation Records'!$H$3:$H$66,MATCH(RIGHT(Q216,255),RIGHT('Disaggregation Records'!$D$3:$D$66,255),0))),"")</f>
        <v/>
      </c>
      <c r="U216" s="201">
        <f t="shared" ref="U216" si="723">U214+1</f>
        <v>1286</v>
      </c>
      <c r="V216" s="201" t="str">
        <f t="array" ref="V216">IFERROR(IF(INDEX('Disaggregation Records'!$I$3:$I$66,MATCH(RIGHT(Q216,255),RIGHT('Disaggregation Records'!$D$3:$D$66,255),0))="","",INDEX('Disaggregation Records'!$I$3:$I$66,MATCH(RIGHT(Q216,255),RIGHT('Disaggregation Records'!$D$3:$D$66,255),0))),"")</f>
        <v/>
      </c>
      <c r="W216" s="201" t="str">
        <f>IFERROR(INDEX('Reference Records'!O$3:O$9,MATCH(LEFT(C216,255),'Reference Records'!J$3:J$9,0)),"")</f>
        <v/>
      </c>
    </row>
    <row r="217" spans="1:23" s="202" customFormat="1" ht="40.25" customHeight="1" x14ac:dyDescent="0.35">
      <c r="A217" s="569"/>
      <c r="B217" s="590">
        <v>8.1541353383458706</v>
      </c>
      <c r="C217" s="571"/>
      <c r="D217" s="579"/>
      <c r="E217" s="579"/>
      <c r="F217" s="215"/>
      <c r="G217" s="577"/>
      <c r="H217" s="581"/>
      <c r="I217" s="583"/>
      <c r="J217" s="573"/>
      <c r="K217" s="571"/>
      <c r="L217" s="571"/>
      <c r="M217" s="573"/>
      <c r="N217" s="573"/>
    </row>
    <row r="218" spans="1:23" s="201" customFormat="1" ht="40.25" customHeight="1" x14ac:dyDescent="0.35">
      <c r="A218" s="569" t="str">
        <f t="shared" ca="1" si="681"/>
        <v>a1G3p000005YSUAEA4</v>
      </c>
      <c r="B218" s="589">
        <v>11</v>
      </c>
      <c r="C218" s="570" t="str">
        <f>IFERROR(VLOOKUP(B218,'Impact Indicators - Section B '!$A$9:$AF$52,32,FALSE),"")</f>
        <v/>
      </c>
      <c r="D218" s="578" t="str">
        <f t="shared" ref="D218" si="724">R218</f>
        <v/>
      </c>
      <c r="E218" s="578" t="str">
        <f t="shared" ref="E218" si="725">S218</f>
        <v/>
      </c>
      <c r="F218" s="421"/>
      <c r="G218" s="576" t="str">
        <f ca="1">IF(OR(INDIRECT("'update Helper'!E"&amp;U218)="",F218&lt;&gt;0,F219&lt;&gt;0),IF(IFERROR((F218/F219),"")="","",(F218/F219)),INDIRECT("'update Helper'!E"&amp;U218)/100)</f>
        <v/>
      </c>
      <c r="H218" s="580"/>
      <c r="I218" s="582"/>
      <c r="J218" s="572"/>
      <c r="K218" s="570" t="str">
        <f t="shared" ref="K218" si="726">W218</f>
        <v/>
      </c>
      <c r="L218" s="570" t="str">
        <f t="shared" ref="L218" si="727">V218</f>
        <v/>
      </c>
      <c r="M218" s="572"/>
      <c r="N218" s="572"/>
      <c r="P218" s="201">
        <f t="shared" ref="P218" si="728">IF(AND(EXACT(C218,C216),C216&lt;&gt;0),P216+1,0)</f>
        <v>104</v>
      </c>
      <c r="Q218" s="201" t="str">
        <f t="shared" ref="Q218" si="729">IF(C218&lt;&gt;"",C218&amp;"-"&amp;P218,"")</f>
        <v/>
      </c>
      <c r="R218" s="201" t="str">
        <f t="array" ref="R218">IFERROR(IF(INDEX('Disaggregation Records'!$E$3:$E$66,MATCH(RIGHT(Q218,255),RIGHT('Disaggregation Records'!$D$3:$D$66,255),0))="","",INDEX('Disaggregation Records'!$E$3:$E$66,MATCH(RIGHT(Q218,255),RIGHT('Disaggregation Records'!$D$3:$D$66,255),0))),"")</f>
        <v/>
      </c>
      <c r="S218" s="201" t="str">
        <f t="array" ref="S218">IFERROR(IF(INDEX('Disaggregation Records'!$F$3:$F$66,MATCH(RIGHT(Q218,255),RIGHT('Disaggregation Records'!$D$3:$D$66,255),0))="","",INDEX('Disaggregation Records'!$F$3:$F$66,MATCH(RIGHT(Q218,255),RIGHT('Disaggregation Records'!$D$3:$D$66,255),0))),"")</f>
        <v/>
      </c>
      <c r="T218" s="201" t="str">
        <f t="array" ref="T218">IFERROR(IF(INDEX('Disaggregation Records'!$H$3:$H$66,MATCH(RIGHT(Q218,255),RIGHT('Disaggregation Records'!$D$3:$D$66,255),0))="","",INDEX('Disaggregation Records'!$H$3:$H$66,MATCH(RIGHT(Q218,255),RIGHT('Disaggregation Records'!$D$3:$D$66,255),0))),"")</f>
        <v/>
      </c>
      <c r="U218" s="201">
        <f t="shared" ref="U218" si="730">U216+1</f>
        <v>1287</v>
      </c>
      <c r="V218" s="201" t="str">
        <f t="array" ref="V218">IFERROR(IF(INDEX('Disaggregation Records'!$I$3:$I$66,MATCH(RIGHT(Q218,255),RIGHT('Disaggregation Records'!$D$3:$D$66,255),0))="","",INDEX('Disaggregation Records'!$I$3:$I$66,MATCH(RIGHT(Q218,255),RIGHT('Disaggregation Records'!$D$3:$D$66,255),0))),"")</f>
        <v/>
      </c>
      <c r="W218" s="201" t="str">
        <f>IFERROR(INDEX('Reference Records'!O$3:O$9,MATCH(LEFT(C218,255),'Reference Records'!J$3:J$9,0)),"")</f>
        <v/>
      </c>
    </row>
    <row r="219" spans="1:23" s="202" customFormat="1" ht="40.25" customHeight="1" x14ac:dyDescent="0.35">
      <c r="A219" s="569"/>
      <c r="B219" s="590">
        <v>8.1541353383458706</v>
      </c>
      <c r="C219" s="571"/>
      <c r="D219" s="579"/>
      <c r="E219" s="579"/>
      <c r="F219" s="215"/>
      <c r="G219" s="577"/>
      <c r="H219" s="581"/>
      <c r="I219" s="583"/>
      <c r="J219" s="573"/>
      <c r="K219" s="571"/>
      <c r="L219" s="571"/>
      <c r="M219" s="573"/>
      <c r="N219" s="573"/>
    </row>
    <row r="220" spans="1:23" s="201" customFormat="1" ht="40.25" customHeight="1" x14ac:dyDescent="0.35">
      <c r="A220" s="569" t="str">
        <f t="shared" ca="1" si="681"/>
        <v>a1G3p000005YSUBEA4</v>
      </c>
      <c r="B220" s="589">
        <v>11</v>
      </c>
      <c r="C220" s="570" t="str">
        <f>IFERROR(VLOOKUP(B220,'Impact Indicators - Section B '!$A$9:$AF$52,32,FALSE),"")</f>
        <v/>
      </c>
      <c r="D220" s="578" t="str">
        <f t="shared" ref="D220" si="731">R220</f>
        <v/>
      </c>
      <c r="E220" s="578" t="str">
        <f t="shared" ref="E220" si="732">S220</f>
        <v/>
      </c>
      <c r="F220" s="421"/>
      <c r="G220" s="576" t="str">
        <f ca="1">IF(OR(INDIRECT("'update Helper'!E"&amp;U220)="",F220&lt;&gt;0,F221&lt;&gt;0),IF(IFERROR((F220/F221),"")="","",(F220/F221)),INDIRECT("'update Helper'!E"&amp;U220)/100)</f>
        <v/>
      </c>
      <c r="H220" s="580"/>
      <c r="I220" s="582"/>
      <c r="J220" s="572"/>
      <c r="K220" s="570" t="str">
        <f t="shared" ref="K220" si="733">W220</f>
        <v/>
      </c>
      <c r="L220" s="570" t="str">
        <f t="shared" ref="L220" si="734">V220</f>
        <v/>
      </c>
      <c r="M220" s="572"/>
      <c r="N220" s="572"/>
      <c r="P220" s="201">
        <f t="shared" ref="P220" si="735">IF(AND(EXACT(C220,C218),C218&lt;&gt;0),P218+1,0)</f>
        <v>105</v>
      </c>
      <c r="Q220" s="201" t="str">
        <f t="shared" ref="Q220" si="736">IF(C220&lt;&gt;"",C220&amp;"-"&amp;P220,"")</f>
        <v/>
      </c>
      <c r="R220" s="201" t="str">
        <f t="array" ref="R220">IFERROR(IF(INDEX('Disaggregation Records'!$E$3:$E$66,MATCH(RIGHT(Q220,255),RIGHT('Disaggregation Records'!$D$3:$D$66,255),0))="","",INDEX('Disaggregation Records'!$E$3:$E$66,MATCH(RIGHT(Q220,255),RIGHT('Disaggregation Records'!$D$3:$D$66,255),0))),"")</f>
        <v/>
      </c>
      <c r="S220" s="201" t="str">
        <f t="array" ref="S220">IFERROR(IF(INDEX('Disaggregation Records'!$F$3:$F$66,MATCH(RIGHT(Q220,255),RIGHT('Disaggregation Records'!$D$3:$D$66,255),0))="","",INDEX('Disaggregation Records'!$F$3:$F$66,MATCH(RIGHT(Q220,255),RIGHT('Disaggregation Records'!$D$3:$D$66,255),0))),"")</f>
        <v/>
      </c>
      <c r="T220" s="201" t="str">
        <f t="array" ref="T220">IFERROR(IF(INDEX('Disaggregation Records'!$H$3:$H$66,MATCH(RIGHT(Q220,255),RIGHT('Disaggregation Records'!$D$3:$D$66,255),0))="","",INDEX('Disaggregation Records'!$H$3:$H$66,MATCH(RIGHT(Q220,255),RIGHT('Disaggregation Records'!$D$3:$D$66,255),0))),"")</f>
        <v/>
      </c>
      <c r="U220" s="201">
        <f t="shared" ref="U220" si="737">U218+1</f>
        <v>1288</v>
      </c>
      <c r="V220" s="201" t="str">
        <f t="array" ref="V220">IFERROR(IF(INDEX('Disaggregation Records'!$I$3:$I$66,MATCH(RIGHT(Q220,255),RIGHT('Disaggregation Records'!$D$3:$D$66,255),0))="","",INDEX('Disaggregation Records'!$I$3:$I$66,MATCH(RIGHT(Q220,255),RIGHT('Disaggregation Records'!$D$3:$D$66,255),0))),"")</f>
        <v/>
      </c>
      <c r="W220" s="201" t="str">
        <f>IFERROR(INDEX('Reference Records'!O$3:O$9,MATCH(LEFT(C220,255),'Reference Records'!J$3:J$9,0)),"")</f>
        <v/>
      </c>
    </row>
    <row r="221" spans="1:23" s="201" customFormat="1" ht="40.25" customHeight="1" x14ac:dyDescent="0.35">
      <c r="A221" s="569"/>
      <c r="B221" s="590">
        <v>8.1541353383458706</v>
      </c>
      <c r="C221" s="571"/>
      <c r="D221" s="579"/>
      <c r="E221" s="579"/>
      <c r="F221" s="215"/>
      <c r="G221" s="577"/>
      <c r="H221" s="581"/>
      <c r="I221" s="583"/>
      <c r="J221" s="573"/>
      <c r="K221" s="571"/>
      <c r="L221" s="571"/>
      <c r="M221" s="573"/>
      <c r="N221" s="573"/>
      <c r="P221" s="202"/>
      <c r="Q221" s="202"/>
      <c r="R221" s="202"/>
      <c r="S221" s="202"/>
      <c r="T221" s="202"/>
      <c r="U221" s="202"/>
      <c r="V221" s="202"/>
      <c r="W221" s="202"/>
    </row>
    <row r="222" spans="1:23" s="201" customFormat="1" ht="40.25" customHeight="1" x14ac:dyDescent="0.35">
      <c r="A222" s="569" t="str">
        <f t="shared" ca="1" si="681"/>
        <v>a1G3p000005YSUCEA4</v>
      </c>
      <c r="B222" s="589">
        <v>11</v>
      </c>
      <c r="C222" s="570" t="str">
        <f>IFERROR(VLOOKUP(B222,'Impact Indicators - Section B '!$A$9:$AF$52,32,FALSE),"")</f>
        <v/>
      </c>
      <c r="D222" s="578" t="str">
        <f t="shared" ref="D222" si="738">R222</f>
        <v/>
      </c>
      <c r="E222" s="578" t="str">
        <f t="shared" ref="E222" si="739">S222</f>
        <v/>
      </c>
      <c r="F222" s="421"/>
      <c r="G222" s="576" t="str">
        <f ca="1">IF(OR(INDIRECT("'update Helper'!E"&amp;U222)="",F222&lt;&gt;0,F223&lt;&gt;0),IF(IFERROR((F222/F223),"")="","",(F222/F223)),INDIRECT("'update Helper'!E"&amp;U222)/100)</f>
        <v/>
      </c>
      <c r="H222" s="580"/>
      <c r="I222" s="582"/>
      <c r="J222" s="572"/>
      <c r="K222" s="570" t="str">
        <f t="shared" ref="K222" si="740">W222</f>
        <v/>
      </c>
      <c r="L222" s="570" t="str">
        <f t="shared" ref="L222" si="741">V222</f>
        <v/>
      </c>
      <c r="M222" s="572"/>
      <c r="N222" s="572"/>
      <c r="P222" s="201">
        <f t="shared" ref="P222" si="742">IF(AND(EXACT(C222,C220),C220&lt;&gt;0),P220+1,0)</f>
        <v>106</v>
      </c>
      <c r="Q222" s="201" t="str">
        <f t="shared" ref="Q222" si="743">IF(C222&lt;&gt;"",C222&amp;"-"&amp;P222,"")</f>
        <v/>
      </c>
      <c r="R222" s="201" t="str">
        <f t="array" ref="R222">IFERROR(IF(INDEX('Disaggregation Records'!$E$3:$E$66,MATCH(RIGHT(Q222,255),RIGHT('Disaggregation Records'!$D$3:$D$66,255),0))="","",INDEX('Disaggregation Records'!$E$3:$E$66,MATCH(RIGHT(Q222,255),RIGHT('Disaggregation Records'!$D$3:$D$66,255),0))),"")</f>
        <v/>
      </c>
      <c r="S222" s="201" t="str">
        <f t="array" ref="S222">IFERROR(IF(INDEX('Disaggregation Records'!$F$3:$F$66,MATCH(RIGHT(Q222,255),RIGHT('Disaggregation Records'!$D$3:$D$66,255),0))="","",INDEX('Disaggregation Records'!$F$3:$F$66,MATCH(RIGHT(Q222,255),RIGHT('Disaggregation Records'!$D$3:$D$66,255),0))),"")</f>
        <v/>
      </c>
      <c r="T222" s="201" t="str">
        <f t="array" ref="T222">IFERROR(IF(INDEX('Disaggregation Records'!$H$3:$H$66,MATCH(RIGHT(Q222,255),RIGHT('Disaggregation Records'!$D$3:$D$66,255),0))="","",INDEX('Disaggregation Records'!$H$3:$H$66,MATCH(RIGHT(Q222,255),RIGHT('Disaggregation Records'!$D$3:$D$66,255),0))),"")</f>
        <v/>
      </c>
      <c r="U222" s="201">
        <f t="shared" ref="U222" si="744">U220+1</f>
        <v>1289</v>
      </c>
      <c r="V222" s="201" t="str">
        <f t="array" ref="V222">IFERROR(IF(INDEX('Disaggregation Records'!$I$3:$I$66,MATCH(RIGHT(Q222,255),RIGHT('Disaggregation Records'!$D$3:$D$66,255),0))="","",INDEX('Disaggregation Records'!$I$3:$I$66,MATCH(RIGHT(Q222,255),RIGHT('Disaggregation Records'!$D$3:$D$66,255),0))),"")</f>
        <v/>
      </c>
      <c r="W222" s="201" t="str">
        <f>IFERROR(INDEX('Reference Records'!O$3:O$9,MATCH(LEFT(C222,255),'Reference Records'!J$3:J$9,0)),"")</f>
        <v/>
      </c>
    </row>
    <row r="223" spans="1:23" s="202" customFormat="1" ht="40.25" customHeight="1" x14ac:dyDescent="0.35">
      <c r="A223" s="569"/>
      <c r="B223" s="590">
        <v>8.1541353383458706</v>
      </c>
      <c r="C223" s="571"/>
      <c r="D223" s="579"/>
      <c r="E223" s="579"/>
      <c r="F223" s="215"/>
      <c r="G223" s="577"/>
      <c r="H223" s="581"/>
      <c r="I223" s="583"/>
      <c r="J223" s="573"/>
      <c r="K223" s="571"/>
      <c r="L223" s="571"/>
      <c r="M223" s="573"/>
      <c r="N223" s="573"/>
    </row>
    <row r="224" spans="1:23" s="201" customFormat="1" ht="40.25" customHeight="1" x14ac:dyDescent="0.35">
      <c r="A224" s="569" t="str">
        <f t="shared" ca="1" si="681"/>
        <v>a1G3p000005YSUDEA4</v>
      </c>
      <c r="B224" s="589">
        <v>11</v>
      </c>
      <c r="C224" s="570" t="str">
        <f>IFERROR(VLOOKUP(B224,'Impact Indicators - Section B '!$A$9:$AF$52,32,FALSE),"")</f>
        <v/>
      </c>
      <c r="D224" s="578" t="str">
        <f t="shared" ref="D224" si="745">R224</f>
        <v/>
      </c>
      <c r="E224" s="578" t="str">
        <f t="shared" ref="E224" si="746">S224</f>
        <v/>
      </c>
      <c r="F224" s="421"/>
      <c r="G224" s="576" t="str">
        <f ca="1">IF(OR(INDIRECT("'update Helper'!E"&amp;U224)="",F224&lt;&gt;0,F225&lt;&gt;0),IF(IFERROR((F224/F225),"")="","",(F224/F225)),INDIRECT("'update Helper'!E"&amp;U224)/100)</f>
        <v/>
      </c>
      <c r="H224" s="580"/>
      <c r="I224" s="582"/>
      <c r="J224" s="572"/>
      <c r="K224" s="570" t="str">
        <f t="shared" ref="K224" si="747">W224</f>
        <v/>
      </c>
      <c r="L224" s="570" t="str">
        <f t="shared" ref="L224" si="748">V224</f>
        <v/>
      </c>
      <c r="M224" s="572"/>
      <c r="N224" s="572"/>
      <c r="P224" s="201">
        <f t="shared" ref="P224" si="749">IF(AND(EXACT(C224,C222),C222&lt;&gt;0),P222+1,0)</f>
        <v>107</v>
      </c>
      <c r="Q224" s="201" t="str">
        <f t="shared" ref="Q224" si="750">IF(C224&lt;&gt;"",C224&amp;"-"&amp;P224,"")</f>
        <v/>
      </c>
      <c r="R224" s="201" t="str">
        <f t="array" ref="R224">IFERROR(IF(INDEX('Disaggregation Records'!$E$3:$E$66,MATCH(RIGHT(Q224,255),RIGHT('Disaggregation Records'!$D$3:$D$66,255),0))="","",INDEX('Disaggregation Records'!$E$3:$E$66,MATCH(RIGHT(Q224,255),RIGHT('Disaggregation Records'!$D$3:$D$66,255),0))),"")</f>
        <v/>
      </c>
      <c r="S224" s="201" t="str">
        <f t="array" ref="S224">IFERROR(IF(INDEX('Disaggregation Records'!$F$3:$F$66,MATCH(RIGHT(Q224,255),RIGHT('Disaggregation Records'!$D$3:$D$66,255),0))="","",INDEX('Disaggregation Records'!$F$3:$F$66,MATCH(RIGHT(Q224,255),RIGHT('Disaggregation Records'!$D$3:$D$66,255),0))),"")</f>
        <v/>
      </c>
      <c r="T224" s="201" t="str">
        <f t="array" ref="T224">IFERROR(IF(INDEX('Disaggregation Records'!$H$3:$H$66,MATCH(RIGHT(Q224,255),RIGHT('Disaggregation Records'!$D$3:$D$66,255),0))="","",INDEX('Disaggregation Records'!$H$3:$H$66,MATCH(RIGHT(Q224,255),RIGHT('Disaggregation Records'!$D$3:$D$66,255),0))),"")</f>
        <v/>
      </c>
      <c r="U224" s="201">
        <f t="shared" ref="U224" si="751">U222+1</f>
        <v>1290</v>
      </c>
      <c r="V224" s="201" t="str">
        <f t="array" ref="V224">IFERROR(IF(INDEX('Disaggregation Records'!$I$3:$I$66,MATCH(RIGHT(Q224,255),RIGHT('Disaggregation Records'!$D$3:$D$66,255),0))="","",INDEX('Disaggregation Records'!$I$3:$I$66,MATCH(RIGHT(Q224,255),RIGHT('Disaggregation Records'!$D$3:$D$66,255),0))),"")</f>
        <v/>
      </c>
      <c r="W224" s="201" t="str">
        <f>IFERROR(INDEX('Reference Records'!O$3:O$9,MATCH(LEFT(C224,255),'Reference Records'!J$3:J$9,0)),"")</f>
        <v/>
      </c>
    </row>
    <row r="225" spans="1:23" s="202" customFormat="1" ht="40.25" customHeight="1" x14ac:dyDescent="0.35">
      <c r="A225" s="569"/>
      <c r="B225" s="590">
        <v>8.1541353383458706</v>
      </c>
      <c r="C225" s="571"/>
      <c r="D225" s="579"/>
      <c r="E225" s="579"/>
      <c r="F225" s="215"/>
      <c r="G225" s="577"/>
      <c r="H225" s="581"/>
      <c r="I225" s="583"/>
      <c r="J225" s="573"/>
      <c r="K225" s="571"/>
      <c r="L225" s="571"/>
      <c r="M225" s="573"/>
      <c r="N225" s="573"/>
    </row>
    <row r="226" spans="1:23" s="201" customFormat="1" ht="40.25" customHeight="1" x14ac:dyDescent="0.35">
      <c r="A226" s="569" t="str">
        <f t="shared" ca="1" si="681"/>
        <v>a1G3p000005YSUEEA4</v>
      </c>
      <c r="B226" s="589">
        <v>11</v>
      </c>
      <c r="C226" s="570" t="str">
        <f>IFERROR(VLOOKUP(B226,'Impact Indicators - Section B '!$A$9:$AF$52,32,FALSE),"")</f>
        <v/>
      </c>
      <c r="D226" s="578" t="str">
        <f t="shared" ref="D226" si="752">R226</f>
        <v/>
      </c>
      <c r="E226" s="578" t="str">
        <f t="shared" ref="E226" si="753">S226</f>
        <v/>
      </c>
      <c r="F226" s="421"/>
      <c r="G226" s="576" t="str">
        <f ca="1">IF(OR(INDIRECT("'update Helper'!E"&amp;U226)="",F226&lt;&gt;0,F227&lt;&gt;0),IF(IFERROR((F226/F227),"")="","",(F226/F227)),INDIRECT("'update Helper'!E"&amp;U226)/100)</f>
        <v/>
      </c>
      <c r="H226" s="580"/>
      <c r="I226" s="582"/>
      <c r="J226" s="572"/>
      <c r="K226" s="570" t="str">
        <f t="shared" ref="K226" si="754">W226</f>
        <v/>
      </c>
      <c r="L226" s="570" t="str">
        <f t="shared" ref="L226" si="755">V226</f>
        <v/>
      </c>
      <c r="M226" s="572"/>
      <c r="N226" s="572"/>
      <c r="P226" s="201">
        <f t="shared" ref="P226" si="756">IF(AND(EXACT(C226,C224),C224&lt;&gt;0),P224+1,0)</f>
        <v>108</v>
      </c>
      <c r="Q226" s="201" t="str">
        <f t="shared" ref="Q226" si="757">IF(C226&lt;&gt;"",C226&amp;"-"&amp;P226,"")</f>
        <v/>
      </c>
      <c r="R226" s="201" t="str">
        <f t="array" ref="R226">IFERROR(IF(INDEX('Disaggregation Records'!$E$3:$E$66,MATCH(RIGHT(Q226,255),RIGHT('Disaggregation Records'!$D$3:$D$66,255),0))="","",INDEX('Disaggregation Records'!$E$3:$E$66,MATCH(RIGHT(Q226,255),RIGHT('Disaggregation Records'!$D$3:$D$66,255),0))),"")</f>
        <v/>
      </c>
      <c r="S226" s="201" t="str">
        <f t="array" ref="S226">IFERROR(IF(INDEX('Disaggregation Records'!$F$3:$F$66,MATCH(RIGHT(Q226,255),RIGHT('Disaggregation Records'!$D$3:$D$66,255),0))="","",INDEX('Disaggregation Records'!$F$3:$F$66,MATCH(RIGHT(Q226,255),RIGHT('Disaggregation Records'!$D$3:$D$66,255),0))),"")</f>
        <v/>
      </c>
      <c r="T226" s="201" t="str">
        <f t="array" ref="T226">IFERROR(IF(INDEX('Disaggregation Records'!$H$3:$H$66,MATCH(RIGHT(Q226,255),RIGHT('Disaggregation Records'!$D$3:$D$66,255),0))="","",INDEX('Disaggregation Records'!$H$3:$H$66,MATCH(RIGHT(Q226,255),RIGHT('Disaggregation Records'!$D$3:$D$66,255),0))),"")</f>
        <v/>
      </c>
      <c r="U226" s="201">
        <f t="shared" ref="U226" si="758">U224+1</f>
        <v>1291</v>
      </c>
      <c r="V226" s="201" t="str">
        <f t="array" ref="V226">IFERROR(IF(INDEX('Disaggregation Records'!$I$3:$I$66,MATCH(RIGHT(Q226,255),RIGHT('Disaggregation Records'!$D$3:$D$66,255),0))="","",INDEX('Disaggregation Records'!$I$3:$I$66,MATCH(RIGHT(Q226,255),RIGHT('Disaggregation Records'!$D$3:$D$66,255),0))),"")</f>
        <v/>
      </c>
      <c r="W226" s="201" t="str">
        <f>IFERROR(INDEX('Reference Records'!O$3:O$9,MATCH(LEFT(C226,255),'Reference Records'!J$3:J$9,0)),"")</f>
        <v/>
      </c>
    </row>
    <row r="227" spans="1:23" s="201" customFormat="1" ht="40.25" customHeight="1" x14ac:dyDescent="0.35">
      <c r="A227" s="569"/>
      <c r="B227" s="590">
        <v>8.1541353383458706</v>
      </c>
      <c r="C227" s="571"/>
      <c r="D227" s="579"/>
      <c r="E227" s="579"/>
      <c r="F227" s="215"/>
      <c r="G227" s="577"/>
      <c r="H227" s="581"/>
      <c r="I227" s="583"/>
      <c r="J227" s="573"/>
      <c r="K227" s="571"/>
      <c r="L227" s="571"/>
      <c r="M227" s="573"/>
      <c r="N227" s="573"/>
      <c r="P227" s="202"/>
      <c r="Q227" s="202"/>
      <c r="R227" s="202"/>
      <c r="S227" s="202"/>
      <c r="T227" s="202"/>
      <c r="U227" s="202"/>
      <c r="V227" s="202"/>
      <c r="W227" s="202"/>
    </row>
    <row r="228" spans="1:23" s="201" customFormat="1" ht="40.25" customHeight="1" x14ac:dyDescent="0.35">
      <c r="A228" s="569" t="str">
        <f t="shared" ca="1" si="681"/>
        <v>a1G3p000005YSUFEA4</v>
      </c>
      <c r="B228" s="589">
        <v>11</v>
      </c>
      <c r="C228" s="570" t="str">
        <f>IFERROR(VLOOKUP(B228,'Impact Indicators - Section B '!$A$9:$AF$52,32,FALSE),"")</f>
        <v/>
      </c>
      <c r="D228" s="578" t="str">
        <f t="shared" ref="D228" si="759">R228</f>
        <v/>
      </c>
      <c r="E228" s="578" t="str">
        <f t="shared" ref="E228" si="760">S228</f>
        <v/>
      </c>
      <c r="F228" s="421"/>
      <c r="G228" s="576" t="str">
        <f ca="1">IF(OR(INDIRECT("'update Helper'!E"&amp;U228)="",F228&lt;&gt;0,F229&lt;&gt;0),IF(IFERROR((F228/F229),"")="","",(F228/F229)),INDIRECT("'update Helper'!E"&amp;U228)/100)</f>
        <v/>
      </c>
      <c r="H228" s="580"/>
      <c r="I228" s="582"/>
      <c r="J228" s="572"/>
      <c r="K228" s="570" t="str">
        <f t="shared" ref="K228" si="761">W228</f>
        <v/>
      </c>
      <c r="L228" s="570" t="str">
        <f t="shared" ref="L228" si="762">V228</f>
        <v/>
      </c>
      <c r="M228" s="572"/>
      <c r="N228" s="572"/>
      <c r="P228" s="201">
        <f t="shared" ref="P228" si="763">IF(AND(EXACT(C228,C226),C226&lt;&gt;0),P226+1,0)</f>
        <v>109</v>
      </c>
      <c r="Q228" s="201" t="str">
        <f t="shared" ref="Q228" si="764">IF(C228&lt;&gt;"",C228&amp;"-"&amp;P228,"")</f>
        <v/>
      </c>
      <c r="R228" s="201" t="str">
        <f t="array" ref="R228">IFERROR(IF(INDEX('Disaggregation Records'!$E$3:$E$66,MATCH(RIGHT(Q228,255),RIGHT('Disaggregation Records'!$D$3:$D$66,255),0))="","",INDEX('Disaggregation Records'!$E$3:$E$66,MATCH(RIGHT(Q228,255),RIGHT('Disaggregation Records'!$D$3:$D$66,255),0))),"")</f>
        <v/>
      </c>
      <c r="S228" s="201" t="str">
        <f t="array" ref="S228">IFERROR(IF(INDEX('Disaggregation Records'!$F$3:$F$66,MATCH(RIGHT(Q228,255),RIGHT('Disaggregation Records'!$D$3:$D$66,255),0))="","",INDEX('Disaggregation Records'!$F$3:$F$66,MATCH(RIGHT(Q228,255),RIGHT('Disaggregation Records'!$D$3:$D$66,255),0))),"")</f>
        <v/>
      </c>
      <c r="T228" s="201" t="str">
        <f t="array" ref="T228">IFERROR(IF(INDEX('Disaggregation Records'!$H$3:$H$66,MATCH(RIGHT(Q228,255),RIGHT('Disaggregation Records'!$D$3:$D$66,255),0))="","",INDEX('Disaggregation Records'!$H$3:$H$66,MATCH(RIGHT(Q228,255),RIGHT('Disaggregation Records'!$D$3:$D$66,255),0))),"")</f>
        <v/>
      </c>
      <c r="U228" s="201">
        <f t="shared" ref="U228" si="765">U226+1</f>
        <v>1292</v>
      </c>
      <c r="V228" s="201" t="str">
        <f t="array" ref="V228">IFERROR(IF(INDEX('Disaggregation Records'!$I$3:$I$66,MATCH(RIGHT(Q228,255),RIGHT('Disaggregation Records'!$D$3:$D$66,255),0))="","",INDEX('Disaggregation Records'!$I$3:$I$66,MATCH(RIGHT(Q228,255),RIGHT('Disaggregation Records'!$D$3:$D$66,255),0))),"")</f>
        <v/>
      </c>
      <c r="W228" s="201" t="str">
        <f>IFERROR(INDEX('Reference Records'!O$3:O$9,MATCH(LEFT(C228,255),'Reference Records'!J$3:J$9,0)),"")</f>
        <v/>
      </c>
    </row>
    <row r="229" spans="1:23" s="202" customFormat="1" ht="40.25" customHeight="1" x14ac:dyDescent="0.35">
      <c r="A229" s="569"/>
      <c r="B229" s="590">
        <v>8.1541353383458706</v>
      </c>
      <c r="C229" s="571"/>
      <c r="D229" s="579"/>
      <c r="E229" s="579"/>
      <c r="F229" s="215"/>
      <c r="G229" s="577"/>
      <c r="H229" s="581"/>
      <c r="I229" s="583"/>
      <c r="J229" s="573"/>
      <c r="K229" s="571"/>
      <c r="L229" s="571"/>
      <c r="M229" s="573"/>
      <c r="N229" s="573"/>
    </row>
    <row r="230" spans="1:23" s="201" customFormat="1" ht="40.25" customHeight="1" x14ac:dyDescent="0.35">
      <c r="A230" s="569" t="str">
        <f t="shared" ca="1" si="681"/>
        <v>a1G3p000005YSUGEA4</v>
      </c>
      <c r="B230" s="589">
        <v>12</v>
      </c>
      <c r="C230" s="570" t="str">
        <f>IFERROR(VLOOKUP(B230,'Impact Indicators - Section B '!$A$9:$AF$52,32,FALSE),"")</f>
        <v/>
      </c>
      <c r="D230" s="578" t="str">
        <f t="shared" ref="D230" si="766">R230</f>
        <v/>
      </c>
      <c r="E230" s="578" t="str">
        <f t="shared" ref="E230" si="767">S230</f>
        <v/>
      </c>
      <c r="F230" s="421"/>
      <c r="G230" s="576" t="str">
        <f ca="1">IF(OR(INDIRECT("'update Helper'!E"&amp;U230)="",F230&lt;&gt;0,F231&lt;&gt;0),IF(IFERROR((F230/F231),"")="","",(F230/F231)),INDIRECT("'update Helper'!E"&amp;U230)/100)</f>
        <v/>
      </c>
      <c r="H230" s="580"/>
      <c r="I230" s="582"/>
      <c r="J230" s="572"/>
      <c r="K230" s="570" t="str">
        <f t="shared" ref="K230" si="768">W230</f>
        <v/>
      </c>
      <c r="L230" s="570" t="str">
        <f t="shared" ref="L230" si="769">V230</f>
        <v/>
      </c>
      <c r="M230" s="572"/>
      <c r="N230" s="572"/>
      <c r="P230" s="201">
        <f t="shared" ref="P230" si="770">IF(AND(EXACT(C230,C228),C228&lt;&gt;0),P228+1,0)</f>
        <v>110</v>
      </c>
      <c r="Q230" s="201" t="str">
        <f t="shared" ref="Q230" si="771">IF(C230&lt;&gt;"",C230&amp;"-"&amp;P230,"")</f>
        <v/>
      </c>
      <c r="R230" s="201" t="str">
        <f t="array" ref="R230">IFERROR(IF(INDEX('Disaggregation Records'!$E$3:$E$66,MATCH(RIGHT(Q230,255),RIGHT('Disaggregation Records'!$D$3:$D$66,255),0))="","",INDEX('Disaggregation Records'!$E$3:$E$66,MATCH(RIGHT(Q230,255),RIGHT('Disaggregation Records'!$D$3:$D$66,255),0))),"")</f>
        <v/>
      </c>
      <c r="S230" s="201" t="str">
        <f t="array" ref="S230">IFERROR(IF(INDEX('Disaggregation Records'!$F$3:$F$66,MATCH(RIGHT(Q230,255),RIGHT('Disaggregation Records'!$D$3:$D$66,255),0))="","",INDEX('Disaggregation Records'!$F$3:$F$66,MATCH(RIGHT(Q230,255),RIGHT('Disaggregation Records'!$D$3:$D$66,255),0))),"")</f>
        <v/>
      </c>
      <c r="T230" s="201" t="str">
        <f t="array" ref="T230">IFERROR(IF(INDEX('Disaggregation Records'!$H$3:$H$66,MATCH(RIGHT(Q230,255),RIGHT('Disaggregation Records'!$D$3:$D$66,255),0))="","",INDEX('Disaggregation Records'!$H$3:$H$66,MATCH(RIGHT(Q230,255),RIGHT('Disaggregation Records'!$D$3:$D$66,255),0))),"")</f>
        <v/>
      </c>
      <c r="U230" s="201">
        <f t="shared" ref="U230" si="772">U228+1</f>
        <v>1293</v>
      </c>
      <c r="V230" s="201" t="str">
        <f t="array" ref="V230">IFERROR(IF(INDEX('Disaggregation Records'!$I$3:$I$66,MATCH(RIGHT(Q230,255),RIGHT('Disaggregation Records'!$D$3:$D$66,255),0))="","",INDEX('Disaggregation Records'!$I$3:$I$66,MATCH(RIGHT(Q230,255),RIGHT('Disaggregation Records'!$D$3:$D$66,255),0))),"")</f>
        <v/>
      </c>
      <c r="W230" s="201" t="str">
        <f>IFERROR(INDEX('Reference Records'!O$3:O$9,MATCH(LEFT(C230,255),'Reference Records'!J$3:J$9,0)),"")</f>
        <v/>
      </c>
    </row>
    <row r="231" spans="1:23" s="202" customFormat="1" ht="40.25" customHeight="1" x14ac:dyDescent="0.35">
      <c r="A231" s="569"/>
      <c r="B231" s="590">
        <v>8.9060150375939902</v>
      </c>
      <c r="C231" s="571"/>
      <c r="D231" s="579"/>
      <c r="E231" s="579"/>
      <c r="F231" s="215"/>
      <c r="G231" s="577"/>
      <c r="H231" s="581"/>
      <c r="I231" s="583"/>
      <c r="J231" s="573"/>
      <c r="K231" s="571"/>
      <c r="L231" s="571"/>
      <c r="M231" s="573"/>
      <c r="N231" s="573"/>
    </row>
    <row r="232" spans="1:23" s="201" customFormat="1" ht="40.25" customHeight="1" x14ac:dyDescent="0.35">
      <c r="A232" s="569" t="str">
        <f t="shared" ca="1" si="681"/>
        <v>a1G3p000005YSUHEA4</v>
      </c>
      <c r="B232" s="589">
        <v>12</v>
      </c>
      <c r="C232" s="570" t="str">
        <f>IFERROR(VLOOKUP(B232,'Impact Indicators - Section B '!$A$9:$AF$52,32,FALSE),"")</f>
        <v/>
      </c>
      <c r="D232" s="578" t="str">
        <f t="shared" ref="D232" si="773">R232</f>
        <v/>
      </c>
      <c r="E232" s="578" t="str">
        <f t="shared" ref="E232" si="774">S232</f>
        <v/>
      </c>
      <c r="F232" s="421"/>
      <c r="G232" s="576" t="str">
        <f ca="1">IF(OR(INDIRECT("'update Helper'!E"&amp;U232)="",F232&lt;&gt;0,F233&lt;&gt;0),IF(IFERROR((F232/F233),"")="","",(F232/F233)),INDIRECT("'update Helper'!E"&amp;U232)/100)</f>
        <v/>
      </c>
      <c r="H232" s="580"/>
      <c r="I232" s="582"/>
      <c r="J232" s="572"/>
      <c r="K232" s="570" t="str">
        <f t="shared" ref="K232" si="775">W232</f>
        <v/>
      </c>
      <c r="L232" s="570" t="str">
        <f t="shared" ref="L232" si="776">V232</f>
        <v/>
      </c>
      <c r="M232" s="572"/>
      <c r="N232" s="572"/>
      <c r="P232" s="201">
        <f t="shared" ref="P232" si="777">IF(AND(EXACT(C232,C230),C230&lt;&gt;0),P230+1,0)</f>
        <v>111</v>
      </c>
      <c r="Q232" s="201" t="str">
        <f t="shared" ref="Q232" si="778">IF(C232&lt;&gt;"",C232&amp;"-"&amp;P232,"")</f>
        <v/>
      </c>
      <c r="R232" s="201" t="str">
        <f t="array" ref="R232">IFERROR(IF(INDEX('Disaggregation Records'!$E$3:$E$66,MATCH(RIGHT(Q232,255),RIGHT('Disaggregation Records'!$D$3:$D$66,255),0))="","",INDEX('Disaggregation Records'!$E$3:$E$66,MATCH(RIGHT(Q232,255),RIGHT('Disaggregation Records'!$D$3:$D$66,255),0))),"")</f>
        <v/>
      </c>
      <c r="S232" s="201" t="str">
        <f t="array" ref="S232">IFERROR(IF(INDEX('Disaggregation Records'!$F$3:$F$66,MATCH(RIGHT(Q232,255),RIGHT('Disaggregation Records'!$D$3:$D$66,255),0))="","",INDEX('Disaggregation Records'!$F$3:$F$66,MATCH(RIGHT(Q232,255),RIGHT('Disaggregation Records'!$D$3:$D$66,255),0))),"")</f>
        <v/>
      </c>
      <c r="T232" s="201" t="str">
        <f t="array" ref="T232">IFERROR(IF(INDEX('Disaggregation Records'!$H$3:$H$66,MATCH(RIGHT(Q232,255),RIGHT('Disaggregation Records'!$D$3:$D$66,255),0))="","",INDEX('Disaggregation Records'!$H$3:$H$66,MATCH(RIGHT(Q232,255),RIGHT('Disaggregation Records'!$D$3:$D$66,255),0))),"")</f>
        <v/>
      </c>
      <c r="U232" s="201">
        <f t="shared" ref="U232" si="779">U230+1</f>
        <v>1294</v>
      </c>
      <c r="V232" s="201" t="str">
        <f t="array" ref="V232">IFERROR(IF(INDEX('Disaggregation Records'!$I$3:$I$66,MATCH(RIGHT(Q232,255),RIGHT('Disaggregation Records'!$D$3:$D$66,255),0))="","",INDEX('Disaggregation Records'!$I$3:$I$66,MATCH(RIGHT(Q232,255),RIGHT('Disaggregation Records'!$D$3:$D$66,255),0))),"")</f>
        <v/>
      </c>
      <c r="W232" s="201" t="str">
        <f>IFERROR(INDEX('Reference Records'!O$3:O$9,MATCH(LEFT(C232,255),'Reference Records'!J$3:J$9,0)),"")</f>
        <v/>
      </c>
    </row>
    <row r="233" spans="1:23" s="201" customFormat="1" ht="40.25" customHeight="1" x14ac:dyDescent="0.35">
      <c r="A233" s="569"/>
      <c r="B233" s="590">
        <v>8.9060150375939902</v>
      </c>
      <c r="C233" s="571"/>
      <c r="D233" s="579"/>
      <c r="E233" s="579"/>
      <c r="F233" s="215"/>
      <c r="G233" s="577"/>
      <c r="H233" s="581"/>
      <c r="I233" s="583"/>
      <c r="J233" s="573"/>
      <c r="K233" s="571"/>
      <c r="L233" s="571"/>
      <c r="M233" s="573"/>
      <c r="N233" s="573"/>
      <c r="P233" s="202"/>
      <c r="Q233" s="202"/>
      <c r="R233" s="202"/>
      <c r="S233" s="202"/>
      <c r="T233" s="202"/>
      <c r="U233" s="202"/>
      <c r="V233" s="202"/>
      <c r="W233" s="202"/>
    </row>
    <row r="234" spans="1:23" s="201" customFormat="1" ht="40.25" customHeight="1" x14ac:dyDescent="0.35">
      <c r="A234" s="569" t="str">
        <f t="shared" ca="1" si="681"/>
        <v>a1G3p000005YSUIEA4</v>
      </c>
      <c r="B234" s="589">
        <v>12</v>
      </c>
      <c r="C234" s="570" t="str">
        <f>IFERROR(VLOOKUP(B234,'Impact Indicators - Section B '!$A$9:$AF$52,32,FALSE),"")</f>
        <v/>
      </c>
      <c r="D234" s="578" t="str">
        <f t="shared" ref="D234" si="780">R234</f>
        <v/>
      </c>
      <c r="E234" s="578" t="str">
        <f t="shared" ref="E234" si="781">S234</f>
        <v/>
      </c>
      <c r="F234" s="421"/>
      <c r="G234" s="576" t="str">
        <f ca="1">IF(OR(INDIRECT("'update Helper'!E"&amp;U234)="",F234&lt;&gt;0,F235&lt;&gt;0),IF(IFERROR((F234/F235),"")="","",(F234/F235)),INDIRECT("'update Helper'!E"&amp;U234)/100)</f>
        <v/>
      </c>
      <c r="H234" s="580"/>
      <c r="I234" s="582"/>
      <c r="J234" s="572"/>
      <c r="K234" s="570" t="str">
        <f t="shared" ref="K234" si="782">W234</f>
        <v/>
      </c>
      <c r="L234" s="570" t="str">
        <f t="shared" ref="L234" si="783">V234</f>
        <v/>
      </c>
      <c r="M234" s="572"/>
      <c r="N234" s="572"/>
      <c r="P234" s="201">
        <f t="shared" ref="P234" si="784">IF(AND(EXACT(C234,C232),C232&lt;&gt;0),P232+1,0)</f>
        <v>112</v>
      </c>
      <c r="Q234" s="201" t="str">
        <f t="shared" ref="Q234" si="785">IF(C234&lt;&gt;"",C234&amp;"-"&amp;P234,"")</f>
        <v/>
      </c>
      <c r="R234" s="201" t="str">
        <f t="array" ref="R234">IFERROR(IF(INDEX('Disaggregation Records'!$E$3:$E$66,MATCH(RIGHT(Q234,255),RIGHT('Disaggregation Records'!$D$3:$D$66,255),0))="","",INDEX('Disaggregation Records'!$E$3:$E$66,MATCH(RIGHT(Q234,255),RIGHT('Disaggregation Records'!$D$3:$D$66,255),0))),"")</f>
        <v/>
      </c>
      <c r="S234" s="201" t="str">
        <f t="array" ref="S234">IFERROR(IF(INDEX('Disaggregation Records'!$F$3:$F$66,MATCH(RIGHT(Q234,255),RIGHT('Disaggregation Records'!$D$3:$D$66,255),0))="","",INDEX('Disaggregation Records'!$F$3:$F$66,MATCH(RIGHT(Q234,255),RIGHT('Disaggregation Records'!$D$3:$D$66,255),0))),"")</f>
        <v/>
      </c>
      <c r="T234" s="201" t="str">
        <f t="array" ref="T234">IFERROR(IF(INDEX('Disaggregation Records'!$H$3:$H$66,MATCH(RIGHT(Q234,255),RIGHT('Disaggregation Records'!$D$3:$D$66,255),0))="","",INDEX('Disaggregation Records'!$H$3:$H$66,MATCH(RIGHT(Q234,255),RIGHT('Disaggregation Records'!$D$3:$D$66,255),0))),"")</f>
        <v/>
      </c>
      <c r="U234" s="201">
        <f t="shared" ref="U234" si="786">U232+1</f>
        <v>1295</v>
      </c>
      <c r="V234" s="201" t="str">
        <f t="array" ref="V234">IFERROR(IF(INDEX('Disaggregation Records'!$I$3:$I$66,MATCH(RIGHT(Q234,255),RIGHT('Disaggregation Records'!$D$3:$D$66,255),0))="","",INDEX('Disaggregation Records'!$I$3:$I$66,MATCH(RIGHT(Q234,255),RIGHT('Disaggregation Records'!$D$3:$D$66,255),0))),"")</f>
        <v/>
      </c>
      <c r="W234" s="201" t="str">
        <f>IFERROR(INDEX('Reference Records'!O$3:O$9,MATCH(LEFT(C234,255),'Reference Records'!J$3:J$9,0)),"")</f>
        <v/>
      </c>
    </row>
    <row r="235" spans="1:23" s="202" customFormat="1" ht="40.25" customHeight="1" x14ac:dyDescent="0.35">
      <c r="A235" s="569"/>
      <c r="B235" s="590">
        <v>8.9060150375939902</v>
      </c>
      <c r="C235" s="571"/>
      <c r="D235" s="579"/>
      <c r="E235" s="579"/>
      <c r="F235" s="215"/>
      <c r="G235" s="577"/>
      <c r="H235" s="581"/>
      <c r="I235" s="583"/>
      <c r="J235" s="573"/>
      <c r="K235" s="571"/>
      <c r="L235" s="571"/>
      <c r="M235" s="573"/>
      <c r="N235" s="573"/>
    </row>
    <row r="236" spans="1:23" s="201" customFormat="1" ht="40.25" customHeight="1" x14ac:dyDescent="0.35">
      <c r="A236" s="569" t="str">
        <f t="shared" ca="1" si="681"/>
        <v>a1G3p000005YSUJEA4</v>
      </c>
      <c r="B236" s="589">
        <v>12</v>
      </c>
      <c r="C236" s="570" t="str">
        <f>IFERROR(VLOOKUP(B236,'Impact Indicators - Section B '!$A$9:$AF$52,32,FALSE),"")</f>
        <v/>
      </c>
      <c r="D236" s="578" t="str">
        <f t="shared" ref="D236" si="787">R236</f>
        <v/>
      </c>
      <c r="E236" s="578" t="str">
        <f t="shared" ref="E236" si="788">S236</f>
        <v/>
      </c>
      <c r="F236" s="421"/>
      <c r="G236" s="576" t="str">
        <f ca="1">IF(OR(INDIRECT("'update Helper'!E"&amp;U236)="",F236&lt;&gt;0,F237&lt;&gt;0),IF(IFERROR((F236/F237),"")="","",(F236/F237)),INDIRECT("'update Helper'!E"&amp;U236)/100)</f>
        <v/>
      </c>
      <c r="H236" s="580"/>
      <c r="I236" s="582"/>
      <c r="J236" s="572"/>
      <c r="K236" s="570" t="str">
        <f t="shared" ref="K236" si="789">W236</f>
        <v/>
      </c>
      <c r="L236" s="570" t="str">
        <f t="shared" ref="L236" si="790">V236</f>
        <v/>
      </c>
      <c r="M236" s="572"/>
      <c r="N236" s="572"/>
      <c r="P236" s="201">
        <f t="shared" ref="P236" si="791">IF(AND(EXACT(C236,C234),C234&lt;&gt;0),P234+1,0)</f>
        <v>113</v>
      </c>
      <c r="Q236" s="201" t="str">
        <f t="shared" ref="Q236" si="792">IF(C236&lt;&gt;"",C236&amp;"-"&amp;P236,"")</f>
        <v/>
      </c>
      <c r="R236" s="201" t="str">
        <f t="array" ref="R236">IFERROR(IF(INDEX('Disaggregation Records'!$E$3:$E$66,MATCH(RIGHT(Q236,255),RIGHT('Disaggregation Records'!$D$3:$D$66,255),0))="","",INDEX('Disaggregation Records'!$E$3:$E$66,MATCH(RIGHT(Q236,255),RIGHT('Disaggregation Records'!$D$3:$D$66,255),0))),"")</f>
        <v/>
      </c>
      <c r="S236" s="201" t="str">
        <f t="array" ref="S236">IFERROR(IF(INDEX('Disaggregation Records'!$F$3:$F$66,MATCH(RIGHT(Q236,255),RIGHT('Disaggregation Records'!$D$3:$D$66,255),0))="","",INDEX('Disaggregation Records'!$F$3:$F$66,MATCH(RIGHT(Q236,255),RIGHT('Disaggregation Records'!$D$3:$D$66,255),0))),"")</f>
        <v/>
      </c>
      <c r="T236" s="201" t="str">
        <f t="array" ref="T236">IFERROR(IF(INDEX('Disaggregation Records'!$H$3:$H$66,MATCH(RIGHT(Q236,255),RIGHT('Disaggregation Records'!$D$3:$D$66,255),0))="","",INDEX('Disaggregation Records'!$H$3:$H$66,MATCH(RIGHT(Q236,255),RIGHT('Disaggregation Records'!$D$3:$D$66,255),0))),"")</f>
        <v/>
      </c>
      <c r="U236" s="201">
        <f t="shared" ref="U236" si="793">U234+1</f>
        <v>1296</v>
      </c>
      <c r="V236" s="201" t="str">
        <f t="array" ref="V236">IFERROR(IF(INDEX('Disaggregation Records'!$I$3:$I$66,MATCH(RIGHT(Q236,255),RIGHT('Disaggregation Records'!$D$3:$D$66,255),0))="","",INDEX('Disaggregation Records'!$I$3:$I$66,MATCH(RIGHT(Q236,255),RIGHT('Disaggregation Records'!$D$3:$D$66,255),0))),"")</f>
        <v/>
      </c>
      <c r="W236" s="201" t="str">
        <f>IFERROR(INDEX('Reference Records'!O$3:O$9,MATCH(LEFT(C236,255),'Reference Records'!J$3:J$9,0)),"")</f>
        <v/>
      </c>
    </row>
    <row r="237" spans="1:23" s="202" customFormat="1" ht="40.25" customHeight="1" x14ac:dyDescent="0.35">
      <c r="A237" s="569"/>
      <c r="B237" s="590">
        <v>8.9060150375939902</v>
      </c>
      <c r="C237" s="571"/>
      <c r="D237" s="579"/>
      <c r="E237" s="579"/>
      <c r="F237" s="215"/>
      <c r="G237" s="577"/>
      <c r="H237" s="581"/>
      <c r="I237" s="583"/>
      <c r="J237" s="573"/>
      <c r="K237" s="571"/>
      <c r="L237" s="571"/>
      <c r="M237" s="573"/>
      <c r="N237" s="573"/>
    </row>
    <row r="238" spans="1:23" s="201" customFormat="1" ht="40.25" customHeight="1" x14ac:dyDescent="0.35">
      <c r="A238" s="569" t="str">
        <f t="shared" ca="1" si="681"/>
        <v>a1G3p000005YSUKEA4</v>
      </c>
      <c r="B238" s="589">
        <v>12</v>
      </c>
      <c r="C238" s="570" t="str">
        <f>IFERROR(VLOOKUP(B238,'Impact Indicators - Section B '!$A$9:$AF$52,32,FALSE),"")</f>
        <v/>
      </c>
      <c r="D238" s="578" t="str">
        <f t="shared" ref="D238" si="794">R238</f>
        <v/>
      </c>
      <c r="E238" s="578" t="str">
        <f t="shared" ref="E238" si="795">S238</f>
        <v/>
      </c>
      <c r="F238" s="421"/>
      <c r="G238" s="576" t="str">
        <f ca="1">IF(OR(INDIRECT("'update Helper'!E"&amp;U238)="",F238&lt;&gt;0,F239&lt;&gt;0),IF(IFERROR((F238/F239),"")="","",(F238/F239)),INDIRECT("'update Helper'!E"&amp;U238)/100)</f>
        <v/>
      </c>
      <c r="H238" s="580"/>
      <c r="I238" s="582"/>
      <c r="J238" s="572"/>
      <c r="K238" s="570" t="str">
        <f t="shared" ref="K238" si="796">W238</f>
        <v/>
      </c>
      <c r="L238" s="570" t="str">
        <f t="shared" ref="L238" si="797">V238</f>
        <v/>
      </c>
      <c r="M238" s="572"/>
      <c r="N238" s="572"/>
      <c r="P238" s="201">
        <f t="shared" ref="P238" si="798">IF(AND(EXACT(C238,C236),C236&lt;&gt;0),P236+1,0)</f>
        <v>114</v>
      </c>
      <c r="Q238" s="201" t="str">
        <f t="shared" ref="Q238" si="799">IF(C238&lt;&gt;"",C238&amp;"-"&amp;P238,"")</f>
        <v/>
      </c>
      <c r="R238" s="201" t="str">
        <f t="array" ref="R238">IFERROR(IF(INDEX('Disaggregation Records'!$E$3:$E$66,MATCH(RIGHT(Q238,255),RIGHT('Disaggregation Records'!$D$3:$D$66,255),0))="","",INDEX('Disaggregation Records'!$E$3:$E$66,MATCH(RIGHT(Q238,255),RIGHT('Disaggregation Records'!$D$3:$D$66,255),0))),"")</f>
        <v/>
      </c>
      <c r="S238" s="201" t="str">
        <f t="array" ref="S238">IFERROR(IF(INDEX('Disaggregation Records'!$F$3:$F$66,MATCH(RIGHT(Q238,255),RIGHT('Disaggregation Records'!$D$3:$D$66,255),0))="","",INDEX('Disaggregation Records'!$F$3:$F$66,MATCH(RIGHT(Q238,255),RIGHT('Disaggregation Records'!$D$3:$D$66,255),0))),"")</f>
        <v/>
      </c>
      <c r="T238" s="201" t="str">
        <f t="array" ref="T238">IFERROR(IF(INDEX('Disaggregation Records'!$H$3:$H$66,MATCH(RIGHT(Q238,255),RIGHT('Disaggregation Records'!$D$3:$D$66,255),0))="","",INDEX('Disaggregation Records'!$H$3:$H$66,MATCH(RIGHT(Q238,255),RIGHT('Disaggregation Records'!$D$3:$D$66,255),0))),"")</f>
        <v/>
      </c>
      <c r="U238" s="201">
        <f t="shared" ref="U238" si="800">U236+1</f>
        <v>1297</v>
      </c>
      <c r="V238" s="201" t="str">
        <f t="array" ref="V238">IFERROR(IF(INDEX('Disaggregation Records'!$I$3:$I$66,MATCH(RIGHT(Q238,255),RIGHT('Disaggregation Records'!$D$3:$D$66,255),0))="","",INDEX('Disaggregation Records'!$I$3:$I$66,MATCH(RIGHT(Q238,255),RIGHT('Disaggregation Records'!$D$3:$D$66,255),0))),"")</f>
        <v/>
      </c>
      <c r="W238" s="201" t="str">
        <f>IFERROR(INDEX('Reference Records'!O$3:O$9,MATCH(LEFT(C238,255),'Reference Records'!J$3:J$9,0)),"")</f>
        <v/>
      </c>
    </row>
    <row r="239" spans="1:23" s="201" customFormat="1" ht="40.25" customHeight="1" x14ac:dyDescent="0.35">
      <c r="A239" s="569"/>
      <c r="B239" s="590">
        <v>8.9060150375939902</v>
      </c>
      <c r="C239" s="571"/>
      <c r="D239" s="579"/>
      <c r="E239" s="579"/>
      <c r="F239" s="215"/>
      <c r="G239" s="577"/>
      <c r="H239" s="581"/>
      <c r="I239" s="583"/>
      <c r="J239" s="573"/>
      <c r="K239" s="571"/>
      <c r="L239" s="571"/>
      <c r="M239" s="573"/>
      <c r="N239" s="573"/>
      <c r="P239" s="202"/>
      <c r="Q239" s="202"/>
      <c r="R239" s="202"/>
      <c r="S239" s="202"/>
      <c r="T239" s="202"/>
      <c r="U239" s="202"/>
      <c r="V239" s="202"/>
      <c r="W239" s="202"/>
    </row>
    <row r="240" spans="1:23" s="201" customFormat="1" ht="40.25" customHeight="1" x14ac:dyDescent="0.35">
      <c r="A240" s="569" t="str">
        <f t="shared" ca="1" si="681"/>
        <v>a1G3p000005YSULEA4</v>
      </c>
      <c r="B240" s="589">
        <v>12</v>
      </c>
      <c r="C240" s="570" t="str">
        <f>IFERROR(VLOOKUP(B240,'Impact Indicators - Section B '!$A$9:$AF$52,32,FALSE),"")</f>
        <v/>
      </c>
      <c r="D240" s="578" t="str">
        <f t="shared" ref="D240" si="801">R240</f>
        <v/>
      </c>
      <c r="E240" s="578" t="str">
        <f t="shared" ref="E240" si="802">S240</f>
        <v/>
      </c>
      <c r="F240" s="421"/>
      <c r="G240" s="576" t="str">
        <f ca="1">IF(OR(INDIRECT("'update Helper'!E"&amp;U240)="",F240&lt;&gt;0,F241&lt;&gt;0),IF(IFERROR((F240/F241),"")="","",(F240/F241)),INDIRECT("'update Helper'!E"&amp;U240)/100)</f>
        <v/>
      </c>
      <c r="H240" s="580"/>
      <c r="I240" s="582"/>
      <c r="J240" s="572"/>
      <c r="K240" s="570" t="str">
        <f t="shared" ref="K240" si="803">W240</f>
        <v/>
      </c>
      <c r="L240" s="570" t="str">
        <f t="shared" ref="L240" si="804">V240</f>
        <v/>
      </c>
      <c r="M240" s="572"/>
      <c r="N240" s="572"/>
      <c r="P240" s="201">
        <f t="shared" ref="P240" si="805">IF(AND(EXACT(C240,C238),C238&lt;&gt;0),P238+1,0)</f>
        <v>115</v>
      </c>
      <c r="Q240" s="201" t="str">
        <f t="shared" ref="Q240" si="806">IF(C240&lt;&gt;"",C240&amp;"-"&amp;P240,"")</f>
        <v/>
      </c>
      <c r="R240" s="201" t="str">
        <f t="array" ref="R240">IFERROR(IF(INDEX('Disaggregation Records'!$E$3:$E$66,MATCH(RIGHT(Q240,255),RIGHT('Disaggregation Records'!$D$3:$D$66,255),0))="","",INDEX('Disaggregation Records'!$E$3:$E$66,MATCH(RIGHT(Q240,255),RIGHT('Disaggregation Records'!$D$3:$D$66,255),0))),"")</f>
        <v/>
      </c>
      <c r="S240" s="201" t="str">
        <f t="array" ref="S240">IFERROR(IF(INDEX('Disaggregation Records'!$F$3:$F$66,MATCH(RIGHT(Q240,255),RIGHT('Disaggregation Records'!$D$3:$D$66,255),0))="","",INDEX('Disaggregation Records'!$F$3:$F$66,MATCH(RIGHT(Q240,255),RIGHT('Disaggregation Records'!$D$3:$D$66,255),0))),"")</f>
        <v/>
      </c>
      <c r="T240" s="201" t="str">
        <f t="array" ref="T240">IFERROR(IF(INDEX('Disaggregation Records'!$H$3:$H$66,MATCH(RIGHT(Q240,255),RIGHT('Disaggregation Records'!$D$3:$D$66,255),0))="","",INDEX('Disaggregation Records'!$H$3:$H$66,MATCH(RIGHT(Q240,255),RIGHT('Disaggregation Records'!$D$3:$D$66,255),0))),"")</f>
        <v/>
      </c>
      <c r="U240" s="201">
        <f t="shared" ref="U240" si="807">U238+1</f>
        <v>1298</v>
      </c>
      <c r="V240" s="201" t="str">
        <f t="array" ref="V240">IFERROR(IF(INDEX('Disaggregation Records'!$I$3:$I$66,MATCH(RIGHT(Q240,255),RIGHT('Disaggregation Records'!$D$3:$D$66,255),0))="","",INDEX('Disaggregation Records'!$I$3:$I$66,MATCH(RIGHT(Q240,255),RIGHT('Disaggregation Records'!$D$3:$D$66,255),0))),"")</f>
        <v/>
      </c>
      <c r="W240" s="201" t="str">
        <f>IFERROR(INDEX('Reference Records'!O$3:O$9,MATCH(LEFT(C240,255),'Reference Records'!J$3:J$9,0)),"")</f>
        <v/>
      </c>
    </row>
    <row r="241" spans="1:23" s="202" customFormat="1" ht="40.25" customHeight="1" x14ac:dyDescent="0.35">
      <c r="A241" s="569"/>
      <c r="B241" s="590">
        <v>8.9060150375939902</v>
      </c>
      <c r="C241" s="571"/>
      <c r="D241" s="579"/>
      <c r="E241" s="579"/>
      <c r="F241" s="215"/>
      <c r="G241" s="577"/>
      <c r="H241" s="581"/>
      <c r="I241" s="583"/>
      <c r="J241" s="573"/>
      <c r="K241" s="571"/>
      <c r="L241" s="571"/>
      <c r="M241" s="573"/>
      <c r="N241" s="573"/>
    </row>
    <row r="242" spans="1:23" s="201" customFormat="1" ht="40.25" customHeight="1" x14ac:dyDescent="0.35">
      <c r="A242" s="569" t="str">
        <f t="shared" ca="1" si="681"/>
        <v>a1G3p000005YSUMEA4</v>
      </c>
      <c r="B242" s="589">
        <v>12</v>
      </c>
      <c r="C242" s="570" t="str">
        <f>IFERROR(VLOOKUP(B242,'Impact Indicators - Section B '!$A$9:$AF$52,32,FALSE),"")</f>
        <v/>
      </c>
      <c r="D242" s="578" t="str">
        <f t="shared" ref="D242" si="808">R242</f>
        <v/>
      </c>
      <c r="E242" s="578" t="str">
        <f t="shared" ref="E242" si="809">S242</f>
        <v/>
      </c>
      <c r="F242" s="421"/>
      <c r="G242" s="576" t="str">
        <f ca="1">IF(OR(INDIRECT("'update Helper'!E"&amp;U242)="",F242&lt;&gt;0,F243&lt;&gt;0),IF(IFERROR((F242/F243),"")="","",(F242/F243)),INDIRECT("'update Helper'!E"&amp;U242)/100)</f>
        <v/>
      </c>
      <c r="H242" s="580"/>
      <c r="I242" s="582"/>
      <c r="J242" s="572"/>
      <c r="K242" s="570" t="str">
        <f t="shared" ref="K242" si="810">W242</f>
        <v/>
      </c>
      <c r="L242" s="570" t="str">
        <f t="shared" ref="L242" si="811">V242</f>
        <v/>
      </c>
      <c r="M242" s="572"/>
      <c r="N242" s="572"/>
      <c r="P242" s="201">
        <f t="shared" ref="P242" si="812">IF(AND(EXACT(C242,C240),C240&lt;&gt;0),P240+1,0)</f>
        <v>116</v>
      </c>
      <c r="Q242" s="201" t="str">
        <f t="shared" ref="Q242" si="813">IF(C242&lt;&gt;"",C242&amp;"-"&amp;P242,"")</f>
        <v/>
      </c>
      <c r="R242" s="201" t="str">
        <f t="array" ref="R242">IFERROR(IF(INDEX('Disaggregation Records'!$E$3:$E$66,MATCH(RIGHT(Q242,255),RIGHT('Disaggregation Records'!$D$3:$D$66,255),0))="","",INDEX('Disaggregation Records'!$E$3:$E$66,MATCH(RIGHT(Q242,255),RIGHT('Disaggregation Records'!$D$3:$D$66,255),0))),"")</f>
        <v/>
      </c>
      <c r="S242" s="201" t="str">
        <f t="array" ref="S242">IFERROR(IF(INDEX('Disaggregation Records'!$F$3:$F$66,MATCH(RIGHT(Q242,255),RIGHT('Disaggregation Records'!$D$3:$D$66,255),0))="","",INDEX('Disaggregation Records'!$F$3:$F$66,MATCH(RIGHT(Q242,255),RIGHT('Disaggregation Records'!$D$3:$D$66,255),0))),"")</f>
        <v/>
      </c>
      <c r="T242" s="201" t="str">
        <f t="array" ref="T242">IFERROR(IF(INDEX('Disaggregation Records'!$H$3:$H$66,MATCH(RIGHT(Q242,255),RIGHT('Disaggregation Records'!$D$3:$D$66,255),0))="","",INDEX('Disaggregation Records'!$H$3:$H$66,MATCH(RIGHT(Q242,255),RIGHT('Disaggregation Records'!$D$3:$D$66,255),0))),"")</f>
        <v/>
      </c>
      <c r="U242" s="201">
        <f t="shared" ref="U242" si="814">U240+1</f>
        <v>1299</v>
      </c>
      <c r="V242" s="201" t="str">
        <f t="array" ref="V242">IFERROR(IF(INDEX('Disaggregation Records'!$I$3:$I$66,MATCH(RIGHT(Q242,255),RIGHT('Disaggregation Records'!$D$3:$D$66,255),0))="","",INDEX('Disaggregation Records'!$I$3:$I$66,MATCH(RIGHT(Q242,255),RIGHT('Disaggregation Records'!$D$3:$D$66,255),0))),"")</f>
        <v/>
      </c>
      <c r="W242" s="201" t="str">
        <f>IFERROR(INDEX('Reference Records'!O$3:O$9,MATCH(LEFT(C242,255),'Reference Records'!J$3:J$9,0)),"")</f>
        <v/>
      </c>
    </row>
    <row r="243" spans="1:23" s="202" customFormat="1" ht="40.25" customHeight="1" x14ac:dyDescent="0.35">
      <c r="A243" s="569"/>
      <c r="B243" s="590">
        <v>8.9060150375939902</v>
      </c>
      <c r="C243" s="571"/>
      <c r="D243" s="579"/>
      <c r="E243" s="579"/>
      <c r="F243" s="215"/>
      <c r="G243" s="577"/>
      <c r="H243" s="581"/>
      <c r="I243" s="583"/>
      <c r="J243" s="573"/>
      <c r="K243" s="571"/>
      <c r="L243" s="571"/>
      <c r="M243" s="573"/>
      <c r="N243" s="573"/>
    </row>
    <row r="244" spans="1:23" s="201" customFormat="1" ht="40.25" customHeight="1" x14ac:dyDescent="0.35">
      <c r="A244" s="569" t="str">
        <f t="shared" ca="1" si="681"/>
        <v>a1G3p000005YSUNEA4</v>
      </c>
      <c r="B244" s="589">
        <v>12</v>
      </c>
      <c r="C244" s="570" t="str">
        <f>IFERROR(VLOOKUP(B244,'Impact Indicators - Section B '!$A$9:$AF$52,32,FALSE),"")</f>
        <v/>
      </c>
      <c r="D244" s="578" t="str">
        <f t="shared" ref="D244" si="815">R244</f>
        <v/>
      </c>
      <c r="E244" s="578" t="str">
        <f t="shared" ref="E244" si="816">S244</f>
        <v/>
      </c>
      <c r="F244" s="421"/>
      <c r="G244" s="576" t="str">
        <f ca="1">IF(OR(INDIRECT("'update Helper'!E"&amp;U244)="",F244&lt;&gt;0,F245&lt;&gt;0),IF(IFERROR((F244/F245),"")="","",(F244/F245)),INDIRECT("'update Helper'!E"&amp;U244)/100)</f>
        <v/>
      </c>
      <c r="H244" s="580"/>
      <c r="I244" s="582"/>
      <c r="J244" s="572"/>
      <c r="K244" s="570" t="str">
        <f t="shared" ref="K244" si="817">W244</f>
        <v/>
      </c>
      <c r="L244" s="570" t="str">
        <f t="shared" ref="L244" si="818">V244</f>
        <v/>
      </c>
      <c r="M244" s="572"/>
      <c r="N244" s="572"/>
      <c r="P244" s="201">
        <f t="shared" ref="P244" si="819">IF(AND(EXACT(C244,C242),C242&lt;&gt;0),P242+1,0)</f>
        <v>117</v>
      </c>
      <c r="Q244" s="201" t="str">
        <f t="shared" ref="Q244" si="820">IF(C244&lt;&gt;"",C244&amp;"-"&amp;P244,"")</f>
        <v/>
      </c>
      <c r="R244" s="201" t="str">
        <f t="array" ref="R244">IFERROR(IF(INDEX('Disaggregation Records'!$E$3:$E$66,MATCH(RIGHT(Q244,255),RIGHT('Disaggregation Records'!$D$3:$D$66,255),0))="","",INDEX('Disaggregation Records'!$E$3:$E$66,MATCH(RIGHT(Q244,255),RIGHT('Disaggregation Records'!$D$3:$D$66,255),0))),"")</f>
        <v/>
      </c>
      <c r="S244" s="201" t="str">
        <f t="array" ref="S244">IFERROR(IF(INDEX('Disaggregation Records'!$F$3:$F$66,MATCH(RIGHT(Q244,255),RIGHT('Disaggregation Records'!$D$3:$D$66,255),0))="","",INDEX('Disaggregation Records'!$F$3:$F$66,MATCH(RIGHT(Q244,255),RIGHT('Disaggregation Records'!$D$3:$D$66,255),0))),"")</f>
        <v/>
      </c>
      <c r="T244" s="201" t="str">
        <f t="array" ref="T244">IFERROR(IF(INDEX('Disaggregation Records'!$H$3:$H$66,MATCH(RIGHT(Q244,255),RIGHT('Disaggregation Records'!$D$3:$D$66,255),0))="","",INDEX('Disaggregation Records'!$H$3:$H$66,MATCH(RIGHT(Q244,255),RIGHT('Disaggregation Records'!$D$3:$D$66,255),0))),"")</f>
        <v/>
      </c>
      <c r="U244" s="201">
        <f t="shared" ref="U244" si="821">U242+1</f>
        <v>1300</v>
      </c>
      <c r="V244" s="201" t="str">
        <f t="array" ref="V244">IFERROR(IF(INDEX('Disaggregation Records'!$I$3:$I$66,MATCH(RIGHT(Q244,255),RIGHT('Disaggregation Records'!$D$3:$D$66,255),0))="","",INDEX('Disaggregation Records'!$I$3:$I$66,MATCH(RIGHT(Q244,255),RIGHT('Disaggregation Records'!$D$3:$D$66,255),0))),"")</f>
        <v/>
      </c>
      <c r="W244" s="201" t="str">
        <f>IFERROR(INDEX('Reference Records'!O$3:O$9,MATCH(LEFT(C244,255),'Reference Records'!J$3:J$9,0)),"")</f>
        <v/>
      </c>
    </row>
    <row r="245" spans="1:23" s="201" customFormat="1" ht="40.25" customHeight="1" x14ac:dyDescent="0.35">
      <c r="A245" s="569"/>
      <c r="B245" s="590">
        <v>8.9060150375939902</v>
      </c>
      <c r="C245" s="571"/>
      <c r="D245" s="579"/>
      <c r="E245" s="579"/>
      <c r="F245" s="215"/>
      <c r="G245" s="577"/>
      <c r="H245" s="581"/>
      <c r="I245" s="583"/>
      <c r="J245" s="573"/>
      <c r="K245" s="571"/>
      <c r="L245" s="571"/>
      <c r="M245" s="573"/>
      <c r="N245" s="573"/>
      <c r="P245" s="202"/>
      <c r="Q245" s="202"/>
      <c r="R245" s="202"/>
      <c r="S245" s="202"/>
      <c r="T245" s="202"/>
      <c r="U245" s="202"/>
      <c r="V245" s="202"/>
      <c r="W245" s="202"/>
    </row>
    <row r="246" spans="1:23" s="201" customFormat="1" ht="40.25" customHeight="1" x14ac:dyDescent="0.35">
      <c r="A246" s="569" t="str">
        <f t="shared" ca="1" si="681"/>
        <v>a1G3p000005YSUOEA4</v>
      </c>
      <c r="B246" s="589">
        <v>12</v>
      </c>
      <c r="C246" s="570" t="str">
        <f>IFERROR(VLOOKUP(B246,'Impact Indicators - Section B '!$A$9:$AF$52,32,FALSE),"")</f>
        <v/>
      </c>
      <c r="D246" s="578" t="str">
        <f t="shared" ref="D246" si="822">R246</f>
        <v/>
      </c>
      <c r="E246" s="578" t="str">
        <f t="shared" ref="E246" si="823">S246</f>
        <v/>
      </c>
      <c r="F246" s="421"/>
      <c r="G246" s="576" t="str">
        <f ca="1">IF(OR(INDIRECT("'update Helper'!E"&amp;U246)="",F246&lt;&gt;0,F247&lt;&gt;0),IF(IFERROR((F246/F247),"")="","",(F246/F247)),INDIRECT("'update Helper'!E"&amp;U246)/100)</f>
        <v/>
      </c>
      <c r="H246" s="580"/>
      <c r="I246" s="582"/>
      <c r="J246" s="572"/>
      <c r="K246" s="570" t="str">
        <f t="shared" ref="K246" si="824">W246</f>
        <v/>
      </c>
      <c r="L246" s="570" t="str">
        <f t="shared" ref="L246" si="825">V246</f>
        <v/>
      </c>
      <c r="M246" s="572"/>
      <c r="N246" s="572"/>
      <c r="P246" s="201">
        <f t="shared" ref="P246" si="826">IF(AND(EXACT(C246,C244),C244&lt;&gt;0),P244+1,0)</f>
        <v>118</v>
      </c>
      <c r="Q246" s="201" t="str">
        <f t="shared" ref="Q246" si="827">IF(C246&lt;&gt;"",C246&amp;"-"&amp;P246,"")</f>
        <v/>
      </c>
      <c r="R246" s="201" t="str">
        <f t="array" ref="R246">IFERROR(IF(INDEX('Disaggregation Records'!$E$3:$E$66,MATCH(RIGHT(Q246,255),RIGHT('Disaggregation Records'!$D$3:$D$66,255),0))="","",INDEX('Disaggregation Records'!$E$3:$E$66,MATCH(RIGHT(Q246,255),RIGHT('Disaggregation Records'!$D$3:$D$66,255),0))),"")</f>
        <v/>
      </c>
      <c r="S246" s="201" t="str">
        <f t="array" ref="S246">IFERROR(IF(INDEX('Disaggregation Records'!$F$3:$F$66,MATCH(RIGHT(Q246,255),RIGHT('Disaggregation Records'!$D$3:$D$66,255),0))="","",INDEX('Disaggregation Records'!$F$3:$F$66,MATCH(RIGHT(Q246,255),RIGHT('Disaggregation Records'!$D$3:$D$66,255),0))),"")</f>
        <v/>
      </c>
      <c r="T246" s="201" t="str">
        <f t="array" ref="T246">IFERROR(IF(INDEX('Disaggregation Records'!$H$3:$H$66,MATCH(RIGHT(Q246,255),RIGHT('Disaggregation Records'!$D$3:$D$66,255),0))="","",INDEX('Disaggregation Records'!$H$3:$H$66,MATCH(RIGHT(Q246,255),RIGHT('Disaggregation Records'!$D$3:$D$66,255),0))),"")</f>
        <v/>
      </c>
      <c r="U246" s="201">
        <f t="shared" ref="U246" si="828">U244+1</f>
        <v>1301</v>
      </c>
      <c r="V246" s="201" t="str">
        <f t="array" ref="V246">IFERROR(IF(INDEX('Disaggregation Records'!$I$3:$I$66,MATCH(RIGHT(Q246,255),RIGHT('Disaggregation Records'!$D$3:$D$66,255),0))="","",INDEX('Disaggregation Records'!$I$3:$I$66,MATCH(RIGHT(Q246,255),RIGHT('Disaggregation Records'!$D$3:$D$66,255),0))),"")</f>
        <v/>
      </c>
      <c r="W246" s="201" t="str">
        <f>IFERROR(INDEX('Reference Records'!O$3:O$9,MATCH(LEFT(C246,255),'Reference Records'!J$3:J$9,0)),"")</f>
        <v/>
      </c>
    </row>
    <row r="247" spans="1:23" s="202" customFormat="1" ht="40.25" customHeight="1" x14ac:dyDescent="0.35">
      <c r="A247" s="569"/>
      <c r="B247" s="590">
        <v>8.9060150375939902</v>
      </c>
      <c r="C247" s="571"/>
      <c r="D247" s="579"/>
      <c r="E247" s="579"/>
      <c r="F247" s="215"/>
      <c r="G247" s="577"/>
      <c r="H247" s="581"/>
      <c r="I247" s="583"/>
      <c r="J247" s="573"/>
      <c r="K247" s="571"/>
      <c r="L247" s="571"/>
      <c r="M247" s="573"/>
      <c r="N247" s="573"/>
    </row>
    <row r="248" spans="1:23" s="201" customFormat="1" ht="40.25" customHeight="1" x14ac:dyDescent="0.35">
      <c r="A248" s="569" t="str">
        <f t="shared" ca="1" si="681"/>
        <v>a1G3p000005YSUPEA4</v>
      </c>
      <c r="B248" s="589">
        <v>12</v>
      </c>
      <c r="C248" s="570" t="str">
        <f>IFERROR(VLOOKUP(B248,'Impact Indicators - Section B '!$A$9:$AF$52,32,FALSE),"")</f>
        <v/>
      </c>
      <c r="D248" s="578" t="str">
        <f t="shared" ref="D248" si="829">R248</f>
        <v/>
      </c>
      <c r="E248" s="578" t="str">
        <f t="shared" ref="E248" si="830">S248</f>
        <v/>
      </c>
      <c r="F248" s="421"/>
      <c r="G248" s="576" t="str">
        <f ca="1">IF(OR(INDIRECT("'update Helper'!E"&amp;U248)="",F248&lt;&gt;0,F249&lt;&gt;0),IF(IFERROR((F248/F249),"")="","",(F248/F249)),INDIRECT("'update Helper'!E"&amp;U248)/100)</f>
        <v/>
      </c>
      <c r="H248" s="580"/>
      <c r="I248" s="582"/>
      <c r="J248" s="572"/>
      <c r="K248" s="570" t="str">
        <f t="shared" ref="K248" si="831">W248</f>
        <v/>
      </c>
      <c r="L248" s="570" t="str">
        <f t="shared" ref="L248" si="832">V248</f>
        <v/>
      </c>
      <c r="M248" s="572"/>
      <c r="N248" s="572"/>
      <c r="P248" s="201">
        <f t="shared" ref="P248" si="833">IF(AND(EXACT(C248,C246),C246&lt;&gt;0),P246+1,0)</f>
        <v>119</v>
      </c>
      <c r="Q248" s="201" t="str">
        <f t="shared" ref="Q248" si="834">IF(C248&lt;&gt;"",C248&amp;"-"&amp;P248,"")</f>
        <v/>
      </c>
      <c r="R248" s="201" t="str">
        <f t="array" ref="R248">IFERROR(IF(INDEX('Disaggregation Records'!$E$3:$E$66,MATCH(RIGHT(Q248,255),RIGHT('Disaggregation Records'!$D$3:$D$66,255),0))="","",INDEX('Disaggregation Records'!$E$3:$E$66,MATCH(RIGHT(Q248,255),RIGHT('Disaggregation Records'!$D$3:$D$66,255),0))),"")</f>
        <v/>
      </c>
      <c r="S248" s="201" t="str">
        <f t="array" ref="S248">IFERROR(IF(INDEX('Disaggregation Records'!$F$3:$F$66,MATCH(RIGHT(Q248,255),RIGHT('Disaggregation Records'!$D$3:$D$66,255),0))="","",INDEX('Disaggregation Records'!$F$3:$F$66,MATCH(RIGHT(Q248,255),RIGHT('Disaggregation Records'!$D$3:$D$66,255),0))),"")</f>
        <v/>
      </c>
      <c r="T248" s="201" t="str">
        <f t="array" ref="T248">IFERROR(IF(INDEX('Disaggregation Records'!$H$3:$H$66,MATCH(RIGHT(Q248,255),RIGHT('Disaggregation Records'!$D$3:$D$66,255),0))="","",INDEX('Disaggregation Records'!$H$3:$H$66,MATCH(RIGHT(Q248,255),RIGHT('Disaggregation Records'!$D$3:$D$66,255),0))),"")</f>
        <v/>
      </c>
      <c r="U248" s="201">
        <f t="shared" ref="U248" si="835">U246+1</f>
        <v>1302</v>
      </c>
      <c r="V248" s="201" t="str">
        <f t="array" ref="V248">IFERROR(IF(INDEX('Disaggregation Records'!$I$3:$I$66,MATCH(RIGHT(Q248,255),RIGHT('Disaggregation Records'!$D$3:$D$66,255),0))="","",INDEX('Disaggregation Records'!$I$3:$I$66,MATCH(RIGHT(Q248,255),RIGHT('Disaggregation Records'!$D$3:$D$66,255),0))),"")</f>
        <v/>
      </c>
      <c r="W248" s="201" t="str">
        <f>IFERROR(INDEX('Reference Records'!O$3:O$9,MATCH(LEFT(C248,255),'Reference Records'!J$3:J$9,0)),"")</f>
        <v/>
      </c>
    </row>
    <row r="249" spans="1:23" s="202" customFormat="1" ht="40.25" customHeight="1" x14ac:dyDescent="0.35">
      <c r="A249" s="569"/>
      <c r="B249" s="590">
        <v>8.9060150375939902</v>
      </c>
      <c r="C249" s="571"/>
      <c r="D249" s="579"/>
      <c r="E249" s="579"/>
      <c r="F249" s="215"/>
      <c r="G249" s="577"/>
      <c r="H249" s="581"/>
      <c r="I249" s="583"/>
      <c r="J249" s="573"/>
      <c r="K249" s="571"/>
      <c r="L249" s="571"/>
      <c r="M249" s="573"/>
      <c r="N249" s="573"/>
    </row>
    <row r="250" spans="1:23" s="201" customFormat="1" ht="40.25" customHeight="1" x14ac:dyDescent="0.35">
      <c r="A250" s="569" t="str">
        <f t="shared" ca="1" si="681"/>
        <v>a1G3p000005YSUQEA4</v>
      </c>
      <c r="B250" s="589">
        <v>13</v>
      </c>
      <c r="C250" s="570" t="str">
        <f>IFERROR(VLOOKUP(B250,'Impact Indicators - Section B '!$A$9:$AF$52,32,FALSE),"")</f>
        <v/>
      </c>
      <c r="D250" s="578" t="str">
        <f t="shared" ref="D250" si="836">R250</f>
        <v/>
      </c>
      <c r="E250" s="578" t="str">
        <f t="shared" ref="E250" si="837">S250</f>
        <v/>
      </c>
      <c r="F250" s="421"/>
      <c r="G250" s="576" t="str">
        <f ca="1">IF(OR(INDIRECT("'update Helper'!E"&amp;U250)="",F250&lt;&gt;0,F251&lt;&gt;0),IF(IFERROR((F250/F251),"")="","",(F250/F251)),INDIRECT("'update Helper'!E"&amp;U250)/100)</f>
        <v/>
      </c>
      <c r="H250" s="580"/>
      <c r="I250" s="582"/>
      <c r="J250" s="572"/>
      <c r="K250" s="570" t="str">
        <f t="shared" ref="K250" si="838">W250</f>
        <v/>
      </c>
      <c r="L250" s="570" t="str">
        <f t="shared" ref="L250" si="839">V250</f>
        <v/>
      </c>
      <c r="M250" s="572"/>
      <c r="N250" s="572"/>
      <c r="P250" s="201">
        <f t="shared" ref="P250" si="840">IF(AND(EXACT(C250,C248),C248&lt;&gt;0),P248+1,0)</f>
        <v>120</v>
      </c>
      <c r="Q250" s="201" t="str">
        <f t="shared" ref="Q250" si="841">IF(C250&lt;&gt;"",C250&amp;"-"&amp;P250,"")</f>
        <v/>
      </c>
      <c r="R250" s="201" t="str">
        <f t="array" ref="R250">IFERROR(IF(INDEX('Disaggregation Records'!$E$3:$E$66,MATCH(RIGHT(Q250,255),RIGHT('Disaggregation Records'!$D$3:$D$66,255),0))="","",INDEX('Disaggregation Records'!$E$3:$E$66,MATCH(RIGHT(Q250,255),RIGHT('Disaggregation Records'!$D$3:$D$66,255),0))),"")</f>
        <v/>
      </c>
      <c r="S250" s="201" t="str">
        <f t="array" ref="S250">IFERROR(IF(INDEX('Disaggregation Records'!$F$3:$F$66,MATCH(RIGHT(Q250,255),RIGHT('Disaggregation Records'!$D$3:$D$66,255),0))="","",INDEX('Disaggregation Records'!$F$3:$F$66,MATCH(RIGHT(Q250,255),RIGHT('Disaggregation Records'!$D$3:$D$66,255),0))),"")</f>
        <v/>
      </c>
      <c r="T250" s="201" t="str">
        <f t="array" ref="T250">IFERROR(IF(INDEX('Disaggregation Records'!$H$3:$H$66,MATCH(RIGHT(Q250,255),RIGHT('Disaggregation Records'!$D$3:$D$66,255),0))="","",INDEX('Disaggregation Records'!$H$3:$H$66,MATCH(RIGHT(Q250,255),RIGHT('Disaggregation Records'!$D$3:$D$66,255),0))),"")</f>
        <v/>
      </c>
      <c r="U250" s="201">
        <f t="shared" ref="U250" si="842">U248+1</f>
        <v>1303</v>
      </c>
      <c r="V250" s="201" t="str">
        <f t="array" ref="V250">IFERROR(IF(INDEX('Disaggregation Records'!$I$3:$I$66,MATCH(RIGHT(Q250,255),RIGHT('Disaggregation Records'!$D$3:$D$66,255),0))="","",INDEX('Disaggregation Records'!$I$3:$I$66,MATCH(RIGHT(Q250,255),RIGHT('Disaggregation Records'!$D$3:$D$66,255),0))),"")</f>
        <v/>
      </c>
      <c r="W250" s="201" t="str">
        <f>IFERROR(INDEX('Reference Records'!O$3:O$9,MATCH(LEFT(C250,255),'Reference Records'!J$3:J$9,0)),"")</f>
        <v/>
      </c>
    </row>
    <row r="251" spans="1:23" s="201" customFormat="1" ht="40.25" customHeight="1" x14ac:dyDescent="0.35">
      <c r="A251" s="569"/>
      <c r="B251" s="590">
        <v>9.6203007518797108</v>
      </c>
      <c r="C251" s="571"/>
      <c r="D251" s="579"/>
      <c r="E251" s="579"/>
      <c r="F251" s="215"/>
      <c r="G251" s="577"/>
      <c r="H251" s="581"/>
      <c r="I251" s="583"/>
      <c r="J251" s="573"/>
      <c r="K251" s="571"/>
      <c r="L251" s="571"/>
      <c r="M251" s="573"/>
      <c r="N251" s="573"/>
      <c r="P251" s="202"/>
      <c r="Q251" s="202"/>
      <c r="R251" s="202"/>
      <c r="S251" s="202"/>
      <c r="T251" s="202"/>
      <c r="U251" s="202"/>
      <c r="V251" s="202"/>
      <c r="W251" s="202"/>
    </row>
    <row r="252" spans="1:23" s="201" customFormat="1" ht="40.25" customHeight="1" x14ac:dyDescent="0.35">
      <c r="A252" s="569" t="str">
        <f t="shared" ca="1" si="681"/>
        <v>a1G3p000005YSUREA4</v>
      </c>
      <c r="B252" s="589">
        <v>13</v>
      </c>
      <c r="C252" s="570" t="str">
        <f>IFERROR(VLOOKUP(B252,'Impact Indicators - Section B '!$A$9:$AF$52,32,FALSE),"")</f>
        <v/>
      </c>
      <c r="D252" s="578" t="str">
        <f t="shared" ref="D252" si="843">R252</f>
        <v/>
      </c>
      <c r="E252" s="578" t="str">
        <f t="shared" ref="E252" si="844">S252</f>
        <v/>
      </c>
      <c r="F252" s="421"/>
      <c r="G252" s="576" t="str">
        <f ca="1">IF(OR(INDIRECT("'update Helper'!E"&amp;U252)="",F252&lt;&gt;0,F253&lt;&gt;0),IF(IFERROR((F252/F253),"")="","",(F252/F253)),INDIRECT("'update Helper'!E"&amp;U252)/100)</f>
        <v/>
      </c>
      <c r="H252" s="580"/>
      <c r="I252" s="582"/>
      <c r="J252" s="572"/>
      <c r="K252" s="570" t="str">
        <f t="shared" ref="K252" si="845">W252</f>
        <v/>
      </c>
      <c r="L252" s="570" t="str">
        <f t="shared" ref="L252" si="846">V252</f>
        <v/>
      </c>
      <c r="M252" s="572"/>
      <c r="N252" s="572"/>
      <c r="P252" s="201">
        <f t="shared" ref="P252" si="847">IF(AND(EXACT(C252,C250),C250&lt;&gt;0),P250+1,0)</f>
        <v>121</v>
      </c>
      <c r="Q252" s="201" t="str">
        <f t="shared" ref="Q252" si="848">IF(C252&lt;&gt;"",C252&amp;"-"&amp;P252,"")</f>
        <v/>
      </c>
      <c r="R252" s="201" t="str">
        <f t="array" ref="R252">IFERROR(IF(INDEX('Disaggregation Records'!$E$3:$E$66,MATCH(RIGHT(Q252,255),RIGHT('Disaggregation Records'!$D$3:$D$66,255),0))="","",INDEX('Disaggregation Records'!$E$3:$E$66,MATCH(RIGHT(Q252,255),RIGHT('Disaggregation Records'!$D$3:$D$66,255),0))),"")</f>
        <v/>
      </c>
      <c r="S252" s="201" t="str">
        <f t="array" ref="S252">IFERROR(IF(INDEX('Disaggregation Records'!$F$3:$F$66,MATCH(RIGHT(Q252,255),RIGHT('Disaggregation Records'!$D$3:$D$66,255),0))="","",INDEX('Disaggregation Records'!$F$3:$F$66,MATCH(RIGHT(Q252,255),RIGHT('Disaggregation Records'!$D$3:$D$66,255),0))),"")</f>
        <v/>
      </c>
      <c r="T252" s="201" t="str">
        <f t="array" ref="T252">IFERROR(IF(INDEX('Disaggregation Records'!$H$3:$H$66,MATCH(RIGHT(Q252,255),RIGHT('Disaggregation Records'!$D$3:$D$66,255),0))="","",INDEX('Disaggregation Records'!$H$3:$H$66,MATCH(RIGHT(Q252,255),RIGHT('Disaggregation Records'!$D$3:$D$66,255),0))),"")</f>
        <v/>
      </c>
      <c r="U252" s="201">
        <f t="shared" ref="U252" si="849">U250+1</f>
        <v>1304</v>
      </c>
      <c r="V252" s="201" t="str">
        <f t="array" ref="V252">IFERROR(IF(INDEX('Disaggregation Records'!$I$3:$I$66,MATCH(RIGHT(Q252,255),RIGHT('Disaggregation Records'!$D$3:$D$66,255),0))="","",INDEX('Disaggregation Records'!$I$3:$I$66,MATCH(RIGHT(Q252,255),RIGHT('Disaggregation Records'!$D$3:$D$66,255),0))),"")</f>
        <v/>
      </c>
      <c r="W252" s="201" t="str">
        <f>IFERROR(INDEX('Reference Records'!O$3:O$9,MATCH(LEFT(C252,255),'Reference Records'!J$3:J$9,0)),"")</f>
        <v/>
      </c>
    </row>
    <row r="253" spans="1:23" s="202" customFormat="1" ht="40.25" customHeight="1" x14ac:dyDescent="0.35">
      <c r="A253" s="569"/>
      <c r="B253" s="590">
        <v>9.6203007518797108</v>
      </c>
      <c r="C253" s="571"/>
      <c r="D253" s="579"/>
      <c r="E253" s="579"/>
      <c r="F253" s="215"/>
      <c r="G253" s="577"/>
      <c r="H253" s="581"/>
      <c r="I253" s="583"/>
      <c r="J253" s="573"/>
      <c r="K253" s="571"/>
      <c r="L253" s="571"/>
      <c r="M253" s="573"/>
      <c r="N253" s="573"/>
    </row>
    <row r="254" spans="1:23" s="201" customFormat="1" ht="40.25" customHeight="1" x14ac:dyDescent="0.35">
      <c r="A254" s="569" t="str">
        <f t="shared" ca="1" si="681"/>
        <v>a1G3p000005YSUSEA4</v>
      </c>
      <c r="B254" s="589">
        <v>13</v>
      </c>
      <c r="C254" s="570" t="str">
        <f>IFERROR(VLOOKUP(B254,'Impact Indicators - Section B '!$A$9:$AF$52,32,FALSE),"")</f>
        <v/>
      </c>
      <c r="D254" s="578" t="str">
        <f t="shared" ref="D254" si="850">R254</f>
        <v/>
      </c>
      <c r="E254" s="578" t="str">
        <f t="shared" ref="E254" si="851">S254</f>
        <v/>
      </c>
      <c r="F254" s="421"/>
      <c r="G254" s="576" t="str">
        <f ca="1">IF(OR(INDIRECT("'update Helper'!E"&amp;U254)="",F254&lt;&gt;0,F255&lt;&gt;0),IF(IFERROR((F254/F255),"")="","",(F254/F255)),INDIRECT("'update Helper'!E"&amp;U254)/100)</f>
        <v/>
      </c>
      <c r="H254" s="580"/>
      <c r="I254" s="582"/>
      <c r="J254" s="572"/>
      <c r="K254" s="570" t="str">
        <f t="shared" ref="K254" si="852">W254</f>
        <v/>
      </c>
      <c r="L254" s="570" t="str">
        <f t="shared" ref="L254" si="853">V254</f>
        <v/>
      </c>
      <c r="M254" s="572"/>
      <c r="N254" s="572"/>
      <c r="P254" s="201">
        <f t="shared" ref="P254" si="854">IF(AND(EXACT(C254,C252),C252&lt;&gt;0),P252+1,0)</f>
        <v>122</v>
      </c>
      <c r="Q254" s="201" t="str">
        <f t="shared" ref="Q254" si="855">IF(C254&lt;&gt;"",C254&amp;"-"&amp;P254,"")</f>
        <v/>
      </c>
      <c r="R254" s="201" t="str">
        <f t="array" ref="R254">IFERROR(IF(INDEX('Disaggregation Records'!$E$3:$E$66,MATCH(RIGHT(Q254,255),RIGHT('Disaggregation Records'!$D$3:$D$66,255),0))="","",INDEX('Disaggregation Records'!$E$3:$E$66,MATCH(RIGHT(Q254,255),RIGHT('Disaggregation Records'!$D$3:$D$66,255),0))),"")</f>
        <v/>
      </c>
      <c r="S254" s="201" t="str">
        <f t="array" ref="S254">IFERROR(IF(INDEX('Disaggregation Records'!$F$3:$F$66,MATCH(RIGHT(Q254,255),RIGHT('Disaggregation Records'!$D$3:$D$66,255),0))="","",INDEX('Disaggregation Records'!$F$3:$F$66,MATCH(RIGHT(Q254,255),RIGHT('Disaggregation Records'!$D$3:$D$66,255),0))),"")</f>
        <v/>
      </c>
      <c r="T254" s="201" t="str">
        <f t="array" ref="T254">IFERROR(IF(INDEX('Disaggregation Records'!$H$3:$H$66,MATCH(RIGHT(Q254,255),RIGHT('Disaggregation Records'!$D$3:$D$66,255),0))="","",INDEX('Disaggregation Records'!$H$3:$H$66,MATCH(RIGHT(Q254,255),RIGHT('Disaggregation Records'!$D$3:$D$66,255),0))),"")</f>
        <v/>
      </c>
      <c r="U254" s="201">
        <f t="shared" ref="U254" si="856">U252+1</f>
        <v>1305</v>
      </c>
      <c r="V254" s="201" t="str">
        <f t="array" ref="V254">IFERROR(IF(INDEX('Disaggregation Records'!$I$3:$I$66,MATCH(RIGHT(Q254,255),RIGHT('Disaggregation Records'!$D$3:$D$66,255),0))="","",INDEX('Disaggregation Records'!$I$3:$I$66,MATCH(RIGHT(Q254,255),RIGHT('Disaggregation Records'!$D$3:$D$66,255),0))),"")</f>
        <v/>
      </c>
      <c r="W254" s="201" t="str">
        <f>IFERROR(INDEX('Reference Records'!O$3:O$9,MATCH(LEFT(C254,255),'Reference Records'!J$3:J$9,0)),"")</f>
        <v/>
      </c>
    </row>
    <row r="255" spans="1:23" s="202" customFormat="1" ht="40.25" customHeight="1" x14ac:dyDescent="0.35">
      <c r="A255" s="569"/>
      <c r="B255" s="590">
        <v>9.6203007518797108</v>
      </c>
      <c r="C255" s="571"/>
      <c r="D255" s="579"/>
      <c r="E255" s="579"/>
      <c r="F255" s="215"/>
      <c r="G255" s="577"/>
      <c r="H255" s="581"/>
      <c r="I255" s="583"/>
      <c r="J255" s="573"/>
      <c r="K255" s="571"/>
      <c r="L255" s="571"/>
      <c r="M255" s="573"/>
      <c r="N255" s="573"/>
    </row>
    <row r="256" spans="1:23" s="201" customFormat="1" ht="40.25" customHeight="1" x14ac:dyDescent="0.35">
      <c r="A256" s="569" t="str">
        <f t="shared" ca="1" si="681"/>
        <v>a1G3p000005YSUTEA4</v>
      </c>
      <c r="B256" s="589">
        <v>13</v>
      </c>
      <c r="C256" s="570" t="str">
        <f>IFERROR(VLOOKUP(B256,'Impact Indicators - Section B '!$A$9:$AF$52,32,FALSE),"")</f>
        <v/>
      </c>
      <c r="D256" s="578" t="str">
        <f t="shared" ref="D256" si="857">R256</f>
        <v/>
      </c>
      <c r="E256" s="578" t="str">
        <f t="shared" ref="E256" si="858">S256</f>
        <v/>
      </c>
      <c r="F256" s="421"/>
      <c r="G256" s="576" t="str">
        <f ca="1">IF(OR(INDIRECT("'update Helper'!E"&amp;U256)="",F256&lt;&gt;0,F257&lt;&gt;0),IF(IFERROR((F256/F257),"")="","",(F256/F257)),INDIRECT("'update Helper'!E"&amp;U256)/100)</f>
        <v/>
      </c>
      <c r="H256" s="580"/>
      <c r="I256" s="582"/>
      <c r="J256" s="572"/>
      <c r="K256" s="570" t="str">
        <f t="shared" ref="K256" si="859">W256</f>
        <v/>
      </c>
      <c r="L256" s="570" t="str">
        <f t="shared" ref="L256" si="860">V256</f>
        <v/>
      </c>
      <c r="M256" s="572"/>
      <c r="N256" s="572"/>
      <c r="P256" s="201">
        <f t="shared" ref="P256" si="861">IF(AND(EXACT(C256,C254),C254&lt;&gt;0),P254+1,0)</f>
        <v>123</v>
      </c>
      <c r="Q256" s="201" t="str">
        <f t="shared" ref="Q256" si="862">IF(C256&lt;&gt;"",C256&amp;"-"&amp;P256,"")</f>
        <v/>
      </c>
      <c r="R256" s="201" t="str">
        <f t="array" ref="R256">IFERROR(IF(INDEX('Disaggregation Records'!$E$3:$E$66,MATCH(RIGHT(Q256,255),RIGHT('Disaggregation Records'!$D$3:$D$66,255),0))="","",INDEX('Disaggregation Records'!$E$3:$E$66,MATCH(RIGHT(Q256,255),RIGHT('Disaggregation Records'!$D$3:$D$66,255),0))),"")</f>
        <v/>
      </c>
      <c r="S256" s="201" t="str">
        <f t="array" ref="S256">IFERROR(IF(INDEX('Disaggregation Records'!$F$3:$F$66,MATCH(RIGHT(Q256,255),RIGHT('Disaggregation Records'!$D$3:$D$66,255),0))="","",INDEX('Disaggregation Records'!$F$3:$F$66,MATCH(RIGHT(Q256,255),RIGHT('Disaggregation Records'!$D$3:$D$66,255),0))),"")</f>
        <v/>
      </c>
      <c r="T256" s="201" t="str">
        <f t="array" ref="T256">IFERROR(IF(INDEX('Disaggregation Records'!$H$3:$H$66,MATCH(RIGHT(Q256,255),RIGHT('Disaggregation Records'!$D$3:$D$66,255),0))="","",INDEX('Disaggregation Records'!$H$3:$H$66,MATCH(RIGHT(Q256,255),RIGHT('Disaggregation Records'!$D$3:$D$66,255),0))),"")</f>
        <v/>
      </c>
      <c r="U256" s="201">
        <f t="shared" ref="U256" si="863">U254+1</f>
        <v>1306</v>
      </c>
      <c r="V256" s="201" t="str">
        <f t="array" ref="V256">IFERROR(IF(INDEX('Disaggregation Records'!$I$3:$I$66,MATCH(RIGHT(Q256,255),RIGHT('Disaggregation Records'!$D$3:$D$66,255),0))="","",INDEX('Disaggregation Records'!$I$3:$I$66,MATCH(RIGHT(Q256,255),RIGHT('Disaggregation Records'!$D$3:$D$66,255),0))),"")</f>
        <v/>
      </c>
      <c r="W256" s="201" t="str">
        <f>IFERROR(INDEX('Reference Records'!O$3:O$9,MATCH(LEFT(C256,255),'Reference Records'!J$3:J$9,0)),"")</f>
        <v/>
      </c>
    </row>
    <row r="257" spans="1:23" s="201" customFormat="1" ht="40.25" customHeight="1" x14ac:dyDescent="0.35">
      <c r="A257" s="569"/>
      <c r="B257" s="590">
        <v>9.6203007518797108</v>
      </c>
      <c r="C257" s="571"/>
      <c r="D257" s="579"/>
      <c r="E257" s="579"/>
      <c r="F257" s="215"/>
      <c r="G257" s="577"/>
      <c r="H257" s="581"/>
      <c r="I257" s="583"/>
      <c r="J257" s="573"/>
      <c r="K257" s="571"/>
      <c r="L257" s="571"/>
      <c r="M257" s="573"/>
      <c r="N257" s="573"/>
      <c r="P257" s="202"/>
      <c r="Q257" s="202"/>
      <c r="R257" s="202"/>
      <c r="S257" s="202"/>
      <c r="T257" s="202"/>
      <c r="U257" s="202"/>
      <c r="V257" s="202"/>
      <c r="W257" s="202"/>
    </row>
    <row r="258" spans="1:23" s="201" customFormat="1" ht="40.25" customHeight="1" x14ac:dyDescent="0.35">
      <c r="A258" s="569" t="str">
        <f t="shared" ca="1" si="681"/>
        <v>a1G3p000005YSUUEA4</v>
      </c>
      <c r="B258" s="589">
        <v>13</v>
      </c>
      <c r="C258" s="570" t="str">
        <f>IFERROR(VLOOKUP(B258,'Impact Indicators - Section B '!$A$9:$AF$52,32,FALSE),"")</f>
        <v/>
      </c>
      <c r="D258" s="578" t="str">
        <f t="shared" ref="D258" si="864">R258</f>
        <v/>
      </c>
      <c r="E258" s="578" t="str">
        <f t="shared" ref="E258" si="865">S258</f>
        <v/>
      </c>
      <c r="F258" s="421"/>
      <c r="G258" s="576" t="str">
        <f ca="1">IF(OR(INDIRECT("'update Helper'!E"&amp;U258)="",F258&lt;&gt;0,F259&lt;&gt;0),IF(IFERROR((F258/F259),"")="","",(F258/F259)),INDIRECT("'update Helper'!E"&amp;U258)/100)</f>
        <v/>
      </c>
      <c r="H258" s="580"/>
      <c r="I258" s="582"/>
      <c r="J258" s="572"/>
      <c r="K258" s="570" t="str">
        <f t="shared" ref="K258" si="866">W258</f>
        <v/>
      </c>
      <c r="L258" s="570" t="str">
        <f t="shared" ref="L258" si="867">V258</f>
        <v/>
      </c>
      <c r="M258" s="572"/>
      <c r="N258" s="572"/>
      <c r="P258" s="201">
        <f t="shared" ref="P258" si="868">IF(AND(EXACT(C258,C256),C256&lt;&gt;0),P256+1,0)</f>
        <v>124</v>
      </c>
      <c r="Q258" s="201" t="str">
        <f t="shared" ref="Q258" si="869">IF(C258&lt;&gt;"",C258&amp;"-"&amp;P258,"")</f>
        <v/>
      </c>
      <c r="R258" s="201" t="str">
        <f t="array" ref="R258">IFERROR(IF(INDEX('Disaggregation Records'!$E$3:$E$66,MATCH(RIGHT(Q258,255),RIGHT('Disaggregation Records'!$D$3:$D$66,255),0))="","",INDEX('Disaggregation Records'!$E$3:$E$66,MATCH(RIGHT(Q258,255),RIGHT('Disaggregation Records'!$D$3:$D$66,255),0))),"")</f>
        <v/>
      </c>
      <c r="S258" s="201" t="str">
        <f t="array" ref="S258">IFERROR(IF(INDEX('Disaggregation Records'!$F$3:$F$66,MATCH(RIGHT(Q258,255),RIGHT('Disaggregation Records'!$D$3:$D$66,255),0))="","",INDEX('Disaggregation Records'!$F$3:$F$66,MATCH(RIGHT(Q258,255),RIGHT('Disaggregation Records'!$D$3:$D$66,255),0))),"")</f>
        <v/>
      </c>
      <c r="T258" s="201" t="str">
        <f t="array" ref="T258">IFERROR(IF(INDEX('Disaggregation Records'!$H$3:$H$66,MATCH(RIGHT(Q258,255),RIGHT('Disaggregation Records'!$D$3:$D$66,255),0))="","",INDEX('Disaggregation Records'!$H$3:$H$66,MATCH(RIGHT(Q258,255),RIGHT('Disaggregation Records'!$D$3:$D$66,255),0))),"")</f>
        <v/>
      </c>
      <c r="U258" s="201">
        <f t="shared" ref="U258" si="870">U256+1</f>
        <v>1307</v>
      </c>
      <c r="V258" s="201" t="str">
        <f t="array" ref="V258">IFERROR(IF(INDEX('Disaggregation Records'!$I$3:$I$66,MATCH(RIGHT(Q258,255),RIGHT('Disaggregation Records'!$D$3:$D$66,255),0))="","",INDEX('Disaggregation Records'!$I$3:$I$66,MATCH(RIGHT(Q258,255),RIGHT('Disaggregation Records'!$D$3:$D$66,255),0))),"")</f>
        <v/>
      </c>
      <c r="W258" s="201" t="str">
        <f>IFERROR(INDEX('Reference Records'!O$3:O$9,MATCH(LEFT(C258,255),'Reference Records'!J$3:J$9,0)),"")</f>
        <v/>
      </c>
    </row>
    <row r="259" spans="1:23" s="201" customFormat="1" ht="40.25" customHeight="1" x14ac:dyDescent="0.35">
      <c r="A259" s="569"/>
      <c r="B259" s="590">
        <v>9.6203007518797108</v>
      </c>
      <c r="C259" s="571"/>
      <c r="D259" s="579"/>
      <c r="E259" s="579"/>
      <c r="F259" s="215"/>
      <c r="G259" s="577"/>
      <c r="H259" s="581"/>
      <c r="I259" s="583"/>
      <c r="J259" s="573"/>
      <c r="K259" s="571"/>
      <c r="L259" s="571"/>
      <c r="M259" s="573"/>
      <c r="N259" s="573"/>
      <c r="P259" s="202"/>
      <c r="Q259" s="202"/>
      <c r="R259" s="202"/>
      <c r="S259" s="202"/>
      <c r="T259" s="202"/>
      <c r="U259" s="202"/>
      <c r="V259" s="202"/>
      <c r="W259" s="202"/>
    </row>
    <row r="260" spans="1:23" s="201" customFormat="1" ht="40.25" customHeight="1" x14ac:dyDescent="0.35">
      <c r="A260" s="569" t="str">
        <f t="shared" ca="1" si="681"/>
        <v>a1G3p000005YSUVEA4</v>
      </c>
      <c r="B260" s="589">
        <v>13</v>
      </c>
      <c r="C260" s="570" t="str">
        <f>IFERROR(VLOOKUP(B260,'Impact Indicators - Section B '!$A$9:$AF$52,32,FALSE),"")</f>
        <v/>
      </c>
      <c r="D260" s="578" t="str">
        <f t="shared" ref="D260" si="871">R260</f>
        <v/>
      </c>
      <c r="E260" s="578" t="str">
        <f t="shared" ref="E260" si="872">S260</f>
        <v/>
      </c>
      <c r="F260" s="421"/>
      <c r="G260" s="576" t="str">
        <f ca="1">IF(OR(INDIRECT("'update Helper'!E"&amp;U260)="",F260&lt;&gt;0,F261&lt;&gt;0),IF(IFERROR((F260/F261),"")="","",(F260/F261)),INDIRECT("'update Helper'!E"&amp;U260)/100)</f>
        <v/>
      </c>
      <c r="H260" s="580"/>
      <c r="I260" s="582"/>
      <c r="J260" s="572"/>
      <c r="K260" s="570" t="str">
        <f t="shared" ref="K260" si="873">W260</f>
        <v/>
      </c>
      <c r="L260" s="570" t="str">
        <f t="shared" ref="L260" si="874">V260</f>
        <v/>
      </c>
      <c r="M260" s="572"/>
      <c r="N260" s="572"/>
      <c r="P260" s="201">
        <f t="shared" ref="P260" si="875">IF(AND(EXACT(C260,C258),C258&lt;&gt;0),P258+1,0)</f>
        <v>125</v>
      </c>
      <c r="Q260" s="201" t="str">
        <f t="shared" ref="Q260" si="876">IF(C260&lt;&gt;"",C260&amp;"-"&amp;P260,"")</f>
        <v/>
      </c>
      <c r="R260" s="201" t="str">
        <f t="array" ref="R260">IFERROR(IF(INDEX('Disaggregation Records'!$E$3:$E$66,MATCH(RIGHT(Q260,255),RIGHT('Disaggregation Records'!$D$3:$D$66,255),0))="","",INDEX('Disaggregation Records'!$E$3:$E$66,MATCH(RIGHT(Q260,255),RIGHT('Disaggregation Records'!$D$3:$D$66,255),0))),"")</f>
        <v/>
      </c>
      <c r="S260" s="201" t="str">
        <f t="array" ref="S260">IFERROR(IF(INDEX('Disaggregation Records'!$F$3:$F$66,MATCH(RIGHT(Q260,255),RIGHT('Disaggregation Records'!$D$3:$D$66,255),0))="","",INDEX('Disaggregation Records'!$F$3:$F$66,MATCH(RIGHT(Q260,255),RIGHT('Disaggregation Records'!$D$3:$D$66,255),0))),"")</f>
        <v/>
      </c>
      <c r="T260" s="201" t="str">
        <f t="array" ref="T260">IFERROR(IF(INDEX('Disaggregation Records'!$H$3:$H$66,MATCH(RIGHT(Q260,255),RIGHT('Disaggregation Records'!$D$3:$D$66,255),0))="","",INDEX('Disaggregation Records'!$H$3:$H$66,MATCH(RIGHT(Q260,255),RIGHT('Disaggregation Records'!$D$3:$D$66,255),0))),"")</f>
        <v/>
      </c>
      <c r="U260" s="201">
        <f t="shared" ref="U260" si="877">U258+1</f>
        <v>1308</v>
      </c>
      <c r="V260" s="201" t="str">
        <f t="array" ref="V260">IFERROR(IF(INDEX('Disaggregation Records'!$I$3:$I$66,MATCH(RIGHT(Q260,255),RIGHT('Disaggregation Records'!$D$3:$D$66,255),0))="","",INDEX('Disaggregation Records'!$I$3:$I$66,MATCH(RIGHT(Q260,255),RIGHT('Disaggregation Records'!$D$3:$D$66,255),0))),"")</f>
        <v/>
      </c>
      <c r="W260" s="201" t="str">
        <f>IFERROR(INDEX('Reference Records'!O$3:O$9,MATCH(LEFT(C260,255),'Reference Records'!J$3:J$9,0)),"")</f>
        <v/>
      </c>
    </row>
    <row r="261" spans="1:23" s="201" customFormat="1" ht="40.25" customHeight="1" x14ac:dyDescent="0.35">
      <c r="A261" s="569"/>
      <c r="B261" s="590">
        <v>9.6203007518797108</v>
      </c>
      <c r="C261" s="571"/>
      <c r="D261" s="579"/>
      <c r="E261" s="579"/>
      <c r="F261" s="215"/>
      <c r="G261" s="577"/>
      <c r="H261" s="581"/>
      <c r="I261" s="583"/>
      <c r="J261" s="573"/>
      <c r="K261" s="571"/>
      <c r="L261" s="571"/>
      <c r="M261" s="573"/>
      <c r="N261" s="573"/>
      <c r="P261" s="202"/>
      <c r="Q261" s="202"/>
      <c r="R261" s="202"/>
      <c r="S261" s="202"/>
      <c r="T261" s="202"/>
      <c r="U261" s="202"/>
      <c r="V261" s="202"/>
      <c r="W261" s="202"/>
    </row>
    <row r="262" spans="1:23" s="201" customFormat="1" ht="40.25" customHeight="1" x14ac:dyDescent="0.35">
      <c r="A262" s="569" t="str">
        <f t="shared" ca="1" si="681"/>
        <v>a1G3p000005YSUWEA4</v>
      </c>
      <c r="B262" s="589">
        <v>13</v>
      </c>
      <c r="C262" s="570" t="str">
        <f>IFERROR(VLOOKUP(B262,'Impact Indicators - Section B '!$A$9:$AF$52,32,FALSE),"")</f>
        <v/>
      </c>
      <c r="D262" s="578" t="str">
        <f t="shared" ref="D262" si="878">R262</f>
        <v/>
      </c>
      <c r="E262" s="578" t="str">
        <f t="shared" ref="E262" si="879">S262</f>
        <v/>
      </c>
      <c r="F262" s="421"/>
      <c r="G262" s="576" t="str">
        <f ca="1">IF(OR(INDIRECT("'update Helper'!E"&amp;U262)="",F262&lt;&gt;0,F263&lt;&gt;0),IF(IFERROR((F262/F263),"")="","",(F262/F263)),INDIRECT("'update Helper'!E"&amp;U262)/100)</f>
        <v/>
      </c>
      <c r="H262" s="580"/>
      <c r="I262" s="582"/>
      <c r="J262" s="572"/>
      <c r="K262" s="570" t="str">
        <f t="shared" ref="K262" si="880">W262</f>
        <v/>
      </c>
      <c r="L262" s="570" t="str">
        <f t="shared" ref="L262" si="881">V262</f>
        <v/>
      </c>
      <c r="M262" s="572"/>
      <c r="N262" s="572"/>
      <c r="P262" s="201">
        <f t="shared" ref="P262" si="882">IF(AND(EXACT(C262,C260),C260&lt;&gt;0),P260+1,0)</f>
        <v>126</v>
      </c>
      <c r="Q262" s="201" t="str">
        <f t="shared" ref="Q262" si="883">IF(C262&lt;&gt;"",C262&amp;"-"&amp;P262,"")</f>
        <v/>
      </c>
      <c r="R262" s="201" t="str">
        <f t="array" ref="R262">IFERROR(IF(INDEX('Disaggregation Records'!$E$3:$E$66,MATCH(RIGHT(Q262,255),RIGHT('Disaggregation Records'!$D$3:$D$66,255),0))="","",INDEX('Disaggregation Records'!$E$3:$E$66,MATCH(RIGHT(Q262,255),RIGHT('Disaggregation Records'!$D$3:$D$66,255),0))),"")</f>
        <v/>
      </c>
      <c r="S262" s="201" t="str">
        <f t="array" ref="S262">IFERROR(IF(INDEX('Disaggregation Records'!$F$3:$F$66,MATCH(RIGHT(Q262,255),RIGHT('Disaggregation Records'!$D$3:$D$66,255),0))="","",INDEX('Disaggregation Records'!$F$3:$F$66,MATCH(RIGHT(Q262,255),RIGHT('Disaggregation Records'!$D$3:$D$66,255),0))),"")</f>
        <v/>
      </c>
      <c r="T262" s="201" t="str">
        <f t="array" ref="T262">IFERROR(IF(INDEX('Disaggregation Records'!$H$3:$H$66,MATCH(RIGHT(Q262,255),RIGHT('Disaggregation Records'!$D$3:$D$66,255),0))="","",INDEX('Disaggregation Records'!$H$3:$H$66,MATCH(RIGHT(Q262,255),RIGHT('Disaggregation Records'!$D$3:$D$66,255),0))),"")</f>
        <v/>
      </c>
      <c r="U262" s="201">
        <f t="shared" ref="U262" si="884">U260+1</f>
        <v>1309</v>
      </c>
      <c r="V262" s="201" t="str">
        <f t="array" ref="V262">IFERROR(IF(INDEX('Disaggregation Records'!$I$3:$I$66,MATCH(RIGHT(Q262,255),RIGHT('Disaggregation Records'!$D$3:$D$66,255),0))="","",INDEX('Disaggregation Records'!$I$3:$I$66,MATCH(RIGHT(Q262,255),RIGHT('Disaggregation Records'!$D$3:$D$66,255),0))),"")</f>
        <v/>
      </c>
      <c r="W262" s="201" t="str">
        <f>IFERROR(INDEX('Reference Records'!O$3:O$9,MATCH(LEFT(C262,255),'Reference Records'!J$3:J$9,0)),"")</f>
        <v/>
      </c>
    </row>
    <row r="263" spans="1:23" s="201" customFormat="1" ht="40.25" customHeight="1" x14ac:dyDescent="0.35">
      <c r="A263" s="569"/>
      <c r="B263" s="590">
        <v>9.6203007518797108</v>
      </c>
      <c r="C263" s="571"/>
      <c r="D263" s="579"/>
      <c r="E263" s="579"/>
      <c r="F263" s="215"/>
      <c r="G263" s="577"/>
      <c r="H263" s="581"/>
      <c r="I263" s="583"/>
      <c r="J263" s="573"/>
      <c r="K263" s="571"/>
      <c r="L263" s="571"/>
      <c r="M263" s="573"/>
      <c r="N263" s="573"/>
      <c r="P263" s="202"/>
      <c r="Q263" s="202"/>
      <c r="R263" s="202"/>
      <c r="S263" s="202"/>
      <c r="T263" s="202"/>
      <c r="U263" s="202"/>
      <c r="V263" s="202"/>
      <c r="W263" s="202"/>
    </row>
    <row r="264" spans="1:23" s="201" customFormat="1" ht="40.25" customHeight="1" x14ac:dyDescent="0.35">
      <c r="A264" s="569" t="str">
        <f t="shared" ca="1" si="681"/>
        <v>a1G3p000005YSUXEA4</v>
      </c>
      <c r="B264" s="589">
        <v>13</v>
      </c>
      <c r="C264" s="570" t="str">
        <f>IFERROR(VLOOKUP(B264,'Impact Indicators - Section B '!$A$9:$AF$52,32,FALSE),"")</f>
        <v/>
      </c>
      <c r="D264" s="578" t="str">
        <f t="shared" ref="D264" si="885">R264</f>
        <v/>
      </c>
      <c r="E264" s="578" t="str">
        <f t="shared" ref="E264" si="886">S264</f>
        <v/>
      </c>
      <c r="F264" s="421"/>
      <c r="G264" s="576" t="str">
        <f ca="1">IF(OR(INDIRECT("'update Helper'!E"&amp;U264)="",F264&lt;&gt;0,F265&lt;&gt;0),IF(IFERROR((F264/F265),"")="","",(F264/F265)),INDIRECT("'update Helper'!E"&amp;U264)/100)</f>
        <v/>
      </c>
      <c r="H264" s="580"/>
      <c r="I264" s="582"/>
      <c r="J264" s="572"/>
      <c r="K264" s="570" t="str">
        <f t="shared" ref="K264" si="887">W264</f>
        <v/>
      </c>
      <c r="L264" s="570" t="str">
        <f t="shared" ref="L264" si="888">V264</f>
        <v/>
      </c>
      <c r="M264" s="572"/>
      <c r="N264" s="572"/>
      <c r="P264" s="201">
        <f t="shared" ref="P264" si="889">IF(AND(EXACT(C264,C262),C262&lt;&gt;0),P262+1,0)</f>
        <v>127</v>
      </c>
      <c r="Q264" s="201" t="str">
        <f t="shared" ref="Q264" si="890">IF(C264&lt;&gt;"",C264&amp;"-"&amp;P264,"")</f>
        <v/>
      </c>
      <c r="R264" s="201" t="str">
        <f t="array" ref="R264">IFERROR(IF(INDEX('Disaggregation Records'!$E$3:$E$66,MATCH(RIGHT(Q264,255),RIGHT('Disaggregation Records'!$D$3:$D$66,255),0))="","",INDEX('Disaggregation Records'!$E$3:$E$66,MATCH(RIGHT(Q264,255),RIGHT('Disaggregation Records'!$D$3:$D$66,255),0))),"")</f>
        <v/>
      </c>
      <c r="S264" s="201" t="str">
        <f t="array" ref="S264">IFERROR(IF(INDEX('Disaggregation Records'!$F$3:$F$66,MATCH(RIGHT(Q264,255),RIGHT('Disaggregation Records'!$D$3:$D$66,255),0))="","",INDEX('Disaggregation Records'!$F$3:$F$66,MATCH(RIGHT(Q264,255),RIGHT('Disaggregation Records'!$D$3:$D$66,255),0))),"")</f>
        <v/>
      </c>
      <c r="T264" s="201" t="str">
        <f t="array" ref="T264">IFERROR(IF(INDEX('Disaggregation Records'!$H$3:$H$66,MATCH(RIGHT(Q264,255),RIGHT('Disaggregation Records'!$D$3:$D$66,255),0))="","",INDEX('Disaggregation Records'!$H$3:$H$66,MATCH(RIGHT(Q264,255),RIGHT('Disaggregation Records'!$D$3:$D$66,255),0))),"")</f>
        <v/>
      </c>
      <c r="U264" s="201">
        <f t="shared" ref="U264" si="891">U262+1</f>
        <v>1310</v>
      </c>
      <c r="V264" s="201" t="str">
        <f t="array" ref="V264">IFERROR(IF(INDEX('Disaggregation Records'!$I$3:$I$66,MATCH(RIGHT(Q264,255),RIGHT('Disaggregation Records'!$D$3:$D$66,255),0))="","",INDEX('Disaggregation Records'!$I$3:$I$66,MATCH(RIGHT(Q264,255),RIGHT('Disaggregation Records'!$D$3:$D$66,255),0))),"")</f>
        <v/>
      </c>
      <c r="W264" s="201" t="str">
        <f>IFERROR(INDEX('Reference Records'!O$3:O$9,MATCH(LEFT(C264,255),'Reference Records'!J$3:J$9,0)),"")</f>
        <v/>
      </c>
    </row>
    <row r="265" spans="1:23" s="201" customFormat="1" ht="40.25" customHeight="1" x14ac:dyDescent="0.35">
      <c r="A265" s="569"/>
      <c r="B265" s="590">
        <v>9.6203007518797108</v>
      </c>
      <c r="C265" s="571"/>
      <c r="D265" s="579"/>
      <c r="E265" s="579"/>
      <c r="F265" s="215"/>
      <c r="G265" s="577"/>
      <c r="H265" s="581"/>
      <c r="I265" s="583"/>
      <c r="J265" s="573"/>
      <c r="K265" s="571"/>
      <c r="L265" s="571"/>
      <c r="M265" s="573"/>
      <c r="N265" s="573"/>
      <c r="P265" s="202"/>
      <c r="Q265" s="202"/>
      <c r="R265" s="202"/>
      <c r="S265" s="202"/>
      <c r="T265" s="202"/>
      <c r="U265" s="202"/>
      <c r="V265" s="202"/>
      <c r="W265" s="202"/>
    </row>
    <row r="266" spans="1:23" s="201" customFormat="1" ht="40.25" customHeight="1" x14ac:dyDescent="0.35">
      <c r="A266" s="569" t="str">
        <f t="shared" ca="1" si="681"/>
        <v>a1G3p000005YSUYEA4</v>
      </c>
      <c r="B266" s="589">
        <v>13</v>
      </c>
      <c r="C266" s="570" t="str">
        <f>IFERROR(VLOOKUP(B266,'Impact Indicators - Section B '!$A$9:$AF$52,32,FALSE),"")</f>
        <v/>
      </c>
      <c r="D266" s="578" t="str">
        <f t="shared" ref="D266" si="892">R266</f>
        <v/>
      </c>
      <c r="E266" s="578" t="str">
        <f t="shared" ref="E266" si="893">S266</f>
        <v/>
      </c>
      <c r="F266" s="421"/>
      <c r="G266" s="576" t="str">
        <f ca="1">IF(OR(INDIRECT("'update Helper'!E"&amp;U266)="",F266&lt;&gt;0,F267&lt;&gt;0),IF(IFERROR((F266/F267),"")="","",(F266/F267)),INDIRECT("'update Helper'!E"&amp;U266)/100)</f>
        <v/>
      </c>
      <c r="H266" s="580"/>
      <c r="I266" s="582"/>
      <c r="J266" s="572"/>
      <c r="K266" s="570" t="str">
        <f t="shared" ref="K266" si="894">W266</f>
        <v/>
      </c>
      <c r="L266" s="570" t="str">
        <f t="shared" ref="L266" si="895">V266</f>
        <v/>
      </c>
      <c r="M266" s="572"/>
      <c r="N266" s="572"/>
      <c r="P266" s="201">
        <f t="shared" ref="P266" si="896">IF(AND(EXACT(C266,C264),C264&lt;&gt;0),P264+1,0)</f>
        <v>128</v>
      </c>
      <c r="Q266" s="201" t="str">
        <f t="shared" ref="Q266" si="897">IF(C266&lt;&gt;"",C266&amp;"-"&amp;P266,"")</f>
        <v/>
      </c>
      <c r="R266" s="201" t="str">
        <f t="array" ref="R266">IFERROR(IF(INDEX('Disaggregation Records'!$E$3:$E$66,MATCH(RIGHT(Q266,255),RIGHT('Disaggregation Records'!$D$3:$D$66,255),0))="","",INDEX('Disaggregation Records'!$E$3:$E$66,MATCH(RIGHT(Q266,255),RIGHT('Disaggregation Records'!$D$3:$D$66,255),0))),"")</f>
        <v/>
      </c>
      <c r="S266" s="201" t="str">
        <f t="array" ref="S266">IFERROR(IF(INDEX('Disaggregation Records'!$F$3:$F$66,MATCH(RIGHT(Q266,255),RIGHT('Disaggregation Records'!$D$3:$D$66,255),0))="","",INDEX('Disaggregation Records'!$F$3:$F$66,MATCH(RIGHT(Q266,255),RIGHT('Disaggregation Records'!$D$3:$D$66,255),0))),"")</f>
        <v/>
      </c>
      <c r="T266" s="201" t="str">
        <f t="array" ref="T266">IFERROR(IF(INDEX('Disaggregation Records'!$H$3:$H$66,MATCH(RIGHT(Q266,255),RIGHT('Disaggregation Records'!$D$3:$D$66,255),0))="","",INDEX('Disaggregation Records'!$H$3:$H$66,MATCH(RIGHT(Q266,255),RIGHT('Disaggregation Records'!$D$3:$D$66,255),0))),"")</f>
        <v/>
      </c>
      <c r="U266" s="201">
        <f t="shared" ref="U266" si="898">U264+1</f>
        <v>1311</v>
      </c>
      <c r="V266" s="201" t="str">
        <f t="array" ref="V266">IFERROR(IF(INDEX('Disaggregation Records'!$I$3:$I$66,MATCH(RIGHT(Q266,255),RIGHT('Disaggregation Records'!$D$3:$D$66,255),0))="","",INDEX('Disaggregation Records'!$I$3:$I$66,MATCH(RIGHT(Q266,255),RIGHT('Disaggregation Records'!$D$3:$D$66,255),0))),"")</f>
        <v/>
      </c>
      <c r="W266" s="201" t="str">
        <f>IFERROR(INDEX('Reference Records'!O$3:O$9,MATCH(LEFT(C266,255),'Reference Records'!J$3:J$9,0)),"")</f>
        <v/>
      </c>
    </row>
    <row r="267" spans="1:23" s="201" customFormat="1" ht="40.25" customHeight="1" x14ac:dyDescent="0.35">
      <c r="A267" s="569"/>
      <c r="B267" s="590">
        <v>9.6203007518797108</v>
      </c>
      <c r="C267" s="571"/>
      <c r="D267" s="579"/>
      <c r="E267" s="579"/>
      <c r="F267" s="215"/>
      <c r="G267" s="577"/>
      <c r="H267" s="581"/>
      <c r="I267" s="583"/>
      <c r="J267" s="573"/>
      <c r="K267" s="571"/>
      <c r="L267" s="571"/>
      <c r="M267" s="573"/>
      <c r="N267" s="573"/>
      <c r="P267" s="202"/>
      <c r="Q267" s="202"/>
      <c r="R267" s="202"/>
      <c r="S267" s="202"/>
      <c r="T267" s="202"/>
      <c r="U267" s="202"/>
      <c r="V267" s="202"/>
      <c r="W267" s="202"/>
    </row>
    <row r="268" spans="1:23" s="201" customFormat="1" ht="40.25" customHeight="1" x14ac:dyDescent="0.35">
      <c r="A268" s="569" t="str">
        <f t="shared" ca="1" si="681"/>
        <v>a1G3p000005YSUZEA4</v>
      </c>
      <c r="B268" s="589">
        <v>13</v>
      </c>
      <c r="C268" s="570" t="str">
        <f>IFERROR(VLOOKUP(B268,'Impact Indicators - Section B '!$A$9:$AF$52,32,FALSE),"")</f>
        <v/>
      </c>
      <c r="D268" s="578" t="str">
        <f t="shared" ref="D268" si="899">R268</f>
        <v/>
      </c>
      <c r="E268" s="578" t="str">
        <f t="shared" ref="E268" si="900">S268</f>
        <v/>
      </c>
      <c r="F268" s="421"/>
      <c r="G268" s="576" t="str">
        <f ca="1">IF(OR(INDIRECT("'update Helper'!E"&amp;U268)="",F268&lt;&gt;0,F269&lt;&gt;0),IF(IFERROR((F268/F269),"")="","",(F268/F269)),INDIRECT("'update Helper'!E"&amp;U268)/100)</f>
        <v/>
      </c>
      <c r="H268" s="580"/>
      <c r="I268" s="582"/>
      <c r="J268" s="572"/>
      <c r="K268" s="570" t="str">
        <f t="shared" ref="K268" si="901">W268</f>
        <v/>
      </c>
      <c r="L268" s="570" t="str">
        <f t="shared" ref="L268" si="902">V268</f>
        <v/>
      </c>
      <c r="M268" s="572"/>
      <c r="N268" s="572"/>
      <c r="P268" s="201">
        <f t="shared" ref="P268" si="903">IF(AND(EXACT(C268,C266),C266&lt;&gt;0),P266+1,0)</f>
        <v>129</v>
      </c>
      <c r="Q268" s="201" t="str">
        <f t="shared" ref="Q268" si="904">IF(C268&lt;&gt;"",C268&amp;"-"&amp;P268,"")</f>
        <v/>
      </c>
      <c r="R268" s="201" t="str">
        <f t="array" ref="R268">IFERROR(IF(INDEX('Disaggregation Records'!$E$3:$E$66,MATCH(RIGHT(Q268,255),RIGHT('Disaggregation Records'!$D$3:$D$66,255),0))="","",INDEX('Disaggregation Records'!$E$3:$E$66,MATCH(RIGHT(Q268,255),RIGHT('Disaggregation Records'!$D$3:$D$66,255),0))),"")</f>
        <v/>
      </c>
      <c r="S268" s="201" t="str">
        <f t="array" ref="S268">IFERROR(IF(INDEX('Disaggregation Records'!$F$3:$F$66,MATCH(RIGHT(Q268,255),RIGHT('Disaggregation Records'!$D$3:$D$66,255),0))="","",INDEX('Disaggregation Records'!$F$3:$F$66,MATCH(RIGHT(Q268,255),RIGHT('Disaggregation Records'!$D$3:$D$66,255),0))),"")</f>
        <v/>
      </c>
      <c r="T268" s="201" t="str">
        <f t="array" ref="T268">IFERROR(IF(INDEX('Disaggregation Records'!$H$3:$H$66,MATCH(RIGHT(Q268,255),RIGHT('Disaggregation Records'!$D$3:$D$66,255),0))="","",INDEX('Disaggregation Records'!$H$3:$H$66,MATCH(RIGHT(Q268,255),RIGHT('Disaggregation Records'!$D$3:$D$66,255),0))),"")</f>
        <v/>
      </c>
      <c r="U268" s="201">
        <f t="shared" ref="U268" si="905">U266+1</f>
        <v>1312</v>
      </c>
      <c r="V268" s="201" t="str">
        <f t="array" ref="V268">IFERROR(IF(INDEX('Disaggregation Records'!$I$3:$I$66,MATCH(RIGHT(Q268,255),RIGHT('Disaggregation Records'!$D$3:$D$66,255),0))="","",INDEX('Disaggregation Records'!$I$3:$I$66,MATCH(RIGHT(Q268,255),RIGHT('Disaggregation Records'!$D$3:$D$66,255),0))),"")</f>
        <v/>
      </c>
      <c r="W268" s="201" t="str">
        <f>IFERROR(INDEX('Reference Records'!O$3:O$9,MATCH(LEFT(C268,255),'Reference Records'!J$3:J$9,0)),"")</f>
        <v/>
      </c>
    </row>
    <row r="269" spans="1:23" s="201" customFormat="1" ht="40.25" customHeight="1" x14ac:dyDescent="0.35">
      <c r="A269" s="569"/>
      <c r="B269" s="590">
        <v>9.6203007518797108</v>
      </c>
      <c r="C269" s="571"/>
      <c r="D269" s="579"/>
      <c r="E269" s="579"/>
      <c r="F269" s="215"/>
      <c r="G269" s="577"/>
      <c r="H269" s="581"/>
      <c r="I269" s="583"/>
      <c r="J269" s="573"/>
      <c r="K269" s="571"/>
      <c r="L269" s="571"/>
      <c r="M269" s="573"/>
      <c r="N269" s="573"/>
      <c r="P269" s="202"/>
      <c r="Q269" s="202"/>
      <c r="R269" s="202"/>
      <c r="S269" s="202"/>
      <c r="T269" s="202"/>
      <c r="U269" s="202"/>
      <c r="V269" s="202"/>
      <c r="W269" s="202"/>
    </row>
    <row r="270" spans="1:23" s="201" customFormat="1" ht="40.25" customHeight="1" x14ac:dyDescent="0.35">
      <c r="A270" s="569" t="str">
        <f t="shared" ref="A270:A308" ca="1" si="906">INDIRECT("'update Helper'!C"&amp;U270)</f>
        <v>a1G3p000005YSUaEAO</v>
      </c>
      <c r="B270" s="589">
        <v>14</v>
      </c>
      <c r="C270" s="570" t="str">
        <f>IFERROR(VLOOKUP(B270,'Impact Indicators - Section B '!$A$9:$AF$52,32,FALSE),"")</f>
        <v/>
      </c>
      <c r="D270" s="578" t="str">
        <f t="shared" ref="D270" si="907">R270</f>
        <v/>
      </c>
      <c r="E270" s="578" t="str">
        <f t="shared" ref="E270" si="908">S270</f>
        <v/>
      </c>
      <c r="F270" s="421"/>
      <c r="G270" s="576" t="str">
        <f ca="1">IF(OR(INDIRECT("'update Helper'!E"&amp;U270)="",F270&lt;&gt;0,F271&lt;&gt;0),IF(IFERROR((F270/F271),"")="","",(F270/F271)),INDIRECT("'update Helper'!E"&amp;U270)/100)</f>
        <v/>
      </c>
      <c r="H270" s="580"/>
      <c r="I270" s="582"/>
      <c r="J270" s="572"/>
      <c r="K270" s="570" t="str">
        <f t="shared" ref="K270" si="909">W270</f>
        <v/>
      </c>
      <c r="L270" s="570" t="str">
        <f t="shared" ref="L270" si="910">V270</f>
        <v/>
      </c>
      <c r="M270" s="572"/>
      <c r="N270" s="572"/>
      <c r="P270" s="201">
        <f t="shared" ref="P270" si="911">IF(AND(EXACT(C270,C268),C268&lt;&gt;0),P268+1,0)</f>
        <v>130</v>
      </c>
      <c r="Q270" s="201" t="str">
        <f t="shared" ref="Q270" si="912">IF(C270&lt;&gt;"",C270&amp;"-"&amp;P270,"")</f>
        <v/>
      </c>
      <c r="R270" s="201" t="str">
        <f t="array" ref="R270">IFERROR(IF(INDEX('Disaggregation Records'!$E$3:$E$66,MATCH(RIGHT(Q270,255),RIGHT('Disaggregation Records'!$D$3:$D$66,255),0))="","",INDEX('Disaggregation Records'!$E$3:$E$66,MATCH(RIGHT(Q270,255),RIGHT('Disaggregation Records'!$D$3:$D$66,255),0))),"")</f>
        <v/>
      </c>
      <c r="S270" s="201" t="str">
        <f t="array" ref="S270">IFERROR(IF(INDEX('Disaggregation Records'!$F$3:$F$66,MATCH(RIGHT(Q270,255),RIGHT('Disaggregation Records'!$D$3:$D$66,255),0))="","",INDEX('Disaggregation Records'!$F$3:$F$66,MATCH(RIGHT(Q270,255),RIGHT('Disaggregation Records'!$D$3:$D$66,255),0))),"")</f>
        <v/>
      </c>
      <c r="T270" s="201" t="str">
        <f t="array" ref="T270">IFERROR(IF(INDEX('Disaggregation Records'!$H$3:$H$66,MATCH(RIGHT(Q270,255),RIGHT('Disaggregation Records'!$D$3:$D$66,255),0))="","",INDEX('Disaggregation Records'!$H$3:$H$66,MATCH(RIGHT(Q270,255),RIGHT('Disaggregation Records'!$D$3:$D$66,255),0))),"")</f>
        <v/>
      </c>
      <c r="U270" s="201">
        <f t="shared" ref="U270" si="913">U268+1</f>
        <v>1313</v>
      </c>
      <c r="V270" s="201" t="str">
        <f t="array" ref="V270">IFERROR(IF(INDEX('Disaggregation Records'!$I$3:$I$66,MATCH(RIGHT(Q270,255),RIGHT('Disaggregation Records'!$D$3:$D$66,255),0))="","",INDEX('Disaggregation Records'!$I$3:$I$66,MATCH(RIGHT(Q270,255),RIGHT('Disaggregation Records'!$D$3:$D$66,255),0))),"")</f>
        <v/>
      </c>
      <c r="W270" s="201" t="str">
        <f>IFERROR(INDEX('Reference Records'!O$3:O$9,MATCH(LEFT(C270,255),'Reference Records'!J$3:J$9,0)),"")</f>
        <v/>
      </c>
    </row>
    <row r="271" spans="1:23" s="201" customFormat="1" ht="40.25" customHeight="1" x14ac:dyDescent="0.35">
      <c r="A271" s="569"/>
      <c r="B271" s="590">
        <v>10.3721804511278</v>
      </c>
      <c r="C271" s="571"/>
      <c r="D271" s="579"/>
      <c r="E271" s="579"/>
      <c r="F271" s="215"/>
      <c r="G271" s="577"/>
      <c r="H271" s="581"/>
      <c r="I271" s="583"/>
      <c r="J271" s="573"/>
      <c r="K271" s="571"/>
      <c r="L271" s="571"/>
      <c r="M271" s="573"/>
      <c r="N271" s="573"/>
      <c r="P271" s="202"/>
      <c r="Q271" s="202"/>
      <c r="R271" s="202"/>
      <c r="S271" s="202"/>
      <c r="T271" s="202"/>
      <c r="U271" s="202"/>
      <c r="V271" s="202"/>
      <c r="W271" s="202"/>
    </row>
    <row r="272" spans="1:23" s="201" customFormat="1" ht="40.25" customHeight="1" x14ac:dyDescent="0.35">
      <c r="A272" s="569" t="str">
        <f t="shared" ca="1" si="906"/>
        <v>a1G3p000005YSUbEAO</v>
      </c>
      <c r="B272" s="589">
        <v>14</v>
      </c>
      <c r="C272" s="570" t="str">
        <f>IFERROR(VLOOKUP(B272,'Impact Indicators - Section B '!$A$9:$AF$52,32,FALSE),"")</f>
        <v/>
      </c>
      <c r="D272" s="578" t="str">
        <f t="shared" ref="D272" si="914">R272</f>
        <v/>
      </c>
      <c r="E272" s="578" t="str">
        <f t="shared" ref="E272" si="915">S272</f>
        <v/>
      </c>
      <c r="F272" s="421"/>
      <c r="G272" s="576" t="str">
        <f ca="1">IF(OR(INDIRECT("'update Helper'!E"&amp;U272)="",F272&lt;&gt;0,F273&lt;&gt;0),IF(IFERROR((F272/F273),"")="","",(F272/F273)),INDIRECT("'update Helper'!E"&amp;U272)/100)</f>
        <v/>
      </c>
      <c r="H272" s="580"/>
      <c r="I272" s="582"/>
      <c r="J272" s="572"/>
      <c r="K272" s="570" t="str">
        <f t="shared" ref="K272" si="916">W272</f>
        <v/>
      </c>
      <c r="L272" s="570" t="str">
        <f t="shared" ref="L272" si="917">V272</f>
        <v/>
      </c>
      <c r="M272" s="572"/>
      <c r="N272" s="572"/>
      <c r="P272" s="201">
        <f t="shared" ref="P272" si="918">IF(AND(EXACT(C272,C270),C270&lt;&gt;0),P270+1,0)</f>
        <v>131</v>
      </c>
      <c r="Q272" s="201" t="str">
        <f t="shared" ref="Q272" si="919">IF(C272&lt;&gt;"",C272&amp;"-"&amp;P272,"")</f>
        <v/>
      </c>
      <c r="R272" s="201" t="str">
        <f t="array" ref="R272">IFERROR(IF(INDEX('Disaggregation Records'!$E$3:$E$66,MATCH(RIGHT(Q272,255),RIGHT('Disaggregation Records'!$D$3:$D$66,255),0))="","",INDEX('Disaggregation Records'!$E$3:$E$66,MATCH(RIGHT(Q272,255),RIGHT('Disaggregation Records'!$D$3:$D$66,255),0))),"")</f>
        <v/>
      </c>
      <c r="S272" s="201" t="str">
        <f t="array" ref="S272">IFERROR(IF(INDEX('Disaggregation Records'!$F$3:$F$66,MATCH(RIGHT(Q272,255),RIGHT('Disaggregation Records'!$D$3:$D$66,255),0))="","",INDEX('Disaggregation Records'!$F$3:$F$66,MATCH(RIGHT(Q272,255),RIGHT('Disaggregation Records'!$D$3:$D$66,255),0))),"")</f>
        <v/>
      </c>
      <c r="T272" s="201" t="str">
        <f t="array" ref="T272">IFERROR(IF(INDEX('Disaggregation Records'!$H$3:$H$66,MATCH(RIGHT(Q272,255),RIGHT('Disaggregation Records'!$D$3:$D$66,255),0))="","",INDEX('Disaggregation Records'!$H$3:$H$66,MATCH(RIGHT(Q272,255),RIGHT('Disaggregation Records'!$D$3:$D$66,255),0))),"")</f>
        <v/>
      </c>
      <c r="U272" s="201">
        <f t="shared" ref="U272" si="920">U270+1</f>
        <v>1314</v>
      </c>
      <c r="V272" s="201" t="str">
        <f t="array" ref="V272">IFERROR(IF(INDEX('Disaggregation Records'!$I$3:$I$66,MATCH(RIGHT(Q272,255),RIGHT('Disaggregation Records'!$D$3:$D$66,255),0))="","",INDEX('Disaggregation Records'!$I$3:$I$66,MATCH(RIGHT(Q272,255),RIGHT('Disaggregation Records'!$D$3:$D$66,255),0))),"")</f>
        <v/>
      </c>
      <c r="W272" s="201" t="str">
        <f>IFERROR(INDEX('Reference Records'!O$3:O$9,MATCH(LEFT(C272,255),'Reference Records'!J$3:J$9,0)),"")</f>
        <v/>
      </c>
    </row>
    <row r="273" spans="1:23" s="201" customFormat="1" ht="40.25" customHeight="1" x14ac:dyDescent="0.35">
      <c r="A273" s="569"/>
      <c r="B273" s="590">
        <v>10.3721804511278</v>
      </c>
      <c r="C273" s="571"/>
      <c r="D273" s="579"/>
      <c r="E273" s="579"/>
      <c r="F273" s="215"/>
      <c r="G273" s="577"/>
      <c r="H273" s="581"/>
      <c r="I273" s="583"/>
      <c r="J273" s="573"/>
      <c r="K273" s="571"/>
      <c r="L273" s="571"/>
      <c r="M273" s="573"/>
      <c r="N273" s="573"/>
      <c r="P273" s="202"/>
      <c r="Q273" s="202"/>
      <c r="R273" s="202"/>
      <c r="S273" s="202"/>
      <c r="T273" s="202"/>
      <c r="U273" s="202"/>
      <c r="V273" s="202"/>
      <c r="W273" s="202"/>
    </row>
    <row r="274" spans="1:23" s="201" customFormat="1" ht="40.25" customHeight="1" x14ac:dyDescent="0.35">
      <c r="A274" s="569" t="str">
        <f t="shared" ca="1" si="906"/>
        <v>a1G3p000005YSUcEAO</v>
      </c>
      <c r="B274" s="589">
        <v>14</v>
      </c>
      <c r="C274" s="570" t="str">
        <f>IFERROR(VLOOKUP(B274,'Impact Indicators - Section B '!$A$9:$AF$52,32,FALSE),"")</f>
        <v/>
      </c>
      <c r="D274" s="578" t="str">
        <f t="shared" ref="D274" si="921">R274</f>
        <v/>
      </c>
      <c r="E274" s="578" t="str">
        <f t="shared" ref="E274" si="922">S274</f>
        <v/>
      </c>
      <c r="F274" s="421"/>
      <c r="G274" s="576" t="str">
        <f ca="1">IF(OR(INDIRECT("'update Helper'!E"&amp;U274)="",F274&lt;&gt;0,F275&lt;&gt;0),IF(IFERROR((F274/F275),"")="","",(F274/F275)),INDIRECT("'update Helper'!E"&amp;U274)/100)</f>
        <v/>
      </c>
      <c r="H274" s="580"/>
      <c r="I274" s="582"/>
      <c r="J274" s="572"/>
      <c r="K274" s="570" t="str">
        <f t="shared" ref="K274" si="923">W274</f>
        <v/>
      </c>
      <c r="L274" s="570" t="str">
        <f t="shared" ref="L274" si="924">V274</f>
        <v/>
      </c>
      <c r="M274" s="572"/>
      <c r="N274" s="572"/>
      <c r="P274" s="201">
        <f t="shared" ref="P274" si="925">IF(AND(EXACT(C274,C272),C272&lt;&gt;0),P272+1,0)</f>
        <v>132</v>
      </c>
      <c r="Q274" s="201" t="str">
        <f t="shared" ref="Q274" si="926">IF(C274&lt;&gt;"",C274&amp;"-"&amp;P274,"")</f>
        <v/>
      </c>
      <c r="R274" s="201" t="str">
        <f t="array" ref="R274">IFERROR(IF(INDEX('Disaggregation Records'!$E$3:$E$66,MATCH(RIGHT(Q274,255),RIGHT('Disaggregation Records'!$D$3:$D$66,255),0))="","",INDEX('Disaggregation Records'!$E$3:$E$66,MATCH(RIGHT(Q274,255),RIGHT('Disaggregation Records'!$D$3:$D$66,255),0))),"")</f>
        <v/>
      </c>
      <c r="S274" s="201" t="str">
        <f t="array" ref="S274">IFERROR(IF(INDEX('Disaggregation Records'!$F$3:$F$66,MATCH(RIGHT(Q274,255),RIGHT('Disaggregation Records'!$D$3:$D$66,255),0))="","",INDEX('Disaggregation Records'!$F$3:$F$66,MATCH(RIGHT(Q274,255),RIGHT('Disaggregation Records'!$D$3:$D$66,255),0))),"")</f>
        <v/>
      </c>
      <c r="T274" s="201" t="str">
        <f t="array" ref="T274">IFERROR(IF(INDEX('Disaggregation Records'!$H$3:$H$66,MATCH(RIGHT(Q274,255),RIGHT('Disaggregation Records'!$D$3:$D$66,255),0))="","",INDEX('Disaggregation Records'!$H$3:$H$66,MATCH(RIGHT(Q274,255),RIGHT('Disaggregation Records'!$D$3:$D$66,255),0))),"")</f>
        <v/>
      </c>
      <c r="U274" s="201">
        <f t="shared" ref="U274" si="927">U272+1</f>
        <v>1315</v>
      </c>
      <c r="V274" s="201" t="str">
        <f t="array" ref="V274">IFERROR(IF(INDEX('Disaggregation Records'!$I$3:$I$66,MATCH(RIGHT(Q274,255),RIGHT('Disaggregation Records'!$D$3:$D$66,255),0))="","",INDEX('Disaggregation Records'!$I$3:$I$66,MATCH(RIGHT(Q274,255),RIGHT('Disaggregation Records'!$D$3:$D$66,255),0))),"")</f>
        <v/>
      </c>
      <c r="W274" s="201" t="str">
        <f>IFERROR(INDEX('Reference Records'!O$3:O$9,MATCH(LEFT(C274,255),'Reference Records'!J$3:J$9,0)),"")</f>
        <v/>
      </c>
    </row>
    <row r="275" spans="1:23" s="201" customFormat="1" ht="40.25" customHeight="1" x14ac:dyDescent="0.35">
      <c r="A275" s="569"/>
      <c r="B275" s="590">
        <v>10.3721804511278</v>
      </c>
      <c r="C275" s="571"/>
      <c r="D275" s="579"/>
      <c r="E275" s="579"/>
      <c r="F275" s="215"/>
      <c r="G275" s="577"/>
      <c r="H275" s="581"/>
      <c r="I275" s="583"/>
      <c r="J275" s="573"/>
      <c r="K275" s="571"/>
      <c r="L275" s="571"/>
      <c r="M275" s="573"/>
      <c r="N275" s="573"/>
      <c r="P275" s="202"/>
      <c r="Q275" s="202"/>
      <c r="R275" s="202"/>
      <c r="S275" s="202"/>
      <c r="T275" s="202"/>
      <c r="U275" s="202"/>
      <c r="V275" s="202"/>
      <c r="W275" s="202"/>
    </row>
    <row r="276" spans="1:23" s="201" customFormat="1" ht="40.25" customHeight="1" x14ac:dyDescent="0.35">
      <c r="A276" s="569" t="str">
        <f t="shared" ca="1" si="906"/>
        <v>a1G3p000005YSUdEAO</v>
      </c>
      <c r="B276" s="589">
        <v>14</v>
      </c>
      <c r="C276" s="570" t="str">
        <f>IFERROR(VLOOKUP(B276,'Impact Indicators - Section B '!$A$9:$AF$52,32,FALSE),"")</f>
        <v/>
      </c>
      <c r="D276" s="578" t="str">
        <f t="shared" ref="D276" si="928">R276</f>
        <v/>
      </c>
      <c r="E276" s="578" t="str">
        <f t="shared" ref="E276" si="929">S276</f>
        <v/>
      </c>
      <c r="F276" s="421"/>
      <c r="G276" s="576" t="str">
        <f ca="1">IF(OR(INDIRECT("'update Helper'!E"&amp;U276)="",F276&lt;&gt;0,F277&lt;&gt;0),IF(IFERROR((F276/F277),"")="","",(F276/F277)),INDIRECT("'update Helper'!E"&amp;U276)/100)</f>
        <v/>
      </c>
      <c r="H276" s="580"/>
      <c r="I276" s="582"/>
      <c r="J276" s="572"/>
      <c r="K276" s="570" t="str">
        <f t="shared" ref="K276" si="930">W276</f>
        <v/>
      </c>
      <c r="L276" s="570" t="str">
        <f t="shared" ref="L276" si="931">V276</f>
        <v/>
      </c>
      <c r="M276" s="572"/>
      <c r="N276" s="572"/>
      <c r="P276" s="201">
        <f t="shared" ref="P276" si="932">IF(AND(EXACT(C276,C274),C274&lt;&gt;0),P274+1,0)</f>
        <v>133</v>
      </c>
      <c r="Q276" s="201" t="str">
        <f t="shared" ref="Q276" si="933">IF(C276&lt;&gt;"",C276&amp;"-"&amp;P276,"")</f>
        <v/>
      </c>
      <c r="R276" s="201" t="str">
        <f t="array" ref="R276">IFERROR(IF(INDEX('Disaggregation Records'!$E$3:$E$66,MATCH(RIGHT(Q276,255),RIGHT('Disaggregation Records'!$D$3:$D$66,255),0))="","",INDEX('Disaggregation Records'!$E$3:$E$66,MATCH(RIGHT(Q276,255),RIGHT('Disaggregation Records'!$D$3:$D$66,255),0))),"")</f>
        <v/>
      </c>
      <c r="S276" s="201" t="str">
        <f t="array" ref="S276">IFERROR(IF(INDEX('Disaggregation Records'!$F$3:$F$66,MATCH(RIGHT(Q276,255),RIGHT('Disaggregation Records'!$D$3:$D$66,255),0))="","",INDEX('Disaggregation Records'!$F$3:$F$66,MATCH(RIGHT(Q276,255),RIGHT('Disaggregation Records'!$D$3:$D$66,255),0))),"")</f>
        <v/>
      </c>
      <c r="T276" s="201" t="str">
        <f t="array" ref="T276">IFERROR(IF(INDEX('Disaggregation Records'!$H$3:$H$66,MATCH(RIGHT(Q276,255),RIGHT('Disaggregation Records'!$D$3:$D$66,255),0))="","",INDEX('Disaggregation Records'!$H$3:$H$66,MATCH(RIGHT(Q276,255),RIGHT('Disaggregation Records'!$D$3:$D$66,255),0))),"")</f>
        <v/>
      </c>
      <c r="U276" s="201">
        <f t="shared" ref="U276" si="934">U274+1</f>
        <v>1316</v>
      </c>
      <c r="V276" s="201" t="str">
        <f t="array" ref="V276">IFERROR(IF(INDEX('Disaggregation Records'!$I$3:$I$66,MATCH(RIGHT(Q276,255),RIGHT('Disaggregation Records'!$D$3:$D$66,255),0))="","",INDEX('Disaggregation Records'!$I$3:$I$66,MATCH(RIGHT(Q276,255),RIGHT('Disaggregation Records'!$D$3:$D$66,255),0))),"")</f>
        <v/>
      </c>
      <c r="W276" s="201" t="str">
        <f>IFERROR(INDEX('Reference Records'!O$3:O$9,MATCH(LEFT(C276,255),'Reference Records'!J$3:J$9,0)),"")</f>
        <v/>
      </c>
    </row>
    <row r="277" spans="1:23" s="201" customFormat="1" ht="40.25" customHeight="1" x14ac:dyDescent="0.35">
      <c r="A277" s="569"/>
      <c r="B277" s="590">
        <v>10.3721804511278</v>
      </c>
      <c r="C277" s="571"/>
      <c r="D277" s="579"/>
      <c r="E277" s="579"/>
      <c r="F277" s="215"/>
      <c r="G277" s="577"/>
      <c r="H277" s="581"/>
      <c r="I277" s="583"/>
      <c r="J277" s="573"/>
      <c r="K277" s="571"/>
      <c r="L277" s="571"/>
      <c r="M277" s="573"/>
      <c r="N277" s="573"/>
      <c r="P277" s="202"/>
      <c r="Q277" s="202"/>
      <c r="R277" s="202"/>
      <c r="S277" s="202"/>
      <c r="T277" s="202"/>
      <c r="U277" s="202"/>
      <c r="V277" s="202"/>
      <c r="W277" s="202"/>
    </row>
    <row r="278" spans="1:23" s="201" customFormat="1" ht="40.25" customHeight="1" x14ac:dyDescent="0.35">
      <c r="A278" s="569" t="str">
        <f t="shared" ca="1" si="906"/>
        <v>a1G3p000005YSUeEAO</v>
      </c>
      <c r="B278" s="589">
        <v>14</v>
      </c>
      <c r="C278" s="570" t="str">
        <f>IFERROR(VLOOKUP(B278,'Impact Indicators - Section B '!$A$9:$AF$52,32,FALSE),"")</f>
        <v/>
      </c>
      <c r="D278" s="578" t="str">
        <f t="shared" ref="D278" si="935">R278</f>
        <v/>
      </c>
      <c r="E278" s="578" t="str">
        <f t="shared" ref="E278" si="936">S278</f>
        <v/>
      </c>
      <c r="F278" s="421"/>
      <c r="G278" s="576" t="str">
        <f ca="1">IF(OR(INDIRECT("'update Helper'!E"&amp;U278)="",F278&lt;&gt;0,F279&lt;&gt;0),IF(IFERROR((F278/F279),"")="","",(F278/F279)),INDIRECT("'update Helper'!E"&amp;U278)/100)</f>
        <v/>
      </c>
      <c r="H278" s="580"/>
      <c r="I278" s="582"/>
      <c r="J278" s="572"/>
      <c r="K278" s="570" t="str">
        <f t="shared" ref="K278" si="937">W278</f>
        <v/>
      </c>
      <c r="L278" s="570" t="str">
        <f t="shared" ref="L278" si="938">V278</f>
        <v/>
      </c>
      <c r="M278" s="572"/>
      <c r="N278" s="572"/>
      <c r="P278" s="201">
        <f t="shared" ref="P278" si="939">IF(AND(EXACT(C278,C276),C276&lt;&gt;0),P276+1,0)</f>
        <v>134</v>
      </c>
      <c r="Q278" s="201" t="str">
        <f t="shared" ref="Q278" si="940">IF(C278&lt;&gt;"",C278&amp;"-"&amp;P278,"")</f>
        <v/>
      </c>
      <c r="R278" s="201" t="str">
        <f t="array" ref="R278">IFERROR(IF(INDEX('Disaggregation Records'!$E$3:$E$66,MATCH(RIGHT(Q278,255),RIGHT('Disaggregation Records'!$D$3:$D$66,255),0))="","",INDEX('Disaggregation Records'!$E$3:$E$66,MATCH(RIGHT(Q278,255),RIGHT('Disaggregation Records'!$D$3:$D$66,255),0))),"")</f>
        <v/>
      </c>
      <c r="S278" s="201" t="str">
        <f t="array" ref="S278">IFERROR(IF(INDEX('Disaggregation Records'!$F$3:$F$66,MATCH(RIGHT(Q278,255),RIGHT('Disaggregation Records'!$D$3:$D$66,255),0))="","",INDEX('Disaggregation Records'!$F$3:$F$66,MATCH(RIGHT(Q278,255),RIGHT('Disaggregation Records'!$D$3:$D$66,255),0))),"")</f>
        <v/>
      </c>
      <c r="T278" s="201" t="str">
        <f t="array" ref="T278">IFERROR(IF(INDEX('Disaggregation Records'!$H$3:$H$66,MATCH(RIGHT(Q278,255),RIGHT('Disaggregation Records'!$D$3:$D$66,255),0))="","",INDEX('Disaggregation Records'!$H$3:$H$66,MATCH(RIGHT(Q278,255),RIGHT('Disaggregation Records'!$D$3:$D$66,255),0))),"")</f>
        <v/>
      </c>
      <c r="U278" s="201">
        <f t="shared" ref="U278" si="941">U276+1</f>
        <v>1317</v>
      </c>
      <c r="V278" s="201" t="str">
        <f t="array" ref="V278">IFERROR(IF(INDEX('Disaggregation Records'!$I$3:$I$66,MATCH(RIGHT(Q278,255),RIGHT('Disaggregation Records'!$D$3:$D$66,255),0))="","",INDEX('Disaggregation Records'!$I$3:$I$66,MATCH(RIGHT(Q278,255),RIGHT('Disaggregation Records'!$D$3:$D$66,255),0))),"")</f>
        <v/>
      </c>
      <c r="W278" s="201" t="str">
        <f>IFERROR(INDEX('Reference Records'!O$3:O$9,MATCH(LEFT(C278,255),'Reference Records'!J$3:J$9,0)),"")</f>
        <v/>
      </c>
    </row>
    <row r="279" spans="1:23" s="201" customFormat="1" ht="40.25" customHeight="1" x14ac:dyDescent="0.35">
      <c r="A279" s="569"/>
      <c r="B279" s="590">
        <v>10.3721804511278</v>
      </c>
      <c r="C279" s="571"/>
      <c r="D279" s="579"/>
      <c r="E279" s="579"/>
      <c r="F279" s="215"/>
      <c r="G279" s="577"/>
      <c r="H279" s="581"/>
      <c r="I279" s="583"/>
      <c r="J279" s="573"/>
      <c r="K279" s="571"/>
      <c r="L279" s="571"/>
      <c r="M279" s="573"/>
      <c r="N279" s="573"/>
      <c r="P279" s="202"/>
      <c r="Q279" s="202"/>
      <c r="R279" s="202"/>
      <c r="S279" s="202"/>
      <c r="T279" s="202"/>
      <c r="U279" s="202"/>
      <c r="V279" s="202"/>
      <c r="W279" s="202"/>
    </row>
    <row r="280" spans="1:23" s="201" customFormat="1" ht="40.25" customHeight="1" x14ac:dyDescent="0.35">
      <c r="A280" s="569" t="str">
        <f t="shared" ca="1" si="906"/>
        <v>a1G3p000005YSUfEAO</v>
      </c>
      <c r="B280" s="589">
        <v>14</v>
      </c>
      <c r="C280" s="570" t="str">
        <f>IFERROR(VLOOKUP(B280,'Impact Indicators - Section B '!$A$9:$AF$52,32,FALSE),"")</f>
        <v/>
      </c>
      <c r="D280" s="578" t="str">
        <f t="shared" ref="D280" si="942">R280</f>
        <v/>
      </c>
      <c r="E280" s="578" t="str">
        <f t="shared" ref="E280" si="943">S280</f>
        <v/>
      </c>
      <c r="F280" s="421"/>
      <c r="G280" s="576" t="str">
        <f ca="1">IF(OR(INDIRECT("'update Helper'!E"&amp;U280)="",F280&lt;&gt;0,F281&lt;&gt;0),IF(IFERROR((F280/F281),"")="","",(F280/F281)),INDIRECT("'update Helper'!E"&amp;U280)/100)</f>
        <v/>
      </c>
      <c r="H280" s="580"/>
      <c r="I280" s="582"/>
      <c r="J280" s="572"/>
      <c r="K280" s="570" t="str">
        <f t="shared" ref="K280" si="944">W280</f>
        <v/>
      </c>
      <c r="L280" s="570" t="str">
        <f t="shared" ref="L280" si="945">V280</f>
        <v/>
      </c>
      <c r="M280" s="572"/>
      <c r="N280" s="572"/>
      <c r="P280" s="201">
        <f t="shared" ref="P280" si="946">IF(AND(EXACT(C280,C278),C278&lt;&gt;0),P278+1,0)</f>
        <v>135</v>
      </c>
      <c r="Q280" s="201" t="str">
        <f t="shared" ref="Q280" si="947">IF(C280&lt;&gt;"",C280&amp;"-"&amp;P280,"")</f>
        <v/>
      </c>
      <c r="R280" s="201" t="str">
        <f t="array" ref="R280">IFERROR(IF(INDEX('Disaggregation Records'!$E$3:$E$66,MATCH(RIGHT(Q280,255),RIGHT('Disaggregation Records'!$D$3:$D$66,255),0))="","",INDEX('Disaggregation Records'!$E$3:$E$66,MATCH(RIGHT(Q280,255),RIGHT('Disaggregation Records'!$D$3:$D$66,255),0))),"")</f>
        <v/>
      </c>
      <c r="S280" s="201" t="str">
        <f t="array" ref="S280">IFERROR(IF(INDEX('Disaggregation Records'!$F$3:$F$66,MATCH(RIGHT(Q280,255),RIGHT('Disaggregation Records'!$D$3:$D$66,255),0))="","",INDEX('Disaggregation Records'!$F$3:$F$66,MATCH(RIGHT(Q280,255),RIGHT('Disaggregation Records'!$D$3:$D$66,255),0))),"")</f>
        <v/>
      </c>
      <c r="T280" s="201" t="str">
        <f t="array" ref="T280">IFERROR(IF(INDEX('Disaggregation Records'!$H$3:$H$66,MATCH(RIGHT(Q280,255),RIGHT('Disaggregation Records'!$D$3:$D$66,255),0))="","",INDEX('Disaggregation Records'!$H$3:$H$66,MATCH(RIGHT(Q280,255),RIGHT('Disaggregation Records'!$D$3:$D$66,255),0))),"")</f>
        <v/>
      </c>
      <c r="U280" s="201">
        <f t="shared" ref="U280" si="948">U278+1</f>
        <v>1318</v>
      </c>
      <c r="V280" s="201" t="str">
        <f t="array" ref="V280">IFERROR(IF(INDEX('Disaggregation Records'!$I$3:$I$66,MATCH(RIGHT(Q280,255),RIGHT('Disaggregation Records'!$D$3:$D$66,255),0))="","",INDEX('Disaggregation Records'!$I$3:$I$66,MATCH(RIGHT(Q280,255),RIGHT('Disaggregation Records'!$D$3:$D$66,255),0))),"")</f>
        <v/>
      </c>
      <c r="W280" s="201" t="str">
        <f>IFERROR(INDEX('Reference Records'!O$3:O$9,MATCH(LEFT(C280,255),'Reference Records'!J$3:J$9,0)),"")</f>
        <v/>
      </c>
    </row>
    <row r="281" spans="1:23" s="201" customFormat="1" ht="40.25" customHeight="1" x14ac:dyDescent="0.35">
      <c r="A281" s="569"/>
      <c r="B281" s="590">
        <v>10.3721804511278</v>
      </c>
      <c r="C281" s="571"/>
      <c r="D281" s="579"/>
      <c r="E281" s="579"/>
      <c r="F281" s="215"/>
      <c r="G281" s="577"/>
      <c r="H281" s="581"/>
      <c r="I281" s="583"/>
      <c r="J281" s="573"/>
      <c r="K281" s="571"/>
      <c r="L281" s="571"/>
      <c r="M281" s="573"/>
      <c r="N281" s="573"/>
      <c r="P281" s="202"/>
      <c r="Q281" s="202"/>
      <c r="R281" s="202"/>
      <c r="S281" s="202"/>
      <c r="T281" s="202"/>
      <c r="U281" s="202"/>
      <c r="V281" s="202"/>
      <c r="W281" s="202"/>
    </row>
    <row r="282" spans="1:23" s="201" customFormat="1" ht="40.25" customHeight="1" x14ac:dyDescent="0.35">
      <c r="A282" s="569" t="str">
        <f t="shared" ca="1" si="906"/>
        <v>a1G3p000005YSUgEAO</v>
      </c>
      <c r="B282" s="589">
        <v>14</v>
      </c>
      <c r="C282" s="570" t="str">
        <f>IFERROR(VLOOKUP(B282,'Impact Indicators - Section B '!$A$9:$AF$52,32,FALSE),"")</f>
        <v/>
      </c>
      <c r="D282" s="578" t="str">
        <f t="shared" ref="D282" si="949">R282</f>
        <v/>
      </c>
      <c r="E282" s="578" t="str">
        <f t="shared" ref="E282" si="950">S282</f>
        <v/>
      </c>
      <c r="F282" s="421"/>
      <c r="G282" s="576" t="str">
        <f ca="1">IF(OR(INDIRECT("'update Helper'!E"&amp;U282)="",F282&lt;&gt;0,F283&lt;&gt;0),IF(IFERROR((F282/F283),"")="","",(F282/F283)),INDIRECT("'update Helper'!E"&amp;U282)/100)</f>
        <v/>
      </c>
      <c r="H282" s="580"/>
      <c r="I282" s="582"/>
      <c r="J282" s="572"/>
      <c r="K282" s="570" t="str">
        <f t="shared" ref="K282" si="951">W282</f>
        <v/>
      </c>
      <c r="L282" s="570" t="str">
        <f t="shared" ref="L282" si="952">V282</f>
        <v/>
      </c>
      <c r="M282" s="572"/>
      <c r="N282" s="572"/>
      <c r="P282" s="201">
        <f t="shared" ref="P282" si="953">IF(AND(EXACT(C282,C280),C280&lt;&gt;0),P280+1,0)</f>
        <v>136</v>
      </c>
      <c r="Q282" s="201" t="str">
        <f t="shared" ref="Q282" si="954">IF(C282&lt;&gt;"",C282&amp;"-"&amp;P282,"")</f>
        <v/>
      </c>
      <c r="R282" s="201" t="str">
        <f t="array" ref="R282">IFERROR(IF(INDEX('Disaggregation Records'!$E$3:$E$66,MATCH(RIGHT(Q282,255),RIGHT('Disaggregation Records'!$D$3:$D$66,255),0))="","",INDEX('Disaggregation Records'!$E$3:$E$66,MATCH(RIGHT(Q282,255),RIGHT('Disaggregation Records'!$D$3:$D$66,255),0))),"")</f>
        <v/>
      </c>
      <c r="S282" s="201" t="str">
        <f t="array" ref="S282">IFERROR(IF(INDEX('Disaggregation Records'!$F$3:$F$66,MATCH(RIGHT(Q282,255),RIGHT('Disaggregation Records'!$D$3:$D$66,255),0))="","",INDEX('Disaggregation Records'!$F$3:$F$66,MATCH(RIGHT(Q282,255),RIGHT('Disaggregation Records'!$D$3:$D$66,255),0))),"")</f>
        <v/>
      </c>
      <c r="T282" s="201" t="str">
        <f t="array" ref="T282">IFERROR(IF(INDEX('Disaggregation Records'!$H$3:$H$66,MATCH(RIGHT(Q282,255),RIGHT('Disaggregation Records'!$D$3:$D$66,255),0))="","",INDEX('Disaggregation Records'!$H$3:$H$66,MATCH(RIGHT(Q282,255),RIGHT('Disaggregation Records'!$D$3:$D$66,255),0))),"")</f>
        <v/>
      </c>
      <c r="U282" s="201">
        <f t="shared" ref="U282" si="955">U280+1</f>
        <v>1319</v>
      </c>
      <c r="V282" s="201" t="str">
        <f t="array" ref="V282">IFERROR(IF(INDEX('Disaggregation Records'!$I$3:$I$66,MATCH(RIGHT(Q282,255),RIGHT('Disaggregation Records'!$D$3:$D$66,255),0))="","",INDEX('Disaggregation Records'!$I$3:$I$66,MATCH(RIGHT(Q282,255),RIGHT('Disaggregation Records'!$D$3:$D$66,255),0))),"")</f>
        <v/>
      </c>
      <c r="W282" s="201" t="str">
        <f>IFERROR(INDEX('Reference Records'!O$3:O$9,MATCH(LEFT(C282,255),'Reference Records'!J$3:J$9,0)),"")</f>
        <v/>
      </c>
    </row>
    <row r="283" spans="1:23" s="201" customFormat="1" ht="40.25" customHeight="1" x14ac:dyDescent="0.35">
      <c r="A283" s="569"/>
      <c r="B283" s="590">
        <v>10.3721804511278</v>
      </c>
      <c r="C283" s="571"/>
      <c r="D283" s="579"/>
      <c r="E283" s="579"/>
      <c r="F283" s="215"/>
      <c r="G283" s="577"/>
      <c r="H283" s="581"/>
      <c r="I283" s="583"/>
      <c r="J283" s="573"/>
      <c r="K283" s="571"/>
      <c r="L283" s="571"/>
      <c r="M283" s="573"/>
      <c r="N283" s="573"/>
      <c r="P283" s="202"/>
      <c r="Q283" s="202"/>
      <c r="R283" s="202"/>
      <c r="S283" s="202"/>
      <c r="T283" s="202"/>
      <c r="U283" s="202"/>
      <c r="V283" s="202"/>
      <c r="W283" s="202"/>
    </row>
    <row r="284" spans="1:23" s="201" customFormat="1" ht="40.25" customHeight="1" x14ac:dyDescent="0.35">
      <c r="A284" s="569" t="str">
        <f t="shared" ca="1" si="906"/>
        <v>a1G3p000005YSUhEAO</v>
      </c>
      <c r="B284" s="589">
        <v>14</v>
      </c>
      <c r="C284" s="570" t="str">
        <f>IFERROR(VLOOKUP(B284,'Impact Indicators - Section B '!$A$9:$AF$52,32,FALSE),"")</f>
        <v/>
      </c>
      <c r="D284" s="578" t="str">
        <f t="shared" ref="D284" si="956">R284</f>
        <v/>
      </c>
      <c r="E284" s="578" t="str">
        <f t="shared" ref="E284" si="957">S284</f>
        <v/>
      </c>
      <c r="F284" s="421"/>
      <c r="G284" s="576" t="str">
        <f ca="1">IF(OR(INDIRECT("'update Helper'!E"&amp;U284)="",F284&lt;&gt;0,F285&lt;&gt;0),IF(IFERROR((F284/F285),"")="","",(F284/F285)),INDIRECT("'update Helper'!E"&amp;U284)/100)</f>
        <v/>
      </c>
      <c r="H284" s="580"/>
      <c r="I284" s="582"/>
      <c r="J284" s="572"/>
      <c r="K284" s="570" t="str">
        <f t="shared" ref="K284" si="958">W284</f>
        <v/>
      </c>
      <c r="L284" s="570" t="str">
        <f t="shared" ref="L284" si="959">V284</f>
        <v/>
      </c>
      <c r="M284" s="572"/>
      <c r="N284" s="572"/>
      <c r="P284" s="201">
        <f t="shared" ref="P284" si="960">IF(AND(EXACT(C284,C282),C282&lt;&gt;0),P282+1,0)</f>
        <v>137</v>
      </c>
      <c r="Q284" s="201" t="str">
        <f t="shared" ref="Q284" si="961">IF(C284&lt;&gt;"",C284&amp;"-"&amp;P284,"")</f>
        <v/>
      </c>
      <c r="R284" s="201" t="str">
        <f t="array" ref="R284">IFERROR(IF(INDEX('Disaggregation Records'!$E$3:$E$66,MATCH(RIGHT(Q284,255),RIGHT('Disaggregation Records'!$D$3:$D$66,255),0))="","",INDEX('Disaggregation Records'!$E$3:$E$66,MATCH(RIGHT(Q284,255),RIGHT('Disaggregation Records'!$D$3:$D$66,255),0))),"")</f>
        <v/>
      </c>
      <c r="S284" s="201" t="str">
        <f t="array" ref="S284">IFERROR(IF(INDEX('Disaggregation Records'!$F$3:$F$66,MATCH(RIGHT(Q284,255),RIGHT('Disaggregation Records'!$D$3:$D$66,255),0))="","",INDEX('Disaggregation Records'!$F$3:$F$66,MATCH(RIGHT(Q284,255),RIGHT('Disaggregation Records'!$D$3:$D$66,255),0))),"")</f>
        <v/>
      </c>
      <c r="T284" s="201" t="str">
        <f t="array" ref="T284">IFERROR(IF(INDEX('Disaggregation Records'!$H$3:$H$66,MATCH(RIGHT(Q284,255),RIGHT('Disaggregation Records'!$D$3:$D$66,255),0))="","",INDEX('Disaggregation Records'!$H$3:$H$66,MATCH(RIGHT(Q284,255),RIGHT('Disaggregation Records'!$D$3:$D$66,255),0))),"")</f>
        <v/>
      </c>
      <c r="U284" s="201">
        <f t="shared" ref="U284" si="962">U282+1</f>
        <v>1320</v>
      </c>
      <c r="V284" s="201" t="str">
        <f t="array" ref="V284">IFERROR(IF(INDEX('Disaggregation Records'!$I$3:$I$66,MATCH(RIGHT(Q284,255),RIGHT('Disaggregation Records'!$D$3:$D$66,255),0))="","",INDEX('Disaggregation Records'!$I$3:$I$66,MATCH(RIGHT(Q284,255),RIGHT('Disaggregation Records'!$D$3:$D$66,255),0))),"")</f>
        <v/>
      </c>
      <c r="W284" s="201" t="str">
        <f>IFERROR(INDEX('Reference Records'!O$3:O$9,MATCH(LEFT(C284,255),'Reference Records'!J$3:J$9,0)),"")</f>
        <v/>
      </c>
    </row>
    <row r="285" spans="1:23" s="201" customFormat="1" ht="40.25" customHeight="1" x14ac:dyDescent="0.35">
      <c r="A285" s="569"/>
      <c r="B285" s="590">
        <v>10.3721804511278</v>
      </c>
      <c r="C285" s="571"/>
      <c r="D285" s="579"/>
      <c r="E285" s="579"/>
      <c r="F285" s="215"/>
      <c r="G285" s="577"/>
      <c r="H285" s="581"/>
      <c r="I285" s="583"/>
      <c r="J285" s="573"/>
      <c r="K285" s="571"/>
      <c r="L285" s="571"/>
      <c r="M285" s="573"/>
      <c r="N285" s="573"/>
      <c r="P285" s="202"/>
      <c r="Q285" s="202"/>
      <c r="R285" s="202"/>
      <c r="S285" s="202"/>
      <c r="T285" s="202"/>
      <c r="U285" s="202"/>
      <c r="V285" s="202"/>
      <c r="W285" s="202"/>
    </row>
    <row r="286" spans="1:23" s="201" customFormat="1" ht="40.25" customHeight="1" x14ac:dyDescent="0.35">
      <c r="A286" s="569" t="str">
        <f t="shared" ca="1" si="906"/>
        <v>a1G3p000005YSUiEAO</v>
      </c>
      <c r="B286" s="589">
        <v>14</v>
      </c>
      <c r="C286" s="570" t="str">
        <f>IFERROR(VLOOKUP(B286,'Impact Indicators - Section B '!$A$9:$AF$52,32,FALSE),"")</f>
        <v/>
      </c>
      <c r="D286" s="578" t="str">
        <f t="shared" ref="D286" si="963">R286</f>
        <v/>
      </c>
      <c r="E286" s="578" t="str">
        <f t="shared" ref="E286" si="964">S286</f>
        <v/>
      </c>
      <c r="F286" s="421"/>
      <c r="G286" s="576" t="str">
        <f ca="1">IF(OR(INDIRECT("'update Helper'!E"&amp;U286)="",F286&lt;&gt;0,F287&lt;&gt;0),IF(IFERROR((F286/F287),"")="","",(F286/F287)),INDIRECT("'update Helper'!E"&amp;U286)/100)</f>
        <v/>
      </c>
      <c r="H286" s="580"/>
      <c r="I286" s="582"/>
      <c r="J286" s="572"/>
      <c r="K286" s="570" t="str">
        <f t="shared" ref="K286" si="965">W286</f>
        <v/>
      </c>
      <c r="L286" s="570" t="str">
        <f t="shared" ref="L286" si="966">V286</f>
        <v/>
      </c>
      <c r="M286" s="572"/>
      <c r="N286" s="572"/>
      <c r="P286" s="201">
        <f t="shared" ref="P286" si="967">IF(AND(EXACT(C286,C284),C284&lt;&gt;0),P284+1,0)</f>
        <v>138</v>
      </c>
      <c r="Q286" s="201" t="str">
        <f t="shared" ref="Q286" si="968">IF(C286&lt;&gt;"",C286&amp;"-"&amp;P286,"")</f>
        <v/>
      </c>
      <c r="R286" s="201" t="str">
        <f t="array" ref="R286">IFERROR(IF(INDEX('Disaggregation Records'!$E$3:$E$66,MATCH(RIGHT(Q286,255),RIGHT('Disaggregation Records'!$D$3:$D$66,255),0))="","",INDEX('Disaggregation Records'!$E$3:$E$66,MATCH(RIGHT(Q286,255),RIGHT('Disaggregation Records'!$D$3:$D$66,255),0))),"")</f>
        <v/>
      </c>
      <c r="S286" s="201" t="str">
        <f t="array" ref="S286">IFERROR(IF(INDEX('Disaggregation Records'!$F$3:$F$66,MATCH(RIGHT(Q286,255),RIGHT('Disaggregation Records'!$D$3:$D$66,255),0))="","",INDEX('Disaggregation Records'!$F$3:$F$66,MATCH(RIGHT(Q286,255),RIGHT('Disaggregation Records'!$D$3:$D$66,255),0))),"")</f>
        <v/>
      </c>
      <c r="T286" s="201" t="str">
        <f t="array" ref="T286">IFERROR(IF(INDEX('Disaggregation Records'!$H$3:$H$66,MATCH(RIGHT(Q286,255),RIGHT('Disaggregation Records'!$D$3:$D$66,255),0))="","",INDEX('Disaggregation Records'!$H$3:$H$66,MATCH(RIGHT(Q286,255),RIGHT('Disaggregation Records'!$D$3:$D$66,255),0))),"")</f>
        <v/>
      </c>
      <c r="U286" s="201">
        <f t="shared" ref="U286" si="969">U284+1</f>
        <v>1321</v>
      </c>
      <c r="V286" s="201" t="str">
        <f t="array" ref="V286">IFERROR(IF(INDEX('Disaggregation Records'!$I$3:$I$66,MATCH(RIGHT(Q286,255),RIGHT('Disaggregation Records'!$D$3:$D$66,255),0))="","",INDEX('Disaggregation Records'!$I$3:$I$66,MATCH(RIGHT(Q286,255),RIGHT('Disaggregation Records'!$D$3:$D$66,255),0))),"")</f>
        <v/>
      </c>
      <c r="W286" s="201" t="str">
        <f>IFERROR(INDEX('Reference Records'!O$3:O$9,MATCH(LEFT(C286,255),'Reference Records'!J$3:J$9,0)),"")</f>
        <v/>
      </c>
    </row>
    <row r="287" spans="1:23" s="201" customFormat="1" ht="40.25" customHeight="1" x14ac:dyDescent="0.35">
      <c r="A287" s="569"/>
      <c r="B287" s="590">
        <v>10.3721804511278</v>
      </c>
      <c r="C287" s="571"/>
      <c r="D287" s="579"/>
      <c r="E287" s="579"/>
      <c r="F287" s="215"/>
      <c r="G287" s="577"/>
      <c r="H287" s="581"/>
      <c r="I287" s="583"/>
      <c r="J287" s="573"/>
      <c r="K287" s="571"/>
      <c r="L287" s="571"/>
      <c r="M287" s="573"/>
      <c r="N287" s="573"/>
      <c r="P287" s="202"/>
      <c r="Q287" s="202"/>
      <c r="R287" s="202"/>
      <c r="S287" s="202"/>
      <c r="T287" s="202"/>
      <c r="U287" s="202"/>
      <c r="V287" s="202"/>
      <c r="W287" s="202"/>
    </row>
    <row r="288" spans="1:23" s="201" customFormat="1" ht="40.25" customHeight="1" x14ac:dyDescent="0.35">
      <c r="A288" s="569" t="str">
        <f t="shared" ca="1" si="906"/>
        <v>a1G3p000005YSUjEAO</v>
      </c>
      <c r="B288" s="589">
        <v>14</v>
      </c>
      <c r="C288" s="570" t="str">
        <f>IFERROR(VLOOKUP(B288,'Impact Indicators - Section B '!$A$9:$AF$52,32,FALSE),"")</f>
        <v/>
      </c>
      <c r="D288" s="578" t="str">
        <f t="shared" ref="D288" si="970">R288</f>
        <v/>
      </c>
      <c r="E288" s="578" t="str">
        <f t="shared" ref="E288" si="971">S288</f>
        <v/>
      </c>
      <c r="F288" s="421"/>
      <c r="G288" s="576" t="str">
        <f ca="1">IF(OR(INDIRECT("'update Helper'!E"&amp;U288)="",F288&lt;&gt;0,F289&lt;&gt;0),IF(IFERROR((F288/F289),"")="","",(F288/F289)),INDIRECT("'update Helper'!E"&amp;U288)/100)</f>
        <v/>
      </c>
      <c r="H288" s="580"/>
      <c r="I288" s="582"/>
      <c r="J288" s="572"/>
      <c r="K288" s="570" t="str">
        <f t="shared" ref="K288" si="972">W288</f>
        <v/>
      </c>
      <c r="L288" s="570" t="str">
        <f t="shared" ref="L288" si="973">V288</f>
        <v/>
      </c>
      <c r="M288" s="572"/>
      <c r="N288" s="572"/>
      <c r="P288" s="201">
        <f t="shared" ref="P288" si="974">IF(AND(EXACT(C288,C286),C286&lt;&gt;0),P286+1,0)</f>
        <v>139</v>
      </c>
      <c r="Q288" s="201" t="str">
        <f t="shared" ref="Q288" si="975">IF(C288&lt;&gt;"",C288&amp;"-"&amp;P288,"")</f>
        <v/>
      </c>
      <c r="R288" s="201" t="str">
        <f t="array" ref="R288">IFERROR(IF(INDEX('Disaggregation Records'!$E$3:$E$66,MATCH(RIGHT(Q288,255),RIGHT('Disaggregation Records'!$D$3:$D$66,255),0))="","",INDEX('Disaggregation Records'!$E$3:$E$66,MATCH(RIGHT(Q288,255),RIGHT('Disaggregation Records'!$D$3:$D$66,255),0))),"")</f>
        <v/>
      </c>
      <c r="S288" s="201" t="str">
        <f t="array" ref="S288">IFERROR(IF(INDEX('Disaggregation Records'!$F$3:$F$66,MATCH(RIGHT(Q288,255),RIGHT('Disaggregation Records'!$D$3:$D$66,255),0))="","",INDEX('Disaggregation Records'!$F$3:$F$66,MATCH(RIGHT(Q288,255),RIGHT('Disaggregation Records'!$D$3:$D$66,255),0))),"")</f>
        <v/>
      </c>
      <c r="T288" s="201" t="str">
        <f t="array" ref="T288">IFERROR(IF(INDEX('Disaggregation Records'!$H$3:$H$66,MATCH(RIGHT(Q288,255),RIGHT('Disaggregation Records'!$D$3:$D$66,255),0))="","",INDEX('Disaggregation Records'!$H$3:$H$66,MATCH(RIGHT(Q288,255),RIGHT('Disaggregation Records'!$D$3:$D$66,255),0))),"")</f>
        <v/>
      </c>
      <c r="U288" s="201">
        <f t="shared" ref="U288" si="976">U286+1</f>
        <v>1322</v>
      </c>
      <c r="V288" s="201" t="str">
        <f t="array" ref="V288">IFERROR(IF(INDEX('Disaggregation Records'!$I$3:$I$66,MATCH(RIGHT(Q288,255),RIGHT('Disaggregation Records'!$D$3:$D$66,255),0))="","",INDEX('Disaggregation Records'!$I$3:$I$66,MATCH(RIGHT(Q288,255),RIGHT('Disaggregation Records'!$D$3:$D$66,255),0))),"")</f>
        <v/>
      </c>
      <c r="W288" s="201" t="str">
        <f>IFERROR(INDEX('Reference Records'!O$3:O$9,MATCH(LEFT(C288,255),'Reference Records'!J$3:J$9,0)),"")</f>
        <v/>
      </c>
    </row>
    <row r="289" spans="1:23" s="201" customFormat="1" ht="40.25" customHeight="1" x14ac:dyDescent="0.35">
      <c r="A289" s="569"/>
      <c r="B289" s="590">
        <v>10.3721804511278</v>
      </c>
      <c r="C289" s="571"/>
      <c r="D289" s="579"/>
      <c r="E289" s="579"/>
      <c r="F289" s="215"/>
      <c r="G289" s="577"/>
      <c r="H289" s="581"/>
      <c r="I289" s="583"/>
      <c r="J289" s="573"/>
      <c r="K289" s="571"/>
      <c r="L289" s="571"/>
      <c r="M289" s="573"/>
      <c r="N289" s="573"/>
      <c r="P289" s="202"/>
      <c r="Q289" s="202"/>
      <c r="R289" s="202"/>
      <c r="S289" s="202"/>
      <c r="T289" s="202"/>
      <c r="U289" s="202"/>
      <c r="V289" s="202"/>
      <c r="W289" s="202"/>
    </row>
    <row r="290" spans="1:23" s="201" customFormat="1" ht="40.25" customHeight="1" x14ac:dyDescent="0.35">
      <c r="A290" s="569" t="str">
        <f t="shared" ca="1" si="906"/>
        <v>a1G3p000005YSUkEAO</v>
      </c>
      <c r="B290" s="589">
        <v>15</v>
      </c>
      <c r="C290" s="570" t="str">
        <f>IFERROR(VLOOKUP(B290,'Impact Indicators - Section B '!$A$9:$AF$52,32,FALSE),"")</f>
        <v/>
      </c>
      <c r="D290" s="578" t="str">
        <f t="shared" ref="D290" si="977">R290</f>
        <v/>
      </c>
      <c r="E290" s="578" t="str">
        <f t="shared" ref="E290" si="978">S290</f>
        <v/>
      </c>
      <c r="F290" s="421"/>
      <c r="G290" s="576" t="str">
        <f ca="1">IF(OR(INDIRECT("'update Helper'!E"&amp;U290)="",F290&lt;&gt;0,F291&lt;&gt;0),IF(IFERROR((F290/F291),"")="","",(F290/F291)),INDIRECT("'update Helper'!E"&amp;U290)/100)</f>
        <v/>
      </c>
      <c r="H290" s="580"/>
      <c r="I290" s="582"/>
      <c r="J290" s="572"/>
      <c r="K290" s="570" t="str">
        <f t="shared" ref="K290" si="979">W290</f>
        <v/>
      </c>
      <c r="L290" s="570" t="str">
        <f t="shared" ref="L290" si="980">V290</f>
        <v/>
      </c>
      <c r="M290" s="572"/>
      <c r="N290" s="572"/>
      <c r="P290" s="201">
        <f t="shared" ref="P290" si="981">IF(AND(EXACT(C290,C288),C288&lt;&gt;0),P288+1,0)</f>
        <v>140</v>
      </c>
      <c r="Q290" s="201" t="str">
        <f t="shared" ref="Q290" si="982">IF(C290&lt;&gt;"",C290&amp;"-"&amp;P290,"")</f>
        <v/>
      </c>
      <c r="R290" s="201" t="str">
        <f t="array" ref="R290">IFERROR(IF(INDEX('Disaggregation Records'!$E$3:$E$66,MATCH(RIGHT(Q290,255),RIGHT('Disaggregation Records'!$D$3:$D$66,255),0))="","",INDEX('Disaggregation Records'!$E$3:$E$66,MATCH(RIGHT(Q290,255),RIGHT('Disaggregation Records'!$D$3:$D$66,255),0))),"")</f>
        <v/>
      </c>
      <c r="S290" s="201" t="str">
        <f t="array" ref="S290">IFERROR(IF(INDEX('Disaggregation Records'!$F$3:$F$66,MATCH(RIGHT(Q290,255),RIGHT('Disaggregation Records'!$D$3:$D$66,255),0))="","",INDEX('Disaggregation Records'!$F$3:$F$66,MATCH(RIGHT(Q290,255),RIGHT('Disaggregation Records'!$D$3:$D$66,255),0))),"")</f>
        <v/>
      </c>
      <c r="T290" s="201" t="str">
        <f t="array" ref="T290">IFERROR(IF(INDEX('Disaggregation Records'!$H$3:$H$66,MATCH(RIGHT(Q290,255),RIGHT('Disaggregation Records'!$D$3:$D$66,255),0))="","",INDEX('Disaggregation Records'!$H$3:$H$66,MATCH(RIGHT(Q290,255),RIGHT('Disaggregation Records'!$D$3:$D$66,255),0))),"")</f>
        <v/>
      </c>
      <c r="U290" s="201">
        <f t="shared" ref="U290" si="983">U288+1</f>
        <v>1323</v>
      </c>
      <c r="V290" s="201" t="str">
        <f t="array" ref="V290">IFERROR(IF(INDEX('Disaggregation Records'!$I$3:$I$66,MATCH(RIGHT(Q290,255),RIGHT('Disaggregation Records'!$D$3:$D$66,255),0))="","",INDEX('Disaggregation Records'!$I$3:$I$66,MATCH(RIGHT(Q290,255),RIGHT('Disaggregation Records'!$D$3:$D$66,255),0))),"")</f>
        <v/>
      </c>
      <c r="W290" s="201" t="str">
        <f>IFERROR(INDEX('Reference Records'!O$3:O$9,MATCH(LEFT(C290,255),'Reference Records'!J$3:J$9,0)),"")</f>
        <v/>
      </c>
    </row>
    <row r="291" spans="1:23" s="201" customFormat="1" ht="40.25" customHeight="1" x14ac:dyDescent="0.35">
      <c r="A291" s="569"/>
      <c r="B291" s="590"/>
      <c r="C291" s="571"/>
      <c r="D291" s="579"/>
      <c r="E291" s="579"/>
      <c r="F291" s="215"/>
      <c r="G291" s="577"/>
      <c r="H291" s="581"/>
      <c r="I291" s="583"/>
      <c r="J291" s="573"/>
      <c r="K291" s="571"/>
      <c r="L291" s="571"/>
      <c r="M291" s="573"/>
      <c r="N291" s="573"/>
      <c r="P291" s="202"/>
      <c r="Q291" s="202"/>
      <c r="R291" s="202"/>
      <c r="S291" s="202"/>
      <c r="T291" s="202"/>
      <c r="U291" s="202"/>
      <c r="V291" s="202"/>
      <c r="W291" s="202"/>
    </row>
    <row r="292" spans="1:23" s="201" customFormat="1" ht="40.25" customHeight="1" x14ac:dyDescent="0.35">
      <c r="A292" s="569" t="str">
        <f t="shared" ca="1" si="906"/>
        <v>a1G3p000005YSUlEAO</v>
      </c>
      <c r="B292" s="589">
        <v>15</v>
      </c>
      <c r="C292" s="570" t="str">
        <f>IFERROR(VLOOKUP(B292,'Impact Indicators - Section B '!$A$9:$AF$52,32,FALSE),"")</f>
        <v/>
      </c>
      <c r="D292" s="578" t="str">
        <f t="shared" ref="D292" si="984">R292</f>
        <v/>
      </c>
      <c r="E292" s="578" t="str">
        <f t="shared" ref="E292" si="985">S292</f>
        <v/>
      </c>
      <c r="F292" s="421"/>
      <c r="G292" s="576" t="str">
        <f ca="1">IF(OR(INDIRECT("'update Helper'!E"&amp;U292)="",F292&lt;&gt;0,F293&lt;&gt;0),IF(IFERROR((F292/F293),"")="","",(F292/F293)),INDIRECT("'update Helper'!E"&amp;U292)/100)</f>
        <v/>
      </c>
      <c r="H292" s="580"/>
      <c r="I292" s="582"/>
      <c r="J292" s="572"/>
      <c r="K292" s="570" t="str">
        <f t="shared" ref="K292" si="986">W292</f>
        <v/>
      </c>
      <c r="L292" s="570" t="str">
        <f t="shared" ref="L292" si="987">V292</f>
        <v/>
      </c>
      <c r="M292" s="572"/>
      <c r="N292" s="572"/>
      <c r="P292" s="201">
        <f t="shared" ref="P292" si="988">IF(AND(EXACT(C292,C290),C290&lt;&gt;0),P290+1,0)</f>
        <v>141</v>
      </c>
      <c r="Q292" s="201" t="str">
        <f t="shared" ref="Q292" si="989">IF(C292&lt;&gt;"",C292&amp;"-"&amp;P292,"")</f>
        <v/>
      </c>
      <c r="R292" s="201" t="str">
        <f t="array" ref="R292">IFERROR(IF(INDEX('Disaggregation Records'!$E$3:$E$66,MATCH(RIGHT(Q292,255),RIGHT('Disaggregation Records'!$D$3:$D$66,255),0))="","",INDEX('Disaggregation Records'!$E$3:$E$66,MATCH(RIGHT(Q292,255),RIGHT('Disaggregation Records'!$D$3:$D$66,255),0))),"")</f>
        <v/>
      </c>
      <c r="S292" s="201" t="str">
        <f t="array" ref="S292">IFERROR(IF(INDEX('Disaggregation Records'!$F$3:$F$66,MATCH(RIGHT(Q292,255),RIGHT('Disaggregation Records'!$D$3:$D$66,255),0))="","",INDEX('Disaggregation Records'!$F$3:$F$66,MATCH(RIGHT(Q292,255),RIGHT('Disaggregation Records'!$D$3:$D$66,255),0))),"")</f>
        <v/>
      </c>
      <c r="T292" s="201" t="str">
        <f t="array" ref="T292">IFERROR(IF(INDEX('Disaggregation Records'!$H$3:$H$66,MATCH(RIGHT(Q292,255),RIGHT('Disaggregation Records'!$D$3:$D$66,255),0))="","",INDEX('Disaggregation Records'!$H$3:$H$66,MATCH(RIGHT(Q292,255),RIGHT('Disaggregation Records'!$D$3:$D$66,255),0))),"")</f>
        <v/>
      </c>
      <c r="U292" s="201">
        <f t="shared" ref="U292" si="990">U290+1</f>
        <v>1324</v>
      </c>
      <c r="V292" s="201" t="str">
        <f t="array" ref="V292">IFERROR(IF(INDEX('Disaggregation Records'!$I$3:$I$66,MATCH(RIGHT(Q292,255),RIGHT('Disaggregation Records'!$D$3:$D$66,255),0))="","",INDEX('Disaggregation Records'!$I$3:$I$66,MATCH(RIGHT(Q292,255),RIGHT('Disaggregation Records'!$D$3:$D$66,255),0))),"")</f>
        <v/>
      </c>
      <c r="W292" s="201" t="str">
        <f>IFERROR(INDEX('Reference Records'!O$3:O$9,MATCH(LEFT(C292,255),'Reference Records'!J$3:J$9,0)),"")</f>
        <v/>
      </c>
    </row>
    <row r="293" spans="1:23" s="201" customFormat="1" ht="40.25" customHeight="1" x14ac:dyDescent="0.35">
      <c r="A293" s="569"/>
      <c r="B293" s="590"/>
      <c r="C293" s="571"/>
      <c r="D293" s="579"/>
      <c r="E293" s="579"/>
      <c r="F293" s="215"/>
      <c r="G293" s="577"/>
      <c r="H293" s="581"/>
      <c r="I293" s="583"/>
      <c r="J293" s="573"/>
      <c r="K293" s="571"/>
      <c r="L293" s="571"/>
      <c r="M293" s="573"/>
      <c r="N293" s="573"/>
      <c r="P293" s="202"/>
      <c r="Q293" s="202"/>
      <c r="R293" s="202"/>
      <c r="S293" s="202"/>
      <c r="T293" s="202"/>
      <c r="U293" s="202"/>
      <c r="V293" s="202"/>
      <c r="W293" s="202"/>
    </row>
    <row r="294" spans="1:23" s="201" customFormat="1" ht="40.25" customHeight="1" x14ac:dyDescent="0.35">
      <c r="A294" s="569" t="str">
        <f t="shared" ca="1" si="906"/>
        <v>a1G3p000005YSUmEAO</v>
      </c>
      <c r="B294" s="589">
        <v>15</v>
      </c>
      <c r="C294" s="570" t="str">
        <f>IFERROR(VLOOKUP(B294,'Impact Indicators - Section B '!$A$9:$AF$52,32,FALSE),"")</f>
        <v/>
      </c>
      <c r="D294" s="578" t="str">
        <f t="shared" ref="D294" si="991">R294</f>
        <v/>
      </c>
      <c r="E294" s="578" t="str">
        <f t="shared" ref="E294" si="992">S294</f>
        <v/>
      </c>
      <c r="F294" s="421"/>
      <c r="G294" s="576" t="str">
        <f ca="1">IF(OR(INDIRECT("'update Helper'!E"&amp;U294)="",F294&lt;&gt;0,F295&lt;&gt;0),IF(IFERROR((F294/F295),"")="","",(F294/F295)),INDIRECT("'update Helper'!E"&amp;U294)/100)</f>
        <v/>
      </c>
      <c r="H294" s="580"/>
      <c r="I294" s="582"/>
      <c r="J294" s="572"/>
      <c r="K294" s="570" t="str">
        <f t="shared" ref="K294" si="993">W294</f>
        <v/>
      </c>
      <c r="L294" s="570" t="str">
        <f t="shared" ref="L294" si="994">V294</f>
        <v/>
      </c>
      <c r="M294" s="572"/>
      <c r="N294" s="572"/>
      <c r="P294" s="201">
        <f t="shared" ref="P294" si="995">IF(AND(EXACT(C294,C292),C292&lt;&gt;0),P292+1,0)</f>
        <v>142</v>
      </c>
      <c r="Q294" s="201" t="str">
        <f t="shared" ref="Q294" si="996">IF(C294&lt;&gt;"",C294&amp;"-"&amp;P294,"")</f>
        <v/>
      </c>
      <c r="R294" s="201" t="str">
        <f t="array" ref="R294">IFERROR(IF(INDEX('Disaggregation Records'!$E$3:$E$66,MATCH(RIGHT(Q294,255),RIGHT('Disaggregation Records'!$D$3:$D$66,255),0))="","",INDEX('Disaggregation Records'!$E$3:$E$66,MATCH(RIGHT(Q294,255),RIGHT('Disaggregation Records'!$D$3:$D$66,255),0))),"")</f>
        <v/>
      </c>
      <c r="S294" s="201" t="str">
        <f t="array" ref="S294">IFERROR(IF(INDEX('Disaggregation Records'!$F$3:$F$66,MATCH(RIGHT(Q294,255),RIGHT('Disaggregation Records'!$D$3:$D$66,255),0))="","",INDEX('Disaggregation Records'!$F$3:$F$66,MATCH(RIGHT(Q294,255),RIGHT('Disaggregation Records'!$D$3:$D$66,255),0))),"")</f>
        <v/>
      </c>
      <c r="T294" s="201" t="str">
        <f t="array" ref="T294">IFERROR(IF(INDEX('Disaggregation Records'!$H$3:$H$66,MATCH(RIGHT(Q294,255),RIGHT('Disaggregation Records'!$D$3:$D$66,255),0))="","",INDEX('Disaggregation Records'!$H$3:$H$66,MATCH(RIGHT(Q294,255),RIGHT('Disaggregation Records'!$D$3:$D$66,255),0))),"")</f>
        <v/>
      </c>
      <c r="U294" s="201">
        <f t="shared" ref="U294" si="997">U292+1</f>
        <v>1325</v>
      </c>
      <c r="V294" s="201" t="str">
        <f t="array" ref="V294">IFERROR(IF(INDEX('Disaggregation Records'!$I$3:$I$66,MATCH(RIGHT(Q294,255),RIGHT('Disaggregation Records'!$D$3:$D$66,255),0))="","",INDEX('Disaggregation Records'!$I$3:$I$66,MATCH(RIGHT(Q294,255),RIGHT('Disaggregation Records'!$D$3:$D$66,255),0))),"")</f>
        <v/>
      </c>
      <c r="W294" s="201" t="str">
        <f>IFERROR(INDEX('Reference Records'!O$3:O$9,MATCH(LEFT(C294,255),'Reference Records'!J$3:J$9,0)),"")</f>
        <v/>
      </c>
    </row>
    <row r="295" spans="1:23" s="201" customFormat="1" ht="40.25" customHeight="1" x14ac:dyDescent="0.35">
      <c r="A295" s="569"/>
      <c r="B295" s="590"/>
      <c r="C295" s="571"/>
      <c r="D295" s="579"/>
      <c r="E295" s="579"/>
      <c r="F295" s="215"/>
      <c r="G295" s="577"/>
      <c r="H295" s="581"/>
      <c r="I295" s="583"/>
      <c r="J295" s="573"/>
      <c r="K295" s="571"/>
      <c r="L295" s="571"/>
      <c r="M295" s="573"/>
      <c r="N295" s="573"/>
      <c r="P295" s="202"/>
      <c r="Q295" s="202"/>
      <c r="R295" s="202"/>
      <c r="S295" s="202"/>
      <c r="T295" s="202"/>
      <c r="U295" s="202"/>
      <c r="V295" s="202"/>
      <c r="W295" s="202"/>
    </row>
    <row r="296" spans="1:23" s="201" customFormat="1" ht="40.25" customHeight="1" x14ac:dyDescent="0.35">
      <c r="A296" s="569" t="str">
        <f t="shared" ca="1" si="906"/>
        <v>a1G3p000005YSUnEAO</v>
      </c>
      <c r="B296" s="589">
        <v>15</v>
      </c>
      <c r="C296" s="570" t="str">
        <f>IFERROR(VLOOKUP(B296,'Impact Indicators - Section B '!$A$9:$AF$52,32,FALSE),"")</f>
        <v/>
      </c>
      <c r="D296" s="578" t="str">
        <f t="shared" ref="D296" si="998">R296</f>
        <v/>
      </c>
      <c r="E296" s="578" t="str">
        <f t="shared" ref="E296" si="999">S296</f>
        <v/>
      </c>
      <c r="F296" s="421"/>
      <c r="G296" s="576" t="str">
        <f ca="1">IF(OR(INDIRECT("'update Helper'!E"&amp;U296)="",F296&lt;&gt;0,F297&lt;&gt;0),IF(IFERROR((F296/F297),"")="","",(F296/F297)),INDIRECT("'update Helper'!E"&amp;U296)/100)</f>
        <v/>
      </c>
      <c r="H296" s="580"/>
      <c r="I296" s="582"/>
      <c r="J296" s="572"/>
      <c r="K296" s="570" t="str">
        <f t="shared" ref="K296" si="1000">W296</f>
        <v/>
      </c>
      <c r="L296" s="570" t="str">
        <f t="shared" ref="L296" si="1001">V296</f>
        <v/>
      </c>
      <c r="M296" s="572"/>
      <c r="N296" s="572"/>
      <c r="P296" s="201">
        <f t="shared" ref="P296" si="1002">IF(AND(EXACT(C296,C294),C294&lt;&gt;0),P294+1,0)</f>
        <v>143</v>
      </c>
      <c r="Q296" s="201" t="str">
        <f t="shared" ref="Q296" si="1003">IF(C296&lt;&gt;"",C296&amp;"-"&amp;P296,"")</f>
        <v/>
      </c>
      <c r="R296" s="201" t="str">
        <f t="array" ref="R296">IFERROR(IF(INDEX('Disaggregation Records'!$E$3:$E$66,MATCH(RIGHT(Q296,255),RIGHT('Disaggregation Records'!$D$3:$D$66,255),0))="","",INDEX('Disaggregation Records'!$E$3:$E$66,MATCH(RIGHT(Q296,255),RIGHT('Disaggregation Records'!$D$3:$D$66,255),0))),"")</f>
        <v/>
      </c>
      <c r="S296" s="201" t="str">
        <f t="array" ref="S296">IFERROR(IF(INDEX('Disaggregation Records'!$F$3:$F$66,MATCH(RIGHT(Q296,255),RIGHT('Disaggregation Records'!$D$3:$D$66,255),0))="","",INDEX('Disaggregation Records'!$F$3:$F$66,MATCH(RIGHT(Q296,255),RIGHT('Disaggregation Records'!$D$3:$D$66,255),0))),"")</f>
        <v/>
      </c>
      <c r="T296" s="201" t="str">
        <f t="array" ref="T296">IFERROR(IF(INDEX('Disaggregation Records'!$H$3:$H$66,MATCH(RIGHT(Q296,255),RIGHT('Disaggregation Records'!$D$3:$D$66,255),0))="","",INDEX('Disaggregation Records'!$H$3:$H$66,MATCH(RIGHT(Q296,255),RIGHT('Disaggregation Records'!$D$3:$D$66,255),0))),"")</f>
        <v/>
      </c>
      <c r="U296" s="201">
        <f t="shared" ref="U296" si="1004">U294+1</f>
        <v>1326</v>
      </c>
      <c r="V296" s="201" t="str">
        <f t="array" ref="V296">IFERROR(IF(INDEX('Disaggregation Records'!$I$3:$I$66,MATCH(RIGHT(Q296,255),RIGHT('Disaggregation Records'!$D$3:$D$66,255),0))="","",INDEX('Disaggregation Records'!$I$3:$I$66,MATCH(RIGHT(Q296,255),RIGHT('Disaggregation Records'!$D$3:$D$66,255),0))),"")</f>
        <v/>
      </c>
      <c r="W296" s="201" t="str">
        <f>IFERROR(INDEX('Reference Records'!O$3:O$9,MATCH(LEFT(C296,255),'Reference Records'!J$3:J$9,0)),"")</f>
        <v/>
      </c>
    </row>
    <row r="297" spans="1:23" s="201" customFormat="1" ht="40.25" customHeight="1" x14ac:dyDescent="0.35">
      <c r="A297" s="569"/>
      <c r="B297" s="590"/>
      <c r="C297" s="571"/>
      <c r="D297" s="579"/>
      <c r="E297" s="579"/>
      <c r="F297" s="215"/>
      <c r="G297" s="577"/>
      <c r="H297" s="581"/>
      <c r="I297" s="583"/>
      <c r="J297" s="573"/>
      <c r="K297" s="571"/>
      <c r="L297" s="571"/>
      <c r="M297" s="573"/>
      <c r="N297" s="573"/>
      <c r="P297" s="202"/>
      <c r="Q297" s="202"/>
      <c r="R297" s="202"/>
      <c r="S297" s="202"/>
      <c r="T297" s="202"/>
      <c r="U297" s="202"/>
      <c r="V297" s="202"/>
      <c r="W297" s="202"/>
    </row>
    <row r="298" spans="1:23" s="201" customFormat="1" ht="40.25" customHeight="1" x14ac:dyDescent="0.35">
      <c r="A298" s="569" t="str">
        <f t="shared" ca="1" si="906"/>
        <v>a1G3p000005YSUoEAO</v>
      </c>
      <c r="B298" s="589">
        <v>15</v>
      </c>
      <c r="C298" s="570" t="str">
        <f>IFERROR(VLOOKUP(B298,'Impact Indicators - Section B '!$A$9:$AF$52,32,FALSE),"")</f>
        <v/>
      </c>
      <c r="D298" s="578" t="str">
        <f t="shared" ref="D298" si="1005">R298</f>
        <v/>
      </c>
      <c r="E298" s="578" t="str">
        <f t="shared" ref="E298" si="1006">S298</f>
        <v/>
      </c>
      <c r="F298" s="421"/>
      <c r="G298" s="576" t="str">
        <f ca="1">IF(OR(INDIRECT("'update Helper'!E"&amp;U298)="",F298&lt;&gt;0,F299&lt;&gt;0),IF(IFERROR((F298/F299),"")="","",(F298/F299)),INDIRECT("'update Helper'!E"&amp;U298)/100)</f>
        <v/>
      </c>
      <c r="H298" s="580"/>
      <c r="I298" s="582"/>
      <c r="J298" s="572"/>
      <c r="K298" s="570" t="str">
        <f t="shared" ref="K298" si="1007">W298</f>
        <v/>
      </c>
      <c r="L298" s="570" t="str">
        <f t="shared" ref="L298" si="1008">V298</f>
        <v/>
      </c>
      <c r="M298" s="572"/>
      <c r="N298" s="572"/>
      <c r="P298" s="201">
        <f t="shared" ref="P298" si="1009">IF(AND(EXACT(C298,C296),C296&lt;&gt;0),P296+1,0)</f>
        <v>144</v>
      </c>
      <c r="Q298" s="201" t="str">
        <f t="shared" ref="Q298" si="1010">IF(C298&lt;&gt;"",C298&amp;"-"&amp;P298,"")</f>
        <v/>
      </c>
      <c r="R298" s="201" t="str">
        <f t="array" ref="R298">IFERROR(IF(INDEX('Disaggregation Records'!$E$3:$E$66,MATCH(RIGHT(Q298,255),RIGHT('Disaggregation Records'!$D$3:$D$66,255),0))="","",INDEX('Disaggregation Records'!$E$3:$E$66,MATCH(RIGHT(Q298,255),RIGHT('Disaggregation Records'!$D$3:$D$66,255),0))),"")</f>
        <v/>
      </c>
      <c r="S298" s="201" t="str">
        <f t="array" ref="S298">IFERROR(IF(INDEX('Disaggregation Records'!$F$3:$F$66,MATCH(RIGHT(Q298,255),RIGHT('Disaggregation Records'!$D$3:$D$66,255),0))="","",INDEX('Disaggregation Records'!$F$3:$F$66,MATCH(RIGHT(Q298,255),RIGHT('Disaggregation Records'!$D$3:$D$66,255),0))),"")</f>
        <v/>
      </c>
      <c r="T298" s="201" t="str">
        <f t="array" ref="T298">IFERROR(IF(INDEX('Disaggregation Records'!$H$3:$H$66,MATCH(RIGHT(Q298,255),RIGHT('Disaggregation Records'!$D$3:$D$66,255),0))="","",INDEX('Disaggregation Records'!$H$3:$H$66,MATCH(RIGHT(Q298,255),RIGHT('Disaggregation Records'!$D$3:$D$66,255),0))),"")</f>
        <v/>
      </c>
      <c r="U298" s="201">
        <f t="shared" ref="U298" si="1011">U296+1</f>
        <v>1327</v>
      </c>
      <c r="V298" s="201" t="str">
        <f t="array" ref="V298">IFERROR(IF(INDEX('Disaggregation Records'!$I$3:$I$66,MATCH(RIGHT(Q298,255),RIGHT('Disaggregation Records'!$D$3:$D$66,255),0))="","",INDEX('Disaggregation Records'!$I$3:$I$66,MATCH(RIGHT(Q298,255),RIGHT('Disaggregation Records'!$D$3:$D$66,255),0))),"")</f>
        <v/>
      </c>
      <c r="W298" s="201" t="str">
        <f>IFERROR(INDEX('Reference Records'!O$3:O$9,MATCH(LEFT(C298,255),'Reference Records'!J$3:J$9,0)),"")</f>
        <v/>
      </c>
    </row>
    <row r="299" spans="1:23" s="201" customFormat="1" ht="40.25" customHeight="1" x14ac:dyDescent="0.35">
      <c r="A299" s="569"/>
      <c r="B299" s="590"/>
      <c r="C299" s="571"/>
      <c r="D299" s="579"/>
      <c r="E299" s="579"/>
      <c r="F299" s="215"/>
      <c r="G299" s="577"/>
      <c r="H299" s="581"/>
      <c r="I299" s="583"/>
      <c r="J299" s="573"/>
      <c r="K299" s="571"/>
      <c r="L299" s="571"/>
      <c r="M299" s="573"/>
      <c r="N299" s="573"/>
      <c r="P299" s="202"/>
      <c r="Q299" s="202"/>
      <c r="R299" s="202"/>
      <c r="S299" s="202"/>
      <c r="T299" s="202"/>
      <c r="U299" s="202"/>
      <c r="V299" s="202"/>
      <c r="W299" s="202"/>
    </row>
    <row r="300" spans="1:23" s="201" customFormat="1" ht="40.25" customHeight="1" x14ac:dyDescent="0.35">
      <c r="A300" s="569" t="str">
        <f t="shared" ca="1" si="906"/>
        <v>a1G3p000005YSUpEAO</v>
      </c>
      <c r="B300" s="589">
        <v>15</v>
      </c>
      <c r="C300" s="570" t="str">
        <f>IFERROR(VLOOKUP(B300,'Impact Indicators - Section B '!$A$9:$AF$52,32,FALSE),"")</f>
        <v/>
      </c>
      <c r="D300" s="578" t="str">
        <f t="shared" ref="D300" si="1012">R300</f>
        <v/>
      </c>
      <c r="E300" s="578" t="str">
        <f t="shared" ref="E300" si="1013">S300</f>
        <v/>
      </c>
      <c r="F300" s="421"/>
      <c r="G300" s="576" t="str">
        <f ca="1">IF(OR(INDIRECT("'update Helper'!E"&amp;U300)="",F300&lt;&gt;0,F301&lt;&gt;0),IF(IFERROR((F300/F301),"")="","",(F300/F301)),INDIRECT("'update Helper'!E"&amp;U300)/100)</f>
        <v/>
      </c>
      <c r="H300" s="580"/>
      <c r="I300" s="582"/>
      <c r="J300" s="572"/>
      <c r="K300" s="570" t="str">
        <f t="shared" ref="K300" si="1014">W300</f>
        <v/>
      </c>
      <c r="L300" s="570" t="str">
        <f t="shared" ref="L300" si="1015">V300</f>
        <v/>
      </c>
      <c r="M300" s="572"/>
      <c r="N300" s="572"/>
      <c r="P300" s="201">
        <f t="shared" ref="P300" si="1016">IF(AND(EXACT(C300,C298),C298&lt;&gt;0),P298+1,0)</f>
        <v>145</v>
      </c>
      <c r="Q300" s="201" t="str">
        <f t="shared" ref="Q300" si="1017">IF(C300&lt;&gt;"",C300&amp;"-"&amp;P300,"")</f>
        <v/>
      </c>
      <c r="R300" s="201" t="str">
        <f t="array" ref="R300">IFERROR(IF(INDEX('Disaggregation Records'!$E$3:$E$66,MATCH(RIGHT(Q300,255),RIGHT('Disaggregation Records'!$D$3:$D$66,255),0))="","",INDEX('Disaggregation Records'!$E$3:$E$66,MATCH(RIGHT(Q300,255),RIGHT('Disaggregation Records'!$D$3:$D$66,255),0))),"")</f>
        <v/>
      </c>
      <c r="S300" s="201" t="str">
        <f t="array" ref="S300">IFERROR(IF(INDEX('Disaggregation Records'!$F$3:$F$66,MATCH(RIGHT(Q300,255),RIGHT('Disaggregation Records'!$D$3:$D$66,255),0))="","",INDEX('Disaggregation Records'!$F$3:$F$66,MATCH(RIGHT(Q300,255),RIGHT('Disaggregation Records'!$D$3:$D$66,255),0))),"")</f>
        <v/>
      </c>
      <c r="T300" s="201" t="str">
        <f t="array" ref="T300">IFERROR(IF(INDEX('Disaggregation Records'!$H$3:$H$66,MATCH(RIGHT(Q300,255),RIGHT('Disaggregation Records'!$D$3:$D$66,255),0))="","",INDEX('Disaggregation Records'!$H$3:$H$66,MATCH(RIGHT(Q300,255),RIGHT('Disaggregation Records'!$D$3:$D$66,255),0))),"")</f>
        <v/>
      </c>
      <c r="U300" s="201">
        <f t="shared" ref="U300" si="1018">U298+1</f>
        <v>1328</v>
      </c>
      <c r="V300" s="201" t="str">
        <f t="array" ref="V300">IFERROR(IF(INDEX('Disaggregation Records'!$I$3:$I$66,MATCH(RIGHT(Q300,255),RIGHT('Disaggregation Records'!$D$3:$D$66,255),0))="","",INDEX('Disaggregation Records'!$I$3:$I$66,MATCH(RIGHT(Q300,255),RIGHT('Disaggregation Records'!$D$3:$D$66,255),0))),"")</f>
        <v/>
      </c>
      <c r="W300" s="201" t="str">
        <f>IFERROR(INDEX('Reference Records'!O$3:O$9,MATCH(LEFT(C300,255),'Reference Records'!J$3:J$9,0)),"")</f>
        <v/>
      </c>
    </row>
    <row r="301" spans="1:23" s="201" customFormat="1" ht="40.25" customHeight="1" x14ac:dyDescent="0.35">
      <c r="A301" s="569"/>
      <c r="B301" s="590"/>
      <c r="C301" s="571"/>
      <c r="D301" s="579"/>
      <c r="E301" s="579"/>
      <c r="F301" s="215"/>
      <c r="G301" s="577"/>
      <c r="H301" s="581"/>
      <c r="I301" s="583"/>
      <c r="J301" s="573"/>
      <c r="K301" s="571"/>
      <c r="L301" s="571"/>
      <c r="M301" s="573"/>
      <c r="N301" s="573"/>
      <c r="P301" s="202"/>
      <c r="Q301" s="202"/>
      <c r="R301" s="202"/>
      <c r="S301" s="202"/>
      <c r="T301" s="202"/>
      <c r="U301" s="202"/>
      <c r="V301" s="202"/>
      <c r="W301" s="202"/>
    </row>
    <row r="302" spans="1:23" s="201" customFormat="1" ht="40.25" customHeight="1" x14ac:dyDescent="0.35">
      <c r="A302" s="569" t="str">
        <f t="shared" ca="1" si="906"/>
        <v>a1G3p000005YSUqEAO</v>
      </c>
      <c r="B302" s="589">
        <v>15</v>
      </c>
      <c r="C302" s="570" t="str">
        <f>IFERROR(VLOOKUP(B302,'Impact Indicators - Section B '!$A$9:$AF$52,32,FALSE),"")</f>
        <v/>
      </c>
      <c r="D302" s="578" t="str">
        <f t="shared" ref="D302" si="1019">R302</f>
        <v/>
      </c>
      <c r="E302" s="578" t="str">
        <f t="shared" ref="E302" si="1020">S302</f>
        <v/>
      </c>
      <c r="F302" s="421"/>
      <c r="G302" s="576" t="str">
        <f ca="1">IF(OR(INDIRECT("'update Helper'!E"&amp;U302)="",F302&lt;&gt;0,F303&lt;&gt;0),IF(IFERROR((F302/F303),"")="","",(F302/F303)),INDIRECT("'update Helper'!E"&amp;U302)/100)</f>
        <v/>
      </c>
      <c r="H302" s="580"/>
      <c r="I302" s="582"/>
      <c r="J302" s="572"/>
      <c r="K302" s="570" t="str">
        <f t="shared" ref="K302" si="1021">W302</f>
        <v/>
      </c>
      <c r="L302" s="570" t="str">
        <f t="shared" ref="L302" si="1022">V302</f>
        <v/>
      </c>
      <c r="M302" s="572"/>
      <c r="N302" s="572"/>
      <c r="P302" s="201">
        <f t="shared" ref="P302" si="1023">IF(AND(EXACT(C302,C300),C300&lt;&gt;0),P300+1,0)</f>
        <v>146</v>
      </c>
      <c r="Q302" s="201" t="str">
        <f t="shared" ref="Q302" si="1024">IF(C302&lt;&gt;"",C302&amp;"-"&amp;P302,"")</f>
        <v/>
      </c>
      <c r="R302" s="201" t="str">
        <f t="array" ref="R302">IFERROR(IF(INDEX('Disaggregation Records'!$E$3:$E$66,MATCH(RIGHT(Q302,255),RIGHT('Disaggregation Records'!$D$3:$D$66,255),0))="","",INDEX('Disaggregation Records'!$E$3:$E$66,MATCH(RIGHT(Q302,255),RIGHT('Disaggregation Records'!$D$3:$D$66,255),0))),"")</f>
        <v/>
      </c>
      <c r="S302" s="201" t="str">
        <f t="array" ref="S302">IFERROR(IF(INDEX('Disaggregation Records'!$F$3:$F$66,MATCH(RIGHT(Q302,255),RIGHT('Disaggregation Records'!$D$3:$D$66,255),0))="","",INDEX('Disaggregation Records'!$F$3:$F$66,MATCH(RIGHT(Q302,255),RIGHT('Disaggregation Records'!$D$3:$D$66,255),0))),"")</f>
        <v/>
      </c>
      <c r="T302" s="201" t="str">
        <f t="array" ref="T302">IFERROR(IF(INDEX('Disaggregation Records'!$H$3:$H$66,MATCH(RIGHT(Q302,255),RIGHT('Disaggregation Records'!$D$3:$D$66,255),0))="","",INDEX('Disaggregation Records'!$H$3:$H$66,MATCH(RIGHT(Q302,255),RIGHT('Disaggregation Records'!$D$3:$D$66,255),0))),"")</f>
        <v/>
      </c>
      <c r="U302" s="201">
        <f t="shared" ref="U302" si="1025">U300+1</f>
        <v>1329</v>
      </c>
      <c r="V302" s="201" t="str">
        <f t="array" ref="V302">IFERROR(IF(INDEX('Disaggregation Records'!$I$3:$I$66,MATCH(RIGHT(Q302,255),RIGHT('Disaggregation Records'!$D$3:$D$66,255),0))="","",INDEX('Disaggregation Records'!$I$3:$I$66,MATCH(RIGHT(Q302,255),RIGHT('Disaggregation Records'!$D$3:$D$66,255),0))),"")</f>
        <v/>
      </c>
      <c r="W302" s="201" t="str">
        <f>IFERROR(INDEX('Reference Records'!O$3:O$9,MATCH(LEFT(C302,255),'Reference Records'!J$3:J$9,0)),"")</f>
        <v/>
      </c>
    </row>
    <row r="303" spans="1:23" s="201" customFormat="1" ht="40.25" customHeight="1" x14ac:dyDescent="0.35">
      <c r="A303" s="569"/>
      <c r="B303" s="590"/>
      <c r="C303" s="571"/>
      <c r="D303" s="579"/>
      <c r="E303" s="579"/>
      <c r="F303" s="215"/>
      <c r="G303" s="577"/>
      <c r="H303" s="581"/>
      <c r="I303" s="583"/>
      <c r="J303" s="573"/>
      <c r="K303" s="571"/>
      <c r="L303" s="571"/>
      <c r="M303" s="573"/>
      <c r="N303" s="573"/>
      <c r="P303" s="202"/>
      <c r="Q303" s="202"/>
      <c r="R303" s="202"/>
      <c r="S303" s="202"/>
      <c r="T303" s="202"/>
      <c r="U303" s="202"/>
      <c r="V303" s="202"/>
      <c r="W303" s="202"/>
    </row>
    <row r="304" spans="1:23" s="201" customFormat="1" ht="40.25" customHeight="1" x14ac:dyDescent="0.35">
      <c r="A304" s="569" t="str">
        <f t="shared" ca="1" si="906"/>
        <v>a1G3p000005YSUrEAO</v>
      </c>
      <c r="B304" s="589">
        <v>15</v>
      </c>
      <c r="C304" s="570" t="str">
        <f>IFERROR(VLOOKUP(B304,'Impact Indicators - Section B '!$A$9:$AF$52,32,FALSE),"")</f>
        <v/>
      </c>
      <c r="D304" s="578" t="str">
        <f t="shared" ref="D304" si="1026">R304</f>
        <v/>
      </c>
      <c r="E304" s="578" t="str">
        <f t="shared" ref="E304" si="1027">S304</f>
        <v/>
      </c>
      <c r="F304" s="421"/>
      <c r="G304" s="576" t="str">
        <f ca="1">IF(OR(INDIRECT("'update Helper'!E"&amp;U304)="",F304&lt;&gt;0,F305&lt;&gt;0),IF(IFERROR((F304/F305),"")="","",(F304/F305)),INDIRECT("'update Helper'!E"&amp;U304)/100)</f>
        <v/>
      </c>
      <c r="H304" s="580"/>
      <c r="I304" s="582"/>
      <c r="J304" s="572"/>
      <c r="K304" s="570" t="str">
        <f t="shared" ref="K304" si="1028">W304</f>
        <v/>
      </c>
      <c r="L304" s="570" t="str">
        <f t="shared" ref="L304" si="1029">V304</f>
        <v/>
      </c>
      <c r="M304" s="572"/>
      <c r="N304" s="572"/>
      <c r="P304" s="201">
        <f t="shared" ref="P304" si="1030">IF(AND(EXACT(C304,C302),C302&lt;&gt;0),P302+1,0)</f>
        <v>147</v>
      </c>
      <c r="Q304" s="201" t="str">
        <f t="shared" ref="Q304" si="1031">IF(C304&lt;&gt;"",C304&amp;"-"&amp;P304,"")</f>
        <v/>
      </c>
      <c r="R304" s="201" t="str">
        <f t="array" ref="R304">IFERROR(IF(INDEX('Disaggregation Records'!$E$3:$E$66,MATCH(RIGHT(Q304,255),RIGHT('Disaggregation Records'!$D$3:$D$66,255),0))="","",INDEX('Disaggregation Records'!$E$3:$E$66,MATCH(RIGHT(Q304,255),RIGHT('Disaggregation Records'!$D$3:$D$66,255),0))),"")</f>
        <v/>
      </c>
      <c r="S304" s="201" t="str">
        <f t="array" ref="S304">IFERROR(IF(INDEX('Disaggregation Records'!$F$3:$F$66,MATCH(RIGHT(Q304,255),RIGHT('Disaggregation Records'!$D$3:$D$66,255),0))="","",INDEX('Disaggregation Records'!$F$3:$F$66,MATCH(RIGHT(Q304,255),RIGHT('Disaggregation Records'!$D$3:$D$66,255),0))),"")</f>
        <v/>
      </c>
      <c r="T304" s="201" t="str">
        <f t="array" ref="T304">IFERROR(IF(INDEX('Disaggregation Records'!$H$3:$H$66,MATCH(RIGHT(Q304,255),RIGHT('Disaggregation Records'!$D$3:$D$66,255),0))="","",INDEX('Disaggregation Records'!$H$3:$H$66,MATCH(RIGHT(Q304,255),RIGHT('Disaggregation Records'!$D$3:$D$66,255),0))),"")</f>
        <v/>
      </c>
      <c r="U304" s="201">
        <f t="shared" ref="U304" si="1032">U302+1</f>
        <v>1330</v>
      </c>
      <c r="V304" s="201" t="str">
        <f t="array" ref="V304">IFERROR(IF(INDEX('Disaggregation Records'!$I$3:$I$66,MATCH(RIGHT(Q304,255),RIGHT('Disaggregation Records'!$D$3:$D$66,255),0))="","",INDEX('Disaggregation Records'!$I$3:$I$66,MATCH(RIGHT(Q304,255),RIGHT('Disaggregation Records'!$D$3:$D$66,255),0))),"")</f>
        <v/>
      </c>
      <c r="W304" s="201" t="str">
        <f>IFERROR(INDEX('Reference Records'!O$3:O$9,MATCH(LEFT(C304,255),'Reference Records'!J$3:J$9,0)),"")</f>
        <v/>
      </c>
    </row>
    <row r="305" spans="1:23" s="201" customFormat="1" ht="40.25" customHeight="1" x14ac:dyDescent="0.35">
      <c r="A305" s="569"/>
      <c r="B305" s="590"/>
      <c r="C305" s="571"/>
      <c r="D305" s="579"/>
      <c r="E305" s="579"/>
      <c r="F305" s="215"/>
      <c r="G305" s="577"/>
      <c r="H305" s="581"/>
      <c r="I305" s="583"/>
      <c r="J305" s="573"/>
      <c r="K305" s="571"/>
      <c r="L305" s="571"/>
      <c r="M305" s="573"/>
      <c r="N305" s="573"/>
      <c r="P305" s="202"/>
      <c r="Q305" s="202"/>
      <c r="R305" s="202"/>
      <c r="S305" s="202"/>
      <c r="T305" s="202"/>
      <c r="U305" s="202"/>
      <c r="V305" s="202"/>
      <c r="W305" s="202"/>
    </row>
    <row r="306" spans="1:23" s="201" customFormat="1" ht="40.25" customHeight="1" x14ac:dyDescent="0.35">
      <c r="A306" s="569" t="str">
        <f t="shared" ca="1" si="906"/>
        <v>a1G3p000005YSUsEAO</v>
      </c>
      <c r="B306" s="589">
        <v>15</v>
      </c>
      <c r="C306" s="570" t="str">
        <f>IFERROR(VLOOKUP(B306,'Impact Indicators - Section B '!$A$9:$AF$52,32,FALSE),"")</f>
        <v/>
      </c>
      <c r="D306" s="578" t="str">
        <f t="shared" ref="D306" si="1033">R306</f>
        <v/>
      </c>
      <c r="E306" s="578" t="str">
        <f t="shared" ref="E306" si="1034">S306</f>
        <v/>
      </c>
      <c r="F306" s="421"/>
      <c r="G306" s="576" t="str">
        <f ca="1">IF(OR(INDIRECT("'update Helper'!E"&amp;U306)="",F306&lt;&gt;0,F307&lt;&gt;0),IF(IFERROR((F306/F307),"")="","",(F306/F307)),INDIRECT("'update Helper'!E"&amp;U306)/100)</f>
        <v/>
      </c>
      <c r="H306" s="580"/>
      <c r="I306" s="582"/>
      <c r="J306" s="572"/>
      <c r="K306" s="570" t="str">
        <f t="shared" ref="K306" si="1035">W306</f>
        <v/>
      </c>
      <c r="L306" s="570" t="str">
        <f t="shared" ref="L306" si="1036">V306</f>
        <v/>
      </c>
      <c r="M306" s="572"/>
      <c r="N306" s="572"/>
      <c r="P306" s="201">
        <f t="shared" ref="P306" si="1037">IF(AND(EXACT(C306,C304),C304&lt;&gt;0),P304+1,0)</f>
        <v>148</v>
      </c>
      <c r="Q306" s="201" t="str">
        <f t="shared" ref="Q306" si="1038">IF(C306&lt;&gt;"",C306&amp;"-"&amp;P306,"")</f>
        <v/>
      </c>
      <c r="R306" s="201" t="str">
        <f t="array" ref="R306">IFERROR(IF(INDEX('Disaggregation Records'!$E$3:$E$66,MATCH(RIGHT(Q306,255),RIGHT('Disaggregation Records'!$D$3:$D$66,255),0))="","",INDEX('Disaggregation Records'!$E$3:$E$66,MATCH(RIGHT(Q306,255),RIGHT('Disaggregation Records'!$D$3:$D$66,255),0))),"")</f>
        <v/>
      </c>
      <c r="S306" s="201" t="str">
        <f t="array" ref="S306">IFERROR(IF(INDEX('Disaggregation Records'!$F$3:$F$66,MATCH(RIGHT(Q306,255),RIGHT('Disaggregation Records'!$D$3:$D$66,255),0))="","",INDEX('Disaggregation Records'!$F$3:$F$66,MATCH(RIGHT(Q306,255),RIGHT('Disaggregation Records'!$D$3:$D$66,255),0))),"")</f>
        <v/>
      </c>
      <c r="T306" s="201" t="str">
        <f t="array" ref="T306">IFERROR(IF(INDEX('Disaggregation Records'!$H$3:$H$66,MATCH(RIGHT(Q306,255),RIGHT('Disaggregation Records'!$D$3:$D$66,255),0))="","",INDEX('Disaggregation Records'!$H$3:$H$66,MATCH(RIGHT(Q306,255),RIGHT('Disaggregation Records'!$D$3:$D$66,255),0))),"")</f>
        <v/>
      </c>
      <c r="U306" s="201">
        <f t="shared" ref="U306" si="1039">U304+1</f>
        <v>1331</v>
      </c>
      <c r="V306" s="201" t="str">
        <f t="array" ref="V306">IFERROR(IF(INDEX('Disaggregation Records'!$I$3:$I$66,MATCH(RIGHT(Q306,255),RIGHT('Disaggregation Records'!$D$3:$D$66,255),0))="","",INDEX('Disaggregation Records'!$I$3:$I$66,MATCH(RIGHT(Q306,255),RIGHT('Disaggregation Records'!$D$3:$D$66,255),0))),"")</f>
        <v/>
      </c>
      <c r="W306" s="201" t="str">
        <f>IFERROR(INDEX('Reference Records'!O$3:O$9,MATCH(LEFT(C306,255),'Reference Records'!J$3:J$9,0)),"")</f>
        <v/>
      </c>
    </row>
    <row r="307" spans="1:23" s="201" customFormat="1" ht="40.25" customHeight="1" x14ac:dyDescent="0.35">
      <c r="A307" s="569"/>
      <c r="B307" s="590"/>
      <c r="C307" s="571"/>
      <c r="D307" s="579"/>
      <c r="E307" s="579"/>
      <c r="F307" s="215"/>
      <c r="G307" s="577"/>
      <c r="H307" s="581"/>
      <c r="I307" s="583"/>
      <c r="J307" s="573"/>
      <c r="K307" s="571"/>
      <c r="L307" s="571"/>
      <c r="M307" s="573"/>
      <c r="N307" s="573"/>
      <c r="P307" s="202"/>
      <c r="Q307" s="202"/>
      <c r="R307" s="202"/>
      <c r="S307" s="202"/>
      <c r="T307" s="202"/>
      <c r="U307" s="202"/>
      <c r="V307" s="202"/>
      <c r="W307" s="202"/>
    </row>
    <row r="308" spans="1:23" s="201" customFormat="1" ht="40.25" customHeight="1" x14ac:dyDescent="0.35">
      <c r="A308" s="569" t="str">
        <f t="shared" ca="1" si="906"/>
        <v>a1G3p000005YSUtEAO</v>
      </c>
      <c r="B308" s="589">
        <v>15</v>
      </c>
      <c r="C308" s="570" t="str">
        <f>IFERROR(VLOOKUP(B308,'Impact Indicators - Section B '!$A$9:$AF$52,32,FALSE),"")</f>
        <v/>
      </c>
      <c r="D308" s="578" t="str">
        <f t="shared" ref="D308" si="1040">R308</f>
        <v/>
      </c>
      <c r="E308" s="578" t="str">
        <f t="shared" ref="E308" si="1041">S308</f>
        <v/>
      </c>
      <c r="F308" s="421"/>
      <c r="G308" s="576" t="str">
        <f ca="1">IF(OR(INDIRECT("'update Helper'!E"&amp;U308)="",F308&lt;&gt;0,F309&lt;&gt;0),IF(IFERROR((F308/F309),"")="","",(F308/F309)),INDIRECT("'update Helper'!E"&amp;U308)/100)</f>
        <v/>
      </c>
      <c r="H308" s="580"/>
      <c r="I308" s="582"/>
      <c r="J308" s="572"/>
      <c r="K308" s="570" t="str">
        <f t="shared" ref="K308" si="1042">W308</f>
        <v/>
      </c>
      <c r="L308" s="570" t="str">
        <f t="shared" ref="L308" si="1043">V308</f>
        <v/>
      </c>
      <c r="M308" s="572"/>
      <c r="N308" s="572"/>
      <c r="P308" s="201">
        <f t="shared" ref="P308" si="1044">IF(AND(EXACT(C308,C306),C306&lt;&gt;0),P306+1,0)</f>
        <v>149</v>
      </c>
      <c r="Q308" s="201" t="str">
        <f t="shared" ref="Q308" si="1045">IF(C308&lt;&gt;"",C308&amp;"-"&amp;P308,"")</f>
        <v/>
      </c>
      <c r="R308" s="201" t="str">
        <f t="array" ref="R308">IFERROR(IF(INDEX('Disaggregation Records'!$E$3:$E$66,MATCH(RIGHT(Q308,255),RIGHT('Disaggregation Records'!$D$3:$D$66,255),0))="","",INDEX('Disaggregation Records'!$E$3:$E$66,MATCH(RIGHT(Q308,255),RIGHT('Disaggregation Records'!$D$3:$D$66,255),0))),"")</f>
        <v/>
      </c>
      <c r="S308" s="201" t="str">
        <f t="array" ref="S308">IFERROR(IF(INDEX('Disaggregation Records'!$F$3:$F$66,MATCH(RIGHT(Q308,255),RIGHT('Disaggregation Records'!$D$3:$D$66,255),0))="","",INDEX('Disaggregation Records'!$F$3:$F$66,MATCH(RIGHT(Q308,255),RIGHT('Disaggregation Records'!$D$3:$D$66,255),0))),"")</f>
        <v/>
      </c>
      <c r="T308" s="201" t="str">
        <f t="array" ref="T308">IFERROR(IF(INDEX('Disaggregation Records'!$H$3:$H$66,MATCH(RIGHT(Q308,255),RIGHT('Disaggregation Records'!$D$3:$D$66,255),0))="","",INDEX('Disaggregation Records'!$H$3:$H$66,MATCH(RIGHT(Q308,255),RIGHT('Disaggregation Records'!$D$3:$D$66,255),0))),"")</f>
        <v/>
      </c>
      <c r="U308" s="201">
        <f t="shared" ref="U308" si="1046">U306+1</f>
        <v>1332</v>
      </c>
      <c r="V308" s="201" t="str">
        <f t="array" ref="V308">IFERROR(IF(INDEX('Disaggregation Records'!$I$3:$I$66,MATCH(RIGHT(Q308,255),RIGHT('Disaggregation Records'!$D$3:$D$66,255),0))="","",INDEX('Disaggregation Records'!$I$3:$I$66,MATCH(RIGHT(Q308,255),RIGHT('Disaggregation Records'!$D$3:$D$66,255),0))),"")</f>
        <v/>
      </c>
      <c r="W308" s="201" t="str">
        <f>IFERROR(INDEX('Reference Records'!O$3:O$9,MATCH(LEFT(C308,255),'Reference Records'!J$3:J$9,0)),"")</f>
        <v/>
      </c>
    </row>
    <row r="309" spans="1:23" s="201" customFormat="1" ht="40.25" customHeight="1" x14ac:dyDescent="0.35">
      <c r="A309" s="569"/>
      <c r="B309" s="590"/>
      <c r="C309" s="571"/>
      <c r="D309" s="579"/>
      <c r="E309" s="579"/>
      <c r="F309" s="215"/>
      <c r="G309" s="577"/>
      <c r="H309" s="581"/>
      <c r="I309" s="583"/>
      <c r="J309" s="573"/>
      <c r="K309" s="571"/>
      <c r="L309" s="571"/>
      <c r="M309" s="573"/>
      <c r="N309" s="573"/>
      <c r="P309" s="202"/>
      <c r="Q309" s="202"/>
      <c r="R309" s="202"/>
      <c r="S309" s="202"/>
      <c r="T309" s="202"/>
      <c r="U309" s="202"/>
      <c r="V309" s="202"/>
      <c r="W309" s="202"/>
    </row>
    <row r="310" spans="1:23" s="201" customFormat="1" ht="40.25" customHeight="1" x14ac:dyDescent="0.35">
      <c r="A310" s="184"/>
      <c r="B310" s="359"/>
      <c r="C310" s="360"/>
      <c r="D310" s="361"/>
      <c r="E310" s="361"/>
      <c r="F310" s="362"/>
      <c r="G310" s="363"/>
      <c r="H310" s="364"/>
      <c r="I310" s="365"/>
      <c r="J310" s="366"/>
      <c r="K310" s="366"/>
      <c r="L310" s="366"/>
      <c r="M310" s="366"/>
      <c r="N310" s="366"/>
    </row>
    <row r="311" spans="1:23" s="201" customFormat="1" ht="40.25" customHeight="1" x14ac:dyDescent="0.35">
      <c r="A311" s="184"/>
      <c r="B311" s="359"/>
      <c r="C311" s="360"/>
      <c r="D311" s="361"/>
      <c r="E311" s="361"/>
      <c r="F311" s="362"/>
      <c r="G311" s="363"/>
      <c r="H311" s="364"/>
      <c r="I311" s="365"/>
      <c r="J311" s="366"/>
      <c r="K311" s="366"/>
      <c r="L311" s="366"/>
      <c r="M311" s="366"/>
      <c r="N311" s="366"/>
    </row>
    <row r="312" spans="1:23" s="201" customFormat="1" ht="40.25" customHeight="1" x14ac:dyDescent="0.35">
      <c r="A312" s="184"/>
      <c r="B312" s="359"/>
      <c r="C312" s="360"/>
      <c r="D312" s="361"/>
      <c r="E312" s="361"/>
      <c r="F312" s="362"/>
      <c r="G312" s="363"/>
      <c r="H312" s="364"/>
      <c r="I312" s="365"/>
      <c r="J312" s="366"/>
      <c r="K312" s="366"/>
      <c r="L312" s="366"/>
      <c r="M312" s="366"/>
      <c r="N312" s="366"/>
    </row>
    <row r="313" spans="1:23" s="168" customFormat="1" x14ac:dyDescent="0.35">
      <c r="A313" s="205"/>
      <c r="B313" s="184"/>
      <c r="C313" s="205"/>
      <c r="D313" s="205"/>
      <c r="E313" s="205"/>
      <c r="F313" s="205"/>
      <c r="G313" s="205"/>
      <c r="H313" s="205"/>
      <c r="I313" s="205"/>
      <c r="J313" s="205"/>
      <c r="K313" s="205"/>
      <c r="L313" s="205"/>
      <c r="M313" s="205"/>
    </row>
    <row r="314" spans="1:23" ht="16.25" customHeight="1" x14ac:dyDescent="0.35">
      <c r="B314" s="587" t="str">
        <f ca="1">Translations!A76</f>
        <v xml:space="preserve">Desagregación del indicador de resultados </v>
      </c>
      <c r="C314" s="588"/>
      <c r="D314" s="588"/>
      <c r="E314" s="588"/>
      <c r="F314" s="588"/>
      <c r="G314" s="588"/>
      <c r="H314" s="588"/>
      <c r="I314" s="588"/>
      <c r="J314" s="588"/>
      <c r="K314" s="574"/>
      <c r="L314" s="575"/>
      <c r="M314" s="575"/>
      <c r="N314" s="575"/>
    </row>
    <row r="315" spans="1:23" ht="45" customHeight="1" x14ac:dyDescent="0.35">
      <c r="A315" s="258" t="s">
        <v>341</v>
      </c>
      <c r="B315" s="276" t="str">
        <f ca="1">Translations!A77</f>
        <v>Número del indicador de resultado</v>
      </c>
      <c r="C315" s="276" t="str">
        <f ca="1">Translations!A79</f>
        <v>Nombre del indicador de resultado</v>
      </c>
      <c r="D315" s="276" t="str">
        <f ca="1">Translations!$A$74</f>
        <v>Categoría</v>
      </c>
      <c r="E315" s="276" t="str">
        <f ca="1">Translations!$A$75</f>
        <v>Desagregación</v>
      </c>
      <c r="F315" s="276" t="s">
        <v>546</v>
      </c>
      <c r="G315" s="276" t="str">
        <f ca="1">Translations!$A$41</f>
        <v>Línea de base %</v>
      </c>
      <c r="H315" s="276" t="s">
        <v>436</v>
      </c>
      <c r="I315" s="276" t="s">
        <v>438</v>
      </c>
      <c r="J315" s="276" t="s">
        <v>407</v>
      </c>
      <c r="K315" s="276" t="str">
        <f ca="1">Translations!A79 &amp; " (EN)"</f>
        <v>Nombre del indicador de resultado (EN)</v>
      </c>
      <c r="L315" s="276" t="str">
        <f ca="1">Translations!$A$74 &amp; " (EN)"</f>
        <v>Categoría (EN)</v>
      </c>
      <c r="M315" s="276" t="s">
        <v>7142</v>
      </c>
      <c r="N315" s="276" t="s">
        <v>7143</v>
      </c>
      <c r="Q315" s="367"/>
      <c r="R315" s="367"/>
      <c r="S315" s="367"/>
      <c r="T315" s="201"/>
    </row>
    <row r="316" spans="1:23" s="201" customFormat="1" ht="40.25" customHeight="1" x14ac:dyDescent="0.35">
      <c r="A316" s="569" t="str">
        <f ca="1">INDIRECT("'update Helper'!C"&amp;U316)</f>
        <v>a1V3p000004kPOQEA2</v>
      </c>
      <c r="B316" s="589">
        <v>1</v>
      </c>
      <c r="C316" s="570" t="str">
        <f>IFERROR(VLOOKUP(B316,'Outcome Indicators - Section C '!$A$9:$AF$70,32,FALSE),"")</f>
        <v/>
      </c>
      <c r="D316" s="578" t="str">
        <f>R316</f>
        <v/>
      </c>
      <c r="E316" s="578" t="str">
        <f>S316</f>
        <v/>
      </c>
      <c r="F316" s="421"/>
      <c r="G316" s="576" t="str">
        <f ca="1">IF(OR(INDIRECT("'update Helper'!E"&amp;U316)="",F316&lt;&gt;0,F317&lt;&gt;0),IF(IFERROR((F316/F317),"")="","",(F316/F317)),INDIRECT("'update Helper'!E"&amp;U316)/100)</f>
        <v/>
      </c>
      <c r="H316" s="580"/>
      <c r="I316" s="582"/>
      <c r="J316" s="572"/>
      <c r="K316" s="570" t="str">
        <f>W316</f>
        <v/>
      </c>
      <c r="L316" s="570" t="str">
        <f>V316</f>
        <v/>
      </c>
      <c r="M316" s="572"/>
      <c r="N316" s="572"/>
      <c r="P316" s="201">
        <f>IF(AND(EXACT(C316,C314),C314&lt;&gt;0),P314+1,0)</f>
        <v>0</v>
      </c>
      <c r="Q316" s="201" t="str">
        <f>IF(C316&lt;&gt;"",C316&amp;"-"&amp;P316,"")</f>
        <v/>
      </c>
      <c r="R316" s="201" t="str">
        <f t="array" ref="R316">IFERROR(IF(INDEX('Disaggregation Records'!$E$69:$E$152,MATCH(RIGHT(Q316,255),RIGHT('Disaggregation Records'!$D$69:$D$152,255),0))="","",INDEX('Disaggregation Records'!$E$69:$E$152,MATCH(RIGHT(Q316,255),RIGHT('Disaggregation Records'!$D$69:$D$152,255),0))),"")</f>
        <v/>
      </c>
      <c r="S316" s="201" t="str">
        <f t="array" ref="S316">IFERROR(IF(INDEX('Disaggregation Records'!$F$69:$F$152,MATCH(RIGHT(Q316,255),RIGHT('Disaggregation Records'!$D$69:$D$152,255),0))="","",INDEX('Disaggregation Records'!$F$69:$F$152,MATCH(RIGHT(Q316,255),RIGHT('Disaggregation Records'!$D$69:$D$152,255),0))),"")</f>
        <v/>
      </c>
      <c r="T316" s="201" t="str">
        <f t="array" ref="T316">IFERROR(IF(INDEX('Disaggregation Records'!$H$69:$H$152,MATCH(RIGHT(Q316,255),RIGHT('Disaggregation Records'!$D$69:$D$152,255),0))="","",INDEX('Disaggregation Records'!$H$69:$H$152,MATCH(RIGHT(Q316,255),RIGHT('Disaggregation Records'!$D$69:$D$152,255),0))),"")</f>
        <v/>
      </c>
      <c r="U316" s="201">
        <f>ROW(Outcome_Indicator_Disaggregation)+3</f>
        <v>879</v>
      </c>
      <c r="V316" s="201" t="str">
        <f t="array" ref="V316">IFERROR(IF(INDEX('Disaggregation Records'!$I$69:$I$152,MATCH(RIGHT(Q316,255),RIGHT('Disaggregation Records'!$D$69:$D$152,255),0))="","",INDEX('Disaggregation Records'!$I$69:$I$152,MATCH(RIGHT(Q316,255),RIGHT('Disaggregation Records'!$D$69:$D$152,255),0))),"")</f>
        <v/>
      </c>
      <c r="W316" s="201" t="str">
        <f>IFERROR(INDEX('Reference Records'!P$13:P$37,MATCH(LEFT(C316,255),'Reference Records'!J$13:J$37,0)),"")</f>
        <v/>
      </c>
    </row>
    <row r="317" spans="1:23" s="201" customFormat="1" ht="40.25" customHeight="1" x14ac:dyDescent="0.35">
      <c r="A317" s="569"/>
      <c r="B317" s="590"/>
      <c r="C317" s="571"/>
      <c r="D317" s="579"/>
      <c r="E317" s="579"/>
      <c r="F317" s="215"/>
      <c r="G317" s="577"/>
      <c r="H317" s="581"/>
      <c r="I317" s="583"/>
      <c r="J317" s="573"/>
      <c r="K317" s="571"/>
      <c r="L317" s="571"/>
      <c r="M317" s="573"/>
      <c r="N317" s="573"/>
      <c r="V317" s="201" t="str">
        <f t="array" ref="V317">IFERROR(IF(INDEX('Disaggregation Records'!$I$69:$I$152,MATCH(RIGHT(Q317,255),RIGHT('Disaggregation Records'!$D$69:$D$152,255),0))="","",INDEX('Disaggregation Records'!$I$69:$I$152,MATCH(RIGHT(Q317,255),RIGHT('Disaggregation Records'!$D$69:$D$152,255),0))),"")</f>
        <v/>
      </c>
    </row>
    <row r="318" spans="1:23" s="201" customFormat="1" ht="40.25" customHeight="1" x14ac:dyDescent="0.35">
      <c r="A318" s="569" t="str">
        <f t="shared" ref="A318" ca="1" si="1047">INDIRECT("'update Helper'!C"&amp;U318)</f>
        <v>a1V3p000004kPOREA2</v>
      </c>
      <c r="B318" s="589">
        <v>1</v>
      </c>
      <c r="C318" s="570" t="str">
        <f>IFERROR(VLOOKUP(B318,'Outcome Indicators - Section C '!$A$9:$AF$70,32,FALSE),"")</f>
        <v/>
      </c>
      <c r="D318" s="578" t="str">
        <f t="shared" ref="D318" si="1048">R318</f>
        <v/>
      </c>
      <c r="E318" s="578" t="str">
        <f t="shared" ref="E318" si="1049">S318</f>
        <v/>
      </c>
      <c r="F318" s="421"/>
      <c r="G318" s="576" t="str">
        <f ca="1">IF(OR(INDIRECT("'update Helper'!E"&amp;U318)="",F318&lt;&gt;0,F319&lt;&gt;0),IF(IFERROR((F318/F319),"")="","",(F318/F319)),INDIRECT("'update Helper'!E"&amp;U318)/100)</f>
        <v/>
      </c>
      <c r="H318" s="580"/>
      <c r="I318" s="582"/>
      <c r="J318" s="572"/>
      <c r="K318" s="570" t="str">
        <f t="shared" ref="K318" si="1050">W318</f>
        <v/>
      </c>
      <c r="L318" s="570" t="str">
        <f t="shared" ref="L318" si="1051">V318</f>
        <v/>
      </c>
      <c r="M318" s="572"/>
      <c r="N318" s="572"/>
      <c r="P318" s="201">
        <f>IF(AND(EXACT(C318,C316),C316&lt;&gt;0),P316+1,0)</f>
        <v>1</v>
      </c>
      <c r="Q318" s="201" t="str">
        <f>IF(C318&lt;&gt;"",C318&amp;"-"&amp;P318,"")</f>
        <v/>
      </c>
      <c r="R318" s="201" t="str">
        <f t="array" ref="R318">IFERROR(IF(INDEX('Disaggregation Records'!$E$69:$E$152,MATCH(RIGHT(Q318,255),RIGHT('Disaggregation Records'!$D$69:$D$152,255),0))="","",INDEX('Disaggregation Records'!$E$69:$E$152,MATCH(RIGHT(Q318,255),RIGHT('Disaggregation Records'!$D$69:$D$152,255),0))),"")</f>
        <v/>
      </c>
      <c r="S318" s="201" t="str">
        <f t="array" ref="S318">IFERROR(IF(INDEX('Disaggregation Records'!$F$69:$F$152,MATCH(RIGHT(Q318,255),RIGHT('Disaggregation Records'!$D$69:$D$152,255),0))="","",INDEX('Disaggregation Records'!$F$69:$F$152,MATCH(RIGHT(Q318,255),RIGHT('Disaggregation Records'!$D$69:$D$152,255),0))),"")</f>
        <v/>
      </c>
      <c r="T318" s="201" t="str">
        <f t="array" ref="T318">IFERROR(IF(INDEX('Disaggregation Records'!$H$69:$H$152,MATCH(RIGHT(Q318,255),RIGHT('Disaggregation Records'!$D$69:$D$152,255),0))="","",INDEX('Disaggregation Records'!$H$69:$H$152,MATCH(RIGHT(Q318,255),RIGHT('Disaggregation Records'!$D$69:$D$152,255),0))),"")</f>
        <v/>
      </c>
      <c r="U318" s="201">
        <f>U316+1</f>
        <v>880</v>
      </c>
      <c r="V318" s="201" t="str">
        <f t="array" ref="V318">IFERROR(IF(INDEX('Disaggregation Records'!$I$69:$I$152,MATCH(RIGHT(Q318,255),RIGHT('Disaggregation Records'!$D$69:$D$152,255),0))="","",INDEX('Disaggregation Records'!$I$69:$I$152,MATCH(RIGHT(Q318,255),RIGHT('Disaggregation Records'!$D$69:$D$152,255),0))),"")</f>
        <v/>
      </c>
      <c r="W318" s="201" t="str">
        <f>IFERROR(INDEX('Reference Records'!P$13:P$37,MATCH(LEFT(C318,255),'Reference Records'!J$13:J$37,0)),"")</f>
        <v/>
      </c>
    </row>
    <row r="319" spans="1:23" s="201" customFormat="1" ht="40.25" customHeight="1" x14ac:dyDescent="0.35">
      <c r="A319" s="569"/>
      <c r="B319" s="590"/>
      <c r="C319" s="571"/>
      <c r="D319" s="579"/>
      <c r="E319" s="579"/>
      <c r="F319" s="215"/>
      <c r="G319" s="577"/>
      <c r="H319" s="581"/>
      <c r="I319" s="583"/>
      <c r="J319" s="573"/>
      <c r="K319" s="571"/>
      <c r="L319" s="571"/>
      <c r="M319" s="573"/>
      <c r="N319" s="573"/>
      <c r="V319" s="201" t="str">
        <f t="array" ref="V319">IFERROR(IF(INDEX('Disaggregation Records'!$I$69:$I$152,MATCH(RIGHT(Q319,255),RIGHT('Disaggregation Records'!$D$69:$D$152,255),0))="","",INDEX('Disaggregation Records'!$I$69:$I$152,MATCH(RIGHT(Q319,255),RIGHT('Disaggregation Records'!$D$69:$D$152,255),0))),"")</f>
        <v/>
      </c>
    </row>
    <row r="320" spans="1:23" s="201" customFormat="1" ht="40.25" customHeight="1" x14ac:dyDescent="0.35">
      <c r="A320" s="569" t="str">
        <f t="shared" ref="A320" ca="1" si="1052">INDIRECT("'update Helper'!C"&amp;U320)</f>
        <v>a1V3p000004kPOSEA2</v>
      </c>
      <c r="B320" s="589">
        <v>1</v>
      </c>
      <c r="C320" s="570" t="str">
        <f>IFERROR(VLOOKUP(B320,'Outcome Indicators - Section C '!$A$9:$AF$70,32,FALSE),"")</f>
        <v/>
      </c>
      <c r="D320" s="578" t="str">
        <f t="shared" ref="D320" si="1053">R320</f>
        <v/>
      </c>
      <c r="E320" s="578" t="str">
        <f t="shared" ref="E320" si="1054">S320</f>
        <v/>
      </c>
      <c r="F320" s="421"/>
      <c r="G320" s="576" t="str">
        <f ca="1">IF(OR(INDIRECT("'update Helper'!E"&amp;U320)="",F320&lt;&gt;0,F321&lt;&gt;0),IF(IFERROR((F320/F321),"")="","",(F320/F321)),INDIRECT("'update Helper'!E"&amp;U320)/100)</f>
        <v/>
      </c>
      <c r="H320" s="580"/>
      <c r="I320" s="582"/>
      <c r="J320" s="572"/>
      <c r="K320" s="570" t="str">
        <f t="shared" ref="K320" si="1055">W320</f>
        <v/>
      </c>
      <c r="L320" s="570" t="str">
        <f t="shared" ref="L320" si="1056">V320</f>
        <v/>
      </c>
      <c r="M320" s="572"/>
      <c r="N320" s="572"/>
      <c r="P320" s="201">
        <f t="shared" ref="P320" si="1057">IF(AND(EXACT(C320,C318),C318&lt;&gt;0),P318+1,0)</f>
        <v>2</v>
      </c>
      <c r="Q320" s="201" t="str">
        <f t="shared" ref="Q320" si="1058">IF(C320&lt;&gt;"",C320&amp;"-"&amp;P320,"")</f>
        <v/>
      </c>
      <c r="R320" s="201" t="str">
        <f t="array" ref="R320">IFERROR(IF(INDEX('Disaggregation Records'!$E$69:$E$152,MATCH(RIGHT(Q320,255),RIGHT('Disaggregation Records'!$D$69:$D$152,255),0))="","",INDEX('Disaggregation Records'!$E$69:$E$152,MATCH(RIGHT(Q320,255),RIGHT('Disaggregation Records'!$D$69:$D$152,255),0))),"")</f>
        <v/>
      </c>
      <c r="S320" s="201" t="str">
        <f t="array" ref="S320">IFERROR(IF(INDEX('Disaggregation Records'!$F$69:$F$152,MATCH(RIGHT(Q320,255),RIGHT('Disaggregation Records'!$D$69:$D$152,255),0))="","",INDEX('Disaggregation Records'!$F$69:$F$152,MATCH(RIGHT(Q320,255),RIGHT('Disaggregation Records'!$D$69:$D$152,255),0))),"")</f>
        <v/>
      </c>
      <c r="T320" s="201" t="str">
        <f t="array" ref="T320">IFERROR(IF(INDEX('Disaggregation Records'!$H$69:$H$152,MATCH(RIGHT(Q320,255),RIGHT('Disaggregation Records'!$D$69:$D$152,255),0))="","",INDEX('Disaggregation Records'!$H$69:$H$152,MATCH(RIGHT(Q320,255),RIGHT('Disaggregation Records'!$D$69:$D$152,255),0))),"")</f>
        <v/>
      </c>
      <c r="U320" s="201">
        <f t="shared" ref="U320" si="1059">U318+1</f>
        <v>881</v>
      </c>
      <c r="V320" s="201" t="str">
        <f t="array" ref="V320">IFERROR(IF(INDEX('Disaggregation Records'!$I$69:$I$152,MATCH(RIGHT(Q320,255),RIGHT('Disaggregation Records'!$D$69:$D$152,255),0))="","",INDEX('Disaggregation Records'!$I$69:$I$152,MATCH(RIGHT(Q320,255),RIGHT('Disaggregation Records'!$D$69:$D$152,255),0))),"")</f>
        <v/>
      </c>
      <c r="W320" s="201" t="str">
        <f>IFERROR(INDEX('Reference Records'!P$13:P$37,MATCH(LEFT(C320,255),'Reference Records'!J$13:J$37,0)),"")</f>
        <v/>
      </c>
    </row>
    <row r="321" spans="1:23" s="201" customFormat="1" ht="40.25" customHeight="1" x14ac:dyDescent="0.35">
      <c r="A321" s="569"/>
      <c r="B321" s="590"/>
      <c r="C321" s="571"/>
      <c r="D321" s="579"/>
      <c r="E321" s="579"/>
      <c r="F321" s="215"/>
      <c r="G321" s="577"/>
      <c r="H321" s="581"/>
      <c r="I321" s="583"/>
      <c r="J321" s="573"/>
      <c r="K321" s="571"/>
      <c r="L321" s="571"/>
      <c r="M321" s="573"/>
      <c r="N321" s="573"/>
      <c r="V321" s="201" t="str">
        <f t="array" ref="V321">IFERROR(IF(INDEX('Disaggregation Records'!$I$69:$I$152,MATCH(RIGHT(Q321,255),RIGHT('Disaggregation Records'!$D$69:$D$152,255),0))="","",INDEX('Disaggregation Records'!$I$69:$I$152,MATCH(RIGHT(Q321,255),RIGHT('Disaggregation Records'!$D$69:$D$152,255),0))),"")</f>
        <v/>
      </c>
    </row>
    <row r="322" spans="1:23" s="201" customFormat="1" ht="40.25" customHeight="1" x14ac:dyDescent="0.35">
      <c r="A322" s="569" t="str">
        <f t="shared" ref="A322" ca="1" si="1060">INDIRECT("'update Helper'!C"&amp;U322)</f>
        <v>a1V3p000004kPOTEA2</v>
      </c>
      <c r="B322" s="589">
        <v>1</v>
      </c>
      <c r="C322" s="570" t="str">
        <f>IFERROR(VLOOKUP(B322,'Outcome Indicators - Section C '!$A$9:$AF$70,32,FALSE),"")</f>
        <v/>
      </c>
      <c r="D322" s="578" t="str">
        <f t="shared" ref="D322" si="1061">R322</f>
        <v/>
      </c>
      <c r="E322" s="578" t="str">
        <f t="shared" ref="E322" si="1062">S322</f>
        <v/>
      </c>
      <c r="F322" s="421"/>
      <c r="G322" s="576" t="str">
        <f ca="1">IF(OR(INDIRECT("'update Helper'!E"&amp;U322)="",F322&lt;&gt;0,F323&lt;&gt;0),IF(IFERROR((F322/F323),"")="","",(F322/F323)),INDIRECT("'update Helper'!E"&amp;U322)/100)</f>
        <v/>
      </c>
      <c r="H322" s="580"/>
      <c r="I322" s="582"/>
      <c r="J322" s="572"/>
      <c r="K322" s="570" t="str">
        <f t="shared" ref="K322" si="1063">W322</f>
        <v/>
      </c>
      <c r="L322" s="570" t="str">
        <f t="shared" ref="L322" si="1064">V322</f>
        <v/>
      </c>
      <c r="M322" s="572"/>
      <c r="N322" s="572"/>
      <c r="P322" s="201">
        <f t="shared" ref="P322" si="1065">IF(AND(EXACT(C322,C320),C320&lt;&gt;0),P320+1,0)</f>
        <v>3</v>
      </c>
      <c r="Q322" s="201" t="str">
        <f t="shared" ref="Q322" si="1066">IF(C322&lt;&gt;"",C322&amp;"-"&amp;P322,"")</f>
        <v/>
      </c>
      <c r="R322" s="201" t="str">
        <f t="array" ref="R322">IFERROR(IF(INDEX('Disaggregation Records'!$E$69:$E$152,MATCH(RIGHT(Q322,255),RIGHT('Disaggregation Records'!$D$69:$D$152,255),0))="","",INDEX('Disaggregation Records'!$E$69:$E$152,MATCH(RIGHT(Q322,255),RIGHT('Disaggregation Records'!$D$69:$D$152,255),0))),"")</f>
        <v/>
      </c>
      <c r="S322" s="201" t="str">
        <f t="array" ref="S322">IFERROR(IF(INDEX('Disaggregation Records'!$F$69:$F$152,MATCH(RIGHT(Q322,255),RIGHT('Disaggregation Records'!$D$69:$D$152,255),0))="","",INDEX('Disaggregation Records'!$F$69:$F$152,MATCH(RIGHT(Q322,255),RIGHT('Disaggregation Records'!$D$69:$D$152,255),0))),"")</f>
        <v/>
      </c>
      <c r="T322" s="201" t="str">
        <f t="array" ref="T322">IFERROR(IF(INDEX('Disaggregation Records'!$H$69:$H$152,MATCH(RIGHT(Q322,255),RIGHT('Disaggregation Records'!$D$69:$D$152,255),0))="","",INDEX('Disaggregation Records'!$H$69:$H$152,MATCH(RIGHT(Q322,255),RIGHT('Disaggregation Records'!$D$69:$D$152,255),0))),"")</f>
        <v/>
      </c>
      <c r="U322" s="201">
        <f t="shared" ref="U322" si="1067">U320+1</f>
        <v>882</v>
      </c>
      <c r="V322" s="201" t="str">
        <f t="array" ref="V322">IFERROR(IF(INDEX('Disaggregation Records'!$I$69:$I$152,MATCH(RIGHT(Q322,255),RIGHT('Disaggregation Records'!$D$69:$D$152,255),0))="","",INDEX('Disaggregation Records'!$I$69:$I$152,MATCH(RIGHT(Q322,255),RIGHT('Disaggregation Records'!$D$69:$D$152,255),0))),"")</f>
        <v/>
      </c>
      <c r="W322" s="201" t="str">
        <f>IFERROR(INDEX('Reference Records'!P$13:P$37,MATCH(LEFT(C322,255),'Reference Records'!J$13:J$37,0)),"")</f>
        <v/>
      </c>
    </row>
    <row r="323" spans="1:23" s="201" customFormat="1" ht="40.25" customHeight="1" x14ac:dyDescent="0.35">
      <c r="A323" s="569"/>
      <c r="B323" s="590"/>
      <c r="C323" s="571"/>
      <c r="D323" s="579"/>
      <c r="E323" s="579"/>
      <c r="F323" s="215"/>
      <c r="G323" s="577"/>
      <c r="H323" s="581"/>
      <c r="I323" s="583"/>
      <c r="J323" s="573"/>
      <c r="K323" s="571"/>
      <c r="L323" s="571"/>
      <c r="M323" s="573"/>
      <c r="N323" s="573"/>
      <c r="V323" s="201" t="str">
        <f t="array" ref="V323">IFERROR(IF(INDEX('Disaggregation Records'!$I$69:$I$152,MATCH(RIGHT(Q323,255),RIGHT('Disaggregation Records'!$D$69:$D$152,255),0))="","",INDEX('Disaggregation Records'!$I$69:$I$152,MATCH(RIGHT(Q323,255),RIGHT('Disaggregation Records'!$D$69:$D$152,255),0))),"")</f>
        <v/>
      </c>
    </row>
    <row r="324" spans="1:23" s="201" customFormat="1" ht="40.25" customHeight="1" x14ac:dyDescent="0.35">
      <c r="A324" s="569" t="str">
        <f t="shared" ref="A324" ca="1" si="1068">INDIRECT("'update Helper'!C"&amp;U324)</f>
        <v>a1V3p000004kPOUEA2</v>
      </c>
      <c r="B324" s="589">
        <v>1</v>
      </c>
      <c r="C324" s="570" t="str">
        <f>IFERROR(VLOOKUP(B324,'Outcome Indicators - Section C '!$A$9:$AF$70,32,FALSE),"")</f>
        <v/>
      </c>
      <c r="D324" s="578" t="str">
        <f t="shared" ref="D324" si="1069">R324</f>
        <v/>
      </c>
      <c r="E324" s="578" t="str">
        <f t="shared" ref="E324" si="1070">S324</f>
        <v/>
      </c>
      <c r="F324" s="421"/>
      <c r="G324" s="576" t="str">
        <f ca="1">IF(OR(INDIRECT("'update Helper'!E"&amp;U324)="",F324&lt;&gt;0,F325&lt;&gt;0),IF(IFERROR((F324/F325),"")="","",(F324/F325)),INDIRECT("'update Helper'!E"&amp;U324)/100)</f>
        <v/>
      </c>
      <c r="H324" s="580"/>
      <c r="I324" s="582"/>
      <c r="J324" s="572"/>
      <c r="K324" s="570" t="str">
        <f t="shared" ref="K324" si="1071">W324</f>
        <v/>
      </c>
      <c r="L324" s="570" t="str">
        <f t="shared" ref="L324" si="1072">V324</f>
        <v/>
      </c>
      <c r="M324" s="572"/>
      <c r="N324" s="572"/>
      <c r="P324" s="201">
        <f t="shared" ref="P324" si="1073">IF(AND(EXACT(C324,C322),C322&lt;&gt;0),P322+1,0)</f>
        <v>4</v>
      </c>
      <c r="Q324" s="201" t="str">
        <f t="shared" ref="Q324" si="1074">IF(C324&lt;&gt;"",C324&amp;"-"&amp;P324,"")</f>
        <v/>
      </c>
      <c r="R324" s="201" t="str">
        <f t="array" ref="R324">IFERROR(IF(INDEX('Disaggregation Records'!$E$69:$E$152,MATCH(RIGHT(Q324,255),RIGHT('Disaggregation Records'!$D$69:$D$152,255),0))="","",INDEX('Disaggregation Records'!$E$69:$E$152,MATCH(RIGHT(Q324,255),RIGHT('Disaggregation Records'!$D$69:$D$152,255),0))),"")</f>
        <v/>
      </c>
      <c r="S324" s="201" t="str">
        <f t="array" ref="S324">IFERROR(IF(INDEX('Disaggregation Records'!$F$69:$F$152,MATCH(RIGHT(Q324,255),RIGHT('Disaggregation Records'!$D$69:$D$152,255),0))="","",INDEX('Disaggregation Records'!$F$69:$F$152,MATCH(RIGHT(Q324,255),RIGHT('Disaggregation Records'!$D$69:$D$152,255),0))),"")</f>
        <v/>
      </c>
      <c r="T324" s="201" t="str">
        <f t="array" ref="T324">IFERROR(IF(INDEX('Disaggregation Records'!$H$69:$H$152,MATCH(RIGHT(Q324,255),RIGHT('Disaggregation Records'!$D$69:$D$152,255),0))="","",INDEX('Disaggregation Records'!$H$69:$H$152,MATCH(RIGHT(Q324,255),RIGHT('Disaggregation Records'!$D$69:$D$152,255),0))),"")</f>
        <v/>
      </c>
      <c r="U324" s="201">
        <f t="shared" ref="U324" si="1075">U322+1</f>
        <v>883</v>
      </c>
      <c r="V324" s="201" t="str">
        <f t="array" ref="V324">IFERROR(IF(INDEX('Disaggregation Records'!$I$69:$I$152,MATCH(RIGHT(Q324,255),RIGHT('Disaggregation Records'!$D$69:$D$152,255),0))="","",INDEX('Disaggregation Records'!$I$69:$I$152,MATCH(RIGHT(Q324,255),RIGHT('Disaggregation Records'!$D$69:$D$152,255),0))),"")</f>
        <v/>
      </c>
      <c r="W324" s="201" t="str">
        <f>IFERROR(INDEX('Reference Records'!P$13:P$37,MATCH(LEFT(C324,255),'Reference Records'!J$13:J$37,0)),"")</f>
        <v/>
      </c>
    </row>
    <row r="325" spans="1:23" s="201" customFormat="1" ht="40.25" customHeight="1" x14ac:dyDescent="0.35">
      <c r="A325" s="569"/>
      <c r="B325" s="590"/>
      <c r="C325" s="571"/>
      <c r="D325" s="579"/>
      <c r="E325" s="579"/>
      <c r="F325" s="215"/>
      <c r="G325" s="577"/>
      <c r="H325" s="581"/>
      <c r="I325" s="583"/>
      <c r="J325" s="573"/>
      <c r="K325" s="571"/>
      <c r="L325" s="571"/>
      <c r="M325" s="573"/>
      <c r="N325" s="573"/>
      <c r="V325" s="201" t="str">
        <f t="array" ref="V325">IFERROR(IF(INDEX('Disaggregation Records'!$I$69:$I$152,MATCH(RIGHT(Q325,255),RIGHT('Disaggregation Records'!$D$69:$D$152,255),0))="","",INDEX('Disaggregation Records'!$I$69:$I$152,MATCH(RIGHT(Q325,255),RIGHT('Disaggregation Records'!$D$69:$D$152,255),0))),"")</f>
        <v/>
      </c>
    </row>
    <row r="326" spans="1:23" s="201" customFormat="1" ht="40.25" customHeight="1" x14ac:dyDescent="0.35">
      <c r="A326" s="569" t="str">
        <f t="shared" ref="A326" ca="1" si="1076">INDIRECT("'update Helper'!C"&amp;U326)</f>
        <v>a1V3p000004kPOVEA2</v>
      </c>
      <c r="B326" s="589">
        <v>1</v>
      </c>
      <c r="C326" s="570" t="str">
        <f>IFERROR(VLOOKUP(B326,'Outcome Indicators - Section C '!$A$9:$AF$70,32,FALSE),"")</f>
        <v/>
      </c>
      <c r="D326" s="578" t="str">
        <f t="shared" ref="D326" si="1077">R326</f>
        <v/>
      </c>
      <c r="E326" s="578" t="str">
        <f t="shared" ref="E326" si="1078">S326</f>
        <v/>
      </c>
      <c r="F326" s="421"/>
      <c r="G326" s="576" t="str">
        <f ca="1">IF(OR(INDIRECT("'update Helper'!E"&amp;U326)="",F326&lt;&gt;0,F327&lt;&gt;0),IF(IFERROR((F326/F327),"")="","",(F326/F327)),INDIRECT("'update Helper'!E"&amp;U326)/100)</f>
        <v/>
      </c>
      <c r="H326" s="580"/>
      <c r="I326" s="582"/>
      <c r="J326" s="572"/>
      <c r="K326" s="570" t="str">
        <f t="shared" ref="K326" si="1079">W326</f>
        <v/>
      </c>
      <c r="L326" s="570" t="str">
        <f t="shared" ref="L326" si="1080">V326</f>
        <v/>
      </c>
      <c r="M326" s="572"/>
      <c r="N326" s="572"/>
      <c r="P326" s="201">
        <f t="shared" ref="P326" si="1081">IF(AND(EXACT(C326,C324),C324&lt;&gt;0),P324+1,0)</f>
        <v>5</v>
      </c>
      <c r="Q326" s="201" t="str">
        <f t="shared" ref="Q326" si="1082">IF(C326&lt;&gt;"",C326&amp;"-"&amp;P326,"")</f>
        <v/>
      </c>
      <c r="R326" s="201" t="str">
        <f t="array" ref="R326">IFERROR(IF(INDEX('Disaggregation Records'!$E$69:$E$152,MATCH(RIGHT(Q326,255),RIGHT('Disaggregation Records'!$D$69:$D$152,255),0))="","",INDEX('Disaggregation Records'!$E$69:$E$152,MATCH(RIGHT(Q326,255),RIGHT('Disaggregation Records'!$D$69:$D$152,255),0))),"")</f>
        <v/>
      </c>
      <c r="S326" s="201" t="str">
        <f t="array" ref="S326">IFERROR(IF(INDEX('Disaggregation Records'!$F$69:$F$152,MATCH(RIGHT(Q326,255),RIGHT('Disaggregation Records'!$D$69:$D$152,255),0))="","",INDEX('Disaggregation Records'!$F$69:$F$152,MATCH(RIGHT(Q326,255),RIGHT('Disaggregation Records'!$D$69:$D$152,255),0))),"")</f>
        <v/>
      </c>
      <c r="T326" s="201" t="str">
        <f t="array" ref="T326">IFERROR(IF(INDEX('Disaggregation Records'!$H$69:$H$152,MATCH(RIGHT(Q326,255),RIGHT('Disaggregation Records'!$D$69:$D$152,255),0))="","",INDEX('Disaggregation Records'!$H$69:$H$152,MATCH(RIGHT(Q326,255),RIGHT('Disaggregation Records'!$D$69:$D$152,255),0))),"")</f>
        <v/>
      </c>
      <c r="U326" s="201">
        <f t="shared" ref="U326" si="1083">U324+1</f>
        <v>884</v>
      </c>
      <c r="V326" s="201" t="str">
        <f t="array" ref="V326">IFERROR(IF(INDEX('Disaggregation Records'!$I$69:$I$152,MATCH(RIGHT(Q326,255),RIGHT('Disaggregation Records'!$D$69:$D$152,255),0))="","",INDEX('Disaggregation Records'!$I$69:$I$152,MATCH(RIGHT(Q326,255),RIGHT('Disaggregation Records'!$D$69:$D$152,255),0))),"")</f>
        <v/>
      </c>
      <c r="W326" s="201" t="str">
        <f>IFERROR(INDEX('Reference Records'!P$13:P$37,MATCH(LEFT(C326,255),'Reference Records'!J$13:J$37,0)),"")</f>
        <v/>
      </c>
    </row>
    <row r="327" spans="1:23" s="201" customFormat="1" ht="40.25" customHeight="1" x14ac:dyDescent="0.35">
      <c r="A327" s="569"/>
      <c r="B327" s="590"/>
      <c r="C327" s="571"/>
      <c r="D327" s="579"/>
      <c r="E327" s="579"/>
      <c r="F327" s="215"/>
      <c r="G327" s="577"/>
      <c r="H327" s="581"/>
      <c r="I327" s="583"/>
      <c r="J327" s="573"/>
      <c r="K327" s="571"/>
      <c r="L327" s="571"/>
      <c r="M327" s="573"/>
      <c r="N327" s="573"/>
      <c r="V327" s="201" t="str">
        <f t="array" ref="V327">IFERROR(IF(INDEX('Disaggregation Records'!$I$69:$I$152,MATCH(RIGHT(Q327,255),RIGHT('Disaggregation Records'!$D$69:$D$152,255),0))="","",INDEX('Disaggregation Records'!$I$69:$I$152,MATCH(RIGHT(Q327,255),RIGHT('Disaggregation Records'!$D$69:$D$152,255),0))),"")</f>
        <v/>
      </c>
    </row>
    <row r="328" spans="1:23" s="201" customFormat="1" ht="40.25" customHeight="1" x14ac:dyDescent="0.35">
      <c r="A328" s="569" t="str">
        <f t="shared" ref="A328" ca="1" si="1084">INDIRECT("'update Helper'!C"&amp;U328)</f>
        <v>a1V3p000004kPOWEA2</v>
      </c>
      <c r="B328" s="589">
        <v>1</v>
      </c>
      <c r="C328" s="570" t="str">
        <f>IFERROR(VLOOKUP(B328,'Outcome Indicators - Section C '!$A$9:$AF$70,32,FALSE),"")</f>
        <v/>
      </c>
      <c r="D328" s="578" t="str">
        <f t="shared" ref="D328" si="1085">R328</f>
        <v/>
      </c>
      <c r="E328" s="578" t="str">
        <f t="shared" ref="E328" si="1086">S328</f>
        <v/>
      </c>
      <c r="F328" s="421"/>
      <c r="G328" s="576" t="str">
        <f ca="1">IF(OR(INDIRECT("'update Helper'!E"&amp;U328)="",F328&lt;&gt;0,F329&lt;&gt;0),IF(IFERROR((F328/F329),"")="","",(F328/F329)),INDIRECT("'update Helper'!E"&amp;U328)/100)</f>
        <v/>
      </c>
      <c r="H328" s="580"/>
      <c r="I328" s="582"/>
      <c r="J328" s="572"/>
      <c r="K328" s="570" t="str">
        <f t="shared" ref="K328" si="1087">W328</f>
        <v/>
      </c>
      <c r="L328" s="570" t="str">
        <f t="shared" ref="L328" si="1088">V328</f>
        <v/>
      </c>
      <c r="M328" s="572"/>
      <c r="N328" s="572"/>
      <c r="P328" s="201">
        <f t="shared" ref="P328" si="1089">IF(AND(EXACT(C328,C326),C326&lt;&gt;0),P326+1,0)</f>
        <v>6</v>
      </c>
      <c r="Q328" s="201" t="str">
        <f t="shared" ref="Q328" si="1090">IF(C328&lt;&gt;"",C328&amp;"-"&amp;P328,"")</f>
        <v/>
      </c>
      <c r="R328" s="201" t="str">
        <f t="array" ref="R328">IFERROR(IF(INDEX('Disaggregation Records'!$E$69:$E$152,MATCH(RIGHT(Q328,255),RIGHT('Disaggregation Records'!$D$69:$D$152,255),0))="","",INDEX('Disaggregation Records'!$E$69:$E$152,MATCH(RIGHT(Q328,255),RIGHT('Disaggregation Records'!$D$69:$D$152,255),0))),"")</f>
        <v/>
      </c>
      <c r="S328" s="201" t="str">
        <f t="array" ref="S328">IFERROR(IF(INDEX('Disaggregation Records'!$F$69:$F$152,MATCH(RIGHT(Q328,255),RIGHT('Disaggregation Records'!$D$69:$D$152,255),0))="","",INDEX('Disaggregation Records'!$F$69:$F$152,MATCH(RIGHT(Q328,255),RIGHT('Disaggregation Records'!$D$69:$D$152,255),0))),"")</f>
        <v/>
      </c>
      <c r="T328" s="201" t="str">
        <f t="array" ref="T328">IFERROR(IF(INDEX('Disaggregation Records'!$H$69:$H$152,MATCH(RIGHT(Q328,255),RIGHT('Disaggregation Records'!$D$69:$D$152,255),0))="","",INDEX('Disaggregation Records'!$H$69:$H$152,MATCH(RIGHT(Q328,255),RIGHT('Disaggregation Records'!$D$69:$D$152,255),0))),"")</f>
        <v/>
      </c>
      <c r="U328" s="201">
        <f t="shared" ref="U328" si="1091">U326+1</f>
        <v>885</v>
      </c>
      <c r="V328" s="201" t="str">
        <f t="array" ref="V328">IFERROR(IF(INDEX('Disaggregation Records'!$I$69:$I$152,MATCH(RIGHT(Q328,255),RIGHT('Disaggregation Records'!$D$69:$D$152,255),0))="","",INDEX('Disaggregation Records'!$I$69:$I$152,MATCH(RIGHT(Q328,255),RIGHT('Disaggregation Records'!$D$69:$D$152,255),0))),"")</f>
        <v/>
      </c>
      <c r="W328" s="201" t="str">
        <f>IFERROR(INDEX('Reference Records'!P$13:P$37,MATCH(LEFT(C328,255),'Reference Records'!J$13:J$37,0)),"")</f>
        <v/>
      </c>
    </row>
    <row r="329" spans="1:23" s="201" customFormat="1" ht="40.25" customHeight="1" x14ac:dyDescent="0.35">
      <c r="A329" s="569"/>
      <c r="B329" s="590"/>
      <c r="C329" s="571"/>
      <c r="D329" s="579"/>
      <c r="E329" s="579"/>
      <c r="F329" s="215"/>
      <c r="G329" s="577"/>
      <c r="H329" s="581"/>
      <c r="I329" s="583"/>
      <c r="J329" s="573"/>
      <c r="K329" s="571"/>
      <c r="L329" s="571"/>
      <c r="M329" s="573"/>
      <c r="N329" s="573"/>
      <c r="V329" s="201" t="str">
        <f t="array" ref="V329">IFERROR(IF(INDEX('Disaggregation Records'!$I$69:$I$152,MATCH(RIGHT(Q329,255),RIGHT('Disaggregation Records'!$D$69:$D$152,255),0))="","",INDEX('Disaggregation Records'!$I$69:$I$152,MATCH(RIGHT(Q329,255),RIGHT('Disaggregation Records'!$D$69:$D$152,255),0))),"")</f>
        <v/>
      </c>
    </row>
    <row r="330" spans="1:23" s="201" customFormat="1" ht="40.25" customHeight="1" x14ac:dyDescent="0.35">
      <c r="A330" s="569" t="str">
        <f t="shared" ref="A330" ca="1" si="1092">INDIRECT("'update Helper'!C"&amp;U330)</f>
        <v>a1V3p000004kPOXEA2</v>
      </c>
      <c r="B330" s="589">
        <v>1</v>
      </c>
      <c r="C330" s="570" t="str">
        <f>IFERROR(VLOOKUP(B330,'Outcome Indicators - Section C '!$A$9:$AF$70,32,FALSE),"")</f>
        <v/>
      </c>
      <c r="D330" s="578" t="str">
        <f t="shared" ref="D330" si="1093">R330</f>
        <v/>
      </c>
      <c r="E330" s="578" t="str">
        <f t="shared" ref="E330" si="1094">S330</f>
        <v/>
      </c>
      <c r="F330" s="421"/>
      <c r="G330" s="576" t="str">
        <f ca="1">IF(OR(INDIRECT("'update Helper'!E"&amp;U330)="",F330&lt;&gt;0,F331&lt;&gt;0),IF(IFERROR((F330/F331),"")="","",(F330/F331)),INDIRECT("'update Helper'!E"&amp;U330)/100)</f>
        <v/>
      </c>
      <c r="H330" s="580"/>
      <c r="I330" s="582"/>
      <c r="J330" s="572"/>
      <c r="K330" s="570" t="str">
        <f t="shared" ref="K330" si="1095">W330</f>
        <v/>
      </c>
      <c r="L330" s="570" t="str">
        <f t="shared" ref="L330" si="1096">V330</f>
        <v/>
      </c>
      <c r="M330" s="572"/>
      <c r="N330" s="572"/>
      <c r="P330" s="201">
        <f t="shared" ref="P330" si="1097">IF(AND(EXACT(C330,C328),C328&lt;&gt;0),P328+1,0)</f>
        <v>7</v>
      </c>
      <c r="Q330" s="201" t="str">
        <f t="shared" ref="Q330" si="1098">IF(C330&lt;&gt;"",C330&amp;"-"&amp;P330,"")</f>
        <v/>
      </c>
      <c r="R330" s="201" t="str">
        <f t="array" ref="R330">IFERROR(IF(INDEX('Disaggregation Records'!$E$69:$E$152,MATCH(RIGHT(Q330,255),RIGHT('Disaggregation Records'!$D$69:$D$152,255),0))="","",INDEX('Disaggregation Records'!$E$69:$E$152,MATCH(RIGHT(Q330,255),RIGHT('Disaggregation Records'!$D$69:$D$152,255),0))),"")</f>
        <v/>
      </c>
      <c r="S330" s="201" t="str">
        <f t="array" ref="S330">IFERROR(IF(INDEX('Disaggregation Records'!$F$69:$F$152,MATCH(RIGHT(Q330,255),RIGHT('Disaggregation Records'!$D$69:$D$152,255),0))="","",INDEX('Disaggregation Records'!$F$69:$F$152,MATCH(RIGHT(Q330,255),RIGHT('Disaggregation Records'!$D$69:$D$152,255),0))),"")</f>
        <v/>
      </c>
      <c r="T330" s="201" t="str">
        <f t="array" ref="T330">IFERROR(IF(INDEX('Disaggregation Records'!$H$69:$H$152,MATCH(RIGHT(Q330,255),RIGHT('Disaggregation Records'!$D$69:$D$152,255),0))="","",INDEX('Disaggregation Records'!$H$69:$H$152,MATCH(RIGHT(Q330,255),RIGHT('Disaggregation Records'!$D$69:$D$152,255),0))),"")</f>
        <v/>
      </c>
      <c r="U330" s="201">
        <f t="shared" ref="U330" si="1099">U328+1</f>
        <v>886</v>
      </c>
      <c r="V330" s="201" t="str">
        <f t="array" ref="V330">IFERROR(IF(INDEX('Disaggregation Records'!$I$69:$I$152,MATCH(RIGHT(Q330,255),RIGHT('Disaggregation Records'!$D$69:$D$152,255),0))="","",INDEX('Disaggregation Records'!$I$69:$I$152,MATCH(RIGHT(Q330,255),RIGHT('Disaggregation Records'!$D$69:$D$152,255),0))),"")</f>
        <v/>
      </c>
      <c r="W330" s="201" t="str">
        <f>IFERROR(INDEX('Reference Records'!P$13:P$37,MATCH(LEFT(C330,255),'Reference Records'!J$13:J$37,0)),"")</f>
        <v/>
      </c>
    </row>
    <row r="331" spans="1:23" s="201" customFormat="1" ht="40.25" customHeight="1" x14ac:dyDescent="0.35">
      <c r="A331" s="569"/>
      <c r="B331" s="590"/>
      <c r="C331" s="571"/>
      <c r="D331" s="579"/>
      <c r="E331" s="579"/>
      <c r="F331" s="215"/>
      <c r="G331" s="577"/>
      <c r="H331" s="581"/>
      <c r="I331" s="583"/>
      <c r="J331" s="573"/>
      <c r="K331" s="571"/>
      <c r="L331" s="571"/>
      <c r="M331" s="573"/>
      <c r="N331" s="573"/>
      <c r="V331" s="201" t="str">
        <f t="array" ref="V331">IFERROR(IF(INDEX('Disaggregation Records'!$I$69:$I$152,MATCH(RIGHT(Q331,255),RIGHT('Disaggregation Records'!$D$69:$D$152,255),0))="","",INDEX('Disaggregation Records'!$I$69:$I$152,MATCH(RIGHT(Q331,255),RIGHT('Disaggregation Records'!$D$69:$D$152,255),0))),"")</f>
        <v/>
      </c>
    </row>
    <row r="332" spans="1:23" s="201" customFormat="1" ht="40.25" customHeight="1" x14ac:dyDescent="0.35">
      <c r="A332" s="569" t="str">
        <f t="shared" ref="A332" ca="1" si="1100">INDIRECT("'update Helper'!C"&amp;U332)</f>
        <v>a1V3p000004kPOYEA2</v>
      </c>
      <c r="B332" s="589">
        <v>1</v>
      </c>
      <c r="C332" s="570" t="str">
        <f>IFERROR(VLOOKUP(B332,'Outcome Indicators - Section C '!$A$9:$AF$70,32,FALSE),"")</f>
        <v/>
      </c>
      <c r="D332" s="578" t="str">
        <f t="shared" ref="D332" si="1101">R332</f>
        <v/>
      </c>
      <c r="E332" s="578" t="str">
        <f t="shared" ref="E332" si="1102">S332</f>
        <v/>
      </c>
      <c r="F332" s="421"/>
      <c r="G332" s="576" t="str">
        <f ca="1">IF(OR(INDIRECT("'update Helper'!E"&amp;U332)="",F332&lt;&gt;0,F333&lt;&gt;0),IF(IFERROR((F332/F333),"")="","",(F332/F333)),INDIRECT("'update Helper'!E"&amp;U332)/100)</f>
        <v/>
      </c>
      <c r="H332" s="580"/>
      <c r="I332" s="582"/>
      <c r="J332" s="572"/>
      <c r="K332" s="570" t="str">
        <f t="shared" ref="K332" si="1103">W332</f>
        <v/>
      </c>
      <c r="L332" s="570" t="str">
        <f t="shared" ref="L332" si="1104">V332</f>
        <v/>
      </c>
      <c r="M332" s="572"/>
      <c r="N332" s="572"/>
      <c r="P332" s="201">
        <f t="shared" ref="P332" si="1105">IF(AND(EXACT(C332,C330),C330&lt;&gt;0),P330+1,0)</f>
        <v>8</v>
      </c>
      <c r="Q332" s="201" t="str">
        <f t="shared" ref="Q332" si="1106">IF(C332&lt;&gt;"",C332&amp;"-"&amp;P332,"")</f>
        <v/>
      </c>
      <c r="R332" s="201" t="str">
        <f t="array" ref="R332">IFERROR(IF(INDEX('Disaggregation Records'!$E$69:$E$152,MATCH(RIGHT(Q332,255),RIGHT('Disaggregation Records'!$D$69:$D$152,255),0))="","",INDEX('Disaggregation Records'!$E$69:$E$152,MATCH(RIGHT(Q332,255),RIGHT('Disaggregation Records'!$D$69:$D$152,255),0))),"")</f>
        <v/>
      </c>
      <c r="S332" s="201" t="str">
        <f t="array" ref="S332">IFERROR(IF(INDEX('Disaggregation Records'!$F$69:$F$152,MATCH(RIGHT(Q332,255),RIGHT('Disaggregation Records'!$D$69:$D$152,255),0))="","",INDEX('Disaggregation Records'!$F$69:$F$152,MATCH(RIGHT(Q332,255),RIGHT('Disaggregation Records'!$D$69:$D$152,255),0))),"")</f>
        <v/>
      </c>
      <c r="T332" s="201" t="str">
        <f t="array" ref="T332">IFERROR(IF(INDEX('Disaggregation Records'!$H$69:$H$152,MATCH(RIGHT(Q332,255),RIGHT('Disaggregation Records'!$D$69:$D$152,255),0))="","",INDEX('Disaggregation Records'!$H$69:$H$152,MATCH(RIGHT(Q332,255),RIGHT('Disaggregation Records'!$D$69:$D$152,255),0))),"")</f>
        <v/>
      </c>
      <c r="U332" s="201">
        <f t="shared" ref="U332" si="1107">U330+1</f>
        <v>887</v>
      </c>
      <c r="V332" s="201" t="str">
        <f t="array" ref="V332">IFERROR(IF(INDEX('Disaggregation Records'!$I$69:$I$152,MATCH(RIGHT(Q332,255),RIGHT('Disaggregation Records'!$D$69:$D$152,255),0))="","",INDEX('Disaggregation Records'!$I$69:$I$152,MATCH(RIGHT(Q332,255),RIGHT('Disaggregation Records'!$D$69:$D$152,255),0))),"")</f>
        <v/>
      </c>
      <c r="W332" s="201" t="str">
        <f>IFERROR(INDEX('Reference Records'!P$13:P$37,MATCH(LEFT(C332,255),'Reference Records'!J$13:J$37,0)),"")</f>
        <v/>
      </c>
    </row>
    <row r="333" spans="1:23" s="201" customFormat="1" ht="40.25" customHeight="1" x14ac:dyDescent="0.35">
      <c r="A333" s="569"/>
      <c r="B333" s="590"/>
      <c r="C333" s="571"/>
      <c r="D333" s="579"/>
      <c r="E333" s="579"/>
      <c r="F333" s="215"/>
      <c r="G333" s="577"/>
      <c r="H333" s="581"/>
      <c r="I333" s="583"/>
      <c r="J333" s="573"/>
      <c r="K333" s="571"/>
      <c r="L333" s="571"/>
      <c r="M333" s="573"/>
      <c r="N333" s="573"/>
      <c r="V333" s="201" t="str">
        <f t="array" ref="V333">IFERROR(IF(INDEX('Disaggregation Records'!$I$69:$I$152,MATCH(RIGHT(Q333,255),RIGHT('Disaggregation Records'!$D$69:$D$152,255),0))="","",INDEX('Disaggregation Records'!$I$69:$I$152,MATCH(RIGHT(Q333,255),RIGHT('Disaggregation Records'!$D$69:$D$152,255),0))),"")</f>
        <v/>
      </c>
    </row>
    <row r="334" spans="1:23" s="201" customFormat="1" ht="40.25" customHeight="1" x14ac:dyDescent="0.35">
      <c r="A334" s="569" t="str">
        <f t="shared" ref="A334" ca="1" si="1108">INDIRECT("'update Helper'!C"&amp;U334)</f>
        <v>a1V3p000004kPOZEA2</v>
      </c>
      <c r="B334" s="589">
        <v>1</v>
      </c>
      <c r="C334" s="570" t="str">
        <f>IFERROR(VLOOKUP(B334,'Outcome Indicators - Section C '!$A$9:$AF$70,32,FALSE),"")</f>
        <v/>
      </c>
      <c r="D334" s="578" t="str">
        <f t="shared" ref="D334" si="1109">R334</f>
        <v/>
      </c>
      <c r="E334" s="578" t="str">
        <f t="shared" ref="E334" si="1110">S334</f>
        <v/>
      </c>
      <c r="F334" s="421"/>
      <c r="G334" s="576" t="str">
        <f ca="1">IF(OR(INDIRECT("'update Helper'!E"&amp;U334)="",F334&lt;&gt;0,F335&lt;&gt;0),IF(IFERROR((F334/F335),"")="","",(F334/F335)),INDIRECT("'update Helper'!E"&amp;U334)/100)</f>
        <v/>
      </c>
      <c r="H334" s="580"/>
      <c r="I334" s="582"/>
      <c r="J334" s="572"/>
      <c r="K334" s="570" t="str">
        <f t="shared" ref="K334" si="1111">W334</f>
        <v/>
      </c>
      <c r="L334" s="570" t="str">
        <f t="shared" ref="L334" si="1112">V334</f>
        <v/>
      </c>
      <c r="M334" s="572"/>
      <c r="N334" s="572"/>
      <c r="P334" s="201">
        <f t="shared" ref="P334" si="1113">IF(AND(EXACT(C334,C332),C332&lt;&gt;0),P332+1,0)</f>
        <v>9</v>
      </c>
      <c r="Q334" s="201" t="str">
        <f t="shared" ref="Q334" si="1114">IF(C334&lt;&gt;"",C334&amp;"-"&amp;P334,"")</f>
        <v/>
      </c>
      <c r="R334" s="201" t="str">
        <f t="array" ref="R334">IFERROR(IF(INDEX('Disaggregation Records'!$E$69:$E$152,MATCH(RIGHT(Q334,255),RIGHT('Disaggregation Records'!$D$69:$D$152,255),0))="","",INDEX('Disaggregation Records'!$E$69:$E$152,MATCH(RIGHT(Q334,255),RIGHT('Disaggregation Records'!$D$69:$D$152,255),0))),"")</f>
        <v/>
      </c>
      <c r="S334" s="201" t="str">
        <f t="array" ref="S334">IFERROR(IF(INDEX('Disaggregation Records'!$F$69:$F$152,MATCH(RIGHT(Q334,255),RIGHT('Disaggregation Records'!$D$69:$D$152,255),0))="","",INDEX('Disaggregation Records'!$F$69:$F$152,MATCH(RIGHT(Q334,255),RIGHT('Disaggregation Records'!$D$69:$D$152,255),0))),"")</f>
        <v/>
      </c>
      <c r="T334" s="201" t="str">
        <f t="array" ref="T334">IFERROR(IF(INDEX('Disaggregation Records'!$H$69:$H$152,MATCH(RIGHT(Q334,255),RIGHT('Disaggregation Records'!$D$69:$D$152,255),0))="","",INDEX('Disaggregation Records'!$H$69:$H$152,MATCH(RIGHT(Q334,255),RIGHT('Disaggregation Records'!$D$69:$D$152,255),0))),"")</f>
        <v/>
      </c>
      <c r="U334" s="201">
        <f t="shared" ref="U334" si="1115">U332+1</f>
        <v>888</v>
      </c>
      <c r="V334" s="201" t="str">
        <f t="array" ref="V334">IFERROR(IF(INDEX('Disaggregation Records'!$I$69:$I$152,MATCH(RIGHT(Q334,255),RIGHT('Disaggregation Records'!$D$69:$D$152,255),0))="","",INDEX('Disaggregation Records'!$I$69:$I$152,MATCH(RIGHT(Q334,255),RIGHT('Disaggregation Records'!$D$69:$D$152,255),0))),"")</f>
        <v/>
      </c>
      <c r="W334" s="201" t="str">
        <f>IFERROR(INDEX('Reference Records'!P$13:P$37,MATCH(LEFT(C334,255),'Reference Records'!J$13:J$37,0)),"")</f>
        <v/>
      </c>
    </row>
    <row r="335" spans="1:23" s="201" customFormat="1" ht="40.25" customHeight="1" x14ac:dyDescent="0.35">
      <c r="A335" s="569"/>
      <c r="B335" s="590"/>
      <c r="C335" s="571"/>
      <c r="D335" s="579"/>
      <c r="E335" s="579"/>
      <c r="F335" s="215"/>
      <c r="G335" s="577"/>
      <c r="H335" s="581"/>
      <c r="I335" s="583"/>
      <c r="J335" s="573"/>
      <c r="K335" s="571"/>
      <c r="L335" s="571"/>
      <c r="M335" s="573"/>
      <c r="N335" s="573"/>
      <c r="V335" s="201" t="str">
        <f t="array" ref="V335">IFERROR(IF(INDEX('Disaggregation Records'!$I$69:$I$152,MATCH(RIGHT(Q335,255),RIGHT('Disaggregation Records'!$D$69:$D$152,255),0))="","",INDEX('Disaggregation Records'!$I$69:$I$152,MATCH(RIGHT(Q335,255),RIGHT('Disaggregation Records'!$D$69:$D$152,255),0))),"")</f>
        <v/>
      </c>
    </row>
    <row r="336" spans="1:23" s="201" customFormat="1" ht="40.25" customHeight="1" x14ac:dyDescent="0.35">
      <c r="A336" s="569" t="str">
        <f t="shared" ref="A336" ca="1" si="1116">INDIRECT("'update Helper'!C"&amp;U336)</f>
        <v>a1V3p000004kPOaEAM</v>
      </c>
      <c r="B336" s="589">
        <v>2</v>
      </c>
      <c r="C336" s="570" t="str">
        <f>IFERROR(VLOOKUP(B336,'Outcome Indicators - Section C '!$A$9:$AF$70,32,FALSE),"")</f>
        <v/>
      </c>
      <c r="D336" s="578" t="str">
        <f t="shared" ref="D336" si="1117">R336</f>
        <v/>
      </c>
      <c r="E336" s="578" t="str">
        <f t="shared" ref="E336" si="1118">S336</f>
        <v/>
      </c>
      <c r="F336" s="421"/>
      <c r="G336" s="576" t="str">
        <f ca="1">IF(OR(INDIRECT("'update Helper'!E"&amp;U336)="",F336&lt;&gt;0,F337&lt;&gt;0),IF(IFERROR((F336/F337),"")="","",(F336/F337)),INDIRECT("'update Helper'!E"&amp;U336)/100)</f>
        <v/>
      </c>
      <c r="H336" s="580"/>
      <c r="I336" s="582"/>
      <c r="J336" s="572"/>
      <c r="K336" s="570" t="str">
        <f t="shared" ref="K336" si="1119">W336</f>
        <v/>
      </c>
      <c r="L336" s="570" t="str">
        <f t="shared" ref="L336" si="1120">V336</f>
        <v/>
      </c>
      <c r="M336" s="572"/>
      <c r="N336" s="572"/>
      <c r="P336" s="201">
        <f t="shared" ref="P336" si="1121">IF(AND(EXACT(C336,C334),C334&lt;&gt;0),P334+1,0)</f>
        <v>10</v>
      </c>
      <c r="Q336" s="201" t="str">
        <f t="shared" ref="Q336" si="1122">IF(C336&lt;&gt;"",C336&amp;"-"&amp;P336,"")</f>
        <v/>
      </c>
      <c r="R336" s="201" t="str">
        <f t="array" ref="R336">IFERROR(IF(INDEX('Disaggregation Records'!$E$69:$E$152,MATCH(RIGHT(Q336,255),RIGHT('Disaggregation Records'!$D$69:$D$152,255),0))="","",INDEX('Disaggregation Records'!$E$69:$E$152,MATCH(RIGHT(Q336,255),RIGHT('Disaggregation Records'!$D$69:$D$152,255),0))),"")</f>
        <v/>
      </c>
      <c r="S336" s="201" t="str">
        <f t="array" ref="S336">IFERROR(IF(INDEX('Disaggregation Records'!$F$69:$F$152,MATCH(RIGHT(Q336,255),RIGHT('Disaggregation Records'!$D$69:$D$152,255),0))="","",INDEX('Disaggregation Records'!$F$69:$F$152,MATCH(RIGHT(Q336,255),RIGHT('Disaggregation Records'!$D$69:$D$152,255),0))),"")</f>
        <v/>
      </c>
      <c r="T336" s="201" t="str">
        <f t="array" ref="T336">IFERROR(IF(INDEX('Disaggregation Records'!$H$69:$H$152,MATCH(RIGHT(Q336,255),RIGHT('Disaggregation Records'!$D$69:$D$152,255),0))="","",INDEX('Disaggregation Records'!$H$69:$H$152,MATCH(RIGHT(Q336,255),RIGHT('Disaggregation Records'!$D$69:$D$152,255),0))),"")</f>
        <v/>
      </c>
      <c r="U336" s="201">
        <f t="shared" ref="U336" si="1123">U334+1</f>
        <v>889</v>
      </c>
      <c r="V336" s="201" t="str">
        <f t="array" ref="V336">IFERROR(IF(INDEX('Disaggregation Records'!$I$69:$I$152,MATCH(RIGHT(Q336,255),RIGHT('Disaggregation Records'!$D$69:$D$152,255),0))="","",INDEX('Disaggregation Records'!$I$69:$I$152,MATCH(RIGHT(Q336,255),RIGHT('Disaggregation Records'!$D$69:$D$152,255),0))),"")</f>
        <v/>
      </c>
      <c r="W336" s="201" t="str">
        <f>IFERROR(INDEX('Reference Records'!P$13:P$37,MATCH(LEFT(C336,255),'Reference Records'!J$13:J$37,0)),"")</f>
        <v/>
      </c>
    </row>
    <row r="337" spans="1:23" s="201" customFormat="1" ht="40.25" customHeight="1" x14ac:dyDescent="0.35">
      <c r="A337" s="569"/>
      <c r="B337" s="590"/>
      <c r="C337" s="571"/>
      <c r="D337" s="579"/>
      <c r="E337" s="579"/>
      <c r="F337" s="215"/>
      <c r="G337" s="577"/>
      <c r="H337" s="581"/>
      <c r="I337" s="583"/>
      <c r="J337" s="573"/>
      <c r="K337" s="571"/>
      <c r="L337" s="571"/>
      <c r="M337" s="573"/>
      <c r="N337" s="573"/>
      <c r="V337" s="201" t="str">
        <f t="array" ref="V337">IFERROR(IF(INDEX('Disaggregation Records'!$I$69:$I$152,MATCH(RIGHT(Q337,255),RIGHT('Disaggregation Records'!$D$69:$D$152,255),0))="","",INDEX('Disaggregation Records'!$I$69:$I$152,MATCH(RIGHT(Q337,255),RIGHT('Disaggregation Records'!$D$69:$D$152,255),0))),"")</f>
        <v/>
      </c>
    </row>
    <row r="338" spans="1:23" s="201" customFormat="1" ht="40.25" customHeight="1" x14ac:dyDescent="0.35">
      <c r="A338" s="569" t="str">
        <f t="shared" ref="A338" ca="1" si="1124">INDIRECT("'update Helper'!C"&amp;U338)</f>
        <v>a1V3p000004kPObEAM</v>
      </c>
      <c r="B338" s="589">
        <v>2</v>
      </c>
      <c r="C338" s="570" t="str">
        <f>IFERROR(VLOOKUP(B338,'Outcome Indicators - Section C '!$A$9:$AF$70,32,FALSE),"")</f>
        <v/>
      </c>
      <c r="D338" s="578" t="str">
        <f t="shared" ref="D338" si="1125">R338</f>
        <v/>
      </c>
      <c r="E338" s="578" t="str">
        <f t="shared" ref="E338" si="1126">S338</f>
        <v/>
      </c>
      <c r="F338" s="421"/>
      <c r="G338" s="576" t="str">
        <f ca="1">IF(OR(INDIRECT("'update Helper'!E"&amp;U338)="",F338&lt;&gt;0,F339&lt;&gt;0),IF(IFERROR((F338/F339),"")="","",(F338/F339)),INDIRECT("'update Helper'!E"&amp;U338)/100)</f>
        <v/>
      </c>
      <c r="H338" s="580"/>
      <c r="I338" s="582"/>
      <c r="J338" s="572"/>
      <c r="K338" s="570" t="str">
        <f t="shared" ref="K338" si="1127">W338</f>
        <v/>
      </c>
      <c r="L338" s="570" t="str">
        <f t="shared" ref="L338" si="1128">V338</f>
        <v/>
      </c>
      <c r="M338" s="572"/>
      <c r="N338" s="572"/>
      <c r="P338" s="201">
        <f t="shared" ref="P338" si="1129">IF(AND(EXACT(C338,C336),C336&lt;&gt;0),P336+1,0)</f>
        <v>11</v>
      </c>
      <c r="Q338" s="201" t="str">
        <f t="shared" ref="Q338" si="1130">IF(C338&lt;&gt;"",C338&amp;"-"&amp;P338,"")</f>
        <v/>
      </c>
      <c r="R338" s="201" t="str">
        <f t="array" ref="R338">IFERROR(IF(INDEX('Disaggregation Records'!$E$69:$E$152,MATCH(RIGHT(Q338,255),RIGHT('Disaggregation Records'!$D$69:$D$152,255),0))="","",INDEX('Disaggregation Records'!$E$69:$E$152,MATCH(RIGHT(Q338,255),RIGHT('Disaggregation Records'!$D$69:$D$152,255),0))),"")</f>
        <v/>
      </c>
      <c r="S338" s="201" t="str">
        <f t="array" ref="S338">IFERROR(IF(INDEX('Disaggregation Records'!$F$69:$F$152,MATCH(RIGHT(Q338,255),RIGHT('Disaggregation Records'!$D$69:$D$152,255),0))="","",INDEX('Disaggregation Records'!$F$69:$F$152,MATCH(RIGHT(Q338,255),RIGHT('Disaggregation Records'!$D$69:$D$152,255),0))),"")</f>
        <v/>
      </c>
      <c r="T338" s="201" t="str">
        <f t="array" ref="T338">IFERROR(IF(INDEX('Disaggregation Records'!$H$69:$H$152,MATCH(RIGHT(Q338,255),RIGHT('Disaggregation Records'!$D$69:$D$152,255),0))="","",INDEX('Disaggregation Records'!$H$69:$H$152,MATCH(RIGHT(Q338,255),RIGHT('Disaggregation Records'!$D$69:$D$152,255),0))),"")</f>
        <v/>
      </c>
      <c r="U338" s="201">
        <f t="shared" ref="U338" si="1131">U336+1</f>
        <v>890</v>
      </c>
      <c r="V338" s="201" t="str">
        <f t="array" ref="V338">IFERROR(IF(INDEX('Disaggregation Records'!$I$69:$I$152,MATCH(RIGHT(Q338,255),RIGHT('Disaggregation Records'!$D$69:$D$152,255),0))="","",INDEX('Disaggregation Records'!$I$69:$I$152,MATCH(RIGHT(Q338,255),RIGHT('Disaggregation Records'!$D$69:$D$152,255),0))),"")</f>
        <v/>
      </c>
      <c r="W338" s="201" t="str">
        <f>IFERROR(INDEX('Reference Records'!P$13:P$37,MATCH(LEFT(C338,255),'Reference Records'!J$13:J$37,0)),"")</f>
        <v/>
      </c>
    </row>
    <row r="339" spans="1:23" s="201" customFormat="1" ht="40.25" customHeight="1" x14ac:dyDescent="0.35">
      <c r="A339" s="569"/>
      <c r="B339" s="590"/>
      <c r="C339" s="571"/>
      <c r="D339" s="579"/>
      <c r="E339" s="579"/>
      <c r="F339" s="215"/>
      <c r="G339" s="577"/>
      <c r="H339" s="581"/>
      <c r="I339" s="583"/>
      <c r="J339" s="573"/>
      <c r="K339" s="571"/>
      <c r="L339" s="571"/>
      <c r="M339" s="573"/>
      <c r="N339" s="573"/>
      <c r="V339" s="201" t="str">
        <f t="array" ref="V339">IFERROR(IF(INDEX('Disaggregation Records'!$I$69:$I$152,MATCH(RIGHT(Q339,255),RIGHT('Disaggregation Records'!$D$69:$D$152,255),0))="","",INDEX('Disaggregation Records'!$I$69:$I$152,MATCH(RIGHT(Q339,255),RIGHT('Disaggregation Records'!$D$69:$D$152,255),0))),"")</f>
        <v/>
      </c>
    </row>
    <row r="340" spans="1:23" s="201" customFormat="1" ht="40.25" customHeight="1" x14ac:dyDescent="0.35">
      <c r="A340" s="569" t="str">
        <f t="shared" ref="A340" ca="1" si="1132">INDIRECT("'update Helper'!C"&amp;U340)</f>
        <v>a1V3p000004kPOcEAM</v>
      </c>
      <c r="B340" s="589">
        <v>2</v>
      </c>
      <c r="C340" s="570" t="str">
        <f>IFERROR(VLOOKUP(B340,'Outcome Indicators - Section C '!$A$9:$AF$70,32,FALSE),"")</f>
        <v/>
      </c>
      <c r="D340" s="578" t="str">
        <f t="shared" ref="D340" si="1133">R340</f>
        <v/>
      </c>
      <c r="E340" s="578" t="str">
        <f t="shared" ref="E340" si="1134">S340</f>
        <v/>
      </c>
      <c r="F340" s="421"/>
      <c r="G340" s="576" t="str">
        <f ca="1">IF(OR(INDIRECT("'update Helper'!E"&amp;U340)="",F340&lt;&gt;0,F341&lt;&gt;0),IF(IFERROR((F340/F341),"")="","",(F340/F341)),INDIRECT("'update Helper'!E"&amp;U340)/100)</f>
        <v/>
      </c>
      <c r="H340" s="580"/>
      <c r="I340" s="582"/>
      <c r="J340" s="572"/>
      <c r="K340" s="570" t="str">
        <f t="shared" ref="K340" si="1135">W340</f>
        <v/>
      </c>
      <c r="L340" s="570" t="str">
        <f t="shared" ref="L340" si="1136">V340</f>
        <v/>
      </c>
      <c r="M340" s="572"/>
      <c r="N340" s="572"/>
      <c r="P340" s="201">
        <f t="shared" ref="P340" si="1137">IF(AND(EXACT(C340,C338),C338&lt;&gt;0),P338+1,0)</f>
        <v>12</v>
      </c>
      <c r="Q340" s="201" t="str">
        <f t="shared" ref="Q340" si="1138">IF(C340&lt;&gt;"",C340&amp;"-"&amp;P340,"")</f>
        <v/>
      </c>
      <c r="R340" s="201" t="str">
        <f t="array" ref="R340">IFERROR(IF(INDEX('Disaggregation Records'!$E$69:$E$152,MATCH(RIGHT(Q340,255),RIGHT('Disaggregation Records'!$D$69:$D$152,255),0))="","",INDEX('Disaggregation Records'!$E$69:$E$152,MATCH(RIGHT(Q340,255),RIGHT('Disaggregation Records'!$D$69:$D$152,255),0))),"")</f>
        <v/>
      </c>
      <c r="S340" s="201" t="str">
        <f t="array" ref="S340">IFERROR(IF(INDEX('Disaggregation Records'!$F$69:$F$152,MATCH(RIGHT(Q340,255),RIGHT('Disaggregation Records'!$D$69:$D$152,255),0))="","",INDEX('Disaggregation Records'!$F$69:$F$152,MATCH(RIGHT(Q340,255),RIGHT('Disaggregation Records'!$D$69:$D$152,255),0))),"")</f>
        <v/>
      </c>
      <c r="T340" s="201" t="str">
        <f t="array" ref="T340">IFERROR(IF(INDEX('Disaggregation Records'!$H$69:$H$152,MATCH(RIGHT(Q340,255),RIGHT('Disaggregation Records'!$D$69:$D$152,255),0))="","",INDEX('Disaggregation Records'!$H$69:$H$152,MATCH(RIGHT(Q340,255),RIGHT('Disaggregation Records'!$D$69:$D$152,255),0))),"")</f>
        <v/>
      </c>
      <c r="U340" s="201">
        <f t="shared" ref="U340" si="1139">U338+1</f>
        <v>891</v>
      </c>
      <c r="V340" s="201" t="str">
        <f t="array" ref="V340">IFERROR(IF(INDEX('Disaggregation Records'!$I$69:$I$152,MATCH(RIGHT(Q340,255),RIGHT('Disaggregation Records'!$D$69:$D$152,255),0))="","",INDEX('Disaggregation Records'!$I$69:$I$152,MATCH(RIGHT(Q340,255),RIGHT('Disaggregation Records'!$D$69:$D$152,255),0))),"")</f>
        <v/>
      </c>
      <c r="W340" s="201" t="str">
        <f>IFERROR(INDEX('Reference Records'!P$13:P$37,MATCH(LEFT(C340,255),'Reference Records'!J$13:J$37,0)),"")</f>
        <v/>
      </c>
    </row>
    <row r="341" spans="1:23" s="201" customFormat="1" ht="40.25" customHeight="1" x14ac:dyDescent="0.35">
      <c r="A341" s="569"/>
      <c r="B341" s="590"/>
      <c r="C341" s="571"/>
      <c r="D341" s="579"/>
      <c r="E341" s="579"/>
      <c r="F341" s="215"/>
      <c r="G341" s="577"/>
      <c r="H341" s="581"/>
      <c r="I341" s="583"/>
      <c r="J341" s="573"/>
      <c r="K341" s="571"/>
      <c r="L341" s="571"/>
      <c r="M341" s="573"/>
      <c r="N341" s="573"/>
      <c r="V341" s="201" t="str">
        <f t="array" ref="V341">IFERROR(IF(INDEX('Disaggregation Records'!$I$69:$I$152,MATCH(RIGHT(Q341,255),RIGHT('Disaggregation Records'!$D$69:$D$152,255),0))="","",INDEX('Disaggregation Records'!$I$69:$I$152,MATCH(RIGHT(Q341,255),RIGHT('Disaggregation Records'!$D$69:$D$152,255),0))),"")</f>
        <v/>
      </c>
    </row>
    <row r="342" spans="1:23" s="201" customFormat="1" ht="40.25" customHeight="1" x14ac:dyDescent="0.35">
      <c r="A342" s="569" t="str">
        <f t="shared" ref="A342" ca="1" si="1140">INDIRECT("'update Helper'!C"&amp;U342)</f>
        <v>a1V3p000004kPOdEAM</v>
      </c>
      <c r="B342" s="589">
        <v>2</v>
      </c>
      <c r="C342" s="570" t="str">
        <f>IFERROR(VLOOKUP(B342,'Outcome Indicators - Section C '!$A$9:$AF$70,32,FALSE),"")</f>
        <v/>
      </c>
      <c r="D342" s="578" t="str">
        <f t="shared" ref="D342" si="1141">R342</f>
        <v/>
      </c>
      <c r="E342" s="578" t="str">
        <f t="shared" ref="E342" si="1142">S342</f>
        <v/>
      </c>
      <c r="F342" s="421"/>
      <c r="G342" s="576" t="str">
        <f ca="1">IF(OR(INDIRECT("'update Helper'!E"&amp;U342)="",F342&lt;&gt;0,F343&lt;&gt;0),IF(IFERROR((F342/F343),"")="","",(F342/F343)),INDIRECT("'update Helper'!E"&amp;U342)/100)</f>
        <v/>
      </c>
      <c r="H342" s="580"/>
      <c r="I342" s="582"/>
      <c r="J342" s="572"/>
      <c r="K342" s="570" t="str">
        <f t="shared" ref="K342" si="1143">W342</f>
        <v/>
      </c>
      <c r="L342" s="570" t="str">
        <f t="shared" ref="L342" si="1144">V342</f>
        <v/>
      </c>
      <c r="M342" s="572"/>
      <c r="N342" s="572"/>
      <c r="P342" s="201">
        <f t="shared" ref="P342" si="1145">IF(AND(EXACT(C342,C340),C340&lt;&gt;0),P340+1,0)</f>
        <v>13</v>
      </c>
      <c r="Q342" s="201" t="str">
        <f t="shared" ref="Q342" si="1146">IF(C342&lt;&gt;"",C342&amp;"-"&amp;P342,"")</f>
        <v/>
      </c>
      <c r="R342" s="201" t="str">
        <f t="array" ref="R342">IFERROR(IF(INDEX('Disaggregation Records'!$E$69:$E$152,MATCH(RIGHT(Q342,255),RIGHT('Disaggregation Records'!$D$69:$D$152,255),0))="","",INDEX('Disaggregation Records'!$E$69:$E$152,MATCH(RIGHT(Q342,255),RIGHT('Disaggregation Records'!$D$69:$D$152,255),0))),"")</f>
        <v/>
      </c>
      <c r="S342" s="201" t="str">
        <f t="array" ref="S342">IFERROR(IF(INDEX('Disaggregation Records'!$F$69:$F$152,MATCH(RIGHT(Q342,255),RIGHT('Disaggregation Records'!$D$69:$D$152,255),0))="","",INDEX('Disaggregation Records'!$F$69:$F$152,MATCH(RIGHT(Q342,255),RIGHT('Disaggregation Records'!$D$69:$D$152,255),0))),"")</f>
        <v/>
      </c>
      <c r="T342" s="201" t="str">
        <f t="array" ref="T342">IFERROR(IF(INDEX('Disaggregation Records'!$H$69:$H$152,MATCH(RIGHT(Q342,255),RIGHT('Disaggregation Records'!$D$69:$D$152,255),0))="","",INDEX('Disaggregation Records'!$H$69:$H$152,MATCH(RIGHT(Q342,255),RIGHT('Disaggregation Records'!$D$69:$D$152,255),0))),"")</f>
        <v/>
      </c>
      <c r="U342" s="201">
        <f t="shared" ref="U342" si="1147">U340+1</f>
        <v>892</v>
      </c>
      <c r="V342" s="201" t="str">
        <f t="array" ref="V342">IFERROR(IF(INDEX('Disaggregation Records'!$I$69:$I$152,MATCH(RIGHT(Q342,255),RIGHT('Disaggregation Records'!$D$69:$D$152,255),0))="","",INDEX('Disaggregation Records'!$I$69:$I$152,MATCH(RIGHT(Q342,255),RIGHT('Disaggregation Records'!$D$69:$D$152,255),0))),"")</f>
        <v/>
      </c>
      <c r="W342" s="201" t="str">
        <f>IFERROR(INDEX('Reference Records'!P$13:P$37,MATCH(LEFT(C342,255),'Reference Records'!J$13:J$37,0)),"")</f>
        <v/>
      </c>
    </row>
    <row r="343" spans="1:23" s="201" customFormat="1" ht="40.25" customHeight="1" x14ac:dyDescent="0.35">
      <c r="A343" s="569"/>
      <c r="B343" s="590"/>
      <c r="C343" s="571"/>
      <c r="D343" s="579"/>
      <c r="E343" s="579"/>
      <c r="F343" s="215"/>
      <c r="G343" s="577"/>
      <c r="H343" s="581"/>
      <c r="I343" s="583"/>
      <c r="J343" s="573"/>
      <c r="K343" s="571"/>
      <c r="L343" s="571"/>
      <c r="M343" s="573"/>
      <c r="N343" s="573"/>
      <c r="V343" s="201" t="str">
        <f t="array" ref="V343">IFERROR(IF(INDEX('Disaggregation Records'!$I$69:$I$152,MATCH(RIGHT(Q343,255),RIGHT('Disaggregation Records'!$D$69:$D$152,255),0))="","",INDEX('Disaggregation Records'!$I$69:$I$152,MATCH(RIGHT(Q343,255),RIGHT('Disaggregation Records'!$D$69:$D$152,255),0))),"")</f>
        <v/>
      </c>
    </row>
    <row r="344" spans="1:23" s="201" customFormat="1" ht="40.25" customHeight="1" x14ac:dyDescent="0.35">
      <c r="A344" s="569" t="str">
        <f t="shared" ref="A344" ca="1" si="1148">INDIRECT("'update Helper'!C"&amp;U344)</f>
        <v>a1V3p000004kPOeEAM</v>
      </c>
      <c r="B344" s="589">
        <v>2</v>
      </c>
      <c r="C344" s="570" t="str">
        <f>IFERROR(VLOOKUP(B344,'Outcome Indicators - Section C '!$A$9:$AF$70,32,FALSE),"")</f>
        <v/>
      </c>
      <c r="D344" s="578" t="str">
        <f t="shared" ref="D344" si="1149">R344</f>
        <v/>
      </c>
      <c r="E344" s="578" t="str">
        <f t="shared" ref="E344" si="1150">S344</f>
        <v/>
      </c>
      <c r="F344" s="421"/>
      <c r="G344" s="576" t="str">
        <f ca="1">IF(OR(INDIRECT("'update Helper'!E"&amp;U344)="",F344&lt;&gt;0,F345&lt;&gt;0),IF(IFERROR((F344/F345),"")="","",(F344/F345)),INDIRECT("'update Helper'!E"&amp;U344)/100)</f>
        <v/>
      </c>
      <c r="H344" s="580"/>
      <c r="I344" s="582"/>
      <c r="J344" s="572"/>
      <c r="K344" s="570" t="str">
        <f t="shared" ref="K344" si="1151">W344</f>
        <v/>
      </c>
      <c r="L344" s="570" t="str">
        <f t="shared" ref="L344" si="1152">V344</f>
        <v/>
      </c>
      <c r="M344" s="572"/>
      <c r="N344" s="572"/>
      <c r="P344" s="201">
        <f t="shared" ref="P344" si="1153">IF(AND(EXACT(C344,C342),C342&lt;&gt;0),P342+1,0)</f>
        <v>14</v>
      </c>
      <c r="Q344" s="201" t="str">
        <f t="shared" ref="Q344" si="1154">IF(C344&lt;&gt;"",C344&amp;"-"&amp;P344,"")</f>
        <v/>
      </c>
      <c r="R344" s="201" t="str">
        <f t="array" ref="R344">IFERROR(IF(INDEX('Disaggregation Records'!$E$69:$E$152,MATCH(RIGHT(Q344,255),RIGHT('Disaggregation Records'!$D$69:$D$152,255),0))="","",INDEX('Disaggregation Records'!$E$69:$E$152,MATCH(RIGHT(Q344,255),RIGHT('Disaggregation Records'!$D$69:$D$152,255),0))),"")</f>
        <v/>
      </c>
      <c r="S344" s="201" t="str">
        <f t="array" ref="S344">IFERROR(IF(INDEX('Disaggregation Records'!$F$69:$F$152,MATCH(RIGHT(Q344,255),RIGHT('Disaggregation Records'!$D$69:$D$152,255),0))="","",INDEX('Disaggregation Records'!$F$69:$F$152,MATCH(RIGHT(Q344,255),RIGHT('Disaggregation Records'!$D$69:$D$152,255),0))),"")</f>
        <v/>
      </c>
      <c r="T344" s="201" t="str">
        <f t="array" ref="T344">IFERROR(IF(INDEX('Disaggregation Records'!$H$69:$H$152,MATCH(RIGHT(Q344,255),RIGHT('Disaggregation Records'!$D$69:$D$152,255),0))="","",INDEX('Disaggregation Records'!$H$69:$H$152,MATCH(RIGHT(Q344,255),RIGHT('Disaggregation Records'!$D$69:$D$152,255),0))),"")</f>
        <v/>
      </c>
      <c r="U344" s="201">
        <f t="shared" ref="U344" si="1155">U342+1</f>
        <v>893</v>
      </c>
      <c r="V344" s="201" t="str">
        <f t="array" ref="V344">IFERROR(IF(INDEX('Disaggregation Records'!$I$69:$I$152,MATCH(RIGHT(Q344,255),RIGHT('Disaggregation Records'!$D$69:$D$152,255),0))="","",INDEX('Disaggregation Records'!$I$69:$I$152,MATCH(RIGHT(Q344,255),RIGHT('Disaggregation Records'!$D$69:$D$152,255),0))),"")</f>
        <v/>
      </c>
      <c r="W344" s="201" t="str">
        <f>IFERROR(INDEX('Reference Records'!P$13:P$37,MATCH(LEFT(C344,255),'Reference Records'!J$13:J$37,0)),"")</f>
        <v/>
      </c>
    </row>
    <row r="345" spans="1:23" s="201" customFormat="1" ht="40.25" customHeight="1" x14ac:dyDescent="0.35">
      <c r="A345" s="569"/>
      <c r="B345" s="590"/>
      <c r="C345" s="571"/>
      <c r="D345" s="579"/>
      <c r="E345" s="579"/>
      <c r="F345" s="215"/>
      <c r="G345" s="577"/>
      <c r="H345" s="581"/>
      <c r="I345" s="583"/>
      <c r="J345" s="573"/>
      <c r="K345" s="571"/>
      <c r="L345" s="571"/>
      <c r="M345" s="573"/>
      <c r="N345" s="573"/>
      <c r="V345" s="201" t="str">
        <f t="array" ref="V345">IFERROR(IF(INDEX('Disaggregation Records'!$I$69:$I$152,MATCH(RIGHT(Q345,255),RIGHT('Disaggregation Records'!$D$69:$D$152,255),0))="","",INDEX('Disaggregation Records'!$I$69:$I$152,MATCH(RIGHT(Q345,255),RIGHT('Disaggregation Records'!$D$69:$D$152,255),0))),"")</f>
        <v/>
      </c>
    </row>
    <row r="346" spans="1:23" s="201" customFormat="1" ht="40.25" customHeight="1" x14ac:dyDescent="0.35">
      <c r="A346" s="569" t="str">
        <f t="shared" ref="A346" ca="1" si="1156">INDIRECT("'update Helper'!C"&amp;U346)</f>
        <v>a1V3p000004kPOfEAM</v>
      </c>
      <c r="B346" s="589">
        <v>2</v>
      </c>
      <c r="C346" s="570" t="str">
        <f>IFERROR(VLOOKUP(B346,'Outcome Indicators - Section C '!$A$9:$AF$70,32,FALSE),"")</f>
        <v/>
      </c>
      <c r="D346" s="578" t="str">
        <f t="shared" ref="D346" si="1157">R346</f>
        <v/>
      </c>
      <c r="E346" s="578" t="str">
        <f t="shared" ref="E346" si="1158">S346</f>
        <v/>
      </c>
      <c r="F346" s="421"/>
      <c r="G346" s="576" t="str">
        <f ca="1">IF(OR(INDIRECT("'update Helper'!E"&amp;U346)="",F346&lt;&gt;0,F347&lt;&gt;0),IF(IFERROR((F346/F347),"")="","",(F346/F347)),INDIRECT("'update Helper'!E"&amp;U346)/100)</f>
        <v/>
      </c>
      <c r="H346" s="580"/>
      <c r="I346" s="582"/>
      <c r="J346" s="572"/>
      <c r="K346" s="570" t="str">
        <f t="shared" ref="K346" si="1159">W346</f>
        <v/>
      </c>
      <c r="L346" s="570" t="str">
        <f t="shared" ref="L346" si="1160">V346</f>
        <v/>
      </c>
      <c r="M346" s="572"/>
      <c r="N346" s="572"/>
      <c r="P346" s="201">
        <f t="shared" ref="P346" si="1161">IF(AND(EXACT(C346,C344),C344&lt;&gt;0),P344+1,0)</f>
        <v>15</v>
      </c>
      <c r="Q346" s="201" t="str">
        <f t="shared" ref="Q346" si="1162">IF(C346&lt;&gt;"",C346&amp;"-"&amp;P346,"")</f>
        <v/>
      </c>
      <c r="R346" s="201" t="str">
        <f t="array" ref="R346">IFERROR(IF(INDEX('Disaggregation Records'!$E$69:$E$152,MATCH(RIGHT(Q346,255),RIGHT('Disaggregation Records'!$D$69:$D$152,255),0))="","",INDEX('Disaggregation Records'!$E$69:$E$152,MATCH(RIGHT(Q346,255),RIGHT('Disaggregation Records'!$D$69:$D$152,255),0))),"")</f>
        <v/>
      </c>
      <c r="S346" s="201" t="str">
        <f t="array" ref="S346">IFERROR(IF(INDEX('Disaggregation Records'!$F$69:$F$152,MATCH(RIGHT(Q346,255),RIGHT('Disaggregation Records'!$D$69:$D$152,255),0))="","",INDEX('Disaggregation Records'!$F$69:$F$152,MATCH(RIGHT(Q346,255),RIGHT('Disaggregation Records'!$D$69:$D$152,255),0))),"")</f>
        <v/>
      </c>
      <c r="T346" s="201" t="str">
        <f t="array" ref="T346">IFERROR(IF(INDEX('Disaggregation Records'!$H$69:$H$152,MATCH(RIGHT(Q346,255),RIGHT('Disaggregation Records'!$D$69:$D$152,255),0))="","",INDEX('Disaggregation Records'!$H$69:$H$152,MATCH(RIGHT(Q346,255),RIGHT('Disaggregation Records'!$D$69:$D$152,255),0))),"")</f>
        <v/>
      </c>
      <c r="U346" s="201">
        <f t="shared" ref="U346" si="1163">U344+1</f>
        <v>894</v>
      </c>
      <c r="V346" s="201" t="str">
        <f t="array" ref="V346">IFERROR(IF(INDEX('Disaggregation Records'!$I$69:$I$152,MATCH(RIGHT(Q346,255),RIGHT('Disaggregation Records'!$D$69:$D$152,255),0))="","",INDEX('Disaggregation Records'!$I$69:$I$152,MATCH(RIGHT(Q346,255),RIGHT('Disaggregation Records'!$D$69:$D$152,255),0))),"")</f>
        <v/>
      </c>
      <c r="W346" s="201" t="str">
        <f>IFERROR(INDEX('Reference Records'!P$13:P$37,MATCH(LEFT(C346,255),'Reference Records'!J$13:J$37,0)),"")</f>
        <v/>
      </c>
    </row>
    <row r="347" spans="1:23" s="201" customFormat="1" ht="40.25" customHeight="1" x14ac:dyDescent="0.35">
      <c r="A347" s="569"/>
      <c r="B347" s="590"/>
      <c r="C347" s="571"/>
      <c r="D347" s="579"/>
      <c r="E347" s="579"/>
      <c r="F347" s="215"/>
      <c r="G347" s="577"/>
      <c r="H347" s="581"/>
      <c r="I347" s="583"/>
      <c r="J347" s="573"/>
      <c r="K347" s="571"/>
      <c r="L347" s="571"/>
      <c r="M347" s="573"/>
      <c r="N347" s="573"/>
      <c r="V347" s="201" t="str">
        <f t="array" ref="V347">IFERROR(IF(INDEX('Disaggregation Records'!$I$69:$I$152,MATCH(RIGHT(Q347,255),RIGHT('Disaggregation Records'!$D$69:$D$152,255),0))="","",INDEX('Disaggregation Records'!$I$69:$I$152,MATCH(RIGHT(Q347,255),RIGHT('Disaggregation Records'!$D$69:$D$152,255),0))),"")</f>
        <v/>
      </c>
    </row>
    <row r="348" spans="1:23" s="201" customFormat="1" ht="40.25" customHeight="1" x14ac:dyDescent="0.35">
      <c r="A348" s="569" t="str">
        <f t="shared" ref="A348" ca="1" si="1164">INDIRECT("'update Helper'!C"&amp;U348)</f>
        <v>a1V3p000004kPOgEAM</v>
      </c>
      <c r="B348" s="589">
        <v>2</v>
      </c>
      <c r="C348" s="570" t="str">
        <f>IFERROR(VLOOKUP(B348,'Outcome Indicators - Section C '!$A$9:$AF$70,32,FALSE),"")</f>
        <v/>
      </c>
      <c r="D348" s="578" t="str">
        <f t="shared" ref="D348" si="1165">R348</f>
        <v/>
      </c>
      <c r="E348" s="578" t="str">
        <f t="shared" ref="E348" si="1166">S348</f>
        <v/>
      </c>
      <c r="F348" s="421"/>
      <c r="G348" s="576" t="str">
        <f ca="1">IF(OR(INDIRECT("'update Helper'!E"&amp;U348)="",F348&lt;&gt;0,F349&lt;&gt;0),IF(IFERROR((F348/F349),"")="","",(F348/F349)),INDIRECT("'update Helper'!E"&amp;U348)/100)</f>
        <v/>
      </c>
      <c r="H348" s="580"/>
      <c r="I348" s="582"/>
      <c r="J348" s="572"/>
      <c r="K348" s="570" t="str">
        <f t="shared" ref="K348" si="1167">W348</f>
        <v/>
      </c>
      <c r="L348" s="570" t="str">
        <f t="shared" ref="L348" si="1168">V348</f>
        <v/>
      </c>
      <c r="M348" s="572"/>
      <c r="N348" s="572"/>
      <c r="P348" s="201">
        <f t="shared" ref="P348" si="1169">IF(AND(EXACT(C348,C346),C346&lt;&gt;0),P346+1,0)</f>
        <v>16</v>
      </c>
      <c r="Q348" s="201" t="str">
        <f t="shared" ref="Q348" si="1170">IF(C348&lt;&gt;"",C348&amp;"-"&amp;P348,"")</f>
        <v/>
      </c>
      <c r="R348" s="201" t="str">
        <f t="array" ref="R348">IFERROR(IF(INDEX('Disaggregation Records'!$E$69:$E$152,MATCH(RIGHT(Q348,255),RIGHT('Disaggregation Records'!$D$69:$D$152,255),0))="","",INDEX('Disaggregation Records'!$E$69:$E$152,MATCH(RIGHT(Q348,255),RIGHT('Disaggregation Records'!$D$69:$D$152,255),0))),"")</f>
        <v/>
      </c>
      <c r="S348" s="201" t="str">
        <f t="array" ref="S348">IFERROR(IF(INDEX('Disaggregation Records'!$F$69:$F$152,MATCH(RIGHT(Q348,255),RIGHT('Disaggregation Records'!$D$69:$D$152,255),0))="","",INDEX('Disaggregation Records'!$F$69:$F$152,MATCH(RIGHT(Q348,255),RIGHT('Disaggregation Records'!$D$69:$D$152,255),0))),"")</f>
        <v/>
      </c>
      <c r="T348" s="201" t="str">
        <f t="array" ref="T348">IFERROR(IF(INDEX('Disaggregation Records'!$H$69:$H$152,MATCH(RIGHT(Q348,255),RIGHT('Disaggregation Records'!$D$69:$D$152,255),0))="","",INDEX('Disaggregation Records'!$H$69:$H$152,MATCH(RIGHT(Q348,255),RIGHT('Disaggregation Records'!$D$69:$D$152,255),0))),"")</f>
        <v/>
      </c>
      <c r="U348" s="201">
        <f t="shared" ref="U348" si="1171">U346+1</f>
        <v>895</v>
      </c>
      <c r="V348" s="201" t="str">
        <f t="array" ref="V348">IFERROR(IF(INDEX('Disaggregation Records'!$I$69:$I$152,MATCH(RIGHT(Q348,255),RIGHT('Disaggregation Records'!$D$69:$D$152,255),0))="","",INDEX('Disaggregation Records'!$I$69:$I$152,MATCH(RIGHT(Q348,255),RIGHT('Disaggregation Records'!$D$69:$D$152,255),0))),"")</f>
        <v/>
      </c>
      <c r="W348" s="201" t="str">
        <f>IFERROR(INDEX('Reference Records'!P$13:P$37,MATCH(LEFT(C348,255),'Reference Records'!J$13:J$37,0)),"")</f>
        <v/>
      </c>
    </row>
    <row r="349" spans="1:23" s="201" customFormat="1" ht="40.25" customHeight="1" x14ac:dyDescent="0.35">
      <c r="A349" s="569"/>
      <c r="B349" s="590"/>
      <c r="C349" s="571"/>
      <c r="D349" s="579"/>
      <c r="E349" s="579"/>
      <c r="F349" s="215"/>
      <c r="G349" s="577"/>
      <c r="H349" s="581"/>
      <c r="I349" s="583"/>
      <c r="J349" s="573"/>
      <c r="K349" s="571"/>
      <c r="L349" s="571"/>
      <c r="M349" s="573"/>
      <c r="N349" s="573"/>
      <c r="V349" s="201" t="str">
        <f t="array" ref="V349">IFERROR(IF(INDEX('Disaggregation Records'!$I$69:$I$152,MATCH(RIGHT(Q349,255),RIGHT('Disaggregation Records'!$D$69:$D$152,255),0))="","",INDEX('Disaggregation Records'!$I$69:$I$152,MATCH(RIGHT(Q349,255),RIGHT('Disaggregation Records'!$D$69:$D$152,255),0))),"")</f>
        <v/>
      </c>
    </row>
    <row r="350" spans="1:23" s="201" customFormat="1" ht="40.25" customHeight="1" x14ac:dyDescent="0.35">
      <c r="A350" s="569" t="str">
        <f t="shared" ref="A350" ca="1" si="1172">INDIRECT("'update Helper'!C"&amp;U350)</f>
        <v>a1V3p000004kPOhEAM</v>
      </c>
      <c r="B350" s="589">
        <v>2</v>
      </c>
      <c r="C350" s="570" t="str">
        <f>IFERROR(VLOOKUP(B350,'Outcome Indicators - Section C '!$A$9:$AF$70,32,FALSE),"")</f>
        <v/>
      </c>
      <c r="D350" s="578" t="str">
        <f t="shared" ref="D350" si="1173">R350</f>
        <v/>
      </c>
      <c r="E350" s="578" t="str">
        <f t="shared" ref="E350" si="1174">S350</f>
        <v/>
      </c>
      <c r="F350" s="421"/>
      <c r="G350" s="576" t="str">
        <f ca="1">IF(OR(INDIRECT("'update Helper'!E"&amp;U350)="",F350&lt;&gt;0,F351&lt;&gt;0),IF(IFERROR((F350/F351),"")="","",(F350/F351)),INDIRECT("'update Helper'!E"&amp;U350)/100)</f>
        <v/>
      </c>
      <c r="H350" s="580"/>
      <c r="I350" s="582"/>
      <c r="J350" s="572"/>
      <c r="K350" s="570" t="str">
        <f t="shared" ref="K350" si="1175">W350</f>
        <v/>
      </c>
      <c r="L350" s="570" t="str">
        <f t="shared" ref="L350" si="1176">V350</f>
        <v/>
      </c>
      <c r="M350" s="572"/>
      <c r="N350" s="572"/>
      <c r="P350" s="201">
        <f t="shared" ref="P350" si="1177">IF(AND(EXACT(C350,C348),C348&lt;&gt;0),P348+1,0)</f>
        <v>17</v>
      </c>
      <c r="Q350" s="201" t="str">
        <f t="shared" ref="Q350" si="1178">IF(C350&lt;&gt;"",C350&amp;"-"&amp;P350,"")</f>
        <v/>
      </c>
      <c r="R350" s="201" t="str">
        <f t="array" ref="R350">IFERROR(IF(INDEX('Disaggregation Records'!$E$69:$E$152,MATCH(RIGHT(Q350,255),RIGHT('Disaggregation Records'!$D$69:$D$152,255),0))="","",INDEX('Disaggregation Records'!$E$69:$E$152,MATCH(RIGHT(Q350,255),RIGHT('Disaggregation Records'!$D$69:$D$152,255),0))),"")</f>
        <v/>
      </c>
      <c r="S350" s="201" t="str">
        <f t="array" ref="S350">IFERROR(IF(INDEX('Disaggregation Records'!$F$69:$F$152,MATCH(RIGHT(Q350,255),RIGHT('Disaggregation Records'!$D$69:$D$152,255),0))="","",INDEX('Disaggregation Records'!$F$69:$F$152,MATCH(RIGHT(Q350,255),RIGHT('Disaggregation Records'!$D$69:$D$152,255),0))),"")</f>
        <v/>
      </c>
      <c r="T350" s="201" t="str">
        <f t="array" ref="T350">IFERROR(IF(INDEX('Disaggregation Records'!$H$69:$H$152,MATCH(RIGHT(Q350,255),RIGHT('Disaggregation Records'!$D$69:$D$152,255),0))="","",INDEX('Disaggregation Records'!$H$69:$H$152,MATCH(RIGHT(Q350,255),RIGHT('Disaggregation Records'!$D$69:$D$152,255),0))),"")</f>
        <v/>
      </c>
      <c r="U350" s="201">
        <f t="shared" ref="U350" si="1179">U348+1</f>
        <v>896</v>
      </c>
      <c r="V350" s="201" t="str">
        <f t="array" ref="V350">IFERROR(IF(INDEX('Disaggregation Records'!$I$69:$I$152,MATCH(RIGHT(Q350,255),RIGHT('Disaggregation Records'!$D$69:$D$152,255),0))="","",INDEX('Disaggregation Records'!$I$69:$I$152,MATCH(RIGHT(Q350,255),RIGHT('Disaggregation Records'!$D$69:$D$152,255),0))),"")</f>
        <v/>
      </c>
      <c r="W350" s="201" t="str">
        <f>IFERROR(INDEX('Reference Records'!P$13:P$37,MATCH(LEFT(C350,255),'Reference Records'!J$13:J$37,0)),"")</f>
        <v/>
      </c>
    </row>
    <row r="351" spans="1:23" s="201" customFormat="1" ht="40.25" customHeight="1" x14ac:dyDescent="0.35">
      <c r="A351" s="569"/>
      <c r="B351" s="590"/>
      <c r="C351" s="571"/>
      <c r="D351" s="579"/>
      <c r="E351" s="579"/>
      <c r="F351" s="215"/>
      <c r="G351" s="577"/>
      <c r="H351" s="581"/>
      <c r="I351" s="583"/>
      <c r="J351" s="573"/>
      <c r="K351" s="571"/>
      <c r="L351" s="571"/>
      <c r="M351" s="573"/>
      <c r="N351" s="573"/>
      <c r="V351" s="201" t="str">
        <f t="array" ref="V351">IFERROR(IF(INDEX('Disaggregation Records'!$I$69:$I$152,MATCH(RIGHT(Q351,255),RIGHT('Disaggregation Records'!$D$69:$D$152,255),0))="","",INDEX('Disaggregation Records'!$I$69:$I$152,MATCH(RIGHT(Q351,255),RIGHT('Disaggregation Records'!$D$69:$D$152,255),0))),"")</f>
        <v/>
      </c>
    </row>
    <row r="352" spans="1:23" s="201" customFormat="1" ht="40.25" customHeight="1" x14ac:dyDescent="0.35">
      <c r="A352" s="569" t="str">
        <f t="shared" ref="A352" ca="1" si="1180">INDIRECT("'update Helper'!C"&amp;U352)</f>
        <v>a1V3p000004kPOiEAM</v>
      </c>
      <c r="B352" s="589">
        <v>2</v>
      </c>
      <c r="C352" s="570" t="str">
        <f>IFERROR(VLOOKUP(B352,'Outcome Indicators - Section C '!$A$9:$AF$70,32,FALSE),"")</f>
        <v/>
      </c>
      <c r="D352" s="578" t="str">
        <f t="shared" ref="D352" si="1181">R352</f>
        <v/>
      </c>
      <c r="E352" s="578" t="str">
        <f t="shared" ref="E352" si="1182">S352</f>
        <v/>
      </c>
      <c r="F352" s="421"/>
      <c r="G352" s="576" t="str">
        <f ca="1">IF(OR(INDIRECT("'update Helper'!E"&amp;U352)="",F352&lt;&gt;0,F353&lt;&gt;0),IF(IFERROR((F352/F353),"")="","",(F352/F353)),INDIRECT("'update Helper'!E"&amp;U352)/100)</f>
        <v/>
      </c>
      <c r="H352" s="580"/>
      <c r="I352" s="582"/>
      <c r="J352" s="572"/>
      <c r="K352" s="570" t="str">
        <f t="shared" ref="K352" si="1183">W352</f>
        <v/>
      </c>
      <c r="L352" s="570" t="str">
        <f t="shared" ref="L352" si="1184">V352</f>
        <v/>
      </c>
      <c r="M352" s="572"/>
      <c r="N352" s="572"/>
      <c r="P352" s="201">
        <f t="shared" ref="P352" si="1185">IF(AND(EXACT(C352,C350),C350&lt;&gt;0),P350+1,0)</f>
        <v>18</v>
      </c>
      <c r="Q352" s="201" t="str">
        <f t="shared" ref="Q352" si="1186">IF(C352&lt;&gt;"",C352&amp;"-"&amp;P352,"")</f>
        <v/>
      </c>
      <c r="R352" s="201" t="str">
        <f t="array" ref="R352">IFERROR(IF(INDEX('Disaggregation Records'!$E$69:$E$152,MATCH(RIGHT(Q352,255),RIGHT('Disaggregation Records'!$D$69:$D$152,255),0))="","",INDEX('Disaggregation Records'!$E$69:$E$152,MATCH(RIGHT(Q352,255),RIGHT('Disaggregation Records'!$D$69:$D$152,255),0))),"")</f>
        <v/>
      </c>
      <c r="S352" s="201" t="str">
        <f t="array" ref="S352">IFERROR(IF(INDEX('Disaggregation Records'!$F$69:$F$152,MATCH(RIGHT(Q352,255),RIGHT('Disaggregation Records'!$D$69:$D$152,255),0))="","",INDEX('Disaggregation Records'!$F$69:$F$152,MATCH(RIGHT(Q352,255),RIGHT('Disaggregation Records'!$D$69:$D$152,255),0))),"")</f>
        <v/>
      </c>
      <c r="T352" s="201" t="str">
        <f t="array" ref="T352">IFERROR(IF(INDEX('Disaggregation Records'!$H$69:$H$152,MATCH(RIGHT(Q352,255),RIGHT('Disaggregation Records'!$D$69:$D$152,255),0))="","",INDEX('Disaggregation Records'!$H$69:$H$152,MATCH(RIGHT(Q352,255),RIGHT('Disaggregation Records'!$D$69:$D$152,255),0))),"")</f>
        <v/>
      </c>
      <c r="U352" s="201">
        <f t="shared" ref="U352" si="1187">U350+1</f>
        <v>897</v>
      </c>
      <c r="V352" s="201" t="str">
        <f t="array" ref="V352">IFERROR(IF(INDEX('Disaggregation Records'!$I$69:$I$152,MATCH(RIGHT(Q352,255),RIGHT('Disaggregation Records'!$D$69:$D$152,255),0))="","",INDEX('Disaggregation Records'!$I$69:$I$152,MATCH(RIGHT(Q352,255),RIGHT('Disaggregation Records'!$D$69:$D$152,255),0))),"")</f>
        <v/>
      </c>
      <c r="W352" s="201" t="str">
        <f>IFERROR(INDEX('Reference Records'!P$13:P$37,MATCH(LEFT(C352,255),'Reference Records'!J$13:J$37,0)),"")</f>
        <v/>
      </c>
    </row>
    <row r="353" spans="1:23" s="201" customFormat="1" ht="40.25" customHeight="1" x14ac:dyDescent="0.35">
      <c r="A353" s="569"/>
      <c r="B353" s="590"/>
      <c r="C353" s="571"/>
      <c r="D353" s="579"/>
      <c r="E353" s="579"/>
      <c r="F353" s="215"/>
      <c r="G353" s="577"/>
      <c r="H353" s="581"/>
      <c r="I353" s="583"/>
      <c r="J353" s="573"/>
      <c r="K353" s="571"/>
      <c r="L353" s="571"/>
      <c r="M353" s="573"/>
      <c r="N353" s="573"/>
      <c r="V353" s="201" t="str">
        <f t="array" ref="V353">IFERROR(IF(INDEX('Disaggregation Records'!$I$69:$I$152,MATCH(RIGHT(Q353,255),RIGHT('Disaggregation Records'!$D$69:$D$152,255),0))="","",INDEX('Disaggregation Records'!$I$69:$I$152,MATCH(RIGHT(Q353,255),RIGHT('Disaggregation Records'!$D$69:$D$152,255),0))),"")</f>
        <v/>
      </c>
    </row>
    <row r="354" spans="1:23" s="201" customFormat="1" ht="40.25" customHeight="1" x14ac:dyDescent="0.35">
      <c r="A354" s="569" t="str">
        <f t="shared" ref="A354" ca="1" si="1188">INDIRECT("'update Helper'!C"&amp;U354)</f>
        <v>a1V3p000004kPOjEAM</v>
      </c>
      <c r="B354" s="589">
        <v>2</v>
      </c>
      <c r="C354" s="570" t="str">
        <f>IFERROR(VLOOKUP(B354,'Outcome Indicators - Section C '!$A$9:$AF$70,32,FALSE),"")</f>
        <v/>
      </c>
      <c r="D354" s="578" t="str">
        <f t="shared" ref="D354" si="1189">R354</f>
        <v/>
      </c>
      <c r="E354" s="578" t="str">
        <f t="shared" ref="E354" si="1190">S354</f>
        <v/>
      </c>
      <c r="F354" s="421"/>
      <c r="G354" s="576" t="str">
        <f ca="1">IF(OR(INDIRECT("'update Helper'!E"&amp;U354)="",F354&lt;&gt;0,F355&lt;&gt;0),IF(IFERROR((F354/F355),"")="","",(F354/F355)),INDIRECT("'update Helper'!E"&amp;U354)/100)</f>
        <v/>
      </c>
      <c r="H354" s="580"/>
      <c r="I354" s="582"/>
      <c r="J354" s="572"/>
      <c r="K354" s="570" t="str">
        <f t="shared" ref="K354" si="1191">W354</f>
        <v/>
      </c>
      <c r="L354" s="570" t="str">
        <f t="shared" ref="L354" si="1192">V354</f>
        <v/>
      </c>
      <c r="M354" s="572"/>
      <c r="N354" s="572"/>
      <c r="P354" s="201">
        <f t="shared" ref="P354" si="1193">IF(AND(EXACT(C354,C352),C352&lt;&gt;0),P352+1,0)</f>
        <v>19</v>
      </c>
      <c r="Q354" s="201" t="str">
        <f t="shared" ref="Q354" si="1194">IF(C354&lt;&gt;"",C354&amp;"-"&amp;P354,"")</f>
        <v/>
      </c>
      <c r="R354" s="201" t="str">
        <f t="array" ref="R354">IFERROR(IF(INDEX('Disaggregation Records'!$E$69:$E$152,MATCH(RIGHT(Q354,255),RIGHT('Disaggregation Records'!$D$69:$D$152,255),0))="","",INDEX('Disaggregation Records'!$E$69:$E$152,MATCH(RIGHT(Q354,255),RIGHT('Disaggregation Records'!$D$69:$D$152,255),0))),"")</f>
        <v/>
      </c>
      <c r="S354" s="201" t="str">
        <f t="array" ref="S354">IFERROR(IF(INDEX('Disaggregation Records'!$F$69:$F$152,MATCH(RIGHT(Q354,255),RIGHT('Disaggregation Records'!$D$69:$D$152,255),0))="","",INDEX('Disaggregation Records'!$F$69:$F$152,MATCH(RIGHT(Q354,255),RIGHT('Disaggregation Records'!$D$69:$D$152,255),0))),"")</f>
        <v/>
      </c>
      <c r="T354" s="201" t="str">
        <f t="array" ref="T354">IFERROR(IF(INDEX('Disaggregation Records'!$H$69:$H$152,MATCH(RIGHT(Q354,255),RIGHT('Disaggregation Records'!$D$69:$D$152,255),0))="","",INDEX('Disaggregation Records'!$H$69:$H$152,MATCH(RIGHT(Q354,255),RIGHT('Disaggregation Records'!$D$69:$D$152,255),0))),"")</f>
        <v/>
      </c>
      <c r="U354" s="201">
        <f t="shared" ref="U354" si="1195">U352+1</f>
        <v>898</v>
      </c>
      <c r="V354" s="201" t="str">
        <f t="array" ref="V354">IFERROR(IF(INDEX('Disaggregation Records'!$I$69:$I$152,MATCH(RIGHT(Q354,255),RIGHT('Disaggregation Records'!$D$69:$D$152,255),0))="","",INDEX('Disaggregation Records'!$I$69:$I$152,MATCH(RIGHT(Q354,255),RIGHT('Disaggregation Records'!$D$69:$D$152,255),0))),"")</f>
        <v/>
      </c>
      <c r="W354" s="201" t="str">
        <f>IFERROR(INDEX('Reference Records'!P$13:P$37,MATCH(LEFT(C354,255),'Reference Records'!J$13:J$37,0)),"")</f>
        <v/>
      </c>
    </row>
    <row r="355" spans="1:23" s="201" customFormat="1" ht="40.25" customHeight="1" x14ac:dyDescent="0.35">
      <c r="A355" s="569"/>
      <c r="B355" s="590"/>
      <c r="C355" s="571"/>
      <c r="D355" s="579"/>
      <c r="E355" s="579"/>
      <c r="F355" s="215"/>
      <c r="G355" s="577"/>
      <c r="H355" s="581"/>
      <c r="I355" s="583"/>
      <c r="J355" s="573"/>
      <c r="K355" s="571"/>
      <c r="L355" s="571"/>
      <c r="M355" s="573"/>
      <c r="N355" s="573"/>
      <c r="V355" s="201" t="str">
        <f t="array" ref="V355">IFERROR(IF(INDEX('Disaggregation Records'!$I$69:$I$152,MATCH(RIGHT(Q355,255),RIGHT('Disaggregation Records'!$D$69:$D$152,255),0))="","",INDEX('Disaggregation Records'!$I$69:$I$152,MATCH(RIGHT(Q355,255),RIGHT('Disaggregation Records'!$D$69:$D$152,255),0))),"")</f>
        <v/>
      </c>
    </row>
    <row r="356" spans="1:23" s="201" customFormat="1" ht="40.25" customHeight="1" x14ac:dyDescent="0.35">
      <c r="A356" s="569" t="str">
        <f t="shared" ref="A356" ca="1" si="1196">INDIRECT("'update Helper'!C"&amp;U356)</f>
        <v>a1V3p000004kPOkEAM</v>
      </c>
      <c r="B356" s="589">
        <v>3</v>
      </c>
      <c r="C356" s="570" t="str">
        <f>IFERROR(VLOOKUP(B356,'Outcome Indicators - Section C '!$A$9:$AF$70,32,FALSE),"")</f>
        <v/>
      </c>
      <c r="D356" s="578" t="str">
        <f t="shared" ref="D356" si="1197">R356</f>
        <v/>
      </c>
      <c r="E356" s="578" t="str">
        <f t="shared" ref="E356" si="1198">S356</f>
        <v/>
      </c>
      <c r="F356" s="421"/>
      <c r="G356" s="576" t="str">
        <f ca="1">IF(OR(INDIRECT("'update Helper'!E"&amp;U356)="",F356&lt;&gt;0,F357&lt;&gt;0),IF(IFERROR((F356/F357),"")="","",(F356/F357)),INDIRECT("'update Helper'!E"&amp;U356)/100)</f>
        <v/>
      </c>
      <c r="H356" s="580"/>
      <c r="I356" s="582"/>
      <c r="J356" s="572"/>
      <c r="K356" s="570" t="str">
        <f t="shared" ref="K356" si="1199">W356</f>
        <v/>
      </c>
      <c r="L356" s="570" t="str">
        <f t="shared" ref="L356" si="1200">V356</f>
        <v/>
      </c>
      <c r="M356" s="572"/>
      <c r="N356" s="572"/>
      <c r="P356" s="201">
        <f t="shared" ref="P356" si="1201">IF(AND(EXACT(C356,C354),C354&lt;&gt;0),P354+1,0)</f>
        <v>20</v>
      </c>
      <c r="Q356" s="201" t="str">
        <f t="shared" ref="Q356" si="1202">IF(C356&lt;&gt;"",C356&amp;"-"&amp;P356,"")</f>
        <v/>
      </c>
      <c r="R356" s="201" t="str">
        <f t="array" ref="R356">IFERROR(IF(INDEX('Disaggregation Records'!$E$69:$E$152,MATCH(RIGHT(Q356,255),RIGHT('Disaggregation Records'!$D$69:$D$152,255),0))="","",INDEX('Disaggregation Records'!$E$69:$E$152,MATCH(RIGHT(Q356,255),RIGHT('Disaggregation Records'!$D$69:$D$152,255),0))),"")</f>
        <v/>
      </c>
      <c r="S356" s="201" t="str">
        <f t="array" ref="S356">IFERROR(IF(INDEX('Disaggregation Records'!$F$69:$F$152,MATCH(RIGHT(Q356,255),RIGHT('Disaggregation Records'!$D$69:$D$152,255),0))="","",INDEX('Disaggregation Records'!$F$69:$F$152,MATCH(RIGHT(Q356,255),RIGHT('Disaggregation Records'!$D$69:$D$152,255),0))),"")</f>
        <v/>
      </c>
      <c r="T356" s="201" t="str">
        <f t="array" ref="T356">IFERROR(IF(INDEX('Disaggregation Records'!$H$69:$H$152,MATCH(RIGHT(Q356,255),RIGHT('Disaggregation Records'!$D$69:$D$152,255),0))="","",INDEX('Disaggregation Records'!$H$69:$H$152,MATCH(RIGHT(Q356,255),RIGHT('Disaggregation Records'!$D$69:$D$152,255),0))),"")</f>
        <v/>
      </c>
      <c r="U356" s="201">
        <f t="shared" ref="U356" si="1203">U354+1</f>
        <v>899</v>
      </c>
      <c r="V356" s="201" t="str">
        <f t="array" ref="V356">IFERROR(IF(INDEX('Disaggregation Records'!$I$69:$I$152,MATCH(RIGHT(Q356,255),RIGHT('Disaggregation Records'!$D$69:$D$152,255),0))="","",INDEX('Disaggregation Records'!$I$69:$I$152,MATCH(RIGHT(Q356,255),RIGHT('Disaggregation Records'!$D$69:$D$152,255),0))),"")</f>
        <v/>
      </c>
      <c r="W356" s="201" t="str">
        <f>IFERROR(INDEX('Reference Records'!P$13:P$37,MATCH(LEFT(C356,255),'Reference Records'!J$13:J$37,0)),"")</f>
        <v/>
      </c>
    </row>
    <row r="357" spans="1:23" s="201" customFormat="1" ht="40.25" customHeight="1" x14ac:dyDescent="0.35">
      <c r="A357" s="569"/>
      <c r="B357" s="590"/>
      <c r="C357" s="571"/>
      <c r="D357" s="579"/>
      <c r="E357" s="579"/>
      <c r="F357" s="215"/>
      <c r="G357" s="577"/>
      <c r="H357" s="581"/>
      <c r="I357" s="583"/>
      <c r="J357" s="573"/>
      <c r="K357" s="571"/>
      <c r="L357" s="571"/>
      <c r="M357" s="573"/>
      <c r="N357" s="573"/>
      <c r="V357" s="201" t="str">
        <f t="array" ref="V357">IFERROR(IF(INDEX('Disaggregation Records'!$I$69:$I$152,MATCH(RIGHT(Q357,255),RIGHT('Disaggregation Records'!$D$69:$D$152,255),0))="","",INDEX('Disaggregation Records'!$I$69:$I$152,MATCH(RIGHT(Q357,255),RIGHT('Disaggregation Records'!$D$69:$D$152,255),0))),"")</f>
        <v/>
      </c>
    </row>
    <row r="358" spans="1:23" s="201" customFormat="1" ht="40.25" customHeight="1" x14ac:dyDescent="0.35">
      <c r="A358" s="569" t="str">
        <f t="shared" ref="A358" ca="1" si="1204">INDIRECT("'update Helper'!C"&amp;U358)</f>
        <v>a1V3p000004kPOlEAM</v>
      </c>
      <c r="B358" s="589">
        <v>3</v>
      </c>
      <c r="C358" s="570" t="str">
        <f>IFERROR(VLOOKUP(B358,'Outcome Indicators - Section C '!$A$9:$AF$70,32,FALSE),"")</f>
        <v/>
      </c>
      <c r="D358" s="578" t="str">
        <f t="shared" ref="D358" si="1205">R358</f>
        <v/>
      </c>
      <c r="E358" s="578" t="str">
        <f t="shared" ref="E358" si="1206">S358</f>
        <v/>
      </c>
      <c r="F358" s="421"/>
      <c r="G358" s="576" t="str">
        <f ca="1">IF(OR(INDIRECT("'update Helper'!E"&amp;U358)="",F358&lt;&gt;0,F359&lt;&gt;0),IF(IFERROR((F358/F359),"")="","",(F358/F359)),INDIRECT("'update Helper'!E"&amp;U358)/100)</f>
        <v/>
      </c>
      <c r="H358" s="580"/>
      <c r="I358" s="582"/>
      <c r="J358" s="572"/>
      <c r="K358" s="570" t="str">
        <f t="shared" ref="K358" si="1207">W358</f>
        <v/>
      </c>
      <c r="L358" s="570" t="str">
        <f t="shared" ref="L358" si="1208">V358</f>
        <v/>
      </c>
      <c r="M358" s="572"/>
      <c r="N358" s="572"/>
      <c r="P358" s="201">
        <f t="shared" ref="P358" si="1209">IF(AND(EXACT(C358,C356),C356&lt;&gt;0),P356+1,0)</f>
        <v>21</v>
      </c>
      <c r="Q358" s="201" t="str">
        <f t="shared" ref="Q358" si="1210">IF(C358&lt;&gt;"",C358&amp;"-"&amp;P358,"")</f>
        <v/>
      </c>
      <c r="R358" s="201" t="str">
        <f t="array" ref="R358">IFERROR(IF(INDEX('Disaggregation Records'!$E$69:$E$152,MATCH(RIGHT(Q358,255),RIGHT('Disaggregation Records'!$D$69:$D$152,255),0))="","",INDEX('Disaggregation Records'!$E$69:$E$152,MATCH(RIGHT(Q358,255),RIGHT('Disaggregation Records'!$D$69:$D$152,255),0))),"")</f>
        <v/>
      </c>
      <c r="S358" s="201" t="str">
        <f t="array" ref="S358">IFERROR(IF(INDEX('Disaggregation Records'!$F$69:$F$152,MATCH(RIGHT(Q358,255),RIGHT('Disaggregation Records'!$D$69:$D$152,255),0))="","",INDEX('Disaggregation Records'!$F$69:$F$152,MATCH(RIGHT(Q358,255),RIGHT('Disaggregation Records'!$D$69:$D$152,255),0))),"")</f>
        <v/>
      </c>
      <c r="T358" s="201" t="str">
        <f t="array" ref="T358">IFERROR(IF(INDEX('Disaggregation Records'!$H$69:$H$152,MATCH(RIGHT(Q358,255),RIGHT('Disaggregation Records'!$D$69:$D$152,255),0))="","",INDEX('Disaggregation Records'!$H$69:$H$152,MATCH(RIGHT(Q358,255),RIGHT('Disaggregation Records'!$D$69:$D$152,255),0))),"")</f>
        <v/>
      </c>
      <c r="U358" s="201">
        <f t="shared" ref="U358" si="1211">U356+1</f>
        <v>900</v>
      </c>
      <c r="V358" s="201" t="str">
        <f t="array" ref="V358">IFERROR(IF(INDEX('Disaggregation Records'!$I$69:$I$152,MATCH(RIGHT(Q358,255),RIGHT('Disaggregation Records'!$D$69:$D$152,255),0))="","",INDEX('Disaggregation Records'!$I$69:$I$152,MATCH(RIGHT(Q358,255),RIGHT('Disaggregation Records'!$D$69:$D$152,255),0))),"")</f>
        <v/>
      </c>
      <c r="W358" s="201" t="str">
        <f>IFERROR(INDEX('Reference Records'!P$13:P$37,MATCH(LEFT(C358,255),'Reference Records'!J$13:J$37,0)),"")</f>
        <v/>
      </c>
    </row>
    <row r="359" spans="1:23" s="201" customFormat="1" ht="40.25" customHeight="1" x14ac:dyDescent="0.35">
      <c r="A359" s="569"/>
      <c r="B359" s="590"/>
      <c r="C359" s="571"/>
      <c r="D359" s="579"/>
      <c r="E359" s="579"/>
      <c r="F359" s="215"/>
      <c r="G359" s="577"/>
      <c r="H359" s="581"/>
      <c r="I359" s="583"/>
      <c r="J359" s="573"/>
      <c r="K359" s="571"/>
      <c r="L359" s="571"/>
      <c r="M359" s="573"/>
      <c r="N359" s="573"/>
      <c r="V359" s="201" t="str">
        <f t="array" ref="V359">IFERROR(IF(INDEX('Disaggregation Records'!$I$69:$I$152,MATCH(RIGHT(Q359,255),RIGHT('Disaggregation Records'!$D$69:$D$152,255),0))="","",INDEX('Disaggregation Records'!$I$69:$I$152,MATCH(RIGHT(Q359,255),RIGHT('Disaggregation Records'!$D$69:$D$152,255),0))),"")</f>
        <v/>
      </c>
    </row>
    <row r="360" spans="1:23" s="201" customFormat="1" ht="40.25" customHeight="1" x14ac:dyDescent="0.35">
      <c r="A360" s="569" t="str">
        <f t="shared" ref="A360" ca="1" si="1212">INDIRECT("'update Helper'!C"&amp;U360)</f>
        <v>a1V3p000004kPOmEAM</v>
      </c>
      <c r="B360" s="589">
        <v>3</v>
      </c>
      <c r="C360" s="570" t="str">
        <f>IFERROR(VLOOKUP(B360,'Outcome Indicators - Section C '!$A$9:$AF$70,32,FALSE),"")</f>
        <v/>
      </c>
      <c r="D360" s="578" t="str">
        <f t="shared" ref="D360" si="1213">R360</f>
        <v/>
      </c>
      <c r="E360" s="578" t="str">
        <f t="shared" ref="E360" si="1214">S360</f>
        <v/>
      </c>
      <c r="F360" s="421"/>
      <c r="G360" s="576" t="str">
        <f ca="1">IF(OR(INDIRECT("'update Helper'!E"&amp;U360)="",F360&lt;&gt;0,F361&lt;&gt;0),IF(IFERROR((F360/F361),"")="","",(F360/F361)),INDIRECT("'update Helper'!E"&amp;U360)/100)</f>
        <v/>
      </c>
      <c r="H360" s="580"/>
      <c r="I360" s="582"/>
      <c r="J360" s="572"/>
      <c r="K360" s="570" t="str">
        <f t="shared" ref="K360" si="1215">W360</f>
        <v/>
      </c>
      <c r="L360" s="570" t="str">
        <f t="shared" ref="L360" si="1216">V360</f>
        <v/>
      </c>
      <c r="M360" s="572"/>
      <c r="N360" s="572"/>
      <c r="P360" s="201">
        <f t="shared" ref="P360" si="1217">IF(AND(EXACT(C360,C358),C358&lt;&gt;0),P358+1,0)</f>
        <v>22</v>
      </c>
      <c r="Q360" s="201" t="str">
        <f t="shared" ref="Q360" si="1218">IF(C360&lt;&gt;"",C360&amp;"-"&amp;P360,"")</f>
        <v/>
      </c>
      <c r="R360" s="201" t="str">
        <f t="array" ref="R360">IFERROR(IF(INDEX('Disaggregation Records'!$E$69:$E$152,MATCH(RIGHT(Q360,255),RIGHT('Disaggregation Records'!$D$69:$D$152,255),0))="","",INDEX('Disaggregation Records'!$E$69:$E$152,MATCH(RIGHT(Q360,255),RIGHT('Disaggregation Records'!$D$69:$D$152,255),0))),"")</f>
        <v/>
      </c>
      <c r="S360" s="201" t="str">
        <f t="array" ref="S360">IFERROR(IF(INDEX('Disaggregation Records'!$F$69:$F$152,MATCH(RIGHT(Q360,255),RIGHT('Disaggregation Records'!$D$69:$D$152,255),0))="","",INDEX('Disaggregation Records'!$F$69:$F$152,MATCH(RIGHT(Q360,255),RIGHT('Disaggregation Records'!$D$69:$D$152,255),0))),"")</f>
        <v/>
      </c>
      <c r="T360" s="201" t="str">
        <f t="array" ref="T360">IFERROR(IF(INDEX('Disaggregation Records'!$H$69:$H$152,MATCH(RIGHT(Q360,255),RIGHT('Disaggregation Records'!$D$69:$D$152,255),0))="","",INDEX('Disaggregation Records'!$H$69:$H$152,MATCH(RIGHT(Q360,255),RIGHT('Disaggregation Records'!$D$69:$D$152,255),0))),"")</f>
        <v/>
      </c>
      <c r="U360" s="201">
        <f t="shared" ref="U360" si="1219">U358+1</f>
        <v>901</v>
      </c>
      <c r="V360" s="201" t="str">
        <f t="array" ref="V360">IFERROR(IF(INDEX('Disaggregation Records'!$I$69:$I$152,MATCH(RIGHT(Q360,255),RIGHT('Disaggregation Records'!$D$69:$D$152,255),0))="","",INDEX('Disaggregation Records'!$I$69:$I$152,MATCH(RIGHT(Q360,255),RIGHT('Disaggregation Records'!$D$69:$D$152,255),0))),"")</f>
        <v/>
      </c>
      <c r="W360" s="201" t="str">
        <f>IFERROR(INDEX('Reference Records'!P$13:P$37,MATCH(LEFT(C360,255),'Reference Records'!J$13:J$37,0)),"")</f>
        <v/>
      </c>
    </row>
    <row r="361" spans="1:23" s="201" customFormat="1" ht="40.25" customHeight="1" x14ac:dyDescent="0.35">
      <c r="A361" s="569"/>
      <c r="B361" s="590"/>
      <c r="C361" s="571"/>
      <c r="D361" s="579"/>
      <c r="E361" s="579"/>
      <c r="F361" s="215"/>
      <c r="G361" s="577"/>
      <c r="H361" s="581"/>
      <c r="I361" s="583"/>
      <c r="J361" s="573"/>
      <c r="K361" s="571"/>
      <c r="L361" s="571"/>
      <c r="M361" s="573"/>
      <c r="N361" s="573"/>
      <c r="V361" s="201" t="str">
        <f t="array" ref="V361">IFERROR(IF(INDEX('Disaggregation Records'!$I$69:$I$152,MATCH(RIGHT(Q361,255),RIGHT('Disaggregation Records'!$D$69:$D$152,255),0))="","",INDEX('Disaggregation Records'!$I$69:$I$152,MATCH(RIGHT(Q361,255),RIGHT('Disaggregation Records'!$D$69:$D$152,255),0))),"")</f>
        <v/>
      </c>
    </row>
    <row r="362" spans="1:23" s="201" customFormat="1" ht="40.25" customHeight="1" x14ac:dyDescent="0.35">
      <c r="A362" s="569" t="str">
        <f t="shared" ref="A362" ca="1" si="1220">INDIRECT("'update Helper'!C"&amp;U362)</f>
        <v>a1V3p000004kPOnEAM</v>
      </c>
      <c r="B362" s="589">
        <v>3</v>
      </c>
      <c r="C362" s="570" t="str">
        <f>IFERROR(VLOOKUP(B362,'Outcome Indicators - Section C '!$A$9:$AF$70,32,FALSE),"")</f>
        <v/>
      </c>
      <c r="D362" s="578" t="str">
        <f t="shared" ref="D362" si="1221">R362</f>
        <v/>
      </c>
      <c r="E362" s="578" t="str">
        <f t="shared" ref="E362" si="1222">S362</f>
        <v/>
      </c>
      <c r="F362" s="421"/>
      <c r="G362" s="576" t="str">
        <f ca="1">IF(OR(INDIRECT("'update Helper'!E"&amp;U362)="",F362&lt;&gt;0,F363&lt;&gt;0),IF(IFERROR((F362/F363),"")="","",(F362/F363)),INDIRECT("'update Helper'!E"&amp;U362)/100)</f>
        <v/>
      </c>
      <c r="H362" s="580"/>
      <c r="I362" s="582"/>
      <c r="J362" s="572"/>
      <c r="K362" s="570" t="str">
        <f t="shared" ref="K362" si="1223">W362</f>
        <v/>
      </c>
      <c r="L362" s="570" t="str">
        <f t="shared" ref="L362" si="1224">V362</f>
        <v/>
      </c>
      <c r="M362" s="572"/>
      <c r="N362" s="572"/>
      <c r="P362" s="201">
        <f t="shared" ref="P362" si="1225">IF(AND(EXACT(C362,C360),C360&lt;&gt;0),P360+1,0)</f>
        <v>23</v>
      </c>
      <c r="Q362" s="201" t="str">
        <f t="shared" ref="Q362" si="1226">IF(C362&lt;&gt;"",C362&amp;"-"&amp;P362,"")</f>
        <v/>
      </c>
      <c r="R362" s="201" t="str">
        <f t="array" ref="R362">IFERROR(IF(INDEX('Disaggregation Records'!$E$69:$E$152,MATCH(RIGHT(Q362,255),RIGHT('Disaggregation Records'!$D$69:$D$152,255),0))="","",INDEX('Disaggregation Records'!$E$69:$E$152,MATCH(RIGHT(Q362,255),RIGHT('Disaggregation Records'!$D$69:$D$152,255),0))),"")</f>
        <v/>
      </c>
      <c r="S362" s="201" t="str">
        <f t="array" ref="S362">IFERROR(IF(INDEX('Disaggregation Records'!$F$69:$F$152,MATCH(RIGHT(Q362,255),RIGHT('Disaggregation Records'!$D$69:$D$152,255),0))="","",INDEX('Disaggregation Records'!$F$69:$F$152,MATCH(RIGHT(Q362,255),RIGHT('Disaggregation Records'!$D$69:$D$152,255),0))),"")</f>
        <v/>
      </c>
      <c r="T362" s="201" t="str">
        <f t="array" ref="T362">IFERROR(IF(INDEX('Disaggregation Records'!$H$69:$H$152,MATCH(RIGHT(Q362,255),RIGHT('Disaggregation Records'!$D$69:$D$152,255),0))="","",INDEX('Disaggregation Records'!$H$69:$H$152,MATCH(RIGHT(Q362,255),RIGHT('Disaggregation Records'!$D$69:$D$152,255),0))),"")</f>
        <v/>
      </c>
      <c r="U362" s="201">
        <f t="shared" ref="U362" si="1227">U360+1</f>
        <v>902</v>
      </c>
      <c r="V362" s="201" t="str">
        <f t="array" ref="V362">IFERROR(IF(INDEX('Disaggregation Records'!$I$69:$I$152,MATCH(RIGHT(Q362,255),RIGHT('Disaggregation Records'!$D$69:$D$152,255),0))="","",INDEX('Disaggregation Records'!$I$69:$I$152,MATCH(RIGHT(Q362,255),RIGHT('Disaggregation Records'!$D$69:$D$152,255),0))),"")</f>
        <v/>
      </c>
      <c r="W362" s="201" t="str">
        <f>IFERROR(INDEX('Reference Records'!P$13:P$37,MATCH(LEFT(C362,255),'Reference Records'!J$13:J$37,0)),"")</f>
        <v/>
      </c>
    </row>
    <row r="363" spans="1:23" s="201" customFormat="1" ht="40.25" customHeight="1" x14ac:dyDescent="0.35">
      <c r="A363" s="569"/>
      <c r="B363" s="590"/>
      <c r="C363" s="571"/>
      <c r="D363" s="579"/>
      <c r="E363" s="579"/>
      <c r="F363" s="215"/>
      <c r="G363" s="577"/>
      <c r="H363" s="581"/>
      <c r="I363" s="583"/>
      <c r="J363" s="573"/>
      <c r="K363" s="571"/>
      <c r="L363" s="571"/>
      <c r="M363" s="573"/>
      <c r="N363" s="573"/>
      <c r="V363" s="201" t="str">
        <f t="array" ref="V363">IFERROR(IF(INDEX('Disaggregation Records'!$I$69:$I$152,MATCH(RIGHT(Q363,255),RIGHT('Disaggregation Records'!$D$69:$D$152,255),0))="","",INDEX('Disaggregation Records'!$I$69:$I$152,MATCH(RIGHT(Q363,255),RIGHT('Disaggregation Records'!$D$69:$D$152,255),0))),"")</f>
        <v/>
      </c>
    </row>
    <row r="364" spans="1:23" s="201" customFormat="1" ht="40.25" customHeight="1" x14ac:dyDescent="0.35">
      <c r="A364" s="569" t="str">
        <f t="shared" ref="A364" ca="1" si="1228">INDIRECT("'update Helper'!C"&amp;U364)</f>
        <v>a1V3p000004kPOoEAM</v>
      </c>
      <c r="B364" s="589">
        <v>3</v>
      </c>
      <c r="C364" s="570" t="str">
        <f>IFERROR(VLOOKUP(B364,'Outcome Indicators - Section C '!$A$9:$AF$70,32,FALSE),"")</f>
        <v/>
      </c>
      <c r="D364" s="578" t="str">
        <f t="shared" ref="D364" si="1229">R364</f>
        <v/>
      </c>
      <c r="E364" s="578" t="str">
        <f t="shared" ref="E364" si="1230">S364</f>
        <v/>
      </c>
      <c r="F364" s="421"/>
      <c r="G364" s="576" t="str">
        <f ca="1">IF(OR(INDIRECT("'update Helper'!E"&amp;U364)="",F364&lt;&gt;0,F365&lt;&gt;0),IF(IFERROR((F364/F365),"")="","",(F364/F365)),INDIRECT("'update Helper'!E"&amp;U364)/100)</f>
        <v/>
      </c>
      <c r="H364" s="580"/>
      <c r="I364" s="582"/>
      <c r="J364" s="572"/>
      <c r="K364" s="570" t="str">
        <f t="shared" ref="K364" si="1231">W364</f>
        <v/>
      </c>
      <c r="L364" s="570" t="str">
        <f t="shared" ref="L364" si="1232">V364</f>
        <v/>
      </c>
      <c r="M364" s="572"/>
      <c r="N364" s="572"/>
      <c r="P364" s="201">
        <f t="shared" ref="P364" si="1233">IF(AND(EXACT(C364,C362),C362&lt;&gt;0),P362+1,0)</f>
        <v>24</v>
      </c>
      <c r="Q364" s="201" t="str">
        <f t="shared" ref="Q364" si="1234">IF(C364&lt;&gt;"",C364&amp;"-"&amp;P364,"")</f>
        <v/>
      </c>
      <c r="R364" s="201" t="str">
        <f t="array" ref="R364">IFERROR(IF(INDEX('Disaggregation Records'!$E$69:$E$152,MATCH(RIGHT(Q364,255),RIGHT('Disaggregation Records'!$D$69:$D$152,255),0))="","",INDEX('Disaggregation Records'!$E$69:$E$152,MATCH(RIGHT(Q364,255),RIGHT('Disaggregation Records'!$D$69:$D$152,255),0))),"")</f>
        <v/>
      </c>
      <c r="S364" s="201" t="str">
        <f t="array" ref="S364">IFERROR(IF(INDEX('Disaggregation Records'!$F$69:$F$152,MATCH(RIGHT(Q364,255),RIGHT('Disaggregation Records'!$D$69:$D$152,255),0))="","",INDEX('Disaggregation Records'!$F$69:$F$152,MATCH(RIGHT(Q364,255),RIGHT('Disaggregation Records'!$D$69:$D$152,255),0))),"")</f>
        <v/>
      </c>
      <c r="T364" s="201" t="str">
        <f t="array" ref="T364">IFERROR(IF(INDEX('Disaggregation Records'!$H$69:$H$152,MATCH(RIGHT(Q364,255),RIGHT('Disaggregation Records'!$D$69:$D$152,255),0))="","",INDEX('Disaggregation Records'!$H$69:$H$152,MATCH(RIGHT(Q364,255),RIGHT('Disaggregation Records'!$D$69:$D$152,255),0))),"")</f>
        <v/>
      </c>
      <c r="U364" s="201">
        <f t="shared" ref="U364" si="1235">U362+1</f>
        <v>903</v>
      </c>
      <c r="V364" s="201" t="str">
        <f t="array" ref="V364">IFERROR(IF(INDEX('Disaggregation Records'!$I$69:$I$152,MATCH(RIGHT(Q364,255),RIGHT('Disaggregation Records'!$D$69:$D$152,255),0))="","",INDEX('Disaggregation Records'!$I$69:$I$152,MATCH(RIGHT(Q364,255),RIGHT('Disaggregation Records'!$D$69:$D$152,255),0))),"")</f>
        <v/>
      </c>
      <c r="W364" s="201" t="str">
        <f>IFERROR(INDEX('Reference Records'!P$13:P$37,MATCH(LEFT(C364,255),'Reference Records'!J$13:J$37,0)),"")</f>
        <v/>
      </c>
    </row>
    <row r="365" spans="1:23" s="201" customFormat="1" ht="40.25" customHeight="1" x14ac:dyDescent="0.35">
      <c r="A365" s="569"/>
      <c r="B365" s="590"/>
      <c r="C365" s="571"/>
      <c r="D365" s="579"/>
      <c r="E365" s="579"/>
      <c r="F365" s="215"/>
      <c r="G365" s="577"/>
      <c r="H365" s="581"/>
      <c r="I365" s="583"/>
      <c r="J365" s="573"/>
      <c r="K365" s="571"/>
      <c r="L365" s="571"/>
      <c r="M365" s="573"/>
      <c r="N365" s="573"/>
      <c r="V365" s="201" t="str">
        <f t="array" ref="V365">IFERROR(IF(INDEX('Disaggregation Records'!$I$69:$I$152,MATCH(RIGHT(Q365,255),RIGHT('Disaggregation Records'!$D$69:$D$152,255),0))="","",INDEX('Disaggregation Records'!$I$69:$I$152,MATCH(RIGHT(Q365,255),RIGHT('Disaggregation Records'!$D$69:$D$152,255),0))),"")</f>
        <v/>
      </c>
    </row>
    <row r="366" spans="1:23" s="201" customFormat="1" ht="40.25" customHeight="1" x14ac:dyDescent="0.35">
      <c r="A366" s="569" t="str">
        <f t="shared" ref="A366" ca="1" si="1236">INDIRECT("'update Helper'!C"&amp;U366)</f>
        <v>a1V3p000004kPOpEAM</v>
      </c>
      <c r="B366" s="589">
        <v>3</v>
      </c>
      <c r="C366" s="570" t="str">
        <f>IFERROR(VLOOKUP(B366,'Outcome Indicators - Section C '!$A$9:$AF$70,32,FALSE),"")</f>
        <v/>
      </c>
      <c r="D366" s="578" t="str">
        <f t="shared" ref="D366" si="1237">R366</f>
        <v/>
      </c>
      <c r="E366" s="578" t="str">
        <f t="shared" ref="E366" si="1238">S366</f>
        <v/>
      </c>
      <c r="F366" s="421"/>
      <c r="G366" s="576" t="str">
        <f ca="1">IF(OR(INDIRECT("'update Helper'!E"&amp;U366)="",F366&lt;&gt;0,F367&lt;&gt;0),IF(IFERROR((F366/F367),"")="","",(F366/F367)),INDIRECT("'update Helper'!E"&amp;U366)/100)</f>
        <v/>
      </c>
      <c r="H366" s="580"/>
      <c r="I366" s="582"/>
      <c r="J366" s="572"/>
      <c r="K366" s="570" t="str">
        <f t="shared" ref="K366" si="1239">W366</f>
        <v/>
      </c>
      <c r="L366" s="570" t="str">
        <f t="shared" ref="L366" si="1240">V366</f>
        <v/>
      </c>
      <c r="M366" s="572"/>
      <c r="N366" s="572"/>
      <c r="P366" s="201">
        <f t="shared" ref="P366" si="1241">IF(AND(EXACT(C366,C364),C364&lt;&gt;0),P364+1,0)</f>
        <v>25</v>
      </c>
      <c r="Q366" s="201" t="str">
        <f t="shared" ref="Q366" si="1242">IF(C366&lt;&gt;"",C366&amp;"-"&amp;P366,"")</f>
        <v/>
      </c>
      <c r="R366" s="201" t="str">
        <f t="array" ref="R366">IFERROR(IF(INDEX('Disaggregation Records'!$E$69:$E$152,MATCH(RIGHT(Q366,255),RIGHT('Disaggregation Records'!$D$69:$D$152,255),0))="","",INDEX('Disaggregation Records'!$E$69:$E$152,MATCH(RIGHT(Q366,255),RIGHT('Disaggregation Records'!$D$69:$D$152,255),0))),"")</f>
        <v/>
      </c>
      <c r="S366" s="201" t="str">
        <f t="array" ref="S366">IFERROR(IF(INDEX('Disaggregation Records'!$F$69:$F$152,MATCH(RIGHT(Q366,255),RIGHT('Disaggregation Records'!$D$69:$D$152,255),0))="","",INDEX('Disaggregation Records'!$F$69:$F$152,MATCH(RIGHT(Q366,255),RIGHT('Disaggregation Records'!$D$69:$D$152,255),0))),"")</f>
        <v/>
      </c>
      <c r="T366" s="201" t="str">
        <f t="array" ref="T366">IFERROR(IF(INDEX('Disaggregation Records'!$H$69:$H$152,MATCH(RIGHT(Q366,255),RIGHT('Disaggregation Records'!$D$69:$D$152,255),0))="","",INDEX('Disaggregation Records'!$H$69:$H$152,MATCH(RIGHT(Q366,255),RIGHT('Disaggregation Records'!$D$69:$D$152,255),0))),"")</f>
        <v/>
      </c>
      <c r="U366" s="201">
        <f t="shared" ref="U366" si="1243">U364+1</f>
        <v>904</v>
      </c>
      <c r="V366" s="201" t="str">
        <f t="array" ref="V366">IFERROR(IF(INDEX('Disaggregation Records'!$I$69:$I$152,MATCH(RIGHT(Q366,255),RIGHT('Disaggregation Records'!$D$69:$D$152,255),0))="","",INDEX('Disaggregation Records'!$I$69:$I$152,MATCH(RIGHT(Q366,255),RIGHT('Disaggregation Records'!$D$69:$D$152,255),0))),"")</f>
        <v/>
      </c>
      <c r="W366" s="201" t="str">
        <f>IFERROR(INDEX('Reference Records'!P$13:P$37,MATCH(LEFT(C366,255),'Reference Records'!J$13:J$37,0)),"")</f>
        <v/>
      </c>
    </row>
    <row r="367" spans="1:23" s="201" customFormat="1" ht="40.25" customHeight="1" x14ac:dyDescent="0.35">
      <c r="A367" s="569"/>
      <c r="B367" s="590"/>
      <c r="C367" s="571"/>
      <c r="D367" s="579"/>
      <c r="E367" s="579"/>
      <c r="F367" s="215"/>
      <c r="G367" s="577"/>
      <c r="H367" s="581"/>
      <c r="I367" s="583"/>
      <c r="J367" s="573"/>
      <c r="K367" s="571"/>
      <c r="L367" s="571"/>
      <c r="M367" s="573"/>
      <c r="N367" s="573"/>
      <c r="V367" s="201" t="str">
        <f t="array" ref="V367">IFERROR(IF(INDEX('Disaggregation Records'!$I$69:$I$152,MATCH(RIGHT(Q367,255),RIGHT('Disaggregation Records'!$D$69:$D$152,255),0))="","",INDEX('Disaggregation Records'!$I$69:$I$152,MATCH(RIGHT(Q367,255),RIGHT('Disaggregation Records'!$D$69:$D$152,255),0))),"")</f>
        <v/>
      </c>
    </row>
    <row r="368" spans="1:23" s="201" customFormat="1" ht="40.25" customHeight="1" x14ac:dyDescent="0.35">
      <c r="A368" s="569" t="str">
        <f t="shared" ref="A368" ca="1" si="1244">INDIRECT("'update Helper'!C"&amp;U368)</f>
        <v>a1V3p000004kPOqEAM</v>
      </c>
      <c r="B368" s="589">
        <v>3</v>
      </c>
      <c r="C368" s="570" t="str">
        <f>IFERROR(VLOOKUP(B368,'Outcome Indicators - Section C '!$A$9:$AF$70,32,FALSE),"")</f>
        <v/>
      </c>
      <c r="D368" s="578" t="str">
        <f t="shared" ref="D368" si="1245">R368</f>
        <v/>
      </c>
      <c r="E368" s="578" t="str">
        <f t="shared" ref="E368" si="1246">S368</f>
        <v/>
      </c>
      <c r="F368" s="421"/>
      <c r="G368" s="576" t="str">
        <f ca="1">IF(OR(INDIRECT("'update Helper'!E"&amp;U368)="",F368&lt;&gt;0,F369&lt;&gt;0),IF(IFERROR((F368/F369),"")="","",(F368/F369)),INDIRECT("'update Helper'!E"&amp;U368)/100)</f>
        <v/>
      </c>
      <c r="H368" s="580"/>
      <c r="I368" s="582"/>
      <c r="J368" s="572"/>
      <c r="K368" s="570" t="str">
        <f t="shared" ref="K368" si="1247">W368</f>
        <v/>
      </c>
      <c r="L368" s="570" t="str">
        <f t="shared" ref="L368" si="1248">V368</f>
        <v/>
      </c>
      <c r="M368" s="572"/>
      <c r="N368" s="572"/>
      <c r="P368" s="201">
        <f t="shared" ref="P368" si="1249">IF(AND(EXACT(C368,C366),C366&lt;&gt;0),P366+1,0)</f>
        <v>26</v>
      </c>
      <c r="Q368" s="201" t="str">
        <f t="shared" ref="Q368" si="1250">IF(C368&lt;&gt;"",C368&amp;"-"&amp;P368,"")</f>
        <v/>
      </c>
      <c r="R368" s="201" t="str">
        <f t="array" ref="R368">IFERROR(IF(INDEX('Disaggregation Records'!$E$69:$E$152,MATCH(RIGHT(Q368,255),RIGHT('Disaggregation Records'!$D$69:$D$152,255),0))="","",INDEX('Disaggregation Records'!$E$69:$E$152,MATCH(RIGHT(Q368,255),RIGHT('Disaggregation Records'!$D$69:$D$152,255),0))),"")</f>
        <v/>
      </c>
      <c r="S368" s="201" t="str">
        <f t="array" ref="S368">IFERROR(IF(INDEX('Disaggregation Records'!$F$69:$F$152,MATCH(RIGHT(Q368,255),RIGHT('Disaggregation Records'!$D$69:$D$152,255),0))="","",INDEX('Disaggregation Records'!$F$69:$F$152,MATCH(RIGHT(Q368,255),RIGHT('Disaggregation Records'!$D$69:$D$152,255),0))),"")</f>
        <v/>
      </c>
      <c r="T368" s="201" t="str">
        <f t="array" ref="T368">IFERROR(IF(INDEX('Disaggregation Records'!$H$69:$H$152,MATCH(RIGHT(Q368,255),RIGHT('Disaggregation Records'!$D$69:$D$152,255),0))="","",INDEX('Disaggregation Records'!$H$69:$H$152,MATCH(RIGHT(Q368,255),RIGHT('Disaggregation Records'!$D$69:$D$152,255),0))),"")</f>
        <v/>
      </c>
      <c r="U368" s="201">
        <f t="shared" ref="U368" si="1251">U366+1</f>
        <v>905</v>
      </c>
      <c r="V368" s="201" t="str">
        <f t="array" ref="V368">IFERROR(IF(INDEX('Disaggregation Records'!$I$69:$I$152,MATCH(RIGHT(Q368,255),RIGHT('Disaggregation Records'!$D$69:$D$152,255),0))="","",INDEX('Disaggregation Records'!$I$69:$I$152,MATCH(RIGHT(Q368,255),RIGHT('Disaggregation Records'!$D$69:$D$152,255),0))),"")</f>
        <v/>
      </c>
      <c r="W368" s="201" t="str">
        <f>IFERROR(INDEX('Reference Records'!P$13:P$37,MATCH(LEFT(C368,255),'Reference Records'!J$13:J$37,0)),"")</f>
        <v/>
      </c>
    </row>
    <row r="369" spans="1:23" s="201" customFormat="1" ht="40.25" customHeight="1" x14ac:dyDescent="0.35">
      <c r="A369" s="569"/>
      <c r="B369" s="590"/>
      <c r="C369" s="571"/>
      <c r="D369" s="579"/>
      <c r="E369" s="579"/>
      <c r="F369" s="215"/>
      <c r="G369" s="577"/>
      <c r="H369" s="581"/>
      <c r="I369" s="583"/>
      <c r="J369" s="573"/>
      <c r="K369" s="571"/>
      <c r="L369" s="571"/>
      <c r="M369" s="573"/>
      <c r="N369" s="573"/>
      <c r="V369" s="201" t="str">
        <f t="array" ref="V369">IFERROR(IF(INDEX('Disaggregation Records'!$I$69:$I$152,MATCH(RIGHT(Q369,255),RIGHT('Disaggregation Records'!$D$69:$D$152,255),0))="","",INDEX('Disaggregation Records'!$I$69:$I$152,MATCH(RIGHT(Q369,255),RIGHT('Disaggregation Records'!$D$69:$D$152,255),0))),"")</f>
        <v/>
      </c>
    </row>
    <row r="370" spans="1:23" s="201" customFormat="1" ht="40.25" customHeight="1" x14ac:dyDescent="0.35">
      <c r="A370" s="569" t="str">
        <f t="shared" ref="A370" ca="1" si="1252">INDIRECT("'update Helper'!C"&amp;U370)</f>
        <v>a1V3p000004kPOrEAM</v>
      </c>
      <c r="B370" s="589">
        <v>3</v>
      </c>
      <c r="C370" s="570" t="str">
        <f>IFERROR(VLOOKUP(B370,'Outcome Indicators - Section C '!$A$9:$AF$70,32,FALSE),"")</f>
        <v/>
      </c>
      <c r="D370" s="578" t="str">
        <f t="shared" ref="D370" si="1253">R370</f>
        <v/>
      </c>
      <c r="E370" s="578" t="str">
        <f t="shared" ref="E370" si="1254">S370</f>
        <v/>
      </c>
      <c r="F370" s="421"/>
      <c r="G370" s="576" t="str">
        <f ca="1">IF(OR(INDIRECT("'update Helper'!E"&amp;U370)="",F370&lt;&gt;0,F371&lt;&gt;0),IF(IFERROR((F370/F371),"")="","",(F370/F371)),INDIRECT("'update Helper'!E"&amp;U370)/100)</f>
        <v/>
      </c>
      <c r="H370" s="580"/>
      <c r="I370" s="582"/>
      <c r="J370" s="572"/>
      <c r="K370" s="570" t="str">
        <f t="shared" ref="K370" si="1255">W370</f>
        <v/>
      </c>
      <c r="L370" s="570" t="str">
        <f t="shared" ref="L370" si="1256">V370</f>
        <v/>
      </c>
      <c r="M370" s="572"/>
      <c r="N370" s="572"/>
      <c r="P370" s="201">
        <f t="shared" ref="P370" si="1257">IF(AND(EXACT(C370,C368),C368&lt;&gt;0),P368+1,0)</f>
        <v>27</v>
      </c>
      <c r="Q370" s="201" t="str">
        <f t="shared" ref="Q370" si="1258">IF(C370&lt;&gt;"",C370&amp;"-"&amp;P370,"")</f>
        <v/>
      </c>
      <c r="R370" s="201" t="str">
        <f t="array" ref="R370">IFERROR(IF(INDEX('Disaggregation Records'!$E$69:$E$152,MATCH(RIGHT(Q370,255),RIGHT('Disaggregation Records'!$D$69:$D$152,255),0))="","",INDEX('Disaggregation Records'!$E$69:$E$152,MATCH(RIGHT(Q370,255),RIGHT('Disaggregation Records'!$D$69:$D$152,255),0))),"")</f>
        <v/>
      </c>
      <c r="S370" s="201" t="str">
        <f t="array" ref="S370">IFERROR(IF(INDEX('Disaggregation Records'!$F$69:$F$152,MATCH(RIGHT(Q370,255),RIGHT('Disaggregation Records'!$D$69:$D$152,255),0))="","",INDEX('Disaggregation Records'!$F$69:$F$152,MATCH(RIGHT(Q370,255),RIGHT('Disaggregation Records'!$D$69:$D$152,255),0))),"")</f>
        <v/>
      </c>
      <c r="T370" s="201" t="str">
        <f t="array" ref="T370">IFERROR(IF(INDEX('Disaggregation Records'!$H$69:$H$152,MATCH(RIGHT(Q370,255),RIGHT('Disaggregation Records'!$D$69:$D$152,255),0))="","",INDEX('Disaggregation Records'!$H$69:$H$152,MATCH(RIGHT(Q370,255),RIGHT('Disaggregation Records'!$D$69:$D$152,255),0))),"")</f>
        <v/>
      </c>
      <c r="U370" s="201">
        <f t="shared" ref="U370" si="1259">U368+1</f>
        <v>906</v>
      </c>
      <c r="V370" s="201" t="str">
        <f t="array" ref="V370">IFERROR(IF(INDEX('Disaggregation Records'!$I$69:$I$152,MATCH(RIGHT(Q370,255),RIGHT('Disaggregation Records'!$D$69:$D$152,255),0))="","",INDEX('Disaggregation Records'!$I$69:$I$152,MATCH(RIGHT(Q370,255),RIGHT('Disaggregation Records'!$D$69:$D$152,255),0))),"")</f>
        <v/>
      </c>
      <c r="W370" s="201" t="str">
        <f>IFERROR(INDEX('Reference Records'!P$13:P$37,MATCH(LEFT(C370,255),'Reference Records'!J$13:J$37,0)),"")</f>
        <v/>
      </c>
    </row>
    <row r="371" spans="1:23" s="201" customFormat="1" ht="40.25" customHeight="1" x14ac:dyDescent="0.35">
      <c r="A371" s="569"/>
      <c r="B371" s="590"/>
      <c r="C371" s="571"/>
      <c r="D371" s="579"/>
      <c r="E371" s="579"/>
      <c r="F371" s="215"/>
      <c r="G371" s="577"/>
      <c r="H371" s="581"/>
      <c r="I371" s="583"/>
      <c r="J371" s="573"/>
      <c r="K371" s="571"/>
      <c r="L371" s="571"/>
      <c r="M371" s="573"/>
      <c r="N371" s="573"/>
      <c r="V371" s="201" t="str">
        <f t="array" ref="V371">IFERROR(IF(INDEX('Disaggregation Records'!$I$69:$I$152,MATCH(RIGHT(Q371,255),RIGHT('Disaggregation Records'!$D$69:$D$152,255),0))="","",INDEX('Disaggregation Records'!$I$69:$I$152,MATCH(RIGHT(Q371,255),RIGHT('Disaggregation Records'!$D$69:$D$152,255),0))),"")</f>
        <v/>
      </c>
    </row>
    <row r="372" spans="1:23" s="201" customFormat="1" ht="40.25" customHeight="1" x14ac:dyDescent="0.35">
      <c r="A372" s="569" t="str">
        <f t="shared" ref="A372" ca="1" si="1260">INDIRECT("'update Helper'!C"&amp;U372)</f>
        <v>a1V3p000004kPOsEAM</v>
      </c>
      <c r="B372" s="589">
        <v>3</v>
      </c>
      <c r="C372" s="570" t="str">
        <f>IFERROR(VLOOKUP(B372,'Outcome Indicators - Section C '!$A$9:$AF$70,32,FALSE),"")</f>
        <v/>
      </c>
      <c r="D372" s="578" t="str">
        <f t="shared" ref="D372" si="1261">R372</f>
        <v/>
      </c>
      <c r="E372" s="578" t="str">
        <f t="shared" ref="E372" si="1262">S372</f>
        <v/>
      </c>
      <c r="F372" s="421"/>
      <c r="G372" s="576" t="str">
        <f ca="1">IF(OR(INDIRECT("'update Helper'!E"&amp;U372)="",F372&lt;&gt;0,F373&lt;&gt;0),IF(IFERROR((F372/F373),"")="","",(F372/F373)),INDIRECT("'update Helper'!E"&amp;U372)/100)</f>
        <v/>
      </c>
      <c r="H372" s="580"/>
      <c r="I372" s="582"/>
      <c r="J372" s="572"/>
      <c r="K372" s="570" t="str">
        <f t="shared" ref="K372" si="1263">W372</f>
        <v/>
      </c>
      <c r="L372" s="570" t="str">
        <f t="shared" ref="L372" si="1264">V372</f>
        <v/>
      </c>
      <c r="M372" s="572"/>
      <c r="N372" s="572"/>
      <c r="P372" s="201">
        <f t="shared" ref="P372" si="1265">IF(AND(EXACT(C372,C370),C370&lt;&gt;0),P370+1,0)</f>
        <v>28</v>
      </c>
      <c r="Q372" s="201" t="str">
        <f t="shared" ref="Q372" si="1266">IF(C372&lt;&gt;"",C372&amp;"-"&amp;P372,"")</f>
        <v/>
      </c>
      <c r="R372" s="201" t="str">
        <f t="array" ref="R372">IFERROR(IF(INDEX('Disaggregation Records'!$E$69:$E$152,MATCH(RIGHT(Q372,255),RIGHT('Disaggregation Records'!$D$69:$D$152,255),0))="","",INDEX('Disaggregation Records'!$E$69:$E$152,MATCH(RIGHT(Q372,255),RIGHT('Disaggregation Records'!$D$69:$D$152,255),0))),"")</f>
        <v/>
      </c>
      <c r="S372" s="201" t="str">
        <f t="array" ref="S372">IFERROR(IF(INDEX('Disaggregation Records'!$F$69:$F$152,MATCH(RIGHT(Q372,255),RIGHT('Disaggregation Records'!$D$69:$D$152,255),0))="","",INDEX('Disaggregation Records'!$F$69:$F$152,MATCH(RIGHT(Q372,255),RIGHT('Disaggregation Records'!$D$69:$D$152,255),0))),"")</f>
        <v/>
      </c>
      <c r="T372" s="201" t="str">
        <f t="array" ref="T372">IFERROR(IF(INDEX('Disaggregation Records'!$H$69:$H$152,MATCH(RIGHT(Q372,255),RIGHT('Disaggregation Records'!$D$69:$D$152,255),0))="","",INDEX('Disaggregation Records'!$H$69:$H$152,MATCH(RIGHT(Q372,255),RIGHT('Disaggregation Records'!$D$69:$D$152,255),0))),"")</f>
        <v/>
      </c>
      <c r="U372" s="201">
        <f t="shared" ref="U372" si="1267">U370+1</f>
        <v>907</v>
      </c>
      <c r="V372" s="201" t="str">
        <f t="array" ref="V372">IFERROR(IF(INDEX('Disaggregation Records'!$I$69:$I$152,MATCH(RIGHT(Q372,255),RIGHT('Disaggregation Records'!$D$69:$D$152,255),0))="","",INDEX('Disaggregation Records'!$I$69:$I$152,MATCH(RIGHT(Q372,255),RIGHT('Disaggregation Records'!$D$69:$D$152,255),0))),"")</f>
        <v/>
      </c>
      <c r="W372" s="201" t="str">
        <f>IFERROR(INDEX('Reference Records'!P$13:P$37,MATCH(LEFT(C372,255),'Reference Records'!J$13:J$37,0)),"")</f>
        <v/>
      </c>
    </row>
    <row r="373" spans="1:23" s="201" customFormat="1" ht="40.25" customHeight="1" x14ac:dyDescent="0.35">
      <c r="A373" s="569"/>
      <c r="B373" s="590"/>
      <c r="C373" s="571"/>
      <c r="D373" s="579"/>
      <c r="E373" s="579"/>
      <c r="F373" s="215"/>
      <c r="G373" s="577"/>
      <c r="H373" s="581"/>
      <c r="I373" s="583"/>
      <c r="J373" s="573"/>
      <c r="K373" s="571"/>
      <c r="L373" s="571"/>
      <c r="M373" s="573"/>
      <c r="N373" s="573"/>
      <c r="V373" s="201" t="str">
        <f t="array" ref="V373">IFERROR(IF(INDEX('Disaggregation Records'!$I$69:$I$152,MATCH(RIGHT(Q373,255),RIGHT('Disaggregation Records'!$D$69:$D$152,255),0))="","",INDEX('Disaggregation Records'!$I$69:$I$152,MATCH(RIGHT(Q373,255),RIGHT('Disaggregation Records'!$D$69:$D$152,255),0))),"")</f>
        <v/>
      </c>
    </row>
    <row r="374" spans="1:23" s="201" customFormat="1" ht="40.25" customHeight="1" x14ac:dyDescent="0.35">
      <c r="A374" s="569" t="str">
        <f t="shared" ref="A374" ca="1" si="1268">INDIRECT("'update Helper'!C"&amp;U374)</f>
        <v>a1V3p000004kPOtEAM</v>
      </c>
      <c r="B374" s="589">
        <v>3</v>
      </c>
      <c r="C374" s="570" t="str">
        <f>IFERROR(VLOOKUP(B374,'Outcome Indicators - Section C '!$A$9:$AF$70,32,FALSE),"")</f>
        <v/>
      </c>
      <c r="D374" s="578" t="str">
        <f t="shared" ref="D374" si="1269">R374</f>
        <v/>
      </c>
      <c r="E374" s="578" t="str">
        <f t="shared" ref="E374" si="1270">S374</f>
        <v/>
      </c>
      <c r="F374" s="421"/>
      <c r="G374" s="576" t="str">
        <f ca="1">IF(OR(INDIRECT("'update Helper'!E"&amp;U374)="",F374&lt;&gt;0,F375&lt;&gt;0),IF(IFERROR((F374/F375),"")="","",(F374/F375)),INDIRECT("'update Helper'!E"&amp;U374)/100)</f>
        <v/>
      </c>
      <c r="H374" s="580"/>
      <c r="I374" s="582"/>
      <c r="J374" s="572"/>
      <c r="K374" s="570" t="str">
        <f t="shared" ref="K374" si="1271">W374</f>
        <v/>
      </c>
      <c r="L374" s="570" t="str">
        <f t="shared" ref="L374" si="1272">V374</f>
        <v/>
      </c>
      <c r="M374" s="572"/>
      <c r="N374" s="572"/>
      <c r="P374" s="201">
        <f t="shared" ref="P374" si="1273">IF(AND(EXACT(C374,C372),C372&lt;&gt;0),P372+1,0)</f>
        <v>29</v>
      </c>
      <c r="Q374" s="201" t="str">
        <f t="shared" ref="Q374" si="1274">IF(C374&lt;&gt;"",C374&amp;"-"&amp;P374,"")</f>
        <v/>
      </c>
      <c r="R374" s="201" t="str">
        <f t="array" ref="R374">IFERROR(IF(INDEX('Disaggregation Records'!$E$69:$E$152,MATCH(RIGHT(Q374,255),RIGHT('Disaggregation Records'!$D$69:$D$152,255),0))="","",INDEX('Disaggregation Records'!$E$69:$E$152,MATCH(RIGHT(Q374,255),RIGHT('Disaggregation Records'!$D$69:$D$152,255),0))),"")</f>
        <v/>
      </c>
      <c r="S374" s="201" t="str">
        <f t="array" ref="S374">IFERROR(IF(INDEX('Disaggregation Records'!$F$69:$F$152,MATCH(RIGHT(Q374,255),RIGHT('Disaggregation Records'!$D$69:$D$152,255),0))="","",INDEX('Disaggregation Records'!$F$69:$F$152,MATCH(RIGHT(Q374,255),RIGHT('Disaggregation Records'!$D$69:$D$152,255),0))),"")</f>
        <v/>
      </c>
      <c r="T374" s="201" t="str">
        <f t="array" ref="T374">IFERROR(IF(INDEX('Disaggregation Records'!$H$69:$H$152,MATCH(RIGHT(Q374,255),RIGHT('Disaggregation Records'!$D$69:$D$152,255),0))="","",INDEX('Disaggregation Records'!$H$69:$H$152,MATCH(RIGHT(Q374,255),RIGHT('Disaggregation Records'!$D$69:$D$152,255),0))),"")</f>
        <v/>
      </c>
      <c r="U374" s="201">
        <f t="shared" ref="U374" si="1275">U372+1</f>
        <v>908</v>
      </c>
      <c r="V374" s="201" t="str">
        <f t="array" ref="V374">IFERROR(IF(INDEX('Disaggregation Records'!$I$69:$I$152,MATCH(RIGHT(Q374,255),RIGHT('Disaggregation Records'!$D$69:$D$152,255),0))="","",INDEX('Disaggregation Records'!$I$69:$I$152,MATCH(RIGHT(Q374,255),RIGHT('Disaggregation Records'!$D$69:$D$152,255),0))),"")</f>
        <v/>
      </c>
      <c r="W374" s="201" t="str">
        <f>IFERROR(INDEX('Reference Records'!P$13:P$37,MATCH(LEFT(C374,255),'Reference Records'!J$13:J$37,0)),"")</f>
        <v/>
      </c>
    </row>
    <row r="375" spans="1:23" s="201" customFormat="1" ht="40.25" customHeight="1" x14ac:dyDescent="0.35">
      <c r="A375" s="569"/>
      <c r="B375" s="590"/>
      <c r="C375" s="571"/>
      <c r="D375" s="579"/>
      <c r="E375" s="579"/>
      <c r="F375" s="215"/>
      <c r="G375" s="577"/>
      <c r="H375" s="581"/>
      <c r="I375" s="583"/>
      <c r="J375" s="573"/>
      <c r="K375" s="571"/>
      <c r="L375" s="571"/>
      <c r="M375" s="573"/>
      <c r="N375" s="573"/>
      <c r="V375" s="201" t="str">
        <f t="array" ref="V375">IFERROR(IF(INDEX('Disaggregation Records'!$I$69:$I$152,MATCH(RIGHT(Q375,255),RIGHT('Disaggregation Records'!$D$69:$D$152,255),0))="","",INDEX('Disaggregation Records'!$I$69:$I$152,MATCH(RIGHT(Q375,255),RIGHT('Disaggregation Records'!$D$69:$D$152,255),0))),"")</f>
        <v/>
      </c>
    </row>
    <row r="376" spans="1:23" s="201" customFormat="1" ht="40.25" customHeight="1" x14ac:dyDescent="0.35">
      <c r="A376" s="569" t="str">
        <f t="shared" ref="A376" ca="1" si="1276">INDIRECT("'update Helper'!C"&amp;U376)</f>
        <v>a1V3p000004kPOuEAM</v>
      </c>
      <c r="B376" s="589">
        <v>4</v>
      </c>
      <c r="C376" s="570" t="str">
        <f>IFERROR(VLOOKUP(B376,'Outcome Indicators - Section C '!$A$9:$AF$70,32,FALSE),"")</f>
        <v/>
      </c>
      <c r="D376" s="578" t="str">
        <f t="shared" ref="D376" si="1277">R376</f>
        <v/>
      </c>
      <c r="E376" s="578" t="str">
        <f t="shared" ref="E376" si="1278">S376</f>
        <v/>
      </c>
      <c r="F376" s="421"/>
      <c r="G376" s="576" t="str">
        <f ca="1">IF(OR(INDIRECT("'update Helper'!E"&amp;U376)="",F376&lt;&gt;0,F377&lt;&gt;0),IF(IFERROR((F376/F377),"")="","",(F376/F377)),INDIRECT("'update Helper'!E"&amp;U376)/100)</f>
        <v/>
      </c>
      <c r="H376" s="580"/>
      <c r="I376" s="582"/>
      <c r="J376" s="572"/>
      <c r="K376" s="570" t="str">
        <f t="shared" ref="K376" si="1279">W376</f>
        <v/>
      </c>
      <c r="L376" s="570" t="str">
        <f t="shared" ref="L376" si="1280">V376</f>
        <v/>
      </c>
      <c r="M376" s="572"/>
      <c r="N376" s="572"/>
      <c r="P376" s="201">
        <f t="shared" ref="P376" si="1281">IF(AND(EXACT(C376,C374),C374&lt;&gt;0),P374+1,0)</f>
        <v>30</v>
      </c>
      <c r="Q376" s="201" t="str">
        <f t="shared" ref="Q376" si="1282">IF(C376&lt;&gt;"",C376&amp;"-"&amp;P376,"")</f>
        <v/>
      </c>
      <c r="R376" s="201" t="str">
        <f t="array" ref="R376">IFERROR(IF(INDEX('Disaggregation Records'!$E$69:$E$152,MATCH(RIGHT(Q376,255),RIGHT('Disaggregation Records'!$D$69:$D$152,255),0))="","",INDEX('Disaggregation Records'!$E$69:$E$152,MATCH(RIGHT(Q376,255),RIGHT('Disaggregation Records'!$D$69:$D$152,255),0))),"")</f>
        <v/>
      </c>
      <c r="S376" s="201" t="str">
        <f t="array" ref="S376">IFERROR(IF(INDEX('Disaggregation Records'!$F$69:$F$152,MATCH(RIGHT(Q376,255),RIGHT('Disaggregation Records'!$D$69:$D$152,255),0))="","",INDEX('Disaggregation Records'!$F$69:$F$152,MATCH(RIGHT(Q376,255),RIGHT('Disaggregation Records'!$D$69:$D$152,255),0))),"")</f>
        <v/>
      </c>
      <c r="T376" s="201" t="str">
        <f t="array" ref="T376">IFERROR(IF(INDEX('Disaggregation Records'!$H$69:$H$152,MATCH(RIGHT(Q376,255),RIGHT('Disaggregation Records'!$D$69:$D$152,255),0))="","",INDEX('Disaggregation Records'!$H$69:$H$152,MATCH(RIGHT(Q376,255),RIGHT('Disaggregation Records'!$D$69:$D$152,255),0))),"")</f>
        <v/>
      </c>
      <c r="U376" s="201">
        <f t="shared" ref="U376" si="1283">U374+1</f>
        <v>909</v>
      </c>
      <c r="V376" s="201" t="str">
        <f t="array" ref="V376">IFERROR(IF(INDEX('Disaggregation Records'!$I$69:$I$152,MATCH(RIGHT(Q376,255),RIGHT('Disaggregation Records'!$D$69:$D$152,255),0))="","",INDEX('Disaggregation Records'!$I$69:$I$152,MATCH(RIGHT(Q376,255),RIGHT('Disaggregation Records'!$D$69:$D$152,255),0))),"")</f>
        <v/>
      </c>
      <c r="W376" s="201" t="str">
        <f>IFERROR(INDEX('Reference Records'!P$13:P$37,MATCH(LEFT(C376,255),'Reference Records'!J$13:J$37,0)),"")</f>
        <v/>
      </c>
    </row>
    <row r="377" spans="1:23" s="201" customFormat="1" ht="40.25" customHeight="1" x14ac:dyDescent="0.35">
      <c r="A377" s="569"/>
      <c r="B377" s="590"/>
      <c r="C377" s="571"/>
      <c r="D377" s="579"/>
      <c r="E377" s="579"/>
      <c r="F377" s="215"/>
      <c r="G377" s="577"/>
      <c r="H377" s="581"/>
      <c r="I377" s="583"/>
      <c r="J377" s="573"/>
      <c r="K377" s="571"/>
      <c r="L377" s="571"/>
      <c r="M377" s="573"/>
      <c r="N377" s="573"/>
      <c r="V377" s="201" t="str">
        <f t="array" ref="V377">IFERROR(IF(INDEX('Disaggregation Records'!$I$69:$I$152,MATCH(RIGHT(Q377,255),RIGHT('Disaggregation Records'!$D$69:$D$152,255),0))="","",INDEX('Disaggregation Records'!$I$69:$I$152,MATCH(RIGHT(Q377,255),RIGHT('Disaggregation Records'!$D$69:$D$152,255),0))),"")</f>
        <v/>
      </c>
    </row>
    <row r="378" spans="1:23" s="201" customFormat="1" ht="40.25" customHeight="1" x14ac:dyDescent="0.35">
      <c r="A378" s="569" t="str">
        <f t="shared" ref="A378" ca="1" si="1284">INDIRECT("'update Helper'!C"&amp;U378)</f>
        <v>a1V3p000004kPOvEAM</v>
      </c>
      <c r="B378" s="589">
        <v>4</v>
      </c>
      <c r="C378" s="570" t="str">
        <f>IFERROR(VLOOKUP(B378,'Outcome Indicators - Section C '!$A$9:$AF$70,32,FALSE),"")</f>
        <v/>
      </c>
      <c r="D378" s="578" t="str">
        <f t="shared" ref="D378" si="1285">R378</f>
        <v/>
      </c>
      <c r="E378" s="578" t="str">
        <f t="shared" ref="E378" si="1286">S378</f>
        <v/>
      </c>
      <c r="F378" s="421"/>
      <c r="G378" s="576" t="str">
        <f ca="1">IF(OR(INDIRECT("'update Helper'!E"&amp;U378)="",F378&lt;&gt;0,F379&lt;&gt;0),IF(IFERROR((F378/F379),"")="","",(F378/F379)),INDIRECT("'update Helper'!E"&amp;U378)/100)</f>
        <v/>
      </c>
      <c r="H378" s="580"/>
      <c r="I378" s="582"/>
      <c r="J378" s="572"/>
      <c r="K378" s="570" t="str">
        <f t="shared" ref="K378" si="1287">W378</f>
        <v/>
      </c>
      <c r="L378" s="570" t="str">
        <f t="shared" ref="L378" si="1288">V378</f>
        <v/>
      </c>
      <c r="M378" s="572"/>
      <c r="N378" s="572"/>
      <c r="P378" s="201">
        <f t="shared" ref="P378" si="1289">IF(AND(EXACT(C378,C376),C376&lt;&gt;0),P376+1,0)</f>
        <v>31</v>
      </c>
      <c r="Q378" s="201" t="str">
        <f t="shared" ref="Q378" si="1290">IF(C378&lt;&gt;"",C378&amp;"-"&amp;P378,"")</f>
        <v/>
      </c>
      <c r="R378" s="201" t="str">
        <f t="array" ref="R378">IFERROR(IF(INDEX('Disaggregation Records'!$E$69:$E$152,MATCH(RIGHT(Q378,255),RIGHT('Disaggregation Records'!$D$69:$D$152,255),0))="","",INDEX('Disaggregation Records'!$E$69:$E$152,MATCH(RIGHT(Q378,255),RIGHT('Disaggregation Records'!$D$69:$D$152,255),0))),"")</f>
        <v/>
      </c>
      <c r="S378" s="201" t="str">
        <f t="array" ref="S378">IFERROR(IF(INDEX('Disaggregation Records'!$F$69:$F$152,MATCH(RIGHT(Q378,255),RIGHT('Disaggregation Records'!$D$69:$D$152,255),0))="","",INDEX('Disaggregation Records'!$F$69:$F$152,MATCH(RIGHT(Q378,255),RIGHT('Disaggregation Records'!$D$69:$D$152,255),0))),"")</f>
        <v/>
      </c>
      <c r="T378" s="201" t="str">
        <f t="array" ref="T378">IFERROR(IF(INDEX('Disaggregation Records'!$H$69:$H$152,MATCH(RIGHT(Q378,255),RIGHT('Disaggregation Records'!$D$69:$D$152,255),0))="","",INDEX('Disaggregation Records'!$H$69:$H$152,MATCH(RIGHT(Q378,255),RIGHT('Disaggregation Records'!$D$69:$D$152,255),0))),"")</f>
        <v/>
      </c>
      <c r="U378" s="201">
        <f t="shared" ref="U378" si="1291">U376+1</f>
        <v>910</v>
      </c>
      <c r="V378" s="201" t="str">
        <f t="array" ref="V378">IFERROR(IF(INDEX('Disaggregation Records'!$I$69:$I$152,MATCH(RIGHT(Q378,255),RIGHT('Disaggregation Records'!$D$69:$D$152,255),0))="","",INDEX('Disaggregation Records'!$I$69:$I$152,MATCH(RIGHT(Q378,255),RIGHT('Disaggregation Records'!$D$69:$D$152,255),0))),"")</f>
        <v/>
      </c>
      <c r="W378" s="201" t="str">
        <f>IFERROR(INDEX('Reference Records'!P$13:P$37,MATCH(LEFT(C378,255),'Reference Records'!J$13:J$37,0)),"")</f>
        <v/>
      </c>
    </row>
    <row r="379" spans="1:23" s="201" customFormat="1" ht="40.25" customHeight="1" x14ac:dyDescent="0.35">
      <c r="A379" s="569"/>
      <c r="B379" s="590"/>
      <c r="C379" s="571"/>
      <c r="D379" s="579"/>
      <c r="E379" s="579"/>
      <c r="F379" s="215"/>
      <c r="G379" s="577"/>
      <c r="H379" s="581"/>
      <c r="I379" s="583"/>
      <c r="J379" s="573"/>
      <c r="K379" s="571"/>
      <c r="L379" s="571"/>
      <c r="M379" s="573"/>
      <c r="N379" s="573"/>
      <c r="V379" s="201" t="str">
        <f t="array" ref="V379">IFERROR(IF(INDEX('Disaggregation Records'!$I$69:$I$152,MATCH(RIGHT(Q379,255),RIGHT('Disaggregation Records'!$D$69:$D$152,255),0))="","",INDEX('Disaggregation Records'!$I$69:$I$152,MATCH(RIGHT(Q379,255),RIGHT('Disaggregation Records'!$D$69:$D$152,255),0))),"")</f>
        <v/>
      </c>
    </row>
    <row r="380" spans="1:23" s="201" customFormat="1" ht="40.25" customHeight="1" x14ac:dyDescent="0.35">
      <c r="A380" s="569" t="str">
        <f t="shared" ref="A380" ca="1" si="1292">INDIRECT("'update Helper'!C"&amp;U380)</f>
        <v>a1V3p000004kPOwEAM</v>
      </c>
      <c r="B380" s="589">
        <v>4</v>
      </c>
      <c r="C380" s="570" t="str">
        <f>IFERROR(VLOOKUP(B380,'Outcome Indicators - Section C '!$A$9:$AF$70,32,FALSE),"")</f>
        <v/>
      </c>
      <c r="D380" s="578" t="str">
        <f t="shared" ref="D380" si="1293">R380</f>
        <v/>
      </c>
      <c r="E380" s="578" t="str">
        <f t="shared" ref="E380" si="1294">S380</f>
        <v/>
      </c>
      <c r="F380" s="421"/>
      <c r="G380" s="576" t="str">
        <f ca="1">IF(OR(INDIRECT("'update Helper'!E"&amp;U380)="",F380&lt;&gt;0,F381&lt;&gt;0),IF(IFERROR((F380/F381),"")="","",(F380/F381)),INDIRECT("'update Helper'!E"&amp;U380)/100)</f>
        <v/>
      </c>
      <c r="H380" s="580"/>
      <c r="I380" s="582"/>
      <c r="J380" s="572"/>
      <c r="K380" s="570" t="str">
        <f t="shared" ref="K380" si="1295">W380</f>
        <v/>
      </c>
      <c r="L380" s="570" t="str">
        <f t="shared" ref="L380" si="1296">V380</f>
        <v/>
      </c>
      <c r="M380" s="572"/>
      <c r="N380" s="572"/>
      <c r="P380" s="201">
        <f t="shared" ref="P380" si="1297">IF(AND(EXACT(C380,C378),C378&lt;&gt;0),P378+1,0)</f>
        <v>32</v>
      </c>
      <c r="Q380" s="201" t="str">
        <f t="shared" ref="Q380" si="1298">IF(C380&lt;&gt;"",C380&amp;"-"&amp;P380,"")</f>
        <v/>
      </c>
      <c r="R380" s="201" t="str">
        <f t="array" ref="R380">IFERROR(IF(INDEX('Disaggregation Records'!$E$69:$E$152,MATCH(RIGHT(Q380,255),RIGHT('Disaggregation Records'!$D$69:$D$152,255),0))="","",INDEX('Disaggregation Records'!$E$69:$E$152,MATCH(RIGHT(Q380,255),RIGHT('Disaggregation Records'!$D$69:$D$152,255),0))),"")</f>
        <v/>
      </c>
      <c r="S380" s="201" t="str">
        <f t="array" ref="S380">IFERROR(IF(INDEX('Disaggregation Records'!$F$69:$F$152,MATCH(RIGHT(Q380,255),RIGHT('Disaggregation Records'!$D$69:$D$152,255),0))="","",INDEX('Disaggregation Records'!$F$69:$F$152,MATCH(RIGHT(Q380,255),RIGHT('Disaggregation Records'!$D$69:$D$152,255),0))),"")</f>
        <v/>
      </c>
      <c r="T380" s="201" t="str">
        <f t="array" ref="T380">IFERROR(IF(INDEX('Disaggregation Records'!$H$69:$H$152,MATCH(RIGHT(Q380,255),RIGHT('Disaggregation Records'!$D$69:$D$152,255),0))="","",INDEX('Disaggregation Records'!$H$69:$H$152,MATCH(RIGHT(Q380,255),RIGHT('Disaggregation Records'!$D$69:$D$152,255),0))),"")</f>
        <v/>
      </c>
      <c r="U380" s="201">
        <f t="shared" ref="U380" si="1299">U378+1</f>
        <v>911</v>
      </c>
      <c r="V380" s="201" t="str">
        <f t="array" ref="V380">IFERROR(IF(INDEX('Disaggregation Records'!$I$69:$I$152,MATCH(RIGHT(Q380,255),RIGHT('Disaggregation Records'!$D$69:$D$152,255),0))="","",INDEX('Disaggregation Records'!$I$69:$I$152,MATCH(RIGHT(Q380,255),RIGHT('Disaggregation Records'!$D$69:$D$152,255),0))),"")</f>
        <v/>
      </c>
      <c r="W380" s="201" t="str">
        <f>IFERROR(INDEX('Reference Records'!P$13:P$37,MATCH(LEFT(C380,255),'Reference Records'!J$13:J$37,0)),"")</f>
        <v/>
      </c>
    </row>
    <row r="381" spans="1:23" s="201" customFormat="1" ht="40.25" customHeight="1" x14ac:dyDescent="0.35">
      <c r="A381" s="569"/>
      <c r="B381" s="590"/>
      <c r="C381" s="571"/>
      <c r="D381" s="579"/>
      <c r="E381" s="579"/>
      <c r="F381" s="215"/>
      <c r="G381" s="577"/>
      <c r="H381" s="581"/>
      <c r="I381" s="583"/>
      <c r="J381" s="573"/>
      <c r="K381" s="571"/>
      <c r="L381" s="571"/>
      <c r="M381" s="573"/>
      <c r="N381" s="573"/>
      <c r="V381" s="201" t="str">
        <f t="array" ref="V381">IFERROR(IF(INDEX('Disaggregation Records'!$I$69:$I$152,MATCH(RIGHT(Q381,255),RIGHT('Disaggregation Records'!$D$69:$D$152,255),0))="","",INDEX('Disaggregation Records'!$I$69:$I$152,MATCH(RIGHT(Q381,255),RIGHT('Disaggregation Records'!$D$69:$D$152,255),0))),"")</f>
        <v/>
      </c>
    </row>
    <row r="382" spans="1:23" s="201" customFormat="1" ht="40.25" customHeight="1" x14ac:dyDescent="0.35">
      <c r="A382" s="569" t="str">
        <f t="shared" ref="A382" ca="1" si="1300">INDIRECT("'update Helper'!C"&amp;U382)</f>
        <v>a1V3p000004kPOxEAM</v>
      </c>
      <c r="B382" s="589">
        <v>4</v>
      </c>
      <c r="C382" s="570" t="str">
        <f>IFERROR(VLOOKUP(B382,'Outcome Indicators - Section C '!$A$9:$AF$70,32,FALSE),"")</f>
        <v/>
      </c>
      <c r="D382" s="578" t="str">
        <f t="shared" ref="D382" si="1301">R382</f>
        <v/>
      </c>
      <c r="E382" s="578" t="str">
        <f t="shared" ref="E382" si="1302">S382</f>
        <v/>
      </c>
      <c r="F382" s="421"/>
      <c r="G382" s="576" t="str">
        <f ca="1">IF(OR(INDIRECT("'update Helper'!E"&amp;U382)="",F382&lt;&gt;0,F383&lt;&gt;0),IF(IFERROR((F382/F383),"")="","",(F382/F383)),INDIRECT("'update Helper'!E"&amp;U382)/100)</f>
        <v/>
      </c>
      <c r="H382" s="580"/>
      <c r="I382" s="582"/>
      <c r="J382" s="572"/>
      <c r="K382" s="570" t="str">
        <f t="shared" ref="K382" si="1303">W382</f>
        <v/>
      </c>
      <c r="L382" s="570" t="str">
        <f t="shared" ref="L382" si="1304">V382</f>
        <v/>
      </c>
      <c r="M382" s="572"/>
      <c r="N382" s="572"/>
      <c r="P382" s="201">
        <f t="shared" ref="P382" si="1305">IF(AND(EXACT(C382,C380),C380&lt;&gt;0),P380+1,0)</f>
        <v>33</v>
      </c>
      <c r="Q382" s="201" t="str">
        <f t="shared" ref="Q382" si="1306">IF(C382&lt;&gt;"",C382&amp;"-"&amp;P382,"")</f>
        <v/>
      </c>
      <c r="R382" s="201" t="str">
        <f t="array" ref="R382">IFERROR(IF(INDEX('Disaggregation Records'!$E$69:$E$152,MATCH(RIGHT(Q382,255),RIGHT('Disaggregation Records'!$D$69:$D$152,255),0))="","",INDEX('Disaggregation Records'!$E$69:$E$152,MATCH(RIGHT(Q382,255),RIGHT('Disaggregation Records'!$D$69:$D$152,255),0))),"")</f>
        <v/>
      </c>
      <c r="S382" s="201" t="str">
        <f t="array" ref="S382">IFERROR(IF(INDEX('Disaggregation Records'!$F$69:$F$152,MATCH(RIGHT(Q382,255),RIGHT('Disaggregation Records'!$D$69:$D$152,255),0))="","",INDEX('Disaggregation Records'!$F$69:$F$152,MATCH(RIGHT(Q382,255),RIGHT('Disaggregation Records'!$D$69:$D$152,255),0))),"")</f>
        <v/>
      </c>
      <c r="T382" s="201" t="str">
        <f t="array" ref="T382">IFERROR(IF(INDEX('Disaggregation Records'!$H$69:$H$152,MATCH(RIGHT(Q382,255),RIGHT('Disaggregation Records'!$D$69:$D$152,255),0))="","",INDEX('Disaggregation Records'!$H$69:$H$152,MATCH(RIGHT(Q382,255),RIGHT('Disaggregation Records'!$D$69:$D$152,255),0))),"")</f>
        <v/>
      </c>
      <c r="U382" s="201">
        <f t="shared" ref="U382" si="1307">U380+1</f>
        <v>912</v>
      </c>
      <c r="V382" s="201" t="str">
        <f t="array" ref="V382">IFERROR(IF(INDEX('Disaggregation Records'!$I$69:$I$152,MATCH(RIGHT(Q382,255),RIGHT('Disaggregation Records'!$D$69:$D$152,255),0))="","",INDEX('Disaggregation Records'!$I$69:$I$152,MATCH(RIGHT(Q382,255),RIGHT('Disaggregation Records'!$D$69:$D$152,255),0))),"")</f>
        <v/>
      </c>
      <c r="W382" s="201" t="str">
        <f>IFERROR(INDEX('Reference Records'!P$13:P$37,MATCH(LEFT(C382,255),'Reference Records'!J$13:J$37,0)),"")</f>
        <v/>
      </c>
    </row>
    <row r="383" spans="1:23" s="201" customFormat="1" ht="40.25" customHeight="1" x14ac:dyDescent="0.35">
      <c r="A383" s="569"/>
      <c r="B383" s="590"/>
      <c r="C383" s="571"/>
      <c r="D383" s="579"/>
      <c r="E383" s="579"/>
      <c r="F383" s="215"/>
      <c r="G383" s="577"/>
      <c r="H383" s="581"/>
      <c r="I383" s="583"/>
      <c r="J383" s="573"/>
      <c r="K383" s="571"/>
      <c r="L383" s="571"/>
      <c r="M383" s="573"/>
      <c r="N383" s="573"/>
      <c r="V383" s="201" t="str">
        <f t="array" ref="V383">IFERROR(IF(INDEX('Disaggregation Records'!$I$69:$I$152,MATCH(RIGHT(Q383,255),RIGHT('Disaggregation Records'!$D$69:$D$152,255),0))="","",INDEX('Disaggregation Records'!$I$69:$I$152,MATCH(RIGHT(Q383,255),RIGHT('Disaggregation Records'!$D$69:$D$152,255),0))),"")</f>
        <v/>
      </c>
    </row>
    <row r="384" spans="1:23" s="201" customFormat="1" ht="40.25" customHeight="1" x14ac:dyDescent="0.35">
      <c r="A384" s="569" t="str">
        <f t="shared" ref="A384" ca="1" si="1308">INDIRECT("'update Helper'!C"&amp;U384)</f>
        <v>a1V3p000004kPOyEAM</v>
      </c>
      <c r="B384" s="589">
        <v>4</v>
      </c>
      <c r="C384" s="570" t="str">
        <f>IFERROR(VLOOKUP(B384,'Outcome Indicators - Section C '!$A$9:$AF$70,32,FALSE),"")</f>
        <v/>
      </c>
      <c r="D384" s="578" t="str">
        <f t="shared" ref="D384" si="1309">R384</f>
        <v/>
      </c>
      <c r="E384" s="578" t="str">
        <f t="shared" ref="E384" si="1310">S384</f>
        <v/>
      </c>
      <c r="F384" s="421"/>
      <c r="G384" s="576" t="str">
        <f ca="1">IF(OR(INDIRECT("'update Helper'!E"&amp;U384)="",F384&lt;&gt;0,F385&lt;&gt;0),IF(IFERROR((F384/F385),"")="","",(F384/F385)),INDIRECT("'update Helper'!E"&amp;U384)/100)</f>
        <v/>
      </c>
      <c r="H384" s="580"/>
      <c r="I384" s="582"/>
      <c r="J384" s="572"/>
      <c r="K384" s="570" t="str">
        <f t="shared" ref="K384" si="1311">W384</f>
        <v/>
      </c>
      <c r="L384" s="570" t="str">
        <f t="shared" ref="L384" si="1312">V384</f>
        <v/>
      </c>
      <c r="M384" s="572"/>
      <c r="N384" s="572"/>
      <c r="P384" s="201">
        <f t="shared" ref="P384" si="1313">IF(AND(EXACT(C384,C382),C382&lt;&gt;0),P382+1,0)</f>
        <v>34</v>
      </c>
      <c r="Q384" s="201" t="str">
        <f t="shared" ref="Q384" si="1314">IF(C384&lt;&gt;"",C384&amp;"-"&amp;P384,"")</f>
        <v/>
      </c>
      <c r="R384" s="201" t="str">
        <f t="array" ref="R384">IFERROR(IF(INDEX('Disaggregation Records'!$E$69:$E$152,MATCH(RIGHT(Q384,255),RIGHT('Disaggregation Records'!$D$69:$D$152,255),0))="","",INDEX('Disaggregation Records'!$E$69:$E$152,MATCH(RIGHT(Q384,255),RIGHT('Disaggregation Records'!$D$69:$D$152,255),0))),"")</f>
        <v/>
      </c>
      <c r="S384" s="201" t="str">
        <f t="array" ref="S384">IFERROR(IF(INDEX('Disaggregation Records'!$F$69:$F$152,MATCH(RIGHT(Q384,255),RIGHT('Disaggregation Records'!$D$69:$D$152,255),0))="","",INDEX('Disaggregation Records'!$F$69:$F$152,MATCH(RIGHT(Q384,255),RIGHT('Disaggregation Records'!$D$69:$D$152,255),0))),"")</f>
        <v/>
      </c>
      <c r="T384" s="201" t="str">
        <f t="array" ref="T384">IFERROR(IF(INDEX('Disaggregation Records'!$H$69:$H$152,MATCH(RIGHT(Q384,255),RIGHT('Disaggregation Records'!$D$69:$D$152,255),0))="","",INDEX('Disaggregation Records'!$H$69:$H$152,MATCH(RIGHT(Q384,255),RIGHT('Disaggregation Records'!$D$69:$D$152,255),0))),"")</f>
        <v/>
      </c>
      <c r="U384" s="201">
        <f t="shared" ref="U384" si="1315">U382+1</f>
        <v>913</v>
      </c>
      <c r="V384" s="201" t="str">
        <f t="array" ref="V384">IFERROR(IF(INDEX('Disaggregation Records'!$I$69:$I$152,MATCH(RIGHT(Q384,255),RIGHT('Disaggregation Records'!$D$69:$D$152,255),0))="","",INDEX('Disaggregation Records'!$I$69:$I$152,MATCH(RIGHT(Q384,255),RIGHT('Disaggregation Records'!$D$69:$D$152,255),0))),"")</f>
        <v/>
      </c>
      <c r="W384" s="201" t="str">
        <f>IFERROR(INDEX('Reference Records'!P$13:P$37,MATCH(LEFT(C384,255),'Reference Records'!J$13:J$37,0)),"")</f>
        <v/>
      </c>
    </row>
    <row r="385" spans="1:23" s="201" customFormat="1" ht="40.25" customHeight="1" x14ac:dyDescent="0.35">
      <c r="A385" s="569"/>
      <c r="B385" s="590"/>
      <c r="C385" s="571"/>
      <c r="D385" s="579"/>
      <c r="E385" s="579"/>
      <c r="F385" s="215"/>
      <c r="G385" s="577"/>
      <c r="H385" s="581"/>
      <c r="I385" s="583"/>
      <c r="J385" s="573"/>
      <c r="K385" s="571"/>
      <c r="L385" s="571"/>
      <c r="M385" s="573"/>
      <c r="N385" s="573"/>
      <c r="V385" s="201" t="str">
        <f t="array" ref="V385">IFERROR(IF(INDEX('Disaggregation Records'!$I$69:$I$152,MATCH(RIGHT(Q385,255),RIGHT('Disaggregation Records'!$D$69:$D$152,255),0))="","",INDEX('Disaggregation Records'!$I$69:$I$152,MATCH(RIGHT(Q385,255),RIGHT('Disaggregation Records'!$D$69:$D$152,255),0))),"")</f>
        <v/>
      </c>
    </row>
    <row r="386" spans="1:23" s="201" customFormat="1" ht="40.25" customHeight="1" x14ac:dyDescent="0.35">
      <c r="A386" s="569" t="str">
        <f t="shared" ref="A386" ca="1" si="1316">INDIRECT("'update Helper'!C"&amp;U386)</f>
        <v>a1V3p000004kPOzEAM</v>
      </c>
      <c r="B386" s="589">
        <v>4</v>
      </c>
      <c r="C386" s="570" t="str">
        <f>IFERROR(VLOOKUP(B386,'Outcome Indicators - Section C '!$A$9:$AF$70,32,FALSE),"")</f>
        <v/>
      </c>
      <c r="D386" s="578" t="str">
        <f t="shared" ref="D386" si="1317">R386</f>
        <v/>
      </c>
      <c r="E386" s="578" t="str">
        <f t="shared" ref="E386" si="1318">S386</f>
        <v/>
      </c>
      <c r="F386" s="421"/>
      <c r="G386" s="576" t="str">
        <f ca="1">IF(OR(INDIRECT("'update Helper'!E"&amp;U386)="",F386&lt;&gt;0,F387&lt;&gt;0),IF(IFERROR((F386/F387),"")="","",(F386/F387)),INDIRECT("'update Helper'!E"&amp;U386)/100)</f>
        <v/>
      </c>
      <c r="H386" s="580"/>
      <c r="I386" s="582"/>
      <c r="J386" s="572"/>
      <c r="K386" s="570" t="str">
        <f t="shared" ref="K386" si="1319">W386</f>
        <v/>
      </c>
      <c r="L386" s="570" t="str">
        <f t="shared" ref="L386" si="1320">V386</f>
        <v/>
      </c>
      <c r="M386" s="572"/>
      <c r="N386" s="572"/>
      <c r="P386" s="201">
        <f t="shared" ref="P386" si="1321">IF(AND(EXACT(C386,C384),C384&lt;&gt;0),P384+1,0)</f>
        <v>35</v>
      </c>
      <c r="Q386" s="201" t="str">
        <f t="shared" ref="Q386" si="1322">IF(C386&lt;&gt;"",C386&amp;"-"&amp;P386,"")</f>
        <v/>
      </c>
      <c r="R386" s="201" t="str">
        <f t="array" ref="R386">IFERROR(IF(INDEX('Disaggregation Records'!$E$69:$E$152,MATCH(RIGHT(Q386,255),RIGHT('Disaggregation Records'!$D$69:$D$152,255),0))="","",INDEX('Disaggregation Records'!$E$69:$E$152,MATCH(RIGHT(Q386,255),RIGHT('Disaggregation Records'!$D$69:$D$152,255),0))),"")</f>
        <v/>
      </c>
      <c r="S386" s="201" t="str">
        <f t="array" ref="S386">IFERROR(IF(INDEX('Disaggregation Records'!$F$69:$F$152,MATCH(RIGHT(Q386,255),RIGHT('Disaggregation Records'!$D$69:$D$152,255),0))="","",INDEX('Disaggregation Records'!$F$69:$F$152,MATCH(RIGHT(Q386,255),RIGHT('Disaggregation Records'!$D$69:$D$152,255),0))),"")</f>
        <v/>
      </c>
      <c r="T386" s="201" t="str">
        <f t="array" ref="T386">IFERROR(IF(INDEX('Disaggregation Records'!$H$69:$H$152,MATCH(RIGHT(Q386,255),RIGHT('Disaggregation Records'!$D$69:$D$152,255),0))="","",INDEX('Disaggregation Records'!$H$69:$H$152,MATCH(RIGHT(Q386,255),RIGHT('Disaggregation Records'!$D$69:$D$152,255),0))),"")</f>
        <v/>
      </c>
      <c r="U386" s="201">
        <f t="shared" ref="U386" si="1323">U384+1</f>
        <v>914</v>
      </c>
      <c r="V386" s="201" t="str">
        <f t="array" ref="V386">IFERROR(IF(INDEX('Disaggregation Records'!$I$69:$I$152,MATCH(RIGHT(Q386,255),RIGHT('Disaggregation Records'!$D$69:$D$152,255),0))="","",INDEX('Disaggregation Records'!$I$69:$I$152,MATCH(RIGHT(Q386,255),RIGHT('Disaggregation Records'!$D$69:$D$152,255),0))),"")</f>
        <v/>
      </c>
      <c r="W386" s="201" t="str">
        <f>IFERROR(INDEX('Reference Records'!P$13:P$37,MATCH(LEFT(C386,255),'Reference Records'!J$13:J$37,0)),"")</f>
        <v/>
      </c>
    </row>
    <row r="387" spans="1:23" s="201" customFormat="1" ht="40.25" customHeight="1" x14ac:dyDescent="0.35">
      <c r="A387" s="569"/>
      <c r="B387" s="590"/>
      <c r="C387" s="571"/>
      <c r="D387" s="579"/>
      <c r="E387" s="579"/>
      <c r="F387" s="215"/>
      <c r="G387" s="577"/>
      <c r="H387" s="581"/>
      <c r="I387" s="583"/>
      <c r="J387" s="573"/>
      <c r="K387" s="571"/>
      <c r="L387" s="571"/>
      <c r="M387" s="573"/>
      <c r="N387" s="573"/>
      <c r="V387" s="201" t="str">
        <f t="array" ref="V387">IFERROR(IF(INDEX('Disaggregation Records'!$I$69:$I$152,MATCH(RIGHT(Q387,255),RIGHT('Disaggregation Records'!$D$69:$D$152,255),0))="","",INDEX('Disaggregation Records'!$I$69:$I$152,MATCH(RIGHT(Q387,255),RIGHT('Disaggregation Records'!$D$69:$D$152,255),0))),"")</f>
        <v/>
      </c>
    </row>
    <row r="388" spans="1:23" s="201" customFormat="1" ht="40.25" customHeight="1" x14ac:dyDescent="0.35">
      <c r="A388" s="569" t="str">
        <f t="shared" ref="A388" ca="1" si="1324">INDIRECT("'update Helper'!C"&amp;U388)</f>
        <v>a1V3p000004kPP0EAM</v>
      </c>
      <c r="B388" s="589">
        <v>4</v>
      </c>
      <c r="C388" s="570" t="str">
        <f>IFERROR(VLOOKUP(B388,'Outcome Indicators - Section C '!$A$9:$AF$70,32,FALSE),"")</f>
        <v/>
      </c>
      <c r="D388" s="578" t="str">
        <f t="shared" ref="D388" si="1325">R388</f>
        <v/>
      </c>
      <c r="E388" s="578" t="str">
        <f t="shared" ref="E388" si="1326">S388</f>
        <v/>
      </c>
      <c r="F388" s="421"/>
      <c r="G388" s="576" t="str">
        <f ca="1">IF(OR(INDIRECT("'update Helper'!E"&amp;U388)="",F388&lt;&gt;0,F389&lt;&gt;0),IF(IFERROR((F388/F389),"")="","",(F388/F389)),INDIRECT("'update Helper'!E"&amp;U388)/100)</f>
        <v/>
      </c>
      <c r="H388" s="580"/>
      <c r="I388" s="582"/>
      <c r="J388" s="572"/>
      <c r="K388" s="570" t="str">
        <f t="shared" ref="K388" si="1327">W388</f>
        <v/>
      </c>
      <c r="L388" s="570" t="str">
        <f t="shared" ref="L388" si="1328">V388</f>
        <v/>
      </c>
      <c r="M388" s="572"/>
      <c r="N388" s="572"/>
      <c r="P388" s="201">
        <f t="shared" ref="P388" si="1329">IF(AND(EXACT(C388,C386),C386&lt;&gt;0),P386+1,0)</f>
        <v>36</v>
      </c>
      <c r="Q388" s="201" t="str">
        <f t="shared" ref="Q388" si="1330">IF(C388&lt;&gt;"",C388&amp;"-"&amp;P388,"")</f>
        <v/>
      </c>
      <c r="R388" s="201" t="str">
        <f t="array" ref="R388">IFERROR(IF(INDEX('Disaggregation Records'!$E$69:$E$152,MATCH(RIGHT(Q388,255),RIGHT('Disaggregation Records'!$D$69:$D$152,255),0))="","",INDEX('Disaggregation Records'!$E$69:$E$152,MATCH(RIGHT(Q388,255),RIGHT('Disaggregation Records'!$D$69:$D$152,255),0))),"")</f>
        <v/>
      </c>
      <c r="S388" s="201" t="str">
        <f t="array" ref="S388">IFERROR(IF(INDEX('Disaggregation Records'!$F$69:$F$152,MATCH(RIGHT(Q388,255),RIGHT('Disaggregation Records'!$D$69:$D$152,255),0))="","",INDEX('Disaggregation Records'!$F$69:$F$152,MATCH(RIGHT(Q388,255),RIGHT('Disaggregation Records'!$D$69:$D$152,255),0))),"")</f>
        <v/>
      </c>
      <c r="T388" s="201" t="str">
        <f t="array" ref="T388">IFERROR(IF(INDEX('Disaggregation Records'!$H$69:$H$152,MATCH(RIGHT(Q388,255),RIGHT('Disaggregation Records'!$D$69:$D$152,255),0))="","",INDEX('Disaggregation Records'!$H$69:$H$152,MATCH(RIGHT(Q388,255),RIGHT('Disaggregation Records'!$D$69:$D$152,255),0))),"")</f>
        <v/>
      </c>
      <c r="U388" s="201">
        <f t="shared" ref="U388" si="1331">U386+1</f>
        <v>915</v>
      </c>
      <c r="V388" s="201" t="str">
        <f t="array" ref="V388">IFERROR(IF(INDEX('Disaggregation Records'!$I$69:$I$152,MATCH(RIGHT(Q388,255),RIGHT('Disaggregation Records'!$D$69:$D$152,255),0))="","",INDEX('Disaggregation Records'!$I$69:$I$152,MATCH(RIGHT(Q388,255),RIGHT('Disaggregation Records'!$D$69:$D$152,255),0))),"")</f>
        <v/>
      </c>
      <c r="W388" s="201" t="str">
        <f>IFERROR(INDEX('Reference Records'!P$13:P$37,MATCH(LEFT(C388,255),'Reference Records'!J$13:J$37,0)),"")</f>
        <v/>
      </c>
    </row>
    <row r="389" spans="1:23" s="201" customFormat="1" ht="40.25" customHeight="1" x14ac:dyDescent="0.35">
      <c r="A389" s="569"/>
      <c r="B389" s="590"/>
      <c r="C389" s="571"/>
      <c r="D389" s="579"/>
      <c r="E389" s="579"/>
      <c r="F389" s="215"/>
      <c r="G389" s="577"/>
      <c r="H389" s="581"/>
      <c r="I389" s="583"/>
      <c r="J389" s="573"/>
      <c r="K389" s="571"/>
      <c r="L389" s="571"/>
      <c r="M389" s="573"/>
      <c r="N389" s="573"/>
      <c r="V389" s="201" t="str">
        <f t="array" ref="V389">IFERROR(IF(INDEX('Disaggregation Records'!$I$69:$I$152,MATCH(RIGHT(Q389,255),RIGHT('Disaggregation Records'!$D$69:$D$152,255),0))="","",INDEX('Disaggregation Records'!$I$69:$I$152,MATCH(RIGHT(Q389,255),RIGHT('Disaggregation Records'!$D$69:$D$152,255),0))),"")</f>
        <v/>
      </c>
    </row>
    <row r="390" spans="1:23" s="201" customFormat="1" ht="40.25" customHeight="1" x14ac:dyDescent="0.35">
      <c r="A390" s="569" t="str">
        <f t="shared" ref="A390" ca="1" si="1332">INDIRECT("'update Helper'!C"&amp;U390)</f>
        <v>a1V3p000004kPP1EAM</v>
      </c>
      <c r="B390" s="589">
        <v>4</v>
      </c>
      <c r="C390" s="570" t="str">
        <f>IFERROR(VLOOKUP(B390,'Outcome Indicators - Section C '!$A$9:$AF$70,32,FALSE),"")</f>
        <v/>
      </c>
      <c r="D390" s="578" t="str">
        <f t="shared" ref="D390" si="1333">R390</f>
        <v/>
      </c>
      <c r="E390" s="578" t="str">
        <f t="shared" ref="E390" si="1334">S390</f>
        <v/>
      </c>
      <c r="F390" s="421"/>
      <c r="G390" s="576" t="str">
        <f ca="1">IF(OR(INDIRECT("'update Helper'!E"&amp;U390)="",F390&lt;&gt;0,F391&lt;&gt;0),IF(IFERROR((F390/F391),"")="","",(F390/F391)),INDIRECT("'update Helper'!E"&amp;U390)/100)</f>
        <v/>
      </c>
      <c r="H390" s="580"/>
      <c r="I390" s="582"/>
      <c r="J390" s="572"/>
      <c r="K390" s="570" t="str">
        <f t="shared" ref="K390" si="1335">W390</f>
        <v/>
      </c>
      <c r="L390" s="570" t="str">
        <f t="shared" ref="L390" si="1336">V390</f>
        <v/>
      </c>
      <c r="M390" s="572"/>
      <c r="N390" s="572"/>
      <c r="P390" s="201">
        <f t="shared" ref="P390" si="1337">IF(AND(EXACT(C390,C388),C388&lt;&gt;0),P388+1,0)</f>
        <v>37</v>
      </c>
      <c r="Q390" s="201" t="str">
        <f t="shared" ref="Q390" si="1338">IF(C390&lt;&gt;"",C390&amp;"-"&amp;P390,"")</f>
        <v/>
      </c>
      <c r="R390" s="201" t="str">
        <f t="array" ref="R390">IFERROR(IF(INDEX('Disaggregation Records'!$E$69:$E$152,MATCH(RIGHT(Q390,255),RIGHT('Disaggregation Records'!$D$69:$D$152,255),0))="","",INDEX('Disaggregation Records'!$E$69:$E$152,MATCH(RIGHT(Q390,255),RIGHT('Disaggregation Records'!$D$69:$D$152,255),0))),"")</f>
        <v/>
      </c>
      <c r="S390" s="201" t="str">
        <f t="array" ref="S390">IFERROR(IF(INDEX('Disaggregation Records'!$F$69:$F$152,MATCH(RIGHT(Q390,255),RIGHT('Disaggregation Records'!$D$69:$D$152,255),0))="","",INDEX('Disaggregation Records'!$F$69:$F$152,MATCH(RIGHT(Q390,255),RIGHT('Disaggregation Records'!$D$69:$D$152,255),0))),"")</f>
        <v/>
      </c>
      <c r="T390" s="201" t="str">
        <f t="array" ref="T390">IFERROR(IF(INDEX('Disaggregation Records'!$H$69:$H$152,MATCH(RIGHT(Q390,255),RIGHT('Disaggregation Records'!$D$69:$D$152,255),0))="","",INDEX('Disaggregation Records'!$H$69:$H$152,MATCH(RIGHT(Q390,255),RIGHT('Disaggregation Records'!$D$69:$D$152,255),0))),"")</f>
        <v/>
      </c>
      <c r="U390" s="201">
        <f t="shared" ref="U390" si="1339">U388+1</f>
        <v>916</v>
      </c>
      <c r="V390" s="201" t="str">
        <f t="array" ref="V390">IFERROR(IF(INDEX('Disaggregation Records'!$I$69:$I$152,MATCH(RIGHT(Q390,255),RIGHT('Disaggregation Records'!$D$69:$D$152,255),0))="","",INDEX('Disaggregation Records'!$I$69:$I$152,MATCH(RIGHT(Q390,255),RIGHT('Disaggregation Records'!$D$69:$D$152,255),0))),"")</f>
        <v/>
      </c>
      <c r="W390" s="201" t="str">
        <f>IFERROR(INDEX('Reference Records'!P$13:P$37,MATCH(LEFT(C390,255),'Reference Records'!J$13:J$37,0)),"")</f>
        <v/>
      </c>
    </row>
    <row r="391" spans="1:23" s="201" customFormat="1" ht="40.25" customHeight="1" x14ac:dyDescent="0.35">
      <c r="A391" s="569"/>
      <c r="B391" s="590"/>
      <c r="C391" s="571"/>
      <c r="D391" s="579"/>
      <c r="E391" s="579"/>
      <c r="F391" s="215"/>
      <c r="G391" s="577"/>
      <c r="H391" s="581"/>
      <c r="I391" s="583"/>
      <c r="J391" s="573"/>
      <c r="K391" s="571"/>
      <c r="L391" s="571"/>
      <c r="M391" s="573"/>
      <c r="N391" s="573"/>
      <c r="V391" s="201" t="str">
        <f t="array" ref="V391">IFERROR(IF(INDEX('Disaggregation Records'!$I$69:$I$152,MATCH(RIGHT(Q391,255),RIGHT('Disaggregation Records'!$D$69:$D$152,255),0))="","",INDEX('Disaggregation Records'!$I$69:$I$152,MATCH(RIGHT(Q391,255),RIGHT('Disaggregation Records'!$D$69:$D$152,255),0))),"")</f>
        <v/>
      </c>
    </row>
    <row r="392" spans="1:23" s="201" customFormat="1" ht="40.25" customHeight="1" x14ac:dyDescent="0.35">
      <c r="A392" s="569" t="str">
        <f t="shared" ref="A392" ca="1" si="1340">INDIRECT("'update Helper'!C"&amp;U392)</f>
        <v>a1V3p000004kPP2EAM</v>
      </c>
      <c r="B392" s="589">
        <v>4</v>
      </c>
      <c r="C392" s="570" t="str">
        <f>IFERROR(VLOOKUP(B392,'Outcome Indicators - Section C '!$A$9:$AF$70,32,FALSE),"")</f>
        <v/>
      </c>
      <c r="D392" s="578" t="str">
        <f t="shared" ref="D392" si="1341">R392</f>
        <v/>
      </c>
      <c r="E392" s="578" t="str">
        <f t="shared" ref="E392" si="1342">S392</f>
        <v/>
      </c>
      <c r="F392" s="421"/>
      <c r="G392" s="576" t="str">
        <f ca="1">IF(OR(INDIRECT("'update Helper'!E"&amp;U392)="",F392&lt;&gt;0,F393&lt;&gt;0),IF(IFERROR((F392/F393),"")="","",(F392/F393)),INDIRECT("'update Helper'!E"&amp;U392)/100)</f>
        <v/>
      </c>
      <c r="H392" s="580"/>
      <c r="I392" s="582"/>
      <c r="J392" s="572"/>
      <c r="K392" s="570" t="str">
        <f t="shared" ref="K392" si="1343">W392</f>
        <v/>
      </c>
      <c r="L392" s="570" t="str">
        <f t="shared" ref="L392" si="1344">V392</f>
        <v/>
      </c>
      <c r="M392" s="572"/>
      <c r="N392" s="572"/>
      <c r="P392" s="201">
        <f t="shared" ref="P392" si="1345">IF(AND(EXACT(C392,C390),C390&lt;&gt;0),P390+1,0)</f>
        <v>38</v>
      </c>
      <c r="Q392" s="201" t="str">
        <f t="shared" ref="Q392" si="1346">IF(C392&lt;&gt;"",C392&amp;"-"&amp;P392,"")</f>
        <v/>
      </c>
      <c r="R392" s="201" t="str">
        <f t="array" ref="R392">IFERROR(IF(INDEX('Disaggregation Records'!$E$69:$E$152,MATCH(RIGHT(Q392,255),RIGHT('Disaggregation Records'!$D$69:$D$152,255),0))="","",INDEX('Disaggregation Records'!$E$69:$E$152,MATCH(RIGHT(Q392,255),RIGHT('Disaggregation Records'!$D$69:$D$152,255),0))),"")</f>
        <v/>
      </c>
      <c r="S392" s="201" t="str">
        <f t="array" ref="S392">IFERROR(IF(INDEX('Disaggregation Records'!$F$69:$F$152,MATCH(RIGHT(Q392,255),RIGHT('Disaggregation Records'!$D$69:$D$152,255),0))="","",INDEX('Disaggregation Records'!$F$69:$F$152,MATCH(RIGHT(Q392,255),RIGHT('Disaggregation Records'!$D$69:$D$152,255),0))),"")</f>
        <v/>
      </c>
      <c r="T392" s="201" t="str">
        <f t="array" ref="T392">IFERROR(IF(INDEX('Disaggregation Records'!$H$69:$H$152,MATCH(RIGHT(Q392,255),RIGHT('Disaggregation Records'!$D$69:$D$152,255),0))="","",INDEX('Disaggregation Records'!$H$69:$H$152,MATCH(RIGHT(Q392,255),RIGHT('Disaggregation Records'!$D$69:$D$152,255),0))),"")</f>
        <v/>
      </c>
      <c r="U392" s="201">
        <f t="shared" ref="U392" si="1347">U390+1</f>
        <v>917</v>
      </c>
      <c r="V392" s="201" t="str">
        <f t="array" ref="V392">IFERROR(IF(INDEX('Disaggregation Records'!$I$69:$I$152,MATCH(RIGHT(Q392,255),RIGHT('Disaggregation Records'!$D$69:$D$152,255),0))="","",INDEX('Disaggregation Records'!$I$69:$I$152,MATCH(RIGHT(Q392,255),RIGHT('Disaggregation Records'!$D$69:$D$152,255),0))),"")</f>
        <v/>
      </c>
      <c r="W392" s="201" t="str">
        <f>IFERROR(INDEX('Reference Records'!P$13:P$37,MATCH(LEFT(C392,255),'Reference Records'!J$13:J$37,0)),"")</f>
        <v/>
      </c>
    </row>
    <row r="393" spans="1:23" s="201" customFormat="1" ht="40.25" customHeight="1" x14ac:dyDescent="0.35">
      <c r="A393" s="569"/>
      <c r="B393" s="590"/>
      <c r="C393" s="571"/>
      <c r="D393" s="579"/>
      <c r="E393" s="579"/>
      <c r="F393" s="215"/>
      <c r="G393" s="577"/>
      <c r="H393" s="581"/>
      <c r="I393" s="583"/>
      <c r="J393" s="573"/>
      <c r="K393" s="571"/>
      <c r="L393" s="571"/>
      <c r="M393" s="573"/>
      <c r="N393" s="573"/>
      <c r="V393" s="201" t="str">
        <f t="array" ref="V393">IFERROR(IF(INDEX('Disaggregation Records'!$I$69:$I$152,MATCH(RIGHT(Q393,255),RIGHT('Disaggregation Records'!$D$69:$D$152,255),0))="","",INDEX('Disaggregation Records'!$I$69:$I$152,MATCH(RIGHT(Q393,255),RIGHT('Disaggregation Records'!$D$69:$D$152,255),0))),"")</f>
        <v/>
      </c>
    </row>
    <row r="394" spans="1:23" s="201" customFormat="1" ht="40.25" customHeight="1" x14ac:dyDescent="0.35">
      <c r="A394" s="569" t="str">
        <f t="shared" ref="A394" ca="1" si="1348">INDIRECT("'update Helper'!C"&amp;U394)</f>
        <v>a1V3p000004kPP3EAM</v>
      </c>
      <c r="B394" s="589">
        <v>4</v>
      </c>
      <c r="C394" s="570" t="str">
        <f>IFERROR(VLOOKUP(B394,'Outcome Indicators - Section C '!$A$9:$AF$70,32,FALSE),"")</f>
        <v/>
      </c>
      <c r="D394" s="578" t="str">
        <f t="shared" ref="D394" si="1349">R394</f>
        <v/>
      </c>
      <c r="E394" s="578" t="str">
        <f t="shared" ref="E394" si="1350">S394</f>
        <v/>
      </c>
      <c r="F394" s="421"/>
      <c r="G394" s="576" t="str">
        <f ca="1">IF(OR(INDIRECT("'update Helper'!E"&amp;U394)="",F394&lt;&gt;0,F395&lt;&gt;0),IF(IFERROR((F394/F395),"")="","",(F394/F395)),INDIRECT("'update Helper'!E"&amp;U394)/100)</f>
        <v/>
      </c>
      <c r="H394" s="580"/>
      <c r="I394" s="582"/>
      <c r="J394" s="572"/>
      <c r="K394" s="570" t="str">
        <f t="shared" ref="K394" si="1351">W394</f>
        <v/>
      </c>
      <c r="L394" s="570" t="str">
        <f t="shared" ref="L394" si="1352">V394</f>
        <v/>
      </c>
      <c r="M394" s="572"/>
      <c r="N394" s="572"/>
      <c r="P394" s="201">
        <f t="shared" ref="P394" si="1353">IF(AND(EXACT(C394,C392),C392&lt;&gt;0),P392+1,0)</f>
        <v>39</v>
      </c>
      <c r="Q394" s="201" t="str">
        <f t="shared" ref="Q394" si="1354">IF(C394&lt;&gt;"",C394&amp;"-"&amp;P394,"")</f>
        <v/>
      </c>
      <c r="R394" s="201" t="str">
        <f t="array" ref="R394">IFERROR(IF(INDEX('Disaggregation Records'!$E$69:$E$152,MATCH(RIGHT(Q394,255),RIGHT('Disaggregation Records'!$D$69:$D$152,255),0))="","",INDEX('Disaggregation Records'!$E$69:$E$152,MATCH(RIGHT(Q394,255),RIGHT('Disaggregation Records'!$D$69:$D$152,255),0))),"")</f>
        <v/>
      </c>
      <c r="S394" s="201" t="str">
        <f t="array" ref="S394">IFERROR(IF(INDEX('Disaggregation Records'!$F$69:$F$152,MATCH(RIGHT(Q394,255),RIGHT('Disaggregation Records'!$D$69:$D$152,255),0))="","",INDEX('Disaggregation Records'!$F$69:$F$152,MATCH(RIGHT(Q394,255),RIGHT('Disaggregation Records'!$D$69:$D$152,255),0))),"")</f>
        <v/>
      </c>
      <c r="T394" s="201" t="str">
        <f t="array" ref="T394">IFERROR(IF(INDEX('Disaggregation Records'!$H$69:$H$152,MATCH(RIGHT(Q394,255),RIGHT('Disaggregation Records'!$D$69:$D$152,255),0))="","",INDEX('Disaggregation Records'!$H$69:$H$152,MATCH(RIGHT(Q394,255),RIGHT('Disaggregation Records'!$D$69:$D$152,255),0))),"")</f>
        <v/>
      </c>
      <c r="U394" s="201">
        <f t="shared" ref="U394" si="1355">U392+1</f>
        <v>918</v>
      </c>
      <c r="V394" s="201" t="str">
        <f t="array" ref="V394">IFERROR(IF(INDEX('Disaggregation Records'!$I$69:$I$152,MATCH(RIGHT(Q394,255),RIGHT('Disaggregation Records'!$D$69:$D$152,255),0))="","",INDEX('Disaggregation Records'!$I$69:$I$152,MATCH(RIGHT(Q394,255),RIGHT('Disaggregation Records'!$D$69:$D$152,255),0))),"")</f>
        <v/>
      </c>
      <c r="W394" s="201" t="str">
        <f>IFERROR(INDEX('Reference Records'!P$13:P$37,MATCH(LEFT(C394,255),'Reference Records'!J$13:J$37,0)),"")</f>
        <v/>
      </c>
    </row>
    <row r="395" spans="1:23" s="201" customFormat="1" ht="40.25" customHeight="1" x14ac:dyDescent="0.35">
      <c r="A395" s="569"/>
      <c r="B395" s="590"/>
      <c r="C395" s="571"/>
      <c r="D395" s="579"/>
      <c r="E395" s="579"/>
      <c r="F395" s="215"/>
      <c r="G395" s="577"/>
      <c r="H395" s="581"/>
      <c r="I395" s="583"/>
      <c r="J395" s="573"/>
      <c r="K395" s="571"/>
      <c r="L395" s="571"/>
      <c r="M395" s="573"/>
      <c r="N395" s="573"/>
      <c r="V395" s="201" t="str">
        <f t="array" ref="V395">IFERROR(IF(INDEX('Disaggregation Records'!$I$69:$I$152,MATCH(RIGHT(Q395,255),RIGHT('Disaggregation Records'!$D$69:$D$152,255),0))="","",INDEX('Disaggregation Records'!$I$69:$I$152,MATCH(RIGHT(Q395,255),RIGHT('Disaggregation Records'!$D$69:$D$152,255),0))),"")</f>
        <v/>
      </c>
    </row>
    <row r="396" spans="1:23" s="201" customFormat="1" ht="40.25" customHeight="1" x14ac:dyDescent="0.35">
      <c r="A396" s="569" t="str">
        <f t="shared" ref="A396" ca="1" si="1356">INDIRECT("'update Helper'!C"&amp;U396)</f>
        <v>a1V3p000004kPP4EAM</v>
      </c>
      <c r="B396" s="589">
        <v>5</v>
      </c>
      <c r="C396" s="570" t="str">
        <f>IFERROR(VLOOKUP(B396,'Outcome Indicators - Section C '!$A$9:$AF$70,32,FALSE),"")</f>
        <v/>
      </c>
      <c r="D396" s="578" t="str">
        <f t="shared" ref="D396" si="1357">R396</f>
        <v/>
      </c>
      <c r="E396" s="578" t="str">
        <f t="shared" ref="E396" si="1358">S396</f>
        <v/>
      </c>
      <c r="F396" s="421"/>
      <c r="G396" s="576" t="str">
        <f ca="1">IF(OR(INDIRECT("'update Helper'!E"&amp;U396)="",F396&lt;&gt;0,F397&lt;&gt;0),IF(IFERROR((F396/F397),"")="","",(F396/F397)),INDIRECT("'update Helper'!E"&amp;U396)/100)</f>
        <v/>
      </c>
      <c r="H396" s="580"/>
      <c r="I396" s="582"/>
      <c r="J396" s="572"/>
      <c r="K396" s="570" t="str">
        <f t="shared" ref="K396" si="1359">W396</f>
        <v/>
      </c>
      <c r="L396" s="570" t="str">
        <f t="shared" ref="L396" si="1360">V396</f>
        <v/>
      </c>
      <c r="M396" s="572"/>
      <c r="N396" s="572"/>
      <c r="P396" s="201">
        <f t="shared" ref="P396" si="1361">IF(AND(EXACT(C396,C394),C394&lt;&gt;0),P394+1,0)</f>
        <v>40</v>
      </c>
      <c r="Q396" s="201" t="str">
        <f t="shared" ref="Q396" si="1362">IF(C396&lt;&gt;"",C396&amp;"-"&amp;P396,"")</f>
        <v/>
      </c>
      <c r="R396" s="201" t="str">
        <f t="array" ref="R396">IFERROR(IF(INDEX('Disaggregation Records'!$E$69:$E$152,MATCH(RIGHT(Q396,255),RIGHT('Disaggregation Records'!$D$69:$D$152,255),0))="","",INDEX('Disaggregation Records'!$E$69:$E$152,MATCH(RIGHT(Q396,255),RIGHT('Disaggregation Records'!$D$69:$D$152,255),0))),"")</f>
        <v/>
      </c>
      <c r="S396" s="201" t="str">
        <f t="array" ref="S396">IFERROR(IF(INDEX('Disaggregation Records'!$F$69:$F$152,MATCH(RIGHT(Q396,255),RIGHT('Disaggregation Records'!$D$69:$D$152,255),0))="","",INDEX('Disaggregation Records'!$F$69:$F$152,MATCH(RIGHT(Q396,255),RIGHT('Disaggregation Records'!$D$69:$D$152,255),0))),"")</f>
        <v/>
      </c>
      <c r="T396" s="201" t="str">
        <f t="array" ref="T396">IFERROR(IF(INDEX('Disaggregation Records'!$H$69:$H$152,MATCH(RIGHT(Q396,255),RIGHT('Disaggregation Records'!$D$69:$D$152,255),0))="","",INDEX('Disaggregation Records'!$H$69:$H$152,MATCH(RIGHT(Q396,255),RIGHT('Disaggregation Records'!$D$69:$D$152,255),0))),"")</f>
        <v/>
      </c>
      <c r="U396" s="201">
        <f t="shared" ref="U396" si="1363">U394+1</f>
        <v>919</v>
      </c>
      <c r="V396" s="201" t="str">
        <f t="array" ref="V396">IFERROR(IF(INDEX('Disaggregation Records'!$I$69:$I$152,MATCH(RIGHT(Q396,255),RIGHT('Disaggregation Records'!$D$69:$D$152,255),0))="","",INDEX('Disaggregation Records'!$I$69:$I$152,MATCH(RIGHT(Q396,255),RIGHT('Disaggregation Records'!$D$69:$D$152,255),0))),"")</f>
        <v/>
      </c>
      <c r="W396" s="201" t="str">
        <f>IFERROR(INDEX('Reference Records'!P$13:P$37,MATCH(LEFT(C396,255),'Reference Records'!J$13:J$37,0)),"")</f>
        <v/>
      </c>
    </row>
    <row r="397" spans="1:23" s="201" customFormat="1" ht="40.25" customHeight="1" x14ac:dyDescent="0.35">
      <c r="A397" s="569"/>
      <c r="B397" s="590"/>
      <c r="C397" s="571"/>
      <c r="D397" s="579"/>
      <c r="E397" s="579"/>
      <c r="F397" s="215"/>
      <c r="G397" s="577"/>
      <c r="H397" s="581"/>
      <c r="I397" s="583"/>
      <c r="J397" s="573"/>
      <c r="K397" s="571"/>
      <c r="L397" s="571"/>
      <c r="M397" s="573"/>
      <c r="N397" s="573"/>
      <c r="V397" s="201" t="str">
        <f t="array" ref="V397">IFERROR(IF(INDEX('Disaggregation Records'!$I$69:$I$152,MATCH(RIGHT(Q397,255),RIGHT('Disaggregation Records'!$D$69:$D$152,255),0))="","",INDEX('Disaggregation Records'!$I$69:$I$152,MATCH(RIGHT(Q397,255),RIGHT('Disaggregation Records'!$D$69:$D$152,255),0))),"")</f>
        <v/>
      </c>
    </row>
    <row r="398" spans="1:23" s="201" customFormat="1" ht="40.25" customHeight="1" x14ac:dyDescent="0.35">
      <c r="A398" s="569" t="str">
        <f t="shared" ref="A398" ca="1" si="1364">INDIRECT("'update Helper'!C"&amp;U398)</f>
        <v>a1V3p000004kPP5EAM</v>
      </c>
      <c r="B398" s="589">
        <v>5</v>
      </c>
      <c r="C398" s="570" t="str">
        <f>IFERROR(VLOOKUP(B398,'Outcome Indicators - Section C '!$A$9:$AF$70,32,FALSE),"")</f>
        <v/>
      </c>
      <c r="D398" s="578" t="str">
        <f t="shared" ref="D398" si="1365">R398</f>
        <v/>
      </c>
      <c r="E398" s="578" t="str">
        <f t="shared" ref="E398" si="1366">S398</f>
        <v/>
      </c>
      <c r="F398" s="421"/>
      <c r="G398" s="576" t="str">
        <f ca="1">IF(OR(INDIRECT("'update Helper'!E"&amp;U398)="",F398&lt;&gt;0,F399&lt;&gt;0),IF(IFERROR((F398/F399),"")="","",(F398/F399)),INDIRECT("'update Helper'!E"&amp;U398)/100)</f>
        <v/>
      </c>
      <c r="H398" s="580"/>
      <c r="I398" s="582"/>
      <c r="J398" s="572"/>
      <c r="K398" s="570" t="str">
        <f t="shared" ref="K398" si="1367">W398</f>
        <v/>
      </c>
      <c r="L398" s="570" t="str">
        <f t="shared" ref="L398" si="1368">V398</f>
        <v/>
      </c>
      <c r="M398" s="572"/>
      <c r="N398" s="572"/>
      <c r="P398" s="201">
        <f t="shared" ref="P398" si="1369">IF(AND(EXACT(C398,C396),C396&lt;&gt;0),P396+1,0)</f>
        <v>41</v>
      </c>
      <c r="Q398" s="201" t="str">
        <f t="shared" ref="Q398" si="1370">IF(C398&lt;&gt;"",C398&amp;"-"&amp;P398,"")</f>
        <v/>
      </c>
      <c r="R398" s="201" t="str">
        <f t="array" ref="R398">IFERROR(IF(INDEX('Disaggregation Records'!$E$69:$E$152,MATCH(RIGHT(Q398,255),RIGHT('Disaggregation Records'!$D$69:$D$152,255),0))="","",INDEX('Disaggregation Records'!$E$69:$E$152,MATCH(RIGHT(Q398,255),RIGHT('Disaggregation Records'!$D$69:$D$152,255),0))),"")</f>
        <v/>
      </c>
      <c r="S398" s="201" t="str">
        <f t="array" ref="S398">IFERROR(IF(INDEX('Disaggregation Records'!$F$69:$F$152,MATCH(RIGHT(Q398,255),RIGHT('Disaggregation Records'!$D$69:$D$152,255),0))="","",INDEX('Disaggregation Records'!$F$69:$F$152,MATCH(RIGHT(Q398,255),RIGHT('Disaggregation Records'!$D$69:$D$152,255),0))),"")</f>
        <v/>
      </c>
      <c r="T398" s="201" t="str">
        <f t="array" ref="T398">IFERROR(IF(INDEX('Disaggregation Records'!$H$69:$H$152,MATCH(RIGHT(Q398,255),RIGHT('Disaggregation Records'!$D$69:$D$152,255),0))="","",INDEX('Disaggregation Records'!$H$69:$H$152,MATCH(RIGHT(Q398,255),RIGHT('Disaggregation Records'!$D$69:$D$152,255),0))),"")</f>
        <v/>
      </c>
      <c r="U398" s="201">
        <f t="shared" ref="U398" si="1371">U396+1</f>
        <v>920</v>
      </c>
      <c r="V398" s="201" t="str">
        <f t="array" ref="V398">IFERROR(IF(INDEX('Disaggregation Records'!$I$69:$I$152,MATCH(RIGHT(Q398,255),RIGHT('Disaggregation Records'!$D$69:$D$152,255),0))="","",INDEX('Disaggregation Records'!$I$69:$I$152,MATCH(RIGHT(Q398,255),RIGHT('Disaggregation Records'!$D$69:$D$152,255),0))),"")</f>
        <v/>
      </c>
      <c r="W398" s="201" t="str">
        <f>IFERROR(INDEX('Reference Records'!P$13:P$37,MATCH(LEFT(C398,255),'Reference Records'!J$13:J$37,0)),"")</f>
        <v/>
      </c>
    </row>
    <row r="399" spans="1:23" s="201" customFormat="1" ht="40.25" customHeight="1" x14ac:dyDescent="0.35">
      <c r="A399" s="569"/>
      <c r="B399" s="590"/>
      <c r="C399" s="571"/>
      <c r="D399" s="579"/>
      <c r="E399" s="579"/>
      <c r="F399" s="215"/>
      <c r="G399" s="577"/>
      <c r="H399" s="581"/>
      <c r="I399" s="583"/>
      <c r="J399" s="573"/>
      <c r="K399" s="571"/>
      <c r="L399" s="571"/>
      <c r="M399" s="573"/>
      <c r="N399" s="573"/>
      <c r="V399" s="201" t="str">
        <f t="array" ref="V399">IFERROR(IF(INDEX('Disaggregation Records'!$I$69:$I$152,MATCH(RIGHT(Q399,255),RIGHT('Disaggregation Records'!$D$69:$D$152,255),0))="","",INDEX('Disaggregation Records'!$I$69:$I$152,MATCH(RIGHT(Q399,255),RIGHT('Disaggregation Records'!$D$69:$D$152,255),0))),"")</f>
        <v/>
      </c>
    </row>
    <row r="400" spans="1:23" s="201" customFormat="1" ht="40.25" customHeight="1" x14ac:dyDescent="0.35">
      <c r="A400" s="569" t="str">
        <f t="shared" ref="A400" ca="1" si="1372">INDIRECT("'update Helper'!C"&amp;U400)</f>
        <v>a1V3p000004kPP6EAM</v>
      </c>
      <c r="B400" s="589">
        <v>5</v>
      </c>
      <c r="C400" s="570" t="str">
        <f>IFERROR(VLOOKUP(B400,'Outcome Indicators - Section C '!$A$9:$AF$70,32,FALSE),"")</f>
        <v/>
      </c>
      <c r="D400" s="578" t="str">
        <f t="shared" ref="D400" si="1373">R400</f>
        <v/>
      </c>
      <c r="E400" s="578" t="str">
        <f t="shared" ref="E400" si="1374">S400</f>
        <v/>
      </c>
      <c r="F400" s="421"/>
      <c r="G400" s="576" t="str">
        <f ca="1">IF(OR(INDIRECT("'update Helper'!E"&amp;U400)="",F400&lt;&gt;0,F401&lt;&gt;0),IF(IFERROR((F400/F401),"")="","",(F400/F401)),INDIRECT("'update Helper'!E"&amp;U400)/100)</f>
        <v/>
      </c>
      <c r="H400" s="580"/>
      <c r="I400" s="582"/>
      <c r="J400" s="572"/>
      <c r="K400" s="570" t="str">
        <f t="shared" ref="K400" si="1375">W400</f>
        <v/>
      </c>
      <c r="L400" s="570" t="str">
        <f t="shared" ref="L400" si="1376">V400</f>
        <v/>
      </c>
      <c r="M400" s="572"/>
      <c r="N400" s="572"/>
      <c r="P400" s="201">
        <f t="shared" ref="P400" si="1377">IF(AND(EXACT(C400,C398),C398&lt;&gt;0),P398+1,0)</f>
        <v>42</v>
      </c>
      <c r="Q400" s="201" t="str">
        <f t="shared" ref="Q400" si="1378">IF(C400&lt;&gt;"",C400&amp;"-"&amp;P400,"")</f>
        <v/>
      </c>
      <c r="R400" s="201" t="str">
        <f t="array" ref="R400">IFERROR(IF(INDEX('Disaggregation Records'!$E$69:$E$152,MATCH(RIGHT(Q400,255),RIGHT('Disaggregation Records'!$D$69:$D$152,255),0))="","",INDEX('Disaggregation Records'!$E$69:$E$152,MATCH(RIGHT(Q400,255),RIGHT('Disaggregation Records'!$D$69:$D$152,255),0))),"")</f>
        <v/>
      </c>
      <c r="S400" s="201" t="str">
        <f t="array" ref="S400">IFERROR(IF(INDEX('Disaggregation Records'!$F$69:$F$152,MATCH(RIGHT(Q400,255),RIGHT('Disaggregation Records'!$D$69:$D$152,255),0))="","",INDEX('Disaggregation Records'!$F$69:$F$152,MATCH(RIGHT(Q400,255),RIGHT('Disaggregation Records'!$D$69:$D$152,255),0))),"")</f>
        <v/>
      </c>
      <c r="T400" s="201" t="str">
        <f t="array" ref="T400">IFERROR(IF(INDEX('Disaggregation Records'!$H$69:$H$152,MATCH(RIGHT(Q400,255),RIGHT('Disaggregation Records'!$D$69:$D$152,255),0))="","",INDEX('Disaggregation Records'!$H$69:$H$152,MATCH(RIGHT(Q400,255),RIGHT('Disaggregation Records'!$D$69:$D$152,255),0))),"")</f>
        <v/>
      </c>
      <c r="U400" s="201">
        <f t="shared" ref="U400" si="1379">U398+1</f>
        <v>921</v>
      </c>
      <c r="V400" s="201" t="str">
        <f t="array" ref="V400">IFERROR(IF(INDEX('Disaggregation Records'!$I$69:$I$152,MATCH(RIGHT(Q400,255),RIGHT('Disaggregation Records'!$D$69:$D$152,255),0))="","",INDEX('Disaggregation Records'!$I$69:$I$152,MATCH(RIGHT(Q400,255),RIGHT('Disaggregation Records'!$D$69:$D$152,255),0))),"")</f>
        <v/>
      </c>
      <c r="W400" s="201" t="str">
        <f>IFERROR(INDEX('Reference Records'!P$13:P$37,MATCH(LEFT(C400,255),'Reference Records'!J$13:J$37,0)),"")</f>
        <v/>
      </c>
    </row>
    <row r="401" spans="1:23" s="201" customFormat="1" ht="40.25" customHeight="1" x14ac:dyDescent="0.35">
      <c r="A401" s="569"/>
      <c r="B401" s="590"/>
      <c r="C401" s="571"/>
      <c r="D401" s="579"/>
      <c r="E401" s="579"/>
      <c r="F401" s="215"/>
      <c r="G401" s="577"/>
      <c r="H401" s="581"/>
      <c r="I401" s="583"/>
      <c r="J401" s="573"/>
      <c r="K401" s="571"/>
      <c r="L401" s="571"/>
      <c r="M401" s="573"/>
      <c r="N401" s="573"/>
      <c r="V401" s="201" t="str">
        <f t="array" ref="V401">IFERROR(IF(INDEX('Disaggregation Records'!$I$69:$I$152,MATCH(RIGHT(Q401,255),RIGHT('Disaggregation Records'!$D$69:$D$152,255),0))="","",INDEX('Disaggregation Records'!$I$69:$I$152,MATCH(RIGHT(Q401,255),RIGHT('Disaggregation Records'!$D$69:$D$152,255),0))),"")</f>
        <v/>
      </c>
    </row>
    <row r="402" spans="1:23" s="201" customFormat="1" ht="40.25" customHeight="1" x14ac:dyDescent="0.35">
      <c r="A402" s="569" t="str">
        <f t="shared" ref="A402" ca="1" si="1380">INDIRECT("'update Helper'!C"&amp;U402)</f>
        <v>a1V3p000004kPP7EAM</v>
      </c>
      <c r="B402" s="589">
        <v>5</v>
      </c>
      <c r="C402" s="570" t="str">
        <f>IFERROR(VLOOKUP(B402,'Outcome Indicators - Section C '!$A$9:$AF$70,32,FALSE),"")</f>
        <v/>
      </c>
      <c r="D402" s="578" t="str">
        <f t="shared" ref="D402" si="1381">R402</f>
        <v/>
      </c>
      <c r="E402" s="578" t="str">
        <f t="shared" ref="E402" si="1382">S402</f>
        <v/>
      </c>
      <c r="F402" s="421"/>
      <c r="G402" s="576" t="str">
        <f ca="1">IF(OR(INDIRECT("'update Helper'!E"&amp;U402)="",F402&lt;&gt;0,F403&lt;&gt;0),IF(IFERROR((F402/F403),"")="","",(F402/F403)),INDIRECT("'update Helper'!E"&amp;U402)/100)</f>
        <v/>
      </c>
      <c r="H402" s="580"/>
      <c r="I402" s="582"/>
      <c r="J402" s="572"/>
      <c r="K402" s="570" t="str">
        <f t="shared" ref="K402" si="1383">W402</f>
        <v/>
      </c>
      <c r="L402" s="570" t="str">
        <f t="shared" ref="L402" si="1384">V402</f>
        <v/>
      </c>
      <c r="M402" s="572"/>
      <c r="N402" s="572"/>
      <c r="P402" s="201">
        <f t="shared" ref="P402" si="1385">IF(AND(EXACT(C402,C400),C400&lt;&gt;0),P400+1,0)</f>
        <v>43</v>
      </c>
      <c r="Q402" s="201" t="str">
        <f t="shared" ref="Q402" si="1386">IF(C402&lt;&gt;"",C402&amp;"-"&amp;P402,"")</f>
        <v/>
      </c>
      <c r="R402" s="201" t="str">
        <f t="array" ref="R402">IFERROR(IF(INDEX('Disaggregation Records'!$E$69:$E$152,MATCH(RIGHT(Q402,255),RIGHT('Disaggregation Records'!$D$69:$D$152,255),0))="","",INDEX('Disaggregation Records'!$E$69:$E$152,MATCH(RIGHT(Q402,255),RIGHT('Disaggregation Records'!$D$69:$D$152,255),0))),"")</f>
        <v/>
      </c>
      <c r="S402" s="201" t="str">
        <f t="array" ref="S402">IFERROR(IF(INDEX('Disaggregation Records'!$F$69:$F$152,MATCH(RIGHT(Q402,255),RIGHT('Disaggregation Records'!$D$69:$D$152,255),0))="","",INDEX('Disaggregation Records'!$F$69:$F$152,MATCH(RIGHT(Q402,255),RIGHT('Disaggregation Records'!$D$69:$D$152,255),0))),"")</f>
        <v/>
      </c>
      <c r="T402" s="201" t="str">
        <f t="array" ref="T402">IFERROR(IF(INDEX('Disaggregation Records'!$H$69:$H$152,MATCH(RIGHT(Q402,255),RIGHT('Disaggregation Records'!$D$69:$D$152,255),0))="","",INDEX('Disaggregation Records'!$H$69:$H$152,MATCH(RIGHT(Q402,255),RIGHT('Disaggregation Records'!$D$69:$D$152,255),0))),"")</f>
        <v/>
      </c>
      <c r="U402" s="201">
        <f t="shared" ref="U402" si="1387">U400+1</f>
        <v>922</v>
      </c>
      <c r="V402" s="201" t="str">
        <f t="array" ref="V402">IFERROR(IF(INDEX('Disaggregation Records'!$I$69:$I$152,MATCH(RIGHT(Q402,255),RIGHT('Disaggregation Records'!$D$69:$D$152,255),0))="","",INDEX('Disaggregation Records'!$I$69:$I$152,MATCH(RIGHT(Q402,255),RIGHT('Disaggregation Records'!$D$69:$D$152,255),0))),"")</f>
        <v/>
      </c>
      <c r="W402" s="201" t="str">
        <f>IFERROR(INDEX('Reference Records'!P$13:P$37,MATCH(LEFT(C402,255),'Reference Records'!J$13:J$37,0)),"")</f>
        <v/>
      </c>
    </row>
    <row r="403" spans="1:23" s="201" customFormat="1" ht="40.25" customHeight="1" x14ac:dyDescent="0.35">
      <c r="A403" s="569"/>
      <c r="B403" s="590"/>
      <c r="C403" s="571"/>
      <c r="D403" s="579"/>
      <c r="E403" s="579"/>
      <c r="F403" s="215"/>
      <c r="G403" s="577"/>
      <c r="H403" s="581"/>
      <c r="I403" s="583"/>
      <c r="J403" s="573"/>
      <c r="K403" s="571"/>
      <c r="L403" s="571"/>
      <c r="M403" s="573"/>
      <c r="N403" s="573"/>
      <c r="V403" s="201" t="str">
        <f t="array" ref="V403">IFERROR(IF(INDEX('Disaggregation Records'!$I$69:$I$152,MATCH(RIGHT(Q403,255),RIGHT('Disaggregation Records'!$D$69:$D$152,255),0))="","",INDEX('Disaggregation Records'!$I$69:$I$152,MATCH(RIGHT(Q403,255),RIGHT('Disaggregation Records'!$D$69:$D$152,255),0))),"")</f>
        <v/>
      </c>
    </row>
    <row r="404" spans="1:23" s="201" customFormat="1" ht="40.25" customHeight="1" x14ac:dyDescent="0.35">
      <c r="A404" s="569" t="str">
        <f t="shared" ref="A404" ca="1" si="1388">INDIRECT("'update Helper'!C"&amp;U404)</f>
        <v>a1V3p000004kPP8EAM</v>
      </c>
      <c r="B404" s="589">
        <v>5</v>
      </c>
      <c r="C404" s="570" t="str">
        <f>IFERROR(VLOOKUP(B404,'Outcome Indicators - Section C '!$A$9:$AF$70,32,FALSE),"")</f>
        <v/>
      </c>
      <c r="D404" s="578" t="str">
        <f t="shared" ref="D404" si="1389">R404</f>
        <v/>
      </c>
      <c r="E404" s="578" t="str">
        <f t="shared" ref="E404" si="1390">S404</f>
        <v/>
      </c>
      <c r="F404" s="421"/>
      <c r="G404" s="576" t="str">
        <f ca="1">IF(OR(INDIRECT("'update Helper'!E"&amp;U404)="",F404&lt;&gt;0,F405&lt;&gt;0),IF(IFERROR((F404/F405),"")="","",(F404/F405)),INDIRECT("'update Helper'!E"&amp;U404)/100)</f>
        <v/>
      </c>
      <c r="H404" s="580"/>
      <c r="I404" s="582"/>
      <c r="J404" s="572"/>
      <c r="K404" s="570" t="str">
        <f t="shared" ref="K404" si="1391">W404</f>
        <v/>
      </c>
      <c r="L404" s="570" t="str">
        <f t="shared" ref="L404" si="1392">V404</f>
        <v/>
      </c>
      <c r="M404" s="572"/>
      <c r="N404" s="572"/>
      <c r="P404" s="201">
        <f t="shared" ref="P404" si="1393">IF(AND(EXACT(C404,C402),C402&lt;&gt;0),P402+1,0)</f>
        <v>44</v>
      </c>
      <c r="Q404" s="201" t="str">
        <f t="shared" ref="Q404" si="1394">IF(C404&lt;&gt;"",C404&amp;"-"&amp;P404,"")</f>
        <v/>
      </c>
      <c r="R404" s="201" t="str">
        <f t="array" ref="R404">IFERROR(IF(INDEX('Disaggregation Records'!$E$69:$E$152,MATCH(RIGHT(Q404,255),RIGHT('Disaggregation Records'!$D$69:$D$152,255),0))="","",INDEX('Disaggregation Records'!$E$69:$E$152,MATCH(RIGHT(Q404,255),RIGHT('Disaggregation Records'!$D$69:$D$152,255),0))),"")</f>
        <v/>
      </c>
      <c r="S404" s="201" t="str">
        <f t="array" ref="S404">IFERROR(IF(INDEX('Disaggregation Records'!$F$69:$F$152,MATCH(RIGHT(Q404,255),RIGHT('Disaggregation Records'!$D$69:$D$152,255),0))="","",INDEX('Disaggregation Records'!$F$69:$F$152,MATCH(RIGHT(Q404,255),RIGHT('Disaggregation Records'!$D$69:$D$152,255),0))),"")</f>
        <v/>
      </c>
      <c r="T404" s="201" t="str">
        <f t="array" ref="T404">IFERROR(IF(INDEX('Disaggregation Records'!$H$69:$H$152,MATCH(RIGHT(Q404,255),RIGHT('Disaggregation Records'!$D$69:$D$152,255),0))="","",INDEX('Disaggregation Records'!$H$69:$H$152,MATCH(RIGHT(Q404,255),RIGHT('Disaggregation Records'!$D$69:$D$152,255),0))),"")</f>
        <v/>
      </c>
      <c r="U404" s="201">
        <f t="shared" ref="U404" si="1395">U402+1</f>
        <v>923</v>
      </c>
      <c r="V404" s="201" t="str">
        <f t="array" ref="V404">IFERROR(IF(INDEX('Disaggregation Records'!$I$69:$I$152,MATCH(RIGHT(Q404,255),RIGHT('Disaggregation Records'!$D$69:$D$152,255),0))="","",INDEX('Disaggregation Records'!$I$69:$I$152,MATCH(RIGHT(Q404,255),RIGHT('Disaggregation Records'!$D$69:$D$152,255),0))),"")</f>
        <v/>
      </c>
      <c r="W404" s="201" t="str">
        <f>IFERROR(INDEX('Reference Records'!P$13:P$37,MATCH(LEFT(C404,255),'Reference Records'!J$13:J$37,0)),"")</f>
        <v/>
      </c>
    </row>
    <row r="405" spans="1:23" s="201" customFormat="1" ht="40.25" customHeight="1" x14ac:dyDescent="0.35">
      <c r="A405" s="569"/>
      <c r="B405" s="590"/>
      <c r="C405" s="571"/>
      <c r="D405" s="579"/>
      <c r="E405" s="579"/>
      <c r="F405" s="215"/>
      <c r="G405" s="577"/>
      <c r="H405" s="581"/>
      <c r="I405" s="583"/>
      <c r="J405" s="573"/>
      <c r="K405" s="571"/>
      <c r="L405" s="571"/>
      <c r="M405" s="573"/>
      <c r="N405" s="573"/>
      <c r="V405" s="201" t="str">
        <f t="array" ref="V405">IFERROR(IF(INDEX('Disaggregation Records'!$I$69:$I$152,MATCH(RIGHT(Q405,255),RIGHT('Disaggregation Records'!$D$69:$D$152,255),0))="","",INDEX('Disaggregation Records'!$I$69:$I$152,MATCH(RIGHT(Q405,255),RIGHT('Disaggregation Records'!$D$69:$D$152,255),0))),"")</f>
        <v/>
      </c>
    </row>
    <row r="406" spans="1:23" s="201" customFormat="1" ht="40.25" customHeight="1" x14ac:dyDescent="0.35">
      <c r="A406" s="569" t="str">
        <f t="shared" ref="A406" ca="1" si="1396">INDIRECT("'update Helper'!C"&amp;U406)</f>
        <v>a1V3p000004kPP9EAM</v>
      </c>
      <c r="B406" s="589">
        <v>5</v>
      </c>
      <c r="C406" s="570" t="str">
        <f>IFERROR(VLOOKUP(B406,'Outcome Indicators - Section C '!$A$9:$AF$70,32,FALSE),"")</f>
        <v/>
      </c>
      <c r="D406" s="578" t="str">
        <f t="shared" ref="D406" si="1397">R406</f>
        <v/>
      </c>
      <c r="E406" s="578" t="str">
        <f t="shared" ref="E406" si="1398">S406</f>
        <v/>
      </c>
      <c r="F406" s="421"/>
      <c r="G406" s="576" t="str">
        <f ca="1">IF(OR(INDIRECT("'update Helper'!E"&amp;U406)="",F406&lt;&gt;0,F407&lt;&gt;0),IF(IFERROR((F406/F407),"")="","",(F406/F407)),INDIRECT("'update Helper'!E"&amp;U406)/100)</f>
        <v/>
      </c>
      <c r="H406" s="580"/>
      <c r="I406" s="582"/>
      <c r="J406" s="572"/>
      <c r="K406" s="570" t="str">
        <f t="shared" ref="K406" si="1399">W406</f>
        <v/>
      </c>
      <c r="L406" s="570" t="str">
        <f t="shared" ref="L406" si="1400">V406</f>
        <v/>
      </c>
      <c r="M406" s="572"/>
      <c r="N406" s="572"/>
      <c r="P406" s="201">
        <f t="shared" ref="P406" si="1401">IF(AND(EXACT(C406,C404),C404&lt;&gt;0),P404+1,0)</f>
        <v>45</v>
      </c>
      <c r="Q406" s="201" t="str">
        <f t="shared" ref="Q406" si="1402">IF(C406&lt;&gt;"",C406&amp;"-"&amp;P406,"")</f>
        <v/>
      </c>
      <c r="R406" s="201" t="str">
        <f t="array" ref="R406">IFERROR(IF(INDEX('Disaggregation Records'!$E$69:$E$152,MATCH(RIGHT(Q406,255),RIGHT('Disaggregation Records'!$D$69:$D$152,255),0))="","",INDEX('Disaggregation Records'!$E$69:$E$152,MATCH(RIGHT(Q406,255),RIGHT('Disaggregation Records'!$D$69:$D$152,255),0))),"")</f>
        <v/>
      </c>
      <c r="S406" s="201" t="str">
        <f t="array" ref="S406">IFERROR(IF(INDEX('Disaggregation Records'!$F$69:$F$152,MATCH(RIGHT(Q406,255),RIGHT('Disaggregation Records'!$D$69:$D$152,255),0))="","",INDEX('Disaggregation Records'!$F$69:$F$152,MATCH(RIGHT(Q406,255),RIGHT('Disaggregation Records'!$D$69:$D$152,255),0))),"")</f>
        <v/>
      </c>
      <c r="T406" s="201" t="str">
        <f t="array" ref="T406">IFERROR(IF(INDEX('Disaggregation Records'!$H$69:$H$152,MATCH(RIGHT(Q406,255),RIGHT('Disaggregation Records'!$D$69:$D$152,255),0))="","",INDEX('Disaggregation Records'!$H$69:$H$152,MATCH(RIGHT(Q406,255),RIGHT('Disaggregation Records'!$D$69:$D$152,255),0))),"")</f>
        <v/>
      </c>
      <c r="U406" s="201">
        <f t="shared" ref="U406" si="1403">U404+1</f>
        <v>924</v>
      </c>
      <c r="V406" s="201" t="str">
        <f t="array" ref="V406">IFERROR(IF(INDEX('Disaggregation Records'!$I$69:$I$152,MATCH(RIGHT(Q406,255),RIGHT('Disaggregation Records'!$D$69:$D$152,255),0))="","",INDEX('Disaggregation Records'!$I$69:$I$152,MATCH(RIGHT(Q406,255),RIGHT('Disaggregation Records'!$D$69:$D$152,255),0))),"")</f>
        <v/>
      </c>
      <c r="W406" s="201" t="str">
        <f>IFERROR(INDEX('Reference Records'!P$13:P$37,MATCH(LEFT(C406,255),'Reference Records'!J$13:J$37,0)),"")</f>
        <v/>
      </c>
    </row>
    <row r="407" spans="1:23" s="201" customFormat="1" ht="40.25" customHeight="1" x14ac:dyDescent="0.35">
      <c r="A407" s="569"/>
      <c r="B407" s="590"/>
      <c r="C407" s="571"/>
      <c r="D407" s="579"/>
      <c r="E407" s="579"/>
      <c r="F407" s="215"/>
      <c r="G407" s="577"/>
      <c r="H407" s="581"/>
      <c r="I407" s="583"/>
      <c r="J407" s="573"/>
      <c r="K407" s="571"/>
      <c r="L407" s="571"/>
      <c r="M407" s="573"/>
      <c r="N407" s="573"/>
      <c r="V407" s="201" t="str">
        <f t="array" ref="V407">IFERROR(IF(INDEX('Disaggregation Records'!$I$69:$I$152,MATCH(RIGHT(Q407,255),RIGHT('Disaggregation Records'!$D$69:$D$152,255),0))="","",INDEX('Disaggregation Records'!$I$69:$I$152,MATCH(RIGHT(Q407,255),RIGHT('Disaggregation Records'!$D$69:$D$152,255),0))),"")</f>
        <v/>
      </c>
    </row>
    <row r="408" spans="1:23" s="201" customFormat="1" ht="40.25" customHeight="1" x14ac:dyDescent="0.35">
      <c r="A408" s="569" t="str">
        <f t="shared" ref="A408" ca="1" si="1404">INDIRECT("'update Helper'!C"&amp;U408)</f>
        <v>a1V3p000004kPPAEA2</v>
      </c>
      <c r="B408" s="589">
        <v>5</v>
      </c>
      <c r="C408" s="570" t="str">
        <f>IFERROR(VLOOKUP(B408,'Outcome Indicators - Section C '!$A$9:$AF$70,32,FALSE),"")</f>
        <v/>
      </c>
      <c r="D408" s="578" t="str">
        <f t="shared" ref="D408" si="1405">R408</f>
        <v/>
      </c>
      <c r="E408" s="578" t="str">
        <f t="shared" ref="E408" si="1406">S408</f>
        <v/>
      </c>
      <c r="F408" s="421"/>
      <c r="G408" s="576" t="str">
        <f ca="1">IF(OR(INDIRECT("'update Helper'!E"&amp;U408)="",F408&lt;&gt;0,F409&lt;&gt;0),IF(IFERROR((F408/F409),"")="","",(F408/F409)),INDIRECT("'update Helper'!E"&amp;U408)/100)</f>
        <v/>
      </c>
      <c r="H408" s="580"/>
      <c r="I408" s="582"/>
      <c r="J408" s="572"/>
      <c r="K408" s="570" t="str">
        <f t="shared" ref="K408" si="1407">W408</f>
        <v/>
      </c>
      <c r="L408" s="570" t="str">
        <f t="shared" ref="L408" si="1408">V408</f>
        <v/>
      </c>
      <c r="M408" s="572"/>
      <c r="N408" s="572"/>
      <c r="P408" s="201">
        <f t="shared" ref="P408" si="1409">IF(AND(EXACT(C408,C406),C406&lt;&gt;0),P406+1,0)</f>
        <v>46</v>
      </c>
      <c r="Q408" s="201" t="str">
        <f t="shared" ref="Q408" si="1410">IF(C408&lt;&gt;"",C408&amp;"-"&amp;P408,"")</f>
        <v/>
      </c>
      <c r="R408" s="201" t="str">
        <f t="array" ref="R408">IFERROR(IF(INDEX('Disaggregation Records'!$E$69:$E$152,MATCH(RIGHT(Q408,255),RIGHT('Disaggregation Records'!$D$69:$D$152,255),0))="","",INDEX('Disaggregation Records'!$E$69:$E$152,MATCH(RIGHT(Q408,255),RIGHT('Disaggregation Records'!$D$69:$D$152,255),0))),"")</f>
        <v/>
      </c>
      <c r="S408" s="201" t="str">
        <f t="array" ref="S408">IFERROR(IF(INDEX('Disaggregation Records'!$F$69:$F$152,MATCH(RIGHT(Q408,255),RIGHT('Disaggregation Records'!$D$69:$D$152,255),0))="","",INDEX('Disaggregation Records'!$F$69:$F$152,MATCH(RIGHT(Q408,255),RIGHT('Disaggregation Records'!$D$69:$D$152,255),0))),"")</f>
        <v/>
      </c>
      <c r="T408" s="201" t="str">
        <f t="array" ref="T408">IFERROR(IF(INDEX('Disaggregation Records'!$H$69:$H$152,MATCH(RIGHT(Q408,255),RIGHT('Disaggregation Records'!$D$69:$D$152,255),0))="","",INDEX('Disaggregation Records'!$H$69:$H$152,MATCH(RIGHT(Q408,255),RIGHT('Disaggregation Records'!$D$69:$D$152,255),0))),"")</f>
        <v/>
      </c>
      <c r="U408" s="201">
        <f t="shared" ref="U408" si="1411">U406+1</f>
        <v>925</v>
      </c>
      <c r="V408" s="201" t="str">
        <f t="array" ref="V408">IFERROR(IF(INDEX('Disaggregation Records'!$I$69:$I$152,MATCH(RIGHT(Q408,255),RIGHT('Disaggregation Records'!$D$69:$D$152,255),0))="","",INDEX('Disaggregation Records'!$I$69:$I$152,MATCH(RIGHT(Q408,255),RIGHT('Disaggregation Records'!$D$69:$D$152,255),0))),"")</f>
        <v/>
      </c>
      <c r="W408" s="201" t="str">
        <f>IFERROR(INDEX('Reference Records'!P$13:P$37,MATCH(LEFT(C408,255),'Reference Records'!J$13:J$37,0)),"")</f>
        <v/>
      </c>
    </row>
    <row r="409" spans="1:23" s="201" customFormat="1" ht="40.25" customHeight="1" x14ac:dyDescent="0.35">
      <c r="A409" s="569"/>
      <c r="B409" s="590"/>
      <c r="C409" s="571"/>
      <c r="D409" s="579"/>
      <c r="E409" s="579"/>
      <c r="F409" s="215"/>
      <c r="G409" s="577"/>
      <c r="H409" s="581"/>
      <c r="I409" s="583"/>
      <c r="J409" s="573"/>
      <c r="K409" s="571"/>
      <c r="L409" s="571"/>
      <c r="M409" s="573"/>
      <c r="N409" s="573"/>
      <c r="V409" s="201" t="str">
        <f t="array" ref="V409">IFERROR(IF(INDEX('Disaggregation Records'!$I$69:$I$152,MATCH(RIGHT(Q409,255),RIGHT('Disaggregation Records'!$D$69:$D$152,255),0))="","",INDEX('Disaggregation Records'!$I$69:$I$152,MATCH(RIGHT(Q409,255),RIGHT('Disaggregation Records'!$D$69:$D$152,255),0))),"")</f>
        <v/>
      </c>
    </row>
    <row r="410" spans="1:23" s="201" customFormat="1" ht="40.25" customHeight="1" x14ac:dyDescent="0.35">
      <c r="A410" s="569" t="str">
        <f t="shared" ref="A410" ca="1" si="1412">INDIRECT("'update Helper'!C"&amp;U410)</f>
        <v>a1V3p000004kPPBEA2</v>
      </c>
      <c r="B410" s="589">
        <v>5</v>
      </c>
      <c r="C410" s="570" t="str">
        <f>IFERROR(VLOOKUP(B410,'Outcome Indicators - Section C '!$A$9:$AF$70,32,FALSE),"")</f>
        <v/>
      </c>
      <c r="D410" s="578" t="str">
        <f t="shared" ref="D410" si="1413">R410</f>
        <v/>
      </c>
      <c r="E410" s="578" t="str">
        <f t="shared" ref="E410" si="1414">S410</f>
        <v/>
      </c>
      <c r="F410" s="421"/>
      <c r="G410" s="576" t="str">
        <f ca="1">IF(OR(INDIRECT("'update Helper'!E"&amp;U410)="",F410&lt;&gt;0,F411&lt;&gt;0),IF(IFERROR((F410/F411),"")="","",(F410/F411)),INDIRECT("'update Helper'!E"&amp;U410)/100)</f>
        <v/>
      </c>
      <c r="H410" s="580"/>
      <c r="I410" s="582"/>
      <c r="J410" s="572"/>
      <c r="K410" s="570" t="str">
        <f t="shared" ref="K410" si="1415">W410</f>
        <v/>
      </c>
      <c r="L410" s="570" t="str">
        <f t="shared" ref="L410" si="1416">V410</f>
        <v/>
      </c>
      <c r="M410" s="572"/>
      <c r="N410" s="572"/>
      <c r="P410" s="201">
        <f t="shared" ref="P410" si="1417">IF(AND(EXACT(C410,C408),C408&lt;&gt;0),P408+1,0)</f>
        <v>47</v>
      </c>
      <c r="Q410" s="201" t="str">
        <f t="shared" ref="Q410" si="1418">IF(C410&lt;&gt;"",C410&amp;"-"&amp;P410,"")</f>
        <v/>
      </c>
      <c r="R410" s="201" t="str">
        <f t="array" ref="R410">IFERROR(IF(INDEX('Disaggregation Records'!$E$69:$E$152,MATCH(RIGHT(Q410,255),RIGHT('Disaggregation Records'!$D$69:$D$152,255),0))="","",INDEX('Disaggregation Records'!$E$69:$E$152,MATCH(RIGHT(Q410,255),RIGHT('Disaggregation Records'!$D$69:$D$152,255),0))),"")</f>
        <v/>
      </c>
      <c r="S410" s="201" t="str">
        <f t="array" ref="S410">IFERROR(IF(INDEX('Disaggregation Records'!$F$69:$F$152,MATCH(RIGHT(Q410,255),RIGHT('Disaggregation Records'!$D$69:$D$152,255),0))="","",INDEX('Disaggregation Records'!$F$69:$F$152,MATCH(RIGHT(Q410,255),RIGHT('Disaggregation Records'!$D$69:$D$152,255),0))),"")</f>
        <v/>
      </c>
      <c r="T410" s="201" t="str">
        <f t="array" ref="T410">IFERROR(IF(INDEX('Disaggregation Records'!$H$69:$H$152,MATCH(RIGHT(Q410,255),RIGHT('Disaggregation Records'!$D$69:$D$152,255),0))="","",INDEX('Disaggregation Records'!$H$69:$H$152,MATCH(RIGHT(Q410,255),RIGHT('Disaggregation Records'!$D$69:$D$152,255),0))),"")</f>
        <v/>
      </c>
      <c r="U410" s="201">
        <f t="shared" ref="U410" si="1419">U408+1</f>
        <v>926</v>
      </c>
      <c r="V410" s="201" t="str">
        <f t="array" ref="V410">IFERROR(IF(INDEX('Disaggregation Records'!$I$69:$I$152,MATCH(RIGHT(Q410,255),RIGHT('Disaggregation Records'!$D$69:$D$152,255),0))="","",INDEX('Disaggregation Records'!$I$69:$I$152,MATCH(RIGHT(Q410,255),RIGHT('Disaggregation Records'!$D$69:$D$152,255),0))),"")</f>
        <v/>
      </c>
      <c r="W410" s="201" t="str">
        <f>IFERROR(INDEX('Reference Records'!P$13:P$37,MATCH(LEFT(C410,255),'Reference Records'!J$13:J$37,0)),"")</f>
        <v/>
      </c>
    </row>
    <row r="411" spans="1:23" s="201" customFormat="1" ht="40.25" customHeight="1" x14ac:dyDescent="0.35">
      <c r="A411" s="569"/>
      <c r="B411" s="590"/>
      <c r="C411" s="571"/>
      <c r="D411" s="579"/>
      <c r="E411" s="579"/>
      <c r="F411" s="215"/>
      <c r="G411" s="577"/>
      <c r="H411" s="581"/>
      <c r="I411" s="583"/>
      <c r="J411" s="573"/>
      <c r="K411" s="571"/>
      <c r="L411" s="571"/>
      <c r="M411" s="573"/>
      <c r="N411" s="573"/>
      <c r="V411" s="201" t="str">
        <f t="array" ref="V411">IFERROR(IF(INDEX('Disaggregation Records'!$I$69:$I$152,MATCH(RIGHT(Q411,255),RIGHT('Disaggregation Records'!$D$69:$D$152,255),0))="","",INDEX('Disaggregation Records'!$I$69:$I$152,MATCH(RIGHT(Q411,255),RIGHT('Disaggregation Records'!$D$69:$D$152,255),0))),"")</f>
        <v/>
      </c>
    </row>
    <row r="412" spans="1:23" s="201" customFormat="1" ht="40.25" customHeight="1" x14ac:dyDescent="0.35">
      <c r="A412" s="569" t="str">
        <f t="shared" ref="A412" ca="1" si="1420">INDIRECT("'update Helper'!C"&amp;U412)</f>
        <v>a1V3p000004kPPCEA2</v>
      </c>
      <c r="B412" s="589">
        <v>5</v>
      </c>
      <c r="C412" s="570" t="str">
        <f>IFERROR(VLOOKUP(B412,'Outcome Indicators - Section C '!$A$9:$AF$70,32,FALSE),"")</f>
        <v/>
      </c>
      <c r="D412" s="578" t="str">
        <f t="shared" ref="D412" si="1421">R412</f>
        <v/>
      </c>
      <c r="E412" s="578" t="str">
        <f t="shared" ref="E412" si="1422">S412</f>
        <v/>
      </c>
      <c r="F412" s="421"/>
      <c r="G412" s="576" t="str">
        <f ca="1">IF(OR(INDIRECT("'update Helper'!E"&amp;U412)="",F412&lt;&gt;0,F413&lt;&gt;0),IF(IFERROR((F412/F413),"")="","",(F412/F413)),INDIRECT("'update Helper'!E"&amp;U412)/100)</f>
        <v/>
      </c>
      <c r="H412" s="580"/>
      <c r="I412" s="582"/>
      <c r="J412" s="572"/>
      <c r="K412" s="570" t="str">
        <f t="shared" ref="K412" si="1423">W412</f>
        <v/>
      </c>
      <c r="L412" s="570" t="str">
        <f t="shared" ref="L412" si="1424">V412</f>
        <v/>
      </c>
      <c r="M412" s="572"/>
      <c r="N412" s="572"/>
      <c r="P412" s="201">
        <f t="shared" ref="P412" si="1425">IF(AND(EXACT(C412,C410),C410&lt;&gt;0),P410+1,0)</f>
        <v>48</v>
      </c>
      <c r="Q412" s="201" t="str">
        <f t="shared" ref="Q412" si="1426">IF(C412&lt;&gt;"",C412&amp;"-"&amp;P412,"")</f>
        <v/>
      </c>
      <c r="R412" s="201" t="str">
        <f t="array" ref="R412">IFERROR(IF(INDEX('Disaggregation Records'!$E$69:$E$152,MATCH(RIGHT(Q412,255),RIGHT('Disaggregation Records'!$D$69:$D$152,255),0))="","",INDEX('Disaggregation Records'!$E$69:$E$152,MATCH(RIGHT(Q412,255),RIGHT('Disaggregation Records'!$D$69:$D$152,255),0))),"")</f>
        <v/>
      </c>
      <c r="S412" s="201" t="str">
        <f t="array" ref="S412">IFERROR(IF(INDEX('Disaggregation Records'!$F$69:$F$152,MATCH(RIGHT(Q412,255),RIGHT('Disaggregation Records'!$D$69:$D$152,255),0))="","",INDEX('Disaggregation Records'!$F$69:$F$152,MATCH(RIGHT(Q412,255),RIGHT('Disaggregation Records'!$D$69:$D$152,255),0))),"")</f>
        <v/>
      </c>
      <c r="T412" s="201" t="str">
        <f t="array" ref="T412">IFERROR(IF(INDEX('Disaggregation Records'!$H$69:$H$152,MATCH(RIGHT(Q412,255),RIGHT('Disaggregation Records'!$D$69:$D$152,255),0))="","",INDEX('Disaggregation Records'!$H$69:$H$152,MATCH(RIGHT(Q412,255),RIGHT('Disaggregation Records'!$D$69:$D$152,255),0))),"")</f>
        <v/>
      </c>
      <c r="U412" s="201">
        <f t="shared" ref="U412" si="1427">U410+1</f>
        <v>927</v>
      </c>
      <c r="V412" s="201" t="str">
        <f t="array" ref="V412">IFERROR(IF(INDEX('Disaggregation Records'!$I$69:$I$152,MATCH(RIGHT(Q412,255),RIGHT('Disaggregation Records'!$D$69:$D$152,255),0))="","",INDEX('Disaggregation Records'!$I$69:$I$152,MATCH(RIGHT(Q412,255),RIGHT('Disaggregation Records'!$D$69:$D$152,255),0))),"")</f>
        <v/>
      </c>
      <c r="W412" s="201" t="str">
        <f>IFERROR(INDEX('Reference Records'!P$13:P$37,MATCH(LEFT(C412,255),'Reference Records'!J$13:J$37,0)),"")</f>
        <v/>
      </c>
    </row>
    <row r="413" spans="1:23" s="201" customFormat="1" ht="40.25" customHeight="1" x14ac:dyDescent="0.35">
      <c r="A413" s="569"/>
      <c r="B413" s="590"/>
      <c r="C413" s="571"/>
      <c r="D413" s="579"/>
      <c r="E413" s="579"/>
      <c r="F413" s="215"/>
      <c r="G413" s="577"/>
      <c r="H413" s="581"/>
      <c r="I413" s="583"/>
      <c r="J413" s="573"/>
      <c r="K413" s="571"/>
      <c r="L413" s="571"/>
      <c r="M413" s="573"/>
      <c r="N413" s="573"/>
      <c r="V413" s="201" t="str">
        <f t="array" ref="V413">IFERROR(IF(INDEX('Disaggregation Records'!$I$69:$I$152,MATCH(RIGHT(Q413,255),RIGHT('Disaggregation Records'!$D$69:$D$152,255),0))="","",INDEX('Disaggregation Records'!$I$69:$I$152,MATCH(RIGHT(Q413,255),RIGHT('Disaggregation Records'!$D$69:$D$152,255),0))),"")</f>
        <v/>
      </c>
    </row>
    <row r="414" spans="1:23" s="201" customFormat="1" ht="40.25" customHeight="1" x14ac:dyDescent="0.35">
      <c r="A414" s="569" t="str">
        <f t="shared" ref="A414" ca="1" si="1428">INDIRECT("'update Helper'!C"&amp;U414)</f>
        <v>a1V3p000004kPPDEA2</v>
      </c>
      <c r="B414" s="589">
        <v>5</v>
      </c>
      <c r="C414" s="570" t="str">
        <f>IFERROR(VLOOKUP(B414,'Outcome Indicators - Section C '!$A$9:$AF$70,32,FALSE),"")</f>
        <v/>
      </c>
      <c r="D414" s="578" t="str">
        <f t="shared" ref="D414" si="1429">R414</f>
        <v/>
      </c>
      <c r="E414" s="578" t="str">
        <f t="shared" ref="E414" si="1430">S414</f>
        <v/>
      </c>
      <c r="F414" s="421"/>
      <c r="G414" s="576" t="str">
        <f ca="1">IF(OR(INDIRECT("'update Helper'!E"&amp;U414)="",F414&lt;&gt;0,F415&lt;&gt;0),IF(IFERROR((F414/F415),"")="","",(F414/F415)),INDIRECT("'update Helper'!E"&amp;U414)/100)</f>
        <v/>
      </c>
      <c r="H414" s="580"/>
      <c r="I414" s="582"/>
      <c r="J414" s="572"/>
      <c r="K414" s="570" t="str">
        <f t="shared" ref="K414" si="1431">W414</f>
        <v/>
      </c>
      <c r="L414" s="570" t="str">
        <f t="shared" ref="L414" si="1432">V414</f>
        <v/>
      </c>
      <c r="M414" s="572"/>
      <c r="N414" s="572"/>
      <c r="P414" s="201">
        <f t="shared" ref="P414" si="1433">IF(AND(EXACT(C414,C412),C412&lt;&gt;0),P412+1,0)</f>
        <v>49</v>
      </c>
      <c r="Q414" s="201" t="str">
        <f t="shared" ref="Q414" si="1434">IF(C414&lt;&gt;"",C414&amp;"-"&amp;P414,"")</f>
        <v/>
      </c>
      <c r="R414" s="201" t="str">
        <f t="array" ref="R414">IFERROR(IF(INDEX('Disaggregation Records'!$E$69:$E$152,MATCH(RIGHT(Q414,255),RIGHT('Disaggregation Records'!$D$69:$D$152,255),0))="","",INDEX('Disaggregation Records'!$E$69:$E$152,MATCH(RIGHT(Q414,255),RIGHT('Disaggregation Records'!$D$69:$D$152,255),0))),"")</f>
        <v/>
      </c>
      <c r="S414" s="201" t="str">
        <f t="array" ref="S414">IFERROR(IF(INDEX('Disaggregation Records'!$F$69:$F$152,MATCH(RIGHT(Q414,255),RIGHT('Disaggregation Records'!$D$69:$D$152,255),0))="","",INDEX('Disaggregation Records'!$F$69:$F$152,MATCH(RIGHT(Q414,255),RIGHT('Disaggregation Records'!$D$69:$D$152,255),0))),"")</f>
        <v/>
      </c>
      <c r="T414" s="201" t="str">
        <f t="array" ref="T414">IFERROR(IF(INDEX('Disaggregation Records'!$H$69:$H$152,MATCH(RIGHT(Q414,255),RIGHT('Disaggregation Records'!$D$69:$D$152,255),0))="","",INDEX('Disaggregation Records'!$H$69:$H$152,MATCH(RIGHT(Q414,255),RIGHT('Disaggregation Records'!$D$69:$D$152,255),0))),"")</f>
        <v/>
      </c>
      <c r="U414" s="201">
        <f t="shared" ref="U414" si="1435">U412+1</f>
        <v>928</v>
      </c>
      <c r="V414" s="201" t="str">
        <f t="array" ref="V414">IFERROR(IF(INDEX('Disaggregation Records'!$I$69:$I$152,MATCH(RIGHT(Q414,255),RIGHT('Disaggregation Records'!$D$69:$D$152,255),0))="","",INDEX('Disaggregation Records'!$I$69:$I$152,MATCH(RIGHT(Q414,255),RIGHT('Disaggregation Records'!$D$69:$D$152,255),0))),"")</f>
        <v/>
      </c>
      <c r="W414" s="201" t="str">
        <f>IFERROR(INDEX('Reference Records'!P$13:P$37,MATCH(LEFT(C414,255),'Reference Records'!J$13:J$37,0)),"")</f>
        <v/>
      </c>
    </row>
    <row r="415" spans="1:23" s="201" customFormat="1" ht="40.25" customHeight="1" x14ac:dyDescent="0.35">
      <c r="A415" s="569"/>
      <c r="B415" s="590"/>
      <c r="C415" s="571"/>
      <c r="D415" s="579"/>
      <c r="E415" s="579"/>
      <c r="F415" s="215"/>
      <c r="G415" s="577"/>
      <c r="H415" s="581"/>
      <c r="I415" s="583"/>
      <c r="J415" s="573"/>
      <c r="K415" s="571"/>
      <c r="L415" s="571"/>
      <c r="M415" s="573"/>
      <c r="N415" s="573"/>
      <c r="V415" s="201" t="str">
        <f t="array" ref="V415">IFERROR(IF(INDEX('Disaggregation Records'!$I$69:$I$152,MATCH(RIGHT(Q415,255),RIGHT('Disaggregation Records'!$D$69:$D$152,255),0))="","",INDEX('Disaggregation Records'!$I$69:$I$152,MATCH(RIGHT(Q415,255),RIGHT('Disaggregation Records'!$D$69:$D$152,255),0))),"")</f>
        <v/>
      </c>
    </row>
    <row r="416" spans="1:23" s="201" customFormat="1" ht="40.25" customHeight="1" x14ac:dyDescent="0.35">
      <c r="A416" s="569" t="str">
        <f t="shared" ref="A416" ca="1" si="1436">INDIRECT("'update Helper'!C"&amp;U416)</f>
        <v>a1V3p000004kPPEEA2</v>
      </c>
      <c r="B416" s="589">
        <v>6</v>
      </c>
      <c r="C416" s="570" t="str">
        <f>IFERROR(VLOOKUP(B416,'Outcome Indicators - Section C '!$A$9:$AF$70,32,FALSE),"")</f>
        <v/>
      </c>
      <c r="D416" s="578" t="str">
        <f t="shared" ref="D416" si="1437">R416</f>
        <v/>
      </c>
      <c r="E416" s="578" t="str">
        <f t="shared" ref="E416" si="1438">S416</f>
        <v/>
      </c>
      <c r="F416" s="421"/>
      <c r="G416" s="576" t="str">
        <f ca="1">IF(OR(INDIRECT("'update Helper'!E"&amp;U416)="",F416&lt;&gt;0,F417&lt;&gt;0),IF(IFERROR((F416/F417),"")="","",(F416/F417)),INDIRECT("'update Helper'!E"&amp;U416)/100)</f>
        <v/>
      </c>
      <c r="H416" s="580"/>
      <c r="I416" s="582"/>
      <c r="J416" s="572"/>
      <c r="K416" s="570" t="str">
        <f t="shared" ref="K416" si="1439">W416</f>
        <v/>
      </c>
      <c r="L416" s="570" t="str">
        <f t="shared" ref="L416" si="1440">V416</f>
        <v/>
      </c>
      <c r="M416" s="572"/>
      <c r="N416" s="572"/>
      <c r="P416" s="201">
        <f t="shared" ref="P416" si="1441">IF(AND(EXACT(C416,C414),C414&lt;&gt;0),P414+1,0)</f>
        <v>50</v>
      </c>
      <c r="Q416" s="201" t="str">
        <f t="shared" ref="Q416" si="1442">IF(C416&lt;&gt;"",C416&amp;"-"&amp;P416,"")</f>
        <v/>
      </c>
      <c r="R416" s="201" t="str">
        <f t="array" ref="R416">IFERROR(IF(INDEX('Disaggregation Records'!$E$69:$E$152,MATCH(RIGHT(Q416,255),RIGHT('Disaggregation Records'!$D$69:$D$152,255),0))="","",INDEX('Disaggregation Records'!$E$69:$E$152,MATCH(RIGHT(Q416,255),RIGHT('Disaggregation Records'!$D$69:$D$152,255),0))),"")</f>
        <v/>
      </c>
      <c r="S416" s="201" t="str">
        <f t="array" ref="S416">IFERROR(IF(INDEX('Disaggregation Records'!$F$69:$F$152,MATCH(RIGHT(Q416,255),RIGHT('Disaggregation Records'!$D$69:$D$152,255),0))="","",INDEX('Disaggregation Records'!$F$69:$F$152,MATCH(RIGHT(Q416,255),RIGHT('Disaggregation Records'!$D$69:$D$152,255),0))),"")</f>
        <v/>
      </c>
      <c r="T416" s="201" t="str">
        <f t="array" ref="T416">IFERROR(IF(INDEX('Disaggregation Records'!$H$69:$H$152,MATCH(RIGHT(Q416,255),RIGHT('Disaggregation Records'!$D$69:$D$152,255),0))="","",INDEX('Disaggregation Records'!$H$69:$H$152,MATCH(RIGHT(Q416,255),RIGHT('Disaggregation Records'!$D$69:$D$152,255),0))),"")</f>
        <v/>
      </c>
      <c r="U416" s="201">
        <f t="shared" ref="U416" si="1443">U414+1</f>
        <v>929</v>
      </c>
      <c r="V416" s="201" t="str">
        <f t="array" ref="V416">IFERROR(IF(INDEX('Disaggregation Records'!$I$69:$I$152,MATCH(RIGHT(Q416,255),RIGHT('Disaggregation Records'!$D$69:$D$152,255),0))="","",INDEX('Disaggregation Records'!$I$69:$I$152,MATCH(RIGHT(Q416,255),RIGHT('Disaggregation Records'!$D$69:$D$152,255),0))),"")</f>
        <v/>
      </c>
      <c r="W416" s="201" t="str">
        <f>IFERROR(INDEX('Reference Records'!P$13:P$37,MATCH(LEFT(C416,255),'Reference Records'!J$13:J$37,0)),"")</f>
        <v/>
      </c>
    </row>
    <row r="417" spans="1:23" s="201" customFormat="1" ht="40.25" customHeight="1" x14ac:dyDescent="0.35">
      <c r="A417" s="569"/>
      <c r="B417" s="590"/>
      <c r="C417" s="571"/>
      <c r="D417" s="579"/>
      <c r="E417" s="579"/>
      <c r="F417" s="215"/>
      <c r="G417" s="577"/>
      <c r="H417" s="581"/>
      <c r="I417" s="583"/>
      <c r="J417" s="573"/>
      <c r="K417" s="571"/>
      <c r="L417" s="571"/>
      <c r="M417" s="573"/>
      <c r="N417" s="573"/>
      <c r="V417" s="201" t="str">
        <f t="array" ref="V417">IFERROR(IF(INDEX('Disaggregation Records'!$I$69:$I$152,MATCH(RIGHT(Q417,255),RIGHT('Disaggregation Records'!$D$69:$D$152,255),0))="","",INDEX('Disaggregation Records'!$I$69:$I$152,MATCH(RIGHT(Q417,255),RIGHT('Disaggregation Records'!$D$69:$D$152,255),0))),"")</f>
        <v/>
      </c>
    </row>
    <row r="418" spans="1:23" s="201" customFormat="1" ht="40.25" customHeight="1" x14ac:dyDescent="0.35">
      <c r="A418" s="569" t="str">
        <f t="shared" ref="A418" ca="1" si="1444">INDIRECT("'update Helper'!C"&amp;U418)</f>
        <v>a1V3p000004kPPFEA2</v>
      </c>
      <c r="B418" s="589">
        <v>6</v>
      </c>
      <c r="C418" s="570" t="str">
        <f>IFERROR(VLOOKUP(B418,'Outcome Indicators - Section C '!$A$9:$AF$70,32,FALSE),"")</f>
        <v/>
      </c>
      <c r="D418" s="578" t="str">
        <f t="shared" ref="D418" si="1445">R418</f>
        <v/>
      </c>
      <c r="E418" s="578" t="str">
        <f t="shared" ref="E418" si="1446">S418</f>
        <v/>
      </c>
      <c r="F418" s="421"/>
      <c r="G418" s="576" t="str">
        <f ca="1">IF(OR(INDIRECT("'update Helper'!E"&amp;U418)="",F418&lt;&gt;0,F419&lt;&gt;0),IF(IFERROR((F418/F419),"")="","",(F418/F419)),INDIRECT("'update Helper'!E"&amp;U418)/100)</f>
        <v/>
      </c>
      <c r="H418" s="580"/>
      <c r="I418" s="582"/>
      <c r="J418" s="572"/>
      <c r="K418" s="570" t="str">
        <f t="shared" ref="K418" si="1447">W418</f>
        <v/>
      </c>
      <c r="L418" s="570" t="str">
        <f t="shared" ref="L418" si="1448">V418</f>
        <v/>
      </c>
      <c r="M418" s="572"/>
      <c r="N418" s="572"/>
      <c r="P418" s="201">
        <f t="shared" ref="P418" si="1449">IF(AND(EXACT(C418,C416),C416&lt;&gt;0),P416+1,0)</f>
        <v>51</v>
      </c>
      <c r="Q418" s="201" t="str">
        <f t="shared" ref="Q418" si="1450">IF(C418&lt;&gt;"",C418&amp;"-"&amp;P418,"")</f>
        <v/>
      </c>
      <c r="R418" s="201" t="str">
        <f t="array" ref="R418">IFERROR(IF(INDEX('Disaggregation Records'!$E$69:$E$152,MATCH(RIGHT(Q418,255),RIGHT('Disaggregation Records'!$D$69:$D$152,255),0))="","",INDEX('Disaggregation Records'!$E$69:$E$152,MATCH(RIGHT(Q418,255),RIGHT('Disaggregation Records'!$D$69:$D$152,255),0))),"")</f>
        <v/>
      </c>
      <c r="S418" s="201" t="str">
        <f t="array" ref="S418">IFERROR(IF(INDEX('Disaggregation Records'!$F$69:$F$152,MATCH(RIGHT(Q418,255),RIGHT('Disaggregation Records'!$D$69:$D$152,255),0))="","",INDEX('Disaggregation Records'!$F$69:$F$152,MATCH(RIGHT(Q418,255),RIGHT('Disaggregation Records'!$D$69:$D$152,255),0))),"")</f>
        <v/>
      </c>
      <c r="T418" s="201" t="str">
        <f t="array" ref="T418">IFERROR(IF(INDEX('Disaggregation Records'!$H$69:$H$152,MATCH(RIGHT(Q418,255),RIGHT('Disaggregation Records'!$D$69:$D$152,255),0))="","",INDEX('Disaggregation Records'!$H$69:$H$152,MATCH(RIGHT(Q418,255),RIGHT('Disaggregation Records'!$D$69:$D$152,255),0))),"")</f>
        <v/>
      </c>
      <c r="U418" s="201">
        <f t="shared" ref="U418" si="1451">U416+1</f>
        <v>930</v>
      </c>
      <c r="V418" s="201" t="str">
        <f t="array" ref="V418">IFERROR(IF(INDEX('Disaggregation Records'!$I$69:$I$152,MATCH(RIGHT(Q418,255),RIGHT('Disaggregation Records'!$D$69:$D$152,255),0))="","",INDEX('Disaggregation Records'!$I$69:$I$152,MATCH(RIGHT(Q418,255),RIGHT('Disaggregation Records'!$D$69:$D$152,255),0))),"")</f>
        <v/>
      </c>
      <c r="W418" s="201" t="str">
        <f>IFERROR(INDEX('Reference Records'!P$13:P$37,MATCH(LEFT(C418,255),'Reference Records'!J$13:J$37,0)),"")</f>
        <v/>
      </c>
    </row>
    <row r="419" spans="1:23" s="201" customFormat="1" ht="40.25" customHeight="1" x14ac:dyDescent="0.35">
      <c r="A419" s="569"/>
      <c r="B419" s="590"/>
      <c r="C419" s="571"/>
      <c r="D419" s="579"/>
      <c r="E419" s="579"/>
      <c r="F419" s="215"/>
      <c r="G419" s="577"/>
      <c r="H419" s="581"/>
      <c r="I419" s="583"/>
      <c r="J419" s="573"/>
      <c r="K419" s="571"/>
      <c r="L419" s="571"/>
      <c r="M419" s="573"/>
      <c r="N419" s="573"/>
      <c r="V419" s="201" t="str">
        <f t="array" ref="V419">IFERROR(IF(INDEX('Disaggregation Records'!$I$69:$I$152,MATCH(RIGHT(Q419,255),RIGHT('Disaggregation Records'!$D$69:$D$152,255),0))="","",INDEX('Disaggregation Records'!$I$69:$I$152,MATCH(RIGHT(Q419,255),RIGHT('Disaggregation Records'!$D$69:$D$152,255),0))),"")</f>
        <v/>
      </c>
    </row>
    <row r="420" spans="1:23" s="201" customFormat="1" ht="40.25" customHeight="1" x14ac:dyDescent="0.35">
      <c r="A420" s="569" t="str">
        <f t="shared" ref="A420" ca="1" si="1452">INDIRECT("'update Helper'!C"&amp;U420)</f>
        <v>a1V3p000004kPPGEA2</v>
      </c>
      <c r="B420" s="589">
        <v>6</v>
      </c>
      <c r="C420" s="570" t="str">
        <f>IFERROR(VLOOKUP(B420,'Outcome Indicators - Section C '!$A$9:$AF$70,32,FALSE),"")</f>
        <v/>
      </c>
      <c r="D420" s="578" t="str">
        <f t="shared" ref="D420" si="1453">R420</f>
        <v/>
      </c>
      <c r="E420" s="578" t="str">
        <f t="shared" ref="E420" si="1454">S420</f>
        <v/>
      </c>
      <c r="F420" s="421"/>
      <c r="G420" s="576" t="str">
        <f ca="1">IF(OR(INDIRECT("'update Helper'!E"&amp;U420)="",F420&lt;&gt;0,F421&lt;&gt;0),IF(IFERROR((F420/F421),"")="","",(F420/F421)),INDIRECT("'update Helper'!E"&amp;U420)/100)</f>
        <v/>
      </c>
      <c r="H420" s="580"/>
      <c r="I420" s="582"/>
      <c r="J420" s="572"/>
      <c r="K420" s="570" t="str">
        <f t="shared" ref="K420" si="1455">W420</f>
        <v/>
      </c>
      <c r="L420" s="570" t="str">
        <f t="shared" ref="L420" si="1456">V420</f>
        <v/>
      </c>
      <c r="M420" s="572"/>
      <c r="N420" s="572"/>
      <c r="P420" s="201">
        <f t="shared" ref="P420" si="1457">IF(AND(EXACT(C420,C418),C418&lt;&gt;0),P418+1,0)</f>
        <v>52</v>
      </c>
      <c r="Q420" s="201" t="str">
        <f t="shared" ref="Q420" si="1458">IF(C420&lt;&gt;"",C420&amp;"-"&amp;P420,"")</f>
        <v/>
      </c>
      <c r="R420" s="201" t="str">
        <f t="array" ref="R420">IFERROR(IF(INDEX('Disaggregation Records'!$E$69:$E$152,MATCH(RIGHT(Q420,255),RIGHT('Disaggregation Records'!$D$69:$D$152,255),0))="","",INDEX('Disaggregation Records'!$E$69:$E$152,MATCH(RIGHT(Q420,255),RIGHT('Disaggregation Records'!$D$69:$D$152,255),0))),"")</f>
        <v/>
      </c>
      <c r="S420" s="201" t="str">
        <f t="array" ref="S420">IFERROR(IF(INDEX('Disaggregation Records'!$F$69:$F$152,MATCH(RIGHT(Q420,255),RIGHT('Disaggregation Records'!$D$69:$D$152,255),0))="","",INDEX('Disaggregation Records'!$F$69:$F$152,MATCH(RIGHT(Q420,255),RIGHT('Disaggregation Records'!$D$69:$D$152,255),0))),"")</f>
        <v/>
      </c>
      <c r="T420" s="201" t="str">
        <f t="array" ref="T420">IFERROR(IF(INDEX('Disaggregation Records'!$H$69:$H$152,MATCH(RIGHT(Q420,255),RIGHT('Disaggregation Records'!$D$69:$D$152,255),0))="","",INDEX('Disaggregation Records'!$H$69:$H$152,MATCH(RIGHT(Q420,255),RIGHT('Disaggregation Records'!$D$69:$D$152,255),0))),"")</f>
        <v/>
      </c>
      <c r="U420" s="201">
        <f t="shared" ref="U420" si="1459">U418+1</f>
        <v>931</v>
      </c>
      <c r="V420" s="201" t="str">
        <f t="array" ref="V420">IFERROR(IF(INDEX('Disaggregation Records'!$I$69:$I$152,MATCH(RIGHT(Q420,255),RIGHT('Disaggregation Records'!$D$69:$D$152,255),0))="","",INDEX('Disaggregation Records'!$I$69:$I$152,MATCH(RIGHT(Q420,255),RIGHT('Disaggregation Records'!$D$69:$D$152,255),0))),"")</f>
        <v/>
      </c>
      <c r="W420" s="201" t="str">
        <f>IFERROR(INDEX('Reference Records'!P$13:P$37,MATCH(LEFT(C420,255),'Reference Records'!J$13:J$37,0)),"")</f>
        <v/>
      </c>
    </row>
    <row r="421" spans="1:23" s="201" customFormat="1" ht="40.25" customHeight="1" x14ac:dyDescent="0.35">
      <c r="A421" s="569"/>
      <c r="B421" s="590"/>
      <c r="C421" s="571"/>
      <c r="D421" s="579"/>
      <c r="E421" s="579"/>
      <c r="F421" s="215"/>
      <c r="G421" s="577"/>
      <c r="H421" s="581"/>
      <c r="I421" s="583"/>
      <c r="J421" s="573"/>
      <c r="K421" s="571"/>
      <c r="L421" s="571"/>
      <c r="M421" s="573"/>
      <c r="N421" s="573"/>
      <c r="V421" s="201" t="str">
        <f t="array" ref="V421">IFERROR(IF(INDEX('Disaggregation Records'!$I$69:$I$152,MATCH(RIGHT(Q421,255),RIGHT('Disaggregation Records'!$D$69:$D$152,255),0))="","",INDEX('Disaggregation Records'!$I$69:$I$152,MATCH(RIGHT(Q421,255),RIGHT('Disaggregation Records'!$D$69:$D$152,255),0))),"")</f>
        <v/>
      </c>
    </row>
    <row r="422" spans="1:23" s="201" customFormat="1" ht="40.25" customHeight="1" x14ac:dyDescent="0.35">
      <c r="A422" s="569" t="str">
        <f t="shared" ref="A422" ca="1" si="1460">INDIRECT("'update Helper'!C"&amp;U422)</f>
        <v>a1V3p000004kPPHEA2</v>
      </c>
      <c r="B422" s="589">
        <v>6</v>
      </c>
      <c r="C422" s="570" t="str">
        <f>IFERROR(VLOOKUP(B422,'Outcome Indicators - Section C '!$A$9:$AF$70,32,FALSE),"")</f>
        <v/>
      </c>
      <c r="D422" s="578" t="str">
        <f t="shared" ref="D422" si="1461">R422</f>
        <v/>
      </c>
      <c r="E422" s="578" t="str">
        <f t="shared" ref="E422" si="1462">S422</f>
        <v/>
      </c>
      <c r="F422" s="421"/>
      <c r="G422" s="576" t="str">
        <f ca="1">IF(OR(INDIRECT("'update Helper'!E"&amp;U422)="",F422&lt;&gt;0,F423&lt;&gt;0),IF(IFERROR((F422/F423),"")="","",(F422/F423)),INDIRECT("'update Helper'!E"&amp;U422)/100)</f>
        <v/>
      </c>
      <c r="H422" s="580"/>
      <c r="I422" s="582"/>
      <c r="J422" s="572"/>
      <c r="K422" s="570" t="str">
        <f t="shared" ref="K422" si="1463">W422</f>
        <v/>
      </c>
      <c r="L422" s="570" t="str">
        <f t="shared" ref="L422" si="1464">V422</f>
        <v/>
      </c>
      <c r="M422" s="572"/>
      <c r="N422" s="572"/>
      <c r="P422" s="201">
        <f t="shared" ref="P422" si="1465">IF(AND(EXACT(C422,C420),C420&lt;&gt;0),P420+1,0)</f>
        <v>53</v>
      </c>
      <c r="Q422" s="201" t="str">
        <f t="shared" ref="Q422" si="1466">IF(C422&lt;&gt;"",C422&amp;"-"&amp;P422,"")</f>
        <v/>
      </c>
      <c r="R422" s="201" t="str">
        <f t="array" ref="R422">IFERROR(IF(INDEX('Disaggregation Records'!$E$69:$E$152,MATCH(RIGHT(Q422,255),RIGHT('Disaggregation Records'!$D$69:$D$152,255),0))="","",INDEX('Disaggregation Records'!$E$69:$E$152,MATCH(RIGHT(Q422,255),RIGHT('Disaggregation Records'!$D$69:$D$152,255),0))),"")</f>
        <v/>
      </c>
      <c r="S422" s="201" t="str">
        <f t="array" ref="S422">IFERROR(IF(INDEX('Disaggregation Records'!$F$69:$F$152,MATCH(RIGHT(Q422,255),RIGHT('Disaggregation Records'!$D$69:$D$152,255),0))="","",INDEX('Disaggregation Records'!$F$69:$F$152,MATCH(RIGHT(Q422,255),RIGHT('Disaggregation Records'!$D$69:$D$152,255),0))),"")</f>
        <v/>
      </c>
      <c r="T422" s="201" t="str">
        <f t="array" ref="T422">IFERROR(IF(INDEX('Disaggregation Records'!$H$69:$H$152,MATCH(RIGHT(Q422,255),RIGHT('Disaggregation Records'!$D$69:$D$152,255),0))="","",INDEX('Disaggregation Records'!$H$69:$H$152,MATCH(RIGHT(Q422,255),RIGHT('Disaggregation Records'!$D$69:$D$152,255),0))),"")</f>
        <v/>
      </c>
      <c r="U422" s="201">
        <f t="shared" ref="U422" si="1467">U420+1</f>
        <v>932</v>
      </c>
      <c r="V422" s="201" t="str">
        <f t="array" ref="V422">IFERROR(IF(INDEX('Disaggregation Records'!$I$69:$I$152,MATCH(RIGHT(Q422,255),RIGHT('Disaggregation Records'!$D$69:$D$152,255),0))="","",INDEX('Disaggregation Records'!$I$69:$I$152,MATCH(RIGHT(Q422,255),RIGHT('Disaggregation Records'!$D$69:$D$152,255),0))),"")</f>
        <v/>
      </c>
      <c r="W422" s="201" t="str">
        <f>IFERROR(INDEX('Reference Records'!P$13:P$37,MATCH(LEFT(C422,255),'Reference Records'!J$13:J$37,0)),"")</f>
        <v/>
      </c>
    </row>
    <row r="423" spans="1:23" s="201" customFormat="1" ht="40.25" customHeight="1" x14ac:dyDescent="0.35">
      <c r="A423" s="569"/>
      <c r="B423" s="590"/>
      <c r="C423" s="571"/>
      <c r="D423" s="579"/>
      <c r="E423" s="579"/>
      <c r="F423" s="215"/>
      <c r="G423" s="577"/>
      <c r="H423" s="581"/>
      <c r="I423" s="583"/>
      <c r="J423" s="573"/>
      <c r="K423" s="571"/>
      <c r="L423" s="571"/>
      <c r="M423" s="573"/>
      <c r="N423" s="573"/>
      <c r="V423" s="201" t="str">
        <f t="array" ref="V423">IFERROR(IF(INDEX('Disaggregation Records'!$I$69:$I$152,MATCH(RIGHT(Q423,255),RIGHT('Disaggregation Records'!$D$69:$D$152,255),0))="","",INDEX('Disaggregation Records'!$I$69:$I$152,MATCH(RIGHT(Q423,255),RIGHT('Disaggregation Records'!$D$69:$D$152,255),0))),"")</f>
        <v/>
      </c>
    </row>
    <row r="424" spans="1:23" s="201" customFormat="1" ht="40.25" customHeight="1" x14ac:dyDescent="0.35">
      <c r="A424" s="569" t="str">
        <f t="shared" ref="A424" ca="1" si="1468">INDIRECT("'update Helper'!C"&amp;U424)</f>
        <v>a1V3p000004kPPIEA2</v>
      </c>
      <c r="B424" s="589">
        <v>6</v>
      </c>
      <c r="C424" s="570" t="str">
        <f>IFERROR(VLOOKUP(B424,'Outcome Indicators - Section C '!$A$9:$AF$70,32,FALSE),"")</f>
        <v/>
      </c>
      <c r="D424" s="578" t="str">
        <f t="shared" ref="D424" si="1469">R424</f>
        <v/>
      </c>
      <c r="E424" s="578" t="str">
        <f t="shared" ref="E424" si="1470">S424</f>
        <v/>
      </c>
      <c r="F424" s="421"/>
      <c r="G424" s="576" t="str">
        <f ca="1">IF(OR(INDIRECT("'update Helper'!E"&amp;U424)="",F424&lt;&gt;0,F425&lt;&gt;0),IF(IFERROR((F424/F425),"")="","",(F424/F425)),INDIRECT("'update Helper'!E"&amp;U424)/100)</f>
        <v/>
      </c>
      <c r="H424" s="580"/>
      <c r="I424" s="582"/>
      <c r="J424" s="572"/>
      <c r="K424" s="570" t="str">
        <f t="shared" ref="K424" si="1471">W424</f>
        <v/>
      </c>
      <c r="L424" s="570" t="str">
        <f t="shared" ref="L424" si="1472">V424</f>
        <v/>
      </c>
      <c r="M424" s="572"/>
      <c r="N424" s="572"/>
      <c r="P424" s="201">
        <f t="shared" ref="P424" si="1473">IF(AND(EXACT(C424,C422),C422&lt;&gt;0),P422+1,0)</f>
        <v>54</v>
      </c>
      <c r="Q424" s="201" t="str">
        <f t="shared" ref="Q424" si="1474">IF(C424&lt;&gt;"",C424&amp;"-"&amp;P424,"")</f>
        <v/>
      </c>
      <c r="R424" s="201" t="str">
        <f t="array" ref="R424">IFERROR(IF(INDEX('Disaggregation Records'!$E$69:$E$152,MATCH(RIGHT(Q424,255),RIGHT('Disaggregation Records'!$D$69:$D$152,255),0))="","",INDEX('Disaggregation Records'!$E$69:$E$152,MATCH(RIGHT(Q424,255),RIGHT('Disaggregation Records'!$D$69:$D$152,255),0))),"")</f>
        <v/>
      </c>
      <c r="S424" s="201" t="str">
        <f t="array" ref="S424">IFERROR(IF(INDEX('Disaggregation Records'!$F$69:$F$152,MATCH(RIGHT(Q424,255),RIGHT('Disaggregation Records'!$D$69:$D$152,255),0))="","",INDEX('Disaggregation Records'!$F$69:$F$152,MATCH(RIGHT(Q424,255),RIGHT('Disaggregation Records'!$D$69:$D$152,255),0))),"")</f>
        <v/>
      </c>
      <c r="T424" s="201" t="str">
        <f t="array" ref="T424">IFERROR(IF(INDEX('Disaggregation Records'!$H$69:$H$152,MATCH(RIGHT(Q424,255),RIGHT('Disaggregation Records'!$D$69:$D$152,255),0))="","",INDEX('Disaggregation Records'!$H$69:$H$152,MATCH(RIGHT(Q424,255),RIGHT('Disaggregation Records'!$D$69:$D$152,255),0))),"")</f>
        <v/>
      </c>
      <c r="U424" s="201">
        <f t="shared" ref="U424" si="1475">U422+1</f>
        <v>933</v>
      </c>
      <c r="V424" s="201" t="str">
        <f t="array" ref="V424">IFERROR(IF(INDEX('Disaggregation Records'!$I$69:$I$152,MATCH(RIGHT(Q424,255),RIGHT('Disaggregation Records'!$D$69:$D$152,255),0))="","",INDEX('Disaggregation Records'!$I$69:$I$152,MATCH(RIGHT(Q424,255),RIGHT('Disaggregation Records'!$D$69:$D$152,255),0))),"")</f>
        <v/>
      </c>
      <c r="W424" s="201" t="str">
        <f>IFERROR(INDEX('Reference Records'!P$13:P$37,MATCH(LEFT(C424,255),'Reference Records'!J$13:J$37,0)),"")</f>
        <v/>
      </c>
    </row>
    <row r="425" spans="1:23" s="201" customFormat="1" ht="40.25" customHeight="1" x14ac:dyDescent="0.35">
      <c r="A425" s="569"/>
      <c r="B425" s="590"/>
      <c r="C425" s="571"/>
      <c r="D425" s="579"/>
      <c r="E425" s="579"/>
      <c r="F425" s="215"/>
      <c r="G425" s="577"/>
      <c r="H425" s="581"/>
      <c r="I425" s="583"/>
      <c r="J425" s="573"/>
      <c r="K425" s="571"/>
      <c r="L425" s="571"/>
      <c r="M425" s="573"/>
      <c r="N425" s="573"/>
      <c r="V425" s="201" t="str">
        <f t="array" ref="V425">IFERROR(IF(INDEX('Disaggregation Records'!$I$69:$I$152,MATCH(RIGHT(Q425,255),RIGHT('Disaggregation Records'!$D$69:$D$152,255),0))="","",INDEX('Disaggregation Records'!$I$69:$I$152,MATCH(RIGHT(Q425,255),RIGHT('Disaggregation Records'!$D$69:$D$152,255),0))),"")</f>
        <v/>
      </c>
    </row>
    <row r="426" spans="1:23" s="201" customFormat="1" ht="40.25" customHeight="1" x14ac:dyDescent="0.35">
      <c r="A426" s="569" t="str">
        <f t="shared" ref="A426" ca="1" si="1476">INDIRECT("'update Helper'!C"&amp;U426)</f>
        <v>a1V3p000004kPPJEA2</v>
      </c>
      <c r="B426" s="589">
        <v>6</v>
      </c>
      <c r="C426" s="570" t="str">
        <f>IFERROR(VLOOKUP(B426,'Outcome Indicators - Section C '!$A$9:$AF$70,32,FALSE),"")</f>
        <v/>
      </c>
      <c r="D426" s="578" t="str">
        <f t="shared" ref="D426" si="1477">R426</f>
        <v/>
      </c>
      <c r="E426" s="578" t="str">
        <f t="shared" ref="E426" si="1478">S426</f>
        <v/>
      </c>
      <c r="F426" s="421"/>
      <c r="G426" s="576" t="str">
        <f ca="1">IF(OR(INDIRECT("'update Helper'!E"&amp;U426)="",F426&lt;&gt;0,F427&lt;&gt;0),IF(IFERROR((F426/F427),"")="","",(F426/F427)),INDIRECT("'update Helper'!E"&amp;U426)/100)</f>
        <v/>
      </c>
      <c r="H426" s="580"/>
      <c r="I426" s="582"/>
      <c r="J426" s="572"/>
      <c r="K426" s="570" t="str">
        <f t="shared" ref="K426" si="1479">W426</f>
        <v/>
      </c>
      <c r="L426" s="570" t="str">
        <f t="shared" ref="L426" si="1480">V426</f>
        <v/>
      </c>
      <c r="M426" s="572"/>
      <c r="N426" s="572"/>
      <c r="P426" s="201">
        <f t="shared" ref="P426" si="1481">IF(AND(EXACT(C426,C424),C424&lt;&gt;0),P424+1,0)</f>
        <v>55</v>
      </c>
      <c r="Q426" s="201" t="str">
        <f t="shared" ref="Q426" si="1482">IF(C426&lt;&gt;"",C426&amp;"-"&amp;P426,"")</f>
        <v/>
      </c>
      <c r="R426" s="201" t="str">
        <f t="array" ref="R426">IFERROR(IF(INDEX('Disaggregation Records'!$E$69:$E$152,MATCH(RIGHT(Q426,255),RIGHT('Disaggregation Records'!$D$69:$D$152,255),0))="","",INDEX('Disaggregation Records'!$E$69:$E$152,MATCH(RIGHT(Q426,255),RIGHT('Disaggregation Records'!$D$69:$D$152,255),0))),"")</f>
        <v/>
      </c>
      <c r="S426" s="201" t="str">
        <f t="array" ref="S426">IFERROR(IF(INDEX('Disaggregation Records'!$F$69:$F$152,MATCH(RIGHT(Q426,255),RIGHT('Disaggregation Records'!$D$69:$D$152,255),0))="","",INDEX('Disaggregation Records'!$F$69:$F$152,MATCH(RIGHT(Q426,255),RIGHT('Disaggregation Records'!$D$69:$D$152,255),0))),"")</f>
        <v/>
      </c>
      <c r="T426" s="201" t="str">
        <f t="array" ref="T426">IFERROR(IF(INDEX('Disaggregation Records'!$H$69:$H$152,MATCH(RIGHT(Q426,255),RIGHT('Disaggregation Records'!$D$69:$D$152,255),0))="","",INDEX('Disaggregation Records'!$H$69:$H$152,MATCH(RIGHT(Q426,255),RIGHT('Disaggregation Records'!$D$69:$D$152,255),0))),"")</f>
        <v/>
      </c>
      <c r="U426" s="201">
        <f t="shared" ref="U426" si="1483">U424+1</f>
        <v>934</v>
      </c>
      <c r="V426" s="201" t="str">
        <f t="array" ref="V426">IFERROR(IF(INDEX('Disaggregation Records'!$I$69:$I$152,MATCH(RIGHT(Q426,255),RIGHT('Disaggregation Records'!$D$69:$D$152,255),0))="","",INDEX('Disaggregation Records'!$I$69:$I$152,MATCH(RIGHT(Q426,255),RIGHT('Disaggregation Records'!$D$69:$D$152,255),0))),"")</f>
        <v/>
      </c>
      <c r="W426" s="201" t="str">
        <f>IFERROR(INDEX('Reference Records'!P$13:P$37,MATCH(LEFT(C426,255),'Reference Records'!J$13:J$37,0)),"")</f>
        <v/>
      </c>
    </row>
    <row r="427" spans="1:23" s="201" customFormat="1" ht="40.25" customHeight="1" x14ac:dyDescent="0.35">
      <c r="A427" s="569"/>
      <c r="B427" s="590"/>
      <c r="C427" s="571"/>
      <c r="D427" s="579"/>
      <c r="E427" s="579"/>
      <c r="F427" s="215"/>
      <c r="G427" s="577"/>
      <c r="H427" s="581"/>
      <c r="I427" s="583"/>
      <c r="J427" s="573"/>
      <c r="K427" s="571"/>
      <c r="L427" s="571"/>
      <c r="M427" s="573"/>
      <c r="N427" s="573"/>
      <c r="V427" s="201" t="str">
        <f t="array" ref="V427">IFERROR(IF(INDEX('Disaggregation Records'!$I$69:$I$152,MATCH(RIGHT(Q427,255),RIGHT('Disaggregation Records'!$D$69:$D$152,255),0))="","",INDEX('Disaggregation Records'!$I$69:$I$152,MATCH(RIGHT(Q427,255),RIGHT('Disaggregation Records'!$D$69:$D$152,255),0))),"")</f>
        <v/>
      </c>
    </row>
    <row r="428" spans="1:23" s="201" customFormat="1" ht="40.25" customHeight="1" x14ac:dyDescent="0.35">
      <c r="A428" s="569" t="str">
        <f t="shared" ref="A428" ca="1" si="1484">INDIRECT("'update Helper'!C"&amp;U428)</f>
        <v>a1V3p000004kPPKEA2</v>
      </c>
      <c r="B428" s="589">
        <v>6</v>
      </c>
      <c r="C428" s="570" t="str">
        <f>IFERROR(VLOOKUP(B428,'Outcome Indicators - Section C '!$A$9:$AF$70,32,FALSE),"")</f>
        <v/>
      </c>
      <c r="D428" s="578" t="str">
        <f t="shared" ref="D428" si="1485">R428</f>
        <v/>
      </c>
      <c r="E428" s="578" t="str">
        <f t="shared" ref="E428" si="1486">S428</f>
        <v/>
      </c>
      <c r="F428" s="421"/>
      <c r="G428" s="576" t="str">
        <f ca="1">IF(OR(INDIRECT("'update Helper'!E"&amp;U428)="",F428&lt;&gt;0,F429&lt;&gt;0),IF(IFERROR((F428/F429),"")="","",(F428/F429)),INDIRECT("'update Helper'!E"&amp;U428)/100)</f>
        <v/>
      </c>
      <c r="H428" s="580"/>
      <c r="I428" s="582"/>
      <c r="J428" s="572"/>
      <c r="K428" s="570" t="str">
        <f t="shared" ref="K428" si="1487">W428</f>
        <v/>
      </c>
      <c r="L428" s="570" t="str">
        <f t="shared" ref="L428" si="1488">V428</f>
        <v/>
      </c>
      <c r="M428" s="572"/>
      <c r="N428" s="572"/>
      <c r="P428" s="201">
        <f t="shared" ref="P428" si="1489">IF(AND(EXACT(C428,C426),C426&lt;&gt;0),P426+1,0)</f>
        <v>56</v>
      </c>
      <c r="Q428" s="201" t="str">
        <f t="shared" ref="Q428" si="1490">IF(C428&lt;&gt;"",C428&amp;"-"&amp;P428,"")</f>
        <v/>
      </c>
      <c r="R428" s="201" t="str">
        <f t="array" ref="R428">IFERROR(IF(INDEX('Disaggregation Records'!$E$69:$E$152,MATCH(RIGHT(Q428,255),RIGHT('Disaggregation Records'!$D$69:$D$152,255),0))="","",INDEX('Disaggregation Records'!$E$69:$E$152,MATCH(RIGHT(Q428,255),RIGHT('Disaggregation Records'!$D$69:$D$152,255),0))),"")</f>
        <v/>
      </c>
      <c r="S428" s="201" t="str">
        <f t="array" ref="S428">IFERROR(IF(INDEX('Disaggregation Records'!$F$69:$F$152,MATCH(RIGHT(Q428,255),RIGHT('Disaggregation Records'!$D$69:$D$152,255),0))="","",INDEX('Disaggregation Records'!$F$69:$F$152,MATCH(RIGHT(Q428,255),RIGHT('Disaggregation Records'!$D$69:$D$152,255),0))),"")</f>
        <v/>
      </c>
      <c r="T428" s="201" t="str">
        <f t="array" ref="T428">IFERROR(IF(INDEX('Disaggregation Records'!$H$69:$H$152,MATCH(RIGHT(Q428,255),RIGHT('Disaggregation Records'!$D$69:$D$152,255),0))="","",INDEX('Disaggregation Records'!$H$69:$H$152,MATCH(RIGHT(Q428,255),RIGHT('Disaggregation Records'!$D$69:$D$152,255),0))),"")</f>
        <v/>
      </c>
      <c r="U428" s="201">
        <f t="shared" ref="U428" si="1491">U426+1</f>
        <v>935</v>
      </c>
      <c r="V428" s="201" t="str">
        <f t="array" ref="V428">IFERROR(IF(INDEX('Disaggregation Records'!$I$69:$I$152,MATCH(RIGHT(Q428,255),RIGHT('Disaggregation Records'!$D$69:$D$152,255),0))="","",INDEX('Disaggregation Records'!$I$69:$I$152,MATCH(RIGHT(Q428,255),RIGHT('Disaggregation Records'!$D$69:$D$152,255),0))),"")</f>
        <v/>
      </c>
      <c r="W428" s="201" t="str">
        <f>IFERROR(INDEX('Reference Records'!P$13:P$37,MATCH(LEFT(C428,255),'Reference Records'!J$13:J$37,0)),"")</f>
        <v/>
      </c>
    </row>
    <row r="429" spans="1:23" s="201" customFormat="1" ht="40.25" customHeight="1" x14ac:dyDescent="0.35">
      <c r="A429" s="569"/>
      <c r="B429" s="590"/>
      <c r="C429" s="571"/>
      <c r="D429" s="579"/>
      <c r="E429" s="579"/>
      <c r="F429" s="215"/>
      <c r="G429" s="577"/>
      <c r="H429" s="581"/>
      <c r="I429" s="583"/>
      <c r="J429" s="573"/>
      <c r="K429" s="571"/>
      <c r="L429" s="571"/>
      <c r="M429" s="573"/>
      <c r="N429" s="573"/>
      <c r="V429" s="201" t="str">
        <f t="array" ref="V429">IFERROR(IF(INDEX('Disaggregation Records'!$I$69:$I$152,MATCH(RIGHT(Q429,255),RIGHT('Disaggregation Records'!$D$69:$D$152,255),0))="","",INDEX('Disaggregation Records'!$I$69:$I$152,MATCH(RIGHT(Q429,255),RIGHT('Disaggregation Records'!$D$69:$D$152,255),0))),"")</f>
        <v/>
      </c>
    </row>
    <row r="430" spans="1:23" s="201" customFormat="1" ht="40.25" customHeight="1" x14ac:dyDescent="0.35">
      <c r="A430" s="569" t="str">
        <f t="shared" ref="A430" ca="1" si="1492">INDIRECT("'update Helper'!C"&amp;U430)</f>
        <v>a1V3p000004kPPLEA2</v>
      </c>
      <c r="B430" s="589">
        <v>6</v>
      </c>
      <c r="C430" s="570" t="str">
        <f>IFERROR(VLOOKUP(B430,'Outcome Indicators - Section C '!$A$9:$AF$70,32,FALSE),"")</f>
        <v/>
      </c>
      <c r="D430" s="578" t="str">
        <f t="shared" ref="D430" si="1493">R430</f>
        <v/>
      </c>
      <c r="E430" s="578" t="str">
        <f t="shared" ref="E430" si="1494">S430</f>
        <v/>
      </c>
      <c r="F430" s="421"/>
      <c r="G430" s="576" t="str">
        <f ca="1">IF(OR(INDIRECT("'update Helper'!E"&amp;U430)="",F430&lt;&gt;0,F431&lt;&gt;0),IF(IFERROR((F430/F431),"")="","",(F430/F431)),INDIRECT("'update Helper'!E"&amp;U430)/100)</f>
        <v/>
      </c>
      <c r="H430" s="580"/>
      <c r="I430" s="582"/>
      <c r="J430" s="572"/>
      <c r="K430" s="570" t="str">
        <f t="shared" ref="K430" si="1495">W430</f>
        <v/>
      </c>
      <c r="L430" s="570" t="str">
        <f t="shared" ref="L430" si="1496">V430</f>
        <v/>
      </c>
      <c r="M430" s="572"/>
      <c r="N430" s="572"/>
      <c r="P430" s="201">
        <f t="shared" ref="P430" si="1497">IF(AND(EXACT(C430,C428),C428&lt;&gt;0),P428+1,0)</f>
        <v>57</v>
      </c>
      <c r="Q430" s="201" t="str">
        <f t="shared" ref="Q430" si="1498">IF(C430&lt;&gt;"",C430&amp;"-"&amp;P430,"")</f>
        <v/>
      </c>
      <c r="R430" s="201" t="str">
        <f t="array" ref="R430">IFERROR(IF(INDEX('Disaggregation Records'!$E$69:$E$152,MATCH(RIGHT(Q430,255),RIGHT('Disaggregation Records'!$D$69:$D$152,255),0))="","",INDEX('Disaggregation Records'!$E$69:$E$152,MATCH(RIGHT(Q430,255),RIGHT('Disaggregation Records'!$D$69:$D$152,255),0))),"")</f>
        <v/>
      </c>
      <c r="S430" s="201" t="str">
        <f t="array" ref="S430">IFERROR(IF(INDEX('Disaggregation Records'!$F$69:$F$152,MATCH(RIGHT(Q430,255),RIGHT('Disaggregation Records'!$D$69:$D$152,255),0))="","",INDEX('Disaggregation Records'!$F$69:$F$152,MATCH(RIGHT(Q430,255),RIGHT('Disaggregation Records'!$D$69:$D$152,255),0))),"")</f>
        <v/>
      </c>
      <c r="T430" s="201" t="str">
        <f t="array" ref="T430">IFERROR(IF(INDEX('Disaggregation Records'!$H$69:$H$152,MATCH(RIGHT(Q430,255),RIGHT('Disaggregation Records'!$D$69:$D$152,255),0))="","",INDEX('Disaggregation Records'!$H$69:$H$152,MATCH(RIGHT(Q430,255),RIGHT('Disaggregation Records'!$D$69:$D$152,255),0))),"")</f>
        <v/>
      </c>
      <c r="U430" s="201">
        <f t="shared" ref="U430" si="1499">U428+1</f>
        <v>936</v>
      </c>
      <c r="V430" s="201" t="str">
        <f t="array" ref="V430">IFERROR(IF(INDEX('Disaggregation Records'!$I$69:$I$152,MATCH(RIGHT(Q430,255),RIGHT('Disaggregation Records'!$D$69:$D$152,255),0))="","",INDEX('Disaggregation Records'!$I$69:$I$152,MATCH(RIGHT(Q430,255),RIGHT('Disaggregation Records'!$D$69:$D$152,255),0))),"")</f>
        <v/>
      </c>
      <c r="W430" s="201" t="str">
        <f>IFERROR(INDEX('Reference Records'!P$13:P$37,MATCH(LEFT(C430,255),'Reference Records'!J$13:J$37,0)),"")</f>
        <v/>
      </c>
    </row>
    <row r="431" spans="1:23" s="201" customFormat="1" ht="40.25" customHeight="1" x14ac:dyDescent="0.35">
      <c r="A431" s="569"/>
      <c r="B431" s="590"/>
      <c r="C431" s="571"/>
      <c r="D431" s="579"/>
      <c r="E431" s="579"/>
      <c r="F431" s="215"/>
      <c r="G431" s="577"/>
      <c r="H431" s="581"/>
      <c r="I431" s="583"/>
      <c r="J431" s="573"/>
      <c r="K431" s="571"/>
      <c r="L431" s="571"/>
      <c r="M431" s="573"/>
      <c r="N431" s="573"/>
      <c r="V431" s="201" t="str">
        <f t="array" ref="V431">IFERROR(IF(INDEX('Disaggregation Records'!$I$69:$I$152,MATCH(RIGHT(Q431,255),RIGHT('Disaggregation Records'!$D$69:$D$152,255),0))="","",INDEX('Disaggregation Records'!$I$69:$I$152,MATCH(RIGHT(Q431,255),RIGHT('Disaggregation Records'!$D$69:$D$152,255),0))),"")</f>
        <v/>
      </c>
    </row>
    <row r="432" spans="1:23" s="201" customFormat="1" ht="40.25" customHeight="1" x14ac:dyDescent="0.35">
      <c r="A432" s="569" t="str">
        <f t="shared" ref="A432" ca="1" si="1500">INDIRECT("'update Helper'!C"&amp;U432)</f>
        <v>a1V3p000004kPPMEA2</v>
      </c>
      <c r="B432" s="589">
        <v>6</v>
      </c>
      <c r="C432" s="570" t="str">
        <f>IFERROR(VLOOKUP(B432,'Outcome Indicators - Section C '!$A$9:$AF$70,32,FALSE),"")</f>
        <v/>
      </c>
      <c r="D432" s="578" t="str">
        <f t="shared" ref="D432" si="1501">R432</f>
        <v/>
      </c>
      <c r="E432" s="578" t="str">
        <f t="shared" ref="E432" si="1502">S432</f>
        <v/>
      </c>
      <c r="F432" s="421"/>
      <c r="G432" s="576" t="str">
        <f ca="1">IF(OR(INDIRECT("'update Helper'!E"&amp;U432)="",F432&lt;&gt;0,F433&lt;&gt;0),IF(IFERROR((F432/F433),"")="","",(F432/F433)),INDIRECT("'update Helper'!E"&amp;U432)/100)</f>
        <v/>
      </c>
      <c r="H432" s="580"/>
      <c r="I432" s="582"/>
      <c r="J432" s="572"/>
      <c r="K432" s="570" t="str">
        <f t="shared" ref="K432" si="1503">W432</f>
        <v/>
      </c>
      <c r="L432" s="570" t="str">
        <f t="shared" ref="L432" si="1504">V432</f>
        <v/>
      </c>
      <c r="M432" s="572"/>
      <c r="N432" s="572"/>
      <c r="P432" s="201">
        <f t="shared" ref="P432" si="1505">IF(AND(EXACT(C432,C430),C430&lt;&gt;0),P430+1,0)</f>
        <v>58</v>
      </c>
      <c r="Q432" s="201" t="str">
        <f t="shared" ref="Q432" si="1506">IF(C432&lt;&gt;"",C432&amp;"-"&amp;P432,"")</f>
        <v/>
      </c>
      <c r="R432" s="201" t="str">
        <f t="array" ref="R432">IFERROR(IF(INDEX('Disaggregation Records'!$E$69:$E$152,MATCH(RIGHT(Q432,255),RIGHT('Disaggregation Records'!$D$69:$D$152,255),0))="","",INDEX('Disaggregation Records'!$E$69:$E$152,MATCH(RIGHT(Q432,255),RIGHT('Disaggregation Records'!$D$69:$D$152,255),0))),"")</f>
        <v/>
      </c>
      <c r="S432" s="201" t="str">
        <f t="array" ref="S432">IFERROR(IF(INDEX('Disaggregation Records'!$F$69:$F$152,MATCH(RIGHT(Q432,255),RIGHT('Disaggregation Records'!$D$69:$D$152,255),0))="","",INDEX('Disaggregation Records'!$F$69:$F$152,MATCH(RIGHT(Q432,255),RIGHT('Disaggregation Records'!$D$69:$D$152,255),0))),"")</f>
        <v/>
      </c>
      <c r="T432" s="201" t="str">
        <f t="array" ref="T432">IFERROR(IF(INDEX('Disaggregation Records'!$H$69:$H$152,MATCH(RIGHT(Q432,255),RIGHT('Disaggregation Records'!$D$69:$D$152,255),0))="","",INDEX('Disaggregation Records'!$H$69:$H$152,MATCH(RIGHT(Q432,255),RIGHT('Disaggregation Records'!$D$69:$D$152,255),0))),"")</f>
        <v/>
      </c>
      <c r="U432" s="201">
        <f t="shared" ref="U432" si="1507">U430+1</f>
        <v>937</v>
      </c>
      <c r="V432" s="201" t="str">
        <f t="array" ref="V432">IFERROR(IF(INDEX('Disaggregation Records'!$I$69:$I$152,MATCH(RIGHT(Q432,255),RIGHT('Disaggregation Records'!$D$69:$D$152,255),0))="","",INDEX('Disaggregation Records'!$I$69:$I$152,MATCH(RIGHT(Q432,255),RIGHT('Disaggregation Records'!$D$69:$D$152,255),0))),"")</f>
        <v/>
      </c>
      <c r="W432" s="201" t="str">
        <f>IFERROR(INDEX('Reference Records'!P$13:P$37,MATCH(LEFT(C432,255),'Reference Records'!J$13:J$37,0)),"")</f>
        <v/>
      </c>
    </row>
    <row r="433" spans="1:23" s="201" customFormat="1" ht="40.25" customHeight="1" x14ac:dyDescent="0.35">
      <c r="A433" s="569"/>
      <c r="B433" s="590"/>
      <c r="C433" s="571"/>
      <c r="D433" s="579"/>
      <c r="E433" s="579"/>
      <c r="F433" s="215"/>
      <c r="G433" s="577"/>
      <c r="H433" s="581"/>
      <c r="I433" s="583"/>
      <c r="J433" s="573"/>
      <c r="K433" s="571"/>
      <c r="L433" s="571"/>
      <c r="M433" s="573"/>
      <c r="N433" s="573"/>
      <c r="V433" s="201" t="str">
        <f t="array" ref="V433">IFERROR(IF(INDEX('Disaggregation Records'!$I$69:$I$152,MATCH(RIGHT(Q433,255),RIGHT('Disaggregation Records'!$D$69:$D$152,255),0))="","",INDEX('Disaggregation Records'!$I$69:$I$152,MATCH(RIGHT(Q433,255),RIGHT('Disaggregation Records'!$D$69:$D$152,255),0))),"")</f>
        <v/>
      </c>
    </row>
    <row r="434" spans="1:23" s="201" customFormat="1" ht="40.25" customHeight="1" x14ac:dyDescent="0.35">
      <c r="A434" s="569" t="str">
        <f t="shared" ref="A434" ca="1" si="1508">INDIRECT("'update Helper'!C"&amp;U434)</f>
        <v>a1V3p000004kPPNEA2</v>
      </c>
      <c r="B434" s="589">
        <v>6</v>
      </c>
      <c r="C434" s="570" t="str">
        <f>IFERROR(VLOOKUP(B434,'Outcome Indicators - Section C '!$A$9:$AF$70,32,FALSE),"")</f>
        <v/>
      </c>
      <c r="D434" s="578" t="str">
        <f t="shared" ref="D434" si="1509">R434</f>
        <v/>
      </c>
      <c r="E434" s="578" t="str">
        <f t="shared" ref="E434" si="1510">S434</f>
        <v/>
      </c>
      <c r="F434" s="421"/>
      <c r="G434" s="576" t="str">
        <f ca="1">IF(OR(INDIRECT("'update Helper'!E"&amp;U434)="",F434&lt;&gt;0,F435&lt;&gt;0),IF(IFERROR((F434/F435),"")="","",(F434/F435)),INDIRECT("'update Helper'!E"&amp;U434)/100)</f>
        <v/>
      </c>
      <c r="H434" s="580"/>
      <c r="I434" s="582"/>
      <c r="J434" s="572"/>
      <c r="K434" s="570" t="str">
        <f t="shared" ref="K434" si="1511">W434</f>
        <v/>
      </c>
      <c r="L434" s="570" t="str">
        <f t="shared" ref="L434" si="1512">V434</f>
        <v/>
      </c>
      <c r="M434" s="572"/>
      <c r="N434" s="572"/>
      <c r="P434" s="201">
        <f t="shared" ref="P434" si="1513">IF(AND(EXACT(C434,C432),C432&lt;&gt;0),P432+1,0)</f>
        <v>59</v>
      </c>
      <c r="Q434" s="201" t="str">
        <f t="shared" ref="Q434" si="1514">IF(C434&lt;&gt;"",C434&amp;"-"&amp;P434,"")</f>
        <v/>
      </c>
      <c r="R434" s="201" t="str">
        <f t="array" ref="R434">IFERROR(IF(INDEX('Disaggregation Records'!$E$69:$E$152,MATCH(RIGHT(Q434,255),RIGHT('Disaggregation Records'!$D$69:$D$152,255),0))="","",INDEX('Disaggregation Records'!$E$69:$E$152,MATCH(RIGHT(Q434,255),RIGHT('Disaggregation Records'!$D$69:$D$152,255),0))),"")</f>
        <v/>
      </c>
      <c r="S434" s="201" t="str">
        <f t="array" ref="S434">IFERROR(IF(INDEX('Disaggregation Records'!$F$69:$F$152,MATCH(RIGHT(Q434,255),RIGHT('Disaggregation Records'!$D$69:$D$152,255),0))="","",INDEX('Disaggregation Records'!$F$69:$F$152,MATCH(RIGHT(Q434,255),RIGHT('Disaggregation Records'!$D$69:$D$152,255),0))),"")</f>
        <v/>
      </c>
      <c r="T434" s="201" t="str">
        <f t="array" ref="T434">IFERROR(IF(INDEX('Disaggregation Records'!$H$69:$H$152,MATCH(RIGHT(Q434,255),RIGHT('Disaggregation Records'!$D$69:$D$152,255),0))="","",INDEX('Disaggregation Records'!$H$69:$H$152,MATCH(RIGHT(Q434,255),RIGHT('Disaggregation Records'!$D$69:$D$152,255),0))),"")</f>
        <v/>
      </c>
      <c r="U434" s="201">
        <f t="shared" ref="U434" si="1515">U432+1</f>
        <v>938</v>
      </c>
      <c r="V434" s="201" t="str">
        <f t="array" ref="V434">IFERROR(IF(INDEX('Disaggregation Records'!$I$69:$I$152,MATCH(RIGHT(Q434,255),RIGHT('Disaggregation Records'!$D$69:$D$152,255),0))="","",INDEX('Disaggregation Records'!$I$69:$I$152,MATCH(RIGHT(Q434,255),RIGHT('Disaggregation Records'!$D$69:$D$152,255),0))),"")</f>
        <v/>
      </c>
      <c r="W434" s="201" t="str">
        <f>IFERROR(INDEX('Reference Records'!P$13:P$37,MATCH(LEFT(C434,255),'Reference Records'!J$13:J$37,0)),"")</f>
        <v/>
      </c>
    </row>
    <row r="435" spans="1:23" s="201" customFormat="1" ht="40.25" customHeight="1" x14ac:dyDescent="0.35">
      <c r="A435" s="569"/>
      <c r="B435" s="590"/>
      <c r="C435" s="571"/>
      <c r="D435" s="579"/>
      <c r="E435" s="579"/>
      <c r="F435" s="215"/>
      <c r="G435" s="577"/>
      <c r="H435" s="581"/>
      <c r="I435" s="583"/>
      <c r="J435" s="573"/>
      <c r="K435" s="571"/>
      <c r="L435" s="571"/>
      <c r="M435" s="573"/>
      <c r="N435" s="573"/>
      <c r="V435" s="201" t="str">
        <f t="array" ref="V435">IFERROR(IF(INDEX('Disaggregation Records'!$I$69:$I$152,MATCH(RIGHT(Q435,255),RIGHT('Disaggregation Records'!$D$69:$D$152,255),0))="","",INDEX('Disaggregation Records'!$I$69:$I$152,MATCH(RIGHT(Q435,255),RIGHT('Disaggregation Records'!$D$69:$D$152,255),0))),"")</f>
        <v/>
      </c>
    </row>
    <row r="436" spans="1:23" s="201" customFormat="1" ht="40.25" customHeight="1" x14ac:dyDescent="0.35">
      <c r="A436" s="569" t="str">
        <f t="shared" ref="A436" ca="1" si="1516">INDIRECT("'update Helper'!C"&amp;U436)</f>
        <v>a1V3p000004kPPOEA2</v>
      </c>
      <c r="B436" s="589">
        <v>7</v>
      </c>
      <c r="C436" s="570" t="str">
        <f>IFERROR(VLOOKUP(B436,'Outcome Indicators - Section C '!$A$9:$AF$70,32,FALSE),"")</f>
        <v/>
      </c>
      <c r="D436" s="578" t="str">
        <f t="shared" ref="D436" si="1517">R436</f>
        <v/>
      </c>
      <c r="E436" s="578" t="str">
        <f t="shared" ref="E436" si="1518">S436</f>
        <v/>
      </c>
      <c r="F436" s="421"/>
      <c r="G436" s="576" t="str">
        <f ca="1">IF(OR(INDIRECT("'update Helper'!E"&amp;U436)="",F436&lt;&gt;0,F437&lt;&gt;0),IF(IFERROR((F436/F437),"")="","",(F436/F437)),INDIRECT("'update Helper'!E"&amp;U436)/100)</f>
        <v/>
      </c>
      <c r="H436" s="580"/>
      <c r="I436" s="582"/>
      <c r="J436" s="572"/>
      <c r="K436" s="570" t="str">
        <f t="shared" ref="K436" si="1519">W436</f>
        <v/>
      </c>
      <c r="L436" s="570" t="str">
        <f t="shared" ref="L436" si="1520">V436</f>
        <v/>
      </c>
      <c r="M436" s="572"/>
      <c r="N436" s="572"/>
      <c r="P436" s="201">
        <f t="shared" ref="P436" si="1521">IF(AND(EXACT(C436,C434),C434&lt;&gt;0),P434+1,0)</f>
        <v>60</v>
      </c>
      <c r="Q436" s="201" t="str">
        <f t="shared" ref="Q436" si="1522">IF(C436&lt;&gt;"",C436&amp;"-"&amp;P436,"")</f>
        <v/>
      </c>
      <c r="R436" s="201" t="str">
        <f t="array" ref="R436">IFERROR(IF(INDEX('Disaggregation Records'!$E$69:$E$152,MATCH(RIGHT(Q436,255),RIGHT('Disaggregation Records'!$D$69:$D$152,255),0))="","",INDEX('Disaggregation Records'!$E$69:$E$152,MATCH(RIGHT(Q436,255),RIGHT('Disaggregation Records'!$D$69:$D$152,255),0))),"")</f>
        <v/>
      </c>
      <c r="S436" s="201" t="str">
        <f t="array" ref="S436">IFERROR(IF(INDEX('Disaggregation Records'!$F$69:$F$152,MATCH(RIGHT(Q436,255),RIGHT('Disaggregation Records'!$D$69:$D$152,255),0))="","",INDEX('Disaggregation Records'!$F$69:$F$152,MATCH(RIGHT(Q436,255),RIGHT('Disaggregation Records'!$D$69:$D$152,255),0))),"")</f>
        <v/>
      </c>
      <c r="T436" s="201" t="str">
        <f t="array" ref="T436">IFERROR(IF(INDEX('Disaggregation Records'!$H$69:$H$152,MATCH(RIGHT(Q436,255),RIGHT('Disaggregation Records'!$D$69:$D$152,255),0))="","",INDEX('Disaggregation Records'!$H$69:$H$152,MATCH(RIGHT(Q436,255),RIGHT('Disaggregation Records'!$D$69:$D$152,255),0))),"")</f>
        <v/>
      </c>
      <c r="U436" s="201">
        <f t="shared" ref="U436" si="1523">U434+1</f>
        <v>939</v>
      </c>
      <c r="V436" s="201" t="str">
        <f t="array" ref="V436">IFERROR(IF(INDEX('Disaggregation Records'!$I$69:$I$152,MATCH(RIGHT(Q436,255),RIGHT('Disaggregation Records'!$D$69:$D$152,255),0))="","",INDEX('Disaggregation Records'!$I$69:$I$152,MATCH(RIGHT(Q436,255),RIGHT('Disaggregation Records'!$D$69:$D$152,255),0))),"")</f>
        <v/>
      </c>
      <c r="W436" s="201" t="str">
        <f>IFERROR(INDEX('Reference Records'!P$13:P$37,MATCH(LEFT(C436,255),'Reference Records'!J$13:J$37,0)),"")</f>
        <v/>
      </c>
    </row>
    <row r="437" spans="1:23" s="201" customFormat="1" ht="40.25" customHeight="1" x14ac:dyDescent="0.35">
      <c r="A437" s="569"/>
      <c r="B437" s="590"/>
      <c r="C437" s="571"/>
      <c r="D437" s="579"/>
      <c r="E437" s="579"/>
      <c r="F437" s="215"/>
      <c r="G437" s="577"/>
      <c r="H437" s="581"/>
      <c r="I437" s="583"/>
      <c r="J437" s="573"/>
      <c r="K437" s="571"/>
      <c r="L437" s="571"/>
      <c r="M437" s="573"/>
      <c r="N437" s="573"/>
      <c r="V437" s="201" t="str">
        <f t="array" ref="V437">IFERROR(IF(INDEX('Disaggregation Records'!$I$69:$I$152,MATCH(RIGHT(Q437,255),RIGHT('Disaggregation Records'!$D$69:$D$152,255),0))="","",INDEX('Disaggregation Records'!$I$69:$I$152,MATCH(RIGHT(Q437,255),RIGHT('Disaggregation Records'!$D$69:$D$152,255),0))),"")</f>
        <v/>
      </c>
    </row>
    <row r="438" spans="1:23" s="201" customFormat="1" ht="40.25" customHeight="1" x14ac:dyDescent="0.35">
      <c r="A438" s="569" t="str">
        <f t="shared" ref="A438" ca="1" si="1524">INDIRECT("'update Helper'!C"&amp;U438)</f>
        <v>a1V3p000004kPPPEA2</v>
      </c>
      <c r="B438" s="589">
        <v>7</v>
      </c>
      <c r="C438" s="570" t="str">
        <f>IFERROR(VLOOKUP(B438,'Outcome Indicators - Section C '!$A$9:$AF$70,32,FALSE),"")</f>
        <v/>
      </c>
      <c r="D438" s="578" t="str">
        <f t="shared" ref="D438" si="1525">R438</f>
        <v/>
      </c>
      <c r="E438" s="578" t="str">
        <f t="shared" ref="E438" si="1526">S438</f>
        <v/>
      </c>
      <c r="F438" s="421"/>
      <c r="G438" s="576" t="str">
        <f ca="1">IF(OR(INDIRECT("'update Helper'!E"&amp;U438)="",F438&lt;&gt;0,F439&lt;&gt;0),IF(IFERROR((F438/F439),"")="","",(F438/F439)),INDIRECT("'update Helper'!E"&amp;U438)/100)</f>
        <v/>
      </c>
      <c r="H438" s="580"/>
      <c r="I438" s="582"/>
      <c r="J438" s="572"/>
      <c r="K438" s="570" t="str">
        <f t="shared" ref="K438" si="1527">W438</f>
        <v/>
      </c>
      <c r="L438" s="570" t="str">
        <f t="shared" ref="L438" si="1528">V438</f>
        <v/>
      </c>
      <c r="M438" s="572"/>
      <c r="N438" s="572"/>
      <c r="P438" s="201">
        <f t="shared" ref="P438" si="1529">IF(AND(EXACT(C438,C436),C436&lt;&gt;0),P436+1,0)</f>
        <v>61</v>
      </c>
      <c r="Q438" s="201" t="str">
        <f t="shared" ref="Q438" si="1530">IF(C438&lt;&gt;"",C438&amp;"-"&amp;P438,"")</f>
        <v/>
      </c>
      <c r="R438" s="201" t="str">
        <f t="array" ref="R438">IFERROR(IF(INDEX('Disaggregation Records'!$E$69:$E$152,MATCH(RIGHT(Q438,255),RIGHT('Disaggregation Records'!$D$69:$D$152,255),0))="","",INDEX('Disaggregation Records'!$E$69:$E$152,MATCH(RIGHT(Q438,255),RIGHT('Disaggregation Records'!$D$69:$D$152,255),0))),"")</f>
        <v/>
      </c>
      <c r="S438" s="201" t="str">
        <f t="array" ref="S438">IFERROR(IF(INDEX('Disaggregation Records'!$F$69:$F$152,MATCH(RIGHT(Q438,255),RIGHT('Disaggregation Records'!$D$69:$D$152,255),0))="","",INDEX('Disaggregation Records'!$F$69:$F$152,MATCH(RIGHT(Q438,255),RIGHT('Disaggregation Records'!$D$69:$D$152,255),0))),"")</f>
        <v/>
      </c>
      <c r="T438" s="201" t="str">
        <f t="array" ref="T438">IFERROR(IF(INDEX('Disaggregation Records'!$H$69:$H$152,MATCH(RIGHT(Q438,255),RIGHT('Disaggregation Records'!$D$69:$D$152,255),0))="","",INDEX('Disaggregation Records'!$H$69:$H$152,MATCH(RIGHT(Q438,255),RIGHT('Disaggregation Records'!$D$69:$D$152,255),0))),"")</f>
        <v/>
      </c>
      <c r="U438" s="201">
        <f t="shared" ref="U438" si="1531">U436+1</f>
        <v>940</v>
      </c>
      <c r="V438" s="201" t="str">
        <f t="array" ref="V438">IFERROR(IF(INDEX('Disaggregation Records'!$I$69:$I$152,MATCH(RIGHT(Q438,255),RIGHT('Disaggregation Records'!$D$69:$D$152,255),0))="","",INDEX('Disaggregation Records'!$I$69:$I$152,MATCH(RIGHT(Q438,255),RIGHT('Disaggregation Records'!$D$69:$D$152,255),0))),"")</f>
        <v/>
      </c>
      <c r="W438" s="201" t="str">
        <f>IFERROR(INDEX('Reference Records'!P$13:P$37,MATCH(LEFT(C438,255),'Reference Records'!J$13:J$37,0)),"")</f>
        <v/>
      </c>
    </row>
    <row r="439" spans="1:23" s="201" customFormat="1" ht="40.25" customHeight="1" x14ac:dyDescent="0.35">
      <c r="A439" s="569"/>
      <c r="B439" s="590"/>
      <c r="C439" s="571"/>
      <c r="D439" s="579"/>
      <c r="E439" s="579"/>
      <c r="F439" s="215"/>
      <c r="G439" s="577"/>
      <c r="H439" s="581"/>
      <c r="I439" s="583"/>
      <c r="J439" s="573"/>
      <c r="K439" s="571"/>
      <c r="L439" s="571"/>
      <c r="M439" s="573"/>
      <c r="N439" s="573"/>
      <c r="V439" s="201" t="str">
        <f t="array" ref="V439">IFERROR(IF(INDEX('Disaggregation Records'!$I$69:$I$152,MATCH(RIGHT(Q439,255),RIGHT('Disaggregation Records'!$D$69:$D$152,255),0))="","",INDEX('Disaggregation Records'!$I$69:$I$152,MATCH(RIGHT(Q439,255),RIGHT('Disaggregation Records'!$D$69:$D$152,255),0))),"")</f>
        <v/>
      </c>
    </row>
    <row r="440" spans="1:23" s="201" customFormat="1" ht="40.25" customHeight="1" x14ac:dyDescent="0.35">
      <c r="A440" s="569" t="str">
        <f t="shared" ref="A440" ca="1" si="1532">INDIRECT("'update Helper'!C"&amp;U440)</f>
        <v>a1V3p000004kPPQEA2</v>
      </c>
      <c r="B440" s="589">
        <v>7</v>
      </c>
      <c r="C440" s="570" t="str">
        <f>IFERROR(VLOOKUP(B440,'Outcome Indicators - Section C '!$A$9:$AF$70,32,FALSE),"")</f>
        <v/>
      </c>
      <c r="D440" s="578" t="str">
        <f t="shared" ref="D440" si="1533">R440</f>
        <v/>
      </c>
      <c r="E440" s="578" t="str">
        <f t="shared" ref="E440" si="1534">S440</f>
        <v/>
      </c>
      <c r="F440" s="421"/>
      <c r="G440" s="576" t="str">
        <f ca="1">IF(OR(INDIRECT("'update Helper'!E"&amp;U440)="",F440&lt;&gt;0,F441&lt;&gt;0),IF(IFERROR((F440/F441),"")="","",(F440/F441)),INDIRECT("'update Helper'!E"&amp;U440)/100)</f>
        <v/>
      </c>
      <c r="H440" s="580"/>
      <c r="I440" s="582"/>
      <c r="J440" s="572"/>
      <c r="K440" s="570" t="str">
        <f t="shared" ref="K440" si="1535">W440</f>
        <v/>
      </c>
      <c r="L440" s="570" t="str">
        <f t="shared" ref="L440" si="1536">V440</f>
        <v/>
      </c>
      <c r="M440" s="572"/>
      <c r="N440" s="572"/>
      <c r="P440" s="201">
        <f t="shared" ref="P440" si="1537">IF(AND(EXACT(C440,C438),C438&lt;&gt;0),P438+1,0)</f>
        <v>62</v>
      </c>
      <c r="Q440" s="201" t="str">
        <f t="shared" ref="Q440" si="1538">IF(C440&lt;&gt;"",C440&amp;"-"&amp;P440,"")</f>
        <v/>
      </c>
      <c r="R440" s="201" t="str">
        <f t="array" ref="R440">IFERROR(IF(INDEX('Disaggregation Records'!$E$69:$E$152,MATCH(RIGHT(Q440,255),RIGHT('Disaggregation Records'!$D$69:$D$152,255),0))="","",INDEX('Disaggregation Records'!$E$69:$E$152,MATCH(RIGHT(Q440,255),RIGHT('Disaggregation Records'!$D$69:$D$152,255),0))),"")</f>
        <v/>
      </c>
      <c r="S440" s="201" t="str">
        <f t="array" ref="S440">IFERROR(IF(INDEX('Disaggregation Records'!$F$69:$F$152,MATCH(RIGHT(Q440,255),RIGHT('Disaggregation Records'!$D$69:$D$152,255),0))="","",INDEX('Disaggregation Records'!$F$69:$F$152,MATCH(RIGHT(Q440,255),RIGHT('Disaggregation Records'!$D$69:$D$152,255),0))),"")</f>
        <v/>
      </c>
      <c r="T440" s="201" t="str">
        <f t="array" ref="T440">IFERROR(IF(INDEX('Disaggregation Records'!$H$69:$H$152,MATCH(RIGHT(Q440,255),RIGHT('Disaggregation Records'!$D$69:$D$152,255),0))="","",INDEX('Disaggregation Records'!$H$69:$H$152,MATCH(RIGHT(Q440,255),RIGHT('Disaggregation Records'!$D$69:$D$152,255),0))),"")</f>
        <v/>
      </c>
      <c r="U440" s="201">
        <f t="shared" ref="U440" si="1539">U438+1</f>
        <v>941</v>
      </c>
      <c r="V440" s="201" t="str">
        <f t="array" ref="V440">IFERROR(IF(INDEX('Disaggregation Records'!$I$69:$I$152,MATCH(RIGHT(Q440,255),RIGHT('Disaggregation Records'!$D$69:$D$152,255),0))="","",INDEX('Disaggregation Records'!$I$69:$I$152,MATCH(RIGHT(Q440,255),RIGHT('Disaggregation Records'!$D$69:$D$152,255),0))),"")</f>
        <v/>
      </c>
      <c r="W440" s="201" t="str">
        <f>IFERROR(INDEX('Reference Records'!P$13:P$37,MATCH(LEFT(C440,255),'Reference Records'!J$13:J$37,0)),"")</f>
        <v/>
      </c>
    </row>
    <row r="441" spans="1:23" s="201" customFormat="1" ht="40.25" customHeight="1" x14ac:dyDescent="0.35">
      <c r="A441" s="569"/>
      <c r="B441" s="590"/>
      <c r="C441" s="571"/>
      <c r="D441" s="579"/>
      <c r="E441" s="579"/>
      <c r="F441" s="215"/>
      <c r="G441" s="577"/>
      <c r="H441" s="581"/>
      <c r="I441" s="583"/>
      <c r="J441" s="573"/>
      <c r="K441" s="571"/>
      <c r="L441" s="571"/>
      <c r="M441" s="573"/>
      <c r="N441" s="573"/>
      <c r="V441" s="201" t="str">
        <f t="array" ref="V441">IFERROR(IF(INDEX('Disaggregation Records'!$I$69:$I$152,MATCH(RIGHT(Q441,255),RIGHT('Disaggregation Records'!$D$69:$D$152,255),0))="","",INDEX('Disaggregation Records'!$I$69:$I$152,MATCH(RIGHT(Q441,255),RIGHT('Disaggregation Records'!$D$69:$D$152,255),0))),"")</f>
        <v/>
      </c>
    </row>
    <row r="442" spans="1:23" s="201" customFormat="1" ht="40.25" customHeight="1" x14ac:dyDescent="0.35">
      <c r="A442" s="569" t="str">
        <f t="shared" ref="A442" ca="1" si="1540">INDIRECT("'update Helper'!C"&amp;U442)</f>
        <v>a1V3p000004kPPREA2</v>
      </c>
      <c r="B442" s="589">
        <v>7</v>
      </c>
      <c r="C442" s="570" t="str">
        <f>IFERROR(VLOOKUP(B442,'Outcome Indicators - Section C '!$A$9:$AF$70,32,FALSE),"")</f>
        <v/>
      </c>
      <c r="D442" s="578" t="str">
        <f t="shared" ref="D442" si="1541">R442</f>
        <v/>
      </c>
      <c r="E442" s="578" t="str">
        <f t="shared" ref="E442" si="1542">S442</f>
        <v/>
      </c>
      <c r="F442" s="421"/>
      <c r="G442" s="576" t="str">
        <f ca="1">IF(OR(INDIRECT("'update Helper'!E"&amp;U442)="",F442&lt;&gt;0,F443&lt;&gt;0),IF(IFERROR((F442/F443),"")="","",(F442/F443)),INDIRECT("'update Helper'!E"&amp;U442)/100)</f>
        <v/>
      </c>
      <c r="H442" s="580"/>
      <c r="I442" s="582"/>
      <c r="J442" s="572"/>
      <c r="K442" s="570" t="str">
        <f t="shared" ref="K442" si="1543">W442</f>
        <v/>
      </c>
      <c r="L442" s="570" t="str">
        <f t="shared" ref="L442" si="1544">V442</f>
        <v/>
      </c>
      <c r="M442" s="572"/>
      <c r="N442" s="572"/>
      <c r="P442" s="201">
        <f t="shared" ref="P442" si="1545">IF(AND(EXACT(C442,C440),C440&lt;&gt;0),P440+1,0)</f>
        <v>63</v>
      </c>
      <c r="Q442" s="201" t="str">
        <f t="shared" ref="Q442" si="1546">IF(C442&lt;&gt;"",C442&amp;"-"&amp;P442,"")</f>
        <v/>
      </c>
      <c r="R442" s="201" t="str">
        <f t="array" ref="R442">IFERROR(IF(INDEX('Disaggregation Records'!$E$69:$E$152,MATCH(RIGHT(Q442,255),RIGHT('Disaggregation Records'!$D$69:$D$152,255),0))="","",INDEX('Disaggregation Records'!$E$69:$E$152,MATCH(RIGHT(Q442,255),RIGHT('Disaggregation Records'!$D$69:$D$152,255),0))),"")</f>
        <v/>
      </c>
      <c r="S442" s="201" t="str">
        <f t="array" ref="S442">IFERROR(IF(INDEX('Disaggregation Records'!$F$69:$F$152,MATCH(RIGHT(Q442,255),RIGHT('Disaggregation Records'!$D$69:$D$152,255),0))="","",INDEX('Disaggregation Records'!$F$69:$F$152,MATCH(RIGHT(Q442,255),RIGHT('Disaggregation Records'!$D$69:$D$152,255),0))),"")</f>
        <v/>
      </c>
      <c r="T442" s="201" t="str">
        <f t="array" ref="T442">IFERROR(IF(INDEX('Disaggregation Records'!$H$69:$H$152,MATCH(RIGHT(Q442,255),RIGHT('Disaggregation Records'!$D$69:$D$152,255),0))="","",INDEX('Disaggregation Records'!$H$69:$H$152,MATCH(RIGHT(Q442,255),RIGHT('Disaggregation Records'!$D$69:$D$152,255),0))),"")</f>
        <v/>
      </c>
      <c r="U442" s="201">
        <f t="shared" ref="U442" si="1547">U440+1</f>
        <v>942</v>
      </c>
      <c r="V442" s="201" t="str">
        <f t="array" ref="V442">IFERROR(IF(INDEX('Disaggregation Records'!$I$69:$I$152,MATCH(RIGHT(Q442,255),RIGHT('Disaggregation Records'!$D$69:$D$152,255),0))="","",INDEX('Disaggregation Records'!$I$69:$I$152,MATCH(RIGHT(Q442,255),RIGHT('Disaggregation Records'!$D$69:$D$152,255),0))),"")</f>
        <v/>
      </c>
      <c r="W442" s="201" t="str">
        <f>IFERROR(INDEX('Reference Records'!P$13:P$37,MATCH(LEFT(C442,255),'Reference Records'!J$13:J$37,0)),"")</f>
        <v/>
      </c>
    </row>
    <row r="443" spans="1:23" s="201" customFormat="1" ht="40.25" customHeight="1" x14ac:dyDescent="0.35">
      <c r="A443" s="569"/>
      <c r="B443" s="590"/>
      <c r="C443" s="571"/>
      <c r="D443" s="579"/>
      <c r="E443" s="579"/>
      <c r="F443" s="215"/>
      <c r="G443" s="577"/>
      <c r="H443" s="581"/>
      <c r="I443" s="583"/>
      <c r="J443" s="573"/>
      <c r="K443" s="571"/>
      <c r="L443" s="571"/>
      <c r="M443" s="573"/>
      <c r="N443" s="573"/>
      <c r="V443" s="201" t="str">
        <f t="array" ref="V443">IFERROR(IF(INDEX('Disaggregation Records'!$I$69:$I$152,MATCH(RIGHT(Q443,255),RIGHT('Disaggregation Records'!$D$69:$D$152,255),0))="","",INDEX('Disaggregation Records'!$I$69:$I$152,MATCH(RIGHT(Q443,255),RIGHT('Disaggregation Records'!$D$69:$D$152,255),0))),"")</f>
        <v/>
      </c>
    </row>
    <row r="444" spans="1:23" s="201" customFormat="1" ht="40.25" customHeight="1" x14ac:dyDescent="0.35">
      <c r="A444" s="569" t="str">
        <f t="shared" ref="A444" ca="1" si="1548">INDIRECT("'update Helper'!C"&amp;U444)</f>
        <v>a1V3p000004kPPSEA2</v>
      </c>
      <c r="B444" s="589">
        <v>7</v>
      </c>
      <c r="C444" s="570" t="str">
        <f>IFERROR(VLOOKUP(B444,'Outcome Indicators - Section C '!$A$9:$AF$70,32,FALSE),"")</f>
        <v/>
      </c>
      <c r="D444" s="578" t="str">
        <f t="shared" ref="D444" si="1549">R444</f>
        <v/>
      </c>
      <c r="E444" s="578" t="str">
        <f t="shared" ref="E444" si="1550">S444</f>
        <v/>
      </c>
      <c r="F444" s="421"/>
      <c r="G444" s="576" t="str">
        <f ca="1">IF(OR(INDIRECT("'update Helper'!E"&amp;U444)="",F444&lt;&gt;0,F445&lt;&gt;0),IF(IFERROR((F444/F445),"")="","",(F444/F445)),INDIRECT("'update Helper'!E"&amp;U444)/100)</f>
        <v/>
      </c>
      <c r="H444" s="580"/>
      <c r="I444" s="582"/>
      <c r="J444" s="572"/>
      <c r="K444" s="570" t="str">
        <f t="shared" ref="K444" si="1551">W444</f>
        <v/>
      </c>
      <c r="L444" s="570" t="str">
        <f t="shared" ref="L444" si="1552">V444</f>
        <v/>
      </c>
      <c r="M444" s="572"/>
      <c r="N444" s="572"/>
      <c r="P444" s="201">
        <f t="shared" ref="P444" si="1553">IF(AND(EXACT(C444,C442),C442&lt;&gt;0),P442+1,0)</f>
        <v>64</v>
      </c>
      <c r="Q444" s="201" t="str">
        <f t="shared" ref="Q444" si="1554">IF(C444&lt;&gt;"",C444&amp;"-"&amp;P444,"")</f>
        <v/>
      </c>
      <c r="R444" s="201" t="str">
        <f t="array" ref="R444">IFERROR(IF(INDEX('Disaggregation Records'!$E$69:$E$152,MATCH(RIGHT(Q444,255),RIGHT('Disaggregation Records'!$D$69:$D$152,255),0))="","",INDEX('Disaggregation Records'!$E$69:$E$152,MATCH(RIGHT(Q444,255),RIGHT('Disaggregation Records'!$D$69:$D$152,255),0))),"")</f>
        <v/>
      </c>
      <c r="S444" s="201" t="str">
        <f t="array" ref="S444">IFERROR(IF(INDEX('Disaggregation Records'!$F$69:$F$152,MATCH(RIGHT(Q444,255),RIGHT('Disaggregation Records'!$D$69:$D$152,255),0))="","",INDEX('Disaggregation Records'!$F$69:$F$152,MATCH(RIGHT(Q444,255),RIGHT('Disaggregation Records'!$D$69:$D$152,255),0))),"")</f>
        <v/>
      </c>
      <c r="T444" s="201" t="str">
        <f t="array" ref="T444">IFERROR(IF(INDEX('Disaggregation Records'!$H$69:$H$152,MATCH(RIGHT(Q444,255),RIGHT('Disaggregation Records'!$D$69:$D$152,255),0))="","",INDEX('Disaggregation Records'!$H$69:$H$152,MATCH(RIGHT(Q444,255),RIGHT('Disaggregation Records'!$D$69:$D$152,255),0))),"")</f>
        <v/>
      </c>
      <c r="U444" s="201">
        <f t="shared" ref="U444" si="1555">U442+1</f>
        <v>943</v>
      </c>
      <c r="V444" s="201" t="str">
        <f t="array" ref="V444">IFERROR(IF(INDEX('Disaggregation Records'!$I$69:$I$152,MATCH(RIGHT(Q444,255),RIGHT('Disaggregation Records'!$D$69:$D$152,255),0))="","",INDEX('Disaggregation Records'!$I$69:$I$152,MATCH(RIGHT(Q444,255),RIGHT('Disaggregation Records'!$D$69:$D$152,255),0))),"")</f>
        <v/>
      </c>
      <c r="W444" s="201" t="str">
        <f>IFERROR(INDEX('Reference Records'!P$13:P$37,MATCH(LEFT(C444,255),'Reference Records'!J$13:J$37,0)),"")</f>
        <v/>
      </c>
    </row>
    <row r="445" spans="1:23" s="201" customFormat="1" ht="40.25" customHeight="1" x14ac:dyDescent="0.35">
      <c r="A445" s="569"/>
      <c r="B445" s="590"/>
      <c r="C445" s="571"/>
      <c r="D445" s="579"/>
      <c r="E445" s="579"/>
      <c r="F445" s="215"/>
      <c r="G445" s="577"/>
      <c r="H445" s="581"/>
      <c r="I445" s="583"/>
      <c r="J445" s="573"/>
      <c r="K445" s="571"/>
      <c r="L445" s="571"/>
      <c r="M445" s="573"/>
      <c r="N445" s="573"/>
      <c r="V445" s="201" t="str">
        <f t="array" ref="V445">IFERROR(IF(INDEX('Disaggregation Records'!$I$69:$I$152,MATCH(RIGHT(Q445,255),RIGHT('Disaggregation Records'!$D$69:$D$152,255),0))="","",INDEX('Disaggregation Records'!$I$69:$I$152,MATCH(RIGHT(Q445,255),RIGHT('Disaggregation Records'!$D$69:$D$152,255),0))),"")</f>
        <v/>
      </c>
    </row>
    <row r="446" spans="1:23" s="201" customFormat="1" ht="40.25" customHeight="1" x14ac:dyDescent="0.35">
      <c r="A446" s="569" t="str">
        <f t="shared" ref="A446" ca="1" si="1556">INDIRECT("'update Helper'!C"&amp;U446)</f>
        <v>a1V3p000004kPPTEA2</v>
      </c>
      <c r="B446" s="589">
        <v>7</v>
      </c>
      <c r="C446" s="570" t="str">
        <f>IFERROR(VLOOKUP(B446,'Outcome Indicators - Section C '!$A$9:$AF$70,32,FALSE),"")</f>
        <v/>
      </c>
      <c r="D446" s="578" t="str">
        <f t="shared" ref="D446" si="1557">R446</f>
        <v/>
      </c>
      <c r="E446" s="578" t="str">
        <f t="shared" ref="E446" si="1558">S446</f>
        <v/>
      </c>
      <c r="F446" s="421"/>
      <c r="G446" s="576" t="str">
        <f ca="1">IF(OR(INDIRECT("'update Helper'!E"&amp;U446)="",F446&lt;&gt;0,F447&lt;&gt;0),IF(IFERROR((F446/F447),"")="","",(F446/F447)),INDIRECT("'update Helper'!E"&amp;U446)/100)</f>
        <v/>
      </c>
      <c r="H446" s="580"/>
      <c r="I446" s="582"/>
      <c r="J446" s="572"/>
      <c r="K446" s="570" t="str">
        <f t="shared" ref="K446" si="1559">W446</f>
        <v/>
      </c>
      <c r="L446" s="570" t="str">
        <f t="shared" ref="L446" si="1560">V446</f>
        <v/>
      </c>
      <c r="M446" s="572"/>
      <c r="N446" s="572"/>
      <c r="P446" s="201">
        <f t="shared" ref="P446" si="1561">IF(AND(EXACT(C446,C444),C444&lt;&gt;0),P444+1,0)</f>
        <v>65</v>
      </c>
      <c r="Q446" s="201" t="str">
        <f t="shared" ref="Q446" si="1562">IF(C446&lt;&gt;"",C446&amp;"-"&amp;P446,"")</f>
        <v/>
      </c>
      <c r="R446" s="201" t="str">
        <f t="array" ref="R446">IFERROR(IF(INDEX('Disaggregation Records'!$E$69:$E$152,MATCH(RIGHT(Q446,255),RIGHT('Disaggregation Records'!$D$69:$D$152,255),0))="","",INDEX('Disaggregation Records'!$E$69:$E$152,MATCH(RIGHT(Q446,255),RIGHT('Disaggregation Records'!$D$69:$D$152,255),0))),"")</f>
        <v/>
      </c>
      <c r="S446" s="201" t="str">
        <f t="array" ref="S446">IFERROR(IF(INDEX('Disaggregation Records'!$F$69:$F$152,MATCH(RIGHT(Q446,255),RIGHT('Disaggregation Records'!$D$69:$D$152,255),0))="","",INDEX('Disaggregation Records'!$F$69:$F$152,MATCH(RIGHT(Q446,255),RIGHT('Disaggregation Records'!$D$69:$D$152,255),0))),"")</f>
        <v/>
      </c>
      <c r="T446" s="201" t="str">
        <f t="array" ref="T446">IFERROR(IF(INDEX('Disaggregation Records'!$H$69:$H$152,MATCH(RIGHT(Q446,255),RIGHT('Disaggregation Records'!$D$69:$D$152,255),0))="","",INDEX('Disaggregation Records'!$H$69:$H$152,MATCH(RIGHT(Q446,255),RIGHT('Disaggregation Records'!$D$69:$D$152,255),0))),"")</f>
        <v/>
      </c>
      <c r="U446" s="201">
        <f t="shared" ref="U446" si="1563">U444+1</f>
        <v>944</v>
      </c>
      <c r="V446" s="201" t="str">
        <f t="array" ref="V446">IFERROR(IF(INDEX('Disaggregation Records'!$I$69:$I$152,MATCH(RIGHT(Q446,255),RIGHT('Disaggregation Records'!$D$69:$D$152,255),0))="","",INDEX('Disaggregation Records'!$I$69:$I$152,MATCH(RIGHT(Q446,255),RIGHT('Disaggregation Records'!$D$69:$D$152,255),0))),"")</f>
        <v/>
      </c>
      <c r="W446" s="201" t="str">
        <f>IFERROR(INDEX('Reference Records'!P$13:P$37,MATCH(LEFT(C446,255),'Reference Records'!J$13:J$37,0)),"")</f>
        <v/>
      </c>
    </row>
    <row r="447" spans="1:23" s="201" customFormat="1" ht="40.25" customHeight="1" x14ac:dyDescent="0.35">
      <c r="A447" s="569"/>
      <c r="B447" s="590"/>
      <c r="C447" s="571"/>
      <c r="D447" s="579"/>
      <c r="E447" s="579"/>
      <c r="F447" s="215"/>
      <c r="G447" s="577"/>
      <c r="H447" s="581"/>
      <c r="I447" s="583"/>
      <c r="J447" s="573"/>
      <c r="K447" s="571"/>
      <c r="L447" s="571"/>
      <c r="M447" s="573"/>
      <c r="N447" s="573"/>
      <c r="V447" s="201" t="str">
        <f t="array" ref="V447">IFERROR(IF(INDEX('Disaggregation Records'!$I$69:$I$152,MATCH(RIGHT(Q447,255),RIGHT('Disaggregation Records'!$D$69:$D$152,255),0))="","",INDEX('Disaggregation Records'!$I$69:$I$152,MATCH(RIGHT(Q447,255),RIGHT('Disaggregation Records'!$D$69:$D$152,255),0))),"")</f>
        <v/>
      </c>
    </row>
    <row r="448" spans="1:23" s="201" customFormat="1" ht="40.25" customHeight="1" x14ac:dyDescent="0.35">
      <c r="A448" s="569" t="str">
        <f t="shared" ref="A448" ca="1" si="1564">INDIRECT("'update Helper'!C"&amp;U448)</f>
        <v>a1V3p000004kPPUEA2</v>
      </c>
      <c r="B448" s="589">
        <v>7</v>
      </c>
      <c r="C448" s="570" t="str">
        <f>IFERROR(VLOOKUP(B448,'Outcome Indicators - Section C '!$A$9:$AF$70,32,FALSE),"")</f>
        <v/>
      </c>
      <c r="D448" s="578" t="str">
        <f t="shared" ref="D448" si="1565">R448</f>
        <v/>
      </c>
      <c r="E448" s="578" t="str">
        <f t="shared" ref="E448" si="1566">S448</f>
        <v/>
      </c>
      <c r="F448" s="421"/>
      <c r="G448" s="576" t="str">
        <f ca="1">IF(OR(INDIRECT("'update Helper'!E"&amp;U448)="",F448&lt;&gt;0,F449&lt;&gt;0),IF(IFERROR((F448/F449),"")="","",(F448/F449)),INDIRECT("'update Helper'!E"&amp;U448)/100)</f>
        <v/>
      </c>
      <c r="H448" s="580"/>
      <c r="I448" s="582"/>
      <c r="J448" s="572"/>
      <c r="K448" s="570" t="str">
        <f t="shared" ref="K448" si="1567">W448</f>
        <v/>
      </c>
      <c r="L448" s="570" t="str">
        <f t="shared" ref="L448" si="1568">V448</f>
        <v/>
      </c>
      <c r="M448" s="572"/>
      <c r="N448" s="572"/>
      <c r="P448" s="201">
        <f t="shared" ref="P448" si="1569">IF(AND(EXACT(C448,C446),C446&lt;&gt;0),P446+1,0)</f>
        <v>66</v>
      </c>
      <c r="Q448" s="201" t="str">
        <f t="shared" ref="Q448" si="1570">IF(C448&lt;&gt;"",C448&amp;"-"&amp;P448,"")</f>
        <v/>
      </c>
      <c r="R448" s="201" t="str">
        <f t="array" ref="R448">IFERROR(IF(INDEX('Disaggregation Records'!$E$69:$E$152,MATCH(RIGHT(Q448,255),RIGHT('Disaggregation Records'!$D$69:$D$152,255),0))="","",INDEX('Disaggregation Records'!$E$69:$E$152,MATCH(RIGHT(Q448,255),RIGHT('Disaggregation Records'!$D$69:$D$152,255),0))),"")</f>
        <v/>
      </c>
      <c r="S448" s="201" t="str">
        <f t="array" ref="S448">IFERROR(IF(INDEX('Disaggregation Records'!$F$69:$F$152,MATCH(RIGHT(Q448,255),RIGHT('Disaggregation Records'!$D$69:$D$152,255),0))="","",INDEX('Disaggregation Records'!$F$69:$F$152,MATCH(RIGHT(Q448,255),RIGHT('Disaggregation Records'!$D$69:$D$152,255),0))),"")</f>
        <v/>
      </c>
      <c r="T448" s="201" t="str">
        <f t="array" ref="T448">IFERROR(IF(INDEX('Disaggregation Records'!$H$69:$H$152,MATCH(RIGHT(Q448,255),RIGHT('Disaggregation Records'!$D$69:$D$152,255),0))="","",INDEX('Disaggregation Records'!$H$69:$H$152,MATCH(RIGHT(Q448,255),RIGHT('Disaggregation Records'!$D$69:$D$152,255),0))),"")</f>
        <v/>
      </c>
      <c r="U448" s="201">
        <f t="shared" ref="U448" si="1571">U446+1</f>
        <v>945</v>
      </c>
      <c r="V448" s="201" t="str">
        <f t="array" ref="V448">IFERROR(IF(INDEX('Disaggregation Records'!$I$69:$I$152,MATCH(RIGHT(Q448,255),RIGHT('Disaggregation Records'!$D$69:$D$152,255),0))="","",INDEX('Disaggregation Records'!$I$69:$I$152,MATCH(RIGHT(Q448,255),RIGHT('Disaggregation Records'!$D$69:$D$152,255),0))),"")</f>
        <v/>
      </c>
      <c r="W448" s="201" t="str">
        <f>IFERROR(INDEX('Reference Records'!P$13:P$37,MATCH(LEFT(C448,255),'Reference Records'!J$13:J$37,0)),"")</f>
        <v/>
      </c>
    </row>
    <row r="449" spans="1:23" s="201" customFormat="1" ht="40.25" customHeight="1" x14ac:dyDescent="0.35">
      <c r="A449" s="569"/>
      <c r="B449" s="590"/>
      <c r="C449" s="571"/>
      <c r="D449" s="579"/>
      <c r="E449" s="579"/>
      <c r="F449" s="215"/>
      <c r="G449" s="577"/>
      <c r="H449" s="581"/>
      <c r="I449" s="583"/>
      <c r="J449" s="573"/>
      <c r="K449" s="571"/>
      <c r="L449" s="571"/>
      <c r="M449" s="573"/>
      <c r="N449" s="573"/>
      <c r="V449" s="201" t="str">
        <f t="array" ref="V449">IFERROR(IF(INDEX('Disaggregation Records'!$I$69:$I$152,MATCH(RIGHT(Q449,255),RIGHT('Disaggregation Records'!$D$69:$D$152,255),0))="","",INDEX('Disaggregation Records'!$I$69:$I$152,MATCH(RIGHT(Q449,255),RIGHT('Disaggregation Records'!$D$69:$D$152,255),0))),"")</f>
        <v/>
      </c>
    </row>
    <row r="450" spans="1:23" s="201" customFormat="1" ht="40.25" customHeight="1" x14ac:dyDescent="0.35">
      <c r="A450" s="569" t="str">
        <f t="shared" ref="A450" ca="1" si="1572">INDIRECT("'update Helper'!C"&amp;U450)</f>
        <v>a1V3p000004kPPVEA2</v>
      </c>
      <c r="B450" s="589">
        <v>7</v>
      </c>
      <c r="C450" s="570" t="str">
        <f>IFERROR(VLOOKUP(B450,'Outcome Indicators - Section C '!$A$9:$AF$70,32,FALSE),"")</f>
        <v/>
      </c>
      <c r="D450" s="578" t="str">
        <f t="shared" ref="D450" si="1573">R450</f>
        <v/>
      </c>
      <c r="E450" s="578" t="str">
        <f t="shared" ref="E450" si="1574">S450</f>
        <v/>
      </c>
      <c r="F450" s="421"/>
      <c r="G450" s="576" t="str">
        <f ca="1">IF(OR(INDIRECT("'update Helper'!E"&amp;U450)="",F450&lt;&gt;0,F451&lt;&gt;0),IF(IFERROR((F450/F451),"")="","",(F450/F451)),INDIRECT("'update Helper'!E"&amp;U450)/100)</f>
        <v/>
      </c>
      <c r="H450" s="580"/>
      <c r="I450" s="582"/>
      <c r="J450" s="572"/>
      <c r="K450" s="570" t="str">
        <f t="shared" ref="K450" si="1575">W450</f>
        <v/>
      </c>
      <c r="L450" s="570" t="str">
        <f t="shared" ref="L450" si="1576">V450</f>
        <v/>
      </c>
      <c r="M450" s="572"/>
      <c r="N450" s="572"/>
      <c r="P450" s="201">
        <f t="shared" ref="P450" si="1577">IF(AND(EXACT(C450,C448),C448&lt;&gt;0),P448+1,0)</f>
        <v>67</v>
      </c>
      <c r="Q450" s="201" t="str">
        <f t="shared" ref="Q450" si="1578">IF(C450&lt;&gt;"",C450&amp;"-"&amp;P450,"")</f>
        <v/>
      </c>
      <c r="R450" s="201" t="str">
        <f t="array" ref="R450">IFERROR(IF(INDEX('Disaggregation Records'!$E$69:$E$152,MATCH(RIGHT(Q450,255),RIGHT('Disaggregation Records'!$D$69:$D$152,255),0))="","",INDEX('Disaggregation Records'!$E$69:$E$152,MATCH(RIGHT(Q450,255),RIGHT('Disaggregation Records'!$D$69:$D$152,255),0))),"")</f>
        <v/>
      </c>
      <c r="S450" s="201" t="str">
        <f t="array" ref="S450">IFERROR(IF(INDEX('Disaggregation Records'!$F$69:$F$152,MATCH(RIGHT(Q450,255),RIGHT('Disaggregation Records'!$D$69:$D$152,255),0))="","",INDEX('Disaggregation Records'!$F$69:$F$152,MATCH(RIGHT(Q450,255),RIGHT('Disaggregation Records'!$D$69:$D$152,255),0))),"")</f>
        <v/>
      </c>
      <c r="T450" s="201" t="str">
        <f t="array" ref="T450">IFERROR(IF(INDEX('Disaggregation Records'!$H$69:$H$152,MATCH(RIGHT(Q450,255),RIGHT('Disaggregation Records'!$D$69:$D$152,255),0))="","",INDEX('Disaggregation Records'!$H$69:$H$152,MATCH(RIGHT(Q450,255),RIGHT('Disaggregation Records'!$D$69:$D$152,255),0))),"")</f>
        <v/>
      </c>
      <c r="U450" s="201">
        <f t="shared" ref="U450" si="1579">U448+1</f>
        <v>946</v>
      </c>
      <c r="V450" s="201" t="str">
        <f t="array" ref="V450">IFERROR(IF(INDEX('Disaggregation Records'!$I$69:$I$152,MATCH(RIGHT(Q450,255),RIGHT('Disaggregation Records'!$D$69:$D$152,255),0))="","",INDEX('Disaggregation Records'!$I$69:$I$152,MATCH(RIGHT(Q450,255),RIGHT('Disaggregation Records'!$D$69:$D$152,255),0))),"")</f>
        <v/>
      </c>
      <c r="W450" s="201" t="str">
        <f>IFERROR(INDEX('Reference Records'!P$13:P$37,MATCH(LEFT(C450,255),'Reference Records'!J$13:J$37,0)),"")</f>
        <v/>
      </c>
    </row>
    <row r="451" spans="1:23" s="201" customFormat="1" ht="40.25" customHeight="1" x14ac:dyDescent="0.35">
      <c r="A451" s="569"/>
      <c r="B451" s="590"/>
      <c r="C451" s="571"/>
      <c r="D451" s="579"/>
      <c r="E451" s="579"/>
      <c r="F451" s="215"/>
      <c r="G451" s="577"/>
      <c r="H451" s="581"/>
      <c r="I451" s="583"/>
      <c r="J451" s="573"/>
      <c r="K451" s="571"/>
      <c r="L451" s="571"/>
      <c r="M451" s="573"/>
      <c r="N451" s="573"/>
      <c r="V451" s="201" t="str">
        <f t="array" ref="V451">IFERROR(IF(INDEX('Disaggregation Records'!$I$69:$I$152,MATCH(RIGHT(Q451,255),RIGHT('Disaggregation Records'!$D$69:$D$152,255),0))="","",INDEX('Disaggregation Records'!$I$69:$I$152,MATCH(RIGHT(Q451,255),RIGHT('Disaggregation Records'!$D$69:$D$152,255),0))),"")</f>
        <v/>
      </c>
    </row>
    <row r="452" spans="1:23" s="201" customFormat="1" ht="40.25" customHeight="1" x14ac:dyDescent="0.35">
      <c r="A452" s="569" t="str">
        <f t="shared" ref="A452" ca="1" si="1580">INDIRECT("'update Helper'!C"&amp;U452)</f>
        <v>a1V3p000004kPPWEA2</v>
      </c>
      <c r="B452" s="589">
        <v>7</v>
      </c>
      <c r="C452" s="570" t="str">
        <f>IFERROR(VLOOKUP(B452,'Outcome Indicators - Section C '!$A$9:$AF$70,32,FALSE),"")</f>
        <v/>
      </c>
      <c r="D452" s="578" t="str">
        <f t="shared" ref="D452" si="1581">R452</f>
        <v/>
      </c>
      <c r="E452" s="578" t="str">
        <f t="shared" ref="E452" si="1582">S452</f>
        <v/>
      </c>
      <c r="F452" s="421"/>
      <c r="G452" s="576" t="str">
        <f ca="1">IF(OR(INDIRECT("'update Helper'!E"&amp;U452)="",F452&lt;&gt;0,F453&lt;&gt;0),IF(IFERROR((F452/F453),"")="","",(F452/F453)),INDIRECT("'update Helper'!E"&amp;U452)/100)</f>
        <v/>
      </c>
      <c r="H452" s="580"/>
      <c r="I452" s="582"/>
      <c r="J452" s="572"/>
      <c r="K452" s="570" t="str">
        <f t="shared" ref="K452" si="1583">W452</f>
        <v/>
      </c>
      <c r="L452" s="570" t="str">
        <f t="shared" ref="L452" si="1584">V452</f>
        <v/>
      </c>
      <c r="M452" s="572"/>
      <c r="N452" s="572"/>
      <c r="P452" s="201">
        <f t="shared" ref="P452" si="1585">IF(AND(EXACT(C452,C450),C450&lt;&gt;0),P450+1,0)</f>
        <v>68</v>
      </c>
      <c r="Q452" s="201" t="str">
        <f t="shared" ref="Q452" si="1586">IF(C452&lt;&gt;"",C452&amp;"-"&amp;P452,"")</f>
        <v/>
      </c>
      <c r="R452" s="201" t="str">
        <f t="array" ref="R452">IFERROR(IF(INDEX('Disaggregation Records'!$E$69:$E$152,MATCH(RIGHT(Q452,255),RIGHT('Disaggregation Records'!$D$69:$D$152,255),0))="","",INDEX('Disaggregation Records'!$E$69:$E$152,MATCH(RIGHT(Q452,255),RIGHT('Disaggregation Records'!$D$69:$D$152,255),0))),"")</f>
        <v/>
      </c>
      <c r="S452" s="201" t="str">
        <f t="array" ref="S452">IFERROR(IF(INDEX('Disaggregation Records'!$F$69:$F$152,MATCH(RIGHT(Q452,255),RIGHT('Disaggregation Records'!$D$69:$D$152,255),0))="","",INDEX('Disaggregation Records'!$F$69:$F$152,MATCH(RIGHT(Q452,255),RIGHT('Disaggregation Records'!$D$69:$D$152,255),0))),"")</f>
        <v/>
      </c>
      <c r="T452" s="201" t="str">
        <f t="array" ref="T452">IFERROR(IF(INDEX('Disaggregation Records'!$H$69:$H$152,MATCH(RIGHT(Q452,255),RIGHT('Disaggregation Records'!$D$69:$D$152,255),0))="","",INDEX('Disaggregation Records'!$H$69:$H$152,MATCH(RIGHT(Q452,255),RIGHT('Disaggregation Records'!$D$69:$D$152,255),0))),"")</f>
        <v/>
      </c>
      <c r="U452" s="201">
        <f t="shared" ref="U452" si="1587">U450+1</f>
        <v>947</v>
      </c>
      <c r="V452" s="201" t="str">
        <f t="array" ref="V452">IFERROR(IF(INDEX('Disaggregation Records'!$I$69:$I$152,MATCH(RIGHT(Q452,255),RIGHT('Disaggregation Records'!$D$69:$D$152,255),0))="","",INDEX('Disaggregation Records'!$I$69:$I$152,MATCH(RIGHT(Q452,255),RIGHT('Disaggregation Records'!$D$69:$D$152,255),0))),"")</f>
        <v/>
      </c>
      <c r="W452" s="201" t="str">
        <f>IFERROR(INDEX('Reference Records'!P$13:P$37,MATCH(LEFT(C452,255),'Reference Records'!J$13:J$37,0)),"")</f>
        <v/>
      </c>
    </row>
    <row r="453" spans="1:23" s="201" customFormat="1" ht="40.25" customHeight="1" x14ac:dyDescent="0.35">
      <c r="A453" s="569"/>
      <c r="B453" s="590"/>
      <c r="C453" s="571"/>
      <c r="D453" s="579"/>
      <c r="E453" s="579"/>
      <c r="F453" s="215"/>
      <c r="G453" s="577"/>
      <c r="H453" s="581"/>
      <c r="I453" s="583"/>
      <c r="J453" s="573"/>
      <c r="K453" s="571"/>
      <c r="L453" s="571"/>
      <c r="M453" s="573"/>
      <c r="N453" s="573"/>
      <c r="V453" s="201" t="str">
        <f t="array" ref="V453">IFERROR(IF(INDEX('Disaggregation Records'!$I$69:$I$152,MATCH(RIGHT(Q453,255),RIGHT('Disaggregation Records'!$D$69:$D$152,255),0))="","",INDEX('Disaggregation Records'!$I$69:$I$152,MATCH(RIGHT(Q453,255),RIGHT('Disaggregation Records'!$D$69:$D$152,255),0))),"")</f>
        <v/>
      </c>
    </row>
    <row r="454" spans="1:23" s="201" customFormat="1" ht="40.25" customHeight="1" x14ac:dyDescent="0.35">
      <c r="A454" s="569" t="str">
        <f t="shared" ref="A454" ca="1" si="1588">INDIRECT("'update Helper'!C"&amp;U454)</f>
        <v>a1V3p000004kPPXEA2</v>
      </c>
      <c r="B454" s="589">
        <v>7</v>
      </c>
      <c r="C454" s="570" t="str">
        <f>IFERROR(VLOOKUP(B454,'Outcome Indicators - Section C '!$A$9:$AF$70,32,FALSE),"")</f>
        <v/>
      </c>
      <c r="D454" s="578" t="str">
        <f t="shared" ref="D454" si="1589">R454</f>
        <v/>
      </c>
      <c r="E454" s="578" t="str">
        <f t="shared" ref="E454" si="1590">S454</f>
        <v/>
      </c>
      <c r="F454" s="421"/>
      <c r="G454" s="576" t="str">
        <f ca="1">IF(OR(INDIRECT("'update Helper'!E"&amp;U454)="",F454&lt;&gt;0,F455&lt;&gt;0),IF(IFERROR((F454/F455),"")="","",(F454/F455)),INDIRECT("'update Helper'!E"&amp;U454)/100)</f>
        <v/>
      </c>
      <c r="H454" s="580"/>
      <c r="I454" s="582"/>
      <c r="J454" s="572"/>
      <c r="K454" s="570" t="str">
        <f t="shared" ref="K454" si="1591">W454</f>
        <v/>
      </c>
      <c r="L454" s="570" t="str">
        <f t="shared" ref="L454" si="1592">V454</f>
        <v/>
      </c>
      <c r="M454" s="572"/>
      <c r="N454" s="572"/>
      <c r="P454" s="201">
        <f t="shared" ref="P454" si="1593">IF(AND(EXACT(C454,C452),C452&lt;&gt;0),P452+1,0)</f>
        <v>69</v>
      </c>
      <c r="Q454" s="201" t="str">
        <f t="shared" ref="Q454" si="1594">IF(C454&lt;&gt;"",C454&amp;"-"&amp;P454,"")</f>
        <v/>
      </c>
      <c r="R454" s="201" t="str">
        <f t="array" ref="R454">IFERROR(IF(INDEX('Disaggregation Records'!$E$69:$E$152,MATCH(RIGHT(Q454,255),RIGHT('Disaggregation Records'!$D$69:$D$152,255),0))="","",INDEX('Disaggregation Records'!$E$69:$E$152,MATCH(RIGHT(Q454,255),RIGHT('Disaggregation Records'!$D$69:$D$152,255),0))),"")</f>
        <v/>
      </c>
      <c r="S454" s="201" t="str">
        <f t="array" ref="S454">IFERROR(IF(INDEX('Disaggregation Records'!$F$69:$F$152,MATCH(RIGHT(Q454,255),RIGHT('Disaggregation Records'!$D$69:$D$152,255),0))="","",INDEX('Disaggregation Records'!$F$69:$F$152,MATCH(RIGHT(Q454,255),RIGHT('Disaggregation Records'!$D$69:$D$152,255),0))),"")</f>
        <v/>
      </c>
      <c r="T454" s="201" t="str">
        <f t="array" ref="T454">IFERROR(IF(INDEX('Disaggregation Records'!$H$69:$H$152,MATCH(RIGHT(Q454,255),RIGHT('Disaggregation Records'!$D$69:$D$152,255),0))="","",INDEX('Disaggregation Records'!$H$69:$H$152,MATCH(RIGHT(Q454,255),RIGHT('Disaggregation Records'!$D$69:$D$152,255),0))),"")</f>
        <v/>
      </c>
      <c r="U454" s="201">
        <f t="shared" ref="U454" si="1595">U452+1</f>
        <v>948</v>
      </c>
      <c r="V454" s="201" t="str">
        <f t="array" ref="V454">IFERROR(IF(INDEX('Disaggregation Records'!$I$69:$I$152,MATCH(RIGHT(Q454,255),RIGHT('Disaggregation Records'!$D$69:$D$152,255),0))="","",INDEX('Disaggregation Records'!$I$69:$I$152,MATCH(RIGHT(Q454,255),RIGHT('Disaggregation Records'!$D$69:$D$152,255),0))),"")</f>
        <v/>
      </c>
      <c r="W454" s="201" t="str">
        <f>IFERROR(INDEX('Reference Records'!P$13:P$37,MATCH(LEFT(C454,255),'Reference Records'!J$13:J$37,0)),"")</f>
        <v/>
      </c>
    </row>
    <row r="455" spans="1:23" s="201" customFormat="1" ht="40.25" customHeight="1" x14ac:dyDescent="0.35">
      <c r="A455" s="569"/>
      <c r="B455" s="590"/>
      <c r="C455" s="571"/>
      <c r="D455" s="579"/>
      <c r="E455" s="579"/>
      <c r="F455" s="215"/>
      <c r="G455" s="577"/>
      <c r="H455" s="581"/>
      <c r="I455" s="583"/>
      <c r="J455" s="573"/>
      <c r="K455" s="571"/>
      <c r="L455" s="571"/>
      <c r="M455" s="573"/>
      <c r="N455" s="573"/>
      <c r="V455" s="201" t="str">
        <f t="array" ref="V455">IFERROR(IF(INDEX('Disaggregation Records'!$I$69:$I$152,MATCH(RIGHT(Q455,255),RIGHT('Disaggregation Records'!$D$69:$D$152,255),0))="","",INDEX('Disaggregation Records'!$I$69:$I$152,MATCH(RIGHT(Q455,255),RIGHT('Disaggregation Records'!$D$69:$D$152,255),0))),"")</f>
        <v/>
      </c>
    </row>
    <row r="456" spans="1:23" s="201" customFormat="1" ht="40.25" customHeight="1" x14ac:dyDescent="0.35">
      <c r="A456" s="569" t="str">
        <f t="shared" ref="A456" ca="1" si="1596">INDIRECT("'update Helper'!C"&amp;U456)</f>
        <v>a1V3p000004kPPYEA2</v>
      </c>
      <c r="B456" s="589">
        <v>8</v>
      </c>
      <c r="C456" s="570" t="str">
        <f>IFERROR(VLOOKUP(B456,'Outcome Indicators - Section C '!$A$9:$AF$70,32,FALSE),"")</f>
        <v/>
      </c>
      <c r="D456" s="578" t="str">
        <f t="shared" ref="D456" si="1597">R456</f>
        <v/>
      </c>
      <c r="E456" s="578" t="str">
        <f t="shared" ref="E456" si="1598">S456</f>
        <v/>
      </c>
      <c r="F456" s="421"/>
      <c r="G456" s="576" t="str">
        <f ca="1">IF(OR(INDIRECT("'update Helper'!E"&amp;U456)="",F456&lt;&gt;0,F457&lt;&gt;0),IF(IFERROR((F456/F457),"")="","",(F456/F457)),INDIRECT("'update Helper'!E"&amp;U456)/100)</f>
        <v/>
      </c>
      <c r="H456" s="580"/>
      <c r="I456" s="582"/>
      <c r="J456" s="572"/>
      <c r="K456" s="570" t="str">
        <f t="shared" ref="K456" si="1599">W456</f>
        <v/>
      </c>
      <c r="L456" s="570" t="str">
        <f t="shared" ref="L456" si="1600">V456</f>
        <v/>
      </c>
      <c r="M456" s="572"/>
      <c r="N456" s="572"/>
      <c r="P456" s="201">
        <f t="shared" ref="P456" si="1601">IF(AND(EXACT(C456,C454),C454&lt;&gt;0),P454+1,0)</f>
        <v>70</v>
      </c>
      <c r="Q456" s="201" t="str">
        <f t="shared" ref="Q456" si="1602">IF(C456&lt;&gt;"",C456&amp;"-"&amp;P456,"")</f>
        <v/>
      </c>
      <c r="R456" s="201" t="str">
        <f t="array" ref="R456">IFERROR(IF(INDEX('Disaggregation Records'!$E$69:$E$152,MATCH(RIGHT(Q456,255),RIGHT('Disaggregation Records'!$D$69:$D$152,255),0))="","",INDEX('Disaggregation Records'!$E$69:$E$152,MATCH(RIGHT(Q456,255),RIGHT('Disaggregation Records'!$D$69:$D$152,255),0))),"")</f>
        <v/>
      </c>
      <c r="S456" s="201" t="str">
        <f t="array" ref="S456">IFERROR(IF(INDEX('Disaggregation Records'!$F$69:$F$152,MATCH(RIGHT(Q456,255),RIGHT('Disaggregation Records'!$D$69:$D$152,255),0))="","",INDEX('Disaggregation Records'!$F$69:$F$152,MATCH(RIGHT(Q456,255),RIGHT('Disaggregation Records'!$D$69:$D$152,255),0))),"")</f>
        <v/>
      </c>
      <c r="T456" s="201" t="str">
        <f t="array" ref="T456">IFERROR(IF(INDEX('Disaggregation Records'!$H$69:$H$152,MATCH(RIGHT(Q456,255),RIGHT('Disaggregation Records'!$D$69:$D$152,255),0))="","",INDEX('Disaggregation Records'!$H$69:$H$152,MATCH(RIGHT(Q456,255),RIGHT('Disaggregation Records'!$D$69:$D$152,255),0))),"")</f>
        <v/>
      </c>
      <c r="U456" s="201">
        <f t="shared" ref="U456" si="1603">U454+1</f>
        <v>949</v>
      </c>
      <c r="V456" s="201" t="str">
        <f t="array" ref="V456">IFERROR(IF(INDEX('Disaggregation Records'!$I$69:$I$152,MATCH(RIGHT(Q456,255),RIGHT('Disaggregation Records'!$D$69:$D$152,255),0))="","",INDEX('Disaggregation Records'!$I$69:$I$152,MATCH(RIGHT(Q456,255),RIGHT('Disaggregation Records'!$D$69:$D$152,255),0))),"")</f>
        <v/>
      </c>
      <c r="W456" s="201" t="str">
        <f>IFERROR(INDEX('Reference Records'!P$13:P$37,MATCH(LEFT(C456,255),'Reference Records'!J$13:J$37,0)),"")</f>
        <v/>
      </c>
    </row>
    <row r="457" spans="1:23" s="201" customFormat="1" ht="40.25" customHeight="1" x14ac:dyDescent="0.35">
      <c r="A457" s="569"/>
      <c r="B457" s="590"/>
      <c r="C457" s="571"/>
      <c r="D457" s="579"/>
      <c r="E457" s="579"/>
      <c r="F457" s="215"/>
      <c r="G457" s="577"/>
      <c r="H457" s="581"/>
      <c r="I457" s="583"/>
      <c r="J457" s="573"/>
      <c r="K457" s="571"/>
      <c r="L457" s="571"/>
      <c r="M457" s="573"/>
      <c r="N457" s="573"/>
      <c r="V457" s="201" t="str">
        <f t="array" ref="V457">IFERROR(IF(INDEX('Disaggregation Records'!$I$69:$I$152,MATCH(RIGHT(Q457,255),RIGHT('Disaggregation Records'!$D$69:$D$152,255),0))="","",INDEX('Disaggregation Records'!$I$69:$I$152,MATCH(RIGHT(Q457,255),RIGHT('Disaggregation Records'!$D$69:$D$152,255),0))),"")</f>
        <v/>
      </c>
    </row>
    <row r="458" spans="1:23" s="201" customFormat="1" ht="40.25" customHeight="1" x14ac:dyDescent="0.35">
      <c r="A458" s="569" t="str">
        <f t="shared" ref="A458" ca="1" si="1604">INDIRECT("'update Helper'!C"&amp;U458)</f>
        <v>a1V3p000004kPPZEA2</v>
      </c>
      <c r="B458" s="589">
        <v>8</v>
      </c>
      <c r="C458" s="570" t="str">
        <f>IFERROR(VLOOKUP(B458,'Outcome Indicators - Section C '!$A$9:$AF$70,32,FALSE),"")</f>
        <v/>
      </c>
      <c r="D458" s="578" t="str">
        <f t="shared" ref="D458" si="1605">R458</f>
        <v/>
      </c>
      <c r="E458" s="578" t="str">
        <f t="shared" ref="E458" si="1606">S458</f>
        <v/>
      </c>
      <c r="F458" s="421"/>
      <c r="G458" s="576" t="str">
        <f ca="1">IF(OR(INDIRECT("'update Helper'!E"&amp;U458)="",F458&lt;&gt;0,F459&lt;&gt;0),IF(IFERROR((F458/F459),"")="","",(F458/F459)),INDIRECT("'update Helper'!E"&amp;U458)/100)</f>
        <v/>
      </c>
      <c r="H458" s="580"/>
      <c r="I458" s="582"/>
      <c r="J458" s="572"/>
      <c r="K458" s="570" t="str">
        <f t="shared" ref="K458" si="1607">W458</f>
        <v/>
      </c>
      <c r="L458" s="570" t="str">
        <f t="shared" ref="L458" si="1608">V458</f>
        <v/>
      </c>
      <c r="M458" s="572"/>
      <c r="N458" s="572"/>
      <c r="P458" s="201">
        <f t="shared" ref="P458" si="1609">IF(AND(EXACT(C458,C456),C456&lt;&gt;0),P456+1,0)</f>
        <v>71</v>
      </c>
      <c r="Q458" s="201" t="str">
        <f t="shared" ref="Q458" si="1610">IF(C458&lt;&gt;"",C458&amp;"-"&amp;P458,"")</f>
        <v/>
      </c>
      <c r="R458" s="201" t="str">
        <f t="array" ref="R458">IFERROR(IF(INDEX('Disaggregation Records'!$E$69:$E$152,MATCH(RIGHT(Q458,255),RIGHT('Disaggregation Records'!$D$69:$D$152,255),0))="","",INDEX('Disaggregation Records'!$E$69:$E$152,MATCH(RIGHT(Q458,255),RIGHT('Disaggregation Records'!$D$69:$D$152,255),0))),"")</f>
        <v/>
      </c>
      <c r="S458" s="201" t="str">
        <f t="array" ref="S458">IFERROR(IF(INDEX('Disaggregation Records'!$F$69:$F$152,MATCH(RIGHT(Q458,255),RIGHT('Disaggregation Records'!$D$69:$D$152,255),0))="","",INDEX('Disaggregation Records'!$F$69:$F$152,MATCH(RIGHT(Q458,255),RIGHT('Disaggregation Records'!$D$69:$D$152,255),0))),"")</f>
        <v/>
      </c>
      <c r="T458" s="201" t="str">
        <f t="array" ref="T458">IFERROR(IF(INDEX('Disaggregation Records'!$H$69:$H$152,MATCH(RIGHT(Q458,255),RIGHT('Disaggregation Records'!$D$69:$D$152,255),0))="","",INDEX('Disaggregation Records'!$H$69:$H$152,MATCH(RIGHT(Q458,255),RIGHT('Disaggregation Records'!$D$69:$D$152,255),0))),"")</f>
        <v/>
      </c>
      <c r="U458" s="201">
        <f t="shared" ref="U458" si="1611">U456+1</f>
        <v>950</v>
      </c>
      <c r="V458" s="201" t="str">
        <f t="array" ref="V458">IFERROR(IF(INDEX('Disaggregation Records'!$I$69:$I$152,MATCH(RIGHT(Q458,255),RIGHT('Disaggregation Records'!$D$69:$D$152,255),0))="","",INDEX('Disaggregation Records'!$I$69:$I$152,MATCH(RIGHT(Q458,255),RIGHT('Disaggregation Records'!$D$69:$D$152,255),0))),"")</f>
        <v/>
      </c>
      <c r="W458" s="201" t="str">
        <f>IFERROR(INDEX('Reference Records'!P$13:P$37,MATCH(LEFT(C458,255),'Reference Records'!J$13:J$37,0)),"")</f>
        <v/>
      </c>
    </row>
    <row r="459" spans="1:23" s="201" customFormat="1" ht="40.25" customHeight="1" x14ac:dyDescent="0.35">
      <c r="A459" s="569"/>
      <c r="B459" s="590"/>
      <c r="C459" s="571"/>
      <c r="D459" s="579"/>
      <c r="E459" s="579"/>
      <c r="F459" s="215"/>
      <c r="G459" s="577"/>
      <c r="H459" s="581"/>
      <c r="I459" s="583"/>
      <c r="J459" s="573"/>
      <c r="K459" s="571"/>
      <c r="L459" s="571"/>
      <c r="M459" s="573"/>
      <c r="N459" s="573"/>
      <c r="V459" s="201" t="str">
        <f t="array" ref="V459">IFERROR(IF(INDEX('Disaggregation Records'!$I$69:$I$152,MATCH(RIGHT(Q459,255),RIGHT('Disaggregation Records'!$D$69:$D$152,255),0))="","",INDEX('Disaggregation Records'!$I$69:$I$152,MATCH(RIGHT(Q459,255),RIGHT('Disaggregation Records'!$D$69:$D$152,255),0))),"")</f>
        <v/>
      </c>
    </row>
    <row r="460" spans="1:23" s="201" customFormat="1" ht="40.25" customHeight="1" x14ac:dyDescent="0.35">
      <c r="A460" s="569" t="str">
        <f t="shared" ref="A460" ca="1" si="1612">INDIRECT("'update Helper'!C"&amp;U460)</f>
        <v>a1V3p000004kPPaEAM</v>
      </c>
      <c r="B460" s="589">
        <v>8</v>
      </c>
      <c r="C460" s="570" t="str">
        <f>IFERROR(VLOOKUP(B460,'Outcome Indicators - Section C '!$A$9:$AF$70,32,FALSE),"")</f>
        <v/>
      </c>
      <c r="D460" s="578" t="str">
        <f t="shared" ref="D460" si="1613">R460</f>
        <v/>
      </c>
      <c r="E460" s="578" t="str">
        <f t="shared" ref="E460" si="1614">S460</f>
        <v/>
      </c>
      <c r="F460" s="421"/>
      <c r="G460" s="576" t="str">
        <f ca="1">IF(OR(INDIRECT("'update Helper'!E"&amp;U460)="",F460&lt;&gt;0,F461&lt;&gt;0),IF(IFERROR((F460/F461),"")="","",(F460/F461)),INDIRECT("'update Helper'!E"&amp;U460)/100)</f>
        <v/>
      </c>
      <c r="H460" s="580"/>
      <c r="I460" s="582"/>
      <c r="J460" s="572"/>
      <c r="K460" s="570" t="str">
        <f t="shared" ref="K460" si="1615">W460</f>
        <v/>
      </c>
      <c r="L460" s="570" t="str">
        <f t="shared" ref="L460" si="1616">V460</f>
        <v/>
      </c>
      <c r="M460" s="572"/>
      <c r="N460" s="572"/>
      <c r="P460" s="201">
        <f t="shared" ref="P460" si="1617">IF(AND(EXACT(C460,C458),C458&lt;&gt;0),P458+1,0)</f>
        <v>72</v>
      </c>
      <c r="Q460" s="201" t="str">
        <f t="shared" ref="Q460" si="1618">IF(C460&lt;&gt;"",C460&amp;"-"&amp;P460,"")</f>
        <v/>
      </c>
      <c r="R460" s="201" t="str">
        <f t="array" ref="R460">IFERROR(IF(INDEX('Disaggregation Records'!$E$69:$E$152,MATCH(RIGHT(Q460,255),RIGHT('Disaggregation Records'!$D$69:$D$152,255),0))="","",INDEX('Disaggregation Records'!$E$69:$E$152,MATCH(RIGHT(Q460,255),RIGHT('Disaggregation Records'!$D$69:$D$152,255),0))),"")</f>
        <v/>
      </c>
      <c r="S460" s="201" t="str">
        <f t="array" ref="S460">IFERROR(IF(INDEX('Disaggregation Records'!$F$69:$F$152,MATCH(RIGHT(Q460,255),RIGHT('Disaggregation Records'!$D$69:$D$152,255),0))="","",INDEX('Disaggregation Records'!$F$69:$F$152,MATCH(RIGHT(Q460,255),RIGHT('Disaggregation Records'!$D$69:$D$152,255),0))),"")</f>
        <v/>
      </c>
      <c r="T460" s="201" t="str">
        <f t="array" ref="T460">IFERROR(IF(INDEX('Disaggregation Records'!$H$69:$H$152,MATCH(RIGHT(Q460,255),RIGHT('Disaggregation Records'!$D$69:$D$152,255),0))="","",INDEX('Disaggregation Records'!$H$69:$H$152,MATCH(RIGHT(Q460,255),RIGHT('Disaggregation Records'!$D$69:$D$152,255),0))),"")</f>
        <v/>
      </c>
      <c r="U460" s="201">
        <f t="shared" ref="U460" si="1619">U458+1</f>
        <v>951</v>
      </c>
      <c r="V460" s="201" t="str">
        <f t="array" ref="V460">IFERROR(IF(INDEX('Disaggregation Records'!$I$69:$I$152,MATCH(RIGHT(Q460,255),RIGHT('Disaggregation Records'!$D$69:$D$152,255),0))="","",INDEX('Disaggregation Records'!$I$69:$I$152,MATCH(RIGHT(Q460,255),RIGHT('Disaggregation Records'!$D$69:$D$152,255),0))),"")</f>
        <v/>
      </c>
      <c r="W460" s="201" t="str">
        <f>IFERROR(INDEX('Reference Records'!P$13:P$37,MATCH(LEFT(C460,255),'Reference Records'!J$13:J$37,0)),"")</f>
        <v/>
      </c>
    </row>
    <row r="461" spans="1:23" s="201" customFormat="1" ht="40.25" customHeight="1" x14ac:dyDescent="0.35">
      <c r="A461" s="569"/>
      <c r="B461" s="590"/>
      <c r="C461" s="571"/>
      <c r="D461" s="579"/>
      <c r="E461" s="579"/>
      <c r="F461" s="215"/>
      <c r="G461" s="577"/>
      <c r="H461" s="581"/>
      <c r="I461" s="583"/>
      <c r="J461" s="573"/>
      <c r="K461" s="571"/>
      <c r="L461" s="571"/>
      <c r="M461" s="573"/>
      <c r="N461" s="573"/>
      <c r="V461" s="201" t="str">
        <f t="array" ref="V461">IFERROR(IF(INDEX('Disaggregation Records'!$I$69:$I$152,MATCH(RIGHT(Q461,255),RIGHT('Disaggregation Records'!$D$69:$D$152,255),0))="","",INDEX('Disaggregation Records'!$I$69:$I$152,MATCH(RIGHT(Q461,255),RIGHT('Disaggregation Records'!$D$69:$D$152,255),0))),"")</f>
        <v/>
      </c>
    </row>
    <row r="462" spans="1:23" s="201" customFormat="1" ht="40.25" customHeight="1" x14ac:dyDescent="0.35">
      <c r="A462" s="569" t="str">
        <f t="shared" ref="A462" ca="1" si="1620">INDIRECT("'update Helper'!C"&amp;U462)</f>
        <v>a1V3p000004kPPbEAM</v>
      </c>
      <c r="B462" s="589">
        <v>8</v>
      </c>
      <c r="C462" s="570" t="str">
        <f>IFERROR(VLOOKUP(B462,'Outcome Indicators - Section C '!$A$9:$AF$70,32,FALSE),"")</f>
        <v/>
      </c>
      <c r="D462" s="578" t="str">
        <f t="shared" ref="D462" si="1621">R462</f>
        <v/>
      </c>
      <c r="E462" s="578" t="str">
        <f t="shared" ref="E462" si="1622">S462</f>
        <v/>
      </c>
      <c r="F462" s="421"/>
      <c r="G462" s="576" t="str">
        <f ca="1">IF(OR(INDIRECT("'update Helper'!E"&amp;U462)="",F462&lt;&gt;0,F463&lt;&gt;0),IF(IFERROR((F462/F463),"")="","",(F462/F463)),INDIRECT("'update Helper'!E"&amp;U462)/100)</f>
        <v/>
      </c>
      <c r="H462" s="580"/>
      <c r="I462" s="582"/>
      <c r="J462" s="572"/>
      <c r="K462" s="570" t="str">
        <f t="shared" ref="K462" si="1623">W462</f>
        <v/>
      </c>
      <c r="L462" s="570" t="str">
        <f t="shared" ref="L462" si="1624">V462</f>
        <v/>
      </c>
      <c r="M462" s="572"/>
      <c r="N462" s="572"/>
      <c r="P462" s="201">
        <f t="shared" ref="P462" si="1625">IF(AND(EXACT(C462,C460),C460&lt;&gt;0),P460+1,0)</f>
        <v>73</v>
      </c>
      <c r="Q462" s="201" t="str">
        <f t="shared" ref="Q462" si="1626">IF(C462&lt;&gt;"",C462&amp;"-"&amp;P462,"")</f>
        <v/>
      </c>
      <c r="R462" s="201" t="str">
        <f t="array" ref="R462">IFERROR(IF(INDEX('Disaggregation Records'!$E$69:$E$152,MATCH(RIGHT(Q462,255),RIGHT('Disaggregation Records'!$D$69:$D$152,255),0))="","",INDEX('Disaggregation Records'!$E$69:$E$152,MATCH(RIGHT(Q462,255),RIGHT('Disaggregation Records'!$D$69:$D$152,255),0))),"")</f>
        <v/>
      </c>
      <c r="S462" s="201" t="str">
        <f t="array" ref="S462">IFERROR(IF(INDEX('Disaggregation Records'!$F$69:$F$152,MATCH(RIGHT(Q462,255),RIGHT('Disaggregation Records'!$D$69:$D$152,255),0))="","",INDEX('Disaggregation Records'!$F$69:$F$152,MATCH(RIGHT(Q462,255),RIGHT('Disaggregation Records'!$D$69:$D$152,255),0))),"")</f>
        <v/>
      </c>
      <c r="T462" s="201" t="str">
        <f t="array" ref="T462">IFERROR(IF(INDEX('Disaggregation Records'!$H$69:$H$152,MATCH(RIGHT(Q462,255),RIGHT('Disaggregation Records'!$D$69:$D$152,255),0))="","",INDEX('Disaggregation Records'!$H$69:$H$152,MATCH(RIGHT(Q462,255),RIGHT('Disaggregation Records'!$D$69:$D$152,255),0))),"")</f>
        <v/>
      </c>
      <c r="U462" s="201">
        <f t="shared" ref="U462" si="1627">U460+1</f>
        <v>952</v>
      </c>
      <c r="V462" s="201" t="str">
        <f t="array" ref="V462">IFERROR(IF(INDEX('Disaggregation Records'!$I$69:$I$152,MATCH(RIGHT(Q462,255),RIGHT('Disaggregation Records'!$D$69:$D$152,255),0))="","",INDEX('Disaggregation Records'!$I$69:$I$152,MATCH(RIGHT(Q462,255),RIGHT('Disaggregation Records'!$D$69:$D$152,255),0))),"")</f>
        <v/>
      </c>
      <c r="W462" s="201" t="str">
        <f>IFERROR(INDEX('Reference Records'!P$13:P$37,MATCH(LEFT(C462,255),'Reference Records'!J$13:J$37,0)),"")</f>
        <v/>
      </c>
    </row>
    <row r="463" spans="1:23" s="201" customFormat="1" ht="40.25" customHeight="1" x14ac:dyDescent="0.35">
      <c r="A463" s="569"/>
      <c r="B463" s="590"/>
      <c r="C463" s="571"/>
      <c r="D463" s="579"/>
      <c r="E463" s="579"/>
      <c r="F463" s="215"/>
      <c r="G463" s="577"/>
      <c r="H463" s="581"/>
      <c r="I463" s="583"/>
      <c r="J463" s="573"/>
      <c r="K463" s="571"/>
      <c r="L463" s="571"/>
      <c r="M463" s="573"/>
      <c r="N463" s="573"/>
      <c r="V463" s="201" t="str">
        <f t="array" ref="V463">IFERROR(IF(INDEX('Disaggregation Records'!$I$69:$I$152,MATCH(RIGHT(Q463,255),RIGHT('Disaggregation Records'!$D$69:$D$152,255),0))="","",INDEX('Disaggregation Records'!$I$69:$I$152,MATCH(RIGHT(Q463,255),RIGHT('Disaggregation Records'!$D$69:$D$152,255),0))),"")</f>
        <v/>
      </c>
    </row>
    <row r="464" spans="1:23" s="201" customFormat="1" ht="40.25" customHeight="1" x14ac:dyDescent="0.35">
      <c r="A464" s="569" t="str">
        <f t="shared" ref="A464" ca="1" si="1628">INDIRECT("'update Helper'!C"&amp;U464)</f>
        <v>a1V3p000004kPPcEAM</v>
      </c>
      <c r="B464" s="589">
        <v>8</v>
      </c>
      <c r="C464" s="570" t="str">
        <f>IFERROR(VLOOKUP(B464,'Outcome Indicators - Section C '!$A$9:$AF$70,32,FALSE),"")</f>
        <v/>
      </c>
      <c r="D464" s="578" t="str">
        <f t="shared" ref="D464" si="1629">R464</f>
        <v/>
      </c>
      <c r="E464" s="578" t="str">
        <f t="shared" ref="E464" si="1630">S464</f>
        <v/>
      </c>
      <c r="F464" s="421"/>
      <c r="G464" s="576" t="str">
        <f ca="1">IF(OR(INDIRECT("'update Helper'!E"&amp;U464)="",F464&lt;&gt;0,F465&lt;&gt;0),IF(IFERROR((F464/F465),"")="","",(F464/F465)),INDIRECT("'update Helper'!E"&amp;U464)/100)</f>
        <v/>
      </c>
      <c r="H464" s="580"/>
      <c r="I464" s="582"/>
      <c r="J464" s="572"/>
      <c r="K464" s="570" t="str">
        <f t="shared" ref="K464" si="1631">W464</f>
        <v/>
      </c>
      <c r="L464" s="570" t="str">
        <f t="shared" ref="L464" si="1632">V464</f>
        <v/>
      </c>
      <c r="M464" s="572"/>
      <c r="N464" s="572"/>
      <c r="P464" s="201">
        <f t="shared" ref="P464" si="1633">IF(AND(EXACT(C464,C462),C462&lt;&gt;0),P462+1,0)</f>
        <v>74</v>
      </c>
      <c r="Q464" s="201" t="str">
        <f t="shared" ref="Q464" si="1634">IF(C464&lt;&gt;"",C464&amp;"-"&amp;P464,"")</f>
        <v/>
      </c>
      <c r="R464" s="201" t="str">
        <f t="array" ref="R464">IFERROR(IF(INDEX('Disaggregation Records'!$E$69:$E$152,MATCH(RIGHT(Q464,255),RIGHT('Disaggregation Records'!$D$69:$D$152,255),0))="","",INDEX('Disaggregation Records'!$E$69:$E$152,MATCH(RIGHT(Q464,255),RIGHT('Disaggregation Records'!$D$69:$D$152,255),0))),"")</f>
        <v/>
      </c>
      <c r="S464" s="201" t="str">
        <f t="array" ref="S464">IFERROR(IF(INDEX('Disaggregation Records'!$F$69:$F$152,MATCH(RIGHT(Q464,255),RIGHT('Disaggregation Records'!$D$69:$D$152,255),0))="","",INDEX('Disaggregation Records'!$F$69:$F$152,MATCH(RIGHT(Q464,255),RIGHT('Disaggregation Records'!$D$69:$D$152,255),0))),"")</f>
        <v/>
      </c>
      <c r="T464" s="201" t="str">
        <f t="array" ref="T464">IFERROR(IF(INDEX('Disaggregation Records'!$H$69:$H$152,MATCH(RIGHT(Q464,255),RIGHT('Disaggregation Records'!$D$69:$D$152,255),0))="","",INDEX('Disaggregation Records'!$H$69:$H$152,MATCH(RIGHT(Q464,255),RIGHT('Disaggregation Records'!$D$69:$D$152,255),0))),"")</f>
        <v/>
      </c>
      <c r="U464" s="201">
        <f t="shared" ref="U464" si="1635">U462+1</f>
        <v>953</v>
      </c>
      <c r="V464" s="201" t="str">
        <f t="array" ref="V464">IFERROR(IF(INDEX('Disaggregation Records'!$I$69:$I$152,MATCH(RIGHT(Q464,255),RIGHT('Disaggregation Records'!$D$69:$D$152,255),0))="","",INDEX('Disaggregation Records'!$I$69:$I$152,MATCH(RIGHT(Q464,255),RIGHT('Disaggregation Records'!$D$69:$D$152,255),0))),"")</f>
        <v/>
      </c>
      <c r="W464" s="201" t="str">
        <f>IFERROR(INDEX('Reference Records'!P$13:P$37,MATCH(LEFT(C464,255),'Reference Records'!J$13:J$37,0)),"")</f>
        <v/>
      </c>
    </row>
    <row r="465" spans="1:23" s="201" customFormat="1" ht="40.25" customHeight="1" x14ac:dyDescent="0.35">
      <c r="A465" s="569"/>
      <c r="B465" s="590"/>
      <c r="C465" s="571"/>
      <c r="D465" s="579"/>
      <c r="E465" s="579"/>
      <c r="F465" s="215"/>
      <c r="G465" s="577"/>
      <c r="H465" s="581"/>
      <c r="I465" s="583"/>
      <c r="J465" s="573"/>
      <c r="K465" s="571"/>
      <c r="L465" s="571"/>
      <c r="M465" s="573"/>
      <c r="N465" s="573"/>
      <c r="V465" s="201" t="str">
        <f t="array" ref="V465">IFERROR(IF(INDEX('Disaggregation Records'!$I$69:$I$152,MATCH(RIGHT(Q465,255),RIGHT('Disaggregation Records'!$D$69:$D$152,255),0))="","",INDEX('Disaggregation Records'!$I$69:$I$152,MATCH(RIGHT(Q465,255),RIGHT('Disaggregation Records'!$D$69:$D$152,255),0))),"")</f>
        <v/>
      </c>
    </row>
    <row r="466" spans="1:23" s="201" customFormat="1" ht="40.25" customHeight="1" x14ac:dyDescent="0.35">
      <c r="A466" s="569" t="str">
        <f t="shared" ref="A466" ca="1" si="1636">INDIRECT("'update Helper'!C"&amp;U466)</f>
        <v>a1V3p000004kPPdEAM</v>
      </c>
      <c r="B466" s="589">
        <v>8</v>
      </c>
      <c r="C466" s="570" t="str">
        <f>IFERROR(VLOOKUP(B466,'Outcome Indicators - Section C '!$A$9:$AF$70,32,FALSE),"")</f>
        <v/>
      </c>
      <c r="D466" s="578" t="str">
        <f t="shared" ref="D466" si="1637">R466</f>
        <v/>
      </c>
      <c r="E466" s="578" t="str">
        <f t="shared" ref="E466" si="1638">S466</f>
        <v/>
      </c>
      <c r="F466" s="421"/>
      <c r="G466" s="576" t="str">
        <f ca="1">IF(OR(INDIRECT("'update Helper'!E"&amp;U466)="",F466&lt;&gt;0,F467&lt;&gt;0),IF(IFERROR((F466/F467),"")="","",(F466/F467)),INDIRECT("'update Helper'!E"&amp;U466)/100)</f>
        <v/>
      </c>
      <c r="H466" s="580"/>
      <c r="I466" s="582"/>
      <c r="J466" s="572"/>
      <c r="K466" s="570" t="str">
        <f t="shared" ref="K466" si="1639">W466</f>
        <v/>
      </c>
      <c r="L466" s="570" t="str">
        <f t="shared" ref="L466" si="1640">V466</f>
        <v/>
      </c>
      <c r="M466" s="572"/>
      <c r="N466" s="572"/>
      <c r="P466" s="201">
        <f t="shared" ref="P466" si="1641">IF(AND(EXACT(C466,C464),C464&lt;&gt;0),P464+1,0)</f>
        <v>75</v>
      </c>
      <c r="Q466" s="201" t="str">
        <f t="shared" ref="Q466" si="1642">IF(C466&lt;&gt;"",C466&amp;"-"&amp;P466,"")</f>
        <v/>
      </c>
      <c r="R466" s="201" t="str">
        <f t="array" ref="R466">IFERROR(IF(INDEX('Disaggregation Records'!$E$69:$E$152,MATCH(RIGHT(Q466,255),RIGHT('Disaggregation Records'!$D$69:$D$152,255),0))="","",INDEX('Disaggregation Records'!$E$69:$E$152,MATCH(RIGHT(Q466,255),RIGHT('Disaggregation Records'!$D$69:$D$152,255),0))),"")</f>
        <v/>
      </c>
      <c r="S466" s="201" t="str">
        <f t="array" ref="S466">IFERROR(IF(INDEX('Disaggregation Records'!$F$69:$F$152,MATCH(RIGHT(Q466,255),RIGHT('Disaggregation Records'!$D$69:$D$152,255),0))="","",INDEX('Disaggregation Records'!$F$69:$F$152,MATCH(RIGHT(Q466,255),RIGHT('Disaggregation Records'!$D$69:$D$152,255),0))),"")</f>
        <v/>
      </c>
      <c r="T466" s="201" t="str">
        <f t="array" ref="T466">IFERROR(IF(INDEX('Disaggregation Records'!$H$69:$H$152,MATCH(RIGHT(Q466,255),RIGHT('Disaggregation Records'!$D$69:$D$152,255),0))="","",INDEX('Disaggregation Records'!$H$69:$H$152,MATCH(RIGHT(Q466,255),RIGHT('Disaggregation Records'!$D$69:$D$152,255),0))),"")</f>
        <v/>
      </c>
      <c r="U466" s="201">
        <f t="shared" ref="U466" si="1643">U464+1</f>
        <v>954</v>
      </c>
      <c r="V466" s="201" t="str">
        <f t="array" ref="V466">IFERROR(IF(INDEX('Disaggregation Records'!$I$69:$I$152,MATCH(RIGHT(Q466,255),RIGHT('Disaggregation Records'!$D$69:$D$152,255),0))="","",INDEX('Disaggregation Records'!$I$69:$I$152,MATCH(RIGHT(Q466,255),RIGHT('Disaggregation Records'!$D$69:$D$152,255),0))),"")</f>
        <v/>
      </c>
      <c r="W466" s="201" t="str">
        <f>IFERROR(INDEX('Reference Records'!P$13:P$37,MATCH(LEFT(C466,255),'Reference Records'!J$13:J$37,0)),"")</f>
        <v/>
      </c>
    </row>
    <row r="467" spans="1:23" s="201" customFormat="1" ht="40.25" customHeight="1" x14ac:dyDescent="0.35">
      <c r="A467" s="569"/>
      <c r="B467" s="590"/>
      <c r="C467" s="571"/>
      <c r="D467" s="579"/>
      <c r="E467" s="579"/>
      <c r="F467" s="215"/>
      <c r="G467" s="577"/>
      <c r="H467" s="581"/>
      <c r="I467" s="583"/>
      <c r="J467" s="573"/>
      <c r="K467" s="571"/>
      <c r="L467" s="571"/>
      <c r="M467" s="573"/>
      <c r="N467" s="573"/>
      <c r="V467" s="201" t="str">
        <f t="array" ref="V467">IFERROR(IF(INDEX('Disaggregation Records'!$I$69:$I$152,MATCH(RIGHT(Q467,255),RIGHT('Disaggregation Records'!$D$69:$D$152,255),0))="","",INDEX('Disaggregation Records'!$I$69:$I$152,MATCH(RIGHT(Q467,255),RIGHT('Disaggregation Records'!$D$69:$D$152,255),0))),"")</f>
        <v/>
      </c>
    </row>
    <row r="468" spans="1:23" s="201" customFormat="1" ht="40.25" customHeight="1" x14ac:dyDescent="0.35">
      <c r="A468" s="569" t="str">
        <f t="shared" ref="A468" ca="1" si="1644">INDIRECT("'update Helper'!C"&amp;U468)</f>
        <v>a1V3p000004kPPeEAM</v>
      </c>
      <c r="B468" s="589">
        <v>8</v>
      </c>
      <c r="C468" s="570" t="str">
        <f>IFERROR(VLOOKUP(B468,'Outcome Indicators - Section C '!$A$9:$AF$70,32,FALSE),"")</f>
        <v/>
      </c>
      <c r="D468" s="578" t="str">
        <f t="shared" ref="D468" si="1645">R468</f>
        <v/>
      </c>
      <c r="E468" s="578" t="str">
        <f t="shared" ref="E468" si="1646">S468</f>
        <v/>
      </c>
      <c r="F468" s="421"/>
      <c r="G468" s="576" t="str">
        <f ca="1">IF(OR(INDIRECT("'update Helper'!E"&amp;U468)="",F468&lt;&gt;0,F469&lt;&gt;0),IF(IFERROR((F468/F469),"")="","",(F468/F469)),INDIRECT("'update Helper'!E"&amp;U468)/100)</f>
        <v/>
      </c>
      <c r="H468" s="580"/>
      <c r="I468" s="582"/>
      <c r="J468" s="572"/>
      <c r="K468" s="570" t="str">
        <f t="shared" ref="K468" si="1647">W468</f>
        <v/>
      </c>
      <c r="L468" s="570" t="str">
        <f t="shared" ref="L468" si="1648">V468</f>
        <v/>
      </c>
      <c r="M468" s="572"/>
      <c r="N468" s="572"/>
      <c r="P468" s="201">
        <f t="shared" ref="P468" si="1649">IF(AND(EXACT(C468,C466),C466&lt;&gt;0),P466+1,0)</f>
        <v>76</v>
      </c>
      <c r="Q468" s="201" t="str">
        <f t="shared" ref="Q468" si="1650">IF(C468&lt;&gt;"",C468&amp;"-"&amp;P468,"")</f>
        <v/>
      </c>
      <c r="R468" s="201" t="str">
        <f t="array" ref="R468">IFERROR(IF(INDEX('Disaggregation Records'!$E$69:$E$152,MATCH(RIGHT(Q468,255),RIGHT('Disaggregation Records'!$D$69:$D$152,255),0))="","",INDEX('Disaggregation Records'!$E$69:$E$152,MATCH(RIGHT(Q468,255),RIGHT('Disaggregation Records'!$D$69:$D$152,255),0))),"")</f>
        <v/>
      </c>
      <c r="S468" s="201" t="str">
        <f t="array" ref="S468">IFERROR(IF(INDEX('Disaggregation Records'!$F$69:$F$152,MATCH(RIGHT(Q468,255),RIGHT('Disaggregation Records'!$D$69:$D$152,255),0))="","",INDEX('Disaggregation Records'!$F$69:$F$152,MATCH(RIGHT(Q468,255),RIGHT('Disaggregation Records'!$D$69:$D$152,255),0))),"")</f>
        <v/>
      </c>
      <c r="T468" s="201" t="str">
        <f t="array" ref="T468">IFERROR(IF(INDEX('Disaggregation Records'!$H$69:$H$152,MATCH(RIGHT(Q468,255),RIGHT('Disaggregation Records'!$D$69:$D$152,255),0))="","",INDEX('Disaggregation Records'!$H$69:$H$152,MATCH(RIGHT(Q468,255),RIGHT('Disaggregation Records'!$D$69:$D$152,255),0))),"")</f>
        <v/>
      </c>
      <c r="U468" s="201">
        <f t="shared" ref="U468" si="1651">U466+1</f>
        <v>955</v>
      </c>
      <c r="V468" s="201" t="str">
        <f t="array" ref="V468">IFERROR(IF(INDEX('Disaggregation Records'!$I$69:$I$152,MATCH(RIGHT(Q468,255),RIGHT('Disaggregation Records'!$D$69:$D$152,255),0))="","",INDEX('Disaggregation Records'!$I$69:$I$152,MATCH(RIGHT(Q468,255),RIGHT('Disaggregation Records'!$D$69:$D$152,255),0))),"")</f>
        <v/>
      </c>
      <c r="W468" s="201" t="str">
        <f>IFERROR(INDEX('Reference Records'!P$13:P$37,MATCH(LEFT(C468,255),'Reference Records'!J$13:J$37,0)),"")</f>
        <v/>
      </c>
    </row>
    <row r="469" spans="1:23" s="201" customFormat="1" ht="40.25" customHeight="1" x14ac:dyDescent="0.35">
      <c r="A469" s="569"/>
      <c r="B469" s="590"/>
      <c r="C469" s="571"/>
      <c r="D469" s="579"/>
      <c r="E469" s="579"/>
      <c r="F469" s="215"/>
      <c r="G469" s="577"/>
      <c r="H469" s="581"/>
      <c r="I469" s="583"/>
      <c r="J469" s="573"/>
      <c r="K469" s="571"/>
      <c r="L469" s="571"/>
      <c r="M469" s="573"/>
      <c r="N469" s="573"/>
      <c r="V469" s="201" t="str">
        <f t="array" ref="V469">IFERROR(IF(INDEX('Disaggregation Records'!$I$69:$I$152,MATCH(RIGHT(Q469,255),RIGHT('Disaggregation Records'!$D$69:$D$152,255),0))="","",INDEX('Disaggregation Records'!$I$69:$I$152,MATCH(RIGHT(Q469,255),RIGHT('Disaggregation Records'!$D$69:$D$152,255),0))),"")</f>
        <v/>
      </c>
    </row>
    <row r="470" spans="1:23" s="201" customFormat="1" ht="40.25" customHeight="1" x14ac:dyDescent="0.35">
      <c r="A470" s="569" t="str">
        <f t="shared" ref="A470" ca="1" si="1652">INDIRECT("'update Helper'!C"&amp;U470)</f>
        <v>a1V3p000004kPPfEAM</v>
      </c>
      <c r="B470" s="589">
        <v>8</v>
      </c>
      <c r="C470" s="570" t="str">
        <f>IFERROR(VLOOKUP(B470,'Outcome Indicators - Section C '!$A$9:$AF$70,32,FALSE),"")</f>
        <v/>
      </c>
      <c r="D470" s="578" t="str">
        <f t="shared" ref="D470" si="1653">R470</f>
        <v/>
      </c>
      <c r="E470" s="578" t="str">
        <f t="shared" ref="E470" si="1654">S470</f>
        <v/>
      </c>
      <c r="F470" s="421"/>
      <c r="G470" s="576" t="str">
        <f ca="1">IF(OR(INDIRECT("'update Helper'!E"&amp;U470)="",F470&lt;&gt;0,F471&lt;&gt;0),IF(IFERROR((F470/F471),"")="","",(F470/F471)),INDIRECT("'update Helper'!E"&amp;U470)/100)</f>
        <v/>
      </c>
      <c r="H470" s="580"/>
      <c r="I470" s="582"/>
      <c r="J470" s="572"/>
      <c r="K470" s="570" t="str">
        <f t="shared" ref="K470" si="1655">W470</f>
        <v/>
      </c>
      <c r="L470" s="570" t="str">
        <f t="shared" ref="L470" si="1656">V470</f>
        <v/>
      </c>
      <c r="M470" s="572"/>
      <c r="N470" s="572"/>
      <c r="P470" s="201">
        <f t="shared" ref="P470" si="1657">IF(AND(EXACT(C470,C468),C468&lt;&gt;0),P468+1,0)</f>
        <v>77</v>
      </c>
      <c r="Q470" s="201" t="str">
        <f t="shared" ref="Q470" si="1658">IF(C470&lt;&gt;"",C470&amp;"-"&amp;P470,"")</f>
        <v/>
      </c>
      <c r="R470" s="201" t="str">
        <f t="array" ref="R470">IFERROR(IF(INDEX('Disaggregation Records'!$E$69:$E$152,MATCH(RIGHT(Q470,255),RIGHT('Disaggregation Records'!$D$69:$D$152,255),0))="","",INDEX('Disaggregation Records'!$E$69:$E$152,MATCH(RIGHT(Q470,255),RIGHT('Disaggregation Records'!$D$69:$D$152,255),0))),"")</f>
        <v/>
      </c>
      <c r="S470" s="201" t="str">
        <f t="array" ref="S470">IFERROR(IF(INDEX('Disaggregation Records'!$F$69:$F$152,MATCH(RIGHT(Q470,255),RIGHT('Disaggregation Records'!$D$69:$D$152,255),0))="","",INDEX('Disaggregation Records'!$F$69:$F$152,MATCH(RIGHT(Q470,255),RIGHT('Disaggregation Records'!$D$69:$D$152,255),0))),"")</f>
        <v/>
      </c>
      <c r="T470" s="201" t="str">
        <f t="array" ref="T470">IFERROR(IF(INDEX('Disaggregation Records'!$H$69:$H$152,MATCH(RIGHT(Q470,255),RIGHT('Disaggregation Records'!$D$69:$D$152,255),0))="","",INDEX('Disaggregation Records'!$H$69:$H$152,MATCH(RIGHT(Q470,255),RIGHT('Disaggregation Records'!$D$69:$D$152,255),0))),"")</f>
        <v/>
      </c>
      <c r="U470" s="201">
        <f t="shared" ref="U470" si="1659">U468+1</f>
        <v>956</v>
      </c>
      <c r="V470" s="201" t="str">
        <f t="array" ref="V470">IFERROR(IF(INDEX('Disaggregation Records'!$I$69:$I$152,MATCH(RIGHT(Q470,255),RIGHT('Disaggregation Records'!$D$69:$D$152,255),0))="","",INDEX('Disaggregation Records'!$I$69:$I$152,MATCH(RIGHT(Q470,255),RIGHT('Disaggregation Records'!$D$69:$D$152,255),0))),"")</f>
        <v/>
      </c>
      <c r="W470" s="201" t="str">
        <f>IFERROR(INDEX('Reference Records'!P$13:P$37,MATCH(LEFT(C470,255),'Reference Records'!J$13:J$37,0)),"")</f>
        <v/>
      </c>
    </row>
    <row r="471" spans="1:23" s="201" customFormat="1" ht="40.25" customHeight="1" x14ac:dyDescent="0.35">
      <c r="A471" s="569"/>
      <c r="B471" s="590"/>
      <c r="C471" s="571"/>
      <c r="D471" s="579"/>
      <c r="E471" s="579"/>
      <c r="F471" s="215"/>
      <c r="G471" s="577"/>
      <c r="H471" s="581"/>
      <c r="I471" s="583"/>
      <c r="J471" s="573"/>
      <c r="K471" s="571"/>
      <c r="L471" s="571"/>
      <c r="M471" s="573"/>
      <c r="N471" s="573"/>
      <c r="V471" s="201" t="str">
        <f t="array" ref="V471">IFERROR(IF(INDEX('Disaggregation Records'!$I$69:$I$152,MATCH(RIGHT(Q471,255),RIGHT('Disaggregation Records'!$D$69:$D$152,255),0))="","",INDEX('Disaggregation Records'!$I$69:$I$152,MATCH(RIGHT(Q471,255),RIGHT('Disaggregation Records'!$D$69:$D$152,255),0))),"")</f>
        <v/>
      </c>
    </row>
    <row r="472" spans="1:23" s="201" customFormat="1" ht="40.25" customHeight="1" x14ac:dyDescent="0.35">
      <c r="A472" s="569" t="str">
        <f t="shared" ref="A472" ca="1" si="1660">INDIRECT("'update Helper'!C"&amp;U472)</f>
        <v>a1V3p000004kPPgEAM</v>
      </c>
      <c r="B472" s="589">
        <v>8</v>
      </c>
      <c r="C472" s="570" t="str">
        <f>IFERROR(VLOOKUP(B472,'Outcome Indicators - Section C '!$A$9:$AF$70,32,FALSE),"")</f>
        <v/>
      </c>
      <c r="D472" s="578" t="str">
        <f t="shared" ref="D472" si="1661">R472</f>
        <v/>
      </c>
      <c r="E472" s="578" t="str">
        <f t="shared" ref="E472" si="1662">S472</f>
        <v/>
      </c>
      <c r="F472" s="421"/>
      <c r="G472" s="576" t="str">
        <f ca="1">IF(OR(INDIRECT("'update Helper'!E"&amp;U472)="",F472&lt;&gt;0,F473&lt;&gt;0),IF(IFERROR((F472/F473),"")="","",(F472/F473)),INDIRECT("'update Helper'!E"&amp;U472)/100)</f>
        <v/>
      </c>
      <c r="H472" s="580"/>
      <c r="I472" s="582"/>
      <c r="J472" s="572"/>
      <c r="K472" s="570" t="str">
        <f t="shared" ref="K472" si="1663">W472</f>
        <v/>
      </c>
      <c r="L472" s="570" t="str">
        <f t="shared" ref="L472" si="1664">V472</f>
        <v/>
      </c>
      <c r="M472" s="572"/>
      <c r="N472" s="572"/>
      <c r="P472" s="201">
        <f t="shared" ref="P472" si="1665">IF(AND(EXACT(C472,C470),C470&lt;&gt;0),P470+1,0)</f>
        <v>78</v>
      </c>
      <c r="Q472" s="201" t="str">
        <f t="shared" ref="Q472" si="1666">IF(C472&lt;&gt;"",C472&amp;"-"&amp;P472,"")</f>
        <v/>
      </c>
      <c r="R472" s="201" t="str">
        <f t="array" ref="R472">IFERROR(IF(INDEX('Disaggregation Records'!$E$69:$E$152,MATCH(RIGHT(Q472,255),RIGHT('Disaggregation Records'!$D$69:$D$152,255),0))="","",INDEX('Disaggregation Records'!$E$69:$E$152,MATCH(RIGHT(Q472,255),RIGHT('Disaggregation Records'!$D$69:$D$152,255),0))),"")</f>
        <v/>
      </c>
      <c r="S472" s="201" t="str">
        <f t="array" ref="S472">IFERROR(IF(INDEX('Disaggregation Records'!$F$69:$F$152,MATCH(RIGHT(Q472,255),RIGHT('Disaggregation Records'!$D$69:$D$152,255),0))="","",INDEX('Disaggregation Records'!$F$69:$F$152,MATCH(RIGHT(Q472,255),RIGHT('Disaggregation Records'!$D$69:$D$152,255),0))),"")</f>
        <v/>
      </c>
      <c r="T472" s="201" t="str">
        <f t="array" ref="T472">IFERROR(IF(INDEX('Disaggregation Records'!$H$69:$H$152,MATCH(RIGHT(Q472,255),RIGHT('Disaggregation Records'!$D$69:$D$152,255),0))="","",INDEX('Disaggregation Records'!$H$69:$H$152,MATCH(RIGHT(Q472,255),RIGHT('Disaggregation Records'!$D$69:$D$152,255),0))),"")</f>
        <v/>
      </c>
      <c r="U472" s="201">
        <f t="shared" ref="U472" si="1667">U470+1</f>
        <v>957</v>
      </c>
      <c r="V472" s="201" t="str">
        <f t="array" ref="V472">IFERROR(IF(INDEX('Disaggregation Records'!$I$69:$I$152,MATCH(RIGHT(Q472,255),RIGHT('Disaggregation Records'!$D$69:$D$152,255),0))="","",INDEX('Disaggregation Records'!$I$69:$I$152,MATCH(RIGHT(Q472,255),RIGHT('Disaggregation Records'!$D$69:$D$152,255),0))),"")</f>
        <v/>
      </c>
      <c r="W472" s="201" t="str">
        <f>IFERROR(INDEX('Reference Records'!P$13:P$37,MATCH(LEFT(C472,255),'Reference Records'!J$13:J$37,0)),"")</f>
        <v/>
      </c>
    </row>
    <row r="473" spans="1:23" s="201" customFormat="1" ht="40.25" customHeight="1" x14ac:dyDescent="0.35">
      <c r="A473" s="569"/>
      <c r="B473" s="590"/>
      <c r="C473" s="571"/>
      <c r="D473" s="579"/>
      <c r="E473" s="579"/>
      <c r="F473" s="215"/>
      <c r="G473" s="577"/>
      <c r="H473" s="581"/>
      <c r="I473" s="583"/>
      <c r="J473" s="573"/>
      <c r="K473" s="571"/>
      <c r="L473" s="571"/>
      <c r="M473" s="573"/>
      <c r="N473" s="573"/>
      <c r="V473" s="201" t="str">
        <f t="array" ref="V473">IFERROR(IF(INDEX('Disaggregation Records'!$I$69:$I$152,MATCH(RIGHT(Q473,255),RIGHT('Disaggregation Records'!$D$69:$D$152,255),0))="","",INDEX('Disaggregation Records'!$I$69:$I$152,MATCH(RIGHT(Q473,255),RIGHT('Disaggregation Records'!$D$69:$D$152,255),0))),"")</f>
        <v/>
      </c>
    </row>
    <row r="474" spans="1:23" s="201" customFormat="1" ht="40.25" customHeight="1" x14ac:dyDescent="0.35">
      <c r="A474" s="569" t="str">
        <f t="shared" ref="A474" ca="1" si="1668">INDIRECT("'update Helper'!C"&amp;U474)</f>
        <v>a1V3p000004kPPhEAM</v>
      </c>
      <c r="B474" s="589">
        <v>8</v>
      </c>
      <c r="C474" s="570" t="str">
        <f>IFERROR(VLOOKUP(B474,'Outcome Indicators - Section C '!$A$9:$AF$70,32,FALSE),"")</f>
        <v/>
      </c>
      <c r="D474" s="578" t="str">
        <f t="shared" ref="D474" si="1669">R474</f>
        <v/>
      </c>
      <c r="E474" s="578" t="str">
        <f t="shared" ref="E474" si="1670">S474</f>
        <v/>
      </c>
      <c r="F474" s="421"/>
      <c r="G474" s="576" t="str">
        <f ca="1">IF(OR(INDIRECT("'update Helper'!E"&amp;U474)="",F474&lt;&gt;0,F475&lt;&gt;0),IF(IFERROR((F474/F475),"")="","",(F474/F475)),INDIRECT("'update Helper'!E"&amp;U474)/100)</f>
        <v/>
      </c>
      <c r="H474" s="580"/>
      <c r="I474" s="582"/>
      <c r="J474" s="572"/>
      <c r="K474" s="570" t="str">
        <f t="shared" ref="K474" si="1671">W474</f>
        <v/>
      </c>
      <c r="L474" s="570" t="str">
        <f t="shared" ref="L474" si="1672">V474</f>
        <v/>
      </c>
      <c r="M474" s="572"/>
      <c r="N474" s="572"/>
      <c r="P474" s="201">
        <f t="shared" ref="P474" si="1673">IF(AND(EXACT(C474,C472),C472&lt;&gt;0),P472+1,0)</f>
        <v>79</v>
      </c>
      <c r="Q474" s="201" t="str">
        <f t="shared" ref="Q474" si="1674">IF(C474&lt;&gt;"",C474&amp;"-"&amp;P474,"")</f>
        <v/>
      </c>
      <c r="R474" s="201" t="str">
        <f t="array" ref="R474">IFERROR(IF(INDEX('Disaggregation Records'!$E$69:$E$152,MATCH(RIGHT(Q474,255),RIGHT('Disaggregation Records'!$D$69:$D$152,255),0))="","",INDEX('Disaggregation Records'!$E$69:$E$152,MATCH(RIGHT(Q474,255),RIGHT('Disaggregation Records'!$D$69:$D$152,255),0))),"")</f>
        <v/>
      </c>
      <c r="S474" s="201" t="str">
        <f t="array" ref="S474">IFERROR(IF(INDEX('Disaggregation Records'!$F$69:$F$152,MATCH(RIGHT(Q474,255),RIGHT('Disaggregation Records'!$D$69:$D$152,255),0))="","",INDEX('Disaggregation Records'!$F$69:$F$152,MATCH(RIGHT(Q474,255),RIGHT('Disaggregation Records'!$D$69:$D$152,255),0))),"")</f>
        <v/>
      </c>
      <c r="T474" s="201" t="str">
        <f t="array" ref="T474">IFERROR(IF(INDEX('Disaggregation Records'!$H$69:$H$152,MATCH(RIGHT(Q474,255),RIGHT('Disaggregation Records'!$D$69:$D$152,255),0))="","",INDEX('Disaggregation Records'!$H$69:$H$152,MATCH(RIGHT(Q474,255),RIGHT('Disaggregation Records'!$D$69:$D$152,255),0))),"")</f>
        <v/>
      </c>
      <c r="U474" s="201">
        <f t="shared" ref="U474" si="1675">U472+1</f>
        <v>958</v>
      </c>
      <c r="V474" s="201" t="str">
        <f t="array" ref="V474">IFERROR(IF(INDEX('Disaggregation Records'!$I$69:$I$152,MATCH(RIGHT(Q474,255),RIGHT('Disaggregation Records'!$D$69:$D$152,255),0))="","",INDEX('Disaggregation Records'!$I$69:$I$152,MATCH(RIGHT(Q474,255),RIGHT('Disaggregation Records'!$D$69:$D$152,255),0))),"")</f>
        <v/>
      </c>
      <c r="W474" s="201" t="str">
        <f>IFERROR(INDEX('Reference Records'!P$13:P$37,MATCH(LEFT(C474,255),'Reference Records'!J$13:J$37,0)),"")</f>
        <v/>
      </c>
    </row>
    <row r="475" spans="1:23" s="201" customFormat="1" ht="40.25" customHeight="1" x14ac:dyDescent="0.35">
      <c r="A475" s="569"/>
      <c r="B475" s="590"/>
      <c r="C475" s="571"/>
      <c r="D475" s="579"/>
      <c r="E475" s="579"/>
      <c r="F475" s="215"/>
      <c r="G475" s="577"/>
      <c r="H475" s="581"/>
      <c r="I475" s="583"/>
      <c r="J475" s="573"/>
      <c r="K475" s="571"/>
      <c r="L475" s="571"/>
      <c r="M475" s="573"/>
      <c r="N475" s="573"/>
      <c r="V475" s="201" t="str">
        <f t="array" ref="V475">IFERROR(IF(INDEX('Disaggregation Records'!$I$69:$I$152,MATCH(RIGHT(Q475,255),RIGHT('Disaggregation Records'!$D$69:$D$152,255),0))="","",INDEX('Disaggregation Records'!$I$69:$I$152,MATCH(RIGHT(Q475,255),RIGHT('Disaggregation Records'!$D$69:$D$152,255),0))),"")</f>
        <v/>
      </c>
    </row>
    <row r="476" spans="1:23" s="201" customFormat="1" ht="40.25" customHeight="1" x14ac:dyDescent="0.35">
      <c r="A476" s="569" t="str">
        <f t="shared" ref="A476" ca="1" si="1676">INDIRECT("'update Helper'!C"&amp;U476)</f>
        <v>a1V3p000004kPPiEAM</v>
      </c>
      <c r="B476" s="589">
        <v>9</v>
      </c>
      <c r="C476" s="570" t="str">
        <f>IFERROR(VLOOKUP(B476,'Outcome Indicators - Section C '!$A$9:$AF$70,32,FALSE),"")</f>
        <v/>
      </c>
      <c r="D476" s="578" t="str">
        <f t="shared" ref="D476" si="1677">R476</f>
        <v/>
      </c>
      <c r="E476" s="578" t="str">
        <f t="shared" ref="E476" si="1678">S476</f>
        <v/>
      </c>
      <c r="F476" s="421"/>
      <c r="G476" s="576" t="str">
        <f ca="1">IF(OR(INDIRECT("'update Helper'!E"&amp;U476)="",F476&lt;&gt;0,F477&lt;&gt;0),IF(IFERROR((F476/F477),"")="","",(F476/F477)),INDIRECT("'update Helper'!E"&amp;U476)/100)</f>
        <v/>
      </c>
      <c r="H476" s="580"/>
      <c r="I476" s="582"/>
      <c r="J476" s="572"/>
      <c r="K476" s="570" t="str">
        <f t="shared" ref="K476" si="1679">W476</f>
        <v/>
      </c>
      <c r="L476" s="570" t="str">
        <f t="shared" ref="L476" si="1680">V476</f>
        <v/>
      </c>
      <c r="M476" s="572"/>
      <c r="N476" s="572"/>
      <c r="P476" s="201">
        <f t="shared" ref="P476" si="1681">IF(AND(EXACT(C476,C474),C474&lt;&gt;0),P474+1,0)</f>
        <v>80</v>
      </c>
      <c r="Q476" s="201" t="str">
        <f t="shared" ref="Q476" si="1682">IF(C476&lt;&gt;"",C476&amp;"-"&amp;P476,"")</f>
        <v/>
      </c>
      <c r="R476" s="201" t="str">
        <f t="array" ref="R476">IFERROR(IF(INDEX('Disaggregation Records'!$E$69:$E$152,MATCH(RIGHT(Q476,255),RIGHT('Disaggregation Records'!$D$69:$D$152,255),0))="","",INDEX('Disaggregation Records'!$E$69:$E$152,MATCH(RIGHT(Q476,255),RIGHT('Disaggregation Records'!$D$69:$D$152,255),0))),"")</f>
        <v/>
      </c>
      <c r="S476" s="201" t="str">
        <f t="array" ref="S476">IFERROR(IF(INDEX('Disaggregation Records'!$F$69:$F$152,MATCH(RIGHT(Q476,255),RIGHT('Disaggregation Records'!$D$69:$D$152,255),0))="","",INDEX('Disaggregation Records'!$F$69:$F$152,MATCH(RIGHT(Q476,255),RIGHT('Disaggregation Records'!$D$69:$D$152,255),0))),"")</f>
        <v/>
      </c>
      <c r="T476" s="201" t="str">
        <f t="array" ref="T476">IFERROR(IF(INDEX('Disaggregation Records'!$H$69:$H$152,MATCH(RIGHT(Q476,255),RIGHT('Disaggregation Records'!$D$69:$D$152,255),0))="","",INDEX('Disaggregation Records'!$H$69:$H$152,MATCH(RIGHT(Q476,255),RIGHT('Disaggregation Records'!$D$69:$D$152,255),0))),"")</f>
        <v/>
      </c>
      <c r="U476" s="201">
        <f t="shared" ref="U476" si="1683">U474+1</f>
        <v>959</v>
      </c>
      <c r="V476" s="201" t="str">
        <f t="array" ref="V476">IFERROR(IF(INDEX('Disaggregation Records'!$I$69:$I$152,MATCH(RIGHT(Q476,255),RIGHT('Disaggregation Records'!$D$69:$D$152,255),0))="","",INDEX('Disaggregation Records'!$I$69:$I$152,MATCH(RIGHT(Q476,255),RIGHT('Disaggregation Records'!$D$69:$D$152,255),0))),"")</f>
        <v/>
      </c>
      <c r="W476" s="201" t="str">
        <f>IFERROR(INDEX('Reference Records'!P$13:P$37,MATCH(LEFT(C476,255),'Reference Records'!J$13:J$37,0)),"")</f>
        <v/>
      </c>
    </row>
    <row r="477" spans="1:23" s="201" customFormat="1" ht="40.25" customHeight="1" x14ac:dyDescent="0.35">
      <c r="A477" s="569"/>
      <c r="B477" s="590"/>
      <c r="C477" s="571"/>
      <c r="D477" s="579"/>
      <c r="E477" s="579"/>
      <c r="F477" s="215"/>
      <c r="G477" s="577"/>
      <c r="H477" s="581"/>
      <c r="I477" s="583"/>
      <c r="J477" s="573"/>
      <c r="K477" s="571"/>
      <c r="L477" s="571"/>
      <c r="M477" s="573"/>
      <c r="N477" s="573"/>
      <c r="V477" s="201" t="str">
        <f t="array" ref="V477">IFERROR(IF(INDEX('Disaggregation Records'!$I$69:$I$152,MATCH(RIGHT(Q477,255),RIGHT('Disaggregation Records'!$D$69:$D$152,255),0))="","",INDEX('Disaggregation Records'!$I$69:$I$152,MATCH(RIGHT(Q477,255),RIGHT('Disaggregation Records'!$D$69:$D$152,255),0))),"")</f>
        <v/>
      </c>
    </row>
    <row r="478" spans="1:23" s="201" customFormat="1" ht="40.25" customHeight="1" x14ac:dyDescent="0.35">
      <c r="A478" s="569" t="str">
        <f t="shared" ref="A478" ca="1" si="1684">INDIRECT("'update Helper'!C"&amp;U478)</f>
        <v>a1V3p000004kPPjEAM</v>
      </c>
      <c r="B478" s="589">
        <v>9</v>
      </c>
      <c r="C478" s="570" t="str">
        <f>IFERROR(VLOOKUP(B478,'Outcome Indicators - Section C '!$A$9:$AF$70,32,FALSE),"")</f>
        <v/>
      </c>
      <c r="D478" s="578" t="str">
        <f t="shared" ref="D478" si="1685">R478</f>
        <v/>
      </c>
      <c r="E478" s="578" t="str">
        <f t="shared" ref="E478" si="1686">S478</f>
        <v/>
      </c>
      <c r="F478" s="421"/>
      <c r="G478" s="576" t="str">
        <f ca="1">IF(OR(INDIRECT("'update Helper'!E"&amp;U478)="",F478&lt;&gt;0,F479&lt;&gt;0),IF(IFERROR((F478/F479),"")="","",(F478/F479)),INDIRECT("'update Helper'!E"&amp;U478)/100)</f>
        <v/>
      </c>
      <c r="H478" s="580"/>
      <c r="I478" s="582"/>
      <c r="J478" s="572"/>
      <c r="K478" s="570" t="str">
        <f t="shared" ref="K478" si="1687">W478</f>
        <v/>
      </c>
      <c r="L478" s="570" t="str">
        <f t="shared" ref="L478" si="1688">V478</f>
        <v/>
      </c>
      <c r="M478" s="572"/>
      <c r="N478" s="572"/>
      <c r="P478" s="201">
        <f t="shared" ref="P478" si="1689">IF(AND(EXACT(C478,C476),C476&lt;&gt;0),P476+1,0)</f>
        <v>81</v>
      </c>
      <c r="Q478" s="201" t="str">
        <f t="shared" ref="Q478" si="1690">IF(C478&lt;&gt;"",C478&amp;"-"&amp;P478,"")</f>
        <v/>
      </c>
      <c r="R478" s="201" t="str">
        <f t="array" ref="R478">IFERROR(IF(INDEX('Disaggregation Records'!$E$69:$E$152,MATCH(RIGHT(Q478,255),RIGHT('Disaggregation Records'!$D$69:$D$152,255),0))="","",INDEX('Disaggregation Records'!$E$69:$E$152,MATCH(RIGHT(Q478,255),RIGHT('Disaggregation Records'!$D$69:$D$152,255),0))),"")</f>
        <v/>
      </c>
      <c r="S478" s="201" t="str">
        <f t="array" ref="S478">IFERROR(IF(INDEX('Disaggregation Records'!$F$69:$F$152,MATCH(RIGHT(Q478,255),RIGHT('Disaggregation Records'!$D$69:$D$152,255),0))="","",INDEX('Disaggregation Records'!$F$69:$F$152,MATCH(RIGHT(Q478,255),RIGHT('Disaggregation Records'!$D$69:$D$152,255),0))),"")</f>
        <v/>
      </c>
      <c r="T478" s="201" t="str">
        <f t="array" ref="T478">IFERROR(IF(INDEX('Disaggregation Records'!$H$69:$H$152,MATCH(RIGHT(Q478,255),RIGHT('Disaggregation Records'!$D$69:$D$152,255),0))="","",INDEX('Disaggregation Records'!$H$69:$H$152,MATCH(RIGHT(Q478,255),RIGHT('Disaggregation Records'!$D$69:$D$152,255),0))),"")</f>
        <v/>
      </c>
      <c r="U478" s="201">
        <f t="shared" ref="U478" si="1691">U476+1</f>
        <v>960</v>
      </c>
      <c r="V478" s="201" t="str">
        <f t="array" ref="V478">IFERROR(IF(INDEX('Disaggregation Records'!$I$69:$I$152,MATCH(RIGHT(Q478,255),RIGHT('Disaggregation Records'!$D$69:$D$152,255),0))="","",INDEX('Disaggregation Records'!$I$69:$I$152,MATCH(RIGHT(Q478,255),RIGHT('Disaggregation Records'!$D$69:$D$152,255),0))),"")</f>
        <v/>
      </c>
      <c r="W478" s="201" t="str">
        <f>IFERROR(INDEX('Reference Records'!P$13:P$37,MATCH(LEFT(C478,255),'Reference Records'!J$13:J$37,0)),"")</f>
        <v/>
      </c>
    </row>
    <row r="479" spans="1:23" s="201" customFormat="1" ht="40.25" customHeight="1" x14ac:dyDescent="0.35">
      <c r="A479" s="569"/>
      <c r="B479" s="590"/>
      <c r="C479" s="571"/>
      <c r="D479" s="579"/>
      <c r="E479" s="579"/>
      <c r="F479" s="215"/>
      <c r="G479" s="577"/>
      <c r="H479" s="581"/>
      <c r="I479" s="583"/>
      <c r="J479" s="573"/>
      <c r="K479" s="571"/>
      <c r="L479" s="571"/>
      <c r="M479" s="573"/>
      <c r="N479" s="573"/>
      <c r="V479" s="201" t="str">
        <f t="array" ref="V479">IFERROR(IF(INDEX('Disaggregation Records'!$I$69:$I$152,MATCH(RIGHT(Q479,255),RIGHT('Disaggregation Records'!$D$69:$D$152,255),0))="","",INDEX('Disaggregation Records'!$I$69:$I$152,MATCH(RIGHT(Q479,255),RIGHT('Disaggregation Records'!$D$69:$D$152,255),0))),"")</f>
        <v/>
      </c>
    </row>
    <row r="480" spans="1:23" s="201" customFormat="1" ht="40.25" customHeight="1" x14ac:dyDescent="0.35">
      <c r="A480" s="569" t="str">
        <f t="shared" ref="A480" ca="1" si="1692">INDIRECT("'update Helper'!C"&amp;U480)</f>
        <v>a1V3p000004kPPkEAM</v>
      </c>
      <c r="B480" s="589">
        <v>9</v>
      </c>
      <c r="C480" s="570" t="str">
        <f>IFERROR(VLOOKUP(B480,'Outcome Indicators - Section C '!$A$9:$AF$70,32,FALSE),"")</f>
        <v/>
      </c>
      <c r="D480" s="578" t="str">
        <f t="shared" ref="D480" si="1693">R480</f>
        <v/>
      </c>
      <c r="E480" s="578" t="str">
        <f t="shared" ref="E480" si="1694">S480</f>
        <v/>
      </c>
      <c r="F480" s="421"/>
      <c r="G480" s="576" t="str">
        <f ca="1">IF(OR(INDIRECT("'update Helper'!E"&amp;U480)="",F480&lt;&gt;0,F481&lt;&gt;0),IF(IFERROR((F480/F481),"")="","",(F480/F481)),INDIRECT("'update Helper'!E"&amp;U480)/100)</f>
        <v/>
      </c>
      <c r="H480" s="580"/>
      <c r="I480" s="582"/>
      <c r="J480" s="572"/>
      <c r="K480" s="570" t="str">
        <f t="shared" ref="K480" si="1695">W480</f>
        <v/>
      </c>
      <c r="L480" s="570" t="str">
        <f t="shared" ref="L480" si="1696">V480</f>
        <v/>
      </c>
      <c r="M480" s="572"/>
      <c r="N480" s="572"/>
      <c r="P480" s="201">
        <f t="shared" ref="P480" si="1697">IF(AND(EXACT(C480,C478),C478&lt;&gt;0),P478+1,0)</f>
        <v>82</v>
      </c>
      <c r="Q480" s="201" t="str">
        <f t="shared" ref="Q480" si="1698">IF(C480&lt;&gt;"",C480&amp;"-"&amp;P480,"")</f>
        <v/>
      </c>
      <c r="R480" s="201" t="str">
        <f t="array" ref="R480">IFERROR(IF(INDEX('Disaggregation Records'!$E$69:$E$152,MATCH(RIGHT(Q480,255),RIGHT('Disaggregation Records'!$D$69:$D$152,255),0))="","",INDEX('Disaggregation Records'!$E$69:$E$152,MATCH(RIGHT(Q480,255),RIGHT('Disaggregation Records'!$D$69:$D$152,255),0))),"")</f>
        <v/>
      </c>
      <c r="S480" s="201" t="str">
        <f t="array" ref="S480">IFERROR(IF(INDEX('Disaggregation Records'!$F$69:$F$152,MATCH(RIGHT(Q480,255),RIGHT('Disaggregation Records'!$D$69:$D$152,255),0))="","",INDEX('Disaggregation Records'!$F$69:$F$152,MATCH(RIGHT(Q480,255),RIGHT('Disaggregation Records'!$D$69:$D$152,255),0))),"")</f>
        <v/>
      </c>
      <c r="T480" s="201" t="str">
        <f t="array" ref="T480">IFERROR(IF(INDEX('Disaggregation Records'!$H$69:$H$152,MATCH(RIGHT(Q480,255),RIGHT('Disaggregation Records'!$D$69:$D$152,255),0))="","",INDEX('Disaggregation Records'!$H$69:$H$152,MATCH(RIGHT(Q480,255),RIGHT('Disaggregation Records'!$D$69:$D$152,255),0))),"")</f>
        <v/>
      </c>
      <c r="U480" s="201">
        <f t="shared" ref="U480" si="1699">U478+1</f>
        <v>961</v>
      </c>
      <c r="V480" s="201" t="str">
        <f t="array" ref="V480">IFERROR(IF(INDEX('Disaggregation Records'!$I$69:$I$152,MATCH(RIGHT(Q480,255),RIGHT('Disaggregation Records'!$D$69:$D$152,255),0))="","",INDEX('Disaggregation Records'!$I$69:$I$152,MATCH(RIGHT(Q480,255),RIGHT('Disaggregation Records'!$D$69:$D$152,255),0))),"")</f>
        <v/>
      </c>
      <c r="W480" s="201" t="str">
        <f>IFERROR(INDEX('Reference Records'!P$13:P$37,MATCH(LEFT(C480,255),'Reference Records'!J$13:J$37,0)),"")</f>
        <v/>
      </c>
    </row>
    <row r="481" spans="1:23" s="201" customFormat="1" ht="40.25" customHeight="1" x14ac:dyDescent="0.35">
      <c r="A481" s="569"/>
      <c r="B481" s="590"/>
      <c r="C481" s="571"/>
      <c r="D481" s="579"/>
      <c r="E481" s="579"/>
      <c r="F481" s="215"/>
      <c r="G481" s="577"/>
      <c r="H481" s="581"/>
      <c r="I481" s="583"/>
      <c r="J481" s="573"/>
      <c r="K481" s="571"/>
      <c r="L481" s="571"/>
      <c r="M481" s="573"/>
      <c r="N481" s="573"/>
      <c r="V481" s="201" t="str">
        <f t="array" ref="V481">IFERROR(IF(INDEX('Disaggregation Records'!$I$69:$I$152,MATCH(RIGHT(Q481,255),RIGHT('Disaggregation Records'!$D$69:$D$152,255),0))="","",INDEX('Disaggregation Records'!$I$69:$I$152,MATCH(RIGHT(Q481,255),RIGHT('Disaggregation Records'!$D$69:$D$152,255),0))),"")</f>
        <v/>
      </c>
    </row>
    <row r="482" spans="1:23" s="201" customFormat="1" ht="40.25" customHeight="1" x14ac:dyDescent="0.35">
      <c r="A482" s="569" t="str">
        <f t="shared" ref="A482" ca="1" si="1700">INDIRECT("'update Helper'!C"&amp;U482)</f>
        <v>a1V3p000004kPPlEAM</v>
      </c>
      <c r="B482" s="589">
        <v>9</v>
      </c>
      <c r="C482" s="570" t="str">
        <f>IFERROR(VLOOKUP(B482,'Outcome Indicators - Section C '!$A$9:$AF$70,32,FALSE),"")</f>
        <v/>
      </c>
      <c r="D482" s="578" t="str">
        <f t="shared" ref="D482" si="1701">R482</f>
        <v/>
      </c>
      <c r="E482" s="578" t="str">
        <f t="shared" ref="E482" si="1702">S482</f>
        <v/>
      </c>
      <c r="F482" s="421"/>
      <c r="G482" s="576" t="str">
        <f ca="1">IF(OR(INDIRECT("'update Helper'!E"&amp;U482)="",F482&lt;&gt;0,F483&lt;&gt;0),IF(IFERROR((F482/F483),"")="","",(F482/F483)),INDIRECT("'update Helper'!E"&amp;U482)/100)</f>
        <v/>
      </c>
      <c r="H482" s="580"/>
      <c r="I482" s="582"/>
      <c r="J482" s="572"/>
      <c r="K482" s="570" t="str">
        <f t="shared" ref="K482" si="1703">W482</f>
        <v/>
      </c>
      <c r="L482" s="570" t="str">
        <f t="shared" ref="L482" si="1704">V482</f>
        <v/>
      </c>
      <c r="M482" s="572"/>
      <c r="N482" s="572"/>
      <c r="P482" s="201">
        <f t="shared" ref="P482" si="1705">IF(AND(EXACT(C482,C480),C480&lt;&gt;0),P480+1,0)</f>
        <v>83</v>
      </c>
      <c r="Q482" s="201" t="str">
        <f t="shared" ref="Q482" si="1706">IF(C482&lt;&gt;"",C482&amp;"-"&amp;P482,"")</f>
        <v/>
      </c>
      <c r="R482" s="201" t="str">
        <f t="array" ref="R482">IFERROR(IF(INDEX('Disaggregation Records'!$E$69:$E$152,MATCH(RIGHT(Q482,255),RIGHT('Disaggregation Records'!$D$69:$D$152,255),0))="","",INDEX('Disaggregation Records'!$E$69:$E$152,MATCH(RIGHT(Q482,255),RIGHT('Disaggregation Records'!$D$69:$D$152,255),0))),"")</f>
        <v/>
      </c>
      <c r="S482" s="201" t="str">
        <f t="array" ref="S482">IFERROR(IF(INDEX('Disaggregation Records'!$F$69:$F$152,MATCH(RIGHT(Q482,255),RIGHT('Disaggregation Records'!$D$69:$D$152,255),0))="","",INDEX('Disaggregation Records'!$F$69:$F$152,MATCH(RIGHT(Q482,255),RIGHT('Disaggregation Records'!$D$69:$D$152,255),0))),"")</f>
        <v/>
      </c>
      <c r="T482" s="201" t="str">
        <f t="array" ref="T482">IFERROR(IF(INDEX('Disaggregation Records'!$H$69:$H$152,MATCH(RIGHT(Q482,255),RIGHT('Disaggregation Records'!$D$69:$D$152,255),0))="","",INDEX('Disaggregation Records'!$H$69:$H$152,MATCH(RIGHT(Q482,255),RIGHT('Disaggregation Records'!$D$69:$D$152,255),0))),"")</f>
        <v/>
      </c>
      <c r="U482" s="201">
        <f t="shared" ref="U482" si="1707">U480+1</f>
        <v>962</v>
      </c>
      <c r="V482" s="201" t="str">
        <f t="array" ref="V482">IFERROR(IF(INDEX('Disaggregation Records'!$I$69:$I$152,MATCH(RIGHT(Q482,255),RIGHT('Disaggregation Records'!$D$69:$D$152,255),0))="","",INDEX('Disaggregation Records'!$I$69:$I$152,MATCH(RIGHT(Q482,255),RIGHT('Disaggregation Records'!$D$69:$D$152,255),0))),"")</f>
        <v/>
      </c>
      <c r="W482" s="201" t="str">
        <f>IFERROR(INDEX('Reference Records'!P$13:P$37,MATCH(LEFT(C482,255),'Reference Records'!J$13:J$37,0)),"")</f>
        <v/>
      </c>
    </row>
    <row r="483" spans="1:23" s="201" customFormat="1" ht="40.25" customHeight="1" x14ac:dyDescent="0.35">
      <c r="A483" s="569"/>
      <c r="B483" s="590"/>
      <c r="C483" s="571"/>
      <c r="D483" s="579"/>
      <c r="E483" s="579"/>
      <c r="F483" s="215"/>
      <c r="G483" s="577"/>
      <c r="H483" s="581"/>
      <c r="I483" s="583"/>
      <c r="J483" s="573"/>
      <c r="K483" s="571"/>
      <c r="L483" s="571"/>
      <c r="M483" s="573"/>
      <c r="N483" s="573"/>
      <c r="V483" s="201" t="str">
        <f t="array" ref="V483">IFERROR(IF(INDEX('Disaggregation Records'!$I$69:$I$152,MATCH(RIGHT(Q483,255),RIGHT('Disaggregation Records'!$D$69:$D$152,255),0))="","",INDEX('Disaggregation Records'!$I$69:$I$152,MATCH(RIGHT(Q483,255),RIGHT('Disaggregation Records'!$D$69:$D$152,255),0))),"")</f>
        <v/>
      </c>
    </row>
    <row r="484" spans="1:23" s="201" customFormat="1" ht="40.25" customHeight="1" x14ac:dyDescent="0.35">
      <c r="A484" s="569" t="str">
        <f t="shared" ref="A484" ca="1" si="1708">INDIRECT("'update Helper'!C"&amp;U484)</f>
        <v>a1V3p000004kPPmEAM</v>
      </c>
      <c r="B484" s="589">
        <v>9</v>
      </c>
      <c r="C484" s="570" t="str">
        <f>IFERROR(VLOOKUP(B484,'Outcome Indicators - Section C '!$A$9:$AF$70,32,FALSE),"")</f>
        <v/>
      </c>
      <c r="D484" s="578" t="str">
        <f t="shared" ref="D484" si="1709">R484</f>
        <v/>
      </c>
      <c r="E484" s="578" t="str">
        <f t="shared" ref="E484" si="1710">S484</f>
        <v/>
      </c>
      <c r="F484" s="421"/>
      <c r="G484" s="576" t="str">
        <f ca="1">IF(OR(INDIRECT("'update Helper'!E"&amp;U484)="",F484&lt;&gt;0,F485&lt;&gt;0),IF(IFERROR((F484/F485),"")="","",(F484/F485)),INDIRECT("'update Helper'!E"&amp;U484)/100)</f>
        <v/>
      </c>
      <c r="H484" s="580"/>
      <c r="I484" s="582"/>
      <c r="J484" s="572"/>
      <c r="K484" s="570" t="str">
        <f t="shared" ref="K484" si="1711">W484</f>
        <v/>
      </c>
      <c r="L484" s="570" t="str">
        <f t="shared" ref="L484" si="1712">V484</f>
        <v/>
      </c>
      <c r="M484" s="572"/>
      <c r="N484" s="572"/>
      <c r="P484" s="201">
        <f t="shared" ref="P484" si="1713">IF(AND(EXACT(C484,C482),C482&lt;&gt;0),P482+1,0)</f>
        <v>84</v>
      </c>
      <c r="Q484" s="201" t="str">
        <f t="shared" ref="Q484" si="1714">IF(C484&lt;&gt;"",C484&amp;"-"&amp;P484,"")</f>
        <v/>
      </c>
      <c r="R484" s="201" t="str">
        <f t="array" ref="R484">IFERROR(IF(INDEX('Disaggregation Records'!$E$69:$E$152,MATCH(RIGHT(Q484,255),RIGHT('Disaggregation Records'!$D$69:$D$152,255),0))="","",INDEX('Disaggregation Records'!$E$69:$E$152,MATCH(RIGHT(Q484,255),RIGHT('Disaggregation Records'!$D$69:$D$152,255),0))),"")</f>
        <v/>
      </c>
      <c r="S484" s="201" t="str">
        <f t="array" ref="S484">IFERROR(IF(INDEX('Disaggregation Records'!$F$69:$F$152,MATCH(RIGHT(Q484,255),RIGHT('Disaggregation Records'!$D$69:$D$152,255),0))="","",INDEX('Disaggregation Records'!$F$69:$F$152,MATCH(RIGHT(Q484,255),RIGHT('Disaggregation Records'!$D$69:$D$152,255),0))),"")</f>
        <v/>
      </c>
      <c r="T484" s="201" t="str">
        <f t="array" ref="T484">IFERROR(IF(INDEX('Disaggregation Records'!$H$69:$H$152,MATCH(RIGHT(Q484,255),RIGHT('Disaggregation Records'!$D$69:$D$152,255),0))="","",INDEX('Disaggregation Records'!$H$69:$H$152,MATCH(RIGHT(Q484,255),RIGHT('Disaggregation Records'!$D$69:$D$152,255),0))),"")</f>
        <v/>
      </c>
      <c r="U484" s="201">
        <f t="shared" ref="U484" si="1715">U482+1</f>
        <v>963</v>
      </c>
      <c r="V484" s="201" t="str">
        <f t="array" ref="V484">IFERROR(IF(INDEX('Disaggregation Records'!$I$69:$I$152,MATCH(RIGHT(Q484,255),RIGHT('Disaggregation Records'!$D$69:$D$152,255),0))="","",INDEX('Disaggregation Records'!$I$69:$I$152,MATCH(RIGHT(Q484,255),RIGHT('Disaggregation Records'!$D$69:$D$152,255),0))),"")</f>
        <v/>
      </c>
      <c r="W484" s="201" t="str">
        <f>IFERROR(INDEX('Reference Records'!P$13:P$37,MATCH(LEFT(C484,255),'Reference Records'!J$13:J$37,0)),"")</f>
        <v/>
      </c>
    </row>
    <row r="485" spans="1:23" s="201" customFormat="1" ht="40.25" customHeight="1" x14ac:dyDescent="0.35">
      <c r="A485" s="569"/>
      <c r="B485" s="590"/>
      <c r="C485" s="571"/>
      <c r="D485" s="579"/>
      <c r="E485" s="579"/>
      <c r="F485" s="215"/>
      <c r="G485" s="577"/>
      <c r="H485" s="581"/>
      <c r="I485" s="583"/>
      <c r="J485" s="573"/>
      <c r="K485" s="571"/>
      <c r="L485" s="571"/>
      <c r="M485" s="573"/>
      <c r="N485" s="573"/>
      <c r="V485" s="201" t="str">
        <f t="array" ref="V485">IFERROR(IF(INDEX('Disaggregation Records'!$I$69:$I$152,MATCH(RIGHT(Q485,255),RIGHT('Disaggregation Records'!$D$69:$D$152,255),0))="","",INDEX('Disaggregation Records'!$I$69:$I$152,MATCH(RIGHT(Q485,255),RIGHT('Disaggregation Records'!$D$69:$D$152,255),0))),"")</f>
        <v/>
      </c>
    </row>
    <row r="486" spans="1:23" s="201" customFormat="1" ht="40.25" customHeight="1" x14ac:dyDescent="0.35">
      <c r="A486" s="569" t="str">
        <f t="shared" ref="A486" ca="1" si="1716">INDIRECT("'update Helper'!C"&amp;U486)</f>
        <v>a1V3p000004kPPnEAM</v>
      </c>
      <c r="B486" s="589">
        <v>9</v>
      </c>
      <c r="C486" s="570" t="str">
        <f>IFERROR(VLOOKUP(B486,'Outcome Indicators - Section C '!$A$9:$AF$70,32,FALSE),"")</f>
        <v/>
      </c>
      <c r="D486" s="578" t="str">
        <f t="shared" ref="D486" si="1717">R486</f>
        <v/>
      </c>
      <c r="E486" s="578" t="str">
        <f t="shared" ref="E486" si="1718">S486</f>
        <v/>
      </c>
      <c r="F486" s="421"/>
      <c r="G486" s="576" t="str">
        <f ca="1">IF(OR(INDIRECT("'update Helper'!E"&amp;U486)="",F486&lt;&gt;0,F487&lt;&gt;0),IF(IFERROR((F486/F487),"")="","",(F486/F487)),INDIRECT("'update Helper'!E"&amp;U486)/100)</f>
        <v/>
      </c>
      <c r="H486" s="580"/>
      <c r="I486" s="582"/>
      <c r="J486" s="572"/>
      <c r="K486" s="570" t="str">
        <f t="shared" ref="K486" si="1719">W486</f>
        <v/>
      </c>
      <c r="L486" s="570" t="str">
        <f t="shared" ref="L486" si="1720">V486</f>
        <v/>
      </c>
      <c r="M486" s="572"/>
      <c r="N486" s="572"/>
      <c r="P486" s="201">
        <f t="shared" ref="P486" si="1721">IF(AND(EXACT(C486,C484),C484&lt;&gt;0),P484+1,0)</f>
        <v>85</v>
      </c>
      <c r="Q486" s="201" t="str">
        <f t="shared" ref="Q486" si="1722">IF(C486&lt;&gt;"",C486&amp;"-"&amp;P486,"")</f>
        <v/>
      </c>
      <c r="R486" s="201" t="str">
        <f t="array" ref="R486">IFERROR(IF(INDEX('Disaggregation Records'!$E$69:$E$152,MATCH(RIGHT(Q486,255),RIGHT('Disaggregation Records'!$D$69:$D$152,255),0))="","",INDEX('Disaggregation Records'!$E$69:$E$152,MATCH(RIGHT(Q486,255),RIGHT('Disaggregation Records'!$D$69:$D$152,255),0))),"")</f>
        <v/>
      </c>
      <c r="S486" s="201" t="str">
        <f t="array" ref="S486">IFERROR(IF(INDEX('Disaggregation Records'!$F$69:$F$152,MATCH(RIGHT(Q486,255),RIGHT('Disaggregation Records'!$D$69:$D$152,255),0))="","",INDEX('Disaggregation Records'!$F$69:$F$152,MATCH(RIGHT(Q486,255),RIGHT('Disaggregation Records'!$D$69:$D$152,255),0))),"")</f>
        <v/>
      </c>
      <c r="T486" s="201" t="str">
        <f t="array" ref="T486">IFERROR(IF(INDEX('Disaggregation Records'!$H$69:$H$152,MATCH(RIGHT(Q486,255),RIGHT('Disaggregation Records'!$D$69:$D$152,255),0))="","",INDEX('Disaggregation Records'!$H$69:$H$152,MATCH(RIGHT(Q486,255),RIGHT('Disaggregation Records'!$D$69:$D$152,255),0))),"")</f>
        <v/>
      </c>
      <c r="U486" s="201">
        <f t="shared" ref="U486" si="1723">U484+1</f>
        <v>964</v>
      </c>
      <c r="V486" s="201" t="str">
        <f t="array" ref="V486">IFERROR(IF(INDEX('Disaggregation Records'!$I$69:$I$152,MATCH(RIGHT(Q486,255),RIGHT('Disaggregation Records'!$D$69:$D$152,255),0))="","",INDEX('Disaggregation Records'!$I$69:$I$152,MATCH(RIGHT(Q486,255),RIGHT('Disaggregation Records'!$D$69:$D$152,255),0))),"")</f>
        <v/>
      </c>
      <c r="W486" s="201" t="str">
        <f>IFERROR(INDEX('Reference Records'!P$13:P$37,MATCH(LEFT(C486,255),'Reference Records'!J$13:J$37,0)),"")</f>
        <v/>
      </c>
    </row>
    <row r="487" spans="1:23" s="201" customFormat="1" ht="40.25" customHeight="1" x14ac:dyDescent="0.35">
      <c r="A487" s="569"/>
      <c r="B487" s="590"/>
      <c r="C487" s="571"/>
      <c r="D487" s="579"/>
      <c r="E487" s="579"/>
      <c r="F487" s="215"/>
      <c r="G487" s="577"/>
      <c r="H487" s="581"/>
      <c r="I487" s="583"/>
      <c r="J487" s="573"/>
      <c r="K487" s="571"/>
      <c r="L487" s="571"/>
      <c r="M487" s="573"/>
      <c r="N487" s="573"/>
      <c r="V487" s="201" t="str">
        <f t="array" ref="V487">IFERROR(IF(INDEX('Disaggregation Records'!$I$69:$I$152,MATCH(RIGHT(Q487,255),RIGHT('Disaggregation Records'!$D$69:$D$152,255),0))="","",INDEX('Disaggregation Records'!$I$69:$I$152,MATCH(RIGHT(Q487,255),RIGHT('Disaggregation Records'!$D$69:$D$152,255),0))),"")</f>
        <v/>
      </c>
    </row>
    <row r="488" spans="1:23" s="201" customFormat="1" ht="40.25" customHeight="1" x14ac:dyDescent="0.35">
      <c r="A488" s="569" t="str">
        <f t="shared" ref="A488" ca="1" si="1724">INDIRECT("'update Helper'!C"&amp;U488)</f>
        <v>a1V3p000004kPPoEAM</v>
      </c>
      <c r="B488" s="589">
        <v>9</v>
      </c>
      <c r="C488" s="570" t="str">
        <f>IFERROR(VLOOKUP(B488,'Outcome Indicators - Section C '!$A$9:$AF$70,32,FALSE),"")</f>
        <v/>
      </c>
      <c r="D488" s="578" t="str">
        <f t="shared" ref="D488" si="1725">R488</f>
        <v/>
      </c>
      <c r="E488" s="578" t="str">
        <f t="shared" ref="E488" si="1726">S488</f>
        <v/>
      </c>
      <c r="F488" s="421"/>
      <c r="G488" s="576" t="str">
        <f ca="1">IF(OR(INDIRECT("'update Helper'!E"&amp;U488)="",F488&lt;&gt;0,F489&lt;&gt;0),IF(IFERROR((F488/F489),"")="","",(F488/F489)),INDIRECT("'update Helper'!E"&amp;U488)/100)</f>
        <v/>
      </c>
      <c r="H488" s="580"/>
      <c r="I488" s="582"/>
      <c r="J488" s="572"/>
      <c r="K488" s="570" t="str">
        <f t="shared" ref="K488" si="1727">W488</f>
        <v/>
      </c>
      <c r="L488" s="570" t="str">
        <f t="shared" ref="L488" si="1728">V488</f>
        <v/>
      </c>
      <c r="M488" s="572"/>
      <c r="N488" s="572"/>
      <c r="P488" s="201">
        <f t="shared" ref="P488" si="1729">IF(AND(EXACT(C488,C486),C486&lt;&gt;0),P486+1,0)</f>
        <v>86</v>
      </c>
      <c r="Q488" s="201" t="str">
        <f t="shared" ref="Q488" si="1730">IF(C488&lt;&gt;"",C488&amp;"-"&amp;P488,"")</f>
        <v/>
      </c>
      <c r="R488" s="201" t="str">
        <f t="array" ref="R488">IFERROR(IF(INDEX('Disaggregation Records'!$E$69:$E$152,MATCH(RIGHT(Q488,255),RIGHT('Disaggregation Records'!$D$69:$D$152,255),0))="","",INDEX('Disaggregation Records'!$E$69:$E$152,MATCH(RIGHT(Q488,255),RIGHT('Disaggregation Records'!$D$69:$D$152,255),0))),"")</f>
        <v/>
      </c>
      <c r="S488" s="201" t="str">
        <f t="array" ref="S488">IFERROR(IF(INDEX('Disaggregation Records'!$F$69:$F$152,MATCH(RIGHT(Q488,255),RIGHT('Disaggregation Records'!$D$69:$D$152,255),0))="","",INDEX('Disaggregation Records'!$F$69:$F$152,MATCH(RIGHT(Q488,255),RIGHT('Disaggregation Records'!$D$69:$D$152,255),0))),"")</f>
        <v/>
      </c>
      <c r="T488" s="201" t="str">
        <f t="array" ref="T488">IFERROR(IF(INDEX('Disaggregation Records'!$H$69:$H$152,MATCH(RIGHT(Q488,255),RIGHT('Disaggregation Records'!$D$69:$D$152,255),0))="","",INDEX('Disaggregation Records'!$H$69:$H$152,MATCH(RIGHT(Q488,255),RIGHT('Disaggregation Records'!$D$69:$D$152,255),0))),"")</f>
        <v/>
      </c>
      <c r="U488" s="201">
        <f t="shared" ref="U488" si="1731">U486+1</f>
        <v>965</v>
      </c>
      <c r="V488" s="201" t="str">
        <f t="array" ref="V488">IFERROR(IF(INDEX('Disaggregation Records'!$I$69:$I$152,MATCH(RIGHT(Q488,255),RIGHT('Disaggregation Records'!$D$69:$D$152,255),0))="","",INDEX('Disaggregation Records'!$I$69:$I$152,MATCH(RIGHT(Q488,255),RIGHT('Disaggregation Records'!$D$69:$D$152,255),0))),"")</f>
        <v/>
      </c>
      <c r="W488" s="201" t="str">
        <f>IFERROR(INDEX('Reference Records'!P$13:P$37,MATCH(LEFT(C488,255),'Reference Records'!J$13:J$37,0)),"")</f>
        <v/>
      </c>
    </row>
    <row r="489" spans="1:23" s="201" customFormat="1" ht="40.25" customHeight="1" x14ac:dyDescent="0.35">
      <c r="A489" s="569"/>
      <c r="B489" s="590"/>
      <c r="C489" s="571"/>
      <c r="D489" s="579"/>
      <c r="E489" s="579"/>
      <c r="F489" s="215"/>
      <c r="G489" s="577"/>
      <c r="H489" s="581"/>
      <c r="I489" s="583"/>
      <c r="J489" s="573"/>
      <c r="K489" s="571"/>
      <c r="L489" s="571"/>
      <c r="M489" s="573"/>
      <c r="N489" s="573"/>
      <c r="V489" s="201" t="str">
        <f t="array" ref="V489">IFERROR(IF(INDEX('Disaggregation Records'!$I$69:$I$152,MATCH(RIGHT(Q489,255),RIGHT('Disaggregation Records'!$D$69:$D$152,255),0))="","",INDEX('Disaggregation Records'!$I$69:$I$152,MATCH(RIGHT(Q489,255),RIGHT('Disaggregation Records'!$D$69:$D$152,255),0))),"")</f>
        <v/>
      </c>
    </row>
    <row r="490" spans="1:23" s="201" customFormat="1" ht="40.25" customHeight="1" x14ac:dyDescent="0.35">
      <c r="A490" s="569" t="str">
        <f t="shared" ref="A490" ca="1" si="1732">INDIRECT("'update Helper'!C"&amp;U490)</f>
        <v>a1V3p000004kPPpEAM</v>
      </c>
      <c r="B490" s="589">
        <v>9</v>
      </c>
      <c r="C490" s="570" t="str">
        <f>IFERROR(VLOOKUP(B490,'Outcome Indicators - Section C '!$A$9:$AF$70,32,FALSE),"")</f>
        <v/>
      </c>
      <c r="D490" s="578" t="str">
        <f t="shared" ref="D490" si="1733">R490</f>
        <v/>
      </c>
      <c r="E490" s="578" t="str">
        <f t="shared" ref="E490" si="1734">S490</f>
        <v/>
      </c>
      <c r="F490" s="421"/>
      <c r="G490" s="576" t="str">
        <f ca="1">IF(OR(INDIRECT("'update Helper'!E"&amp;U490)="",F490&lt;&gt;0,F491&lt;&gt;0),IF(IFERROR((F490/F491),"")="","",(F490/F491)),INDIRECT("'update Helper'!E"&amp;U490)/100)</f>
        <v/>
      </c>
      <c r="H490" s="580"/>
      <c r="I490" s="582"/>
      <c r="J490" s="572"/>
      <c r="K490" s="570" t="str">
        <f t="shared" ref="K490" si="1735">W490</f>
        <v/>
      </c>
      <c r="L490" s="570" t="str">
        <f t="shared" ref="L490" si="1736">V490</f>
        <v/>
      </c>
      <c r="M490" s="572"/>
      <c r="N490" s="572"/>
      <c r="P490" s="201">
        <f t="shared" ref="P490" si="1737">IF(AND(EXACT(C490,C488),C488&lt;&gt;0),P488+1,0)</f>
        <v>87</v>
      </c>
      <c r="Q490" s="201" t="str">
        <f t="shared" ref="Q490" si="1738">IF(C490&lt;&gt;"",C490&amp;"-"&amp;P490,"")</f>
        <v/>
      </c>
      <c r="R490" s="201" t="str">
        <f t="array" ref="R490">IFERROR(IF(INDEX('Disaggregation Records'!$E$69:$E$152,MATCH(RIGHT(Q490,255),RIGHT('Disaggregation Records'!$D$69:$D$152,255),0))="","",INDEX('Disaggregation Records'!$E$69:$E$152,MATCH(RIGHT(Q490,255),RIGHT('Disaggregation Records'!$D$69:$D$152,255),0))),"")</f>
        <v/>
      </c>
      <c r="S490" s="201" t="str">
        <f t="array" ref="S490">IFERROR(IF(INDEX('Disaggregation Records'!$F$69:$F$152,MATCH(RIGHT(Q490,255),RIGHT('Disaggregation Records'!$D$69:$D$152,255),0))="","",INDEX('Disaggregation Records'!$F$69:$F$152,MATCH(RIGHT(Q490,255),RIGHT('Disaggregation Records'!$D$69:$D$152,255),0))),"")</f>
        <v/>
      </c>
      <c r="T490" s="201" t="str">
        <f t="array" ref="T490">IFERROR(IF(INDEX('Disaggregation Records'!$H$69:$H$152,MATCH(RIGHT(Q490,255),RIGHT('Disaggregation Records'!$D$69:$D$152,255),0))="","",INDEX('Disaggregation Records'!$H$69:$H$152,MATCH(RIGHT(Q490,255),RIGHT('Disaggregation Records'!$D$69:$D$152,255),0))),"")</f>
        <v/>
      </c>
      <c r="U490" s="201">
        <f t="shared" ref="U490" si="1739">U488+1</f>
        <v>966</v>
      </c>
      <c r="V490" s="201" t="str">
        <f t="array" ref="V490">IFERROR(IF(INDEX('Disaggregation Records'!$I$69:$I$152,MATCH(RIGHT(Q490,255),RIGHT('Disaggregation Records'!$D$69:$D$152,255),0))="","",INDEX('Disaggregation Records'!$I$69:$I$152,MATCH(RIGHT(Q490,255),RIGHT('Disaggregation Records'!$D$69:$D$152,255),0))),"")</f>
        <v/>
      </c>
      <c r="W490" s="201" t="str">
        <f>IFERROR(INDEX('Reference Records'!P$13:P$37,MATCH(LEFT(C490,255),'Reference Records'!J$13:J$37,0)),"")</f>
        <v/>
      </c>
    </row>
    <row r="491" spans="1:23" s="201" customFormat="1" ht="40.25" customHeight="1" x14ac:dyDescent="0.35">
      <c r="A491" s="569"/>
      <c r="B491" s="590"/>
      <c r="C491" s="571"/>
      <c r="D491" s="579"/>
      <c r="E491" s="579"/>
      <c r="F491" s="215"/>
      <c r="G491" s="577"/>
      <c r="H491" s="581"/>
      <c r="I491" s="583"/>
      <c r="J491" s="573"/>
      <c r="K491" s="571"/>
      <c r="L491" s="571"/>
      <c r="M491" s="573"/>
      <c r="N491" s="573"/>
      <c r="V491" s="201" t="str">
        <f t="array" ref="V491">IFERROR(IF(INDEX('Disaggregation Records'!$I$69:$I$152,MATCH(RIGHT(Q491,255),RIGHT('Disaggregation Records'!$D$69:$D$152,255),0))="","",INDEX('Disaggregation Records'!$I$69:$I$152,MATCH(RIGHT(Q491,255),RIGHT('Disaggregation Records'!$D$69:$D$152,255),0))),"")</f>
        <v/>
      </c>
    </row>
    <row r="492" spans="1:23" s="201" customFormat="1" ht="40.25" customHeight="1" x14ac:dyDescent="0.35">
      <c r="A492" s="569" t="str">
        <f t="shared" ref="A492" ca="1" si="1740">INDIRECT("'update Helper'!C"&amp;U492)</f>
        <v>a1V3p000004kPPqEAM</v>
      </c>
      <c r="B492" s="589">
        <v>9</v>
      </c>
      <c r="C492" s="570" t="str">
        <f>IFERROR(VLOOKUP(B492,'Outcome Indicators - Section C '!$A$9:$AF$70,32,FALSE),"")</f>
        <v/>
      </c>
      <c r="D492" s="578" t="str">
        <f t="shared" ref="D492" si="1741">R492</f>
        <v/>
      </c>
      <c r="E492" s="578" t="str">
        <f t="shared" ref="E492" si="1742">S492</f>
        <v/>
      </c>
      <c r="F492" s="421"/>
      <c r="G492" s="576" t="str">
        <f ca="1">IF(OR(INDIRECT("'update Helper'!E"&amp;U492)="",F492&lt;&gt;0,F493&lt;&gt;0),IF(IFERROR((F492/F493),"")="","",(F492/F493)),INDIRECT("'update Helper'!E"&amp;U492)/100)</f>
        <v/>
      </c>
      <c r="H492" s="580"/>
      <c r="I492" s="582"/>
      <c r="J492" s="572"/>
      <c r="K492" s="570" t="str">
        <f t="shared" ref="K492" si="1743">W492</f>
        <v/>
      </c>
      <c r="L492" s="570" t="str">
        <f t="shared" ref="L492" si="1744">V492</f>
        <v/>
      </c>
      <c r="M492" s="572"/>
      <c r="N492" s="572"/>
      <c r="P492" s="201">
        <f t="shared" ref="P492" si="1745">IF(AND(EXACT(C492,C490),C490&lt;&gt;0),P490+1,0)</f>
        <v>88</v>
      </c>
      <c r="Q492" s="201" t="str">
        <f t="shared" ref="Q492" si="1746">IF(C492&lt;&gt;"",C492&amp;"-"&amp;P492,"")</f>
        <v/>
      </c>
      <c r="R492" s="201" t="str">
        <f t="array" ref="R492">IFERROR(IF(INDEX('Disaggregation Records'!$E$69:$E$152,MATCH(RIGHT(Q492,255),RIGHT('Disaggregation Records'!$D$69:$D$152,255),0))="","",INDEX('Disaggregation Records'!$E$69:$E$152,MATCH(RIGHT(Q492,255),RIGHT('Disaggregation Records'!$D$69:$D$152,255),0))),"")</f>
        <v/>
      </c>
      <c r="S492" s="201" t="str">
        <f t="array" ref="S492">IFERROR(IF(INDEX('Disaggregation Records'!$F$69:$F$152,MATCH(RIGHT(Q492,255),RIGHT('Disaggregation Records'!$D$69:$D$152,255),0))="","",INDEX('Disaggregation Records'!$F$69:$F$152,MATCH(RIGHT(Q492,255),RIGHT('Disaggregation Records'!$D$69:$D$152,255),0))),"")</f>
        <v/>
      </c>
      <c r="T492" s="201" t="str">
        <f t="array" ref="T492">IFERROR(IF(INDEX('Disaggregation Records'!$H$69:$H$152,MATCH(RIGHT(Q492,255),RIGHT('Disaggregation Records'!$D$69:$D$152,255),0))="","",INDEX('Disaggregation Records'!$H$69:$H$152,MATCH(RIGHT(Q492,255),RIGHT('Disaggregation Records'!$D$69:$D$152,255),0))),"")</f>
        <v/>
      </c>
      <c r="U492" s="201">
        <f t="shared" ref="U492" si="1747">U490+1</f>
        <v>967</v>
      </c>
      <c r="V492" s="201" t="str">
        <f t="array" ref="V492">IFERROR(IF(INDEX('Disaggregation Records'!$I$69:$I$152,MATCH(RIGHT(Q492,255),RIGHT('Disaggregation Records'!$D$69:$D$152,255),0))="","",INDEX('Disaggregation Records'!$I$69:$I$152,MATCH(RIGHT(Q492,255),RIGHT('Disaggregation Records'!$D$69:$D$152,255),0))),"")</f>
        <v/>
      </c>
      <c r="W492" s="201" t="str">
        <f>IFERROR(INDEX('Reference Records'!P$13:P$37,MATCH(LEFT(C492,255),'Reference Records'!J$13:J$37,0)),"")</f>
        <v/>
      </c>
    </row>
    <row r="493" spans="1:23" s="201" customFormat="1" ht="40.25" customHeight="1" x14ac:dyDescent="0.35">
      <c r="A493" s="569"/>
      <c r="B493" s="590"/>
      <c r="C493" s="571"/>
      <c r="D493" s="579"/>
      <c r="E493" s="579"/>
      <c r="F493" s="215"/>
      <c r="G493" s="577"/>
      <c r="H493" s="581"/>
      <c r="I493" s="583"/>
      <c r="J493" s="573"/>
      <c r="K493" s="571"/>
      <c r="L493" s="571"/>
      <c r="M493" s="573"/>
      <c r="N493" s="573"/>
      <c r="V493" s="201" t="str">
        <f t="array" ref="V493">IFERROR(IF(INDEX('Disaggregation Records'!$I$69:$I$152,MATCH(RIGHT(Q493,255),RIGHT('Disaggregation Records'!$D$69:$D$152,255),0))="","",INDEX('Disaggregation Records'!$I$69:$I$152,MATCH(RIGHT(Q493,255),RIGHT('Disaggregation Records'!$D$69:$D$152,255),0))),"")</f>
        <v/>
      </c>
    </row>
    <row r="494" spans="1:23" s="201" customFormat="1" ht="40.25" customHeight="1" x14ac:dyDescent="0.35">
      <c r="A494" s="569" t="str">
        <f t="shared" ref="A494" ca="1" si="1748">INDIRECT("'update Helper'!C"&amp;U494)</f>
        <v>a1V3p000004kPPrEAM</v>
      </c>
      <c r="B494" s="589">
        <v>9</v>
      </c>
      <c r="C494" s="570" t="str">
        <f>IFERROR(VLOOKUP(B494,'Outcome Indicators - Section C '!$A$9:$AF$70,32,FALSE),"")</f>
        <v/>
      </c>
      <c r="D494" s="578" t="str">
        <f t="shared" ref="D494" si="1749">R494</f>
        <v/>
      </c>
      <c r="E494" s="578" t="str">
        <f t="shared" ref="E494" si="1750">S494</f>
        <v/>
      </c>
      <c r="F494" s="421"/>
      <c r="G494" s="576" t="str">
        <f ca="1">IF(OR(INDIRECT("'update Helper'!E"&amp;U494)="",F494&lt;&gt;0,F495&lt;&gt;0),IF(IFERROR((F494/F495),"")="","",(F494/F495)),INDIRECT("'update Helper'!E"&amp;U494)/100)</f>
        <v/>
      </c>
      <c r="H494" s="580"/>
      <c r="I494" s="582"/>
      <c r="J494" s="572"/>
      <c r="K494" s="570" t="str">
        <f t="shared" ref="K494" si="1751">W494</f>
        <v/>
      </c>
      <c r="L494" s="570" t="str">
        <f t="shared" ref="L494" si="1752">V494</f>
        <v/>
      </c>
      <c r="M494" s="572"/>
      <c r="N494" s="572"/>
      <c r="P494" s="201">
        <f t="shared" ref="P494" si="1753">IF(AND(EXACT(C494,C492),C492&lt;&gt;0),P492+1,0)</f>
        <v>89</v>
      </c>
      <c r="Q494" s="201" t="str">
        <f t="shared" ref="Q494" si="1754">IF(C494&lt;&gt;"",C494&amp;"-"&amp;P494,"")</f>
        <v/>
      </c>
      <c r="R494" s="201" t="str">
        <f t="array" ref="R494">IFERROR(IF(INDEX('Disaggregation Records'!$E$69:$E$152,MATCH(RIGHT(Q494,255),RIGHT('Disaggregation Records'!$D$69:$D$152,255),0))="","",INDEX('Disaggregation Records'!$E$69:$E$152,MATCH(RIGHT(Q494,255),RIGHT('Disaggregation Records'!$D$69:$D$152,255),0))),"")</f>
        <v/>
      </c>
      <c r="S494" s="201" t="str">
        <f t="array" ref="S494">IFERROR(IF(INDEX('Disaggregation Records'!$F$69:$F$152,MATCH(RIGHT(Q494,255),RIGHT('Disaggregation Records'!$D$69:$D$152,255),0))="","",INDEX('Disaggregation Records'!$F$69:$F$152,MATCH(RIGHT(Q494,255),RIGHT('Disaggregation Records'!$D$69:$D$152,255),0))),"")</f>
        <v/>
      </c>
      <c r="T494" s="201" t="str">
        <f t="array" ref="T494">IFERROR(IF(INDEX('Disaggregation Records'!$H$69:$H$152,MATCH(RIGHT(Q494,255),RIGHT('Disaggregation Records'!$D$69:$D$152,255),0))="","",INDEX('Disaggregation Records'!$H$69:$H$152,MATCH(RIGHT(Q494,255),RIGHT('Disaggregation Records'!$D$69:$D$152,255),0))),"")</f>
        <v/>
      </c>
      <c r="U494" s="201">
        <f t="shared" ref="U494" si="1755">U492+1</f>
        <v>968</v>
      </c>
      <c r="V494" s="201" t="str">
        <f t="array" ref="V494">IFERROR(IF(INDEX('Disaggregation Records'!$I$69:$I$152,MATCH(RIGHT(Q494,255),RIGHT('Disaggregation Records'!$D$69:$D$152,255),0))="","",INDEX('Disaggregation Records'!$I$69:$I$152,MATCH(RIGHT(Q494,255),RIGHT('Disaggregation Records'!$D$69:$D$152,255),0))),"")</f>
        <v/>
      </c>
      <c r="W494" s="201" t="str">
        <f>IFERROR(INDEX('Reference Records'!P$13:P$37,MATCH(LEFT(C494,255),'Reference Records'!J$13:J$37,0)),"")</f>
        <v/>
      </c>
    </row>
    <row r="495" spans="1:23" s="201" customFormat="1" ht="40.25" customHeight="1" x14ac:dyDescent="0.35">
      <c r="A495" s="569"/>
      <c r="B495" s="590"/>
      <c r="C495" s="571"/>
      <c r="D495" s="579"/>
      <c r="E495" s="579"/>
      <c r="F495" s="215"/>
      <c r="G495" s="577"/>
      <c r="H495" s="581"/>
      <c r="I495" s="583"/>
      <c r="J495" s="573"/>
      <c r="K495" s="571"/>
      <c r="L495" s="571"/>
      <c r="M495" s="573"/>
      <c r="N495" s="573"/>
      <c r="V495" s="201" t="str">
        <f t="array" ref="V495">IFERROR(IF(INDEX('Disaggregation Records'!$I$69:$I$152,MATCH(RIGHT(Q495,255),RIGHT('Disaggregation Records'!$D$69:$D$152,255),0))="","",INDEX('Disaggregation Records'!$I$69:$I$152,MATCH(RIGHT(Q495,255),RIGHT('Disaggregation Records'!$D$69:$D$152,255),0))),"")</f>
        <v/>
      </c>
    </row>
    <row r="496" spans="1:23" s="201" customFormat="1" ht="40.25" customHeight="1" x14ac:dyDescent="0.35">
      <c r="A496" s="569" t="str">
        <f t="shared" ref="A496" ca="1" si="1756">INDIRECT("'update Helper'!C"&amp;U496)</f>
        <v>a1V3p000004kPPsEAM</v>
      </c>
      <c r="B496" s="589">
        <v>10</v>
      </c>
      <c r="C496" s="570" t="str">
        <f>IFERROR(VLOOKUP(B496,'Outcome Indicators - Section C '!$A$9:$AF$70,32,FALSE),"")</f>
        <v/>
      </c>
      <c r="D496" s="578" t="str">
        <f t="shared" ref="D496" si="1757">R496</f>
        <v/>
      </c>
      <c r="E496" s="578" t="str">
        <f t="shared" ref="E496" si="1758">S496</f>
        <v/>
      </c>
      <c r="F496" s="421"/>
      <c r="G496" s="576" t="str">
        <f ca="1">IF(OR(INDIRECT("'update Helper'!E"&amp;U496)="",F496&lt;&gt;0,F497&lt;&gt;0),IF(IFERROR((F496/F497),"")="","",(F496/F497)),INDIRECT("'update Helper'!E"&amp;U496)/100)</f>
        <v/>
      </c>
      <c r="H496" s="580"/>
      <c r="I496" s="582"/>
      <c r="J496" s="572"/>
      <c r="K496" s="570" t="str">
        <f t="shared" ref="K496" si="1759">W496</f>
        <v/>
      </c>
      <c r="L496" s="570" t="str">
        <f t="shared" ref="L496" si="1760">V496</f>
        <v/>
      </c>
      <c r="M496" s="572"/>
      <c r="N496" s="572"/>
      <c r="P496" s="201">
        <f t="shared" ref="P496" si="1761">IF(AND(EXACT(C496,C494),C494&lt;&gt;0),P494+1,0)</f>
        <v>90</v>
      </c>
      <c r="Q496" s="201" t="str">
        <f t="shared" ref="Q496" si="1762">IF(C496&lt;&gt;"",C496&amp;"-"&amp;P496,"")</f>
        <v/>
      </c>
      <c r="R496" s="201" t="str">
        <f t="array" ref="R496">IFERROR(IF(INDEX('Disaggregation Records'!$E$69:$E$152,MATCH(RIGHT(Q496,255),RIGHT('Disaggregation Records'!$D$69:$D$152,255),0))="","",INDEX('Disaggregation Records'!$E$69:$E$152,MATCH(RIGHT(Q496,255),RIGHT('Disaggregation Records'!$D$69:$D$152,255),0))),"")</f>
        <v/>
      </c>
      <c r="S496" s="201" t="str">
        <f t="array" ref="S496">IFERROR(IF(INDEX('Disaggregation Records'!$F$69:$F$152,MATCH(RIGHT(Q496,255),RIGHT('Disaggregation Records'!$D$69:$D$152,255),0))="","",INDEX('Disaggregation Records'!$F$69:$F$152,MATCH(RIGHT(Q496,255),RIGHT('Disaggregation Records'!$D$69:$D$152,255),0))),"")</f>
        <v/>
      </c>
      <c r="T496" s="201" t="str">
        <f t="array" ref="T496">IFERROR(IF(INDEX('Disaggregation Records'!$H$69:$H$152,MATCH(RIGHT(Q496,255),RIGHT('Disaggregation Records'!$D$69:$D$152,255),0))="","",INDEX('Disaggregation Records'!$H$69:$H$152,MATCH(RIGHT(Q496,255),RIGHT('Disaggregation Records'!$D$69:$D$152,255),0))),"")</f>
        <v/>
      </c>
      <c r="U496" s="201">
        <f t="shared" ref="U496" si="1763">U494+1</f>
        <v>969</v>
      </c>
      <c r="V496" s="201" t="str">
        <f t="array" ref="V496">IFERROR(IF(INDEX('Disaggregation Records'!$I$69:$I$152,MATCH(RIGHT(Q496,255),RIGHT('Disaggregation Records'!$D$69:$D$152,255),0))="","",INDEX('Disaggregation Records'!$I$69:$I$152,MATCH(RIGHT(Q496,255),RIGHT('Disaggregation Records'!$D$69:$D$152,255),0))),"")</f>
        <v/>
      </c>
      <c r="W496" s="201" t="str">
        <f>IFERROR(INDEX('Reference Records'!P$13:P$37,MATCH(LEFT(C496,255),'Reference Records'!J$13:J$37,0)),"")</f>
        <v/>
      </c>
    </row>
    <row r="497" spans="1:23" s="201" customFormat="1" ht="40.25" customHeight="1" x14ac:dyDescent="0.35">
      <c r="A497" s="569"/>
      <c r="B497" s="590"/>
      <c r="C497" s="571"/>
      <c r="D497" s="579"/>
      <c r="E497" s="579"/>
      <c r="F497" s="215"/>
      <c r="G497" s="577"/>
      <c r="H497" s="581"/>
      <c r="I497" s="583"/>
      <c r="J497" s="573"/>
      <c r="K497" s="571"/>
      <c r="L497" s="571"/>
      <c r="M497" s="573"/>
      <c r="N497" s="573"/>
      <c r="V497" s="201" t="str">
        <f t="array" ref="V497">IFERROR(IF(INDEX('Disaggregation Records'!$I$69:$I$152,MATCH(RIGHT(Q497,255),RIGHT('Disaggregation Records'!$D$69:$D$152,255),0))="","",INDEX('Disaggregation Records'!$I$69:$I$152,MATCH(RIGHT(Q497,255),RIGHT('Disaggregation Records'!$D$69:$D$152,255),0))),"")</f>
        <v/>
      </c>
    </row>
    <row r="498" spans="1:23" s="201" customFormat="1" ht="40.25" customHeight="1" x14ac:dyDescent="0.35">
      <c r="A498" s="569" t="str">
        <f t="shared" ref="A498" ca="1" si="1764">INDIRECT("'update Helper'!C"&amp;U498)</f>
        <v>a1V3p000004kPPtEAM</v>
      </c>
      <c r="B498" s="589">
        <v>10</v>
      </c>
      <c r="C498" s="570" t="str">
        <f>IFERROR(VLOOKUP(B498,'Outcome Indicators - Section C '!$A$9:$AF$70,32,FALSE),"")</f>
        <v/>
      </c>
      <c r="D498" s="578" t="str">
        <f t="shared" ref="D498" si="1765">R498</f>
        <v/>
      </c>
      <c r="E498" s="578" t="str">
        <f t="shared" ref="E498" si="1766">S498</f>
        <v/>
      </c>
      <c r="F498" s="421"/>
      <c r="G498" s="576" t="str">
        <f ca="1">IF(OR(INDIRECT("'update Helper'!E"&amp;U498)="",F498&lt;&gt;0,F499&lt;&gt;0),IF(IFERROR((F498/F499),"")="","",(F498/F499)),INDIRECT("'update Helper'!E"&amp;U498)/100)</f>
        <v/>
      </c>
      <c r="H498" s="580"/>
      <c r="I498" s="582"/>
      <c r="J498" s="572"/>
      <c r="K498" s="570" t="str">
        <f t="shared" ref="K498" si="1767">W498</f>
        <v/>
      </c>
      <c r="L498" s="570" t="str">
        <f t="shared" ref="L498" si="1768">V498</f>
        <v/>
      </c>
      <c r="M498" s="572"/>
      <c r="N498" s="572"/>
      <c r="P498" s="201">
        <f t="shared" ref="P498" si="1769">IF(AND(EXACT(C498,C496),C496&lt;&gt;0),P496+1,0)</f>
        <v>91</v>
      </c>
      <c r="Q498" s="201" t="str">
        <f t="shared" ref="Q498" si="1770">IF(C498&lt;&gt;"",C498&amp;"-"&amp;P498,"")</f>
        <v/>
      </c>
      <c r="R498" s="201" t="str">
        <f t="array" ref="R498">IFERROR(IF(INDEX('Disaggregation Records'!$E$69:$E$152,MATCH(RIGHT(Q498,255),RIGHT('Disaggregation Records'!$D$69:$D$152,255),0))="","",INDEX('Disaggregation Records'!$E$69:$E$152,MATCH(RIGHT(Q498,255),RIGHT('Disaggregation Records'!$D$69:$D$152,255),0))),"")</f>
        <v/>
      </c>
      <c r="S498" s="201" t="str">
        <f t="array" ref="S498">IFERROR(IF(INDEX('Disaggregation Records'!$F$69:$F$152,MATCH(RIGHT(Q498,255),RIGHT('Disaggregation Records'!$D$69:$D$152,255),0))="","",INDEX('Disaggregation Records'!$F$69:$F$152,MATCH(RIGHT(Q498,255),RIGHT('Disaggregation Records'!$D$69:$D$152,255),0))),"")</f>
        <v/>
      </c>
      <c r="T498" s="201" t="str">
        <f t="array" ref="T498">IFERROR(IF(INDEX('Disaggregation Records'!$H$69:$H$152,MATCH(RIGHT(Q498,255),RIGHT('Disaggregation Records'!$D$69:$D$152,255),0))="","",INDEX('Disaggregation Records'!$H$69:$H$152,MATCH(RIGHT(Q498,255),RIGHT('Disaggregation Records'!$D$69:$D$152,255),0))),"")</f>
        <v/>
      </c>
      <c r="U498" s="201">
        <f t="shared" ref="U498" si="1771">U496+1</f>
        <v>970</v>
      </c>
      <c r="V498" s="201" t="str">
        <f t="array" ref="V498">IFERROR(IF(INDEX('Disaggregation Records'!$I$69:$I$152,MATCH(RIGHT(Q498,255),RIGHT('Disaggregation Records'!$D$69:$D$152,255),0))="","",INDEX('Disaggregation Records'!$I$69:$I$152,MATCH(RIGHT(Q498,255),RIGHT('Disaggregation Records'!$D$69:$D$152,255),0))),"")</f>
        <v/>
      </c>
      <c r="W498" s="201" t="str">
        <f>IFERROR(INDEX('Reference Records'!P$13:P$37,MATCH(LEFT(C498,255),'Reference Records'!J$13:J$37,0)),"")</f>
        <v/>
      </c>
    </row>
    <row r="499" spans="1:23" s="201" customFormat="1" ht="40.25" customHeight="1" x14ac:dyDescent="0.35">
      <c r="A499" s="569"/>
      <c r="B499" s="590"/>
      <c r="C499" s="571"/>
      <c r="D499" s="579"/>
      <c r="E499" s="579"/>
      <c r="F499" s="215"/>
      <c r="G499" s="577"/>
      <c r="H499" s="581"/>
      <c r="I499" s="583"/>
      <c r="J499" s="573"/>
      <c r="K499" s="571"/>
      <c r="L499" s="571"/>
      <c r="M499" s="573"/>
      <c r="N499" s="573"/>
      <c r="V499" s="201" t="str">
        <f t="array" ref="V499">IFERROR(IF(INDEX('Disaggregation Records'!$I$69:$I$152,MATCH(RIGHT(Q499,255),RIGHT('Disaggregation Records'!$D$69:$D$152,255),0))="","",INDEX('Disaggregation Records'!$I$69:$I$152,MATCH(RIGHT(Q499,255),RIGHT('Disaggregation Records'!$D$69:$D$152,255),0))),"")</f>
        <v/>
      </c>
    </row>
    <row r="500" spans="1:23" s="201" customFormat="1" ht="40.25" customHeight="1" x14ac:dyDescent="0.35">
      <c r="A500" s="569" t="str">
        <f t="shared" ref="A500" ca="1" si="1772">INDIRECT("'update Helper'!C"&amp;U500)</f>
        <v>a1V3p000004kPPuEAM</v>
      </c>
      <c r="B500" s="589">
        <v>10</v>
      </c>
      <c r="C500" s="570" t="str">
        <f>IFERROR(VLOOKUP(B500,'Outcome Indicators - Section C '!$A$9:$AF$70,32,FALSE),"")</f>
        <v/>
      </c>
      <c r="D500" s="578" t="str">
        <f t="shared" ref="D500" si="1773">R500</f>
        <v/>
      </c>
      <c r="E500" s="578" t="str">
        <f t="shared" ref="E500" si="1774">S500</f>
        <v/>
      </c>
      <c r="F500" s="421"/>
      <c r="G500" s="576" t="str">
        <f ca="1">IF(OR(INDIRECT("'update Helper'!E"&amp;U500)="",F500&lt;&gt;0,F501&lt;&gt;0),IF(IFERROR((F500/F501),"")="","",(F500/F501)),INDIRECT("'update Helper'!E"&amp;U500)/100)</f>
        <v/>
      </c>
      <c r="H500" s="580"/>
      <c r="I500" s="582"/>
      <c r="J500" s="572"/>
      <c r="K500" s="570" t="str">
        <f t="shared" ref="K500" si="1775">W500</f>
        <v/>
      </c>
      <c r="L500" s="570" t="str">
        <f t="shared" ref="L500" si="1776">V500</f>
        <v/>
      </c>
      <c r="M500" s="572"/>
      <c r="N500" s="572"/>
      <c r="P500" s="201">
        <f t="shared" ref="P500" si="1777">IF(AND(EXACT(C500,C498),C498&lt;&gt;0),P498+1,0)</f>
        <v>92</v>
      </c>
      <c r="Q500" s="201" t="str">
        <f t="shared" ref="Q500" si="1778">IF(C500&lt;&gt;"",C500&amp;"-"&amp;P500,"")</f>
        <v/>
      </c>
      <c r="R500" s="201" t="str">
        <f t="array" ref="R500">IFERROR(IF(INDEX('Disaggregation Records'!$E$69:$E$152,MATCH(RIGHT(Q500,255),RIGHT('Disaggregation Records'!$D$69:$D$152,255),0))="","",INDEX('Disaggregation Records'!$E$69:$E$152,MATCH(RIGHT(Q500,255),RIGHT('Disaggregation Records'!$D$69:$D$152,255),0))),"")</f>
        <v/>
      </c>
      <c r="S500" s="201" t="str">
        <f t="array" ref="S500">IFERROR(IF(INDEX('Disaggregation Records'!$F$69:$F$152,MATCH(RIGHT(Q500,255),RIGHT('Disaggregation Records'!$D$69:$D$152,255),0))="","",INDEX('Disaggregation Records'!$F$69:$F$152,MATCH(RIGHT(Q500,255),RIGHT('Disaggregation Records'!$D$69:$D$152,255),0))),"")</f>
        <v/>
      </c>
      <c r="T500" s="201" t="str">
        <f t="array" ref="T500">IFERROR(IF(INDEX('Disaggregation Records'!$H$69:$H$152,MATCH(RIGHT(Q500,255),RIGHT('Disaggregation Records'!$D$69:$D$152,255),0))="","",INDEX('Disaggregation Records'!$H$69:$H$152,MATCH(RIGHT(Q500,255),RIGHT('Disaggregation Records'!$D$69:$D$152,255),0))),"")</f>
        <v/>
      </c>
      <c r="U500" s="201">
        <f t="shared" ref="U500" si="1779">U498+1</f>
        <v>971</v>
      </c>
      <c r="V500" s="201" t="str">
        <f t="array" ref="V500">IFERROR(IF(INDEX('Disaggregation Records'!$I$69:$I$152,MATCH(RIGHT(Q500,255),RIGHT('Disaggregation Records'!$D$69:$D$152,255),0))="","",INDEX('Disaggregation Records'!$I$69:$I$152,MATCH(RIGHT(Q500,255),RIGHT('Disaggregation Records'!$D$69:$D$152,255),0))),"")</f>
        <v/>
      </c>
      <c r="W500" s="201" t="str">
        <f>IFERROR(INDEX('Reference Records'!P$13:P$37,MATCH(LEFT(C500,255),'Reference Records'!J$13:J$37,0)),"")</f>
        <v/>
      </c>
    </row>
    <row r="501" spans="1:23" s="201" customFormat="1" ht="40.25" customHeight="1" x14ac:dyDescent="0.35">
      <c r="A501" s="569"/>
      <c r="B501" s="590"/>
      <c r="C501" s="571"/>
      <c r="D501" s="579"/>
      <c r="E501" s="579"/>
      <c r="F501" s="215"/>
      <c r="G501" s="577"/>
      <c r="H501" s="581"/>
      <c r="I501" s="583"/>
      <c r="J501" s="573"/>
      <c r="K501" s="571"/>
      <c r="L501" s="571"/>
      <c r="M501" s="573"/>
      <c r="N501" s="573"/>
      <c r="V501" s="201" t="str">
        <f t="array" ref="V501">IFERROR(IF(INDEX('Disaggregation Records'!$I$69:$I$152,MATCH(RIGHT(Q501,255),RIGHT('Disaggregation Records'!$D$69:$D$152,255),0))="","",INDEX('Disaggregation Records'!$I$69:$I$152,MATCH(RIGHT(Q501,255),RIGHT('Disaggregation Records'!$D$69:$D$152,255),0))),"")</f>
        <v/>
      </c>
    </row>
    <row r="502" spans="1:23" s="201" customFormat="1" ht="40.25" customHeight="1" x14ac:dyDescent="0.35">
      <c r="A502" s="569" t="str">
        <f t="shared" ref="A502" ca="1" si="1780">INDIRECT("'update Helper'!C"&amp;U502)</f>
        <v>a1V3p000004kPPvEAM</v>
      </c>
      <c r="B502" s="589">
        <v>10</v>
      </c>
      <c r="C502" s="570" t="str">
        <f>IFERROR(VLOOKUP(B502,'Outcome Indicators - Section C '!$A$9:$AF$70,32,FALSE),"")</f>
        <v/>
      </c>
      <c r="D502" s="578" t="str">
        <f t="shared" ref="D502" si="1781">R502</f>
        <v/>
      </c>
      <c r="E502" s="578" t="str">
        <f t="shared" ref="E502" si="1782">S502</f>
        <v/>
      </c>
      <c r="F502" s="421"/>
      <c r="G502" s="576" t="str">
        <f ca="1">IF(OR(INDIRECT("'update Helper'!E"&amp;U502)="",F502&lt;&gt;0,F503&lt;&gt;0),IF(IFERROR((F502/F503),"")="","",(F502/F503)),INDIRECT("'update Helper'!E"&amp;U502)/100)</f>
        <v/>
      </c>
      <c r="H502" s="580"/>
      <c r="I502" s="582"/>
      <c r="J502" s="572"/>
      <c r="K502" s="570" t="str">
        <f t="shared" ref="K502" si="1783">W502</f>
        <v/>
      </c>
      <c r="L502" s="570" t="str">
        <f t="shared" ref="L502" si="1784">V502</f>
        <v/>
      </c>
      <c r="M502" s="572"/>
      <c r="N502" s="572"/>
      <c r="P502" s="201">
        <f t="shared" ref="P502" si="1785">IF(AND(EXACT(C502,C500),C500&lt;&gt;0),P500+1,0)</f>
        <v>93</v>
      </c>
      <c r="Q502" s="201" t="str">
        <f t="shared" ref="Q502" si="1786">IF(C502&lt;&gt;"",C502&amp;"-"&amp;P502,"")</f>
        <v/>
      </c>
      <c r="R502" s="201" t="str">
        <f t="array" ref="R502">IFERROR(IF(INDEX('Disaggregation Records'!$E$69:$E$152,MATCH(RIGHT(Q502,255),RIGHT('Disaggregation Records'!$D$69:$D$152,255),0))="","",INDEX('Disaggregation Records'!$E$69:$E$152,MATCH(RIGHT(Q502,255),RIGHT('Disaggregation Records'!$D$69:$D$152,255),0))),"")</f>
        <v/>
      </c>
      <c r="S502" s="201" t="str">
        <f t="array" ref="S502">IFERROR(IF(INDEX('Disaggregation Records'!$F$69:$F$152,MATCH(RIGHT(Q502,255),RIGHT('Disaggregation Records'!$D$69:$D$152,255),0))="","",INDEX('Disaggregation Records'!$F$69:$F$152,MATCH(RIGHT(Q502,255),RIGHT('Disaggregation Records'!$D$69:$D$152,255),0))),"")</f>
        <v/>
      </c>
      <c r="T502" s="201" t="str">
        <f t="array" ref="T502">IFERROR(IF(INDEX('Disaggregation Records'!$H$69:$H$152,MATCH(RIGHT(Q502,255),RIGHT('Disaggregation Records'!$D$69:$D$152,255),0))="","",INDEX('Disaggregation Records'!$H$69:$H$152,MATCH(RIGHT(Q502,255),RIGHT('Disaggregation Records'!$D$69:$D$152,255),0))),"")</f>
        <v/>
      </c>
      <c r="U502" s="201">
        <f t="shared" ref="U502" si="1787">U500+1</f>
        <v>972</v>
      </c>
      <c r="V502" s="201" t="str">
        <f t="array" ref="V502">IFERROR(IF(INDEX('Disaggregation Records'!$I$69:$I$152,MATCH(RIGHT(Q502,255),RIGHT('Disaggregation Records'!$D$69:$D$152,255),0))="","",INDEX('Disaggregation Records'!$I$69:$I$152,MATCH(RIGHT(Q502,255),RIGHT('Disaggregation Records'!$D$69:$D$152,255),0))),"")</f>
        <v/>
      </c>
      <c r="W502" s="201" t="str">
        <f>IFERROR(INDEX('Reference Records'!P$13:P$37,MATCH(LEFT(C502,255),'Reference Records'!J$13:J$37,0)),"")</f>
        <v/>
      </c>
    </row>
    <row r="503" spans="1:23" s="201" customFormat="1" ht="40.25" customHeight="1" x14ac:dyDescent="0.35">
      <c r="A503" s="569"/>
      <c r="B503" s="590"/>
      <c r="C503" s="571"/>
      <c r="D503" s="579"/>
      <c r="E503" s="579"/>
      <c r="F503" s="215"/>
      <c r="G503" s="577"/>
      <c r="H503" s="581"/>
      <c r="I503" s="583"/>
      <c r="J503" s="573"/>
      <c r="K503" s="571"/>
      <c r="L503" s="571"/>
      <c r="M503" s="573"/>
      <c r="N503" s="573"/>
      <c r="V503" s="201" t="str">
        <f t="array" ref="V503">IFERROR(IF(INDEX('Disaggregation Records'!$I$69:$I$152,MATCH(RIGHT(Q503,255),RIGHT('Disaggregation Records'!$D$69:$D$152,255),0))="","",INDEX('Disaggregation Records'!$I$69:$I$152,MATCH(RIGHT(Q503,255),RIGHT('Disaggregation Records'!$D$69:$D$152,255),0))),"")</f>
        <v/>
      </c>
    </row>
    <row r="504" spans="1:23" s="201" customFormat="1" ht="40.25" customHeight="1" x14ac:dyDescent="0.35">
      <c r="A504" s="569" t="str">
        <f t="shared" ref="A504" ca="1" si="1788">INDIRECT("'update Helper'!C"&amp;U504)</f>
        <v>a1V3p000004kPPwEAM</v>
      </c>
      <c r="B504" s="589">
        <v>10</v>
      </c>
      <c r="C504" s="570" t="str">
        <f>IFERROR(VLOOKUP(B504,'Outcome Indicators - Section C '!$A$9:$AF$70,32,FALSE),"")</f>
        <v/>
      </c>
      <c r="D504" s="578" t="str">
        <f t="shared" ref="D504" si="1789">R504</f>
        <v/>
      </c>
      <c r="E504" s="578" t="str">
        <f t="shared" ref="E504" si="1790">S504</f>
        <v/>
      </c>
      <c r="F504" s="421"/>
      <c r="G504" s="576" t="str">
        <f ca="1">IF(OR(INDIRECT("'update Helper'!E"&amp;U504)="",F504&lt;&gt;0,F505&lt;&gt;0),IF(IFERROR((F504/F505),"")="","",(F504/F505)),INDIRECT("'update Helper'!E"&amp;U504)/100)</f>
        <v/>
      </c>
      <c r="H504" s="580"/>
      <c r="I504" s="582"/>
      <c r="J504" s="572"/>
      <c r="K504" s="570" t="str">
        <f t="shared" ref="K504" si="1791">W504</f>
        <v/>
      </c>
      <c r="L504" s="570" t="str">
        <f t="shared" ref="L504" si="1792">V504</f>
        <v/>
      </c>
      <c r="M504" s="572"/>
      <c r="N504" s="572"/>
      <c r="P504" s="201">
        <f t="shared" ref="P504" si="1793">IF(AND(EXACT(C504,C502),C502&lt;&gt;0),P502+1,0)</f>
        <v>94</v>
      </c>
      <c r="Q504" s="201" t="str">
        <f t="shared" ref="Q504" si="1794">IF(C504&lt;&gt;"",C504&amp;"-"&amp;P504,"")</f>
        <v/>
      </c>
      <c r="R504" s="201" t="str">
        <f t="array" ref="R504">IFERROR(IF(INDEX('Disaggregation Records'!$E$69:$E$152,MATCH(RIGHT(Q504,255),RIGHT('Disaggregation Records'!$D$69:$D$152,255),0))="","",INDEX('Disaggregation Records'!$E$69:$E$152,MATCH(RIGHT(Q504,255),RIGHT('Disaggregation Records'!$D$69:$D$152,255),0))),"")</f>
        <v/>
      </c>
      <c r="S504" s="201" t="str">
        <f t="array" ref="S504">IFERROR(IF(INDEX('Disaggregation Records'!$F$69:$F$152,MATCH(RIGHT(Q504,255),RIGHT('Disaggregation Records'!$D$69:$D$152,255),0))="","",INDEX('Disaggregation Records'!$F$69:$F$152,MATCH(RIGHT(Q504,255),RIGHT('Disaggregation Records'!$D$69:$D$152,255),0))),"")</f>
        <v/>
      </c>
      <c r="T504" s="201" t="str">
        <f t="array" ref="T504">IFERROR(IF(INDEX('Disaggregation Records'!$H$69:$H$152,MATCH(RIGHT(Q504,255),RIGHT('Disaggregation Records'!$D$69:$D$152,255),0))="","",INDEX('Disaggregation Records'!$H$69:$H$152,MATCH(RIGHT(Q504,255),RIGHT('Disaggregation Records'!$D$69:$D$152,255),0))),"")</f>
        <v/>
      </c>
      <c r="U504" s="201">
        <f t="shared" ref="U504" si="1795">U502+1</f>
        <v>973</v>
      </c>
      <c r="V504" s="201" t="str">
        <f t="array" ref="V504">IFERROR(IF(INDEX('Disaggregation Records'!$I$69:$I$152,MATCH(RIGHT(Q504,255),RIGHT('Disaggregation Records'!$D$69:$D$152,255),0))="","",INDEX('Disaggregation Records'!$I$69:$I$152,MATCH(RIGHT(Q504,255),RIGHT('Disaggregation Records'!$D$69:$D$152,255),0))),"")</f>
        <v/>
      </c>
      <c r="W504" s="201" t="str">
        <f>IFERROR(INDEX('Reference Records'!P$13:P$37,MATCH(LEFT(C504,255),'Reference Records'!J$13:J$37,0)),"")</f>
        <v/>
      </c>
    </row>
    <row r="505" spans="1:23" s="201" customFormat="1" ht="40.25" customHeight="1" x14ac:dyDescent="0.35">
      <c r="A505" s="569"/>
      <c r="B505" s="590"/>
      <c r="C505" s="571"/>
      <c r="D505" s="579"/>
      <c r="E505" s="579"/>
      <c r="F505" s="215"/>
      <c r="G505" s="577"/>
      <c r="H505" s="581"/>
      <c r="I505" s="583"/>
      <c r="J505" s="573"/>
      <c r="K505" s="571"/>
      <c r="L505" s="571"/>
      <c r="M505" s="573"/>
      <c r="N505" s="573"/>
      <c r="V505" s="201" t="str">
        <f t="array" ref="V505">IFERROR(IF(INDEX('Disaggregation Records'!$I$69:$I$152,MATCH(RIGHT(Q505,255),RIGHT('Disaggregation Records'!$D$69:$D$152,255),0))="","",INDEX('Disaggregation Records'!$I$69:$I$152,MATCH(RIGHT(Q505,255),RIGHT('Disaggregation Records'!$D$69:$D$152,255),0))),"")</f>
        <v/>
      </c>
    </row>
    <row r="506" spans="1:23" s="201" customFormat="1" ht="40.25" customHeight="1" x14ac:dyDescent="0.35">
      <c r="A506" s="569" t="str">
        <f t="shared" ref="A506" ca="1" si="1796">INDIRECT("'update Helper'!C"&amp;U506)</f>
        <v>a1V3p000004kPPxEAM</v>
      </c>
      <c r="B506" s="589">
        <v>10</v>
      </c>
      <c r="C506" s="570" t="str">
        <f>IFERROR(VLOOKUP(B506,'Outcome Indicators - Section C '!$A$9:$AF$70,32,FALSE),"")</f>
        <v/>
      </c>
      <c r="D506" s="578" t="str">
        <f t="shared" ref="D506" si="1797">R506</f>
        <v/>
      </c>
      <c r="E506" s="578" t="str">
        <f t="shared" ref="E506" si="1798">S506</f>
        <v/>
      </c>
      <c r="F506" s="421"/>
      <c r="G506" s="576" t="str">
        <f ca="1">IF(OR(INDIRECT("'update Helper'!E"&amp;U506)="",F506&lt;&gt;0,F507&lt;&gt;0),IF(IFERROR((F506/F507),"")="","",(F506/F507)),INDIRECT("'update Helper'!E"&amp;U506)/100)</f>
        <v/>
      </c>
      <c r="H506" s="580"/>
      <c r="I506" s="582"/>
      <c r="J506" s="572"/>
      <c r="K506" s="570" t="str">
        <f t="shared" ref="K506" si="1799">W506</f>
        <v/>
      </c>
      <c r="L506" s="570" t="str">
        <f t="shared" ref="L506" si="1800">V506</f>
        <v/>
      </c>
      <c r="M506" s="572"/>
      <c r="N506" s="572"/>
      <c r="P506" s="201">
        <f t="shared" ref="P506" si="1801">IF(AND(EXACT(C506,C504),C504&lt;&gt;0),P504+1,0)</f>
        <v>95</v>
      </c>
      <c r="Q506" s="201" t="str">
        <f t="shared" ref="Q506" si="1802">IF(C506&lt;&gt;"",C506&amp;"-"&amp;P506,"")</f>
        <v/>
      </c>
      <c r="R506" s="201" t="str">
        <f t="array" ref="R506">IFERROR(IF(INDEX('Disaggregation Records'!$E$69:$E$152,MATCH(RIGHT(Q506,255),RIGHT('Disaggregation Records'!$D$69:$D$152,255),0))="","",INDEX('Disaggregation Records'!$E$69:$E$152,MATCH(RIGHT(Q506,255),RIGHT('Disaggregation Records'!$D$69:$D$152,255),0))),"")</f>
        <v/>
      </c>
      <c r="S506" s="201" t="str">
        <f t="array" ref="S506">IFERROR(IF(INDEX('Disaggregation Records'!$F$69:$F$152,MATCH(RIGHT(Q506,255),RIGHT('Disaggregation Records'!$D$69:$D$152,255),0))="","",INDEX('Disaggregation Records'!$F$69:$F$152,MATCH(RIGHT(Q506,255),RIGHT('Disaggregation Records'!$D$69:$D$152,255),0))),"")</f>
        <v/>
      </c>
      <c r="T506" s="201" t="str">
        <f t="array" ref="T506">IFERROR(IF(INDEX('Disaggregation Records'!$H$69:$H$152,MATCH(RIGHT(Q506,255),RIGHT('Disaggregation Records'!$D$69:$D$152,255),0))="","",INDEX('Disaggregation Records'!$H$69:$H$152,MATCH(RIGHT(Q506,255),RIGHT('Disaggregation Records'!$D$69:$D$152,255),0))),"")</f>
        <v/>
      </c>
      <c r="U506" s="201">
        <f t="shared" ref="U506" si="1803">U504+1</f>
        <v>974</v>
      </c>
      <c r="V506" s="201" t="str">
        <f t="array" ref="V506">IFERROR(IF(INDEX('Disaggregation Records'!$I$69:$I$152,MATCH(RIGHT(Q506,255),RIGHT('Disaggregation Records'!$D$69:$D$152,255),0))="","",INDEX('Disaggregation Records'!$I$69:$I$152,MATCH(RIGHT(Q506,255),RIGHT('Disaggregation Records'!$D$69:$D$152,255),0))),"")</f>
        <v/>
      </c>
      <c r="W506" s="201" t="str">
        <f>IFERROR(INDEX('Reference Records'!P$13:P$37,MATCH(LEFT(C506,255),'Reference Records'!J$13:J$37,0)),"")</f>
        <v/>
      </c>
    </row>
    <row r="507" spans="1:23" s="201" customFormat="1" ht="40.25" customHeight="1" x14ac:dyDescent="0.35">
      <c r="A507" s="569"/>
      <c r="B507" s="590"/>
      <c r="C507" s="571"/>
      <c r="D507" s="579"/>
      <c r="E507" s="579"/>
      <c r="F507" s="215"/>
      <c r="G507" s="577"/>
      <c r="H507" s="581"/>
      <c r="I507" s="583"/>
      <c r="J507" s="573"/>
      <c r="K507" s="571"/>
      <c r="L507" s="571"/>
      <c r="M507" s="573"/>
      <c r="N507" s="573"/>
      <c r="V507" s="201" t="str">
        <f t="array" ref="V507">IFERROR(IF(INDEX('Disaggregation Records'!$I$69:$I$152,MATCH(RIGHT(Q507,255),RIGHT('Disaggregation Records'!$D$69:$D$152,255),0))="","",INDEX('Disaggregation Records'!$I$69:$I$152,MATCH(RIGHT(Q507,255),RIGHT('Disaggregation Records'!$D$69:$D$152,255),0))),"")</f>
        <v/>
      </c>
    </row>
    <row r="508" spans="1:23" s="201" customFormat="1" ht="40.25" customHeight="1" x14ac:dyDescent="0.35">
      <c r="A508" s="569" t="str">
        <f t="shared" ref="A508" ca="1" si="1804">INDIRECT("'update Helper'!C"&amp;U508)</f>
        <v>a1V3p000004kPPyEAM</v>
      </c>
      <c r="B508" s="589">
        <v>10</v>
      </c>
      <c r="C508" s="570" t="str">
        <f>IFERROR(VLOOKUP(B508,'Outcome Indicators - Section C '!$A$9:$AF$70,32,FALSE),"")</f>
        <v/>
      </c>
      <c r="D508" s="578" t="str">
        <f t="shared" ref="D508" si="1805">R508</f>
        <v/>
      </c>
      <c r="E508" s="578" t="str">
        <f t="shared" ref="E508" si="1806">S508</f>
        <v/>
      </c>
      <c r="F508" s="421"/>
      <c r="G508" s="576" t="str">
        <f ca="1">IF(OR(INDIRECT("'update Helper'!E"&amp;U508)="",F508&lt;&gt;0,F509&lt;&gt;0),IF(IFERROR((F508/F509),"")="","",(F508/F509)),INDIRECT("'update Helper'!E"&amp;U508)/100)</f>
        <v/>
      </c>
      <c r="H508" s="580"/>
      <c r="I508" s="582"/>
      <c r="J508" s="572"/>
      <c r="K508" s="570" t="str">
        <f t="shared" ref="K508" si="1807">W508</f>
        <v/>
      </c>
      <c r="L508" s="570" t="str">
        <f t="shared" ref="L508" si="1808">V508</f>
        <v/>
      </c>
      <c r="M508" s="572"/>
      <c r="N508" s="572"/>
      <c r="P508" s="201">
        <f t="shared" ref="P508" si="1809">IF(AND(EXACT(C508,C506),C506&lt;&gt;0),P506+1,0)</f>
        <v>96</v>
      </c>
      <c r="Q508" s="201" t="str">
        <f t="shared" ref="Q508" si="1810">IF(C508&lt;&gt;"",C508&amp;"-"&amp;P508,"")</f>
        <v/>
      </c>
      <c r="R508" s="201" t="str">
        <f t="array" ref="R508">IFERROR(IF(INDEX('Disaggregation Records'!$E$69:$E$152,MATCH(RIGHT(Q508,255),RIGHT('Disaggregation Records'!$D$69:$D$152,255),0))="","",INDEX('Disaggregation Records'!$E$69:$E$152,MATCH(RIGHT(Q508,255),RIGHT('Disaggregation Records'!$D$69:$D$152,255),0))),"")</f>
        <v/>
      </c>
      <c r="S508" s="201" t="str">
        <f t="array" ref="S508">IFERROR(IF(INDEX('Disaggregation Records'!$F$69:$F$152,MATCH(RIGHT(Q508,255),RIGHT('Disaggregation Records'!$D$69:$D$152,255),0))="","",INDEX('Disaggregation Records'!$F$69:$F$152,MATCH(RIGHT(Q508,255),RIGHT('Disaggregation Records'!$D$69:$D$152,255),0))),"")</f>
        <v/>
      </c>
      <c r="T508" s="201" t="str">
        <f t="array" ref="T508">IFERROR(IF(INDEX('Disaggregation Records'!$H$69:$H$152,MATCH(RIGHT(Q508,255),RIGHT('Disaggregation Records'!$D$69:$D$152,255),0))="","",INDEX('Disaggregation Records'!$H$69:$H$152,MATCH(RIGHT(Q508,255),RIGHT('Disaggregation Records'!$D$69:$D$152,255),0))),"")</f>
        <v/>
      </c>
      <c r="U508" s="201">
        <f t="shared" ref="U508" si="1811">U506+1</f>
        <v>975</v>
      </c>
      <c r="V508" s="201" t="str">
        <f t="array" ref="V508">IFERROR(IF(INDEX('Disaggregation Records'!$I$69:$I$152,MATCH(RIGHT(Q508,255),RIGHT('Disaggregation Records'!$D$69:$D$152,255),0))="","",INDEX('Disaggregation Records'!$I$69:$I$152,MATCH(RIGHT(Q508,255),RIGHT('Disaggregation Records'!$D$69:$D$152,255),0))),"")</f>
        <v/>
      </c>
      <c r="W508" s="201" t="str">
        <f>IFERROR(INDEX('Reference Records'!P$13:P$37,MATCH(LEFT(C508,255),'Reference Records'!J$13:J$37,0)),"")</f>
        <v/>
      </c>
    </row>
    <row r="509" spans="1:23" s="201" customFormat="1" ht="40.25" customHeight="1" x14ac:dyDescent="0.35">
      <c r="A509" s="569"/>
      <c r="B509" s="590"/>
      <c r="C509" s="571"/>
      <c r="D509" s="579"/>
      <c r="E509" s="579"/>
      <c r="F509" s="215"/>
      <c r="G509" s="577"/>
      <c r="H509" s="581"/>
      <c r="I509" s="583"/>
      <c r="J509" s="573"/>
      <c r="K509" s="571"/>
      <c r="L509" s="571"/>
      <c r="M509" s="573"/>
      <c r="N509" s="573"/>
      <c r="V509" s="201" t="str">
        <f t="array" ref="V509">IFERROR(IF(INDEX('Disaggregation Records'!$I$69:$I$152,MATCH(RIGHT(Q509,255),RIGHT('Disaggregation Records'!$D$69:$D$152,255),0))="","",INDEX('Disaggregation Records'!$I$69:$I$152,MATCH(RIGHT(Q509,255),RIGHT('Disaggregation Records'!$D$69:$D$152,255),0))),"")</f>
        <v/>
      </c>
    </row>
    <row r="510" spans="1:23" s="201" customFormat="1" ht="40.25" customHeight="1" x14ac:dyDescent="0.35">
      <c r="A510" s="569" t="str">
        <f t="shared" ref="A510" ca="1" si="1812">INDIRECT("'update Helper'!C"&amp;U510)</f>
        <v>a1V3p000004kPPzEAM</v>
      </c>
      <c r="B510" s="589">
        <v>10</v>
      </c>
      <c r="C510" s="570" t="str">
        <f>IFERROR(VLOOKUP(B510,'Outcome Indicators - Section C '!$A$9:$AF$70,32,FALSE),"")</f>
        <v/>
      </c>
      <c r="D510" s="578" t="str">
        <f t="shared" ref="D510" si="1813">R510</f>
        <v/>
      </c>
      <c r="E510" s="578" t="str">
        <f t="shared" ref="E510" si="1814">S510</f>
        <v/>
      </c>
      <c r="F510" s="421"/>
      <c r="G510" s="576" t="str">
        <f ca="1">IF(OR(INDIRECT("'update Helper'!E"&amp;U510)="",F510&lt;&gt;0,F511&lt;&gt;0),IF(IFERROR((F510/F511),"")="","",(F510/F511)),INDIRECT("'update Helper'!E"&amp;U510)/100)</f>
        <v/>
      </c>
      <c r="H510" s="580"/>
      <c r="I510" s="582"/>
      <c r="J510" s="572"/>
      <c r="K510" s="570" t="str">
        <f t="shared" ref="K510" si="1815">W510</f>
        <v/>
      </c>
      <c r="L510" s="570" t="str">
        <f t="shared" ref="L510" si="1816">V510</f>
        <v/>
      </c>
      <c r="M510" s="572"/>
      <c r="N510" s="572"/>
      <c r="P510" s="201">
        <f t="shared" ref="P510" si="1817">IF(AND(EXACT(C510,C508),C508&lt;&gt;0),P508+1,0)</f>
        <v>97</v>
      </c>
      <c r="Q510" s="201" t="str">
        <f t="shared" ref="Q510" si="1818">IF(C510&lt;&gt;"",C510&amp;"-"&amp;P510,"")</f>
        <v/>
      </c>
      <c r="R510" s="201" t="str">
        <f t="array" ref="R510">IFERROR(IF(INDEX('Disaggregation Records'!$E$69:$E$152,MATCH(RIGHT(Q510,255),RIGHT('Disaggregation Records'!$D$69:$D$152,255),0))="","",INDEX('Disaggregation Records'!$E$69:$E$152,MATCH(RIGHT(Q510,255),RIGHT('Disaggregation Records'!$D$69:$D$152,255),0))),"")</f>
        <v/>
      </c>
      <c r="S510" s="201" t="str">
        <f t="array" ref="S510">IFERROR(IF(INDEX('Disaggregation Records'!$F$69:$F$152,MATCH(RIGHT(Q510,255),RIGHT('Disaggregation Records'!$D$69:$D$152,255),0))="","",INDEX('Disaggregation Records'!$F$69:$F$152,MATCH(RIGHT(Q510,255),RIGHT('Disaggregation Records'!$D$69:$D$152,255),0))),"")</f>
        <v/>
      </c>
      <c r="T510" s="201" t="str">
        <f t="array" ref="T510">IFERROR(IF(INDEX('Disaggregation Records'!$H$69:$H$152,MATCH(RIGHT(Q510,255),RIGHT('Disaggregation Records'!$D$69:$D$152,255),0))="","",INDEX('Disaggregation Records'!$H$69:$H$152,MATCH(RIGHT(Q510,255),RIGHT('Disaggregation Records'!$D$69:$D$152,255),0))),"")</f>
        <v/>
      </c>
      <c r="U510" s="201">
        <f t="shared" ref="U510" si="1819">U508+1</f>
        <v>976</v>
      </c>
      <c r="V510" s="201" t="str">
        <f t="array" ref="V510">IFERROR(IF(INDEX('Disaggregation Records'!$I$69:$I$152,MATCH(RIGHT(Q510,255),RIGHT('Disaggregation Records'!$D$69:$D$152,255),0))="","",INDEX('Disaggregation Records'!$I$69:$I$152,MATCH(RIGHT(Q510,255),RIGHT('Disaggregation Records'!$D$69:$D$152,255),0))),"")</f>
        <v/>
      </c>
      <c r="W510" s="201" t="str">
        <f>IFERROR(INDEX('Reference Records'!P$13:P$37,MATCH(LEFT(C510,255),'Reference Records'!J$13:J$37,0)),"")</f>
        <v/>
      </c>
    </row>
    <row r="511" spans="1:23" s="201" customFormat="1" ht="40.25" customHeight="1" x14ac:dyDescent="0.35">
      <c r="A511" s="569"/>
      <c r="B511" s="590"/>
      <c r="C511" s="571"/>
      <c r="D511" s="579"/>
      <c r="E511" s="579"/>
      <c r="F511" s="215"/>
      <c r="G511" s="577"/>
      <c r="H511" s="581"/>
      <c r="I511" s="583"/>
      <c r="J511" s="573"/>
      <c r="K511" s="571"/>
      <c r="L511" s="571"/>
      <c r="M511" s="573"/>
      <c r="N511" s="573"/>
      <c r="V511" s="201" t="str">
        <f t="array" ref="V511">IFERROR(IF(INDEX('Disaggregation Records'!$I$69:$I$152,MATCH(RIGHT(Q511,255),RIGHT('Disaggregation Records'!$D$69:$D$152,255),0))="","",INDEX('Disaggregation Records'!$I$69:$I$152,MATCH(RIGHT(Q511,255),RIGHT('Disaggregation Records'!$D$69:$D$152,255),0))),"")</f>
        <v/>
      </c>
    </row>
    <row r="512" spans="1:23" s="201" customFormat="1" ht="40.25" customHeight="1" x14ac:dyDescent="0.35">
      <c r="A512" s="569" t="str">
        <f t="shared" ref="A512" ca="1" si="1820">INDIRECT("'update Helper'!C"&amp;U512)</f>
        <v>a1V3p000004kPQ0EAM</v>
      </c>
      <c r="B512" s="589">
        <v>10</v>
      </c>
      <c r="C512" s="570" t="str">
        <f>IFERROR(VLOOKUP(B512,'Outcome Indicators - Section C '!$A$9:$AF$70,32,FALSE),"")</f>
        <v/>
      </c>
      <c r="D512" s="578" t="str">
        <f t="shared" ref="D512" si="1821">R512</f>
        <v/>
      </c>
      <c r="E512" s="578" t="str">
        <f t="shared" ref="E512" si="1822">S512</f>
        <v/>
      </c>
      <c r="F512" s="421"/>
      <c r="G512" s="576" t="str">
        <f ca="1">IF(OR(INDIRECT("'update Helper'!E"&amp;U512)="",F512&lt;&gt;0,F513&lt;&gt;0),IF(IFERROR((F512/F513),"")="","",(F512/F513)),INDIRECT("'update Helper'!E"&amp;U512)/100)</f>
        <v/>
      </c>
      <c r="H512" s="580"/>
      <c r="I512" s="582"/>
      <c r="J512" s="572"/>
      <c r="K512" s="570" t="str">
        <f t="shared" ref="K512" si="1823">W512</f>
        <v/>
      </c>
      <c r="L512" s="570" t="str">
        <f t="shared" ref="L512" si="1824">V512</f>
        <v/>
      </c>
      <c r="M512" s="572"/>
      <c r="N512" s="572"/>
      <c r="P512" s="201">
        <f t="shared" ref="P512" si="1825">IF(AND(EXACT(C512,C510),C510&lt;&gt;0),P510+1,0)</f>
        <v>98</v>
      </c>
      <c r="Q512" s="201" t="str">
        <f t="shared" ref="Q512" si="1826">IF(C512&lt;&gt;"",C512&amp;"-"&amp;P512,"")</f>
        <v/>
      </c>
      <c r="R512" s="201" t="str">
        <f t="array" ref="R512">IFERROR(IF(INDEX('Disaggregation Records'!$E$69:$E$152,MATCH(RIGHT(Q512,255),RIGHT('Disaggregation Records'!$D$69:$D$152,255),0))="","",INDEX('Disaggregation Records'!$E$69:$E$152,MATCH(RIGHT(Q512,255),RIGHT('Disaggregation Records'!$D$69:$D$152,255),0))),"")</f>
        <v/>
      </c>
      <c r="S512" s="201" t="str">
        <f t="array" ref="S512">IFERROR(IF(INDEX('Disaggregation Records'!$F$69:$F$152,MATCH(RIGHT(Q512,255),RIGHT('Disaggregation Records'!$D$69:$D$152,255),0))="","",INDEX('Disaggregation Records'!$F$69:$F$152,MATCH(RIGHT(Q512,255),RIGHT('Disaggregation Records'!$D$69:$D$152,255),0))),"")</f>
        <v/>
      </c>
      <c r="T512" s="201" t="str">
        <f t="array" ref="T512">IFERROR(IF(INDEX('Disaggregation Records'!$H$69:$H$152,MATCH(RIGHT(Q512,255),RIGHT('Disaggregation Records'!$D$69:$D$152,255),0))="","",INDEX('Disaggregation Records'!$H$69:$H$152,MATCH(RIGHT(Q512,255),RIGHT('Disaggregation Records'!$D$69:$D$152,255),0))),"")</f>
        <v/>
      </c>
      <c r="U512" s="201">
        <f t="shared" ref="U512" si="1827">U510+1</f>
        <v>977</v>
      </c>
      <c r="V512" s="201" t="str">
        <f t="array" ref="V512">IFERROR(IF(INDEX('Disaggregation Records'!$I$69:$I$152,MATCH(RIGHT(Q512,255),RIGHT('Disaggregation Records'!$D$69:$D$152,255),0))="","",INDEX('Disaggregation Records'!$I$69:$I$152,MATCH(RIGHT(Q512,255),RIGHT('Disaggregation Records'!$D$69:$D$152,255),0))),"")</f>
        <v/>
      </c>
      <c r="W512" s="201" t="str">
        <f>IFERROR(INDEX('Reference Records'!P$13:P$37,MATCH(LEFT(C512,255),'Reference Records'!J$13:J$37,0)),"")</f>
        <v/>
      </c>
    </row>
    <row r="513" spans="1:23" s="201" customFormat="1" ht="40.25" customHeight="1" x14ac:dyDescent="0.35">
      <c r="A513" s="569"/>
      <c r="B513" s="590"/>
      <c r="C513" s="571"/>
      <c r="D513" s="579"/>
      <c r="E513" s="579"/>
      <c r="F513" s="215"/>
      <c r="G513" s="577"/>
      <c r="H513" s="581"/>
      <c r="I513" s="583"/>
      <c r="J513" s="573"/>
      <c r="K513" s="571"/>
      <c r="L513" s="571"/>
      <c r="M513" s="573"/>
      <c r="N513" s="573"/>
      <c r="V513" s="201" t="str">
        <f t="array" ref="V513">IFERROR(IF(INDEX('Disaggregation Records'!$I$69:$I$152,MATCH(RIGHT(Q513,255),RIGHT('Disaggregation Records'!$D$69:$D$152,255),0))="","",INDEX('Disaggregation Records'!$I$69:$I$152,MATCH(RIGHT(Q513,255),RIGHT('Disaggregation Records'!$D$69:$D$152,255),0))),"")</f>
        <v/>
      </c>
    </row>
    <row r="514" spans="1:23" s="201" customFormat="1" ht="40.25" customHeight="1" x14ac:dyDescent="0.35">
      <c r="A514" s="569" t="str">
        <f t="shared" ref="A514" ca="1" si="1828">INDIRECT("'update Helper'!C"&amp;U514)</f>
        <v>a1V3p000004kPQ1EAM</v>
      </c>
      <c r="B514" s="589">
        <v>10</v>
      </c>
      <c r="C514" s="570" t="str">
        <f>IFERROR(VLOOKUP(B514,'Outcome Indicators - Section C '!$A$9:$AF$70,32,FALSE),"")</f>
        <v/>
      </c>
      <c r="D514" s="578" t="str">
        <f t="shared" ref="D514" si="1829">R514</f>
        <v/>
      </c>
      <c r="E514" s="578" t="str">
        <f t="shared" ref="E514" si="1830">S514</f>
        <v/>
      </c>
      <c r="F514" s="421"/>
      <c r="G514" s="576" t="str">
        <f ca="1">IF(OR(INDIRECT("'update Helper'!E"&amp;U514)="",F514&lt;&gt;0,F515&lt;&gt;0),IF(IFERROR((F514/F515),"")="","",(F514/F515)),INDIRECT("'update Helper'!E"&amp;U514)/100)</f>
        <v/>
      </c>
      <c r="H514" s="580"/>
      <c r="I514" s="582"/>
      <c r="J514" s="572"/>
      <c r="K514" s="570" t="str">
        <f t="shared" ref="K514" si="1831">W514</f>
        <v/>
      </c>
      <c r="L514" s="570" t="str">
        <f t="shared" ref="L514" si="1832">V514</f>
        <v/>
      </c>
      <c r="M514" s="572"/>
      <c r="N514" s="572"/>
      <c r="P514" s="201">
        <f t="shared" ref="P514" si="1833">IF(AND(EXACT(C514,C512),C512&lt;&gt;0),P512+1,0)</f>
        <v>99</v>
      </c>
      <c r="Q514" s="201" t="str">
        <f t="shared" ref="Q514" si="1834">IF(C514&lt;&gt;"",C514&amp;"-"&amp;P514,"")</f>
        <v/>
      </c>
      <c r="R514" s="201" t="str">
        <f t="array" ref="R514">IFERROR(IF(INDEX('Disaggregation Records'!$E$69:$E$152,MATCH(RIGHT(Q514,255),RIGHT('Disaggregation Records'!$D$69:$D$152,255),0))="","",INDEX('Disaggregation Records'!$E$69:$E$152,MATCH(RIGHT(Q514,255),RIGHT('Disaggregation Records'!$D$69:$D$152,255),0))),"")</f>
        <v/>
      </c>
      <c r="S514" s="201" t="str">
        <f t="array" ref="S514">IFERROR(IF(INDEX('Disaggregation Records'!$F$69:$F$152,MATCH(RIGHT(Q514,255),RIGHT('Disaggregation Records'!$D$69:$D$152,255),0))="","",INDEX('Disaggregation Records'!$F$69:$F$152,MATCH(RIGHT(Q514,255),RIGHT('Disaggregation Records'!$D$69:$D$152,255),0))),"")</f>
        <v/>
      </c>
      <c r="T514" s="201" t="str">
        <f t="array" ref="T514">IFERROR(IF(INDEX('Disaggregation Records'!$H$69:$H$152,MATCH(RIGHT(Q514,255),RIGHT('Disaggregation Records'!$D$69:$D$152,255),0))="","",INDEX('Disaggregation Records'!$H$69:$H$152,MATCH(RIGHT(Q514,255),RIGHT('Disaggregation Records'!$D$69:$D$152,255),0))),"")</f>
        <v/>
      </c>
      <c r="U514" s="201">
        <f t="shared" ref="U514" si="1835">U512+1</f>
        <v>978</v>
      </c>
      <c r="V514" s="201" t="str">
        <f t="array" ref="V514">IFERROR(IF(INDEX('Disaggregation Records'!$I$69:$I$152,MATCH(RIGHT(Q514,255),RIGHT('Disaggregation Records'!$D$69:$D$152,255),0))="","",INDEX('Disaggregation Records'!$I$69:$I$152,MATCH(RIGHT(Q514,255),RIGHT('Disaggregation Records'!$D$69:$D$152,255),0))),"")</f>
        <v/>
      </c>
      <c r="W514" s="201" t="str">
        <f>IFERROR(INDEX('Reference Records'!P$13:P$37,MATCH(LEFT(C514,255),'Reference Records'!J$13:J$37,0)),"")</f>
        <v/>
      </c>
    </row>
    <row r="515" spans="1:23" s="201" customFormat="1" ht="40.25" customHeight="1" x14ac:dyDescent="0.35">
      <c r="A515" s="569"/>
      <c r="B515" s="590"/>
      <c r="C515" s="571"/>
      <c r="D515" s="579"/>
      <c r="E515" s="579"/>
      <c r="F515" s="215"/>
      <c r="G515" s="577"/>
      <c r="H515" s="581"/>
      <c r="I515" s="583"/>
      <c r="J515" s="573"/>
      <c r="K515" s="571"/>
      <c r="L515" s="571"/>
      <c r="M515" s="573"/>
      <c r="N515" s="573"/>
      <c r="V515" s="201" t="str">
        <f t="array" ref="V515">IFERROR(IF(INDEX('Disaggregation Records'!$I$69:$I$152,MATCH(RIGHT(Q515,255),RIGHT('Disaggregation Records'!$D$69:$D$152,255),0))="","",INDEX('Disaggregation Records'!$I$69:$I$152,MATCH(RIGHT(Q515,255),RIGHT('Disaggregation Records'!$D$69:$D$152,255),0))),"")</f>
        <v/>
      </c>
    </row>
    <row r="516" spans="1:23" s="201" customFormat="1" ht="40.25" customHeight="1" x14ac:dyDescent="0.35">
      <c r="A516" s="569" t="str">
        <f t="shared" ref="A516" ca="1" si="1836">INDIRECT("'update Helper'!C"&amp;U516)</f>
        <v>a1V3p000004kPQ2EAM</v>
      </c>
      <c r="B516" s="589">
        <v>11</v>
      </c>
      <c r="C516" s="570" t="str">
        <f>IFERROR(VLOOKUP(B516,'Outcome Indicators - Section C '!$A$9:$AF$70,32,FALSE),"")</f>
        <v/>
      </c>
      <c r="D516" s="578" t="str">
        <f t="shared" ref="D516" si="1837">R516</f>
        <v/>
      </c>
      <c r="E516" s="578" t="str">
        <f t="shared" ref="E516" si="1838">S516</f>
        <v/>
      </c>
      <c r="F516" s="421"/>
      <c r="G516" s="576" t="str">
        <f ca="1">IF(OR(INDIRECT("'update Helper'!E"&amp;U516)="",F516&lt;&gt;0,F517&lt;&gt;0),IF(IFERROR((F516/F517),"")="","",(F516/F517)),INDIRECT("'update Helper'!E"&amp;U516)/100)</f>
        <v/>
      </c>
      <c r="H516" s="580"/>
      <c r="I516" s="582"/>
      <c r="J516" s="572"/>
      <c r="K516" s="570" t="str">
        <f t="shared" ref="K516" si="1839">W516</f>
        <v/>
      </c>
      <c r="L516" s="570" t="str">
        <f t="shared" ref="L516" si="1840">V516</f>
        <v/>
      </c>
      <c r="M516" s="572"/>
      <c r="N516" s="572"/>
      <c r="P516" s="201">
        <f t="shared" ref="P516" si="1841">IF(AND(EXACT(C516,C514),C514&lt;&gt;0),P514+1,0)</f>
        <v>100</v>
      </c>
      <c r="Q516" s="201" t="str">
        <f t="shared" ref="Q516" si="1842">IF(C516&lt;&gt;"",C516&amp;"-"&amp;P516,"")</f>
        <v/>
      </c>
      <c r="R516" s="201" t="str">
        <f t="array" ref="R516">IFERROR(IF(INDEX('Disaggregation Records'!$E$69:$E$152,MATCH(RIGHT(Q516,255),RIGHT('Disaggregation Records'!$D$69:$D$152,255),0))="","",INDEX('Disaggregation Records'!$E$69:$E$152,MATCH(RIGHT(Q516,255),RIGHT('Disaggregation Records'!$D$69:$D$152,255),0))),"")</f>
        <v/>
      </c>
      <c r="S516" s="201" t="str">
        <f t="array" ref="S516">IFERROR(IF(INDEX('Disaggregation Records'!$F$69:$F$152,MATCH(RIGHT(Q516,255),RIGHT('Disaggregation Records'!$D$69:$D$152,255),0))="","",INDEX('Disaggregation Records'!$F$69:$F$152,MATCH(RIGHT(Q516,255),RIGHT('Disaggregation Records'!$D$69:$D$152,255),0))),"")</f>
        <v/>
      </c>
      <c r="T516" s="201" t="str">
        <f t="array" ref="T516">IFERROR(IF(INDEX('Disaggregation Records'!$H$69:$H$152,MATCH(RIGHT(Q516,255),RIGHT('Disaggregation Records'!$D$69:$D$152,255),0))="","",INDEX('Disaggregation Records'!$H$69:$H$152,MATCH(RIGHT(Q516,255),RIGHT('Disaggregation Records'!$D$69:$D$152,255),0))),"")</f>
        <v/>
      </c>
      <c r="U516" s="201">
        <f t="shared" ref="U516" si="1843">U514+1</f>
        <v>979</v>
      </c>
      <c r="V516" s="201" t="str">
        <f t="array" ref="V516">IFERROR(IF(INDEX('Disaggregation Records'!$I$69:$I$152,MATCH(RIGHT(Q516,255),RIGHT('Disaggregation Records'!$D$69:$D$152,255),0))="","",INDEX('Disaggregation Records'!$I$69:$I$152,MATCH(RIGHT(Q516,255),RIGHT('Disaggregation Records'!$D$69:$D$152,255),0))),"")</f>
        <v/>
      </c>
      <c r="W516" s="201" t="str">
        <f>IFERROR(INDEX('Reference Records'!P$13:P$37,MATCH(LEFT(C516,255),'Reference Records'!J$13:J$37,0)),"")</f>
        <v/>
      </c>
    </row>
    <row r="517" spans="1:23" s="201" customFormat="1" ht="40.25" customHeight="1" x14ac:dyDescent="0.35">
      <c r="A517" s="569"/>
      <c r="B517" s="590"/>
      <c r="C517" s="571"/>
      <c r="D517" s="579"/>
      <c r="E517" s="579"/>
      <c r="F517" s="215"/>
      <c r="G517" s="577"/>
      <c r="H517" s="581"/>
      <c r="I517" s="583"/>
      <c r="J517" s="573"/>
      <c r="K517" s="571"/>
      <c r="L517" s="571"/>
      <c r="M517" s="573"/>
      <c r="N517" s="573"/>
      <c r="V517" s="201" t="str">
        <f t="array" ref="V517">IFERROR(IF(INDEX('Disaggregation Records'!$I$69:$I$152,MATCH(RIGHT(Q517,255),RIGHT('Disaggregation Records'!$D$69:$D$152,255),0))="","",INDEX('Disaggregation Records'!$I$69:$I$152,MATCH(RIGHT(Q517,255),RIGHT('Disaggregation Records'!$D$69:$D$152,255),0))),"")</f>
        <v/>
      </c>
    </row>
    <row r="518" spans="1:23" s="201" customFormat="1" ht="40.25" customHeight="1" x14ac:dyDescent="0.35">
      <c r="A518" s="569" t="str">
        <f t="shared" ref="A518" ca="1" si="1844">INDIRECT("'update Helper'!C"&amp;U518)</f>
        <v>a1V3p000004kPQ3EAM</v>
      </c>
      <c r="B518" s="589">
        <v>11</v>
      </c>
      <c r="C518" s="570" t="str">
        <f>IFERROR(VLOOKUP(B518,'Outcome Indicators - Section C '!$A$9:$AF$70,32,FALSE),"")</f>
        <v/>
      </c>
      <c r="D518" s="578" t="str">
        <f t="shared" ref="D518" si="1845">R518</f>
        <v/>
      </c>
      <c r="E518" s="578" t="str">
        <f t="shared" ref="E518" si="1846">S518</f>
        <v/>
      </c>
      <c r="F518" s="421"/>
      <c r="G518" s="576" t="str">
        <f ca="1">IF(OR(INDIRECT("'update Helper'!E"&amp;U518)="",F518&lt;&gt;0,F519&lt;&gt;0),IF(IFERROR((F518/F519),"")="","",(F518/F519)),INDIRECT("'update Helper'!E"&amp;U518)/100)</f>
        <v/>
      </c>
      <c r="H518" s="580"/>
      <c r="I518" s="582"/>
      <c r="J518" s="572"/>
      <c r="K518" s="570" t="str">
        <f t="shared" ref="K518" si="1847">W518</f>
        <v/>
      </c>
      <c r="L518" s="570" t="str">
        <f t="shared" ref="L518" si="1848">V518</f>
        <v/>
      </c>
      <c r="M518" s="572"/>
      <c r="N518" s="572"/>
      <c r="P518" s="201">
        <f t="shared" ref="P518" si="1849">IF(AND(EXACT(C518,C516),C516&lt;&gt;0),P516+1,0)</f>
        <v>101</v>
      </c>
      <c r="Q518" s="201" t="str">
        <f t="shared" ref="Q518" si="1850">IF(C518&lt;&gt;"",C518&amp;"-"&amp;P518,"")</f>
        <v/>
      </c>
      <c r="R518" s="201" t="str">
        <f t="array" ref="R518">IFERROR(IF(INDEX('Disaggregation Records'!$E$69:$E$152,MATCH(RIGHT(Q518,255),RIGHT('Disaggregation Records'!$D$69:$D$152,255),0))="","",INDEX('Disaggregation Records'!$E$69:$E$152,MATCH(RIGHT(Q518,255),RIGHT('Disaggregation Records'!$D$69:$D$152,255),0))),"")</f>
        <v/>
      </c>
      <c r="S518" s="201" t="str">
        <f t="array" ref="S518">IFERROR(IF(INDEX('Disaggregation Records'!$F$69:$F$152,MATCH(RIGHT(Q518,255),RIGHT('Disaggregation Records'!$D$69:$D$152,255),0))="","",INDEX('Disaggregation Records'!$F$69:$F$152,MATCH(RIGHT(Q518,255),RIGHT('Disaggregation Records'!$D$69:$D$152,255),0))),"")</f>
        <v/>
      </c>
      <c r="T518" s="201" t="str">
        <f t="array" ref="T518">IFERROR(IF(INDEX('Disaggregation Records'!$H$69:$H$152,MATCH(RIGHT(Q518,255),RIGHT('Disaggregation Records'!$D$69:$D$152,255),0))="","",INDEX('Disaggregation Records'!$H$69:$H$152,MATCH(RIGHT(Q518,255),RIGHT('Disaggregation Records'!$D$69:$D$152,255),0))),"")</f>
        <v/>
      </c>
      <c r="U518" s="201">
        <f t="shared" ref="U518" si="1851">U516+1</f>
        <v>980</v>
      </c>
      <c r="V518" s="201" t="str">
        <f t="array" ref="V518">IFERROR(IF(INDEX('Disaggregation Records'!$I$69:$I$152,MATCH(RIGHT(Q518,255),RIGHT('Disaggregation Records'!$D$69:$D$152,255),0))="","",INDEX('Disaggregation Records'!$I$69:$I$152,MATCH(RIGHT(Q518,255),RIGHT('Disaggregation Records'!$D$69:$D$152,255),0))),"")</f>
        <v/>
      </c>
      <c r="W518" s="201" t="str">
        <f>IFERROR(INDEX('Reference Records'!P$13:P$37,MATCH(LEFT(C518,255),'Reference Records'!J$13:J$37,0)),"")</f>
        <v/>
      </c>
    </row>
    <row r="519" spans="1:23" s="201" customFormat="1" ht="40.25" customHeight="1" x14ac:dyDescent="0.35">
      <c r="A519" s="569"/>
      <c r="B519" s="590"/>
      <c r="C519" s="571"/>
      <c r="D519" s="579"/>
      <c r="E519" s="579"/>
      <c r="F519" s="215"/>
      <c r="G519" s="577"/>
      <c r="H519" s="581"/>
      <c r="I519" s="583"/>
      <c r="J519" s="573"/>
      <c r="K519" s="571"/>
      <c r="L519" s="571"/>
      <c r="M519" s="573"/>
      <c r="N519" s="573"/>
      <c r="V519" s="201" t="str">
        <f t="array" ref="V519">IFERROR(IF(INDEX('Disaggregation Records'!$I$69:$I$152,MATCH(RIGHT(Q519,255),RIGHT('Disaggregation Records'!$D$69:$D$152,255),0))="","",INDEX('Disaggregation Records'!$I$69:$I$152,MATCH(RIGHT(Q519,255),RIGHT('Disaggregation Records'!$D$69:$D$152,255),0))),"")</f>
        <v/>
      </c>
    </row>
    <row r="520" spans="1:23" s="201" customFormat="1" ht="40.25" customHeight="1" x14ac:dyDescent="0.35">
      <c r="A520" s="569" t="str">
        <f t="shared" ref="A520" ca="1" si="1852">INDIRECT("'update Helper'!C"&amp;U520)</f>
        <v>a1V3p000004kPQ4EAM</v>
      </c>
      <c r="B520" s="589">
        <v>11</v>
      </c>
      <c r="C520" s="570" t="str">
        <f>IFERROR(VLOOKUP(B520,'Outcome Indicators - Section C '!$A$9:$AF$70,32,FALSE),"")</f>
        <v/>
      </c>
      <c r="D520" s="578" t="str">
        <f t="shared" ref="D520" si="1853">R520</f>
        <v/>
      </c>
      <c r="E520" s="578" t="str">
        <f t="shared" ref="E520" si="1854">S520</f>
        <v/>
      </c>
      <c r="F520" s="421"/>
      <c r="G520" s="576" t="str">
        <f ca="1">IF(OR(INDIRECT("'update Helper'!E"&amp;U520)="",F520&lt;&gt;0,F521&lt;&gt;0),IF(IFERROR((F520/F521),"")="","",(F520/F521)),INDIRECT("'update Helper'!E"&amp;U520)/100)</f>
        <v/>
      </c>
      <c r="H520" s="580"/>
      <c r="I520" s="582"/>
      <c r="J520" s="572"/>
      <c r="K520" s="570" t="str">
        <f t="shared" ref="K520" si="1855">W520</f>
        <v/>
      </c>
      <c r="L520" s="570" t="str">
        <f t="shared" ref="L520" si="1856">V520</f>
        <v/>
      </c>
      <c r="M520" s="572"/>
      <c r="N520" s="572"/>
      <c r="P520" s="201">
        <f t="shared" ref="P520" si="1857">IF(AND(EXACT(C520,C518),C518&lt;&gt;0),P518+1,0)</f>
        <v>102</v>
      </c>
      <c r="Q520" s="201" t="str">
        <f t="shared" ref="Q520" si="1858">IF(C520&lt;&gt;"",C520&amp;"-"&amp;P520,"")</f>
        <v/>
      </c>
      <c r="R520" s="201" t="str">
        <f t="array" ref="R520">IFERROR(IF(INDEX('Disaggregation Records'!$E$69:$E$152,MATCH(RIGHT(Q520,255),RIGHT('Disaggregation Records'!$D$69:$D$152,255),0))="","",INDEX('Disaggregation Records'!$E$69:$E$152,MATCH(RIGHT(Q520,255),RIGHT('Disaggregation Records'!$D$69:$D$152,255),0))),"")</f>
        <v/>
      </c>
      <c r="S520" s="201" t="str">
        <f t="array" ref="S520">IFERROR(IF(INDEX('Disaggregation Records'!$F$69:$F$152,MATCH(RIGHT(Q520,255),RIGHT('Disaggregation Records'!$D$69:$D$152,255),0))="","",INDEX('Disaggregation Records'!$F$69:$F$152,MATCH(RIGHT(Q520,255),RIGHT('Disaggregation Records'!$D$69:$D$152,255),0))),"")</f>
        <v/>
      </c>
      <c r="T520" s="201" t="str">
        <f t="array" ref="T520">IFERROR(IF(INDEX('Disaggregation Records'!$H$69:$H$152,MATCH(RIGHT(Q520,255),RIGHT('Disaggregation Records'!$D$69:$D$152,255),0))="","",INDEX('Disaggregation Records'!$H$69:$H$152,MATCH(RIGHT(Q520,255),RIGHT('Disaggregation Records'!$D$69:$D$152,255),0))),"")</f>
        <v/>
      </c>
      <c r="U520" s="201">
        <f t="shared" ref="U520" si="1859">U518+1</f>
        <v>981</v>
      </c>
      <c r="V520" s="201" t="str">
        <f t="array" ref="V520">IFERROR(IF(INDEX('Disaggregation Records'!$I$69:$I$152,MATCH(RIGHT(Q520,255),RIGHT('Disaggregation Records'!$D$69:$D$152,255),0))="","",INDEX('Disaggregation Records'!$I$69:$I$152,MATCH(RIGHT(Q520,255),RIGHT('Disaggregation Records'!$D$69:$D$152,255),0))),"")</f>
        <v/>
      </c>
      <c r="W520" s="201" t="str">
        <f>IFERROR(INDEX('Reference Records'!P$13:P$37,MATCH(LEFT(C520,255),'Reference Records'!J$13:J$37,0)),"")</f>
        <v/>
      </c>
    </row>
    <row r="521" spans="1:23" s="201" customFormat="1" ht="40.25" customHeight="1" x14ac:dyDescent="0.35">
      <c r="A521" s="569"/>
      <c r="B521" s="590"/>
      <c r="C521" s="571"/>
      <c r="D521" s="579"/>
      <c r="E521" s="579"/>
      <c r="F521" s="215"/>
      <c r="G521" s="577"/>
      <c r="H521" s="581"/>
      <c r="I521" s="583"/>
      <c r="J521" s="573"/>
      <c r="K521" s="571"/>
      <c r="L521" s="571"/>
      <c r="M521" s="573"/>
      <c r="N521" s="573"/>
      <c r="V521" s="201" t="str">
        <f t="array" ref="V521">IFERROR(IF(INDEX('Disaggregation Records'!$I$69:$I$152,MATCH(RIGHT(Q521,255),RIGHT('Disaggregation Records'!$D$69:$D$152,255),0))="","",INDEX('Disaggregation Records'!$I$69:$I$152,MATCH(RIGHT(Q521,255),RIGHT('Disaggregation Records'!$D$69:$D$152,255),0))),"")</f>
        <v/>
      </c>
    </row>
    <row r="522" spans="1:23" s="201" customFormat="1" ht="40.25" customHeight="1" x14ac:dyDescent="0.35">
      <c r="A522" s="569" t="str">
        <f t="shared" ref="A522" ca="1" si="1860">INDIRECT("'update Helper'!C"&amp;U522)</f>
        <v>a1V3p000004kPQ5EAM</v>
      </c>
      <c r="B522" s="589">
        <v>11</v>
      </c>
      <c r="C522" s="570" t="str">
        <f>IFERROR(VLOOKUP(B522,'Outcome Indicators - Section C '!$A$9:$AF$70,32,FALSE),"")</f>
        <v/>
      </c>
      <c r="D522" s="578" t="str">
        <f t="shared" ref="D522" si="1861">R522</f>
        <v/>
      </c>
      <c r="E522" s="578" t="str">
        <f t="shared" ref="E522" si="1862">S522</f>
        <v/>
      </c>
      <c r="F522" s="421"/>
      <c r="G522" s="576" t="str">
        <f ca="1">IF(OR(INDIRECT("'update Helper'!E"&amp;U522)="",F522&lt;&gt;0,F523&lt;&gt;0),IF(IFERROR((F522/F523),"")="","",(F522/F523)),INDIRECT("'update Helper'!E"&amp;U522)/100)</f>
        <v/>
      </c>
      <c r="H522" s="580"/>
      <c r="I522" s="582"/>
      <c r="J522" s="572"/>
      <c r="K522" s="570" t="str">
        <f t="shared" ref="K522" si="1863">W522</f>
        <v/>
      </c>
      <c r="L522" s="570" t="str">
        <f t="shared" ref="L522" si="1864">V522</f>
        <v/>
      </c>
      <c r="M522" s="572"/>
      <c r="N522" s="572"/>
      <c r="P522" s="201">
        <f t="shared" ref="P522" si="1865">IF(AND(EXACT(C522,C520),C520&lt;&gt;0),P520+1,0)</f>
        <v>103</v>
      </c>
      <c r="Q522" s="201" t="str">
        <f t="shared" ref="Q522" si="1866">IF(C522&lt;&gt;"",C522&amp;"-"&amp;P522,"")</f>
        <v/>
      </c>
      <c r="R522" s="201" t="str">
        <f t="array" ref="R522">IFERROR(IF(INDEX('Disaggregation Records'!$E$69:$E$152,MATCH(RIGHT(Q522,255),RIGHT('Disaggregation Records'!$D$69:$D$152,255),0))="","",INDEX('Disaggregation Records'!$E$69:$E$152,MATCH(RIGHT(Q522,255),RIGHT('Disaggregation Records'!$D$69:$D$152,255),0))),"")</f>
        <v/>
      </c>
      <c r="S522" s="201" t="str">
        <f t="array" ref="S522">IFERROR(IF(INDEX('Disaggregation Records'!$F$69:$F$152,MATCH(RIGHT(Q522,255),RIGHT('Disaggregation Records'!$D$69:$D$152,255),0))="","",INDEX('Disaggregation Records'!$F$69:$F$152,MATCH(RIGHT(Q522,255),RIGHT('Disaggregation Records'!$D$69:$D$152,255),0))),"")</f>
        <v/>
      </c>
      <c r="T522" s="201" t="str">
        <f t="array" ref="T522">IFERROR(IF(INDEX('Disaggregation Records'!$H$69:$H$152,MATCH(RIGHT(Q522,255),RIGHT('Disaggregation Records'!$D$69:$D$152,255),0))="","",INDEX('Disaggregation Records'!$H$69:$H$152,MATCH(RIGHT(Q522,255),RIGHT('Disaggregation Records'!$D$69:$D$152,255),0))),"")</f>
        <v/>
      </c>
      <c r="U522" s="201">
        <f t="shared" ref="U522" si="1867">U520+1</f>
        <v>982</v>
      </c>
      <c r="V522" s="201" t="str">
        <f t="array" ref="V522">IFERROR(IF(INDEX('Disaggregation Records'!$I$69:$I$152,MATCH(RIGHT(Q522,255),RIGHT('Disaggregation Records'!$D$69:$D$152,255),0))="","",INDEX('Disaggregation Records'!$I$69:$I$152,MATCH(RIGHT(Q522,255),RIGHT('Disaggregation Records'!$D$69:$D$152,255),0))),"")</f>
        <v/>
      </c>
      <c r="W522" s="201" t="str">
        <f>IFERROR(INDEX('Reference Records'!P$13:P$37,MATCH(LEFT(C522,255),'Reference Records'!J$13:J$37,0)),"")</f>
        <v/>
      </c>
    </row>
    <row r="523" spans="1:23" s="201" customFormat="1" ht="40.25" customHeight="1" x14ac:dyDescent="0.35">
      <c r="A523" s="569"/>
      <c r="B523" s="590"/>
      <c r="C523" s="571"/>
      <c r="D523" s="579"/>
      <c r="E523" s="579"/>
      <c r="F523" s="215"/>
      <c r="G523" s="577"/>
      <c r="H523" s="581"/>
      <c r="I523" s="583"/>
      <c r="J523" s="573"/>
      <c r="K523" s="571"/>
      <c r="L523" s="571"/>
      <c r="M523" s="573"/>
      <c r="N523" s="573"/>
      <c r="V523" s="201" t="str">
        <f t="array" ref="V523">IFERROR(IF(INDEX('Disaggregation Records'!$I$69:$I$152,MATCH(RIGHT(Q523,255),RIGHT('Disaggregation Records'!$D$69:$D$152,255),0))="","",INDEX('Disaggregation Records'!$I$69:$I$152,MATCH(RIGHT(Q523,255),RIGHT('Disaggregation Records'!$D$69:$D$152,255),0))),"")</f>
        <v/>
      </c>
    </row>
    <row r="524" spans="1:23" s="201" customFormat="1" ht="40.25" customHeight="1" x14ac:dyDescent="0.35">
      <c r="A524" s="569" t="str">
        <f t="shared" ref="A524" ca="1" si="1868">INDIRECT("'update Helper'!C"&amp;U524)</f>
        <v>a1V3p000004kPQ6EAM</v>
      </c>
      <c r="B524" s="589">
        <v>11</v>
      </c>
      <c r="C524" s="570" t="str">
        <f>IFERROR(VLOOKUP(B524,'Outcome Indicators - Section C '!$A$9:$AF$70,32,FALSE),"")</f>
        <v/>
      </c>
      <c r="D524" s="578" t="str">
        <f t="shared" ref="D524" si="1869">R524</f>
        <v/>
      </c>
      <c r="E524" s="578" t="str">
        <f t="shared" ref="E524" si="1870">S524</f>
        <v/>
      </c>
      <c r="F524" s="421"/>
      <c r="G524" s="576" t="str">
        <f ca="1">IF(OR(INDIRECT("'update Helper'!E"&amp;U524)="",F524&lt;&gt;0,F525&lt;&gt;0),IF(IFERROR((F524/F525),"")="","",(F524/F525)),INDIRECT("'update Helper'!E"&amp;U524)/100)</f>
        <v/>
      </c>
      <c r="H524" s="580"/>
      <c r="I524" s="582"/>
      <c r="J524" s="572"/>
      <c r="K524" s="570" t="str">
        <f t="shared" ref="K524" si="1871">W524</f>
        <v/>
      </c>
      <c r="L524" s="570" t="str">
        <f t="shared" ref="L524" si="1872">V524</f>
        <v/>
      </c>
      <c r="M524" s="572"/>
      <c r="N524" s="572"/>
      <c r="P524" s="201">
        <f t="shared" ref="P524" si="1873">IF(AND(EXACT(C524,C522),C522&lt;&gt;0),P522+1,0)</f>
        <v>104</v>
      </c>
      <c r="Q524" s="201" t="str">
        <f t="shared" ref="Q524" si="1874">IF(C524&lt;&gt;"",C524&amp;"-"&amp;P524,"")</f>
        <v/>
      </c>
      <c r="R524" s="201" t="str">
        <f t="array" ref="R524">IFERROR(IF(INDEX('Disaggregation Records'!$E$69:$E$152,MATCH(RIGHT(Q524,255),RIGHT('Disaggregation Records'!$D$69:$D$152,255),0))="","",INDEX('Disaggregation Records'!$E$69:$E$152,MATCH(RIGHT(Q524,255),RIGHT('Disaggregation Records'!$D$69:$D$152,255),0))),"")</f>
        <v/>
      </c>
      <c r="S524" s="201" t="str">
        <f t="array" ref="S524">IFERROR(IF(INDEX('Disaggregation Records'!$F$69:$F$152,MATCH(RIGHT(Q524,255),RIGHT('Disaggregation Records'!$D$69:$D$152,255),0))="","",INDEX('Disaggregation Records'!$F$69:$F$152,MATCH(RIGHT(Q524,255),RIGHT('Disaggregation Records'!$D$69:$D$152,255),0))),"")</f>
        <v/>
      </c>
      <c r="T524" s="201" t="str">
        <f t="array" ref="T524">IFERROR(IF(INDEX('Disaggregation Records'!$H$69:$H$152,MATCH(RIGHT(Q524,255),RIGHT('Disaggregation Records'!$D$69:$D$152,255),0))="","",INDEX('Disaggregation Records'!$H$69:$H$152,MATCH(RIGHT(Q524,255),RIGHT('Disaggregation Records'!$D$69:$D$152,255),0))),"")</f>
        <v/>
      </c>
      <c r="U524" s="201">
        <f t="shared" ref="U524" si="1875">U522+1</f>
        <v>983</v>
      </c>
      <c r="V524" s="201" t="str">
        <f t="array" ref="V524">IFERROR(IF(INDEX('Disaggregation Records'!$I$69:$I$152,MATCH(RIGHT(Q524,255),RIGHT('Disaggregation Records'!$D$69:$D$152,255),0))="","",INDEX('Disaggregation Records'!$I$69:$I$152,MATCH(RIGHT(Q524,255),RIGHT('Disaggregation Records'!$D$69:$D$152,255),0))),"")</f>
        <v/>
      </c>
      <c r="W524" s="201" t="str">
        <f>IFERROR(INDEX('Reference Records'!P$13:P$37,MATCH(LEFT(C524,255),'Reference Records'!J$13:J$37,0)),"")</f>
        <v/>
      </c>
    </row>
    <row r="525" spans="1:23" s="201" customFormat="1" ht="40.25" customHeight="1" x14ac:dyDescent="0.35">
      <c r="A525" s="569"/>
      <c r="B525" s="590"/>
      <c r="C525" s="571"/>
      <c r="D525" s="579"/>
      <c r="E525" s="579"/>
      <c r="F525" s="215"/>
      <c r="G525" s="577"/>
      <c r="H525" s="581"/>
      <c r="I525" s="583"/>
      <c r="J525" s="573"/>
      <c r="K525" s="571"/>
      <c r="L525" s="571"/>
      <c r="M525" s="573"/>
      <c r="N525" s="573"/>
      <c r="V525" s="201" t="str">
        <f t="array" ref="V525">IFERROR(IF(INDEX('Disaggregation Records'!$I$69:$I$152,MATCH(RIGHT(Q525,255),RIGHT('Disaggregation Records'!$D$69:$D$152,255),0))="","",INDEX('Disaggregation Records'!$I$69:$I$152,MATCH(RIGHT(Q525,255),RIGHT('Disaggregation Records'!$D$69:$D$152,255),0))),"")</f>
        <v/>
      </c>
    </row>
    <row r="526" spans="1:23" s="201" customFormat="1" ht="40.25" customHeight="1" x14ac:dyDescent="0.35">
      <c r="A526" s="569" t="str">
        <f t="shared" ref="A526" ca="1" si="1876">INDIRECT("'update Helper'!C"&amp;U526)</f>
        <v>a1V3p000004kPQ7EAM</v>
      </c>
      <c r="B526" s="589">
        <v>11</v>
      </c>
      <c r="C526" s="570" t="str">
        <f>IFERROR(VLOOKUP(B526,'Outcome Indicators - Section C '!$A$9:$AF$70,32,FALSE),"")</f>
        <v/>
      </c>
      <c r="D526" s="578" t="str">
        <f t="shared" ref="D526" si="1877">R526</f>
        <v/>
      </c>
      <c r="E526" s="578" t="str">
        <f t="shared" ref="E526" si="1878">S526</f>
        <v/>
      </c>
      <c r="F526" s="421"/>
      <c r="G526" s="576" t="str">
        <f ca="1">IF(OR(INDIRECT("'update Helper'!E"&amp;U526)="",F526&lt;&gt;0,F527&lt;&gt;0),IF(IFERROR((F526/F527),"")="","",(F526/F527)),INDIRECT("'update Helper'!E"&amp;U526)/100)</f>
        <v/>
      </c>
      <c r="H526" s="580"/>
      <c r="I526" s="582"/>
      <c r="J526" s="572"/>
      <c r="K526" s="570" t="str">
        <f t="shared" ref="K526" si="1879">W526</f>
        <v/>
      </c>
      <c r="L526" s="570" t="str">
        <f t="shared" ref="L526" si="1880">V526</f>
        <v/>
      </c>
      <c r="M526" s="572"/>
      <c r="N526" s="572"/>
      <c r="P526" s="201">
        <f t="shared" ref="P526" si="1881">IF(AND(EXACT(C526,C524),C524&lt;&gt;0),P524+1,0)</f>
        <v>105</v>
      </c>
      <c r="Q526" s="201" t="str">
        <f t="shared" ref="Q526" si="1882">IF(C526&lt;&gt;"",C526&amp;"-"&amp;P526,"")</f>
        <v/>
      </c>
      <c r="R526" s="201" t="str">
        <f t="array" ref="R526">IFERROR(IF(INDEX('Disaggregation Records'!$E$69:$E$152,MATCH(RIGHT(Q526,255),RIGHT('Disaggregation Records'!$D$69:$D$152,255),0))="","",INDEX('Disaggregation Records'!$E$69:$E$152,MATCH(RIGHT(Q526,255),RIGHT('Disaggregation Records'!$D$69:$D$152,255),0))),"")</f>
        <v/>
      </c>
      <c r="S526" s="201" t="str">
        <f t="array" ref="S526">IFERROR(IF(INDEX('Disaggregation Records'!$F$69:$F$152,MATCH(RIGHT(Q526,255),RIGHT('Disaggregation Records'!$D$69:$D$152,255),0))="","",INDEX('Disaggregation Records'!$F$69:$F$152,MATCH(RIGHT(Q526,255),RIGHT('Disaggregation Records'!$D$69:$D$152,255),0))),"")</f>
        <v/>
      </c>
      <c r="T526" s="201" t="str">
        <f t="array" ref="T526">IFERROR(IF(INDEX('Disaggregation Records'!$H$69:$H$152,MATCH(RIGHT(Q526,255),RIGHT('Disaggregation Records'!$D$69:$D$152,255),0))="","",INDEX('Disaggregation Records'!$H$69:$H$152,MATCH(RIGHT(Q526,255),RIGHT('Disaggregation Records'!$D$69:$D$152,255),0))),"")</f>
        <v/>
      </c>
      <c r="U526" s="201">
        <f t="shared" ref="U526" si="1883">U524+1</f>
        <v>984</v>
      </c>
      <c r="V526" s="201" t="str">
        <f t="array" ref="V526">IFERROR(IF(INDEX('Disaggregation Records'!$I$69:$I$152,MATCH(RIGHT(Q526,255),RIGHT('Disaggregation Records'!$D$69:$D$152,255),0))="","",INDEX('Disaggregation Records'!$I$69:$I$152,MATCH(RIGHT(Q526,255),RIGHT('Disaggregation Records'!$D$69:$D$152,255),0))),"")</f>
        <v/>
      </c>
      <c r="W526" s="201" t="str">
        <f>IFERROR(INDEX('Reference Records'!P$13:P$37,MATCH(LEFT(C526,255),'Reference Records'!J$13:J$37,0)),"")</f>
        <v/>
      </c>
    </row>
    <row r="527" spans="1:23" s="201" customFormat="1" ht="40.25" customHeight="1" x14ac:dyDescent="0.35">
      <c r="A527" s="569"/>
      <c r="B527" s="590"/>
      <c r="C527" s="571"/>
      <c r="D527" s="579"/>
      <c r="E527" s="579"/>
      <c r="F527" s="215"/>
      <c r="G527" s="577"/>
      <c r="H527" s="581"/>
      <c r="I527" s="583"/>
      <c r="J527" s="573"/>
      <c r="K527" s="571"/>
      <c r="L527" s="571"/>
      <c r="M527" s="573"/>
      <c r="N527" s="573"/>
      <c r="V527" s="201" t="str">
        <f t="array" ref="V527">IFERROR(IF(INDEX('Disaggregation Records'!$I$69:$I$152,MATCH(RIGHT(Q527,255),RIGHT('Disaggregation Records'!$D$69:$D$152,255),0))="","",INDEX('Disaggregation Records'!$I$69:$I$152,MATCH(RIGHT(Q527,255),RIGHT('Disaggregation Records'!$D$69:$D$152,255),0))),"")</f>
        <v/>
      </c>
    </row>
    <row r="528" spans="1:23" s="201" customFormat="1" ht="40.25" customHeight="1" x14ac:dyDescent="0.35">
      <c r="A528" s="569" t="str">
        <f t="shared" ref="A528" ca="1" si="1884">INDIRECT("'update Helper'!C"&amp;U528)</f>
        <v>a1V3p000004kPQ8EAM</v>
      </c>
      <c r="B528" s="589">
        <v>11</v>
      </c>
      <c r="C528" s="570" t="str">
        <f>IFERROR(VLOOKUP(B528,'Outcome Indicators - Section C '!$A$9:$AF$70,32,FALSE),"")</f>
        <v/>
      </c>
      <c r="D528" s="578" t="str">
        <f t="shared" ref="D528" si="1885">R528</f>
        <v/>
      </c>
      <c r="E528" s="578" t="str">
        <f t="shared" ref="E528" si="1886">S528</f>
        <v/>
      </c>
      <c r="F528" s="421"/>
      <c r="G528" s="576" t="str">
        <f ca="1">IF(OR(INDIRECT("'update Helper'!E"&amp;U528)="",F528&lt;&gt;0,F529&lt;&gt;0),IF(IFERROR((F528/F529),"")="","",(F528/F529)),INDIRECT("'update Helper'!E"&amp;U528)/100)</f>
        <v/>
      </c>
      <c r="H528" s="580"/>
      <c r="I528" s="582"/>
      <c r="J528" s="572"/>
      <c r="K528" s="570" t="str">
        <f t="shared" ref="K528" si="1887">W528</f>
        <v/>
      </c>
      <c r="L528" s="570" t="str">
        <f t="shared" ref="L528" si="1888">V528</f>
        <v/>
      </c>
      <c r="M528" s="572"/>
      <c r="N528" s="572"/>
      <c r="P528" s="201">
        <f t="shared" ref="P528" si="1889">IF(AND(EXACT(C528,C526),C526&lt;&gt;0),P526+1,0)</f>
        <v>106</v>
      </c>
      <c r="Q528" s="201" t="str">
        <f t="shared" ref="Q528" si="1890">IF(C528&lt;&gt;"",C528&amp;"-"&amp;P528,"")</f>
        <v/>
      </c>
      <c r="R528" s="201" t="str">
        <f t="array" ref="R528">IFERROR(IF(INDEX('Disaggregation Records'!$E$69:$E$152,MATCH(RIGHT(Q528,255),RIGHT('Disaggregation Records'!$D$69:$D$152,255),0))="","",INDEX('Disaggregation Records'!$E$69:$E$152,MATCH(RIGHT(Q528,255),RIGHT('Disaggregation Records'!$D$69:$D$152,255),0))),"")</f>
        <v/>
      </c>
      <c r="S528" s="201" t="str">
        <f t="array" ref="S528">IFERROR(IF(INDEX('Disaggregation Records'!$F$69:$F$152,MATCH(RIGHT(Q528,255),RIGHT('Disaggregation Records'!$D$69:$D$152,255),0))="","",INDEX('Disaggregation Records'!$F$69:$F$152,MATCH(RIGHT(Q528,255),RIGHT('Disaggregation Records'!$D$69:$D$152,255),0))),"")</f>
        <v/>
      </c>
      <c r="T528" s="201" t="str">
        <f t="array" ref="T528">IFERROR(IF(INDEX('Disaggregation Records'!$H$69:$H$152,MATCH(RIGHT(Q528,255),RIGHT('Disaggregation Records'!$D$69:$D$152,255),0))="","",INDEX('Disaggregation Records'!$H$69:$H$152,MATCH(RIGHT(Q528,255),RIGHT('Disaggregation Records'!$D$69:$D$152,255),0))),"")</f>
        <v/>
      </c>
      <c r="U528" s="201">
        <f t="shared" ref="U528" si="1891">U526+1</f>
        <v>985</v>
      </c>
      <c r="V528" s="201" t="str">
        <f t="array" ref="V528">IFERROR(IF(INDEX('Disaggregation Records'!$I$69:$I$152,MATCH(RIGHT(Q528,255),RIGHT('Disaggregation Records'!$D$69:$D$152,255),0))="","",INDEX('Disaggregation Records'!$I$69:$I$152,MATCH(RIGHT(Q528,255),RIGHT('Disaggregation Records'!$D$69:$D$152,255),0))),"")</f>
        <v/>
      </c>
      <c r="W528" s="201" t="str">
        <f>IFERROR(INDEX('Reference Records'!P$13:P$37,MATCH(LEFT(C528,255),'Reference Records'!J$13:J$37,0)),"")</f>
        <v/>
      </c>
    </row>
    <row r="529" spans="1:23" s="201" customFormat="1" ht="40.25" customHeight="1" x14ac:dyDescent="0.35">
      <c r="A529" s="569"/>
      <c r="B529" s="590"/>
      <c r="C529" s="571"/>
      <c r="D529" s="579"/>
      <c r="E529" s="579"/>
      <c r="F529" s="215"/>
      <c r="G529" s="577"/>
      <c r="H529" s="581"/>
      <c r="I529" s="583"/>
      <c r="J529" s="573"/>
      <c r="K529" s="571"/>
      <c r="L529" s="571"/>
      <c r="M529" s="573"/>
      <c r="N529" s="573"/>
      <c r="V529" s="201" t="str">
        <f t="array" ref="V529">IFERROR(IF(INDEX('Disaggregation Records'!$I$69:$I$152,MATCH(RIGHT(Q529,255),RIGHT('Disaggregation Records'!$D$69:$D$152,255),0))="","",INDEX('Disaggregation Records'!$I$69:$I$152,MATCH(RIGHT(Q529,255),RIGHT('Disaggregation Records'!$D$69:$D$152,255),0))),"")</f>
        <v/>
      </c>
    </row>
    <row r="530" spans="1:23" s="201" customFormat="1" ht="40.25" customHeight="1" x14ac:dyDescent="0.35">
      <c r="A530" s="569" t="str">
        <f t="shared" ref="A530" ca="1" si="1892">INDIRECT("'update Helper'!C"&amp;U530)</f>
        <v>a1V3p000004kPQ9EAM</v>
      </c>
      <c r="B530" s="589">
        <v>11</v>
      </c>
      <c r="C530" s="570" t="str">
        <f>IFERROR(VLOOKUP(B530,'Outcome Indicators - Section C '!$A$9:$AF$70,32,FALSE),"")</f>
        <v/>
      </c>
      <c r="D530" s="578" t="str">
        <f t="shared" ref="D530" si="1893">R530</f>
        <v/>
      </c>
      <c r="E530" s="578" t="str">
        <f t="shared" ref="E530" si="1894">S530</f>
        <v/>
      </c>
      <c r="F530" s="421"/>
      <c r="G530" s="576" t="str">
        <f ca="1">IF(OR(INDIRECT("'update Helper'!E"&amp;U530)="",F530&lt;&gt;0,F531&lt;&gt;0),IF(IFERROR((F530/F531),"")="","",(F530/F531)),INDIRECT("'update Helper'!E"&amp;U530)/100)</f>
        <v/>
      </c>
      <c r="H530" s="580"/>
      <c r="I530" s="582"/>
      <c r="J530" s="572"/>
      <c r="K530" s="570" t="str">
        <f t="shared" ref="K530" si="1895">W530</f>
        <v/>
      </c>
      <c r="L530" s="570" t="str">
        <f t="shared" ref="L530" si="1896">V530</f>
        <v/>
      </c>
      <c r="M530" s="572"/>
      <c r="N530" s="572"/>
      <c r="P530" s="201">
        <f t="shared" ref="P530" si="1897">IF(AND(EXACT(C530,C528),C528&lt;&gt;0),P528+1,0)</f>
        <v>107</v>
      </c>
      <c r="Q530" s="201" t="str">
        <f t="shared" ref="Q530" si="1898">IF(C530&lt;&gt;"",C530&amp;"-"&amp;P530,"")</f>
        <v/>
      </c>
      <c r="R530" s="201" t="str">
        <f t="array" ref="R530">IFERROR(IF(INDEX('Disaggregation Records'!$E$69:$E$152,MATCH(RIGHT(Q530,255),RIGHT('Disaggregation Records'!$D$69:$D$152,255),0))="","",INDEX('Disaggregation Records'!$E$69:$E$152,MATCH(RIGHT(Q530,255),RIGHT('Disaggregation Records'!$D$69:$D$152,255),0))),"")</f>
        <v/>
      </c>
      <c r="S530" s="201" t="str">
        <f t="array" ref="S530">IFERROR(IF(INDEX('Disaggregation Records'!$F$69:$F$152,MATCH(RIGHT(Q530,255),RIGHT('Disaggregation Records'!$D$69:$D$152,255),0))="","",INDEX('Disaggregation Records'!$F$69:$F$152,MATCH(RIGHT(Q530,255),RIGHT('Disaggregation Records'!$D$69:$D$152,255),0))),"")</f>
        <v/>
      </c>
      <c r="T530" s="201" t="str">
        <f t="array" ref="T530">IFERROR(IF(INDEX('Disaggregation Records'!$H$69:$H$152,MATCH(RIGHT(Q530,255),RIGHT('Disaggregation Records'!$D$69:$D$152,255),0))="","",INDEX('Disaggregation Records'!$H$69:$H$152,MATCH(RIGHT(Q530,255),RIGHT('Disaggregation Records'!$D$69:$D$152,255),0))),"")</f>
        <v/>
      </c>
      <c r="U530" s="201">
        <f t="shared" ref="U530" si="1899">U528+1</f>
        <v>986</v>
      </c>
      <c r="V530" s="201" t="str">
        <f t="array" ref="V530">IFERROR(IF(INDEX('Disaggregation Records'!$I$69:$I$152,MATCH(RIGHT(Q530,255),RIGHT('Disaggregation Records'!$D$69:$D$152,255),0))="","",INDEX('Disaggregation Records'!$I$69:$I$152,MATCH(RIGHT(Q530,255),RIGHT('Disaggregation Records'!$D$69:$D$152,255),0))),"")</f>
        <v/>
      </c>
      <c r="W530" s="201" t="str">
        <f>IFERROR(INDEX('Reference Records'!P$13:P$37,MATCH(LEFT(C530,255),'Reference Records'!J$13:J$37,0)),"")</f>
        <v/>
      </c>
    </row>
    <row r="531" spans="1:23" s="201" customFormat="1" ht="40.25" customHeight="1" x14ac:dyDescent="0.35">
      <c r="A531" s="569"/>
      <c r="B531" s="590"/>
      <c r="C531" s="571"/>
      <c r="D531" s="579"/>
      <c r="E531" s="579"/>
      <c r="F531" s="215"/>
      <c r="G531" s="577"/>
      <c r="H531" s="581"/>
      <c r="I531" s="583"/>
      <c r="J531" s="573"/>
      <c r="K531" s="571"/>
      <c r="L531" s="571"/>
      <c r="M531" s="573"/>
      <c r="N531" s="573"/>
      <c r="V531" s="201" t="str">
        <f t="array" ref="V531">IFERROR(IF(INDEX('Disaggregation Records'!$I$69:$I$152,MATCH(RIGHT(Q531,255),RIGHT('Disaggregation Records'!$D$69:$D$152,255),0))="","",INDEX('Disaggregation Records'!$I$69:$I$152,MATCH(RIGHT(Q531,255),RIGHT('Disaggregation Records'!$D$69:$D$152,255),0))),"")</f>
        <v/>
      </c>
    </row>
    <row r="532" spans="1:23" s="201" customFormat="1" ht="40.25" customHeight="1" x14ac:dyDescent="0.35">
      <c r="A532" s="569" t="str">
        <f t="shared" ref="A532" ca="1" si="1900">INDIRECT("'update Helper'!C"&amp;U532)</f>
        <v>a1V3p000004kPQAEA2</v>
      </c>
      <c r="B532" s="589">
        <v>11</v>
      </c>
      <c r="C532" s="570" t="str">
        <f>IFERROR(VLOOKUP(B532,'Outcome Indicators - Section C '!$A$9:$AF$70,32,FALSE),"")</f>
        <v/>
      </c>
      <c r="D532" s="578" t="str">
        <f t="shared" ref="D532" si="1901">R532</f>
        <v/>
      </c>
      <c r="E532" s="578" t="str">
        <f t="shared" ref="E532" si="1902">S532</f>
        <v/>
      </c>
      <c r="F532" s="421"/>
      <c r="G532" s="576" t="str">
        <f ca="1">IF(OR(INDIRECT("'update Helper'!E"&amp;U532)="",F532&lt;&gt;0,F533&lt;&gt;0),IF(IFERROR((F532/F533),"")="","",(F532/F533)),INDIRECT("'update Helper'!E"&amp;U532)/100)</f>
        <v/>
      </c>
      <c r="H532" s="580"/>
      <c r="I532" s="582"/>
      <c r="J532" s="572"/>
      <c r="K532" s="570" t="str">
        <f t="shared" ref="K532" si="1903">W532</f>
        <v/>
      </c>
      <c r="L532" s="570" t="str">
        <f t="shared" ref="L532" si="1904">V532</f>
        <v/>
      </c>
      <c r="M532" s="572"/>
      <c r="N532" s="572"/>
      <c r="P532" s="201">
        <f t="shared" ref="P532" si="1905">IF(AND(EXACT(C532,C530),C530&lt;&gt;0),P530+1,0)</f>
        <v>108</v>
      </c>
      <c r="Q532" s="201" t="str">
        <f t="shared" ref="Q532" si="1906">IF(C532&lt;&gt;"",C532&amp;"-"&amp;P532,"")</f>
        <v/>
      </c>
      <c r="R532" s="201" t="str">
        <f t="array" ref="R532">IFERROR(IF(INDEX('Disaggregation Records'!$E$69:$E$152,MATCH(RIGHT(Q532,255),RIGHT('Disaggregation Records'!$D$69:$D$152,255),0))="","",INDEX('Disaggregation Records'!$E$69:$E$152,MATCH(RIGHT(Q532,255),RIGHT('Disaggregation Records'!$D$69:$D$152,255),0))),"")</f>
        <v/>
      </c>
      <c r="S532" s="201" t="str">
        <f t="array" ref="S532">IFERROR(IF(INDEX('Disaggregation Records'!$F$69:$F$152,MATCH(RIGHT(Q532,255),RIGHT('Disaggregation Records'!$D$69:$D$152,255),0))="","",INDEX('Disaggregation Records'!$F$69:$F$152,MATCH(RIGHT(Q532,255),RIGHT('Disaggregation Records'!$D$69:$D$152,255),0))),"")</f>
        <v/>
      </c>
      <c r="T532" s="201" t="str">
        <f t="array" ref="T532">IFERROR(IF(INDEX('Disaggregation Records'!$H$69:$H$152,MATCH(RIGHT(Q532,255),RIGHT('Disaggregation Records'!$D$69:$D$152,255),0))="","",INDEX('Disaggregation Records'!$H$69:$H$152,MATCH(RIGHT(Q532,255),RIGHT('Disaggregation Records'!$D$69:$D$152,255),0))),"")</f>
        <v/>
      </c>
      <c r="U532" s="201">
        <f t="shared" ref="U532" si="1907">U530+1</f>
        <v>987</v>
      </c>
      <c r="V532" s="201" t="str">
        <f t="array" ref="V532">IFERROR(IF(INDEX('Disaggregation Records'!$I$69:$I$152,MATCH(RIGHT(Q532,255),RIGHT('Disaggregation Records'!$D$69:$D$152,255),0))="","",INDEX('Disaggregation Records'!$I$69:$I$152,MATCH(RIGHT(Q532,255),RIGHT('Disaggregation Records'!$D$69:$D$152,255),0))),"")</f>
        <v/>
      </c>
      <c r="W532" s="201" t="str">
        <f>IFERROR(INDEX('Reference Records'!P$13:P$37,MATCH(LEFT(C532,255),'Reference Records'!J$13:J$37,0)),"")</f>
        <v/>
      </c>
    </row>
    <row r="533" spans="1:23" s="201" customFormat="1" ht="40.25" customHeight="1" x14ac:dyDescent="0.35">
      <c r="A533" s="569"/>
      <c r="B533" s="590"/>
      <c r="C533" s="571"/>
      <c r="D533" s="579"/>
      <c r="E533" s="579"/>
      <c r="F533" s="215"/>
      <c r="G533" s="577"/>
      <c r="H533" s="581"/>
      <c r="I533" s="583"/>
      <c r="J533" s="573"/>
      <c r="K533" s="571"/>
      <c r="L533" s="571"/>
      <c r="M533" s="573"/>
      <c r="N533" s="573"/>
      <c r="V533" s="201" t="str">
        <f t="array" ref="V533">IFERROR(IF(INDEX('Disaggregation Records'!$I$69:$I$152,MATCH(RIGHT(Q533,255),RIGHT('Disaggregation Records'!$D$69:$D$152,255),0))="","",INDEX('Disaggregation Records'!$I$69:$I$152,MATCH(RIGHT(Q533,255),RIGHT('Disaggregation Records'!$D$69:$D$152,255),0))),"")</f>
        <v/>
      </c>
    </row>
    <row r="534" spans="1:23" s="201" customFormat="1" ht="40.25" customHeight="1" x14ac:dyDescent="0.35">
      <c r="A534" s="569" t="str">
        <f t="shared" ref="A534" ca="1" si="1908">INDIRECT("'update Helper'!C"&amp;U534)</f>
        <v>a1V3p000004kPQBEA2</v>
      </c>
      <c r="B534" s="589">
        <v>11</v>
      </c>
      <c r="C534" s="570" t="str">
        <f>IFERROR(VLOOKUP(B534,'Outcome Indicators - Section C '!$A$9:$AF$70,32,FALSE),"")</f>
        <v/>
      </c>
      <c r="D534" s="578" t="str">
        <f t="shared" ref="D534" si="1909">R534</f>
        <v/>
      </c>
      <c r="E534" s="578" t="str">
        <f t="shared" ref="E534" si="1910">S534</f>
        <v/>
      </c>
      <c r="F534" s="421"/>
      <c r="G534" s="576" t="str">
        <f ca="1">IF(OR(INDIRECT("'update Helper'!E"&amp;U534)="",F534&lt;&gt;0,F535&lt;&gt;0),IF(IFERROR((F534/F535),"")="","",(F534/F535)),INDIRECT("'update Helper'!E"&amp;U534)/100)</f>
        <v/>
      </c>
      <c r="H534" s="580"/>
      <c r="I534" s="582"/>
      <c r="J534" s="572"/>
      <c r="K534" s="570" t="str">
        <f t="shared" ref="K534" si="1911">W534</f>
        <v/>
      </c>
      <c r="L534" s="570" t="str">
        <f t="shared" ref="L534" si="1912">V534</f>
        <v/>
      </c>
      <c r="M534" s="572"/>
      <c r="N534" s="572"/>
      <c r="P534" s="201">
        <f t="shared" ref="P534" si="1913">IF(AND(EXACT(C534,C532),C532&lt;&gt;0),P532+1,0)</f>
        <v>109</v>
      </c>
      <c r="Q534" s="201" t="str">
        <f t="shared" ref="Q534" si="1914">IF(C534&lt;&gt;"",C534&amp;"-"&amp;P534,"")</f>
        <v/>
      </c>
      <c r="R534" s="201" t="str">
        <f t="array" ref="R534">IFERROR(IF(INDEX('Disaggregation Records'!$E$69:$E$152,MATCH(RIGHT(Q534,255),RIGHT('Disaggregation Records'!$D$69:$D$152,255),0))="","",INDEX('Disaggregation Records'!$E$69:$E$152,MATCH(RIGHT(Q534,255),RIGHT('Disaggregation Records'!$D$69:$D$152,255),0))),"")</f>
        <v/>
      </c>
      <c r="S534" s="201" t="str">
        <f t="array" ref="S534">IFERROR(IF(INDEX('Disaggregation Records'!$F$69:$F$152,MATCH(RIGHT(Q534,255),RIGHT('Disaggregation Records'!$D$69:$D$152,255),0))="","",INDEX('Disaggregation Records'!$F$69:$F$152,MATCH(RIGHT(Q534,255),RIGHT('Disaggregation Records'!$D$69:$D$152,255),0))),"")</f>
        <v/>
      </c>
      <c r="T534" s="201" t="str">
        <f t="array" ref="T534">IFERROR(IF(INDEX('Disaggregation Records'!$H$69:$H$152,MATCH(RIGHT(Q534,255),RIGHT('Disaggregation Records'!$D$69:$D$152,255),0))="","",INDEX('Disaggregation Records'!$H$69:$H$152,MATCH(RIGHT(Q534,255),RIGHT('Disaggregation Records'!$D$69:$D$152,255),0))),"")</f>
        <v/>
      </c>
      <c r="U534" s="201">
        <f t="shared" ref="U534" si="1915">U532+1</f>
        <v>988</v>
      </c>
      <c r="V534" s="201" t="str">
        <f t="array" ref="V534">IFERROR(IF(INDEX('Disaggregation Records'!$I$69:$I$152,MATCH(RIGHT(Q534,255),RIGHT('Disaggregation Records'!$D$69:$D$152,255),0))="","",INDEX('Disaggregation Records'!$I$69:$I$152,MATCH(RIGHT(Q534,255),RIGHT('Disaggregation Records'!$D$69:$D$152,255),0))),"")</f>
        <v/>
      </c>
      <c r="W534" s="201" t="str">
        <f>IFERROR(INDEX('Reference Records'!P$13:P$37,MATCH(LEFT(C534,255),'Reference Records'!J$13:J$37,0)),"")</f>
        <v/>
      </c>
    </row>
    <row r="535" spans="1:23" s="201" customFormat="1" ht="40.25" customHeight="1" x14ac:dyDescent="0.35">
      <c r="A535" s="569"/>
      <c r="B535" s="590"/>
      <c r="C535" s="571"/>
      <c r="D535" s="579"/>
      <c r="E535" s="579"/>
      <c r="F535" s="215"/>
      <c r="G535" s="577"/>
      <c r="H535" s="581"/>
      <c r="I535" s="583"/>
      <c r="J535" s="573"/>
      <c r="K535" s="571"/>
      <c r="L535" s="571"/>
      <c r="M535" s="573"/>
      <c r="N535" s="573"/>
      <c r="V535" s="201" t="str">
        <f t="array" ref="V535">IFERROR(IF(INDEX('Disaggregation Records'!$I$69:$I$152,MATCH(RIGHT(Q535,255),RIGHT('Disaggregation Records'!$D$69:$D$152,255),0))="","",INDEX('Disaggregation Records'!$I$69:$I$152,MATCH(RIGHT(Q535,255),RIGHT('Disaggregation Records'!$D$69:$D$152,255),0))),"")</f>
        <v/>
      </c>
    </row>
    <row r="536" spans="1:23" s="201" customFormat="1" ht="40.25" customHeight="1" x14ac:dyDescent="0.35">
      <c r="A536" s="569" t="str">
        <f t="shared" ref="A536" ca="1" si="1916">INDIRECT("'update Helper'!C"&amp;U536)</f>
        <v>a1V3p000004kPQCEA2</v>
      </c>
      <c r="B536" s="589">
        <v>12</v>
      </c>
      <c r="C536" s="570" t="str">
        <f>IFERROR(VLOOKUP(B536,'Outcome Indicators - Section C '!$A$9:$AF$70,32,FALSE),"")</f>
        <v/>
      </c>
      <c r="D536" s="578" t="str">
        <f t="shared" ref="D536" si="1917">R536</f>
        <v/>
      </c>
      <c r="E536" s="578" t="str">
        <f t="shared" ref="E536" si="1918">S536</f>
        <v/>
      </c>
      <c r="F536" s="421"/>
      <c r="G536" s="576" t="str">
        <f ca="1">IF(OR(INDIRECT("'update Helper'!E"&amp;U536)="",F536&lt;&gt;0,F537&lt;&gt;0),IF(IFERROR((F536/F537),"")="","",(F536/F537)),INDIRECT("'update Helper'!E"&amp;U536)/100)</f>
        <v/>
      </c>
      <c r="H536" s="580"/>
      <c r="I536" s="582"/>
      <c r="J536" s="572"/>
      <c r="K536" s="570" t="str">
        <f t="shared" ref="K536" si="1919">W536</f>
        <v/>
      </c>
      <c r="L536" s="570" t="str">
        <f t="shared" ref="L536" si="1920">V536</f>
        <v/>
      </c>
      <c r="M536" s="572"/>
      <c r="N536" s="572"/>
      <c r="P536" s="201">
        <f t="shared" ref="P536" si="1921">IF(AND(EXACT(C536,C534),C534&lt;&gt;0),P534+1,0)</f>
        <v>110</v>
      </c>
      <c r="Q536" s="201" t="str">
        <f t="shared" ref="Q536" si="1922">IF(C536&lt;&gt;"",C536&amp;"-"&amp;P536,"")</f>
        <v/>
      </c>
      <c r="R536" s="201" t="str">
        <f t="array" ref="R536">IFERROR(IF(INDEX('Disaggregation Records'!$E$69:$E$152,MATCH(RIGHT(Q536,255),RIGHT('Disaggregation Records'!$D$69:$D$152,255),0))="","",INDEX('Disaggregation Records'!$E$69:$E$152,MATCH(RIGHT(Q536,255),RIGHT('Disaggregation Records'!$D$69:$D$152,255),0))),"")</f>
        <v/>
      </c>
      <c r="S536" s="201" t="str">
        <f t="array" ref="S536">IFERROR(IF(INDEX('Disaggregation Records'!$F$69:$F$152,MATCH(RIGHT(Q536,255),RIGHT('Disaggregation Records'!$D$69:$D$152,255),0))="","",INDEX('Disaggregation Records'!$F$69:$F$152,MATCH(RIGHT(Q536,255),RIGHT('Disaggregation Records'!$D$69:$D$152,255),0))),"")</f>
        <v/>
      </c>
      <c r="T536" s="201" t="str">
        <f t="array" ref="T536">IFERROR(IF(INDEX('Disaggregation Records'!$H$69:$H$152,MATCH(RIGHT(Q536,255),RIGHT('Disaggregation Records'!$D$69:$D$152,255),0))="","",INDEX('Disaggregation Records'!$H$69:$H$152,MATCH(RIGHT(Q536,255),RIGHT('Disaggregation Records'!$D$69:$D$152,255),0))),"")</f>
        <v/>
      </c>
      <c r="U536" s="201">
        <f t="shared" ref="U536" si="1923">U534+1</f>
        <v>989</v>
      </c>
      <c r="V536" s="201" t="str">
        <f t="array" ref="V536">IFERROR(IF(INDEX('Disaggregation Records'!$I$69:$I$152,MATCH(RIGHT(Q536,255),RIGHT('Disaggregation Records'!$D$69:$D$152,255),0))="","",INDEX('Disaggregation Records'!$I$69:$I$152,MATCH(RIGHT(Q536,255),RIGHT('Disaggregation Records'!$D$69:$D$152,255),0))),"")</f>
        <v/>
      </c>
      <c r="W536" s="201" t="str">
        <f>IFERROR(INDEX('Reference Records'!P$13:P$37,MATCH(LEFT(C536,255),'Reference Records'!J$13:J$37,0)),"")</f>
        <v/>
      </c>
    </row>
    <row r="537" spans="1:23" s="201" customFormat="1" ht="40.25" customHeight="1" x14ac:dyDescent="0.35">
      <c r="A537" s="569"/>
      <c r="B537" s="590"/>
      <c r="C537" s="571"/>
      <c r="D537" s="579"/>
      <c r="E537" s="579"/>
      <c r="F537" s="215"/>
      <c r="G537" s="577"/>
      <c r="H537" s="581"/>
      <c r="I537" s="583"/>
      <c r="J537" s="573"/>
      <c r="K537" s="571"/>
      <c r="L537" s="571"/>
      <c r="M537" s="573"/>
      <c r="N537" s="573"/>
      <c r="V537" s="201" t="str">
        <f t="array" ref="V537">IFERROR(IF(INDEX('Disaggregation Records'!$I$69:$I$152,MATCH(RIGHT(Q537,255),RIGHT('Disaggregation Records'!$D$69:$D$152,255),0))="","",INDEX('Disaggregation Records'!$I$69:$I$152,MATCH(RIGHT(Q537,255),RIGHT('Disaggregation Records'!$D$69:$D$152,255),0))),"")</f>
        <v/>
      </c>
    </row>
    <row r="538" spans="1:23" s="201" customFormat="1" ht="40.25" customHeight="1" x14ac:dyDescent="0.35">
      <c r="A538" s="569" t="str">
        <f t="shared" ref="A538" ca="1" si="1924">INDIRECT("'update Helper'!C"&amp;U538)</f>
        <v>a1V3p000004kPQDEA2</v>
      </c>
      <c r="B538" s="589">
        <v>12</v>
      </c>
      <c r="C538" s="570" t="str">
        <f>IFERROR(VLOOKUP(B538,'Outcome Indicators - Section C '!$A$9:$AF$70,32,FALSE),"")</f>
        <v/>
      </c>
      <c r="D538" s="578" t="str">
        <f t="shared" ref="D538" si="1925">R538</f>
        <v/>
      </c>
      <c r="E538" s="578" t="str">
        <f t="shared" ref="E538" si="1926">S538</f>
        <v/>
      </c>
      <c r="F538" s="421"/>
      <c r="G538" s="576" t="str">
        <f ca="1">IF(OR(INDIRECT("'update Helper'!E"&amp;U538)="",F538&lt;&gt;0,F539&lt;&gt;0),IF(IFERROR((F538/F539),"")="","",(F538/F539)),INDIRECT("'update Helper'!E"&amp;U538)/100)</f>
        <v/>
      </c>
      <c r="H538" s="580"/>
      <c r="I538" s="582"/>
      <c r="J538" s="572"/>
      <c r="K538" s="570" t="str">
        <f t="shared" ref="K538" si="1927">W538</f>
        <v/>
      </c>
      <c r="L538" s="570" t="str">
        <f t="shared" ref="L538" si="1928">V538</f>
        <v/>
      </c>
      <c r="M538" s="572"/>
      <c r="N538" s="572"/>
      <c r="P538" s="201">
        <f t="shared" ref="P538" si="1929">IF(AND(EXACT(C538,C536),C536&lt;&gt;0),P536+1,0)</f>
        <v>111</v>
      </c>
      <c r="Q538" s="201" t="str">
        <f t="shared" ref="Q538" si="1930">IF(C538&lt;&gt;"",C538&amp;"-"&amp;P538,"")</f>
        <v/>
      </c>
      <c r="R538" s="201" t="str">
        <f t="array" ref="R538">IFERROR(IF(INDEX('Disaggregation Records'!$E$69:$E$152,MATCH(RIGHT(Q538,255),RIGHT('Disaggregation Records'!$D$69:$D$152,255),0))="","",INDEX('Disaggregation Records'!$E$69:$E$152,MATCH(RIGHT(Q538,255),RIGHT('Disaggregation Records'!$D$69:$D$152,255),0))),"")</f>
        <v/>
      </c>
      <c r="S538" s="201" t="str">
        <f t="array" ref="S538">IFERROR(IF(INDEX('Disaggregation Records'!$F$69:$F$152,MATCH(RIGHT(Q538,255),RIGHT('Disaggregation Records'!$D$69:$D$152,255),0))="","",INDEX('Disaggregation Records'!$F$69:$F$152,MATCH(RIGHT(Q538,255),RIGHT('Disaggregation Records'!$D$69:$D$152,255),0))),"")</f>
        <v/>
      </c>
      <c r="T538" s="201" t="str">
        <f t="array" ref="T538">IFERROR(IF(INDEX('Disaggregation Records'!$H$69:$H$152,MATCH(RIGHT(Q538,255),RIGHT('Disaggregation Records'!$D$69:$D$152,255),0))="","",INDEX('Disaggregation Records'!$H$69:$H$152,MATCH(RIGHT(Q538,255),RIGHT('Disaggregation Records'!$D$69:$D$152,255),0))),"")</f>
        <v/>
      </c>
      <c r="U538" s="201">
        <f t="shared" ref="U538" si="1931">U536+1</f>
        <v>990</v>
      </c>
      <c r="V538" s="201" t="str">
        <f t="array" ref="V538">IFERROR(IF(INDEX('Disaggregation Records'!$I$69:$I$152,MATCH(RIGHT(Q538,255),RIGHT('Disaggregation Records'!$D$69:$D$152,255),0))="","",INDEX('Disaggregation Records'!$I$69:$I$152,MATCH(RIGHT(Q538,255),RIGHT('Disaggregation Records'!$D$69:$D$152,255),0))),"")</f>
        <v/>
      </c>
      <c r="W538" s="201" t="str">
        <f>IFERROR(INDEX('Reference Records'!P$13:P$37,MATCH(LEFT(C538,255),'Reference Records'!J$13:J$37,0)),"")</f>
        <v/>
      </c>
    </row>
    <row r="539" spans="1:23" s="201" customFormat="1" ht="40.25" customHeight="1" x14ac:dyDescent="0.35">
      <c r="A539" s="569"/>
      <c r="B539" s="590"/>
      <c r="C539" s="571"/>
      <c r="D539" s="579"/>
      <c r="E539" s="579"/>
      <c r="F539" s="215"/>
      <c r="G539" s="577"/>
      <c r="H539" s="581"/>
      <c r="I539" s="583"/>
      <c r="J539" s="573"/>
      <c r="K539" s="571"/>
      <c r="L539" s="571"/>
      <c r="M539" s="573"/>
      <c r="N539" s="573"/>
      <c r="V539" s="201" t="str">
        <f t="array" ref="V539">IFERROR(IF(INDEX('Disaggregation Records'!$I$69:$I$152,MATCH(RIGHT(Q539,255),RIGHT('Disaggregation Records'!$D$69:$D$152,255),0))="","",INDEX('Disaggregation Records'!$I$69:$I$152,MATCH(RIGHT(Q539,255),RIGHT('Disaggregation Records'!$D$69:$D$152,255),0))),"")</f>
        <v/>
      </c>
    </row>
    <row r="540" spans="1:23" s="201" customFormat="1" ht="40.25" customHeight="1" x14ac:dyDescent="0.35">
      <c r="A540" s="569" t="str">
        <f t="shared" ref="A540" ca="1" si="1932">INDIRECT("'update Helper'!C"&amp;U540)</f>
        <v>a1V3p000004kPQEEA2</v>
      </c>
      <c r="B540" s="589">
        <v>12</v>
      </c>
      <c r="C540" s="570" t="str">
        <f>IFERROR(VLOOKUP(B540,'Outcome Indicators - Section C '!$A$9:$AF$70,32,FALSE),"")</f>
        <v/>
      </c>
      <c r="D540" s="578" t="str">
        <f t="shared" ref="D540" si="1933">R540</f>
        <v/>
      </c>
      <c r="E540" s="578" t="str">
        <f t="shared" ref="E540" si="1934">S540</f>
        <v/>
      </c>
      <c r="F540" s="421"/>
      <c r="G540" s="576" t="str">
        <f ca="1">IF(OR(INDIRECT("'update Helper'!E"&amp;U540)="",F540&lt;&gt;0,F541&lt;&gt;0),IF(IFERROR((F540/F541),"")="","",(F540/F541)),INDIRECT("'update Helper'!E"&amp;U540)/100)</f>
        <v/>
      </c>
      <c r="H540" s="580"/>
      <c r="I540" s="582"/>
      <c r="J540" s="572"/>
      <c r="K540" s="570" t="str">
        <f t="shared" ref="K540" si="1935">W540</f>
        <v/>
      </c>
      <c r="L540" s="570" t="str">
        <f t="shared" ref="L540" si="1936">V540</f>
        <v/>
      </c>
      <c r="M540" s="572"/>
      <c r="N540" s="572"/>
      <c r="P540" s="201">
        <f t="shared" ref="P540" si="1937">IF(AND(EXACT(C540,C538),C538&lt;&gt;0),P538+1,0)</f>
        <v>112</v>
      </c>
      <c r="Q540" s="201" t="str">
        <f t="shared" ref="Q540" si="1938">IF(C540&lt;&gt;"",C540&amp;"-"&amp;P540,"")</f>
        <v/>
      </c>
      <c r="R540" s="201" t="str">
        <f t="array" ref="R540">IFERROR(IF(INDEX('Disaggregation Records'!$E$69:$E$152,MATCH(RIGHT(Q540,255),RIGHT('Disaggregation Records'!$D$69:$D$152,255),0))="","",INDEX('Disaggregation Records'!$E$69:$E$152,MATCH(RIGHT(Q540,255),RIGHT('Disaggregation Records'!$D$69:$D$152,255),0))),"")</f>
        <v/>
      </c>
      <c r="S540" s="201" t="str">
        <f t="array" ref="S540">IFERROR(IF(INDEX('Disaggregation Records'!$F$69:$F$152,MATCH(RIGHT(Q540,255),RIGHT('Disaggregation Records'!$D$69:$D$152,255),0))="","",INDEX('Disaggregation Records'!$F$69:$F$152,MATCH(RIGHT(Q540,255),RIGHT('Disaggregation Records'!$D$69:$D$152,255),0))),"")</f>
        <v/>
      </c>
      <c r="T540" s="201" t="str">
        <f t="array" ref="T540">IFERROR(IF(INDEX('Disaggregation Records'!$H$69:$H$152,MATCH(RIGHT(Q540,255),RIGHT('Disaggregation Records'!$D$69:$D$152,255),0))="","",INDEX('Disaggregation Records'!$H$69:$H$152,MATCH(RIGHT(Q540,255),RIGHT('Disaggregation Records'!$D$69:$D$152,255),0))),"")</f>
        <v/>
      </c>
      <c r="U540" s="201">
        <f t="shared" ref="U540" si="1939">U538+1</f>
        <v>991</v>
      </c>
      <c r="V540" s="201" t="str">
        <f t="array" ref="V540">IFERROR(IF(INDEX('Disaggregation Records'!$I$69:$I$152,MATCH(RIGHT(Q540,255),RIGHT('Disaggregation Records'!$D$69:$D$152,255),0))="","",INDEX('Disaggregation Records'!$I$69:$I$152,MATCH(RIGHT(Q540,255),RIGHT('Disaggregation Records'!$D$69:$D$152,255),0))),"")</f>
        <v/>
      </c>
      <c r="W540" s="201" t="str">
        <f>IFERROR(INDEX('Reference Records'!P$13:P$37,MATCH(LEFT(C540,255),'Reference Records'!J$13:J$37,0)),"")</f>
        <v/>
      </c>
    </row>
    <row r="541" spans="1:23" s="201" customFormat="1" ht="40.25" customHeight="1" x14ac:dyDescent="0.35">
      <c r="A541" s="569"/>
      <c r="B541" s="590"/>
      <c r="C541" s="571"/>
      <c r="D541" s="579"/>
      <c r="E541" s="579"/>
      <c r="F541" s="215"/>
      <c r="G541" s="577"/>
      <c r="H541" s="581"/>
      <c r="I541" s="583"/>
      <c r="J541" s="573"/>
      <c r="K541" s="571"/>
      <c r="L541" s="571"/>
      <c r="M541" s="573"/>
      <c r="N541" s="573"/>
      <c r="V541" s="201" t="str">
        <f t="array" ref="V541">IFERROR(IF(INDEX('Disaggregation Records'!$I$69:$I$152,MATCH(RIGHT(Q541,255),RIGHT('Disaggregation Records'!$D$69:$D$152,255),0))="","",INDEX('Disaggregation Records'!$I$69:$I$152,MATCH(RIGHT(Q541,255),RIGHT('Disaggregation Records'!$D$69:$D$152,255),0))),"")</f>
        <v/>
      </c>
    </row>
    <row r="542" spans="1:23" s="201" customFormat="1" ht="40.25" customHeight="1" x14ac:dyDescent="0.35">
      <c r="A542" s="569" t="str">
        <f t="shared" ref="A542" ca="1" si="1940">INDIRECT("'update Helper'!C"&amp;U542)</f>
        <v>a1V3p000004kPQFEA2</v>
      </c>
      <c r="B542" s="589">
        <v>12</v>
      </c>
      <c r="C542" s="570" t="str">
        <f>IFERROR(VLOOKUP(B542,'Outcome Indicators - Section C '!$A$9:$AF$70,32,FALSE),"")</f>
        <v/>
      </c>
      <c r="D542" s="578" t="str">
        <f t="shared" ref="D542" si="1941">R542</f>
        <v/>
      </c>
      <c r="E542" s="578" t="str">
        <f t="shared" ref="E542" si="1942">S542</f>
        <v/>
      </c>
      <c r="F542" s="421"/>
      <c r="G542" s="576" t="str">
        <f ca="1">IF(OR(INDIRECT("'update Helper'!E"&amp;U542)="",F542&lt;&gt;0,F543&lt;&gt;0),IF(IFERROR((F542/F543),"")="","",(F542/F543)),INDIRECT("'update Helper'!E"&amp;U542)/100)</f>
        <v/>
      </c>
      <c r="H542" s="580"/>
      <c r="I542" s="582"/>
      <c r="J542" s="572"/>
      <c r="K542" s="570" t="str">
        <f t="shared" ref="K542" si="1943">W542</f>
        <v/>
      </c>
      <c r="L542" s="570" t="str">
        <f t="shared" ref="L542" si="1944">V542</f>
        <v/>
      </c>
      <c r="M542" s="572"/>
      <c r="N542" s="572"/>
      <c r="P542" s="201">
        <f t="shared" ref="P542" si="1945">IF(AND(EXACT(C542,C540),C540&lt;&gt;0),P540+1,0)</f>
        <v>113</v>
      </c>
      <c r="Q542" s="201" t="str">
        <f t="shared" ref="Q542" si="1946">IF(C542&lt;&gt;"",C542&amp;"-"&amp;P542,"")</f>
        <v/>
      </c>
      <c r="R542" s="201" t="str">
        <f t="array" ref="R542">IFERROR(IF(INDEX('Disaggregation Records'!$E$69:$E$152,MATCH(RIGHT(Q542,255),RIGHT('Disaggregation Records'!$D$69:$D$152,255),0))="","",INDEX('Disaggregation Records'!$E$69:$E$152,MATCH(RIGHT(Q542,255),RIGHT('Disaggregation Records'!$D$69:$D$152,255),0))),"")</f>
        <v/>
      </c>
      <c r="S542" s="201" t="str">
        <f t="array" ref="S542">IFERROR(IF(INDEX('Disaggregation Records'!$F$69:$F$152,MATCH(RIGHT(Q542,255),RIGHT('Disaggregation Records'!$D$69:$D$152,255),0))="","",INDEX('Disaggregation Records'!$F$69:$F$152,MATCH(RIGHT(Q542,255),RIGHT('Disaggregation Records'!$D$69:$D$152,255),0))),"")</f>
        <v/>
      </c>
      <c r="T542" s="201" t="str">
        <f t="array" ref="T542">IFERROR(IF(INDEX('Disaggregation Records'!$H$69:$H$152,MATCH(RIGHT(Q542,255),RIGHT('Disaggregation Records'!$D$69:$D$152,255),0))="","",INDEX('Disaggregation Records'!$H$69:$H$152,MATCH(RIGHT(Q542,255),RIGHT('Disaggregation Records'!$D$69:$D$152,255),0))),"")</f>
        <v/>
      </c>
      <c r="U542" s="201">
        <f t="shared" ref="U542" si="1947">U540+1</f>
        <v>992</v>
      </c>
      <c r="V542" s="201" t="str">
        <f t="array" ref="V542">IFERROR(IF(INDEX('Disaggregation Records'!$I$69:$I$152,MATCH(RIGHT(Q542,255),RIGHT('Disaggregation Records'!$D$69:$D$152,255),0))="","",INDEX('Disaggregation Records'!$I$69:$I$152,MATCH(RIGHT(Q542,255),RIGHT('Disaggregation Records'!$D$69:$D$152,255),0))),"")</f>
        <v/>
      </c>
      <c r="W542" s="201" t="str">
        <f>IFERROR(INDEX('Reference Records'!P$13:P$37,MATCH(LEFT(C542,255),'Reference Records'!J$13:J$37,0)),"")</f>
        <v/>
      </c>
    </row>
    <row r="543" spans="1:23" s="201" customFormat="1" ht="40.25" customHeight="1" x14ac:dyDescent="0.35">
      <c r="A543" s="569"/>
      <c r="B543" s="590"/>
      <c r="C543" s="571"/>
      <c r="D543" s="579"/>
      <c r="E543" s="579"/>
      <c r="F543" s="215"/>
      <c r="G543" s="577"/>
      <c r="H543" s="581"/>
      <c r="I543" s="583"/>
      <c r="J543" s="573"/>
      <c r="K543" s="571"/>
      <c r="L543" s="571"/>
      <c r="M543" s="573"/>
      <c r="N543" s="573"/>
      <c r="V543" s="201" t="str">
        <f t="array" ref="V543">IFERROR(IF(INDEX('Disaggregation Records'!$I$69:$I$152,MATCH(RIGHT(Q543,255),RIGHT('Disaggregation Records'!$D$69:$D$152,255),0))="","",INDEX('Disaggregation Records'!$I$69:$I$152,MATCH(RIGHT(Q543,255),RIGHT('Disaggregation Records'!$D$69:$D$152,255),0))),"")</f>
        <v/>
      </c>
    </row>
    <row r="544" spans="1:23" s="201" customFormat="1" ht="40.25" customHeight="1" x14ac:dyDescent="0.35">
      <c r="A544" s="569" t="str">
        <f t="shared" ref="A544" ca="1" si="1948">INDIRECT("'update Helper'!C"&amp;U544)</f>
        <v>a1V3p000004kPQGEA2</v>
      </c>
      <c r="B544" s="589">
        <v>12</v>
      </c>
      <c r="C544" s="570" t="str">
        <f>IFERROR(VLOOKUP(B544,'Outcome Indicators - Section C '!$A$9:$AF$70,32,FALSE),"")</f>
        <v/>
      </c>
      <c r="D544" s="578" t="str">
        <f t="shared" ref="D544" si="1949">R544</f>
        <v/>
      </c>
      <c r="E544" s="578" t="str">
        <f t="shared" ref="E544" si="1950">S544</f>
        <v/>
      </c>
      <c r="F544" s="421"/>
      <c r="G544" s="576" t="str">
        <f ca="1">IF(OR(INDIRECT("'update Helper'!E"&amp;U544)="",F544&lt;&gt;0,F545&lt;&gt;0),IF(IFERROR((F544/F545),"")="","",(F544/F545)),INDIRECT("'update Helper'!E"&amp;U544)/100)</f>
        <v/>
      </c>
      <c r="H544" s="580"/>
      <c r="I544" s="582"/>
      <c r="J544" s="572"/>
      <c r="K544" s="570" t="str">
        <f t="shared" ref="K544" si="1951">W544</f>
        <v/>
      </c>
      <c r="L544" s="570" t="str">
        <f t="shared" ref="L544" si="1952">V544</f>
        <v/>
      </c>
      <c r="M544" s="572"/>
      <c r="N544" s="572"/>
      <c r="P544" s="201">
        <f t="shared" ref="P544" si="1953">IF(AND(EXACT(C544,C542),C542&lt;&gt;0),P542+1,0)</f>
        <v>114</v>
      </c>
      <c r="Q544" s="201" t="str">
        <f t="shared" ref="Q544" si="1954">IF(C544&lt;&gt;"",C544&amp;"-"&amp;P544,"")</f>
        <v/>
      </c>
      <c r="R544" s="201" t="str">
        <f t="array" ref="R544">IFERROR(IF(INDEX('Disaggregation Records'!$E$69:$E$152,MATCH(RIGHT(Q544,255),RIGHT('Disaggregation Records'!$D$69:$D$152,255),0))="","",INDEX('Disaggregation Records'!$E$69:$E$152,MATCH(RIGHT(Q544,255),RIGHT('Disaggregation Records'!$D$69:$D$152,255),0))),"")</f>
        <v/>
      </c>
      <c r="S544" s="201" t="str">
        <f t="array" ref="S544">IFERROR(IF(INDEX('Disaggregation Records'!$F$69:$F$152,MATCH(RIGHT(Q544,255),RIGHT('Disaggregation Records'!$D$69:$D$152,255),0))="","",INDEX('Disaggregation Records'!$F$69:$F$152,MATCH(RIGHT(Q544,255),RIGHT('Disaggregation Records'!$D$69:$D$152,255),0))),"")</f>
        <v/>
      </c>
      <c r="T544" s="201" t="str">
        <f t="array" ref="T544">IFERROR(IF(INDEX('Disaggregation Records'!$H$69:$H$152,MATCH(RIGHT(Q544,255),RIGHT('Disaggregation Records'!$D$69:$D$152,255),0))="","",INDEX('Disaggregation Records'!$H$69:$H$152,MATCH(RIGHT(Q544,255),RIGHT('Disaggregation Records'!$D$69:$D$152,255),0))),"")</f>
        <v/>
      </c>
      <c r="U544" s="201">
        <f t="shared" ref="U544" si="1955">U542+1</f>
        <v>993</v>
      </c>
      <c r="V544" s="201" t="str">
        <f t="array" ref="V544">IFERROR(IF(INDEX('Disaggregation Records'!$I$69:$I$152,MATCH(RIGHT(Q544,255),RIGHT('Disaggregation Records'!$D$69:$D$152,255),0))="","",INDEX('Disaggregation Records'!$I$69:$I$152,MATCH(RIGHT(Q544,255),RIGHT('Disaggregation Records'!$D$69:$D$152,255),0))),"")</f>
        <v/>
      </c>
      <c r="W544" s="201" t="str">
        <f>IFERROR(INDEX('Reference Records'!P$13:P$37,MATCH(LEFT(C544,255),'Reference Records'!J$13:J$37,0)),"")</f>
        <v/>
      </c>
    </row>
    <row r="545" spans="1:23" s="201" customFormat="1" ht="40.25" customHeight="1" x14ac:dyDescent="0.35">
      <c r="A545" s="569"/>
      <c r="B545" s="590"/>
      <c r="C545" s="571"/>
      <c r="D545" s="579"/>
      <c r="E545" s="579"/>
      <c r="F545" s="215"/>
      <c r="G545" s="577"/>
      <c r="H545" s="581"/>
      <c r="I545" s="583"/>
      <c r="J545" s="573"/>
      <c r="K545" s="571"/>
      <c r="L545" s="571"/>
      <c r="M545" s="573"/>
      <c r="N545" s="573"/>
      <c r="V545" s="201" t="str">
        <f t="array" ref="V545">IFERROR(IF(INDEX('Disaggregation Records'!$I$69:$I$152,MATCH(RIGHT(Q545,255),RIGHT('Disaggregation Records'!$D$69:$D$152,255),0))="","",INDEX('Disaggregation Records'!$I$69:$I$152,MATCH(RIGHT(Q545,255),RIGHT('Disaggregation Records'!$D$69:$D$152,255),0))),"")</f>
        <v/>
      </c>
    </row>
    <row r="546" spans="1:23" s="201" customFormat="1" ht="40.25" customHeight="1" x14ac:dyDescent="0.35">
      <c r="A546" s="569" t="str">
        <f t="shared" ref="A546" ca="1" si="1956">INDIRECT("'update Helper'!C"&amp;U546)</f>
        <v>a1V3p000004kPQHEA2</v>
      </c>
      <c r="B546" s="589">
        <v>12</v>
      </c>
      <c r="C546" s="570" t="str">
        <f>IFERROR(VLOOKUP(B546,'Outcome Indicators - Section C '!$A$9:$AF$70,32,FALSE),"")</f>
        <v/>
      </c>
      <c r="D546" s="578" t="str">
        <f t="shared" ref="D546" si="1957">R546</f>
        <v/>
      </c>
      <c r="E546" s="578" t="str">
        <f t="shared" ref="E546" si="1958">S546</f>
        <v/>
      </c>
      <c r="F546" s="421"/>
      <c r="G546" s="576" t="str">
        <f ca="1">IF(OR(INDIRECT("'update Helper'!E"&amp;U546)="",F546&lt;&gt;0,F547&lt;&gt;0),IF(IFERROR((F546/F547),"")="","",(F546/F547)),INDIRECT("'update Helper'!E"&amp;U546)/100)</f>
        <v/>
      </c>
      <c r="H546" s="580"/>
      <c r="I546" s="582"/>
      <c r="J546" s="572"/>
      <c r="K546" s="570" t="str">
        <f t="shared" ref="K546" si="1959">W546</f>
        <v/>
      </c>
      <c r="L546" s="570" t="str">
        <f t="shared" ref="L546" si="1960">V546</f>
        <v/>
      </c>
      <c r="M546" s="572"/>
      <c r="N546" s="572"/>
      <c r="P546" s="201">
        <f t="shared" ref="P546" si="1961">IF(AND(EXACT(C546,C544),C544&lt;&gt;0),P544+1,0)</f>
        <v>115</v>
      </c>
      <c r="Q546" s="201" t="str">
        <f t="shared" ref="Q546" si="1962">IF(C546&lt;&gt;"",C546&amp;"-"&amp;P546,"")</f>
        <v/>
      </c>
      <c r="R546" s="201" t="str">
        <f t="array" ref="R546">IFERROR(IF(INDEX('Disaggregation Records'!$E$69:$E$152,MATCH(RIGHT(Q546,255),RIGHT('Disaggregation Records'!$D$69:$D$152,255),0))="","",INDEX('Disaggregation Records'!$E$69:$E$152,MATCH(RIGHT(Q546,255),RIGHT('Disaggregation Records'!$D$69:$D$152,255),0))),"")</f>
        <v/>
      </c>
      <c r="S546" s="201" t="str">
        <f t="array" ref="S546">IFERROR(IF(INDEX('Disaggregation Records'!$F$69:$F$152,MATCH(RIGHT(Q546,255),RIGHT('Disaggregation Records'!$D$69:$D$152,255),0))="","",INDEX('Disaggregation Records'!$F$69:$F$152,MATCH(RIGHT(Q546,255),RIGHT('Disaggregation Records'!$D$69:$D$152,255),0))),"")</f>
        <v/>
      </c>
      <c r="T546" s="201" t="str">
        <f t="array" ref="T546">IFERROR(IF(INDEX('Disaggregation Records'!$H$69:$H$152,MATCH(RIGHT(Q546,255),RIGHT('Disaggregation Records'!$D$69:$D$152,255),0))="","",INDEX('Disaggregation Records'!$H$69:$H$152,MATCH(RIGHT(Q546,255),RIGHT('Disaggregation Records'!$D$69:$D$152,255),0))),"")</f>
        <v/>
      </c>
      <c r="U546" s="201">
        <f t="shared" ref="U546" si="1963">U544+1</f>
        <v>994</v>
      </c>
      <c r="V546" s="201" t="str">
        <f t="array" ref="V546">IFERROR(IF(INDEX('Disaggregation Records'!$I$69:$I$152,MATCH(RIGHT(Q546,255),RIGHT('Disaggregation Records'!$D$69:$D$152,255),0))="","",INDEX('Disaggregation Records'!$I$69:$I$152,MATCH(RIGHT(Q546,255),RIGHT('Disaggregation Records'!$D$69:$D$152,255),0))),"")</f>
        <v/>
      </c>
      <c r="W546" s="201" t="str">
        <f>IFERROR(INDEX('Reference Records'!P$13:P$37,MATCH(LEFT(C546,255),'Reference Records'!J$13:J$37,0)),"")</f>
        <v/>
      </c>
    </row>
    <row r="547" spans="1:23" s="201" customFormat="1" ht="40.25" customHeight="1" x14ac:dyDescent="0.35">
      <c r="A547" s="569"/>
      <c r="B547" s="590"/>
      <c r="C547" s="571"/>
      <c r="D547" s="579"/>
      <c r="E547" s="579"/>
      <c r="F547" s="215"/>
      <c r="G547" s="577"/>
      <c r="H547" s="581"/>
      <c r="I547" s="583"/>
      <c r="J547" s="573"/>
      <c r="K547" s="571"/>
      <c r="L547" s="571"/>
      <c r="M547" s="573"/>
      <c r="N547" s="573"/>
      <c r="V547" s="201" t="str">
        <f t="array" ref="V547">IFERROR(IF(INDEX('Disaggregation Records'!$I$69:$I$152,MATCH(RIGHT(Q547,255),RIGHT('Disaggregation Records'!$D$69:$D$152,255),0))="","",INDEX('Disaggregation Records'!$I$69:$I$152,MATCH(RIGHT(Q547,255),RIGHT('Disaggregation Records'!$D$69:$D$152,255),0))),"")</f>
        <v/>
      </c>
    </row>
    <row r="548" spans="1:23" s="201" customFormat="1" ht="40.25" customHeight="1" x14ac:dyDescent="0.35">
      <c r="A548" s="569" t="str">
        <f t="shared" ref="A548" ca="1" si="1964">INDIRECT("'update Helper'!C"&amp;U548)</f>
        <v>a1V3p000004kPQIEA2</v>
      </c>
      <c r="B548" s="589">
        <v>12</v>
      </c>
      <c r="C548" s="570" t="str">
        <f>IFERROR(VLOOKUP(B548,'Outcome Indicators - Section C '!$A$9:$AF$70,32,FALSE),"")</f>
        <v/>
      </c>
      <c r="D548" s="578" t="str">
        <f t="shared" ref="D548" si="1965">R548</f>
        <v/>
      </c>
      <c r="E548" s="578" t="str">
        <f t="shared" ref="E548" si="1966">S548</f>
        <v/>
      </c>
      <c r="F548" s="421"/>
      <c r="G548" s="576" t="str">
        <f ca="1">IF(OR(INDIRECT("'update Helper'!E"&amp;U548)="",F548&lt;&gt;0,F549&lt;&gt;0),IF(IFERROR((F548/F549),"")="","",(F548/F549)),INDIRECT("'update Helper'!E"&amp;U548)/100)</f>
        <v/>
      </c>
      <c r="H548" s="580"/>
      <c r="I548" s="582"/>
      <c r="J548" s="572"/>
      <c r="K548" s="570" t="str">
        <f t="shared" ref="K548" si="1967">W548</f>
        <v/>
      </c>
      <c r="L548" s="570" t="str">
        <f t="shared" ref="L548" si="1968">V548</f>
        <v/>
      </c>
      <c r="M548" s="572"/>
      <c r="N548" s="572"/>
      <c r="P548" s="201">
        <f t="shared" ref="P548" si="1969">IF(AND(EXACT(C548,C546),C546&lt;&gt;0),P546+1,0)</f>
        <v>116</v>
      </c>
      <c r="Q548" s="201" t="str">
        <f t="shared" ref="Q548" si="1970">IF(C548&lt;&gt;"",C548&amp;"-"&amp;P548,"")</f>
        <v/>
      </c>
      <c r="R548" s="201" t="str">
        <f t="array" ref="R548">IFERROR(IF(INDEX('Disaggregation Records'!$E$69:$E$152,MATCH(RIGHT(Q548,255),RIGHT('Disaggregation Records'!$D$69:$D$152,255),0))="","",INDEX('Disaggregation Records'!$E$69:$E$152,MATCH(RIGHT(Q548,255),RIGHT('Disaggregation Records'!$D$69:$D$152,255),0))),"")</f>
        <v/>
      </c>
      <c r="S548" s="201" t="str">
        <f t="array" ref="S548">IFERROR(IF(INDEX('Disaggregation Records'!$F$69:$F$152,MATCH(RIGHT(Q548,255),RIGHT('Disaggregation Records'!$D$69:$D$152,255),0))="","",INDEX('Disaggregation Records'!$F$69:$F$152,MATCH(RIGHT(Q548,255),RIGHT('Disaggregation Records'!$D$69:$D$152,255),0))),"")</f>
        <v/>
      </c>
      <c r="T548" s="201" t="str">
        <f t="array" ref="T548">IFERROR(IF(INDEX('Disaggregation Records'!$H$69:$H$152,MATCH(RIGHT(Q548,255),RIGHT('Disaggregation Records'!$D$69:$D$152,255),0))="","",INDEX('Disaggregation Records'!$H$69:$H$152,MATCH(RIGHT(Q548,255),RIGHT('Disaggregation Records'!$D$69:$D$152,255),0))),"")</f>
        <v/>
      </c>
      <c r="U548" s="201">
        <f t="shared" ref="U548" si="1971">U546+1</f>
        <v>995</v>
      </c>
      <c r="V548" s="201" t="str">
        <f t="array" ref="V548">IFERROR(IF(INDEX('Disaggregation Records'!$I$69:$I$152,MATCH(RIGHT(Q548,255),RIGHT('Disaggregation Records'!$D$69:$D$152,255),0))="","",INDEX('Disaggregation Records'!$I$69:$I$152,MATCH(RIGHT(Q548,255),RIGHT('Disaggregation Records'!$D$69:$D$152,255),0))),"")</f>
        <v/>
      </c>
      <c r="W548" s="201" t="str">
        <f>IFERROR(INDEX('Reference Records'!P$13:P$37,MATCH(LEFT(C548,255),'Reference Records'!J$13:J$37,0)),"")</f>
        <v/>
      </c>
    </row>
    <row r="549" spans="1:23" s="201" customFormat="1" ht="40.25" customHeight="1" x14ac:dyDescent="0.35">
      <c r="A549" s="569"/>
      <c r="B549" s="590"/>
      <c r="C549" s="571"/>
      <c r="D549" s="579"/>
      <c r="E549" s="579"/>
      <c r="F549" s="215"/>
      <c r="G549" s="577"/>
      <c r="H549" s="581"/>
      <c r="I549" s="583"/>
      <c r="J549" s="573"/>
      <c r="K549" s="571"/>
      <c r="L549" s="571"/>
      <c r="M549" s="573"/>
      <c r="N549" s="573"/>
      <c r="V549" s="201" t="str">
        <f t="array" ref="V549">IFERROR(IF(INDEX('Disaggregation Records'!$I$69:$I$152,MATCH(RIGHT(Q549,255),RIGHT('Disaggregation Records'!$D$69:$D$152,255),0))="","",INDEX('Disaggregation Records'!$I$69:$I$152,MATCH(RIGHT(Q549,255),RIGHT('Disaggregation Records'!$D$69:$D$152,255),0))),"")</f>
        <v/>
      </c>
    </row>
    <row r="550" spans="1:23" s="201" customFormat="1" ht="40.25" customHeight="1" x14ac:dyDescent="0.35">
      <c r="A550" s="569" t="str">
        <f t="shared" ref="A550" ca="1" si="1972">INDIRECT("'update Helper'!C"&amp;U550)</f>
        <v>a1V3p000004kPQJEA2</v>
      </c>
      <c r="B550" s="589">
        <v>12</v>
      </c>
      <c r="C550" s="570" t="str">
        <f>IFERROR(VLOOKUP(B550,'Outcome Indicators - Section C '!$A$9:$AF$70,32,FALSE),"")</f>
        <v/>
      </c>
      <c r="D550" s="578" t="str">
        <f t="shared" ref="D550" si="1973">R550</f>
        <v/>
      </c>
      <c r="E550" s="578" t="str">
        <f t="shared" ref="E550" si="1974">S550</f>
        <v/>
      </c>
      <c r="F550" s="421"/>
      <c r="G550" s="576" t="str">
        <f ca="1">IF(OR(INDIRECT("'update Helper'!E"&amp;U550)="",F550&lt;&gt;0,F551&lt;&gt;0),IF(IFERROR((F550/F551),"")="","",(F550/F551)),INDIRECT("'update Helper'!E"&amp;U550)/100)</f>
        <v/>
      </c>
      <c r="H550" s="580"/>
      <c r="I550" s="582"/>
      <c r="J550" s="572"/>
      <c r="K550" s="570" t="str">
        <f t="shared" ref="K550" si="1975">W550</f>
        <v/>
      </c>
      <c r="L550" s="570" t="str">
        <f t="shared" ref="L550" si="1976">V550</f>
        <v/>
      </c>
      <c r="M550" s="572"/>
      <c r="N550" s="572"/>
      <c r="P550" s="201">
        <f t="shared" ref="P550" si="1977">IF(AND(EXACT(C550,C548),C548&lt;&gt;0),P548+1,0)</f>
        <v>117</v>
      </c>
      <c r="Q550" s="201" t="str">
        <f t="shared" ref="Q550" si="1978">IF(C550&lt;&gt;"",C550&amp;"-"&amp;P550,"")</f>
        <v/>
      </c>
      <c r="R550" s="201" t="str">
        <f t="array" ref="R550">IFERROR(IF(INDEX('Disaggregation Records'!$E$69:$E$152,MATCH(RIGHT(Q550,255),RIGHT('Disaggregation Records'!$D$69:$D$152,255),0))="","",INDEX('Disaggregation Records'!$E$69:$E$152,MATCH(RIGHT(Q550,255),RIGHT('Disaggregation Records'!$D$69:$D$152,255),0))),"")</f>
        <v/>
      </c>
      <c r="S550" s="201" t="str">
        <f t="array" ref="S550">IFERROR(IF(INDEX('Disaggregation Records'!$F$69:$F$152,MATCH(RIGHT(Q550,255),RIGHT('Disaggregation Records'!$D$69:$D$152,255),0))="","",INDEX('Disaggregation Records'!$F$69:$F$152,MATCH(RIGHT(Q550,255),RIGHT('Disaggregation Records'!$D$69:$D$152,255),0))),"")</f>
        <v/>
      </c>
      <c r="T550" s="201" t="str">
        <f t="array" ref="T550">IFERROR(IF(INDEX('Disaggregation Records'!$H$69:$H$152,MATCH(RIGHT(Q550,255),RIGHT('Disaggregation Records'!$D$69:$D$152,255),0))="","",INDEX('Disaggregation Records'!$H$69:$H$152,MATCH(RIGHT(Q550,255),RIGHT('Disaggregation Records'!$D$69:$D$152,255),0))),"")</f>
        <v/>
      </c>
      <c r="U550" s="201">
        <f t="shared" ref="U550" si="1979">U548+1</f>
        <v>996</v>
      </c>
      <c r="V550" s="201" t="str">
        <f t="array" ref="V550">IFERROR(IF(INDEX('Disaggregation Records'!$I$69:$I$152,MATCH(RIGHT(Q550,255),RIGHT('Disaggregation Records'!$D$69:$D$152,255),0))="","",INDEX('Disaggregation Records'!$I$69:$I$152,MATCH(RIGHT(Q550,255),RIGHT('Disaggregation Records'!$D$69:$D$152,255),0))),"")</f>
        <v/>
      </c>
      <c r="W550" s="201" t="str">
        <f>IFERROR(INDEX('Reference Records'!P$13:P$37,MATCH(LEFT(C550,255),'Reference Records'!J$13:J$37,0)),"")</f>
        <v/>
      </c>
    </row>
    <row r="551" spans="1:23" s="201" customFormat="1" ht="40.25" customHeight="1" x14ac:dyDescent="0.35">
      <c r="A551" s="569"/>
      <c r="B551" s="590"/>
      <c r="C551" s="571"/>
      <c r="D551" s="579"/>
      <c r="E551" s="579"/>
      <c r="F551" s="215"/>
      <c r="G551" s="577"/>
      <c r="H551" s="581"/>
      <c r="I551" s="583"/>
      <c r="J551" s="573"/>
      <c r="K551" s="571"/>
      <c r="L551" s="571"/>
      <c r="M551" s="573"/>
      <c r="N551" s="573"/>
      <c r="V551" s="201" t="str">
        <f t="array" ref="V551">IFERROR(IF(INDEX('Disaggregation Records'!$I$69:$I$152,MATCH(RIGHT(Q551,255),RIGHT('Disaggregation Records'!$D$69:$D$152,255),0))="","",INDEX('Disaggregation Records'!$I$69:$I$152,MATCH(RIGHT(Q551,255),RIGHT('Disaggregation Records'!$D$69:$D$152,255),0))),"")</f>
        <v/>
      </c>
    </row>
    <row r="552" spans="1:23" s="201" customFormat="1" ht="40.25" customHeight="1" x14ac:dyDescent="0.35">
      <c r="A552" s="569" t="str">
        <f t="shared" ref="A552" ca="1" si="1980">INDIRECT("'update Helper'!C"&amp;U552)</f>
        <v>a1V3p000004kPQKEA2</v>
      </c>
      <c r="B552" s="589">
        <v>12</v>
      </c>
      <c r="C552" s="570" t="str">
        <f>IFERROR(VLOOKUP(B552,'Outcome Indicators - Section C '!$A$9:$AF$70,32,FALSE),"")</f>
        <v/>
      </c>
      <c r="D552" s="578" t="str">
        <f t="shared" ref="D552" si="1981">R552</f>
        <v/>
      </c>
      <c r="E552" s="578" t="str">
        <f t="shared" ref="E552" si="1982">S552</f>
        <v/>
      </c>
      <c r="F552" s="421"/>
      <c r="G552" s="576" t="str">
        <f ca="1">IF(OR(INDIRECT("'update Helper'!E"&amp;U552)="",F552&lt;&gt;0,F553&lt;&gt;0),IF(IFERROR((F552/F553),"")="","",(F552/F553)),INDIRECT("'update Helper'!E"&amp;U552)/100)</f>
        <v/>
      </c>
      <c r="H552" s="580"/>
      <c r="I552" s="582"/>
      <c r="J552" s="572"/>
      <c r="K552" s="570" t="str">
        <f t="shared" ref="K552" si="1983">W552</f>
        <v/>
      </c>
      <c r="L552" s="570" t="str">
        <f t="shared" ref="L552" si="1984">V552</f>
        <v/>
      </c>
      <c r="M552" s="572"/>
      <c r="N552" s="572"/>
      <c r="P552" s="201">
        <f t="shared" ref="P552" si="1985">IF(AND(EXACT(C552,C550),C550&lt;&gt;0),P550+1,0)</f>
        <v>118</v>
      </c>
      <c r="Q552" s="201" t="str">
        <f t="shared" ref="Q552" si="1986">IF(C552&lt;&gt;"",C552&amp;"-"&amp;P552,"")</f>
        <v/>
      </c>
      <c r="R552" s="201" t="str">
        <f t="array" ref="R552">IFERROR(IF(INDEX('Disaggregation Records'!$E$69:$E$152,MATCH(RIGHT(Q552,255),RIGHT('Disaggregation Records'!$D$69:$D$152,255),0))="","",INDEX('Disaggregation Records'!$E$69:$E$152,MATCH(RIGHT(Q552,255),RIGHT('Disaggregation Records'!$D$69:$D$152,255),0))),"")</f>
        <v/>
      </c>
      <c r="S552" s="201" t="str">
        <f t="array" ref="S552">IFERROR(IF(INDEX('Disaggregation Records'!$F$69:$F$152,MATCH(RIGHT(Q552,255),RIGHT('Disaggregation Records'!$D$69:$D$152,255),0))="","",INDEX('Disaggregation Records'!$F$69:$F$152,MATCH(RIGHT(Q552,255),RIGHT('Disaggregation Records'!$D$69:$D$152,255),0))),"")</f>
        <v/>
      </c>
      <c r="T552" s="201" t="str">
        <f t="array" ref="T552">IFERROR(IF(INDEX('Disaggregation Records'!$H$69:$H$152,MATCH(RIGHT(Q552,255),RIGHT('Disaggregation Records'!$D$69:$D$152,255),0))="","",INDEX('Disaggregation Records'!$H$69:$H$152,MATCH(RIGHT(Q552,255),RIGHT('Disaggregation Records'!$D$69:$D$152,255),0))),"")</f>
        <v/>
      </c>
      <c r="U552" s="201">
        <f t="shared" ref="U552" si="1987">U550+1</f>
        <v>997</v>
      </c>
      <c r="V552" s="201" t="str">
        <f t="array" ref="V552">IFERROR(IF(INDEX('Disaggregation Records'!$I$69:$I$152,MATCH(RIGHT(Q552,255),RIGHT('Disaggregation Records'!$D$69:$D$152,255),0))="","",INDEX('Disaggregation Records'!$I$69:$I$152,MATCH(RIGHT(Q552,255),RIGHT('Disaggregation Records'!$D$69:$D$152,255),0))),"")</f>
        <v/>
      </c>
      <c r="W552" s="201" t="str">
        <f>IFERROR(INDEX('Reference Records'!P$13:P$37,MATCH(LEFT(C552,255),'Reference Records'!J$13:J$37,0)),"")</f>
        <v/>
      </c>
    </row>
    <row r="553" spans="1:23" s="201" customFormat="1" ht="40.25" customHeight="1" x14ac:dyDescent="0.35">
      <c r="A553" s="569"/>
      <c r="B553" s="590"/>
      <c r="C553" s="571"/>
      <c r="D553" s="579"/>
      <c r="E553" s="579"/>
      <c r="F553" s="215"/>
      <c r="G553" s="577"/>
      <c r="H553" s="581"/>
      <c r="I553" s="583"/>
      <c r="J553" s="573"/>
      <c r="K553" s="571"/>
      <c r="L553" s="571"/>
      <c r="M553" s="573"/>
      <c r="N553" s="573"/>
      <c r="V553" s="201" t="str">
        <f t="array" ref="V553">IFERROR(IF(INDEX('Disaggregation Records'!$I$69:$I$152,MATCH(RIGHT(Q553,255),RIGHT('Disaggregation Records'!$D$69:$D$152,255),0))="","",INDEX('Disaggregation Records'!$I$69:$I$152,MATCH(RIGHT(Q553,255),RIGHT('Disaggregation Records'!$D$69:$D$152,255),0))),"")</f>
        <v/>
      </c>
    </row>
    <row r="554" spans="1:23" s="201" customFormat="1" ht="40.25" customHeight="1" x14ac:dyDescent="0.35">
      <c r="A554" s="569" t="str">
        <f t="shared" ref="A554" ca="1" si="1988">INDIRECT("'update Helper'!C"&amp;U554)</f>
        <v>a1V3p000004kPQLEA2</v>
      </c>
      <c r="B554" s="589">
        <v>12</v>
      </c>
      <c r="C554" s="570" t="str">
        <f>IFERROR(VLOOKUP(B554,'Outcome Indicators - Section C '!$A$9:$AF$70,32,FALSE),"")</f>
        <v/>
      </c>
      <c r="D554" s="578" t="str">
        <f t="shared" ref="D554" si="1989">R554</f>
        <v/>
      </c>
      <c r="E554" s="578" t="str">
        <f t="shared" ref="E554" si="1990">S554</f>
        <v/>
      </c>
      <c r="F554" s="421"/>
      <c r="G554" s="576" t="str">
        <f ca="1">IF(OR(INDIRECT("'update Helper'!E"&amp;U554)="",F554&lt;&gt;0,F555&lt;&gt;0),IF(IFERROR((F554/F555),"")="","",(F554/F555)),INDIRECT("'update Helper'!E"&amp;U554)/100)</f>
        <v/>
      </c>
      <c r="H554" s="580"/>
      <c r="I554" s="582"/>
      <c r="J554" s="572"/>
      <c r="K554" s="570" t="str">
        <f t="shared" ref="K554" si="1991">W554</f>
        <v/>
      </c>
      <c r="L554" s="570" t="str">
        <f t="shared" ref="L554" si="1992">V554</f>
        <v/>
      </c>
      <c r="M554" s="572"/>
      <c r="N554" s="572"/>
      <c r="P554" s="201">
        <f t="shared" ref="P554" si="1993">IF(AND(EXACT(C554,C552),C552&lt;&gt;0),P552+1,0)</f>
        <v>119</v>
      </c>
      <c r="Q554" s="201" t="str">
        <f t="shared" ref="Q554" si="1994">IF(C554&lt;&gt;"",C554&amp;"-"&amp;P554,"")</f>
        <v/>
      </c>
      <c r="R554" s="201" t="str">
        <f t="array" ref="R554">IFERROR(IF(INDEX('Disaggregation Records'!$E$69:$E$152,MATCH(RIGHT(Q554,255),RIGHT('Disaggregation Records'!$D$69:$D$152,255),0))="","",INDEX('Disaggregation Records'!$E$69:$E$152,MATCH(RIGHT(Q554,255),RIGHT('Disaggregation Records'!$D$69:$D$152,255),0))),"")</f>
        <v/>
      </c>
      <c r="S554" s="201" t="str">
        <f t="array" ref="S554">IFERROR(IF(INDEX('Disaggregation Records'!$F$69:$F$152,MATCH(RIGHT(Q554,255),RIGHT('Disaggregation Records'!$D$69:$D$152,255),0))="","",INDEX('Disaggregation Records'!$F$69:$F$152,MATCH(RIGHT(Q554,255),RIGHT('Disaggregation Records'!$D$69:$D$152,255),0))),"")</f>
        <v/>
      </c>
      <c r="T554" s="201" t="str">
        <f t="array" ref="T554">IFERROR(IF(INDEX('Disaggregation Records'!$H$69:$H$152,MATCH(RIGHT(Q554,255),RIGHT('Disaggregation Records'!$D$69:$D$152,255),0))="","",INDEX('Disaggregation Records'!$H$69:$H$152,MATCH(RIGHT(Q554,255),RIGHT('Disaggregation Records'!$D$69:$D$152,255),0))),"")</f>
        <v/>
      </c>
      <c r="U554" s="201">
        <f t="shared" ref="U554" si="1995">U552+1</f>
        <v>998</v>
      </c>
      <c r="V554" s="201" t="str">
        <f t="array" ref="V554">IFERROR(IF(INDEX('Disaggregation Records'!$I$69:$I$152,MATCH(RIGHT(Q554,255),RIGHT('Disaggregation Records'!$D$69:$D$152,255),0))="","",INDEX('Disaggregation Records'!$I$69:$I$152,MATCH(RIGHT(Q554,255),RIGHT('Disaggregation Records'!$D$69:$D$152,255),0))),"")</f>
        <v/>
      </c>
      <c r="W554" s="201" t="str">
        <f>IFERROR(INDEX('Reference Records'!P$13:P$37,MATCH(LEFT(C554,255),'Reference Records'!J$13:J$37,0)),"")</f>
        <v/>
      </c>
    </row>
    <row r="555" spans="1:23" s="201" customFormat="1" ht="40.25" customHeight="1" x14ac:dyDescent="0.35">
      <c r="A555" s="569"/>
      <c r="B555" s="590"/>
      <c r="C555" s="571"/>
      <c r="D555" s="579"/>
      <c r="E555" s="579"/>
      <c r="F555" s="215"/>
      <c r="G555" s="577"/>
      <c r="H555" s="581"/>
      <c r="I555" s="583"/>
      <c r="J555" s="573"/>
      <c r="K555" s="571"/>
      <c r="L555" s="571"/>
      <c r="M555" s="573"/>
      <c r="N555" s="573"/>
      <c r="V555" s="201" t="str">
        <f t="array" ref="V555">IFERROR(IF(INDEX('Disaggregation Records'!$I$69:$I$152,MATCH(RIGHT(Q555,255),RIGHT('Disaggregation Records'!$D$69:$D$152,255),0))="","",INDEX('Disaggregation Records'!$I$69:$I$152,MATCH(RIGHT(Q555,255),RIGHT('Disaggregation Records'!$D$69:$D$152,255),0))),"")</f>
        <v/>
      </c>
    </row>
    <row r="556" spans="1:23" s="201" customFormat="1" ht="40.25" customHeight="1" x14ac:dyDescent="0.35">
      <c r="A556" s="569" t="str">
        <f t="shared" ref="A556" ca="1" si="1996">INDIRECT("'update Helper'!C"&amp;U556)</f>
        <v>a1V3p000004kPQMEA2</v>
      </c>
      <c r="B556" s="589">
        <v>13</v>
      </c>
      <c r="C556" s="570" t="str">
        <f>IFERROR(VLOOKUP(B556,'Outcome Indicators - Section C '!$A$9:$AF$70,32,FALSE),"")</f>
        <v/>
      </c>
      <c r="D556" s="578" t="str">
        <f t="shared" ref="D556" si="1997">R556</f>
        <v/>
      </c>
      <c r="E556" s="578" t="str">
        <f t="shared" ref="E556" si="1998">S556</f>
        <v/>
      </c>
      <c r="F556" s="421"/>
      <c r="G556" s="576" t="str">
        <f ca="1">IF(OR(INDIRECT("'update Helper'!E"&amp;U556)="",F556&lt;&gt;0,F557&lt;&gt;0),IF(IFERROR((F556/F557),"")="","",(F556/F557)),INDIRECT("'update Helper'!E"&amp;U556)/100)</f>
        <v/>
      </c>
      <c r="H556" s="580"/>
      <c r="I556" s="582"/>
      <c r="J556" s="572"/>
      <c r="K556" s="570" t="str">
        <f t="shared" ref="K556" si="1999">W556</f>
        <v/>
      </c>
      <c r="L556" s="570" t="str">
        <f t="shared" ref="L556" si="2000">V556</f>
        <v/>
      </c>
      <c r="M556" s="572"/>
      <c r="N556" s="572"/>
      <c r="P556" s="201">
        <f t="shared" ref="P556" si="2001">IF(AND(EXACT(C556,C554),C554&lt;&gt;0),P554+1,0)</f>
        <v>120</v>
      </c>
      <c r="Q556" s="201" t="str">
        <f t="shared" ref="Q556" si="2002">IF(C556&lt;&gt;"",C556&amp;"-"&amp;P556,"")</f>
        <v/>
      </c>
      <c r="R556" s="201" t="str">
        <f t="array" ref="R556">IFERROR(IF(INDEX('Disaggregation Records'!$E$69:$E$152,MATCH(RIGHT(Q556,255),RIGHT('Disaggregation Records'!$D$69:$D$152,255),0))="","",INDEX('Disaggregation Records'!$E$69:$E$152,MATCH(RIGHT(Q556,255),RIGHT('Disaggregation Records'!$D$69:$D$152,255),0))),"")</f>
        <v/>
      </c>
      <c r="S556" s="201" t="str">
        <f t="array" ref="S556">IFERROR(IF(INDEX('Disaggregation Records'!$F$69:$F$152,MATCH(RIGHT(Q556,255),RIGHT('Disaggregation Records'!$D$69:$D$152,255),0))="","",INDEX('Disaggregation Records'!$F$69:$F$152,MATCH(RIGHT(Q556,255),RIGHT('Disaggregation Records'!$D$69:$D$152,255),0))),"")</f>
        <v/>
      </c>
      <c r="T556" s="201" t="str">
        <f t="array" ref="T556">IFERROR(IF(INDEX('Disaggregation Records'!$H$69:$H$152,MATCH(RIGHT(Q556,255),RIGHT('Disaggregation Records'!$D$69:$D$152,255),0))="","",INDEX('Disaggregation Records'!$H$69:$H$152,MATCH(RIGHT(Q556,255),RIGHT('Disaggregation Records'!$D$69:$D$152,255),0))),"")</f>
        <v/>
      </c>
      <c r="U556" s="201">
        <f t="shared" ref="U556" si="2003">U554+1</f>
        <v>999</v>
      </c>
      <c r="V556" s="201" t="str">
        <f t="array" ref="V556">IFERROR(IF(INDEX('Disaggregation Records'!$I$69:$I$152,MATCH(RIGHT(Q556,255),RIGHT('Disaggregation Records'!$D$69:$D$152,255),0))="","",INDEX('Disaggregation Records'!$I$69:$I$152,MATCH(RIGHT(Q556,255),RIGHT('Disaggregation Records'!$D$69:$D$152,255),0))),"")</f>
        <v/>
      </c>
      <c r="W556" s="201" t="str">
        <f>IFERROR(INDEX('Reference Records'!P$13:P$37,MATCH(LEFT(C556,255),'Reference Records'!J$13:J$37,0)),"")</f>
        <v/>
      </c>
    </row>
    <row r="557" spans="1:23" s="201" customFormat="1" ht="40.25" customHeight="1" x14ac:dyDescent="0.35">
      <c r="A557" s="569"/>
      <c r="B557" s="590"/>
      <c r="C557" s="571"/>
      <c r="D557" s="579"/>
      <c r="E557" s="579"/>
      <c r="F557" s="215"/>
      <c r="G557" s="577"/>
      <c r="H557" s="581"/>
      <c r="I557" s="583"/>
      <c r="J557" s="573"/>
      <c r="K557" s="571"/>
      <c r="L557" s="571"/>
      <c r="M557" s="573"/>
      <c r="N557" s="573"/>
      <c r="V557" s="201" t="str">
        <f t="array" ref="V557">IFERROR(IF(INDEX('Disaggregation Records'!$I$69:$I$152,MATCH(RIGHT(Q557,255),RIGHT('Disaggregation Records'!$D$69:$D$152,255),0))="","",INDEX('Disaggregation Records'!$I$69:$I$152,MATCH(RIGHT(Q557,255),RIGHT('Disaggregation Records'!$D$69:$D$152,255),0))),"")</f>
        <v/>
      </c>
    </row>
    <row r="558" spans="1:23" s="201" customFormat="1" ht="40.25" customHeight="1" x14ac:dyDescent="0.35">
      <c r="A558" s="569" t="str">
        <f t="shared" ref="A558" ca="1" si="2004">INDIRECT("'update Helper'!C"&amp;U558)</f>
        <v>a1V3p000004kPQNEA2</v>
      </c>
      <c r="B558" s="589">
        <v>13</v>
      </c>
      <c r="C558" s="570" t="str">
        <f>IFERROR(VLOOKUP(B558,'Outcome Indicators - Section C '!$A$9:$AF$70,32,FALSE),"")</f>
        <v/>
      </c>
      <c r="D558" s="578" t="str">
        <f t="shared" ref="D558" si="2005">R558</f>
        <v/>
      </c>
      <c r="E558" s="578" t="str">
        <f t="shared" ref="E558" si="2006">S558</f>
        <v/>
      </c>
      <c r="F558" s="421"/>
      <c r="G558" s="576" t="str">
        <f ca="1">IF(OR(INDIRECT("'update Helper'!E"&amp;U558)="",F558&lt;&gt;0,F559&lt;&gt;0),IF(IFERROR((F558/F559),"")="","",(F558/F559)),INDIRECT("'update Helper'!E"&amp;U558)/100)</f>
        <v/>
      </c>
      <c r="H558" s="580"/>
      <c r="I558" s="582"/>
      <c r="J558" s="572"/>
      <c r="K558" s="570" t="str">
        <f t="shared" ref="K558" si="2007">W558</f>
        <v/>
      </c>
      <c r="L558" s="570" t="str">
        <f t="shared" ref="L558" si="2008">V558</f>
        <v/>
      </c>
      <c r="M558" s="572"/>
      <c r="N558" s="572"/>
      <c r="P558" s="201">
        <f t="shared" ref="P558" si="2009">IF(AND(EXACT(C558,C556),C556&lt;&gt;0),P556+1,0)</f>
        <v>121</v>
      </c>
      <c r="Q558" s="201" t="str">
        <f t="shared" ref="Q558" si="2010">IF(C558&lt;&gt;"",C558&amp;"-"&amp;P558,"")</f>
        <v/>
      </c>
      <c r="R558" s="201" t="str">
        <f t="array" ref="R558">IFERROR(IF(INDEX('Disaggregation Records'!$E$69:$E$152,MATCH(RIGHT(Q558,255),RIGHT('Disaggregation Records'!$D$69:$D$152,255),0))="","",INDEX('Disaggregation Records'!$E$69:$E$152,MATCH(RIGHT(Q558,255),RIGHT('Disaggregation Records'!$D$69:$D$152,255),0))),"")</f>
        <v/>
      </c>
      <c r="S558" s="201" t="str">
        <f t="array" ref="S558">IFERROR(IF(INDEX('Disaggregation Records'!$F$69:$F$152,MATCH(RIGHT(Q558,255),RIGHT('Disaggregation Records'!$D$69:$D$152,255),0))="","",INDEX('Disaggregation Records'!$F$69:$F$152,MATCH(RIGHT(Q558,255),RIGHT('Disaggregation Records'!$D$69:$D$152,255),0))),"")</f>
        <v/>
      </c>
      <c r="T558" s="201" t="str">
        <f t="array" ref="T558">IFERROR(IF(INDEX('Disaggregation Records'!$H$69:$H$152,MATCH(RIGHT(Q558,255),RIGHT('Disaggregation Records'!$D$69:$D$152,255),0))="","",INDEX('Disaggregation Records'!$H$69:$H$152,MATCH(RIGHT(Q558,255),RIGHT('Disaggregation Records'!$D$69:$D$152,255),0))),"")</f>
        <v/>
      </c>
      <c r="U558" s="201">
        <f t="shared" ref="U558" si="2011">U556+1</f>
        <v>1000</v>
      </c>
      <c r="V558" s="201" t="str">
        <f t="array" ref="V558">IFERROR(IF(INDEX('Disaggregation Records'!$I$69:$I$152,MATCH(RIGHT(Q558,255),RIGHT('Disaggregation Records'!$D$69:$D$152,255),0))="","",INDEX('Disaggregation Records'!$I$69:$I$152,MATCH(RIGHT(Q558,255),RIGHT('Disaggregation Records'!$D$69:$D$152,255),0))),"")</f>
        <v/>
      </c>
      <c r="W558" s="201" t="str">
        <f>IFERROR(INDEX('Reference Records'!P$13:P$37,MATCH(LEFT(C558,255),'Reference Records'!J$13:J$37,0)),"")</f>
        <v/>
      </c>
    </row>
    <row r="559" spans="1:23" s="201" customFormat="1" ht="40.25" customHeight="1" x14ac:dyDescent="0.35">
      <c r="A559" s="569"/>
      <c r="B559" s="590"/>
      <c r="C559" s="571"/>
      <c r="D559" s="579"/>
      <c r="E559" s="579"/>
      <c r="F559" s="215"/>
      <c r="G559" s="577"/>
      <c r="H559" s="581"/>
      <c r="I559" s="583"/>
      <c r="J559" s="573"/>
      <c r="K559" s="571"/>
      <c r="L559" s="571"/>
      <c r="M559" s="573"/>
      <c r="N559" s="573"/>
      <c r="V559" s="201" t="str">
        <f t="array" ref="V559">IFERROR(IF(INDEX('Disaggregation Records'!$I$69:$I$152,MATCH(RIGHT(Q559,255),RIGHT('Disaggregation Records'!$D$69:$D$152,255),0))="","",INDEX('Disaggregation Records'!$I$69:$I$152,MATCH(RIGHT(Q559,255),RIGHT('Disaggregation Records'!$D$69:$D$152,255),0))),"")</f>
        <v/>
      </c>
    </row>
    <row r="560" spans="1:23" s="201" customFormat="1" ht="40.25" customHeight="1" x14ac:dyDescent="0.35">
      <c r="A560" s="569" t="str">
        <f t="shared" ref="A560" ca="1" si="2012">INDIRECT("'update Helper'!C"&amp;U560)</f>
        <v>a1V3p000004kPQOEA2</v>
      </c>
      <c r="B560" s="589">
        <v>13</v>
      </c>
      <c r="C560" s="570" t="str">
        <f>IFERROR(VLOOKUP(B560,'Outcome Indicators - Section C '!$A$9:$AF$70,32,FALSE),"")</f>
        <v/>
      </c>
      <c r="D560" s="578" t="str">
        <f t="shared" ref="D560" si="2013">R560</f>
        <v/>
      </c>
      <c r="E560" s="578" t="str">
        <f t="shared" ref="E560" si="2014">S560</f>
        <v/>
      </c>
      <c r="F560" s="421"/>
      <c r="G560" s="576" t="str">
        <f ca="1">IF(OR(INDIRECT("'update Helper'!E"&amp;U560)="",F560&lt;&gt;0,F561&lt;&gt;0),IF(IFERROR((F560/F561),"")="","",(F560/F561)),INDIRECT("'update Helper'!E"&amp;U560)/100)</f>
        <v/>
      </c>
      <c r="H560" s="580"/>
      <c r="I560" s="582"/>
      <c r="J560" s="572"/>
      <c r="K560" s="570" t="str">
        <f t="shared" ref="K560" si="2015">W560</f>
        <v/>
      </c>
      <c r="L560" s="570" t="str">
        <f t="shared" ref="L560" si="2016">V560</f>
        <v/>
      </c>
      <c r="M560" s="572"/>
      <c r="N560" s="572"/>
      <c r="P560" s="201">
        <f t="shared" ref="P560" si="2017">IF(AND(EXACT(C560,C558),C558&lt;&gt;0),P558+1,0)</f>
        <v>122</v>
      </c>
      <c r="Q560" s="201" t="str">
        <f t="shared" ref="Q560" si="2018">IF(C560&lt;&gt;"",C560&amp;"-"&amp;P560,"")</f>
        <v/>
      </c>
      <c r="R560" s="201" t="str">
        <f t="array" ref="R560">IFERROR(IF(INDEX('Disaggregation Records'!$E$69:$E$152,MATCH(RIGHT(Q560,255),RIGHT('Disaggregation Records'!$D$69:$D$152,255),0))="","",INDEX('Disaggregation Records'!$E$69:$E$152,MATCH(RIGHT(Q560,255),RIGHT('Disaggregation Records'!$D$69:$D$152,255),0))),"")</f>
        <v/>
      </c>
      <c r="S560" s="201" t="str">
        <f t="array" ref="S560">IFERROR(IF(INDEX('Disaggregation Records'!$F$69:$F$152,MATCH(RIGHT(Q560,255),RIGHT('Disaggregation Records'!$D$69:$D$152,255),0))="","",INDEX('Disaggregation Records'!$F$69:$F$152,MATCH(RIGHT(Q560,255),RIGHT('Disaggregation Records'!$D$69:$D$152,255),0))),"")</f>
        <v/>
      </c>
      <c r="T560" s="201" t="str">
        <f t="array" ref="T560">IFERROR(IF(INDEX('Disaggregation Records'!$H$69:$H$152,MATCH(RIGHT(Q560,255),RIGHT('Disaggregation Records'!$D$69:$D$152,255),0))="","",INDEX('Disaggregation Records'!$H$69:$H$152,MATCH(RIGHT(Q560,255),RIGHT('Disaggregation Records'!$D$69:$D$152,255),0))),"")</f>
        <v/>
      </c>
      <c r="U560" s="201">
        <f t="shared" ref="U560" si="2019">U558+1</f>
        <v>1001</v>
      </c>
      <c r="V560" s="201" t="str">
        <f t="array" ref="V560">IFERROR(IF(INDEX('Disaggregation Records'!$I$69:$I$152,MATCH(RIGHT(Q560,255),RIGHT('Disaggregation Records'!$D$69:$D$152,255),0))="","",INDEX('Disaggregation Records'!$I$69:$I$152,MATCH(RIGHT(Q560,255),RIGHT('Disaggregation Records'!$D$69:$D$152,255),0))),"")</f>
        <v/>
      </c>
      <c r="W560" s="201" t="str">
        <f>IFERROR(INDEX('Reference Records'!P$13:P$37,MATCH(LEFT(C560,255),'Reference Records'!J$13:J$37,0)),"")</f>
        <v/>
      </c>
    </row>
    <row r="561" spans="1:23" s="201" customFormat="1" ht="40.25" customHeight="1" x14ac:dyDescent="0.35">
      <c r="A561" s="569"/>
      <c r="B561" s="590"/>
      <c r="C561" s="571"/>
      <c r="D561" s="579"/>
      <c r="E561" s="579"/>
      <c r="F561" s="215"/>
      <c r="G561" s="577"/>
      <c r="H561" s="581"/>
      <c r="I561" s="583"/>
      <c r="J561" s="573"/>
      <c r="K561" s="571"/>
      <c r="L561" s="571"/>
      <c r="M561" s="573"/>
      <c r="N561" s="573"/>
      <c r="V561" s="201" t="str">
        <f t="array" ref="V561">IFERROR(IF(INDEX('Disaggregation Records'!$I$69:$I$152,MATCH(RIGHT(Q561,255),RIGHT('Disaggregation Records'!$D$69:$D$152,255),0))="","",INDEX('Disaggregation Records'!$I$69:$I$152,MATCH(RIGHT(Q561,255),RIGHT('Disaggregation Records'!$D$69:$D$152,255),0))),"")</f>
        <v/>
      </c>
    </row>
    <row r="562" spans="1:23" s="201" customFormat="1" ht="40.25" customHeight="1" x14ac:dyDescent="0.35">
      <c r="A562" s="569" t="str">
        <f t="shared" ref="A562" ca="1" si="2020">INDIRECT("'update Helper'!C"&amp;U562)</f>
        <v>a1V3p000004kPQPEA2</v>
      </c>
      <c r="B562" s="589">
        <v>13</v>
      </c>
      <c r="C562" s="570" t="str">
        <f>IFERROR(VLOOKUP(B562,'Outcome Indicators - Section C '!$A$9:$AF$70,32,FALSE),"")</f>
        <v/>
      </c>
      <c r="D562" s="578" t="str">
        <f t="shared" ref="D562" si="2021">R562</f>
        <v/>
      </c>
      <c r="E562" s="578" t="str">
        <f t="shared" ref="E562" si="2022">S562</f>
        <v/>
      </c>
      <c r="F562" s="421"/>
      <c r="G562" s="576" t="str">
        <f ca="1">IF(OR(INDIRECT("'update Helper'!E"&amp;U562)="",F562&lt;&gt;0,F563&lt;&gt;0),IF(IFERROR((F562/F563),"")="","",(F562/F563)),INDIRECT("'update Helper'!E"&amp;U562)/100)</f>
        <v/>
      </c>
      <c r="H562" s="580"/>
      <c r="I562" s="582"/>
      <c r="J562" s="572"/>
      <c r="K562" s="570" t="str">
        <f t="shared" ref="K562" si="2023">W562</f>
        <v/>
      </c>
      <c r="L562" s="570" t="str">
        <f t="shared" ref="L562" si="2024">V562</f>
        <v/>
      </c>
      <c r="M562" s="572"/>
      <c r="N562" s="572"/>
      <c r="P562" s="201">
        <f t="shared" ref="P562" si="2025">IF(AND(EXACT(C562,C560),C560&lt;&gt;0),P560+1,0)</f>
        <v>123</v>
      </c>
      <c r="Q562" s="201" t="str">
        <f t="shared" ref="Q562" si="2026">IF(C562&lt;&gt;"",C562&amp;"-"&amp;P562,"")</f>
        <v/>
      </c>
      <c r="R562" s="201" t="str">
        <f t="array" ref="R562">IFERROR(IF(INDEX('Disaggregation Records'!$E$69:$E$152,MATCH(RIGHT(Q562,255),RIGHT('Disaggregation Records'!$D$69:$D$152,255),0))="","",INDEX('Disaggregation Records'!$E$69:$E$152,MATCH(RIGHT(Q562,255),RIGHT('Disaggregation Records'!$D$69:$D$152,255),0))),"")</f>
        <v/>
      </c>
      <c r="S562" s="201" t="str">
        <f t="array" ref="S562">IFERROR(IF(INDEX('Disaggregation Records'!$F$69:$F$152,MATCH(RIGHT(Q562,255),RIGHT('Disaggregation Records'!$D$69:$D$152,255),0))="","",INDEX('Disaggregation Records'!$F$69:$F$152,MATCH(RIGHT(Q562,255),RIGHT('Disaggregation Records'!$D$69:$D$152,255),0))),"")</f>
        <v/>
      </c>
      <c r="T562" s="201" t="str">
        <f t="array" ref="T562">IFERROR(IF(INDEX('Disaggregation Records'!$H$69:$H$152,MATCH(RIGHT(Q562,255),RIGHT('Disaggregation Records'!$D$69:$D$152,255),0))="","",INDEX('Disaggregation Records'!$H$69:$H$152,MATCH(RIGHT(Q562,255),RIGHT('Disaggregation Records'!$D$69:$D$152,255),0))),"")</f>
        <v/>
      </c>
      <c r="U562" s="201">
        <f t="shared" ref="U562" si="2027">U560+1</f>
        <v>1002</v>
      </c>
      <c r="V562" s="201" t="str">
        <f t="array" ref="V562">IFERROR(IF(INDEX('Disaggregation Records'!$I$69:$I$152,MATCH(RIGHT(Q562,255),RIGHT('Disaggregation Records'!$D$69:$D$152,255),0))="","",INDEX('Disaggregation Records'!$I$69:$I$152,MATCH(RIGHT(Q562,255),RIGHT('Disaggregation Records'!$D$69:$D$152,255),0))),"")</f>
        <v/>
      </c>
      <c r="W562" s="201" t="str">
        <f>IFERROR(INDEX('Reference Records'!P$13:P$37,MATCH(LEFT(C562,255),'Reference Records'!J$13:J$37,0)),"")</f>
        <v/>
      </c>
    </row>
    <row r="563" spans="1:23" s="201" customFormat="1" ht="40.25" customHeight="1" x14ac:dyDescent="0.35">
      <c r="A563" s="569"/>
      <c r="B563" s="590"/>
      <c r="C563" s="571"/>
      <c r="D563" s="579"/>
      <c r="E563" s="579"/>
      <c r="F563" s="215"/>
      <c r="G563" s="577"/>
      <c r="H563" s="581"/>
      <c r="I563" s="583"/>
      <c r="J563" s="573"/>
      <c r="K563" s="571"/>
      <c r="L563" s="571"/>
      <c r="M563" s="573"/>
      <c r="N563" s="573"/>
      <c r="V563" s="201" t="str">
        <f t="array" ref="V563">IFERROR(IF(INDEX('Disaggregation Records'!$I$69:$I$152,MATCH(RIGHT(Q563,255),RIGHT('Disaggregation Records'!$D$69:$D$152,255),0))="","",INDEX('Disaggregation Records'!$I$69:$I$152,MATCH(RIGHT(Q563,255),RIGHT('Disaggregation Records'!$D$69:$D$152,255),0))),"")</f>
        <v/>
      </c>
    </row>
    <row r="564" spans="1:23" s="201" customFormat="1" ht="40.25" customHeight="1" x14ac:dyDescent="0.35">
      <c r="A564" s="569" t="str">
        <f t="shared" ref="A564" ca="1" si="2028">INDIRECT("'update Helper'!C"&amp;U564)</f>
        <v>a1V3p000004kPQQEA2</v>
      </c>
      <c r="B564" s="589">
        <v>13</v>
      </c>
      <c r="C564" s="570" t="str">
        <f>IFERROR(VLOOKUP(B564,'Outcome Indicators - Section C '!$A$9:$AF$70,32,FALSE),"")</f>
        <v/>
      </c>
      <c r="D564" s="578" t="str">
        <f t="shared" ref="D564" si="2029">R564</f>
        <v/>
      </c>
      <c r="E564" s="578" t="str">
        <f t="shared" ref="E564" si="2030">S564</f>
        <v/>
      </c>
      <c r="F564" s="421"/>
      <c r="G564" s="576" t="str">
        <f ca="1">IF(OR(INDIRECT("'update Helper'!E"&amp;U564)="",F564&lt;&gt;0,F565&lt;&gt;0),IF(IFERROR((F564/F565),"")="","",(F564/F565)),INDIRECT("'update Helper'!E"&amp;U564)/100)</f>
        <v/>
      </c>
      <c r="H564" s="580"/>
      <c r="I564" s="582"/>
      <c r="J564" s="572"/>
      <c r="K564" s="570" t="str">
        <f t="shared" ref="K564" si="2031">W564</f>
        <v/>
      </c>
      <c r="L564" s="570" t="str">
        <f t="shared" ref="L564" si="2032">V564</f>
        <v/>
      </c>
      <c r="M564" s="572"/>
      <c r="N564" s="572"/>
      <c r="P564" s="201">
        <f t="shared" ref="P564" si="2033">IF(AND(EXACT(C564,C562),C562&lt;&gt;0),P562+1,0)</f>
        <v>124</v>
      </c>
      <c r="Q564" s="201" t="str">
        <f t="shared" ref="Q564" si="2034">IF(C564&lt;&gt;"",C564&amp;"-"&amp;P564,"")</f>
        <v/>
      </c>
      <c r="R564" s="201" t="str">
        <f t="array" ref="R564">IFERROR(IF(INDEX('Disaggregation Records'!$E$69:$E$152,MATCH(RIGHT(Q564,255),RIGHT('Disaggregation Records'!$D$69:$D$152,255),0))="","",INDEX('Disaggregation Records'!$E$69:$E$152,MATCH(RIGHT(Q564,255),RIGHT('Disaggregation Records'!$D$69:$D$152,255),0))),"")</f>
        <v/>
      </c>
      <c r="S564" s="201" t="str">
        <f t="array" ref="S564">IFERROR(IF(INDEX('Disaggregation Records'!$F$69:$F$152,MATCH(RIGHT(Q564,255),RIGHT('Disaggregation Records'!$D$69:$D$152,255),0))="","",INDEX('Disaggregation Records'!$F$69:$F$152,MATCH(RIGHT(Q564,255),RIGHT('Disaggregation Records'!$D$69:$D$152,255),0))),"")</f>
        <v/>
      </c>
      <c r="T564" s="201" t="str">
        <f t="array" ref="T564">IFERROR(IF(INDEX('Disaggregation Records'!$H$69:$H$152,MATCH(RIGHT(Q564,255),RIGHT('Disaggregation Records'!$D$69:$D$152,255),0))="","",INDEX('Disaggregation Records'!$H$69:$H$152,MATCH(RIGHT(Q564,255),RIGHT('Disaggregation Records'!$D$69:$D$152,255),0))),"")</f>
        <v/>
      </c>
      <c r="U564" s="201">
        <f t="shared" ref="U564" si="2035">U562+1</f>
        <v>1003</v>
      </c>
      <c r="V564" s="201" t="str">
        <f t="array" ref="V564">IFERROR(IF(INDEX('Disaggregation Records'!$I$69:$I$152,MATCH(RIGHT(Q564,255),RIGHT('Disaggregation Records'!$D$69:$D$152,255),0))="","",INDEX('Disaggregation Records'!$I$69:$I$152,MATCH(RIGHT(Q564,255),RIGHT('Disaggregation Records'!$D$69:$D$152,255),0))),"")</f>
        <v/>
      </c>
      <c r="W564" s="201" t="str">
        <f>IFERROR(INDEX('Reference Records'!P$13:P$37,MATCH(LEFT(C564,255),'Reference Records'!J$13:J$37,0)),"")</f>
        <v/>
      </c>
    </row>
    <row r="565" spans="1:23" s="201" customFormat="1" ht="40.25" customHeight="1" x14ac:dyDescent="0.35">
      <c r="A565" s="569"/>
      <c r="B565" s="590"/>
      <c r="C565" s="571"/>
      <c r="D565" s="579"/>
      <c r="E565" s="579"/>
      <c r="F565" s="215"/>
      <c r="G565" s="577"/>
      <c r="H565" s="581"/>
      <c r="I565" s="583"/>
      <c r="J565" s="573"/>
      <c r="K565" s="571"/>
      <c r="L565" s="571"/>
      <c r="M565" s="573"/>
      <c r="N565" s="573"/>
      <c r="V565" s="201" t="str">
        <f t="array" ref="V565">IFERROR(IF(INDEX('Disaggregation Records'!$I$69:$I$152,MATCH(RIGHT(Q565,255),RIGHT('Disaggregation Records'!$D$69:$D$152,255),0))="","",INDEX('Disaggregation Records'!$I$69:$I$152,MATCH(RIGHT(Q565,255),RIGHT('Disaggregation Records'!$D$69:$D$152,255),0))),"")</f>
        <v/>
      </c>
    </row>
    <row r="566" spans="1:23" s="201" customFormat="1" ht="40.25" customHeight="1" x14ac:dyDescent="0.35">
      <c r="A566" s="569" t="str">
        <f t="shared" ref="A566" ca="1" si="2036">INDIRECT("'update Helper'!C"&amp;U566)</f>
        <v>a1V3p000004kPQREA2</v>
      </c>
      <c r="B566" s="589">
        <v>13</v>
      </c>
      <c r="C566" s="570" t="str">
        <f>IFERROR(VLOOKUP(B566,'Outcome Indicators - Section C '!$A$9:$AF$70,32,FALSE),"")</f>
        <v/>
      </c>
      <c r="D566" s="578" t="str">
        <f t="shared" ref="D566" si="2037">R566</f>
        <v/>
      </c>
      <c r="E566" s="578" t="str">
        <f t="shared" ref="E566" si="2038">S566</f>
        <v/>
      </c>
      <c r="F566" s="421"/>
      <c r="G566" s="576" t="str">
        <f ca="1">IF(OR(INDIRECT("'update Helper'!E"&amp;U566)="",F566&lt;&gt;0,F567&lt;&gt;0),IF(IFERROR((F566/F567),"")="","",(F566/F567)),INDIRECT("'update Helper'!E"&amp;U566)/100)</f>
        <v/>
      </c>
      <c r="H566" s="580"/>
      <c r="I566" s="582"/>
      <c r="J566" s="572"/>
      <c r="K566" s="570" t="str">
        <f t="shared" ref="K566" si="2039">W566</f>
        <v/>
      </c>
      <c r="L566" s="570" t="str">
        <f t="shared" ref="L566" si="2040">V566</f>
        <v/>
      </c>
      <c r="M566" s="572"/>
      <c r="N566" s="572"/>
      <c r="P566" s="201">
        <f t="shared" ref="P566" si="2041">IF(AND(EXACT(C566,C564),C564&lt;&gt;0),P564+1,0)</f>
        <v>125</v>
      </c>
      <c r="Q566" s="201" t="str">
        <f t="shared" ref="Q566" si="2042">IF(C566&lt;&gt;"",C566&amp;"-"&amp;P566,"")</f>
        <v/>
      </c>
      <c r="R566" s="201" t="str">
        <f t="array" ref="R566">IFERROR(IF(INDEX('Disaggregation Records'!$E$69:$E$152,MATCH(RIGHT(Q566,255),RIGHT('Disaggregation Records'!$D$69:$D$152,255),0))="","",INDEX('Disaggregation Records'!$E$69:$E$152,MATCH(RIGHT(Q566,255),RIGHT('Disaggregation Records'!$D$69:$D$152,255),0))),"")</f>
        <v/>
      </c>
      <c r="S566" s="201" t="str">
        <f t="array" ref="S566">IFERROR(IF(INDEX('Disaggregation Records'!$F$69:$F$152,MATCH(RIGHT(Q566,255),RIGHT('Disaggregation Records'!$D$69:$D$152,255),0))="","",INDEX('Disaggregation Records'!$F$69:$F$152,MATCH(RIGHT(Q566,255),RIGHT('Disaggregation Records'!$D$69:$D$152,255),0))),"")</f>
        <v/>
      </c>
      <c r="T566" s="201" t="str">
        <f t="array" ref="T566">IFERROR(IF(INDEX('Disaggregation Records'!$H$69:$H$152,MATCH(RIGHT(Q566,255),RIGHT('Disaggregation Records'!$D$69:$D$152,255),0))="","",INDEX('Disaggregation Records'!$H$69:$H$152,MATCH(RIGHT(Q566,255),RIGHT('Disaggregation Records'!$D$69:$D$152,255),0))),"")</f>
        <v/>
      </c>
      <c r="U566" s="201">
        <f t="shared" ref="U566" si="2043">U564+1</f>
        <v>1004</v>
      </c>
      <c r="V566" s="201" t="str">
        <f t="array" ref="V566">IFERROR(IF(INDEX('Disaggregation Records'!$I$69:$I$152,MATCH(RIGHT(Q566,255),RIGHT('Disaggregation Records'!$D$69:$D$152,255),0))="","",INDEX('Disaggregation Records'!$I$69:$I$152,MATCH(RIGHT(Q566,255),RIGHT('Disaggregation Records'!$D$69:$D$152,255),0))),"")</f>
        <v/>
      </c>
      <c r="W566" s="201" t="str">
        <f>IFERROR(INDEX('Reference Records'!P$13:P$37,MATCH(LEFT(C566,255),'Reference Records'!J$13:J$37,0)),"")</f>
        <v/>
      </c>
    </row>
    <row r="567" spans="1:23" s="201" customFormat="1" ht="40.25" customHeight="1" x14ac:dyDescent="0.35">
      <c r="A567" s="569"/>
      <c r="B567" s="590"/>
      <c r="C567" s="571"/>
      <c r="D567" s="579"/>
      <c r="E567" s="579"/>
      <c r="F567" s="215"/>
      <c r="G567" s="577"/>
      <c r="H567" s="581"/>
      <c r="I567" s="583"/>
      <c r="J567" s="573"/>
      <c r="K567" s="571"/>
      <c r="L567" s="571"/>
      <c r="M567" s="573"/>
      <c r="N567" s="573"/>
      <c r="V567" s="201" t="str">
        <f t="array" ref="V567">IFERROR(IF(INDEX('Disaggregation Records'!$I$69:$I$152,MATCH(RIGHT(Q567,255),RIGHT('Disaggregation Records'!$D$69:$D$152,255),0))="","",INDEX('Disaggregation Records'!$I$69:$I$152,MATCH(RIGHT(Q567,255),RIGHT('Disaggregation Records'!$D$69:$D$152,255),0))),"")</f>
        <v/>
      </c>
    </row>
    <row r="568" spans="1:23" s="201" customFormat="1" ht="40.25" customHeight="1" x14ac:dyDescent="0.35">
      <c r="A568" s="569" t="str">
        <f t="shared" ref="A568" ca="1" si="2044">INDIRECT("'update Helper'!C"&amp;U568)</f>
        <v>a1V3p000004kPQSEA2</v>
      </c>
      <c r="B568" s="589">
        <v>13</v>
      </c>
      <c r="C568" s="570" t="str">
        <f>IFERROR(VLOOKUP(B568,'Outcome Indicators - Section C '!$A$9:$AF$70,32,FALSE),"")</f>
        <v/>
      </c>
      <c r="D568" s="578" t="str">
        <f t="shared" ref="D568" si="2045">R568</f>
        <v/>
      </c>
      <c r="E568" s="578" t="str">
        <f t="shared" ref="E568" si="2046">S568</f>
        <v/>
      </c>
      <c r="F568" s="421"/>
      <c r="G568" s="576" t="str">
        <f ca="1">IF(OR(INDIRECT("'update Helper'!E"&amp;U568)="",F568&lt;&gt;0,F569&lt;&gt;0),IF(IFERROR((F568/F569),"")="","",(F568/F569)),INDIRECT("'update Helper'!E"&amp;U568)/100)</f>
        <v/>
      </c>
      <c r="H568" s="580"/>
      <c r="I568" s="582"/>
      <c r="J568" s="572"/>
      <c r="K568" s="570" t="str">
        <f t="shared" ref="K568" si="2047">W568</f>
        <v/>
      </c>
      <c r="L568" s="570" t="str">
        <f t="shared" ref="L568" si="2048">V568</f>
        <v/>
      </c>
      <c r="M568" s="572"/>
      <c r="N568" s="572"/>
      <c r="P568" s="201">
        <f t="shared" ref="P568" si="2049">IF(AND(EXACT(C568,C566),C566&lt;&gt;0),P566+1,0)</f>
        <v>126</v>
      </c>
      <c r="Q568" s="201" t="str">
        <f t="shared" ref="Q568" si="2050">IF(C568&lt;&gt;"",C568&amp;"-"&amp;P568,"")</f>
        <v/>
      </c>
      <c r="R568" s="201" t="str">
        <f t="array" ref="R568">IFERROR(IF(INDEX('Disaggregation Records'!$E$69:$E$152,MATCH(RIGHT(Q568,255),RIGHT('Disaggregation Records'!$D$69:$D$152,255),0))="","",INDEX('Disaggregation Records'!$E$69:$E$152,MATCH(RIGHT(Q568,255),RIGHT('Disaggregation Records'!$D$69:$D$152,255),0))),"")</f>
        <v/>
      </c>
      <c r="S568" s="201" t="str">
        <f t="array" ref="S568">IFERROR(IF(INDEX('Disaggregation Records'!$F$69:$F$152,MATCH(RIGHT(Q568,255),RIGHT('Disaggregation Records'!$D$69:$D$152,255),0))="","",INDEX('Disaggregation Records'!$F$69:$F$152,MATCH(RIGHT(Q568,255),RIGHT('Disaggregation Records'!$D$69:$D$152,255),0))),"")</f>
        <v/>
      </c>
      <c r="T568" s="201" t="str">
        <f t="array" ref="T568">IFERROR(IF(INDEX('Disaggregation Records'!$H$69:$H$152,MATCH(RIGHT(Q568,255),RIGHT('Disaggregation Records'!$D$69:$D$152,255),0))="","",INDEX('Disaggregation Records'!$H$69:$H$152,MATCH(RIGHT(Q568,255),RIGHT('Disaggregation Records'!$D$69:$D$152,255),0))),"")</f>
        <v/>
      </c>
      <c r="U568" s="201">
        <f t="shared" ref="U568" si="2051">U566+1</f>
        <v>1005</v>
      </c>
      <c r="V568" s="201" t="str">
        <f t="array" ref="V568">IFERROR(IF(INDEX('Disaggregation Records'!$I$69:$I$152,MATCH(RIGHT(Q568,255),RIGHT('Disaggregation Records'!$D$69:$D$152,255),0))="","",INDEX('Disaggregation Records'!$I$69:$I$152,MATCH(RIGHT(Q568,255),RIGHT('Disaggregation Records'!$D$69:$D$152,255),0))),"")</f>
        <v/>
      </c>
      <c r="W568" s="201" t="str">
        <f>IFERROR(INDEX('Reference Records'!P$13:P$37,MATCH(LEFT(C568,255),'Reference Records'!J$13:J$37,0)),"")</f>
        <v/>
      </c>
    </row>
    <row r="569" spans="1:23" s="201" customFormat="1" ht="40.25" customHeight="1" x14ac:dyDescent="0.35">
      <c r="A569" s="569"/>
      <c r="B569" s="590"/>
      <c r="C569" s="571"/>
      <c r="D569" s="579"/>
      <c r="E569" s="579"/>
      <c r="F569" s="215"/>
      <c r="G569" s="577"/>
      <c r="H569" s="581"/>
      <c r="I569" s="583"/>
      <c r="J569" s="573"/>
      <c r="K569" s="571"/>
      <c r="L569" s="571"/>
      <c r="M569" s="573"/>
      <c r="N569" s="573"/>
      <c r="V569" s="201" t="str">
        <f t="array" ref="V569">IFERROR(IF(INDEX('Disaggregation Records'!$I$69:$I$152,MATCH(RIGHT(Q569,255),RIGHT('Disaggregation Records'!$D$69:$D$152,255),0))="","",INDEX('Disaggregation Records'!$I$69:$I$152,MATCH(RIGHT(Q569,255),RIGHT('Disaggregation Records'!$D$69:$D$152,255),0))),"")</f>
        <v/>
      </c>
    </row>
    <row r="570" spans="1:23" s="201" customFormat="1" ht="40.25" customHeight="1" x14ac:dyDescent="0.35">
      <c r="A570" s="569" t="str">
        <f t="shared" ref="A570" ca="1" si="2052">INDIRECT("'update Helper'!C"&amp;U570)</f>
        <v>a1V3p000004kPQTEA2</v>
      </c>
      <c r="B570" s="589">
        <v>13</v>
      </c>
      <c r="C570" s="570" t="str">
        <f>IFERROR(VLOOKUP(B570,'Outcome Indicators - Section C '!$A$9:$AF$70,32,FALSE),"")</f>
        <v/>
      </c>
      <c r="D570" s="578" t="str">
        <f t="shared" ref="D570" si="2053">R570</f>
        <v/>
      </c>
      <c r="E570" s="578" t="str">
        <f t="shared" ref="E570" si="2054">S570</f>
        <v/>
      </c>
      <c r="F570" s="421"/>
      <c r="G570" s="576" t="str">
        <f ca="1">IF(OR(INDIRECT("'update Helper'!E"&amp;U570)="",F570&lt;&gt;0,F571&lt;&gt;0),IF(IFERROR((F570/F571),"")="","",(F570/F571)),INDIRECT("'update Helper'!E"&amp;U570)/100)</f>
        <v/>
      </c>
      <c r="H570" s="580"/>
      <c r="I570" s="582"/>
      <c r="J570" s="572"/>
      <c r="K570" s="570" t="str">
        <f t="shared" ref="K570" si="2055">W570</f>
        <v/>
      </c>
      <c r="L570" s="570" t="str">
        <f t="shared" ref="L570" si="2056">V570</f>
        <v/>
      </c>
      <c r="M570" s="572"/>
      <c r="N570" s="572"/>
      <c r="P570" s="201">
        <f t="shared" ref="P570" si="2057">IF(AND(EXACT(C570,C568),C568&lt;&gt;0),P568+1,0)</f>
        <v>127</v>
      </c>
      <c r="Q570" s="201" t="str">
        <f t="shared" ref="Q570" si="2058">IF(C570&lt;&gt;"",C570&amp;"-"&amp;P570,"")</f>
        <v/>
      </c>
      <c r="R570" s="201" t="str">
        <f t="array" ref="R570">IFERROR(IF(INDEX('Disaggregation Records'!$E$69:$E$152,MATCH(RIGHT(Q570,255),RIGHT('Disaggregation Records'!$D$69:$D$152,255),0))="","",INDEX('Disaggregation Records'!$E$69:$E$152,MATCH(RIGHT(Q570,255),RIGHT('Disaggregation Records'!$D$69:$D$152,255),0))),"")</f>
        <v/>
      </c>
      <c r="S570" s="201" t="str">
        <f t="array" ref="S570">IFERROR(IF(INDEX('Disaggregation Records'!$F$69:$F$152,MATCH(RIGHT(Q570,255),RIGHT('Disaggregation Records'!$D$69:$D$152,255),0))="","",INDEX('Disaggregation Records'!$F$69:$F$152,MATCH(RIGHT(Q570,255),RIGHT('Disaggregation Records'!$D$69:$D$152,255),0))),"")</f>
        <v/>
      </c>
      <c r="T570" s="201" t="str">
        <f t="array" ref="T570">IFERROR(IF(INDEX('Disaggregation Records'!$H$69:$H$152,MATCH(RIGHT(Q570,255),RIGHT('Disaggregation Records'!$D$69:$D$152,255),0))="","",INDEX('Disaggregation Records'!$H$69:$H$152,MATCH(RIGHT(Q570,255),RIGHT('Disaggregation Records'!$D$69:$D$152,255),0))),"")</f>
        <v/>
      </c>
      <c r="U570" s="201">
        <f t="shared" ref="U570" si="2059">U568+1</f>
        <v>1006</v>
      </c>
      <c r="V570" s="201" t="str">
        <f t="array" ref="V570">IFERROR(IF(INDEX('Disaggregation Records'!$I$69:$I$152,MATCH(RIGHT(Q570,255),RIGHT('Disaggregation Records'!$D$69:$D$152,255),0))="","",INDEX('Disaggregation Records'!$I$69:$I$152,MATCH(RIGHT(Q570,255),RIGHT('Disaggregation Records'!$D$69:$D$152,255),0))),"")</f>
        <v/>
      </c>
      <c r="W570" s="201" t="str">
        <f>IFERROR(INDEX('Reference Records'!P$13:P$37,MATCH(LEFT(C570,255),'Reference Records'!J$13:J$37,0)),"")</f>
        <v/>
      </c>
    </row>
    <row r="571" spans="1:23" s="201" customFormat="1" ht="40.25" customHeight="1" x14ac:dyDescent="0.35">
      <c r="A571" s="569"/>
      <c r="B571" s="590"/>
      <c r="C571" s="571"/>
      <c r="D571" s="579"/>
      <c r="E571" s="579"/>
      <c r="F571" s="215"/>
      <c r="G571" s="577"/>
      <c r="H571" s="581"/>
      <c r="I571" s="583"/>
      <c r="J571" s="573"/>
      <c r="K571" s="571"/>
      <c r="L571" s="571"/>
      <c r="M571" s="573"/>
      <c r="N571" s="573"/>
      <c r="V571" s="201" t="str">
        <f t="array" ref="V571">IFERROR(IF(INDEX('Disaggregation Records'!$I$69:$I$152,MATCH(RIGHT(Q571,255),RIGHT('Disaggregation Records'!$D$69:$D$152,255),0))="","",INDEX('Disaggregation Records'!$I$69:$I$152,MATCH(RIGHT(Q571,255),RIGHT('Disaggregation Records'!$D$69:$D$152,255),0))),"")</f>
        <v/>
      </c>
    </row>
    <row r="572" spans="1:23" s="201" customFormat="1" ht="40.25" customHeight="1" x14ac:dyDescent="0.35">
      <c r="A572" s="569" t="str">
        <f t="shared" ref="A572" ca="1" si="2060">INDIRECT("'update Helper'!C"&amp;U572)</f>
        <v>a1V3p000004kPQUEA2</v>
      </c>
      <c r="B572" s="589">
        <v>13</v>
      </c>
      <c r="C572" s="570" t="str">
        <f>IFERROR(VLOOKUP(B572,'Outcome Indicators - Section C '!$A$9:$AF$70,32,FALSE),"")</f>
        <v/>
      </c>
      <c r="D572" s="578" t="str">
        <f t="shared" ref="D572" si="2061">R572</f>
        <v/>
      </c>
      <c r="E572" s="578" t="str">
        <f t="shared" ref="E572" si="2062">S572</f>
        <v/>
      </c>
      <c r="F572" s="421"/>
      <c r="G572" s="576" t="str">
        <f ca="1">IF(OR(INDIRECT("'update Helper'!E"&amp;U572)="",F572&lt;&gt;0,F573&lt;&gt;0),IF(IFERROR((F572/F573),"")="","",(F572/F573)),INDIRECT("'update Helper'!E"&amp;U572)/100)</f>
        <v/>
      </c>
      <c r="H572" s="580"/>
      <c r="I572" s="582"/>
      <c r="J572" s="572"/>
      <c r="K572" s="570" t="str">
        <f t="shared" ref="K572" si="2063">W572</f>
        <v/>
      </c>
      <c r="L572" s="570" t="str">
        <f t="shared" ref="L572" si="2064">V572</f>
        <v/>
      </c>
      <c r="M572" s="572"/>
      <c r="N572" s="572"/>
      <c r="P572" s="201">
        <f t="shared" ref="P572" si="2065">IF(AND(EXACT(C572,C570),C570&lt;&gt;0),P570+1,0)</f>
        <v>128</v>
      </c>
      <c r="Q572" s="201" t="str">
        <f t="shared" ref="Q572" si="2066">IF(C572&lt;&gt;"",C572&amp;"-"&amp;P572,"")</f>
        <v/>
      </c>
      <c r="R572" s="201" t="str">
        <f t="array" ref="R572">IFERROR(IF(INDEX('Disaggregation Records'!$E$69:$E$152,MATCH(RIGHT(Q572,255),RIGHT('Disaggregation Records'!$D$69:$D$152,255),0))="","",INDEX('Disaggregation Records'!$E$69:$E$152,MATCH(RIGHT(Q572,255),RIGHT('Disaggregation Records'!$D$69:$D$152,255),0))),"")</f>
        <v/>
      </c>
      <c r="S572" s="201" t="str">
        <f t="array" ref="S572">IFERROR(IF(INDEX('Disaggregation Records'!$F$69:$F$152,MATCH(RIGHT(Q572,255),RIGHT('Disaggregation Records'!$D$69:$D$152,255),0))="","",INDEX('Disaggregation Records'!$F$69:$F$152,MATCH(RIGHT(Q572,255),RIGHT('Disaggregation Records'!$D$69:$D$152,255),0))),"")</f>
        <v/>
      </c>
      <c r="T572" s="201" t="str">
        <f t="array" ref="T572">IFERROR(IF(INDEX('Disaggregation Records'!$H$69:$H$152,MATCH(RIGHT(Q572,255),RIGHT('Disaggregation Records'!$D$69:$D$152,255),0))="","",INDEX('Disaggregation Records'!$H$69:$H$152,MATCH(RIGHT(Q572,255),RIGHT('Disaggregation Records'!$D$69:$D$152,255),0))),"")</f>
        <v/>
      </c>
      <c r="U572" s="201">
        <f t="shared" ref="U572" si="2067">U570+1</f>
        <v>1007</v>
      </c>
      <c r="V572" s="201" t="str">
        <f t="array" ref="V572">IFERROR(IF(INDEX('Disaggregation Records'!$I$69:$I$152,MATCH(RIGHT(Q572,255),RIGHT('Disaggregation Records'!$D$69:$D$152,255),0))="","",INDEX('Disaggregation Records'!$I$69:$I$152,MATCH(RIGHT(Q572,255),RIGHT('Disaggregation Records'!$D$69:$D$152,255),0))),"")</f>
        <v/>
      </c>
      <c r="W572" s="201" t="str">
        <f>IFERROR(INDEX('Reference Records'!P$13:P$37,MATCH(LEFT(C572,255),'Reference Records'!J$13:J$37,0)),"")</f>
        <v/>
      </c>
    </row>
    <row r="573" spans="1:23" s="201" customFormat="1" ht="40.25" customHeight="1" x14ac:dyDescent="0.35">
      <c r="A573" s="569"/>
      <c r="B573" s="590"/>
      <c r="C573" s="571"/>
      <c r="D573" s="579"/>
      <c r="E573" s="579"/>
      <c r="F573" s="215"/>
      <c r="G573" s="577"/>
      <c r="H573" s="581"/>
      <c r="I573" s="583"/>
      <c r="J573" s="573"/>
      <c r="K573" s="571"/>
      <c r="L573" s="571"/>
      <c r="M573" s="573"/>
      <c r="N573" s="573"/>
      <c r="V573" s="201" t="str">
        <f t="array" ref="V573">IFERROR(IF(INDEX('Disaggregation Records'!$I$69:$I$152,MATCH(RIGHT(Q573,255),RIGHT('Disaggregation Records'!$D$69:$D$152,255),0))="","",INDEX('Disaggregation Records'!$I$69:$I$152,MATCH(RIGHT(Q573,255),RIGHT('Disaggregation Records'!$D$69:$D$152,255),0))),"")</f>
        <v/>
      </c>
    </row>
    <row r="574" spans="1:23" s="201" customFormat="1" ht="40.25" customHeight="1" x14ac:dyDescent="0.35">
      <c r="A574" s="569" t="str">
        <f t="shared" ref="A574" ca="1" si="2068">INDIRECT("'update Helper'!C"&amp;U574)</f>
        <v>a1V3p000004kPQVEA2</v>
      </c>
      <c r="B574" s="589">
        <v>13</v>
      </c>
      <c r="C574" s="570" t="str">
        <f>IFERROR(VLOOKUP(B574,'Outcome Indicators - Section C '!$A$9:$AF$70,32,FALSE),"")</f>
        <v/>
      </c>
      <c r="D574" s="578" t="str">
        <f t="shared" ref="D574" si="2069">R574</f>
        <v/>
      </c>
      <c r="E574" s="578" t="str">
        <f t="shared" ref="E574" si="2070">S574</f>
        <v/>
      </c>
      <c r="F574" s="421"/>
      <c r="G574" s="576" t="str">
        <f ca="1">IF(OR(INDIRECT("'update Helper'!E"&amp;U574)="",F574&lt;&gt;0,F575&lt;&gt;0),IF(IFERROR((F574/F575),"")="","",(F574/F575)),INDIRECT("'update Helper'!E"&amp;U574)/100)</f>
        <v/>
      </c>
      <c r="H574" s="580"/>
      <c r="I574" s="582"/>
      <c r="J574" s="572"/>
      <c r="K574" s="570" t="str">
        <f t="shared" ref="K574" si="2071">W574</f>
        <v/>
      </c>
      <c r="L574" s="570" t="str">
        <f t="shared" ref="L574" si="2072">V574</f>
        <v/>
      </c>
      <c r="M574" s="572"/>
      <c r="N574" s="572"/>
      <c r="P574" s="201">
        <f t="shared" ref="P574" si="2073">IF(AND(EXACT(C574,C572),C572&lt;&gt;0),P572+1,0)</f>
        <v>129</v>
      </c>
      <c r="Q574" s="201" t="str">
        <f t="shared" ref="Q574" si="2074">IF(C574&lt;&gt;"",C574&amp;"-"&amp;P574,"")</f>
        <v/>
      </c>
      <c r="R574" s="201" t="str">
        <f t="array" ref="R574">IFERROR(IF(INDEX('Disaggregation Records'!$E$69:$E$152,MATCH(RIGHT(Q574,255),RIGHT('Disaggregation Records'!$D$69:$D$152,255),0))="","",INDEX('Disaggregation Records'!$E$69:$E$152,MATCH(RIGHT(Q574,255),RIGHT('Disaggregation Records'!$D$69:$D$152,255),0))),"")</f>
        <v/>
      </c>
      <c r="S574" s="201" t="str">
        <f t="array" ref="S574">IFERROR(IF(INDEX('Disaggregation Records'!$F$69:$F$152,MATCH(RIGHT(Q574,255),RIGHT('Disaggregation Records'!$D$69:$D$152,255),0))="","",INDEX('Disaggregation Records'!$F$69:$F$152,MATCH(RIGHT(Q574,255),RIGHT('Disaggregation Records'!$D$69:$D$152,255),0))),"")</f>
        <v/>
      </c>
      <c r="T574" s="201" t="str">
        <f t="array" ref="T574">IFERROR(IF(INDEX('Disaggregation Records'!$H$69:$H$152,MATCH(RIGHT(Q574,255),RIGHT('Disaggregation Records'!$D$69:$D$152,255),0))="","",INDEX('Disaggregation Records'!$H$69:$H$152,MATCH(RIGHT(Q574,255),RIGHT('Disaggregation Records'!$D$69:$D$152,255),0))),"")</f>
        <v/>
      </c>
      <c r="U574" s="201">
        <f t="shared" ref="U574" si="2075">U572+1</f>
        <v>1008</v>
      </c>
      <c r="V574" s="201" t="str">
        <f t="array" ref="V574">IFERROR(IF(INDEX('Disaggregation Records'!$I$69:$I$152,MATCH(RIGHT(Q574,255),RIGHT('Disaggregation Records'!$D$69:$D$152,255),0))="","",INDEX('Disaggregation Records'!$I$69:$I$152,MATCH(RIGHT(Q574,255),RIGHT('Disaggregation Records'!$D$69:$D$152,255),0))),"")</f>
        <v/>
      </c>
      <c r="W574" s="201" t="str">
        <f>IFERROR(INDEX('Reference Records'!P$13:P$37,MATCH(LEFT(C574,255),'Reference Records'!J$13:J$37,0)),"")</f>
        <v/>
      </c>
    </row>
    <row r="575" spans="1:23" s="201" customFormat="1" ht="40.25" customHeight="1" x14ac:dyDescent="0.35">
      <c r="A575" s="569"/>
      <c r="B575" s="590"/>
      <c r="C575" s="571"/>
      <c r="D575" s="579"/>
      <c r="E575" s="579"/>
      <c r="F575" s="215"/>
      <c r="G575" s="577"/>
      <c r="H575" s="581"/>
      <c r="I575" s="583"/>
      <c r="J575" s="573"/>
      <c r="K575" s="571"/>
      <c r="L575" s="571"/>
      <c r="M575" s="573"/>
      <c r="N575" s="573"/>
      <c r="V575" s="201" t="str">
        <f t="array" ref="V575">IFERROR(IF(INDEX('Disaggregation Records'!$I$69:$I$152,MATCH(RIGHT(Q575,255),RIGHT('Disaggregation Records'!$D$69:$D$152,255),0))="","",INDEX('Disaggregation Records'!$I$69:$I$152,MATCH(RIGHT(Q575,255),RIGHT('Disaggregation Records'!$D$69:$D$152,255),0))),"")</f>
        <v/>
      </c>
    </row>
    <row r="576" spans="1:23" s="201" customFormat="1" ht="40.25" customHeight="1" x14ac:dyDescent="0.35">
      <c r="A576" s="569" t="str">
        <f t="shared" ref="A576" ca="1" si="2076">INDIRECT("'update Helper'!C"&amp;U576)</f>
        <v>a1V3p000004kPQWEA2</v>
      </c>
      <c r="B576" s="589">
        <v>14</v>
      </c>
      <c r="C576" s="570" t="str">
        <f>IFERROR(VLOOKUP(B576,'Outcome Indicators - Section C '!$A$9:$AF$70,32,FALSE),"")</f>
        <v/>
      </c>
      <c r="D576" s="578" t="str">
        <f t="shared" ref="D576" si="2077">R576</f>
        <v/>
      </c>
      <c r="E576" s="578" t="str">
        <f t="shared" ref="E576" si="2078">S576</f>
        <v/>
      </c>
      <c r="F576" s="421"/>
      <c r="G576" s="576" t="str">
        <f ca="1">IF(OR(INDIRECT("'update Helper'!E"&amp;U576)="",F576&lt;&gt;0,F577&lt;&gt;0),IF(IFERROR((F576/F577),"")="","",(F576/F577)),INDIRECT("'update Helper'!E"&amp;U576)/100)</f>
        <v/>
      </c>
      <c r="H576" s="580"/>
      <c r="I576" s="582"/>
      <c r="J576" s="572"/>
      <c r="K576" s="570" t="str">
        <f t="shared" ref="K576" si="2079">W576</f>
        <v/>
      </c>
      <c r="L576" s="570" t="str">
        <f t="shared" ref="L576" si="2080">V576</f>
        <v/>
      </c>
      <c r="M576" s="572"/>
      <c r="N576" s="572"/>
      <c r="P576" s="201">
        <f t="shared" ref="P576" si="2081">IF(AND(EXACT(C576,C574),C574&lt;&gt;0),P574+1,0)</f>
        <v>130</v>
      </c>
      <c r="Q576" s="201" t="str">
        <f t="shared" ref="Q576" si="2082">IF(C576&lt;&gt;"",C576&amp;"-"&amp;P576,"")</f>
        <v/>
      </c>
      <c r="R576" s="201" t="str">
        <f t="array" ref="R576">IFERROR(IF(INDEX('Disaggregation Records'!$E$69:$E$152,MATCH(RIGHT(Q576,255),RIGHT('Disaggregation Records'!$D$69:$D$152,255),0))="","",INDEX('Disaggregation Records'!$E$69:$E$152,MATCH(RIGHT(Q576,255),RIGHT('Disaggregation Records'!$D$69:$D$152,255),0))),"")</f>
        <v/>
      </c>
      <c r="S576" s="201" t="str">
        <f t="array" ref="S576">IFERROR(IF(INDEX('Disaggregation Records'!$F$69:$F$152,MATCH(RIGHT(Q576,255),RIGHT('Disaggregation Records'!$D$69:$D$152,255),0))="","",INDEX('Disaggregation Records'!$F$69:$F$152,MATCH(RIGHT(Q576,255),RIGHT('Disaggregation Records'!$D$69:$D$152,255),0))),"")</f>
        <v/>
      </c>
      <c r="T576" s="201" t="str">
        <f t="array" ref="T576">IFERROR(IF(INDEX('Disaggregation Records'!$H$69:$H$152,MATCH(RIGHT(Q576,255),RIGHT('Disaggregation Records'!$D$69:$D$152,255),0))="","",INDEX('Disaggregation Records'!$H$69:$H$152,MATCH(RIGHT(Q576,255),RIGHT('Disaggregation Records'!$D$69:$D$152,255),0))),"")</f>
        <v/>
      </c>
      <c r="U576" s="201">
        <f t="shared" ref="U576" si="2083">U574+1</f>
        <v>1009</v>
      </c>
      <c r="V576" s="201" t="str">
        <f t="array" ref="V576">IFERROR(IF(INDEX('Disaggregation Records'!$I$69:$I$152,MATCH(RIGHT(Q576,255),RIGHT('Disaggregation Records'!$D$69:$D$152,255),0))="","",INDEX('Disaggregation Records'!$I$69:$I$152,MATCH(RIGHT(Q576,255),RIGHT('Disaggregation Records'!$D$69:$D$152,255),0))),"")</f>
        <v/>
      </c>
      <c r="W576" s="201" t="str">
        <f>IFERROR(INDEX('Reference Records'!P$13:P$37,MATCH(LEFT(C576,255),'Reference Records'!J$13:J$37,0)),"")</f>
        <v/>
      </c>
    </row>
    <row r="577" spans="1:23" s="201" customFormat="1" ht="40.25" customHeight="1" x14ac:dyDescent="0.35">
      <c r="A577" s="569"/>
      <c r="B577" s="590"/>
      <c r="C577" s="571"/>
      <c r="D577" s="579"/>
      <c r="E577" s="579"/>
      <c r="F577" s="215"/>
      <c r="G577" s="577"/>
      <c r="H577" s="581"/>
      <c r="I577" s="583"/>
      <c r="J577" s="573"/>
      <c r="K577" s="571"/>
      <c r="L577" s="571"/>
      <c r="M577" s="573"/>
      <c r="N577" s="573"/>
      <c r="V577" s="201" t="str">
        <f t="array" ref="V577">IFERROR(IF(INDEX('Disaggregation Records'!$I$69:$I$152,MATCH(RIGHT(Q577,255),RIGHT('Disaggregation Records'!$D$69:$D$152,255),0))="","",INDEX('Disaggregation Records'!$I$69:$I$152,MATCH(RIGHT(Q577,255),RIGHT('Disaggregation Records'!$D$69:$D$152,255),0))),"")</f>
        <v/>
      </c>
    </row>
    <row r="578" spans="1:23" s="201" customFormat="1" ht="40.25" customHeight="1" x14ac:dyDescent="0.35">
      <c r="A578" s="569" t="str">
        <f t="shared" ref="A578" ca="1" si="2084">INDIRECT("'update Helper'!C"&amp;U578)</f>
        <v>a1V3p000004kPQXEA2</v>
      </c>
      <c r="B578" s="589">
        <v>14</v>
      </c>
      <c r="C578" s="570" t="str">
        <f>IFERROR(VLOOKUP(B578,'Outcome Indicators - Section C '!$A$9:$AF$70,32,FALSE),"")</f>
        <v/>
      </c>
      <c r="D578" s="578" t="str">
        <f t="shared" ref="D578" si="2085">R578</f>
        <v/>
      </c>
      <c r="E578" s="578" t="str">
        <f t="shared" ref="E578" si="2086">S578</f>
        <v/>
      </c>
      <c r="F578" s="421"/>
      <c r="G578" s="576" t="str">
        <f ca="1">IF(OR(INDIRECT("'update Helper'!E"&amp;U578)="",F578&lt;&gt;0,F579&lt;&gt;0),IF(IFERROR((F578/F579),"")="","",(F578/F579)),INDIRECT("'update Helper'!E"&amp;U578)/100)</f>
        <v/>
      </c>
      <c r="H578" s="580"/>
      <c r="I578" s="582"/>
      <c r="J578" s="572"/>
      <c r="K578" s="570" t="str">
        <f t="shared" ref="K578" si="2087">W578</f>
        <v/>
      </c>
      <c r="L578" s="570" t="str">
        <f t="shared" ref="L578" si="2088">V578</f>
        <v/>
      </c>
      <c r="M578" s="572"/>
      <c r="N578" s="572"/>
      <c r="P578" s="201">
        <f t="shared" ref="P578" si="2089">IF(AND(EXACT(C578,C576),C576&lt;&gt;0),P576+1,0)</f>
        <v>131</v>
      </c>
      <c r="Q578" s="201" t="str">
        <f t="shared" ref="Q578" si="2090">IF(C578&lt;&gt;"",C578&amp;"-"&amp;P578,"")</f>
        <v/>
      </c>
      <c r="R578" s="201" t="str">
        <f t="array" ref="R578">IFERROR(IF(INDEX('Disaggregation Records'!$E$69:$E$152,MATCH(RIGHT(Q578,255),RIGHT('Disaggregation Records'!$D$69:$D$152,255),0))="","",INDEX('Disaggregation Records'!$E$69:$E$152,MATCH(RIGHT(Q578,255),RIGHT('Disaggregation Records'!$D$69:$D$152,255),0))),"")</f>
        <v/>
      </c>
      <c r="S578" s="201" t="str">
        <f t="array" ref="S578">IFERROR(IF(INDEX('Disaggregation Records'!$F$69:$F$152,MATCH(RIGHT(Q578,255),RIGHT('Disaggregation Records'!$D$69:$D$152,255),0))="","",INDEX('Disaggregation Records'!$F$69:$F$152,MATCH(RIGHT(Q578,255),RIGHT('Disaggregation Records'!$D$69:$D$152,255),0))),"")</f>
        <v/>
      </c>
      <c r="T578" s="201" t="str">
        <f t="array" ref="T578">IFERROR(IF(INDEX('Disaggregation Records'!$H$69:$H$152,MATCH(RIGHT(Q578,255),RIGHT('Disaggregation Records'!$D$69:$D$152,255),0))="","",INDEX('Disaggregation Records'!$H$69:$H$152,MATCH(RIGHT(Q578,255),RIGHT('Disaggregation Records'!$D$69:$D$152,255),0))),"")</f>
        <v/>
      </c>
      <c r="U578" s="201">
        <f t="shared" ref="U578" si="2091">U576+1</f>
        <v>1010</v>
      </c>
      <c r="V578" s="201" t="str">
        <f t="array" ref="V578">IFERROR(IF(INDEX('Disaggregation Records'!$I$69:$I$152,MATCH(RIGHT(Q578,255),RIGHT('Disaggregation Records'!$D$69:$D$152,255),0))="","",INDEX('Disaggregation Records'!$I$69:$I$152,MATCH(RIGHT(Q578,255),RIGHT('Disaggregation Records'!$D$69:$D$152,255),0))),"")</f>
        <v/>
      </c>
      <c r="W578" s="201" t="str">
        <f>IFERROR(INDEX('Reference Records'!P$13:P$37,MATCH(LEFT(C578,255),'Reference Records'!J$13:J$37,0)),"")</f>
        <v/>
      </c>
    </row>
    <row r="579" spans="1:23" s="201" customFormat="1" ht="40.25" customHeight="1" x14ac:dyDescent="0.35">
      <c r="A579" s="569"/>
      <c r="B579" s="590"/>
      <c r="C579" s="571"/>
      <c r="D579" s="579"/>
      <c r="E579" s="579"/>
      <c r="F579" s="215"/>
      <c r="G579" s="577"/>
      <c r="H579" s="581"/>
      <c r="I579" s="583"/>
      <c r="J579" s="573"/>
      <c r="K579" s="571"/>
      <c r="L579" s="571"/>
      <c r="M579" s="573"/>
      <c r="N579" s="573"/>
      <c r="V579" s="201" t="str">
        <f t="array" ref="V579">IFERROR(IF(INDEX('Disaggregation Records'!$I$69:$I$152,MATCH(RIGHT(Q579,255),RIGHT('Disaggregation Records'!$D$69:$D$152,255),0))="","",INDEX('Disaggregation Records'!$I$69:$I$152,MATCH(RIGHT(Q579,255),RIGHT('Disaggregation Records'!$D$69:$D$152,255),0))),"")</f>
        <v/>
      </c>
    </row>
    <row r="580" spans="1:23" s="201" customFormat="1" ht="40.25" customHeight="1" x14ac:dyDescent="0.35">
      <c r="A580" s="569" t="str">
        <f t="shared" ref="A580" ca="1" si="2092">INDIRECT("'update Helper'!C"&amp;U580)</f>
        <v>a1V3p000004kPQYEA2</v>
      </c>
      <c r="B580" s="589">
        <v>14</v>
      </c>
      <c r="C580" s="570" t="str">
        <f>IFERROR(VLOOKUP(B580,'Outcome Indicators - Section C '!$A$9:$AF$70,32,FALSE),"")</f>
        <v/>
      </c>
      <c r="D580" s="578" t="str">
        <f t="shared" ref="D580" si="2093">R580</f>
        <v/>
      </c>
      <c r="E580" s="578" t="str">
        <f t="shared" ref="E580" si="2094">S580</f>
        <v/>
      </c>
      <c r="F580" s="421"/>
      <c r="G580" s="576" t="str">
        <f ca="1">IF(OR(INDIRECT("'update Helper'!E"&amp;U580)="",F580&lt;&gt;0,F581&lt;&gt;0),IF(IFERROR((F580/F581),"")="","",(F580/F581)),INDIRECT("'update Helper'!E"&amp;U580)/100)</f>
        <v/>
      </c>
      <c r="H580" s="580"/>
      <c r="I580" s="582"/>
      <c r="J580" s="572"/>
      <c r="K580" s="570" t="str">
        <f t="shared" ref="K580" si="2095">W580</f>
        <v/>
      </c>
      <c r="L580" s="570" t="str">
        <f t="shared" ref="L580" si="2096">V580</f>
        <v/>
      </c>
      <c r="M580" s="572"/>
      <c r="N580" s="572"/>
      <c r="P580" s="201">
        <f t="shared" ref="P580" si="2097">IF(AND(EXACT(C580,C578),C578&lt;&gt;0),P578+1,0)</f>
        <v>132</v>
      </c>
      <c r="Q580" s="201" t="str">
        <f t="shared" ref="Q580" si="2098">IF(C580&lt;&gt;"",C580&amp;"-"&amp;P580,"")</f>
        <v/>
      </c>
      <c r="R580" s="201" t="str">
        <f t="array" ref="R580">IFERROR(IF(INDEX('Disaggregation Records'!$E$69:$E$152,MATCH(RIGHT(Q580,255),RIGHT('Disaggregation Records'!$D$69:$D$152,255),0))="","",INDEX('Disaggregation Records'!$E$69:$E$152,MATCH(RIGHT(Q580,255),RIGHT('Disaggregation Records'!$D$69:$D$152,255),0))),"")</f>
        <v/>
      </c>
      <c r="S580" s="201" t="str">
        <f t="array" ref="S580">IFERROR(IF(INDEX('Disaggregation Records'!$F$69:$F$152,MATCH(RIGHT(Q580,255),RIGHT('Disaggregation Records'!$D$69:$D$152,255),0))="","",INDEX('Disaggregation Records'!$F$69:$F$152,MATCH(RIGHT(Q580,255),RIGHT('Disaggregation Records'!$D$69:$D$152,255),0))),"")</f>
        <v/>
      </c>
      <c r="T580" s="201" t="str">
        <f t="array" ref="T580">IFERROR(IF(INDEX('Disaggregation Records'!$H$69:$H$152,MATCH(RIGHT(Q580,255),RIGHT('Disaggregation Records'!$D$69:$D$152,255),0))="","",INDEX('Disaggregation Records'!$H$69:$H$152,MATCH(RIGHT(Q580,255),RIGHT('Disaggregation Records'!$D$69:$D$152,255),0))),"")</f>
        <v/>
      </c>
      <c r="U580" s="201">
        <f t="shared" ref="U580" si="2099">U578+1</f>
        <v>1011</v>
      </c>
      <c r="V580" s="201" t="str">
        <f t="array" ref="V580">IFERROR(IF(INDEX('Disaggregation Records'!$I$69:$I$152,MATCH(RIGHT(Q580,255),RIGHT('Disaggregation Records'!$D$69:$D$152,255),0))="","",INDEX('Disaggregation Records'!$I$69:$I$152,MATCH(RIGHT(Q580,255),RIGHT('Disaggregation Records'!$D$69:$D$152,255),0))),"")</f>
        <v/>
      </c>
      <c r="W580" s="201" t="str">
        <f>IFERROR(INDEX('Reference Records'!P$13:P$37,MATCH(LEFT(C580,255),'Reference Records'!J$13:J$37,0)),"")</f>
        <v/>
      </c>
    </row>
    <row r="581" spans="1:23" s="201" customFormat="1" ht="40.25" customHeight="1" x14ac:dyDescent="0.35">
      <c r="A581" s="569"/>
      <c r="B581" s="590"/>
      <c r="C581" s="571"/>
      <c r="D581" s="579"/>
      <c r="E581" s="579"/>
      <c r="F581" s="215"/>
      <c r="G581" s="577"/>
      <c r="H581" s="581"/>
      <c r="I581" s="583"/>
      <c r="J581" s="573"/>
      <c r="K581" s="571"/>
      <c r="L581" s="571"/>
      <c r="M581" s="573"/>
      <c r="N581" s="573"/>
      <c r="V581" s="201" t="str">
        <f t="array" ref="V581">IFERROR(IF(INDEX('Disaggregation Records'!$I$69:$I$152,MATCH(RIGHT(Q581,255),RIGHT('Disaggregation Records'!$D$69:$D$152,255),0))="","",INDEX('Disaggregation Records'!$I$69:$I$152,MATCH(RIGHT(Q581,255),RIGHT('Disaggregation Records'!$D$69:$D$152,255),0))),"")</f>
        <v/>
      </c>
    </row>
    <row r="582" spans="1:23" s="201" customFormat="1" ht="40.25" customHeight="1" x14ac:dyDescent="0.35">
      <c r="A582" s="569" t="str">
        <f t="shared" ref="A582" ca="1" si="2100">INDIRECT("'update Helper'!C"&amp;U582)</f>
        <v>a1V3p000004kPQZEA2</v>
      </c>
      <c r="B582" s="589">
        <v>14</v>
      </c>
      <c r="C582" s="570" t="str">
        <f>IFERROR(VLOOKUP(B582,'Outcome Indicators - Section C '!$A$9:$AF$70,32,FALSE),"")</f>
        <v/>
      </c>
      <c r="D582" s="578" t="str">
        <f t="shared" ref="D582" si="2101">R582</f>
        <v/>
      </c>
      <c r="E582" s="578" t="str">
        <f t="shared" ref="E582" si="2102">S582</f>
        <v/>
      </c>
      <c r="F582" s="421"/>
      <c r="G582" s="576" t="str">
        <f ca="1">IF(OR(INDIRECT("'update Helper'!E"&amp;U582)="",F582&lt;&gt;0,F583&lt;&gt;0),IF(IFERROR((F582/F583),"")="","",(F582/F583)),INDIRECT("'update Helper'!E"&amp;U582)/100)</f>
        <v/>
      </c>
      <c r="H582" s="580"/>
      <c r="I582" s="582"/>
      <c r="J582" s="572"/>
      <c r="K582" s="570" t="str">
        <f t="shared" ref="K582" si="2103">W582</f>
        <v/>
      </c>
      <c r="L582" s="570" t="str">
        <f t="shared" ref="L582" si="2104">V582</f>
        <v/>
      </c>
      <c r="M582" s="572"/>
      <c r="N582" s="572"/>
      <c r="P582" s="201">
        <f t="shared" ref="P582" si="2105">IF(AND(EXACT(C582,C580),C580&lt;&gt;0),P580+1,0)</f>
        <v>133</v>
      </c>
      <c r="Q582" s="201" t="str">
        <f t="shared" ref="Q582" si="2106">IF(C582&lt;&gt;"",C582&amp;"-"&amp;P582,"")</f>
        <v/>
      </c>
      <c r="R582" s="201" t="str">
        <f t="array" ref="R582">IFERROR(IF(INDEX('Disaggregation Records'!$E$69:$E$152,MATCH(RIGHT(Q582,255),RIGHT('Disaggregation Records'!$D$69:$D$152,255),0))="","",INDEX('Disaggregation Records'!$E$69:$E$152,MATCH(RIGHT(Q582,255),RIGHT('Disaggregation Records'!$D$69:$D$152,255),0))),"")</f>
        <v/>
      </c>
      <c r="S582" s="201" t="str">
        <f t="array" ref="S582">IFERROR(IF(INDEX('Disaggregation Records'!$F$69:$F$152,MATCH(RIGHT(Q582,255),RIGHT('Disaggregation Records'!$D$69:$D$152,255),0))="","",INDEX('Disaggregation Records'!$F$69:$F$152,MATCH(RIGHT(Q582,255),RIGHT('Disaggregation Records'!$D$69:$D$152,255),0))),"")</f>
        <v/>
      </c>
      <c r="T582" s="201" t="str">
        <f t="array" ref="T582">IFERROR(IF(INDEX('Disaggregation Records'!$H$69:$H$152,MATCH(RIGHT(Q582,255),RIGHT('Disaggregation Records'!$D$69:$D$152,255),0))="","",INDEX('Disaggregation Records'!$H$69:$H$152,MATCH(RIGHT(Q582,255),RIGHT('Disaggregation Records'!$D$69:$D$152,255),0))),"")</f>
        <v/>
      </c>
      <c r="U582" s="201">
        <f t="shared" ref="U582" si="2107">U580+1</f>
        <v>1012</v>
      </c>
      <c r="V582" s="201" t="str">
        <f t="array" ref="V582">IFERROR(IF(INDEX('Disaggregation Records'!$I$69:$I$152,MATCH(RIGHT(Q582,255),RIGHT('Disaggregation Records'!$D$69:$D$152,255),0))="","",INDEX('Disaggregation Records'!$I$69:$I$152,MATCH(RIGHT(Q582,255),RIGHT('Disaggregation Records'!$D$69:$D$152,255),0))),"")</f>
        <v/>
      </c>
      <c r="W582" s="201" t="str">
        <f>IFERROR(INDEX('Reference Records'!P$13:P$37,MATCH(LEFT(C582,255),'Reference Records'!J$13:J$37,0)),"")</f>
        <v/>
      </c>
    </row>
    <row r="583" spans="1:23" s="201" customFormat="1" ht="40.25" customHeight="1" x14ac:dyDescent="0.35">
      <c r="A583" s="569"/>
      <c r="B583" s="590"/>
      <c r="C583" s="571"/>
      <c r="D583" s="579"/>
      <c r="E583" s="579"/>
      <c r="F583" s="215"/>
      <c r="G583" s="577"/>
      <c r="H583" s="581"/>
      <c r="I583" s="583"/>
      <c r="J583" s="573"/>
      <c r="K583" s="571"/>
      <c r="L583" s="571"/>
      <c r="M583" s="573"/>
      <c r="N583" s="573"/>
      <c r="V583" s="201" t="str">
        <f t="array" ref="V583">IFERROR(IF(INDEX('Disaggregation Records'!$I$69:$I$152,MATCH(RIGHT(Q583,255),RIGHT('Disaggregation Records'!$D$69:$D$152,255),0))="","",INDEX('Disaggregation Records'!$I$69:$I$152,MATCH(RIGHT(Q583,255),RIGHT('Disaggregation Records'!$D$69:$D$152,255),0))),"")</f>
        <v/>
      </c>
    </row>
    <row r="584" spans="1:23" s="201" customFormat="1" ht="40.25" customHeight="1" x14ac:dyDescent="0.35">
      <c r="A584" s="569" t="str">
        <f t="shared" ref="A584" ca="1" si="2108">INDIRECT("'update Helper'!C"&amp;U584)</f>
        <v>a1V3p000004kPQaEAM</v>
      </c>
      <c r="B584" s="589">
        <v>14</v>
      </c>
      <c r="C584" s="570" t="str">
        <f>IFERROR(VLOOKUP(B584,'Outcome Indicators - Section C '!$A$9:$AF$70,32,FALSE),"")</f>
        <v/>
      </c>
      <c r="D584" s="578" t="str">
        <f t="shared" ref="D584" si="2109">R584</f>
        <v/>
      </c>
      <c r="E584" s="578" t="str">
        <f t="shared" ref="E584" si="2110">S584</f>
        <v/>
      </c>
      <c r="F584" s="421"/>
      <c r="G584" s="576" t="str">
        <f ca="1">IF(OR(INDIRECT("'update Helper'!E"&amp;U584)="",F584&lt;&gt;0,F585&lt;&gt;0),IF(IFERROR((F584/F585),"")="","",(F584/F585)),INDIRECT("'update Helper'!E"&amp;U584)/100)</f>
        <v/>
      </c>
      <c r="H584" s="580"/>
      <c r="I584" s="582"/>
      <c r="J584" s="572"/>
      <c r="K584" s="570" t="str">
        <f t="shared" ref="K584" si="2111">W584</f>
        <v/>
      </c>
      <c r="L584" s="570" t="str">
        <f t="shared" ref="L584" si="2112">V584</f>
        <v/>
      </c>
      <c r="M584" s="572"/>
      <c r="N584" s="572"/>
      <c r="P584" s="201">
        <f t="shared" ref="P584" si="2113">IF(AND(EXACT(C584,C582),C582&lt;&gt;0),P582+1,0)</f>
        <v>134</v>
      </c>
      <c r="Q584" s="201" t="str">
        <f t="shared" ref="Q584" si="2114">IF(C584&lt;&gt;"",C584&amp;"-"&amp;P584,"")</f>
        <v/>
      </c>
      <c r="R584" s="201" t="str">
        <f t="array" ref="R584">IFERROR(IF(INDEX('Disaggregation Records'!$E$69:$E$152,MATCH(RIGHT(Q584,255),RIGHT('Disaggregation Records'!$D$69:$D$152,255),0))="","",INDEX('Disaggregation Records'!$E$69:$E$152,MATCH(RIGHT(Q584,255),RIGHT('Disaggregation Records'!$D$69:$D$152,255),0))),"")</f>
        <v/>
      </c>
      <c r="S584" s="201" t="str">
        <f t="array" ref="S584">IFERROR(IF(INDEX('Disaggregation Records'!$F$69:$F$152,MATCH(RIGHT(Q584,255),RIGHT('Disaggregation Records'!$D$69:$D$152,255),0))="","",INDEX('Disaggregation Records'!$F$69:$F$152,MATCH(RIGHT(Q584,255),RIGHT('Disaggregation Records'!$D$69:$D$152,255),0))),"")</f>
        <v/>
      </c>
      <c r="T584" s="201" t="str">
        <f t="array" ref="T584">IFERROR(IF(INDEX('Disaggregation Records'!$H$69:$H$152,MATCH(RIGHT(Q584,255),RIGHT('Disaggregation Records'!$D$69:$D$152,255),0))="","",INDEX('Disaggregation Records'!$H$69:$H$152,MATCH(RIGHT(Q584,255),RIGHT('Disaggregation Records'!$D$69:$D$152,255),0))),"")</f>
        <v/>
      </c>
      <c r="U584" s="201">
        <f t="shared" ref="U584" si="2115">U582+1</f>
        <v>1013</v>
      </c>
      <c r="V584" s="201" t="str">
        <f t="array" ref="V584">IFERROR(IF(INDEX('Disaggregation Records'!$I$69:$I$152,MATCH(RIGHT(Q584,255),RIGHT('Disaggregation Records'!$D$69:$D$152,255),0))="","",INDEX('Disaggregation Records'!$I$69:$I$152,MATCH(RIGHT(Q584,255),RIGHT('Disaggregation Records'!$D$69:$D$152,255),0))),"")</f>
        <v/>
      </c>
      <c r="W584" s="201" t="str">
        <f>IFERROR(INDEX('Reference Records'!P$13:P$37,MATCH(LEFT(C584,255),'Reference Records'!J$13:J$37,0)),"")</f>
        <v/>
      </c>
    </row>
    <row r="585" spans="1:23" s="201" customFormat="1" ht="40.25" customHeight="1" x14ac:dyDescent="0.35">
      <c r="A585" s="569"/>
      <c r="B585" s="590"/>
      <c r="C585" s="571"/>
      <c r="D585" s="579"/>
      <c r="E585" s="579"/>
      <c r="F585" s="215"/>
      <c r="G585" s="577"/>
      <c r="H585" s="581"/>
      <c r="I585" s="583"/>
      <c r="J585" s="573"/>
      <c r="K585" s="571"/>
      <c r="L585" s="571"/>
      <c r="M585" s="573"/>
      <c r="N585" s="573"/>
      <c r="V585" s="201" t="str">
        <f t="array" ref="V585">IFERROR(IF(INDEX('Disaggregation Records'!$I$69:$I$152,MATCH(RIGHT(Q585,255),RIGHT('Disaggregation Records'!$D$69:$D$152,255),0))="","",INDEX('Disaggregation Records'!$I$69:$I$152,MATCH(RIGHT(Q585,255),RIGHT('Disaggregation Records'!$D$69:$D$152,255),0))),"")</f>
        <v/>
      </c>
    </row>
    <row r="586" spans="1:23" s="201" customFormat="1" ht="40.25" customHeight="1" x14ac:dyDescent="0.35">
      <c r="A586" s="569" t="str">
        <f t="shared" ref="A586" ca="1" si="2116">INDIRECT("'update Helper'!C"&amp;U586)</f>
        <v>a1V3p000004kPQbEAM</v>
      </c>
      <c r="B586" s="589">
        <v>14</v>
      </c>
      <c r="C586" s="570" t="str">
        <f>IFERROR(VLOOKUP(B586,'Outcome Indicators - Section C '!$A$9:$AF$70,32,FALSE),"")</f>
        <v/>
      </c>
      <c r="D586" s="578" t="str">
        <f t="shared" ref="D586" si="2117">R586</f>
        <v/>
      </c>
      <c r="E586" s="578" t="str">
        <f t="shared" ref="E586" si="2118">S586</f>
        <v/>
      </c>
      <c r="F586" s="421"/>
      <c r="G586" s="576" t="str">
        <f ca="1">IF(OR(INDIRECT("'update Helper'!E"&amp;U586)="",F586&lt;&gt;0,F587&lt;&gt;0),IF(IFERROR((F586/F587),"")="","",(F586/F587)),INDIRECT("'update Helper'!E"&amp;U586)/100)</f>
        <v/>
      </c>
      <c r="H586" s="580"/>
      <c r="I586" s="582"/>
      <c r="J586" s="572"/>
      <c r="K586" s="570" t="str">
        <f t="shared" ref="K586" si="2119">W586</f>
        <v/>
      </c>
      <c r="L586" s="570" t="str">
        <f t="shared" ref="L586" si="2120">V586</f>
        <v/>
      </c>
      <c r="M586" s="572"/>
      <c r="N586" s="572"/>
      <c r="P586" s="201">
        <f t="shared" ref="P586" si="2121">IF(AND(EXACT(C586,C584),C584&lt;&gt;0),P584+1,0)</f>
        <v>135</v>
      </c>
      <c r="Q586" s="201" t="str">
        <f t="shared" ref="Q586" si="2122">IF(C586&lt;&gt;"",C586&amp;"-"&amp;P586,"")</f>
        <v/>
      </c>
      <c r="R586" s="201" t="str">
        <f t="array" ref="R586">IFERROR(IF(INDEX('Disaggregation Records'!$E$69:$E$152,MATCH(RIGHT(Q586,255),RIGHT('Disaggregation Records'!$D$69:$D$152,255),0))="","",INDEX('Disaggregation Records'!$E$69:$E$152,MATCH(RIGHT(Q586,255),RIGHT('Disaggregation Records'!$D$69:$D$152,255),0))),"")</f>
        <v/>
      </c>
      <c r="S586" s="201" t="str">
        <f t="array" ref="S586">IFERROR(IF(INDEX('Disaggregation Records'!$F$69:$F$152,MATCH(RIGHT(Q586,255),RIGHT('Disaggregation Records'!$D$69:$D$152,255),0))="","",INDEX('Disaggregation Records'!$F$69:$F$152,MATCH(RIGHT(Q586,255),RIGHT('Disaggregation Records'!$D$69:$D$152,255),0))),"")</f>
        <v/>
      </c>
      <c r="T586" s="201" t="str">
        <f t="array" ref="T586">IFERROR(IF(INDEX('Disaggregation Records'!$H$69:$H$152,MATCH(RIGHT(Q586,255),RIGHT('Disaggregation Records'!$D$69:$D$152,255),0))="","",INDEX('Disaggregation Records'!$H$69:$H$152,MATCH(RIGHT(Q586,255),RIGHT('Disaggregation Records'!$D$69:$D$152,255),0))),"")</f>
        <v/>
      </c>
      <c r="U586" s="201">
        <f t="shared" ref="U586" si="2123">U584+1</f>
        <v>1014</v>
      </c>
      <c r="V586" s="201" t="str">
        <f t="array" ref="V586">IFERROR(IF(INDEX('Disaggregation Records'!$I$69:$I$152,MATCH(RIGHT(Q586,255),RIGHT('Disaggregation Records'!$D$69:$D$152,255),0))="","",INDEX('Disaggregation Records'!$I$69:$I$152,MATCH(RIGHT(Q586,255),RIGHT('Disaggregation Records'!$D$69:$D$152,255),0))),"")</f>
        <v/>
      </c>
      <c r="W586" s="201" t="str">
        <f>IFERROR(INDEX('Reference Records'!P$13:P$37,MATCH(LEFT(C586,255),'Reference Records'!J$13:J$37,0)),"")</f>
        <v/>
      </c>
    </row>
    <row r="587" spans="1:23" s="201" customFormat="1" ht="40.25" customHeight="1" x14ac:dyDescent="0.35">
      <c r="A587" s="569"/>
      <c r="B587" s="590"/>
      <c r="C587" s="571"/>
      <c r="D587" s="579"/>
      <c r="E587" s="579"/>
      <c r="F587" s="215"/>
      <c r="G587" s="577"/>
      <c r="H587" s="581"/>
      <c r="I587" s="583"/>
      <c r="J587" s="573"/>
      <c r="K587" s="571"/>
      <c r="L587" s="571"/>
      <c r="M587" s="573"/>
      <c r="N587" s="573"/>
      <c r="V587" s="201" t="str">
        <f t="array" ref="V587">IFERROR(IF(INDEX('Disaggregation Records'!$I$69:$I$152,MATCH(RIGHT(Q587,255),RIGHT('Disaggregation Records'!$D$69:$D$152,255),0))="","",INDEX('Disaggregation Records'!$I$69:$I$152,MATCH(RIGHT(Q587,255),RIGHT('Disaggregation Records'!$D$69:$D$152,255),0))),"")</f>
        <v/>
      </c>
    </row>
    <row r="588" spans="1:23" s="201" customFormat="1" ht="40.25" customHeight="1" x14ac:dyDescent="0.35">
      <c r="A588" s="569" t="str">
        <f t="shared" ref="A588" ca="1" si="2124">INDIRECT("'update Helper'!C"&amp;U588)</f>
        <v>a1V3p000004kPQcEAM</v>
      </c>
      <c r="B588" s="589">
        <v>14</v>
      </c>
      <c r="C588" s="570" t="str">
        <f>IFERROR(VLOOKUP(B588,'Outcome Indicators - Section C '!$A$9:$AF$70,32,FALSE),"")</f>
        <v/>
      </c>
      <c r="D588" s="578" t="str">
        <f t="shared" ref="D588" si="2125">R588</f>
        <v/>
      </c>
      <c r="E588" s="578" t="str">
        <f t="shared" ref="E588" si="2126">S588</f>
        <v/>
      </c>
      <c r="F588" s="421"/>
      <c r="G588" s="576" t="str">
        <f ca="1">IF(OR(INDIRECT("'update Helper'!E"&amp;U588)="",F588&lt;&gt;0,F589&lt;&gt;0),IF(IFERROR((F588/F589),"")="","",(F588/F589)),INDIRECT("'update Helper'!E"&amp;U588)/100)</f>
        <v/>
      </c>
      <c r="H588" s="580"/>
      <c r="I588" s="582"/>
      <c r="J588" s="572"/>
      <c r="K588" s="570" t="str">
        <f t="shared" ref="K588" si="2127">W588</f>
        <v/>
      </c>
      <c r="L588" s="570" t="str">
        <f t="shared" ref="L588" si="2128">V588</f>
        <v/>
      </c>
      <c r="M588" s="572"/>
      <c r="N588" s="572"/>
      <c r="P588" s="201">
        <f t="shared" ref="P588" si="2129">IF(AND(EXACT(C588,C586),C586&lt;&gt;0),P586+1,0)</f>
        <v>136</v>
      </c>
      <c r="Q588" s="201" t="str">
        <f t="shared" ref="Q588" si="2130">IF(C588&lt;&gt;"",C588&amp;"-"&amp;P588,"")</f>
        <v/>
      </c>
      <c r="R588" s="201" t="str">
        <f t="array" ref="R588">IFERROR(IF(INDEX('Disaggregation Records'!$E$69:$E$152,MATCH(RIGHT(Q588,255),RIGHT('Disaggregation Records'!$D$69:$D$152,255),0))="","",INDEX('Disaggregation Records'!$E$69:$E$152,MATCH(RIGHT(Q588,255),RIGHT('Disaggregation Records'!$D$69:$D$152,255),0))),"")</f>
        <v/>
      </c>
      <c r="S588" s="201" t="str">
        <f t="array" ref="S588">IFERROR(IF(INDEX('Disaggregation Records'!$F$69:$F$152,MATCH(RIGHT(Q588,255),RIGHT('Disaggregation Records'!$D$69:$D$152,255),0))="","",INDEX('Disaggregation Records'!$F$69:$F$152,MATCH(RIGHT(Q588,255),RIGHT('Disaggregation Records'!$D$69:$D$152,255),0))),"")</f>
        <v/>
      </c>
      <c r="T588" s="201" t="str">
        <f t="array" ref="T588">IFERROR(IF(INDEX('Disaggregation Records'!$H$69:$H$152,MATCH(RIGHT(Q588,255),RIGHT('Disaggregation Records'!$D$69:$D$152,255),0))="","",INDEX('Disaggregation Records'!$H$69:$H$152,MATCH(RIGHT(Q588,255),RIGHT('Disaggregation Records'!$D$69:$D$152,255),0))),"")</f>
        <v/>
      </c>
      <c r="U588" s="201">
        <f t="shared" ref="U588" si="2131">U586+1</f>
        <v>1015</v>
      </c>
      <c r="V588" s="201" t="str">
        <f t="array" ref="V588">IFERROR(IF(INDEX('Disaggregation Records'!$I$69:$I$152,MATCH(RIGHT(Q588,255),RIGHT('Disaggregation Records'!$D$69:$D$152,255),0))="","",INDEX('Disaggregation Records'!$I$69:$I$152,MATCH(RIGHT(Q588,255),RIGHT('Disaggregation Records'!$D$69:$D$152,255),0))),"")</f>
        <v/>
      </c>
      <c r="W588" s="201" t="str">
        <f>IFERROR(INDEX('Reference Records'!P$13:P$37,MATCH(LEFT(C588,255),'Reference Records'!J$13:J$37,0)),"")</f>
        <v/>
      </c>
    </row>
    <row r="589" spans="1:23" s="201" customFormat="1" ht="40.25" customHeight="1" x14ac:dyDescent="0.35">
      <c r="A589" s="569"/>
      <c r="B589" s="590"/>
      <c r="C589" s="571"/>
      <c r="D589" s="579"/>
      <c r="E589" s="579"/>
      <c r="F589" s="215"/>
      <c r="G589" s="577"/>
      <c r="H589" s="581"/>
      <c r="I589" s="583"/>
      <c r="J589" s="573"/>
      <c r="K589" s="571"/>
      <c r="L589" s="571"/>
      <c r="M589" s="573"/>
      <c r="N589" s="573"/>
      <c r="V589" s="201" t="str">
        <f t="array" ref="V589">IFERROR(IF(INDEX('Disaggregation Records'!$I$69:$I$152,MATCH(RIGHT(Q589,255),RIGHT('Disaggregation Records'!$D$69:$D$152,255),0))="","",INDEX('Disaggregation Records'!$I$69:$I$152,MATCH(RIGHT(Q589,255),RIGHT('Disaggregation Records'!$D$69:$D$152,255),0))),"")</f>
        <v/>
      </c>
    </row>
    <row r="590" spans="1:23" s="201" customFormat="1" ht="40.25" customHeight="1" x14ac:dyDescent="0.35">
      <c r="A590" s="569" t="str">
        <f t="shared" ref="A590" ca="1" si="2132">INDIRECT("'update Helper'!C"&amp;U590)</f>
        <v>a1V3p000004kPQdEAM</v>
      </c>
      <c r="B590" s="589">
        <v>14</v>
      </c>
      <c r="C590" s="570" t="str">
        <f>IFERROR(VLOOKUP(B590,'Outcome Indicators - Section C '!$A$9:$AF$70,32,FALSE),"")</f>
        <v/>
      </c>
      <c r="D590" s="578" t="str">
        <f t="shared" ref="D590" si="2133">R590</f>
        <v/>
      </c>
      <c r="E590" s="578" t="str">
        <f t="shared" ref="E590" si="2134">S590</f>
        <v/>
      </c>
      <c r="F590" s="421"/>
      <c r="G590" s="576" t="str">
        <f ca="1">IF(OR(INDIRECT("'update Helper'!E"&amp;U590)="",F590&lt;&gt;0,F591&lt;&gt;0),IF(IFERROR((F590/F591),"")="","",(F590/F591)),INDIRECT("'update Helper'!E"&amp;U590)/100)</f>
        <v/>
      </c>
      <c r="H590" s="580"/>
      <c r="I590" s="582"/>
      <c r="J590" s="572"/>
      <c r="K590" s="570" t="str">
        <f t="shared" ref="K590" si="2135">W590</f>
        <v/>
      </c>
      <c r="L590" s="570" t="str">
        <f t="shared" ref="L590" si="2136">V590</f>
        <v/>
      </c>
      <c r="M590" s="572"/>
      <c r="N590" s="572"/>
      <c r="P590" s="201">
        <f t="shared" ref="P590" si="2137">IF(AND(EXACT(C590,C588),C588&lt;&gt;0),P588+1,0)</f>
        <v>137</v>
      </c>
      <c r="Q590" s="201" t="str">
        <f t="shared" ref="Q590" si="2138">IF(C590&lt;&gt;"",C590&amp;"-"&amp;P590,"")</f>
        <v/>
      </c>
      <c r="R590" s="201" t="str">
        <f t="array" ref="R590">IFERROR(IF(INDEX('Disaggregation Records'!$E$69:$E$152,MATCH(RIGHT(Q590,255),RIGHT('Disaggregation Records'!$D$69:$D$152,255),0))="","",INDEX('Disaggregation Records'!$E$69:$E$152,MATCH(RIGHT(Q590,255),RIGHT('Disaggregation Records'!$D$69:$D$152,255),0))),"")</f>
        <v/>
      </c>
      <c r="S590" s="201" t="str">
        <f t="array" ref="S590">IFERROR(IF(INDEX('Disaggregation Records'!$F$69:$F$152,MATCH(RIGHT(Q590,255),RIGHT('Disaggregation Records'!$D$69:$D$152,255),0))="","",INDEX('Disaggregation Records'!$F$69:$F$152,MATCH(RIGHT(Q590,255),RIGHT('Disaggregation Records'!$D$69:$D$152,255),0))),"")</f>
        <v/>
      </c>
      <c r="T590" s="201" t="str">
        <f t="array" ref="T590">IFERROR(IF(INDEX('Disaggregation Records'!$H$69:$H$152,MATCH(RIGHT(Q590,255),RIGHT('Disaggregation Records'!$D$69:$D$152,255),0))="","",INDEX('Disaggregation Records'!$H$69:$H$152,MATCH(RIGHT(Q590,255),RIGHT('Disaggregation Records'!$D$69:$D$152,255),0))),"")</f>
        <v/>
      </c>
      <c r="U590" s="201">
        <f t="shared" ref="U590" si="2139">U588+1</f>
        <v>1016</v>
      </c>
      <c r="V590" s="201" t="str">
        <f t="array" ref="V590">IFERROR(IF(INDEX('Disaggregation Records'!$I$69:$I$152,MATCH(RIGHT(Q590,255),RIGHT('Disaggregation Records'!$D$69:$D$152,255),0))="","",INDEX('Disaggregation Records'!$I$69:$I$152,MATCH(RIGHT(Q590,255),RIGHT('Disaggregation Records'!$D$69:$D$152,255),0))),"")</f>
        <v/>
      </c>
      <c r="W590" s="201" t="str">
        <f>IFERROR(INDEX('Reference Records'!P$13:P$37,MATCH(LEFT(C590,255),'Reference Records'!J$13:J$37,0)),"")</f>
        <v/>
      </c>
    </row>
    <row r="591" spans="1:23" s="201" customFormat="1" ht="40.25" customHeight="1" x14ac:dyDescent="0.35">
      <c r="A591" s="569"/>
      <c r="B591" s="590"/>
      <c r="C591" s="571"/>
      <c r="D591" s="579"/>
      <c r="E591" s="579"/>
      <c r="F591" s="215"/>
      <c r="G591" s="577"/>
      <c r="H591" s="581"/>
      <c r="I591" s="583"/>
      <c r="J591" s="573"/>
      <c r="K591" s="571"/>
      <c r="L591" s="571"/>
      <c r="M591" s="573"/>
      <c r="N591" s="573"/>
      <c r="V591" s="201" t="str">
        <f t="array" ref="V591">IFERROR(IF(INDEX('Disaggregation Records'!$I$69:$I$152,MATCH(RIGHT(Q591,255),RIGHT('Disaggregation Records'!$D$69:$D$152,255),0))="","",INDEX('Disaggregation Records'!$I$69:$I$152,MATCH(RIGHT(Q591,255),RIGHT('Disaggregation Records'!$D$69:$D$152,255),0))),"")</f>
        <v/>
      </c>
    </row>
    <row r="592" spans="1:23" s="201" customFormat="1" ht="40.25" customHeight="1" x14ac:dyDescent="0.35">
      <c r="A592" s="569" t="str">
        <f t="shared" ref="A592" ca="1" si="2140">INDIRECT("'update Helper'!C"&amp;U592)</f>
        <v>a1V3p000004kPQeEAM</v>
      </c>
      <c r="B592" s="589">
        <v>14</v>
      </c>
      <c r="C592" s="570" t="str">
        <f>IFERROR(VLOOKUP(B592,'Outcome Indicators - Section C '!$A$9:$AF$70,32,FALSE),"")</f>
        <v/>
      </c>
      <c r="D592" s="578" t="str">
        <f t="shared" ref="D592" si="2141">R592</f>
        <v/>
      </c>
      <c r="E592" s="578" t="str">
        <f t="shared" ref="E592" si="2142">S592</f>
        <v/>
      </c>
      <c r="F592" s="421"/>
      <c r="G592" s="576" t="str">
        <f ca="1">IF(OR(INDIRECT("'update Helper'!E"&amp;U592)="",F592&lt;&gt;0,F593&lt;&gt;0),IF(IFERROR((F592/F593),"")="","",(F592/F593)),INDIRECT("'update Helper'!E"&amp;U592)/100)</f>
        <v/>
      </c>
      <c r="H592" s="580"/>
      <c r="I592" s="582"/>
      <c r="J592" s="572"/>
      <c r="K592" s="570" t="str">
        <f t="shared" ref="K592" si="2143">W592</f>
        <v/>
      </c>
      <c r="L592" s="570" t="str">
        <f t="shared" ref="L592" si="2144">V592</f>
        <v/>
      </c>
      <c r="M592" s="572"/>
      <c r="N592" s="572"/>
      <c r="P592" s="201">
        <f t="shared" ref="P592" si="2145">IF(AND(EXACT(C592,C590),C590&lt;&gt;0),P590+1,0)</f>
        <v>138</v>
      </c>
      <c r="Q592" s="201" t="str">
        <f t="shared" ref="Q592" si="2146">IF(C592&lt;&gt;"",C592&amp;"-"&amp;P592,"")</f>
        <v/>
      </c>
      <c r="R592" s="201" t="str">
        <f t="array" ref="R592">IFERROR(IF(INDEX('Disaggregation Records'!$E$69:$E$152,MATCH(RIGHT(Q592,255),RIGHT('Disaggregation Records'!$D$69:$D$152,255),0))="","",INDEX('Disaggregation Records'!$E$69:$E$152,MATCH(RIGHT(Q592,255),RIGHT('Disaggregation Records'!$D$69:$D$152,255),0))),"")</f>
        <v/>
      </c>
      <c r="S592" s="201" t="str">
        <f t="array" ref="S592">IFERROR(IF(INDEX('Disaggregation Records'!$F$69:$F$152,MATCH(RIGHT(Q592,255),RIGHT('Disaggregation Records'!$D$69:$D$152,255),0))="","",INDEX('Disaggregation Records'!$F$69:$F$152,MATCH(RIGHT(Q592,255),RIGHT('Disaggregation Records'!$D$69:$D$152,255),0))),"")</f>
        <v/>
      </c>
      <c r="T592" s="201" t="str">
        <f t="array" ref="T592">IFERROR(IF(INDEX('Disaggregation Records'!$H$69:$H$152,MATCH(RIGHT(Q592,255),RIGHT('Disaggregation Records'!$D$69:$D$152,255),0))="","",INDEX('Disaggregation Records'!$H$69:$H$152,MATCH(RIGHT(Q592,255),RIGHT('Disaggregation Records'!$D$69:$D$152,255),0))),"")</f>
        <v/>
      </c>
      <c r="U592" s="201">
        <f t="shared" ref="U592" si="2147">U590+1</f>
        <v>1017</v>
      </c>
      <c r="V592" s="201" t="str">
        <f t="array" ref="V592">IFERROR(IF(INDEX('Disaggregation Records'!$I$69:$I$152,MATCH(RIGHT(Q592,255),RIGHT('Disaggregation Records'!$D$69:$D$152,255),0))="","",INDEX('Disaggregation Records'!$I$69:$I$152,MATCH(RIGHT(Q592,255),RIGHT('Disaggregation Records'!$D$69:$D$152,255),0))),"")</f>
        <v/>
      </c>
      <c r="W592" s="201" t="str">
        <f>IFERROR(INDEX('Reference Records'!P$13:P$37,MATCH(LEFT(C592,255),'Reference Records'!J$13:J$37,0)),"")</f>
        <v/>
      </c>
    </row>
    <row r="593" spans="1:23" s="201" customFormat="1" ht="40.25" customHeight="1" x14ac:dyDescent="0.35">
      <c r="A593" s="569"/>
      <c r="B593" s="590"/>
      <c r="C593" s="571"/>
      <c r="D593" s="579"/>
      <c r="E593" s="579"/>
      <c r="F593" s="215"/>
      <c r="G593" s="577"/>
      <c r="H593" s="581"/>
      <c r="I593" s="583"/>
      <c r="J593" s="573"/>
      <c r="K593" s="571"/>
      <c r="L593" s="571"/>
      <c r="M593" s="573"/>
      <c r="N593" s="573"/>
      <c r="V593" s="201" t="str">
        <f t="array" ref="V593">IFERROR(IF(INDEX('Disaggregation Records'!$I$69:$I$152,MATCH(RIGHT(Q593,255),RIGHT('Disaggregation Records'!$D$69:$D$152,255),0))="","",INDEX('Disaggregation Records'!$I$69:$I$152,MATCH(RIGHT(Q593,255),RIGHT('Disaggregation Records'!$D$69:$D$152,255),0))),"")</f>
        <v/>
      </c>
    </row>
    <row r="594" spans="1:23" s="201" customFormat="1" ht="40.25" customHeight="1" x14ac:dyDescent="0.35">
      <c r="A594" s="569" t="str">
        <f t="shared" ref="A594" ca="1" si="2148">INDIRECT("'update Helper'!C"&amp;U594)</f>
        <v>a1V3p000004kPQfEAM</v>
      </c>
      <c r="B594" s="589">
        <v>14</v>
      </c>
      <c r="C594" s="570" t="str">
        <f>IFERROR(VLOOKUP(B594,'Outcome Indicators - Section C '!$A$9:$AF$70,32,FALSE),"")</f>
        <v/>
      </c>
      <c r="D594" s="578" t="str">
        <f t="shared" ref="D594" si="2149">R594</f>
        <v/>
      </c>
      <c r="E594" s="578" t="str">
        <f t="shared" ref="E594" si="2150">S594</f>
        <v/>
      </c>
      <c r="F594" s="421"/>
      <c r="G594" s="576" t="str">
        <f ca="1">IF(OR(INDIRECT("'update Helper'!E"&amp;U594)="",F594&lt;&gt;0,F595&lt;&gt;0),IF(IFERROR((F594/F595),"")="","",(F594/F595)),INDIRECT("'update Helper'!E"&amp;U594)/100)</f>
        <v/>
      </c>
      <c r="H594" s="580"/>
      <c r="I594" s="582"/>
      <c r="J594" s="572"/>
      <c r="K594" s="570" t="str">
        <f t="shared" ref="K594" si="2151">W594</f>
        <v/>
      </c>
      <c r="L594" s="570" t="str">
        <f t="shared" ref="L594" si="2152">V594</f>
        <v/>
      </c>
      <c r="M594" s="572"/>
      <c r="N594" s="572"/>
      <c r="P594" s="201">
        <f t="shared" ref="P594" si="2153">IF(AND(EXACT(C594,C592),C592&lt;&gt;0),P592+1,0)</f>
        <v>139</v>
      </c>
      <c r="Q594" s="201" t="str">
        <f t="shared" ref="Q594" si="2154">IF(C594&lt;&gt;"",C594&amp;"-"&amp;P594,"")</f>
        <v/>
      </c>
      <c r="R594" s="201" t="str">
        <f t="array" ref="R594">IFERROR(IF(INDEX('Disaggregation Records'!$E$69:$E$152,MATCH(RIGHT(Q594,255),RIGHT('Disaggregation Records'!$D$69:$D$152,255),0))="","",INDEX('Disaggregation Records'!$E$69:$E$152,MATCH(RIGHT(Q594,255),RIGHT('Disaggregation Records'!$D$69:$D$152,255),0))),"")</f>
        <v/>
      </c>
      <c r="S594" s="201" t="str">
        <f t="array" ref="S594">IFERROR(IF(INDEX('Disaggregation Records'!$F$69:$F$152,MATCH(RIGHT(Q594,255),RIGHT('Disaggregation Records'!$D$69:$D$152,255),0))="","",INDEX('Disaggregation Records'!$F$69:$F$152,MATCH(RIGHT(Q594,255),RIGHT('Disaggregation Records'!$D$69:$D$152,255),0))),"")</f>
        <v/>
      </c>
      <c r="T594" s="201" t="str">
        <f t="array" ref="T594">IFERROR(IF(INDEX('Disaggregation Records'!$H$69:$H$152,MATCH(RIGHT(Q594,255),RIGHT('Disaggregation Records'!$D$69:$D$152,255),0))="","",INDEX('Disaggregation Records'!$H$69:$H$152,MATCH(RIGHT(Q594,255),RIGHT('Disaggregation Records'!$D$69:$D$152,255),0))),"")</f>
        <v/>
      </c>
      <c r="U594" s="201">
        <f t="shared" ref="U594" si="2155">U592+1</f>
        <v>1018</v>
      </c>
      <c r="V594" s="201" t="str">
        <f t="array" ref="V594">IFERROR(IF(INDEX('Disaggregation Records'!$I$69:$I$152,MATCH(RIGHT(Q594,255),RIGHT('Disaggregation Records'!$D$69:$D$152,255),0))="","",INDEX('Disaggregation Records'!$I$69:$I$152,MATCH(RIGHT(Q594,255),RIGHT('Disaggregation Records'!$D$69:$D$152,255),0))),"")</f>
        <v/>
      </c>
      <c r="W594" s="201" t="str">
        <f>IFERROR(INDEX('Reference Records'!P$13:P$37,MATCH(LEFT(C594,255),'Reference Records'!J$13:J$37,0)),"")</f>
        <v/>
      </c>
    </row>
    <row r="595" spans="1:23" s="201" customFormat="1" ht="40.25" customHeight="1" x14ac:dyDescent="0.35">
      <c r="A595" s="569"/>
      <c r="B595" s="590"/>
      <c r="C595" s="571"/>
      <c r="D595" s="579"/>
      <c r="E595" s="579"/>
      <c r="F595" s="215"/>
      <c r="G595" s="577"/>
      <c r="H595" s="581"/>
      <c r="I595" s="583"/>
      <c r="J595" s="573"/>
      <c r="K595" s="571"/>
      <c r="L595" s="571"/>
      <c r="M595" s="573"/>
      <c r="N595" s="573"/>
      <c r="V595" s="201" t="str">
        <f t="array" ref="V595">IFERROR(IF(INDEX('Disaggregation Records'!$I$69:$I$152,MATCH(RIGHT(Q595,255),RIGHT('Disaggregation Records'!$D$69:$D$152,255),0))="","",INDEX('Disaggregation Records'!$I$69:$I$152,MATCH(RIGHT(Q595,255),RIGHT('Disaggregation Records'!$D$69:$D$152,255),0))),"")</f>
        <v/>
      </c>
    </row>
    <row r="596" spans="1:23" s="201" customFormat="1" ht="40.25" customHeight="1" x14ac:dyDescent="0.35">
      <c r="A596" s="569" t="str">
        <f t="shared" ref="A596" ca="1" si="2156">INDIRECT("'update Helper'!C"&amp;U596)</f>
        <v>a1V3p000004kPQgEAM</v>
      </c>
      <c r="B596" s="589">
        <v>15</v>
      </c>
      <c r="C596" s="570" t="str">
        <f>IFERROR(VLOOKUP(B596,'Outcome Indicators - Section C '!$A$9:$AF$70,32,FALSE),"")</f>
        <v/>
      </c>
      <c r="D596" s="578" t="str">
        <f t="shared" ref="D596" si="2157">R596</f>
        <v/>
      </c>
      <c r="E596" s="578" t="str">
        <f t="shared" ref="E596" si="2158">S596</f>
        <v/>
      </c>
      <c r="F596" s="421"/>
      <c r="G596" s="576" t="str">
        <f ca="1">IF(OR(INDIRECT("'update Helper'!E"&amp;U596)="",F596&lt;&gt;0,F597&lt;&gt;0),IF(IFERROR((F596/F597),"")="","",(F596/F597)),INDIRECT("'update Helper'!E"&amp;U596)/100)</f>
        <v/>
      </c>
      <c r="H596" s="580"/>
      <c r="I596" s="582"/>
      <c r="J596" s="572"/>
      <c r="K596" s="570" t="str">
        <f t="shared" ref="K596" si="2159">W596</f>
        <v/>
      </c>
      <c r="L596" s="570" t="str">
        <f t="shared" ref="L596" si="2160">V596</f>
        <v/>
      </c>
      <c r="M596" s="572"/>
      <c r="N596" s="572"/>
      <c r="P596" s="201">
        <f t="shared" ref="P596" si="2161">IF(AND(EXACT(C596,C594),C594&lt;&gt;0),P594+1,0)</f>
        <v>140</v>
      </c>
      <c r="Q596" s="201" t="str">
        <f t="shared" ref="Q596" si="2162">IF(C596&lt;&gt;"",C596&amp;"-"&amp;P596,"")</f>
        <v/>
      </c>
      <c r="R596" s="201" t="str">
        <f t="array" ref="R596">IFERROR(IF(INDEX('Disaggregation Records'!$E$69:$E$152,MATCH(RIGHT(Q596,255),RIGHT('Disaggregation Records'!$D$69:$D$152,255),0))="","",INDEX('Disaggregation Records'!$E$69:$E$152,MATCH(RIGHT(Q596,255),RIGHT('Disaggregation Records'!$D$69:$D$152,255),0))),"")</f>
        <v/>
      </c>
      <c r="S596" s="201" t="str">
        <f t="array" ref="S596">IFERROR(IF(INDEX('Disaggregation Records'!$F$69:$F$152,MATCH(RIGHT(Q596,255),RIGHT('Disaggregation Records'!$D$69:$D$152,255),0))="","",INDEX('Disaggregation Records'!$F$69:$F$152,MATCH(RIGHT(Q596,255),RIGHT('Disaggregation Records'!$D$69:$D$152,255),0))),"")</f>
        <v/>
      </c>
      <c r="T596" s="201" t="str">
        <f t="array" ref="T596">IFERROR(IF(INDEX('Disaggregation Records'!$H$69:$H$152,MATCH(RIGHT(Q596,255),RIGHT('Disaggregation Records'!$D$69:$D$152,255),0))="","",INDEX('Disaggregation Records'!$H$69:$H$152,MATCH(RIGHT(Q596,255),RIGHT('Disaggregation Records'!$D$69:$D$152,255),0))),"")</f>
        <v/>
      </c>
      <c r="U596" s="201">
        <f t="shared" ref="U596" si="2163">U594+1</f>
        <v>1019</v>
      </c>
      <c r="V596" s="201" t="str">
        <f t="array" ref="V596">IFERROR(IF(INDEX('Disaggregation Records'!$I$69:$I$152,MATCH(RIGHT(Q596,255),RIGHT('Disaggregation Records'!$D$69:$D$152,255),0))="","",INDEX('Disaggregation Records'!$I$69:$I$152,MATCH(RIGHT(Q596,255),RIGHT('Disaggregation Records'!$D$69:$D$152,255),0))),"")</f>
        <v/>
      </c>
      <c r="W596" s="201" t="str">
        <f>IFERROR(INDEX('Reference Records'!P$13:P$37,MATCH(LEFT(C596,255),'Reference Records'!J$13:J$37,0)),"")</f>
        <v/>
      </c>
    </row>
    <row r="597" spans="1:23" s="201" customFormat="1" ht="40.25" customHeight="1" x14ac:dyDescent="0.35">
      <c r="A597" s="569"/>
      <c r="B597" s="590"/>
      <c r="C597" s="571"/>
      <c r="D597" s="579"/>
      <c r="E597" s="579"/>
      <c r="F597" s="215"/>
      <c r="G597" s="577"/>
      <c r="H597" s="581"/>
      <c r="I597" s="583"/>
      <c r="J597" s="573"/>
      <c r="K597" s="571"/>
      <c r="L597" s="571"/>
      <c r="M597" s="573"/>
      <c r="N597" s="573"/>
      <c r="V597" s="201" t="str">
        <f t="array" ref="V597">IFERROR(IF(INDEX('Disaggregation Records'!$I$69:$I$152,MATCH(RIGHT(Q597,255),RIGHT('Disaggregation Records'!$D$69:$D$152,255),0))="","",INDEX('Disaggregation Records'!$I$69:$I$152,MATCH(RIGHT(Q597,255),RIGHT('Disaggregation Records'!$D$69:$D$152,255),0))),"")</f>
        <v/>
      </c>
    </row>
    <row r="598" spans="1:23" s="201" customFormat="1" ht="40.25" customHeight="1" x14ac:dyDescent="0.35">
      <c r="A598" s="569" t="str">
        <f t="shared" ref="A598" ca="1" si="2164">INDIRECT("'update Helper'!C"&amp;U598)</f>
        <v>a1V3p000004kPQhEAM</v>
      </c>
      <c r="B598" s="589">
        <v>15</v>
      </c>
      <c r="C598" s="570" t="str">
        <f>IFERROR(VLOOKUP(B598,'Outcome Indicators - Section C '!$A$9:$AF$70,32,FALSE),"")</f>
        <v/>
      </c>
      <c r="D598" s="578" t="str">
        <f t="shared" ref="D598" si="2165">R598</f>
        <v/>
      </c>
      <c r="E598" s="578" t="str">
        <f t="shared" ref="E598" si="2166">S598</f>
        <v/>
      </c>
      <c r="F598" s="421"/>
      <c r="G598" s="576" t="str">
        <f ca="1">IF(OR(INDIRECT("'update Helper'!E"&amp;U598)="",F598&lt;&gt;0,F599&lt;&gt;0),IF(IFERROR((F598/F599),"")="","",(F598/F599)),INDIRECT("'update Helper'!E"&amp;U598)/100)</f>
        <v/>
      </c>
      <c r="H598" s="580"/>
      <c r="I598" s="582"/>
      <c r="J598" s="572"/>
      <c r="K598" s="570" t="str">
        <f t="shared" ref="K598" si="2167">W598</f>
        <v/>
      </c>
      <c r="L598" s="570" t="str">
        <f t="shared" ref="L598" si="2168">V598</f>
        <v/>
      </c>
      <c r="M598" s="572"/>
      <c r="N598" s="572"/>
      <c r="P598" s="201">
        <f t="shared" ref="P598" si="2169">IF(AND(EXACT(C598,C596),C596&lt;&gt;0),P596+1,0)</f>
        <v>141</v>
      </c>
      <c r="Q598" s="201" t="str">
        <f t="shared" ref="Q598" si="2170">IF(C598&lt;&gt;"",C598&amp;"-"&amp;P598,"")</f>
        <v/>
      </c>
      <c r="R598" s="201" t="str">
        <f t="array" ref="R598">IFERROR(IF(INDEX('Disaggregation Records'!$E$69:$E$152,MATCH(RIGHT(Q598,255),RIGHT('Disaggregation Records'!$D$69:$D$152,255),0))="","",INDEX('Disaggregation Records'!$E$69:$E$152,MATCH(RIGHT(Q598,255),RIGHT('Disaggregation Records'!$D$69:$D$152,255),0))),"")</f>
        <v/>
      </c>
      <c r="S598" s="201" t="str">
        <f t="array" ref="S598">IFERROR(IF(INDEX('Disaggregation Records'!$F$69:$F$152,MATCH(RIGHT(Q598,255),RIGHT('Disaggregation Records'!$D$69:$D$152,255),0))="","",INDEX('Disaggregation Records'!$F$69:$F$152,MATCH(RIGHT(Q598,255),RIGHT('Disaggregation Records'!$D$69:$D$152,255),0))),"")</f>
        <v/>
      </c>
      <c r="T598" s="201" t="str">
        <f t="array" ref="T598">IFERROR(IF(INDEX('Disaggregation Records'!$H$69:$H$152,MATCH(RIGHT(Q598,255),RIGHT('Disaggregation Records'!$D$69:$D$152,255),0))="","",INDEX('Disaggregation Records'!$H$69:$H$152,MATCH(RIGHT(Q598,255),RIGHT('Disaggregation Records'!$D$69:$D$152,255),0))),"")</f>
        <v/>
      </c>
      <c r="U598" s="201">
        <f t="shared" ref="U598" si="2171">U596+1</f>
        <v>1020</v>
      </c>
      <c r="V598" s="201" t="str">
        <f t="array" ref="V598">IFERROR(IF(INDEX('Disaggregation Records'!$I$69:$I$152,MATCH(RIGHT(Q598,255),RIGHT('Disaggregation Records'!$D$69:$D$152,255),0))="","",INDEX('Disaggregation Records'!$I$69:$I$152,MATCH(RIGHT(Q598,255),RIGHT('Disaggregation Records'!$D$69:$D$152,255),0))),"")</f>
        <v/>
      </c>
      <c r="W598" s="201" t="str">
        <f>IFERROR(INDEX('Reference Records'!P$13:P$37,MATCH(LEFT(C598,255),'Reference Records'!J$13:J$37,0)),"")</f>
        <v/>
      </c>
    </row>
    <row r="599" spans="1:23" s="201" customFormat="1" ht="40.25" customHeight="1" x14ac:dyDescent="0.35">
      <c r="A599" s="569"/>
      <c r="B599" s="590"/>
      <c r="C599" s="571"/>
      <c r="D599" s="579"/>
      <c r="E599" s="579"/>
      <c r="F599" s="215"/>
      <c r="G599" s="577"/>
      <c r="H599" s="581"/>
      <c r="I599" s="583"/>
      <c r="J599" s="573"/>
      <c r="K599" s="571"/>
      <c r="L599" s="571"/>
      <c r="M599" s="573"/>
      <c r="N599" s="573"/>
      <c r="V599" s="201" t="str">
        <f t="array" ref="V599">IFERROR(IF(INDEX('Disaggregation Records'!$I$69:$I$152,MATCH(RIGHT(Q599,255),RIGHT('Disaggregation Records'!$D$69:$D$152,255),0))="","",INDEX('Disaggregation Records'!$I$69:$I$152,MATCH(RIGHT(Q599,255),RIGHT('Disaggregation Records'!$D$69:$D$152,255),0))),"")</f>
        <v/>
      </c>
    </row>
    <row r="600" spans="1:23" s="201" customFormat="1" ht="40.25" customHeight="1" x14ac:dyDescent="0.35">
      <c r="A600" s="569" t="str">
        <f t="shared" ref="A600" ca="1" si="2172">INDIRECT("'update Helper'!C"&amp;U600)</f>
        <v>a1V3p000004kPQiEAM</v>
      </c>
      <c r="B600" s="589">
        <v>15</v>
      </c>
      <c r="C600" s="570" t="str">
        <f>IFERROR(VLOOKUP(B600,'Outcome Indicators - Section C '!$A$9:$AF$70,32,FALSE),"")</f>
        <v/>
      </c>
      <c r="D600" s="578" t="str">
        <f t="shared" ref="D600" si="2173">R600</f>
        <v/>
      </c>
      <c r="E600" s="578" t="str">
        <f t="shared" ref="E600" si="2174">S600</f>
        <v/>
      </c>
      <c r="F600" s="421"/>
      <c r="G600" s="576" t="str">
        <f ca="1">IF(OR(INDIRECT("'update Helper'!E"&amp;U600)="",F600&lt;&gt;0,F601&lt;&gt;0),IF(IFERROR((F600/F601),"")="","",(F600/F601)),INDIRECT("'update Helper'!E"&amp;U600)/100)</f>
        <v/>
      </c>
      <c r="H600" s="580"/>
      <c r="I600" s="582"/>
      <c r="J600" s="572"/>
      <c r="K600" s="570" t="str">
        <f t="shared" ref="K600" si="2175">W600</f>
        <v/>
      </c>
      <c r="L600" s="570" t="str">
        <f t="shared" ref="L600" si="2176">V600</f>
        <v/>
      </c>
      <c r="M600" s="572"/>
      <c r="N600" s="572"/>
      <c r="P600" s="201">
        <f t="shared" ref="P600" si="2177">IF(AND(EXACT(C600,C598),C598&lt;&gt;0),P598+1,0)</f>
        <v>142</v>
      </c>
      <c r="Q600" s="201" t="str">
        <f t="shared" ref="Q600" si="2178">IF(C600&lt;&gt;"",C600&amp;"-"&amp;P600,"")</f>
        <v/>
      </c>
      <c r="R600" s="201" t="str">
        <f t="array" ref="R600">IFERROR(IF(INDEX('Disaggregation Records'!$E$69:$E$152,MATCH(RIGHT(Q600,255),RIGHT('Disaggregation Records'!$D$69:$D$152,255),0))="","",INDEX('Disaggregation Records'!$E$69:$E$152,MATCH(RIGHT(Q600,255),RIGHT('Disaggregation Records'!$D$69:$D$152,255),0))),"")</f>
        <v/>
      </c>
      <c r="S600" s="201" t="str">
        <f t="array" ref="S600">IFERROR(IF(INDEX('Disaggregation Records'!$F$69:$F$152,MATCH(RIGHT(Q600,255),RIGHT('Disaggregation Records'!$D$69:$D$152,255),0))="","",INDEX('Disaggregation Records'!$F$69:$F$152,MATCH(RIGHT(Q600,255),RIGHT('Disaggregation Records'!$D$69:$D$152,255),0))),"")</f>
        <v/>
      </c>
      <c r="T600" s="201" t="str">
        <f t="array" ref="T600">IFERROR(IF(INDEX('Disaggregation Records'!$H$69:$H$152,MATCH(RIGHT(Q600,255),RIGHT('Disaggregation Records'!$D$69:$D$152,255),0))="","",INDEX('Disaggregation Records'!$H$69:$H$152,MATCH(RIGHT(Q600,255),RIGHT('Disaggregation Records'!$D$69:$D$152,255),0))),"")</f>
        <v/>
      </c>
      <c r="U600" s="201">
        <f t="shared" ref="U600" si="2179">U598+1</f>
        <v>1021</v>
      </c>
      <c r="V600" s="201" t="str">
        <f t="array" ref="V600">IFERROR(IF(INDEX('Disaggregation Records'!$I$69:$I$152,MATCH(RIGHT(Q600,255),RIGHT('Disaggregation Records'!$D$69:$D$152,255),0))="","",INDEX('Disaggregation Records'!$I$69:$I$152,MATCH(RIGHT(Q600,255),RIGHT('Disaggregation Records'!$D$69:$D$152,255),0))),"")</f>
        <v/>
      </c>
      <c r="W600" s="201" t="str">
        <f>IFERROR(INDEX('Reference Records'!P$13:P$37,MATCH(LEFT(C600,255),'Reference Records'!J$13:J$37,0)),"")</f>
        <v/>
      </c>
    </row>
    <row r="601" spans="1:23" s="201" customFormat="1" ht="40.25" customHeight="1" x14ac:dyDescent="0.35">
      <c r="A601" s="569"/>
      <c r="B601" s="590"/>
      <c r="C601" s="571"/>
      <c r="D601" s="579"/>
      <c r="E601" s="579"/>
      <c r="F601" s="215"/>
      <c r="G601" s="577"/>
      <c r="H601" s="581"/>
      <c r="I601" s="583"/>
      <c r="J601" s="573"/>
      <c r="K601" s="571"/>
      <c r="L601" s="571"/>
      <c r="M601" s="573"/>
      <c r="N601" s="573"/>
      <c r="V601" s="201" t="str">
        <f t="array" ref="V601">IFERROR(IF(INDEX('Disaggregation Records'!$I$69:$I$152,MATCH(RIGHT(Q601,255),RIGHT('Disaggregation Records'!$D$69:$D$152,255),0))="","",INDEX('Disaggregation Records'!$I$69:$I$152,MATCH(RIGHT(Q601,255),RIGHT('Disaggregation Records'!$D$69:$D$152,255),0))),"")</f>
        <v/>
      </c>
    </row>
    <row r="602" spans="1:23" s="201" customFormat="1" ht="40.25" customHeight="1" x14ac:dyDescent="0.35">
      <c r="A602" s="569" t="str">
        <f t="shared" ref="A602" ca="1" si="2180">INDIRECT("'update Helper'!C"&amp;U602)</f>
        <v>a1V3p000004kPQjEAM</v>
      </c>
      <c r="B602" s="589">
        <v>15</v>
      </c>
      <c r="C602" s="570" t="str">
        <f>IFERROR(VLOOKUP(B602,'Outcome Indicators - Section C '!$A$9:$AF$70,32,FALSE),"")</f>
        <v/>
      </c>
      <c r="D602" s="578" t="str">
        <f t="shared" ref="D602" si="2181">R602</f>
        <v/>
      </c>
      <c r="E602" s="578" t="str">
        <f t="shared" ref="E602" si="2182">S602</f>
        <v/>
      </c>
      <c r="F602" s="421"/>
      <c r="G602" s="576" t="str">
        <f ca="1">IF(OR(INDIRECT("'update Helper'!E"&amp;U602)="",F602&lt;&gt;0,F603&lt;&gt;0),IF(IFERROR((F602/F603),"")="","",(F602/F603)),INDIRECT("'update Helper'!E"&amp;U602)/100)</f>
        <v/>
      </c>
      <c r="H602" s="580"/>
      <c r="I602" s="582"/>
      <c r="J602" s="572"/>
      <c r="K602" s="570" t="str">
        <f t="shared" ref="K602" si="2183">W602</f>
        <v/>
      </c>
      <c r="L602" s="570" t="str">
        <f t="shared" ref="L602" si="2184">V602</f>
        <v/>
      </c>
      <c r="M602" s="572"/>
      <c r="N602" s="572"/>
      <c r="P602" s="201">
        <f t="shared" ref="P602" si="2185">IF(AND(EXACT(C602,C600),C600&lt;&gt;0),P600+1,0)</f>
        <v>143</v>
      </c>
      <c r="Q602" s="201" t="str">
        <f t="shared" ref="Q602" si="2186">IF(C602&lt;&gt;"",C602&amp;"-"&amp;P602,"")</f>
        <v/>
      </c>
      <c r="R602" s="201" t="str">
        <f t="array" ref="R602">IFERROR(IF(INDEX('Disaggregation Records'!$E$69:$E$152,MATCH(RIGHT(Q602,255),RIGHT('Disaggregation Records'!$D$69:$D$152,255),0))="","",INDEX('Disaggregation Records'!$E$69:$E$152,MATCH(RIGHT(Q602,255),RIGHT('Disaggregation Records'!$D$69:$D$152,255),0))),"")</f>
        <v/>
      </c>
      <c r="S602" s="201" t="str">
        <f t="array" ref="S602">IFERROR(IF(INDEX('Disaggregation Records'!$F$69:$F$152,MATCH(RIGHT(Q602,255),RIGHT('Disaggregation Records'!$D$69:$D$152,255),0))="","",INDEX('Disaggregation Records'!$F$69:$F$152,MATCH(RIGHT(Q602,255),RIGHT('Disaggregation Records'!$D$69:$D$152,255),0))),"")</f>
        <v/>
      </c>
      <c r="T602" s="201" t="str">
        <f t="array" ref="T602">IFERROR(IF(INDEX('Disaggregation Records'!$H$69:$H$152,MATCH(RIGHT(Q602,255),RIGHT('Disaggregation Records'!$D$69:$D$152,255),0))="","",INDEX('Disaggregation Records'!$H$69:$H$152,MATCH(RIGHT(Q602,255),RIGHT('Disaggregation Records'!$D$69:$D$152,255),0))),"")</f>
        <v/>
      </c>
      <c r="U602" s="201">
        <f t="shared" ref="U602" si="2187">U600+1</f>
        <v>1022</v>
      </c>
      <c r="V602" s="201" t="str">
        <f t="array" ref="V602">IFERROR(IF(INDEX('Disaggregation Records'!$I$69:$I$152,MATCH(RIGHT(Q602,255),RIGHT('Disaggregation Records'!$D$69:$D$152,255),0))="","",INDEX('Disaggregation Records'!$I$69:$I$152,MATCH(RIGHT(Q602,255),RIGHT('Disaggregation Records'!$D$69:$D$152,255),0))),"")</f>
        <v/>
      </c>
      <c r="W602" s="201" t="str">
        <f>IFERROR(INDEX('Reference Records'!P$13:P$37,MATCH(LEFT(C602,255),'Reference Records'!J$13:J$37,0)),"")</f>
        <v/>
      </c>
    </row>
    <row r="603" spans="1:23" s="201" customFormat="1" ht="40.25" customHeight="1" x14ac:dyDescent="0.35">
      <c r="A603" s="569"/>
      <c r="B603" s="590"/>
      <c r="C603" s="571"/>
      <c r="D603" s="579"/>
      <c r="E603" s="579"/>
      <c r="F603" s="215"/>
      <c r="G603" s="577"/>
      <c r="H603" s="581"/>
      <c r="I603" s="583"/>
      <c r="J603" s="573"/>
      <c r="K603" s="571"/>
      <c r="L603" s="571"/>
      <c r="M603" s="573"/>
      <c r="N603" s="573"/>
      <c r="V603" s="201" t="str">
        <f t="array" ref="V603">IFERROR(IF(INDEX('Disaggregation Records'!$I$69:$I$152,MATCH(RIGHT(Q603,255),RIGHT('Disaggregation Records'!$D$69:$D$152,255),0))="","",INDEX('Disaggregation Records'!$I$69:$I$152,MATCH(RIGHT(Q603,255),RIGHT('Disaggregation Records'!$D$69:$D$152,255),0))),"")</f>
        <v/>
      </c>
    </row>
    <row r="604" spans="1:23" s="201" customFormat="1" ht="40.25" customHeight="1" x14ac:dyDescent="0.35">
      <c r="A604" s="569" t="str">
        <f t="shared" ref="A604" ca="1" si="2188">INDIRECT("'update Helper'!C"&amp;U604)</f>
        <v>a1V3p000004kPQkEAM</v>
      </c>
      <c r="B604" s="589">
        <v>15</v>
      </c>
      <c r="C604" s="570" t="str">
        <f>IFERROR(VLOOKUP(B604,'Outcome Indicators - Section C '!$A$9:$AF$70,32,FALSE),"")</f>
        <v/>
      </c>
      <c r="D604" s="578" t="str">
        <f t="shared" ref="D604" si="2189">R604</f>
        <v/>
      </c>
      <c r="E604" s="578" t="str">
        <f t="shared" ref="E604" si="2190">S604</f>
        <v/>
      </c>
      <c r="F604" s="421"/>
      <c r="G604" s="576" t="str">
        <f ca="1">IF(OR(INDIRECT("'update Helper'!E"&amp;U604)="",F604&lt;&gt;0,F605&lt;&gt;0),IF(IFERROR((F604/F605),"")="","",(F604/F605)),INDIRECT("'update Helper'!E"&amp;U604)/100)</f>
        <v/>
      </c>
      <c r="H604" s="580"/>
      <c r="I604" s="582"/>
      <c r="J604" s="572"/>
      <c r="K604" s="570" t="str">
        <f t="shared" ref="K604" si="2191">W604</f>
        <v/>
      </c>
      <c r="L604" s="570" t="str">
        <f t="shared" ref="L604" si="2192">V604</f>
        <v/>
      </c>
      <c r="M604" s="572"/>
      <c r="N604" s="572"/>
      <c r="P604" s="201">
        <f t="shared" ref="P604" si="2193">IF(AND(EXACT(C604,C602),C602&lt;&gt;0),P602+1,0)</f>
        <v>144</v>
      </c>
      <c r="Q604" s="201" t="str">
        <f t="shared" ref="Q604" si="2194">IF(C604&lt;&gt;"",C604&amp;"-"&amp;P604,"")</f>
        <v/>
      </c>
      <c r="R604" s="201" t="str">
        <f t="array" ref="R604">IFERROR(IF(INDEX('Disaggregation Records'!$E$69:$E$152,MATCH(RIGHT(Q604,255),RIGHT('Disaggregation Records'!$D$69:$D$152,255),0))="","",INDEX('Disaggregation Records'!$E$69:$E$152,MATCH(RIGHT(Q604,255),RIGHT('Disaggregation Records'!$D$69:$D$152,255),0))),"")</f>
        <v/>
      </c>
      <c r="S604" s="201" t="str">
        <f t="array" ref="S604">IFERROR(IF(INDEX('Disaggregation Records'!$F$69:$F$152,MATCH(RIGHT(Q604,255),RIGHT('Disaggregation Records'!$D$69:$D$152,255),0))="","",INDEX('Disaggregation Records'!$F$69:$F$152,MATCH(RIGHT(Q604,255),RIGHT('Disaggregation Records'!$D$69:$D$152,255),0))),"")</f>
        <v/>
      </c>
      <c r="T604" s="201" t="str">
        <f t="array" ref="T604">IFERROR(IF(INDEX('Disaggregation Records'!$H$69:$H$152,MATCH(RIGHT(Q604,255),RIGHT('Disaggregation Records'!$D$69:$D$152,255),0))="","",INDEX('Disaggregation Records'!$H$69:$H$152,MATCH(RIGHT(Q604,255),RIGHT('Disaggregation Records'!$D$69:$D$152,255),0))),"")</f>
        <v/>
      </c>
      <c r="U604" s="201">
        <f t="shared" ref="U604" si="2195">U602+1</f>
        <v>1023</v>
      </c>
      <c r="V604" s="201" t="str">
        <f t="array" ref="V604">IFERROR(IF(INDEX('Disaggregation Records'!$I$69:$I$152,MATCH(RIGHT(Q604,255),RIGHT('Disaggregation Records'!$D$69:$D$152,255),0))="","",INDEX('Disaggregation Records'!$I$69:$I$152,MATCH(RIGHT(Q604,255),RIGHT('Disaggregation Records'!$D$69:$D$152,255),0))),"")</f>
        <v/>
      </c>
      <c r="W604" s="201" t="str">
        <f>IFERROR(INDEX('Reference Records'!P$13:P$37,MATCH(LEFT(C604,255),'Reference Records'!J$13:J$37,0)),"")</f>
        <v/>
      </c>
    </row>
    <row r="605" spans="1:23" s="201" customFormat="1" ht="40.25" customHeight="1" x14ac:dyDescent="0.35">
      <c r="A605" s="569"/>
      <c r="B605" s="590"/>
      <c r="C605" s="571"/>
      <c r="D605" s="579"/>
      <c r="E605" s="579"/>
      <c r="F605" s="215"/>
      <c r="G605" s="577"/>
      <c r="H605" s="581"/>
      <c r="I605" s="583"/>
      <c r="J605" s="573"/>
      <c r="K605" s="571"/>
      <c r="L605" s="571"/>
      <c r="M605" s="573"/>
      <c r="N605" s="573"/>
      <c r="V605" s="201" t="str">
        <f t="array" ref="V605">IFERROR(IF(INDEX('Disaggregation Records'!$I$69:$I$152,MATCH(RIGHT(Q605,255),RIGHT('Disaggregation Records'!$D$69:$D$152,255),0))="","",INDEX('Disaggregation Records'!$I$69:$I$152,MATCH(RIGHT(Q605,255),RIGHT('Disaggregation Records'!$D$69:$D$152,255),0))),"")</f>
        <v/>
      </c>
    </row>
    <row r="606" spans="1:23" s="201" customFormat="1" ht="40.25" customHeight="1" x14ac:dyDescent="0.35">
      <c r="A606" s="569" t="str">
        <f t="shared" ref="A606" ca="1" si="2196">INDIRECT("'update Helper'!C"&amp;U606)</f>
        <v>a1V3p000004kPQlEAM</v>
      </c>
      <c r="B606" s="589">
        <v>15</v>
      </c>
      <c r="C606" s="570" t="str">
        <f>IFERROR(VLOOKUP(B606,'Outcome Indicators - Section C '!$A$9:$AF$70,32,FALSE),"")</f>
        <v/>
      </c>
      <c r="D606" s="578" t="str">
        <f t="shared" ref="D606" si="2197">R606</f>
        <v/>
      </c>
      <c r="E606" s="578" t="str">
        <f t="shared" ref="E606" si="2198">S606</f>
        <v/>
      </c>
      <c r="F606" s="421"/>
      <c r="G606" s="576" t="str">
        <f ca="1">IF(OR(INDIRECT("'update Helper'!E"&amp;U606)="",F606&lt;&gt;0,F607&lt;&gt;0),IF(IFERROR((F606/F607),"")="","",(F606/F607)),INDIRECT("'update Helper'!E"&amp;U606)/100)</f>
        <v/>
      </c>
      <c r="H606" s="580"/>
      <c r="I606" s="582"/>
      <c r="J606" s="572"/>
      <c r="K606" s="570" t="str">
        <f t="shared" ref="K606" si="2199">W606</f>
        <v/>
      </c>
      <c r="L606" s="570" t="str">
        <f t="shared" ref="L606" si="2200">V606</f>
        <v/>
      </c>
      <c r="M606" s="572"/>
      <c r="N606" s="572"/>
      <c r="P606" s="201">
        <f t="shared" ref="P606" si="2201">IF(AND(EXACT(C606,C604),C604&lt;&gt;0),P604+1,0)</f>
        <v>145</v>
      </c>
      <c r="Q606" s="201" t="str">
        <f t="shared" ref="Q606" si="2202">IF(C606&lt;&gt;"",C606&amp;"-"&amp;P606,"")</f>
        <v/>
      </c>
      <c r="R606" s="201" t="str">
        <f t="array" ref="R606">IFERROR(IF(INDEX('Disaggregation Records'!$E$69:$E$152,MATCH(RIGHT(Q606,255),RIGHT('Disaggregation Records'!$D$69:$D$152,255),0))="","",INDEX('Disaggregation Records'!$E$69:$E$152,MATCH(RIGHT(Q606,255),RIGHT('Disaggregation Records'!$D$69:$D$152,255),0))),"")</f>
        <v/>
      </c>
      <c r="S606" s="201" t="str">
        <f t="array" ref="S606">IFERROR(IF(INDEX('Disaggregation Records'!$F$69:$F$152,MATCH(RIGHT(Q606,255),RIGHT('Disaggregation Records'!$D$69:$D$152,255),0))="","",INDEX('Disaggregation Records'!$F$69:$F$152,MATCH(RIGHT(Q606,255),RIGHT('Disaggregation Records'!$D$69:$D$152,255),0))),"")</f>
        <v/>
      </c>
      <c r="T606" s="201" t="str">
        <f t="array" ref="T606">IFERROR(IF(INDEX('Disaggregation Records'!$H$69:$H$152,MATCH(RIGHT(Q606,255),RIGHT('Disaggregation Records'!$D$69:$D$152,255),0))="","",INDEX('Disaggregation Records'!$H$69:$H$152,MATCH(RIGHT(Q606,255),RIGHT('Disaggregation Records'!$D$69:$D$152,255),0))),"")</f>
        <v/>
      </c>
      <c r="U606" s="201">
        <f t="shared" ref="U606" si="2203">U604+1</f>
        <v>1024</v>
      </c>
      <c r="V606" s="201" t="str">
        <f t="array" ref="V606">IFERROR(IF(INDEX('Disaggregation Records'!$I$69:$I$152,MATCH(RIGHT(Q606,255),RIGHT('Disaggregation Records'!$D$69:$D$152,255),0))="","",INDEX('Disaggregation Records'!$I$69:$I$152,MATCH(RIGHT(Q606,255),RIGHT('Disaggregation Records'!$D$69:$D$152,255),0))),"")</f>
        <v/>
      </c>
      <c r="W606" s="201" t="str">
        <f>IFERROR(INDEX('Reference Records'!P$13:P$37,MATCH(LEFT(C606,255),'Reference Records'!J$13:J$37,0)),"")</f>
        <v/>
      </c>
    </row>
    <row r="607" spans="1:23" s="201" customFormat="1" ht="40.25" customHeight="1" x14ac:dyDescent="0.35">
      <c r="A607" s="569"/>
      <c r="B607" s="590"/>
      <c r="C607" s="571"/>
      <c r="D607" s="579"/>
      <c r="E607" s="579"/>
      <c r="F607" s="215"/>
      <c r="G607" s="577"/>
      <c r="H607" s="581"/>
      <c r="I607" s="583"/>
      <c r="J607" s="573"/>
      <c r="K607" s="571"/>
      <c r="L607" s="571"/>
      <c r="M607" s="573"/>
      <c r="N607" s="573"/>
      <c r="V607" s="201" t="str">
        <f t="array" ref="V607">IFERROR(IF(INDEX('Disaggregation Records'!$I$69:$I$152,MATCH(RIGHT(Q607,255),RIGHT('Disaggregation Records'!$D$69:$D$152,255),0))="","",INDEX('Disaggregation Records'!$I$69:$I$152,MATCH(RIGHT(Q607,255),RIGHT('Disaggregation Records'!$D$69:$D$152,255),0))),"")</f>
        <v/>
      </c>
    </row>
    <row r="608" spans="1:23" s="201" customFormat="1" ht="40.25" customHeight="1" x14ac:dyDescent="0.35">
      <c r="A608" s="569" t="str">
        <f t="shared" ref="A608" ca="1" si="2204">INDIRECT("'update Helper'!C"&amp;U608)</f>
        <v>a1V3p000004kPQmEAM</v>
      </c>
      <c r="B608" s="589">
        <v>15</v>
      </c>
      <c r="C608" s="570" t="str">
        <f>IFERROR(VLOOKUP(B608,'Outcome Indicators - Section C '!$A$9:$AF$70,32,FALSE),"")</f>
        <v/>
      </c>
      <c r="D608" s="578" t="str">
        <f t="shared" ref="D608" si="2205">R608</f>
        <v/>
      </c>
      <c r="E608" s="578" t="str">
        <f t="shared" ref="E608" si="2206">S608</f>
        <v/>
      </c>
      <c r="F608" s="421"/>
      <c r="G608" s="576" t="str">
        <f ca="1">IF(OR(INDIRECT("'update Helper'!E"&amp;U608)="",F608&lt;&gt;0,F609&lt;&gt;0),IF(IFERROR((F608/F609),"")="","",(F608/F609)),INDIRECT("'update Helper'!E"&amp;U608)/100)</f>
        <v/>
      </c>
      <c r="H608" s="580"/>
      <c r="I608" s="582"/>
      <c r="J608" s="572"/>
      <c r="K608" s="570" t="str">
        <f t="shared" ref="K608" si="2207">W608</f>
        <v/>
      </c>
      <c r="L608" s="570" t="str">
        <f t="shared" ref="L608" si="2208">V608</f>
        <v/>
      </c>
      <c r="M608" s="572"/>
      <c r="N608" s="572"/>
      <c r="P608" s="201">
        <f t="shared" ref="P608" si="2209">IF(AND(EXACT(C608,C606),C606&lt;&gt;0),P606+1,0)</f>
        <v>146</v>
      </c>
      <c r="Q608" s="201" t="str">
        <f t="shared" ref="Q608" si="2210">IF(C608&lt;&gt;"",C608&amp;"-"&amp;P608,"")</f>
        <v/>
      </c>
      <c r="R608" s="201" t="str">
        <f t="array" ref="R608">IFERROR(IF(INDEX('Disaggregation Records'!$E$69:$E$152,MATCH(RIGHT(Q608,255),RIGHT('Disaggregation Records'!$D$69:$D$152,255),0))="","",INDEX('Disaggregation Records'!$E$69:$E$152,MATCH(RIGHT(Q608,255),RIGHT('Disaggregation Records'!$D$69:$D$152,255),0))),"")</f>
        <v/>
      </c>
      <c r="S608" s="201" t="str">
        <f t="array" ref="S608">IFERROR(IF(INDEX('Disaggregation Records'!$F$69:$F$152,MATCH(RIGHT(Q608,255),RIGHT('Disaggregation Records'!$D$69:$D$152,255),0))="","",INDEX('Disaggregation Records'!$F$69:$F$152,MATCH(RIGHT(Q608,255),RIGHT('Disaggregation Records'!$D$69:$D$152,255),0))),"")</f>
        <v/>
      </c>
      <c r="T608" s="201" t="str">
        <f t="array" ref="T608">IFERROR(IF(INDEX('Disaggregation Records'!$H$69:$H$152,MATCH(RIGHT(Q608,255),RIGHT('Disaggregation Records'!$D$69:$D$152,255),0))="","",INDEX('Disaggregation Records'!$H$69:$H$152,MATCH(RIGHT(Q608,255),RIGHT('Disaggregation Records'!$D$69:$D$152,255),0))),"")</f>
        <v/>
      </c>
      <c r="U608" s="201">
        <f t="shared" ref="U608" si="2211">U606+1</f>
        <v>1025</v>
      </c>
      <c r="V608" s="201" t="str">
        <f t="array" ref="V608">IFERROR(IF(INDEX('Disaggregation Records'!$I$69:$I$152,MATCH(RIGHT(Q608,255),RIGHT('Disaggregation Records'!$D$69:$D$152,255),0))="","",INDEX('Disaggregation Records'!$I$69:$I$152,MATCH(RIGHT(Q608,255),RIGHT('Disaggregation Records'!$D$69:$D$152,255),0))),"")</f>
        <v/>
      </c>
      <c r="W608" s="201" t="str">
        <f>IFERROR(INDEX('Reference Records'!P$13:P$37,MATCH(LEFT(C608,255),'Reference Records'!J$13:J$37,0)),"")</f>
        <v/>
      </c>
    </row>
    <row r="609" spans="1:23" s="201" customFormat="1" ht="40.25" customHeight="1" x14ac:dyDescent="0.35">
      <c r="A609" s="569"/>
      <c r="B609" s="590"/>
      <c r="C609" s="571"/>
      <c r="D609" s="579"/>
      <c r="E609" s="579"/>
      <c r="F609" s="215"/>
      <c r="G609" s="577"/>
      <c r="H609" s="581"/>
      <c r="I609" s="583"/>
      <c r="J609" s="573"/>
      <c r="K609" s="571"/>
      <c r="L609" s="571"/>
      <c r="M609" s="573"/>
      <c r="N609" s="573"/>
      <c r="V609" s="201" t="str">
        <f t="array" ref="V609">IFERROR(IF(INDEX('Disaggregation Records'!$I$69:$I$152,MATCH(RIGHT(Q609,255),RIGHT('Disaggregation Records'!$D$69:$D$152,255),0))="","",INDEX('Disaggregation Records'!$I$69:$I$152,MATCH(RIGHT(Q609,255),RIGHT('Disaggregation Records'!$D$69:$D$152,255),0))),"")</f>
        <v/>
      </c>
    </row>
    <row r="610" spans="1:23" s="201" customFormat="1" ht="40.25" customHeight="1" x14ac:dyDescent="0.35">
      <c r="A610" s="569" t="str">
        <f t="shared" ref="A610" ca="1" si="2212">INDIRECT("'update Helper'!C"&amp;U610)</f>
        <v>a1V3p000004kPQnEAM</v>
      </c>
      <c r="B610" s="589">
        <v>15</v>
      </c>
      <c r="C610" s="570" t="str">
        <f>IFERROR(VLOOKUP(B610,'Outcome Indicators - Section C '!$A$9:$AF$70,32,FALSE),"")</f>
        <v/>
      </c>
      <c r="D610" s="578" t="str">
        <f t="shared" ref="D610" si="2213">R610</f>
        <v/>
      </c>
      <c r="E610" s="578" t="str">
        <f t="shared" ref="E610" si="2214">S610</f>
        <v/>
      </c>
      <c r="F610" s="421"/>
      <c r="G610" s="576" t="str">
        <f ca="1">IF(OR(INDIRECT("'update Helper'!E"&amp;U610)="",F610&lt;&gt;0,F611&lt;&gt;0),IF(IFERROR((F610/F611),"")="","",(F610/F611)),INDIRECT("'update Helper'!E"&amp;U610)/100)</f>
        <v/>
      </c>
      <c r="H610" s="580"/>
      <c r="I610" s="582"/>
      <c r="J610" s="572"/>
      <c r="K610" s="570" t="str">
        <f t="shared" ref="K610" si="2215">W610</f>
        <v/>
      </c>
      <c r="L610" s="570" t="str">
        <f t="shared" ref="L610" si="2216">V610</f>
        <v/>
      </c>
      <c r="M610" s="572"/>
      <c r="N610" s="572"/>
      <c r="P610" s="201">
        <f t="shared" ref="P610" si="2217">IF(AND(EXACT(C610,C608),C608&lt;&gt;0),P608+1,0)</f>
        <v>147</v>
      </c>
      <c r="Q610" s="201" t="str">
        <f t="shared" ref="Q610" si="2218">IF(C610&lt;&gt;"",C610&amp;"-"&amp;P610,"")</f>
        <v/>
      </c>
      <c r="R610" s="201" t="str">
        <f t="array" ref="R610">IFERROR(IF(INDEX('Disaggregation Records'!$E$69:$E$152,MATCH(RIGHT(Q610,255),RIGHT('Disaggregation Records'!$D$69:$D$152,255),0))="","",INDEX('Disaggregation Records'!$E$69:$E$152,MATCH(RIGHT(Q610,255),RIGHT('Disaggregation Records'!$D$69:$D$152,255),0))),"")</f>
        <v/>
      </c>
      <c r="S610" s="201" t="str">
        <f t="array" ref="S610">IFERROR(IF(INDEX('Disaggregation Records'!$F$69:$F$152,MATCH(RIGHT(Q610,255),RIGHT('Disaggregation Records'!$D$69:$D$152,255),0))="","",INDEX('Disaggregation Records'!$F$69:$F$152,MATCH(RIGHT(Q610,255),RIGHT('Disaggregation Records'!$D$69:$D$152,255),0))),"")</f>
        <v/>
      </c>
      <c r="T610" s="201" t="str">
        <f t="array" ref="T610">IFERROR(IF(INDEX('Disaggregation Records'!$H$69:$H$152,MATCH(RIGHT(Q610,255),RIGHT('Disaggregation Records'!$D$69:$D$152,255),0))="","",INDEX('Disaggregation Records'!$H$69:$H$152,MATCH(RIGHT(Q610,255),RIGHT('Disaggregation Records'!$D$69:$D$152,255),0))),"")</f>
        <v/>
      </c>
      <c r="U610" s="201">
        <f t="shared" ref="U610" si="2219">U608+1</f>
        <v>1026</v>
      </c>
      <c r="V610" s="201" t="str">
        <f t="array" ref="V610">IFERROR(IF(INDEX('Disaggregation Records'!$I$69:$I$152,MATCH(RIGHT(Q610,255),RIGHT('Disaggregation Records'!$D$69:$D$152,255),0))="","",INDEX('Disaggregation Records'!$I$69:$I$152,MATCH(RIGHT(Q610,255),RIGHT('Disaggregation Records'!$D$69:$D$152,255),0))),"")</f>
        <v/>
      </c>
      <c r="W610" s="201" t="str">
        <f>IFERROR(INDEX('Reference Records'!P$13:P$37,MATCH(LEFT(C610,255),'Reference Records'!J$13:J$37,0)),"")</f>
        <v/>
      </c>
    </row>
    <row r="611" spans="1:23" s="201" customFormat="1" ht="40.25" customHeight="1" x14ac:dyDescent="0.35">
      <c r="A611" s="569"/>
      <c r="B611" s="590"/>
      <c r="C611" s="571"/>
      <c r="D611" s="579"/>
      <c r="E611" s="579"/>
      <c r="F611" s="215"/>
      <c r="G611" s="577"/>
      <c r="H611" s="581"/>
      <c r="I611" s="583"/>
      <c r="J611" s="573"/>
      <c r="K611" s="571"/>
      <c r="L611" s="571"/>
      <c r="M611" s="573"/>
      <c r="N611" s="573"/>
      <c r="V611" s="201" t="str">
        <f t="array" ref="V611">IFERROR(IF(INDEX('Disaggregation Records'!$I$69:$I$152,MATCH(RIGHT(Q611,255),RIGHT('Disaggregation Records'!$D$69:$D$152,255),0))="","",INDEX('Disaggregation Records'!$I$69:$I$152,MATCH(RIGHT(Q611,255),RIGHT('Disaggregation Records'!$D$69:$D$152,255),0))),"")</f>
        <v/>
      </c>
    </row>
    <row r="612" spans="1:23" s="201" customFormat="1" ht="40.25" customHeight="1" x14ac:dyDescent="0.35">
      <c r="A612" s="569" t="str">
        <f t="shared" ref="A612" ca="1" si="2220">INDIRECT("'update Helper'!C"&amp;U612)</f>
        <v>a1V3p000004kPQoEAM</v>
      </c>
      <c r="B612" s="589">
        <v>15</v>
      </c>
      <c r="C612" s="570" t="str">
        <f>IFERROR(VLOOKUP(B612,'Outcome Indicators - Section C '!$A$9:$AF$70,32,FALSE),"")</f>
        <v/>
      </c>
      <c r="D612" s="578" t="str">
        <f t="shared" ref="D612" si="2221">R612</f>
        <v/>
      </c>
      <c r="E612" s="578" t="str">
        <f t="shared" ref="E612" si="2222">S612</f>
        <v/>
      </c>
      <c r="F612" s="421"/>
      <c r="G612" s="576" t="str">
        <f ca="1">IF(OR(INDIRECT("'update Helper'!E"&amp;U612)="",F612&lt;&gt;0,F613&lt;&gt;0),IF(IFERROR((F612/F613),"")="","",(F612/F613)),INDIRECT("'update Helper'!E"&amp;U612)/100)</f>
        <v/>
      </c>
      <c r="H612" s="580"/>
      <c r="I612" s="582"/>
      <c r="J612" s="572"/>
      <c r="K612" s="570" t="str">
        <f t="shared" ref="K612" si="2223">W612</f>
        <v/>
      </c>
      <c r="L612" s="570" t="str">
        <f t="shared" ref="L612" si="2224">V612</f>
        <v/>
      </c>
      <c r="M612" s="572"/>
      <c r="N612" s="572"/>
      <c r="P612" s="201">
        <f t="shared" ref="P612" si="2225">IF(AND(EXACT(C612,C610),C610&lt;&gt;0),P610+1,0)</f>
        <v>148</v>
      </c>
      <c r="Q612" s="201" t="str">
        <f t="shared" ref="Q612" si="2226">IF(C612&lt;&gt;"",C612&amp;"-"&amp;P612,"")</f>
        <v/>
      </c>
      <c r="R612" s="201" t="str">
        <f t="array" ref="R612">IFERROR(IF(INDEX('Disaggregation Records'!$E$69:$E$152,MATCH(RIGHT(Q612,255),RIGHT('Disaggregation Records'!$D$69:$D$152,255),0))="","",INDEX('Disaggregation Records'!$E$69:$E$152,MATCH(RIGHT(Q612,255),RIGHT('Disaggregation Records'!$D$69:$D$152,255),0))),"")</f>
        <v/>
      </c>
      <c r="S612" s="201" t="str">
        <f t="array" ref="S612">IFERROR(IF(INDEX('Disaggregation Records'!$F$69:$F$152,MATCH(RIGHT(Q612,255),RIGHT('Disaggregation Records'!$D$69:$D$152,255),0))="","",INDEX('Disaggregation Records'!$F$69:$F$152,MATCH(RIGHT(Q612,255),RIGHT('Disaggregation Records'!$D$69:$D$152,255),0))),"")</f>
        <v/>
      </c>
      <c r="T612" s="201" t="str">
        <f t="array" ref="T612">IFERROR(IF(INDEX('Disaggregation Records'!$H$69:$H$152,MATCH(RIGHT(Q612,255),RIGHT('Disaggregation Records'!$D$69:$D$152,255),0))="","",INDEX('Disaggregation Records'!$H$69:$H$152,MATCH(RIGHT(Q612,255),RIGHT('Disaggregation Records'!$D$69:$D$152,255),0))),"")</f>
        <v/>
      </c>
      <c r="U612" s="201">
        <f t="shared" ref="U612" si="2227">U610+1</f>
        <v>1027</v>
      </c>
      <c r="V612" s="201" t="str">
        <f t="array" ref="V612">IFERROR(IF(INDEX('Disaggregation Records'!$I$69:$I$152,MATCH(RIGHT(Q612,255),RIGHT('Disaggregation Records'!$D$69:$D$152,255),0))="","",INDEX('Disaggregation Records'!$I$69:$I$152,MATCH(RIGHT(Q612,255),RIGHT('Disaggregation Records'!$D$69:$D$152,255),0))),"")</f>
        <v/>
      </c>
      <c r="W612" s="201" t="str">
        <f>IFERROR(INDEX('Reference Records'!P$13:P$37,MATCH(LEFT(C612,255),'Reference Records'!J$13:J$37,0)),"")</f>
        <v/>
      </c>
    </row>
    <row r="613" spans="1:23" s="201" customFormat="1" ht="40.25" customHeight="1" x14ac:dyDescent="0.35">
      <c r="A613" s="569"/>
      <c r="B613" s="590"/>
      <c r="C613" s="571"/>
      <c r="D613" s="579"/>
      <c r="E613" s="579"/>
      <c r="F613" s="215"/>
      <c r="G613" s="577"/>
      <c r="H613" s="581"/>
      <c r="I613" s="583"/>
      <c r="J613" s="573"/>
      <c r="K613" s="571"/>
      <c r="L613" s="571"/>
      <c r="M613" s="573"/>
      <c r="N613" s="573"/>
      <c r="V613" s="201" t="str">
        <f t="array" ref="V613">IFERROR(IF(INDEX('Disaggregation Records'!$I$69:$I$152,MATCH(RIGHT(Q613,255),RIGHT('Disaggregation Records'!$D$69:$D$152,255),0))="","",INDEX('Disaggregation Records'!$I$69:$I$152,MATCH(RIGHT(Q613,255),RIGHT('Disaggregation Records'!$D$69:$D$152,255),0))),"")</f>
        <v/>
      </c>
    </row>
    <row r="614" spans="1:23" s="201" customFormat="1" ht="40.25" customHeight="1" x14ac:dyDescent="0.35">
      <c r="A614" s="569" t="str">
        <f t="shared" ref="A614" ca="1" si="2228">INDIRECT("'update Helper'!C"&amp;U614)</f>
        <v>a1V3p000004kPQpEAM</v>
      </c>
      <c r="B614" s="589">
        <v>15</v>
      </c>
      <c r="C614" s="570" t="str">
        <f>IFERROR(VLOOKUP(B614,'Outcome Indicators - Section C '!$A$9:$AF$70,32,FALSE),"")</f>
        <v/>
      </c>
      <c r="D614" s="578" t="str">
        <f t="shared" ref="D614" si="2229">R614</f>
        <v/>
      </c>
      <c r="E614" s="578" t="str">
        <f t="shared" ref="E614" si="2230">S614</f>
        <v/>
      </c>
      <c r="F614" s="421"/>
      <c r="G614" s="576" t="str">
        <f ca="1">IF(OR(INDIRECT("'update Helper'!E"&amp;U614)="",F614&lt;&gt;0,F615&lt;&gt;0),IF(IFERROR((F614/F615),"")="","",(F614/F615)),INDIRECT("'update Helper'!E"&amp;U614)/100)</f>
        <v/>
      </c>
      <c r="H614" s="580"/>
      <c r="I614" s="582"/>
      <c r="J614" s="572"/>
      <c r="K614" s="570" t="str">
        <f t="shared" ref="K614" si="2231">W614</f>
        <v/>
      </c>
      <c r="L614" s="570" t="str">
        <f t="shared" ref="L614" si="2232">V614</f>
        <v/>
      </c>
      <c r="M614" s="572"/>
      <c r="N614" s="572"/>
      <c r="P614" s="201">
        <f t="shared" ref="P614" si="2233">IF(AND(EXACT(C614,C612),C612&lt;&gt;0),P612+1,0)</f>
        <v>149</v>
      </c>
      <c r="Q614" s="201" t="str">
        <f t="shared" ref="Q614" si="2234">IF(C614&lt;&gt;"",C614&amp;"-"&amp;P614,"")</f>
        <v/>
      </c>
      <c r="R614" s="201" t="str">
        <f t="array" ref="R614">IFERROR(IF(INDEX('Disaggregation Records'!$E$69:$E$152,MATCH(RIGHT(Q614,255),RIGHT('Disaggregation Records'!$D$69:$D$152,255),0))="","",INDEX('Disaggregation Records'!$E$69:$E$152,MATCH(RIGHT(Q614,255),RIGHT('Disaggregation Records'!$D$69:$D$152,255),0))),"")</f>
        <v/>
      </c>
      <c r="S614" s="201" t="str">
        <f t="array" ref="S614">IFERROR(IF(INDEX('Disaggregation Records'!$F$69:$F$152,MATCH(RIGHT(Q614,255),RIGHT('Disaggregation Records'!$D$69:$D$152,255),0))="","",INDEX('Disaggregation Records'!$F$69:$F$152,MATCH(RIGHT(Q614,255),RIGHT('Disaggregation Records'!$D$69:$D$152,255),0))),"")</f>
        <v/>
      </c>
      <c r="T614" s="201" t="str">
        <f t="array" ref="T614">IFERROR(IF(INDEX('Disaggregation Records'!$H$69:$H$152,MATCH(RIGHT(Q614,255),RIGHT('Disaggregation Records'!$D$69:$D$152,255),0))="","",INDEX('Disaggregation Records'!$H$69:$H$152,MATCH(RIGHT(Q614,255),RIGHT('Disaggregation Records'!$D$69:$D$152,255),0))),"")</f>
        <v/>
      </c>
      <c r="U614" s="201">
        <f t="shared" ref="U614" si="2235">U612+1</f>
        <v>1028</v>
      </c>
      <c r="V614" s="201" t="str">
        <f t="array" ref="V614">IFERROR(IF(INDEX('Disaggregation Records'!$I$69:$I$152,MATCH(RIGHT(Q614,255),RIGHT('Disaggregation Records'!$D$69:$D$152,255),0))="","",INDEX('Disaggregation Records'!$I$69:$I$152,MATCH(RIGHT(Q614,255),RIGHT('Disaggregation Records'!$D$69:$D$152,255),0))),"")</f>
        <v/>
      </c>
      <c r="W614" s="201" t="str">
        <f>IFERROR(INDEX('Reference Records'!P$13:P$37,MATCH(LEFT(C614,255),'Reference Records'!J$13:J$37,0)),"")</f>
        <v/>
      </c>
    </row>
    <row r="615" spans="1:23" s="201" customFormat="1" ht="40.25" customHeight="1" x14ac:dyDescent="0.35">
      <c r="A615" s="569"/>
      <c r="B615" s="590"/>
      <c r="C615" s="571"/>
      <c r="D615" s="579"/>
      <c r="E615" s="579"/>
      <c r="F615" s="215"/>
      <c r="G615" s="577"/>
      <c r="H615" s="581"/>
      <c r="I615" s="583"/>
      <c r="J615" s="573"/>
      <c r="K615" s="571"/>
      <c r="L615" s="571"/>
      <c r="M615" s="573"/>
      <c r="N615" s="573"/>
      <c r="V615" s="201" t="str">
        <f t="array" ref="V615">IFERROR(IF(INDEX('Disaggregation Records'!$I$69:$I$152,MATCH(RIGHT(Q615,255),RIGHT('Disaggregation Records'!$D$69:$D$152,255),0))="","",INDEX('Disaggregation Records'!$I$69:$I$152,MATCH(RIGHT(Q615,255),RIGHT('Disaggregation Records'!$D$69:$D$152,255),0))),"")</f>
        <v/>
      </c>
    </row>
    <row r="616" spans="1:23" x14ac:dyDescent="0.35">
      <c r="Q616" s="201"/>
      <c r="R616" s="201"/>
      <c r="S616" s="201"/>
      <c r="T616" s="201"/>
      <c r="U616" s="201"/>
    </row>
    <row r="617" spans="1:23" s="258" customFormat="1" x14ac:dyDescent="0.35">
      <c r="Q617" s="201"/>
      <c r="R617" s="201"/>
      <c r="S617" s="201"/>
      <c r="T617" s="201"/>
      <c r="U617" s="201"/>
    </row>
    <row r="619" spans="1:23" s="258" customFormat="1" ht="16.25" customHeight="1" x14ac:dyDescent="0.35">
      <c r="B619" s="574" t="str">
        <f ca="1">Translations!A80</f>
        <v>Desagregación del indicador de cobertura</v>
      </c>
      <c r="C619" s="575"/>
      <c r="D619" s="575"/>
      <c r="E619" s="575"/>
      <c r="F619" s="575"/>
      <c r="G619" s="575"/>
      <c r="H619" s="575"/>
      <c r="I619" s="575"/>
      <c r="J619" s="584"/>
      <c r="K619" s="574"/>
      <c r="L619" s="575"/>
      <c r="M619" s="575"/>
      <c r="N619" s="575"/>
    </row>
    <row r="620" spans="1:23" s="258" customFormat="1" ht="45" customHeight="1" x14ac:dyDescent="0.35">
      <c r="A620" s="258" t="s">
        <v>341</v>
      </c>
      <c r="B620" s="259" t="str">
        <f ca="1">Translations!A81</f>
        <v>Número del indicador de cobertura</v>
      </c>
      <c r="C620" s="259" t="str">
        <f ca="1">Translations!A82</f>
        <v>Nombre del indicador de cobertura</v>
      </c>
      <c r="D620" s="259" t="str">
        <f ca="1">Translations!$A$74</f>
        <v>Categoría</v>
      </c>
      <c r="E620" s="259" t="str">
        <f ca="1">Translations!$A$75</f>
        <v>Desagregación</v>
      </c>
      <c r="F620" s="259" t="s">
        <v>546</v>
      </c>
      <c r="G620" s="259" t="str">
        <f ca="1">Translations!$A$41</f>
        <v>Línea de base %</v>
      </c>
      <c r="H620" s="259" t="s">
        <v>436</v>
      </c>
      <c r="I620" s="259" t="s">
        <v>438</v>
      </c>
      <c r="J620" s="259" t="s">
        <v>407</v>
      </c>
      <c r="K620" s="276" t="str">
        <f ca="1">Translations!A82 &amp; " (EN) "</f>
        <v xml:space="preserve">Nombre del indicador de cobertura (EN) </v>
      </c>
      <c r="L620" s="276" t="str">
        <f ca="1">Translations!$A$74 &amp; " (EN)"</f>
        <v>Categoría (EN)</v>
      </c>
      <c r="M620" s="276" t="s">
        <v>7142</v>
      </c>
      <c r="N620" s="276" t="s">
        <v>7143</v>
      </c>
      <c r="R620" s="367"/>
      <c r="S620" s="367"/>
      <c r="T620" s="201"/>
    </row>
    <row r="621" spans="1:23" s="201" customFormat="1" ht="40.25" customHeight="1" x14ac:dyDescent="0.35">
      <c r="A621" s="569" t="str">
        <f ca="1">INDIRECT("'update Helper'!C"&amp;U621)</f>
        <v>a163p000004cuoqAAA</v>
      </c>
      <c r="B621" s="589">
        <v>1</v>
      </c>
      <c r="C621" s="570" t="str">
        <f>VLOOKUP(B621,'Coverage Indicators - Section D'!$A$9:$AU$70,47,FALSE)</f>
        <v/>
      </c>
      <c r="D621" s="578" t="str">
        <f>R621</f>
        <v/>
      </c>
      <c r="E621" s="578" t="str">
        <f>S621</f>
        <v/>
      </c>
      <c r="F621" s="421"/>
      <c r="G621" s="576" t="str">
        <f ca="1">IF(OR(INDIRECT("'update Helper'!E"&amp;U621)="",F621&lt;&gt;0,F622&lt;&gt;0),IF(IFERROR((F621/F622),"")="","",(F621/F622)),INDIRECT("'update Helper'!E"&amp;U621)/100)</f>
        <v/>
      </c>
      <c r="H621" s="580"/>
      <c r="I621" s="582"/>
      <c r="J621" s="572"/>
      <c r="K621" s="570" t="str">
        <f>W621</f>
        <v/>
      </c>
      <c r="L621" s="570" t="str">
        <f>V621</f>
        <v/>
      </c>
      <c r="M621" s="572"/>
      <c r="N621" s="572"/>
      <c r="P621" s="201">
        <f>IF(AND(EXACT(C621,C619),C619&lt;&gt;0),P619+1,0)</f>
        <v>0</v>
      </c>
      <c r="Q621" s="201" t="str">
        <f>IF(C621&lt;&gt;"",C621&amp;"-"&amp;P621,"")</f>
        <v/>
      </c>
      <c r="R621" s="201" t="str">
        <f t="array" ref="R621">IFERROR(IF(INDEX('Disaggregation Records'!$E$155:$E$385,MATCH(RIGHT(Q621,255),RIGHT('Disaggregation Records'!$D$155:$D$385,255),0))="","",INDEX('Disaggregation Records'!$E$155:$E$385,MATCH(RIGHT(Q621,255),RIGHT('Disaggregation Records'!$D$155:$D$385,255),0))),"")</f>
        <v/>
      </c>
      <c r="S621" s="201" t="str">
        <f t="array" ref="S621">IFERROR(IF(INDEX('Disaggregation Records'!$F$155:$F$385,MATCH(RIGHT(Q621,255),RIGHT('Disaggregation Records'!$D$155:$D$385,255),0))="","",INDEX('Disaggregation Records'!$F$155:$F$385,MATCH(RIGHT(Q621,255),RIGHT('Disaggregation Records'!$D$155:$D$385,255),0))),"")</f>
        <v/>
      </c>
      <c r="T621" s="201" t="str">
        <f t="array" ref="T621">IFERROR(IF(INDEX('Disaggregation Records'!$H$155:$H$385,MATCH(RIGHT(Q621,255),RIGHT('Disaggregation Records'!$D$155:$D$385,255),0))="","",INDEX('Disaggregation Records'!$H$155:$H$385,MATCH(RIGHT(Q621,255),RIGHT('Disaggregation Records'!$D$155:$D$385,255),0))),"")</f>
        <v/>
      </c>
      <c r="U621" s="201">
        <f>ROW(Coverage_Indicator_Disaggregation)+3</f>
        <v>1412</v>
      </c>
      <c r="V621" s="201" t="str">
        <f t="array" ref="V621">IFERROR(IF(INDEX('Disaggregation Records'!$I$155:$I$385,MATCH(RIGHT(Q621,255),RIGHT('Disaggregation Records'!$D$155:$D$385,255),0))="","",INDEX('Disaggregation Records'!$I$155:$I$385,MATCH(RIGHT(Q621,255),RIGHT('Disaggregation Records'!$D$155:$D$385,255),0))),"")</f>
        <v/>
      </c>
      <c r="W621" s="201" t="str">
        <f>IFERROR(INDEX('Reference Records'!L$40:L$88,MATCH(LEFT(C621,255),'Reference Records'!E$40:E$88,0)),"")</f>
        <v/>
      </c>
    </row>
    <row r="622" spans="1:23" s="201" customFormat="1" ht="40.25" customHeight="1" x14ac:dyDescent="0.35">
      <c r="A622" s="569"/>
      <c r="B622" s="590"/>
      <c r="C622" s="571"/>
      <c r="D622" s="579"/>
      <c r="E622" s="579"/>
      <c r="F622" s="215"/>
      <c r="G622" s="577"/>
      <c r="H622" s="581"/>
      <c r="I622" s="583"/>
      <c r="J622" s="573"/>
      <c r="K622" s="571"/>
      <c r="L622" s="571"/>
      <c r="M622" s="573"/>
      <c r="N622" s="573"/>
    </row>
    <row r="623" spans="1:23" s="201" customFormat="1" ht="40.25" customHeight="1" x14ac:dyDescent="0.35">
      <c r="A623" s="569" t="str">
        <f t="shared" ref="A623" ca="1" si="2236">INDIRECT("'update Helper'!C"&amp;U623)</f>
        <v>a163p000004cuorAAA</v>
      </c>
      <c r="B623" s="589">
        <v>1</v>
      </c>
      <c r="C623" s="570" t="str">
        <f>VLOOKUP(B623,'Coverage Indicators - Section D'!$A$9:$AU$70,47,FALSE)</f>
        <v/>
      </c>
      <c r="D623" s="578" t="str">
        <f t="shared" ref="D623" si="2237">R623</f>
        <v/>
      </c>
      <c r="E623" s="578" t="str">
        <f t="shared" ref="E623" si="2238">S623</f>
        <v/>
      </c>
      <c r="F623" s="421"/>
      <c r="G623" s="576" t="str">
        <f ca="1">IF(OR(INDIRECT("'update Helper'!E"&amp;U623)="",F623&lt;&gt;0,F624&lt;&gt;0),IF(IFERROR((F623/F624),"")="","",(F623/F624)),INDIRECT("'update Helper'!E"&amp;U623)/100)</f>
        <v/>
      </c>
      <c r="H623" s="580"/>
      <c r="I623" s="582"/>
      <c r="J623" s="572"/>
      <c r="K623" s="570" t="str">
        <f t="shared" ref="K623" si="2239">W623</f>
        <v/>
      </c>
      <c r="L623" s="570" t="str">
        <f t="shared" ref="L623" si="2240">V623</f>
        <v/>
      </c>
      <c r="M623" s="572"/>
      <c r="N623" s="572"/>
      <c r="P623" s="201">
        <f t="shared" ref="P623" si="2241">IF(AND(EXACT(C623,C621),C621&lt;&gt;0),P621+1,0)</f>
        <v>1</v>
      </c>
      <c r="Q623" s="201" t="str">
        <f t="shared" ref="Q623" si="2242">IF(C623&lt;&gt;"",C623&amp;"-"&amp;P623,"")</f>
        <v/>
      </c>
      <c r="R623" s="201" t="str">
        <f t="array" ref="R623">IFERROR(IF(INDEX('Disaggregation Records'!$E$155:$E$385,MATCH(RIGHT(Q623,255),RIGHT('Disaggregation Records'!$D$155:$D$385,255),0))="","",INDEX('Disaggregation Records'!$E$155:$E$385,MATCH(RIGHT(Q623,255),RIGHT('Disaggregation Records'!$D$155:$D$385,255),0))),"")</f>
        <v/>
      </c>
      <c r="S623" s="201" t="str">
        <f t="array" ref="S623">IFERROR(IF(INDEX('Disaggregation Records'!$F$155:$F$385,MATCH(RIGHT(Q623,255),RIGHT('Disaggregation Records'!$D$155:$D$385,255),0))="","",INDEX('Disaggregation Records'!$F$155:$F$385,MATCH(RIGHT(Q623,255),RIGHT('Disaggregation Records'!$D$155:$D$385,255),0))),"")</f>
        <v/>
      </c>
      <c r="T623" s="201" t="str">
        <f t="array" ref="T623">IFERROR(IF(INDEX('Disaggregation Records'!$H$155:$H$385,MATCH(RIGHT(Q623,255),RIGHT('Disaggregation Records'!$D$155:$D$385,255),0))="","",INDEX('Disaggregation Records'!$H$155:$H$385,MATCH(RIGHT(Q623,255),RIGHT('Disaggregation Records'!$D$155:$D$385,255),0))),"")</f>
        <v/>
      </c>
      <c r="U623" s="201">
        <f>U621+1</f>
        <v>1413</v>
      </c>
      <c r="V623" s="201" t="str">
        <f t="array" ref="V623">IFERROR(IF(INDEX('Disaggregation Records'!$I$155:$I$385,MATCH(RIGHT(Q623,255),RIGHT('Disaggregation Records'!$D$155:$D$385,255),0))="","",INDEX('Disaggregation Records'!$I$155:$I$385,MATCH(RIGHT(Q623,255),RIGHT('Disaggregation Records'!$D$155:$D$385,255),0))),"")</f>
        <v/>
      </c>
      <c r="W623" s="201" t="str">
        <f>IFERROR(INDEX('Reference Records'!L$40:L$88,MATCH(LEFT(C623,255),'Reference Records'!E$40:E$88,0)),"")</f>
        <v/>
      </c>
    </row>
    <row r="624" spans="1:23" s="201" customFormat="1" ht="40.25" customHeight="1" x14ac:dyDescent="0.35">
      <c r="A624" s="569"/>
      <c r="B624" s="590"/>
      <c r="C624" s="571"/>
      <c r="D624" s="579"/>
      <c r="E624" s="579"/>
      <c r="F624" s="215"/>
      <c r="G624" s="577"/>
      <c r="H624" s="581"/>
      <c r="I624" s="583"/>
      <c r="J624" s="573"/>
      <c r="K624" s="571"/>
      <c r="L624" s="571"/>
      <c r="M624" s="573"/>
      <c r="N624" s="573"/>
    </row>
    <row r="625" spans="1:23" s="201" customFormat="1" ht="40.25" customHeight="1" x14ac:dyDescent="0.35">
      <c r="A625" s="569" t="str">
        <f t="shared" ref="A625" ca="1" si="2243">INDIRECT("'update Helper'!C"&amp;U625)</f>
        <v>a163p000004cuosAAA</v>
      </c>
      <c r="B625" s="589">
        <v>1</v>
      </c>
      <c r="C625" s="570" t="str">
        <f>VLOOKUP(B625,'Coverage Indicators - Section D'!$A$9:$AU$70,47,FALSE)</f>
        <v/>
      </c>
      <c r="D625" s="578" t="str">
        <f t="shared" ref="D625" si="2244">R625</f>
        <v/>
      </c>
      <c r="E625" s="578" t="str">
        <f t="shared" ref="E625" si="2245">S625</f>
        <v/>
      </c>
      <c r="F625" s="421"/>
      <c r="G625" s="576" t="str">
        <f ca="1">IF(OR(INDIRECT("'update Helper'!E"&amp;U625)="",F625&lt;&gt;0,F626&lt;&gt;0),IF(IFERROR((F625/F626),"")="","",(F625/F626)),INDIRECT("'update Helper'!E"&amp;U625)/100)</f>
        <v/>
      </c>
      <c r="H625" s="580"/>
      <c r="I625" s="582"/>
      <c r="J625" s="572"/>
      <c r="K625" s="570" t="str">
        <f t="shared" ref="K625" si="2246">W625</f>
        <v/>
      </c>
      <c r="L625" s="570" t="str">
        <f t="shared" ref="L625" si="2247">V625</f>
        <v/>
      </c>
      <c r="M625" s="572"/>
      <c r="N625" s="572"/>
      <c r="P625" s="201">
        <f t="shared" ref="P625" si="2248">IF(AND(EXACT(C625,C623),C623&lt;&gt;0),P623+1,0)</f>
        <v>2</v>
      </c>
      <c r="Q625" s="201" t="str">
        <f t="shared" ref="Q625" si="2249">IF(C625&lt;&gt;"",C625&amp;"-"&amp;P625,"")</f>
        <v/>
      </c>
      <c r="R625" s="201" t="str">
        <f t="array" ref="R625">IFERROR(IF(INDEX('Disaggregation Records'!$E$155:$E$385,MATCH(RIGHT(Q625,255),RIGHT('Disaggregation Records'!$D$155:$D$385,255),0))="","",INDEX('Disaggregation Records'!$E$155:$E$385,MATCH(RIGHT(Q625,255),RIGHT('Disaggregation Records'!$D$155:$D$385,255),0))),"")</f>
        <v/>
      </c>
      <c r="S625" s="201" t="str">
        <f t="array" ref="S625">IFERROR(IF(INDEX('Disaggregation Records'!$F$155:$F$385,MATCH(RIGHT(Q625,255),RIGHT('Disaggregation Records'!$D$155:$D$385,255),0))="","",INDEX('Disaggregation Records'!$F$155:$F$385,MATCH(RIGHT(Q625,255),RIGHT('Disaggregation Records'!$D$155:$D$385,255),0))),"")</f>
        <v/>
      </c>
      <c r="T625" s="201" t="str">
        <f t="array" ref="T625">IFERROR(IF(INDEX('Disaggregation Records'!$H$155:$H$385,MATCH(RIGHT(Q625,255),RIGHT('Disaggregation Records'!$D$155:$D$385,255),0))="","",INDEX('Disaggregation Records'!$H$155:$H$385,MATCH(RIGHT(Q625,255),RIGHT('Disaggregation Records'!$D$155:$D$385,255),0))),"")</f>
        <v/>
      </c>
      <c r="U625" s="201">
        <f t="shared" ref="U625" si="2250">U623+1</f>
        <v>1414</v>
      </c>
      <c r="V625" s="201" t="str">
        <f t="array" ref="V625">IFERROR(IF(INDEX('Disaggregation Records'!$I$155:$I$385,MATCH(RIGHT(Q625,255),RIGHT('Disaggregation Records'!$D$155:$D$385,255),0))="","",INDEX('Disaggregation Records'!$I$155:$I$385,MATCH(RIGHT(Q625,255),RIGHT('Disaggregation Records'!$D$155:$D$385,255),0))),"")</f>
        <v/>
      </c>
      <c r="W625" s="201" t="str">
        <f>IFERROR(INDEX('Reference Records'!L$40:L$88,MATCH(LEFT(C625,255),'Reference Records'!E$40:E$88,0)),"")</f>
        <v/>
      </c>
    </row>
    <row r="626" spans="1:23" s="201" customFormat="1" ht="40.25" customHeight="1" x14ac:dyDescent="0.35">
      <c r="A626" s="569"/>
      <c r="B626" s="590"/>
      <c r="C626" s="571"/>
      <c r="D626" s="579"/>
      <c r="E626" s="579"/>
      <c r="F626" s="215"/>
      <c r="G626" s="577"/>
      <c r="H626" s="581"/>
      <c r="I626" s="583"/>
      <c r="J626" s="573"/>
      <c r="K626" s="571"/>
      <c r="L626" s="571"/>
      <c r="M626" s="573"/>
      <c r="N626" s="573"/>
    </row>
    <row r="627" spans="1:23" s="201" customFormat="1" ht="40.25" customHeight="1" x14ac:dyDescent="0.35">
      <c r="A627" s="569" t="str">
        <f t="shared" ref="A627" ca="1" si="2251">INDIRECT("'update Helper'!C"&amp;U627)</f>
        <v>a163p000004cuotAAA</v>
      </c>
      <c r="B627" s="589">
        <v>1</v>
      </c>
      <c r="C627" s="570" t="str">
        <f>VLOOKUP(B627,'Coverage Indicators - Section D'!$A$9:$AU$70,47,FALSE)</f>
        <v/>
      </c>
      <c r="D627" s="578" t="str">
        <f t="shared" ref="D627" si="2252">R627</f>
        <v/>
      </c>
      <c r="E627" s="578" t="str">
        <f t="shared" ref="E627" si="2253">S627</f>
        <v/>
      </c>
      <c r="F627" s="421"/>
      <c r="G627" s="576" t="str">
        <f ca="1">IF(OR(INDIRECT("'update Helper'!E"&amp;U627)="",F627&lt;&gt;0,F628&lt;&gt;0),IF(IFERROR((F627/F628),"")="","",(F627/F628)),INDIRECT("'update Helper'!E"&amp;U627)/100)</f>
        <v/>
      </c>
      <c r="H627" s="580"/>
      <c r="I627" s="582"/>
      <c r="J627" s="572"/>
      <c r="K627" s="570" t="str">
        <f t="shared" ref="K627" si="2254">W627</f>
        <v/>
      </c>
      <c r="L627" s="570" t="str">
        <f t="shared" ref="L627" si="2255">V627</f>
        <v/>
      </c>
      <c r="M627" s="572"/>
      <c r="N627" s="572"/>
      <c r="P627" s="201">
        <f t="shared" ref="P627" si="2256">IF(AND(EXACT(C627,C625),C625&lt;&gt;0),P625+1,0)</f>
        <v>3</v>
      </c>
      <c r="Q627" s="201" t="str">
        <f t="shared" ref="Q627" si="2257">IF(C627&lt;&gt;"",C627&amp;"-"&amp;P627,"")</f>
        <v/>
      </c>
      <c r="R627" s="201" t="str">
        <f t="array" ref="R627">IFERROR(IF(INDEX('Disaggregation Records'!$E$155:$E$385,MATCH(RIGHT(Q627,255),RIGHT('Disaggregation Records'!$D$155:$D$385,255),0))="","",INDEX('Disaggregation Records'!$E$155:$E$385,MATCH(RIGHT(Q627,255),RIGHT('Disaggregation Records'!$D$155:$D$385,255),0))),"")</f>
        <v/>
      </c>
      <c r="S627" s="201" t="str">
        <f t="array" ref="S627">IFERROR(IF(INDEX('Disaggregation Records'!$F$155:$F$385,MATCH(RIGHT(Q627,255),RIGHT('Disaggregation Records'!$D$155:$D$385,255),0))="","",INDEX('Disaggregation Records'!$F$155:$F$385,MATCH(RIGHT(Q627,255),RIGHT('Disaggregation Records'!$D$155:$D$385,255),0))),"")</f>
        <v/>
      </c>
      <c r="T627" s="201" t="str">
        <f t="array" ref="T627">IFERROR(IF(INDEX('Disaggregation Records'!$H$155:$H$385,MATCH(RIGHT(Q627,255),RIGHT('Disaggregation Records'!$D$155:$D$385,255),0))="","",INDEX('Disaggregation Records'!$H$155:$H$385,MATCH(RIGHT(Q627,255),RIGHT('Disaggregation Records'!$D$155:$D$385,255),0))),"")</f>
        <v/>
      </c>
      <c r="U627" s="201">
        <f t="shared" ref="U627" si="2258">U625+1</f>
        <v>1415</v>
      </c>
      <c r="V627" s="201" t="str">
        <f t="array" ref="V627">IFERROR(IF(INDEX('Disaggregation Records'!$I$155:$I$385,MATCH(RIGHT(Q627,255),RIGHT('Disaggregation Records'!$D$155:$D$385,255),0))="","",INDEX('Disaggregation Records'!$I$155:$I$385,MATCH(RIGHT(Q627,255),RIGHT('Disaggregation Records'!$D$155:$D$385,255),0))),"")</f>
        <v/>
      </c>
      <c r="W627" s="201" t="str">
        <f>IFERROR(INDEX('Reference Records'!L$40:L$88,MATCH(LEFT(C627,255),'Reference Records'!E$40:E$88,0)),"")</f>
        <v/>
      </c>
    </row>
    <row r="628" spans="1:23" s="201" customFormat="1" ht="40.25" customHeight="1" x14ac:dyDescent="0.35">
      <c r="A628" s="569"/>
      <c r="B628" s="590"/>
      <c r="C628" s="571"/>
      <c r="D628" s="579"/>
      <c r="E628" s="579"/>
      <c r="F628" s="215"/>
      <c r="G628" s="577"/>
      <c r="H628" s="581"/>
      <c r="I628" s="583"/>
      <c r="J628" s="573"/>
      <c r="K628" s="571"/>
      <c r="L628" s="571"/>
      <c r="M628" s="573"/>
      <c r="N628" s="573"/>
    </row>
    <row r="629" spans="1:23" s="201" customFormat="1" ht="40.25" customHeight="1" x14ac:dyDescent="0.35">
      <c r="A629" s="569" t="str">
        <f t="shared" ref="A629" ca="1" si="2259">INDIRECT("'update Helper'!C"&amp;U629)</f>
        <v>a163p000004cuouAAA</v>
      </c>
      <c r="B629" s="589">
        <v>1</v>
      </c>
      <c r="C629" s="570" t="str">
        <f>VLOOKUP(B629,'Coverage Indicators - Section D'!$A$9:$AU$70,47,FALSE)</f>
        <v/>
      </c>
      <c r="D629" s="578" t="str">
        <f t="shared" ref="D629" si="2260">R629</f>
        <v/>
      </c>
      <c r="E629" s="578" t="str">
        <f t="shared" ref="E629" si="2261">S629</f>
        <v/>
      </c>
      <c r="F629" s="421"/>
      <c r="G629" s="576" t="str">
        <f ca="1">IF(OR(INDIRECT("'update Helper'!E"&amp;U629)="",F629&lt;&gt;0,F630&lt;&gt;0),IF(IFERROR((F629/F630),"")="","",(F629/F630)),INDIRECT("'update Helper'!E"&amp;U629)/100)</f>
        <v/>
      </c>
      <c r="H629" s="580"/>
      <c r="I629" s="582"/>
      <c r="J629" s="572"/>
      <c r="K629" s="570" t="str">
        <f t="shared" ref="K629" si="2262">W629</f>
        <v/>
      </c>
      <c r="L629" s="570" t="str">
        <f t="shared" ref="L629" si="2263">V629</f>
        <v/>
      </c>
      <c r="M629" s="572"/>
      <c r="N629" s="572"/>
      <c r="P629" s="201">
        <f t="shared" ref="P629" si="2264">IF(AND(EXACT(C629,C627),C627&lt;&gt;0),P627+1,0)</f>
        <v>4</v>
      </c>
      <c r="Q629" s="201" t="str">
        <f t="shared" ref="Q629" si="2265">IF(C629&lt;&gt;"",C629&amp;"-"&amp;P629,"")</f>
        <v/>
      </c>
      <c r="R629" s="201" t="str">
        <f t="array" ref="R629">IFERROR(IF(INDEX('Disaggregation Records'!$E$155:$E$385,MATCH(RIGHT(Q629,255),RIGHT('Disaggregation Records'!$D$155:$D$385,255),0))="","",INDEX('Disaggregation Records'!$E$155:$E$385,MATCH(RIGHT(Q629,255),RIGHT('Disaggregation Records'!$D$155:$D$385,255),0))),"")</f>
        <v/>
      </c>
      <c r="S629" s="201" t="str">
        <f t="array" ref="S629">IFERROR(IF(INDEX('Disaggregation Records'!$F$155:$F$385,MATCH(RIGHT(Q629,255),RIGHT('Disaggregation Records'!$D$155:$D$385,255),0))="","",INDEX('Disaggregation Records'!$F$155:$F$385,MATCH(RIGHT(Q629,255),RIGHT('Disaggregation Records'!$D$155:$D$385,255),0))),"")</f>
        <v/>
      </c>
      <c r="T629" s="201" t="str">
        <f t="array" ref="T629">IFERROR(IF(INDEX('Disaggregation Records'!$H$155:$H$385,MATCH(RIGHT(Q629,255),RIGHT('Disaggregation Records'!$D$155:$D$385,255),0))="","",INDEX('Disaggregation Records'!$H$155:$H$385,MATCH(RIGHT(Q629,255),RIGHT('Disaggregation Records'!$D$155:$D$385,255),0))),"")</f>
        <v/>
      </c>
      <c r="U629" s="201">
        <f t="shared" ref="U629" si="2266">U627+1</f>
        <v>1416</v>
      </c>
      <c r="V629" s="201" t="str">
        <f t="array" ref="V629">IFERROR(IF(INDEX('Disaggregation Records'!$I$155:$I$385,MATCH(RIGHT(Q629,255),RIGHT('Disaggregation Records'!$D$155:$D$385,255),0))="","",INDEX('Disaggregation Records'!$I$155:$I$385,MATCH(RIGHT(Q629,255),RIGHT('Disaggregation Records'!$D$155:$D$385,255),0))),"")</f>
        <v/>
      </c>
      <c r="W629" s="201" t="str">
        <f>IFERROR(INDEX('Reference Records'!L$40:L$88,MATCH(LEFT(C629,255),'Reference Records'!E$40:E$88,0)),"")</f>
        <v/>
      </c>
    </row>
    <row r="630" spans="1:23" s="201" customFormat="1" ht="40.25" customHeight="1" x14ac:dyDescent="0.35">
      <c r="A630" s="569"/>
      <c r="B630" s="590"/>
      <c r="C630" s="571"/>
      <c r="D630" s="579"/>
      <c r="E630" s="579"/>
      <c r="F630" s="215"/>
      <c r="G630" s="577"/>
      <c r="H630" s="581"/>
      <c r="I630" s="583"/>
      <c r="J630" s="573"/>
      <c r="K630" s="571"/>
      <c r="L630" s="571"/>
      <c r="M630" s="573"/>
      <c r="N630" s="573"/>
    </row>
    <row r="631" spans="1:23" s="201" customFormat="1" ht="40.25" customHeight="1" x14ac:dyDescent="0.35">
      <c r="A631" s="569" t="str">
        <f t="shared" ref="A631" ca="1" si="2267">INDIRECT("'update Helper'!C"&amp;U631)</f>
        <v>a163p000004cuovAAA</v>
      </c>
      <c r="B631" s="589">
        <v>1</v>
      </c>
      <c r="C631" s="570" t="str">
        <f>VLOOKUP(B631,'Coverage Indicators - Section D'!$A$9:$AU$70,47,FALSE)</f>
        <v/>
      </c>
      <c r="D631" s="578" t="str">
        <f t="shared" ref="D631" si="2268">R631</f>
        <v/>
      </c>
      <c r="E631" s="578" t="str">
        <f t="shared" ref="E631" si="2269">S631</f>
        <v/>
      </c>
      <c r="F631" s="421"/>
      <c r="G631" s="576" t="str">
        <f ca="1">IF(OR(INDIRECT("'update Helper'!E"&amp;U631)="",F631&lt;&gt;0,F632&lt;&gt;0),IF(IFERROR((F631/F632),"")="","",(F631/F632)),INDIRECT("'update Helper'!E"&amp;U631)/100)</f>
        <v/>
      </c>
      <c r="H631" s="580"/>
      <c r="I631" s="582"/>
      <c r="J631" s="572"/>
      <c r="K631" s="570" t="str">
        <f t="shared" ref="K631" si="2270">W631</f>
        <v/>
      </c>
      <c r="L631" s="570" t="str">
        <f t="shared" ref="L631" si="2271">V631</f>
        <v/>
      </c>
      <c r="M631" s="572"/>
      <c r="N631" s="572"/>
      <c r="P631" s="201">
        <f t="shared" ref="P631" si="2272">IF(AND(EXACT(C631,C629),C629&lt;&gt;0),P629+1,0)</f>
        <v>5</v>
      </c>
      <c r="Q631" s="201" t="str">
        <f t="shared" ref="Q631" si="2273">IF(C631&lt;&gt;"",C631&amp;"-"&amp;P631,"")</f>
        <v/>
      </c>
      <c r="R631" s="201" t="str">
        <f t="array" ref="R631">IFERROR(IF(INDEX('Disaggregation Records'!$E$155:$E$385,MATCH(RIGHT(Q631,255),RIGHT('Disaggregation Records'!$D$155:$D$385,255),0))="","",INDEX('Disaggregation Records'!$E$155:$E$385,MATCH(RIGHT(Q631,255),RIGHT('Disaggregation Records'!$D$155:$D$385,255),0))),"")</f>
        <v/>
      </c>
      <c r="S631" s="201" t="str">
        <f t="array" ref="S631">IFERROR(IF(INDEX('Disaggregation Records'!$F$155:$F$385,MATCH(RIGHT(Q631,255),RIGHT('Disaggregation Records'!$D$155:$D$385,255),0))="","",INDEX('Disaggregation Records'!$F$155:$F$385,MATCH(RIGHT(Q631,255),RIGHT('Disaggregation Records'!$D$155:$D$385,255),0))),"")</f>
        <v/>
      </c>
      <c r="T631" s="201" t="str">
        <f t="array" ref="T631">IFERROR(IF(INDEX('Disaggregation Records'!$H$155:$H$385,MATCH(RIGHT(Q631,255),RIGHT('Disaggregation Records'!$D$155:$D$385,255),0))="","",INDEX('Disaggregation Records'!$H$155:$H$385,MATCH(RIGHT(Q631,255),RIGHT('Disaggregation Records'!$D$155:$D$385,255),0))),"")</f>
        <v/>
      </c>
      <c r="U631" s="201">
        <f t="shared" ref="U631" si="2274">U629+1</f>
        <v>1417</v>
      </c>
      <c r="V631" s="201" t="str">
        <f t="array" ref="V631">IFERROR(IF(INDEX('Disaggregation Records'!$I$155:$I$385,MATCH(RIGHT(Q631,255),RIGHT('Disaggregation Records'!$D$155:$D$385,255),0))="","",INDEX('Disaggregation Records'!$I$155:$I$385,MATCH(RIGHT(Q631,255),RIGHT('Disaggregation Records'!$D$155:$D$385,255),0))),"")</f>
        <v/>
      </c>
      <c r="W631" s="201" t="str">
        <f>IFERROR(INDEX('Reference Records'!L$40:L$88,MATCH(LEFT(C631,255),'Reference Records'!E$40:E$88,0)),"")</f>
        <v/>
      </c>
    </row>
    <row r="632" spans="1:23" s="201" customFormat="1" ht="40.25" customHeight="1" x14ac:dyDescent="0.35">
      <c r="A632" s="569"/>
      <c r="B632" s="590"/>
      <c r="C632" s="571"/>
      <c r="D632" s="579"/>
      <c r="E632" s="579"/>
      <c r="F632" s="215"/>
      <c r="G632" s="577"/>
      <c r="H632" s="581"/>
      <c r="I632" s="583"/>
      <c r="J632" s="573"/>
      <c r="K632" s="571"/>
      <c r="L632" s="571"/>
      <c r="M632" s="573"/>
      <c r="N632" s="573"/>
    </row>
    <row r="633" spans="1:23" s="201" customFormat="1" ht="40.25" customHeight="1" x14ac:dyDescent="0.35">
      <c r="A633" s="569" t="str">
        <f t="shared" ref="A633" ca="1" si="2275">INDIRECT("'update Helper'!C"&amp;U633)</f>
        <v>a163p000004cuowAAA</v>
      </c>
      <c r="B633" s="589">
        <v>1</v>
      </c>
      <c r="C633" s="570" t="str">
        <f>VLOOKUP(B633,'Coverage Indicators - Section D'!$A$9:$AU$70,47,FALSE)</f>
        <v/>
      </c>
      <c r="D633" s="578" t="str">
        <f t="shared" ref="D633" si="2276">R633</f>
        <v/>
      </c>
      <c r="E633" s="578" t="str">
        <f t="shared" ref="E633" si="2277">S633</f>
        <v/>
      </c>
      <c r="F633" s="421"/>
      <c r="G633" s="576" t="str">
        <f ca="1">IF(OR(INDIRECT("'update Helper'!E"&amp;U633)="",F633&lt;&gt;0,F634&lt;&gt;0),IF(IFERROR((F633/F634),"")="","",(F633/F634)),INDIRECT("'update Helper'!E"&amp;U633)/100)</f>
        <v/>
      </c>
      <c r="H633" s="580"/>
      <c r="I633" s="582"/>
      <c r="J633" s="572"/>
      <c r="K633" s="570" t="str">
        <f t="shared" ref="K633" si="2278">W633</f>
        <v/>
      </c>
      <c r="L633" s="570" t="str">
        <f t="shared" ref="L633" si="2279">V633</f>
        <v/>
      </c>
      <c r="M633" s="572"/>
      <c r="N633" s="572"/>
      <c r="P633" s="201">
        <f t="shared" ref="P633" si="2280">IF(AND(EXACT(C633,C631),C631&lt;&gt;0),P631+1,0)</f>
        <v>6</v>
      </c>
      <c r="Q633" s="201" t="str">
        <f t="shared" ref="Q633" si="2281">IF(C633&lt;&gt;"",C633&amp;"-"&amp;P633,"")</f>
        <v/>
      </c>
      <c r="R633" s="201" t="str">
        <f t="array" ref="R633">IFERROR(IF(INDEX('Disaggregation Records'!$E$155:$E$385,MATCH(RIGHT(Q633,255),RIGHT('Disaggregation Records'!$D$155:$D$385,255),0))="","",INDEX('Disaggregation Records'!$E$155:$E$385,MATCH(RIGHT(Q633,255),RIGHT('Disaggregation Records'!$D$155:$D$385,255),0))),"")</f>
        <v/>
      </c>
      <c r="S633" s="201" t="str">
        <f t="array" ref="S633">IFERROR(IF(INDEX('Disaggregation Records'!$F$155:$F$385,MATCH(RIGHT(Q633,255),RIGHT('Disaggregation Records'!$D$155:$D$385,255),0))="","",INDEX('Disaggregation Records'!$F$155:$F$385,MATCH(RIGHT(Q633,255),RIGHT('Disaggregation Records'!$D$155:$D$385,255),0))),"")</f>
        <v/>
      </c>
      <c r="T633" s="201" t="str">
        <f t="array" ref="T633">IFERROR(IF(INDEX('Disaggregation Records'!$H$155:$H$385,MATCH(RIGHT(Q633,255),RIGHT('Disaggregation Records'!$D$155:$D$385,255),0))="","",INDEX('Disaggregation Records'!$H$155:$H$385,MATCH(RIGHT(Q633,255),RIGHT('Disaggregation Records'!$D$155:$D$385,255),0))),"")</f>
        <v/>
      </c>
      <c r="U633" s="201">
        <f t="shared" ref="U633" si="2282">U631+1</f>
        <v>1418</v>
      </c>
      <c r="V633" s="201" t="str">
        <f t="array" ref="V633">IFERROR(IF(INDEX('Disaggregation Records'!$I$155:$I$385,MATCH(RIGHT(Q633,255),RIGHT('Disaggregation Records'!$D$155:$D$385,255),0))="","",INDEX('Disaggregation Records'!$I$155:$I$385,MATCH(RIGHT(Q633,255),RIGHT('Disaggregation Records'!$D$155:$D$385,255),0))),"")</f>
        <v/>
      </c>
      <c r="W633" s="201" t="str">
        <f>IFERROR(INDEX('Reference Records'!L$40:L$88,MATCH(LEFT(C633,255),'Reference Records'!E$40:E$88,0)),"")</f>
        <v/>
      </c>
    </row>
    <row r="634" spans="1:23" s="201" customFormat="1" ht="40.25" customHeight="1" x14ac:dyDescent="0.35">
      <c r="A634" s="569"/>
      <c r="B634" s="590"/>
      <c r="C634" s="571"/>
      <c r="D634" s="579"/>
      <c r="E634" s="579"/>
      <c r="F634" s="215"/>
      <c r="G634" s="577"/>
      <c r="H634" s="581"/>
      <c r="I634" s="583"/>
      <c r="J634" s="573"/>
      <c r="K634" s="571"/>
      <c r="L634" s="571"/>
      <c r="M634" s="573"/>
      <c r="N634" s="573"/>
    </row>
    <row r="635" spans="1:23" s="201" customFormat="1" ht="40.25" customHeight="1" x14ac:dyDescent="0.35">
      <c r="A635" s="569" t="str">
        <f t="shared" ref="A635" ca="1" si="2283">INDIRECT("'update Helper'!C"&amp;U635)</f>
        <v>a163p000004cuoxAAA</v>
      </c>
      <c r="B635" s="589">
        <v>1</v>
      </c>
      <c r="C635" s="570" t="str">
        <f>VLOOKUP(B635,'Coverage Indicators - Section D'!$A$9:$AU$70,47,FALSE)</f>
        <v/>
      </c>
      <c r="D635" s="578" t="str">
        <f t="shared" ref="D635" si="2284">R635</f>
        <v/>
      </c>
      <c r="E635" s="578" t="str">
        <f t="shared" ref="E635" si="2285">S635</f>
        <v/>
      </c>
      <c r="F635" s="421"/>
      <c r="G635" s="576" t="str">
        <f ca="1">IF(OR(INDIRECT("'update Helper'!E"&amp;U635)="",F635&lt;&gt;0,F636&lt;&gt;0),IF(IFERROR((F635/F636),"")="","",(F635/F636)),INDIRECT("'update Helper'!E"&amp;U635)/100)</f>
        <v/>
      </c>
      <c r="H635" s="580"/>
      <c r="I635" s="582"/>
      <c r="J635" s="572"/>
      <c r="K635" s="570" t="str">
        <f t="shared" ref="K635" si="2286">W635</f>
        <v/>
      </c>
      <c r="L635" s="570" t="str">
        <f t="shared" ref="L635" si="2287">V635</f>
        <v/>
      </c>
      <c r="M635" s="572"/>
      <c r="N635" s="572"/>
      <c r="P635" s="201">
        <f t="shared" ref="P635" si="2288">IF(AND(EXACT(C635,C633),C633&lt;&gt;0),P633+1,0)</f>
        <v>7</v>
      </c>
      <c r="Q635" s="201" t="str">
        <f t="shared" ref="Q635" si="2289">IF(C635&lt;&gt;"",C635&amp;"-"&amp;P635,"")</f>
        <v/>
      </c>
      <c r="R635" s="201" t="str">
        <f t="array" ref="R635">IFERROR(IF(INDEX('Disaggregation Records'!$E$155:$E$385,MATCH(RIGHT(Q635,255),RIGHT('Disaggregation Records'!$D$155:$D$385,255),0))="","",INDEX('Disaggregation Records'!$E$155:$E$385,MATCH(RIGHT(Q635,255),RIGHT('Disaggregation Records'!$D$155:$D$385,255),0))),"")</f>
        <v/>
      </c>
      <c r="S635" s="201" t="str">
        <f t="array" ref="S635">IFERROR(IF(INDEX('Disaggregation Records'!$F$155:$F$385,MATCH(RIGHT(Q635,255),RIGHT('Disaggregation Records'!$D$155:$D$385,255),0))="","",INDEX('Disaggregation Records'!$F$155:$F$385,MATCH(RIGHT(Q635,255),RIGHT('Disaggregation Records'!$D$155:$D$385,255),0))),"")</f>
        <v/>
      </c>
      <c r="T635" s="201" t="str">
        <f t="array" ref="T635">IFERROR(IF(INDEX('Disaggregation Records'!$H$155:$H$385,MATCH(RIGHT(Q635,255),RIGHT('Disaggregation Records'!$D$155:$D$385,255),0))="","",INDEX('Disaggregation Records'!$H$155:$H$385,MATCH(RIGHT(Q635,255),RIGHT('Disaggregation Records'!$D$155:$D$385,255),0))),"")</f>
        <v/>
      </c>
      <c r="U635" s="201">
        <f t="shared" ref="U635" si="2290">U633+1</f>
        <v>1419</v>
      </c>
      <c r="V635" s="201" t="str">
        <f t="array" ref="V635">IFERROR(IF(INDEX('Disaggregation Records'!$I$155:$I$385,MATCH(RIGHT(Q635,255),RIGHT('Disaggregation Records'!$D$155:$D$385,255),0))="","",INDEX('Disaggregation Records'!$I$155:$I$385,MATCH(RIGHT(Q635,255),RIGHT('Disaggregation Records'!$D$155:$D$385,255),0))),"")</f>
        <v/>
      </c>
      <c r="W635" s="201" t="str">
        <f>IFERROR(INDEX('Reference Records'!L$40:L$88,MATCH(LEFT(C635,255),'Reference Records'!E$40:E$88,0)),"")</f>
        <v/>
      </c>
    </row>
    <row r="636" spans="1:23" s="201" customFormat="1" ht="40.25" customHeight="1" x14ac:dyDescent="0.35">
      <c r="A636" s="569"/>
      <c r="B636" s="590"/>
      <c r="C636" s="571"/>
      <c r="D636" s="579"/>
      <c r="E636" s="579"/>
      <c r="F636" s="215"/>
      <c r="G636" s="577"/>
      <c r="H636" s="581"/>
      <c r="I636" s="583"/>
      <c r="J636" s="573"/>
      <c r="K636" s="571"/>
      <c r="L636" s="571"/>
      <c r="M636" s="573"/>
      <c r="N636" s="573"/>
    </row>
    <row r="637" spans="1:23" s="201" customFormat="1" ht="40.25" customHeight="1" x14ac:dyDescent="0.35">
      <c r="A637" s="569" t="str">
        <f t="shared" ref="A637" ca="1" si="2291">INDIRECT("'update Helper'!C"&amp;U637)</f>
        <v>a163p000004cuoyAAA</v>
      </c>
      <c r="B637" s="589">
        <v>1</v>
      </c>
      <c r="C637" s="570" t="str">
        <f>VLOOKUP(B637,'Coverage Indicators - Section D'!$A$9:$AU$70,47,FALSE)</f>
        <v/>
      </c>
      <c r="D637" s="578" t="str">
        <f t="shared" ref="D637" si="2292">R637</f>
        <v/>
      </c>
      <c r="E637" s="578" t="str">
        <f t="shared" ref="E637" si="2293">S637</f>
        <v/>
      </c>
      <c r="F637" s="421"/>
      <c r="G637" s="576" t="str">
        <f ca="1">IF(OR(INDIRECT("'update Helper'!E"&amp;U637)="",F637&lt;&gt;0,F638&lt;&gt;0),IF(IFERROR((F637/F638),"")="","",(F637/F638)),INDIRECT("'update Helper'!E"&amp;U637)/100)</f>
        <v/>
      </c>
      <c r="H637" s="580"/>
      <c r="I637" s="582"/>
      <c r="J637" s="572"/>
      <c r="K637" s="570" t="str">
        <f t="shared" ref="K637" si="2294">W637</f>
        <v/>
      </c>
      <c r="L637" s="570" t="str">
        <f t="shared" ref="L637" si="2295">V637</f>
        <v/>
      </c>
      <c r="M637" s="572"/>
      <c r="N637" s="572"/>
      <c r="P637" s="201">
        <f t="shared" ref="P637" si="2296">IF(AND(EXACT(C637,C635),C635&lt;&gt;0),P635+1,0)</f>
        <v>8</v>
      </c>
      <c r="Q637" s="201" t="str">
        <f t="shared" ref="Q637" si="2297">IF(C637&lt;&gt;"",C637&amp;"-"&amp;P637,"")</f>
        <v/>
      </c>
      <c r="R637" s="201" t="str">
        <f t="array" ref="R637">IFERROR(IF(INDEX('Disaggregation Records'!$E$155:$E$385,MATCH(RIGHT(Q637,255),RIGHT('Disaggregation Records'!$D$155:$D$385,255),0))="","",INDEX('Disaggregation Records'!$E$155:$E$385,MATCH(RIGHT(Q637,255),RIGHT('Disaggregation Records'!$D$155:$D$385,255),0))),"")</f>
        <v/>
      </c>
      <c r="S637" s="201" t="str">
        <f t="array" ref="S637">IFERROR(IF(INDEX('Disaggregation Records'!$F$155:$F$385,MATCH(RIGHT(Q637,255),RIGHT('Disaggregation Records'!$D$155:$D$385,255),0))="","",INDEX('Disaggregation Records'!$F$155:$F$385,MATCH(RIGHT(Q637,255),RIGHT('Disaggregation Records'!$D$155:$D$385,255),0))),"")</f>
        <v/>
      </c>
      <c r="T637" s="201" t="str">
        <f t="array" ref="T637">IFERROR(IF(INDEX('Disaggregation Records'!$H$155:$H$385,MATCH(RIGHT(Q637,255),RIGHT('Disaggregation Records'!$D$155:$D$385,255),0))="","",INDEX('Disaggregation Records'!$H$155:$H$385,MATCH(RIGHT(Q637,255),RIGHT('Disaggregation Records'!$D$155:$D$385,255),0))),"")</f>
        <v/>
      </c>
      <c r="U637" s="201">
        <f t="shared" ref="U637" si="2298">U635+1</f>
        <v>1420</v>
      </c>
      <c r="V637" s="201" t="str">
        <f t="array" ref="V637">IFERROR(IF(INDEX('Disaggregation Records'!$I$155:$I$385,MATCH(RIGHT(Q637,255),RIGHT('Disaggregation Records'!$D$155:$D$385,255),0))="","",INDEX('Disaggregation Records'!$I$155:$I$385,MATCH(RIGHT(Q637,255),RIGHT('Disaggregation Records'!$D$155:$D$385,255),0))),"")</f>
        <v/>
      </c>
      <c r="W637" s="201" t="str">
        <f>IFERROR(INDEX('Reference Records'!L$40:L$88,MATCH(LEFT(C637,255),'Reference Records'!E$40:E$88,0)),"")</f>
        <v/>
      </c>
    </row>
    <row r="638" spans="1:23" s="201" customFormat="1" ht="40.25" customHeight="1" x14ac:dyDescent="0.35">
      <c r="A638" s="569"/>
      <c r="B638" s="590"/>
      <c r="C638" s="571"/>
      <c r="D638" s="579"/>
      <c r="E638" s="579"/>
      <c r="F638" s="215"/>
      <c r="G638" s="577"/>
      <c r="H638" s="581"/>
      <c r="I638" s="583"/>
      <c r="J638" s="573"/>
      <c r="K638" s="571"/>
      <c r="L638" s="571"/>
      <c r="M638" s="573"/>
      <c r="N638" s="573"/>
    </row>
    <row r="639" spans="1:23" s="201" customFormat="1" ht="40.25" customHeight="1" x14ac:dyDescent="0.35">
      <c r="A639" s="569" t="str">
        <f t="shared" ref="A639" ca="1" si="2299">INDIRECT("'update Helper'!C"&amp;U639)</f>
        <v>a163p000004cuozAAA</v>
      </c>
      <c r="B639" s="589">
        <v>1</v>
      </c>
      <c r="C639" s="570" t="str">
        <f>VLOOKUP(B639,'Coverage Indicators - Section D'!$A$9:$AU$70,47,FALSE)</f>
        <v/>
      </c>
      <c r="D639" s="578" t="str">
        <f t="shared" ref="D639" si="2300">R639</f>
        <v/>
      </c>
      <c r="E639" s="578" t="str">
        <f t="shared" ref="E639" si="2301">S639</f>
        <v/>
      </c>
      <c r="F639" s="421"/>
      <c r="G639" s="576" t="str">
        <f ca="1">IF(OR(INDIRECT("'update Helper'!E"&amp;U639)="",F639&lt;&gt;0,F640&lt;&gt;0),IF(IFERROR((F639/F640),"")="","",(F639/F640)),INDIRECT("'update Helper'!E"&amp;U639)/100)</f>
        <v/>
      </c>
      <c r="H639" s="580"/>
      <c r="I639" s="582"/>
      <c r="J639" s="572"/>
      <c r="K639" s="570" t="str">
        <f t="shared" ref="K639" si="2302">W639</f>
        <v/>
      </c>
      <c r="L639" s="570" t="str">
        <f t="shared" ref="L639" si="2303">V639</f>
        <v/>
      </c>
      <c r="M639" s="572"/>
      <c r="N639" s="572"/>
      <c r="P639" s="201">
        <f t="shared" ref="P639" si="2304">IF(AND(EXACT(C639,C637),C637&lt;&gt;0),P637+1,0)</f>
        <v>9</v>
      </c>
      <c r="Q639" s="201" t="str">
        <f t="shared" ref="Q639" si="2305">IF(C639&lt;&gt;"",C639&amp;"-"&amp;P639,"")</f>
        <v/>
      </c>
      <c r="R639" s="201" t="str">
        <f t="array" ref="R639">IFERROR(IF(INDEX('Disaggregation Records'!$E$155:$E$385,MATCH(RIGHT(Q639,255),RIGHT('Disaggregation Records'!$D$155:$D$385,255),0))="","",INDEX('Disaggregation Records'!$E$155:$E$385,MATCH(RIGHT(Q639,255),RIGHT('Disaggregation Records'!$D$155:$D$385,255),0))),"")</f>
        <v/>
      </c>
      <c r="S639" s="201" t="str">
        <f t="array" ref="S639">IFERROR(IF(INDEX('Disaggregation Records'!$F$155:$F$385,MATCH(RIGHT(Q639,255),RIGHT('Disaggregation Records'!$D$155:$D$385,255),0))="","",INDEX('Disaggregation Records'!$F$155:$F$385,MATCH(RIGHT(Q639,255),RIGHT('Disaggregation Records'!$D$155:$D$385,255),0))),"")</f>
        <v/>
      </c>
      <c r="T639" s="201" t="str">
        <f t="array" ref="T639">IFERROR(IF(INDEX('Disaggregation Records'!$H$155:$H$385,MATCH(RIGHT(Q639,255),RIGHT('Disaggregation Records'!$D$155:$D$385,255),0))="","",INDEX('Disaggregation Records'!$H$155:$H$385,MATCH(RIGHT(Q639,255),RIGHT('Disaggregation Records'!$D$155:$D$385,255),0))),"")</f>
        <v/>
      </c>
      <c r="U639" s="201">
        <f t="shared" ref="U639" si="2306">U637+1</f>
        <v>1421</v>
      </c>
      <c r="V639" s="201" t="str">
        <f t="array" ref="V639">IFERROR(IF(INDEX('Disaggregation Records'!$I$155:$I$385,MATCH(RIGHT(Q639,255),RIGHT('Disaggregation Records'!$D$155:$D$385,255),0))="","",INDEX('Disaggregation Records'!$I$155:$I$385,MATCH(RIGHT(Q639,255),RIGHT('Disaggregation Records'!$D$155:$D$385,255),0))),"")</f>
        <v/>
      </c>
      <c r="W639" s="201" t="str">
        <f>IFERROR(INDEX('Reference Records'!L$40:L$88,MATCH(LEFT(C639,255),'Reference Records'!E$40:E$88,0)),"")</f>
        <v/>
      </c>
    </row>
    <row r="640" spans="1:23" s="201" customFormat="1" ht="40.25" customHeight="1" x14ac:dyDescent="0.35">
      <c r="A640" s="569"/>
      <c r="B640" s="590"/>
      <c r="C640" s="571"/>
      <c r="D640" s="579"/>
      <c r="E640" s="579"/>
      <c r="F640" s="215"/>
      <c r="G640" s="577"/>
      <c r="H640" s="581"/>
      <c r="I640" s="583"/>
      <c r="J640" s="573"/>
      <c r="K640" s="571"/>
      <c r="L640" s="571"/>
      <c r="M640" s="573"/>
      <c r="N640" s="573"/>
    </row>
    <row r="641" spans="1:23" s="201" customFormat="1" ht="40.25" customHeight="1" x14ac:dyDescent="0.35">
      <c r="A641" s="569" t="str">
        <f t="shared" ref="A641" ca="1" si="2307">INDIRECT("'update Helper'!C"&amp;U641)</f>
        <v>a163p000004cup0AAA</v>
      </c>
      <c r="B641" s="589">
        <v>1</v>
      </c>
      <c r="C641" s="570" t="str">
        <f>VLOOKUP(B641,'Coverage Indicators - Section D'!$A$9:$AU$70,47,FALSE)</f>
        <v/>
      </c>
      <c r="D641" s="578" t="str">
        <f t="shared" ref="D641" si="2308">R641</f>
        <v/>
      </c>
      <c r="E641" s="578" t="str">
        <f t="shared" ref="E641" si="2309">S641</f>
        <v/>
      </c>
      <c r="F641" s="421"/>
      <c r="G641" s="576" t="str">
        <f ca="1">IF(OR(INDIRECT("'update Helper'!E"&amp;U641)="",F641&lt;&gt;0,F642&lt;&gt;0),IF(IFERROR((F641/F642),"")="","",(F641/F642)),INDIRECT("'update Helper'!E"&amp;U641)/100)</f>
        <v/>
      </c>
      <c r="H641" s="580"/>
      <c r="I641" s="582"/>
      <c r="J641" s="572"/>
      <c r="K641" s="570" t="str">
        <f t="shared" ref="K641" si="2310">W641</f>
        <v/>
      </c>
      <c r="L641" s="570" t="str">
        <f t="shared" ref="L641" si="2311">V641</f>
        <v/>
      </c>
      <c r="M641" s="572"/>
      <c r="N641" s="572"/>
      <c r="P641" s="201">
        <f t="shared" ref="P641" si="2312">IF(AND(EXACT(C641,C639),C639&lt;&gt;0),P639+1,0)</f>
        <v>10</v>
      </c>
      <c r="Q641" s="201" t="str">
        <f t="shared" ref="Q641" si="2313">IF(C641&lt;&gt;"",C641&amp;"-"&amp;P641,"")</f>
        <v/>
      </c>
      <c r="R641" s="201" t="str">
        <f t="array" ref="R641">IFERROR(IF(INDEX('Disaggregation Records'!$E$155:$E$385,MATCH(RIGHT(Q641,255),RIGHT('Disaggregation Records'!$D$155:$D$385,255),0))="","",INDEX('Disaggregation Records'!$E$155:$E$385,MATCH(RIGHT(Q641,255),RIGHT('Disaggregation Records'!$D$155:$D$385,255),0))),"")</f>
        <v/>
      </c>
      <c r="S641" s="201" t="str">
        <f t="array" ref="S641">IFERROR(IF(INDEX('Disaggregation Records'!$F$155:$F$385,MATCH(RIGHT(Q641,255),RIGHT('Disaggregation Records'!$D$155:$D$385,255),0))="","",INDEX('Disaggregation Records'!$F$155:$F$385,MATCH(RIGHT(Q641,255),RIGHT('Disaggregation Records'!$D$155:$D$385,255),0))),"")</f>
        <v/>
      </c>
      <c r="T641" s="201" t="str">
        <f t="array" ref="T641">IFERROR(IF(INDEX('Disaggregation Records'!$H$155:$H$385,MATCH(RIGHT(Q641,255),RIGHT('Disaggregation Records'!$D$155:$D$385,255),0))="","",INDEX('Disaggregation Records'!$H$155:$H$385,MATCH(RIGHT(Q641,255),RIGHT('Disaggregation Records'!$D$155:$D$385,255),0))),"")</f>
        <v/>
      </c>
      <c r="U641" s="201">
        <f t="shared" ref="U641" si="2314">U639+1</f>
        <v>1422</v>
      </c>
      <c r="V641" s="201" t="str">
        <f t="array" ref="V641">IFERROR(IF(INDEX('Disaggregation Records'!$I$155:$I$385,MATCH(RIGHT(Q641,255),RIGHT('Disaggregation Records'!$D$155:$D$385,255),0))="","",INDEX('Disaggregation Records'!$I$155:$I$385,MATCH(RIGHT(Q641,255),RIGHT('Disaggregation Records'!$D$155:$D$385,255),0))),"")</f>
        <v/>
      </c>
      <c r="W641" s="201" t="str">
        <f>IFERROR(INDEX('Reference Records'!L$40:L$88,MATCH(LEFT(C641,255),'Reference Records'!E$40:E$88,0)),"")</f>
        <v/>
      </c>
    </row>
    <row r="642" spans="1:23" s="201" customFormat="1" ht="40.25" customHeight="1" x14ac:dyDescent="0.35">
      <c r="A642" s="569"/>
      <c r="B642" s="590"/>
      <c r="C642" s="571"/>
      <c r="D642" s="579"/>
      <c r="E642" s="579"/>
      <c r="F642" s="215"/>
      <c r="G642" s="577"/>
      <c r="H642" s="581"/>
      <c r="I642" s="583"/>
      <c r="J642" s="573"/>
      <c r="K642" s="571"/>
      <c r="L642" s="571"/>
      <c r="M642" s="573"/>
      <c r="N642" s="573"/>
    </row>
    <row r="643" spans="1:23" s="201" customFormat="1" ht="40.25" customHeight="1" x14ac:dyDescent="0.35">
      <c r="A643" s="569" t="str">
        <f t="shared" ref="A643" ca="1" si="2315">INDIRECT("'update Helper'!C"&amp;U643)</f>
        <v>a163p000004cup1AAA</v>
      </c>
      <c r="B643" s="589">
        <v>1</v>
      </c>
      <c r="C643" s="570" t="str">
        <f>VLOOKUP(B643,'Coverage Indicators - Section D'!$A$9:$AU$70,47,FALSE)</f>
        <v/>
      </c>
      <c r="D643" s="578" t="str">
        <f t="shared" ref="D643" si="2316">R643</f>
        <v/>
      </c>
      <c r="E643" s="578" t="str">
        <f t="shared" ref="E643" si="2317">S643</f>
        <v/>
      </c>
      <c r="F643" s="421"/>
      <c r="G643" s="576" t="str">
        <f ca="1">IF(OR(INDIRECT("'update Helper'!E"&amp;U643)="",F643&lt;&gt;0,F644&lt;&gt;0),IF(IFERROR((F643/F644),"")="","",(F643/F644)),INDIRECT("'update Helper'!E"&amp;U643)/100)</f>
        <v/>
      </c>
      <c r="H643" s="580"/>
      <c r="I643" s="582"/>
      <c r="J643" s="572"/>
      <c r="K643" s="570" t="str">
        <f t="shared" ref="K643" si="2318">W643</f>
        <v/>
      </c>
      <c r="L643" s="570" t="str">
        <f t="shared" ref="L643" si="2319">V643</f>
        <v/>
      </c>
      <c r="M643" s="572"/>
      <c r="N643" s="572"/>
      <c r="P643" s="201">
        <f t="shared" ref="P643" si="2320">IF(AND(EXACT(C643,C641),C641&lt;&gt;0),P641+1,0)</f>
        <v>11</v>
      </c>
      <c r="Q643" s="201" t="str">
        <f t="shared" ref="Q643" si="2321">IF(C643&lt;&gt;"",C643&amp;"-"&amp;P643,"")</f>
        <v/>
      </c>
      <c r="R643" s="201" t="str">
        <f t="array" ref="R643">IFERROR(IF(INDEX('Disaggregation Records'!$E$155:$E$385,MATCH(RIGHT(Q643,255),RIGHT('Disaggregation Records'!$D$155:$D$385,255),0))="","",INDEX('Disaggregation Records'!$E$155:$E$385,MATCH(RIGHT(Q643,255),RIGHT('Disaggregation Records'!$D$155:$D$385,255),0))),"")</f>
        <v/>
      </c>
      <c r="S643" s="201" t="str">
        <f t="array" ref="S643">IFERROR(IF(INDEX('Disaggregation Records'!$F$155:$F$385,MATCH(RIGHT(Q643,255),RIGHT('Disaggregation Records'!$D$155:$D$385,255),0))="","",INDEX('Disaggregation Records'!$F$155:$F$385,MATCH(RIGHT(Q643,255),RIGHT('Disaggregation Records'!$D$155:$D$385,255),0))),"")</f>
        <v/>
      </c>
      <c r="T643" s="201" t="str">
        <f t="array" ref="T643">IFERROR(IF(INDEX('Disaggregation Records'!$H$155:$H$385,MATCH(RIGHT(Q643,255),RIGHT('Disaggregation Records'!$D$155:$D$385,255),0))="","",INDEX('Disaggregation Records'!$H$155:$H$385,MATCH(RIGHT(Q643,255),RIGHT('Disaggregation Records'!$D$155:$D$385,255),0))),"")</f>
        <v/>
      </c>
      <c r="U643" s="201">
        <f t="shared" ref="U643" si="2322">U641+1</f>
        <v>1423</v>
      </c>
      <c r="V643" s="201" t="str">
        <f t="array" ref="V643">IFERROR(IF(INDEX('Disaggregation Records'!$I$155:$I$385,MATCH(RIGHT(Q643,255),RIGHT('Disaggregation Records'!$D$155:$D$385,255),0))="","",INDEX('Disaggregation Records'!$I$155:$I$385,MATCH(RIGHT(Q643,255),RIGHT('Disaggregation Records'!$D$155:$D$385,255),0))),"")</f>
        <v/>
      </c>
      <c r="W643" s="201" t="str">
        <f>IFERROR(INDEX('Reference Records'!L$40:L$88,MATCH(LEFT(C643,255),'Reference Records'!E$40:E$88,0)),"")</f>
        <v/>
      </c>
    </row>
    <row r="644" spans="1:23" s="201" customFormat="1" ht="40.25" customHeight="1" x14ac:dyDescent="0.35">
      <c r="A644" s="569"/>
      <c r="B644" s="590"/>
      <c r="C644" s="571"/>
      <c r="D644" s="579"/>
      <c r="E644" s="579"/>
      <c r="F644" s="215"/>
      <c r="G644" s="577"/>
      <c r="H644" s="581"/>
      <c r="I644" s="583"/>
      <c r="J644" s="573"/>
      <c r="K644" s="571"/>
      <c r="L644" s="571"/>
      <c r="M644" s="573"/>
      <c r="N644" s="573"/>
    </row>
    <row r="645" spans="1:23" s="201" customFormat="1" ht="40.25" customHeight="1" x14ac:dyDescent="0.35">
      <c r="A645" s="569" t="str">
        <f t="shared" ref="A645" ca="1" si="2323">INDIRECT("'update Helper'!C"&amp;U645)</f>
        <v>a163p000004cup2AAA</v>
      </c>
      <c r="B645" s="589">
        <v>1</v>
      </c>
      <c r="C645" s="570" t="str">
        <f>VLOOKUP(B645,'Coverage Indicators - Section D'!$A$9:$AU$70,47,FALSE)</f>
        <v/>
      </c>
      <c r="D645" s="578" t="str">
        <f t="shared" ref="D645" si="2324">R645</f>
        <v/>
      </c>
      <c r="E645" s="578" t="str">
        <f t="shared" ref="E645" si="2325">S645</f>
        <v/>
      </c>
      <c r="F645" s="421"/>
      <c r="G645" s="576" t="str">
        <f ca="1">IF(OR(INDIRECT("'update Helper'!E"&amp;U645)="",F645&lt;&gt;0,F646&lt;&gt;0),IF(IFERROR((F645/F646),"")="","",(F645/F646)),INDIRECT("'update Helper'!E"&amp;U645)/100)</f>
        <v/>
      </c>
      <c r="H645" s="580"/>
      <c r="I645" s="582"/>
      <c r="J645" s="572"/>
      <c r="K645" s="570" t="str">
        <f t="shared" ref="K645" si="2326">W645</f>
        <v/>
      </c>
      <c r="L645" s="570" t="str">
        <f t="shared" ref="L645" si="2327">V645</f>
        <v/>
      </c>
      <c r="M645" s="572"/>
      <c r="N645" s="572"/>
      <c r="P645" s="201">
        <f t="shared" ref="P645" si="2328">IF(AND(EXACT(C645,C643),C643&lt;&gt;0),P643+1,0)</f>
        <v>12</v>
      </c>
      <c r="Q645" s="201" t="str">
        <f t="shared" ref="Q645" si="2329">IF(C645&lt;&gt;"",C645&amp;"-"&amp;P645,"")</f>
        <v/>
      </c>
      <c r="R645" s="201" t="str">
        <f t="array" ref="R645">IFERROR(IF(INDEX('Disaggregation Records'!$E$155:$E$385,MATCH(RIGHT(Q645,255),RIGHT('Disaggregation Records'!$D$155:$D$385,255),0))="","",INDEX('Disaggregation Records'!$E$155:$E$385,MATCH(RIGHT(Q645,255),RIGHT('Disaggregation Records'!$D$155:$D$385,255),0))),"")</f>
        <v/>
      </c>
      <c r="S645" s="201" t="str">
        <f t="array" ref="S645">IFERROR(IF(INDEX('Disaggregation Records'!$F$155:$F$385,MATCH(RIGHT(Q645,255),RIGHT('Disaggregation Records'!$D$155:$D$385,255),0))="","",INDEX('Disaggregation Records'!$F$155:$F$385,MATCH(RIGHT(Q645,255),RIGHT('Disaggregation Records'!$D$155:$D$385,255),0))),"")</f>
        <v/>
      </c>
      <c r="T645" s="201" t="str">
        <f t="array" ref="T645">IFERROR(IF(INDEX('Disaggregation Records'!$H$155:$H$385,MATCH(RIGHT(Q645,255),RIGHT('Disaggregation Records'!$D$155:$D$385,255),0))="","",INDEX('Disaggregation Records'!$H$155:$H$385,MATCH(RIGHT(Q645,255),RIGHT('Disaggregation Records'!$D$155:$D$385,255),0))),"")</f>
        <v/>
      </c>
      <c r="U645" s="201">
        <f t="shared" ref="U645" si="2330">U643+1</f>
        <v>1424</v>
      </c>
      <c r="V645" s="201" t="str">
        <f t="array" ref="V645">IFERROR(IF(INDEX('Disaggregation Records'!$I$155:$I$385,MATCH(RIGHT(Q645,255),RIGHT('Disaggregation Records'!$D$155:$D$385,255),0))="","",INDEX('Disaggregation Records'!$I$155:$I$385,MATCH(RIGHT(Q645,255),RIGHT('Disaggregation Records'!$D$155:$D$385,255),0))),"")</f>
        <v/>
      </c>
      <c r="W645" s="201" t="str">
        <f>IFERROR(INDEX('Reference Records'!L$40:L$88,MATCH(LEFT(C645,255),'Reference Records'!E$40:E$88,0)),"")</f>
        <v/>
      </c>
    </row>
    <row r="646" spans="1:23" s="201" customFormat="1" ht="40.25" customHeight="1" x14ac:dyDescent="0.35">
      <c r="A646" s="569"/>
      <c r="B646" s="590"/>
      <c r="C646" s="571"/>
      <c r="D646" s="579"/>
      <c r="E646" s="579"/>
      <c r="F646" s="215"/>
      <c r="G646" s="577"/>
      <c r="H646" s="581"/>
      <c r="I646" s="583"/>
      <c r="J646" s="573"/>
      <c r="K646" s="571"/>
      <c r="L646" s="571"/>
      <c r="M646" s="573"/>
      <c r="N646" s="573"/>
    </row>
    <row r="647" spans="1:23" s="201" customFormat="1" ht="40.25" customHeight="1" x14ac:dyDescent="0.35">
      <c r="A647" s="569" t="str">
        <f t="shared" ref="A647" ca="1" si="2331">INDIRECT("'update Helper'!C"&amp;U647)</f>
        <v>a163p000004cup3AAA</v>
      </c>
      <c r="B647" s="589">
        <v>1</v>
      </c>
      <c r="C647" s="570" t="str">
        <f>VLOOKUP(B647,'Coverage Indicators - Section D'!$A$9:$AU$70,47,FALSE)</f>
        <v/>
      </c>
      <c r="D647" s="578" t="str">
        <f t="shared" ref="D647" si="2332">R647</f>
        <v/>
      </c>
      <c r="E647" s="578" t="str">
        <f t="shared" ref="E647" si="2333">S647</f>
        <v/>
      </c>
      <c r="F647" s="421"/>
      <c r="G647" s="576" t="str">
        <f ca="1">IF(OR(INDIRECT("'update Helper'!E"&amp;U647)="",F647&lt;&gt;0,F648&lt;&gt;0),IF(IFERROR((F647/F648),"")="","",(F647/F648)),INDIRECT("'update Helper'!E"&amp;U647)/100)</f>
        <v/>
      </c>
      <c r="H647" s="580"/>
      <c r="I647" s="582"/>
      <c r="J647" s="572"/>
      <c r="K647" s="570" t="str">
        <f t="shared" ref="K647" si="2334">W647</f>
        <v/>
      </c>
      <c r="L647" s="570" t="str">
        <f t="shared" ref="L647" si="2335">V647</f>
        <v/>
      </c>
      <c r="M647" s="572"/>
      <c r="N647" s="572"/>
      <c r="P647" s="201">
        <f t="shared" ref="P647" si="2336">IF(AND(EXACT(C647,C645),C645&lt;&gt;0),P645+1,0)</f>
        <v>13</v>
      </c>
      <c r="Q647" s="201" t="str">
        <f t="shared" ref="Q647" si="2337">IF(C647&lt;&gt;"",C647&amp;"-"&amp;P647,"")</f>
        <v/>
      </c>
      <c r="R647" s="201" t="str">
        <f t="array" ref="R647">IFERROR(IF(INDEX('Disaggregation Records'!$E$155:$E$385,MATCH(RIGHT(Q647,255),RIGHT('Disaggregation Records'!$D$155:$D$385,255),0))="","",INDEX('Disaggregation Records'!$E$155:$E$385,MATCH(RIGHT(Q647,255),RIGHT('Disaggregation Records'!$D$155:$D$385,255),0))),"")</f>
        <v/>
      </c>
      <c r="S647" s="201" t="str">
        <f t="array" ref="S647">IFERROR(IF(INDEX('Disaggregation Records'!$F$155:$F$385,MATCH(RIGHT(Q647,255),RIGHT('Disaggregation Records'!$D$155:$D$385,255),0))="","",INDEX('Disaggregation Records'!$F$155:$F$385,MATCH(RIGHT(Q647,255),RIGHT('Disaggregation Records'!$D$155:$D$385,255),0))),"")</f>
        <v/>
      </c>
      <c r="T647" s="201" t="str">
        <f t="array" ref="T647">IFERROR(IF(INDEX('Disaggregation Records'!$H$155:$H$385,MATCH(RIGHT(Q647,255),RIGHT('Disaggregation Records'!$D$155:$D$385,255),0))="","",INDEX('Disaggregation Records'!$H$155:$H$385,MATCH(RIGHT(Q647,255),RIGHT('Disaggregation Records'!$D$155:$D$385,255),0))),"")</f>
        <v/>
      </c>
      <c r="U647" s="201">
        <f t="shared" ref="U647" si="2338">U645+1</f>
        <v>1425</v>
      </c>
      <c r="V647" s="201" t="str">
        <f t="array" ref="V647">IFERROR(IF(INDEX('Disaggregation Records'!$I$155:$I$385,MATCH(RIGHT(Q647,255),RIGHT('Disaggregation Records'!$D$155:$D$385,255),0))="","",INDEX('Disaggregation Records'!$I$155:$I$385,MATCH(RIGHT(Q647,255),RIGHT('Disaggregation Records'!$D$155:$D$385,255),0))),"")</f>
        <v/>
      </c>
      <c r="W647" s="201" t="str">
        <f>IFERROR(INDEX('Reference Records'!L$40:L$88,MATCH(LEFT(C647,255),'Reference Records'!E$40:E$88,0)),"")</f>
        <v/>
      </c>
    </row>
    <row r="648" spans="1:23" s="201" customFormat="1" ht="40.25" customHeight="1" x14ac:dyDescent="0.35">
      <c r="A648" s="569"/>
      <c r="B648" s="590"/>
      <c r="C648" s="571"/>
      <c r="D648" s="579"/>
      <c r="E648" s="579"/>
      <c r="F648" s="215"/>
      <c r="G648" s="577"/>
      <c r="H648" s="581"/>
      <c r="I648" s="583"/>
      <c r="J648" s="573"/>
      <c r="K648" s="571"/>
      <c r="L648" s="571"/>
      <c r="M648" s="573"/>
      <c r="N648" s="573"/>
    </row>
    <row r="649" spans="1:23" s="201" customFormat="1" ht="40.25" customHeight="1" x14ac:dyDescent="0.35">
      <c r="A649" s="569" t="str">
        <f t="shared" ref="A649" ca="1" si="2339">INDIRECT("'update Helper'!C"&amp;U649)</f>
        <v>a163p000004cup4AAA</v>
      </c>
      <c r="B649" s="589">
        <v>1</v>
      </c>
      <c r="C649" s="570" t="str">
        <f>VLOOKUP(B649,'Coverage Indicators - Section D'!$A$9:$AU$70,47,FALSE)</f>
        <v/>
      </c>
      <c r="D649" s="578" t="str">
        <f t="shared" ref="D649" si="2340">R649</f>
        <v/>
      </c>
      <c r="E649" s="578" t="str">
        <f t="shared" ref="E649" si="2341">S649</f>
        <v/>
      </c>
      <c r="F649" s="421"/>
      <c r="G649" s="576" t="str">
        <f ca="1">IF(OR(INDIRECT("'update Helper'!E"&amp;U649)="",F649&lt;&gt;0,F650&lt;&gt;0),IF(IFERROR((F649/F650),"")="","",(F649/F650)),INDIRECT("'update Helper'!E"&amp;U649)/100)</f>
        <v/>
      </c>
      <c r="H649" s="580"/>
      <c r="I649" s="582"/>
      <c r="J649" s="572"/>
      <c r="K649" s="570" t="str">
        <f t="shared" ref="K649" si="2342">W649</f>
        <v/>
      </c>
      <c r="L649" s="570" t="str">
        <f t="shared" ref="L649" si="2343">V649</f>
        <v/>
      </c>
      <c r="M649" s="572"/>
      <c r="N649" s="572"/>
      <c r="P649" s="201">
        <f t="shared" ref="P649" si="2344">IF(AND(EXACT(C649,C647),C647&lt;&gt;0),P647+1,0)</f>
        <v>14</v>
      </c>
      <c r="Q649" s="201" t="str">
        <f t="shared" ref="Q649" si="2345">IF(C649&lt;&gt;"",C649&amp;"-"&amp;P649,"")</f>
        <v/>
      </c>
      <c r="R649" s="201" t="str">
        <f t="array" ref="R649">IFERROR(IF(INDEX('Disaggregation Records'!$E$155:$E$385,MATCH(RIGHT(Q649,255),RIGHT('Disaggregation Records'!$D$155:$D$385,255),0))="","",INDEX('Disaggregation Records'!$E$155:$E$385,MATCH(RIGHT(Q649,255),RIGHT('Disaggregation Records'!$D$155:$D$385,255),0))),"")</f>
        <v/>
      </c>
      <c r="S649" s="201" t="str">
        <f t="array" ref="S649">IFERROR(IF(INDEX('Disaggregation Records'!$F$155:$F$385,MATCH(RIGHT(Q649,255),RIGHT('Disaggregation Records'!$D$155:$D$385,255),0))="","",INDEX('Disaggregation Records'!$F$155:$F$385,MATCH(RIGHT(Q649,255),RIGHT('Disaggregation Records'!$D$155:$D$385,255),0))),"")</f>
        <v/>
      </c>
      <c r="T649" s="201" t="str">
        <f t="array" ref="T649">IFERROR(IF(INDEX('Disaggregation Records'!$H$155:$H$385,MATCH(RIGHT(Q649,255),RIGHT('Disaggregation Records'!$D$155:$D$385,255),0))="","",INDEX('Disaggregation Records'!$H$155:$H$385,MATCH(RIGHT(Q649,255),RIGHT('Disaggregation Records'!$D$155:$D$385,255),0))),"")</f>
        <v/>
      </c>
      <c r="U649" s="201">
        <f t="shared" ref="U649" si="2346">U647+1</f>
        <v>1426</v>
      </c>
      <c r="V649" s="201" t="str">
        <f t="array" ref="V649">IFERROR(IF(INDEX('Disaggregation Records'!$I$155:$I$385,MATCH(RIGHT(Q649,255),RIGHT('Disaggregation Records'!$D$155:$D$385,255),0))="","",INDEX('Disaggregation Records'!$I$155:$I$385,MATCH(RIGHT(Q649,255),RIGHT('Disaggregation Records'!$D$155:$D$385,255),0))),"")</f>
        <v/>
      </c>
      <c r="W649" s="201" t="str">
        <f>IFERROR(INDEX('Reference Records'!L$40:L$88,MATCH(LEFT(C649,255),'Reference Records'!E$40:E$88,0)),"")</f>
        <v/>
      </c>
    </row>
    <row r="650" spans="1:23" s="201" customFormat="1" ht="40.25" customHeight="1" x14ac:dyDescent="0.35">
      <c r="A650" s="569"/>
      <c r="B650" s="590"/>
      <c r="C650" s="571"/>
      <c r="D650" s="579"/>
      <c r="E650" s="579"/>
      <c r="F650" s="215"/>
      <c r="G650" s="577"/>
      <c r="H650" s="581"/>
      <c r="I650" s="583"/>
      <c r="J650" s="573"/>
      <c r="K650" s="571"/>
      <c r="L650" s="571"/>
      <c r="M650" s="573"/>
      <c r="N650" s="573"/>
    </row>
    <row r="651" spans="1:23" s="201" customFormat="1" ht="40.25" customHeight="1" x14ac:dyDescent="0.35">
      <c r="A651" s="569" t="str">
        <f t="shared" ref="A651" ca="1" si="2347">INDIRECT("'update Helper'!C"&amp;U651)</f>
        <v>a163p000004cup5AAA</v>
      </c>
      <c r="B651" s="589">
        <v>1</v>
      </c>
      <c r="C651" s="570" t="str">
        <f>VLOOKUP(B651,'Coverage Indicators - Section D'!$A$9:$AU$70,47,FALSE)</f>
        <v/>
      </c>
      <c r="D651" s="578" t="str">
        <f t="shared" ref="D651" si="2348">R651</f>
        <v/>
      </c>
      <c r="E651" s="578" t="str">
        <f t="shared" ref="E651" si="2349">S651</f>
        <v/>
      </c>
      <c r="F651" s="421"/>
      <c r="G651" s="576" t="str">
        <f ca="1">IF(OR(INDIRECT("'update Helper'!E"&amp;U651)="",F651&lt;&gt;0,F652&lt;&gt;0),IF(IFERROR((F651/F652),"")="","",(F651/F652)),INDIRECT("'update Helper'!E"&amp;U651)/100)</f>
        <v/>
      </c>
      <c r="H651" s="580"/>
      <c r="I651" s="582"/>
      <c r="J651" s="572"/>
      <c r="K651" s="570" t="str">
        <f t="shared" ref="K651" si="2350">W651</f>
        <v/>
      </c>
      <c r="L651" s="570" t="str">
        <f t="shared" ref="L651" si="2351">V651</f>
        <v/>
      </c>
      <c r="M651" s="572"/>
      <c r="N651" s="572"/>
      <c r="P651" s="201">
        <f t="shared" ref="P651" si="2352">IF(AND(EXACT(C651,C649),C649&lt;&gt;0),P649+1,0)</f>
        <v>15</v>
      </c>
      <c r="Q651" s="201" t="str">
        <f t="shared" ref="Q651" si="2353">IF(C651&lt;&gt;"",C651&amp;"-"&amp;P651,"")</f>
        <v/>
      </c>
      <c r="R651" s="201" t="str">
        <f t="array" ref="R651">IFERROR(IF(INDEX('Disaggregation Records'!$E$155:$E$385,MATCH(RIGHT(Q651,255),RIGHT('Disaggregation Records'!$D$155:$D$385,255),0))="","",INDEX('Disaggregation Records'!$E$155:$E$385,MATCH(RIGHT(Q651,255),RIGHT('Disaggregation Records'!$D$155:$D$385,255),0))),"")</f>
        <v/>
      </c>
      <c r="S651" s="201" t="str">
        <f t="array" ref="S651">IFERROR(IF(INDEX('Disaggregation Records'!$F$155:$F$385,MATCH(RIGHT(Q651,255),RIGHT('Disaggregation Records'!$D$155:$D$385,255),0))="","",INDEX('Disaggregation Records'!$F$155:$F$385,MATCH(RIGHT(Q651,255),RIGHT('Disaggregation Records'!$D$155:$D$385,255),0))),"")</f>
        <v/>
      </c>
      <c r="T651" s="201" t="str">
        <f t="array" ref="T651">IFERROR(IF(INDEX('Disaggregation Records'!$H$155:$H$385,MATCH(RIGHT(Q651,255),RIGHT('Disaggregation Records'!$D$155:$D$385,255),0))="","",INDEX('Disaggregation Records'!$H$155:$H$385,MATCH(RIGHT(Q651,255),RIGHT('Disaggregation Records'!$D$155:$D$385,255),0))),"")</f>
        <v/>
      </c>
      <c r="U651" s="201">
        <f t="shared" ref="U651" si="2354">U649+1</f>
        <v>1427</v>
      </c>
      <c r="V651" s="201" t="str">
        <f t="array" ref="V651">IFERROR(IF(INDEX('Disaggregation Records'!$I$155:$I$385,MATCH(RIGHT(Q651,255),RIGHT('Disaggregation Records'!$D$155:$D$385,255),0))="","",INDEX('Disaggregation Records'!$I$155:$I$385,MATCH(RIGHT(Q651,255),RIGHT('Disaggregation Records'!$D$155:$D$385,255),0))),"")</f>
        <v/>
      </c>
      <c r="W651" s="201" t="str">
        <f>IFERROR(INDEX('Reference Records'!L$40:L$88,MATCH(LEFT(C651,255),'Reference Records'!E$40:E$88,0)),"")</f>
        <v/>
      </c>
    </row>
    <row r="652" spans="1:23" s="201" customFormat="1" ht="40.25" customHeight="1" x14ac:dyDescent="0.35">
      <c r="A652" s="569"/>
      <c r="B652" s="590"/>
      <c r="C652" s="571"/>
      <c r="D652" s="579"/>
      <c r="E652" s="579"/>
      <c r="F652" s="215"/>
      <c r="G652" s="577"/>
      <c r="H652" s="581"/>
      <c r="I652" s="583"/>
      <c r="J652" s="573"/>
      <c r="K652" s="571"/>
      <c r="L652" s="571"/>
      <c r="M652" s="573"/>
      <c r="N652" s="573"/>
    </row>
    <row r="653" spans="1:23" s="201" customFormat="1" ht="40.25" customHeight="1" x14ac:dyDescent="0.35">
      <c r="A653" s="569" t="str">
        <f t="shared" ref="A653" ca="1" si="2355">INDIRECT("'update Helper'!C"&amp;U653)</f>
        <v>a163p000004cup6AAA</v>
      </c>
      <c r="B653" s="589">
        <v>1</v>
      </c>
      <c r="C653" s="570" t="str">
        <f>VLOOKUP(B653,'Coverage Indicators - Section D'!$A$9:$AU$70,47,FALSE)</f>
        <v/>
      </c>
      <c r="D653" s="578" t="str">
        <f t="shared" ref="D653" si="2356">R653</f>
        <v/>
      </c>
      <c r="E653" s="578" t="str">
        <f t="shared" ref="E653" si="2357">S653</f>
        <v/>
      </c>
      <c r="F653" s="421"/>
      <c r="G653" s="576" t="str">
        <f ca="1">IF(OR(INDIRECT("'update Helper'!E"&amp;U653)="",F653&lt;&gt;0,F654&lt;&gt;0),IF(IFERROR((F653/F654),"")="","",(F653/F654)),INDIRECT("'update Helper'!E"&amp;U653)/100)</f>
        <v/>
      </c>
      <c r="H653" s="580"/>
      <c r="I653" s="582"/>
      <c r="J653" s="572"/>
      <c r="K653" s="570" t="str">
        <f t="shared" ref="K653" si="2358">W653</f>
        <v/>
      </c>
      <c r="L653" s="570" t="str">
        <f t="shared" ref="L653" si="2359">V653</f>
        <v/>
      </c>
      <c r="M653" s="572"/>
      <c r="N653" s="572"/>
      <c r="P653" s="201">
        <f t="shared" ref="P653" si="2360">IF(AND(EXACT(C653,C651),C651&lt;&gt;0),P651+1,0)</f>
        <v>16</v>
      </c>
      <c r="Q653" s="201" t="str">
        <f t="shared" ref="Q653" si="2361">IF(C653&lt;&gt;"",C653&amp;"-"&amp;P653,"")</f>
        <v/>
      </c>
      <c r="R653" s="201" t="str">
        <f t="array" ref="R653">IFERROR(IF(INDEX('Disaggregation Records'!$E$155:$E$385,MATCH(RIGHT(Q653,255),RIGHT('Disaggregation Records'!$D$155:$D$385,255),0))="","",INDEX('Disaggregation Records'!$E$155:$E$385,MATCH(RIGHT(Q653,255),RIGHT('Disaggregation Records'!$D$155:$D$385,255),0))),"")</f>
        <v/>
      </c>
      <c r="S653" s="201" t="str">
        <f t="array" ref="S653">IFERROR(IF(INDEX('Disaggregation Records'!$F$155:$F$385,MATCH(RIGHT(Q653,255),RIGHT('Disaggregation Records'!$D$155:$D$385,255),0))="","",INDEX('Disaggregation Records'!$F$155:$F$385,MATCH(RIGHT(Q653,255),RIGHT('Disaggregation Records'!$D$155:$D$385,255),0))),"")</f>
        <v/>
      </c>
      <c r="T653" s="201" t="str">
        <f t="array" ref="T653">IFERROR(IF(INDEX('Disaggregation Records'!$H$155:$H$385,MATCH(RIGHT(Q653,255),RIGHT('Disaggregation Records'!$D$155:$D$385,255),0))="","",INDEX('Disaggregation Records'!$H$155:$H$385,MATCH(RIGHT(Q653,255),RIGHT('Disaggregation Records'!$D$155:$D$385,255),0))),"")</f>
        <v/>
      </c>
      <c r="U653" s="201">
        <f t="shared" ref="U653" si="2362">U651+1</f>
        <v>1428</v>
      </c>
      <c r="V653" s="201" t="str">
        <f t="array" ref="V653">IFERROR(IF(INDEX('Disaggregation Records'!$I$155:$I$385,MATCH(RIGHT(Q653,255),RIGHT('Disaggregation Records'!$D$155:$D$385,255),0))="","",INDEX('Disaggregation Records'!$I$155:$I$385,MATCH(RIGHT(Q653,255),RIGHT('Disaggregation Records'!$D$155:$D$385,255),0))),"")</f>
        <v/>
      </c>
      <c r="W653" s="201" t="str">
        <f>IFERROR(INDEX('Reference Records'!L$40:L$88,MATCH(LEFT(C653,255),'Reference Records'!E$40:E$88,0)),"")</f>
        <v/>
      </c>
    </row>
    <row r="654" spans="1:23" s="201" customFormat="1" ht="40.25" customHeight="1" x14ac:dyDescent="0.35">
      <c r="A654" s="569"/>
      <c r="B654" s="590"/>
      <c r="C654" s="571"/>
      <c r="D654" s="579"/>
      <c r="E654" s="579"/>
      <c r="F654" s="215"/>
      <c r="G654" s="577"/>
      <c r="H654" s="581"/>
      <c r="I654" s="583"/>
      <c r="J654" s="573"/>
      <c r="K654" s="571"/>
      <c r="L654" s="571"/>
      <c r="M654" s="573"/>
      <c r="N654" s="573"/>
    </row>
    <row r="655" spans="1:23" s="201" customFormat="1" ht="40.25" customHeight="1" x14ac:dyDescent="0.35">
      <c r="A655" s="569" t="str">
        <f t="shared" ref="A655" ca="1" si="2363">INDIRECT("'update Helper'!C"&amp;U655)</f>
        <v>a163p000004cup7AAA</v>
      </c>
      <c r="B655" s="589">
        <v>1</v>
      </c>
      <c r="C655" s="570" t="str">
        <f>VLOOKUP(B655,'Coverage Indicators - Section D'!$A$9:$AU$70,47,FALSE)</f>
        <v/>
      </c>
      <c r="D655" s="578" t="str">
        <f t="shared" ref="D655" si="2364">R655</f>
        <v/>
      </c>
      <c r="E655" s="578" t="str">
        <f t="shared" ref="E655" si="2365">S655</f>
        <v/>
      </c>
      <c r="F655" s="421"/>
      <c r="G655" s="576" t="str">
        <f ca="1">IF(OR(INDIRECT("'update Helper'!E"&amp;U655)="",F655&lt;&gt;0,F656&lt;&gt;0),IF(IFERROR((F655/F656),"")="","",(F655/F656)),INDIRECT("'update Helper'!E"&amp;U655)/100)</f>
        <v/>
      </c>
      <c r="H655" s="580"/>
      <c r="I655" s="582"/>
      <c r="J655" s="572"/>
      <c r="K655" s="570" t="str">
        <f t="shared" ref="K655" si="2366">W655</f>
        <v/>
      </c>
      <c r="L655" s="570" t="str">
        <f t="shared" ref="L655" si="2367">V655</f>
        <v/>
      </c>
      <c r="M655" s="572"/>
      <c r="N655" s="572"/>
      <c r="P655" s="201">
        <f t="shared" ref="P655" si="2368">IF(AND(EXACT(C655,C653),C653&lt;&gt;0),P653+1,0)</f>
        <v>17</v>
      </c>
      <c r="Q655" s="201" t="str">
        <f t="shared" ref="Q655" si="2369">IF(C655&lt;&gt;"",C655&amp;"-"&amp;P655,"")</f>
        <v/>
      </c>
      <c r="R655" s="201" t="str">
        <f t="array" ref="R655">IFERROR(IF(INDEX('Disaggregation Records'!$E$155:$E$385,MATCH(RIGHT(Q655,255),RIGHT('Disaggregation Records'!$D$155:$D$385,255),0))="","",INDEX('Disaggregation Records'!$E$155:$E$385,MATCH(RIGHT(Q655,255),RIGHT('Disaggregation Records'!$D$155:$D$385,255),0))),"")</f>
        <v/>
      </c>
      <c r="S655" s="201" t="str">
        <f t="array" ref="S655">IFERROR(IF(INDEX('Disaggregation Records'!$F$155:$F$385,MATCH(RIGHT(Q655,255),RIGHT('Disaggregation Records'!$D$155:$D$385,255),0))="","",INDEX('Disaggregation Records'!$F$155:$F$385,MATCH(RIGHT(Q655,255),RIGHT('Disaggregation Records'!$D$155:$D$385,255),0))),"")</f>
        <v/>
      </c>
      <c r="T655" s="201" t="str">
        <f t="array" ref="T655">IFERROR(IF(INDEX('Disaggregation Records'!$H$155:$H$385,MATCH(RIGHT(Q655,255),RIGHT('Disaggregation Records'!$D$155:$D$385,255),0))="","",INDEX('Disaggregation Records'!$H$155:$H$385,MATCH(RIGHT(Q655,255),RIGHT('Disaggregation Records'!$D$155:$D$385,255),0))),"")</f>
        <v/>
      </c>
      <c r="U655" s="201">
        <f t="shared" ref="U655" si="2370">U653+1</f>
        <v>1429</v>
      </c>
      <c r="V655" s="201" t="str">
        <f t="array" ref="V655">IFERROR(IF(INDEX('Disaggregation Records'!$I$155:$I$385,MATCH(RIGHT(Q655,255),RIGHT('Disaggregation Records'!$D$155:$D$385,255),0))="","",INDEX('Disaggregation Records'!$I$155:$I$385,MATCH(RIGHT(Q655,255),RIGHT('Disaggregation Records'!$D$155:$D$385,255),0))),"")</f>
        <v/>
      </c>
      <c r="W655" s="201" t="str">
        <f>IFERROR(INDEX('Reference Records'!L$40:L$88,MATCH(LEFT(C655,255),'Reference Records'!E$40:E$88,0)),"")</f>
        <v/>
      </c>
    </row>
    <row r="656" spans="1:23" s="201" customFormat="1" ht="40.25" customHeight="1" x14ac:dyDescent="0.35">
      <c r="A656" s="569"/>
      <c r="B656" s="590"/>
      <c r="C656" s="571"/>
      <c r="D656" s="579"/>
      <c r="E656" s="579"/>
      <c r="F656" s="215"/>
      <c r="G656" s="577"/>
      <c r="H656" s="581"/>
      <c r="I656" s="583"/>
      <c r="J656" s="573"/>
      <c r="K656" s="571"/>
      <c r="L656" s="571"/>
      <c r="M656" s="573"/>
      <c r="N656" s="573"/>
    </row>
    <row r="657" spans="1:23" s="201" customFormat="1" ht="40.25" customHeight="1" x14ac:dyDescent="0.35">
      <c r="A657" s="569" t="str">
        <f t="shared" ref="A657" ca="1" si="2371">INDIRECT("'update Helper'!C"&amp;U657)</f>
        <v>a163p000004cup8AAA</v>
      </c>
      <c r="B657" s="589">
        <v>1</v>
      </c>
      <c r="C657" s="570" t="str">
        <f>VLOOKUP(B657,'Coverage Indicators - Section D'!$A$9:$AU$70,47,FALSE)</f>
        <v/>
      </c>
      <c r="D657" s="578" t="str">
        <f t="shared" ref="D657" si="2372">R657</f>
        <v/>
      </c>
      <c r="E657" s="578" t="str">
        <f t="shared" ref="E657" si="2373">S657</f>
        <v/>
      </c>
      <c r="F657" s="421"/>
      <c r="G657" s="576" t="str">
        <f ca="1">IF(OR(INDIRECT("'update Helper'!E"&amp;U657)="",F657&lt;&gt;0,F658&lt;&gt;0),IF(IFERROR((F657/F658),"")="","",(F657/F658)),INDIRECT("'update Helper'!E"&amp;U657)/100)</f>
        <v/>
      </c>
      <c r="H657" s="580"/>
      <c r="I657" s="582"/>
      <c r="J657" s="572"/>
      <c r="K657" s="570" t="str">
        <f t="shared" ref="K657" si="2374">W657</f>
        <v/>
      </c>
      <c r="L657" s="570" t="str">
        <f t="shared" ref="L657" si="2375">V657</f>
        <v/>
      </c>
      <c r="M657" s="572"/>
      <c r="N657" s="572"/>
      <c r="P657" s="201">
        <f t="shared" ref="P657" si="2376">IF(AND(EXACT(C657,C655),C655&lt;&gt;0),P655+1,0)</f>
        <v>18</v>
      </c>
      <c r="Q657" s="201" t="str">
        <f t="shared" ref="Q657" si="2377">IF(C657&lt;&gt;"",C657&amp;"-"&amp;P657,"")</f>
        <v/>
      </c>
      <c r="R657" s="201" t="str">
        <f t="array" ref="R657">IFERROR(IF(INDEX('Disaggregation Records'!$E$155:$E$385,MATCH(RIGHT(Q657,255),RIGHT('Disaggregation Records'!$D$155:$D$385,255),0))="","",INDEX('Disaggregation Records'!$E$155:$E$385,MATCH(RIGHT(Q657,255),RIGHT('Disaggregation Records'!$D$155:$D$385,255),0))),"")</f>
        <v/>
      </c>
      <c r="S657" s="201" t="str">
        <f t="array" ref="S657">IFERROR(IF(INDEX('Disaggregation Records'!$F$155:$F$385,MATCH(RIGHT(Q657,255),RIGHT('Disaggregation Records'!$D$155:$D$385,255),0))="","",INDEX('Disaggregation Records'!$F$155:$F$385,MATCH(RIGHT(Q657,255),RIGHT('Disaggregation Records'!$D$155:$D$385,255),0))),"")</f>
        <v/>
      </c>
      <c r="T657" s="201" t="str">
        <f t="array" ref="T657">IFERROR(IF(INDEX('Disaggregation Records'!$H$155:$H$385,MATCH(RIGHT(Q657,255),RIGHT('Disaggregation Records'!$D$155:$D$385,255),0))="","",INDEX('Disaggregation Records'!$H$155:$H$385,MATCH(RIGHT(Q657,255),RIGHT('Disaggregation Records'!$D$155:$D$385,255),0))),"")</f>
        <v/>
      </c>
      <c r="U657" s="201">
        <f t="shared" ref="U657" si="2378">U655+1</f>
        <v>1430</v>
      </c>
      <c r="V657" s="201" t="str">
        <f t="array" ref="V657">IFERROR(IF(INDEX('Disaggregation Records'!$I$155:$I$385,MATCH(RIGHT(Q657,255),RIGHT('Disaggregation Records'!$D$155:$D$385,255),0))="","",INDEX('Disaggregation Records'!$I$155:$I$385,MATCH(RIGHT(Q657,255),RIGHT('Disaggregation Records'!$D$155:$D$385,255),0))),"")</f>
        <v/>
      </c>
      <c r="W657" s="201" t="str">
        <f>IFERROR(INDEX('Reference Records'!L$40:L$88,MATCH(LEFT(C657,255),'Reference Records'!E$40:E$88,0)),"")</f>
        <v/>
      </c>
    </row>
    <row r="658" spans="1:23" s="201" customFormat="1" ht="40.25" customHeight="1" x14ac:dyDescent="0.35">
      <c r="A658" s="569"/>
      <c r="B658" s="590"/>
      <c r="C658" s="571"/>
      <c r="D658" s="579"/>
      <c r="E658" s="579"/>
      <c r="F658" s="215"/>
      <c r="G658" s="577"/>
      <c r="H658" s="581"/>
      <c r="I658" s="583"/>
      <c r="J658" s="573"/>
      <c r="K658" s="571"/>
      <c r="L658" s="571"/>
      <c r="M658" s="573"/>
      <c r="N658" s="573"/>
    </row>
    <row r="659" spans="1:23" s="201" customFormat="1" ht="40.25" customHeight="1" x14ac:dyDescent="0.35">
      <c r="A659" s="569" t="str">
        <f t="shared" ref="A659" ca="1" si="2379">INDIRECT("'update Helper'!C"&amp;U659)</f>
        <v>a163p000004cup9AAA</v>
      </c>
      <c r="B659" s="589">
        <v>1</v>
      </c>
      <c r="C659" s="570" t="str">
        <f>VLOOKUP(B659,'Coverage Indicators - Section D'!$A$9:$AU$70,47,FALSE)</f>
        <v/>
      </c>
      <c r="D659" s="578" t="str">
        <f t="shared" ref="D659" si="2380">R659</f>
        <v/>
      </c>
      <c r="E659" s="578" t="str">
        <f t="shared" ref="E659" si="2381">S659</f>
        <v/>
      </c>
      <c r="F659" s="421"/>
      <c r="G659" s="576" t="str">
        <f ca="1">IF(OR(INDIRECT("'update Helper'!E"&amp;U659)="",F659&lt;&gt;0,F660&lt;&gt;0),IF(IFERROR((F659/F660),"")="","",(F659/F660)),INDIRECT("'update Helper'!E"&amp;U659)/100)</f>
        <v/>
      </c>
      <c r="H659" s="580"/>
      <c r="I659" s="582"/>
      <c r="J659" s="572"/>
      <c r="K659" s="570" t="str">
        <f t="shared" ref="K659" si="2382">W659</f>
        <v/>
      </c>
      <c r="L659" s="570" t="str">
        <f t="shared" ref="L659" si="2383">V659</f>
        <v/>
      </c>
      <c r="M659" s="572"/>
      <c r="N659" s="572"/>
      <c r="P659" s="201">
        <f t="shared" ref="P659" si="2384">IF(AND(EXACT(C659,C657),C657&lt;&gt;0),P657+1,0)</f>
        <v>19</v>
      </c>
      <c r="Q659" s="201" t="str">
        <f t="shared" ref="Q659" si="2385">IF(C659&lt;&gt;"",C659&amp;"-"&amp;P659,"")</f>
        <v/>
      </c>
      <c r="R659" s="201" t="str">
        <f t="array" ref="R659">IFERROR(IF(INDEX('Disaggregation Records'!$E$155:$E$385,MATCH(RIGHT(Q659,255),RIGHT('Disaggregation Records'!$D$155:$D$385,255),0))="","",INDEX('Disaggregation Records'!$E$155:$E$385,MATCH(RIGHT(Q659,255),RIGHT('Disaggregation Records'!$D$155:$D$385,255),0))),"")</f>
        <v/>
      </c>
      <c r="S659" s="201" t="str">
        <f t="array" ref="S659">IFERROR(IF(INDEX('Disaggregation Records'!$F$155:$F$385,MATCH(RIGHT(Q659,255),RIGHT('Disaggregation Records'!$D$155:$D$385,255),0))="","",INDEX('Disaggregation Records'!$F$155:$F$385,MATCH(RIGHT(Q659,255),RIGHT('Disaggregation Records'!$D$155:$D$385,255),0))),"")</f>
        <v/>
      </c>
      <c r="T659" s="201" t="str">
        <f t="array" ref="T659">IFERROR(IF(INDEX('Disaggregation Records'!$H$155:$H$385,MATCH(RIGHT(Q659,255),RIGHT('Disaggregation Records'!$D$155:$D$385,255),0))="","",INDEX('Disaggregation Records'!$H$155:$H$385,MATCH(RIGHT(Q659,255),RIGHT('Disaggregation Records'!$D$155:$D$385,255),0))),"")</f>
        <v/>
      </c>
      <c r="U659" s="201">
        <f t="shared" ref="U659" si="2386">U657+1</f>
        <v>1431</v>
      </c>
      <c r="V659" s="201" t="str">
        <f t="array" ref="V659">IFERROR(IF(INDEX('Disaggregation Records'!$I$155:$I$385,MATCH(RIGHT(Q659,255),RIGHT('Disaggregation Records'!$D$155:$D$385,255),0))="","",INDEX('Disaggregation Records'!$I$155:$I$385,MATCH(RIGHT(Q659,255),RIGHT('Disaggregation Records'!$D$155:$D$385,255),0))),"")</f>
        <v/>
      </c>
      <c r="W659" s="201" t="str">
        <f>IFERROR(INDEX('Reference Records'!L$40:L$88,MATCH(LEFT(C659,255),'Reference Records'!E$40:E$88,0)),"")</f>
        <v/>
      </c>
    </row>
    <row r="660" spans="1:23" s="201" customFormat="1" ht="40.25" customHeight="1" x14ac:dyDescent="0.35">
      <c r="A660" s="569"/>
      <c r="B660" s="590"/>
      <c r="C660" s="571"/>
      <c r="D660" s="579"/>
      <c r="E660" s="579"/>
      <c r="F660" s="215"/>
      <c r="G660" s="577"/>
      <c r="H660" s="581"/>
      <c r="I660" s="583"/>
      <c r="J660" s="573"/>
      <c r="K660" s="571"/>
      <c r="L660" s="571"/>
      <c r="M660" s="573"/>
      <c r="N660" s="573"/>
    </row>
    <row r="661" spans="1:23" s="201" customFormat="1" ht="40.25" customHeight="1" x14ac:dyDescent="0.35">
      <c r="A661" s="569" t="str">
        <f t="shared" ref="A661" ca="1" si="2387">INDIRECT("'update Helper'!C"&amp;U661)</f>
        <v>a163p000004cupAAAQ</v>
      </c>
      <c r="B661" s="589">
        <v>2</v>
      </c>
      <c r="C661" s="570" t="str">
        <f>VLOOKUP(B661,'Coverage Indicators - Section D'!$A$9:$AU$70,47,FALSE)</f>
        <v/>
      </c>
      <c r="D661" s="578" t="str">
        <f t="shared" ref="D661" si="2388">R661</f>
        <v/>
      </c>
      <c r="E661" s="578" t="str">
        <f t="shared" ref="E661" si="2389">S661</f>
        <v/>
      </c>
      <c r="F661" s="421"/>
      <c r="G661" s="576" t="str">
        <f ca="1">IF(OR(INDIRECT("'update Helper'!E"&amp;U661)="",F661&lt;&gt;0,F662&lt;&gt;0),IF(IFERROR((F661/F662),"")="","",(F661/F662)),INDIRECT("'update Helper'!E"&amp;U661)/100)</f>
        <v/>
      </c>
      <c r="H661" s="580"/>
      <c r="I661" s="582"/>
      <c r="J661" s="572"/>
      <c r="K661" s="570" t="str">
        <f t="shared" ref="K661" si="2390">W661</f>
        <v/>
      </c>
      <c r="L661" s="570" t="str">
        <f t="shared" ref="L661" si="2391">V661</f>
        <v/>
      </c>
      <c r="M661" s="572"/>
      <c r="N661" s="572"/>
      <c r="P661" s="201">
        <f t="shared" ref="P661" si="2392">IF(AND(EXACT(C661,C659),C659&lt;&gt;0),P659+1,0)</f>
        <v>20</v>
      </c>
      <c r="Q661" s="201" t="str">
        <f t="shared" ref="Q661" si="2393">IF(C661&lt;&gt;"",C661&amp;"-"&amp;P661,"")</f>
        <v/>
      </c>
      <c r="R661" s="201" t="str">
        <f t="array" ref="R661">IFERROR(IF(INDEX('Disaggregation Records'!$E$155:$E$385,MATCH(RIGHT(Q661,255),RIGHT('Disaggregation Records'!$D$155:$D$385,255),0))="","",INDEX('Disaggregation Records'!$E$155:$E$385,MATCH(RIGHT(Q661,255),RIGHT('Disaggregation Records'!$D$155:$D$385,255),0))),"")</f>
        <v/>
      </c>
      <c r="S661" s="201" t="str">
        <f t="array" ref="S661">IFERROR(IF(INDEX('Disaggregation Records'!$F$155:$F$385,MATCH(RIGHT(Q661,255),RIGHT('Disaggregation Records'!$D$155:$D$385,255),0))="","",INDEX('Disaggregation Records'!$F$155:$F$385,MATCH(RIGHT(Q661,255),RIGHT('Disaggregation Records'!$D$155:$D$385,255),0))),"")</f>
        <v/>
      </c>
      <c r="T661" s="201" t="str">
        <f t="array" ref="T661">IFERROR(IF(INDEX('Disaggregation Records'!$H$155:$H$385,MATCH(RIGHT(Q661,255),RIGHT('Disaggregation Records'!$D$155:$D$385,255),0))="","",INDEX('Disaggregation Records'!$H$155:$H$385,MATCH(RIGHT(Q661,255),RIGHT('Disaggregation Records'!$D$155:$D$385,255),0))),"")</f>
        <v/>
      </c>
      <c r="U661" s="201">
        <f t="shared" ref="U661" si="2394">U659+1</f>
        <v>1432</v>
      </c>
      <c r="V661" s="201" t="str">
        <f t="array" ref="V661">IFERROR(IF(INDEX('Disaggregation Records'!$I$155:$I$385,MATCH(RIGHT(Q661,255),RIGHT('Disaggregation Records'!$D$155:$D$385,255),0))="","",INDEX('Disaggregation Records'!$I$155:$I$385,MATCH(RIGHT(Q661,255),RIGHT('Disaggregation Records'!$D$155:$D$385,255),0))),"")</f>
        <v/>
      </c>
      <c r="W661" s="201" t="str">
        <f>IFERROR(INDEX('Reference Records'!L$40:L$88,MATCH(LEFT(C661,255),'Reference Records'!E$40:E$88,0)),"")</f>
        <v/>
      </c>
    </row>
    <row r="662" spans="1:23" s="201" customFormat="1" ht="40.25" customHeight="1" x14ac:dyDescent="0.35">
      <c r="A662" s="569"/>
      <c r="B662" s="590"/>
      <c r="C662" s="571"/>
      <c r="D662" s="579"/>
      <c r="E662" s="579"/>
      <c r="F662" s="215"/>
      <c r="G662" s="577"/>
      <c r="H662" s="581"/>
      <c r="I662" s="583"/>
      <c r="J662" s="573"/>
      <c r="K662" s="571"/>
      <c r="L662" s="571"/>
      <c r="M662" s="573"/>
      <c r="N662" s="573"/>
    </row>
    <row r="663" spans="1:23" s="201" customFormat="1" ht="40.25" customHeight="1" x14ac:dyDescent="0.35">
      <c r="A663" s="569" t="str">
        <f t="shared" ref="A663" ca="1" si="2395">INDIRECT("'update Helper'!C"&amp;U663)</f>
        <v>a163p000004cupBAAQ</v>
      </c>
      <c r="B663" s="589">
        <v>2</v>
      </c>
      <c r="C663" s="570" t="str">
        <f>VLOOKUP(B663,'Coverage Indicators - Section D'!$A$9:$AU$70,47,FALSE)</f>
        <v/>
      </c>
      <c r="D663" s="578" t="str">
        <f t="shared" ref="D663" si="2396">R663</f>
        <v/>
      </c>
      <c r="E663" s="578" t="str">
        <f t="shared" ref="E663" si="2397">S663</f>
        <v/>
      </c>
      <c r="F663" s="421"/>
      <c r="G663" s="576" t="str">
        <f ca="1">IF(OR(INDIRECT("'update Helper'!E"&amp;U663)="",F663&lt;&gt;0,F664&lt;&gt;0),IF(IFERROR((F663/F664),"")="","",(F663/F664)),INDIRECT("'update Helper'!E"&amp;U663)/100)</f>
        <v/>
      </c>
      <c r="H663" s="580"/>
      <c r="I663" s="582"/>
      <c r="J663" s="572"/>
      <c r="K663" s="570" t="str">
        <f t="shared" ref="K663" si="2398">W663</f>
        <v/>
      </c>
      <c r="L663" s="570" t="str">
        <f t="shared" ref="L663" si="2399">V663</f>
        <v/>
      </c>
      <c r="M663" s="572"/>
      <c r="N663" s="572"/>
      <c r="P663" s="201">
        <f t="shared" ref="P663" si="2400">IF(AND(EXACT(C663,C661),C661&lt;&gt;0),P661+1,0)</f>
        <v>21</v>
      </c>
      <c r="Q663" s="201" t="str">
        <f t="shared" ref="Q663" si="2401">IF(C663&lt;&gt;"",C663&amp;"-"&amp;P663,"")</f>
        <v/>
      </c>
      <c r="R663" s="201" t="str">
        <f t="array" ref="R663">IFERROR(IF(INDEX('Disaggregation Records'!$E$155:$E$385,MATCH(RIGHT(Q663,255),RIGHT('Disaggregation Records'!$D$155:$D$385,255),0))="","",INDEX('Disaggregation Records'!$E$155:$E$385,MATCH(RIGHT(Q663,255),RIGHT('Disaggregation Records'!$D$155:$D$385,255),0))),"")</f>
        <v/>
      </c>
      <c r="S663" s="201" t="str">
        <f t="array" ref="S663">IFERROR(IF(INDEX('Disaggregation Records'!$F$155:$F$385,MATCH(RIGHT(Q663,255),RIGHT('Disaggregation Records'!$D$155:$D$385,255),0))="","",INDEX('Disaggregation Records'!$F$155:$F$385,MATCH(RIGHT(Q663,255),RIGHT('Disaggregation Records'!$D$155:$D$385,255),0))),"")</f>
        <v/>
      </c>
      <c r="T663" s="201" t="str">
        <f t="array" ref="T663">IFERROR(IF(INDEX('Disaggregation Records'!$H$155:$H$385,MATCH(RIGHT(Q663,255),RIGHT('Disaggregation Records'!$D$155:$D$385,255),0))="","",INDEX('Disaggregation Records'!$H$155:$H$385,MATCH(RIGHT(Q663,255),RIGHT('Disaggregation Records'!$D$155:$D$385,255),0))),"")</f>
        <v/>
      </c>
      <c r="U663" s="201">
        <f t="shared" ref="U663" si="2402">U661+1</f>
        <v>1433</v>
      </c>
      <c r="V663" s="201" t="str">
        <f t="array" ref="V663">IFERROR(IF(INDEX('Disaggregation Records'!$I$155:$I$385,MATCH(RIGHT(Q663,255),RIGHT('Disaggregation Records'!$D$155:$D$385,255),0))="","",INDEX('Disaggregation Records'!$I$155:$I$385,MATCH(RIGHT(Q663,255),RIGHT('Disaggregation Records'!$D$155:$D$385,255),0))),"")</f>
        <v/>
      </c>
      <c r="W663" s="201" t="str">
        <f>IFERROR(INDEX('Reference Records'!L$40:L$88,MATCH(LEFT(C663,255),'Reference Records'!E$40:E$88,0)),"")</f>
        <v/>
      </c>
    </row>
    <row r="664" spans="1:23" s="201" customFormat="1" ht="40.25" customHeight="1" x14ac:dyDescent="0.35">
      <c r="A664" s="569"/>
      <c r="B664" s="590"/>
      <c r="C664" s="571"/>
      <c r="D664" s="579"/>
      <c r="E664" s="579"/>
      <c r="F664" s="215"/>
      <c r="G664" s="577"/>
      <c r="H664" s="581"/>
      <c r="I664" s="583"/>
      <c r="J664" s="573"/>
      <c r="K664" s="571"/>
      <c r="L664" s="571"/>
      <c r="M664" s="573"/>
      <c r="N664" s="573"/>
    </row>
    <row r="665" spans="1:23" s="201" customFormat="1" ht="40.25" customHeight="1" x14ac:dyDescent="0.35">
      <c r="A665" s="569" t="str">
        <f t="shared" ref="A665" ca="1" si="2403">INDIRECT("'update Helper'!C"&amp;U665)</f>
        <v>a163p000004cupCAAQ</v>
      </c>
      <c r="B665" s="589">
        <v>2</v>
      </c>
      <c r="C665" s="570" t="str">
        <f>VLOOKUP(B665,'Coverage Indicators - Section D'!$A$9:$AU$70,47,FALSE)</f>
        <v/>
      </c>
      <c r="D665" s="578" t="str">
        <f t="shared" ref="D665" si="2404">R665</f>
        <v/>
      </c>
      <c r="E665" s="578" t="str">
        <f t="shared" ref="E665" si="2405">S665</f>
        <v/>
      </c>
      <c r="F665" s="421"/>
      <c r="G665" s="576" t="str">
        <f ca="1">IF(OR(INDIRECT("'update Helper'!E"&amp;U665)="",F665&lt;&gt;0,F666&lt;&gt;0),IF(IFERROR((F665/F666),"")="","",(F665/F666)),INDIRECT("'update Helper'!E"&amp;U665)/100)</f>
        <v/>
      </c>
      <c r="H665" s="580"/>
      <c r="I665" s="582"/>
      <c r="J665" s="572"/>
      <c r="K665" s="570" t="str">
        <f t="shared" ref="K665" si="2406">W665</f>
        <v/>
      </c>
      <c r="L665" s="570" t="str">
        <f t="shared" ref="L665" si="2407">V665</f>
        <v/>
      </c>
      <c r="M665" s="572"/>
      <c r="N665" s="572"/>
      <c r="P665" s="201">
        <f t="shared" ref="P665" si="2408">IF(AND(EXACT(C665,C663),C663&lt;&gt;0),P663+1,0)</f>
        <v>22</v>
      </c>
      <c r="Q665" s="201" t="str">
        <f t="shared" ref="Q665" si="2409">IF(C665&lt;&gt;"",C665&amp;"-"&amp;P665,"")</f>
        <v/>
      </c>
      <c r="R665" s="201" t="str">
        <f t="array" ref="R665">IFERROR(IF(INDEX('Disaggregation Records'!$E$155:$E$385,MATCH(RIGHT(Q665,255),RIGHT('Disaggregation Records'!$D$155:$D$385,255),0))="","",INDEX('Disaggregation Records'!$E$155:$E$385,MATCH(RIGHT(Q665,255),RIGHT('Disaggregation Records'!$D$155:$D$385,255),0))),"")</f>
        <v/>
      </c>
      <c r="S665" s="201" t="str">
        <f t="array" ref="S665">IFERROR(IF(INDEX('Disaggregation Records'!$F$155:$F$385,MATCH(RIGHT(Q665,255),RIGHT('Disaggregation Records'!$D$155:$D$385,255),0))="","",INDEX('Disaggregation Records'!$F$155:$F$385,MATCH(RIGHT(Q665,255),RIGHT('Disaggregation Records'!$D$155:$D$385,255),0))),"")</f>
        <v/>
      </c>
      <c r="T665" s="201" t="str">
        <f t="array" ref="T665">IFERROR(IF(INDEX('Disaggregation Records'!$H$155:$H$385,MATCH(RIGHT(Q665,255),RIGHT('Disaggregation Records'!$D$155:$D$385,255),0))="","",INDEX('Disaggregation Records'!$H$155:$H$385,MATCH(RIGHT(Q665,255),RIGHT('Disaggregation Records'!$D$155:$D$385,255),0))),"")</f>
        <v/>
      </c>
      <c r="U665" s="201">
        <f t="shared" ref="U665" si="2410">U663+1</f>
        <v>1434</v>
      </c>
      <c r="V665" s="201" t="str">
        <f t="array" ref="V665">IFERROR(IF(INDEX('Disaggregation Records'!$I$155:$I$385,MATCH(RIGHT(Q665,255),RIGHT('Disaggregation Records'!$D$155:$D$385,255),0))="","",INDEX('Disaggregation Records'!$I$155:$I$385,MATCH(RIGHT(Q665,255),RIGHT('Disaggregation Records'!$D$155:$D$385,255),0))),"")</f>
        <v/>
      </c>
      <c r="W665" s="201" t="str">
        <f>IFERROR(INDEX('Reference Records'!L$40:L$88,MATCH(LEFT(C665,255),'Reference Records'!E$40:E$88,0)),"")</f>
        <v/>
      </c>
    </row>
    <row r="666" spans="1:23" s="201" customFormat="1" ht="40.25" customHeight="1" x14ac:dyDescent="0.35">
      <c r="A666" s="569"/>
      <c r="B666" s="590"/>
      <c r="C666" s="571"/>
      <c r="D666" s="579"/>
      <c r="E666" s="579"/>
      <c r="F666" s="215"/>
      <c r="G666" s="577"/>
      <c r="H666" s="581"/>
      <c r="I666" s="583"/>
      <c r="J666" s="573"/>
      <c r="K666" s="571"/>
      <c r="L666" s="571"/>
      <c r="M666" s="573"/>
      <c r="N666" s="573"/>
    </row>
    <row r="667" spans="1:23" s="201" customFormat="1" ht="40.25" customHeight="1" x14ac:dyDescent="0.35">
      <c r="A667" s="569" t="str">
        <f t="shared" ref="A667" ca="1" si="2411">INDIRECT("'update Helper'!C"&amp;U667)</f>
        <v>a163p000004cupDAAQ</v>
      </c>
      <c r="B667" s="589">
        <v>2</v>
      </c>
      <c r="C667" s="570" t="str">
        <f>VLOOKUP(B667,'Coverage Indicators - Section D'!$A$9:$AU$70,47,FALSE)</f>
        <v/>
      </c>
      <c r="D667" s="578" t="str">
        <f t="shared" ref="D667" si="2412">R667</f>
        <v/>
      </c>
      <c r="E667" s="578" t="str">
        <f t="shared" ref="E667" si="2413">S667</f>
        <v/>
      </c>
      <c r="F667" s="421"/>
      <c r="G667" s="576" t="str">
        <f ca="1">IF(OR(INDIRECT("'update Helper'!E"&amp;U667)="",F667&lt;&gt;0,F668&lt;&gt;0),IF(IFERROR((F667/F668),"")="","",(F667/F668)),INDIRECT("'update Helper'!E"&amp;U667)/100)</f>
        <v/>
      </c>
      <c r="H667" s="580"/>
      <c r="I667" s="582"/>
      <c r="J667" s="572"/>
      <c r="K667" s="570" t="str">
        <f t="shared" ref="K667" si="2414">W667</f>
        <v/>
      </c>
      <c r="L667" s="570" t="str">
        <f t="shared" ref="L667" si="2415">V667</f>
        <v/>
      </c>
      <c r="M667" s="572"/>
      <c r="N667" s="572"/>
      <c r="P667" s="201">
        <f t="shared" ref="P667" si="2416">IF(AND(EXACT(C667,C665),C665&lt;&gt;0),P665+1,0)</f>
        <v>23</v>
      </c>
      <c r="Q667" s="201" t="str">
        <f t="shared" ref="Q667" si="2417">IF(C667&lt;&gt;"",C667&amp;"-"&amp;P667,"")</f>
        <v/>
      </c>
      <c r="R667" s="201" t="str">
        <f t="array" ref="R667">IFERROR(IF(INDEX('Disaggregation Records'!$E$155:$E$385,MATCH(RIGHT(Q667,255),RIGHT('Disaggregation Records'!$D$155:$D$385,255),0))="","",INDEX('Disaggregation Records'!$E$155:$E$385,MATCH(RIGHT(Q667,255),RIGHT('Disaggregation Records'!$D$155:$D$385,255),0))),"")</f>
        <v/>
      </c>
      <c r="S667" s="201" t="str">
        <f t="array" ref="S667">IFERROR(IF(INDEX('Disaggregation Records'!$F$155:$F$385,MATCH(RIGHT(Q667,255),RIGHT('Disaggregation Records'!$D$155:$D$385,255),0))="","",INDEX('Disaggregation Records'!$F$155:$F$385,MATCH(RIGHT(Q667,255),RIGHT('Disaggregation Records'!$D$155:$D$385,255),0))),"")</f>
        <v/>
      </c>
      <c r="T667" s="201" t="str">
        <f t="array" ref="T667">IFERROR(IF(INDEX('Disaggregation Records'!$H$155:$H$385,MATCH(RIGHT(Q667,255),RIGHT('Disaggregation Records'!$D$155:$D$385,255),0))="","",INDEX('Disaggregation Records'!$H$155:$H$385,MATCH(RIGHT(Q667,255),RIGHT('Disaggregation Records'!$D$155:$D$385,255),0))),"")</f>
        <v/>
      </c>
      <c r="U667" s="201">
        <f t="shared" ref="U667" si="2418">U665+1</f>
        <v>1435</v>
      </c>
      <c r="V667" s="201" t="str">
        <f t="array" ref="V667">IFERROR(IF(INDEX('Disaggregation Records'!$I$155:$I$385,MATCH(RIGHT(Q667,255),RIGHT('Disaggregation Records'!$D$155:$D$385,255),0))="","",INDEX('Disaggregation Records'!$I$155:$I$385,MATCH(RIGHT(Q667,255),RIGHT('Disaggregation Records'!$D$155:$D$385,255),0))),"")</f>
        <v/>
      </c>
      <c r="W667" s="201" t="str">
        <f>IFERROR(INDEX('Reference Records'!L$40:L$88,MATCH(LEFT(C667,255),'Reference Records'!E$40:E$88,0)),"")</f>
        <v/>
      </c>
    </row>
    <row r="668" spans="1:23" s="201" customFormat="1" ht="40.25" customHeight="1" x14ac:dyDescent="0.35">
      <c r="A668" s="569"/>
      <c r="B668" s="590"/>
      <c r="C668" s="571"/>
      <c r="D668" s="579"/>
      <c r="E668" s="579"/>
      <c r="F668" s="215"/>
      <c r="G668" s="577"/>
      <c r="H668" s="581"/>
      <c r="I668" s="583"/>
      <c r="J668" s="573"/>
      <c r="K668" s="571"/>
      <c r="L668" s="571"/>
      <c r="M668" s="573"/>
      <c r="N668" s="573"/>
    </row>
    <row r="669" spans="1:23" s="201" customFormat="1" ht="40.25" customHeight="1" x14ac:dyDescent="0.35">
      <c r="A669" s="569" t="str">
        <f t="shared" ref="A669" ca="1" si="2419">INDIRECT("'update Helper'!C"&amp;U669)</f>
        <v>a163p000004cupEAAQ</v>
      </c>
      <c r="B669" s="589">
        <v>2</v>
      </c>
      <c r="C669" s="570" t="str">
        <f>VLOOKUP(B669,'Coverage Indicators - Section D'!$A$9:$AU$70,47,FALSE)</f>
        <v/>
      </c>
      <c r="D669" s="578" t="str">
        <f t="shared" ref="D669" si="2420">R669</f>
        <v/>
      </c>
      <c r="E669" s="578" t="str">
        <f t="shared" ref="E669" si="2421">S669</f>
        <v/>
      </c>
      <c r="F669" s="421"/>
      <c r="G669" s="576" t="str">
        <f ca="1">IF(OR(INDIRECT("'update Helper'!E"&amp;U669)="",F669&lt;&gt;0,F670&lt;&gt;0),IF(IFERROR((F669/F670),"")="","",(F669/F670)),INDIRECT("'update Helper'!E"&amp;U669)/100)</f>
        <v/>
      </c>
      <c r="H669" s="580"/>
      <c r="I669" s="582"/>
      <c r="J669" s="572"/>
      <c r="K669" s="570" t="str">
        <f t="shared" ref="K669" si="2422">W669</f>
        <v/>
      </c>
      <c r="L669" s="570" t="str">
        <f t="shared" ref="L669" si="2423">V669</f>
        <v/>
      </c>
      <c r="M669" s="572"/>
      <c r="N669" s="572"/>
      <c r="P669" s="201">
        <f t="shared" ref="P669" si="2424">IF(AND(EXACT(C669,C667),C667&lt;&gt;0),P667+1,0)</f>
        <v>24</v>
      </c>
      <c r="Q669" s="201" t="str">
        <f t="shared" ref="Q669" si="2425">IF(C669&lt;&gt;"",C669&amp;"-"&amp;P669,"")</f>
        <v/>
      </c>
      <c r="R669" s="201" t="str">
        <f t="array" ref="R669">IFERROR(IF(INDEX('Disaggregation Records'!$E$155:$E$385,MATCH(RIGHT(Q669,255),RIGHT('Disaggregation Records'!$D$155:$D$385,255),0))="","",INDEX('Disaggregation Records'!$E$155:$E$385,MATCH(RIGHT(Q669,255),RIGHT('Disaggregation Records'!$D$155:$D$385,255),0))),"")</f>
        <v/>
      </c>
      <c r="S669" s="201" t="str">
        <f t="array" ref="S669">IFERROR(IF(INDEX('Disaggregation Records'!$F$155:$F$385,MATCH(RIGHT(Q669,255),RIGHT('Disaggregation Records'!$D$155:$D$385,255),0))="","",INDEX('Disaggregation Records'!$F$155:$F$385,MATCH(RIGHT(Q669,255),RIGHT('Disaggregation Records'!$D$155:$D$385,255),0))),"")</f>
        <v/>
      </c>
      <c r="T669" s="201" t="str">
        <f t="array" ref="T669">IFERROR(IF(INDEX('Disaggregation Records'!$H$155:$H$385,MATCH(RIGHT(Q669,255),RIGHT('Disaggregation Records'!$D$155:$D$385,255),0))="","",INDEX('Disaggregation Records'!$H$155:$H$385,MATCH(RIGHT(Q669,255),RIGHT('Disaggregation Records'!$D$155:$D$385,255),0))),"")</f>
        <v/>
      </c>
      <c r="U669" s="201">
        <f t="shared" ref="U669" si="2426">U667+1</f>
        <v>1436</v>
      </c>
      <c r="V669" s="201" t="str">
        <f t="array" ref="V669">IFERROR(IF(INDEX('Disaggregation Records'!$I$155:$I$385,MATCH(RIGHT(Q669,255),RIGHT('Disaggregation Records'!$D$155:$D$385,255),0))="","",INDEX('Disaggregation Records'!$I$155:$I$385,MATCH(RIGHT(Q669,255),RIGHT('Disaggregation Records'!$D$155:$D$385,255),0))),"")</f>
        <v/>
      </c>
      <c r="W669" s="201" t="str">
        <f>IFERROR(INDEX('Reference Records'!L$40:L$88,MATCH(LEFT(C669,255),'Reference Records'!E$40:E$88,0)),"")</f>
        <v/>
      </c>
    </row>
    <row r="670" spans="1:23" s="201" customFormat="1" ht="40.25" customHeight="1" x14ac:dyDescent="0.35">
      <c r="A670" s="569"/>
      <c r="B670" s="590"/>
      <c r="C670" s="571"/>
      <c r="D670" s="579"/>
      <c r="E670" s="579"/>
      <c r="F670" s="215"/>
      <c r="G670" s="577"/>
      <c r="H670" s="581"/>
      <c r="I670" s="583"/>
      <c r="J670" s="573"/>
      <c r="K670" s="571"/>
      <c r="L670" s="571"/>
      <c r="M670" s="573"/>
      <c r="N670" s="573"/>
    </row>
    <row r="671" spans="1:23" s="201" customFormat="1" ht="40.25" customHeight="1" x14ac:dyDescent="0.35">
      <c r="A671" s="569" t="str">
        <f t="shared" ref="A671" ca="1" si="2427">INDIRECT("'update Helper'!C"&amp;U671)</f>
        <v>a163p000004cupFAAQ</v>
      </c>
      <c r="B671" s="589">
        <v>2</v>
      </c>
      <c r="C671" s="570" t="str">
        <f>VLOOKUP(B671,'Coverage Indicators - Section D'!$A$9:$AU$70,47,FALSE)</f>
        <v/>
      </c>
      <c r="D671" s="578" t="str">
        <f t="shared" ref="D671" si="2428">R671</f>
        <v/>
      </c>
      <c r="E671" s="578" t="str">
        <f t="shared" ref="E671" si="2429">S671</f>
        <v/>
      </c>
      <c r="F671" s="421"/>
      <c r="G671" s="576" t="str">
        <f ca="1">IF(OR(INDIRECT("'update Helper'!E"&amp;U671)="",F671&lt;&gt;0,F672&lt;&gt;0),IF(IFERROR((F671/F672),"")="","",(F671/F672)),INDIRECT("'update Helper'!E"&amp;U671)/100)</f>
        <v/>
      </c>
      <c r="H671" s="580"/>
      <c r="I671" s="582"/>
      <c r="J671" s="572"/>
      <c r="K671" s="570" t="str">
        <f t="shared" ref="K671" si="2430">W671</f>
        <v/>
      </c>
      <c r="L671" s="570" t="str">
        <f t="shared" ref="L671" si="2431">V671</f>
        <v/>
      </c>
      <c r="M671" s="572"/>
      <c r="N671" s="572"/>
      <c r="P671" s="201">
        <f t="shared" ref="P671" si="2432">IF(AND(EXACT(C671,C669),C669&lt;&gt;0),P669+1,0)</f>
        <v>25</v>
      </c>
      <c r="Q671" s="201" t="str">
        <f t="shared" ref="Q671" si="2433">IF(C671&lt;&gt;"",C671&amp;"-"&amp;P671,"")</f>
        <v/>
      </c>
      <c r="R671" s="201" t="str">
        <f t="array" ref="R671">IFERROR(IF(INDEX('Disaggregation Records'!$E$155:$E$385,MATCH(RIGHT(Q671,255),RIGHT('Disaggregation Records'!$D$155:$D$385,255),0))="","",INDEX('Disaggregation Records'!$E$155:$E$385,MATCH(RIGHT(Q671,255),RIGHT('Disaggregation Records'!$D$155:$D$385,255),0))),"")</f>
        <v/>
      </c>
      <c r="S671" s="201" t="str">
        <f t="array" ref="S671">IFERROR(IF(INDEX('Disaggregation Records'!$F$155:$F$385,MATCH(RIGHT(Q671,255),RIGHT('Disaggregation Records'!$D$155:$D$385,255),0))="","",INDEX('Disaggregation Records'!$F$155:$F$385,MATCH(RIGHT(Q671,255),RIGHT('Disaggregation Records'!$D$155:$D$385,255),0))),"")</f>
        <v/>
      </c>
      <c r="T671" s="201" t="str">
        <f t="array" ref="T671">IFERROR(IF(INDEX('Disaggregation Records'!$H$155:$H$385,MATCH(RIGHT(Q671,255),RIGHT('Disaggregation Records'!$D$155:$D$385,255),0))="","",INDEX('Disaggregation Records'!$H$155:$H$385,MATCH(RIGHT(Q671,255),RIGHT('Disaggregation Records'!$D$155:$D$385,255),0))),"")</f>
        <v/>
      </c>
      <c r="U671" s="201">
        <f t="shared" ref="U671" si="2434">U669+1</f>
        <v>1437</v>
      </c>
      <c r="V671" s="201" t="str">
        <f t="array" ref="V671">IFERROR(IF(INDEX('Disaggregation Records'!$I$155:$I$385,MATCH(RIGHT(Q671,255),RIGHT('Disaggregation Records'!$D$155:$D$385,255),0))="","",INDEX('Disaggregation Records'!$I$155:$I$385,MATCH(RIGHT(Q671,255),RIGHT('Disaggregation Records'!$D$155:$D$385,255),0))),"")</f>
        <v/>
      </c>
      <c r="W671" s="201" t="str">
        <f>IFERROR(INDEX('Reference Records'!L$40:L$88,MATCH(LEFT(C671,255),'Reference Records'!E$40:E$88,0)),"")</f>
        <v/>
      </c>
    </row>
    <row r="672" spans="1:23" s="201" customFormat="1" ht="40.25" customHeight="1" x14ac:dyDescent="0.35">
      <c r="A672" s="569"/>
      <c r="B672" s="590"/>
      <c r="C672" s="571"/>
      <c r="D672" s="579"/>
      <c r="E672" s="579"/>
      <c r="F672" s="215"/>
      <c r="G672" s="577"/>
      <c r="H672" s="581"/>
      <c r="I672" s="583"/>
      <c r="J672" s="573"/>
      <c r="K672" s="571"/>
      <c r="L672" s="571"/>
      <c r="M672" s="573"/>
      <c r="N672" s="573"/>
    </row>
    <row r="673" spans="1:23" s="201" customFormat="1" ht="40.25" customHeight="1" x14ac:dyDescent="0.35">
      <c r="A673" s="569" t="str">
        <f t="shared" ref="A673" ca="1" si="2435">INDIRECT("'update Helper'!C"&amp;U673)</f>
        <v>a163p000004cupGAAQ</v>
      </c>
      <c r="B673" s="589">
        <v>2</v>
      </c>
      <c r="C673" s="570" t="str">
        <f>VLOOKUP(B673,'Coverage Indicators - Section D'!$A$9:$AU$70,47,FALSE)</f>
        <v/>
      </c>
      <c r="D673" s="578" t="str">
        <f t="shared" ref="D673" si="2436">R673</f>
        <v/>
      </c>
      <c r="E673" s="578" t="str">
        <f t="shared" ref="E673" si="2437">S673</f>
        <v/>
      </c>
      <c r="F673" s="421"/>
      <c r="G673" s="576" t="str">
        <f ca="1">IF(OR(INDIRECT("'update Helper'!E"&amp;U673)="",F673&lt;&gt;0,F674&lt;&gt;0),IF(IFERROR((F673/F674),"")="","",(F673/F674)),INDIRECT("'update Helper'!E"&amp;U673)/100)</f>
        <v/>
      </c>
      <c r="H673" s="580"/>
      <c r="I673" s="582"/>
      <c r="J673" s="572"/>
      <c r="K673" s="570" t="str">
        <f t="shared" ref="K673" si="2438">W673</f>
        <v/>
      </c>
      <c r="L673" s="570" t="str">
        <f t="shared" ref="L673" si="2439">V673</f>
        <v/>
      </c>
      <c r="M673" s="572"/>
      <c r="N673" s="572"/>
      <c r="P673" s="201">
        <f t="shared" ref="P673" si="2440">IF(AND(EXACT(C673,C671),C671&lt;&gt;0),P671+1,0)</f>
        <v>26</v>
      </c>
      <c r="Q673" s="201" t="str">
        <f t="shared" ref="Q673" si="2441">IF(C673&lt;&gt;"",C673&amp;"-"&amp;P673,"")</f>
        <v/>
      </c>
      <c r="R673" s="201" t="str">
        <f t="array" ref="R673">IFERROR(IF(INDEX('Disaggregation Records'!$E$155:$E$385,MATCH(RIGHT(Q673,255),RIGHT('Disaggregation Records'!$D$155:$D$385,255),0))="","",INDEX('Disaggregation Records'!$E$155:$E$385,MATCH(RIGHT(Q673,255),RIGHT('Disaggregation Records'!$D$155:$D$385,255),0))),"")</f>
        <v/>
      </c>
      <c r="S673" s="201" t="str">
        <f t="array" ref="S673">IFERROR(IF(INDEX('Disaggregation Records'!$F$155:$F$385,MATCH(RIGHT(Q673,255),RIGHT('Disaggregation Records'!$D$155:$D$385,255),0))="","",INDEX('Disaggregation Records'!$F$155:$F$385,MATCH(RIGHT(Q673,255),RIGHT('Disaggregation Records'!$D$155:$D$385,255),0))),"")</f>
        <v/>
      </c>
      <c r="T673" s="201" t="str">
        <f t="array" ref="T673">IFERROR(IF(INDEX('Disaggregation Records'!$H$155:$H$385,MATCH(RIGHT(Q673,255),RIGHT('Disaggregation Records'!$D$155:$D$385,255),0))="","",INDEX('Disaggregation Records'!$H$155:$H$385,MATCH(RIGHT(Q673,255),RIGHT('Disaggregation Records'!$D$155:$D$385,255),0))),"")</f>
        <v/>
      </c>
      <c r="U673" s="201">
        <f t="shared" ref="U673" si="2442">U671+1</f>
        <v>1438</v>
      </c>
      <c r="V673" s="201" t="str">
        <f t="array" ref="V673">IFERROR(IF(INDEX('Disaggregation Records'!$I$155:$I$385,MATCH(RIGHT(Q673,255),RIGHT('Disaggregation Records'!$D$155:$D$385,255),0))="","",INDEX('Disaggregation Records'!$I$155:$I$385,MATCH(RIGHT(Q673,255),RIGHT('Disaggregation Records'!$D$155:$D$385,255),0))),"")</f>
        <v/>
      </c>
      <c r="W673" s="201" t="str">
        <f>IFERROR(INDEX('Reference Records'!L$40:L$88,MATCH(LEFT(C673,255),'Reference Records'!E$40:E$88,0)),"")</f>
        <v/>
      </c>
    </row>
    <row r="674" spans="1:23" s="201" customFormat="1" ht="40.25" customHeight="1" x14ac:dyDescent="0.35">
      <c r="A674" s="569"/>
      <c r="B674" s="590"/>
      <c r="C674" s="571"/>
      <c r="D674" s="579"/>
      <c r="E674" s="579"/>
      <c r="F674" s="215"/>
      <c r="G674" s="577"/>
      <c r="H674" s="581"/>
      <c r="I674" s="583"/>
      <c r="J674" s="573"/>
      <c r="K674" s="571"/>
      <c r="L674" s="571"/>
      <c r="M674" s="573"/>
      <c r="N674" s="573"/>
    </row>
    <row r="675" spans="1:23" s="201" customFormat="1" ht="40.25" customHeight="1" x14ac:dyDescent="0.35">
      <c r="A675" s="569" t="str">
        <f t="shared" ref="A675" ca="1" si="2443">INDIRECT("'update Helper'!C"&amp;U675)</f>
        <v>a163p000004cupHAAQ</v>
      </c>
      <c r="B675" s="589">
        <v>2</v>
      </c>
      <c r="C675" s="570" t="str">
        <f>VLOOKUP(B675,'Coverage Indicators - Section D'!$A$9:$AU$70,47,FALSE)</f>
        <v/>
      </c>
      <c r="D675" s="578" t="str">
        <f t="shared" ref="D675" si="2444">R675</f>
        <v/>
      </c>
      <c r="E675" s="578" t="str">
        <f t="shared" ref="E675" si="2445">S675</f>
        <v/>
      </c>
      <c r="F675" s="421"/>
      <c r="G675" s="576" t="str">
        <f ca="1">IF(OR(INDIRECT("'update Helper'!E"&amp;U675)="",F675&lt;&gt;0,F676&lt;&gt;0),IF(IFERROR((F675/F676),"")="","",(F675/F676)),INDIRECT("'update Helper'!E"&amp;U675)/100)</f>
        <v/>
      </c>
      <c r="H675" s="580"/>
      <c r="I675" s="582"/>
      <c r="J675" s="572"/>
      <c r="K675" s="570" t="str">
        <f t="shared" ref="K675" si="2446">W675</f>
        <v/>
      </c>
      <c r="L675" s="570" t="str">
        <f t="shared" ref="L675" si="2447">V675</f>
        <v/>
      </c>
      <c r="M675" s="572"/>
      <c r="N675" s="572"/>
      <c r="P675" s="201">
        <f t="shared" ref="P675" si="2448">IF(AND(EXACT(C675,C673),C673&lt;&gt;0),P673+1,0)</f>
        <v>27</v>
      </c>
      <c r="Q675" s="201" t="str">
        <f t="shared" ref="Q675" si="2449">IF(C675&lt;&gt;"",C675&amp;"-"&amp;P675,"")</f>
        <v/>
      </c>
      <c r="R675" s="201" t="str">
        <f t="array" ref="R675">IFERROR(IF(INDEX('Disaggregation Records'!$E$155:$E$385,MATCH(RIGHT(Q675,255),RIGHT('Disaggregation Records'!$D$155:$D$385,255),0))="","",INDEX('Disaggregation Records'!$E$155:$E$385,MATCH(RIGHT(Q675,255),RIGHT('Disaggregation Records'!$D$155:$D$385,255),0))),"")</f>
        <v/>
      </c>
      <c r="S675" s="201" t="str">
        <f t="array" ref="S675">IFERROR(IF(INDEX('Disaggregation Records'!$F$155:$F$385,MATCH(RIGHT(Q675,255),RIGHT('Disaggregation Records'!$D$155:$D$385,255),0))="","",INDEX('Disaggregation Records'!$F$155:$F$385,MATCH(RIGHT(Q675,255),RIGHT('Disaggregation Records'!$D$155:$D$385,255),0))),"")</f>
        <v/>
      </c>
      <c r="T675" s="201" t="str">
        <f t="array" ref="T675">IFERROR(IF(INDEX('Disaggregation Records'!$H$155:$H$385,MATCH(RIGHT(Q675,255),RIGHT('Disaggregation Records'!$D$155:$D$385,255),0))="","",INDEX('Disaggregation Records'!$H$155:$H$385,MATCH(RIGHT(Q675,255),RIGHT('Disaggregation Records'!$D$155:$D$385,255),0))),"")</f>
        <v/>
      </c>
      <c r="U675" s="201">
        <f t="shared" ref="U675" si="2450">U673+1</f>
        <v>1439</v>
      </c>
      <c r="V675" s="201" t="str">
        <f t="array" ref="V675">IFERROR(IF(INDEX('Disaggregation Records'!$I$155:$I$385,MATCH(RIGHT(Q675,255),RIGHT('Disaggregation Records'!$D$155:$D$385,255),0))="","",INDEX('Disaggregation Records'!$I$155:$I$385,MATCH(RIGHT(Q675,255),RIGHT('Disaggregation Records'!$D$155:$D$385,255),0))),"")</f>
        <v/>
      </c>
      <c r="W675" s="201" t="str">
        <f>IFERROR(INDEX('Reference Records'!L$40:L$88,MATCH(LEFT(C675,255),'Reference Records'!E$40:E$88,0)),"")</f>
        <v/>
      </c>
    </row>
    <row r="676" spans="1:23" s="201" customFormat="1" ht="40.25" customHeight="1" x14ac:dyDescent="0.35">
      <c r="A676" s="569"/>
      <c r="B676" s="590"/>
      <c r="C676" s="571"/>
      <c r="D676" s="579"/>
      <c r="E676" s="579"/>
      <c r="F676" s="215"/>
      <c r="G676" s="577"/>
      <c r="H676" s="581"/>
      <c r="I676" s="583"/>
      <c r="J676" s="573"/>
      <c r="K676" s="571"/>
      <c r="L676" s="571"/>
      <c r="M676" s="573"/>
      <c r="N676" s="573"/>
    </row>
    <row r="677" spans="1:23" s="201" customFormat="1" ht="40.25" customHeight="1" x14ac:dyDescent="0.35">
      <c r="A677" s="569" t="str">
        <f t="shared" ref="A677" ca="1" si="2451">INDIRECT("'update Helper'!C"&amp;U677)</f>
        <v>a163p000004cupIAAQ</v>
      </c>
      <c r="B677" s="589">
        <v>2</v>
      </c>
      <c r="C677" s="570" t="str">
        <f>VLOOKUP(B677,'Coverage Indicators - Section D'!$A$9:$AU$70,47,FALSE)</f>
        <v/>
      </c>
      <c r="D677" s="578" t="str">
        <f t="shared" ref="D677" si="2452">R677</f>
        <v/>
      </c>
      <c r="E677" s="578" t="str">
        <f t="shared" ref="E677" si="2453">S677</f>
        <v/>
      </c>
      <c r="F677" s="421"/>
      <c r="G677" s="576" t="str">
        <f ca="1">IF(OR(INDIRECT("'update Helper'!E"&amp;U677)="",F677&lt;&gt;0,F678&lt;&gt;0),IF(IFERROR((F677/F678),"")="","",(F677/F678)),INDIRECT("'update Helper'!E"&amp;U677)/100)</f>
        <v/>
      </c>
      <c r="H677" s="580"/>
      <c r="I677" s="582"/>
      <c r="J677" s="572"/>
      <c r="K677" s="570" t="str">
        <f t="shared" ref="K677" si="2454">W677</f>
        <v/>
      </c>
      <c r="L677" s="570" t="str">
        <f t="shared" ref="L677" si="2455">V677</f>
        <v/>
      </c>
      <c r="M677" s="572"/>
      <c r="N677" s="572"/>
      <c r="P677" s="201">
        <f t="shared" ref="P677" si="2456">IF(AND(EXACT(C677,C675),C675&lt;&gt;0),P675+1,0)</f>
        <v>28</v>
      </c>
      <c r="Q677" s="201" t="str">
        <f t="shared" ref="Q677" si="2457">IF(C677&lt;&gt;"",C677&amp;"-"&amp;P677,"")</f>
        <v/>
      </c>
      <c r="R677" s="201" t="str">
        <f t="array" ref="R677">IFERROR(IF(INDEX('Disaggregation Records'!$E$155:$E$385,MATCH(RIGHT(Q677,255),RIGHT('Disaggregation Records'!$D$155:$D$385,255),0))="","",INDEX('Disaggregation Records'!$E$155:$E$385,MATCH(RIGHT(Q677,255),RIGHT('Disaggregation Records'!$D$155:$D$385,255),0))),"")</f>
        <v/>
      </c>
      <c r="S677" s="201" t="str">
        <f t="array" ref="S677">IFERROR(IF(INDEX('Disaggregation Records'!$F$155:$F$385,MATCH(RIGHT(Q677,255),RIGHT('Disaggregation Records'!$D$155:$D$385,255),0))="","",INDEX('Disaggregation Records'!$F$155:$F$385,MATCH(RIGHT(Q677,255),RIGHT('Disaggregation Records'!$D$155:$D$385,255),0))),"")</f>
        <v/>
      </c>
      <c r="T677" s="201" t="str">
        <f t="array" ref="T677">IFERROR(IF(INDEX('Disaggregation Records'!$H$155:$H$385,MATCH(RIGHT(Q677,255),RIGHT('Disaggregation Records'!$D$155:$D$385,255),0))="","",INDEX('Disaggregation Records'!$H$155:$H$385,MATCH(RIGHT(Q677,255),RIGHT('Disaggregation Records'!$D$155:$D$385,255),0))),"")</f>
        <v/>
      </c>
      <c r="U677" s="201">
        <f t="shared" ref="U677" si="2458">U675+1</f>
        <v>1440</v>
      </c>
      <c r="V677" s="201" t="str">
        <f t="array" ref="V677">IFERROR(IF(INDEX('Disaggregation Records'!$I$155:$I$385,MATCH(RIGHT(Q677,255),RIGHT('Disaggregation Records'!$D$155:$D$385,255),0))="","",INDEX('Disaggregation Records'!$I$155:$I$385,MATCH(RIGHT(Q677,255),RIGHT('Disaggregation Records'!$D$155:$D$385,255),0))),"")</f>
        <v/>
      </c>
      <c r="W677" s="201" t="str">
        <f>IFERROR(INDEX('Reference Records'!L$40:L$88,MATCH(LEFT(C677,255),'Reference Records'!E$40:E$88,0)),"")</f>
        <v/>
      </c>
    </row>
    <row r="678" spans="1:23" s="201" customFormat="1" ht="40.25" customHeight="1" x14ac:dyDescent="0.35">
      <c r="A678" s="569"/>
      <c r="B678" s="590"/>
      <c r="C678" s="571"/>
      <c r="D678" s="579"/>
      <c r="E678" s="579"/>
      <c r="F678" s="215"/>
      <c r="G678" s="577"/>
      <c r="H678" s="581"/>
      <c r="I678" s="583"/>
      <c r="J678" s="573"/>
      <c r="K678" s="571"/>
      <c r="L678" s="571"/>
      <c r="M678" s="573"/>
      <c r="N678" s="573"/>
    </row>
    <row r="679" spans="1:23" s="201" customFormat="1" ht="40.25" customHeight="1" x14ac:dyDescent="0.35">
      <c r="A679" s="569" t="str">
        <f t="shared" ref="A679" ca="1" si="2459">INDIRECT("'update Helper'!C"&amp;U679)</f>
        <v>a163p000004cupJAAQ</v>
      </c>
      <c r="B679" s="589">
        <v>2</v>
      </c>
      <c r="C679" s="570" t="str">
        <f>VLOOKUP(B679,'Coverage Indicators - Section D'!$A$9:$AU$70,47,FALSE)</f>
        <v/>
      </c>
      <c r="D679" s="578" t="str">
        <f t="shared" ref="D679" si="2460">R679</f>
        <v/>
      </c>
      <c r="E679" s="578" t="str">
        <f t="shared" ref="E679" si="2461">S679</f>
        <v/>
      </c>
      <c r="F679" s="421"/>
      <c r="G679" s="576" t="str">
        <f ca="1">IF(OR(INDIRECT("'update Helper'!E"&amp;U679)="",F679&lt;&gt;0,F680&lt;&gt;0),IF(IFERROR((F679/F680),"")="","",(F679/F680)),INDIRECT("'update Helper'!E"&amp;U679)/100)</f>
        <v/>
      </c>
      <c r="H679" s="580"/>
      <c r="I679" s="582"/>
      <c r="J679" s="572"/>
      <c r="K679" s="570" t="str">
        <f t="shared" ref="K679" si="2462">W679</f>
        <v/>
      </c>
      <c r="L679" s="570" t="str">
        <f t="shared" ref="L679" si="2463">V679</f>
        <v/>
      </c>
      <c r="M679" s="572"/>
      <c r="N679" s="572"/>
      <c r="P679" s="201">
        <f t="shared" ref="P679" si="2464">IF(AND(EXACT(C679,C677),C677&lt;&gt;0),P677+1,0)</f>
        <v>29</v>
      </c>
      <c r="Q679" s="201" t="str">
        <f t="shared" ref="Q679" si="2465">IF(C679&lt;&gt;"",C679&amp;"-"&amp;P679,"")</f>
        <v/>
      </c>
      <c r="R679" s="201" t="str">
        <f t="array" ref="R679">IFERROR(IF(INDEX('Disaggregation Records'!$E$155:$E$385,MATCH(RIGHT(Q679,255),RIGHT('Disaggregation Records'!$D$155:$D$385,255),0))="","",INDEX('Disaggregation Records'!$E$155:$E$385,MATCH(RIGHT(Q679,255),RIGHT('Disaggregation Records'!$D$155:$D$385,255),0))),"")</f>
        <v/>
      </c>
      <c r="S679" s="201" t="str">
        <f t="array" ref="S679">IFERROR(IF(INDEX('Disaggregation Records'!$F$155:$F$385,MATCH(RIGHT(Q679,255),RIGHT('Disaggregation Records'!$D$155:$D$385,255),0))="","",INDEX('Disaggregation Records'!$F$155:$F$385,MATCH(RIGHT(Q679,255),RIGHT('Disaggregation Records'!$D$155:$D$385,255),0))),"")</f>
        <v/>
      </c>
      <c r="T679" s="201" t="str">
        <f t="array" ref="T679">IFERROR(IF(INDEX('Disaggregation Records'!$H$155:$H$385,MATCH(RIGHT(Q679,255),RIGHT('Disaggregation Records'!$D$155:$D$385,255),0))="","",INDEX('Disaggregation Records'!$H$155:$H$385,MATCH(RIGHT(Q679,255),RIGHT('Disaggregation Records'!$D$155:$D$385,255),0))),"")</f>
        <v/>
      </c>
      <c r="U679" s="201">
        <f t="shared" ref="U679" si="2466">U677+1</f>
        <v>1441</v>
      </c>
      <c r="V679" s="201" t="str">
        <f t="array" ref="V679">IFERROR(IF(INDEX('Disaggregation Records'!$I$155:$I$385,MATCH(RIGHT(Q679,255),RIGHT('Disaggregation Records'!$D$155:$D$385,255),0))="","",INDEX('Disaggregation Records'!$I$155:$I$385,MATCH(RIGHT(Q679,255),RIGHT('Disaggregation Records'!$D$155:$D$385,255),0))),"")</f>
        <v/>
      </c>
      <c r="W679" s="201" t="str">
        <f>IFERROR(INDEX('Reference Records'!L$40:L$88,MATCH(LEFT(C679,255),'Reference Records'!E$40:E$88,0)),"")</f>
        <v/>
      </c>
    </row>
    <row r="680" spans="1:23" s="201" customFormat="1" ht="40.25" customHeight="1" x14ac:dyDescent="0.35">
      <c r="A680" s="569"/>
      <c r="B680" s="590"/>
      <c r="C680" s="571"/>
      <c r="D680" s="579"/>
      <c r="E680" s="579"/>
      <c r="F680" s="215"/>
      <c r="G680" s="577"/>
      <c r="H680" s="581"/>
      <c r="I680" s="583"/>
      <c r="J680" s="573"/>
      <c r="K680" s="571"/>
      <c r="L680" s="571"/>
      <c r="M680" s="573"/>
      <c r="N680" s="573"/>
    </row>
    <row r="681" spans="1:23" s="201" customFormat="1" ht="40.25" customHeight="1" x14ac:dyDescent="0.35">
      <c r="A681" s="569" t="str">
        <f t="shared" ref="A681" ca="1" si="2467">INDIRECT("'update Helper'!C"&amp;U681)</f>
        <v>a163p000004cupKAAQ</v>
      </c>
      <c r="B681" s="589">
        <v>2</v>
      </c>
      <c r="C681" s="570" t="str">
        <f>VLOOKUP(B681,'Coverage Indicators - Section D'!$A$9:$AU$70,47,FALSE)</f>
        <v/>
      </c>
      <c r="D681" s="578" t="str">
        <f t="shared" ref="D681" si="2468">R681</f>
        <v/>
      </c>
      <c r="E681" s="578" t="str">
        <f t="shared" ref="E681" si="2469">S681</f>
        <v/>
      </c>
      <c r="F681" s="421"/>
      <c r="G681" s="576" t="str">
        <f ca="1">IF(OR(INDIRECT("'update Helper'!E"&amp;U681)="",F681&lt;&gt;0,F682&lt;&gt;0),IF(IFERROR((F681/F682),"")="","",(F681/F682)),INDIRECT("'update Helper'!E"&amp;U681)/100)</f>
        <v/>
      </c>
      <c r="H681" s="580"/>
      <c r="I681" s="582"/>
      <c r="J681" s="572"/>
      <c r="K681" s="570" t="str">
        <f t="shared" ref="K681" si="2470">W681</f>
        <v/>
      </c>
      <c r="L681" s="570" t="str">
        <f t="shared" ref="L681" si="2471">V681</f>
        <v/>
      </c>
      <c r="M681" s="572"/>
      <c r="N681" s="572"/>
      <c r="P681" s="201">
        <f t="shared" ref="P681" si="2472">IF(AND(EXACT(C681,C679),C679&lt;&gt;0),P679+1,0)</f>
        <v>30</v>
      </c>
      <c r="Q681" s="201" t="str">
        <f t="shared" ref="Q681" si="2473">IF(C681&lt;&gt;"",C681&amp;"-"&amp;P681,"")</f>
        <v/>
      </c>
      <c r="R681" s="201" t="str">
        <f t="array" ref="R681">IFERROR(IF(INDEX('Disaggregation Records'!$E$155:$E$385,MATCH(RIGHT(Q681,255),RIGHT('Disaggregation Records'!$D$155:$D$385,255),0))="","",INDEX('Disaggregation Records'!$E$155:$E$385,MATCH(RIGHT(Q681,255),RIGHT('Disaggregation Records'!$D$155:$D$385,255),0))),"")</f>
        <v/>
      </c>
      <c r="S681" s="201" t="str">
        <f t="array" ref="S681">IFERROR(IF(INDEX('Disaggregation Records'!$F$155:$F$385,MATCH(RIGHT(Q681,255),RIGHT('Disaggregation Records'!$D$155:$D$385,255),0))="","",INDEX('Disaggregation Records'!$F$155:$F$385,MATCH(RIGHT(Q681,255),RIGHT('Disaggregation Records'!$D$155:$D$385,255),0))),"")</f>
        <v/>
      </c>
      <c r="T681" s="201" t="str">
        <f t="array" ref="T681">IFERROR(IF(INDEX('Disaggregation Records'!$H$155:$H$385,MATCH(RIGHT(Q681,255),RIGHT('Disaggregation Records'!$D$155:$D$385,255),0))="","",INDEX('Disaggregation Records'!$H$155:$H$385,MATCH(RIGHT(Q681,255),RIGHT('Disaggregation Records'!$D$155:$D$385,255),0))),"")</f>
        <v/>
      </c>
      <c r="U681" s="201">
        <f t="shared" ref="U681" si="2474">U679+1</f>
        <v>1442</v>
      </c>
      <c r="V681" s="201" t="str">
        <f t="array" ref="V681">IFERROR(IF(INDEX('Disaggregation Records'!$I$155:$I$385,MATCH(RIGHT(Q681,255),RIGHT('Disaggregation Records'!$D$155:$D$385,255),0))="","",INDEX('Disaggregation Records'!$I$155:$I$385,MATCH(RIGHT(Q681,255),RIGHT('Disaggregation Records'!$D$155:$D$385,255),0))),"")</f>
        <v/>
      </c>
      <c r="W681" s="201" t="str">
        <f>IFERROR(INDEX('Reference Records'!L$40:L$88,MATCH(LEFT(C681,255),'Reference Records'!E$40:E$88,0)),"")</f>
        <v/>
      </c>
    </row>
    <row r="682" spans="1:23" s="201" customFormat="1" ht="40.25" customHeight="1" x14ac:dyDescent="0.35">
      <c r="A682" s="569"/>
      <c r="B682" s="590"/>
      <c r="C682" s="571"/>
      <c r="D682" s="579"/>
      <c r="E682" s="579"/>
      <c r="F682" s="215"/>
      <c r="G682" s="577"/>
      <c r="H682" s="581"/>
      <c r="I682" s="583"/>
      <c r="J682" s="573"/>
      <c r="K682" s="571"/>
      <c r="L682" s="571"/>
      <c r="M682" s="573"/>
      <c r="N682" s="573"/>
    </row>
    <row r="683" spans="1:23" s="201" customFormat="1" ht="40.25" customHeight="1" x14ac:dyDescent="0.35">
      <c r="A683" s="569" t="str">
        <f t="shared" ref="A683" ca="1" si="2475">INDIRECT("'update Helper'!C"&amp;U683)</f>
        <v>a163p000004cupLAAQ</v>
      </c>
      <c r="B683" s="589">
        <v>2</v>
      </c>
      <c r="C683" s="570" t="str">
        <f>VLOOKUP(B683,'Coverage Indicators - Section D'!$A$9:$AU$70,47,FALSE)</f>
        <v/>
      </c>
      <c r="D683" s="578" t="str">
        <f t="shared" ref="D683" si="2476">R683</f>
        <v/>
      </c>
      <c r="E683" s="578" t="str">
        <f t="shared" ref="E683" si="2477">S683</f>
        <v/>
      </c>
      <c r="F683" s="421"/>
      <c r="G683" s="576" t="str">
        <f ca="1">IF(OR(INDIRECT("'update Helper'!E"&amp;U683)="",F683&lt;&gt;0,F684&lt;&gt;0),IF(IFERROR((F683/F684),"")="","",(F683/F684)),INDIRECT("'update Helper'!E"&amp;U683)/100)</f>
        <v/>
      </c>
      <c r="H683" s="580"/>
      <c r="I683" s="582"/>
      <c r="J683" s="572"/>
      <c r="K683" s="570" t="str">
        <f t="shared" ref="K683" si="2478">W683</f>
        <v/>
      </c>
      <c r="L683" s="570" t="str">
        <f t="shared" ref="L683" si="2479">V683</f>
        <v/>
      </c>
      <c r="M683" s="572"/>
      <c r="N683" s="572"/>
      <c r="P683" s="201">
        <f t="shared" ref="P683" si="2480">IF(AND(EXACT(C683,C681),C681&lt;&gt;0),P681+1,0)</f>
        <v>31</v>
      </c>
      <c r="Q683" s="201" t="str">
        <f t="shared" ref="Q683" si="2481">IF(C683&lt;&gt;"",C683&amp;"-"&amp;P683,"")</f>
        <v/>
      </c>
      <c r="R683" s="201" t="str">
        <f t="array" ref="R683">IFERROR(IF(INDEX('Disaggregation Records'!$E$155:$E$385,MATCH(RIGHT(Q683,255),RIGHT('Disaggregation Records'!$D$155:$D$385,255),0))="","",INDEX('Disaggregation Records'!$E$155:$E$385,MATCH(RIGHT(Q683,255),RIGHT('Disaggregation Records'!$D$155:$D$385,255),0))),"")</f>
        <v/>
      </c>
      <c r="S683" s="201" t="str">
        <f t="array" ref="S683">IFERROR(IF(INDEX('Disaggregation Records'!$F$155:$F$385,MATCH(RIGHT(Q683,255),RIGHT('Disaggregation Records'!$D$155:$D$385,255),0))="","",INDEX('Disaggregation Records'!$F$155:$F$385,MATCH(RIGHT(Q683,255),RIGHT('Disaggregation Records'!$D$155:$D$385,255),0))),"")</f>
        <v/>
      </c>
      <c r="T683" s="201" t="str">
        <f t="array" ref="T683">IFERROR(IF(INDEX('Disaggregation Records'!$H$155:$H$385,MATCH(RIGHT(Q683,255),RIGHT('Disaggregation Records'!$D$155:$D$385,255),0))="","",INDEX('Disaggregation Records'!$H$155:$H$385,MATCH(RIGHT(Q683,255),RIGHT('Disaggregation Records'!$D$155:$D$385,255),0))),"")</f>
        <v/>
      </c>
      <c r="U683" s="201">
        <f t="shared" ref="U683" si="2482">U681+1</f>
        <v>1443</v>
      </c>
      <c r="V683" s="201" t="str">
        <f t="array" ref="V683">IFERROR(IF(INDEX('Disaggregation Records'!$I$155:$I$385,MATCH(RIGHT(Q683,255),RIGHT('Disaggregation Records'!$D$155:$D$385,255),0))="","",INDEX('Disaggregation Records'!$I$155:$I$385,MATCH(RIGHT(Q683,255),RIGHT('Disaggregation Records'!$D$155:$D$385,255),0))),"")</f>
        <v/>
      </c>
      <c r="W683" s="201" t="str">
        <f>IFERROR(INDEX('Reference Records'!L$40:L$88,MATCH(LEFT(C683,255),'Reference Records'!E$40:E$88,0)),"")</f>
        <v/>
      </c>
    </row>
    <row r="684" spans="1:23" s="201" customFormat="1" ht="40.25" customHeight="1" x14ac:dyDescent="0.35">
      <c r="A684" s="569"/>
      <c r="B684" s="590"/>
      <c r="C684" s="571"/>
      <c r="D684" s="579"/>
      <c r="E684" s="579"/>
      <c r="F684" s="215"/>
      <c r="G684" s="577"/>
      <c r="H684" s="581"/>
      <c r="I684" s="583"/>
      <c r="J684" s="573"/>
      <c r="K684" s="571"/>
      <c r="L684" s="571"/>
      <c r="M684" s="573"/>
      <c r="N684" s="573"/>
    </row>
    <row r="685" spans="1:23" s="201" customFormat="1" ht="40.25" customHeight="1" x14ac:dyDescent="0.35">
      <c r="A685" s="569" t="str">
        <f t="shared" ref="A685" ca="1" si="2483">INDIRECT("'update Helper'!C"&amp;U685)</f>
        <v>a163p000004cupMAAQ</v>
      </c>
      <c r="B685" s="589">
        <v>2</v>
      </c>
      <c r="C685" s="570" t="str">
        <f>VLOOKUP(B685,'Coverage Indicators - Section D'!$A$9:$AU$70,47,FALSE)</f>
        <v/>
      </c>
      <c r="D685" s="578" t="str">
        <f t="shared" ref="D685" si="2484">R685</f>
        <v/>
      </c>
      <c r="E685" s="578" t="str">
        <f t="shared" ref="E685" si="2485">S685</f>
        <v/>
      </c>
      <c r="F685" s="421"/>
      <c r="G685" s="576" t="str">
        <f ca="1">IF(OR(INDIRECT("'update Helper'!E"&amp;U685)="",F685&lt;&gt;0,F686&lt;&gt;0),IF(IFERROR((F685/F686),"")="","",(F685/F686)),INDIRECT("'update Helper'!E"&amp;U685)/100)</f>
        <v/>
      </c>
      <c r="H685" s="580"/>
      <c r="I685" s="582"/>
      <c r="J685" s="572"/>
      <c r="K685" s="570" t="str">
        <f t="shared" ref="K685" si="2486">W685</f>
        <v/>
      </c>
      <c r="L685" s="570" t="str">
        <f t="shared" ref="L685" si="2487">V685</f>
        <v/>
      </c>
      <c r="M685" s="572"/>
      <c r="N685" s="572"/>
      <c r="P685" s="201">
        <f t="shared" ref="P685" si="2488">IF(AND(EXACT(C685,C683),C683&lt;&gt;0),P683+1,0)</f>
        <v>32</v>
      </c>
      <c r="Q685" s="201" t="str">
        <f t="shared" ref="Q685" si="2489">IF(C685&lt;&gt;"",C685&amp;"-"&amp;P685,"")</f>
        <v/>
      </c>
      <c r="R685" s="201" t="str">
        <f t="array" ref="R685">IFERROR(IF(INDEX('Disaggregation Records'!$E$155:$E$385,MATCH(RIGHT(Q685,255),RIGHT('Disaggregation Records'!$D$155:$D$385,255),0))="","",INDEX('Disaggregation Records'!$E$155:$E$385,MATCH(RIGHT(Q685,255),RIGHT('Disaggregation Records'!$D$155:$D$385,255),0))),"")</f>
        <v/>
      </c>
      <c r="S685" s="201" t="str">
        <f t="array" ref="S685">IFERROR(IF(INDEX('Disaggregation Records'!$F$155:$F$385,MATCH(RIGHT(Q685,255),RIGHT('Disaggregation Records'!$D$155:$D$385,255),0))="","",INDEX('Disaggregation Records'!$F$155:$F$385,MATCH(RIGHT(Q685,255),RIGHT('Disaggregation Records'!$D$155:$D$385,255),0))),"")</f>
        <v/>
      </c>
      <c r="T685" s="201" t="str">
        <f t="array" ref="T685">IFERROR(IF(INDEX('Disaggregation Records'!$H$155:$H$385,MATCH(RIGHT(Q685,255),RIGHT('Disaggregation Records'!$D$155:$D$385,255),0))="","",INDEX('Disaggregation Records'!$H$155:$H$385,MATCH(RIGHT(Q685,255),RIGHT('Disaggregation Records'!$D$155:$D$385,255),0))),"")</f>
        <v/>
      </c>
      <c r="U685" s="201">
        <f t="shared" ref="U685" si="2490">U683+1</f>
        <v>1444</v>
      </c>
      <c r="V685" s="201" t="str">
        <f t="array" ref="V685">IFERROR(IF(INDEX('Disaggregation Records'!$I$155:$I$385,MATCH(RIGHT(Q685,255),RIGHT('Disaggregation Records'!$D$155:$D$385,255),0))="","",INDEX('Disaggregation Records'!$I$155:$I$385,MATCH(RIGHT(Q685,255),RIGHT('Disaggregation Records'!$D$155:$D$385,255),0))),"")</f>
        <v/>
      </c>
      <c r="W685" s="201" t="str">
        <f>IFERROR(INDEX('Reference Records'!L$40:L$88,MATCH(LEFT(C685,255),'Reference Records'!E$40:E$88,0)),"")</f>
        <v/>
      </c>
    </row>
    <row r="686" spans="1:23" s="201" customFormat="1" ht="40.25" customHeight="1" x14ac:dyDescent="0.35">
      <c r="A686" s="569"/>
      <c r="B686" s="590"/>
      <c r="C686" s="571"/>
      <c r="D686" s="579"/>
      <c r="E686" s="579"/>
      <c r="F686" s="215"/>
      <c r="G686" s="577"/>
      <c r="H686" s="581"/>
      <c r="I686" s="583"/>
      <c r="J686" s="573"/>
      <c r="K686" s="571"/>
      <c r="L686" s="571"/>
      <c r="M686" s="573"/>
      <c r="N686" s="573"/>
    </row>
    <row r="687" spans="1:23" s="201" customFormat="1" ht="40.25" customHeight="1" x14ac:dyDescent="0.35">
      <c r="A687" s="569" t="str">
        <f t="shared" ref="A687" ca="1" si="2491">INDIRECT("'update Helper'!C"&amp;U687)</f>
        <v>a163p000004cupNAAQ</v>
      </c>
      <c r="B687" s="589">
        <v>2</v>
      </c>
      <c r="C687" s="570" t="str">
        <f>VLOOKUP(B687,'Coverage Indicators - Section D'!$A$9:$AU$70,47,FALSE)</f>
        <v/>
      </c>
      <c r="D687" s="578" t="str">
        <f t="shared" ref="D687" si="2492">R687</f>
        <v/>
      </c>
      <c r="E687" s="578" t="str">
        <f t="shared" ref="E687" si="2493">S687</f>
        <v/>
      </c>
      <c r="F687" s="421"/>
      <c r="G687" s="576" t="str">
        <f ca="1">IF(OR(INDIRECT("'update Helper'!E"&amp;U687)="",F687&lt;&gt;0,F688&lt;&gt;0),IF(IFERROR((F687/F688),"")="","",(F687/F688)),INDIRECT("'update Helper'!E"&amp;U687)/100)</f>
        <v/>
      </c>
      <c r="H687" s="580"/>
      <c r="I687" s="582"/>
      <c r="J687" s="572"/>
      <c r="K687" s="570" t="str">
        <f t="shared" ref="K687" si="2494">W687</f>
        <v/>
      </c>
      <c r="L687" s="570" t="str">
        <f t="shared" ref="L687" si="2495">V687</f>
        <v/>
      </c>
      <c r="M687" s="572"/>
      <c r="N687" s="572"/>
      <c r="P687" s="201">
        <f t="shared" ref="P687" si="2496">IF(AND(EXACT(C687,C685),C685&lt;&gt;0),P685+1,0)</f>
        <v>33</v>
      </c>
      <c r="Q687" s="201" t="str">
        <f t="shared" ref="Q687" si="2497">IF(C687&lt;&gt;"",C687&amp;"-"&amp;P687,"")</f>
        <v/>
      </c>
      <c r="R687" s="201" t="str">
        <f t="array" ref="R687">IFERROR(IF(INDEX('Disaggregation Records'!$E$155:$E$385,MATCH(RIGHT(Q687,255),RIGHT('Disaggregation Records'!$D$155:$D$385,255),0))="","",INDEX('Disaggregation Records'!$E$155:$E$385,MATCH(RIGHT(Q687,255),RIGHT('Disaggregation Records'!$D$155:$D$385,255),0))),"")</f>
        <v/>
      </c>
      <c r="S687" s="201" t="str">
        <f t="array" ref="S687">IFERROR(IF(INDEX('Disaggregation Records'!$F$155:$F$385,MATCH(RIGHT(Q687,255),RIGHT('Disaggregation Records'!$D$155:$D$385,255),0))="","",INDEX('Disaggregation Records'!$F$155:$F$385,MATCH(RIGHT(Q687,255),RIGHT('Disaggregation Records'!$D$155:$D$385,255),0))),"")</f>
        <v/>
      </c>
      <c r="T687" s="201" t="str">
        <f t="array" ref="T687">IFERROR(IF(INDEX('Disaggregation Records'!$H$155:$H$385,MATCH(RIGHT(Q687,255),RIGHT('Disaggregation Records'!$D$155:$D$385,255),0))="","",INDEX('Disaggregation Records'!$H$155:$H$385,MATCH(RIGHT(Q687,255),RIGHT('Disaggregation Records'!$D$155:$D$385,255),0))),"")</f>
        <v/>
      </c>
      <c r="U687" s="201">
        <f t="shared" ref="U687" si="2498">U685+1</f>
        <v>1445</v>
      </c>
      <c r="V687" s="201" t="str">
        <f t="array" ref="V687">IFERROR(IF(INDEX('Disaggregation Records'!$I$155:$I$385,MATCH(RIGHT(Q687,255),RIGHT('Disaggregation Records'!$D$155:$D$385,255),0))="","",INDEX('Disaggregation Records'!$I$155:$I$385,MATCH(RIGHT(Q687,255),RIGHT('Disaggregation Records'!$D$155:$D$385,255),0))),"")</f>
        <v/>
      </c>
      <c r="W687" s="201" t="str">
        <f>IFERROR(INDEX('Reference Records'!L$40:L$88,MATCH(LEFT(C687,255),'Reference Records'!E$40:E$88,0)),"")</f>
        <v/>
      </c>
    </row>
    <row r="688" spans="1:23" s="201" customFormat="1" ht="40.25" customHeight="1" x14ac:dyDescent="0.35">
      <c r="A688" s="569"/>
      <c r="B688" s="590"/>
      <c r="C688" s="571"/>
      <c r="D688" s="579"/>
      <c r="E688" s="579"/>
      <c r="F688" s="215"/>
      <c r="G688" s="577"/>
      <c r="H688" s="581"/>
      <c r="I688" s="583"/>
      <c r="J688" s="573"/>
      <c r="K688" s="571"/>
      <c r="L688" s="571"/>
      <c r="M688" s="573"/>
      <c r="N688" s="573"/>
    </row>
    <row r="689" spans="1:23" s="201" customFormat="1" ht="40.25" customHeight="1" x14ac:dyDescent="0.35">
      <c r="A689" s="569" t="str">
        <f t="shared" ref="A689" ca="1" si="2499">INDIRECT("'update Helper'!C"&amp;U689)</f>
        <v>a163p000004cupOAAQ</v>
      </c>
      <c r="B689" s="589">
        <v>2</v>
      </c>
      <c r="C689" s="570" t="str">
        <f>VLOOKUP(B689,'Coverage Indicators - Section D'!$A$9:$AU$70,47,FALSE)</f>
        <v/>
      </c>
      <c r="D689" s="578" t="str">
        <f t="shared" ref="D689" si="2500">R689</f>
        <v/>
      </c>
      <c r="E689" s="578" t="str">
        <f t="shared" ref="E689" si="2501">S689</f>
        <v/>
      </c>
      <c r="F689" s="421"/>
      <c r="G689" s="576" t="str">
        <f ca="1">IF(OR(INDIRECT("'update Helper'!E"&amp;U689)="",F689&lt;&gt;0,F690&lt;&gt;0),IF(IFERROR((F689/F690),"")="","",(F689/F690)),INDIRECT("'update Helper'!E"&amp;U689)/100)</f>
        <v/>
      </c>
      <c r="H689" s="580"/>
      <c r="I689" s="582"/>
      <c r="J689" s="572"/>
      <c r="K689" s="570" t="str">
        <f t="shared" ref="K689" si="2502">W689</f>
        <v/>
      </c>
      <c r="L689" s="570" t="str">
        <f t="shared" ref="L689" si="2503">V689</f>
        <v/>
      </c>
      <c r="M689" s="572"/>
      <c r="N689" s="572"/>
      <c r="P689" s="201">
        <f t="shared" ref="P689" si="2504">IF(AND(EXACT(C689,C687),C687&lt;&gt;0),P687+1,0)</f>
        <v>34</v>
      </c>
      <c r="Q689" s="201" t="str">
        <f t="shared" ref="Q689" si="2505">IF(C689&lt;&gt;"",C689&amp;"-"&amp;P689,"")</f>
        <v/>
      </c>
      <c r="R689" s="201" t="str">
        <f t="array" ref="R689">IFERROR(IF(INDEX('Disaggregation Records'!$E$155:$E$385,MATCH(RIGHT(Q689,255),RIGHT('Disaggregation Records'!$D$155:$D$385,255),0))="","",INDEX('Disaggregation Records'!$E$155:$E$385,MATCH(RIGHT(Q689,255),RIGHT('Disaggregation Records'!$D$155:$D$385,255),0))),"")</f>
        <v/>
      </c>
      <c r="S689" s="201" t="str">
        <f t="array" ref="S689">IFERROR(IF(INDEX('Disaggregation Records'!$F$155:$F$385,MATCH(RIGHT(Q689,255),RIGHT('Disaggregation Records'!$D$155:$D$385,255),0))="","",INDEX('Disaggregation Records'!$F$155:$F$385,MATCH(RIGHT(Q689,255),RIGHT('Disaggregation Records'!$D$155:$D$385,255),0))),"")</f>
        <v/>
      </c>
      <c r="T689" s="201" t="str">
        <f t="array" ref="T689">IFERROR(IF(INDEX('Disaggregation Records'!$H$155:$H$385,MATCH(RIGHT(Q689,255),RIGHT('Disaggregation Records'!$D$155:$D$385,255),0))="","",INDEX('Disaggregation Records'!$H$155:$H$385,MATCH(RIGHT(Q689,255),RIGHT('Disaggregation Records'!$D$155:$D$385,255),0))),"")</f>
        <v/>
      </c>
      <c r="U689" s="201">
        <f t="shared" ref="U689" si="2506">U687+1</f>
        <v>1446</v>
      </c>
      <c r="V689" s="201" t="str">
        <f t="array" ref="V689">IFERROR(IF(INDEX('Disaggregation Records'!$I$155:$I$385,MATCH(RIGHT(Q689,255),RIGHT('Disaggregation Records'!$D$155:$D$385,255),0))="","",INDEX('Disaggregation Records'!$I$155:$I$385,MATCH(RIGHT(Q689,255),RIGHT('Disaggregation Records'!$D$155:$D$385,255),0))),"")</f>
        <v/>
      </c>
      <c r="W689" s="201" t="str">
        <f>IFERROR(INDEX('Reference Records'!L$40:L$88,MATCH(LEFT(C689,255),'Reference Records'!E$40:E$88,0)),"")</f>
        <v/>
      </c>
    </row>
    <row r="690" spans="1:23" s="201" customFormat="1" ht="40.25" customHeight="1" x14ac:dyDescent="0.35">
      <c r="A690" s="569"/>
      <c r="B690" s="590"/>
      <c r="C690" s="571"/>
      <c r="D690" s="579"/>
      <c r="E690" s="579"/>
      <c r="F690" s="215"/>
      <c r="G690" s="577"/>
      <c r="H690" s="581"/>
      <c r="I690" s="583"/>
      <c r="J690" s="573"/>
      <c r="K690" s="571"/>
      <c r="L690" s="571"/>
      <c r="M690" s="573"/>
      <c r="N690" s="573"/>
    </row>
    <row r="691" spans="1:23" s="201" customFormat="1" ht="40.25" customHeight="1" x14ac:dyDescent="0.35">
      <c r="A691" s="569" t="str">
        <f t="shared" ref="A691" ca="1" si="2507">INDIRECT("'update Helper'!C"&amp;U691)</f>
        <v>a163p000004cupPAAQ</v>
      </c>
      <c r="B691" s="589">
        <v>2</v>
      </c>
      <c r="C691" s="570" t="str">
        <f>VLOOKUP(B691,'Coverage Indicators - Section D'!$A$9:$AU$70,47,FALSE)</f>
        <v/>
      </c>
      <c r="D691" s="578" t="str">
        <f t="shared" ref="D691" si="2508">R691</f>
        <v/>
      </c>
      <c r="E691" s="578" t="str">
        <f t="shared" ref="E691" si="2509">S691</f>
        <v/>
      </c>
      <c r="F691" s="421"/>
      <c r="G691" s="576" t="str">
        <f ca="1">IF(OR(INDIRECT("'update Helper'!E"&amp;U691)="",F691&lt;&gt;0,F692&lt;&gt;0),IF(IFERROR((F691/F692),"")="","",(F691/F692)),INDIRECT("'update Helper'!E"&amp;U691)/100)</f>
        <v/>
      </c>
      <c r="H691" s="580"/>
      <c r="I691" s="582"/>
      <c r="J691" s="572"/>
      <c r="K691" s="570" t="str">
        <f t="shared" ref="K691" si="2510">W691</f>
        <v/>
      </c>
      <c r="L691" s="570" t="str">
        <f t="shared" ref="L691" si="2511">V691</f>
        <v/>
      </c>
      <c r="M691" s="572"/>
      <c r="N691" s="572"/>
      <c r="P691" s="201">
        <f t="shared" ref="P691" si="2512">IF(AND(EXACT(C691,C689),C689&lt;&gt;0),P689+1,0)</f>
        <v>35</v>
      </c>
      <c r="Q691" s="201" t="str">
        <f t="shared" ref="Q691" si="2513">IF(C691&lt;&gt;"",C691&amp;"-"&amp;P691,"")</f>
        <v/>
      </c>
      <c r="R691" s="201" t="str">
        <f t="array" ref="R691">IFERROR(IF(INDEX('Disaggregation Records'!$E$155:$E$385,MATCH(RIGHT(Q691,255),RIGHT('Disaggregation Records'!$D$155:$D$385,255),0))="","",INDEX('Disaggregation Records'!$E$155:$E$385,MATCH(RIGHT(Q691,255),RIGHT('Disaggregation Records'!$D$155:$D$385,255),0))),"")</f>
        <v/>
      </c>
      <c r="S691" s="201" t="str">
        <f t="array" ref="S691">IFERROR(IF(INDEX('Disaggregation Records'!$F$155:$F$385,MATCH(RIGHT(Q691,255),RIGHT('Disaggregation Records'!$D$155:$D$385,255),0))="","",INDEX('Disaggregation Records'!$F$155:$F$385,MATCH(RIGHT(Q691,255),RIGHT('Disaggregation Records'!$D$155:$D$385,255),0))),"")</f>
        <v/>
      </c>
      <c r="T691" s="201" t="str">
        <f t="array" ref="T691">IFERROR(IF(INDEX('Disaggregation Records'!$H$155:$H$385,MATCH(RIGHT(Q691,255),RIGHT('Disaggregation Records'!$D$155:$D$385,255),0))="","",INDEX('Disaggregation Records'!$H$155:$H$385,MATCH(RIGHT(Q691,255),RIGHT('Disaggregation Records'!$D$155:$D$385,255),0))),"")</f>
        <v/>
      </c>
      <c r="U691" s="201">
        <f t="shared" ref="U691" si="2514">U689+1</f>
        <v>1447</v>
      </c>
      <c r="V691" s="201" t="str">
        <f t="array" ref="V691">IFERROR(IF(INDEX('Disaggregation Records'!$I$155:$I$385,MATCH(RIGHT(Q691,255),RIGHT('Disaggregation Records'!$D$155:$D$385,255),0))="","",INDEX('Disaggregation Records'!$I$155:$I$385,MATCH(RIGHT(Q691,255),RIGHT('Disaggregation Records'!$D$155:$D$385,255),0))),"")</f>
        <v/>
      </c>
      <c r="W691" s="201" t="str">
        <f>IFERROR(INDEX('Reference Records'!L$40:L$88,MATCH(LEFT(C691,255),'Reference Records'!E$40:E$88,0)),"")</f>
        <v/>
      </c>
    </row>
    <row r="692" spans="1:23" s="201" customFormat="1" ht="40.25" customHeight="1" x14ac:dyDescent="0.35">
      <c r="A692" s="569"/>
      <c r="B692" s="590"/>
      <c r="C692" s="571"/>
      <c r="D692" s="579"/>
      <c r="E692" s="579"/>
      <c r="F692" s="215"/>
      <c r="G692" s="577"/>
      <c r="H692" s="581"/>
      <c r="I692" s="583"/>
      <c r="J692" s="573"/>
      <c r="K692" s="571"/>
      <c r="L692" s="571"/>
      <c r="M692" s="573"/>
      <c r="N692" s="573"/>
    </row>
    <row r="693" spans="1:23" s="201" customFormat="1" ht="40.25" customHeight="1" x14ac:dyDescent="0.35">
      <c r="A693" s="569" t="str">
        <f t="shared" ref="A693" ca="1" si="2515">INDIRECT("'update Helper'!C"&amp;U693)</f>
        <v>a163p000004cupQAAQ</v>
      </c>
      <c r="B693" s="589">
        <v>2</v>
      </c>
      <c r="C693" s="570" t="str">
        <f>VLOOKUP(B693,'Coverage Indicators - Section D'!$A$9:$AU$70,47,FALSE)</f>
        <v/>
      </c>
      <c r="D693" s="578" t="str">
        <f t="shared" ref="D693" si="2516">R693</f>
        <v/>
      </c>
      <c r="E693" s="578" t="str">
        <f t="shared" ref="E693" si="2517">S693</f>
        <v/>
      </c>
      <c r="F693" s="421"/>
      <c r="G693" s="576" t="str">
        <f ca="1">IF(OR(INDIRECT("'update Helper'!E"&amp;U693)="",F693&lt;&gt;0,F694&lt;&gt;0),IF(IFERROR((F693/F694),"")="","",(F693/F694)),INDIRECT("'update Helper'!E"&amp;U693)/100)</f>
        <v/>
      </c>
      <c r="H693" s="580"/>
      <c r="I693" s="582"/>
      <c r="J693" s="572"/>
      <c r="K693" s="570" t="str">
        <f t="shared" ref="K693" si="2518">W693</f>
        <v/>
      </c>
      <c r="L693" s="570" t="str">
        <f t="shared" ref="L693" si="2519">V693</f>
        <v/>
      </c>
      <c r="M693" s="572"/>
      <c r="N693" s="572"/>
      <c r="P693" s="201">
        <f t="shared" ref="P693" si="2520">IF(AND(EXACT(C693,C691),C691&lt;&gt;0),P691+1,0)</f>
        <v>36</v>
      </c>
      <c r="Q693" s="201" t="str">
        <f t="shared" ref="Q693" si="2521">IF(C693&lt;&gt;"",C693&amp;"-"&amp;P693,"")</f>
        <v/>
      </c>
      <c r="R693" s="201" t="str">
        <f t="array" ref="R693">IFERROR(IF(INDEX('Disaggregation Records'!$E$155:$E$385,MATCH(RIGHT(Q693,255),RIGHT('Disaggregation Records'!$D$155:$D$385,255),0))="","",INDEX('Disaggregation Records'!$E$155:$E$385,MATCH(RIGHT(Q693,255),RIGHT('Disaggregation Records'!$D$155:$D$385,255),0))),"")</f>
        <v/>
      </c>
      <c r="S693" s="201" t="str">
        <f t="array" ref="S693">IFERROR(IF(INDEX('Disaggregation Records'!$F$155:$F$385,MATCH(RIGHT(Q693,255),RIGHT('Disaggregation Records'!$D$155:$D$385,255),0))="","",INDEX('Disaggregation Records'!$F$155:$F$385,MATCH(RIGHT(Q693,255),RIGHT('Disaggregation Records'!$D$155:$D$385,255),0))),"")</f>
        <v/>
      </c>
      <c r="T693" s="201" t="str">
        <f t="array" ref="T693">IFERROR(IF(INDEX('Disaggregation Records'!$H$155:$H$385,MATCH(RIGHT(Q693,255),RIGHT('Disaggregation Records'!$D$155:$D$385,255),0))="","",INDEX('Disaggregation Records'!$H$155:$H$385,MATCH(RIGHT(Q693,255),RIGHT('Disaggregation Records'!$D$155:$D$385,255),0))),"")</f>
        <v/>
      </c>
      <c r="U693" s="201">
        <f t="shared" ref="U693" si="2522">U691+1</f>
        <v>1448</v>
      </c>
      <c r="V693" s="201" t="str">
        <f t="array" ref="V693">IFERROR(IF(INDEX('Disaggregation Records'!$I$155:$I$385,MATCH(RIGHT(Q693,255),RIGHT('Disaggregation Records'!$D$155:$D$385,255),0))="","",INDEX('Disaggregation Records'!$I$155:$I$385,MATCH(RIGHT(Q693,255),RIGHT('Disaggregation Records'!$D$155:$D$385,255),0))),"")</f>
        <v/>
      </c>
      <c r="W693" s="201" t="str">
        <f>IFERROR(INDEX('Reference Records'!L$40:L$88,MATCH(LEFT(C693,255),'Reference Records'!E$40:E$88,0)),"")</f>
        <v/>
      </c>
    </row>
    <row r="694" spans="1:23" s="201" customFormat="1" ht="40.25" customHeight="1" x14ac:dyDescent="0.35">
      <c r="A694" s="569"/>
      <c r="B694" s="590"/>
      <c r="C694" s="571"/>
      <c r="D694" s="579"/>
      <c r="E694" s="579"/>
      <c r="F694" s="215"/>
      <c r="G694" s="577"/>
      <c r="H694" s="581"/>
      <c r="I694" s="583"/>
      <c r="J694" s="573"/>
      <c r="K694" s="571"/>
      <c r="L694" s="571"/>
      <c r="M694" s="573"/>
      <c r="N694" s="573"/>
    </row>
    <row r="695" spans="1:23" s="201" customFormat="1" ht="40.25" customHeight="1" x14ac:dyDescent="0.35">
      <c r="A695" s="569" t="str">
        <f t="shared" ref="A695" ca="1" si="2523">INDIRECT("'update Helper'!C"&amp;U695)</f>
        <v>a163p000004cupRAAQ</v>
      </c>
      <c r="B695" s="589">
        <v>2</v>
      </c>
      <c r="C695" s="570" t="str">
        <f>VLOOKUP(B695,'Coverage Indicators - Section D'!$A$9:$AU$70,47,FALSE)</f>
        <v/>
      </c>
      <c r="D695" s="578" t="str">
        <f t="shared" ref="D695" si="2524">R695</f>
        <v/>
      </c>
      <c r="E695" s="578" t="str">
        <f t="shared" ref="E695" si="2525">S695</f>
        <v/>
      </c>
      <c r="F695" s="421"/>
      <c r="G695" s="576" t="str">
        <f ca="1">IF(OR(INDIRECT("'update Helper'!E"&amp;U695)="",F695&lt;&gt;0,F696&lt;&gt;0),IF(IFERROR((F695/F696),"")="","",(F695/F696)),INDIRECT("'update Helper'!E"&amp;U695)/100)</f>
        <v/>
      </c>
      <c r="H695" s="580"/>
      <c r="I695" s="582"/>
      <c r="J695" s="572"/>
      <c r="K695" s="570" t="str">
        <f t="shared" ref="K695" si="2526">W695</f>
        <v/>
      </c>
      <c r="L695" s="570" t="str">
        <f t="shared" ref="L695" si="2527">V695</f>
        <v/>
      </c>
      <c r="M695" s="572"/>
      <c r="N695" s="572"/>
      <c r="P695" s="201">
        <f t="shared" ref="P695" si="2528">IF(AND(EXACT(C695,C693),C693&lt;&gt;0),P693+1,0)</f>
        <v>37</v>
      </c>
      <c r="Q695" s="201" t="str">
        <f t="shared" ref="Q695" si="2529">IF(C695&lt;&gt;"",C695&amp;"-"&amp;P695,"")</f>
        <v/>
      </c>
      <c r="R695" s="201" t="str">
        <f t="array" ref="R695">IFERROR(IF(INDEX('Disaggregation Records'!$E$155:$E$385,MATCH(RIGHT(Q695,255),RIGHT('Disaggregation Records'!$D$155:$D$385,255),0))="","",INDEX('Disaggregation Records'!$E$155:$E$385,MATCH(RIGHT(Q695,255),RIGHT('Disaggregation Records'!$D$155:$D$385,255),0))),"")</f>
        <v/>
      </c>
      <c r="S695" s="201" t="str">
        <f t="array" ref="S695">IFERROR(IF(INDEX('Disaggregation Records'!$F$155:$F$385,MATCH(RIGHT(Q695,255),RIGHT('Disaggregation Records'!$D$155:$D$385,255),0))="","",INDEX('Disaggregation Records'!$F$155:$F$385,MATCH(RIGHT(Q695,255),RIGHT('Disaggregation Records'!$D$155:$D$385,255),0))),"")</f>
        <v/>
      </c>
      <c r="T695" s="201" t="str">
        <f t="array" ref="T695">IFERROR(IF(INDEX('Disaggregation Records'!$H$155:$H$385,MATCH(RIGHT(Q695,255),RIGHT('Disaggregation Records'!$D$155:$D$385,255),0))="","",INDEX('Disaggregation Records'!$H$155:$H$385,MATCH(RIGHT(Q695,255),RIGHT('Disaggregation Records'!$D$155:$D$385,255),0))),"")</f>
        <v/>
      </c>
      <c r="U695" s="201">
        <f t="shared" ref="U695" si="2530">U693+1</f>
        <v>1449</v>
      </c>
      <c r="V695" s="201" t="str">
        <f t="array" ref="V695">IFERROR(IF(INDEX('Disaggregation Records'!$I$155:$I$385,MATCH(RIGHT(Q695,255),RIGHT('Disaggregation Records'!$D$155:$D$385,255),0))="","",INDEX('Disaggregation Records'!$I$155:$I$385,MATCH(RIGHT(Q695,255),RIGHT('Disaggregation Records'!$D$155:$D$385,255),0))),"")</f>
        <v/>
      </c>
      <c r="W695" s="201" t="str">
        <f>IFERROR(INDEX('Reference Records'!L$40:L$88,MATCH(LEFT(C695,255),'Reference Records'!E$40:E$88,0)),"")</f>
        <v/>
      </c>
    </row>
    <row r="696" spans="1:23" s="201" customFormat="1" ht="40.25" customHeight="1" x14ac:dyDescent="0.35">
      <c r="A696" s="569"/>
      <c r="B696" s="590"/>
      <c r="C696" s="571"/>
      <c r="D696" s="579"/>
      <c r="E696" s="579"/>
      <c r="F696" s="215"/>
      <c r="G696" s="577"/>
      <c r="H696" s="581"/>
      <c r="I696" s="583"/>
      <c r="J696" s="573"/>
      <c r="K696" s="571"/>
      <c r="L696" s="571"/>
      <c r="M696" s="573"/>
      <c r="N696" s="573"/>
    </row>
    <row r="697" spans="1:23" s="201" customFormat="1" ht="40.25" customHeight="1" x14ac:dyDescent="0.35">
      <c r="A697" s="569" t="str">
        <f t="shared" ref="A697" ca="1" si="2531">INDIRECT("'update Helper'!C"&amp;U697)</f>
        <v>a163p000004cupSAAQ</v>
      </c>
      <c r="B697" s="589">
        <v>2</v>
      </c>
      <c r="C697" s="570" t="str">
        <f>VLOOKUP(B697,'Coverage Indicators - Section D'!$A$9:$AU$70,47,FALSE)</f>
        <v/>
      </c>
      <c r="D697" s="578" t="str">
        <f t="shared" ref="D697" si="2532">R697</f>
        <v/>
      </c>
      <c r="E697" s="578" t="str">
        <f t="shared" ref="E697" si="2533">S697</f>
        <v/>
      </c>
      <c r="F697" s="421"/>
      <c r="G697" s="576" t="str">
        <f ca="1">IF(OR(INDIRECT("'update Helper'!E"&amp;U697)="",F697&lt;&gt;0,F698&lt;&gt;0),IF(IFERROR((F697/F698),"")="","",(F697/F698)),INDIRECT("'update Helper'!E"&amp;U697)/100)</f>
        <v/>
      </c>
      <c r="H697" s="580"/>
      <c r="I697" s="582"/>
      <c r="J697" s="572"/>
      <c r="K697" s="570" t="str">
        <f t="shared" ref="K697" si="2534">W697</f>
        <v/>
      </c>
      <c r="L697" s="570" t="str">
        <f t="shared" ref="L697" si="2535">V697</f>
        <v/>
      </c>
      <c r="M697" s="572"/>
      <c r="N697" s="572"/>
      <c r="P697" s="201">
        <f t="shared" ref="P697" si="2536">IF(AND(EXACT(C697,C695),C695&lt;&gt;0),P695+1,0)</f>
        <v>38</v>
      </c>
      <c r="Q697" s="201" t="str">
        <f t="shared" ref="Q697" si="2537">IF(C697&lt;&gt;"",C697&amp;"-"&amp;P697,"")</f>
        <v/>
      </c>
      <c r="R697" s="201" t="str">
        <f t="array" ref="R697">IFERROR(IF(INDEX('Disaggregation Records'!$E$155:$E$385,MATCH(RIGHT(Q697,255),RIGHT('Disaggregation Records'!$D$155:$D$385,255),0))="","",INDEX('Disaggregation Records'!$E$155:$E$385,MATCH(RIGHT(Q697,255),RIGHT('Disaggregation Records'!$D$155:$D$385,255),0))),"")</f>
        <v/>
      </c>
      <c r="S697" s="201" t="str">
        <f t="array" ref="S697">IFERROR(IF(INDEX('Disaggregation Records'!$F$155:$F$385,MATCH(RIGHT(Q697,255),RIGHT('Disaggregation Records'!$D$155:$D$385,255),0))="","",INDEX('Disaggregation Records'!$F$155:$F$385,MATCH(RIGHT(Q697,255),RIGHT('Disaggregation Records'!$D$155:$D$385,255),0))),"")</f>
        <v/>
      </c>
      <c r="T697" s="201" t="str">
        <f t="array" ref="T697">IFERROR(IF(INDEX('Disaggregation Records'!$H$155:$H$385,MATCH(RIGHT(Q697,255),RIGHT('Disaggregation Records'!$D$155:$D$385,255),0))="","",INDEX('Disaggregation Records'!$H$155:$H$385,MATCH(RIGHT(Q697,255),RIGHT('Disaggregation Records'!$D$155:$D$385,255),0))),"")</f>
        <v/>
      </c>
      <c r="U697" s="201">
        <f t="shared" ref="U697" si="2538">U695+1</f>
        <v>1450</v>
      </c>
      <c r="V697" s="201" t="str">
        <f t="array" ref="V697">IFERROR(IF(INDEX('Disaggregation Records'!$I$155:$I$385,MATCH(RIGHT(Q697,255),RIGHT('Disaggregation Records'!$D$155:$D$385,255),0))="","",INDEX('Disaggregation Records'!$I$155:$I$385,MATCH(RIGHT(Q697,255),RIGHT('Disaggregation Records'!$D$155:$D$385,255),0))),"")</f>
        <v/>
      </c>
      <c r="W697" s="201" t="str">
        <f>IFERROR(INDEX('Reference Records'!L$40:L$88,MATCH(LEFT(C697,255),'Reference Records'!E$40:E$88,0)),"")</f>
        <v/>
      </c>
    </row>
    <row r="698" spans="1:23" s="201" customFormat="1" ht="40.25" customHeight="1" x14ac:dyDescent="0.35">
      <c r="A698" s="569"/>
      <c r="B698" s="590"/>
      <c r="C698" s="571"/>
      <c r="D698" s="579"/>
      <c r="E698" s="579"/>
      <c r="F698" s="215"/>
      <c r="G698" s="577"/>
      <c r="H698" s="581"/>
      <c r="I698" s="583"/>
      <c r="J698" s="573"/>
      <c r="K698" s="571"/>
      <c r="L698" s="571"/>
      <c r="M698" s="573"/>
      <c r="N698" s="573"/>
    </row>
    <row r="699" spans="1:23" s="201" customFormat="1" ht="40.25" customHeight="1" x14ac:dyDescent="0.35">
      <c r="A699" s="569" t="str">
        <f t="shared" ref="A699" ca="1" si="2539">INDIRECT("'update Helper'!C"&amp;U699)</f>
        <v>a163p000004cupTAAQ</v>
      </c>
      <c r="B699" s="589">
        <v>2</v>
      </c>
      <c r="C699" s="570" t="str">
        <f>VLOOKUP(B699,'Coverage Indicators - Section D'!$A$9:$AU$70,47,FALSE)</f>
        <v/>
      </c>
      <c r="D699" s="578" t="str">
        <f t="shared" ref="D699" si="2540">R699</f>
        <v/>
      </c>
      <c r="E699" s="578" t="str">
        <f t="shared" ref="E699" si="2541">S699</f>
        <v/>
      </c>
      <c r="F699" s="421"/>
      <c r="G699" s="576" t="str">
        <f ca="1">IF(OR(INDIRECT("'update Helper'!E"&amp;U699)="",F699&lt;&gt;0,F700&lt;&gt;0),IF(IFERROR((F699/F700),"")="","",(F699/F700)),INDIRECT("'update Helper'!E"&amp;U699)/100)</f>
        <v/>
      </c>
      <c r="H699" s="580"/>
      <c r="I699" s="582"/>
      <c r="J699" s="572"/>
      <c r="K699" s="570" t="str">
        <f t="shared" ref="K699" si="2542">W699</f>
        <v/>
      </c>
      <c r="L699" s="570" t="str">
        <f t="shared" ref="L699" si="2543">V699</f>
        <v/>
      </c>
      <c r="M699" s="572"/>
      <c r="N699" s="572"/>
      <c r="P699" s="201">
        <f t="shared" ref="P699" si="2544">IF(AND(EXACT(C699,C697),C697&lt;&gt;0),P697+1,0)</f>
        <v>39</v>
      </c>
      <c r="Q699" s="201" t="str">
        <f t="shared" ref="Q699" si="2545">IF(C699&lt;&gt;"",C699&amp;"-"&amp;P699,"")</f>
        <v/>
      </c>
      <c r="R699" s="201" t="str">
        <f t="array" ref="R699">IFERROR(IF(INDEX('Disaggregation Records'!$E$155:$E$385,MATCH(RIGHT(Q699,255),RIGHT('Disaggregation Records'!$D$155:$D$385,255),0))="","",INDEX('Disaggregation Records'!$E$155:$E$385,MATCH(RIGHT(Q699,255),RIGHT('Disaggregation Records'!$D$155:$D$385,255),0))),"")</f>
        <v/>
      </c>
      <c r="S699" s="201" t="str">
        <f t="array" ref="S699">IFERROR(IF(INDEX('Disaggregation Records'!$F$155:$F$385,MATCH(RIGHT(Q699,255),RIGHT('Disaggregation Records'!$D$155:$D$385,255),0))="","",INDEX('Disaggregation Records'!$F$155:$F$385,MATCH(RIGHT(Q699,255),RIGHT('Disaggregation Records'!$D$155:$D$385,255),0))),"")</f>
        <v/>
      </c>
      <c r="T699" s="201" t="str">
        <f t="array" ref="T699">IFERROR(IF(INDEX('Disaggregation Records'!$H$155:$H$385,MATCH(RIGHT(Q699,255),RIGHT('Disaggregation Records'!$D$155:$D$385,255),0))="","",INDEX('Disaggregation Records'!$H$155:$H$385,MATCH(RIGHT(Q699,255),RIGHT('Disaggregation Records'!$D$155:$D$385,255),0))),"")</f>
        <v/>
      </c>
      <c r="U699" s="201">
        <f t="shared" ref="U699" si="2546">U697+1</f>
        <v>1451</v>
      </c>
      <c r="V699" s="201" t="str">
        <f t="array" ref="V699">IFERROR(IF(INDEX('Disaggregation Records'!$I$155:$I$385,MATCH(RIGHT(Q699,255),RIGHT('Disaggregation Records'!$D$155:$D$385,255),0))="","",INDEX('Disaggregation Records'!$I$155:$I$385,MATCH(RIGHT(Q699,255),RIGHT('Disaggregation Records'!$D$155:$D$385,255),0))),"")</f>
        <v/>
      </c>
      <c r="W699" s="201" t="str">
        <f>IFERROR(INDEX('Reference Records'!L$40:L$88,MATCH(LEFT(C699,255),'Reference Records'!E$40:E$88,0)),"")</f>
        <v/>
      </c>
    </row>
    <row r="700" spans="1:23" s="201" customFormat="1" ht="40.25" customHeight="1" x14ac:dyDescent="0.35">
      <c r="A700" s="569"/>
      <c r="B700" s="590"/>
      <c r="C700" s="571"/>
      <c r="D700" s="579"/>
      <c r="E700" s="579"/>
      <c r="F700" s="215"/>
      <c r="G700" s="577"/>
      <c r="H700" s="581"/>
      <c r="I700" s="583"/>
      <c r="J700" s="573"/>
      <c r="K700" s="571"/>
      <c r="L700" s="571"/>
      <c r="M700" s="573"/>
      <c r="N700" s="573"/>
    </row>
    <row r="701" spans="1:23" s="201" customFormat="1" ht="40.25" customHeight="1" x14ac:dyDescent="0.35">
      <c r="A701" s="569" t="str">
        <f t="shared" ref="A701" ca="1" si="2547">INDIRECT("'update Helper'!C"&amp;U701)</f>
        <v>a163p000004cupUAAQ</v>
      </c>
      <c r="B701" s="589">
        <v>3</v>
      </c>
      <c r="C701" s="570" t="str">
        <f>VLOOKUP(B701,'Coverage Indicators - Section D'!$A$9:$AU$70,47,FALSE)</f>
        <v/>
      </c>
      <c r="D701" s="578" t="str">
        <f t="shared" ref="D701" si="2548">R701</f>
        <v/>
      </c>
      <c r="E701" s="578" t="str">
        <f t="shared" ref="E701" si="2549">S701</f>
        <v/>
      </c>
      <c r="F701" s="421"/>
      <c r="G701" s="576" t="str">
        <f ca="1">IF(OR(INDIRECT("'update Helper'!E"&amp;U701)="",F701&lt;&gt;0,F702&lt;&gt;0),IF(IFERROR((F701/F702),"")="","",(F701/F702)),INDIRECT("'update Helper'!E"&amp;U701)/100)</f>
        <v/>
      </c>
      <c r="H701" s="580"/>
      <c r="I701" s="582"/>
      <c r="J701" s="572"/>
      <c r="K701" s="570" t="str">
        <f t="shared" ref="K701" si="2550">W701</f>
        <v/>
      </c>
      <c r="L701" s="570" t="str">
        <f t="shared" ref="L701" si="2551">V701</f>
        <v/>
      </c>
      <c r="M701" s="572"/>
      <c r="N701" s="572"/>
      <c r="P701" s="201">
        <f t="shared" ref="P701" si="2552">IF(AND(EXACT(C701,C699),C699&lt;&gt;0),P699+1,0)</f>
        <v>40</v>
      </c>
      <c r="Q701" s="201" t="str">
        <f t="shared" ref="Q701" si="2553">IF(C701&lt;&gt;"",C701&amp;"-"&amp;P701,"")</f>
        <v/>
      </c>
      <c r="R701" s="201" t="str">
        <f t="array" ref="R701">IFERROR(IF(INDEX('Disaggregation Records'!$E$155:$E$385,MATCH(RIGHT(Q701,255),RIGHT('Disaggregation Records'!$D$155:$D$385,255),0))="","",INDEX('Disaggregation Records'!$E$155:$E$385,MATCH(RIGHT(Q701,255),RIGHT('Disaggregation Records'!$D$155:$D$385,255),0))),"")</f>
        <v/>
      </c>
      <c r="S701" s="201" t="str">
        <f t="array" ref="S701">IFERROR(IF(INDEX('Disaggregation Records'!$F$155:$F$385,MATCH(RIGHT(Q701,255),RIGHT('Disaggregation Records'!$D$155:$D$385,255),0))="","",INDEX('Disaggregation Records'!$F$155:$F$385,MATCH(RIGHT(Q701,255),RIGHT('Disaggregation Records'!$D$155:$D$385,255),0))),"")</f>
        <v/>
      </c>
      <c r="T701" s="201" t="str">
        <f t="array" ref="T701">IFERROR(IF(INDEX('Disaggregation Records'!$H$155:$H$385,MATCH(RIGHT(Q701,255),RIGHT('Disaggregation Records'!$D$155:$D$385,255),0))="","",INDEX('Disaggregation Records'!$H$155:$H$385,MATCH(RIGHT(Q701,255),RIGHT('Disaggregation Records'!$D$155:$D$385,255),0))),"")</f>
        <v/>
      </c>
      <c r="U701" s="201">
        <f t="shared" ref="U701" si="2554">U699+1</f>
        <v>1452</v>
      </c>
      <c r="V701" s="201" t="str">
        <f t="array" ref="V701">IFERROR(IF(INDEX('Disaggregation Records'!$I$155:$I$385,MATCH(RIGHT(Q701,255),RIGHT('Disaggregation Records'!$D$155:$D$385,255),0))="","",INDEX('Disaggregation Records'!$I$155:$I$385,MATCH(RIGHT(Q701,255),RIGHT('Disaggregation Records'!$D$155:$D$385,255),0))),"")</f>
        <v/>
      </c>
      <c r="W701" s="201" t="str">
        <f>IFERROR(INDEX('Reference Records'!L$40:L$88,MATCH(LEFT(C701,255),'Reference Records'!E$40:E$88,0)),"")</f>
        <v/>
      </c>
    </row>
    <row r="702" spans="1:23" s="201" customFormat="1" ht="40.25" customHeight="1" x14ac:dyDescent="0.35">
      <c r="A702" s="569"/>
      <c r="B702" s="590"/>
      <c r="C702" s="571"/>
      <c r="D702" s="579"/>
      <c r="E702" s="579"/>
      <c r="F702" s="215"/>
      <c r="G702" s="577"/>
      <c r="H702" s="581"/>
      <c r="I702" s="583"/>
      <c r="J702" s="573"/>
      <c r="K702" s="571"/>
      <c r="L702" s="571"/>
      <c r="M702" s="573"/>
      <c r="N702" s="573"/>
    </row>
    <row r="703" spans="1:23" s="201" customFormat="1" ht="40.25" customHeight="1" x14ac:dyDescent="0.35">
      <c r="A703" s="569" t="str">
        <f t="shared" ref="A703" ca="1" si="2555">INDIRECT("'update Helper'!C"&amp;U703)</f>
        <v>a163p000004cupVAAQ</v>
      </c>
      <c r="B703" s="589">
        <v>3</v>
      </c>
      <c r="C703" s="570" t="str">
        <f>VLOOKUP(B703,'Coverage Indicators - Section D'!$A$9:$AU$70,47,FALSE)</f>
        <v/>
      </c>
      <c r="D703" s="578" t="str">
        <f t="shared" ref="D703" si="2556">R703</f>
        <v/>
      </c>
      <c r="E703" s="578" t="str">
        <f t="shared" ref="E703" si="2557">S703</f>
        <v/>
      </c>
      <c r="F703" s="421"/>
      <c r="G703" s="576" t="str">
        <f ca="1">IF(OR(INDIRECT("'update Helper'!E"&amp;U703)="",F703&lt;&gt;0,F704&lt;&gt;0),IF(IFERROR((F703/F704),"")="","",(F703/F704)),INDIRECT("'update Helper'!E"&amp;U703)/100)</f>
        <v/>
      </c>
      <c r="H703" s="580"/>
      <c r="I703" s="582"/>
      <c r="J703" s="572"/>
      <c r="K703" s="570" t="str">
        <f t="shared" ref="K703" si="2558">W703</f>
        <v/>
      </c>
      <c r="L703" s="570" t="str">
        <f t="shared" ref="L703" si="2559">V703</f>
        <v/>
      </c>
      <c r="M703" s="572"/>
      <c r="N703" s="572"/>
      <c r="P703" s="201">
        <f t="shared" ref="P703" si="2560">IF(AND(EXACT(C703,C701),C701&lt;&gt;0),P701+1,0)</f>
        <v>41</v>
      </c>
      <c r="Q703" s="201" t="str">
        <f t="shared" ref="Q703" si="2561">IF(C703&lt;&gt;"",C703&amp;"-"&amp;P703,"")</f>
        <v/>
      </c>
      <c r="R703" s="201" t="str">
        <f t="array" ref="R703">IFERROR(IF(INDEX('Disaggregation Records'!$E$155:$E$385,MATCH(RIGHT(Q703,255),RIGHT('Disaggregation Records'!$D$155:$D$385,255),0))="","",INDEX('Disaggregation Records'!$E$155:$E$385,MATCH(RIGHT(Q703,255),RIGHT('Disaggregation Records'!$D$155:$D$385,255),0))),"")</f>
        <v/>
      </c>
      <c r="S703" s="201" t="str">
        <f t="array" ref="S703">IFERROR(IF(INDEX('Disaggregation Records'!$F$155:$F$385,MATCH(RIGHT(Q703,255),RIGHT('Disaggregation Records'!$D$155:$D$385,255),0))="","",INDEX('Disaggregation Records'!$F$155:$F$385,MATCH(RIGHT(Q703,255),RIGHT('Disaggregation Records'!$D$155:$D$385,255),0))),"")</f>
        <v/>
      </c>
      <c r="T703" s="201" t="str">
        <f t="array" ref="T703">IFERROR(IF(INDEX('Disaggregation Records'!$H$155:$H$385,MATCH(RIGHT(Q703,255),RIGHT('Disaggregation Records'!$D$155:$D$385,255),0))="","",INDEX('Disaggregation Records'!$H$155:$H$385,MATCH(RIGHT(Q703,255),RIGHT('Disaggregation Records'!$D$155:$D$385,255),0))),"")</f>
        <v/>
      </c>
      <c r="U703" s="201">
        <f t="shared" ref="U703" si="2562">U701+1</f>
        <v>1453</v>
      </c>
      <c r="V703" s="201" t="str">
        <f t="array" ref="V703">IFERROR(IF(INDEX('Disaggregation Records'!$I$155:$I$385,MATCH(RIGHT(Q703,255),RIGHT('Disaggregation Records'!$D$155:$D$385,255),0))="","",INDEX('Disaggregation Records'!$I$155:$I$385,MATCH(RIGHT(Q703,255),RIGHT('Disaggregation Records'!$D$155:$D$385,255),0))),"")</f>
        <v/>
      </c>
      <c r="W703" s="201" t="str">
        <f>IFERROR(INDEX('Reference Records'!L$40:L$88,MATCH(LEFT(C703,255),'Reference Records'!E$40:E$88,0)),"")</f>
        <v/>
      </c>
    </row>
    <row r="704" spans="1:23" s="201" customFormat="1" ht="40.25" customHeight="1" x14ac:dyDescent="0.35">
      <c r="A704" s="569"/>
      <c r="B704" s="590"/>
      <c r="C704" s="571"/>
      <c r="D704" s="579"/>
      <c r="E704" s="579"/>
      <c r="F704" s="215"/>
      <c r="G704" s="577"/>
      <c r="H704" s="581"/>
      <c r="I704" s="583"/>
      <c r="J704" s="573"/>
      <c r="K704" s="571"/>
      <c r="L704" s="571"/>
      <c r="M704" s="573"/>
      <c r="N704" s="573"/>
    </row>
    <row r="705" spans="1:23" s="201" customFormat="1" ht="40.25" customHeight="1" x14ac:dyDescent="0.35">
      <c r="A705" s="569" t="str">
        <f t="shared" ref="A705" ca="1" si="2563">INDIRECT("'update Helper'!C"&amp;U705)</f>
        <v>a163p000004cupWAAQ</v>
      </c>
      <c r="B705" s="589">
        <v>3</v>
      </c>
      <c r="C705" s="570" t="str">
        <f>VLOOKUP(B705,'Coverage Indicators - Section D'!$A$9:$AU$70,47,FALSE)</f>
        <v/>
      </c>
      <c r="D705" s="578" t="str">
        <f t="shared" ref="D705" si="2564">R705</f>
        <v/>
      </c>
      <c r="E705" s="578" t="str">
        <f t="shared" ref="E705" si="2565">S705</f>
        <v/>
      </c>
      <c r="F705" s="421"/>
      <c r="G705" s="576" t="str">
        <f ca="1">IF(OR(INDIRECT("'update Helper'!E"&amp;U705)="",F705&lt;&gt;0,F706&lt;&gt;0),IF(IFERROR((F705/F706),"")="","",(F705/F706)),INDIRECT("'update Helper'!E"&amp;U705)/100)</f>
        <v/>
      </c>
      <c r="H705" s="580"/>
      <c r="I705" s="582"/>
      <c r="J705" s="572"/>
      <c r="K705" s="570" t="str">
        <f t="shared" ref="K705" si="2566">W705</f>
        <v/>
      </c>
      <c r="L705" s="570" t="str">
        <f t="shared" ref="L705" si="2567">V705</f>
        <v/>
      </c>
      <c r="M705" s="572"/>
      <c r="N705" s="572"/>
      <c r="P705" s="201">
        <f t="shared" ref="P705" si="2568">IF(AND(EXACT(C705,C703),C703&lt;&gt;0),P703+1,0)</f>
        <v>42</v>
      </c>
      <c r="Q705" s="201" t="str">
        <f t="shared" ref="Q705" si="2569">IF(C705&lt;&gt;"",C705&amp;"-"&amp;P705,"")</f>
        <v/>
      </c>
      <c r="R705" s="201" t="str">
        <f t="array" ref="R705">IFERROR(IF(INDEX('Disaggregation Records'!$E$155:$E$385,MATCH(RIGHT(Q705,255),RIGHT('Disaggregation Records'!$D$155:$D$385,255),0))="","",INDEX('Disaggregation Records'!$E$155:$E$385,MATCH(RIGHT(Q705,255),RIGHT('Disaggregation Records'!$D$155:$D$385,255),0))),"")</f>
        <v/>
      </c>
      <c r="S705" s="201" t="str">
        <f t="array" ref="S705">IFERROR(IF(INDEX('Disaggregation Records'!$F$155:$F$385,MATCH(RIGHT(Q705,255),RIGHT('Disaggregation Records'!$D$155:$D$385,255),0))="","",INDEX('Disaggregation Records'!$F$155:$F$385,MATCH(RIGHT(Q705,255),RIGHT('Disaggregation Records'!$D$155:$D$385,255),0))),"")</f>
        <v/>
      </c>
      <c r="T705" s="201" t="str">
        <f t="array" ref="T705">IFERROR(IF(INDEX('Disaggregation Records'!$H$155:$H$385,MATCH(RIGHT(Q705,255),RIGHT('Disaggregation Records'!$D$155:$D$385,255),0))="","",INDEX('Disaggregation Records'!$H$155:$H$385,MATCH(RIGHT(Q705,255),RIGHT('Disaggregation Records'!$D$155:$D$385,255),0))),"")</f>
        <v/>
      </c>
      <c r="U705" s="201">
        <f t="shared" ref="U705" si="2570">U703+1</f>
        <v>1454</v>
      </c>
      <c r="V705" s="201" t="str">
        <f t="array" ref="V705">IFERROR(IF(INDEX('Disaggregation Records'!$I$155:$I$385,MATCH(RIGHT(Q705,255),RIGHT('Disaggregation Records'!$D$155:$D$385,255),0))="","",INDEX('Disaggregation Records'!$I$155:$I$385,MATCH(RIGHT(Q705,255),RIGHT('Disaggregation Records'!$D$155:$D$385,255),0))),"")</f>
        <v/>
      </c>
      <c r="W705" s="201" t="str">
        <f>IFERROR(INDEX('Reference Records'!L$40:L$88,MATCH(LEFT(C705,255),'Reference Records'!E$40:E$88,0)),"")</f>
        <v/>
      </c>
    </row>
    <row r="706" spans="1:23" s="201" customFormat="1" ht="40.25" customHeight="1" x14ac:dyDescent="0.35">
      <c r="A706" s="569"/>
      <c r="B706" s="590"/>
      <c r="C706" s="571"/>
      <c r="D706" s="579"/>
      <c r="E706" s="579"/>
      <c r="F706" s="215"/>
      <c r="G706" s="577"/>
      <c r="H706" s="581"/>
      <c r="I706" s="583"/>
      <c r="J706" s="573"/>
      <c r="K706" s="571"/>
      <c r="L706" s="571"/>
      <c r="M706" s="573"/>
      <c r="N706" s="573"/>
    </row>
    <row r="707" spans="1:23" s="201" customFormat="1" ht="40.25" customHeight="1" x14ac:dyDescent="0.35">
      <c r="A707" s="569" t="str">
        <f t="shared" ref="A707" ca="1" si="2571">INDIRECT("'update Helper'!C"&amp;U707)</f>
        <v>a163p000004cupXAAQ</v>
      </c>
      <c r="B707" s="589">
        <v>3</v>
      </c>
      <c r="C707" s="570" t="str">
        <f>VLOOKUP(B707,'Coverage Indicators - Section D'!$A$9:$AU$70,47,FALSE)</f>
        <v/>
      </c>
      <c r="D707" s="578" t="str">
        <f t="shared" ref="D707" si="2572">R707</f>
        <v/>
      </c>
      <c r="E707" s="578" t="str">
        <f t="shared" ref="E707" si="2573">S707</f>
        <v/>
      </c>
      <c r="F707" s="421"/>
      <c r="G707" s="576" t="str">
        <f ca="1">IF(OR(INDIRECT("'update Helper'!E"&amp;U707)="",F707&lt;&gt;0,F708&lt;&gt;0),IF(IFERROR((F707/F708),"")="","",(F707/F708)),INDIRECT("'update Helper'!E"&amp;U707)/100)</f>
        <v/>
      </c>
      <c r="H707" s="580"/>
      <c r="I707" s="582"/>
      <c r="J707" s="572"/>
      <c r="K707" s="570" t="str">
        <f t="shared" ref="K707" si="2574">W707</f>
        <v/>
      </c>
      <c r="L707" s="570" t="str">
        <f t="shared" ref="L707" si="2575">V707</f>
        <v/>
      </c>
      <c r="M707" s="572"/>
      <c r="N707" s="572"/>
      <c r="P707" s="201">
        <f t="shared" ref="P707" si="2576">IF(AND(EXACT(C707,C705),C705&lt;&gt;0),P705+1,0)</f>
        <v>43</v>
      </c>
      <c r="Q707" s="201" t="str">
        <f t="shared" ref="Q707" si="2577">IF(C707&lt;&gt;"",C707&amp;"-"&amp;P707,"")</f>
        <v/>
      </c>
      <c r="R707" s="201" t="str">
        <f t="array" ref="R707">IFERROR(IF(INDEX('Disaggregation Records'!$E$155:$E$385,MATCH(RIGHT(Q707,255),RIGHT('Disaggregation Records'!$D$155:$D$385,255),0))="","",INDEX('Disaggregation Records'!$E$155:$E$385,MATCH(RIGHT(Q707,255),RIGHT('Disaggregation Records'!$D$155:$D$385,255),0))),"")</f>
        <v/>
      </c>
      <c r="S707" s="201" t="str">
        <f t="array" ref="S707">IFERROR(IF(INDEX('Disaggregation Records'!$F$155:$F$385,MATCH(RIGHT(Q707,255),RIGHT('Disaggregation Records'!$D$155:$D$385,255),0))="","",INDEX('Disaggregation Records'!$F$155:$F$385,MATCH(RIGHT(Q707,255),RIGHT('Disaggregation Records'!$D$155:$D$385,255),0))),"")</f>
        <v/>
      </c>
      <c r="T707" s="201" t="str">
        <f t="array" ref="T707">IFERROR(IF(INDEX('Disaggregation Records'!$H$155:$H$385,MATCH(RIGHT(Q707,255),RIGHT('Disaggregation Records'!$D$155:$D$385,255),0))="","",INDEX('Disaggregation Records'!$H$155:$H$385,MATCH(RIGHT(Q707,255),RIGHT('Disaggregation Records'!$D$155:$D$385,255),0))),"")</f>
        <v/>
      </c>
      <c r="U707" s="201">
        <f t="shared" ref="U707" si="2578">U705+1</f>
        <v>1455</v>
      </c>
      <c r="V707" s="201" t="str">
        <f t="array" ref="V707">IFERROR(IF(INDEX('Disaggregation Records'!$I$155:$I$385,MATCH(RIGHT(Q707,255),RIGHT('Disaggregation Records'!$D$155:$D$385,255),0))="","",INDEX('Disaggregation Records'!$I$155:$I$385,MATCH(RIGHT(Q707,255),RIGHT('Disaggregation Records'!$D$155:$D$385,255),0))),"")</f>
        <v/>
      </c>
      <c r="W707" s="201" t="str">
        <f>IFERROR(INDEX('Reference Records'!L$40:L$88,MATCH(LEFT(C707,255),'Reference Records'!E$40:E$88,0)),"")</f>
        <v/>
      </c>
    </row>
    <row r="708" spans="1:23" s="201" customFormat="1" ht="40.25" customHeight="1" x14ac:dyDescent="0.35">
      <c r="A708" s="569"/>
      <c r="B708" s="590"/>
      <c r="C708" s="571"/>
      <c r="D708" s="579"/>
      <c r="E708" s="579"/>
      <c r="F708" s="215"/>
      <c r="G708" s="577"/>
      <c r="H708" s="581"/>
      <c r="I708" s="583"/>
      <c r="J708" s="573"/>
      <c r="K708" s="571"/>
      <c r="L708" s="571"/>
      <c r="M708" s="573"/>
      <c r="N708" s="573"/>
    </row>
    <row r="709" spans="1:23" s="201" customFormat="1" ht="40.25" customHeight="1" x14ac:dyDescent="0.35">
      <c r="A709" s="569" t="str">
        <f t="shared" ref="A709" ca="1" si="2579">INDIRECT("'update Helper'!C"&amp;U709)</f>
        <v>a163p000004cupYAAQ</v>
      </c>
      <c r="B709" s="589">
        <v>3</v>
      </c>
      <c r="C709" s="570" t="str">
        <f>VLOOKUP(B709,'Coverage Indicators - Section D'!$A$9:$AU$70,47,FALSE)</f>
        <v/>
      </c>
      <c r="D709" s="578" t="str">
        <f t="shared" ref="D709" si="2580">R709</f>
        <v/>
      </c>
      <c r="E709" s="578" t="str">
        <f t="shared" ref="E709" si="2581">S709</f>
        <v/>
      </c>
      <c r="F709" s="421"/>
      <c r="G709" s="576" t="str">
        <f ca="1">IF(OR(INDIRECT("'update Helper'!E"&amp;U709)="",F709&lt;&gt;0,F710&lt;&gt;0),IF(IFERROR((F709/F710),"")="","",(F709/F710)),INDIRECT("'update Helper'!E"&amp;U709)/100)</f>
        <v/>
      </c>
      <c r="H709" s="580"/>
      <c r="I709" s="582"/>
      <c r="J709" s="572"/>
      <c r="K709" s="570" t="str">
        <f t="shared" ref="K709" si="2582">W709</f>
        <v/>
      </c>
      <c r="L709" s="570" t="str">
        <f t="shared" ref="L709" si="2583">V709</f>
        <v/>
      </c>
      <c r="M709" s="572"/>
      <c r="N709" s="572"/>
      <c r="P709" s="201">
        <f t="shared" ref="P709" si="2584">IF(AND(EXACT(C709,C707),C707&lt;&gt;0),P707+1,0)</f>
        <v>44</v>
      </c>
      <c r="Q709" s="201" t="str">
        <f t="shared" ref="Q709" si="2585">IF(C709&lt;&gt;"",C709&amp;"-"&amp;P709,"")</f>
        <v/>
      </c>
      <c r="R709" s="201" t="str">
        <f t="array" ref="R709">IFERROR(IF(INDEX('Disaggregation Records'!$E$155:$E$385,MATCH(RIGHT(Q709,255),RIGHT('Disaggregation Records'!$D$155:$D$385,255),0))="","",INDEX('Disaggregation Records'!$E$155:$E$385,MATCH(RIGHT(Q709,255),RIGHT('Disaggregation Records'!$D$155:$D$385,255),0))),"")</f>
        <v/>
      </c>
      <c r="S709" s="201" t="str">
        <f t="array" ref="S709">IFERROR(IF(INDEX('Disaggregation Records'!$F$155:$F$385,MATCH(RIGHT(Q709,255),RIGHT('Disaggregation Records'!$D$155:$D$385,255),0))="","",INDEX('Disaggregation Records'!$F$155:$F$385,MATCH(RIGHT(Q709,255),RIGHT('Disaggregation Records'!$D$155:$D$385,255),0))),"")</f>
        <v/>
      </c>
      <c r="T709" s="201" t="str">
        <f t="array" ref="T709">IFERROR(IF(INDEX('Disaggregation Records'!$H$155:$H$385,MATCH(RIGHT(Q709,255),RIGHT('Disaggregation Records'!$D$155:$D$385,255),0))="","",INDEX('Disaggregation Records'!$H$155:$H$385,MATCH(RIGHT(Q709,255),RIGHT('Disaggregation Records'!$D$155:$D$385,255),0))),"")</f>
        <v/>
      </c>
      <c r="U709" s="201">
        <f t="shared" ref="U709" si="2586">U707+1</f>
        <v>1456</v>
      </c>
      <c r="V709" s="201" t="str">
        <f t="array" ref="V709">IFERROR(IF(INDEX('Disaggregation Records'!$I$155:$I$385,MATCH(RIGHT(Q709,255),RIGHT('Disaggregation Records'!$D$155:$D$385,255),0))="","",INDEX('Disaggregation Records'!$I$155:$I$385,MATCH(RIGHT(Q709,255),RIGHT('Disaggregation Records'!$D$155:$D$385,255),0))),"")</f>
        <v/>
      </c>
      <c r="W709" s="201" t="str">
        <f>IFERROR(INDEX('Reference Records'!L$40:L$88,MATCH(LEFT(C709,255),'Reference Records'!E$40:E$88,0)),"")</f>
        <v/>
      </c>
    </row>
    <row r="710" spans="1:23" s="201" customFormat="1" ht="40.25" customHeight="1" x14ac:dyDescent="0.35">
      <c r="A710" s="569"/>
      <c r="B710" s="590"/>
      <c r="C710" s="571"/>
      <c r="D710" s="579"/>
      <c r="E710" s="579"/>
      <c r="F710" s="215"/>
      <c r="G710" s="577"/>
      <c r="H710" s="581"/>
      <c r="I710" s="583"/>
      <c r="J710" s="573"/>
      <c r="K710" s="571"/>
      <c r="L710" s="571"/>
      <c r="M710" s="573"/>
      <c r="N710" s="573"/>
    </row>
    <row r="711" spans="1:23" s="201" customFormat="1" ht="40.25" customHeight="1" x14ac:dyDescent="0.35">
      <c r="A711" s="569" t="str">
        <f t="shared" ref="A711" ca="1" si="2587">INDIRECT("'update Helper'!C"&amp;U711)</f>
        <v>a163p000004cupZAAQ</v>
      </c>
      <c r="B711" s="589">
        <v>3</v>
      </c>
      <c r="C711" s="570" t="str">
        <f>VLOOKUP(B711,'Coverage Indicators - Section D'!$A$9:$AU$70,47,FALSE)</f>
        <v/>
      </c>
      <c r="D711" s="578" t="str">
        <f t="shared" ref="D711" si="2588">R711</f>
        <v/>
      </c>
      <c r="E711" s="578" t="str">
        <f t="shared" ref="E711" si="2589">S711</f>
        <v/>
      </c>
      <c r="F711" s="421"/>
      <c r="G711" s="576" t="str">
        <f ca="1">IF(OR(INDIRECT("'update Helper'!E"&amp;U711)="",F711&lt;&gt;0,F712&lt;&gt;0),IF(IFERROR((F711/F712),"")="","",(F711/F712)),INDIRECT("'update Helper'!E"&amp;U711)/100)</f>
        <v/>
      </c>
      <c r="H711" s="580"/>
      <c r="I711" s="582"/>
      <c r="J711" s="572"/>
      <c r="K711" s="570" t="str">
        <f t="shared" ref="K711" si="2590">W711</f>
        <v/>
      </c>
      <c r="L711" s="570" t="str">
        <f t="shared" ref="L711" si="2591">V711</f>
        <v/>
      </c>
      <c r="M711" s="572"/>
      <c r="N711" s="572"/>
      <c r="P711" s="201">
        <f t="shared" ref="P711" si="2592">IF(AND(EXACT(C711,C709),C709&lt;&gt;0),P709+1,0)</f>
        <v>45</v>
      </c>
      <c r="Q711" s="201" t="str">
        <f t="shared" ref="Q711" si="2593">IF(C711&lt;&gt;"",C711&amp;"-"&amp;P711,"")</f>
        <v/>
      </c>
      <c r="R711" s="201" t="str">
        <f t="array" ref="R711">IFERROR(IF(INDEX('Disaggregation Records'!$E$155:$E$385,MATCH(RIGHT(Q711,255),RIGHT('Disaggregation Records'!$D$155:$D$385,255),0))="","",INDEX('Disaggregation Records'!$E$155:$E$385,MATCH(RIGHT(Q711,255),RIGHT('Disaggregation Records'!$D$155:$D$385,255),0))),"")</f>
        <v/>
      </c>
      <c r="S711" s="201" t="str">
        <f t="array" ref="S711">IFERROR(IF(INDEX('Disaggregation Records'!$F$155:$F$385,MATCH(RIGHT(Q711,255),RIGHT('Disaggregation Records'!$D$155:$D$385,255),0))="","",INDEX('Disaggregation Records'!$F$155:$F$385,MATCH(RIGHT(Q711,255),RIGHT('Disaggregation Records'!$D$155:$D$385,255),0))),"")</f>
        <v/>
      </c>
      <c r="T711" s="201" t="str">
        <f t="array" ref="T711">IFERROR(IF(INDEX('Disaggregation Records'!$H$155:$H$385,MATCH(RIGHT(Q711,255),RIGHT('Disaggregation Records'!$D$155:$D$385,255),0))="","",INDEX('Disaggregation Records'!$H$155:$H$385,MATCH(RIGHT(Q711,255),RIGHT('Disaggregation Records'!$D$155:$D$385,255),0))),"")</f>
        <v/>
      </c>
      <c r="U711" s="201">
        <f t="shared" ref="U711" si="2594">U709+1</f>
        <v>1457</v>
      </c>
      <c r="V711" s="201" t="str">
        <f t="array" ref="V711">IFERROR(IF(INDEX('Disaggregation Records'!$I$155:$I$385,MATCH(RIGHT(Q711,255),RIGHT('Disaggregation Records'!$D$155:$D$385,255),0))="","",INDEX('Disaggregation Records'!$I$155:$I$385,MATCH(RIGHT(Q711,255),RIGHT('Disaggregation Records'!$D$155:$D$385,255),0))),"")</f>
        <v/>
      </c>
      <c r="W711" s="201" t="str">
        <f>IFERROR(INDEX('Reference Records'!L$40:L$88,MATCH(LEFT(C711,255),'Reference Records'!E$40:E$88,0)),"")</f>
        <v/>
      </c>
    </row>
    <row r="712" spans="1:23" s="201" customFormat="1" ht="40.25" customHeight="1" x14ac:dyDescent="0.35">
      <c r="A712" s="569"/>
      <c r="B712" s="590"/>
      <c r="C712" s="571"/>
      <c r="D712" s="579"/>
      <c r="E712" s="579"/>
      <c r="F712" s="215"/>
      <c r="G712" s="577"/>
      <c r="H712" s="581"/>
      <c r="I712" s="583"/>
      <c r="J712" s="573"/>
      <c r="K712" s="571"/>
      <c r="L712" s="571"/>
      <c r="M712" s="573"/>
      <c r="N712" s="573"/>
    </row>
    <row r="713" spans="1:23" s="201" customFormat="1" ht="40.25" customHeight="1" x14ac:dyDescent="0.35">
      <c r="A713" s="569" t="str">
        <f t="shared" ref="A713" ca="1" si="2595">INDIRECT("'update Helper'!C"&amp;U713)</f>
        <v>a163p000004cupaAAA</v>
      </c>
      <c r="B713" s="589">
        <v>3</v>
      </c>
      <c r="C713" s="570" t="str">
        <f>VLOOKUP(B713,'Coverage Indicators - Section D'!$A$9:$AU$70,47,FALSE)</f>
        <v/>
      </c>
      <c r="D713" s="578" t="str">
        <f t="shared" ref="D713" si="2596">R713</f>
        <v/>
      </c>
      <c r="E713" s="578" t="str">
        <f t="shared" ref="E713" si="2597">S713</f>
        <v/>
      </c>
      <c r="F713" s="421"/>
      <c r="G713" s="576" t="str">
        <f ca="1">IF(OR(INDIRECT("'update Helper'!E"&amp;U713)="",F713&lt;&gt;0,F714&lt;&gt;0),IF(IFERROR((F713/F714),"")="","",(F713/F714)),INDIRECT("'update Helper'!E"&amp;U713)/100)</f>
        <v/>
      </c>
      <c r="H713" s="580"/>
      <c r="I713" s="582"/>
      <c r="J713" s="572"/>
      <c r="K713" s="570" t="str">
        <f t="shared" ref="K713" si="2598">W713</f>
        <v/>
      </c>
      <c r="L713" s="570" t="str">
        <f t="shared" ref="L713" si="2599">V713</f>
        <v/>
      </c>
      <c r="M713" s="572"/>
      <c r="N713" s="572"/>
      <c r="P713" s="201">
        <f t="shared" ref="P713" si="2600">IF(AND(EXACT(C713,C711),C711&lt;&gt;0),P711+1,0)</f>
        <v>46</v>
      </c>
      <c r="Q713" s="201" t="str">
        <f t="shared" ref="Q713" si="2601">IF(C713&lt;&gt;"",C713&amp;"-"&amp;P713,"")</f>
        <v/>
      </c>
      <c r="R713" s="201" t="str">
        <f t="array" ref="R713">IFERROR(IF(INDEX('Disaggregation Records'!$E$155:$E$385,MATCH(RIGHT(Q713,255),RIGHT('Disaggregation Records'!$D$155:$D$385,255),0))="","",INDEX('Disaggregation Records'!$E$155:$E$385,MATCH(RIGHT(Q713,255),RIGHT('Disaggregation Records'!$D$155:$D$385,255),0))),"")</f>
        <v/>
      </c>
      <c r="S713" s="201" t="str">
        <f t="array" ref="S713">IFERROR(IF(INDEX('Disaggregation Records'!$F$155:$F$385,MATCH(RIGHT(Q713,255),RIGHT('Disaggregation Records'!$D$155:$D$385,255),0))="","",INDEX('Disaggregation Records'!$F$155:$F$385,MATCH(RIGHT(Q713,255),RIGHT('Disaggregation Records'!$D$155:$D$385,255),0))),"")</f>
        <v/>
      </c>
      <c r="T713" s="201" t="str">
        <f t="array" ref="T713">IFERROR(IF(INDEX('Disaggregation Records'!$H$155:$H$385,MATCH(RIGHT(Q713,255),RIGHT('Disaggregation Records'!$D$155:$D$385,255),0))="","",INDEX('Disaggregation Records'!$H$155:$H$385,MATCH(RIGHT(Q713,255),RIGHT('Disaggregation Records'!$D$155:$D$385,255),0))),"")</f>
        <v/>
      </c>
      <c r="U713" s="201">
        <f t="shared" ref="U713" si="2602">U711+1</f>
        <v>1458</v>
      </c>
      <c r="V713" s="201" t="str">
        <f t="array" ref="V713">IFERROR(IF(INDEX('Disaggregation Records'!$I$155:$I$385,MATCH(RIGHT(Q713,255),RIGHT('Disaggregation Records'!$D$155:$D$385,255),0))="","",INDEX('Disaggregation Records'!$I$155:$I$385,MATCH(RIGHT(Q713,255),RIGHT('Disaggregation Records'!$D$155:$D$385,255),0))),"")</f>
        <v/>
      </c>
      <c r="W713" s="201" t="str">
        <f>IFERROR(INDEX('Reference Records'!L$40:L$88,MATCH(LEFT(C713,255),'Reference Records'!E$40:E$88,0)),"")</f>
        <v/>
      </c>
    </row>
    <row r="714" spans="1:23" s="201" customFormat="1" ht="40.25" customHeight="1" x14ac:dyDescent="0.35">
      <c r="A714" s="569"/>
      <c r="B714" s="590"/>
      <c r="C714" s="571"/>
      <c r="D714" s="579"/>
      <c r="E714" s="579"/>
      <c r="F714" s="215"/>
      <c r="G714" s="577"/>
      <c r="H714" s="581"/>
      <c r="I714" s="583"/>
      <c r="J714" s="573"/>
      <c r="K714" s="571"/>
      <c r="L714" s="571"/>
      <c r="M714" s="573"/>
      <c r="N714" s="573"/>
    </row>
    <row r="715" spans="1:23" s="201" customFormat="1" ht="40.25" customHeight="1" x14ac:dyDescent="0.35">
      <c r="A715" s="569" t="str">
        <f t="shared" ref="A715" ca="1" si="2603">INDIRECT("'update Helper'!C"&amp;U715)</f>
        <v>a163p000004cupbAAA</v>
      </c>
      <c r="B715" s="589">
        <v>3</v>
      </c>
      <c r="C715" s="570" t="str">
        <f>VLOOKUP(B715,'Coverage Indicators - Section D'!$A$9:$AU$70,47,FALSE)</f>
        <v/>
      </c>
      <c r="D715" s="578" t="str">
        <f t="shared" ref="D715" si="2604">R715</f>
        <v/>
      </c>
      <c r="E715" s="578" t="str">
        <f t="shared" ref="E715" si="2605">S715</f>
        <v/>
      </c>
      <c r="F715" s="421"/>
      <c r="G715" s="576" t="str">
        <f ca="1">IF(OR(INDIRECT("'update Helper'!E"&amp;U715)="",F715&lt;&gt;0,F716&lt;&gt;0),IF(IFERROR((F715/F716),"")="","",(F715/F716)),INDIRECT("'update Helper'!E"&amp;U715)/100)</f>
        <v/>
      </c>
      <c r="H715" s="580"/>
      <c r="I715" s="582"/>
      <c r="J715" s="572"/>
      <c r="K715" s="570" t="str">
        <f t="shared" ref="K715" si="2606">W715</f>
        <v/>
      </c>
      <c r="L715" s="570" t="str">
        <f t="shared" ref="L715" si="2607">V715</f>
        <v/>
      </c>
      <c r="M715" s="572"/>
      <c r="N715" s="572"/>
      <c r="P715" s="201">
        <f t="shared" ref="P715" si="2608">IF(AND(EXACT(C715,C713),C713&lt;&gt;0),P713+1,0)</f>
        <v>47</v>
      </c>
      <c r="Q715" s="201" t="str">
        <f t="shared" ref="Q715" si="2609">IF(C715&lt;&gt;"",C715&amp;"-"&amp;P715,"")</f>
        <v/>
      </c>
      <c r="R715" s="201" t="str">
        <f t="array" ref="R715">IFERROR(IF(INDEX('Disaggregation Records'!$E$155:$E$385,MATCH(RIGHT(Q715,255),RIGHT('Disaggregation Records'!$D$155:$D$385,255),0))="","",INDEX('Disaggregation Records'!$E$155:$E$385,MATCH(RIGHT(Q715,255),RIGHT('Disaggregation Records'!$D$155:$D$385,255),0))),"")</f>
        <v/>
      </c>
      <c r="S715" s="201" t="str">
        <f t="array" ref="S715">IFERROR(IF(INDEX('Disaggregation Records'!$F$155:$F$385,MATCH(RIGHT(Q715,255),RIGHT('Disaggregation Records'!$D$155:$D$385,255),0))="","",INDEX('Disaggregation Records'!$F$155:$F$385,MATCH(RIGHT(Q715,255),RIGHT('Disaggregation Records'!$D$155:$D$385,255),0))),"")</f>
        <v/>
      </c>
      <c r="T715" s="201" t="str">
        <f t="array" ref="T715">IFERROR(IF(INDEX('Disaggregation Records'!$H$155:$H$385,MATCH(RIGHT(Q715,255),RIGHT('Disaggregation Records'!$D$155:$D$385,255),0))="","",INDEX('Disaggregation Records'!$H$155:$H$385,MATCH(RIGHT(Q715,255),RIGHT('Disaggregation Records'!$D$155:$D$385,255),0))),"")</f>
        <v/>
      </c>
      <c r="U715" s="201">
        <f t="shared" ref="U715" si="2610">U713+1</f>
        <v>1459</v>
      </c>
      <c r="V715" s="201" t="str">
        <f t="array" ref="V715">IFERROR(IF(INDEX('Disaggregation Records'!$I$155:$I$385,MATCH(RIGHT(Q715,255),RIGHT('Disaggregation Records'!$D$155:$D$385,255),0))="","",INDEX('Disaggregation Records'!$I$155:$I$385,MATCH(RIGHT(Q715,255),RIGHT('Disaggregation Records'!$D$155:$D$385,255),0))),"")</f>
        <v/>
      </c>
      <c r="W715" s="201" t="str">
        <f>IFERROR(INDEX('Reference Records'!L$40:L$88,MATCH(LEFT(C715,255),'Reference Records'!E$40:E$88,0)),"")</f>
        <v/>
      </c>
    </row>
    <row r="716" spans="1:23" s="201" customFormat="1" ht="40.25" customHeight="1" x14ac:dyDescent="0.35">
      <c r="A716" s="569"/>
      <c r="B716" s="590"/>
      <c r="C716" s="571"/>
      <c r="D716" s="579"/>
      <c r="E716" s="579"/>
      <c r="F716" s="215"/>
      <c r="G716" s="577"/>
      <c r="H716" s="581"/>
      <c r="I716" s="583"/>
      <c r="J716" s="573"/>
      <c r="K716" s="571"/>
      <c r="L716" s="571"/>
      <c r="M716" s="573"/>
      <c r="N716" s="573"/>
    </row>
    <row r="717" spans="1:23" s="201" customFormat="1" ht="40.25" customHeight="1" x14ac:dyDescent="0.35">
      <c r="A717" s="569" t="str">
        <f t="shared" ref="A717" ca="1" si="2611">INDIRECT("'update Helper'!C"&amp;U717)</f>
        <v>a163p000004cupcAAA</v>
      </c>
      <c r="B717" s="589">
        <v>3</v>
      </c>
      <c r="C717" s="570" t="str">
        <f>VLOOKUP(B717,'Coverage Indicators - Section D'!$A$9:$AU$70,47,FALSE)</f>
        <v/>
      </c>
      <c r="D717" s="578" t="str">
        <f t="shared" ref="D717" si="2612">R717</f>
        <v/>
      </c>
      <c r="E717" s="578" t="str">
        <f t="shared" ref="E717" si="2613">S717</f>
        <v/>
      </c>
      <c r="F717" s="421"/>
      <c r="G717" s="576" t="str">
        <f ca="1">IF(OR(INDIRECT("'update Helper'!E"&amp;U717)="",F717&lt;&gt;0,F718&lt;&gt;0),IF(IFERROR((F717/F718),"")="","",(F717/F718)),INDIRECT("'update Helper'!E"&amp;U717)/100)</f>
        <v/>
      </c>
      <c r="H717" s="580"/>
      <c r="I717" s="582"/>
      <c r="J717" s="572"/>
      <c r="K717" s="570" t="str">
        <f t="shared" ref="K717" si="2614">W717</f>
        <v/>
      </c>
      <c r="L717" s="570" t="str">
        <f t="shared" ref="L717" si="2615">V717</f>
        <v/>
      </c>
      <c r="M717" s="572"/>
      <c r="N717" s="572"/>
      <c r="P717" s="201">
        <f t="shared" ref="P717" si="2616">IF(AND(EXACT(C717,C715),C715&lt;&gt;0),P715+1,0)</f>
        <v>48</v>
      </c>
      <c r="Q717" s="201" t="str">
        <f t="shared" ref="Q717" si="2617">IF(C717&lt;&gt;"",C717&amp;"-"&amp;P717,"")</f>
        <v/>
      </c>
      <c r="R717" s="201" t="str">
        <f t="array" ref="R717">IFERROR(IF(INDEX('Disaggregation Records'!$E$155:$E$385,MATCH(RIGHT(Q717,255),RIGHT('Disaggregation Records'!$D$155:$D$385,255),0))="","",INDEX('Disaggregation Records'!$E$155:$E$385,MATCH(RIGHT(Q717,255),RIGHT('Disaggregation Records'!$D$155:$D$385,255),0))),"")</f>
        <v/>
      </c>
      <c r="S717" s="201" t="str">
        <f t="array" ref="S717">IFERROR(IF(INDEX('Disaggregation Records'!$F$155:$F$385,MATCH(RIGHT(Q717,255),RIGHT('Disaggregation Records'!$D$155:$D$385,255),0))="","",INDEX('Disaggregation Records'!$F$155:$F$385,MATCH(RIGHT(Q717,255),RIGHT('Disaggregation Records'!$D$155:$D$385,255),0))),"")</f>
        <v/>
      </c>
      <c r="T717" s="201" t="str">
        <f t="array" ref="T717">IFERROR(IF(INDEX('Disaggregation Records'!$H$155:$H$385,MATCH(RIGHT(Q717,255),RIGHT('Disaggregation Records'!$D$155:$D$385,255),0))="","",INDEX('Disaggregation Records'!$H$155:$H$385,MATCH(RIGHT(Q717,255),RIGHT('Disaggregation Records'!$D$155:$D$385,255),0))),"")</f>
        <v/>
      </c>
      <c r="U717" s="201">
        <f t="shared" ref="U717" si="2618">U715+1</f>
        <v>1460</v>
      </c>
      <c r="V717" s="201" t="str">
        <f t="array" ref="V717">IFERROR(IF(INDEX('Disaggregation Records'!$I$155:$I$385,MATCH(RIGHT(Q717,255),RIGHT('Disaggregation Records'!$D$155:$D$385,255),0))="","",INDEX('Disaggregation Records'!$I$155:$I$385,MATCH(RIGHT(Q717,255),RIGHT('Disaggregation Records'!$D$155:$D$385,255),0))),"")</f>
        <v/>
      </c>
      <c r="W717" s="201" t="str">
        <f>IFERROR(INDEX('Reference Records'!L$40:L$88,MATCH(LEFT(C717,255),'Reference Records'!E$40:E$88,0)),"")</f>
        <v/>
      </c>
    </row>
    <row r="718" spans="1:23" s="201" customFormat="1" ht="40.25" customHeight="1" x14ac:dyDescent="0.35">
      <c r="A718" s="569"/>
      <c r="B718" s="590"/>
      <c r="C718" s="571"/>
      <c r="D718" s="579"/>
      <c r="E718" s="579"/>
      <c r="F718" s="215"/>
      <c r="G718" s="577"/>
      <c r="H718" s="581"/>
      <c r="I718" s="583"/>
      <c r="J718" s="573"/>
      <c r="K718" s="571"/>
      <c r="L718" s="571"/>
      <c r="M718" s="573"/>
      <c r="N718" s="573"/>
    </row>
    <row r="719" spans="1:23" s="201" customFormat="1" ht="40.25" customHeight="1" x14ac:dyDescent="0.35">
      <c r="A719" s="569" t="str">
        <f t="shared" ref="A719" ca="1" si="2619">INDIRECT("'update Helper'!C"&amp;U719)</f>
        <v>a163p000004cupdAAA</v>
      </c>
      <c r="B719" s="589">
        <v>3</v>
      </c>
      <c r="C719" s="570" t="str">
        <f>VLOOKUP(B719,'Coverage Indicators - Section D'!$A$9:$AU$70,47,FALSE)</f>
        <v/>
      </c>
      <c r="D719" s="578" t="str">
        <f t="shared" ref="D719" si="2620">R719</f>
        <v/>
      </c>
      <c r="E719" s="578" t="str">
        <f t="shared" ref="E719" si="2621">S719</f>
        <v/>
      </c>
      <c r="F719" s="421"/>
      <c r="G719" s="576" t="str">
        <f ca="1">IF(OR(INDIRECT("'update Helper'!E"&amp;U719)="",F719&lt;&gt;0,F720&lt;&gt;0),IF(IFERROR((F719/F720),"")="","",(F719/F720)),INDIRECT("'update Helper'!E"&amp;U719)/100)</f>
        <v/>
      </c>
      <c r="H719" s="580"/>
      <c r="I719" s="582"/>
      <c r="J719" s="572"/>
      <c r="K719" s="570" t="str">
        <f t="shared" ref="K719" si="2622">W719</f>
        <v/>
      </c>
      <c r="L719" s="570" t="str">
        <f t="shared" ref="L719" si="2623">V719</f>
        <v/>
      </c>
      <c r="M719" s="572"/>
      <c r="N719" s="572"/>
      <c r="P719" s="201">
        <f t="shared" ref="P719" si="2624">IF(AND(EXACT(C719,C717),C717&lt;&gt;0),P717+1,0)</f>
        <v>49</v>
      </c>
      <c r="Q719" s="201" t="str">
        <f t="shared" ref="Q719" si="2625">IF(C719&lt;&gt;"",C719&amp;"-"&amp;P719,"")</f>
        <v/>
      </c>
      <c r="R719" s="201" t="str">
        <f t="array" ref="R719">IFERROR(IF(INDEX('Disaggregation Records'!$E$155:$E$385,MATCH(RIGHT(Q719,255),RIGHT('Disaggregation Records'!$D$155:$D$385,255),0))="","",INDEX('Disaggregation Records'!$E$155:$E$385,MATCH(RIGHT(Q719,255),RIGHT('Disaggregation Records'!$D$155:$D$385,255),0))),"")</f>
        <v/>
      </c>
      <c r="S719" s="201" t="str">
        <f t="array" ref="S719">IFERROR(IF(INDEX('Disaggregation Records'!$F$155:$F$385,MATCH(RIGHT(Q719,255),RIGHT('Disaggregation Records'!$D$155:$D$385,255),0))="","",INDEX('Disaggregation Records'!$F$155:$F$385,MATCH(RIGHT(Q719,255),RIGHT('Disaggregation Records'!$D$155:$D$385,255),0))),"")</f>
        <v/>
      </c>
      <c r="T719" s="201" t="str">
        <f t="array" ref="T719">IFERROR(IF(INDEX('Disaggregation Records'!$H$155:$H$385,MATCH(RIGHT(Q719,255),RIGHT('Disaggregation Records'!$D$155:$D$385,255),0))="","",INDEX('Disaggregation Records'!$H$155:$H$385,MATCH(RIGHT(Q719,255),RIGHT('Disaggregation Records'!$D$155:$D$385,255),0))),"")</f>
        <v/>
      </c>
      <c r="U719" s="201">
        <f t="shared" ref="U719" si="2626">U717+1</f>
        <v>1461</v>
      </c>
      <c r="V719" s="201" t="str">
        <f t="array" ref="V719">IFERROR(IF(INDEX('Disaggregation Records'!$I$155:$I$385,MATCH(RIGHT(Q719,255),RIGHT('Disaggregation Records'!$D$155:$D$385,255),0))="","",INDEX('Disaggregation Records'!$I$155:$I$385,MATCH(RIGHT(Q719,255),RIGHT('Disaggregation Records'!$D$155:$D$385,255),0))),"")</f>
        <v/>
      </c>
      <c r="W719" s="201" t="str">
        <f>IFERROR(INDEX('Reference Records'!L$40:L$88,MATCH(LEFT(C719,255),'Reference Records'!E$40:E$88,0)),"")</f>
        <v/>
      </c>
    </row>
    <row r="720" spans="1:23" s="201" customFormat="1" ht="40.25" customHeight="1" x14ac:dyDescent="0.35">
      <c r="A720" s="569"/>
      <c r="B720" s="590"/>
      <c r="C720" s="571"/>
      <c r="D720" s="579"/>
      <c r="E720" s="579"/>
      <c r="F720" s="215"/>
      <c r="G720" s="577"/>
      <c r="H720" s="581"/>
      <c r="I720" s="583"/>
      <c r="J720" s="573"/>
      <c r="K720" s="571"/>
      <c r="L720" s="571"/>
      <c r="M720" s="573"/>
      <c r="N720" s="573"/>
    </row>
    <row r="721" spans="1:23" s="201" customFormat="1" ht="40.25" customHeight="1" x14ac:dyDescent="0.35">
      <c r="A721" s="569" t="str">
        <f t="shared" ref="A721" ca="1" si="2627">INDIRECT("'update Helper'!C"&amp;U721)</f>
        <v>a163p000004cupeAAA</v>
      </c>
      <c r="B721" s="589">
        <v>3</v>
      </c>
      <c r="C721" s="570" t="str">
        <f>VLOOKUP(B721,'Coverage Indicators - Section D'!$A$9:$AU$70,47,FALSE)</f>
        <v/>
      </c>
      <c r="D721" s="578" t="str">
        <f t="shared" ref="D721" si="2628">R721</f>
        <v/>
      </c>
      <c r="E721" s="578" t="str">
        <f t="shared" ref="E721" si="2629">S721</f>
        <v/>
      </c>
      <c r="F721" s="421"/>
      <c r="G721" s="576" t="str">
        <f ca="1">IF(OR(INDIRECT("'update Helper'!E"&amp;U721)="",F721&lt;&gt;0,F722&lt;&gt;0),IF(IFERROR((F721/F722),"")="","",(F721/F722)),INDIRECT("'update Helper'!E"&amp;U721)/100)</f>
        <v/>
      </c>
      <c r="H721" s="580"/>
      <c r="I721" s="582"/>
      <c r="J721" s="572"/>
      <c r="K721" s="570" t="str">
        <f t="shared" ref="K721" si="2630">W721</f>
        <v/>
      </c>
      <c r="L721" s="570" t="str">
        <f t="shared" ref="L721" si="2631">V721</f>
        <v/>
      </c>
      <c r="M721" s="572"/>
      <c r="N721" s="572"/>
      <c r="P721" s="201">
        <f t="shared" ref="P721" si="2632">IF(AND(EXACT(C721,C719),C719&lt;&gt;0),P719+1,0)</f>
        <v>50</v>
      </c>
      <c r="Q721" s="201" t="str">
        <f t="shared" ref="Q721" si="2633">IF(C721&lt;&gt;"",C721&amp;"-"&amp;P721,"")</f>
        <v/>
      </c>
      <c r="R721" s="201" t="str">
        <f t="array" ref="R721">IFERROR(IF(INDEX('Disaggregation Records'!$E$155:$E$385,MATCH(RIGHT(Q721,255),RIGHT('Disaggregation Records'!$D$155:$D$385,255),0))="","",INDEX('Disaggregation Records'!$E$155:$E$385,MATCH(RIGHT(Q721,255),RIGHT('Disaggregation Records'!$D$155:$D$385,255),0))),"")</f>
        <v/>
      </c>
      <c r="S721" s="201" t="str">
        <f t="array" ref="S721">IFERROR(IF(INDEX('Disaggregation Records'!$F$155:$F$385,MATCH(RIGHT(Q721,255),RIGHT('Disaggregation Records'!$D$155:$D$385,255),0))="","",INDEX('Disaggregation Records'!$F$155:$F$385,MATCH(RIGHT(Q721,255),RIGHT('Disaggregation Records'!$D$155:$D$385,255),0))),"")</f>
        <v/>
      </c>
      <c r="T721" s="201" t="str">
        <f t="array" ref="T721">IFERROR(IF(INDEX('Disaggregation Records'!$H$155:$H$385,MATCH(RIGHT(Q721,255),RIGHT('Disaggregation Records'!$D$155:$D$385,255),0))="","",INDEX('Disaggregation Records'!$H$155:$H$385,MATCH(RIGHT(Q721,255),RIGHT('Disaggregation Records'!$D$155:$D$385,255),0))),"")</f>
        <v/>
      </c>
      <c r="U721" s="201">
        <f t="shared" ref="U721" si="2634">U719+1</f>
        <v>1462</v>
      </c>
      <c r="V721" s="201" t="str">
        <f t="array" ref="V721">IFERROR(IF(INDEX('Disaggregation Records'!$I$155:$I$385,MATCH(RIGHT(Q721,255),RIGHT('Disaggregation Records'!$D$155:$D$385,255),0))="","",INDEX('Disaggregation Records'!$I$155:$I$385,MATCH(RIGHT(Q721,255),RIGHT('Disaggregation Records'!$D$155:$D$385,255),0))),"")</f>
        <v/>
      </c>
      <c r="W721" s="201" t="str">
        <f>IFERROR(INDEX('Reference Records'!L$40:L$88,MATCH(LEFT(C721,255),'Reference Records'!E$40:E$88,0)),"")</f>
        <v/>
      </c>
    </row>
    <row r="722" spans="1:23" s="201" customFormat="1" ht="40.25" customHeight="1" x14ac:dyDescent="0.35">
      <c r="A722" s="569"/>
      <c r="B722" s="590"/>
      <c r="C722" s="571"/>
      <c r="D722" s="579"/>
      <c r="E722" s="579"/>
      <c r="F722" s="215"/>
      <c r="G722" s="577"/>
      <c r="H722" s="581"/>
      <c r="I722" s="583"/>
      <c r="J722" s="573"/>
      <c r="K722" s="571"/>
      <c r="L722" s="571"/>
      <c r="M722" s="573"/>
      <c r="N722" s="573"/>
    </row>
    <row r="723" spans="1:23" s="201" customFormat="1" ht="40.25" customHeight="1" x14ac:dyDescent="0.35">
      <c r="A723" s="569" t="str">
        <f t="shared" ref="A723" ca="1" si="2635">INDIRECT("'update Helper'!C"&amp;U723)</f>
        <v>a163p000004cupfAAA</v>
      </c>
      <c r="B723" s="589">
        <v>3</v>
      </c>
      <c r="C723" s="570" t="str">
        <f>VLOOKUP(B723,'Coverage Indicators - Section D'!$A$9:$AU$70,47,FALSE)</f>
        <v/>
      </c>
      <c r="D723" s="578" t="str">
        <f t="shared" ref="D723" si="2636">R723</f>
        <v/>
      </c>
      <c r="E723" s="578" t="str">
        <f t="shared" ref="E723" si="2637">S723</f>
        <v/>
      </c>
      <c r="F723" s="421"/>
      <c r="G723" s="576" t="str">
        <f ca="1">IF(OR(INDIRECT("'update Helper'!E"&amp;U723)="",F723&lt;&gt;0,F724&lt;&gt;0),IF(IFERROR((F723/F724),"")="","",(F723/F724)),INDIRECT("'update Helper'!E"&amp;U723)/100)</f>
        <v/>
      </c>
      <c r="H723" s="580"/>
      <c r="I723" s="582"/>
      <c r="J723" s="572"/>
      <c r="K723" s="570" t="str">
        <f t="shared" ref="K723" si="2638">W723</f>
        <v/>
      </c>
      <c r="L723" s="570" t="str">
        <f t="shared" ref="L723" si="2639">V723</f>
        <v/>
      </c>
      <c r="M723" s="572"/>
      <c r="N723" s="572"/>
      <c r="P723" s="201">
        <f t="shared" ref="P723" si="2640">IF(AND(EXACT(C723,C721),C721&lt;&gt;0),P721+1,0)</f>
        <v>51</v>
      </c>
      <c r="Q723" s="201" t="str">
        <f t="shared" ref="Q723" si="2641">IF(C723&lt;&gt;"",C723&amp;"-"&amp;P723,"")</f>
        <v/>
      </c>
      <c r="R723" s="201" t="str">
        <f t="array" ref="R723">IFERROR(IF(INDEX('Disaggregation Records'!$E$155:$E$385,MATCH(RIGHT(Q723,255),RIGHT('Disaggregation Records'!$D$155:$D$385,255),0))="","",INDEX('Disaggregation Records'!$E$155:$E$385,MATCH(RIGHT(Q723,255),RIGHT('Disaggregation Records'!$D$155:$D$385,255),0))),"")</f>
        <v/>
      </c>
      <c r="S723" s="201" t="str">
        <f t="array" ref="S723">IFERROR(IF(INDEX('Disaggregation Records'!$F$155:$F$385,MATCH(RIGHT(Q723,255),RIGHT('Disaggregation Records'!$D$155:$D$385,255),0))="","",INDEX('Disaggregation Records'!$F$155:$F$385,MATCH(RIGHT(Q723,255),RIGHT('Disaggregation Records'!$D$155:$D$385,255),0))),"")</f>
        <v/>
      </c>
      <c r="T723" s="201" t="str">
        <f t="array" ref="T723">IFERROR(IF(INDEX('Disaggregation Records'!$H$155:$H$385,MATCH(RIGHT(Q723,255),RIGHT('Disaggregation Records'!$D$155:$D$385,255),0))="","",INDEX('Disaggregation Records'!$H$155:$H$385,MATCH(RIGHT(Q723,255),RIGHT('Disaggregation Records'!$D$155:$D$385,255),0))),"")</f>
        <v/>
      </c>
      <c r="U723" s="201">
        <f t="shared" ref="U723" si="2642">U721+1</f>
        <v>1463</v>
      </c>
      <c r="V723" s="201" t="str">
        <f t="array" ref="V723">IFERROR(IF(INDEX('Disaggregation Records'!$I$155:$I$385,MATCH(RIGHT(Q723,255),RIGHT('Disaggregation Records'!$D$155:$D$385,255),0))="","",INDEX('Disaggregation Records'!$I$155:$I$385,MATCH(RIGHT(Q723,255),RIGHT('Disaggregation Records'!$D$155:$D$385,255),0))),"")</f>
        <v/>
      </c>
      <c r="W723" s="201" t="str">
        <f>IFERROR(INDEX('Reference Records'!L$40:L$88,MATCH(LEFT(C723,255),'Reference Records'!E$40:E$88,0)),"")</f>
        <v/>
      </c>
    </row>
    <row r="724" spans="1:23" s="201" customFormat="1" ht="40.25" customHeight="1" x14ac:dyDescent="0.35">
      <c r="A724" s="569"/>
      <c r="B724" s="590"/>
      <c r="C724" s="571"/>
      <c r="D724" s="579"/>
      <c r="E724" s="579"/>
      <c r="F724" s="215"/>
      <c r="G724" s="577"/>
      <c r="H724" s="581"/>
      <c r="I724" s="583"/>
      <c r="J724" s="573"/>
      <c r="K724" s="571"/>
      <c r="L724" s="571"/>
      <c r="M724" s="573"/>
      <c r="N724" s="573"/>
    </row>
    <row r="725" spans="1:23" s="201" customFormat="1" ht="40.25" customHeight="1" x14ac:dyDescent="0.35">
      <c r="A725" s="569" t="str">
        <f t="shared" ref="A725" ca="1" si="2643">INDIRECT("'update Helper'!C"&amp;U725)</f>
        <v>a163p000004cupgAAA</v>
      </c>
      <c r="B725" s="589">
        <v>3</v>
      </c>
      <c r="C725" s="570" t="str">
        <f>VLOOKUP(B725,'Coverage Indicators - Section D'!$A$9:$AU$70,47,FALSE)</f>
        <v/>
      </c>
      <c r="D725" s="578" t="str">
        <f t="shared" ref="D725" si="2644">R725</f>
        <v/>
      </c>
      <c r="E725" s="578" t="str">
        <f t="shared" ref="E725" si="2645">S725</f>
        <v/>
      </c>
      <c r="F725" s="421"/>
      <c r="G725" s="576" t="str">
        <f ca="1">IF(OR(INDIRECT("'update Helper'!E"&amp;U725)="",F725&lt;&gt;0,F726&lt;&gt;0),IF(IFERROR((F725/F726),"")="","",(F725/F726)),INDIRECT("'update Helper'!E"&amp;U725)/100)</f>
        <v/>
      </c>
      <c r="H725" s="580"/>
      <c r="I725" s="582"/>
      <c r="J725" s="572"/>
      <c r="K725" s="570" t="str">
        <f t="shared" ref="K725" si="2646">W725</f>
        <v/>
      </c>
      <c r="L725" s="570" t="str">
        <f t="shared" ref="L725" si="2647">V725</f>
        <v/>
      </c>
      <c r="M725" s="572"/>
      <c r="N725" s="572"/>
      <c r="P725" s="201">
        <f t="shared" ref="P725" si="2648">IF(AND(EXACT(C725,C723),C723&lt;&gt;0),P723+1,0)</f>
        <v>52</v>
      </c>
      <c r="Q725" s="201" t="str">
        <f t="shared" ref="Q725" si="2649">IF(C725&lt;&gt;"",C725&amp;"-"&amp;P725,"")</f>
        <v/>
      </c>
      <c r="R725" s="201" t="str">
        <f t="array" ref="R725">IFERROR(IF(INDEX('Disaggregation Records'!$E$155:$E$385,MATCH(RIGHT(Q725,255),RIGHT('Disaggregation Records'!$D$155:$D$385,255),0))="","",INDEX('Disaggregation Records'!$E$155:$E$385,MATCH(RIGHT(Q725,255),RIGHT('Disaggregation Records'!$D$155:$D$385,255),0))),"")</f>
        <v/>
      </c>
      <c r="S725" s="201" t="str">
        <f t="array" ref="S725">IFERROR(IF(INDEX('Disaggregation Records'!$F$155:$F$385,MATCH(RIGHT(Q725,255),RIGHT('Disaggregation Records'!$D$155:$D$385,255),0))="","",INDEX('Disaggregation Records'!$F$155:$F$385,MATCH(RIGHT(Q725,255),RIGHT('Disaggregation Records'!$D$155:$D$385,255),0))),"")</f>
        <v/>
      </c>
      <c r="T725" s="201" t="str">
        <f t="array" ref="T725">IFERROR(IF(INDEX('Disaggregation Records'!$H$155:$H$385,MATCH(RIGHT(Q725,255),RIGHT('Disaggregation Records'!$D$155:$D$385,255),0))="","",INDEX('Disaggregation Records'!$H$155:$H$385,MATCH(RIGHT(Q725,255),RIGHT('Disaggregation Records'!$D$155:$D$385,255),0))),"")</f>
        <v/>
      </c>
      <c r="U725" s="201">
        <f t="shared" ref="U725" si="2650">U723+1</f>
        <v>1464</v>
      </c>
      <c r="V725" s="201" t="str">
        <f t="array" ref="V725">IFERROR(IF(INDEX('Disaggregation Records'!$I$155:$I$385,MATCH(RIGHT(Q725,255),RIGHT('Disaggregation Records'!$D$155:$D$385,255),0))="","",INDEX('Disaggregation Records'!$I$155:$I$385,MATCH(RIGHT(Q725,255),RIGHT('Disaggregation Records'!$D$155:$D$385,255),0))),"")</f>
        <v/>
      </c>
      <c r="W725" s="201" t="str">
        <f>IFERROR(INDEX('Reference Records'!L$40:L$88,MATCH(LEFT(C725,255),'Reference Records'!E$40:E$88,0)),"")</f>
        <v/>
      </c>
    </row>
    <row r="726" spans="1:23" s="201" customFormat="1" ht="40.25" customHeight="1" x14ac:dyDescent="0.35">
      <c r="A726" s="569"/>
      <c r="B726" s="590"/>
      <c r="C726" s="571"/>
      <c r="D726" s="579"/>
      <c r="E726" s="579"/>
      <c r="F726" s="215"/>
      <c r="G726" s="577"/>
      <c r="H726" s="581"/>
      <c r="I726" s="583"/>
      <c r="J726" s="573"/>
      <c r="K726" s="571"/>
      <c r="L726" s="571"/>
      <c r="M726" s="573"/>
      <c r="N726" s="573"/>
    </row>
    <row r="727" spans="1:23" s="201" customFormat="1" ht="40.25" customHeight="1" x14ac:dyDescent="0.35">
      <c r="A727" s="569" t="str">
        <f t="shared" ref="A727" ca="1" si="2651">INDIRECT("'update Helper'!C"&amp;U727)</f>
        <v>a163p000004cuphAAA</v>
      </c>
      <c r="B727" s="589">
        <v>3</v>
      </c>
      <c r="C727" s="570" t="str">
        <f>VLOOKUP(B727,'Coverage Indicators - Section D'!$A$9:$AU$70,47,FALSE)</f>
        <v/>
      </c>
      <c r="D727" s="578" t="str">
        <f t="shared" ref="D727" si="2652">R727</f>
        <v/>
      </c>
      <c r="E727" s="578" t="str">
        <f t="shared" ref="E727" si="2653">S727</f>
        <v/>
      </c>
      <c r="F727" s="421"/>
      <c r="G727" s="576" t="str">
        <f ca="1">IF(OR(INDIRECT("'update Helper'!E"&amp;U727)="",F727&lt;&gt;0,F728&lt;&gt;0),IF(IFERROR((F727/F728),"")="","",(F727/F728)),INDIRECT("'update Helper'!E"&amp;U727)/100)</f>
        <v/>
      </c>
      <c r="H727" s="580"/>
      <c r="I727" s="582"/>
      <c r="J727" s="572"/>
      <c r="K727" s="570" t="str">
        <f t="shared" ref="K727" si="2654">W727</f>
        <v/>
      </c>
      <c r="L727" s="570" t="str">
        <f t="shared" ref="L727" si="2655">V727</f>
        <v/>
      </c>
      <c r="M727" s="572"/>
      <c r="N727" s="572"/>
      <c r="P727" s="201">
        <f t="shared" ref="P727" si="2656">IF(AND(EXACT(C727,C725),C725&lt;&gt;0),P725+1,0)</f>
        <v>53</v>
      </c>
      <c r="Q727" s="201" t="str">
        <f t="shared" ref="Q727" si="2657">IF(C727&lt;&gt;"",C727&amp;"-"&amp;P727,"")</f>
        <v/>
      </c>
      <c r="R727" s="201" t="str">
        <f t="array" ref="R727">IFERROR(IF(INDEX('Disaggregation Records'!$E$155:$E$385,MATCH(RIGHT(Q727,255),RIGHT('Disaggregation Records'!$D$155:$D$385,255),0))="","",INDEX('Disaggregation Records'!$E$155:$E$385,MATCH(RIGHT(Q727,255),RIGHT('Disaggregation Records'!$D$155:$D$385,255),0))),"")</f>
        <v/>
      </c>
      <c r="S727" s="201" t="str">
        <f t="array" ref="S727">IFERROR(IF(INDEX('Disaggregation Records'!$F$155:$F$385,MATCH(RIGHT(Q727,255),RIGHT('Disaggregation Records'!$D$155:$D$385,255),0))="","",INDEX('Disaggregation Records'!$F$155:$F$385,MATCH(RIGHT(Q727,255),RIGHT('Disaggregation Records'!$D$155:$D$385,255),0))),"")</f>
        <v/>
      </c>
      <c r="T727" s="201" t="str">
        <f t="array" ref="T727">IFERROR(IF(INDEX('Disaggregation Records'!$H$155:$H$385,MATCH(RIGHT(Q727,255),RIGHT('Disaggregation Records'!$D$155:$D$385,255),0))="","",INDEX('Disaggregation Records'!$H$155:$H$385,MATCH(RIGHT(Q727,255),RIGHT('Disaggregation Records'!$D$155:$D$385,255),0))),"")</f>
        <v/>
      </c>
      <c r="U727" s="201">
        <f t="shared" ref="U727" si="2658">U725+1</f>
        <v>1465</v>
      </c>
      <c r="V727" s="201" t="str">
        <f t="array" ref="V727">IFERROR(IF(INDEX('Disaggregation Records'!$I$155:$I$385,MATCH(RIGHT(Q727,255),RIGHT('Disaggregation Records'!$D$155:$D$385,255),0))="","",INDEX('Disaggregation Records'!$I$155:$I$385,MATCH(RIGHT(Q727,255),RIGHT('Disaggregation Records'!$D$155:$D$385,255),0))),"")</f>
        <v/>
      </c>
      <c r="W727" s="201" t="str">
        <f>IFERROR(INDEX('Reference Records'!L$40:L$88,MATCH(LEFT(C727,255),'Reference Records'!E$40:E$88,0)),"")</f>
        <v/>
      </c>
    </row>
    <row r="728" spans="1:23" s="201" customFormat="1" ht="40.25" customHeight="1" x14ac:dyDescent="0.35">
      <c r="A728" s="569"/>
      <c r="B728" s="590"/>
      <c r="C728" s="571"/>
      <c r="D728" s="579"/>
      <c r="E728" s="579"/>
      <c r="F728" s="215"/>
      <c r="G728" s="577"/>
      <c r="H728" s="581"/>
      <c r="I728" s="583"/>
      <c r="J728" s="573"/>
      <c r="K728" s="571"/>
      <c r="L728" s="571"/>
      <c r="M728" s="573"/>
      <c r="N728" s="573"/>
    </row>
    <row r="729" spans="1:23" s="201" customFormat="1" ht="40.25" customHeight="1" x14ac:dyDescent="0.35">
      <c r="A729" s="569" t="str">
        <f t="shared" ref="A729" ca="1" si="2659">INDIRECT("'update Helper'!C"&amp;U729)</f>
        <v>a163p000004cupiAAA</v>
      </c>
      <c r="B729" s="589">
        <v>3</v>
      </c>
      <c r="C729" s="570" t="str">
        <f>VLOOKUP(B729,'Coverage Indicators - Section D'!$A$9:$AU$70,47,FALSE)</f>
        <v/>
      </c>
      <c r="D729" s="578" t="str">
        <f t="shared" ref="D729" si="2660">R729</f>
        <v/>
      </c>
      <c r="E729" s="578" t="str">
        <f t="shared" ref="E729" si="2661">S729</f>
        <v/>
      </c>
      <c r="F729" s="421"/>
      <c r="G729" s="576" t="str">
        <f ca="1">IF(OR(INDIRECT("'update Helper'!E"&amp;U729)="",F729&lt;&gt;0,F730&lt;&gt;0),IF(IFERROR((F729/F730),"")="","",(F729/F730)),INDIRECT("'update Helper'!E"&amp;U729)/100)</f>
        <v/>
      </c>
      <c r="H729" s="580"/>
      <c r="I729" s="582"/>
      <c r="J729" s="572"/>
      <c r="K729" s="570" t="str">
        <f t="shared" ref="K729" si="2662">W729</f>
        <v/>
      </c>
      <c r="L729" s="570" t="str">
        <f t="shared" ref="L729" si="2663">V729</f>
        <v/>
      </c>
      <c r="M729" s="572"/>
      <c r="N729" s="572"/>
      <c r="P729" s="201">
        <f t="shared" ref="P729" si="2664">IF(AND(EXACT(C729,C727),C727&lt;&gt;0),P727+1,0)</f>
        <v>54</v>
      </c>
      <c r="Q729" s="201" t="str">
        <f t="shared" ref="Q729" si="2665">IF(C729&lt;&gt;"",C729&amp;"-"&amp;P729,"")</f>
        <v/>
      </c>
      <c r="R729" s="201" t="str">
        <f t="array" ref="R729">IFERROR(IF(INDEX('Disaggregation Records'!$E$155:$E$385,MATCH(RIGHT(Q729,255),RIGHT('Disaggregation Records'!$D$155:$D$385,255),0))="","",INDEX('Disaggregation Records'!$E$155:$E$385,MATCH(RIGHT(Q729,255),RIGHT('Disaggregation Records'!$D$155:$D$385,255),0))),"")</f>
        <v/>
      </c>
      <c r="S729" s="201" t="str">
        <f t="array" ref="S729">IFERROR(IF(INDEX('Disaggregation Records'!$F$155:$F$385,MATCH(RIGHT(Q729,255),RIGHT('Disaggregation Records'!$D$155:$D$385,255),0))="","",INDEX('Disaggregation Records'!$F$155:$F$385,MATCH(RIGHT(Q729,255),RIGHT('Disaggregation Records'!$D$155:$D$385,255),0))),"")</f>
        <v/>
      </c>
      <c r="T729" s="201" t="str">
        <f t="array" ref="T729">IFERROR(IF(INDEX('Disaggregation Records'!$H$155:$H$385,MATCH(RIGHT(Q729,255),RIGHT('Disaggregation Records'!$D$155:$D$385,255),0))="","",INDEX('Disaggregation Records'!$H$155:$H$385,MATCH(RIGHT(Q729,255),RIGHT('Disaggregation Records'!$D$155:$D$385,255),0))),"")</f>
        <v/>
      </c>
      <c r="U729" s="201">
        <f t="shared" ref="U729" si="2666">U727+1</f>
        <v>1466</v>
      </c>
      <c r="V729" s="201" t="str">
        <f t="array" ref="V729">IFERROR(IF(INDEX('Disaggregation Records'!$I$155:$I$385,MATCH(RIGHT(Q729,255),RIGHT('Disaggregation Records'!$D$155:$D$385,255),0))="","",INDEX('Disaggregation Records'!$I$155:$I$385,MATCH(RIGHT(Q729,255),RIGHT('Disaggregation Records'!$D$155:$D$385,255),0))),"")</f>
        <v/>
      </c>
      <c r="W729" s="201" t="str">
        <f>IFERROR(INDEX('Reference Records'!L$40:L$88,MATCH(LEFT(C729,255),'Reference Records'!E$40:E$88,0)),"")</f>
        <v/>
      </c>
    </row>
    <row r="730" spans="1:23" s="201" customFormat="1" ht="40.25" customHeight="1" x14ac:dyDescent="0.35">
      <c r="A730" s="569"/>
      <c r="B730" s="590"/>
      <c r="C730" s="571"/>
      <c r="D730" s="579"/>
      <c r="E730" s="579"/>
      <c r="F730" s="215"/>
      <c r="G730" s="577"/>
      <c r="H730" s="581"/>
      <c r="I730" s="583"/>
      <c r="J730" s="573"/>
      <c r="K730" s="571"/>
      <c r="L730" s="571"/>
      <c r="M730" s="573"/>
      <c r="N730" s="573"/>
    </row>
    <row r="731" spans="1:23" s="201" customFormat="1" ht="40.25" customHeight="1" x14ac:dyDescent="0.35">
      <c r="A731" s="569" t="str">
        <f t="shared" ref="A731" ca="1" si="2667">INDIRECT("'update Helper'!C"&amp;U731)</f>
        <v>a163p000004cupjAAA</v>
      </c>
      <c r="B731" s="589">
        <v>3</v>
      </c>
      <c r="C731" s="570" t="str">
        <f>VLOOKUP(B731,'Coverage Indicators - Section D'!$A$9:$AU$70,47,FALSE)</f>
        <v/>
      </c>
      <c r="D731" s="578" t="str">
        <f t="shared" ref="D731" si="2668">R731</f>
        <v/>
      </c>
      <c r="E731" s="578" t="str">
        <f t="shared" ref="E731" si="2669">S731</f>
        <v/>
      </c>
      <c r="F731" s="421"/>
      <c r="G731" s="576" t="str">
        <f ca="1">IF(OR(INDIRECT("'update Helper'!E"&amp;U731)="",F731&lt;&gt;0,F732&lt;&gt;0),IF(IFERROR((F731/F732),"")="","",(F731/F732)),INDIRECT("'update Helper'!E"&amp;U731)/100)</f>
        <v/>
      </c>
      <c r="H731" s="580"/>
      <c r="I731" s="582"/>
      <c r="J731" s="572"/>
      <c r="K731" s="570" t="str">
        <f t="shared" ref="K731" si="2670">W731</f>
        <v/>
      </c>
      <c r="L731" s="570" t="str">
        <f t="shared" ref="L731" si="2671">V731</f>
        <v/>
      </c>
      <c r="M731" s="572"/>
      <c r="N731" s="572"/>
      <c r="P731" s="201">
        <f t="shared" ref="P731" si="2672">IF(AND(EXACT(C731,C729),C729&lt;&gt;0),P729+1,0)</f>
        <v>55</v>
      </c>
      <c r="Q731" s="201" t="str">
        <f t="shared" ref="Q731" si="2673">IF(C731&lt;&gt;"",C731&amp;"-"&amp;P731,"")</f>
        <v/>
      </c>
      <c r="R731" s="201" t="str">
        <f t="array" ref="R731">IFERROR(IF(INDEX('Disaggregation Records'!$E$155:$E$385,MATCH(RIGHT(Q731,255),RIGHT('Disaggregation Records'!$D$155:$D$385,255),0))="","",INDEX('Disaggregation Records'!$E$155:$E$385,MATCH(RIGHT(Q731,255),RIGHT('Disaggregation Records'!$D$155:$D$385,255),0))),"")</f>
        <v/>
      </c>
      <c r="S731" s="201" t="str">
        <f t="array" ref="S731">IFERROR(IF(INDEX('Disaggregation Records'!$F$155:$F$385,MATCH(RIGHT(Q731,255),RIGHT('Disaggregation Records'!$D$155:$D$385,255),0))="","",INDEX('Disaggregation Records'!$F$155:$F$385,MATCH(RIGHT(Q731,255),RIGHT('Disaggregation Records'!$D$155:$D$385,255),0))),"")</f>
        <v/>
      </c>
      <c r="T731" s="201" t="str">
        <f t="array" ref="T731">IFERROR(IF(INDEX('Disaggregation Records'!$H$155:$H$385,MATCH(RIGHT(Q731,255),RIGHT('Disaggregation Records'!$D$155:$D$385,255),0))="","",INDEX('Disaggregation Records'!$H$155:$H$385,MATCH(RIGHT(Q731,255),RIGHT('Disaggregation Records'!$D$155:$D$385,255),0))),"")</f>
        <v/>
      </c>
      <c r="U731" s="201">
        <f t="shared" ref="U731" si="2674">U729+1</f>
        <v>1467</v>
      </c>
      <c r="V731" s="201" t="str">
        <f t="array" ref="V731">IFERROR(IF(INDEX('Disaggregation Records'!$I$155:$I$385,MATCH(RIGHT(Q731,255),RIGHT('Disaggregation Records'!$D$155:$D$385,255),0))="","",INDEX('Disaggregation Records'!$I$155:$I$385,MATCH(RIGHT(Q731,255),RIGHT('Disaggregation Records'!$D$155:$D$385,255),0))),"")</f>
        <v/>
      </c>
      <c r="W731" s="201" t="str">
        <f>IFERROR(INDEX('Reference Records'!L$40:L$88,MATCH(LEFT(C731,255),'Reference Records'!E$40:E$88,0)),"")</f>
        <v/>
      </c>
    </row>
    <row r="732" spans="1:23" s="201" customFormat="1" ht="40.25" customHeight="1" x14ac:dyDescent="0.35">
      <c r="A732" s="569"/>
      <c r="B732" s="590"/>
      <c r="C732" s="571"/>
      <c r="D732" s="579"/>
      <c r="E732" s="579"/>
      <c r="F732" s="215"/>
      <c r="G732" s="577"/>
      <c r="H732" s="581"/>
      <c r="I732" s="583"/>
      <c r="J732" s="573"/>
      <c r="K732" s="571"/>
      <c r="L732" s="571"/>
      <c r="M732" s="573"/>
      <c r="N732" s="573"/>
    </row>
    <row r="733" spans="1:23" s="201" customFormat="1" ht="40.25" customHeight="1" x14ac:dyDescent="0.35">
      <c r="A733" s="569" t="str">
        <f t="shared" ref="A733" ca="1" si="2675">INDIRECT("'update Helper'!C"&amp;U733)</f>
        <v>a163p000004cupkAAA</v>
      </c>
      <c r="B733" s="589">
        <v>3</v>
      </c>
      <c r="C733" s="570" t="str">
        <f>VLOOKUP(B733,'Coverage Indicators - Section D'!$A$9:$AU$70,47,FALSE)</f>
        <v/>
      </c>
      <c r="D733" s="578" t="str">
        <f t="shared" ref="D733" si="2676">R733</f>
        <v/>
      </c>
      <c r="E733" s="578" t="str">
        <f t="shared" ref="E733" si="2677">S733</f>
        <v/>
      </c>
      <c r="F733" s="421"/>
      <c r="G733" s="576" t="str">
        <f ca="1">IF(OR(INDIRECT("'update Helper'!E"&amp;U733)="",F733&lt;&gt;0,F734&lt;&gt;0),IF(IFERROR((F733/F734),"")="","",(F733/F734)),INDIRECT("'update Helper'!E"&amp;U733)/100)</f>
        <v/>
      </c>
      <c r="H733" s="580"/>
      <c r="I733" s="582"/>
      <c r="J733" s="572"/>
      <c r="K733" s="570" t="str">
        <f t="shared" ref="K733" si="2678">W733</f>
        <v/>
      </c>
      <c r="L733" s="570" t="str">
        <f t="shared" ref="L733" si="2679">V733</f>
        <v/>
      </c>
      <c r="M733" s="572"/>
      <c r="N733" s="572"/>
      <c r="P733" s="201">
        <f t="shared" ref="P733" si="2680">IF(AND(EXACT(C733,C731),C731&lt;&gt;0),P731+1,0)</f>
        <v>56</v>
      </c>
      <c r="Q733" s="201" t="str">
        <f t="shared" ref="Q733" si="2681">IF(C733&lt;&gt;"",C733&amp;"-"&amp;P733,"")</f>
        <v/>
      </c>
      <c r="R733" s="201" t="str">
        <f t="array" ref="R733">IFERROR(IF(INDEX('Disaggregation Records'!$E$155:$E$385,MATCH(RIGHT(Q733,255),RIGHT('Disaggregation Records'!$D$155:$D$385,255),0))="","",INDEX('Disaggregation Records'!$E$155:$E$385,MATCH(RIGHT(Q733,255),RIGHT('Disaggregation Records'!$D$155:$D$385,255),0))),"")</f>
        <v/>
      </c>
      <c r="S733" s="201" t="str">
        <f t="array" ref="S733">IFERROR(IF(INDEX('Disaggregation Records'!$F$155:$F$385,MATCH(RIGHT(Q733,255),RIGHT('Disaggregation Records'!$D$155:$D$385,255),0))="","",INDEX('Disaggregation Records'!$F$155:$F$385,MATCH(RIGHT(Q733,255),RIGHT('Disaggregation Records'!$D$155:$D$385,255),0))),"")</f>
        <v/>
      </c>
      <c r="T733" s="201" t="str">
        <f t="array" ref="T733">IFERROR(IF(INDEX('Disaggregation Records'!$H$155:$H$385,MATCH(RIGHT(Q733,255),RIGHT('Disaggregation Records'!$D$155:$D$385,255),0))="","",INDEX('Disaggregation Records'!$H$155:$H$385,MATCH(RIGHT(Q733,255),RIGHT('Disaggregation Records'!$D$155:$D$385,255),0))),"")</f>
        <v/>
      </c>
      <c r="U733" s="201">
        <f t="shared" ref="U733" si="2682">U731+1</f>
        <v>1468</v>
      </c>
      <c r="V733" s="201" t="str">
        <f t="array" ref="V733">IFERROR(IF(INDEX('Disaggregation Records'!$I$155:$I$385,MATCH(RIGHT(Q733,255),RIGHT('Disaggregation Records'!$D$155:$D$385,255),0))="","",INDEX('Disaggregation Records'!$I$155:$I$385,MATCH(RIGHT(Q733,255),RIGHT('Disaggregation Records'!$D$155:$D$385,255),0))),"")</f>
        <v/>
      </c>
      <c r="W733" s="201" t="str">
        <f>IFERROR(INDEX('Reference Records'!L$40:L$88,MATCH(LEFT(C733,255),'Reference Records'!E$40:E$88,0)),"")</f>
        <v/>
      </c>
    </row>
    <row r="734" spans="1:23" s="201" customFormat="1" ht="40.25" customHeight="1" x14ac:dyDescent="0.35">
      <c r="A734" s="569"/>
      <c r="B734" s="590"/>
      <c r="C734" s="571"/>
      <c r="D734" s="579"/>
      <c r="E734" s="579"/>
      <c r="F734" s="215"/>
      <c r="G734" s="577"/>
      <c r="H734" s="581"/>
      <c r="I734" s="583"/>
      <c r="J734" s="573"/>
      <c r="K734" s="571"/>
      <c r="L734" s="571"/>
      <c r="M734" s="573"/>
      <c r="N734" s="573"/>
    </row>
    <row r="735" spans="1:23" s="201" customFormat="1" ht="40.25" customHeight="1" x14ac:dyDescent="0.35">
      <c r="A735" s="569" t="str">
        <f t="shared" ref="A735" ca="1" si="2683">INDIRECT("'update Helper'!C"&amp;U735)</f>
        <v>a163p000004cuplAAA</v>
      </c>
      <c r="B735" s="589">
        <v>3</v>
      </c>
      <c r="C735" s="570" t="str">
        <f>VLOOKUP(B735,'Coverage Indicators - Section D'!$A$9:$AU$70,47,FALSE)</f>
        <v/>
      </c>
      <c r="D735" s="578" t="str">
        <f t="shared" ref="D735" si="2684">R735</f>
        <v/>
      </c>
      <c r="E735" s="578" t="str">
        <f t="shared" ref="E735" si="2685">S735</f>
        <v/>
      </c>
      <c r="F735" s="421"/>
      <c r="G735" s="576" t="str">
        <f ca="1">IF(OR(INDIRECT("'update Helper'!E"&amp;U735)="",F735&lt;&gt;0,F736&lt;&gt;0),IF(IFERROR((F735/F736),"")="","",(F735/F736)),INDIRECT("'update Helper'!E"&amp;U735)/100)</f>
        <v/>
      </c>
      <c r="H735" s="580"/>
      <c r="I735" s="582"/>
      <c r="J735" s="572"/>
      <c r="K735" s="570" t="str">
        <f t="shared" ref="K735" si="2686">W735</f>
        <v/>
      </c>
      <c r="L735" s="570" t="str">
        <f t="shared" ref="L735" si="2687">V735</f>
        <v/>
      </c>
      <c r="M735" s="572"/>
      <c r="N735" s="572"/>
      <c r="P735" s="201">
        <f t="shared" ref="P735" si="2688">IF(AND(EXACT(C735,C733),C733&lt;&gt;0),P733+1,0)</f>
        <v>57</v>
      </c>
      <c r="Q735" s="201" t="str">
        <f t="shared" ref="Q735" si="2689">IF(C735&lt;&gt;"",C735&amp;"-"&amp;P735,"")</f>
        <v/>
      </c>
      <c r="R735" s="201" t="str">
        <f t="array" ref="R735">IFERROR(IF(INDEX('Disaggregation Records'!$E$155:$E$385,MATCH(RIGHT(Q735,255),RIGHT('Disaggregation Records'!$D$155:$D$385,255),0))="","",INDEX('Disaggregation Records'!$E$155:$E$385,MATCH(RIGHT(Q735,255),RIGHT('Disaggregation Records'!$D$155:$D$385,255),0))),"")</f>
        <v/>
      </c>
      <c r="S735" s="201" t="str">
        <f t="array" ref="S735">IFERROR(IF(INDEX('Disaggregation Records'!$F$155:$F$385,MATCH(RIGHT(Q735,255),RIGHT('Disaggregation Records'!$D$155:$D$385,255),0))="","",INDEX('Disaggregation Records'!$F$155:$F$385,MATCH(RIGHT(Q735,255),RIGHT('Disaggregation Records'!$D$155:$D$385,255),0))),"")</f>
        <v/>
      </c>
      <c r="T735" s="201" t="str">
        <f t="array" ref="T735">IFERROR(IF(INDEX('Disaggregation Records'!$H$155:$H$385,MATCH(RIGHT(Q735,255),RIGHT('Disaggregation Records'!$D$155:$D$385,255),0))="","",INDEX('Disaggregation Records'!$H$155:$H$385,MATCH(RIGHT(Q735,255),RIGHT('Disaggregation Records'!$D$155:$D$385,255),0))),"")</f>
        <v/>
      </c>
      <c r="U735" s="201">
        <f t="shared" ref="U735" si="2690">U733+1</f>
        <v>1469</v>
      </c>
      <c r="V735" s="201" t="str">
        <f t="array" ref="V735">IFERROR(IF(INDEX('Disaggregation Records'!$I$155:$I$385,MATCH(RIGHT(Q735,255),RIGHT('Disaggregation Records'!$D$155:$D$385,255),0))="","",INDEX('Disaggregation Records'!$I$155:$I$385,MATCH(RIGHT(Q735,255),RIGHT('Disaggregation Records'!$D$155:$D$385,255),0))),"")</f>
        <v/>
      </c>
      <c r="W735" s="201" t="str">
        <f>IFERROR(INDEX('Reference Records'!L$40:L$88,MATCH(LEFT(C735,255),'Reference Records'!E$40:E$88,0)),"")</f>
        <v/>
      </c>
    </row>
    <row r="736" spans="1:23" s="201" customFormat="1" ht="40.25" customHeight="1" x14ac:dyDescent="0.35">
      <c r="A736" s="569"/>
      <c r="B736" s="590"/>
      <c r="C736" s="571"/>
      <c r="D736" s="579"/>
      <c r="E736" s="579"/>
      <c r="F736" s="215"/>
      <c r="G736" s="577"/>
      <c r="H736" s="581"/>
      <c r="I736" s="583"/>
      <c r="J736" s="573"/>
      <c r="K736" s="571"/>
      <c r="L736" s="571"/>
      <c r="M736" s="573"/>
      <c r="N736" s="573"/>
    </row>
    <row r="737" spans="1:23" s="201" customFormat="1" ht="40.25" customHeight="1" x14ac:dyDescent="0.35">
      <c r="A737" s="569" t="str">
        <f t="shared" ref="A737" ca="1" si="2691">INDIRECT("'update Helper'!C"&amp;U737)</f>
        <v>a163p000004cupmAAA</v>
      </c>
      <c r="B737" s="589">
        <v>3</v>
      </c>
      <c r="C737" s="570" t="str">
        <f>VLOOKUP(B737,'Coverage Indicators - Section D'!$A$9:$AU$70,47,FALSE)</f>
        <v/>
      </c>
      <c r="D737" s="578" t="str">
        <f t="shared" ref="D737" si="2692">R737</f>
        <v/>
      </c>
      <c r="E737" s="578" t="str">
        <f t="shared" ref="E737" si="2693">S737</f>
        <v/>
      </c>
      <c r="F737" s="421"/>
      <c r="G737" s="576" t="str">
        <f ca="1">IF(OR(INDIRECT("'update Helper'!E"&amp;U737)="",F737&lt;&gt;0,F738&lt;&gt;0),IF(IFERROR((F737/F738),"")="","",(F737/F738)),INDIRECT("'update Helper'!E"&amp;U737)/100)</f>
        <v/>
      </c>
      <c r="H737" s="580"/>
      <c r="I737" s="582"/>
      <c r="J737" s="572"/>
      <c r="K737" s="570" t="str">
        <f t="shared" ref="K737" si="2694">W737</f>
        <v/>
      </c>
      <c r="L737" s="570" t="str">
        <f t="shared" ref="L737" si="2695">V737</f>
        <v/>
      </c>
      <c r="M737" s="572"/>
      <c r="N737" s="572"/>
      <c r="P737" s="201">
        <f t="shared" ref="P737" si="2696">IF(AND(EXACT(C737,C735),C735&lt;&gt;0),P735+1,0)</f>
        <v>58</v>
      </c>
      <c r="Q737" s="201" t="str">
        <f t="shared" ref="Q737" si="2697">IF(C737&lt;&gt;"",C737&amp;"-"&amp;P737,"")</f>
        <v/>
      </c>
      <c r="R737" s="201" t="str">
        <f t="array" ref="R737">IFERROR(IF(INDEX('Disaggregation Records'!$E$155:$E$385,MATCH(RIGHT(Q737,255),RIGHT('Disaggregation Records'!$D$155:$D$385,255),0))="","",INDEX('Disaggregation Records'!$E$155:$E$385,MATCH(RIGHT(Q737,255),RIGHT('Disaggregation Records'!$D$155:$D$385,255),0))),"")</f>
        <v/>
      </c>
      <c r="S737" s="201" t="str">
        <f t="array" ref="S737">IFERROR(IF(INDEX('Disaggregation Records'!$F$155:$F$385,MATCH(RIGHT(Q737,255),RIGHT('Disaggregation Records'!$D$155:$D$385,255),0))="","",INDEX('Disaggregation Records'!$F$155:$F$385,MATCH(RIGHT(Q737,255),RIGHT('Disaggregation Records'!$D$155:$D$385,255),0))),"")</f>
        <v/>
      </c>
      <c r="T737" s="201" t="str">
        <f t="array" ref="T737">IFERROR(IF(INDEX('Disaggregation Records'!$H$155:$H$385,MATCH(RIGHT(Q737,255),RIGHT('Disaggregation Records'!$D$155:$D$385,255),0))="","",INDEX('Disaggregation Records'!$H$155:$H$385,MATCH(RIGHT(Q737,255),RIGHT('Disaggregation Records'!$D$155:$D$385,255),0))),"")</f>
        <v/>
      </c>
      <c r="U737" s="201">
        <f t="shared" ref="U737" si="2698">U735+1</f>
        <v>1470</v>
      </c>
      <c r="V737" s="201" t="str">
        <f t="array" ref="V737">IFERROR(IF(INDEX('Disaggregation Records'!$I$155:$I$385,MATCH(RIGHT(Q737,255),RIGHT('Disaggregation Records'!$D$155:$D$385,255),0))="","",INDEX('Disaggregation Records'!$I$155:$I$385,MATCH(RIGHT(Q737,255),RIGHT('Disaggregation Records'!$D$155:$D$385,255),0))),"")</f>
        <v/>
      </c>
      <c r="W737" s="201" t="str">
        <f>IFERROR(INDEX('Reference Records'!L$40:L$88,MATCH(LEFT(C737,255),'Reference Records'!E$40:E$88,0)),"")</f>
        <v/>
      </c>
    </row>
    <row r="738" spans="1:23" s="201" customFormat="1" ht="40.25" customHeight="1" x14ac:dyDescent="0.35">
      <c r="A738" s="569"/>
      <c r="B738" s="590"/>
      <c r="C738" s="571"/>
      <c r="D738" s="579"/>
      <c r="E738" s="579"/>
      <c r="F738" s="215"/>
      <c r="G738" s="577"/>
      <c r="H738" s="581"/>
      <c r="I738" s="583"/>
      <c r="J738" s="573"/>
      <c r="K738" s="571"/>
      <c r="L738" s="571"/>
      <c r="M738" s="573"/>
      <c r="N738" s="573"/>
    </row>
    <row r="739" spans="1:23" s="201" customFormat="1" ht="40.25" customHeight="1" x14ac:dyDescent="0.35">
      <c r="A739" s="569" t="str">
        <f t="shared" ref="A739" ca="1" si="2699">INDIRECT("'update Helper'!C"&amp;U739)</f>
        <v>a163p000004cupnAAA</v>
      </c>
      <c r="B739" s="589">
        <v>3</v>
      </c>
      <c r="C739" s="570" t="str">
        <f>VLOOKUP(B739,'Coverage Indicators - Section D'!$A$9:$AU$70,47,FALSE)</f>
        <v/>
      </c>
      <c r="D739" s="578" t="str">
        <f t="shared" ref="D739" si="2700">R739</f>
        <v/>
      </c>
      <c r="E739" s="578" t="str">
        <f t="shared" ref="E739" si="2701">S739</f>
        <v/>
      </c>
      <c r="F739" s="421"/>
      <c r="G739" s="576" t="str">
        <f ca="1">IF(OR(INDIRECT("'update Helper'!E"&amp;U739)="",F739&lt;&gt;0,F740&lt;&gt;0),IF(IFERROR((F739/F740),"")="","",(F739/F740)),INDIRECT("'update Helper'!E"&amp;U739)/100)</f>
        <v/>
      </c>
      <c r="H739" s="580"/>
      <c r="I739" s="582"/>
      <c r="J739" s="572"/>
      <c r="K739" s="570" t="str">
        <f t="shared" ref="K739" si="2702">W739</f>
        <v/>
      </c>
      <c r="L739" s="570" t="str">
        <f t="shared" ref="L739" si="2703">V739</f>
        <v/>
      </c>
      <c r="M739" s="572"/>
      <c r="N739" s="572"/>
      <c r="P739" s="201">
        <f t="shared" ref="P739" si="2704">IF(AND(EXACT(C739,C737),C737&lt;&gt;0),P737+1,0)</f>
        <v>59</v>
      </c>
      <c r="Q739" s="201" t="str">
        <f t="shared" ref="Q739" si="2705">IF(C739&lt;&gt;"",C739&amp;"-"&amp;P739,"")</f>
        <v/>
      </c>
      <c r="R739" s="201" t="str">
        <f t="array" ref="R739">IFERROR(IF(INDEX('Disaggregation Records'!$E$155:$E$385,MATCH(RIGHT(Q739,255),RIGHT('Disaggregation Records'!$D$155:$D$385,255),0))="","",INDEX('Disaggregation Records'!$E$155:$E$385,MATCH(RIGHT(Q739,255),RIGHT('Disaggregation Records'!$D$155:$D$385,255),0))),"")</f>
        <v/>
      </c>
      <c r="S739" s="201" t="str">
        <f t="array" ref="S739">IFERROR(IF(INDEX('Disaggregation Records'!$F$155:$F$385,MATCH(RIGHT(Q739,255),RIGHT('Disaggregation Records'!$D$155:$D$385,255),0))="","",INDEX('Disaggregation Records'!$F$155:$F$385,MATCH(RIGHT(Q739,255),RIGHT('Disaggregation Records'!$D$155:$D$385,255),0))),"")</f>
        <v/>
      </c>
      <c r="T739" s="201" t="str">
        <f t="array" ref="T739">IFERROR(IF(INDEX('Disaggregation Records'!$H$155:$H$385,MATCH(RIGHT(Q739,255),RIGHT('Disaggregation Records'!$D$155:$D$385,255),0))="","",INDEX('Disaggregation Records'!$H$155:$H$385,MATCH(RIGHT(Q739,255),RIGHT('Disaggregation Records'!$D$155:$D$385,255),0))),"")</f>
        <v/>
      </c>
      <c r="U739" s="201">
        <f t="shared" ref="U739" si="2706">U737+1</f>
        <v>1471</v>
      </c>
      <c r="V739" s="201" t="str">
        <f t="array" ref="V739">IFERROR(IF(INDEX('Disaggregation Records'!$I$155:$I$385,MATCH(RIGHT(Q739,255),RIGHT('Disaggregation Records'!$D$155:$D$385,255),0))="","",INDEX('Disaggregation Records'!$I$155:$I$385,MATCH(RIGHT(Q739,255),RIGHT('Disaggregation Records'!$D$155:$D$385,255),0))),"")</f>
        <v/>
      </c>
      <c r="W739" s="201" t="str">
        <f>IFERROR(INDEX('Reference Records'!L$40:L$88,MATCH(LEFT(C739,255),'Reference Records'!E$40:E$88,0)),"")</f>
        <v/>
      </c>
    </row>
    <row r="740" spans="1:23" s="201" customFormat="1" ht="40.25" customHeight="1" x14ac:dyDescent="0.35">
      <c r="A740" s="569"/>
      <c r="B740" s="590"/>
      <c r="C740" s="571"/>
      <c r="D740" s="579"/>
      <c r="E740" s="579"/>
      <c r="F740" s="215"/>
      <c r="G740" s="577"/>
      <c r="H740" s="581"/>
      <c r="I740" s="583"/>
      <c r="J740" s="573"/>
      <c r="K740" s="571"/>
      <c r="L740" s="571"/>
      <c r="M740" s="573"/>
      <c r="N740" s="573"/>
    </row>
    <row r="741" spans="1:23" s="201" customFormat="1" ht="40.25" customHeight="1" x14ac:dyDescent="0.35">
      <c r="A741" s="569" t="str">
        <f t="shared" ref="A741" ca="1" si="2707">INDIRECT("'update Helper'!C"&amp;U741)</f>
        <v>a163p000004cupoAAA</v>
      </c>
      <c r="B741" s="589">
        <v>4</v>
      </c>
      <c r="C741" s="570" t="str">
        <f>VLOOKUP(B741,'Coverage Indicators - Section D'!$A$9:$AU$70,47,FALSE)</f>
        <v/>
      </c>
      <c r="D741" s="578" t="str">
        <f t="shared" ref="D741" si="2708">R741</f>
        <v/>
      </c>
      <c r="E741" s="578" t="str">
        <f t="shared" ref="E741" si="2709">S741</f>
        <v/>
      </c>
      <c r="F741" s="421"/>
      <c r="G741" s="576" t="str">
        <f ca="1">IF(OR(INDIRECT("'update Helper'!E"&amp;U741)="",F741&lt;&gt;0,F742&lt;&gt;0),IF(IFERROR((F741/F742),"")="","",(F741/F742)),INDIRECT("'update Helper'!E"&amp;U741)/100)</f>
        <v/>
      </c>
      <c r="H741" s="580"/>
      <c r="I741" s="582"/>
      <c r="J741" s="572"/>
      <c r="K741" s="570" t="str">
        <f t="shared" ref="K741" si="2710">W741</f>
        <v/>
      </c>
      <c r="L741" s="570" t="str">
        <f t="shared" ref="L741" si="2711">V741</f>
        <v/>
      </c>
      <c r="M741" s="572"/>
      <c r="N741" s="572"/>
      <c r="P741" s="201">
        <f t="shared" ref="P741" si="2712">IF(AND(EXACT(C741,C739),C739&lt;&gt;0),P739+1,0)</f>
        <v>60</v>
      </c>
      <c r="Q741" s="201" t="str">
        <f t="shared" ref="Q741" si="2713">IF(C741&lt;&gt;"",C741&amp;"-"&amp;P741,"")</f>
        <v/>
      </c>
      <c r="R741" s="201" t="str">
        <f t="array" ref="R741">IFERROR(IF(INDEX('Disaggregation Records'!$E$155:$E$385,MATCH(RIGHT(Q741,255),RIGHT('Disaggregation Records'!$D$155:$D$385,255),0))="","",INDEX('Disaggregation Records'!$E$155:$E$385,MATCH(RIGHT(Q741,255),RIGHT('Disaggregation Records'!$D$155:$D$385,255),0))),"")</f>
        <v/>
      </c>
      <c r="S741" s="201" t="str">
        <f t="array" ref="S741">IFERROR(IF(INDEX('Disaggregation Records'!$F$155:$F$385,MATCH(RIGHT(Q741,255),RIGHT('Disaggregation Records'!$D$155:$D$385,255),0))="","",INDEX('Disaggregation Records'!$F$155:$F$385,MATCH(RIGHT(Q741,255),RIGHT('Disaggregation Records'!$D$155:$D$385,255),0))),"")</f>
        <v/>
      </c>
      <c r="T741" s="201" t="str">
        <f t="array" ref="T741">IFERROR(IF(INDEX('Disaggregation Records'!$H$155:$H$385,MATCH(RIGHT(Q741,255),RIGHT('Disaggregation Records'!$D$155:$D$385,255),0))="","",INDEX('Disaggregation Records'!$H$155:$H$385,MATCH(RIGHT(Q741,255),RIGHT('Disaggregation Records'!$D$155:$D$385,255),0))),"")</f>
        <v/>
      </c>
      <c r="U741" s="201">
        <f t="shared" ref="U741" si="2714">U739+1</f>
        <v>1472</v>
      </c>
      <c r="V741" s="201" t="str">
        <f t="array" ref="V741">IFERROR(IF(INDEX('Disaggregation Records'!$I$155:$I$385,MATCH(RIGHT(Q741,255),RIGHT('Disaggregation Records'!$D$155:$D$385,255),0))="","",INDEX('Disaggregation Records'!$I$155:$I$385,MATCH(RIGHT(Q741,255),RIGHT('Disaggregation Records'!$D$155:$D$385,255),0))),"")</f>
        <v/>
      </c>
      <c r="W741" s="201" t="str">
        <f>IFERROR(INDEX('Reference Records'!L$40:L$88,MATCH(LEFT(C741,255),'Reference Records'!E$40:E$88,0)),"")</f>
        <v/>
      </c>
    </row>
    <row r="742" spans="1:23" s="201" customFormat="1" ht="40.25" customHeight="1" x14ac:dyDescent="0.35">
      <c r="A742" s="569"/>
      <c r="B742" s="590"/>
      <c r="C742" s="571"/>
      <c r="D742" s="579"/>
      <c r="E742" s="579"/>
      <c r="F742" s="215"/>
      <c r="G742" s="577"/>
      <c r="H742" s="581"/>
      <c r="I742" s="583"/>
      <c r="J742" s="573"/>
      <c r="K742" s="571"/>
      <c r="L742" s="571"/>
      <c r="M742" s="573"/>
      <c r="N742" s="573"/>
    </row>
    <row r="743" spans="1:23" s="201" customFormat="1" ht="40.25" customHeight="1" x14ac:dyDescent="0.35">
      <c r="A743" s="569" t="str">
        <f t="shared" ref="A743" ca="1" si="2715">INDIRECT("'update Helper'!C"&amp;U743)</f>
        <v>a163p000004cuppAAA</v>
      </c>
      <c r="B743" s="589">
        <v>4</v>
      </c>
      <c r="C743" s="570" t="str">
        <f>VLOOKUP(B743,'Coverage Indicators - Section D'!$A$9:$AU$70,47,FALSE)</f>
        <v/>
      </c>
      <c r="D743" s="578" t="str">
        <f t="shared" ref="D743" si="2716">R743</f>
        <v/>
      </c>
      <c r="E743" s="578" t="str">
        <f t="shared" ref="E743" si="2717">S743</f>
        <v/>
      </c>
      <c r="F743" s="421"/>
      <c r="G743" s="576" t="str">
        <f ca="1">IF(OR(INDIRECT("'update Helper'!E"&amp;U743)="",F743&lt;&gt;0,F744&lt;&gt;0),IF(IFERROR((F743/F744),"")="","",(F743/F744)),INDIRECT("'update Helper'!E"&amp;U743)/100)</f>
        <v/>
      </c>
      <c r="H743" s="580"/>
      <c r="I743" s="582"/>
      <c r="J743" s="572"/>
      <c r="K743" s="570" t="str">
        <f t="shared" ref="K743" si="2718">W743</f>
        <v/>
      </c>
      <c r="L743" s="570" t="str">
        <f t="shared" ref="L743" si="2719">V743</f>
        <v/>
      </c>
      <c r="M743" s="572"/>
      <c r="N743" s="572"/>
      <c r="P743" s="201">
        <f t="shared" ref="P743" si="2720">IF(AND(EXACT(C743,C741),C741&lt;&gt;0),P741+1,0)</f>
        <v>61</v>
      </c>
      <c r="Q743" s="201" t="str">
        <f t="shared" ref="Q743" si="2721">IF(C743&lt;&gt;"",C743&amp;"-"&amp;P743,"")</f>
        <v/>
      </c>
      <c r="R743" s="201" t="str">
        <f t="array" ref="R743">IFERROR(IF(INDEX('Disaggregation Records'!$E$155:$E$385,MATCH(RIGHT(Q743,255),RIGHT('Disaggregation Records'!$D$155:$D$385,255),0))="","",INDEX('Disaggregation Records'!$E$155:$E$385,MATCH(RIGHT(Q743,255),RIGHT('Disaggregation Records'!$D$155:$D$385,255),0))),"")</f>
        <v/>
      </c>
      <c r="S743" s="201" t="str">
        <f t="array" ref="S743">IFERROR(IF(INDEX('Disaggregation Records'!$F$155:$F$385,MATCH(RIGHT(Q743,255),RIGHT('Disaggregation Records'!$D$155:$D$385,255),0))="","",INDEX('Disaggregation Records'!$F$155:$F$385,MATCH(RIGHT(Q743,255),RIGHT('Disaggregation Records'!$D$155:$D$385,255),0))),"")</f>
        <v/>
      </c>
      <c r="T743" s="201" t="str">
        <f t="array" ref="T743">IFERROR(IF(INDEX('Disaggregation Records'!$H$155:$H$385,MATCH(RIGHT(Q743,255),RIGHT('Disaggregation Records'!$D$155:$D$385,255),0))="","",INDEX('Disaggregation Records'!$H$155:$H$385,MATCH(RIGHT(Q743,255),RIGHT('Disaggregation Records'!$D$155:$D$385,255),0))),"")</f>
        <v/>
      </c>
      <c r="U743" s="201">
        <f t="shared" ref="U743" si="2722">U741+1</f>
        <v>1473</v>
      </c>
      <c r="V743" s="201" t="str">
        <f t="array" ref="V743">IFERROR(IF(INDEX('Disaggregation Records'!$I$155:$I$385,MATCH(RIGHT(Q743,255),RIGHT('Disaggregation Records'!$D$155:$D$385,255),0))="","",INDEX('Disaggregation Records'!$I$155:$I$385,MATCH(RIGHT(Q743,255),RIGHT('Disaggregation Records'!$D$155:$D$385,255),0))),"")</f>
        <v/>
      </c>
      <c r="W743" s="201" t="str">
        <f>IFERROR(INDEX('Reference Records'!L$40:L$88,MATCH(LEFT(C743,255),'Reference Records'!E$40:E$88,0)),"")</f>
        <v/>
      </c>
    </row>
    <row r="744" spans="1:23" s="201" customFormat="1" ht="40.25" customHeight="1" x14ac:dyDescent="0.35">
      <c r="A744" s="569"/>
      <c r="B744" s="590"/>
      <c r="C744" s="571"/>
      <c r="D744" s="579"/>
      <c r="E744" s="579"/>
      <c r="F744" s="215"/>
      <c r="G744" s="577"/>
      <c r="H744" s="581"/>
      <c r="I744" s="583"/>
      <c r="J744" s="573"/>
      <c r="K744" s="571"/>
      <c r="L744" s="571"/>
      <c r="M744" s="573"/>
      <c r="N744" s="573"/>
    </row>
    <row r="745" spans="1:23" s="201" customFormat="1" ht="40.25" customHeight="1" x14ac:dyDescent="0.35">
      <c r="A745" s="569" t="str">
        <f t="shared" ref="A745" ca="1" si="2723">INDIRECT("'update Helper'!C"&amp;U745)</f>
        <v>a163p000004cupqAAA</v>
      </c>
      <c r="B745" s="589">
        <v>4</v>
      </c>
      <c r="C745" s="570" t="str">
        <f>VLOOKUP(B745,'Coverage Indicators - Section D'!$A$9:$AU$70,47,FALSE)</f>
        <v/>
      </c>
      <c r="D745" s="578" t="str">
        <f t="shared" ref="D745" si="2724">R745</f>
        <v/>
      </c>
      <c r="E745" s="578" t="str">
        <f t="shared" ref="E745" si="2725">S745</f>
        <v/>
      </c>
      <c r="F745" s="421"/>
      <c r="G745" s="576" t="str">
        <f ca="1">IF(OR(INDIRECT("'update Helper'!E"&amp;U745)="",F745&lt;&gt;0,F746&lt;&gt;0),IF(IFERROR((F745/F746),"")="","",(F745/F746)),INDIRECT("'update Helper'!E"&amp;U745)/100)</f>
        <v/>
      </c>
      <c r="H745" s="580"/>
      <c r="I745" s="582"/>
      <c r="J745" s="572"/>
      <c r="K745" s="570" t="str">
        <f t="shared" ref="K745" si="2726">W745</f>
        <v/>
      </c>
      <c r="L745" s="570" t="str">
        <f t="shared" ref="L745" si="2727">V745</f>
        <v/>
      </c>
      <c r="M745" s="572"/>
      <c r="N745" s="572"/>
      <c r="P745" s="201">
        <f t="shared" ref="P745" si="2728">IF(AND(EXACT(C745,C743),C743&lt;&gt;0),P743+1,0)</f>
        <v>62</v>
      </c>
      <c r="Q745" s="201" t="str">
        <f t="shared" ref="Q745" si="2729">IF(C745&lt;&gt;"",C745&amp;"-"&amp;P745,"")</f>
        <v/>
      </c>
      <c r="R745" s="201" t="str">
        <f t="array" ref="R745">IFERROR(IF(INDEX('Disaggregation Records'!$E$155:$E$385,MATCH(RIGHT(Q745,255),RIGHT('Disaggregation Records'!$D$155:$D$385,255),0))="","",INDEX('Disaggregation Records'!$E$155:$E$385,MATCH(RIGHT(Q745,255),RIGHT('Disaggregation Records'!$D$155:$D$385,255),0))),"")</f>
        <v/>
      </c>
      <c r="S745" s="201" t="str">
        <f t="array" ref="S745">IFERROR(IF(INDEX('Disaggregation Records'!$F$155:$F$385,MATCH(RIGHT(Q745,255),RIGHT('Disaggregation Records'!$D$155:$D$385,255),0))="","",INDEX('Disaggregation Records'!$F$155:$F$385,MATCH(RIGHT(Q745,255),RIGHT('Disaggregation Records'!$D$155:$D$385,255),0))),"")</f>
        <v/>
      </c>
      <c r="T745" s="201" t="str">
        <f t="array" ref="T745">IFERROR(IF(INDEX('Disaggregation Records'!$H$155:$H$385,MATCH(RIGHT(Q745,255),RIGHT('Disaggregation Records'!$D$155:$D$385,255),0))="","",INDEX('Disaggregation Records'!$H$155:$H$385,MATCH(RIGHT(Q745,255),RIGHT('Disaggregation Records'!$D$155:$D$385,255),0))),"")</f>
        <v/>
      </c>
      <c r="U745" s="201">
        <f t="shared" ref="U745" si="2730">U743+1</f>
        <v>1474</v>
      </c>
      <c r="V745" s="201" t="str">
        <f t="array" ref="V745">IFERROR(IF(INDEX('Disaggregation Records'!$I$155:$I$385,MATCH(RIGHT(Q745,255),RIGHT('Disaggregation Records'!$D$155:$D$385,255),0))="","",INDEX('Disaggregation Records'!$I$155:$I$385,MATCH(RIGHT(Q745,255),RIGHT('Disaggregation Records'!$D$155:$D$385,255),0))),"")</f>
        <v/>
      </c>
      <c r="W745" s="201" t="str">
        <f>IFERROR(INDEX('Reference Records'!L$40:L$88,MATCH(LEFT(C745,255),'Reference Records'!E$40:E$88,0)),"")</f>
        <v/>
      </c>
    </row>
    <row r="746" spans="1:23" s="201" customFormat="1" ht="40.25" customHeight="1" x14ac:dyDescent="0.35">
      <c r="A746" s="569"/>
      <c r="B746" s="590"/>
      <c r="C746" s="571"/>
      <c r="D746" s="579"/>
      <c r="E746" s="579"/>
      <c r="F746" s="215"/>
      <c r="G746" s="577"/>
      <c r="H746" s="581"/>
      <c r="I746" s="583"/>
      <c r="J746" s="573"/>
      <c r="K746" s="571"/>
      <c r="L746" s="571"/>
      <c r="M746" s="573"/>
      <c r="N746" s="573"/>
    </row>
    <row r="747" spans="1:23" s="201" customFormat="1" ht="40.25" customHeight="1" x14ac:dyDescent="0.35">
      <c r="A747" s="569" t="str">
        <f t="shared" ref="A747" ca="1" si="2731">INDIRECT("'update Helper'!C"&amp;U747)</f>
        <v>a163p000004cuprAAA</v>
      </c>
      <c r="B747" s="589">
        <v>4</v>
      </c>
      <c r="C747" s="570" t="str">
        <f>VLOOKUP(B747,'Coverage Indicators - Section D'!$A$9:$AU$70,47,FALSE)</f>
        <v/>
      </c>
      <c r="D747" s="578" t="str">
        <f t="shared" ref="D747" si="2732">R747</f>
        <v/>
      </c>
      <c r="E747" s="578" t="str">
        <f t="shared" ref="E747" si="2733">S747</f>
        <v/>
      </c>
      <c r="F747" s="421"/>
      <c r="G747" s="576" t="str">
        <f ca="1">IF(OR(INDIRECT("'update Helper'!E"&amp;U747)="",F747&lt;&gt;0,F748&lt;&gt;0),IF(IFERROR((F747/F748),"")="","",(F747/F748)),INDIRECT("'update Helper'!E"&amp;U747)/100)</f>
        <v/>
      </c>
      <c r="H747" s="580"/>
      <c r="I747" s="582"/>
      <c r="J747" s="572"/>
      <c r="K747" s="570" t="str">
        <f t="shared" ref="K747" si="2734">W747</f>
        <v/>
      </c>
      <c r="L747" s="570" t="str">
        <f t="shared" ref="L747" si="2735">V747</f>
        <v/>
      </c>
      <c r="M747" s="572"/>
      <c r="N747" s="572"/>
      <c r="P747" s="201">
        <f t="shared" ref="P747" si="2736">IF(AND(EXACT(C747,C745),C745&lt;&gt;0),P745+1,0)</f>
        <v>63</v>
      </c>
      <c r="Q747" s="201" t="str">
        <f t="shared" ref="Q747" si="2737">IF(C747&lt;&gt;"",C747&amp;"-"&amp;P747,"")</f>
        <v/>
      </c>
      <c r="R747" s="201" t="str">
        <f t="array" ref="R747">IFERROR(IF(INDEX('Disaggregation Records'!$E$155:$E$385,MATCH(RIGHT(Q747,255),RIGHT('Disaggregation Records'!$D$155:$D$385,255),0))="","",INDEX('Disaggregation Records'!$E$155:$E$385,MATCH(RIGHT(Q747,255),RIGHT('Disaggregation Records'!$D$155:$D$385,255),0))),"")</f>
        <v/>
      </c>
      <c r="S747" s="201" t="str">
        <f t="array" ref="S747">IFERROR(IF(INDEX('Disaggregation Records'!$F$155:$F$385,MATCH(RIGHT(Q747,255),RIGHT('Disaggregation Records'!$D$155:$D$385,255),0))="","",INDEX('Disaggregation Records'!$F$155:$F$385,MATCH(RIGHT(Q747,255),RIGHT('Disaggregation Records'!$D$155:$D$385,255),0))),"")</f>
        <v/>
      </c>
      <c r="T747" s="201" t="str">
        <f t="array" ref="T747">IFERROR(IF(INDEX('Disaggregation Records'!$H$155:$H$385,MATCH(RIGHT(Q747,255),RIGHT('Disaggregation Records'!$D$155:$D$385,255),0))="","",INDEX('Disaggregation Records'!$H$155:$H$385,MATCH(RIGHT(Q747,255),RIGHT('Disaggregation Records'!$D$155:$D$385,255),0))),"")</f>
        <v/>
      </c>
      <c r="U747" s="201">
        <f t="shared" ref="U747" si="2738">U745+1</f>
        <v>1475</v>
      </c>
      <c r="V747" s="201" t="str">
        <f t="array" ref="V747">IFERROR(IF(INDEX('Disaggregation Records'!$I$155:$I$385,MATCH(RIGHT(Q747,255),RIGHT('Disaggregation Records'!$D$155:$D$385,255),0))="","",INDEX('Disaggregation Records'!$I$155:$I$385,MATCH(RIGHT(Q747,255),RIGHT('Disaggregation Records'!$D$155:$D$385,255),0))),"")</f>
        <v/>
      </c>
      <c r="W747" s="201" t="str">
        <f>IFERROR(INDEX('Reference Records'!L$40:L$88,MATCH(LEFT(C747,255),'Reference Records'!E$40:E$88,0)),"")</f>
        <v/>
      </c>
    </row>
    <row r="748" spans="1:23" s="201" customFormat="1" ht="40.25" customHeight="1" x14ac:dyDescent="0.35">
      <c r="A748" s="569"/>
      <c r="B748" s="590"/>
      <c r="C748" s="571"/>
      <c r="D748" s="579"/>
      <c r="E748" s="579"/>
      <c r="F748" s="215"/>
      <c r="G748" s="577"/>
      <c r="H748" s="581"/>
      <c r="I748" s="583"/>
      <c r="J748" s="573"/>
      <c r="K748" s="571"/>
      <c r="L748" s="571"/>
      <c r="M748" s="573"/>
      <c r="N748" s="573"/>
    </row>
    <row r="749" spans="1:23" s="201" customFormat="1" ht="40.25" customHeight="1" x14ac:dyDescent="0.35">
      <c r="A749" s="569" t="str">
        <f t="shared" ref="A749" ca="1" si="2739">INDIRECT("'update Helper'!C"&amp;U749)</f>
        <v>a163p000004cupsAAA</v>
      </c>
      <c r="B749" s="589">
        <v>4</v>
      </c>
      <c r="C749" s="570" t="str">
        <f>VLOOKUP(B749,'Coverage Indicators - Section D'!$A$9:$AU$70,47,FALSE)</f>
        <v/>
      </c>
      <c r="D749" s="578" t="str">
        <f t="shared" ref="D749" si="2740">R749</f>
        <v/>
      </c>
      <c r="E749" s="578" t="str">
        <f t="shared" ref="E749" si="2741">S749</f>
        <v/>
      </c>
      <c r="F749" s="421"/>
      <c r="G749" s="576" t="str">
        <f ca="1">IF(OR(INDIRECT("'update Helper'!E"&amp;U749)="",F749&lt;&gt;0,F750&lt;&gt;0),IF(IFERROR((F749/F750),"")="","",(F749/F750)),INDIRECT("'update Helper'!E"&amp;U749)/100)</f>
        <v/>
      </c>
      <c r="H749" s="580"/>
      <c r="I749" s="582"/>
      <c r="J749" s="572"/>
      <c r="K749" s="570" t="str">
        <f t="shared" ref="K749" si="2742">W749</f>
        <v/>
      </c>
      <c r="L749" s="570" t="str">
        <f t="shared" ref="L749" si="2743">V749</f>
        <v/>
      </c>
      <c r="M749" s="572"/>
      <c r="N749" s="572"/>
      <c r="P749" s="201">
        <f t="shared" ref="P749" si="2744">IF(AND(EXACT(C749,C747),C747&lt;&gt;0),P747+1,0)</f>
        <v>64</v>
      </c>
      <c r="Q749" s="201" t="str">
        <f t="shared" ref="Q749" si="2745">IF(C749&lt;&gt;"",C749&amp;"-"&amp;P749,"")</f>
        <v/>
      </c>
      <c r="R749" s="201" t="str">
        <f t="array" ref="R749">IFERROR(IF(INDEX('Disaggregation Records'!$E$155:$E$385,MATCH(RIGHT(Q749,255),RIGHT('Disaggregation Records'!$D$155:$D$385,255),0))="","",INDEX('Disaggregation Records'!$E$155:$E$385,MATCH(RIGHT(Q749,255),RIGHT('Disaggregation Records'!$D$155:$D$385,255),0))),"")</f>
        <v/>
      </c>
      <c r="S749" s="201" t="str">
        <f t="array" ref="S749">IFERROR(IF(INDEX('Disaggregation Records'!$F$155:$F$385,MATCH(RIGHT(Q749,255),RIGHT('Disaggregation Records'!$D$155:$D$385,255),0))="","",INDEX('Disaggregation Records'!$F$155:$F$385,MATCH(RIGHT(Q749,255),RIGHT('Disaggregation Records'!$D$155:$D$385,255),0))),"")</f>
        <v/>
      </c>
      <c r="T749" s="201" t="str">
        <f t="array" ref="T749">IFERROR(IF(INDEX('Disaggregation Records'!$H$155:$H$385,MATCH(RIGHT(Q749,255),RIGHT('Disaggregation Records'!$D$155:$D$385,255),0))="","",INDEX('Disaggregation Records'!$H$155:$H$385,MATCH(RIGHT(Q749,255),RIGHT('Disaggregation Records'!$D$155:$D$385,255),0))),"")</f>
        <v/>
      </c>
      <c r="U749" s="201">
        <f t="shared" ref="U749" si="2746">U747+1</f>
        <v>1476</v>
      </c>
      <c r="V749" s="201" t="str">
        <f t="array" ref="V749">IFERROR(IF(INDEX('Disaggregation Records'!$I$155:$I$385,MATCH(RIGHT(Q749,255),RIGHT('Disaggregation Records'!$D$155:$D$385,255),0))="","",INDEX('Disaggregation Records'!$I$155:$I$385,MATCH(RIGHT(Q749,255),RIGHT('Disaggregation Records'!$D$155:$D$385,255),0))),"")</f>
        <v/>
      </c>
      <c r="W749" s="201" t="str">
        <f>IFERROR(INDEX('Reference Records'!L$40:L$88,MATCH(LEFT(C749,255),'Reference Records'!E$40:E$88,0)),"")</f>
        <v/>
      </c>
    </row>
    <row r="750" spans="1:23" s="201" customFormat="1" ht="40.25" customHeight="1" x14ac:dyDescent="0.35">
      <c r="A750" s="569"/>
      <c r="B750" s="590"/>
      <c r="C750" s="571"/>
      <c r="D750" s="579"/>
      <c r="E750" s="579"/>
      <c r="F750" s="215"/>
      <c r="G750" s="577"/>
      <c r="H750" s="581"/>
      <c r="I750" s="583"/>
      <c r="J750" s="573"/>
      <c r="K750" s="571"/>
      <c r="L750" s="571"/>
      <c r="M750" s="573"/>
      <c r="N750" s="573"/>
    </row>
    <row r="751" spans="1:23" s="201" customFormat="1" ht="40.25" customHeight="1" x14ac:dyDescent="0.35">
      <c r="A751" s="569" t="str">
        <f t="shared" ref="A751" ca="1" si="2747">INDIRECT("'update Helper'!C"&amp;U751)</f>
        <v>a163p000004cuptAAA</v>
      </c>
      <c r="B751" s="589">
        <v>4</v>
      </c>
      <c r="C751" s="570" t="str">
        <f>VLOOKUP(B751,'Coverage Indicators - Section D'!$A$9:$AU$70,47,FALSE)</f>
        <v/>
      </c>
      <c r="D751" s="578" t="str">
        <f t="shared" ref="D751" si="2748">R751</f>
        <v/>
      </c>
      <c r="E751" s="578" t="str">
        <f t="shared" ref="E751" si="2749">S751</f>
        <v/>
      </c>
      <c r="F751" s="421"/>
      <c r="G751" s="576" t="str">
        <f ca="1">IF(OR(INDIRECT("'update Helper'!E"&amp;U751)="",F751&lt;&gt;0,F752&lt;&gt;0),IF(IFERROR((F751/F752),"")="","",(F751/F752)),INDIRECT("'update Helper'!E"&amp;U751)/100)</f>
        <v/>
      </c>
      <c r="H751" s="580"/>
      <c r="I751" s="582"/>
      <c r="J751" s="572"/>
      <c r="K751" s="570" t="str">
        <f t="shared" ref="K751" si="2750">W751</f>
        <v/>
      </c>
      <c r="L751" s="570" t="str">
        <f t="shared" ref="L751" si="2751">V751</f>
        <v/>
      </c>
      <c r="M751" s="572"/>
      <c r="N751" s="572"/>
      <c r="P751" s="201">
        <f t="shared" ref="P751" si="2752">IF(AND(EXACT(C751,C749),C749&lt;&gt;0),P749+1,0)</f>
        <v>65</v>
      </c>
      <c r="Q751" s="201" t="str">
        <f t="shared" ref="Q751" si="2753">IF(C751&lt;&gt;"",C751&amp;"-"&amp;P751,"")</f>
        <v/>
      </c>
      <c r="R751" s="201" t="str">
        <f t="array" ref="R751">IFERROR(IF(INDEX('Disaggregation Records'!$E$155:$E$385,MATCH(RIGHT(Q751,255),RIGHT('Disaggregation Records'!$D$155:$D$385,255),0))="","",INDEX('Disaggregation Records'!$E$155:$E$385,MATCH(RIGHT(Q751,255),RIGHT('Disaggregation Records'!$D$155:$D$385,255),0))),"")</f>
        <v/>
      </c>
      <c r="S751" s="201" t="str">
        <f t="array" ref="S751">IFERROR(IF(INDEX('Disaggregation Records'!$F$155:$F$385,MATCH(RIGHT(Q751,255),RIGHT('Disaggregation Records'!$D$155:$D$385,255),0))="","",INDEX('Disaggregation Records'!$F$155:$F$385,MATCH(RIGHT(Q751,255),RIGHT('Disaggregation Records'!$D$155:$D$385,255),0))),"")</f>
        <v/>
      </c>
      <c r="T751" s="201" t="str">
        <f t="array" ref="T751">IFERROR(IF(INDEX('Disaggregation Records'!$H$155:$H$385,MATCH(RIGHT(Q751,255),RIGHT('Disaggregation Records'!$D$155:$D$385,255),0))="","",INDEX('Disaggregation Records'!$H$155:$H$385,MATCH(RIGHT(Q751,255),RIGHT('Disaggregation Records'!$D$155:$D$385,255),0))),"")</f>
        <v/>
      </c>
      <c r="U751" s="201">
        <f t="shared" ref="U751" si="2754">U749+1</f>
        <v>1477</v>
      </c>
      <c r="V751" s="201" t="str">
        <f t="array" ref="V751">IFERROR(IF(INDEX('Disaggregation Records'!$I$155:$I$385,MATCH(RIGHT(Q751,255),RIGHT('Disaggregation Records'!$D$155:$D$385,255),0))="","",INDEX('Disaggregation Records'!$I$155:$I$385,MATCH(RIGHT(Q751,255),RIGHT('Disaggregation Records'!$D$155:$D$385,255),0))),"")</f>
        <v/>
      </c>
      <c r="W751" s="201" t="str">
        <f>IFERROR(INDEX('Reference Records'!L$40:L$88,MATCH(LEFT(C751,255),'Reference Records'!E$40:E$88,0)),"")</f>
        <v/>
      </c>
    </row>
    <row r="752" spans="1:23" s="201" customFormat="1" ht="40.25" customHeight="1" x14ac:dyDescent="0.35">
      <c r="A752" s="569"/>
      <c r="B752" s="590"/>
      <c r="C752" s="571"/>
      <c r="D752" s="579"/>
      <c r="E752" s="579"/>
      <c r="F752" s="215"/>
      <c r="G752" s="577"/>
      <c r="H752" s="581"/>
      <c r="I752" s="583"/>
      <c r="J752" s="573"/>
      <c r="K752" s="571"/>
      <c r="L752" s="571"/>
      <c r="M752" s="573"/>
      <c r="N752" s="573"/>
    </row>
    <row r="753" spans="1:23" s="201" customFormat="1" ht="40.25" customHeight="1" x14ac:dyDescent="0.35">
      <c r="A753" s="569" t="str">
        <f t="shared" ref="A753" ca="1" si="2755">INDIRECT("'update Helper'!C"&amp;U753)</f>
        <v>a163p000004cupuAAA</v>
      </c>
      <c r="B753" s="589">
        <v>4</v>
      </c>
      <c r="C753" s="570" t="str">
        <f>VLOOKUP(B753,'Coverage Indicators - Section D'!$A$9:$AU$70,47,FALSE)</f>
        <v/>
      </c>
      <c r="D753" s="578" t="str">
        <f t="shared" ref="D753" si="2756">R753</f>
        <v/>
      </c>
      <c r="E753" s="578" t="str">
        <f t="shared" ref="E753" si="2757">S753</f>
        <v/>
      </c>
      <c r="F753" s="421"/>
      <c r="G753" s="576" t="str">
        <f ca="1">IF(OR(INDIRECT("'update Helper'!E"&amp;U753)="",F753&lt;&gt;0,F754&lt;&gt;0),IF(IFERROR((F753/F754),"")="","",(F753/F754)),INDIRECT("'update Helper'!E"&amp;U753)/100)</f>
        <v/>
      </c>
      <c r="H753" s="580"/>
      <c r="I753" s="582"/>
      <c r="J753" s="572"/>
      <c r="K753" s="570" t="str">
        <f t="shared" ref="K753" si="2758">W753</f>
        <v/>
      </c>
      <c r="L753" s="570" t="str">
        <f t="shared" ref="L753" si="2759">V753</f>
        <v/>
      </c>
      <c r="M753" s="572"/>
      <c r="N753" s="572"/>
      <c r="P753" s="201">
        <f t="shared" ref="P753" si="2760">IF(AND(EXACT(C753,C751),C751&lt;&gt;0),P751+1,0)</f>
        <v>66</v>
      </c>
      <c r="Q753" s="201" t="str">
        <f t="shared" ref="Q753" si="2761">IF(C753&lt;&gt;"",C753&amp;"-"&amp;P753,"")</f>
        <v/>
      </c>
      <c r="R753" s="201" t="str">
        <f t="array" ref="R753">IFERROR(IF(INDEX('Disaggregation Records'!$E$155:$E$385,MATCH(RIGHT(Q753,255),RIGHT('Disaggregation Records'!$D$155:$D$385,255),0))="","",INDEX('Disaggregation Records'!$E$155:$E$385,MATCH(RIGHT(Q753,255),RIGHT('Disaggregation Records'!$D$155:$D$385,255),0))),"")</f>
        <v/>
      </c>
      <c r="S753" s="201" t="str">
        <f t="array" ref="S753">IFERROR(IF(INDEX('Disaggregation Records'!$F$155:$F$385,MATCH(RIGHT(Q753,255),RIGHT('Disaggregation Records'!$D$155:$D$385,255),0))="","",INDEX('Disaggregation Records'!$F$155:$F$385,MATCH(RIGHT(Q753,255),RIGHT('Disaggregation Records'!$D$155:$D$385,255),0))),"")</f>
        <v/>
      </c>
      <c r="T753" s="201" t="str">
        <f t="array" ref="T753">IFERROR(IF(INDEX('Disaggregation Records'!$H$155:$H$385,MATCH(RIGHT(Q753,255),RIGHT('Disaggregation Records'!$D$155:$D$385,255),0))="","",INDEX('Disaggregation Records'!$H$155:$H$385,MATCH(RIGHT(Q753,255),RIGHT('Disaggregation Records'!$D$155:$D$385,255),0))),"")</f>
        <v/>
      </c>
      <c r="U753" s="201">
        <f t="shared" ref="U753" si="2762">U751+1</f>
        <v>1478</v>
      </c>
      <c r="V753" s="201" t="str">
        <f t="array" ref="V753">IFERROR(IF(INDEX('Disaggregation Records'!$I$155:$I$385,MATCH(RIGHT(Q753,255),RIGHT('Disaggregation Records'!$D$155:$D$385,255),0))="","",INDEX('Disaggregation Records'!$I$155:$I$385,MATCH(RIGHT(Q753,255),RIGHT('Disaggregation Records'!$D$155:$D$385,255),0))),"")</f>
        <v/>
      </c>
      <c r="W753" s="201" t="str">
        <f>IFERROR(INDEX('Reference Records'!L$40:L$88,MATCH(LEFT(C753,255),'Reference Records'!E$40:E$88,0)),"")</f>
        <v/>
      </c>
    </row>
    <row r="754" spans="1:23" s="201" customFormat="1" ht="40.25" customHeight="1" x14ac:dyDescent="0.35">
      <c r="A754" s="569"/>
      <c r="B754" s="590"/>
      <c r="C754" s="571"/>
      <c r="D754" s="579"/>
      <c r="E754" s="579"/>
      <c r="F754" s="215"/>
      <c r="G754" s="577"/>
      <c r="H754" s="581"/>
      <c r="I754" s="583"/>
      <c r="J754" s="573"/>
      <c r="K754" s="571"/>
      <c r="L754" s="571"/>
      <c r="M754" s="573"/>
      <c r="N754" s="573"/>
    </row>
    <row r="755" spans="1:23" s="201" customFormat="1" ht="40.25" customHeight="1" x14ac:dyDescent="0.35">
      <c r="A755" s="569" t="str">
        <f t="shared" ref="A755" ca="1" si="2763">INDIRECT("'update Helper'!C"&amp;U755)</f>
        <v>a163p000004cupvAAA</v>
      </c>
      <c r="B755" s="589">
        <v>4</v>
      </c>
      <c r="C755" s="570" t="str">
        <f>VLOOKUP(B755,'Coverage Indicators - Section D'!$A$9:$AU$70,47,FALSE)</f>
        <v/>
      </c>
      <c r="D755" s="578" t="str">
        <f t="shared" ref="D755" si="2764">R755</f>
        <v/>
      </c>
      <c r="E755" s="578" t="str">
        <f t="shared" ref="E755" si="2765">S755</f>
        <v/>
      </c>
      <c r="F755" s="421"/>
      <c r="G755" s="576" t="str">
        <f ca="1">IF(OR(INDIRECT("'update Helper'!E"&amp;U755)="",F755&lt;&gt;0,F756&lt;&gt;0),IF(IFERROR((F755/F756),"")="","",(F755/F756)),INDIRECT("'update Helper'!E"&amp;U755)/100)</f>
        <v/>
      </c>
      <c r="H755" s="580"/>
      <c r="I755" s="582"/>
      <c r="J755" s="572"/>
      <c r="K755" s="570" t="str">
        <f t="shared" ref="K755" si="2766">W755</f>
        <v/>
      </c>
      <c r="L755" s="570" t="str">
        <f t="shared" ref="L755" si="2767">V755</f>
        <v/>
      </c>
      <c r="M755" s="572"/>
      <c r="N755" s="572"/>
      <c r="P755" s="201">
        <f t="shared" ref="P755" si="2768">IF(AND(EXACT(C755,C753),C753&lt;&gt;0),P753+1,0)</f>
        <v>67</v>
      </c>
      <c r="Q755" s="201" t="str">
        <f t="shared" ref="Q755" si="2769">IF(C755&lt;&gt;"",C755&amp;"-"&amp;P755,"")</f>
        <v/>
      </c>
      <c r="R755" s="201" t="str">
        <f t="array" ref="R755">IFERROR(IF(INDEX('Disaggregation Records'!$E$155:$E$385,MATCH(RIGHT(Q755,255),RIGHT('Disaggregation Records'!$D$155:$D$385,255),0))="","",INDEX('Disaggregation Records'!$E$155:$E$385,MATCH(RIGHT(Q755,255),RIGHT('Disaggregation Records'!$D$155:$D$385,255),0))),"")</f>
        <v/>
      </c>
      <c r="S755" s="201" t="str">
        <f t="array" ref="S755">IFERROR(IF(INDEX('Disaggregation Records'!$F$155:$F$385,MATCH(RIGHT(Q755,255),RIGHT('Disaggregation Records'!$D$155:$D$385,255),0))="","",INDEX('Disaggregation Records'!$F$155:$F$385,MATCH(RIGHT(Q755,255),RIGHT('Disaggregation Records'!$D$155:$D$385,255),0))),"")</f>
        <v/>
      </c>
      <c r="T755" s="201" t="str">
        <f t="array" ref="T755">IFERROR(IF(INDEX('Disaggregation Records'!$H$155:$H$385,MATCH(RIGHT(Q755,255),RIGHT('Disaggregation Records'!$D$155:$D$385,255),0))="","",INDEX('Disaggregation Records'!$H$155:$H$385,MATCH(RIGHT(Q755,255),RIGHT('Disaggregation Records'!$D$155:$D$385,255),0))),"")</f>
        <v/>
      </c>
      <c r="U755" s="201">
        <f t="shared" ref="U755" si="2770">U753+1</f>
        <v>1479</v>
      </c>
      <c r="V755" s="201" t="str">
        <f t="array" ref="V755">IFERROR(IF(INDEX('Disaggregation Records'!$I$155:$I$385,MATCH(RIGHT(Q755,255),RIGHT('Disaggregation Records'!$D$155:$D$385,255),0))="","",INDEX('Disaggregation Records'!$I$155:$I$385,MATCH(RIGHT(Q755,255),RIGHT('Disaggregation Records'!$D$155:$D$385,255),0))),"")</f>
        <v/>
      </c>
      <c r="W755" s="201" t="str">
        <f>IFERROR(INDEX('Reference Records'!L$40:L$88,MATCH(LEFT(C755,255),'Reference Records'!E$40:E$88,0)),"")</f>
        <v/>
      </c>
    </row>
    <row r="756" spans="1:23" s="201" customFormat="1" ht="40.25" customHeight="1" x14ac:dyDescent="0.35">
      <c r="A756" s="569"/>
      <c r="B756" s="590"/>
      <c r="C756" s="571"/>
      <c r="D756" s="579"/>
      <c r="E756" s="579"/>
      <c r="F756" s="215"/>
      <c r="G756" s="577"/>
      <c r="H756" s="581"/>
      <c r="I756" s="583"/>
      <c r="J756" s="573"/>
      <c r="K756" s="571"/>
      <c r="L756" s="571"/>
      <c r="M756" s="573"/>
      <c r="N756" s="573"/>
    </row>
    <row r="757" spans="1:23" s="201" customFormat="1" ht="40.25" customHeight="1" x14ac:dyDescent="0.35">
      <c r="A757" s="569" t="str">
        <f t="shared" ref="A757" ca="1" si="2771">INDIRECT("'update Helper'!C"&amp;U757)</f>
        <v>a163p000004cupwAAA</v>
      </c>
      <c r="B757" s="589">
        <v>4</v>
      </c>
      <c r="C757" s="570" t="str">
        <f>VLOOKUP(B757,'Coverage Indicators - Section D'!$A$9:$AU$70,47,FALSE)</f>
        <v/>
      </c>
      <c r="D757" s="578" t="str">
        <f t="shared" ref="D757" si="2772">R757</f>
        <v/>
      </c>
      <c r="E757" s="578" t="str">
        <f t="shared" ref="E757" si="2773">S757</f>
        <v/>
      </c>
      <c r="F757" s="421"/>
      <c r="G757" s="576" t="str">
        <f ca="1">IF(OR(INDIRECT("'update Helper'!E"&amp;U757)="",F757&lt;&gt;0,F758&lt;&gt;0),IF(IFERROR((F757/F758),"")="","",(F757/F758)),INDIRECT("'update Helper'!E"&amp;U757)/100)</f>
        <v/>
      </c>
      <c r="H757" s="580"/>
      <c r="I757" s="582"/>
      <c r="J757" s="572"/>
      <c r="K757" s="570" t="str">
        <f t="shared" ref="K757" si="2774">W757</f>
        <v/>
      </c>
      <c r="L757" s="570" t="str">
        <f t="shared" ref="L757" si="2775">V757</f>
        <v/>
      </c>
      <c r="M757" s="572"/>
      <c r="N757" s="572"/>
      <c r="P757" s="201">
        <f t="shared" ref="P757" si="2776">IF(AND(EXACT(C757,C755),C755&lt;&gt;0),P755+1,0)</f>
        <v>68</v>
      </c>
      <c r="Q757" s="201" t="str">
        <f t="shared" ref="Q757" si="2777">IF(C757&lt;&gt;"",C757&amp;"-"&amp;P757,"")</f>
        <v/>
      </c>
      <c r="R757" s="201" t="str">
        <f t="array" ref="R757">IFERROR(IF(INDEX('Disaggregation Records'!$E$155:$E$385,MATCH(RIGHT(Q757,255),RIGHT('Disaggregation Records'!$D$155:$D$385,255),0))="","",INDEX('Disaggregation Records'!$E$155:$E$385,MATCH(RIGHT(Q757,255),RIGHT('Disaggregation Records'!$D$155:$D$385,255),0))),"")</f>
        <v/>
      </c>
      <c r="S757" s="201" t="str">
        <f t="array" ref="S757">IFERROR(IF(INDEX('Disaggregation Records'!$F$155:$F$385,MATCH(RIGHT(Q757,255),RIGHT('Disaggregation Records'!$D$155:$D$385,255),0))="","",INDEX('Disaggregation Records'!$F$155:$F$385,MATCH(RIGHT(Q757,255),RIGHT('Disaggregation Records'!$D$155:$D$385,255),0))),"")</f>
        <v/>
      </c>
      <c r="T757" s="201" t="str">
        <f t="array" ref="T757">IFERROR(IF(INDEX('Disaggregation Records'!$H$155:$H$385,MATCH(RIGHT(Q757,255),RIGHT('Disaggregation Records'!$D$155:$D$385,255),0))="","",INDEX('Disaggregation Records'!$H$155:$H$385,MATCH(RIGHT(Q757,255),RIGHT('Disaggregation Records'!$D$155:$D$385,255),0))),"")</f>
        <v/>
      </c>
      <c r="U757" s="201">
        <f t="shared" ref="U757" si="2778">U755+1</f>
        <v>1480</v>
      </c>
      <c r="V757" s="201" t="str">
        <f t="array" ref="V757">IFERROR(IF(INDEX('Disaggregation Records'!$I$155:$I$385,MATCH(RIGHT(Q757,255),RIGHT('Disaggregation Records'!$D$155:$D$385,255),0))="","",INDEX('Disaggregation Records'!$I$155:$I$385,MATCH(RIGHT(Q757,255),RIGHT('Disaggregation Records'!$D$155:$D$385,255),0))),"")</f>
        <v/>
      </c>
      <c r="W757" s="201" t="str">
        <f>IFERROR(INDEX('Reference Records'!L$40:L$88,MATCH(LEFT(C757,255),'Reference Records'!E$40:E$88,0)),"")</f>
        <v/>
      </c>
    </row>
    <row r="758" spans="1:23" s="201" customFormat="1" ht="40.25" customHeight="1" x14ac:dyDescent="0.35">
      <c r="A758" s="569"/>
      <c r="B758" s="590"/>
      <c r="C758" s="571"/>
      <c r="D758" s="579"/>
      <c r="E758" s="579"/>
      <c r="F758" s="215"/>
      <c r="G758" s="577"/>
      <c r="H758" s="581"/>
      <c r="I758" s="583"/>
      <c r="J758" s="573"/>
      <c r="K758" s="571"/>
      <c r="L758" s="571"/>
      <c r="M758" s="573"/>
      <c r="N758" s="573"/>
    </row>
    <row r="759" spans="1:23" s="201" customFormat="1" ht="40.25" customHeight="1" x14ac:dyDescent="0.35">
      <c r="A759" s="569" t="str">
        <f t="shared" ref="A759" ca="1" si="2779">INDIRECT("'update Helper'!C"&amp;U759)</f>
        <v>a163p000004cupxAAA</v>
      </c>
      <c r="B759" s="589">
        <v>4</v>
      </c>
      <c r="C759" s="570" t="str">
        <f>VLOOKUP(B759,'Coverage Indicators - Section D'!$A$9:$AU$70,47,FALSE)</f>
        <v/>
      </c>
      <c r="D759" s="578" t="str">
        <f t="shared" ref="D759" si="2780">R759</f>
        <v/>
      </c>
      <c r="E759" s="578" t="str">
        <f t="shared" ref="E759" si="2781">S759</f>
        <v/>
      </c>
      <c r="F759" s="421"/>
      <c r="G759" s="576" t="str">
        <f ca="1">IF(OR(INDIRECT("'update Helper'!E"&amp;U759)="",F759&lt;&gt;0,F760&lt;&gt;0),IF(IFERROR((F759/F760),"")="","",(F759/F760)),INDIRECT("'update Helper'!E"&amp;U759)/100)</f>
        <v/>
      </c>
      <c r="H759" s="580"/>
      <c r="I759" s="582"/>
      <c r="J759" s="572"/>
      <c r="K759" s="570" t="str">
        <f t="shared" ref="K759" si="2782">W759</f>
        <v/>
      </c>
      <c r="L759" s="570" t="str">
        <f t="shared" ref="L759" si="2783">V759</f>
        <v/>
      </c>
      <c r="M759" s="572"/>
      <c r="N759" s="572"/>
      <c r="P759" s="201">
        <f t="shared" ref="P759" si="2784">IF(AND(EXACT(C759,C757),C757&lt;&gt;0),P757+1,0)</f>
        <v>69</v>
      </c>
      <c r="Q759" s="201" t="str">
        <f t="shared" ref="Q759" si="2785">IF(C759&lt;&gt;"",C759&amp;"-"&amp;P759,"")</f>
        <v/>
      </c>
      <c r="R759" s="201" t="str">
        <f t="array" ref="R759">IFERROR(IF(INDEX('Disaggregation Records'!$E$155:$E$385,MATCH(RIGHT(Q759,255),RIGHT('Disaggregation Records'!$D$155:$D$385,255),0))="","",INDEX('Disaggregation Records'!$E$155:$E$385,MATCH(RIGHT(Q759,255),RIGHT('Disaggregation Records'!$D$155:$D$385,255),0))),"")</f>
        <v/>
      </c>
      <c r="S759" s="201" t="str">
        <f t="array" ref="S759">IFERROR(IF(INDEX('Disaggregation Records'!$F$155:$F$385,MATCH(RIGHT(Q759,255),RIGHT('Disaggregation Records'!$D$155:$D$385,255),0))="","",INDEX('Disaggregation Records'!$F$155:$F$385,MATCH(RIGHT(Q759,255),RIGHT('Disaggregation Records'!$D$155:$D$385,255),0))),"")</f>
        <v/>
      </c>
      <c r="T759" s="201" t="str">
        <f t="array" ref="T759">IFERROR(IF(INDEX('Disaggregation Records'!$H$155:$H$385,MATCH(RIGHT(Q759,255),RIGHT('Disaggregation Records'!$D$155:$D$385,255),0))="","",INDEX('Disaggregation Records'!$H$155:$H$385,MATCH(RIGHT(Q759,255),RIGHT('Disaggregation Records'!$D$155:$D$385,255),0))),"")</f>
        <v/>
      </c>
      <c r="U759" s="201">
        <f t="shared" ref="U759" si="2786">U757+1</f>
        <v>1481</v>
      </c>
      <c r="V759" s="201" t="str">
        <f t="array" ref="V759">IFERROR(IF(INDEX('Disaggregation Records'!$I$155:$I$385,MATCH(RIGHT(Q759,255),RIGHT('Disaggregation Records'!$D$155:$D$385,255),0))="","",INDEX('Disaggregation Records'!$I$155:$I$385,MATCH(RIGHT(Q759,255),RIGHT('Disaggregation Records'!$D$155:$D$385,255),0))),"")</f>
        <v/>
      </c>
      <c r="W759" s="201" t="str">
        <f>IFERROR(INDEX('Reference Records'!L$40:L$88,MATCH(LEFT(C759,255),'Reference Records'!E$40:E$88,0)),"")</f>
        <v/>
      </c>
    </row>
    <row r="760" spans="1:23" s="201" customFormat="1" ht="40.25" customHeight="1" x14ac:dyDescent="0.35">
      <c r="A760" s="569"/>
      <c r="B760" s="590"/>
      <c r="C760" s="571"/>
      <c r="D760" s="579"/>
      <c r="E760" s="579"/>
      <c r="F760" s="215"/>
      <c r="G760" s="577"/>
      <c r="H760" s="581"/>
      <c r="I760" s="583"/>
      <c r="J760" s="573"/>
      <c r="K760" s="571"/>
      <c r="L760" s="571"/>
      <c r="M760" s="573"/>
      <c r="N760" s="573"/>
    </row>
    <row r="761" spans="1:23" s="201" customFormat="1" ht="40.25" customHeight="1" x14ac:dyDescent="0.35">
      <c r="A761" s="569" t="str">
        <f t="shared" ref="A761" ca="1" si="2787">INDIRECT("'update Helper'!C"&amp;U761)</f>
        <v>a163p000004cupyAAA</v>
      </c>
      <c r="B761" s="589">
        <v>4</v>
      </c>
      <c r="C761" s="570" t="str">
        <f>VLOOKUP(B761,'Coverage Indicators - Section D'!$A$9:$AU$70,47,FALSE)</f>
        <v/>
      </c>
      <c r="D761" s="578" t="str">
        <f t="shared" ref="D761" si="2788">R761</f>
        <v/>
      </c>
      <c r="E761" s="578" t="str">
        <f t="shared" ref="E761" si="2789">S761</f>
        <v/>
      </c>
      <c r="F761" s="421"/>
      <c r="G761" s="576" t="str">
        <f ca="1">IF(OR(INDIRECT("'update Helper'!E"&amp;U761)="",F761&lt;&gt;0,F762&lt;&gt;0),IF(IFERROR((F761/F762),"")="","",(F761/F762)),INDIRECT("'update Helper'!E"&amp;U761)/100)</f>
        <v/>
      </c>
      <c r="H761" s="580"/>
      <c r="I761" s="582"/>
      <c r="J761" s="572"/>
      <c r="K761" s="570" t="str">
        <f t="shared" ref="K761" si="2790">W761</f>
        <v/>
      </c>
      <c r="L761" s="570" t="str">
        <f t="shared" ref="L761" si="2791">V761</f>
        <v/>
      </c>
      <c r="M761" s="572"/>
      <c r="N761" s="572"/>
      <c r="P761" s="201">
        <f t="shared" ref="P761" si="2792">IF(AND(EXACT(C761,C759),C759&lt;&gt;0),P759+1,0)</f>
        <v>70</v>
      </c>
      <c r="Q761" s="201" t="str">
        <f t="shared" ref="Q761" si="2793">IF(C761&lt;&gt;"",C761&amp;"-"&amp;P761,"")</f>
        <v/>
      </c>
      <c r="R761" s="201" t="str">
        <f t="array" ref="R761">IFERROR(IF(INDEX('Disaggregation Records'!$E$155:$E$385,MATCH(RIGHT(Q761,255),RIGHT('Disaggregation Records'!$D$155:$D$385,255),0))="","",INDEX('Disaggregation Records'!$E$155:$E$385,MATCH(RIGHT(Q761,255),RIGHT('Disaggregation Records'!$D$155:$D$385,255),0))),"")</f>
        <v/>
      </c>
      <c r="S761" s="201" t="str">
        <f t="array" ref="S761">IFERROR(IF(INDEX('Disaggregation Records'!$F$155:$F$385,MATCH(RIGHT(Q761,255),RIGHT('Disaggregation Records'!$D$155:$D$385,255),0))="","",INDEX('Disaggregation Records'!$F$155:$F$385,MATCH(RIGHT(Q761,255),RIGHT('Disaggregation Records'!$D$155:$D$385,255),0))),"")</f>
        <v/>
      </c>
      <c r="T761" s="201" t="str">
        <f t="array" ref="T761">IFERROR(IF(INDEX('Disaggregation Records'!$H$155:$H$385,MATCH(RIGHT(Q761,255),RIGHT('Disaggregation Records'!$D$155:$D$385,255),0))="","",INDEX('Disaggregation Records'!$H$155:$H$385,MATCH(RIGHT(Q761,255),RIGHT('Disaggregation Records'!$D$155:$D$385,255),0))),"")</f>
        <v/>
      </c>
      <c r="U761" s="201">
        <f t="shared" ref="U761" si="2794">U759+1</f>
        <v>1482</v>
      </c>
      <c r="V761" s="201" t="str">
        <f t="array" ref="V761">IFERROR(IF(INDEX('Disaggregation Records'!$I$155:$I$385,MATCH(RIGHT(Q761,255),RIGHT('Disaggregation Records'!$D$155:$D$385,255),0))="","",INDEX('Disaggregation Records'!$I$155:$I$385,MATCH(RIGHT(Q761,255),RIGHT('Disaggregation Records'!$D$155:$D$385,255),0))),"")</f>
        <v/>
      </c>
      <c r="W761" s="201" t="str">
        <f>IFERROR(INDEX('Reference Records'!L$40:L$88,MATCH(LEFT(C761,255),'Reference Records'!E$40:E$88,0)),"")</f>
        <v/>
      </c>
    </row>
    <row r="762" spans="1:23" s="201" customFormat="1" ht="40.25" customHeight="1" x14ac:dyDescent="0.35">
      <c r="A762" s="569"/>
      <c r="B762" s="590"/>
      <c r="C762" s="571"/>
      <c r="D762" s="579"/>
      <c r="E762" s="579"/>
      <c r="F762" s="215"/>
      <c r="G762" s="577"/>
      <c r="H762" s="581"/>
      <c r="I762" s="583"/>
      <c r="J762" s="573"/>
      <c r="K762" s="571"/>
      <c r="L762" s="571"/>
      <c r="M762" s="573"/>
      <c r="N762" s="573"/>
    </row>
    <row r="763" spans="1:23" s="201" customFormat="1" ht="40.25" customHeight="1" x14ac:dyDescent="0.35">
      <c r="A763" s="569" t="str">
        <f t="shared" ref="A763" ca="1" si="2795">INDIRECT("'update Helper'!C"&amp;U763)</f>
        <v>a163p000004cupzAAA</v>
      </c>
      <c r="B763" s="589">
        <v>4</v>
      </c>
      <c r="C763" s="570" t="str">
        <f>VLOOKUP(B763,'Coverage Indicators - Section D'!$A$9:$AU$70,47,FALSE)</f>
        <v/>
      </c>
      <c r="D763" s="578" t="str">
        <f t="shared" ref="D763" si="2796">R763</f>
        <v/>
      </c>
      <c r="E763" s="578" t="str">
        <f t="shared" ref="E763" si="2797">S763</f>
        <v/>
      </c>
      <c r="F763" s="421"/>
      <c r="G763" s="576" t="str">
        <f ca="1">IF(OR(INDIRECT("'update Helper'!E"&amp;U763)="",F763&lt;&gt;0,F764&lt;&gt;0),IF(IFERROR((F763/F764),"")="","",(F763/F764)),INDIRECT("'update Helper'!E"&amp;U763)/100)</f>
        <v/>
      </c>
      <c r="H763" s="580"/>
      <c r="I763" s="582"/>
      <c r="J763" s="572"/>
      <c r="K763" s="570" t="str">
        <f t="shared" ref="K763" si="2798">W763</f>
        <v/>
      </c>
      <c r="L763" s="570" t="str">
        <f t="shared" ref="L763" si="2799">V763</f>
        <v/>
      </c>
      <c r="M763" s="572"/>
      <c r="N763" s="572"/>
      <c r="P763" s="201">
        <f t="shared" ref="P763" si="2800">IF(AND(EXACT(C763,C761),C761&lt;&gt;0),P761+1,0)</f>
        <v>71</v>
      </c>
      <c r="Q763" s="201" t="str">
        <f t="shared" ref="Q763" si="2801">IF(C763&lt;&gt;"",C763&amp;"-"&amp;P763,"")</f>
        <v/>
      </c>
      <c r="R763" s="201" t="str">
        <f t="array" ref="R763">IFERROR(IF(INDEX('Disaggregation Records'!$E$155:$E$385,MATCH(RIGHT(Q763,255),RIGHT('Disaggregation Records'!$D$155:$D$385,255),0))="","",INDEX('Disaggregation Records'!$E$155:$E$385,MATCH(RIGHT(Q763,255),RIGHT('Disaggregation Records'!$D$155:$D$385,255),0))),"")</f>
        <v/>
      </c>
      <c r="S763" s="201" t="str">
        <f t="array" ref="S763">IFERROR(IF(INDEX('Disaggregation Records'!$F$155:$F$385,MATCH(RIGHT(Q763,255),RIGHT('Disaggregation Records'!$D$155:$D$385,255),0))="","",INDEX('Disaggregation Records'!$F$155:$F$385,MATCH(RIGHT(Q763,255),RIGHT('Disaggregation Records'!$D$155:$D$385,255),0))),"")</f>
        <v/>
      </c>
      <c r="T763" s="201" t="str">
        <f t="array" ref="T763">IFERROR(IF(INDEX('Disaggregation Records'!$H$155:$H$385,MATCH(RIGHT(Q763,255),RIGHT('Disaggregation Records'!$D$155:$D$385,255),0))="","",INDEX('Disaggregation Records'!$H$155:$H$385,MATCH(RIGHT(Q763,255),RIGHT('Disaggregation Records'!$D$155:$D$385,255),0))),"")</f>
        <v/>
      </c>
      <c r="U763" s="201">
        <f t="shared" ref="U763" si="2802">U761+1</f>
        <v>1483</v>
      </c>
      <c r="V763" s="201" t="str">
        <f t="array" ref="V763">IFERROR(IF(INDEX('Disaggregation Records'!$I$155:$I$385,MATCH(RIGHT(Q763,255),RIGHT('Disaggregation Records'!$D$155:$D$385,255),0))="","",INDEX('Disaggregation Records'!$I$155:$I$385,MATCH(RIGHT(Q763,255),RIGHT('Disaggregation Records'!$D$155:$D$385,255),0))),"")</f>
        <v/>
      </c>
      <c r="W763" s="201" t="str">
        <f>IFERROR(INDEX('Reference Records'!L$40:L$88,MATCH(LEFT(C763,255),'Reference Records'!E$40:E$88,0)),"")</f>
        <v/>
      </c>
    </row>
    <row r="764" spans="1:23" s="201" customFormat="1" ht="40.25" customHeight="1" x14ac:dyDescent="0.35">
      <c r="A764" s="569"/>
      <c r="B764" s="590"/>
      <c r="C764" s="571"/>
      <c r="D764" s="579"/>
      <c r="E764" s="579"/>
      <c r="F764" s="215"/>
      <c r="G764" s="577"/>
      <c r="H764" s="581"/>
      <c r="I764" s="583"/>
      <c r="J764" s="573"/>
      <c r="K764" s="571"/>
      <c r="L764" s="571"/>
      <c r="M764" s="573"/>
      <c r="N764" s="573"/>
    </row>
    <row r="765" spans="1:23" s="201" customFormat="1" ht="40.25" customHeight="1" x14ac:dyDescent="0.35">
      <c r="A765" s="569" t="str">
        <f t="shared" ref="A765" ca="1" si="2803">INDIRECT("'update Helper'!C"&amp;U765)</f>
        <v>a163p000004cuq0AAA</v>
      </c>
      <c r="B765" s="589">
        <v>4</v>
      </c>
      <c r="C765" s="570" t="str">
        <f>VLOOKUP(B765,'Coverage Indicators - Section D'!$A$9:$AU$70,47,FALSE)</f>
        <v/>
      </c>
      <c r="D765" s="578" t="str">
        <f t="shared" ref="D765" si="2804">R765</f>
        <v/>
      </c>
      <c r="E765" s="578" t="str">
        <f t="shared" ref="E765" si="2805">S765</f>
        <v/>
      </c>
      <c r="F765" s="421"/>
      <c r="G765" s="576" t="str">
        <f ca="1">IF(OR(INDIRECT("'update Helper'!E"&amp;U765)="",F765&lt;&gt;0,F766&lt;&gt;0),IF(IFERROR((F765/F766),"")="","",(F765/F766)),INDIRECT("'update Helper'!E"&amp;U765)/100)</f>
        <v/>
      </c>
      <c r="H765" s="580"/>
      <c r="I765" s="582"/>
      <c r="J765" s="572"/>
      <c r="K765" s="570" t="str">
        <f t="shared" ref="K765" si="2806">W765</f>
        <v/>
      </c>
      <c r="L765" s="570" t="str">
        <f t="shared" ref="L765" si="2807">V765</f>
        <v/>
      </c>
      <c r="M765" s="572"/>
      <c r="N765" s="572"/>
      <c r="P765" s="201">
        <f t="shared" ref="P765" si="2808">IF(AND(EXACT(C765,C763),C763&lt;&gt;0),P763+1,0)</f>
        <v>72</v>
      </c>
      <c r="Q765" s="201" t="str">
        <f t="shared" ref="Q765" si="2809">IF(C765&lt;&gt;"",C765&amp;"-"&amp;P765,"")</f>
        <v/>
      </c>
      <c r="R765" s="201" t="str">
        <f t="array" ref="R765">IFERROR(IF(INDEX('Disaggregation Records'!$E$155:$E$385,MATCH(RIGHT(Q765,255),RIGHT('Disaggregation Records'!$D$155:$D$385,255),0))="","",INDEX('Disaggregation Records'!$E$155:$E$385,MATCH(RIGHT(Q765,255),RIGHT('Disaggregation Records'!$D$155:$D$385,255),0))),"")</f>
        <v/>
      </c>
      <c r="S765" s="201" t="str">
        <f t="array" ref="S765">IFERROR(IF(INDEX('Disaggregation Records'!$F$155:$F$385,MATCH(RIGHT(Q765,255),RIGHT('Disaggregation Records'!$D$155:$D$385,255),0))="","",INDEX('Disaggregation Records'!$F$155:$F$385,MATCH(RIGHT(Q765,255),RIGHT('Disaggregation Records'!$D$155:$D$385,255),0))),"")</f>
        <v/>
      </c>
      <c r="T765" s="201" t="str">
        <f t="array" ref="T765">IFERROR(IF(INDEX('Disaggregation Records'!$H$155:$H$385,MATCH(RIGHT(Q765,255),RIGHT('Disaggregation Records'!$D$155:$D$385,255),0))="","",INDEX('Disaggregation Records'!$H$155:$H$385,MATCH(RIGHT(Q765,255),RIGHT('Disaggregation Records'!$D$155:$D$385,255),0))),"")</f>
        <v/>
      </c>
      <c r="U765" s="201">
        <f t="shared" ref="U765" si="2810">U763+1</f>
        <v>1484</v>
      </c>
      <c r="V765" s="201" t="str">
        <f t="array" ref="V765">IFERROR(IF(INDEX('Disaggregation Records'!$I$155:$I$385,MATCH(RIGHT(Q765,255),RIGHT('Disaggregation Records'!$D$155:$D$385,255),0))="","",INDEX('Disaggregation Records'!$I$155:$I$385,MATCH(RIGHT(Q765,255),RIGHT('Disaggregation Records'!$D$155:$D$385,255),0))),"")</f>
        <v/>
      </c>
      <c r="W765" s="201" t="str">
        <f>IFERROR(INDEX('Reference Records'!L$40:L$88,MATCH(LEFT(C765,255),'Reference Records'!E$40:E$88,0)),"")</f>
        <v/>
      </c>
    </row>
    <row r="766" spans="1:23" s="201" customFormat="1" ht="40.25" customHeight="1" x14ac:dyDescent="0.35">
      <c r="A766" s="569"/>
      <c r="B766" s="590"/>
      <c r="C766" s="571"/>
      <c r="D766" s="579"/>
      <c r="E766" s="579"/>
      <c r="F766" s="215"/>
      <c r="G766" s="577"/>
      <c r="H766" s="581"/>
      <c r="I766" s="583"/>
      <c r="J766" s="573"/>
      <c r="K766" s="571"/>
      <c r="L766" s="571"/>
      <c r="M766" s="573"/>
      <c r="N766" s="573"/>
    </row>
    <row r="767" spans="1:23" s="201" customFormat="1" ht="40.25" customHeight="1" x14ac:dyDescent="0.35">
      <c r="A767" s="569" t="str">
        <f t="shared" ref="A767" ca="1" si="2811">INDIRECT("'update Helper'!C"&amp;U767)</f>
        <v>a163p000004cuq1AAA</v>
      </c>
      <c r="B767" s="589">
        <v>4</v>
      </c>
      <c r="C767" s="570" t="str">
        <f>VLOOKUP(B767,'Coverage Indicators - Section D'!$A$9:$AU$70,47,FALSE)</f>
        <v/>
      </c>
      <c r="D767" s="578" t="str">
        <f t="shared" ref="D767" si="2812">R767</f>
        <v/>
      </c>
      <c r="E767" s="578" t="str">
        <f t="shared" ref="E767" si="2813">S767</f>
        <v/>
      </c>
      <c r="F767" s="421"/>
      <c r="G767" s="576" t="str">
        <f ca="1">IF(OR(INDIRECT("'update Helper'!E"&amp;U767)="",F767&lt;&gt;0,F768&lt;&gt;0),IF(IFERROR((F767/F768),"")="","",(F767/F768)),INDIRECT("'update Helper'!E"&amp;U767)/100)</f>
        <v/>
      </c>
      <c r="H767" s="580"/>
      <c r="I767" s="582"/>
      <c r="J767" s="572"/>
      <c r="K767" s="570" t="str">
        <f t="shared" ref="K767" si="2814">W767</f>
        <v/>
      </c>
      <c r="L767" s="570" t="str">
        <f t="shared" ref="L767" si="2815">V767</f>
        <v/>
      </c>
      <c r="M767" s="572"/>
      <c r="N767" s="572"/>
      <c r="P767" s="201">
        <f t="shared" ref="P767" si="2816">IF(AND(EXACT(C767,C765),C765&lt;&gt;0),P765+1,0)</f>
        <v>73</v>
      </c>
      <c r="Q767" s="201" t="str">
        <f t="shared" ref="Q767" si="2817">IF(C767&lt;&gt;"",C767&amp;"-"&amp;P767,"")</f>
        <v/>
      </c>
      <c r="R767" s="201" t="str">
        <f t="array" ref="R767">IFERROR(IF(INDEX('Disaggregation Records'!$E$155:$E$385,MATCH(RIGHT(Q767,255),RIGHT('Disaggregation Records'!$D$155:$D$385,255),0))="","",INDEX('Disaggregation Records'!$E$155:$E$385,MATCH(RIGHT(Q767,255),RIGHT('Disaggregation Records'!$D$155:$D$385,255),0))),"")</f>
        <v/>
      </c>
      <c r="S767" s="201" t="str">
        <f t="array" ref="S767">IFERROR(IF(INDEX('Disaggregation Records'!$F$155:$F$385,MATCH(RIGHT(Q767,255),RIGHT('Disaggregation Records'!$D$155:$D$385,255),0))="","",INDEX('Disaggregation Records'!$F$155:$F$385,MATCH(RIGHT(Q767,255),RIGHT('Disaggregation Records'!$D$155:$D$385,255),0))),"")</f>
        <v/>
      </c>
      <c r="T767" s="201" t="str">
        <f t="array" ref="T767">IFERROR(IF(INDEX('Disaggregation Records'!$H$155:$H$385,MATCH(RIGHT(Q767,255),RIGHT('Disaggregation Records'!$D$155:$D$385,255),0))="","",INDEX('Disaggregation Records'!$H$155:$H$385,MATCH(RIGHT(Q767,255),RIGHT('Disaggregation Records'!$D$155:$D$385,255),0))),"")</f>
        <v/>
      </c>
      <c r="U767" s="201">
        <f t="shared" ref="U767" si="2818">U765+1</f>
        <v>1485</v>
      </c>
      <c r="V767" s="201" t="str">
        <f t="array" ref="V767">IFERROR(IF(INDEX('Disaggregation Records'!$I$155:$I$385,MATCH(RIGHT(Q767,255),RIGHT('Disaggregation Records'!$D$155:$D$385,255),0))="","",INDEX('Disaggregation Records'!$I$155:$I$385,MATCH(RIGHT(Q767,255),RIGHT('Disaggregation Records'!$D$155:$D$385,255),0))),"")</f>
        <v/>
      </c>
      <c r="W767" s="201" t="str">
        <f>IFERROR(INDEX('Reference Records'!L$40:L$88,MATCH(LEFT(C767,255),'Reference Records'!E$40:E$88,0)),"")</f>
        <v/>
      </c>
    </row>
    <row r="768" spans="1:23" s="201" customFormat="1" ht="40.25" customHeight="1" x14ac:dyDescent="0.35">
      <c r="A768" s="569"/>
      <c r="B768" s="590"/>
      <c r="C768" s="571"/>
      <c r="D768" s="579"/>
      <c r="E768" s="579"/>
      <c r="F768" s="215"/>
      <c r="G768" s="577"/>
      <c r="H768" s="581"/>
      <c r="I768" s="583"/>
      <c r="J768" s="573"/>
      <c r="K768" s="571"/>
      <c r="L768" s="571"/>
      <c r="M768" s="573"/>
      <c r="N768" s="573"/>
    </row>
    <row r="769" spans="1:23" s="201" customFormat="1" ht="40.25" customHeight="1" x14ac:dyDescent="0.35">
      <c r="A769" s="569" t="str">
        <f t="shared" ref="A769" ca="1" si="2819">INDIRECT("'update Helper'!C"&amp;U769)</f>
        <v>a163p000004cuq2AAA</v>
      </c>
      <c r="B769" s="589">
        <v>4</v>
      </c>
      <c r="C769" s="570" t="str">
        <f>VLOOKUP(B769,'Coverage Indicators - Section D'!$A$9:$AU$70,47,FALSE)</f>
        <v/>
      </c>
      <c r="D769" s="578" t="str">
        <f t="shared" ref="D769" si="2820">R769</f>
        <v/>
      </c>
      <c r="E769" s="578" t="str">
        <f t="shared" ref="E769" si="2821">S769</f>
        <v/>
      </c>
      <c r="F769" s="421"/>
      <c r="G769" s="576" t="str">
        <f ca="1">IF(OR(INDIRECT("'update Helper'!E"&amp;U769)="",F769&lt;&gt;0,F770&lt;&gt;0),IF(IFERROR((F769/F770),"")="","",(F769/F770)),INDIRECT("'update Helper'!E"&amp;U769)/100)</f>
        <v/>
      </c>
      <c r="H769" s="580"/>
      <c r="I769" s="582"/>
      <c r="J769" s="572"/>
      <c r="K769" s="570" t="str">
        <f t="shared" ref="K769" si="2822">W769</f>
        <v/>
      </c>
      <c r="L769" s="570" t="str">
        <f t="shared" ref="L769" si="2823">V769</f>
        <v/>
      </c>
      <c r="M769" s="572"/>
      <c r="N769" s="572"/>
      <c r="P769" s="201">
        <f t="shared" ref="P769" si="2824">IF(AND(EXACT(C769,C767),C767&lt;&gt;0),P767+1,0)</f>
        <v>74</v>
      </c>
      <c r="Q769" s="201" t="str">
        <f t="shared" ref="Q769" si="2825">IF(C769&lt;&gt;"",C769&amp;"-"&amp;P769,"")</f>
        <v/>
      </c>
      <c r="R769" s="201" t="str">
        <f t="array" ref="R769">IFERROR(IF(INDEX('Disaggregation Records'!$E$155:$E$385,MATCH(RIGHT(Q769,255),RIGHT('Disaggregation Records'!$D$155:$D$385,255),0))="","",INDEX('Disaggregation Records'!$E$155:$E$385,MATCH(RIGHT(Q769,255),RIGHT('Disaggregation Records'!$D$155:$D$385,255),0))),"")</f>
        <v/>
      </c>
      <c r="S769" s="201" t="str">
        <f t="array" ref="S769">IFERROR(IF(INDEX('Disaggregation Records'!$F$155:$F$385,MATCH(RIGHT(Q769,255),RIGHT('Disaggregation Records'!$D$155:$D$385,255),0))="","",INDEX('Disaggregation Records'!$F$155:$F$385,MATCH(RIGHT(Q769,255),RIGHT('Disaggregation Records'!$D$155:$D$385,255),0))),"")</f>
        <v/>
      </c>
      <c r="T769" s="201" t="str">
        <f t="array" ref="T769">IFERROR(IF(INDEX('Disaggregation Records'!$H$155:$H$385,MATCH(RIGHT(Q769,255),RIGHT('Disaggregation Records'!$D$155:$D$385,255),0))="","",INDEX('Disaggregation Records'!$H$155:$H$385,MATCH(RIGHT(Q769,255),RIGHT('Disaggregation Records'!$D$155:$D$385,255),0))),"")</f>
        <v/>
      </c>
      <c r="U769" s="201">
        <f t="shared" ref="U769" si="2826">U767+1</f>
        <v>1486</v>
      </c>
      <c r="V769" s="201" t="str">
        <f t="array" ref="V769">IFERROR(IF(INDEX('Disaggregation Records'!$I$155:$I$385,MATCH(RIGHT(Q769,255),RIGHT('Disaggregation Records'!$D$155:$D$385,255),0))="","",INDEX('Disaggregation Records'!$I$155:$I$385,MATCH(RIGHT(Q769,255),RIGHT('Disaggregation Records'!$D$155:$D$385,255),0))),"")</f>
        <v/>
      </c>
      <c r="W769" s="201" t="str">
        <f>IFERROR(INDEX('Reference Records'!L$40:L$88,MATCH(LEFT(C769,255),'Reference Records'!E$40:E$88,0)),"")</f>
        <v/>
      </c>
    </row>
    <row r="770" spans="1:23" s="201" customFormat="1" ht="40.25" customHeight="1" x14ac:dyDescent="0.35">
      <c r="A770" s="569"/>
      <c r="B770" s="590"/>
      <c r="C770" s="571"/>
      <c r="D770" s="579"/>
      <c r="E770" s="579"/>
      <c r="F770" s="215"/>
      <c r="G770" s="577"/>
      <c r="H770" s="581"/>
      <c r="I770" s="583"/>
      <c r="J770" s="573"/>
      <c r="K770" s="571"/>
      <c r="L770" s="571"/>
      <c r="M770" s="573"/>
      <c r="N770" s="573"/>
    </row>
    <row r="771" spans="1:23" s="201" customFormat="1" ht="40.25" customHeight="1" x14ac:dyDescent="0.35">
      <c r="A771" s="569" t="str">
        <f t="shared" ref="A771" ca="1" si="2827">INDIRECT("'update Helper'!C"&amp;U771)</f>
        <v>a163p000004cuq3AAA</v>
      </c>
      <c r="B771" s="589">
        <v>4</v>
      </c>
      <c r="C771" s="570" t="str">
        <f>VLOOKUP(B771,'Coverage Indicators - Section D'!$A$9:$AU$70,47,FALSE)</f>
        <v/>
      </c>
      <c r="D771" s="578" t="str">
        <f t="shared" ref="D771" si="2828">R771</f>
        <v/>
      </c>
      <c r="E771" s="578" t="str">
        <f t="shared" ref="E771" si="2829">S771</f>
        <v/>
      </c>
      <c r="F771" s="421"/>
      <c r="G771" s="576" t="str">
        <f ca="1">IF(OR(INDIRECT("'update Helper'!E"&amp;U771)="",F771&lt;&gt;0,F772&lt;&gt;0),IF(IFERROR((F771/F772),"")="","",(F771/F772)),INDIRECT("'update Helper'!E"&amp;U771)/100)</f>
        <v/>
      </c>
      <c r="H771" s="580"/>
      <c r="I771" s="582"/>
      <c r="J771" s="572"/>
      <c r="K771" s="570" t="str">
        <f t="shared" ref="K771" si="2830">W771</f>
        <v/>
      </c>
      <c r="L771" s="570" t="str">
        <f t="shared" ref="L771" si="2831">V771</f>
        <v/>
      </c>
      <c r="M771" s="572"/>
      <c r="N771" s="572"/>
      <c r="P771" s="201">
        <f t="shared" ref="P771" si="2832">IF(AND(EXACT(C771,C769),C769&lt;&gt;0),P769+1,0)</f>
        <v>75</v>
      </c>
      <c r="Q771" s="201" t="str">
        <f t="shared" ref="Q771" si="2833">IF(C771&lt;&gt;"",C771&amp;"-"&amp;P771,"")</f>
        <v/>
      </c>
      <c r="R771" s="201" t="str">
        <f t="array" ref="R771">IFERROR(IF(INDEX('Disaggregation Records'!$E$155:$E$385,MATCH(RIGHT(Q771,255),RIGHT('Disaggregation Records'!$D$155:$D$385,255),0))="","",INDEX('Disaggregation Records'!$E$155:$E$385,MATCH(RIGHT(Q771,255),RIGHT('Disaggregation Records'!$D$155:$D$385,255),0))),"")</f>
        <v/>
      </c>
      <c r="S771" s="201" t="str">
        <f t="array" ref="S771">IFERROR(IF(INDEX('Disaggregation Records'!$F$155:$F$385,MATCH(RIGHT(Q771,255),RIGHT('Disaggregation Records'!$D$155:$D$385,255),0))="","",INDEX('Disaggregation Records'!$F$155:$F$385,MATCH(RIGHT(Q771,255),RIGHT('Disaggregation Records'!$D$155:$D$385,255),0))),"")</f>
        <v/>
      </c>
      <c r="T771" s="201" t="str">
        <f t="array" ref="T771">IFERROR(IF(INDEX('Disaggregation Records'!$H$155:$H$385,MATCH(RIGHT(Q771,255),RIGHT('Disaggregation Records'!$D$155:$D$385,255),0))="","",INDEX('Disaggregation Records'!$H$155:$H$385,MATCH(RIGHT(Q771,255),RIGHT('Disaggregation Records'!$D$155:$D$385,255),0))),"")</f>
        <v/>
      </c>
      <c r="U771" s="201">
        <f t="shared" ref="U771" si="2834">U769+1</f>
        <v>1487</v>
      </c>
      <c r="V771" s="201" t="str">
        <f t="array" ref="V771">IFERROR(IF(INDEX('Disaggregation Records'!$I$155:$I$385,MATCH(RIGHT(Q771,255),RIGHT('Disaggregation Records'!$D$155:$D$385,255),0))="","",INDEX('Disaggregation Records'!$I$155:$I$385,MATCH(RIGHT(Q771,255),RIGHT('Disaggregation Records'!$D$155:$D$385,255),0))),"")</f>
        <v/>
      </c>
      <c r="W771" s="201" t="str">
        <f>IFERROR(INDEX('Reference Records'!L$40:L$88,MATCH(LEFT(C771,255),'Reference Records'!E$40:E$88,0)),"")</f>
        <v/>
      </c>
    </row>
    <row r="772" spans="1:23" s="201" customFormat="1" ht="40.25" customHeight="1" x14ac:dyDescent="0.35">
      <c r="A772" s="569"/>
      <c r="B772" s="590"/>
      <c r="C772" s="571"/>
      <c r="D772" s="579"/>
      <c r="E772" s="579"/>
      <c r="F772" s="215"/>
      <c r="G772" s="577"/>
      <c r="H772" s="581"/>
      <c r="I772" s="583"/>
      <c r="J772" s="573"/>
      <c r="K772" s="571"/>
      <c r="L772" s="571"/>
      <c r="M772" s="573"/>
      <c r="N772" s="573"/>
    </row>
    <row r="773" spans="1:23" s="201" customFormat="1" ht="40.25" customHeight="1" x14ac:dyDescent="0.35">
      <c r="A773" s="569" t="str">
        <f t="shared" ref="A773" ca="1" si="2835">INDIRECT("'update Helper'!C"&amp;U773)</f>
        <v>a163p000004cuq4AAA</v>
      </c>
      <c r="B773" s="589">
        <v>4</v>
      </c>
      <c r="C773" s="570" t="str">
        <f>VLOOKUP(B773,'Coverage Indicators - Section D'!$A$9:$AU$70,47,FALSE)</f>
        <v/>
      </c>
      <c r="D773" s="578" t="str">
        <f t="shared" ref="D773" si="2836">R773</f>
        <v/>
      </c>
      <c r="E773" s="578" t="str">
        <f t="shared" ref="E773" si="2837">S773</f>
        <v/>
      </c>
      <c r="F773" s="421"/>
      <c r="G773" s="576" t="str">
        <f ca="1">IF(OR(INDIRECT("'update Helper'!E"&amp;U773)="",F773&lt;&gt;0,F774&lt;&gt;0),IF(IFERROR((F773/F774),"")="","",(F773/F774)),INDIRECT("'update Helper'!E"&amp;U773)/100)</f>
        <v/>
      </c>
      <c r="H773" s="580"/>
      <c r="I773" s="582"/>
      <c r="J773" s="572"/>
      <c r="K773" s="570" t="str">
        <f t="shared" ref="K773" si="2838">W773</f>
        <v/>
      </c>
      <c r="L773" s="570" t="str">
        <f t="shared" ref="L773" si="2839">V773</f>
        <v/>
      </c>
      <c r="M773" s="572"/>
      <c r="N773" s="572"/>
      <c r="P773" s="201">
        <f t="shared" ref="P773" si="2840">IF(AND(EXACT(C773,C771),C771&lt;&gt;0),P771+1,0)</f>
        <v>76</v>
      </c>
      <c r="Q773" s="201" t="str">
        <f t="shared" ref="Q773" si="2841">IF(C773&lt;&gt;"",C773&amp;"-"&amp;P773,"")</f>
        <v/>
      </c>
      <c r="R773" s="201" t="str">
        <f t="array" ref="R773">IFERROR(IF(INDEX('Disaggregation Records'!$E$155:$E$385,MATCH(RIGHT(Q773,255),RIGHT('Disaggregation Records'!$D$155:$D$385,255),0))="","",INDEX('Disaggregation Records'!$E$155:$E$385,MATCH(RIGHT(Q773,255),RIGHT('Disaggregation Records'!$D$155:$D$385,255),0))),"")</f>
        <v/>
      </c>
      <c r="S773" s="201" t="str">
        <f t="array" ref="S773">IFERROR(IF(INDEX('Disaggregation Records'!$F$155:$F$385,MATCH(RIGHT(Q773,255),RIGHT('Disaggregation Records'!$D$155:$D$385,255),0))="","",INDEX('Disaggregation Records'!$F$155:$F$385,MATCH(RIGHT(Q773,255),RIGHT('Disaggregation Records'!$D$155:$D$385,255),0))),"")</f>
        <v/>
      </c>
      <c r="T773" s="201" t="str">
        <f t="array" ref="T773">IFERROR(IF(INDEX('Disaggregation Records'!$H$155:$H$385,MATCH(RIGHT(Q773,255),RIGHT('Disaggregation Records'!$D$155:$D$385,255),0))="","",INDEX('Disaggregation Records'!$H$155:$H$385,MATCH(RIGHT(Q773,255),RIGHT('Disaggregation Records'!$D$155:$D$385,255),0))),"")</f>
        <v/>
      </c>
      <c r="U773" s="201">
        <f t="shared" ref="U773" si="2842">U771+1</f>
        <v>1488</v>
      </c>
      <c r="V773" s="201" t="str">
        <f t="array" ref="V773">IFERROR(IF(INDEX('Disaggregation Records'!$I$155:$I$385,MATCH(RIGHT(Q773,255),RIGHT('Disaggregation Records'!$D$155:$D$385,255),0))="","",INDEX('Disaggregation Records'!$I$155:$I$385,MATCH(RIGHT(Q773,255),RIGHT('Disaggregation Records'!$D$155:$D$385,255),0))),"")</f>
        <v/>
      </c>
      <c r="W773" s="201" t="str">
        <f>IFERROR(INDEX('Reference Records'!L$40:L$88,MATCH(LEFT(C773,255),'Reference Records'!E$40:E$88,0)),"")</f>
        <v/>
      </c>
    </row>
    <row r="774" spans="1:23" s="201" customFormat="1" ht="40.25" customHeight="1" x14ac:dyDescent="0.35">
      <c r="A774" s="569"/>
      <c r="B774" s="590"/>
      <c r="C774" s="571"/>
      <c r="D774" s="579"/>
      <c r="E774" s="579"/>
      <c r="F774" s="215"/>
      <c r="G774" s="577"/>
      <c r="H774" s="581"/>
      <c r="I774" s="583"/>
      <c r="J774" s="573"/>
      <c r="K774" s="571"/>
      <c r="L774" s="571"/>
      <c r="M774" s="573"/>
      <c r="N774" s="573"/>
    </row>
    <row r="775" spans="1:23" s="201" customFormat="1" ht="40.25" customHeight="1" x14ac:dyDescent="0.35">
      <c r="A775" s="569" t="str">
        <f t="shared" ref="A775" ca="1" si="2843">INDIRECT("'update Helper'!C"&amp;U775)</f>
        <v>a163p000004cuq5AAA</v>
      </c>
      <c r="B775" s="589">
        <v>4</v>
      </c>
      <c r="C775" s="570" t="str">
        <f>VLOOKUP(B775,'Coverage Indicators - Section D'!$A$9:$AU$70,47,FALSE)</f>
        <v/>
      </c>
      <c r="D775" s="578" t="str">
        <f t="shared" ref="D775" si="2844">R775</f>
        <v/>
      </c>
      <c r="E775" s="578" t="str">
        <f t="shared" ref="E775" si="2845">S775</f>
        <v/>
      </c>
      <c r="F775" s="421"/>
      <c r="G775" s="576" t="str">
        <f ca="1">IF(OR(INDIRECT("'update Helper'!E"&amp;U775)="",F775&lt;&gt;0,F776&lt;&gt;0),IF(IFERROR((F775/F776),"")="","",(F775/F776)),INDIRECT("'update Helper'!E"&amp;U775)/100)</f>
        <v/>
      </c>
      <c r="H775" s="580"/>
      <c r="I775" s="582"/>
      <c r="J775" s="572"/>
      <c r="K775" s="570" t="str">
        <f t="shared" ref="K775" si="2846">W775</f>
        <v/>
      </c>
      <c r="L775" s="570" t="str">
        <f t="shared" ref="L775" si="2847">V775</f>
        <v/>
      </c>
      <c r="M775" s="572"/>
      <c r="N775" s="572"/>
      <c r="P775" s="201">
        <f t="shared" ref="P775" si="2848">IF(AND(EXACT(C775,C773),C773&lt;&gt;0),P773+1,0)</f>
        <v>77</v>
      </c>
      <c r="Q775" s="201" t="str">
        <f t="shared" ref="Q775" si="2849">IF(C775&lt;&gt;"",C775&amp;"-"&amp;P775,"")</f>
        <v/>
      </c>
      <c r="R775" s="201" t="str">
        <f t="array" ref="R775">IFERROR(IF(INDEX('Disaggregation Records'!$E$155:$E$385,MATCH(RIGHT(Q775,255),RIGHT('Disaggregation Records'!$D$155:$D$385,255),0))="","",INDEX('Disaggregation Records'!$E$155:$E$385,MATCH(RIGHT(Q775,255),RIGHT('Disaggregation Records'!$D$155:$D$385,255),0))),"")</f>
        <v/>
      </c>
      <c r="S775" s="201" t="str">
        <f t="array" ref="S775">IFERROR(IF(INDEX('Disaggregation Records'!$F$155:$F$385,MATCH(RIGHT(Q775,255),RIGHT('Disaggregation Records'!$D$155:$D$385,255),0))="","",INDEX('Disaggregation Records'!$F$155:$F$385,MATCH(RIGHT(Q775,255),RIGHT('Disaggregation Records'!$D$155:$D$385,255),0))),"")</f>
        <v/>
      </c>
      <c r="T775" s="201" t="str">
        <f t="array" ref="T775">IFERROR(IF(INDEX('Disaggregation Records'!$H$155:$H$385,MATCH(RIGHT(Q775,255),RIGHT('Disaggregation Records'!$D$155:$D$385,255),0))="","",INDEX('Disaggregation Records'!$H$155:$H$385,MATCH(RIGHT(Q775,255),RIGHT('Disaggregation Records'!$D$155:$D$385,255),0))),"")</f>
        <v/>
      </c>
      <c r="U775" s="201">
        <f t="shared" ref="U775" si="2850">U773+1</f>
        <v>1489</v>
      </c>
      <c r="V775" s="201" t="str">
        <f t="array" ref="V775">IFERROR(IF(INDEX('Disaggregation Records'!$I$155:$I$385,MATCH(RIGHT(Q775,255),RIGHT('Disaggregation Records'!$D$155:$D$385,255),0))="","",INDEX('Disaggregation Records'!$I$155:$I$385,MATCH(RIGHT(Q775,255),RIGHT('Disaggregation Records'!$D$155:$D$385,255),0))),"")</f>
        <v/>
      </c>
      <c r="W775" s="201" t="str">
        <f>IFERROR(INDEX('Reference Records'!L$40:L$88,MATCH(LEFT(C775,255),'Reference Records'!E$40:E$88,0)),"")</f>
        <v/>
      </c>
    </row>
    <row r="776" spans="1:23" s="201" customFormat="1" ht="40.25" customHeight="1" x14ac:dyDescent="0.35">
      <c r="A776" s="569"/>
      <c r="B776" s="590"/>
      <c r="C776" s="571"/>
      <c r="D776" s="579"/>
      <c r="E776" s="579"/>
      <c r="F776" s="215"/>
      <c r="G776" s="577"/>
      <c r="H776" s="581"/>
      <c r="I776" s="583"/>
      <c r="J776" s="573"/>
      <c r="K776" s="571"/>
      <c r="L776" s="571"/>
      <c r="M776" s="573"/>
      <c r="N776" s="573"/>
    </row>
    <row r="777" spans="1:23" s="201" customFormat="1" ht="40.25" customHeight="1" x14ac:dyDescent="0.35">
      <c r="A777" s="569" t="str">
        <f t="shared" ref="A777" ca="1" si="2851">INDIRECT("'update Helper'!C"&amp;U777)</f>
        <v>a163p000004cuq6AAA</v>
      </c>
      <c r="B777" s="589">
        <v>4</v>
      </c>
      <c r="C777" s="570" t="str">
        <f>VLOOKUP(B777,'Coverage Indicators - Section D'!$A$9:$AU$70,47,FALSE)</f>
        <v/>
      </c>
      <c r="D777" s="578" t="str">
        <f t="shared" ref="D777" si="2852">R777</f>
        <v/>
      </c>
      <c r="E777" s="578" t="str">
        <f t="shared" ref="E777" si="2853">S777</f>
        <v/>
      </c>
      <c r="F777" s="421"/>
      <c r="G777" s="576" t="str">
        <f ca="1">IF(OR(INDIRECT("'update Helper'!E"&amp;U777)="",F777&lt;&gt;0,F778&lt;&gt;0),IF(IFERROR((F777/F778),"")="","",(F777/F778)),INDIRECT("'update Helper'!E"&amp;U777)/100)</f>
        <v/>
      </c>
      <c r="H777" s="580"/>
      <c r="I777" s="582"/>
      <c r="J777" s="572"/>
      <c r="K777" s="570" t="str">
        <f t="shared" ref="K777" si="2854">W777</f>
        <v/>
      </c>
      <c r="L777" s="570" t="str">
        <f t="shared" ref="L777" si="2855">V777</f>
        <v/>
      </c>
      <c r="M777" s="572"/>
      <c r="N777" s="572"/>
      <c r="P777" s="201">
        <f t="shared" ref="P777" si="2856">IF(AND(EXACT(C777,C775),C775&lt;&gt;0),P775+1,0)</f>
        <v>78</v>
      </c>
      <c r="Q777" s="201" t="str">
        <f t="shared" ref="Q777" si="2857">IF(C777&lt;&gt;"",C777&amp;"-"&amp;P777,"")</f>
        <v/>
      </c>
      <c r="R777" s="201" t="str">
        <f t="array" ref="R777">IFERROR(IF(INDEX('Disaggregation Records'!$E$155:$E$385,MATCH(RIGHT(Q777,255),RIGHT('Disaggregation Records'!$D$155:$D$385,255),0))="","",INDEX('Disaggregation Records'!$E$155:$E$385,MATCH(RIGHT(Q777,255),RIGHT('Disaggregation Records'!$D$155:$D$385,255),0))),"")</f>
        <v/>
      </c>
      <c r="S777" s="201" t="str">
        <f t="array" ref="S777">IFERROR(IF(INDEX('Disaggregation Records'!$F$155:$F$385,MATCH(RIGHT(Q777,255),RIGHT('Disaggregation Records'!$D$155:$D$385,255),0))="","",INDEX('Disaggregation Records'!$F$155:$F$385,MATCH(RIGHT(Q777,255),RIGHT('Disaggregation Records'!$D$155:$D$385,255),0))),"")</f>
        <v/>
      </c>
      <c r="T777" s="201" t="str">
        <f t="array" ref="T777">IFERROR(IF(INDEX('Disaggregation Records'!$H$155:$H$385,MATCH(RIGHT(Q777,255),RIGHT('Disaggregation Records'!$D$155:$D$385,255),0))="","",INDEX('Disaggregation Records'!$H$155:$H$385,MATCH(RIGHT(Q777,255),RIGHT('Disaggregation Records'!$D$155:$D$385,255),0))),"")</f>
        <v/>
      </c>
      <c r="U777" s="201">
        <f t="shared" ref="U777" si="2858">U775+1</f>
        <v>1490</v>
      </c>
      <c r="V777" s="201" t="str">
        <f t="array" ref="V777">IFERROR(IF(INDEX('Disaggregation Records'!$I$155:$I$385,MATCH(RIGHT(Q777,255),RIGHT('Disaggregation Records'!$D$155:$D$385,255),0))="","",INDEX('Disaggregation Records'!$I$155:$I$385,MATCH(RIGHT(Q777,255),RIGHT('Disaggregation Records'!$D$155:$D$385,255),0))),"")</f>
        <v/>
      </c>
      <c r="W777" s="201" t="str">
        <f>IFERROR(INDEX('Reference Records'!L$40:L$88,MATCH(LEFT(C777,255),'Reference Records'!E$40:E$88,0)),"")</f>
        <v/>
      </c>
    </row>
    <row r="778" spans="1:23" s="201" customFormat="1" ht="40.25" customHeight="1" x14ac:dyDescent="0.35">
      <c r="A778" s="569"/>
      <c r="B778" s="590"/>
      <c r="C778" s="571"/>
      <c r="D778" s="579"/>
      <c r="E778" s="579"/>
      <c r="F778" s="215"/>
      <c r="G778" s="577"/>
      <c r="H778" s="581"/>
      <c r="I778" s="583"/>
      <c r="J778" s="573"/>
      <c r="K778" s="571"/>
      <c r="L778" s="571"/>
      <c r="M778" s="573"/>
      <c r="N778" s="573"/>
    </row>
    <row r="779" spans="1:23" s="201" customFormat="1" ht="40.25" customHeight="1" x14ac:dyDescent="0.35">
      <c r="A779" s="569" t="str">
        <f t="shared" ref="A779" ca="1" si="2859">INDIRECT("'update Helper'!C"&amp;U779)</f>
        <v>a163p000004cuq7AAA</v>
      </c>
      <c r="B779" s="589">
        <v>4</v>
      </c>
      <c r="C779" s="570" t="str">
        <f>VLOOKUP(B779,'Coverage Indicators - Section D'!$A$9:$AU$70,47,FALSE)</f>
        <v/>
      </c>
      <c r="D779" s="578" t="str">
        <f t="shared" ref="D779" si="2860">R779</f>
        <v/>
      </c>
      <c r="E779" s="578" t="str">
        <f t="shared" ref="E779" si="2861">S779</f>
        <v/>
      </c>
      <c r="F779" s="421"/>
      <c r="G779" s="576" t="str">
        <f ca="1">IF(OR(INDIRECT("'update Helper'!E"&amp;U779)="",F779&lt;&gt;0,F780&lt;&gt;0),IF(IFERROR((F779/F780),"")="","",(F779/F780)),INDIRECT("'update Helper'!E"&amp;U779)/100)</f>
        <v/>
      </c>
      <c r="H779" s="580"/>
      <c r="I779" s="582"/>
      <c r="J779" s="572"/>
      <c r="K779" s="570" t="str">
        <f t="shared" ref="K779" si="2862">W779</f>
        <v/>
      </c>
      <c r="L779" s="570" t="str">
        <f t="shared" ref="L779" si="2863">V779</f>
        <v/>
      </c>
      <c r="M779" s="572"/>
      <c r="N779" s="572"/>
      <c r="P779" s="201">
        <f t="shared" ref="P779" si="2864">IF(AND(EXACT(C779,C777),C777&lt;&gt;0),P777+1,0)</f>
        <v>79</v>
      </c>
      <c r="Q779" s="201" t="str">
        <f t="shared" ref="Q779" si="2865">IF(C779&lt;&gt;"",C779&amp;"-"&amp;P779,"")</f>
        <v/>
      </c>
      <c r="R779" s="201" t="str">
        <f t="array" ref="R779">IFERROR(IF(INDEX('Disaggregation Records'!$E$155:$E$385,MATCH(RIGHT(Q779,255),RIGHT('Disaggregation Records'!$D$155:$D$385,255),0))="","",INDEX('Disaggregation Records'!$E$155:$E$385,MATCH(RIGHT(Q779,255),RIGHT('Disaggregation Records'!$D$155:$D$385,255),0))),"")</f>
        <v/>
      </c>
      <c r="S779" s="201" t="str">
        <f t="array" ref="S779">IFERROR(IF(INDEX('Disaggregation Records'!$F$155:$F$385,MATCH(RIGHT(Q779,255),RIGHT('Disaggregation Records'!$D$155:$D$385,255),0))="","",INDEX('Disaggregation Records'!$F$155:$F$385,MATCH(RIGHT(Q779,255),RIGHT('Disaggregation Records'!$D$155:$D$385,255),0))),"")</f>
        <v/>
      </c>
      <c r="T779" s="201" t="str">
        <f t="array" ref="T779">IFERROR(IF(INDEX('Disaggregation Records'!$H$155:$H$385,MATCH(RIGHT(Q779,255),RIGHT('Disaggregation Records'!$D$155:$D$385,255),0))="","",INDEX('Disaggregation Records'!$H$155:$H$385,MATCH(RIGHT(Q779,255),RIGHT('Disaggregation Records'!$D$155:$D$385,255),0))),"")</f>
        <v/>
      </c>
      <c r="U779" s="201">
        <f t="shared" ref="U779" si="2866">U777+1</f>
        <v>1491</v>
      </c>
      <c r="V779" s="201" t="str">
        <f t="array" ref="V779">IFERROR(IF(INDEX('Disaggregation Records'!$I$155:$I$385,MATCH(RIGHT(Q779,255),RIGHT('Disaggregation Records'!$D$155:$D$385,255),0))="","",INDEX('Disaggregation Records'!$I$155:$I$385,MATCH(RIGHT(Q779,255),RIGHT('Disaggregation Records'!$D$155:$D$385,255),0))),"")</f>
        <v/>
      </c>
      <c r="W779" s="201" t="str">
        <f>IFERROR(INDEX('Reference Records'!L$40:L$88,MATCH(LEFT(C779,255),'Reference Records'!E$40:E$88,0)),"")</f>
        <v/>
      </c>
    </row>
    <row r="780" spans="1:23" s="201" customFormat="1" ht="40.25" customHeight="1" x14ac:dyDescent="0.35">
      <c r="A780" s="569"/>
      <c r="B780" s="590"/>
      <c r="C780" s="571"/>
      <c r="D780" s="579"/>
      <c r="E780" s="579"/>
      <c r="F780" s="215"/>
      <c r="G780" s="577"/>
      <c r="H780" s="581"/>
      <c r="I780" s="583"/>
      <c r="J780" s="573"/>
      <c r="K780" s="571"/>
      <c r="L780" s="571"/>
      <c r="M780" s="573"/>
      <c r="N780" s="573"/>
    </row>
    <row r="781" spans="1:23" s="201" customFormat="1" ht="40.25" customHeight="1" x14ac:dyDescent="0.35">
      <c r="A781" s="569" t="str">
        <f t="shared" ref="A781" ca="1" si="2867">INDIRECT("'update Helper'!C"&amp;U781)</f>
        <v>a163p000004cuq8AAA</v>
      </c>
      <c r="B781" s="589">
        <v>5</v>
      </c>
      <c r="C781" s="570" t="str">
        <f>VLOOKUP(B781,'Coverage Indicators - Section D'!$A$9:$AU$70,47,FALSE)</f>
        <v/>
      </c>
      <c r="D781" s="578" t="str">
        <f t="shared" ref="D781" si="2868">R781</f>
        <v/>
      </c>
      <c r="E781" s="578" t="str">
        <f t="shared" ref="E781" si="2869">S781</f>
        <v/>
      </c>
      <c r="F781" s="421"/>
      <c r="G781" s="576" t="str">
        <f ca="1">IF(OR(INDIRECT("'update Helper'!E"&amp;U781)="",F781&lt;&gt;0,F782&lt;&gt;0),IF(IFERROR((F781/F782),"")="","",(F781/F782)),INDIRECT("'update Helper'!E"&amp;U781)/100)</f>
        <v/>
      </c>
      <c r="H781" s="580"/>
      <c r="I781" s="582"/>
      <c r="J781" s="572"/>
      <c r="K781" s="570" t="str">
        <f t="shared" ref="K781" si="2870">W781</f>
        <v/>
      </c>
      <c r="L781" s="570" t="str">
        <f t="shared" ref="L781" si="2871">V781</f>
        <v/>
      </c>
      <c r="M781" s="572"/>
      <c r="N781" s="572"/>
      <c r="P781" s="201">
        <f t="shared" ref="P781" si="2872">IF(AND(EXACT(C781,C779),C779&lt;&gt;0),P779+1,0)</f>
        <v>80</v>
      </c>
      <c r="Q781" s="201" t="str">
        <f t="shared" ref="Q781" si="2873">IF(C781&lt;&gt;"",C781&amp;"-"&amp;P781,"")</f>
        <v/>
      </c>
      <c r="R781" s="201" t="str">
        <f t="array" ref="R781">IFERROR(IF(INDEX('Disaggregation Records'!$E$155:$E$385,MATCH(RIGHT(Q781,255),RIGHT('Disaggregation Records'!$D$155:$D$385,255),0))="","",INDEX('Disaggregation Records'!$E$155:$E$385,MATCH(RIGHT(Q781,255),RIGHT('Disaggregation Records'!$D$155:$D$385,255),0))),"")</f>
        <v/>
      </c>
      <c r="S781" s="201" t="str">
        <f t="array" ref="S781">IFERROR(IF(INDEX('Disaggregation Records'!$F$155:$F$385,MATCH(RIGHT(Q781,255),RIGHT('Disaggregation Records'!$D$155:$D$385,255),0))="","",INDEX('Disaggregation Records'!$F$155:$F$385,MATCH(RIGHT(Q781,255),RIGHT('Disaggregation Records'!$D$155:$D$385,255),0))),"")</f>
        <v/>
      </c>
      <c r="T781" s="201" t="str">
        <f t="array" ref="T781">IFERROR(IF(INDEX('Disaggregation Records'!$H$155:$H$385,MATCH(RIGHT(Q781,255),RIGHT('Disaggregation Records'!$D$155:$D$385,255),0))="","",INDEX('Disaggregation Records'!$H$155:$H$385,MATCH(RIGHT(Q781,255),RIGHT('Disaggregation Records'!$D$155:$D$385,255),0))),"")</f>
        <v/>
      </c>
      <c r="U781" s="201">
        <f t="shared" ref="U781" si="2874">U779+1</f>
        <v>1492</v>
      </c>
      <c r="V781" s="201" t="str">
        <f t="array" ref="V781">IFERROR(IF(INDEX('Disaggregation Records'!$I$155:$I$385,MATCH(RIGHT(Q781,255),RIGHT('Disaggregation Records'!$D$155:$D$385,255),0))="","",INDEX('Disaggregation Records'!$I$155:$I$385,MATCH(RIGHT(Q781,255),RIGHT('Disaggregation Records'!$D$155:$D$385,255),0))),"")</f>
        <v/>
      </c>
      <c r="W781" s="201" t="str">
        <f>IFERROR(INDEX('Reference Records'!L$40:L$88,MATCH(LEFT(C781,255),'Reference Records'!E$40:E$88,0)),"")</f>
        <v/>
      </c>
    </row>
    <row r="782" spans="1:23" s="201" customFormat="1" ht="40.25" customHeight="1" x14ac:dyDescent="0.35">
      <c r="A782" s="569"/>
      <c r="B782" s="590"/>
      <c r="C782" s="571"/>
      <c r="D782" s="579"/>
      <c r="E782" s="579"/>
      <c r="F782" s="215"/>
      <c r="G782" s="577"/>
      <c r="H782" s="581"/>
      <c r="I782" s="583"/>
      <c r="J782" s="573"/>
      <c r="K782" s="571"/>
      <c r="L782" s="571"/>
      <c r="M782" s="573"/>
      <c r="N782" s="573"/>
    </row>
    <row r="783" spans="1:23" s="201" customFormat="1" ht="40.25" customHeight="1" x14ac:dyDescent="0.35">
      <c r="A783" s="569" t="str">
        <f t="shared" ref="A783" ca="1" si="2875">INDIRECT("'update Helper'!C"&amp;U783)</f>
        <v>a163p000004cuq9AAA</v>
      </c>
      <c r="B783" s="589">
        <v>5</v>
      </c>
      <c r="C783" s="570" t="str">
        <f>VLOOKUP(B783,'Coverage Indicators - Section D'!$A$9:$AU$70,47,FALSE)</f>
        <v/>
      </c>
      <c r="D783" s="578" t="str">
        <f t="shared" ref="D783" si="2876">R783</f>
        <v/>
      </c>
      <c r="E783" s="578" t="str">
        <f t="shared" ref="E783" si="2877">S783</f>
        <v/>
      </c>
      <c r="F783" s="421"/>
      <c r="G783" s="576" t="str">
        <f ca="1">IF(OR(INDIRECT("'update Helper'!E"&amp;U783)="",F783&lt;&gt;0,F784&lt;&gt;0),IF(IFERROR((F783/F784),"")="","",(F783/F784)),INDIRECT("'update Helper'!E"&amp;U783)/100)</f>
        <v/>
      </c>
      <c r="H783" s="580"/>
      <c r="I783" s="582"/>
      <c r="J783" s="572"/>
      <c r="K783" s="570" t="str">
        <f t="shared" ref="K783" si="2878">W783</f>
        <v/>
      </c>
      <c r="L783" s="570" t="str">
        <f t="shared" ref="L783" si="2879">V783</f>
        <v/>
      </c>
      <c r="M783" s="572"/>
      <c r="N783" s="572"/>
      <c r="P783" s="201">
        <f t="shared" ref="P783" si="2880">IF(AND(EXACT(C783,C781),C781&lt;&gt;0),P781+1,0)</f>
        <v>81</v>
      </c>
      <c r="Q783" s="201" t="str">
        <f t="shared" ref="Q783" si="2881">IF(C783&lt;&gt;"",C783&amp;"-"&amp;P783,"")</f>
        <v/>
      </c>
      <c r="R783" s="201" t="str">
        <f t="array" ref="R783">IFERROR(IF(INDEX('Disaggregation Records'!$E$155:$E$385,MATCH(RIGHT(Q783,255),RIGHT('Disaggregation Records'!$D$155:$D$385,255),0))="","",INDEX('Disaggregation Records'!$E$155:$E$385,MATCH(RIGHT(Q783,255),RIGHT('Disaggregation Records'!$D$155:$D$385,255),0))),"")</f>
        <v/>
      </c>
      <c r="S783" s="201" t="str">
        <f t="array" ref="S783">IFERROR(IF(INDEX('Disaggregation Records'!$F$155:$F$385,MATCH(RIGHT(Q783,255),RIGHT('Disaggregation Records'!$D$155:$D$385,255),0))="","",INDEX('Disaggregation Records'!$F$155:$F$385,MATCH(RIGHT(Q783,255),RIGHT('Disaggregation Records'!$D$155:$D$385,255),0))),"")</f>
        <v/>
      </c>
      <c r="T783" s="201" t="str">
        <f t="array" ref="T783">IFERROR(IF(INDEX('Disaggregation Records'!$H$155:$H$385,MATCH(RIGHT(Q783,255),RIGHT('Disaggregation Records'!$D$155:$D$385,255),0))="","",INDEX('Disaggregation Records'!$H$155:$H$385,MATCH(RIGHT(Q783,255),RIGHT('Disaggregation Records'!$D$155:$D$385,255),0))),"")</f>
        <v/>
      </c>
      <c r="U783" s="201">
        <f t="shared" ref="U783" si="2882">U781+1</f>
        <v>1493</v>
      </c>
      <c r="V783" s="201" t="str">
        <f t="array" ref="V783">IFERROR(IF(INDEX('Disaggregation Records'!$I$155:$I$385,MATCH(RIGHT(Q783,255),RIGHT('Disaggregation Records'!$D$155:$D$385,255),0))="","",INDEX('Disaggregation Records'!$I$155:$I$385,MATCH(RIGHT(Q783,255),RIGHT('Disaggregation Records'!$D$155:$D$385,255),0))),"")</f>
        <v/>
      </c>
      <c r="W783" s="201" t="str">
        <f>IFERROR(INDEX('Reference Records'!L$40:L$88,MATCH(LEFT(C783,255),'Reference Records'!E$40:E$88,0)),"")</f>
        <v/>
      </c>
    </row>
    <row r="784" spans="1:23" s="201" customFormat="1" ht="40.25" customHeight="1" x14ac:dyDescent="0.35">
      <c r="A784" s="569"/>
      <c r="B784" s="590"/>
      <c r="C784" s="571"/>
      <c r="D784" s="579"/>
      <c r="E784" s="579"/>
      <c r="F784" s="215"/>
      <c r="G784" s="577"/>
      <c r="H784" s="581"/>
      <c r="I784" s="583"/>
      <c r="J784" s="573"/>
      <c r="K784" s="571"/>
      <c r="L784" s="571"/>
      <c r="M784" s="573"/>
      <c r="N784" s="573"/>
    </row>
    <row r="785" spans="1:23" s="201" customFormat="1" ht="40.25" customHeight="1" x14ac:dyDescent="0.35">
      <c r="A785" s="569" t="str">
        <f t="shared" ref="A785" ca="1" si="2883">INDIRECT("'update Helper'!C"&amp;U785)</f>
        <v>a163p000004cuqAAAQ</v>
      </c>
      <c r="B785" s="589">
        <v>5</v>
      </c>
      <c r="C785" s="570" t="str">
        <f>VLOOKUP(B785,'Coverage Indicators - Section D'!$A$9:$AU$70,47,FALSE)</f>
        <v/>
      </c>
      <c r="D785" s="578" t="str">
        <f t="shared" ref="D785" si="2884">R785</f>
        <v/>
      </c>
      <c r="E785" s="578" t="str">
        <f t="shared" ref="E785" si="2885">S785</f>
        <v/>
      </c>
      <c r="F785" s="421"/>
      <c r="G785" s="576" t="str">
        <f ca="1">IF(OR(INDIRECT("'update Helper'!E"&amp;U785)="",F785&lt;&gt;0,F786&lt;&gt;0),IF(IFERROR((F785/F786),"")="","",(F785/F786)),INDIRECT("'update Helper'!E"&amp;U785)/100)</f>
        <v/>
      </c>
      <c r="H785" s="580"/>
      <c r="I785" s="582"/>
      <c r="J785" s="572"/>
      <c r="K785" s="570" t="str">
        <f t="shared" ref="K785" si="2886">W785</f>
        <v/>
      </c>
      <c r="L785" s="570" t="str">
        <f t="shared" ref="L785" si="2887">V785</f>
        <v/>
      </c>
      <c r="M785" s="572"/>
      <c r="N785" s="572"/>
      <c r="P785" s="201">
        <f t="shared" ref="P785" si="2888">IF(AND(EXACT(C785,C783),C783&lt;&gt;0),P783+1,0)</f>
        <v>82</v>
      </c>
      <c r="Q785" s="201" t="str">
        <f t="shared" ref="Q785" si="2889">IF(C785&lt;&gt;"",C785&amp;"-"&amp;P785,"")</f>
        <v/>
      </c>
      <c r="R785" s="201" t="str">
        <f t="array" ref="R785">IFERROR(IF(INDEX('Disaggregation Records'!$E$155:$E$385,MATCH(RIGHT(Q785,255),RIGHT('Disaggregation Records'!$D$155:$D$385,255),0))="","",INDEX('Disaggregation Records'!$E$155:$E$385,MATCH(RIGHT(Q785,255),RIGHT('Disaggregation Records'!$D$155:$D$385,255),0))),"")</f>
        <v/>
      </c>
      <c r="S785" s="201" t="str">
        <f t="array" ref="S785">IFERROR(IF(INDEX('Disaggregation Records'!$F$155:$F$385,MATCH(RIGHT(Q785,255),RIGHT('Disaggregation Records'!$D$155:$D$385,255),0))="","",INDEX('Disaggregation Records'!$F$155:$F$385,MATCH(RIGHT(Q785,255),RIGHT('Disaggregation Records'!$D$155:$D$385,255),0))),"")</f>
        <v/>
      </c>
      <c r="T785" s="201" t="str">
        <f t="array" ref="T785">IFERROR(IF(INDEX('Disaggregation Records'!$H$155:$H$385,MATCH(RIGHT(Q785,255),RIGHT('Disaggregation Records'!$D$155:$D$385,255),0))="","",INDEX('Disaggregation Records'!$H$155:$H$385,MATCH(RIGHT(Q785,255),RIGHT('Disaggregation Records'!$D$155:$D$385,255),0))),"")</f>
        <v/>
      </c>
      <c r="U785" s="201">
        <f t="shared" ref="U785" si="2890">U783+1</f>
        <v>1494</v>
      </c>
      <c r="V785" s="201" t="str">
        <f t="array" ref="V785">IFERROR(IF(INDEX('Disaggregation Records'!$I$155:$I$385,MATCH(RIGHT(Q785,255),RIGHT('Disaggregation Records'!$D$155:$D$385,255),0))="","",INDEX('Disaggregation Records'!$I$155:$I$385,MATCH(RIGHT(Q785,255),RIGHT('Disaggregation Records'!$D$155:$D$385,255),0))),"")</f>
        <v/>
      </c>
      <c r="W785" s="201" t="str">
        <f>IFERROR(INDEX('Reference Records'!L$40:L$88,MATCH(LEFT(C785,255),'Reference Records'!E$40:E$88,0)),"")</f>
        <v/>
      </c>
    </row>
    <row r="786" spans="1:23" s="201" customFormat="1" ht="40.25" customHeight="1" x14ac:dyDescent="0.35">
      <c r="A786" s="569"/>
      <c r="B786" s="590"/>
      <c r="C786" s="571"/>
      <c r="D786" s="579"/>
      <c r="E786" s="579"/>
      <c r="F786" s="215"/>
      <c r="G786" s="577"/>
      <c r="H786" s="581"/>
      <c r="I786" s="583"/>
      <c r="J786" s="573"/>
      <c r="K786" s="571"/>
      <c r="L786" s="571"/>
      <c r="M786" s="573"/>
      <c r="N786" s="573"/>
    </row>
    <row r="787" spans="1:23" s="201" customFormat="1" ht="40.25" customHeight="1" x14ac:dyDescent="0.35">
      <c r="A787" s="569" t="str">
        <f t="shared" ref="A787" ca="1" si="2891">INDIRECT("'update Helper'!C"&amp;U787)</f>
        <v>a163p000004cuqBAAQ</v>
      </c>
      <c r="B787" s="589">
        <v>5</v>
      </c>
      <c r="C787" s="570" t="str">
        <f>VLOOKUP(B787,'Coverage Indicators - Section D'!$A$9:$AU$70,47,FALSE)</f>
        <v/>
      </c>
      <c r="D787" s="578" t="str">
        <f t="shared" ref="D787" si="2892">R787</f>
        <v/>
      </c>
      <c r="E787" s="578" t="str">
        <f t="shared" ref="E787" si="2893">S787</f>
        <v/>
      </c>
      <c r="F787" s="421"/>
      <c r="G787" s="576" t="str">
        <f ca="1">IF(OR(INDIRECT("'update Helper'!E"&amp;U787)="",F787&lt;&gt;0,F788&lt;&gt;0),IF(IFERROR((F787/F788),"")="","",(F787/F788)),INDIRECT("'update Helper'!E"&amp;U787)/100)</f>
        <v/>
      </c>
      <c r="H787" s="580"/>
      <c r="I787" s="582"/>
      <c r="J787" s="572"/>
      <c r="K787" s="570" t="str">
        <f t="shared" ref="K787" si="2894">W787</f>
        <v/>
      </c>
      <c r="L787" s="570" t="str">
        <f t="shared" ref="L787" si="2895">V787</f>
        <v/>
      </c>
      <c r="M787" s="572"/>
      <c r="N787" s="572"/>
      <c r="P787" s="201">
        <f t="shared" ref="P787" si="2896">IF(AND(EXACT(C787,C785),C785&lt;&gt;0),P785+1,0)</f>
        <v>83</v>
      </c>
      <c r="Q787" s="201" t="str">
        <f t="shared" ref="Q787" si="2897">IF(C787&lt;&gt;"",C787&amp;"-"&amp;P787,"")</f>
        <v/>
      </c>
      <c r="R787" s="201" t="str">
        <f t="array" ref="R787">IFERROR(IF(INDEX('Disaggregation Records'!$E$155:$E$385,MATCH(RIGHT(Q787,255),RIGHT('Disaggregation Records'!$D$155:$D$385,255),0))="","",INDEX('Disaggregation Records'!$E$155:$E$385,MATCH(RIGHT(Q787,255),RIGHT('Disaggregation Records'!$D$155:$D$385,255),0))),"")</f>
        <v/>
      </c>
      <c r="S787" s="201" t="str">
        <f t="array" ref="S787">IFERROR(IF(INDEX('Disaggregation Records'!$F$155:$F$385,MATCH(RIGHT(Q787,255),RIGHT('Disaggregation Records'!$D$155:$D$385,255),0))="","",INDEX('Disaggregation Records'!$F$155:$F$385,MATCH(RIGHT(Q787,255),RIGHT('Disaggregation Records'!$D$155:$D$385,255),0))),"")</f>
        <v/>
      </c>
      <c r="T787" s="201" t="str">
        <f t="array" ref="T787">IFERROR(IF(INDEX('Disaggregation Records'!$H$155:$H$385,MATCH(RIGHT(Q787,255),RIGHT('Disaggregation Records'!$D$155:$D$385,255),0))="","",INDEX('Disaggregation Records'!$H$155:$H$385,MATCH(RIGHT(Q787,255),RIGHT('Disaggregation Records'!$D$155:$D$385,255),0))),"")</f>
        <v/>
      </c>
      <c r="U787" s="201">
        <f t="shared" ref="U787" si="2898">U785+1</f>
        <v>1495</v>
      </c>
      <c r="V787" s="201" t="str">
        <f t="array" ref="V787">IFERROR(IF(INDEX('Disaggregation Records'!$I$155:$I$385,MATCH(RIGHT(Q787,255),RIGHT('Disaggregation Records'!$D$155:$D$385,255),0))="","",INDEX('Disaggregation Records'!$I$155:$I$385,MATCH(RIGHT(Q787,255),RIGHT('Disaggregation Records'!$D$155:$D$385,255),0))),"")</f>
        <v/>
      </c>
      <c r="W787" s="201" t="str">
        <f>IFERROR(INDEX('Reference Records'!L$40:L$88,MATCH(LEFT(C787,255),'Reference Records'!E$40:E$88,0)),"")</f>
        <v/>
      </c>
    </row>
    <row r="788" spans="1:23" s="201" customFormat="1" ht="40.25" customHeight="1" x14ac:dyDescent="0.35">
      <c r="A788" s="569"/>
      <c r="B788" s="590"/>
      <c r="C788" s="571"/>
      <c r="D788" s="579"/>
      <c r="E788" s="579"/>
      <c r="F788" s="215"/>
      <c r="G788" s="577"/>
      <c r="H788" s="581"/>
      <c r="I788" s="583"/>
      <c r="J788" s="573"/>
      <c r="K788" s="571"/>
      <c r="L788" s="571"/>
      <c r="M788" s="573"/>
      <c r="N788" s="573"/>
    </row>
    <row r="789" spans="1:23" s="201" customFormat="1" ht="40.25" customHeight="1" x14ac:dyDescent="0.35">
      <c r="A789" s="569" t="str">
        <f t="shared" ref="A789" ca="1" si="2899">INDIRECT("'update Helper'!C"&amp;U789)</f>
        <v>a163p000004cuqCAAQ</v>
      </c>
      <c r="B789" s="589">
        <v>5</v>
      </c>
      <c r="C789" s="570" t="str">
        <f>VLOOKUP(B789,'Coverage Indicators - Section D'!$A$9:$AU$70,47,FALSE)</f>
        <v/>
      </c>
      <c r="D789" s="578" t="str">
        <f t="shared" ref="D789" si="2900">R789</f>
        <v/>
      </c>
      <c r="E789" s="578" t="str">
        <f t="shared" ref="E789" si="2901">S789</f>
        <v/>
      </c>
      <c r="F789" s="421"/>
      <c r="G789" s="576" t="str">
        <f ca="1">IF(OR(INDIRECT("'update Helper'!E"&amp;U789)="",F789&lt;&gt;0,F790&lt;&gt;0),IF(IFERROR((F789/F790),"")="","",(F789/F790)),INDIRECT("'update Helper'!E"&amp;U789)/100)</f>
        <v/>
      </c>
      <c r="H789" s="580"/>
      <c r="I789" s="582"/>
      <c r="J789" s="572"/>
      <c r="K789" s="570" t="str">
        <f t="shared" ref="K789" si="2902">W789</f>
        <v/>
      </c>
      <c r="L789" s="570" t="str">
        <f t="shared" ref="L789" si="2903">V789</f>
        <v/>
      </c>
      <c r="M789" s="572"/>
      <c r="N789" s="572"/>
      <c r="P789" s="201">
        <f t="shared" ref="P789" si="2904">IF(AND(EXACT(C789,C787),C787&lt;&gt;0),P787+1,0)</f>
        <v>84</v>
      </c>
      <c r="Q789" s="201" t="str">
        <f t="shared" ref="Q789" si="2905">IF(C789&lt;&gt;"",C789&amp;"-"&amp;P789,"")</f>
        <v/>
      </c>
      <c r="R789" s="201" t="str">
        <f t="array" ref="R789">IFERROR(IF(INDEX('Disaggregation Records'!$E$155:$E$385,MATCH(RIGHT(Q789,255),RIGHT('Disaggregation Records'!$D$155:$D$385,255),0))="","",INDEX('Disaggregation Records'!$E$155:$E$385,MATCH(RIGHT(Q789,255),RIGHT('Disaggregation Records'!$D$155:$D$385,255),0))),"")</f>
        <v/>
      </c>
      <c r="S789" s="201" t="str">
        <f t="array" ref="S789">IFERROR(IF(INDEX('Disaggregation Records'!$F$155:$F$385,MATCH(RIGHT(Q789,255),RIGHT('Disaggregation Records'!$D$155:$D$385,255),0))="","",INDEX('Disaggregation Records'!$F$155:$F$385,MATCH(RIGHT(Q789,255),RIGHT('Disaggregation Records'!$D$155:$D$385,255),0))),"")</f>
        <v/>
      </c>
      <c r="T789" s="201" t="str">
        <f t="array" ref="T789">IFERROR(IF(INDEX('Disaggregation Records'!$H$155:$H$385,MATCH(RIGHT(Q789,255),RIGHT('Disaggregation Records'!$D$155:$D$385,255),0))="","",INDEX('Disaggregation Records'!$H$155:$H$385,MATCH(RIGHT(Q789,255),RIGHT('Disaggregation Records'!$D$155:$D$385,255),0))),"")</f>
        <v/>
      </c>
      <c r="U789" s="201">
        <f t="shared" ref="U789" si="2906">U787+1</f>
        <v>1496</v>
      </c>
      <c r="V789" s="201" t="str">
        <f t="array" ref="V789">IFERROR(IF(INDEX('Disaggregation Records'!$I$155:$I$385,MATCH(RIGHT(Q789,255),RIGHT('Disaggregation Records'!$D$155:$D$385,255),0))="","",INDEX('Disaggregation Records'!$I$155:$I$385,MATCH(RIGHT(Q789,255),RIGHT('Disaggregation Records'!$D$155:$D$385,255),0))),"")</f>
        <v/>
      </c>
      <c r="W789" s="201" t="str">
        <f>IFERROR(INDEX('Reference Records'!L$40:L$88,MATCH(LEFT(C789,255),'Reference Records'!E$40:E$88,0)),"")</f>
        <v/>
      </c>
    </row>
    <row r="790" spans="1:23" s="201" customFormat="1" ht="40.25" customHeight="1" x14ac:dyDescent="0.35">
      <c r="A790" s="569"/>
      <c r="B790" s="590"/>
      <c r="C790" s="571"/>
      <c r="D790" s="579"/>
      <c r="E790" s="579"/>
      <c r="F790" s="215"/>
      <c r="G790" s="577"/>
      <c r="H790" s="581"/>
      <c r="I790" s="583"/>
      <c r="J790" s="573"/>
      <c r="K790" s="571"/>
      <c r="L790" s="571"/>
      <c r="M790" s="573"/>
      <c r="N790" s="573"/>
    </row>
    <row r="791" spans="1:23" s="201" customFormat="1" ht="40.25" customHeight="1" x14ac:dyDescent="0.35">
      <c r="A791" s="569" t="str">
        <f t="shared" ref="A791" ca="1" si="2907">INDIRECT("'update Helper'!C"&amp;U791)</f>
        <v>a163p000004cuqDAAQ</v>
      </c>
      <c r="B791" s="589">
        <v>5</v>
      </c>
      <c r="C791" s="570" t="str">
        <f>VLOOKUP(B791,'Coverage Indicators - Section D'!$A$9:$AU$70,47,FALSE)</f>
        <v/>
      </c>
      <c r="D791" s="578" t="str">
        <f t="shared" ref="D791" si="2908">R791</f>
        <v/>
      </c>
      <c r="E791" s="578" t="str">
        <f t="shared" ref="E791" si="2909">S791</f>
        <v/>
      </c>
      <c r="F791" s="421"/>
      <c r="G791" s="576" t="str">
        <f ca="1">IF(OR(INDIRECT("'update Helper'!E"&amp;U791)="",F791&lt;&gt;0,F792&lt;&gt;0),IF(IFERROR((F791/F792),"")="","",(F791/F792)),INDIRECT("'update Helper'!E"&amp;U791)/100)</f>
        <v/>
      </c>
      <c r="H791" s="580"/>
      <c r="I791" s="582"/>
      <c r="J791" s="572"/>
      <c r="K791" s="570" t="str">
        <f t="shared" ref="K791" si="2910">W791</f>
        <v/>
      </c>
      <c r="L791" s="570" t="str">
        <f t="shared" ref="L791" si="2911">V791</f>
        <v/>
      </c>
      <c r="M791" s="572"/>
      <c r="N791" s="572"/>
      <c r="P791" s="201">
        <f t="shared" ref="P791" si="2912">IF(AND(EXACT(C791,C789),C789&lt;&gt;0),P789+1,0)</f>
        <v>85</v>
      </c>
      <c r="Q791" s="201" t="str">
        <f t="shared" ref="Q791" si="2913">IF(C791&lt;&gt;"",C791&amp;"-"&amp;P791,"")</f>
        <v/>
      </c>
      <c r="R791" s="201" t="str">
        <f t="array" ref="R791">IFERROR(IF(INDEX('Disaggregation Records'!$E$155:$E$385,MATCH(RIGHT(Q791,255),RIGHT('Disaggregation Records'!$D$155:$D$385,255),0))="","",INDEX('Disaggregation Records'!$E$155:$E$385,MATCH(RIGHT(Q791,255),RIGHT('Disaggregation Records'!$D$155:$D$385,255),0))),"")</f>
        <v/>
      </c>
      <c r="S791" s="201" t="str">
        <f t="array" ref="S791">IFERROR(IF(INDEX('Disaggregation Records'!$F$155:$F$385,MATCH(RIGHT(Q791,255),RIGHT('Disaggregation Records'!$D$155:$D$385,255),0))="","",INDEX('Disaggregation Records'!$F$155:$F$385,MATCH(RIGHT(Q791,255),RIGHT('Disaggregation Records'!$D$155:$D$385,255),0))),"")</f>
        <v/>
      </c>
      <c r="T791" s="201" t="str">
        <f t="array" ref="T791">IFERROR(IF(INDEX('Disaggregation Records'!$H$155:$H$385,MATCH(RIGHT(Q791,255),RIGHT('Disaggregation Records'!$D$155:$D$385,255),0))="","",INDEX('Disaggregation Records'!$H$155:$H$385,MATCH(RIGHT(Q791,255),RIGHT('Disaggregation Records'!$D$155:$D$385,255),0))),"")</f>
        <v/>
      </c>
      <c r="U791" s="201">
        <f t="shared" ref="U791" si="2914">U789+1</f>
        <v>1497</v>
      </c>
      <c r="V791" s="201" t="str">
        <f t="array" ref="V791">IFERROR(IF(INDEX('Disaggregation Records'!$I$155:$I$385,MATCH(RIGHT(Q791,255),RIGHT('Disaggregation Records'!$D$155:$D$385,255),0))="","",INDEX('Disaggregation Records'!$I$155:$I$385,MATCH(RIGHT(Q791,255),RIGHT('Disaggregation Records'!$D$155:$D$385,255),0))),"")</f>
        <v/>
      </c>
      <c r="W791" s="201" t="str">
        <f>IFERROR(INDEX('Reference Records'!L$40:L$88,MATCH(LEFT(C791,255),'Reference Records'!E$40:E$88,0)),"")</f>
        <v/>
      </c>
    </row>
    <row r="792" spans="1:23" s="201" customFormat="1" ht="40.25" customHeight="1" x14ac:dyDescent="0.35">
      <c r="A792" s="569"/>
      <c r="B792" s="590"/>
      <c r="C792" s="571"/>
      <c r="D792" s="579"/>
      <c r="E792" s="579"/>
      <c r="F792" s="215"/>
      <c r="G792" s="577"/>
      <c r="H792" s="581"/>
      <c r="I792" s="583"/>
      <c r="J792" s="573"/>
      <c r="K792" s="571"/>
      <c r="L792" s="571"/>
      <c r="M792" s="573"/>
      <c r="N792" s="573"/>
    </row>
    <row r="793" spans="1:23" s="201" customFormat="1" ht="40.25" customHeight="1" x14ac:dyDescent="0.35">
      <c r="A793" s="569" t="str">
        <f t="shared" ref="A793" ca="1" si="2915">INDIRECT("'update Helper'!C"&amp;U793)</f>
        <v>a163p000004cuqEAAQ</v>
      </c>
      <c r="B793" s="589">
        <v>5</v>
      </c>
      <c r="C793" s="570" t="str">
        <f>VLOOKUP(B793,'Coverage Indicators - Section D'!$A$9:$AU$70,47,FALSE)</f>
        <v/>
      </c>
      <c r="D793" s="578" t="str">
        <f t="shared" ref="D793" si="2916">R793</f>
        <v/>
      </c>
      <c r="E793" s="578" t="str">
        <f t="shared" ref="E793" si="2917">S793</f>
        <v/>
      </c>
      <c r="F793" s="421"/>
      <c r="G793" s="576" t="str">
        <f ca="1">IF(OR(INDIRECT("'update Helper'!E"&amp;U793)="",F793&lt;&gt;0,F794&lt;&gt;0),IF(IFERROR((F793/F794),"")="","",(F793/F794)),INDIRECT("'update Helper'!E"&amp;U793)/100)</f>
        <v/>
      </c>
      <c r="H793" s="580"/>
      <c r="I793" s="582"/>
      <c r="J793" s="572"/>
      <c r="K793" s="570" t="str">
        <f t="shared" ref="K793" si="2918">W793</f>
        <v/>
      </c>
      <c r="L793" s="570" t="str">
        <f t="shared" ref="L793" si="2919">V793</f>
        <v/>
      </c>
      <c r="M793" s="572"/>
      <c r="N793" s="572"/>
      <c r="P793" s="201">
        <f t="shared" ref="P793" si="2920">IF(AND(EXACT(C793,C791),C791&lt;&gt;0),P791+1,0)</f>
        <v>86</v>
      </c>
      <c r="Q793" s="201" t="str">
        <f t="shared" ref="Q793" si="2921">IF(C793&lt;&gt;"",C793&amp;"-"&amp;P793,"")</f>
        <v/>
      </c>
      <c r="R793" s="201" t="str">
        <f t="array" ref="R793">IFERROR(IF(INDEX('Disaggregation Records'!$E$155:$E$385,MATCH(RIGHT(Q793,255),RIGHT('Disaggregation Records'!$D$155:$D$385,255),0))="","",INDEX('Disaggregation Records'!$E$155:$E$385,MATCH(RIGHT(Q793,255),RIGHT('Disaggregation Records'!$D$155:$D$385,255),0))),"")</f>
        <v/>
      </c>
      <c r="S793" s="201" t="str">
        <f t="array" ref="S793">IFERROR(IF(INDEX('Disaggregation Records'!$F$155:$F$385,MATCH(RIGHT(Q793,255),RIGHT('Disaggregation Records'!$D$155:$D$385,255),0))="","",INDEX('Disaggregation Records'!$F$155:$F$385,MATCH(RIGHT(Q793,255),RIGHT('Disaggregation Records'!$D$155:$D$385,255),0))),"")</f>
        <v/>
      </c>
      <c r="T793" s="201" t="str">
        <f t="array" ref="T793">IFERROR(IF(INDEX('Disaggregation Records'!$H$155:$H$385,MATCH(RIGHT(Q793,255),RIGHT('Disaggregation Records'!$D$155:$D$385,255),0))="","",INDEX('Disaggregation Records'!$H$155:$H$385,MATCH(RIGHT(Q793,255),RIGHT('Disaggregation Records'!$D$155:$D$385,255),0))),"")</f>
        <v/>
      </c>
      <c r="U793" s="201">
        <f t="shared" ref="U793" si="2922">U791+1</f>
        <v>1498</v>
      </c>
      <c r="V793" s="201" t="str">
        <f t="array" ref="V793">IFERROR(IF(INDEX('Disaggregation Records'!$I$155:$I$385,MATCH(RIGHT(Q793,255),RIGHT('Disaggregation Records'!$D$155:$D$385,255),0))="","",INDEX('Disaggregation Records'!$I$155:$I$385,MATCH(RIGHT(Q793,255),RIGHT('Disaggregation Records'!$D$155:$D$385,255),0))),"")</f>
        <v/>
      </c>
      <c r="W793" s="201" t="str">
        <f>IFERROR(INDEX('Reference Records'!L$40:L$88,MATCH(LEFT(C793,255),'Reference Records'!E$40:E$88,0)),"")</f>
        <v/>
      </c>
    </row>
    <row r="794" spans="1:23" s="201" customFormat="1" ht="40.25" customHeight="1" x14ac:dyDescent="0.35">
      <c r="A794" s="569"/>
      <c r="B794" s="590"/>
      <c r="C794" s="571"/>
      <c r="D794" s="579"/>
      <c r="E794" s="579"/>
      <c r="F794" s="215"/>
      <c r="G794" s="577"/>
      <c r="H794" s="581"/>
      <c r="I794" s="583"/>
      <c r="J794" s="573"/>
      <c r="K794" s="571"/>
      <c r="L794" s="571"/>
      <c r="M794" s="573"/>
      <c r="N794" s="573"/>
    </row>
    <row r="795" spans="1:23" s="201" customFormat="1" ht="40.25" customHeight="1" x14ac:dyDescent="0.35">
      <c r="A795" s="569" t="str">
        <f t="shared" ref="A795" ca="1" si="2923">INDIRECT("'update Helper'!C"&amp;U795)</f>
        <v>a163p000004cuqFAAQ</v>
      </c>
      <c r="B795" s="589">
        <v>5</v>
      </c>
      <c r="C795" s="570" t="str">
        <f>VLOOKUP(B795,'Coverage Indicators - Section D'!$A$9:$AU$70,47,FALSE)</f>
        <v/>
      </c>
      <c r="D795" s="578" t="str">
        <f t="shared" ref="D795" si="2924">R795</f>
        <v/>
      </c>
      <c r="E795" s="578" t="str">
        <f t="shared" ref="E795" si="2925">S795</f>
        <v/>
      </c>
      <c r="F795" s="421"/>
      <c r="G795" s="576" t="str">
        <f ca="1">IF(OR(INDIRECT("'update Helper'!E"&amp;U795)="",F795&lt;&gt;0,F796&lt;&gt;0),IF(IFERROR((F795/F796),"")="","",(F795/F796)),INDIRECT("'update Helper'!E"&amp;U795)/100)</f>
        <v/>
      </c>
      <c r="H795" s="580"/>
      <c r="I795" s="582"/>
      <c r="J795" s="572"/>
      <c r="K795" s="570" t="str">
        <f t="shared" ref="K795" si="2926">W795</f>
        <v/>
      </c>
      <c r="L795" s="570" t="str">
        <f t="shared" ref="L795" si="2927">V795</f>
        <v/>
      </c>
      <c r="M795" s="572"/>
      <c r="N795" s="572"/>
      <c r="P795" s="201">
        <f t="shared" ref="P795" si="2928">IF(AND(EXACT(C795,C793),C793&lt;&gt;0),P793+1,0)</f>
        <v>87</v>
      </c>
      <c r="Q795" s="201" t="str">
        <f t="shared" ref="Q795" si="2929">IF(C795&lt;&gt;"",C795&amp;"-"&amp;P795,"")</f>
        <v/>
      </c>
      <c r="R795" s="201" t="str">
        <f t="array" ref="R795">IFERROR(IF(INDEX('Disaggregation Records'!$E$155:$E$385,MATCH(RIGHT(Q795,255),RIGHT('Disaggregation Records'!$D$155:$D$385,255),0))="","",INDEX('Disaggregation Records'!$E$155:$E$385,MATCH(RIGHT(Q795,255),RIGHT('Disaggregation Records'!$D$155:$D$385,255),0))),"")</f>
        <v/>
      </c>
      <c r="S795" s="201" t="str">
        <f t="array" ref="S795">IFERROR(IF(INDEX('Disaggregation Records'!$F$155:$F$385,MATCH(RIGHT(Q795,255),RIGHT('Disaggregation Records'!$D$155:$D$385,255),0))="","",INDEX('Disaggregation Records'!$F$155:$F$385,MATCH(RIGHT(Q795,255),RIGHT('Disaggregation Records'!$D$155:$D$385,255),0))),"")</f>
        <v/>
      </c>
      <c r="T795" s="201" t="str">
        <f t="array" ref="T795">IFERROR(IF(INDEX('Disaggregation Records'!$H$155:$H$385,MATCH(RIGHT(Q795,255),RIGHT('Disaggregation Records'!$D$155:$D$385,255),0))="","",INDEX('Disaggregation Records'!$H$155:$H$385,MATCH(RIGHT(Q795,255),RIGHT('Disaggregation Records'!$D$155:$D$385,255),0))),"")</f>
        <v/>
      </c>
      <c r="U795" s="201">
        <f t="shared" ref="U795" si="2930">U793+1</f>
        <v>1499</v>
      </c>
      <c r="V795" s="201" t="str">
        <f t="array" ref="V795">IFERROR(IF(INDEX('Disaggregation Records'!$I$155:$I$385,MATCH(RIGHT(Q795,255),RIGHT('Disaggregation Records'!$D$155:$D$385,255),0))="","",INDEX('Disaggregation Records'!$I$155:$I$385,MATCH(RIGHT(Q795,255),RIGHT('Disaggregation Records'!$D$155:$D$385,255),0))),"")</f>
        <v/>
      </c>
      <c r="W795" s="201" t="str">
        <f>IFERROR(INDEX('Reference Records'!L$40:L$88,MATCH(LEFT(C795,255),'Reference Records'!E$40:E$88,0)),"")</f>
        <v/>
      </c>
    </row>
    <row r="796" spans="1:23" s="201" customFormat="1" ht="40.25" customHeight="1" x14ac:dyDescent="0.35">
      <c r="A796" s="569"/>
      <c r="B796" s="590"/>
      <c r="C796" s="571"/>
      <c r="D796" s="579"/>
      <c r="E796" s="579"/>
      <c r="F796" s="215"/>
      <c r="G796" s="577"/>
      <c r="H796" s="581"/>
      <c r="I796" s="583"/>
      <c r="J796" s="573"/>
      <c r="K796" s="571"/>
      <c r="L796" s="571"/>
      <c r="M796" s="573"/>
      <c r="N796" s="573"/>
    </row>
    <row r="797" spans="1:23" s="201" customFormat="1" ht="40.25" customHeight="1" x14ac:dyDescent="0.35">
      <c r="A797" s="569" t="str">
        <f t="shared" ref="A797" ca="1" si="2931">INDIRECT("'update Helper'!C"&amp;U797)</f>
        <v>a163p000004cuqGAAQ</v>
      </c>
      <c r="B797" s="589">
        <v>5</v>
      </c>
      <c r="C797" s="570" t="str">
        <f>VLOOKUP(B797,'Coverage Indicators - Section D'!$A$9:$AU$70,47,FALSE)</f>
        <v/>
      </c>
      <c r="D797" s="578" t="str">
        <f t="shared" ref="D797" si="2932">R797</f>
        <v/>
      </c>
      <c r="E797" s="578" t="str">
        <f t="shared" ref="E797" si="2933">S797</f>
        <v/>
      </c>
      <c r="F797" s="421"/>
      <c r="G797" s="576" t="str">
        <f ca="1">IF(OR(INDIRECT("'update Helper'!E"&amp;U797)="",F797&lt;&gt;0,F798&lt;&gt;0),IF(IFERROR((F797/F798),"")="","",(F797/F798)),INDIRECT("'update Helper'!E"&amp;U797)/100)</f>
        <v/>
      </c>
      <c r="H797" s="580"/>
      <c r="I797" s="582"/>
      <c r="J797" s="572"/>
      <c r="K797" s="570" t="str">
        <f t="shared" ref="K797" si="2934">W797</f>
        <v/>
      </c>
      <c r="L797" s="570" t="str">
        <f t="shared" ref="L797" si="2935">V797</f>
        <v/>
      </c>
      <c r="M797" s="572"/>
      <c r="N797" s="572"/>
      <c r="P797" s="201">
        <f t="shared" ref="P797" si="2936">IF(AND(EXACT(C797,C795),C795&lt;&gt;0),P795+1,0)</f>
        <v>88</v>
      </c>
      <c r="Q797" s="201" t="str">
        <f t="shared" ref="Q797" si="2937">IF(C797&lt;&gt;"",C797&amp;"-"&amp;P797,"")</f>
        <v/>
      </c>
      <c r="R797" s="201" t="str">
        <f t="array" ref="R797">IFERROR(IF(INDEX('Disaggregation Records'!$E$155:$E$385,MATCH(RIGHT(Q797,255),RIGHT('Disaggregation Records'!$D$155:$D$385,255),0))="","",INDEX('Disaggregation Records'!$E$155:$E$385,MATCH(RIGHT(Q797,255),RIGHT('Disaggregation Records'!$D$155:$D$385,255),0))),"")</f>
        <v/>
      </c>
      <c r="S797" s="201" t="str">
        <f t="array" ref="S797">IFERROR(IF(INDEX('Disaggregation Records'!$F$155:$F$385,MATCH(RIGHT(Q797,255),RIGHT('Disaggregation Records'!$D$155:$D$385,255),0))="","",INDEX('Disaggregation Records'!$F$155:$F$385,MATCH(RIGHT(Q797,255),RIGHT('Disaggregation Records'!$D$155:$D$385,255),0))),"")</f>
        <v/>
      </c>
      <c r="T797" s="201" t="str">
        <f t="array" ref="T797">IFERROR(IF(INDEX('Disaggregation Records'!$H$155:$H$385,MATCH(RIGHT(Q797,255),RIGHT('Disaggregation Records'!$D$155:$D$385,255),0))="","",INDEX('Disaggregation Records'!$H$155:$H$385,MATCH(RIGHT(Q797,255),RIGHT('Disaggregation Records'!$D$155:$D$385,255),0))),"")</f>
        <v/>
      </c>
      <c r="U797" s="201">
        <f t="shared" ref="U797" si="2938">U795+1</f>
        <v>1500</v>
      </c>
      <c r="V797" s="201" t="str">
        <f t="array" ref="V797">IFERROR(IF(INDEX('Disaggregation Records'!$I$155:$I$385,MATCH(RIGHT(Q797,255),RIGHT('Disaggregation Records'!$D$155:$D$385,255),0))="","",INDEX('Disaggregation Records'!$I$155:$I$385,MATCH(RIGHT(Q797,255),RIGHT('Disaggregation Records'!$D$155:$D$385,255),0))),"")</f>
        <v/>
      </c>
      <c r="W797" s="201" t="str">
        <f>IFERROR(INDEX('Reference Records'!L$40:L$88,MATCH(LEFT(C797,255),'Reference Records'!E$40:E$88,0)),"")</f>
        <v/>
      </c>
    </row>
    <row r="798" spans="1:23" s="201" customFormat="1" ht="40.25" customHeight="1" x14ac:dyDescent="0.35">
      <c r="A798" s="569"/>
      <c r="B798" s="590"/>
      <c r="C798" s="571"/>
      <c r="D798" s="579"/>
      <c r="E798" s="579"/>
      <c r="F798" s="215"/>
      <c r="G798" s="577"/>
      <c r="H798" s="581"/>
      <c r="I798" s="583"/>
      <c r="J798" s="573"/>
      <c r="K798" s="571"/>
      <c r="L798" s="571"/>
      <c r="M798" s="573"/>
      <c r="N798" s="573"/>
    </row>
    <row r="799" spans="1:23" s="201" customFormat="1" ht="40.25" customHeight="1" x14ac:dyDescent="0.35">
      <c r="A799" s="569" t="str">
        <f t="shared" ref="A799" ca="1" si="2939">INDIRECT("'update Helper'!C"&amp;U799)</f>
        <v>a163p000004cuqHAAQ</v>
      </c>
      <c r="B799" s="589">
        <v>5</v>
      </c>
      <c r="C799" s="570" t="str">
        <f>VLOOKUP(B799,'Coverage Indicators - Section D'!$A$9:$AU$70,47,FALSE)</f>
        <v/>
      </c>
      <c r="D799" s="578" t="str">
        <f t="shared" ref="D799" si="2940">R799</f>
        <v/>
      </c>
      <c r="E799" s="578" t="str">
        <f t="shared" ref="E799" si="2941">S799</f>
        <v/>
      </c>
      <c r="F799" s="421"/>
      <c r="G799" s="576" t="str">
        <f ca="1">IF(OR(INDIRECT("'update Helper'!E"&amp;U799)="",F799&lt;&gt;0,F800&lt;&gt;0),IF(IFERROR((F799/F800),"")="","",(F799/F800)),INDIRECT("'update Helper'!E"&amp;U799)/100)</f>
        <v/>
      </c>
      <c r="H799" s="580"/>
      <c r="I799" s="582"/>
      <c r="J799" s="572"/>
      <c r="K799" s="570" t="str">
        <f t="shared" ref="K799" si="2942">W799</f>
        <v/>
      </c>
      <c r="L799" s="570" t="str">
        <f t="shared" ref="L799" si="2943">V799</f>
        <v/>
      </c>
      <c r="M799" s="572"/>
      <c r="N799" s="572"/>
      <c r="P799" s="201">
        <f t="shared" ref="P799" si="2944">IF(AND(EXACT(C799,C797),C797&lt;&gt;0),P797+1,0)</f>
        <v>89</v>
      </c>
      <c r="Q799" s="201" t="str">
        <f t="shared" ref="Q799" si="2945">IF(C799&lt;&gt;"",C799&amp;"-"&amp;P799,"")</f>
        <v/>
      </c>
      <c r="R799" s="201" t="str">
        <f t="array" ref="R799">IFERROR(IF(INDEX('Disaggregation Records'!$E$155:$E$385,MATCH(RIGHT(Q799,255),RIGHT('Disaggregation Records'!$D$155:$D$385,255),0))="","",INDEX('Disaggregation Records'!$E$155:$E$385,MATCH(RIGHT(Q799,255),RIGHT('Disaggregation Records'!$D$155:$D$385,255),0))),"")</f>
        <v/>
      </c>
      <c r="S799" s="201" t="str">
        <f t="array" ref="S799">IFERROR(IF(INDEX('Disaggregation Records'!$F$155:$F$385,MATCH(RIGHT(Q799,255),RIGHT('Disaggregation Records'!$D$155:$D$385,255),0))="","",INDEX('Disaggregation Records'!$F$155:$F$385,MATCH(RIGHT(Q799,255),RIGHT('Disaggregation Records'!$D$155:$D$385,255),0))),"")</f>
        <v/>
      </c>
      <c r="T799" s="201" t="str">
        <f t="array" ref="T799">IFERROR(IF(INDEX('Disaggregation Records'!$H$155:$H$385,MATCH(RIGHT(Q799,255),RIGHT('Disaggregation Records'!$D$155:$D$385,255),0))="","",INDEX('Disaggregation Records'!$H$155:$H$385,MATCH(RIGHT(Q799,255),RIGHT('Disaggregation Records'!$D$155:$D$385,255),0))),"")</f>
        <v/>
      </c>
      <c r="U799" s="201">
        <f t="shared" ref="U799" si="2946">U797+1</f>
        <v>1501</v>
      </c>
      <c r="V799" s="201" t="str">
        <f t="array" ref="V799">IFERROR(IF(INDEX('Disaggregation Records'!$I$155:$I$385,MATCH(RIGHT(Q799,255),RIGHT('Disaggregation Records'!$D$155:$D$385,255),0))="","",INDEX('Disaggregation Records'!$I$155:$I$385,MATCH(RIGHT(Q799,255),RIGHT('Disaggregation Records'!$D$155:$D$385,255),0))),"")</f>
        <v/>
      </c>
      <c r="W799" s="201" t="str">
        <f>IFERROR(INDEX('Reference Records'!L$40:L$88,MATCH(LEFT(C799,255),'Reference Records'!E$40:E$88,0)),"")</f>
        <v/>
      </c>
    </row>
    <row r="800" spans="1:23" s="201" customFormat="1" ht="40.25" customHeight="1" x14ac:dyDescent="0.35">
      <c r="A800" s="569"/>
      <c r="B800" s="590"/>
      <c r="C800" s="571"/>
      <c r="D800" s="579"/>
      <c r="E800" s="579"/>
      <c r="F800" s="215"/>
      <c r="G800" s="577"/>
      <c r="H800" s="581"/>
      <c r="I800" s="583"/>
      <c r="J800" s="573"/>
      <c r="K800" s="571"/>
      <c r="L800" s="571"/>
      <c r="M800" s="573"/>
      <c r="N800" s="573"/>
    </row>
    <row r="801" spans="1:23" s="201" customFormat="1" ht="40.25" customHeight="1" x14ac:dyDescent="0.35">
      <c r="A801" s="569" t="str">
        <f t="shared" ref="A801" ca="1" si="2947">INDIRECT("'update Helper'!C"&amp;U801)</f>
        <v>a163p000004cuqIAAQ</v>
      </c>
      <c r="B801" s="589">
        <v>5</v>
      </c>
      <c r="C801" s="570" t="str">
        <f>VLOOKUP(B801,'Coverage Indicators - Section D'!$A$9:$AU$70,47,FALSE)</f>
        <v/>
      </c>
      <c r="D801" s="578" t="str">
        <f t="shared" ref="D801" si="2948">R801</f>
        <v/>
      </c>
      <c r="E801" s="578" t="str">
        <f t="shared" ref="E801" si="2949">S801</f>
        <v/>
      </c>
      <c r="F801" s="421"/>
      <c r="G801" s="576" t="str">
        <f ca="1">IF(OR(INDIRECT("'update Helper'!E"&amp;U801)="",F801&lt;&gt;0,F802&lt;&gt;0),IF(IFERROR((F801/F802),"")="","",(F801/F802)),INDIRECT("'update Helper'!E"&amp;U801)/100)</f>
        <v/>
      </c>
      <c r="H801" s="580"/>
      <c r="I801" s="582"/>
      <c r="J801" s="572"/>
      <c r="K801" s="570" t="str">
        <f t="shared" ref="K801" si="2950">W801</f>
        <v/>
      </c>
      <c r="L801" s="570" t="str">
        <f t="shared" ref="L801" si="2951">V801</f>
        <v/>
      </c>
      <c r="M801" s="572"/>
      <c r="N801" s="572"/>
      <c r="P801" s="201">
        <f t="shared" ref="P801" si="2952">IF(AND(EXACT(C801,C799),C799&lt;&gt;0),P799+1,0)</f>
        <v>90</v>
      </c>
      <c r="Q801" s="201" t="str">
        <f t="shared" ref="Q801" si="2953">IF(C801&lt;&gt;"",C801&amp;"-"&amp;P801,"")</f>
        <v/>
      </c>
      <c r="R801" s="201" t="str">
        <f t="array" ref="R801">IFERROR(IF(INDEX('Disaggregation Records'!$E$155:$E$385,MATCH(RIGHT(Q801,255),RIGHT('Disaggregation Records'!$D$155:$D$385,255),0))="","",INDEX('Disaggregation Records'!$E$155:$E$385,MATCH(RIGHT(Q801,255),RIGHT('Disaggregation Records'!$D$155:$D$385,255),0))),"")</f>
        <v/>
      </c>
      <c r="S801" s="201" t="str">
        <f t="array" ref="S801">IFERROR(IF(INDEX('Disaggregation Records'!$F$155:$F$385,MATCH(RIGHT(Q801,255),RIGHT('Disaggregation Records'!$D$155:$D$385,255),0))="","",INDEX('Disaggregation Records'!$F$155:$F$385,MATCH(RIGHT(Q801,255),RIGHT('Disaggregation Records'!$D$155:$D$385,255),0))),"")</f>
        <v/>
      </c>
      <c r="T801" s="201" t="str">
        <f t="array" ref="T801">IFERROR(IF(INDEX('Disaggregation Records'!$H$155:$H$385,MATCH(RIGHT(Q801,255),RIGHT('Disaggregation Records'!$D$155:$D$385,255),0))="","",INDEX('Disaggregation Records'!$H$155:$H$385,MATCH(RIGHT(Q801,255),RIGHT('Disaggregation Records'!$D$155:$D$385,255),0))),"")</f>
        <v/>
      </c>
      <c r="U801" s="201">
        <f t="shared" ref="U801" si="2954">U799+1</f>
        <v>1502</v>
      </c>
      <c r="V801" s="201" t="str">
        <f t="array" ref="V801">IFERROR(IF(INDEX('Disaggregation Records'!$I$155:$I$385,MATCH(RIGHT(Q801,255),RIGHT('Disaggregation Records'!$D$155:$D$385,255),0))="","",INDEX('Disaggregation Records'!$I$155:$I$385,MATCH(RIGHT(Q801,255),RIGHT('Disaggregation Records'!$D$155:$D$385,255),0))),"")</f>
        <v/>
      </c>
      <c r="W801" s="201" t="str">
        <f>IFERROR(INDEX('Reference Records'!L$40:L$88,MATCH(LEFT(C801,255),'Reference Records'!E$40:E$88,0)),"")</f>
        <v/>
      </c>
    </row>
    <row r="802" spans="1:23" s="201" customFormat="1" ht="40.25" customHeight="1" x14ac:dyDescent="0.35">
      <c r="A802" s="569"/>
      <c r="B802" s="590"/>
      <c r="C802" s="571"/>
      <c r="D802" s="579"/>
      <c r="E802" s="579"/>
      <c r="F802" s="215"/>
      <c r="G802" s="577"/>
      <c r="H802" s="581"/>
      <c r="I802" s="583"/>
      <c r="J802" s="573"/>
      <c r="K802" s="571"/>
      <c r="L802" s="571"/>
      <c r="M802" s="573"/>
      <c r="N802" s="573"/>
    </row>
    <row r="803" spans="1:23" s="201" customFormat="1" ht="40.25" customHeight="1" x14ac:dyDescent="0.35">
      <c r="A803" s="569" t="str">
        <f t="shared" ref="A803" ca="1" si="2955">INDIRECT("'update Helper'!C"&amp;U803)</f>
        <v>a163p000004cuqJAAQ</v>
      </c>
      <c r="B803" s="589">
        <v>5</v>
      </c>
      <c r="C803" s="570" t="str">
        <f>VLOOKUP(B803,'Coverage Indicators - Section D'!$A$9:$AU$70,47,FALSE)</f>
        <v/>
      </c>
      <c r="D803" s="578" t="str">
        <f t="shared" ref="D803" si="2956">R803</f>
        <v/>
      </c>
      <c r="E803" s="578" t="str">
        <f t="shared" ref="E803" si="2957">S803</f>
        <v/>
      </c>
      <c r="F803" s="421"/>
      <c r="G803" s="576" t="str">
        <f ca="1">IF(OR(INDIRECT("'update Helper'!E"&amp;U803)="",F803&lt;&gt;0,F804&lt;&gt;0),IF(IFERROR((F803/F804),"")="","",(F803/F804)),INDIRECT("'update Helper'!E"&amp;U803)/100)</f>
        <v/>
      </c>
      <c r="H803" s="580"/>
      <c r="I803" s="582"/>
      <c r="J803" s="572"/>
      <c r="K803" s="570" t="str">
        <f t="shared" ref="K803" si="2958">W803</f>
        <v/>
      </c>
      <c r="L803" s="570" t="str">
        <f t="shared" ref="L803" si="2959">V803</f>
        <v/>
      </c>
      <c r="M803" s="572"/>
      <c r="N803" s="572"/>
      <c r="P803" s="201">
        <f t="shared" ref="P803" si="2960">IF(AND(EXACT(C803,C801),C801&lt;&gt;0),P801+1,0)</f>
        <v>91</v>
      </c>
      <c r="Q803" s="201" t="str">
        <f t="shared" ref="Q803" si="2961">IF(C803&lt;&gt;"",C803&amp;"-"&amp;P803,"")</f>
        <v/>
      </c>
      <c r="R803" s="201" t="str">
        <f t="array" ref="R803">IFERROR(IF(INDEX('Disaggregation Records'!$E$155:$E$385,MATCH(RIGHT(Q803,255),RIGHT('Disaggregation Records'!$D$155:$D$385,255),0))="","",INDEX('Disaggregation Records'!$E$155:$E$385,MATCH(RIGHT(Q803,255),RIGHT('Disaggregation Records'!$D$155:$D$385,255),0))),"")</f>
        <v/>
      </c>
      <c r="S803" s="201" t="str">
        <f t="array" ref="S803">IFERROR(IF(INDEX('Disaggregation Records'!$F$155:$F$385,MATCH(RIGHT(Q803,255),RIGHT('Disaggregation Records'!$D$155:$D$385,255),0))="","",INDEX('Disaggregation Records'!$F$155:$F$385,MATCH(RIGHT(Q803,255),RIGHT('Disaggregation Records'!$D$155:$D$385,255),0))),"")</f>
        <v/>
      </c>
      <c r="T803" s="201" t="str">
        <f t="array" ref="T803">IFERROR(IF(INDEX('Disaggregation Records'!$H$155:$H$385,MATCH(RIGHT(Q803,255),RIGHT('Disaggregation Records'!$D$155:$D$385,255),0))="","",INDEX('Disaggregation Records'!$H$155:$H$385,MATCH(RIGHT(Q803,255),RIGHT('Disaggregation Records'!$D$155:$D$385,255),0))),"")</f>
        <v/>
      </c>
      <c r="U803" s="201">
        <f t="shared" ref="U803" si="2962">U801+1</f>
        <v>1503</v>
      </c>
      <c r="V803" s="201" t="str">
        <f t="array" ref="V803">IFERROR(IF(INDEX('Disaggregation Records'!$I$155:$I$385,MATCH(RIGHT(Q803,255),RIGHT('Disaggregation Records'!$D$155:$D$385,255),0))="","",INDEX('Disaggregation Records'!$I$155:$I$385,MATCH(RIGHT(Q803,255),RIGHT('Disaggregation Records'!$D$155:$D$385,255),0))),"")</f>
        <v/>
      </c>
      <c r="W803" s="201" t="str">
        <f>IFERROR(INDEX('Reference Records'!L$40:L$88,MATCH(LEFT(C803,255),'Reference Records'!E$40:E$88,0)),"")</f>
        <v/>
      </c>
    </row>
    <row r="804" spans="1:23" s="201" customFormat="1" ht="40.25" customHeight="1" x14ac:dyDescent="0.35">
      <c r="A804" s="569"/>
      <c r="B804" s="590"/>
      <c r="C804" s="571"/>
      <c r="D804" s="579"/>
      <c r="E804" s="579"/>
      <c r="F804" s="215"/>
      <c r="G804" s="577"/>
      <c r="H804" s="581"/>
      <c r="I804" s="583"/>
      <c r="J804" s="573"/>
      <c r="K804" s="571"/>
      <c r="L804" s="571"/>
      <c r="M804" s="573"/>
      <c r="N804" s="573"/>
    </row>
    <row r="805" spans="1:23" s="201" customFormat="1" ht="40.25" customHeight="1" x14ac:dyDescent="0.35">
      <c r="A805" s="569" t="str">
        <f t="shared" ref="A805" ca="1" si="2963">INDIRECT("'update Helper'!C"&amp;U805)</f>
        <v>a163p000004cuqKAAQ</v>
      </c>
      <c r="B805" s="589">
        <v>5</v>
      </c>
      <c r="C805" s="570" t="str">
        <f>VLOOKUP(B805,'Coverage Indicators - Section D'!$A$9:$AU$70,47,FALSE)</f>
        <v/>
      </c>
      <c r="D805" s="578" t="str">
        <f t="shared" ref="D805" si="2964">R805</f>
        <v/>
      </c>
      <c r="E805" s="578" t="str">
        <f t="shared" ref="E805" si="2965">S805</f>
        <v/>
      </c>
      <c r="F805" s="421"/>
      <c r="G805" s="576" t="str">
        <f ca="1">IF(OR(INDIRECT("'update Helper'!E"&amp;U805)="",F805&lt;&gt;0,F806&lt;&gt;0),IF(IFERROR((F805/F806),"")="","",(F805/F806)),INDIRECT("'update Helper'!E"&amp;U805)/100)</f>
        <v/>
      </c>
      <c r="H805" s="580"/>
      <c r="I805" s="582"/>
      <c r="J805" s="572"/>
      <c r="K805" s="570" t="str">
        <f t="shared" ref="K805" si="2966">W805</f>
        <v/>
      </c>
      <c r="L805" s="570" t="str">
        <f t="shared" ref="L805" si="2967">V805</f>
        <v/>
      </c>
      <c r="M805" s="572"/>
      <c r="N805" s="572"/>
      <c r="P805" s="201">
        <f t="shared" ref="P805" si="2968">IF(AND(EXACT(C805,C803),C803&lt;&gt;0),P803+1,0)</f>
        <v>92</v>
      </c>
      <c r="Q805" s="201" t="str">
        <f t="shared" ref="Q805" si="2969">IF(C805&lt;&gt;"",C805&amp;"-"&amp;P805,"")</f>
        <v/>
      </c>
      <c r="R805" s="201" t="str">
        <f t="array" ref="R805">IFERROR(IF(INDEX('Disaggregation Records'!$E$155:$E$385,MATCH(RIGHT(Q805,255),RIGHT('Disaggregation Records'!$D$155:$D$385,255),0))="","",INDEX('Disaggregation Records'!$E$155:$E$385,MATCH(RIGHT(Q805,255),RIGHT('Disaggregation Records'!$D$155:$D$385,255),0))),"")</f>
        <v/>
      </c>
      <c r="S805" s="201" t="str">
        <f t="array" ref="S805">IFERROR(IF(INDEX('Disaggregation Records'!$F$155:$F$385,MATCH(RIGHT(Q805,255),RIGHT('Disaggregation Records'!$D$155:$D$385,255),0))="","",INDEX('Disaggregation Records'!$F$155:$F$385,MATCH(RIGHT(Q805,255),RIGHT('Disaggregation Records'!$D$155:$D$385,255),0))),"")</f>
        <v/>
      </c>
      <c r="T805" s="201" t="str">
        <f t="array" ref="T805">IFERROR(IF(INDEX('Disaggregation Records'!$H$155:$H$385,MATCH(RIGHT(Q805,255),RIGHT('Disaggregation Records'!$D$155:$D$385,255),0))="","",INDEX('Disaggregation Records'!$H$155:$H$385,MATCH(RIGHT(Q805,255),RIGHT('Disaggregation Records'!$D$155:$D$385,255),0))),"")</f>
        <v/>
      </c>
      <c r="U805" s="201">
        <f t="shared" ref="U805" si="2970">U803+1</f>
        <v>1504</v>
      </c>
      <c r="V805" s="201" t="str">
        <f t="array" ref="V805">IFERROR(IF(INDEX('Disaggregation Records'!$I$155:$I$385,MATCH(RIGHT(Q805,255),RIGHT('Disaggregation Records'!$D$155:$D$385,255),0))="","",INDEX('Disaggregation Records'!$I$155:$I$385,MATCH(RIGHT(Q805,255),RIGHT('Disaggregation Records'!$D$155:$D$385,255),0))),"")</f>
        <v/>
      </c>
      <c r="W805" s="201" t="str">
        <f>IFERROR(INDEX('Reference Records'!L$40:L$88,MATCH(LEFT(C805,255),'Reference Records'!E$40:E$88,0)),"")</f>
        <v/>
      </c>
    </row>
    <row r="806" spans="1:23" s="201" customFormat="1" ht="40.25" customHeight="1" x14ac:dyDescent="0.35">
      <c r="A806" s="569"/>
      <c r="B806" s="590"/>
      <c r="C806" s="571"/>
      <c r="D806" s="579"/>
      <c r="E806" s="579"/>
      <c r="F806" s="215"/>
      <c r="G806" s="577"/>
      <c r="H806" s="581"/>
      <c r="I806" s="583"/>
      <c r="J806" s="573"/>
      <c r="K806" s="571"/>
      <c r="L806" s="571"/>
      <c r="M806" s="573"/>
      <c r="N806" s="573"/>
    </row>
    <row r="807" spans="1:23" s="201" customFormat="1" ht="40.25" customHeight="1" x14ac:dyDescent="0.35">
      <c r="A807" s="569" t="str">
        <f t="shared" ref="A807" ca="1" si="2971">INDIRECT("'update Helper'!C"&amp;U807)</f>
        <v>a163p000004cuqLAAQ</v>
      </c>
      <c r="B807" s="589">
        <v>5</v>
      </c>
      <c r="C807" s="570" t="str">
        <f>VLOOKUP(B807,'Coverage Indicators - Section D'!$A$9:$AU$70,47,FALSE)</f>
        <v/>
      </c>
      <c r="D807" s="578" t="str">
        <f t="shared" ref="D807" si="2972">R807</f>
        <v/>
      </c>
      <c r="E807" s="578" t="str">
        <f t="shared" ref="E807" si="2973">S807</f>
        <v/>
      </c>
      <c r="F807" s="421"/>
      <c r="G807" s="576" t="str">
        <f ca="1">IF(OR(INDIRECT("'update Helper'!E"&amp;U807)="",F807&lt;&gt;0,F808&lt;&gt;0),IF(IFERROR((F807/F808),"")="","",(F807/F808)),INDIRECT("'update Helper'!E"&amp;U807)/100)</f>
        <v/>
      </c>
      <c r="H807" s="580"/>
      <c r="I807" s="582"/>
      <c r="J807" s="572"/>
      <c r="K807" s="570" t="str">
        <f t="shared" ref="K807" si="2974">W807</f>
        <v/>
      </c>
      <c r="L807" s="570" t="str">
        <f t="shared" ref="L807" si="2975">V807</f>
        <v/>
      </c>
      <c r="M807" s="572"/>
      <c r="N807" s="572"/>
      <c r="P807" s="201">
        <f t="shared" ref="P807" si="2976">IF(AND(EXACT(C807,C805),C805&lt;&gt;0),P805+1,0)</f>
        <v>93</v>
      </c>
      <c r="Q807" s="201" t="str">
        <f t="shared" ref="Q807" si="2977">IF(C807&lt;&gt;"",C807&amp;"-"&amp;P807,"")</f>
        <v/>
      </c>
      <c r="R807" s="201" t="str">
        <f t="array" ref="R807">IFERROR(IF(INDEX('Disaggregation Records'!$E$155:$E$385,MATCH(RIGHT(Q807,255),RIGHT('Disaggregation Records'!$D$155:$D$385,255),0))="","",INDEX('Disaggregation Records'!$E$155:$E$385,MATCH(RIGHT(Q807,255),RIGHT('Disaggregation Records'!$D$155:$D$385,255),0))),"")</f>
        <v/>
      </c>
      <c r="S807" s="201" t="str">
        <f t="array" ref="S807">IFERROR(IF(INDEX('Disaggregation Records'!$F$155:$F$385,MATCH(RIGHT(Q807,255),RIGHT('Disaggregation Records'!$D$155:$D$385,255),0))="","",INDEX('Disaggregation Records'!$F$155:$F$385,MATCH(RIGHT(Q807,255),RIGHT('Disaggregation Records'!$D$155:$D$385,255),0))),"")</f>
        <v/>
      </c>
      <c r="T807" s="201" t="str">
        <f t="array" ref="T807">IFERROR(IF(INDEX('Disaggregation Records'!$H$155:$H$385,MATCH(RIGHT(Q807,255),RIGHT('Disaggregation Records'!$D$155:$D$385,255),0))="","",INDEX('Disaggregation Records'!$H$155:$H$385,MATCH(RIGHT(Q807,255),RIGHT('Disaggregation Records'!$D$155:$D$385,255),0))),"")</f>
        <v/>
      </c>
      <c r="U807" s="201">
        <f t="shared" ref="U807" si="2978">U805+1</f>
        <v>1505</v>
      </c>
      <c r="V807" s="201" t="str">
        <f t="array" ref="V807">IFERROR(IF(INDEX('Disaggregation Records'!$I$155:$I$385,MATCH(RIGHT(Q807,255),RIGHT('Disaggregation Records'!$D$155:$D$385,255),0))="","",INDEX('Disaggregation Records'!$I$155:$I$385,MATCH(RIGHT(Q807,255),RIGHT('Disaggregation Records'!$D$155:$D$385,255),0))),"")</f>
        <v/>
      </c>
      <c r="W807" s="201" t="str">
        <f>IFERROR(INDEX('Reference Records'!L$40:L$88,MATCH(LEFT(C807,255),'Reference Records'!E$40:E$88,0)),"")</f>
        <v/>
      </c>
    </row>
    <row r="808" spans="1:23" s="201" customFormat="1" ht="40.25" customHeight="1" x14ac:dyDescent="0.35">
      <c r="A808" s="569"/>
      <c r="B808" s="590"/>
      <c r="C808" s="571"/>
      <c r="D808" s="579"/>
      <c r="E808" s="579"/>
      <c r="F808" s="215"/>
      <c r="G808" s="577"/>
      <c r="H808" s="581"/>
      <c r="I808" s="583"/>
      <c r="J808" s="573"/>
      <c r="K808" s="571"/>
      <c r="L808" s="571"/>
      <c r="M808" s="573"/>
      <c r="N808" s="573"/>
    </row>
    <row r="809" spans="1:23" s="201" customFormat="1" ht="40.25" customHeight="1" x14ac:dyDescent="0.35">
      <c r="A809" s="569" t="str">
        <f t="shared" ref="A809" ca="1" si="2979">INDIRECT("'update Helper'!C"&amp;U809)</f>
        <v>a163p000004cuqMAAQ</v>
      </c>
      <c r="B809" s="589">
        <v>5</v>
      </c>
      <c r="C809" s="570" t="str">
        <f>VLOOKUP(B809,'Coverage Indicators - Section D'!$A$9:$AU$70,47,FALSE)</f>
        <v/>
      </c>
      <c r="D809" s="578" t="str">
        <f t="shared" ref="D809" si="2980">R809</f>
        <v/>
      </c>
      <c r="E809" s="578" t="str">
        <f t="shared" ref="E809" si="2981">S809</f>
        <v/>
      </c>
      <c r="F809" s="421"/>
      <c r="G809" s="576" t="str">
        <f ca="1">IF(OR(INDIRECT("'update Helper'!E"&amp;U809)="",F809&lt;&gt;0,F810&lt;&gt;0),IF(IFERROR((F809/F810),"")="","",(F809/F810)),INDIRECT("'update Helper'!E"&amp;U809)/100)</f>
        <v/>
      </c>
      <c r="H809" s="580"/>
      <c r="I809" s="582"/>
      <c r="J809" s="572"/>
      <c r="K809" s="570" t="str">
        <f t="shared" ref="K809" si="2982">W809</f>
        <v/>
      </c>
      <c r="L809" s="570" t="str">
        <f t="shared" ref="L809" si="2983">V809</f>
        <v/>
      </c>
      <c r="M809" s="572"/>
      <c r="N809" s="572"/>
      <c r="P809" s="201">
        <f t="shared" ref="P809" si="2984">IF(AND(EXACT(C809,C807),C807&lt;&gt;0),P807+1,0)</f>
        <v>94</v>
      </c>
      <c r="Q809" s="201" t="str">
        <f t="shared" ref="Q809" si="2985">IF(C809&lt;&gt;"",C809&amp;"-"&amp;P809,"")</f>
        <v/>
      </c>
      <c r="R809" s="201" t="str">
        <f t="array" ref="R809">IFERROR(IF(INDEX('Disaggregation Records'!$E$155:$E$385,MATCH(RIGHT(Q809,255),RIGHT('Disaggregation Records'!$D$155:$D$385,255),0))="","",INDEX('Disaggregation Records'!$E$155:$E$385,MATCH(RIGHT(Q809,255),RIGHT('Disaggregation Records'!$D$155:$D$385,255),0))),"")</f>
        <v/>
      </c>
      <c r="S809" s="201" t="str">
        <f t="array" ref="S809">IFERROR(IF(INDEX('Disaggregation Records'!$F$155:$F$385,MATCH(RIGHT(Q809,255),RIGHT('Disaggregation Records'!$D$155:$D$385,255),0))="","",INDEX('Disaggregation Records'!$F$155:$F$385,MATCH(RIGHT(Q809,255),RIGHT('Disaggregation Records'!$D$155:$D$385,255),0))),"")</f>
        <v/>
      </c>
      <c r="T809" s="201" t="str">
        <f t="array" ref="T809">IFERROR(IF(INDEX('Disaggregation Records'!$H$155:$H$385,MATCH(RIGHT(Q809,255),RIGHT('Disaggregation Records'!$D$155:$D$385,255),0))="","",INDEX('Disaggregation Records'!$H$155:$H$385,MATCH(RIGHT(Q809,255),RIGHT('Disaggregation Records'!$D$155:$D$385,255),0))),"")</f>
        <v/>
      </c>
      <c r="U809" s="201">
        <f t="shared" ref="U809" si="2986">U807+1</f>
        <v>1506</v>
      </c>
      <c r="V809" s="201" t="str">
        <f t="array" ref="V809">IFERROR(IF(INDEX('Disaggregation Records'!$I$155:$I$385,MATCH(RIGHT(Q809,255),RIGHT('Disaggregation Records'!$D$155:$D$385,255),0))="","",INDEX('Disaggregation Records'!$I$155:$I$385,MATCH(RIGHT(Q809,255),RIGHT('Disaggregation Records'!$D$155:$D$385,255),0))),"")</f>
        <v/>
      </c>
      <c r="W809" s="201" t="str">
        <f>IFERROR(INDEX('Reference Records'!L$40:L$88,MATCH(LEFT(C809,255),'Reference Records'!E$40:E$88,0)),"")</f>
        <v/>
      </c>
    </row>
    <row r="810" spans="1:23" s="201" customFormat="1" ht="40.25" customHeight="1" x14ac:dyDescent="0.35">
      <c r="A810" s="569"/>
      <c r="B810" s="590"/>
      <c r="C810" s="571"/>
      <c r="D810" s="579"/>
      <c r="E810" s="579"/>
      <c r="F810" s="215"/>
      <c r="G810" s="577"/>
      <c r="H810" s="581"/>
      <c r="I810" s="583"/>
      <c r="J810" s="573"/>
      <c r="K810" s="571"/>
      <c r="L810" s="571"/>
      <c r="M810" s="573"/>
      <c r="N810" s="573"/>
    </row>
    <row r="811" spans="1:23" s="201" customFormat="1" ht="40.25" customHeight="1" x14ac:dyDescent="0.35">
      <c r="A811" s="569" t="str">
        <f t="shared" ref="A811" ca="1" si="2987">INDIRECT("'update Helper'!C"&amp;U811)</f>
        <v>a163p000004cuqNAAQ</v>
      </c>
      <c r="B811" s="589">
        <v>5</v>
      </c>
      <c r="C811" s="570" t="str">
        <f>VLOOKUP(B811,'Coverage Indicators - Section D'!$A$9:$AU$70,47,FALSE)</f>
        <v/>
      </c>
      <c r="D811" s="578" t="str">
        <f t="shared" ref="D811" si="2988">R811</f>
        <v/>
      </c>
      <c r="E811" s="578" t="str">
        <f t="shared" ref="E811" si="2989">S811</f>
        <v/>
      </c>
      <c r="F811" s="421"/>
      <c r="G811" s="576" t="str">
        <f ca="1">IF(OR(INDIRECT("'update Helper'!E"&amp;U811)="",F811&lt;&gt;0,F812&lt;&gt;0),IF(IFERROR((F811/F812),"")="","",(F811/F812)),INDIRECT("'update Helper'!E"&amp;U811)/100)</f>
        <v/>
      </c>
      <c r="H811" s="580"/>
      <c r="I811" s="582"/>
      <c r="J811" s="572"/>
      <c r="K811" s="570" t="str">
        <f t="shared" ref="K811" si="2990">W811</f>
        <v/>
      </c>
      <c r="L811" s="570" t="str">
        <f t="shared" ref="L811" si="2991">V811</f>
        <v/>
      </c>
      <c r="M811" s="572"/>
      <c r="N811" s="572"/>
      <c r="P811" s="201">
        <f t="shared" ref="P811" si="2992">IF(AND(EXACT(C811,C809),C809&lt;&gt;0),P809+1,0)</f>
        <v>95</v>
      </c>
      <c r="Q811" s="201" t="str">
        <f t="shared" ref="Q811" si="2993">IF(C811&lt;&gt;"",C811&amp;"-"&amp;P811,"")</f>
        <v/>
      </c>
      <c r="R811" s="201" t="str">
        <f t="array" ref="R811">IFERROR(IF(INDEX('Disaggregation Records'!$E$155:$E$385,MATCH(RIGHT(Q811,255),RIGHT('Disaggregation Records'!$D$155:$D$385,255),0))="","",INDEX('Disaggregation Records'!$E$155:$E$385,MATCH(RIGHT(Q811,255),RIGHT('Disaggregation Records'!$D$155:$D$385,255),0))),"")</f>
        <v/>
      </c>
      <c r="S811" s="201" t="str">
        <f t="array" ref="S811">IFERROR(IF(INDEX('Disaggregation Records'!$F$155:$F$385,MATCH(RIGHT(Q811,255),RIGHT('Disaggregation Records'!$D$155:$D$385,255),0))="","",INDEX('Disaggregation Records'!$F$155:$F$385,MATCH(RIGHT(Q811,255),RIGHT('Disaggregation Records'!$D$155:$D$385,255),0))),"")</f>
        <v/>
      </c>
      <c r="T811" s="201" t="str">
        <f t="array" ref="T811">IFERROR(IF(INDEX('Disaggregation Records'!$H$155:$H$385,MATCH(RIGHT(Q811,255),RIGHT('Disaggregation Records'!$D$155:$D$385,255),0))="","",INDEX('Disaggregation Records'!$H$155:$H$385,MATCH(RIGHT(Q811,255),RIGHT('Disaggregation Records'!$D$155:$D$385,255),0))),"")</f>
        <v/>
      </c>
      <c r="U811" s="201">
        <f t="shared" ref="U811" si="2994">U809+1</f>
        <v>1507</v>
      </c>
      <c r="V811" s="201" t="str">
        <f t="array" ref="V811">IFERROR(IF(INDEX('Disaggregation Records'!$I$155:$I$385,MATCH(RIGHT(Q811,255),RIGHT('Disaggregation Records'!$D$155:$D$385,255),0))="","",INDEX('Disaggregation Records'!$I$155:$I$385,MATCH(RIGHT(Q811,255),RIGHT('Disaggregation Records'!$D$155:$D$385,255),0))),"")</f>
        <v/>
      </c>
      <c r="W811" s="201" t="str">
        <f>IFERROR(INDEX('Reference Records'!L$40:L$88,MATCH(LEFT(C811,255),'Reference Records'!E$40:E$88,0)),"")</f>
        <v/>
      </c>
    </row>
    <row r="812" spans="1:23" s="201" customFormat="1" ht="40.25" customHeight="1" x14ac:dyDescent="0.35">
      <c r="A812" s="569"/>
      <c r="B812" s="590"/>
      <c r="C812" s="571"/>
      <c r="D812" s="579"/>
      <c r="E812" s="579"/>
      <c r="F812" s="215"/>
      <c r="G812" s="577"/>
      <c r="H812" s="581"/>
      <c r="I812" s="583"/>
      <c r="J812" s="573"/>
      <c r="K812" s="571"/>
      <c r="L812" s="571"/>
      <c r="M812" s="573"/>
      <c r="N812" s="573"/>
    </row>
    <row r="813" spans="1:23" s="201" customFormat="1" ht="40.25" customHeight="1" x14ac:dyDescent="0.35">
      <c r="A813" s="569" t="str">
        <f t="shared" ref="A813" ca="1" si="2995">INDIRECT("'update Helper'!C"&amp;U813)</f>
        <v>a163p000004cuqOAAQ</v>
      </c>
      <c r="B813" s="589">
        <v>5</v>
      </c>
      <c r="C813" s="570" t="str">
        <f>VLOOKUP(B813,'Coverage Indicators - Section D'!$A$9:$AU$70,47,FALSE)</f>
        <v/>
      </c>
      <c r="D813" s="578" t="str">
        <f t="shared" ref="D813" si="2996">R813</f>
        <v/>
      </c>
      <c r="E813" s="578" t="str">
        <f t="shared" ref="E813" si="2997">S813</f>
        <v/>
      </c>
      <c r="F813" s="421"/>
      <c r="G813" s="576" t="str">
        <f ca="1">IF(OR(INDIRECT("'update Helper'!E"&amp;U813)="",F813&lt;&gt;0,F814&lt;&gt;0),IF(IFERROR((F813/F814),"")="","",(F813/F814)),INDIRECT("'update Helper'!E"&amp;U813)/100)</f>
        <v/>
      </c>
      <c r="H813" s="580"/>
      <c r="I813" s="582"/>
      <c r="J813" s="572"/>
      <c r="K813" s="570" t="str">
        <f t="shared" ref="K813" si="2998">W813</f>
        <v/>
      </c>
      <c r="L813" s="570" t="str">
        <f t="shared" ref="L813" si="2999">V813</f>
        <v/>
      </c>
      <c r="M813" s="572"/>
      <c r="N813" s="572"/>
      <c r="P813" s="201">
        <f t="shared" ref="P813" si="3000">IF(AND(EXACT(C813,C811),C811&lt;&gt;0),P811+1,0)</f>
        <v>96</v>
      </c>
      <c r="Q813" s="201" t="str">
        <f t="shared" ref="Q813" si="3001">IF(C813&lt;&gt;"",C813&amp;"-"&amp;P813,"")</f>
        <v/>
      </c>
      <c r="R813" s="201" t="str">
        <f t="array" ref="R813">IFERROR(IF(INDEX('Disaggregation Records'!$E$155:$E$385,MATCH(RIGHT(Q813,255),RIGHT('Disaggregation Records'!$D$155:$D$385,255),0))="","",INDEX('Disaggregation Records'!$E$155:$E$385,MATCH(RIGHT(Q813,255),RIGHT('Disaggregation Records'!$D$155:$D$385,255),0))),"")</f>
        <v/>
      </c>
      <c r="S813" s="201" t="str">
        <f t="array" ref="S813">IFERROR(IF(INDEX('Disaggregation Records'!$F$155:$F$385,MATCH(RIGHT(Q813,255),RIGHT('Disaggregation Records'!$D$155:$D$385,255),0))="","",INDEX('Disaggregation Records'!$F$155:$F$385,MATCH(RIGHT(Q813,255),RIGHT('Disaggregation Records'!$D$155:$D$385,255),0))),"")</f>
        <v/>
      </c>
      <c r="T813" s="201" t="str">
        <f t="array" ref="T813">IFERROR(IF(INDEX('Disaggregation Records'!$H$155:$H$385,MATCH(RIGHT(Q813,255),RIGHT('Disaggregation Records'!$D$155:$D$385,255),0))="","",INDEX('Disaggregation Records'!$H$155:$H$385,MATCH(RIGHT(Q813,255),RIGHT('Disaggregation Records'!$D$155:$D$385,255),0))),"")</f>
        <v/>
      </c>
      <c r="U813" s="201">
        <f t="shared" ref="U813" si="3002">U811+1</f>
        <v>1508</v>
      </c>
      <c r="V813" s="201" t="str">
        <f t="array" ref="V813">IFERROR(IF(INDEX('Disaggregation Records'!$I$155:$I$385,MATCH(RIGHT(Q813,255),RIGHT('Disaggregation Records'!$D$155:$D$385,255),0))="","",INDEX('Disaggregation Records'!$I$155:$I$385,MATCH(RIGHT(Q813,255),RIGHT('Disaggregation Records'!$D$155:$D$385,255),0))),"")</f>
        <v/>
      </c>
      <c r="W813" s="201" t="str">
        <f>IFERROR(INDEX('Reference Records'!L$40:L$88,MATCH(LEFT(C813,255),'Reference Records'!E$40:E$88,0)),"")</f>
        <v/>
      </c>
    </row>
    <row r="814" spans="1:23" s="201" customFormat="1" ht="40.25" customHeight="1" x14ac:dyDescent="0.35">
      <c r="A814" s="569"/>
      <c r="B814" s="590"/>
      <c r="C814" s="571"/>
      <c r="D814" s="579"/>
      <c r="E814" s="579"/>
      <c r="F814" s="215"/>
      <c r="G814" s="577"/>
      <c r="H814" s="581"/>
      <c r="I814" s="583"/>
      <c r="J814" s="573"/>
      <c r="K814" s="571"/>
      <c r="L814" s="571"/>
      <c r="M814" s="573"/>
      <c r="N814" s="573"/>
    </row>
    <row r="815" spans="1:23" s="201" customFormat="1" ht="40.25" customHeight="1" x14ac:dyDescent="0.35">
      <c r="A815" s="569" t="str">
        <f t="shared" ref="A815" ca="1" si="3003">INDIRECT("'update Helper'!C"&amp;U815)</f>
        <v>a163p000004cuqPAAQ</v>
      </c>
      <c r="B815" s="589">
        <v>5</v>
      </c>
      <c r="C815" s="570" t="str">
        <f>VLOOKUP(B815,'Coverage Indicators - Section D'!$A$9:$AU$70,47,FALSE)</f>
        <v/>
      </c>
      <c r="D815" s="578" t="str">
        <f t="shared" ref="D815" si="3004">R815</f>
        <v/>
      </c>
      <c r="E815" s="578" t="str">
        <f t="shared" ref="E815" si="3005">S815</f>
        <v/>
      </c>
      <c r="F815" s="421"/>
      <c r="G815" s="576" t="str">
        <f ca="1">IF(OR(INDIRECT("'update Helper'!E"&amp;U815)="",F815&lt;&gt;0,F816&lt;&gt;0),IF(IFERROR((F815/F816),"")="","",(F815/F816)),INDIRECT("'update Helper'!E"&amp;U815)/100)</f>
        <v/>
      </c>
      <c r="H815" s="580"/>
      <c r="I815" s="582"/>
      <c r="J815" s="572"/>
      <c r="K815" s="570" t="str">
        <f t="shared" ref="K815" si="3006">W815</f>
        <v/>
      </c>
      <c r="L815" s="570" t="str">
        <f t="shared" ref="L815" si="3007">V815</f>
        <v/>
      </c>
      <c r="M815" s="572"/>
      <c r="N815" s="572"/>
      <c r="P815" s="201">
        <f t="shared" ref="P815" si="3008">IF(AND(EXACT(C815,C813),C813&lt;&gt;0),P813+1,0)</f>
        <v>97</v>
      </c>
      <c r="Q815" s="201" t="str">
        <f t="shared" ref="Q815" si="3009">IF(C815&lt;&gt;"",C815&amp;"-"&amp;P815,"")</f>
        <v/>
      </c>
      <c r="R815" s="201" t="str">
        <f t="array" ref="R815">IFERROR(IF(INDEX('Disaggregation Records'!$E$155:$E$385,MATCH(RIGHT(Q815,255),RIGHT('Disaggregation Records'!$D$155:$D$385,255),0))="","",INDEX('Disaggregation Records'!$E$155:$E$385,MATCH(RIGHT(Q815,255),RIGHT('Disaggregation Records'!$D$155:$D$385,255),0))),"")</f>
        <v/>
      </c>
      <c r="S815" s="201" t="str">
        <f t="array" ref="S815">IFERROR(IF(INDEX('Disaggregation Records'!$F$155:$F$385,MATCH(RIGHT(Q815,255),RIGHT('Disaggregation Records'!$D$155:$D$385,255),0))="","",INDEX('Disaggregation Records'!$F$155:$F$385,MATCH(RIGHT(Q815,255),RIGHT('Disaggregation Records'!$D$155:$D$385,255),0))),"")</f>
        <v/>
      </c>
      <c r="T815" s="201" t="str">
        <f t="array" ref="T815">IFERROR(IF(INDEX('Disaggregation Records'!$H$155:$H$385,MATCH(RIGHT(Q815,255),RIGHT('Disaggregation Records'!$D$155:$D$385,255),0))="","",INDEX('Disaggregation Records'!$H$155:$H$385,MATCH(RIGHT(Q815,255),RIGHT('Disaggregation Records'!$D$155:$D$385,255),0))),"")</f>
        <v/>
      </c>
      <c r="U815" s="201">
        <f t="shared" ref="U815" si="3010">U813+1</f>
        <v>1509</v>
      </c>
      <c r="V815" s="201" t="str">
        <f t="array" ref="V815">IFERROR(IF(INDEX('Disaggregation Records'!$I$155:$I$385,MATCH(RIGHT(Q815,255),RIGHT('Disaggregation Records'!$D$155:$D$385,255),0))="","",INDEX('Disaggregation Records'!$I$155:$I$385,MATCH(RIGHT(Q815,255),RIGHT('Disaggregation Records'!$D$155:$D$385,255),0))),"")</f>
        <v/>
      </c>
      <c r="W815" s="201" t="str">
        <f>IFERROR(INDEX('Reference Records'!L$40:L$88,MATCH(LEFT(C815,255),'Reference Records'!E$40:E$88,0)),"")</f>
        <v/>
      </c>
    </row>
    <row r="816" spans="1:23" s="201" customFormat="1" ht="40.25" customHeight="1" x14ac:dyDescent="0.35">
      <c r="A816" s="569"/>
      <c r="B816" s="590"/>
      <c r="C816" s="571"/>
      <c r="D816" s="579"/>
      <c r="E816" s="579"/>
      <c r="F816" s="215"/>
      <c r="G816" s="577"/>
      <c r="H816" s="581"/>
      <c r="I816" s="583"/>
      <c r="J816" s="573"/>
      <c r="K816" s="571"/>
      <c r="L816" s="571"/>
      <c r="M816" s="573"/>
      <c r="N816" s="573"/>
    </row>
    <row r="817" spans="1:23" s="201" customFormat="1" ht="40.25" customHeight="1" x14ac:dyDescent="0.35">
      <c r="A817" s="569" t="str">
        <f t="shared" ref="A817" ca="1" si="3011">INDIRECT("'update Helper'!C"&amp;U817)</f>
        <v>a163p000004cuqQAAQ</v>
      </c>
      <c r="B817" s="589">
        <v>5</v>
      </c>
      <c r="C817" s="570" t="str">
        <f>VLOOKUP(B817,'Coverage Indicators - Section D'!$A$9:$AU$70,47,FALSE)</f>
        <v/>
      </c>
      <c r="D817" s="578" t="str">
        <f t="shared" ref="D817" si="3012">R817</f>
        <v/>
      </c>
      <c r="E817" s="578" t="str">
        <f t="shared" ref="E817" si="3013">S817</f>
        <v/>
      </c>
      <c r="F817" s="421"/>
      <c r="G817" s="576" t="str">
        <f ca="1">IF(OR(INDIRECT("'update Helper'!E"&amp;U817)="",F817&lt;&gt;0,F818&lt;&gt;0),IF(IFERROR((F817/F818),"")="","",(F817/F818)),INDIRECT("'update Helper'!E"&amp;U817)/100)</f>
        <v/>
      </c>
      <c r="H817" s="580"/>
      <c r="I817" s="582"/>
      <c r="J817" s="572"/>
      <c r="K817" s="570" t="str">
        <f t="shared" ref="K817" si="3014">W817</f>
        <v/>
      </c>
      <c r="L817" s="570" t="str">
        <f t="shared" ref="L817" si="3015">V817</f>
        <v/>
      </c>
      <c r="M817" s="572"/>
      <c r="N817" s="572"/>
      <c r="P817" s="201">
        <f t="shared" ref="P817" si="3016">IF(AND(EXACT(C817,C815),C815&lt;&gt;0),P815+1,0)</f>
        <v>98</v>
      </c>
      <c r="Q817" s="201" t="str">
        <f t="shared" ref="Q817" si="3017">IF(C817&lt;&gt;"",C817&amp;"-"&amp;P817,"")</f>
        <v/>
      </c>
      <c r="R817" s="201" t="str">
        <f t="array" ref="R817">IFERROR(IF(INDEX('Disaggregation Records'!$E$155:$E$385,MATCH(RIGHT(Q817,255),RIGHT('Disaggregation Records'!$D$155:$D$385,255),0))="","",INDEX('Disaggregation Records'!$E$155:$E$385,MATCH(RIGHT(Q817,255),RIGHT('Disaggregation Records'!$D$155:$D$385,255),0))),"")</f>
        <v/>
      </c>
      <c r="S817" s="201" t="str">
        <f t="array" ref="S817">IFERROR(IF(INDEX('Disaggregation Records'!$F$155:$F$385,MATCH(RIGHT(Q817,255),RIGHT('Disaggregation Records'!$D$155:$D$385,255),0))="","",INDEX('Disaggregation Records'!$F$155:$F$385,MATCH(RIGHT(Q817,255),RIGHT('Disaggregation Records'!$D$155:$D$385,255),0))),"")</f>
        <v/>
      </c>
      <c r="T817" s="201" t="str">
        <f t="array" ref="T817">IFERROR(IF(INDEX('Disaggregation Records'!$H$155:$H$385,MATCH(RIGHT(Q817,255),RIGHT('Disaggregation Records'!$D$155:$D$385,255),0))="","",INDEX('Disaggregation Records'!$H$155:$H$385,MATCH(RIGHT(Q817,255),RIGHT('Disaggregation Records'!$D$155:$D$385,255),0))),"")</f>
        <v/>
      </c>
      <c r="U817" s="201">
        <f t="shared" ref="U817" si="3018">U815+1</f>
        <v>1510</v>
      </c>
      <c r="V817" s="201" t="str">
        <f t="array" ref="V817">IFERROR(IF(INDEX('Disaggregation Records'!$I$155:$I$385,MATCH(RIGHT(Q817,255),RIGHT('Disaggregation Records'!$D$155:$D$385,255),0))="","",INDEX('Disaggregation Records'!$I$155:$I$385,MATCH(RIGHT(Q817,255),RIGHT('Disaggregation Records'!$D$155:$D$385,255),0))),"")</f>
        <v/>
      </c>
      <c r="W817" s="201" t="str">
        <f>IFERROR(INDEX('Reference Records'!L$40:L$88,MATCH(LEFT(C817,255),'Reference Records'!E$40:E$88,0)),"")</f>
        <v/>
      </c>
    </row>
    <row r="818" spans="1:23" s="201" customFormat="1" ht="40.25" customHeight="1" x14ac:dyDescent="0.35">
      <c r="A818" s="569"/>
      <c r="B818" s="590"/>
      <c r="C818" s="571"/>
      <c r="D818" s="579"/>
      <c r="E818" s="579"/>
      <c r="F818" s="215"/>
      <c r="G818" s="577"/>
      <c r="H818" s="581"/>
      <c r="I818" s="583"/>
      <c r="J818" s="573"/>
      <c r="K818" s="571"/>
      <c r="L818" s="571"/>
      <c r="M818" s="573"/>
      <c r="N818" s="573"/>
    </row>
    <row r="819" spans="1:23" s="201" customFormat="1" ht="40.25" customHeight="1" x14ac:dyDescent="0.35">
      <c r="A819" s="569" t="str">
        <f t="shared" ref="A819" ca="1" si="3019">INDIRECT("'update Helper'!C"&amp;U819)</f>
        <v>a163p000004cuqRAAQ</v>
      </c>
      <c r="B819" s="589">
        <v>5</v>
      </c>
      <c r="C819" s="570" t="str">
        <f>VLOOKUP(B819,'Coverage Indicators - Section D'!$A$9:$AU$70,47,FALSE)</f>
        <v/>
      </c>
      <c r="D819" s="578" t="str">
        <f t="shared" ref="D819" si="3020">R819</f>
        <v/>
      </c>
      <c r="E819" s="578" t="str">
        <f t="shared" ref="E819" si="3021">S819</f>
        <v/>
      </c>
      <c r="F819" s="421"/>
      <c r="G819" s="576" t="str">
        <f ca="1">IF(OR(INDIRECT("'update Helper'!E"&amp;U819)="",F819&lt;&gt;0,F820&lt;&gt;0),IF(IFERROR((F819/F820),"")="","",(F819/F820)),INDIRECT("'update Helper'!E"&amp;U819)/100)</f>
        <v/>
      </c>
      <c r="H819" s="580"/>
      <c r="I819" s="582"/>
      <c r="J819" s="572"/>
      <c r="K819" s="570" t="str">
        <f t="shared" ref="K819" si="3022">W819</f>
        <v/>
      </c>
      <c r="L819" s="570" t="str">
        <f t="shared" ref="L819" si="3023">V819</f>
        <v/>
      </c>
      <c r="M819" s="572"/>
      <c r="N819" s="572"/>
      <c r="P819" s="201">
        <f t="shared" ref="P819" si="3024">IF(AND(EXACT(C819,C817),C817&lt;&gt;0),P817+1,0)</f>
        <v>99</v>
      </c>
      <c r="Q819" s="201" t="str">
        <f t="shared" ref="Q819" si="3025">IF(C819&lt;&gt;"",C819&amp;"-"&amp;P819,"")</f>
        <v/>
      </c>
      <c r="R819" s="201" t="str">
        <f t="array" ref="R819">IFERROR(IF(INDEX('Disaggregation Records'!$E$155:$E$385,MATCH(RIGHT(Q819,255),RIGHT('Disaggregation Records'!$D$155:$D$385,255),0))="","",INDEX('Disaggregation Records'!$E$155:$E$385,MATCH(RIGHT(Q819,255),RIGHT('Disaggregation Records'!$D$155:$D$385,255),0))),"")</f>
        <v/>
      </c>
      <c r="S819" s="201" t="str">
        <f t="array" ref="S819">IFERROR(IF(INDEX('Disaggregation Records'!$F$155:$F$385,MATCH(RIGHT(Q819,255),RIGHT('Disaggregation Records'!$D$155:$D$385,255),0))="","",INDEX('Disaggregation Records'!$F$155:$F$385,MATCH(RIGHT(Q819,255),RIGHT('Disaggregation Records'!$D$155:$D$385,255),0))),"")</f>
        <v/>
      </c>
      <c r="T819" s="201" t="str">
        <f t="array" ref="T819">IFERROR(IF(INDEX('Disaggregation Records'!$H$155:$H$385,MATCH(RIGHT(Q819,255),RIGHT('Disaggregation Records'!$D$155:$D$385,255),0))="","",INDEX('Disaggregation Records'!$H$155:$H$385,MATCH(RIGHT(Q819,255),RIGHT('Disaggregation Records'!$D$155:$D$385,255),0))),"")</f>
        <v/>
      </c>
      <c r="U819" s="201">
        <f t="shared" ref="U819" si="3026">U817+1</f>
        <v>1511</v>
      </c>
      <c r="V819" s="201" t="str">
        <f t="array" ref="V819">IFERROR(IF(INDEX('Disaggregation Records'!$I$155:$I$385,MATCH(RIGHT(Q819,255),RIGHT('Disaggregation Records'!$D$155:$D$385,255),0))="","",INDEX('Disaggregation Records'!$I$155:$I$385,MATCH(RIGHT(Q819,255),RIGHT('Disaggregation Records'!$D$155:$D$385,255),0))),"")</f>
        <v/>
      </c>
      <c r="W819" s="201" t="str">
        <f>IFERROR(INDEX('Reference Records'!L$40:L$88,MATCH(LEFT(C819,255),'Reference Records'!E$40:E$88,0)),"")</f>
        <v/>
      </c>
    </row>
    <row r="820" spans="1:23" s="201" customFormat="1" ht="40.25" customHeight="1" x14ac:dyDescent="0.35">
      <c r="A820" s="569"/>
      <c r="B820" s="590"/>
      <c r="C820" s="571"/>
      <c r="D820" s="579"/>
      <c r="E820" s="579"/>
      <c r="F820" s="215"/>
      <c r="G820" s="577"/>
      <c r="H820" s="581"/>
      <c r="I820" s="583"/>
      <c r="J820" s="573"/>
      <c r="K820" s="571"/>
      <c r="L820" s="571"/>
      <c r="M820" s="573"/>
      <c r="N820" s="573"/>
    </row>
    <row r="821" spans="1:23" s="201" customFormat="1" ht="40.25" customHeight="1" x14ac:dyDescent="0.35">
      <c r="A821" s="569" t="str">
        <f t="shared" ref="A821" ca="1" si="3027">INDIRECT("'update Helper'!C"&amp;U821)</f>
        <v>a163p000004cuqSAAQ</v>
      </c>
      <c r="B821" s="589">
        <v>6</v>
      </c>
      <c r="C821" s="570" t="str">
        <f>VLOOKUP(B821,'Coverage Indicators - Section D'!$A$9:$AU$70,47,FALSE)</f>
        <v/>
      </c>
      <c r="D821" s="578" t="str">
        <f t="shared" ref="D821" si="3028">R821</f>
        <v/>
      </c>
      <c r="E821" s="578" t="str">
        <f t="shared" ref="E821" si="3029">S821</f>
        <v/>
      </c>
      <c r="F821" s="421"/>
      <c r="G821" s="576" t="str">
        <f ca="1">IF(OR(INDIRECT("'update Helper'!E"&amp;U821)="",F821&lt;&gt;0,F822&lt;&gt;0),IF(IFERROR((F821/F822),"")="","",(F821/F822)),INDIRECT("'update Helper'!E"&amp;U821)/100)</f>
        <v/>
      </c>
      <c r="H821" s="580"/>
      <c r="I821" s="582"/>
      <c r="J821" s="572"/>
      <c r="K821" s="570" t="str">
        <f t="shared" ref="K821" si="3030">W821</f>
        <v/>
      </c>
      <c r="L821" s="570" t="str">
        <f t="shared" ref="L821" si="3031">V821</f>
        <v/>
      </c>
      <c r="M821" s="572"/>
      <c r="N821" s="572"/>
      <c r="P821" s="201">
        <f t="shared" ref="P821" si="3032">IF(AND(EXACT(C821,C819),C819&lt;&gt;0),P819+1,0)</f>
        <v>100</v>
      </c>
      <c r="Q821" s="201" t="str">
        <f t="shared" ref="Q821" si="3033">IF(C821&lt;&gt;"",C821&amp;"-"&amp;P821,"")</f>
        <v/>
      </c>
      <c r="R821" s="201" t="str">
        <f t="array" ref="R821">IFERROR(IF(INDEX('Disaggregation Records'!$E$155:$E$385,MATCH(RIGHT(Q821,255),RIGHT('Disaggregation Records'!$D$155:$D$385,255),0))="","",INDEX('Disaggregation Records'!$E$155:$E$385,MATCH(RIGHT(Q821,255),RIGHT('Disaggregation Records'!$D$155:$D$385,255),0))),"")</f>
        <v/>
      </c>
      <c r="S821" s="201" t="str">
        <f t="array" ref="S821">IFERROR(IF(INDEX('Disaggregation Records'!$F$155:$F$385,MATCH(RIGHT(Q821,255),RIGHT('Disaggregation Records'!$D$155:$D$385,255),0))="","",INDEX('Disaggregation Records'!$F$155:$F$385,MATCH(RIGHT(Q821,255),RIGHT('Disaggregation Records'!$D$155:$D$385,255),0))),"")</f>
        <v/>
      </c>
      <c r="T821" s="201" t="str">
        <f t="array" ref="T821">IFERROR(IF(INDEX('Disaggregation Records'!$H$155:$H$385,MATCH(RIGHT(Q821,255),RIGHT('Disaggregation Records'!$D$155:$D$385,255),0))="","",INDEX('Disaggregation Records'!$H$155:$H$385,MATCH(RIGHT(Q821,255),RIGHT('Disaggregation Records'!$D$155:$D$385,255),0))),"")</f>
        <v/>
      </c>
      <c r="U821" s="201">
        <f t="shared" ref="U821" si="3034">U819+1</f>
        <v>1512</v>
      </c>
      <c r="V821" s="201" t="str">
        <f t="array" ref="V821">IFERROR(IF(INDEX('Disaggregation Records'!$I$155:$I$385,MATCH(RIGHT(Q821,255),RIGHT('Disaggregation Records'!$D$155:$D$385,255),0))="","",INDEX('Disaggregation Records'!$I$155:$I$385,MATCH(RIGHT(Q821,255),RIGHT('Disaggregation Records'!$D$155:$D$385,255),0))),"")</f>
        <v/>
      </c>
      <c r="W821" s="201" t="str">
        <f>IFERROR(INDEX('Reference Records'!L$40:L$88,MATCH(LEFT(C821,255),'Reference Records'!E$40:E$88,0)),"")</f>
        <v/>
      </c>
    </row>
    <row r="822" spans="1:23" s="201" customFormat="1" ht="40.25" customHeight="1" x14ac:dyDescent="0.35">
      <c r="A822" s="569"/>
      <c r="B822" s="590"/>
      <c r="C822" s="571"/>
      <c r="D822" s="579"/>
      <c r="E822" s="579"/>
      <c r="F822" s="215"/>
      <c r="G822" s="577"/>
      <c r="H822" s="581"/>
      <c r="I822" s="583"/>
      <c r="J822" s="573"/>
      <c r="K822" s="571"/>
      <c r="L822" s="571"/>
      <c r="M822" s="573"/>
      <c r="N822" s="573"/>
    </row>
    <row r="823" spans="1:23" s="201" customFormat="1" ht="40.25" customHeight="1" x14ac:dyDescent="0.35">
      <c r="A823" s="569" t="str">
        <f t="shared" ref="A823" ca="1" si="3035">INDIRECT("'update Helper'!C"&amp;U823)</f>
        <v>a163p000004cuqTAAQ</v>
      </c>
      <c r="B823" s="589">
        <v>6</v>
      </c>
      <c r="C823" s="570" t="str">
        <f>VLOOKUP(B823,'Coverage Indicators - Section D'!$A$9:$AU$70,47,FALSE)</f>
        <v/>
      </c>
      <c r="D823" s="578" t="str">
        <f t="shared" ref="D823" si="3036">R823</f>
        <v/>
      </c>
      <c r="E823" s="578" t="str">
        <f t="shared" ref="E823" si="3037">S823</f>
        <v/>
      </c>
      <c r="F823" s="421"/>
      <c r="G823" s="576" t="str">
        <f ca="1">IF(OR(INDIRECT("'update Helper'!E"&amp;U823)="",F823&lt;&gt;0,F824&lt;&gt;0),IF(IFERROR((F823/F824),"")="","",(F823/F824)),INDIRECT("'update Helper'!E"&amp;U823)/100)</f>
        <v/>
      </c>
      <c r="H823" s="580"/>
      <c r="I823" s="582"/>
      <c r="J823" s="572"/>
      <c r="K823" s="570" t="str">
        <f t="shared" ref="K823" si="3038">W823</f>
        <v/>
      </c>
      <c r="L823" s="570" t="str">
        <f t="shared" ref="L823" si="3039">V823</f>
        <v/>
      </c>
      <c r="M823" s="572"/>
      <c r="N823" s="572"/>
      <c r="P823" s="201">
        <f t="shared" ref="P823" si="3040">IF(AND(EXACT(C823,C821),C821&lt;&gt;0),P821+1,0)</f>
        <v>101</v>
      </c>
      <c r="Q823" s="201" t="str">
        <f t="shared" ref="Q823" si="3041">IF(C823&lt;&gt;"",C823&amp;"-"&amp;P823,"")</f>
        <v/>
      </c>
      <c r="R823" s="201" t="str">
        <f t="array" ref="R823">IFERROR(IF(INDEX('Disaggregation Records'!$E$155:$E$385,MATCH(RIGHT(Q823,255),RIGHT('Disaggregation Records'!$D$155:$D$385,255),0))="","",INDEX('Disaggregation Records'!$E$155:$E$385,MATCH(RIGHT(Q823,255),RIGHT('Disaggregation Records'!$D$155:$D$385,255),0))),"")</f>
        <v/>
      </c>
      <c r="S823" s="201" t="str">
        <f t="array" ref="S823">IFERROR(IF(INDEX('Disaggregation Records'!$F$155:$F$385,MATCH(RIGHT(Q823,255),RIGHT('Disaggregation Records'!$D$155:$D$385,255),0))="","",INDEX('Disaggregation Records'!$F$155:$F$385,MATCH(RIGHT(Q823,255),RIGHT('Disaggregation Records'!$D$155:$D$385,255),0))),"")</f>
        <v/>
      </c>
      <c r="T823" s="201" t="str">
        <f t="array" ref="T823">IFERROR(IF(INDEX('Disaggregation Records'!$H$155:$H$385,MATCH(RIGHT(Q823,255),RIGHT('Disaggregation Records'!$D$155:$D$385,255),0))="","",INDEX('Disaggregation Records'!$H$155:$H$385,MATCH(RIGHT(Q823,255),RIGHT('Disaggregation Records'!$D$155:$D$385,255),0))),"")</f>
        <v/>
      </c>
      <c r="U823" s="201">
        <f t="shared" ref="U823" si="3042">U821+1</f>
        <v>1513</v>
      </c>
      <c r="V823" s="201" t="str">
        <f t="array" ref="V823">IFERROR(IF(INDEX('Disaggregation Records'!$I$155:$I$385,MATCH(RIGHT(Q823,255),RIGHT('Disaggregation Records'!$D$155:$D$385,255),0))="","",INDEX('Disaggregation Records'!$I$155:$I$385,MATCH(RIGHT(Q823,255),RIGHT('Disaggregation Records'!$D$155:$D$385,255),0))),"")</f>
        <v/>
      </c>
      <c r="W823" s="201" t="str">
        <f>IFERROR(INDEX('Reference Records'!L$40:L$88,MATCH(LEFT(C823,255),'Reference Records'!E$40:E$88,0)),"")</f>
        <v/>
      </c>
    </row>
    <row r="824" spans="1:23" s="201" customFormat="1" ht="40.25" customHeight="1" x14ac:dyDescent="0.35">
      <c r="A824" s="569"/>
      <c r="B824" s="590"/>
      <c r="C824" s="571"/>
      <c r="D824" s="579"/>
      <c r="E824" s="579"/>
      <c r="F824" s="215"/>
      <c r="G824" s="577"/>
      <c r="H824" s="581"/>
      <c r="I824" s="583"/>
      <c r="J824" s="573"/>
      <c r="K824" s="571"/>
      <c r="L824" s="571"/>
      <c r="M824" s="573"/>
      <c r="N824" s="573"/>
    </row>
    <row r="825" spans="1:23" s="201" customFormat="1" ht="40.25" customHeight="1" x14ac:dyDescent="0.35">
      <c r="A825" s="569" t="str">
        <f t="shared" ref="A825" ca="1" si="3043">INDIRECT("'update Helper'!C"&amp;U825)</f>
        <v>a163p000004cuqUAAQ</v>
      </c>
      <c r="B825" s="589">
        <v>6</v>
      </c>
      <c r="C825" s="570" t="str">
        <f>VLOOKUP(B825,'Coverage Indicators - Section D'!$A$9:$AU$70,47,FALSE)</f>
        <v/>
      </c>
      <c r="D825" s="578" t="str">
        <f t="shared" ref="D825" si="3044">R825</f>
        <v/>
      </c>
      <c r="E825" s="578" t="str">
        <f t="shared" ref="E825" si="3045">S825</f>
        <v/>
      </c>
      <c r="F825" s="421"/>
      <c r="G825" s="576" t="str">
        <f ca="1">IF(OR(INDIRECT("'update Helper'!E"&amp;U825)="",F825&lt;&gt;0,F826&lt;&gt;0),IF(IFERROR((F825/F826),"")="","",(F825/F826)),INDIRECT("'update Helper'!E"&amp;U825)/100)</f>
        <v/>
      </c>
      <c r="H825" s="580"/>
      <c r="I825" s="582"/>
      <c r="J825" s="572"/>
      <c r="K825" s="570" t="str">
        <f t="shared" ref="K825" si="3046">W825</f>
        <v/>
      </c>
      <c r="L825" s="570" t="str">
        <f t="shared" ref="L825" si="3047">V825</f>
        <v/>
      </c>
      <c r="M825" s="572"/>
      <c r="N825" s="572"/>
      <c r="P825" s="201">
        <f t="shared" ref="P825" si="3048">IF(AND(EXACT(C825,C823),C823&lt;&gt;0),P823+1,0)</f>
        <v>102</v>
      </c>
      <c r="Q825" s="201" t="str">
        <f t="shared" ref="Q825" si="3049">IF(C825&lt;&gt;"",C825&amp;"-"&amp;P825,"")</f>
        <v/>
      </c>
      <c r="R825" s="201" t="str">
        <f t="array" ref="R825">IFERROR(IF(INDEX('Disaggregation Records'!$E$155:$E$385,MATCH(RIGHT(Q825,255),RIGHT('Disaggregation Records'!$D$155:$D$385,255),0))="","",INDEX('Disaggregation Records'!$E$155:$E$385,MATCH(RIGHT(Q825,255),RIGHT('Disaggregation Records'!$D$155:$D$385,255),0))),"")</f>
        <v/>
      </c>
      <c r="S825" s="201" t="str">
        <f t="array" ref="S825">IFERROR(IF(INDEX('Disaggregation Records'!$F$155:$F$385,MATCH(RIGHT(Q825,255),RIGHT('Disaggregation Records'!$D$155:$D$385,255),0))="","",INDEX('Disaggregation Records'!$F$155:$F$385,MATCH(RIGHT(Q825,255),RIGHT('Disaggregation Records'!$D$155:$D$385,255),0))),"")</f>
        <v/>
      </c>
      <c r="T825" s="201" t="str">
        <f t="array" ref="T825">IFERROR(IF(INDEX('Disaggregation Records'!$H$155:$H$385,MATCH(RIGHT(Q825,255),RIGHT('Disaggregation Records'!$D$155:$D$385,255),0))="","",INDEX('Disaggregation Records'!$H$155:$H$385,MATCH(RIGHT(Q825,255),RIGHT('Disaggregation Records'!$D$155:$D$385,255),0))),"")</f>
        <v/>
      </c>
      <c r="U825" s="201">
        <f t="shared" ref="U825" si="3050">U823+1</f>
        <v>1514</v>
      </c>
      <c r="V825" s="201" t="str">
        <f t="array" ref="V825">IFERROR(IF(INDEX('Disaggregation Records'!$I$155:$I$385,MATCH(RIGHT(Q825,255),RIGHT('Disaggregation Records'!$D$155:$D$385,255),0))="","",INDEX('Disaggregation Records'!$I$155:$I$385,MATCH(RIGHT(Q825,255),RIGHT('Disaggregation Records'!$D$155:$D$385,255),0))),"")</f>
        <v/>
      </c>
      <c r="W825" s="201" t="str">
        <f>IFERROR(INDEX('Reference Records'!L$40:L$88,MATCH(LEFT(C825,255),'Reference Records'!E$40:E$88,0)),"")</f>
        <v/>
      </c>
    </row>
    <row r="826" spans="1:23" s="201" customFormat="1" ht="40.25" customHeight="1" x14ac:dyDescent="0.35">
      <c r="A826" s="569"/>
      <c r="B826" s="590"/>
      <c r="C826" s="571"/>
      <c r="D826" s="579"/>
      <c r="E826" s="579"/>
      <c r="F826" s="215"/>
      <c r="G826" s="577"/>
      <c r="H826" s="581"/>
      <c r="I826" s="583"/>
      <c r="J826" s="573"/>
      <c r="K826" s="571"/>
      <c r="L826" s="571"/>
      <c r="M826" s="573"/>
      <c r="N826" s="573"/>
    </row>
    <row r="827" spans="1:23" s="201" customFormat="1" ht="40.25" customHeight="1" x14ac:dyDescent="0.35">
      <c r="A827" s="569" t="str">
        <f t="shared" ref="A827" ca="1" si="3051">INDIRECT("'update Helper'!C"&amp;U827)</f>
        <v>a163p000004cuqVAAQ</v>
      </c>
      <c r="B827" s="589">
        <v>6</v>
      </c>
      <c r="C827" s="570" t="str">
        <f>VLOOKUP(B827,'Coverage Indicators - Section D'!$A$9:$AU$70,47,FALSE)</f>
        <v/>
      </c>
      <c r="D827" s="578" t="str">
        <f t="shared" ref="D827" si="3052">R827</f>
        <v/>
      </c>
      <c r="E827" s="578" t="str">
        <f t="shared" ref="E827" si="3053">S827</f>
        <v/>
      </c>
      <c r="F827" s="421"/>
      <c r="G827" s="576" t="str">
        <f ca="1">IF(OR(INDIRECT("'update Helper'!E"&amp;U827)="",F827&lt;&gt;0,F828&lt;&gt;0),IF(IFERROR((F827/F828),"")="","",(F827/F828)),INDIRECT("'update Helper'!E"&amp;U827)/100)</f>
        <v/>
      </c>
      <c r="H827" s="580"/>
      <c r="I827" s="582"/>
      <c r="J827" s="572"/>
      <c r="K827" s="570" t="str">
        <f t="shared" ref="K827" si="3054">W827</f>
        <v/>
      </c>
      <c r="L827" s="570" t="str">
        <f t="shared" ref="L827" si="3055">V827</f>
        <v/>
      </c>
      <c r="M827" s="572"/>
      <c r="N827" s="572"/>
      <c r="P827" s="201">
        <f t="shared" ref="P827" si="3056">IF(AND(EXACT(C827,C825),C825&lt;&gt;0),P825+1,0)</f>
        <v>103</v>
      </c>
      <c r="Q827" s="201" t="str">
        <f t="shared" ref="Q827" si="3057">IF(C827&lt;&gt;"",C827&amp;"-"&amp;P827,"")</f>
        <v/>
      </c>
      <c r="R827" s="201" t="str">
        <f t="array" ref="R827">IFERROR(IF(INDEX('Disaggregation Records'!$E$155:$E$385,MATCH(RIGHT(Q827,255),RIGHT('Disaggregation Records'!$D$155:$D$385,255),0))="","",INDEX('Disaggregation Records'!$E$155:$E$385,MATCH(RIGHT(Q827,255),RIGHT('Disaggregation Records'!$D$155:$D$385,255),0))),"")</f>
        <v/>
      </c>
      <c r="S827" s="201" t="str">
        <f t="array" ref="S827">IFERROR(IF(INDEX('Disaggregation Records'!$F$155:$F$385,MATCH(RIGHT(Q827,255),RIGHT('Disaggregation Records'!$D$155:$D$385,255),0))="","",INDEX('Disaggregation Records'!$F$155:$F$385,MATCH(RIGHT(Q827,255),RIGHT('Disaggregation Records'!$D$155:$D$385,255),0))),"")</f>
        <v/>
      </c>
      <c r="T827" s="201" t="str">
        <f t="array" ref="T827">IFERROR(IF(INDEX('Disaggregation Records'!$H$155:$H$385,MATCH(RIGHT(Q827,255),RIGHT('Disaggregation Records'!$D$155:$D$385,255),0))="","",INDEX('Disaggregation Records'!$H$155:$H$385,MATCH(RIGHT(Q827,255),RIGHT('Disaggregation Records'!$D$155:$D$385,255),0))),"")</f>
        <v/>
      </c>
      <c r="U827" s="201">
        <f t="shared" ref="U827" si="3058">U825+1</f>
        <v>1515</v>
      </c>
      <c r="V827" s="201" t="str">
        <f t="array" ref="V827">IFERROR(IF(INDEX('Disaggregation Records'!$I$155:$I$385,MATCH(RIGHT(Q827,255),RIGHT('Disaggregation Records'!$D$155:$D$385,255),0))="","",INDEX('Disaggregation Records'!$I$155:$I$385,MATCH(RIGHT(Q827,255),RIGHT('Disaggregation Records'!$D$155:$D$385,255),0))),"")</f>
        <v/>
      </c>
      <c r="W827" s="201" t="str">
        <f>IFERROR(INDEX('Reference Records'!L$40:L$88,MATCH(LEFT(C827,255),'Reference Records'!E$40:E$88,0)),"")</f>
        <v/>
      </c>
    </row>
    <row r="828" spans="1:23" s="201" customFormat="1" ht="40.25" customHeight="1" x14ac:dyDescent="0.35">
      <c r="A828" s="569"/>
      <c r="B828" s="590"/>
      <c r="C828" s="571"/>
      <c r="D828" s="579"/>
      <c r="E828" s="579"/>
      <c r="F828" s="215"/>
      <c r="G828" s="577"/>
      <c r="H828" s="581"/>
      <c r="I828" s="583"/>
      <c r="J828" s="573"/>
      <c r="K828" s="571"/>
      <c r="L828" s="571"/>
      <c r="M828" s="573"/>
      <c r="N828" s="573"/>
    </row>
    <row r="829" spans="1:23" s="201" customFormat="1" ht="40.25" customHeight="1" x14ac:dyDescent="0.35">
      <c r="A829" s="569" t="str">
        <f t="shared" ref="A829" ca="1" si="3059">INDIRECT("'update Helper'!C"&amp;U829)</f>
        <v>a163p000004cuqWAAQ</v>
      </c>
      <c r="B829" s="589">
        <v>6</v>
      </c>
      <c r="C829" s="570" t="str">
        <f>VLOOKUP(B829,'Coverage Indicators - Section D'!$A$9:$AU$70,47,FALSE)</f>
        <v/>
      </c>
      <c r="D829" s="578" t="str">
        <f t="shared" ref="D829" si="3060">R829</f>
        <v/>
      </c>
      <c r="E829" s="578" t="str">
        <f t="shared" ref="E829" si="3061">S829</f>
        <v/>
      </c>
      <c r="F829" s="421"/>
      <c r="G829" s="576" t="str">
        <f ca="1">IF(OR(INDIRECT("'update Helper'!E"&amp;U829)="",F829&lt;&gt;0,F830&lt;&gt;0),IF(IFERROR((F829/F830),"")="","",(F829/F830)),INDIRECT("'update Helper'!E"&amp;U829)/100)</f>
        <v/>
      </c>
      <c r="H829" s="580"/>
      <c r="I829" s="582"/>
      <c r="J829" s="572"/>
      <c r="K829" s="570" t="str">
        <f t="shared" ref="K829" si="3062">W829</f>
        <v/>
      </c>
      <c r="L829" s="570" t="str">
        <f t="shared" ref="L829" si="3063">V829</f>
        <v/>
      </c>
      <c r="M829" s="572"/>
      <c r="N829" s="572"/>
      <c r="P829" s="201">
        <f t="shared" ref="P829" si="3064">IF(AND(EXACT(C829,C827),C827&lt;&gt;0),P827+1,0)</f>
        <v>104</v>
      </c>
      <c r="Q829" s="201" t="str">
        <f t="shared" ref="Q829" si="3065">IF(C829&lt;&gt;"",C829&amp;"-"&amp;P829,"")</f>
        <v/>
      </c>
      <c r="R829" s="201" t="str">
        <f t="array" ref="R829">IFERROR(IF(INDEX('Disaggregation Records'!$E$155:$E$385,MATCH(RIGHT(Q829,255),RIGHT('Disaggregation Records'!$D$155:$D$385,255),0))="","",INDEX('Disaggregation Records'!$E$155:$E$385,MATCH(RIGHT(Q829,255),RIGHT('Disaggregation Records'!$D$155:$D$385,255),0))),"")</f>
        <v/>
      </c>
      <c r="S829" s="201" t="str">
        <f t="array" ref="S829">IFERROR(IF(INDEX('Disaggregation Records'!$F$155:$F$385,MATCH(RIGHT(Q829,255),RIGHT('Disaggregation Records'!$D$155:$D$385,255),0))="","",INDEX('Disaggregation Records'!$F$155:$F$385,MATCH(RIGHT(Q829,255),RIGHT('Disaggregation Records'!$D$155:$D$385,255),0))),"")</f>
        <v/>
      </c>
      <c r="T829" s="201" t="str">
        <f t="array" ref="T829">IFERROR(IF(INDEX('Disaggregation Records'!$H$155:$H$385,MATCH(RIGHT(Q829,255),RIGHT('Disaggregation Records'!$D$155:$D$385,255),0))="","",INDEX('Disaggregation Records'!$H$155:$H$385,MATCH(RIGHT(Q829,255),RIGHT('Disaggregation Records'!$D$155:$D$385,255),0))),"")</f>
        <v/>
      </c>
      <c r="U829" s="201">
        <f t="shared" ref="U829" si="3066">U827+1</f>
        <v>1516</v>
      </c>
      <c r="V829" s="201" t="str">
        <f t="array" ref="V829">IFERROR(IF(INDEX('Disaggregation Records'!$I$155:$I$385,MATCH(RIGHT(Q829,255),RIGHT('Disaggregation Records'!$D$155:$D$385,255),0))="","",INDEX('Disaggregation Records'!$I$155:$I$385,MATCH(RIGHT(Q829,255),RIGHT('Disaggregation Records'!$D$155:$D$385,255),0))),"")</f>
        <v/>
      </c>
      <c r="W829" s="201" t="str">
        <f>IFERROR(INDEX('Reference Records'!L$40:L$88,MATCH(LEFT(C829,255),'Reference Records'!E$40:E$88,0)),"")</f>
        <v/>
      </c>
    </row>
    <row r="830" spans="1:23" s="201" customFormat="1" ht="40.25" customHeight="1" x14ac:dyDescent="0.35">
      <c r="A830" s="569"/>
      <c r="B830" s="590"/>
      <c r="C830" s="571"/>
      <c r="D830" s="579"/>
      <c r="E830" s="579"/>
      <c r="F830" s="215"/>
      <c r="G830" s="577"/>
      <c r="H830" s="581"/>
      <c r="I830" s="583"/>
      <c r="J830" s="573"/>
      <c r="K830" s="571"/>
      <c r="L830" s="571"/>
      <c r="M830" s="573"/>
      <c r="N830" s="573"/>
    </row>
    <row r="831" spans="1:23" s="201" customFormat="1" ht="40.25" customHeight="1" x14ac:dyDescent="0.35">
      <c r="A831" s="569" t="str">
        <f t="shared" ref="A831" ca="1" si="3067">INDIRECT("'update Helper'!C"&amp;U831)</f>
        <v>a163p000004cuqXAAQ</v>
      </c>
      <c r="B831" s="589">
        <v>6</v>
      </c>
      <c r="C831" s="570" t="str">
        <f>VLOOKUP(B831,'Coverage Indicators - Section D'!$A$9:$AU$70,47,FALSE)</f>
        <v/>
      </c>
      <c r="D831" s="578" t="str">
        <f t="shared" ref="D831" si="3068">R831</f>
        <v/>
      </c>
      <c r="E831" s="578" t="str">
        <f t="shared" ref="E831" si="3069">S831</f>
        <v/>
      </c>
      <c r="F831" s="421"/>
      <c r="G831" s="576" t="str">
        <f ca="1">IF(OR(INDIRECT("'update Helper'!E"&amp;U831)="",F831&lt;&gt;0,F832&lt;&gt;0),IF(IFERROR((F831/F832),"")="","",(F831/F832)),INDIRECT("'update Helper'!E"&amp;U831)/100)</f>
        <v/>
      </c>
      <c r="H831" s="580"/>
      <c r="I831" s="582"/>
      <c r="J831" s="572"/>
      <c r="K831" s="570" t="str">
        <f t="shared" ref="K831" si="3070">W831</f>
        <v/>
      </c>
      <c r="L831" s="570" t="str">
        <f t="shared" ref="L831" si="3071">V831</f>
        <v/>
      </c>
      <c r="M831" s="572"/>
      <c r="N831" s="572"/>
      <c r="P831" s="201">
        <f t="shared" ref="P831" si="3072">IF(AND(EXACT(C831,C829),C829&lt;&gt;0),P829+1,0)</f>
        <v>105</v>
      </c>
      <c r="Q831" s="201" t="str">
        <f t="shared" ref="Q831" si="3073">IF(C831&lt;&gt;"",C831&amp;"-"&amp;P831,"")</f>
        <v/>
      </c>
      <c r="R831" s="201" t="str">
        <f t="array" ref="R831">IFERROR(IF(INDEX('Disaggregation Records'!$E$155:$E$385,MATCH(RIGHT(Q831,255),RIGHT('Disaggregation Records'!$D$155:$D$385,255),0))="","",INDEX('Disaggregation Records'!$E$155:$E$385,MATCH(RIGHT(Q831,255),RIGHT('Disaggregation Records'!$D$155:$D$385,255),0))),"")</f>
        <v/>
      </c>
      <c r="S831" s="201" t="str">
        <f t="array" ref="S831">IFERROR(IF(INDEX('Disaggregation Records'!$F$155:$F$385,MATCH(RIGHT(Q831,255),RIGHT('Disaggregation Records'!$D$155:$D$385,255),0))="","",INDEX('Disaggregation Records'!$F$155:$F$385,MATCH(RIGHT(Q831,255),RIGHT('Disaggregation Records'!$D$155:$D$385,255),0))),"")</f>
        <v/>
      </c>
      <c r="T831" s="201" t="str">
        <f t="array" ref="T831">IFERROR(IF(INDEX('Disaggregation Records'!$H$155:$H$385,MATCH(RIGHT(Q831,255),RIGHT('Disaggregation Records'!$D$155:$D$385,255),0))="","",INDEX('Disaggregation Records'!$H$155:$H$385,MATCH(RIGHT(Q831,255),RIGHT('Disaggregation Records'!$D$155:$D$385,255),0))),"")</f>
        <v/>
      </c>
      <c r="U831" s="201">
        <f t="shared" ref="U831" si="3074">U829+1</f>
        <v>1517</v>
      </c>
      <c r="V831" s="201" t="str">
        <f t="array" ref="V831">IFERROR(IF(INDEX('Disaggregation Records'!$I$155:$I$385,MATCH(RIGHT(Q831,255),RIGHT('Disaggregation Records'!$D$155:$D$385,255),0))="","",INDEX('Disaggregation Records'!$I$155:$I$385,MATCH(RIGHT(Q831,255),RIGHT('Disaggregation Records'!$D$155:$D$385,255),0))),"")</f>
        <v/>
      </c>
      <c r="W831" s="201" t="str">
        <f>IFERROR(INDEX('Reference Records'!L$40:L$88,MATCH(LEFT(C831,255),'Reference Records'!E$40:E$88,0)),"")</f>
        <v/>
      </c>
    </row>
    <row r="832" spans="1:23" s="201" customFormat="1" ht="40.25" customHeight="1" x14ac:dyDescent="0.35">
      <c r="A832" s="569"/>
      <c r="B832" s="590"/>
      <c r="C832" s="571"/>
      <c r="D832" s="579"/>
      <c r="E832" s="579"/>
      <c r="F832" s="215"/>
      <c r="G832" s="577"/>
      <c r="H832" s="581"/>
      <c r="I832" s="583"/>
      <c r="J832" s="573"/>
      <c r="K832" s="571"/>
      <c r="L832" s="571"/>
      <c r="M832" s="573"/>
      <c r="N832" s="573"/>
    </row>
    <row r="833" spans="1:23" s="201" customFormat="1" ht="40.25" customHeight="1" x14ac:dyDescent="0.35">
      <c r="A833" s="569" t="str">
        <f t="shared" ref="A833" ca="1" si="3075">INDIRECT("'update Helper'!C"&amp;U833)</f>
        <v>a163p000004cuqYAAQ</v>
      </c>
      <c r="B833" s="589">
        <v>6</v>
      </c>
      <c r="C833" s="570" t="str">
        <f>VLOOKUP(B833,'Coverage Indicators - Section D'!$A$9:$AU$70,47,FALSE)</f>
        <v/>
      </c>
      <c r="D833" s="578" t="str">
        <f t="shared" ref="D833" si="3076">R833</f>
        <v/>
      </c>
      <c r="E833" s="578" t="str">
        <f t="shared" ref="E833" si="3077">S833</f>
        <v/>
      </c>
      <c r="F833" s="421"/>
      <c r="G833" s="576" t="str">
        <f ca="1">IF(OR(INDIRECT("'update Helper'!E"&amp;U833)="",F833&lt;&gt;0,F834&lt;&gt;0),IF(IFERROR((F833/F834),"")="","",(F833/F834)),INDIRECT("'update Helper'!E"&amp;U833)/100)</f>
        <v/>
      </c>
      <c r="H833" s="580"/>
      <c r="I833" s="582"/>
      <c r="J833" s="572"/>
      <c r="K833" s="570" t="str">
        <f t="shared" ref="K833" si="3078">W833</f>
        <v/>
      </c>
      <c r="L833" s="570" t="str">
        <f t="shared" ref="L833" si="3079">V833</f>
        <v/>
      </c>
      <c r="M833" s="572"/>
      <c r="N833" s="572"/>
      <c r="P833" s="201">
        <f t="shared" ref="P833" si="3080">IF(AND(EXACT(C833,C831),C831&lt;&gt;0),P831+1,0)</f>
        <v>106</v>
      </c>
      <c r="Q833" s="201" t="str">
        <f t="shared" ref="Q833" si="3081">IF(C833&lt;&gt;"",C833&amp;"-"&amp;P833,"")</f>
        <v/>
      </c>
      <c r="R833" s="201" t="str">
        <f t="array" ref="R833">IFERROR(IF(INDEX('Disaggregation Records'!$E$155:$E$385,MATCH(RIGHT(Q833,255),RIGHT('Disaggregation Records'!$D$155:$D$385,255),0))="","",INDEX('Disaggregation Records'!$E$155:$E$385,MATCH(RIGHT(Q833,255),RIGHT('Disaggregation Records'!$D$155:$D$385,255),0))),"")</f>
        <v/>
      </c>
      <c r="S833" s="201" t="str">
        <f t="array" ref="S833">IFERROR(IF(INDEX('Disaggregation Records'!$F$155:$F$385,MATCH(RIGHT(Q833,255),RIGHT('Disaggregation Records'!$D$155:$D$385,255),0))="","",INDEX('Disaggregation Records'!$F$155:$F$385,MATCH(RIGHT(Q833,255),RIGHT('Disaggregation Records'!$D$155:$D$385,255),0))),"")</f>
        <v/>
      </c>
      <c r="T833" s="201" t="str">
        <f t="array" ref="T833">IFERROR(IF(INDEX('Disaggregation Records'!$H$155:$H$385,MATCH(RIGHT(Q833,255),RIGHT('Disaggregation Records'!$D$155:$D$385,255),0))="","",INDEX('Disaggregation Records'!$H$155:$H$385,MATCH(RIGHT(Q833,255),RIGHT('Disaggregation Records'!$D$155:$D$385,255),0))),"")</f>
        <v/>
      </c>
      <c r="U833" s="201">
        <f t="shared" ref="U833" si="3082">U831+1</f>
        <v>1518</v>
      </c>
      <c r="V833" s="201" t="str">
        <f t="array" ref="V833">IFERROR(IF(INDEX('Disaggregation Records'!$I$155:$I$385,MATCH(RIGHT(Q833,255),RIGHT('Disaggregation Records'!$D$155:$D$385,255),0))="","",INDEX('Disaggregation Records'!$I$155:$I$385,MATCH(RIGHT(Q833,255),RIGHT('Disaggregation Records'!$D$155:$D$385,255),0))),"")</f>
        <v/>
      </c>
      <c r="W833" s="201" t="str">
        <f>IFERROR(INDEX('Reference Records'!L$40:L$88,MATCH(LEFT(C833,255),'Reference Records'!E$40:E$88,0)),"")</f>
        <v/>
      </c>
    </row>
    <row r="834" spans="1:23" s="201" customFormat="1" ht="40.25" customHeight="1" x14ac:dyDescent="0.35">
      <c r="A834" s="569"/>
      <c r="B834" s="590"/>
      <c r="C834" s="571"/>
      <c r="D834" s="579"/>
      <c r="E834" s="579"/>
      <c r="F834" s="215"/>
      <c r="G834" s="577"/>
      <c r="H834" s="581"/>
      <c r="I834" s="583"/>
      <c r="J834" s="573"/>
      <c r="K834" s="571"/>
      <c r="L834" s="571"/>
      <c r="M834" s="573"/>
      <c r="N834" s="573"/>
    </row>
    <row r="835" spans="1:23" s="201" customFormat="1" ht="40.25" customHeight="1" x14ac:dyDescent="0.35">
      <c r="A835" s="569" t="str">
        <f t="shared" ref="A835" ca="1" si="3083">INDIRECT("'update Helper'!C"&amp;U835)</f>
        <v>a163p000004cuqZAAQ</v>
      </c>
      <c r="B835" s="589">
        <v>6</v>
      </c>
      <c r="C835" s="570" t="str">
        <f>VLOOKUP(B835,'Coverage Indicators - Section D'!$A$9:$AU$70,47,FALSE)</f>
        <v/>
      </c>
      <c r="D835" s="578" t="str">
        <f t="shared" ref="D835" si="3084">R835</f>
        <v/>
      </c>
      <c r="E835" s="578" t="str">
        <f t="shared" ref="E835" si="3085">S835</f>
        <v/>
      </c>
      <c r="F835" s="421"/>
      <c r="G835" s="576" t="str">
        <f ca="1">IF(OR(INDIRECT("'update Helper'!E"&amp;U835)="",F835&lt;&gt;0,F836&lt;&gt;0),IF(IFERROR((F835/F836),"")="","",(F835/F836)),INDIRECT("'update Helper'!E"&amp;U835)/100)</f>
        <v/>
      </c>
      <c r="H835" s="580"/>
      <c r="I835" s="582"/>
      <c r="J835" s="572"/>
      <c r="K835" s="570" t="str">
        <f t="shared" ref="K835" si="3086">W835</f>
        <v/>
      </c>
      <c r="L835" s="570" t="str">
        <f t="shared" ref="L835" si="3087">V835</f>
        <v/>
      </c>
      <c r="M835" s="572"/>
      <c r="N835" s="572"/>
      <c r="P835" s="201">
        <f t="shared" ref="P835" si="3088">IF(AND(EXACT(C835,C833),C833&lt;&gt;0),P833+1,0)</f>
        <v>107</v>
      </c>
      <c r="Q835" s="201" t="str">
        <f t="shared" ref="Q835" si="3089">IF(C835&lt;&gt;"",C835&amp;"-"&amp;P835,"")</f>
        <v/>
      </c>
      <c r="R835" s="201" t="str">
        <f t="array" ref="R835">IFERROR(IF(INDEX('Disaggregation Records'!$E$155:$E$385,MATCH(RIGHT(Q835,255),RIGHT('Disaggregation Records'!$D$155:$D$385,255),0))="","",INDEX('Disaggregation Records'!$E$155:$E$385,MATCH(RIGHT(Q835,255),RIGHT('Disaggregation Records'!$D$155:$D$385,255),0))),"")</f>
        <v/>
      </c>
      <c r="S835" s="201" t="str">
        <f t="array" ref="S835">IFERROR(IF(INDEX('Disaggregation Records'!$F$155:$F$385,MATCH(RIGHT(Q835,255),RIGHT('Disaggregation Records'!$D$155:$D$385,255),0))="","",INDEX('Disaggregation Records'!$F$155:$F$385,MATCH(RIGHT(Q835,255),RIGHT('Disaggregation Records'!$D$155:$D$385,255),0))),"")</f>
        <v/>
      </c>
      <c r="T835" s="201" t="str">
        <f t="array" ref="T835">IFERROR(IF(INDEX('Disaggregation Records'!$H$155:$H$385,MATCH(RIGHT(Q835,255),RIGHT('Disaggregation Records'!$D$155:$D$385,255),0))="","",INDEX('Disaggregation Records'!$H$155:$H$385,MATCH(RIGHT(Q835,255),RIGHT('Disaggregation Records'!$D$155:$D$385,255),0))),"")</f>
        <v/>
      </c>
      <c r="U835" s="201">
        <f t="shared" ref="U835" si="3090">U833+1</f>
        <v>1519</v>
      </c>
      <c r="V835" s="201" t="str">
        <f t="array" ref="V835">IFERROR(IF(INDEX('Disaggregation Records'!$I$155:$I$385,MATCH(RIGHT(Q835,255),RIGHT('Disaggregation Records'!$D$155:$D$385,255),0))="","",INDEX('Disaggregation Records'!$I$155:$I$385,MATCH(RIGHT(Q835,255),RIGHT('Disaggregation Records'!$D$155:$D$385,255),0))),"")</f>
        <v/>
      </c>
      <c r="W835" s="201" t="str">
        <f>IFERROR(INDEX('Reference Records'!L$40:L$88,MATCH(LEFT(C835,255),'Reference Records'!E$40:E$88,0)),"")</f>
        <v/>
      </c>
    </row>
    <row r="836" spans="1:23" s="201" customFormat="1" ht="40.25" customHeight="1" x14ac:dyDescent="0.35">
      <c r="A836" s="569"/>
      <c r="B836" s="590"/>
      <c r="C836" s="571"/>
      <c r="D836" s="579"/>
      <c r="E836" s="579"/>
      <c r="F836" s="215"/>
      <c r="G836" s="577"/>
      <c r="H836" s="581"/>
      <c r="I836" s="583"/>
      <c r="J836" s="573"/>
      <c r="K836" s="571"/>
      <c r="L836" s="571"/>
      <c r="M836" s="573"/>
      <c r="N836" s="573"/>
    </row>
    <row r="837" spans="1:23" s="201" customFormat="1" ht="40.25" customHeight="1" x14ac:dyDescent="0.35">
      <c r="A837" s="569" t="str">
        <f t="shared" ref="A837" ca="1" si="3091">INDIRECT("'update Helper'!C"&amp;U837)</f>
        <v>a163p000004cuqaAAA</v>
      </c>
      <c r="B837" s="589">
        <v>6</v>
      </c>
      <c r="C837" s="570" t="str">
        <f>VLOOKUP(B837,'Coverage Indicators - Section D'!$A$9:$AU$70,47,FALSE)</f>
        <v/>
      </c>
      <c r="D837" s="578" t="str">
        <f t="shared" ref="D837" si="3092">R837</f>
        <v/>
      </c>
      <c r="E837" s="578" t="str">
        <f t="shared" ref="E837" si="3093">S837</f>
        <v/>
      </c>
      <c r="F837" s="421"/>
      <c r="G837" s="576" t="str">
        <f ca="1">IF(OR(INDIRECT("'update Helper'!E"&amp;U837)="",F837&lt;&gt;0,F838&lt;&gt;0),IF(IFERROR((F837/F838),"")="","",(F837/F838)),INDIRECT("'update Helper'!E"&amp;U837)/100)</f>
        <v/>
      </c>
      <c r="H837" s="580"/>
      <c r="I837" s="582"/>
      <c r="J837" s="572"/>
      <c r="K837" s="570" t="str">
        <f t="shared" ref="K837" si="3094">W837</f>
        <v/>
      </c>
      <c r="L837" s="570" t="str">
        <f t="shared" ref="L837" si="3095">V837</f>
        <v/>
      </c>
      <c r="M837" s="572"/>
      <c r="N837" s="572"/>
      <c r="P837" s="201">
        <f t="shared" ref="P837" si="3096">IF(AND(EXACT(C837,C835),C835&lt;&gt;0),P835+1,0)</f>
        <v>108</v>
      </c>
      <c r="Q837" s="201" t="str">
        <f t="shared" ref="Q837" si="3097">IF(C837&lt;&gt;"",C837&amp;"-"&amp;P837,"")</f>
        <v/>
      </c>
      <c r="R837" s="201" t="str">
        <f t="array" ref="R837">IFERROR(IF(INDEX('Disaggregation Records'!$E$155:$E$385,MATCH(RIGHT(Q837,255),RIGHT('Disaggregation Records'!$D$155:$D$385,255),0))="","",INDEX('Disaggregation Records'!$E$155:$E$385,MATCH(RIGHT(Q837,255),RIGHT('Disaggregation Records'!$D$155:$D$385,255),0))),"")</f>
        <v/>
      </c>
      <c r="S837" s="201" t="str">
        <f t="array" ref="S837">IFERROR(IF(INDEX('Disaggregation Records'!$F$155:$F$385,MATCH(RIGHT(Q837,255),RIGHT('Disaggregation Records'!$D$155:$D$385,255),0))="","",INDEX('Disaggregation Records'!$F$155:$F$385,MATCH(RIGHT(Q837,255),RIGHT('Disaggregation Records'!$D$155:$D$385,255),0))),"")</f>
        <v/>
      </c>
      <c r="T837" s="201" t="str">
        <f t="array" ref="T837">IFERROR(IF(INDEX('Disaggregation Records'!$H$155:$H$385,MATCH(RIGHT(Q837,255),RIGHT('Disaggregation Records'!$D$155:$D$385,255),0))="","",INDEX('Disaggregation Records'!$H$155:$H$385,MATCH(RIGHT(Q837,255),RIGHT('Disaggregation Records'!$D$155:$D$385,255),0))),"")</f>
        <v/>
      </c>
      <c r="U837" s="201">
        <f t="shared" ref="U837" si="3098">U835+1</f>
        <v>1520</v>
      </c>
      <c r="V837" s="201" t="str">
        <f t="array" ref="V837">IFERROR(IF(INDEX('Disaggregation Records'!$I$155:$I$385,MATCH(RIGHT(Q837,255),RIGHT('Disaggregation Records'!$D$155:$D$385,255),0))="","",INDEX('Disaggregation Records'!$I$155:$I$385,MATCH(RIGHT(Q837,255),RIGHT('Disaggregation Records'!$D$155:$D$385,255),0))),"")</f>
        <v/>
      </c>
      <c r="W837" s="201" t="str">
        <f>IFERROR(INDEX('Reference Records'!L$40:L$88,MATCH(LEFT(C837,255),'Reference Records'!E$40:E$88,0)),"")</f>
        <v/>
      </c>
    </row>
    <row r="838" spans="1:23" s="201" customFormat="1" ht="40.25" customHeight="1" x14ac:dyDescent="0.35">
      <c r="A838" s="569"/>
      <c r="B838" s="590"/>
      <c r="C838" s="571"/>
      <c r="D838" s="579"/>
      <c r="E838" s="579"/>
      <c r="F838" s="215"/>
      <c r="G838" s="577"/>
      <c r="H838" s="581"/>
      <c r="I838" s="583"/>
      <c r="J838" s="573"/>
      <c r="K838" s="571"/>
      <c r="L838" s="571"/>
      <c r="M838" s="573"/>
      <c r="N838" s="573"/>
    </row>
    <row r="839" spans="1:23" s="201" customFormat="1" ht="40.25" customHeight="1" x14ac:dyDescent="0.35">
      <c r="A839" s="569" t="str">
        <f t="shared" ref="A839" ca="1" si="3099">INDIRECT("'update Helper'!C"&amp;U839)</f>
        <v>a163p000004cuqbAAA</v>
      </c>
      <c r="B839" s="589">
        <v>6</v>
      </c>
      <c r="C839" s="570" t="str">
        <f>VLOOKUP(B839,'Coverage Indicators - Section D'!$A$9:$AU$70,47,FALSE)</f>
        <v/>
      </c>
      <c r="D839" s="578" t="str">
        <f t="shared" ref="D839" si="3100">R839</f>
        <v/>
      </c>
      <c r="E839" s="578" t="str">
        <f t="shared" ref="E839" si="3101">S839</f>
        <v/>
      </c>
      <c r="F839" s="421"/>
      <c r="G839" s="576" t="str">
        <f ca="1">IF(OR(INDIRECT("'update Helper'!E"&amp;U839)="",F839&lt;&gt;0,F840&lt;&gt;0),IF(IFERROR((F839/F840),"")="","",(F839/F840)),INDIRECT("'update Helper'!E"&amp;U839)/100)</f>
        <v/>
      </c>
      <c r="H839" s="580"/>
      <c r="I839" s="582"/>
      <c r="J839" s="572"/>
      <c r="K839" s="570" t="str">
        <f t="shared" ref="K839" si="3102">W839</f>
        <v/>
      </c>
      <c r="L839" s="570" t="str">
        <f t="shared" ref="L839" si="3103">V839</f>
        <v/>
      </c>
      <c r="M839" s="572"/>
      <c r="N839" s="572"/>
      <c r="P839" s="201">
        <f t="shared" ref="P839" si="3104">IF(AND(EXACT(C839,C837),C837&lt;&gt;0),P837+1,0)</f>
        <v>109</v>
      </c>
      <c r="Q839" s="201" t="str">
        <f t="shared" ref="Q839" si="3105">IF(C839&lt;&gt;"",C839&amp;"-"&amp;P839,"")</f>
        <v/>
      </c>
      <c r="R839" s="201" t="str">
        <f t="array" ref="R839">IFERROR(IF(INDEX('Disaggregation Records'!$E$155:$E$385,MATCH(RIGHT(Q839,255),RIGHT('Disaggregation Records'!$D$155:$D$385,255),0))="","",INDEX('Disaggregation Records'!$E$155:$E$385,MATCH(RIGHT(Q839,255),RIGHT('Disaggregation Records'!$D$155:$D$385,255),0))),"")</f>
        <v/>
      </c>
      <c r="S839" s="201" t="str">
        <f t="array" ref="S839">IFERROR(IF(INDEX('Disaggregation Records'!$F$155:$F$385,MATCH(RIGHT(Q839,255),RIGHT('Disaggregation Records'!$D$155:$D$385,255),0))="","",INDEX('Disaggregation Records'!$F$155:$F$385,MATCH(RIGHT(Q839,255),RIGHT('Disaggregation Records'!$D$155:$D$385,255),0))),"")</f>
        <v/>
      </c>
      <c r="T839" s="201" t="str">
        <f t="array" ref="T839">IFERROR(IF(INDEX('Disaggregation Records'!$H$155:$H$385,MATCH(RIGHT(Q839,255),RIGHT('Disaggregation Records'!$D$155:$D$385,255),0))="","",INDEX('Disaggregation Records'!$H$155:$H$385,MATCH(RIGHT(Q839,255),RIGHT('Disaggregation Records'!$D$155:$D$385,255),0))),"")</f>
        <v/>
      </c>
      <c r="U839" s="201">
        <f t="shared" ref="U839" si="3106">U837+1</f>
        <v>1521</v>
      </c>
      <c r="V839" s="201" t="str">
        <f t="array" ref="V839">IFERROR(IF(INDEX('Disaggregation Records'!$I$155:$I$385,MATCH(RIGHT(Q839,255),RIGHT('Disaggregation Records'!$D$155:$D$385,255),0))="","",INDEX('Disaggregation Records'!$I$155:$I$385,MATCH(RIGHT(Q839,255),RIGHT('Disaggregation Records'!$D$155:$D$385,255),0))),"")</f>
        <v/>
      </c>
      <c r="W839" s="201" t="str">
        <f>IFERROR(INDEX('Reference Records'!L$40:L$88,MATCH(LEFT(C839,255),'Reference Records'!E$40:E$88,0)),"")</f>
        <v/>
      </c>
    </row>
    <row r="840" spans="1:23" s="201" customFormat="1" ht="40.25" customHeight="1" x14ac:dyDescent="0.35">
      <c r="A840" s="569"/>
      <c r="B840" s="590"/>
      <c r="C840" s="571"/>
      <c r="D840" s="579"/>
      <c r="E840" s="579"/>
      <c r="F840" s="215"/>
      <c r="G840" s="577"/>
      <c r="H840" s="581"/>
      <c r="I840" s="583"/>
      <c r="J840" s="573"/>
      <c r="K840" s="571"/>
      <c r="L840" s="571"/>
      <c r="M840" s="573"/>
      <c r="N840" s="573"/>
    </row>
    <row r="841" spans="1:23" s="201" customFormat="1" ht="40.25" customHeight="1" x14ac:dyDescent="0.35">
      <c r="A841" s="569" t="str">
        <f t="shared" ref="A841" ca="1" si="3107">INDIRECT("'update Helper'!C"&amp;U841)</f>
        <v>a163p000004cuqcAAA</v>
      </c>
      <c r="B841" s="589">
        <v>6</v>
      </c>
      <c r="C841" s="570" t="str">
        <f>VLOOKUP(B841,'Coverage Indicators - Section D'!$A$9:$AU$70,47,FALSE)</f>
        <v/>
      </c>
      <c r="D841" s="578" t="str">
        <f t="shared" ref="D841" si="3108">R841</f>
        <v/>
      </c>
      <c r="E841" s="578" t="str">
        <f t="shared" ref="E841" si="3109">S841</f>
        <v/>
      </c>
      <c r="F841" s="421"/>
      <c r="G841" s="576" t="str">
        <f ca="1">IF(OR(INDIRECT("'update Helper'!E"&amp;U841)="",F841&lt;&gt;0,F842&lt;&gt;0),IF(IFERROR((F841/F842),"")="","",(F841/F842)),INDIRECT("'update Helper'!E"&amp;U841)/100)</f>
        <v/>
      </c>
      <c r="H841" s="580"/>
      <c r="I841" s="582"/>
      <c r="J841" s="572"/>
      <c r="K841" s="570" t="str">
        <f t="shared" ref="K841" si="3110">W841</f>
        <v/>
      </c>
      <c r="L841" s="570" t="str">
        <f t="shared" ref="L841" si="3111">V841</f>
        <v/>
      </c>
      <c r="M841" s="572"/>
      <c r="N841" s="572"/>
      <c r="P841" s="201">
        <f t="shared" ref="P841" si="3112">IF(AND(EXACT(C841,C839),C839&lt;&gt;0),P839+1,0)</f>
        <v>110</v>
      </c>
      <c r="Q841" s="201" t="str">
        <f t="shared" ref="Q841" si="3113">IF(C841&lt;&gt;"",C841&amp;"-"&amp;P841,"")</f>
        <v/>
      </c>
      <c r="R841" s="201" t="str">
        <f t="array" ref="R841">IFERROR(IF(INDEX('Disaggregation Records'!$E$155:$E$385,MATCH(RIGHT(Q841,255),RIGHT('Disaggregation Records'!$D$155:$D$385,255),0))="","",INDEX('Disaggregation Records'!$E$155:$E$385,MATCH(RIGHT(Q841,255),RIGHT('Disaggregation Records'!$D$155:$D$385,255),0))),"")</f>
        <v/>
      </c>
      <c r="S841" s="201" t="str">
        <f t="array" ref="S841">IFERROR(IF(INDEX('Disaggregation Records'!$F$155:$F$385,MATCH(RIGHT(Q841,255),RIGHT('Disaggregation Records'!$D$155:$D$385,255),0))="","",INDEX('Disaggregation Records'!$F$155:$F$385,MATCH(RIGHT(Q841,255),RIGHT('Disaggregation Records'!$D$155:$D$385,255),0))),"")</f>
        <v/>
      </c>
      <c r="T841" s="201" t="str">
        <f t="array" ref="T841">IFERROR(IF(INDEX('Disaggregation Records'!$H$155:$H$385,MATCH(RIGHT(Q841,255),RIGHT('Disaggregation Records'!$D$155:$D$385,255),0))="","",INDEX('Disaggregation Records'!$H$155:$H$385,MATCH(RIGHT(Q841,255),RIGHT('Disaggregation Records'!$D$155:$D$385,255),0))),"")</f>
        <v/>
      </c>
      <c r="U841" s="201">
        <f t="shared" ref="U841" si="3114">U839+1</f>
        <v>1522</v>
      </c>
      <c r="V841" s="201" t="str">
        <f t="array" ref="V841">IFERROR(IF(INDEX('Disaggregation Records'!$I$155:$I$385,MATCH(RIGHT(Q841,255),RIGHT('Disaggregation Records'!$D$155:$D$385,255),0))="","",INDEX('Disaggregation Records'!$I$155:$I$385,MATCH(RIGHT(Q841,255),RIGHT('Disaggregation Records'!$D$155:$D$385,255),0))),"")</f>
        <v/>
      </c>
      <c r="W841" s="201" t="str">
        <f>IFERROR(INDEX('Reference Records'!L$40:L$88,MATCH(LEFT(C841,255),'Reference Records'!E$40:E$88,0)),"")</f>
        <v/>
      </c>
    </row>
    <row r="842" spans="1:23" s="201" customFormat="1" ht="40.25" customHeight="1" x14ac:dyDescent="0.35">
      <c r="A842" s="569"/>
      <c r="B842" s="590"/>
      <c r="C842" s="571"/>
      <c r="D842" s="579"/>
      <c r="E842" s="579"/>
      <c r="F842" s="215"/>
      <c r="G842" s="577"/>
      <c r="H842" s="581"/>
      <c r="I842" s="583"/>
      <c r="J842" s="573"/>
      <c r="K842" s="571"/>
      <c r="L842" s="571"/>
      <c r="M842" s="573"/>
      <c r="N842" s="573"/>
    </row>
    <row r="843" spans="1:23" s="201" customFormat="1" ht="40.25" customHeight="1" x14ac:dyDescent="0.35">
      <c r="A843" s="569" t="str">
        <f t="shared" ref="A843" ca="1" si="3115">INDIRECT("'update Helper'!C"&amp;U843)</f>
        <v>a163p000004cuqdAAA</v>
      </c>
      <c r="B843" s="589">
        <v>6</v>
      </c>
      <c r="C843" s="570" t="str">
        <f>VLOOKUP(B843,'Coverage Indicators - Section D'!$A$9:$AU$70,47,FALSE)</f>
        <v/>
      </c>
      <c r="D843" s="578" t="str">
        <f t="shared" ref="D843" si="3116">R843</f>
        <v/>
      </c>
      <c r="E843" s="578" t="str">
        <f t="shared" ref="E843" si="3117">S843</f>
        <v/>
      </c>
      <c r="F843" s="421"/>
      <c r="G843" s="576" t="str">
        <f ca="1">IF(OR(INDIRECT("'update Helper'!E"&amp;U843)="",F843&lt;&gt;0,F844&lt;&gt;0),IF(IFERROR((F843/F844),"")="","",(F843/F844)),INDIRECT("'update Helper'!E"&amp;U843)/100)</f>
        <v/>
      </c>
      <c r="H843" s="580"/>
      <c r="I843" s="582"/>
      <c r="J843" s="572"/>
      <c r="K843" s="570" t="str">
        <f t="shared" ref="K843" si="3118">W843</f>
        <v/>
      </c>
      <c r="L843" s="570" t="str">
        <f t="shared" ref="L843" si="3119">V843</f>
        <v/>
      </c>
      <c r="M843" s="572"/>
      <c r="N843" s="572"/>
      <c r="P843" s="201">
        <f t="shared" ref="P843" si="3120">IF(AND(EXACT(C843,C841),C841&lt;&gt;0),P841+1,0)</f>
        <v>111</v>
      </c>
      <c r="Q843" s="201" t="str">
        <f t="shared" ref="Q843" si="3121">IF(C843&lt;&gt;"",C843&amp;"-"&amp;P843,"")</f>
        <v/>
      </c>
      <c r="R843" s="201" t="str">
        <f t="array" ref="R843">IFERROR(IF(INDEX('Disaggregation Records'!$E$155:$E$385,MATCH(RIGHT(Q843,255),RIGHT('Disaggregation Records'!$D$155:$D$385,255),0))="","",INDEX('Disaggregation Records'!$E$155:$E$385,MATCH(RIGHT(Q843,255),RIGHT('Disaggregation Records'!$D$155:$D$385,255),0))),"")</f>
        <v/>
      </c>
      <c r="S843" s="201" t="str">
        <f t="array" ref="S843">IFERROR(IF(INDEX('Disaggregation Records'!$F$155:$F$385,MATCH(RIGHT(Q843,255),RIGHT('Disaggregation Records'!$D$155:$D$385,255),0))="","",INDEX('Disaggregation Records'!$F$155:$F$385,MATCH(RIGHT(Q843,255),RIGHT('Disaggregation Records'!$D$155:$D$385,255),0))),"")</f>
        <v/>
      </c>
      <c r="T843" s="201" t="str">
        <f t="array" ref="T843">IFERROR(IF(INDEX('Disaggregation Records'!$H$155:$H$385,MATCH(RIGHT(Q843,255),RIGHT('Disaggregation Records'!$D$155:$D$385,255),0))="","",INDEX('Disaggregation Records'!$H$155:$H$385,MATCH(RIGHT(Q843,255),RIGHT('Disaggregation Records'!$D$155:$D$385,255),0))),"")</f>
        <v/>
      </c>
      <c r="U843" s="201">
        <f t="shared" ref="U843" si="3122">U841+1</f>
        <v>1523</v>
      </c>
      <c r="V843" s="201" t="str">
        <f t="array" ref="V843">IFERROR(IF(INDEX('Disaggregation Records'!$I$155:$I$385,MATCH(RIGHT(Q843,255),RIGHT('Disaggregation Records'!$D$155:$D$385,255),0))="","",INDEX('Disaggregation Records'!$I$155:$I$385,MATCH(RIGHT(Q843,255),RIGHT('Disaggregation Records'!$D$155:$D$385,255),0))),"")</f>
        <v/>
      </c>
      <c r="W843" s="201" t="str">
        <f>IFERROR(INDEX('Reference Records'!L$40:L$88,MATCH(LEFT(C843,255),'Reference Records'!E$40:E$88,0)),"")</f>
        <v/>
      </c>
    </row>
    <row r="844" spans="1:23" s="201" customFormat="1" ht="40.25" customHeight="1" x14ac:dyDescent="0.35">
      <c r="A844" s="569"/>
      <c r="B844" s="590"/>
      <c r="C844" s="571"/>
      <c r="D844" s="579"/>
      <c r="E844" s="579"/>
      <c r="F844" s="215"/>
      <c r="G844" s="577"/>
      <c r="H844" s="581"/>
      <c r="I844" s="583"/>
      <c r="J844" s="573"/>
      <c r="K844" s="571"/>
      <c r="L844" s="571"/>
      <c r="M844" s="573"/>
      <c r="N844" s="573"/>
    </row>
    <row r="845" spans="1:23" s="201" customFormat="1" ht="40.25" customHeight="1" x14ac:dyDescent="0.35">
      <c r="A845" s="569" t="str">
        <f t="shared" ref="A845" ca="1" si="3123">INDIRECT("'update Helper'!C"&amp;U845)</f>
        <v>a163p000004cuqeAAA</v>
      </c>
      <c r="B845" s="589">
        <v>6</v>
      </c>
      <c r="C845" s="570" t="str">
        <f>VLOOKUP(B845,'Coverage Indicators - Section D'!$A$9:$AU$70,47,FALSE)</f>
        <v/>
      </c>
      <c r="D845" s="578" t="str">
        <f t="shared" ref="D845" si="3124">R845</f>
        <v/>
      </c>
      <c r="E845" s="578" t="str">
        <f t="shared" ref="E845" si="3125">S845</f>
        <v/>
      </c>
      <c r="F845" s="421"/>
      <c r="G845" s="576" t="str">
        <f ca="1">IF(OR(INDIRECT("'update Helper'!E"&amp;U845)="",F845&lt;&gt;0,F846&lt;&gt;0),IF(IFERROR((F845/F846),"")="","",(F845/F846)),INDIRECT("'update Helper'!E"&amp;U845)/100)</f>
        <v/>
      </c>
      <c r="H845" s="580"/>
      <c r="I845" s="582"/>
      <c r="J845" s="572"/>
      <c r="K845" s="570" t="str">
        <f t="shared" ref="K845" si="3126">W845</f>
        <v/>
      </c>
      <c r="L845" s="570" t="str">
        <f t="shared" ref="L845" si="3127">V845</f>
        <v/>
      </c>
      <c r="M845" s="572"/>
      <c r="N845" s="572"/>
      <c r="P845" s="201">
        <f t="shared" ref="P845" si="3128">IF(AND(EXACT(C845,C843),C843&lt;&gt;0),P843+1,0)</f>
        <v>112</v>
      </c>
      <c r="Q845" s="201" t="str">
        <f t="shared" ref="Q845" si="3129">IF(C845&lt;&gt;"",C845&amp;"-"&amp;P845,"")</f>
        <v/>
      </c>
      <c r="R845" s="201" t="str">
        <f t="array" ref="R845">IFERROR(IF(INDEX('Disaggregation Records'!$E$155:$E$385,MATCH(RIGHT(Q845,255),RIGHT('Disaggregation Records'!$D$155:$D$385,255),0))="","",INDEX('Disaggregation Records'!$E$155:$E$385,MATCH(RIGHT(Q845,255),RIGHT('Disaggregation Records'!$D$155:$D$385,255),0))),"")</f>
        <v/>
      </c>
      <c r="S845" s="201" t="str">
        <f t="array" ref="S845">IFERROR(IF(INDEX('Disaggregation Records'!$F$155:$F$385,MATCH(RIGHT(Q845,255),RIGHT('Disaggregation Records'!$D$155:$D$385,255),0))="","",INDEX('Disaggregation Records'!$F$155:$F$385,MATCH(RIGHT(Q845,255),RIGHT('Disaggregation Records'!$D$155:$D$385,255),0))),"")</f>
        <v/>
      </c>
      <c r="T845" s="201" t="str">
        <f t="array" ref="T845">IFERROR(IF(INDEX('Disaggregation Records'!$H$155:$H$385,MATCH(RIGHT(Q845,255),RIGHT('Disaggregation Records'!$D$155:$D$385,255),0))="","",INDEX('Disaggregation Records'!$H$155:$H$385,MATCH(RIGHT(Q845,255),RIGHT('Disaggregation Records'!$D$155:$D$385,255),0))),"")</f>
        <v/>
      </c>
      <c r="U845" s="201">
        <f t="shared" ref="U845" si="3130">U843+1</f>
        <v>1524</v>
      </c>
      <c r="V845" s="201" t="str">
        <f t="array" ref="V845">IFERROR(IF(INDEX('Disaggregation Records'!$I$155:$I$385,MATCH(RIGHT(Q845,255),RIGHT('Disaggregation Records'!$D$155:$D$385,255),0))="","",INDEX('Disaggregation Records'!$I$155:$I$385,MATCH(RIGHT(Q845,255),RIGHT('Disaggregation Records'!$D$155:$D$385,255),0))),"")</f>
        <v/>
      </c>
      <c r="W845" s="201" t="str">
        <f>IFERROR(INDEX('Reference Records'!L$40:L$88,MATCH(LEFT(C845,255),'Reference Records'!E$40:E$88,0)),"")</f>
        <v/>
      </c>
    </row>
    <row r="846" spans="1:23" s="201" customFormat="1" ht="40.25" customHeight="1" x14ac:dyDescent="0.35">
      <c r="A846" s="569"/>
      <c r="B846" s="590"/>
      <c r="C846" s="571"/>
      <c r="D846" s="579"/>
      <c r="E846" s="579"/>
      <c r="F846" s="215"/>
      <c r="G846" s="577"/>
      <c r="H846" s="581"/>
      <c r="I846" s="583"/>
      <c r="J846" s="573"/>
      <c r="K846" s="571"/>
      <c r="L846" s="571"/>
      <c r="M846" s="573"/>
      <c r="N846" s="573"/>
    </row>
    <row r="847" spans="1:23" s="201" customFormat="1" ht="40.25" customHeight="1" x14ac:dyDescent="0.35">
      <c r="A847" s="569" t="str">
        <f t="shared" ref="A847" ca="1" si="3131">INDIRECT("'update Helper'!C"&amp;U847)</f>
        <v>a163p000004cuqfAAA</v>
      </c>
      <c r="B847" s="589">
        <v>6</v>
      </c>
      <c r="C847" s="570" t="str">
        <f>VLOOKUP(B847,'Coverage Indicators - Section D'!$A$9:$AU$70,47,FALSE)</f>
        <v/>
      </c>
      <c r="D847" s="578" t="str">
        <f t="shared" ref="D847" si="3132">R847</f>
        <v/>
      </c>
      <c r="E847" s="578" t="str">
        <f t="shared" ref="E847" si="3133">S847</f>
        <v/>
      </c>
      <c r="F847" s="421"/>
      <c r="G847" s="576" t="str">
        <f ca="1">IF(OR(INDIRECT("'update Helper'!E"&amp;U847)="",F847&lt;&gt;0,F848&lt;&gt;0),IF(IFERROR((F847/F848),"")="","",(F847/F848)),INDIRECT("'update Helper'!E"&amp;U847)/100)</f>
        <v/>
      </c>
      <c r="H847" s="580"/>
      <c r="I847" s="582"/>
      <c r="J847" s="572"/>
      <c r="K847" s="570" t="str">
        <f t="shared" ref="K847" si="3134">W847</f>
        <v/>
      </c>
      <c r="L847" s="570" t="str">
        <f t="shared" ref="L847" si="3135">V847</f>
        <v/>
      </c>
      <c r="M847" s="572"/>
      <c r="N847" s="572"/>
      <c r="P847" s="201">
        <f t="shared" ref="P847" si="3136">IF(AND(EXACT(C847,C845),C845&lt;&gt;0),P845+1,0)</f>
        <v>113</v>
      </c>
      <c r="Q847" s="201" t="str">
        <f t="shared" ref="Q847" si="3137">IF(C847&lt;&gt;"",C847&amp;"-"&amp;P847,"")</f>
        <v/>
      </c>
      <c r="R847" s="201" t="str">
        <f t="array" ref="R847">IFERROR(IF(INDEX('Disaggregation Records'!$E$155:$E$385,MATCH(RIGHT(Q847,255),RIGHT('Disaggregation Records'!$D$155:$D$385,255),0))="","",INDEX('Disaggregation Records'!$E$155:$E$385,MATCH(RIGHT(Q847,255),RIGHT('Disaggregation Records'!$D$155:$D$385,255),0))),"")</f>
        <v/>
      </c>
      <c r="S847" s="201" t="str">
        <f t="array" ref="S847">IFERROR(IF(INDEX('Disaggregation Records'!$F$155:$F$385,MATCH(RIGHT(Q847,255),RIGHT('Disaggregation Records'!$D$155:$D$385,255),0))="","",INDEX('Disaggregation Records'!$F$155:$F$385,MATCH(RIGHT(Q847,255),RIGHT('Disaggregation Records'!$D$155:$D$385,255),0))),"")</f>
        <v/>
      </c>
      <c r="T847" s="201" t="str">
        <f t="array" ref="T847">IFERROR(IF(INDEX('Disaggregation Records'!$H$155:$H$385,MATCH(RIGHT(Q847,255),RIGHT('Disaggregation Records'!$D$155:$D$385,255),0))="","",INDEX('Disaggregation Records'!$H$155:$H$385,MATCH(RIGHT(Q847,255),RIGHT('Disaggregation Records'!$D$155:$D$385,255),0))),"")</f>
        <v/>
      </c>
      <c r="U847" s="201">
        <f t="shared" ref="U847" si="3138">U845+1</f>
        <v>1525</v>
      </c>
      <c r="V847" s="201" t="str">
        <f t="array" ref="V847">IFERROR(IF(INDEX('Disaggregation Records'!$I$155:$I$385,MATCH(RIGHT(Q847,255),RIGHT('Disaggregation Records'!$D$155:$D$385,255),0))="","",INDEX('Disaggregation Records'!$I$155:$I$385,MATCH(RIGHT(Q847,255),RIGHT('Disaggregation Records'!$D$155:$D$385,255),0))),"")</f>
        <v/>
      </c>
      <c r="W847" s="201" t="str">
        <f>IFERROR(INDEX('Reference Records'!L$40:L$88,MATCH(LEFT(C847,255),'Reference Records'!E$40:E$88,0)),"")</f>
        <v/>
      </c>
    </row>
    <row r="848" spans="1:23" s="201" customFormat="1" ht="40.25" customHeight="1" x14ac:dyDescent="0.35">
      <c r="A848" s="569"/>
      <c r="B848" s="590"/>
      <c r="C848" s="571"/>
      <c r="D848" s="579"/>
      <c r="E848" s="579"/>
      <c r="F848" s="215"/>
      <c r="G848" s="577"/>
      <c r="H848" s="581"/>
      <c r="I848" s="583"/>
      <c r="J848" s="573"/>
      <c r="K848" s="571"/>
      <c r="L848" s="571"/>
      <c r="M848" s="573"/>
      <c r="N848" s="573"/>
    </row>
    <row r="849" spans="1:23" s="201" customFormat="1" ht="40.25" customHeight="1" x14ac:dyDescent="0.35">
      <c r="A849" s="569" t="str">
        <f t="shared" ref="A849" ca="1" si="3139">INDIRECT("'update Helper'!C"&amp;U849)</f>
        <v>a163p000004cuqgAAA</v>
      </c>
      <c r="B849" s="589">
        <v>6</v>
      </c>
      <c r="C849" s="570" t="str">
        <f>VLOOKUP(B849,'Coverage Indicators - Section D'!$A$9:$AU$70,47,FALSE)</f>
        <v/>
      </c>
      <c r="D849" s="578" t="str">
        <f t="shared" ref="D849" si="3140">R849</f>
        <v/>
      </c>
      <c r="E849" s="578" t="str">
        <f t="shared" ref="E849" si="3141">S849</f>
        <v/>
      </c>
      <c r="F849" s="421"/>
      <c r="G849" s="576" t="str">
        <f ca="1">IF(OR(INDIRECT("'update Helper'!E"&amp;U849)="",F849&lt;&gt;0,F850&lt;&gt;0),IF(IFERROR((F849/F850),"")="","",(F849/F850)),INDIRECT("'update Helper'!E"&amp;U849)/100)</f>
        <v/>
      </c>
      <c r="H849" s="580"/>
      <c r="I849" s="582"/>
      <c r="J849" s="572"/>
      <c r="K849" s="570" t="str">
        <f t="shared" ref="K849" si="3142">W849</f>
        <v/>
      </c>
      <c r="L849" s="570" t="str">
        <f t="shared" ref="L849" si="3143">V849</f>
        <v/>
      </c>
      <c r="M849" s="572"/>
      <c r="N849" s="572"/>
      <c r="P849" s="201">
        <f t="shared" ref="P849" si="3144">IF(AND(EXACT(C849,C847),C847&lt;&gt;0),P847+1,0)</f>
        <v>114</v>
      </c>
      <c r="Q849" s="201" t="str">
        <f t="shared" ref="Q849" si="3145">IF(C849&lt;&gt;"",C849&amp;"-"&amp;P849,"")</f>
        <v/>
      </c>
      <c r="R849" s="201" t="str">
        <f t="array" ref="R849">IFERROR(IF(INDEX('Disaggregation Records'!$E$155:$E$385,MATCH(RIGHT(Q849,255),RIGHT('Disaggregation Records'!$D$155:$D$385,255),0))="","",INDEX('Disaggregation Records'!$E$155:$E$385,MATCH(RIGHT(Q849,255),RIGHT('Disaggregation Records'!$D$155:$D$385,255),0))),"")</f>
        <v/>
      </c>
      <c r="S849" s="201" t="str">
        <f t="array" ref="S849">IFERROR(IF(INDEX('Disaggregation Records'!$F$155:$F$385,MATCH(RIGHT(Q849,255),RIGHT('Disaggregation Records'!$D$155:$D$385,255),0))="","",INDEX('Disaggregation Records'!$F$155:$F$385,MATCH(RIGHT(Q849,255),RIGHT('Disaggregation Records'!$D$155:$D$385,255),0))),"")</f>
        <v/>
      </c>
      <c r="T849" s="201" t="str">
        <f t="array" ref="T849">IFERROR(IF(INDEX('Disaggregation Records'!$H$155:$H$385,MATCH(RIGHT(Q849,255),RIGHT('Disaggregation Records'!$D$155:$D$385,255),0))="","",INDEX('Disaggregation Records'!$H$155:$H$385,MATCH(RIGHT(Q849,255),RIGHT('Disaggregation Records'!$D$155:$D$385,255),0))),"")</f>
        <v/>
      </c>
      <c r="U849" s="201">
        <f t="shared" ref="U849" si="3146">U847+1</f>
        <v>1526</v>
      </c>
      <c r="V849" s="201" t="str">
        <f t="array" ref="V849">IFERROR(IF(INDEX('Disaggregation Records'!$I$155:$I$385,MATCH(RIGHT(Q849,255),RIGHT('Disaggregation Records'!$D$155:$D$385,255),0))="","",INDEX('Disaggregation Records'!$I$155:$I$385,MATCH(RIGHT(Q849,255),RIGHT('Disaggregation Records'!$D$155:$D$385,255),0))),"")</f>
        <v/>
      </c>
      <c r="W849" s="201" t="str">
        <f>IFERROR(INDEX('Reference Records'!L$40:L$88,MATCH(LEFT(C849,255),'Reference Records'!E$40:E$88,0)),"")</f>
        <v/>
      </c>
    </row>
    <row r="850" spans="1:23" s="201" customFormat="1" ht="40.25" customHeight="1" x14ac:dyDescent="0.35">
      <c r="A850" s="569"/>
      <c r="B850" s="590"/>
      <c r="C850" s="571"/>
      <c r="D850" s="579"/>
      <c r="E850" s="579"/>
      <c r="F850" s="215"/>
      <c r="G850" s="577"/>
      <c r="H850" s="581"/>
      <c r="I850" s="583"/>
      <c r="J850" s="573"/>
      <c r="K850" s="571"/>
      <c r="L850" s="571"/>
      <c r="M850" s="573"/>
      <c r="N850" s="573"/>
    </row>
    <row r="851" spans="1:23" s="201" customFormat="1" ht="40.25" customHeight="1" x14ac:dyDescent="0.35">
      <c r="A851" s="569" t="str">
        <f t="shared" ref="A851" ca="1" si="3147">INDIRECT("'update Helper'!C"&amp;U851)</f>
        <v>a163p000004cuqhAAA</v>
      </c>
      <c r="B851" s="589">
        <v>6</v>
      </c>
      <c r="C851" s="570" t="str">
        <f>VLOOKUP(B851,'Coverage Indicators - Section D'!$A$9:$AU$70,47,FALSE)</f>
        <v/>
      </c>
      <c r="D851" s="578" t="str">
        <f t="shared" ref="D851" si="3148">R851</f>
        <v/>
      </c>
      <c r="E851" s="578" t="str">
        <f t="shared" ref="E851" si="3149">S851</f>
        <v/>
      </c>
      <c r="F851" s="421"/>
      <c r="G851" s="576" t="str">
        <f ca="1">IF(OR(INDIRECT("'update Helper'!E"&amp;U851)="",F851&lt;&gt;0,F852&lt;&gt;0),IF(IFERROR((F851/F852),"")="","",(F851/F852)),INDIRECT("'update Helper'!E"&amp;U851)/100)</f>
        <v/>
      </c>
      <c r="H851" s="580"/>
      <c r="I851" s="582"/>
      <c r="J851" s="572"/>
      <c r="K851" s="570" t="str">
        <f t="shared" ref="K851" si="3150">W851</f>
        <v/>
      </c>
      <c r="L851" s="570" t="str">
        <f t="shared" ref="L851" si="3151">V851</f>
        <v/>
      </c>
      <c r="M851" s="572"/>
      <c r="N851" s="572"/>
      <c r="P851" s="201">
        <f t="shared" ref="P851" si="3152">IF(AND(EXACT(C851,C849),C849&lt;&gt;0),P849+1,0)</f>
        <v>115</v>
      </c>
      <c r="Q851" s="201" t="str">
        <f t="shared" ref="Q851" si="3153">IF(C851&lt;&gt;"",C851&amp;"-"&amp;P851,"")</f>
        <v/>
      </c>
      <c r="R851" s="201" t="str">
        <f t="array" ref="R851">IFERROR(IF(INDEX('Disaggregation Records'!$E$155:$E$385,MATCH(RIGHT(Q851,255),RIGHT('Disaggregation Records'!$D$155:$D$385,255),0))="","",INDEX('Disaggregation Records'!$E$155:$E$385,MATCH(RIGHT(Q851,255),RIGHT('Disaggregation Records'!$D$155:$D$385,255),0))),"")</f>
        <v/>
      </c>
      <c r="S851" s="201" t="str">
        <f t="array" ref="S851">IFERROR(IF(INDEX('Disaggregation Records'!$F$155:$F$385,MATCH(RIGHT(Q851,255),RIGHT('Disaggregation Records'!$D$155:$D$385,255),0))="","",INDEX('Disaggregation Records'!$F$155:$F$385,MATCH(RIGHT(Q851,255),RIGHT('Disaggregation Records'!$D$155:$D$385,255),0))),"")</f>
        <v/>
      </c>
      <c r="T851" s="201" t="str">
        <f t="array" ref="T851">IFERROR(IF(INDEX('Disaggregation Records'!$H$155:$H$385,MATCH(RIGHT(Q851,255),RIGHT('Disaggregation Records'!$D$155:$D$385,255),0))="","",INDEX('Disaggregation Records'!$H$155:$H$385,MATCH(RIGHT(Q851,255),RIGHT('Disaggregation Records'!$D$155:$D$385,255),0))),"")</f>
        <v/>
      </c>
      <c r="U851" s="201">
        <f t="shared" ref="U851" si="3154">U849+1</f>
        <v>1527</v>
      </c>
      <c r="V851" s="201" t="str">
        <f t="array" ref="V851">IFERROR(IF(INDEX('Disaggregation Records'!$I$155:$I$385,MATCH(RIGHT(Q851,255),RIGHT('Disaggregation Records'!$D$155:$D$385,255),0))="","",INDEX('Disaggregation Records'!$I$155:$I$385,MATCH(RIGHT(Q851,255),RIGHT('Disaggregation Records'!$D$155:$D$385,255),0))),"")</f>
        <v/>
      </c>
      <c r="W851" s="201" t="str">
        <f>IFERROR(INDEX('Reference Records'!L$40:L$88,MATCH(LEFT(C851,255),'Reference Records'!E$40:E$88,0)),"")</f>
        <v/>
      </c>
    </row>
    <row r="852" spans="1:23" s="201" customFormat="1" ht="40.25" customHeight="1" x14ac:dyDescent="0.35">
      <c r="A852" s="569"/>
      <c r="B852" s="590"/>
      <c r="C852" s="571"/>
      <c r="D852" s="579"/>
      <c r="E852" s="579"/>
      <c r="F852" s="215"/>
      <c r="G852" s="577"/>
      <c r="H852" s="581"/>
      <c r="I852" s="583"/>
      <c r="J852" s="573"/>
      <c r="K852" s="571"/>
      <c r="L852" s="571"/>
      <c r="M852" s="573"/>
      <c r="N852" s="573"/>
    </row>
    <row r="853" spans="1:23" s="201" customFormat="1" ht="40.25" customHeight="1" x14ac:dyDescent="0.35">
      <c r="A853" s="569" t="str">
        <f t="shared" ref="A853" ca="1" si="3155">INDIRECT("'update Helper'!C"&amp;U853)</f>
        <v>a163p000004cuqiAAA</v>
      </c>
      <c r="B853" s="589">
        <v>6</v>
      </c>
      <c r="C853" s="570" t="str">
        <f>VLOOKUP(B853,'Coverage Indicators - Section D'!$A$9:$AU$70,47,FALSE)</f>
        <v/>
      </c>
      <c r="D853" s="578" t="str">
        <f t="shared" ref="D853" si="3156">R853</f>
        <v/>
      </c>
      <c r="E853" s="578" t="str">
        <f t="shared" ref="E853" si="3157">S853</f>
        <v/>
      </c>
      <c r="F853" s="421"/>
      <c r="G853" s="576" t="str">
        <f ca="1">IF(OR(INDIRECT("'update Helper'!E"&amp;U853)="",F853&lt;&gt;0,F854&lt;&gt;0),IF(IFERROR((F853/F854),"")="","",(F853/F854)),INDIRECT("'update Helper'!E"&amp;U853)/100)</f>
        <v/>
      </c>
      <c r="H853" s="580"/>
      <c r="I853" s="582"/>
      <c r="J853" s="572"/>
      <c r="K853" s="570" t="str">
        <f t="shared" ref="K853" si="3158">W853</f>
        <v/>
      </c>
      <c r="L853" s="570" t="str">
        <f t="shared" ref="L853" si="3159">V853</f>
        <v/>
      </c>
      <c r="M853" s="572"/>
      <c r="N853" s="572"/>
      <c r="P853" s="201">
        <f t="shared" ref="P853" si="3160">IF(AND(EXACT(C853,C851),C851&lt;&gt;0),P851+1,0)</f>
        <v>116</v>
      </c>
      <c r="Q853" s="201" t="str">
        <f t="shared" ref="Q853" si="3161">IF(C853&lt;&gt;"",C853&amp;"-"&amp;P853,"")</f>
        <v/>
      </c>
      <c r="R853" s="201" t="str">
        <f t="array" ref="R853">IFERROR(IF(INDEX('Disaggregation Records'!$E$155:$E$385,MATCH(RIGHT(Q853,255),RIGHT('Disaggregation Records'!$D$155:$D$385,255),0))="","",INDEX('Disaggregation Records'!$E$155:$E$385,MATCH(RIGHT(Q853,255),RIGHT('Disaggregation Records'!$D$155:$D$385,255),0))),"")</f>
        <v/>
      </c>
      <c r="S853" s="201" t="str">
        <f t="array" ref="S853">IFERROR(IF(INDEX('Disaggregation Records'!$F$155:$F$385,MATCH(RIGHT(Q853,255),RIGHT('Disaggregation Records'!$D$155:$D$385,255),0))="","",INDEX('Disaggregation Records'!$F$155:$F$385,MATCH(RIGHT(Q853,255),RIGHT('Disaggregation Records'!$D$155:$D$385,255),0))),"")</f>
        <v/>
      </c>
      <c r="T853" s="201" t="str">
        <f t="array" ref="T853">IFERROR(IF(INDEX('Disaggregation Records'!$H$155:$H$385,MATCH(RIGHT(Q853,255),RIGHT('Disaggregation Records'!$D$155:$D$385,255),0))="","",INDEX('Disaggregation Records'!$H$155:$H$385,MATCH(RIGHT(Q853,255),RIGHT('Disaggregation Records'!$D$155:$D$385,255),0))),"")</f>
        <v/>
      </c>
      <c r="U853" s="201">
        <f t="shared" ref="U853" si="3162">U851+1</f>
        <v>1528</v>
      </c>
      <c r="V853" s="201" t="str">
        <f t="array" ref="V853">IFERROR(IF(INDEX('Disaggregation Records'!$I$155:$I$385,MATCH(RIGHT(Q853,255),RIGHT('Disaggregation Records'!$D$155:$D$385,255),0))="","",INDEX('Disaggregation Records'!$I$155:$I$385,MATCH(RIGHT(Q853,255),RIGHT('Disaggregation Records'!$D$155:$D$385,255),0))),"")</f>
        <v/>
      </c>
      <c r="W853" s="201" t="str">
        <f>IFERROR(INDEX('Reference Records'!L$40:L$88,MATCH(LEFT(C853,255),'Reference Records'!E$40:E$88,0)),"")</f>
        <v/>
      </c>
    </row>
    <row r="854" spans="1:23" s="201" customFormat="1" ht="40.25" customHeight="1" x14ac:dyDescent="0.35">
      <c r="A854" s="569"/>
      <c r="B854" s="590"/>
      <c r="C854" s="571"/>
      <c r="D854" s="579"/>
      <c r="E854" s="579"/>
      <c r="F854" s="215"/>
      <c r="G854" s="577"/>
      <c r="H854" s="581"/>
      <c r="I854" s="583"/>
      <c r="J854" s="573"/>
      <c r="K854" s="571"/>
      <c r="L854" s="571"/>
      <c r="M854" s="573"/>
      <c r="N854" s="573"/>
    </row>
    <row r="855" spans="1:23" s="201" customFormat="1" ht="40.25" customHeight="1" x14ac:dyDescent="0.35">
      <c r="A855" s="569" t="str">
        <f t="shared" ref="A855" ca="1" si="3163">INDIRECT("'update Helper'!C"&amp;U855)</f>
        <v>a163p000004cuqjAAA</v>
      </c>
      <c r="B855" s="589">
        <v>6</v>
      </c>
      <c r="C855" s="570" t="str">
        <f>VLOOKUP(B855,'Coverage Indicators - Section D'!$A$9:$AU$70,47,FALSE)</f>
        <v/>
      </c>
      <c r="D855" s="578" t="str">
        <f t="shared" ref="D855" si="3164">R855</f>
        <v/>
      </c>
      <c r="E855" s="578" t="str">
        <f t="shared" ref="E855" si="3165">S855</f>
        <v/>
      </c>
      <c r="F855" s="421"/>
      <c r="G855" s="576" t="str">
        <f ca="1">IF(OR(INDIRECT("'update Helper'!E"&amp;U855)="",F855&lt;&gt;0,F856&lt;&gt;0),IF(IFERROR((F855/F856),"")="","",(F855/F856)),INDIRECT("'update Helper'!E"&amp;U855)/100)</f>
        <v/>
      </c>
      <c r="H855" s="580"/>
      <c r="I855" s="582"/>
      <c r="J855" s="572"/>
      <c r="K855" s="570" t="str">
        <f t="shared" ref="K855" si="3166">W855</f>
        <v/>
      </c>
      <c r="L855" s="570" t="str">
        <f t="shared" ref="L855" si="3167">V855</f>
        <v/>
      </c>
      <c r="M855" s="572"/>
      <c r="N855" s="572"/>
      <c r="P855" s="201">
        <f t="shared" ref="P855" si="3168">IF(AND(EXACT(C855,C853),C853&lt;&gt;0),P853+1,0)</f>
        <v>117</v>
      </c>
      <c r="Q855" s="201" t="str">
        <f t="shared" ref="Q855" si="3169">IF(C855&lt;&gt;"",C855&amp;"-"&amp;P855,"")</f>
        <v/>
      </c>
      <c r="R855" s="201" t="str">
        <f t="array" ref="R855">IFERROR(IF(INDEX('Disaggregation Records'!$E$155:$E$385,MATCH(RIGHT(Q855,255),RIGHT('Disaggregation Records'!$D$155:$D$385,255),0))="","",INDEX('Disaggregation Records'!$E$155:$E$385,MATCH(RIGHT(Q855,255),RIGHT('Disaggregation Records'!$D$155:$D$385,255),0))),"")</f>
        <v/>
      </c>
      <c r="S855" s="201" t="str">
        <f t="array" ref="S855">IFERROR(IF(INDEX('Disaggregation Records'!$F$155:$F$385,MATCH(RIGHT(Q855,255),RIGHT('Disaggregation Records'!$D$155:$D$385,255),0))="","",INDEX('Disaggregation Records'!$F$155:$F$385,MATCH(RIGHT(Q855,255),RIGHT('Disaggregation Records'!$D$155:$D$385,255),0))),"")</f>
        <v/>
      </c>
      <c r="T855" s="201" t="str">
        <f t="array" ref="T855">IFERROR(IF(INDEX('Disaggregation Records'!$H$155:$H$385,MATCH(RIGHT(Q855,255),RIGHT('Disaggregation Records'!$D$155:$D$385,255),0))="","",INDEX('Disaggregation Records'!$H$155:$H$385,MATCH(RIGHT(Q855,255),RIGHT('Disaggregation Records'!$D$155:$D$385,255),0))),"")</f>
        <v/>
      </c>
      <c r="U855" s="201">
        <f t="shared" ref="U855" si="3170">U853+1</f>
        <v>1529</v>
      </c>
      <c r="V855" s="201" t="str">
        <f t="array" ref="V855">IFERROR(IF(INDEX('Disaggregation Records'!$I$155:$I$385,MATCH(RIGHT(Q855,255),RIGHT('Disaggregation Records'!$D$155:$D$385,255),0))="","",INDEX('Disaggregation Records'!$I$155:$I$385,MATCH(RIGHT(Q855,255),RIGHT('Disaggregation Records'!$D$155:$D$385,255),0))),"")</f>
        <v/>
      </c>
      <c r="W855" s="201" t="str">
        <f>IFERROR(INDEX('Reference Records'!L$40:L$88,MATCH(LEFT(C855,255),'Reference Records'!E$40:E$88,0)),"")</f>
        <v/>
      </c>
    </row>
    <row r="856" spans="1:23" s="201" customFormat="1" ht="40.25" customHeight="1" x14ac:dyDescent="0.35">
      <c r="A856" s="569"/>
      <c r="B856" s="590"/>
      <c r="C856" s="571"/>
      <c r="D856" s="579"/>
      <c r="E856" s="579"/>
      <c r="F856" s="215"/>
      <c r="G856" s="577"/>
      <c r="H856" s="581"/>
      <c r="I856" s="583"/>
      <c r="J856" s="573"/>
      <c r="K856" s="571"/>
      <c r="L856" s="571"/>
      <c r="M856" s="573"/>
      <c r="N856" s="573"/>
    </row>
    <row r="857" spans="1:23" s="201" customFormat="1" ht="40.25" customHeight="1" x14ac:dyDescent="0.35">
      <c r="A857" s="569" t="str">
        <f t="shared" ref="A857" ca="1" si="3171">INDIRECT("'update Helper'!C"&amp;U857)</f>
        <v>a163p000004cuqkAAA</v>
      </c>
      <c r="B857" s="589">
        <v>6</v>
      </c>
      <c r="C857" s="570" t="str">
        <f>VLOOKUP(B857,'Coverage Indicators - Section D'!$A$9:$AU$70,47,FALSE)</f>
        <v/>
      </c>
      <c r="D857" s="578" t="str">
        <f t="shared" ref="D857" si="3172">R857</f>
        <v/>
      </c>
      <c r="E857" s="578" t="str">
        <f t="shared" ref="E857" si="3173">S857</f>
        <v/>
      </c>
      <c r="F857" s="421"/>
      <c r="G857" s="576" t="str">
        <f ca="1">IF(OR(INDIRECT("'update Helper'!E"&amp;U857)="",F857&lt;&gt;0,F858&lt;&gt;0),IF(IFERROR((F857/F858),"")="","",(F857/F858)),INDIRECT("'update Helper'!E"&amp;U857)/100)</f>
        <v/>
      </c>
      <c r="H857" s="580"/>
      <c r="I857" s="582"/>
      <c r="J857" s="572"/>
      <c r="K857" s="570" t="str">
        <f t="shared" ref="K857" si="3174">W857</f>
        <v/>
      </c>
      <c r="L857" s="570" t="str">
        <f t="shared" ref="L857" si="3175">V857</f>
        <v/>
      </c>
      <c r="M857" s="572"/>
      <c r="N857" s="572"/>
      <c r="P857" s="201">
        <f t="shared" ref="P857" si="3176">IF(AND(EXACT(C857,C855),C855&lt;&gt;0),P855+1,0)</f>
        <v>118</v>
      </c>
      <c r="Q857" s="201" t="str">
        <f t="shared" ref="Q857" si="3177">IF(C857&lt;&gt;"",C857&amp;"-"&amp;P857,"")</f>
        <v/>
      </c>
      <c r="R857" s="201" t="str">
        <f t="array" ref="R857">IFERROR(IF(INDEX('Disaggregation Records'!$E$155:$E$385,MATCH(RIGHT(Q857,255),RIGHT('Disaggregation Records'!$D$155:$D$385,255),0))="","",INDEX('Disaggregation Records'!$E$155:$E$385,MATCH(RIGHT(Q857,255),RIGHT('Disaggregation Records'!$D$155:$D$385,255),0))),"")</f>
        <v/>
      </c>
      <c r="S857" s="201" t="str">
        <f t="array" ref="S857">IFERROR(IF(INDEX('Disaggregation Records'!$F$155:$F$385,MATCH(RIGHT(Q857,255),RIGHT('Disaggregation Records'!$D$155:$D$385,255),0))="","",INDEX('Disaggregation Records'!$F$155:$F$385,MATCH(RIGHT(Q857,255),RIGHT('Disaggregation Records'!$D$155:$D$385,255),0))),"")</f>
        <v/>
      </c>
      <c r="T857" s="201" t="str">
        <f t="array" ref="T857">IFERROR(IF(INDEX('Disaggregation Records'!$H$155:$H$385,MATCH(RIGHT(Q857,255),RIGHT('Disaggregation Records'!$D$155:$D$385,255),0))="","",INDEX('Disaggregation Records'!$H$155:$H$385,MATCH(RIGHT(Q857,255),RIGHT('Disaggregation Records'!$D$155:$D$385,255),0))),"")</f>
        <v/>
      </c>
      <c r="U857" s="201">
        <f t="shared" ref="U857" si="3178">U855+1</f>
        <v>1530</v>
      </c>
      <c r="V857" s="201" t="str">
        <f t="array" ref="V857">IFERROR(IF(INDEX('Disaggregation Records'!$I$155:$I$385,MATCH(RIGHT(Q857,255),RIGHT('Disaggregation Records'!$D$155:$D$385,255),0))="","",INDEX('Disaggregation Records'!$I$155:$I$385,MATCH(RIGHT(Q857,255),RIGHT('Disaggregation Records'!$D$155:$D$385,255),0))),"")</f>
        <v/>
      </c>
      <c r="W857" s="201" t="str">
        <f>IFERROR(INDEX('Reference Records'!L$40:L$88,MATCH(LEFT(C857,255),'Reference Records'!E$40:E$88,0)),"")</f>
        <v/>
      </c>
    </row>
    <row r="858" spans="1:23" s="201" customFormat="1" ht="40.25" customHeight="1" x14ac:dyDescent="0.35">
      <c r="A858" s="569"/>
      <c r="B858" s="590"/>
      <c r="C858" s="571"/>
      <c r="D858" s="579"/>
      <c r="E858" s="579"/>
      <c r="F858" s="215"/>
      <c r="G858" s="577"/>
      <c r="H858" s="581"/>
      <c r="I858" s="583"/>
      <c r="J858" s="573"/>
      <c r="K858" s="571"/>
      <c r="L858" s="571"/>
      <c r="M858" s="573"/>
      <c r="N858" s="573"/>
    </row>
    <row r="859" spans="1:23" s="201" customFormat="1" ht="40.25" customHeight="1" x14ac:dyDescent="0.35">
      <c r="A859" s="569" t="str">
        <f t="shared" ref="A859" ca="1" si="3179">INDIRECT("'update Helper'!C"&amp;U859)</f>
        <v>a163p000004cuqlAAA</v>
      </c>
      <c r="B859" s="589">
        <v>6</v>
      </c>
      <c r="C859" s="570" t="str">
        <f>VLOOKUP(B859,'Coverage Indicators - Section D'!$A$9:$AU$70,47,FALSE)</f>
        <v/>
      </c>
      <c r="D859" s="578" t="str">
        <f t="shared" ref="D859" si="3180">R859</f>
        <v/>
      </c>
      <c r="E859" s="578" t="str">
        <f t="shared" ref="E859" si="3181">S859</f>
        <v/>
      </c>
      <c r="F859" s="421"/>
      <c r="G859" s="576" t="str">
        <f ca="1">IF(OR(INDIRECT("'update Helper'!E"&amp;U859)="",F859&lt;&gt;0,F860&lt;&gt;0),IF(IFERROR((F859/F860),"")="","",(F859/F860)),INDIRECT("'update Helper'!E"&amp;U859)/100)</f>
        <v/>
      </c>
      <c r="H859" s="580"/>
      <c r="I859" s="582"/>
      <c r="J859" s="572"/>
      <c r="K859" s="570" t="str">
        <f t="shared" ref="K859" si="3182">W859</f>
        <v/>
      </c>
      <c r="L859" s="570" t="str">
        <f t="shared" ref="L859" si="3183">V859</f>
        <v/>
      </c>
      <c r="M859" s="572"/>
      <c r="N859" s="572"/>
      <c r="P859" s="201">
        <f t="shared" ref="P859" si="3184">IF(AND(EXACT(C859,C857),C857&lt;&gt;0),P857+1,0)</f>
        <v>119</v>
      </c>
      <c r="Q859" s="201" t="str">
        <f t="shared" ref="Q859" si="3185">IF(C859&lt;&gt;"",C859&amp;"-"&amp;P859,"")</f>
        <v/>
      </c>
      <c r="R859" s="201" t="str">
        <f t="array" ref="R859">IFERROR(IF(INDEX('Disaggregation Records'!$E$155:$E$385,MATCH(RIGHT(Q859,255),RIGHT('Disaggregation Records'!$D$155:$D$385,255),0))="","",INDEX('Disaggregation Records'!$E$155:$E$385,MATCH(RIGHT(Q859,255),RIGHT('Disaggregation Records'!$D$155:$D$385,255),0))),"")</f>
        <v/>
      </c>
      <c r="S859" s="201" t="str">
        <f t="array" ref="S859">IFERROR(IF(INDEX('Disaggregation Records'!$F$155:$F$385,MATCH(RIGHT(Q859,255),RIGHT('Disaggregation Records'!$D$155:$D$385,255),0))="","",INDEX('Disaggregation Records'!$F$155:$F$385,MATCH(RIGHT(Q859,255),RIGHT('Disaggregation Records'!$D$155:$D$385,255),0))),"")</f>
        <v/>
      </c>
      <c r="T859" s="201" t="str">
        <f t="array" ref="T859">IFERROR(IF(INDEX('Disaggregation Records'!$H$155:$H$385,MATCH(RIGHT(Q859,255),RIGHT('Disaggregation Records'!$D$155:$D$385,255),0))="","",INDEX('Disaggregation Records'!$H$155:$H$385,MATCH(RIGHT(Q859,255),RIGHT('Disaggregation Records'!$D$155:$D$385,255),0))),"")</f>
        <v/>
      </c>
      <c r="U859" s="201">
        <f t="shared" ref="U859" si="3186">U857+1</f>
        <v>1531</v>
      </c>
      <c r="V859" s="201" t="str">
        <f t="array" ref="V859">IFERROR(IF(INDEX('Disaggregation Records'!$I$155:$I$385,MATCH(RIGHT(Q859,255),RIGHT('Disaggregation Records'!$D$155:$D$385,255),0))="","",INDEX('Disaggregation Records'!$I$155:$I$385,MATCH(RIGHT(Q859,255),RIGHT('Disaggregation Records'!$D$155:$D$385,255),0))),"")</f>
        <v/>
      </c>
      <c r="W859" s="201" t="str">
        <f>IFERROR(INDEX('Reference Records'!L$40:L$88,MATCH(LEFT(C859,255),'Reference Records'!E$40:E$88,0)),"")</f>
        <v/>
      </c>
    </row>
    <row r="860" spans="1:23" s="201" customFormat="1" ht="40.25" customHeight="1" x14ac:dyDescent="0.35">
      <c r="A860" s="569"/>
      <c r="B860" s="590"/>
      <c r="C860" s="571"/>
      <c r="D860" s="579"/>
      <c r="E860" s="579"/>
      <c r="F860" s="215"/>
      <c r="G860" s="577"/>
      <c r="H860" s="581"/>
      <c r="I860" s="583"/>
      <c r="J860" s="573"/>
      <c r="K860" s="571"/>
      <c r="L860" s="571"/>
      <c r="M860" s="573"/>
      <c r="N860" s="573"/>
    </row>
    <row r="861" spans="1:23" s="201" customFormat="1" ht="40.25" customHeight="1" x14ac:dyDescent="0.35">
      <c r="A861" s="569" t="str">
        <f t="shared" ref="A861" ca="1" si="3187">INDIRECT("'update Helper'!C"&amp;U861)</f>
        <v>a163p000004cuqmAAA</v>
      </c>
      <c r="B861" s="589">
        <v>7</v>
      </c>
      <c r="C861" s="570" t="str">
        <f>VLOOKUP(B861,'Coverage Indicators - Section D'!$A$9:$AU$70,47,FALSE)</f>
        <v/>
      </c>
      <c r="D861" s="578" t="str">
        <f t="shared" ref="D861" si="3188">R861</f>
        <v/>
      </c>
      <c r="E861" s="578" t="str">
        <f t="shared" ref="E861" si="3189">S861</f>
        <v/>
      </c>
      <c r="F861" s="421"/>
      <c r="G861" s="576" t="str">
        <f ca="1">IF(OR(INDIRECT("'update Helper'!E"&amp;U861)="",F861&lt;&gt;0,F862&lt;&gt;0),IF(IFERROR((F861/F862),"")="","",(F861/F862)),INDIRECT("'update Helper'!E"&amp;U861)/100)</f>
        <v/>
      </c>
      <c r="H861" s="580"/>
      <c r="I861" s="582"/>
      <c r="J861" s="572"/>
      <c r="K861" s="570" t="str">
        <f t="shared" ref="K861" si="3190">W861</f>
        <v/>
      </c>
      <c r="L861" s="570" t="str">
        <f t="shared" ref="L861" si="3191">V861</f>
        <v/>
      </c>
      <c r="M861" s="572"/>
      <c r="N861" s="572"/>
      <c r="P861" s="201">
        <f t="shared" ref="P861" si="3192">IF(AND(EXACT(C861,C859),C859&lt;&gt;0),P859+1,0)</f>
        <v>120</v>
      </c>
      <c r="Q861" s="201" t="str">
        <f t="shared" ref="Q861" si="3193">IF(C861&lt;&gt;"",C861&amp;"-"&amp;P861,"")</f>
        <v/>
      </c>
      <c r="R861" s="201" t="str">
        <f t="array" ref="R861">IFERROR(IF(INDEX('Disaggregation Records'!$E$155:$E$385,MATCH(RIGHT(Q861,255),RIGHT('Disaggregation Records'!$D$155:$D$385,255),0))="","",INDEX('Disaggregation Records'!$E$155:$E$385,MATCH(RIGHT(Q861,255),RIGHT('Disaggregation Records'!$D$155:$D$385,255),0))),"")</f>
        <v/>
      </c>
      <c r="S861" s="201" t="str">
        <f t="array" ref="S861">IFERROR(IF(INDEX('Disaggregation Records'!$F$155:$F$385,MATCH(RIGHT(Q861,255),RIGHT('Disaggregation Records'!$D$155:$D$385,255),0))="","",INDEX('Disaggregation Records'!$F$155:$F$385,MATCH(RIGHT(Q861,255),RIGHT('Disaggregation Records'!$D$155:$D$385,255),0))),"")</f>
        <v/>
      </c>
      <c r="T861" s="201" t="str">
        <f t="array" ref="T861">IFERROR(IF(INDEX('Disaggregation Records'!$H$155:$H$385,MATCH(RIGHT(Q861,255),RIGHT('Disaggregation Records'!$D$155:$D$385,255),0))="","",INDEX('Disaggregation Records'!$H$155:$H$385,MATCH(RIGHT(Q861,255),RIGHT('Disaggregation Records'!$D$155:$D$385,255),0))),"")</f>
        <v/>
      </c>
      <c r="U861" s="201">
        <f t="shared" ref="U861" si="3194">U859+1</f>
        <v>1532</v>
      </c>
      <c r="V861" s="201" t="str">
        <f t="array" ref="V861">IFERROR(IF(INDEX('Disaggregation Records'!$I$155:$I$385,MATCH(RIGHT(Q861,255),RIGHT('Disaggregation Records'!$D$155:$D$385,255),0))="","",INDEX('Disaggregation Records'!$I$155:$I$385,MATCH(RIGHT(Q861,255),RIGHT('Disaggregation Records'!$D$155:$D$385,255),0))),"")</f>
        <v/>
      </c>
      <c r="W861" s="201" t="str">
        <f>IFERROR(INDEX('Reference Records'!L$40:L$88,MATCH(LEFT(C861,255),'Reference Records'!E$40:E$88,0)),"")</f>
        <v/>
      </c>
    </row>
    <row r="862" spans="1:23" s="201" customFormat="1" ht="40.25" customHeight="1" x14ac:dyDescent="0.35">
      <c r="A862" s="569"/>
      <c r="B862" s="590"/>
      <c r="C862" s="571"/>
      <c r="D862" s="579"/>
      <c r="E862" s="579"/>
      <c r="F862" s="215"/>
      <c r="G862" s="577"/>
      <c r="H862" s="581"/>
      <c r="I862" s="583"/>
      <c r="J862" s="573"/>
      <c r="K862" s="571"/>
      <c r="L862" s="571"/>
      <c r="M862" s="573"/>
      <c r="N862" s="573"/>
    </row>
    <row r="863" spans="1:23" s="201" customFormat="1" ht="40.25" customHeight="1" x14ac:dyDescent="0.35">
      <c r="A863" s="569" t="str">
        <f t="shared" ref="A863" ca="1" si="3195">INDIRECT("'update Helper'!C"&amp;U863)</f>
        <v>a163p000004cuqnAAA</v>
      </c>
      <c r="B863" s="589">
        <v>7</v>
      </c>
      <c r="C863" s="570" t="str">
        <f>VLOOKUP(B863,'Coverage Indicators - Section D'!$A$9:$AU$70,47,FALSE)</f>
        <v/>
      </c>
      <c r="D863" s="578" t="str">
        <f t="shared" ref="D863" si="3196">R863</f>
        <v/>
      </c>
      <c r="E863" s="578" t="str">
        <f t="shared" ref="E863" si="3197">S863</f>
        <v/>
      </c>
      <c r="F863" s="421"/>
      <c r="G863" s="576" t="str">
        <f ca="1">IF(OR(INDIRECT("'update Helper'!E"&amp;U863)="",F863&lt;&gt;0,F864&lt;&gt;0),IF(IFERROR((F863/F864),"")="","",(F863/F864)),INDIRECT("'update Helper'!E"&amp;U863)/100)</f>
        <v/>
      </c>
      <c r="H863" s="580"/>
      <c r="I863" s="582"/>
      <c r="J863" s="572"/>
      <c r="K863" s="570" t="str">
        <f t="shared" ref="K863" si="3198">W863</f>
        <v/>
      </c>
      <c r="L863" s="570" t="str">
        <f t="shared" ref="L863" si="3199">V863</f>
        <v/>
      </c>
      <c r="M863" s="572"/>
      <c r="N863" s="572"/>
      <c r="P863" s="201">
        <f t="shared" ref="P863" si="3200">IF(AND(EXACT(C863,C861),C861&lt;&gt;0),P861+1,0)</f>
        <v>121</v>
      </c>
      <c r="Q863" s="201" t="str">
        <f t="shared" ref="Q863" si="3201">IF(C863&lt;&gt;"",C863&amp;"-"&amp;P863,"")</f>
        <v/>
      </c>
      <c r="R863" s="201" t="str">
        <f t="array" ref="R863">IFERROR(IF(INDEX('Disaggregation Records'!$E$155:$E$385,MATCH(RIGHT(Q863,255),RIGHT('Disaggregation Records'!$D$155:$D$385,255),0))="","",INDEX('Disaggregation Records'!$E$155:$E$385,MATCH(RIGHT(Q863,255),RIGHT('Disaggregation Records'!$D$155:$D$385,255),0))),"")</f>
        <v/>
      </c>
      <c r="S863" s="201" t="str">
        <f t="array" ref="S863">IFERROR(IF(INDEX('Disaggregation Records'!$F$155:$F$385,MATCH(RIGHT(Q863,255),RIGHT('Disaggregation Records'!$D$155:$D$385,255),0))="","",INDEX('Disaggregation Records'!$F$155:$F$385,MATCH(RIGHT(Q863,255),RIGHT('Disaggregation Records'!$D$155:$D$385,255),0))),"")</f>
        <v/>
      </c>
      <c r="T863" s="201" t="str">
        <f t="array" ref="T863">IFERROR(IF(INDEX('Disaggregation Records'!$H$155:$H$385,MATCH(RIGHT(Q863,255),RIGHT('Disaggregation Records'!$D$155:$D$385,255),0))="","",INDEX('Disaggregation Records'!$H$155:$H$385,MATCH(RIGHT(Q863,255),RIGHT('Disaggregation Records'!$D$155:$D$385,255),0))),"")</f>
        <v/>
      </c>
      <c r="U863" s="201">
        <f t="shared" ref="U863" si="3202">U861+1</f>
        <v>1533</v>
      </c>
      <c r="V863" s="201" t="str">
        <f t="array" ref="V863">IFERROR(IF(INDEX('Disaggregation Records'!$I$155:$I$385,MATCH(RIGHT(Q863,255),RIGHT('Disaggregation Records'!$D$155:$D$385,255),0))="","",INDEX('Disaggregation Records'!$I$155:$I$385,MATCH(RIGHT(Q863,255),RIGHT('Disaggregation Records'!$D$155:$D$385,255),0))),"")</f>
        <v/>
      </c>
      <c r="W863" s="201" t="str">
        <f>IFERROR(INDEX('Reference Records'!L$40:L$88,MATCH(LEFT(C863,255),'Reference Records'!E$40:E$88,0)),"")</f>
        <v/>
      </c>
    </row>
    <row r="864" spans="1:23" s="201" customFormat="1" ht="40.25" customHeight="1" x14ac:dyDescent="0.35">
      <c r="A864" s="569"/>
      <c r="B864" s="590"/>
      <c r="C864" s="571"/>
      <c r="D864" s="579"/>
      <c r="E864" s="579"/>
      <c r="F864" s="215"/>
      <c r="G864" s="577"/>
      <c r="H864" s="581"/>
      <c r="I864" s="583"/>
      <c r="J864" s="573"/>
      <c r="K864" s="571"/>
      <c r="L864" s="571"/>
      <c r="M864" s="573"/>
      <c r="N864" s="573"/>
    </row>
    <row r="865" spans="1:23" s="201" customFormat="1" ht="40.25" customHeight="1" x14ac:dyDescent="0.35">
      <c r="A865" s="569" t="str">
        <f t="shared" ref="A865" ca="1" si="3203">INDIRECT("'update Helper'!C"&amp;U865)</f>
        <v>a163p000004cuqoAAA</v>
      </c>
      <c r="B865" s="589">
        <v>7</v>
      </c>
      <c r="C865" s="570" t="str">
        <f>VLOOKUP(B865,'Coverage Indicators - Section D'!$A$9:$AU$70,47,FALSE)</f>
        <v/>
      </c>
      <c r="D865" s="578" t="str">
        <f t="shared" ref="D865" si="3204">R865</f>
        <v/>
      </c>
      <c r="E865" s="578" t="str">
        <f t="shared" ref="E865" si="3205">S865</f>
        <v/>
      </c>
      <c r="F865" s="421"/>
      <c r="G865" s="576" t="str">
        <f ca="1">IF(OR(INDIRECT("'update Helper'!E"&amp;U865)="",F865&lt;&gt;0,F866&lt;&gt;0),IF(IFERROR((F865/F866),"")="","",(F865/F866)),INDIRECT("'update Helper'!E"&amp;U865)/100)</f>
        <v/>
      </c>
      <c r="H865" s="580"/>
      <c r="I865" s="582"/>
      <c r="J865" s="572"/>
      <c r="K865" s="570" t="str">
        <f t="shared" ref="K865" si="3206">W865</f>
        <v/>
      </c>
      <c r="L865" s="570" t="str">
        <f t="shared" ref="L865" si="3207">V865</f>
        <v/>
      </c>
      <c r="M865" s="572"/>
      <c r="N865" s="572"/>
      <c r="P865" s="201">
        <f t="shared" ref="P865" si="3208">IF(AND(EXACT(C865,C863),C863&lt;&gt;0),P863+1,0)</f>
        <v>122</v>
      </c>
      <c r="Q865" s="201" t="str">
        <f t="shared" ref="Q865" si="3209">IF(C865&lt;&gt;"",C865&amp;"-"&amp;P865,"")</f>
        <v/>
      </c>
      <c r="R865" s="201" t="str">
        <f t="array" ref="R865">IFERROR(IF(INDEX('Disaggregation Records'!$E$155:$E$385,MATCH(RIGHT(Q865,255),RIGHT('Disaggregation Records'!$D$155:$D$385,255),0))="","",INDEX('Disaggregation Records'!$E$155:$E$385,MATCH(RIGHT(Q865,255),RIGHT('Disaggregation Records'!$D$155:$D$385,255),0))),"")</f>
        <v/>
      </c>
      <c r="S865" s="201" t="str">
        <f t="array" ref="S865">IFERROR(IF(INDEX('Disaggregation Records'!$F$155:$F$385,MATCH(RIGHT(Q865,255),RIGHT('Disaggregation Records'!$D$155:$D$385,255),0))="","",INDEX('Disaggregation Records'!$F$155:$F$385,MATCH(RIGHT(Q865,255),RIGHT('Disaggregation Records'!$D$155:$D$385,255),0))),"")</f>
        <v/>
      </c>
      <c r="T865" s="201" t="str">
        <f t="array" ref="T865">IFERROR(IF(INDEX('Disaggregation Records'!$H$155:$H$385,MATCH(RIGHT(Q865,255),RIGHT('Disaggregation Records'!$D$155:$D$385,255),0))="","",INDEX('Disaggregation Records'!$H$155:$H$385,MATCH(RIGHT(Q865,255),RIGHT('Disaggregation Records'!$D$155:$D$385,255),0))),"")</f>
        <v/>
      </c>
      <c r="U865" s="201">
        <f t="shared" ref="U865" si="3210">U863+1</f>
        <v>1534</v>
      </c>
      <c r="V865" s="201" t="str">
        <f t="array" ref="V865">IFERROR(IF(INDEX('Disaggregation Records'!$I$155:$I$385,MATCH(RIGHT(Q865,255),RIGHT('Disaggregation Records'!$D$155:$D$385,255),0))="","",INDEX('Disaggregation Records'!$I$155:$I$385,MATCH(RIGHT(Q865,255),RIGHT('Disaggregation Records'!$D$155:$D$385,255),0))),"")</f>
        <v/>
      </c>
      <c r="W865" s="201" t="str">
        <f>IFERROR(INDEX('Reference Records'!L$40:L$88,MATCH(LEFT(C865,255),'Reference Records'!E$40:E$88,0)),"")</f>
        <v/>
      </c>
    </row>
    <row r="866" spans="1:23" s="201" customFormat="1" ht="40.25" customHeight="1" x14ac:dyDescent="0.35">
      <c r="A866" s="569"/>
      <c r="B866" s="590"/>
      <c r="C866" s="571"/>
      <c r="D866" s="579"/>
      <c r="E866" s="579"/>
      <c r="F866" s="215"/>
      <c r="G866" s="577"/>
      <c r="H866" s="581"/>
      <c r="I866" s="583"/>
      <c r="J866" s="573"/>
      <c r="K866" s="571"/>
      <c r="L866" s="571"/>
      <c r="M866" s="573"/>
      <c r="N866" s="573"/>
    </row>
    <row r="867" spans="1:23" s="201" customFormat="1" ht="40.25" customHeight="1" x14ac:dyDescent="0.35">
      <c r="A867" s="569" t="str">
        <f t="shared" ref="A867" ca="1" si="3211">INDIRECT("'update Helper'!C"&amp;U867)</f>
        <v>a163p000004cuqpAAA</v>
      </c>
      <c r="B867" s="589">
        <v>7</v>
      </c>
      <c r="C867" s="570" t="str">
        <f>VLOOKUP(B867,'Coverage Indicators - Section D'!$A$9:$AU$70,47,FALSE)</f>
        <v/>
      </c>
      <c r="D867" s="578" t="str">
        <f t="shared" ref="D867" si="3212">R867</f>
        <v/>
      </c>
      <c r="E867" s="578" t="str">
        <f t="shared" ref="E867" si="3213">S867</f>
        <v/>
      </c>
      <c r="F867" s="421"/>
      <c r="G867" s="576" t="str">
        <f ca="1">IF(OR(INDIRECT("'update Helper'!E"&amp;U867)="",F867&lt;&gt;0,F868&lt;&gt;0),IF(IFERROR((F867/F868),"")="","",(F867/F868)),INDIRECT("'update Helper'!E"&amp;U867)/100)</f>
        <v/>
      </c>
      <c r="H867" s="580"/>
      <c r="I867" s="582"/>
      <c r="J867" s="572"/>
      <c r="K867" s="570" t="str">
        <f t="shared" ref="K867" si="3214">W867</f>
        <v/>
      </c>
      <c r="L867" s="570" t="str">
        <f t="shared" ref="L867" si="3215">V867</f>
        <v/>
      </c>
      <c r="M867" s="572"/>
      <c r="N867" s="572"/>
      <c r="P867" s="201">
        <f t="shared" ref="P867" si="3216">IF(AND(EXACT(C867,C865),C865&lt;&gt;0),P865+1,0)</f>
        <v>123</v>
      </c>
      <c r="Q867" s="201" t="str">
        <f t="shared" ref="Q867" si="3217">IF(C867&lt;&gt;"",C867&amp;"-"&amp;P867,"")</f>
        <v/>
      </c>
      <c r="R867" s="201" t="str">
        <f t="array" ref="R867">IFERROR(IF(INDEX('Disaggregation Records'!$E$155:$E$385,MATCH(RIGHT(Q867,255),RIGHT('Disaggregation Records'!$D$155:$D$385,255),0))="","",INDEX('Disaggregation Records'!$E$155:$E$385,MATCH(RIGHT(Q867,255),RIGHT('Disaggregation Records'!$D$155:$D$385,255),0))),"")</f>
        <v/>
      </c>
      <c r="S867" s="201" t="str">
        <f t="array" ref="S867">IFERROR(IF(INDEX('Disaggregation Records'!$F$155:$F$385,MATCH(RIGHT(Q867,255),RIGHT('Disaggregation Records'!$D$155:$D$385,255),0))="","",INDEX('Disaggregation Records'!$F$155:$F$385,MATCH(RIGHT(Q867,255),RIGHT('Disaggregation Records'!$D$155:$D$385,255),0))),"")</f>
        <v/>
      </c>
      <c r="T867" s="201" t="str">
        <f t="array" ref="T867">IFERROR(IF(INDEX('Disaggregation Records'!$H$155:$H$385,MATCH(RIGHT(Q867,255),RIGHT('Disaggregation Records'!$D$155:$D$385,255),0))="","",INDEX('Disaggregation Records'!$H$155:$H$385,MATCH(RIGHT(Q867,255),RIGHT('Disaggregation Records'!$D$155:$D$385,255),0))),"")</f>
        <v/>
      </c>
      <c r="U867" s="201">
        <f t="shared" ref="U867" si="3218">U865+1</f>
        <v>1535</v>
      </c>
      <c r="V867" s="201" t="str">
        <f t="array" ref="V867">IFERROR(IF(INDEX('Disaggregation Records'!$I$155:$I$385,MATCH(RIGHT(Q867,255),RIGHT('Disaggregation Records'!$D$155:$D$385,255),0))="","",INDEX('Disaggregation Records'!$I$155:$I$385,MATCH(RIGHT(Q867,255),RIGHT('Disaggregation Records'!$D$155:$D$385,255),0))),"")</f>
        <v/>
      </c>
      <c r="W867" s="201" t="str">
        <f>IFERROR(INDEX('Reference Records'!L$40:L$88,MATCH(LEFT(C867,255),'Reference Records'!E$40:E$88,0)),"")</f>
        <v/>
      </c>
    </row>
    <row r="868" spans="1:23" s="201" customFormat="1" ht="40.25" customHeight="1" x14ac:dyDescent="0.35">
      <c r="A868" s="569"/>
      <c r="B868" s="590"/>
      <c r="C868" s="571"/>
      <c r="D868" s="579"/>
      <c r="E868" s="579"/>
      <c r="F868" s="215"/>
      <c r="G868" s="577"/>
      <c r="H868" s="581"/>
      <c r="I868" s="583"/>
      <c r="J868" s="573"/>
      <c r="K868" s="571"/>
      <c r="L868" s="571"/>
      <c r="M868" s="573"/>
      <c r="N868" s="573"/>
    </row>
    <row r="869" spans="1:23" s="201" customFormat="1" ht="40.25" customHeight="1" x14ac:dyDescent="0.35">
      <c r="A869" s="569" t="str">
        <f t="shared" ref="A869" ca="1" si="3219">INDIRECT("'update Helper'!C"&amp;U869)</f>
        <v>a163p000004cuqqAAA</v>
      </c>
      <c r="B869" s="589">
        <v>7</v>
      </c>
      <c r="C869" s="570" t="str">
        <f>VLOOKUP(B869,'Coverage Indicators - Section D'!$A$9:$AU$70,47,FALSE)</f>
        <v/>
      </c>
      <c r="D869" s="578" t="str">
        <f t="shared" ref="D869" si="3220">R869</f>
        <v/>
      </c>
      <c r="E869" s="578" t="str">
        <f t="shared" ref="E869" si="3221">S869</f>
        <v/>
      </c>
      <c r="F869" s="421"/>
      <c r="G869" s="576" t="str">
        <f ca="1">IF(OR(INDIRECT("'update Helper'!E"&amp;U869)="",F869&lt;&gt;0,F870&lt;&gt;0),IF(IFERROR((F869/F870),"")="","",(F869/F870)),INDIRECT("'update Helper'!E"&amp;U869)/100)</f>
        <v/>
      </c>
      <c r="H869" s="580"/>
      <c r="I869" s="582"/>
      <c r="J869" s="572"/>
      <c r="K869" s="570" t="str">
        <f t="shared" ref="K869" si="3222">W869</f>
        <v/>
      </c>
      <c r="L869" s="570" t="str">
        <f t="shared" ref="L869" si="3223">V869</f>
        <v/>
      </c>
      <c r="M869" s="572"/>
      <c r="N869" s="572"/>
      <c r="P869" s="201">
        <f t="shared" ref="P869" si="3224">IF(AND(EXACT(C869,C867),C867&lt;&gt;0),P867+1,0)</f>
        <v>124</v>
      </c>
      <c r="Q869" s="201" t="str">
        <f t="shared" ref="Q869" si="3225">IF(C869&lt;&gt;"",C869&amp;"-"&amp;P869,"")</f>
        <v/>
      </c>
      <c r="R869" s="201" t="str">
        <f t="array" ref="R869">IFERROR(IF(INDEX('Disaggregation Records'!$E$155:$E$385,MATCH(RIGHT(Q869,255),RIGHT('Disaggregation Records'!$D$155:$D$385,255),0))="","",INDEX('Disaggregation Records'!$E$155:$E$385,MATCH(RIGHT(Q869,255),RIGHT('Disaggregation Records'!$D$155:$D$385,255),0))),"")</f>
        <v/>
      </c>
      <c r="S869" s="201" t="str">
        <f t="array" ref="S869">IFERROR(IF(INDEX('Disaggregation Records'!$F$155:$F$385,MATCH(RIGHT(Q869,255),RIGHT('Disaggregation Records'!$D$155:$D$385,255),0))="","",INDEX('Disaggregation Records'!$F$155:$F$385,MATCH(RIGHT(Q869,255),RIGHT('Disaggregation Records'!$D$155:$D$385,255),0))),"")</f>
        <v/>
      </c>
      <c r="T869" s="201" t="str">
        <f t="array" ref="T869">IFERROR(IF(INDEX('Disaggregation Records'!$H$155:$H$385,MATCH(RIGHT(Q869,255),RIGHT('Disaggregation Records'!$D$155:$D$385,255),0))="","",INDEX('Disaggregation Records'!$H$155:$H$385,MATCH(RIGHT(Q869,255),RIGHT('Disaggregation Records'!$D$155:$D$385,255),0))),"")</f>
        <v/>
      </c>
      <c r="U869" s="201">
        <f t="shared" ref="U869" si="3226">U867+1</f>
        <v>1536</v>
      </c>
      <c r="V869" s="201" t="str">
        <f t="array" ref="V869">IFERROR(IF(INDEX('Disaggregation Records'!$I$155:$I$385,MATCH(RIGHT(Q869,255),RIGHT('Disaggregation Records'!$D$155:$D$385,255),0))="","",INDEX('Disaggregation Records'!$I$155:$I$385,MATCH(RIGHT(Q869,255),RIGHT('Disaggregation Records'!$D$155:$D$385,255),0))),"")</f>
        <v/>
      </c>
      <c r="W869" s="201" t="str">
        <f>IFERROR(INDEX('Reference Records'!L$40:L$88,MATCH(LEFT(C869,255),'Reference Records'!E$40:E$88,0)),"")</f>
        <v/>
      </c>
    </row>
    <row r="870" spans="1:23" s="201" customFormat="1" ht="40.25" customHeight="1" x14ac:dyDescent="0.35">
      <c r="A870" s="569"/>
      <c r="B870" s="590"/>
      <c r="C870" s="571"/>
      <c r="D870" s="579"/>
      <c r="E870" s="579"/>
      <c r="F870" s="215"/>
      <c r="G870" s="577"/>
      <c r="H870" s="581"/>
      <c r="I870" s="583"/>
      <c r="J870" s="573"/>
      <c r="K870" s="571"/>
      <c r="L870" s="571"/>
      <c r="M870" s="573"/>
      <c r="N870" s="573"/>
    </row>
    <row r="871" spans="1:23" s="201" customFormat="1" ht="40.25" customHeight="1" x14ac:dyDescent="0.35">
      <c r="A871" s="569" t="str">
        <f t="shared" ref="A871" ca="1" si="3227">INDIRECT("'update Helper'!C"&amp;U871)</f>
        <v>a163p000004cuqrAAA</v>
      </c>
      <c r="B871" s="589">
        <v>7</v>
      </c>
      <c r="C871" s="570" t="str">
        <f>VLOOKUP(B871,'Coverage Indicators - Section D'!$A$9:$AU$70,47,FALSE)</f>
        <v/>
      </c>
      <c r="D871" s="578" t="str">
        <f t="shared" ref="D871" si="3228">R871</f>
        <v/>
      </c>
      <c r="E871" s="578" t="str">
        <f t="shared" ref="E871" si="3229">S871</f>
        <v/>
      </c>
      <c r="F871" s="421"/>
      <c r="G871" s="576" t="str">
        <f ca="1">IF(OR(INDIRECT("'update Helper'!E"&amp;U871)="",F871&lt;&gt;0,F872&lt;&gt;0),IF(IFERROR((F871/F872),"")="","",(F871/F872)),INDIRECT("'update Helper'!E"&amp;U871)/100)</f>
        <v/>
      </c>
      <c r="H871" s="580"/>
      <c r="I871" s="582"/>
      <c r="J871" s="572"/>
      <c r="K871" s="570" t="str">
        <f t="shared" ref="K871" si="3230">W871</f>
        <v/>
      </c>
      <c r="L871" s="570" t="str">
        <f t="shared" ref="L871" si="3231">V871</f>
        <v/>
      </c>
      <c r="M871" s="572"/>
      <c r="N871" s="572"/>
      <c r="P871" s="201">
        <f t="shared" ref="P871" si="3232">IF(AND(EXACT(C871,C869),C869&lt;&gt;0),P869+1,0)</f>
        <v>125</v>
      </c>
      <c r="Q871" s="201" t="str">
        <f t="shared" ref="Q871" si="3233">IF(C871&lt;&gt;"",C871&amp;"-"&amp;P871,"")</f>
        <v/>
      </c>
      <c r="R871" s="201" t="str">
        <f t="array" ref="R871">IFERROR(IF(INDEX('Disaggregation Records'!$E$155:$E$385,MATCH(RIGHT(Q871,255),RIGHT('Disaggregation Records'!$D$155:$D$385,255),0))="","",INDEX('Disaggregation Records'!$E$155:$E$385,MATCH(RIGHT(Q871,255),RIGHT('Disaggregation Records'!$D$155:$D$385,255),0))),"")</f>
        <v/>
      </c>
      <c r="S871" s="201" t="str">
        <f t="array" ref="S871">IFERROR(IF(INDEX('Disaggregation Records'!$F$155:$F$385,MATCH(RIGHT(Q871,255),RIGHT('Disaggregation Records'!$D$155:$D$385,255),0))="","",INDEX('Disaggregation Records'!$F$155:$F$385,MATCH(RIGHT(Q871,255),RIGHT('Disaggregation Records'!$D$155:$D$385,255),0))),"")</f>
        <v/>
      </c>
      <c r="T871" s="201" t="str">
        <f t="array" ref="T871">IFERROR(IF(INDEX('Disaggregation Records'!$H$155:$H$385,MATCH(RIGHT(Q871,255),RIGHT('Disaggregation Records'!$D$155:$D$385,255),0))="","",INDEX('Disaggregation Records'!$H$155:$H$385,MATCH(RIGHT(Q871,255),RIGHT('Disaggregation Records'!$D$155:$D$385,255),0))),"")</f>
        <v/>
      </c>
      <c r="U871" s="201">
        <f t="shared" ref="U871" si="3234">U869+1</f>
        <v>1537</v>
      </c>
      <c r="V871" s="201" t="str">
        <f t="array" ref="V871">IFERROR(IF(INDEX('Disaggregation Records'!$I$155:$I$385,MATCH(RIGHT(Q871,255),RIGHT('Disaggregation Records'!$D$155:$D$385,255),0))="","",INDEX('Disaggregation Records'!$I$155:$I$385,MATCH(RIGHT(Q871,255),RIGHT('Disaggregation Records'!$D$155:$D$385,255),0))),"")</f>
        <v/>
      </c>
      <c r="W871" s="201" t="str">
        <f>IFERROR(INDEX('Reference Records'!L$40:L$88,MATCH(LEFT(C871,255),'Reference Records'!E$40:E$88,0)),"")</f>
        <v/>
      </c>
    </row>
    <row r="872" spans="1:23" s="201" customFormat="1" ht="40.25" customHeight="1" x14ac:dyDescent="0.35">
      <c r="A872" s="569"/>
      <c r="B872" s="590"/>
      <c r="C872" s="571"/>
      <c r="D872" s="579"/>
      <c r="E872" s="579"/>
      <c r="F872" s="215"/>
      <c r="G872" s="577"/>
      <c r="H872" s="581"/>
      <c r="I872" s="583"/>
      <c r="J872" s="573"/>
      <c r="K872" s="571"/>
      <c r="L872" s="571"/>
      <c r="M872" s="573"/>
      <c r="N872" s="573"/>
    </row>
    <row r="873" spans="1:23" s="201" customFormat="1" ht="40.25" customHeight="1" x14ac:dyDescent="0.35">
      <c r="A873" s="569" t="str">
        <f t="shared" ref="A873" ca="1" si="3235">INDIRECT("'update Helper'!C"&amp;U873)</f>
        <v>a163p000004cuqsAAA</v>
      </c>
      <c r="B873" s="589">
        <v>7</v>
      </c>
      <c r="C873" s="570" t="str">
        <f>VLOOKUP(B873,'Coverage Indicators - Section D'!$A$9:$AU$70,47,FALSE)</f>
        <v/>
      </c>
      <c r="D873" s="578" t="str">
        <f t="shared" ref="D873" si="3236">R873</f>
        <v/>
      </c>
      <c r="E873" s="578" t="str">
        <f t="shared" ref="E873" si="3237">S873</f>
        <v/>
      </c>
      <c r="F873" s="421"/>
      <c r="G873" s="576" t="str">
        <f ca="1">IF(OR(INDIRECT("'update Helper'!E"&amp;U873)="",F873&lt;&gt;0,F874&lt;&gt;0),IF(IFERROR((F873/F874),"")="","",(F873/F874)),INDIRECT("'update Helper'!E"&amp;U873)/100)</f>
        <v/>
      </c>
      <c r="H873" s="580"/>
      <c r="I873" s="582"/>
      <c r="J873" s="572"/>
      <c r="K873" s="570" t="str">
        <f t="shared" ref="K873" si="3238">W873</f>
        <v/>
      </c>
      <c r="L873" s="570" t="str">
        <f t="shared" ref="L873" si="3239">V873</f>
        <v/>
      </c>
      <c r="M873" s="572"/>
      <c r="N873" s="572"/>
      <c r="P873" s="201">
        <f t="shared" ref="P873" si="3240">IF(AND(EXACT(C873,C871),C871&lt;&gt;0),P871+1,0)</f>
        <v>126</v>
      </c>
      <c r="Q873" s="201" t="str">
        <f t="shared" ref="Q873" si="3241">IF(C873&lt;&gt;"",C873&amp;"-"&amp;P873,"")</f>
        <v/>
      </c>
      <c r="R873" s="201" t="str">
        <f t="array" ref="R873">IFERROR(IF(INDEX('Disaggregation Records'!$E$155:$E$385,MATCH(RIGHT(Q873,255),RIGHT('Disaggregation Records'!$D$155:$D$385,255),0))="","",INDEX('Disaggregation Records'!$E$155:$E$385,MATCH(RIGHT(Q873,255),RIGHT('Disaggregation Records'!$D$155:$D$385,255),0))),"")</f>
        <v/>
      </c>
      <c r="S873" s="201" t="str">
        <f t="array" ref="S873">IFERROR(IF(INDEX('Disaggregation Records'!$F$155:$F$385,MATCH(RIGHT(Q873,255),RIGHT('Disaggregation Records'!$D$155:$D$385,255),0))="","",INDEX('Disaggregation Records'!$F$155:$F$385,MATCH(RIGHT(Q873,255),RIGHT('Disaggregation Records'!$D$155:$D$385,255),0))),"")</f>
        <v/>
      </c>
      <c r="T873" s="201" t="str">
        <f t="array" ref="T873">IFERROR(IF(INDEX('Disaggregation Records'!$H$155:$H$385,MATCH(RIGHT(Q873,255),RIGHT('Disaggregation Records'!$D$155:$D$385,255),0))="","",INDEX('Disaggregation Records'!$H$155:$H$385,MATCH(RIGHT(Q873,255),RIGHT('Disaggregation Records'!$D$155:$D$385,255),0))),"")</f>
        <v/>
      </c>
      <c r="U873" s="201">
        <f t="shared" ref="U873" si="3242">U871+1</f>
        <v>1538</v>
      </c>
      <c r="V873" s="201" t="str">
        <f t="array" ref="V873">IFERROR(IF(INDEX('Disaggregation Records'!$I$155:$I$385,MATCH(RIGHT(Q873,255),RIGHT('Disaggregation Records'!$D$155:$D$385,255),0))="","",INDEX('Disaggregation Records'!$I$155:$I$385,MATCH(RIGHT(Q873,255),RIGHT('Disaggregation Records'!$D$155:$D$385,255),0))),"")</f>
        <v/>
      </c>
      <c r="W873" s="201" t="str">
        <f>IFERROR(INDEX('Reference Records'!L$40:L$88,MATCH(LEFT(C873,255),'Reference Records'!E$40:E$88,0)),"")</f>
        <v/>
      </c>
    </row>
    <row r="874" spans="1:23" s="201" customFormat="1" ht="40.25" customHeight="1" x14ac:dyDescent="0.35">
      <c r="A874" s="569"/>
      <c r="B874" s="590"/>
      <c r="C874" s="571"/>
      <c r="D874" s="579"/>
      <c r="E874" s="579"/>
      <c r="F874" s="215"/>
      <c r="G874" s="577"/>
      <c r="H874" s="581"/>
      <c r="I874" s="583"/>
      <c r="J874" s="573"/>
      <c r="K874" s="571"/>
      <c r="L874" s="571"/>
      <c r="M874" s="573"/>
      <c r="N874" s="573"/>
    </row>
    <row r="875" spans="1:23" s="201" customFormat="1" ht="40.25" customHeight="1" x14ac:dyDescent="0.35">
      <c r="A875" s="569" t="str">
        <f t="shared" ref="A875" ca="1" si="3243">INDIRECT("'update Helper'!C"&amp;U875)</f>
        <v>a163p000004cuqtAAA</v>
      </c>
      <c r="B875" s="589">
        <v>7</v>
      </c>
      <c r="C875" s="570" t="str">
        <f>VLOOKUP(B875,'Coverage Indicators - Section D'!$A$9:$AU$70,47,FALSE)</f>
        <v/>
      </c>
      <c r="D875" s="578" t="str">
        <f t="shared" ref="D875" si="3244">R875</f>
        <v/>
      </c>
      <c r="E875" s="578" t="str">
        <f t="shared" ref="E875" si="3245">S875</f>
        <v/>
      </c>
      <c r="F875" s="421"/>
      <c r="G875" s="576" t="str">
        <f ca="1">IF(OR(INDIRECT("'update Helper'!E"&amp;U875)="",F875&lt;&gt;0,F876&lt;&gt;0),IF(IFERROR((F875/F876),"")="","",(F875/F876)),INDIRECT("'update Helper'!E"&amp;U875)/100)</f>
        <v/>
      </c>
      <c r="H875" s="580"/>
      <c r="I875" s="582"/>
      <c r="J875" s="572"/>
      <c r="K875" s="570" t="str">
        <f t="shared" ref="K875" si="3246">W875</f>
        <v/>
      </c>
      <c r="L875" s="570" t="str">
        <f t="shared" ref="L875" si="3247">V875</f>
        <v/>
      </c>
      <c r="M875" s="572"/>
      <c r="N875" s="572"/>
      <c r="P875" s="201">
        <f t="shared" ref="P875" si="3248">IF(AND(EXACT(C875,C873),C873&lt;&gt;0),P873+1,0)</f>
        <v>127</v>
      </c>
      <c r="Q875" s="201" t="str">
        <f t="shared" ref="Q875" si="3249">IF(C875&lt;&gt;"",C875&amp;"-"&amp;P875,"")</f>
        <v/>
      </c>
      <c r="R875" s="201" t="str">
        <f t="array" ref="R875">IFERROR(IF(INDEX('Disaggregation Records'!$E$155:$E$385,MATCH(RIGHT(Q875,255),RIGHT('Disaggregation Records'!$D$155:$D$385,255),0))="","",INDEX('Disaggregation Records'!$E$155:$E$385,MATCH(RIGHT(Q875,255),RIGHT('Disaggregation Records'!$D$155:$D$385,255),0))),"")</f>
        <v/>
      </c>
      <c r="S875" s="201" t="str">
        <f t="array" ref="S875">IFERROR(IF(INDEX('Disaggregation Records'!$F$155:$F$385,MATCH(RIGHT(Q875,255),RIGHT('Disaggregation Records'!$D$155:$D$385,255),0))="","",INDEX('Disaggregation Records'!$F$155:$F$385,MATCH(RIGHT(Q875,255),RIGHT('Disaggregation Records'!$D$155:$D$385,255),0))),"")</f>
        <v/>
      </c>
      <c r="T875" s="201" t="str">
        <f t="array" ref="T875">IFERROR(IF(INDEX('Disaggregation Records'!$H$155:$H$385,MATCH(RIGHT(Q875,255),RIGHT('Disaggregation Records'!$D$155:$D$385,255),0))="","",INDEX('Disaggregation Records'!$H$155:$H$385,MATCH(RIGHT(Q875,255),RIGHT('Disaggregation Records'!$D$155:$D$385,255),0))),"")</f>
        <v/>
      </c>
      <c r="U875" s="201">
        <f t="shared" ref="U875" si="3250">U873+1</f>
        <v>1539</v>
      </c>
      <c r="V875" s="201" t="str">
        <f t="array" ref="V875">IFERROR(IF(INDEX('Disaggregation Records'!$I$155:$I$385,MATCH(RIGHT(Q875,255),RIGHT('Disaggregation Records'!$D$155:$D$385,255),0))="","",INDEX('Disaggregation Records'!$I$155:$I$385,MATCH(RIGHT(Q875,255),RIGHT('Disaggregation Records'!$D$155:$D$385,255),0))),"")</f>
        <v/>
      </c>
      <c r="W875" s="201" t="str">
        <f>IFERROR(INDEX('Reference Records'!L$40:L$88,MATCH(LEFT(C875,255),'Reference Records'!E$40:E$88,0)),"")</f>
        <v/>
      </c>
    </row>
    <row r="876" spans="1:23" s="201" customFormat="1" ht="40.25" customHeight="1" x14ac:dyDescent="0.35">
      <c r="A876" s="569"/>
      <c r="B876" s="590"/>
      <c r="C876" s="571"/>
      <c r="D876" s="579"/>
      <c r="E876" s="579"/>
      <c r="F876" s="215"/>
      <c r="G876" s="577"/>
      <c r="H876" s="581"/>
      <c r="I876" s="583"/>
      <c r="J876" s="573"/>
      <c r="K876" s="571"/>
      <c r="L876" s="571"/>
      <c r="M876" s="573"/>
      <c r="N876" s="573"/>
    </row>
    <row r="877" spans="1:23" s="201" customFormat="1" ht="40.25" customHeight="1" x14ac:dyDescent="0.35">
      <c r="A877" s="569" t="str">
        <f t="shared" ref="A877" ca="1" si="3251">INDIRECT("'update Helper'!C"&amp;U877)</f>
        <v>a163p000004cuquAAA</v>
      </c>
      <c r="B877" s="589">
        <v>7</v>
      </c>
      <c r="C877" s="570" t="str">
        <f>VLOOKUP(B877,'Coverage Indicators - Section D'!$A$9:$AU$70,47,FALSE)</f>
        <v/>
      </c>
      <c r="D877" s="578" t="str">
        <f t="shared" ref="D877" si="3252">R877</f>
        <v/>
      </c>
      <c r="E877" s="578" t="str">
        <f t="shared" ref="E877" si="3253">S877</f>
        <v/>
      </c>
      <c r="F877" s="421"/>
      <c r="G877" s="576" t="str">
        <f ca="1">IF(OR(INDIRECT("'update Helper'!E"&amp;U877)="",F877&lt;&gt;0,F878&lt;&gt;0),IF(IFERROR((F877/F878),"")="","",(F877/F878)),INDIRECT("'update Helper'!E"&amp;U877)/100)</f>
        <v/>
      </c>
      <c r="H877" s="580"/>
      <c r="I877" s="582"/>
      <c r="J877" s="572"/>
      <c r="K877" s="570" t="str">
        <f t="shared" ref="K877" si="3254">W877</f>
        <v/>
      </c>
      <c r="L877" s="570" t="str">
        <f t="shared" ref="L877" si="3255">V877</f>
        <v/>
      </c>
      <c r="M877" s="572"/>
      <c r="N877" s="572"/>
      <c r="P877" s="201">
        <f t="shared" ref="P877" si="3256">IF(AND(EXACT(C877,C875),C875&lt;&gt;0),P875+1,0)</f>
        <v>128</v>
      </c>
      <c r="Q877" s="201" t="str">
        <f t="shared" ref="Q877" si="3257">IF(C877&lt;&gt;"",C877&amp;"-"&amp;P877,"")</f>
        <v/>
      </c>
      <c r="R877" s="201" t="str">
        <f t="array" ref="R877">IFERROR(IF(INDEX('Disaggregation Records'!$E$155:$E$385,MATCH(RIGHT(Q877,255),RIGHT('Disaggregation Records'!$D$155:$D$385,255),0))="","",INDEX('Disaggregation Records'!$E$155:$E$385,MATCH(RIGHT(Q877,255),RIGHT('Disaggregation Records'!$D$155:$D$385,255),0))),"")</f>
        <v/>
      </c>
      <c r="S877" s="201" t="str">
        <f t="array" ref="S877">IFERROR(IF(INDEX('Disaggregation Records'!$F$155:$F$385,MATCH(RIGHT(Q877,255),RIGHT('Disaggregation Records'!$D$155:$D$385,255),0))="","",INDEX('Disaggregation Records'!$F$155:$F$385,MATCH(RIGHT(Q877,255),RIGHT('Disaggregation Records'!$D$155:$D$385,255),0))),"")</f>
        <v/>
      </c>
      <c r="T877" s="201" t="str">
        <f t="array" ref="T877">IFERROR(IF(INDEX('Disaggregation Records'!$H$155:$H$385,MATCH(RIGHT(Q877,255),RIGHT('Disaggregation Records'!$D$155:$D$385,255),0))="","",INDEX('Disaggregation Records'!$H$155:$H$385,MATCH(RIGHT(Q877,255),RIGHT('Disaggregation Records'!$D$155:$D$385,255),0))),"")</f>
        <v/>
      </c>
      <c r="U877" s="201">
        <f t="shared" ref="U877" si="3258">U875+1</f>
        <v>1540</v>
      </c>
      <c r="V877" s="201" t="str">
        <f t="array" ref="V877">IFERROR(IF(INDEX('Disaggregation Records'!$I$155:$I$385,MATCH(RIGHT(Q877,255),RIGHT('Disaggregation Records'!$D$155:$D$385,255),0))="","",INDEX('Disaggregation Records'!$I$155:$I$385,MATCH(RIGHT(Q877,255),RIGHT('Disaggregation Records'!$D$155:$D$385,255),0))),"")</f>
        <v/>
      </c>
      <c r="W877" s="201" t="str">
        <f>IFERROR(INDEX('Reference Records'!L$40:L$88,MATCH(LEFT(C877,255),'Reference Records'!E$40:E$88,0)),"")</f>
        <v/>
      </c>
    </row>
    <row r="878" spans="1:23" s="201" customFormat="1" ht="40.25" customHeight="1" x14ac:dyDescent="0.35">
      <c r="A878" s="569"/>
      <c r="B878" s="590"/>
      <c r="C878" s="571"/>
      <c r="D878" s="579"/>
      <c r="E878" s="579"/>
      <c r="F878" s="215"/>
      <c r="G878" s="577"/>
      <c r="H878" s="581"/>
      <c r="I878" s="583"/>
      <c r="J878" s="573"/>
      <c r="K878" s="571"/>
      <c r="L878" s="571"/>
      <c r="M878" s="573"/>
      <c r="N878" s="573"/>
    </row>
    <row r="879" spans="1:23" s="201" customFormat="1" ht="40.25" customHeight="1" x14ac:dyDescent="0.35">
      <c r="A879" s="569" t="str">
        <f t="shared" ref="A879" ca="1" si="3259">INDIRECT("'update Helper'!C"&amp;U879)</f>
        <v>a163p000004cuqvAAA</v>
      </c>
      <c r="B879" s="589">
        <v>7</v>
      </c>
      <c r="C879" s="570" t="str">
        <f>VLOOKUP(B879,'Coverage Indicators - Section D'!$A$9:$AU$70,47,FALSE)</f>
        <v/>
      </c>
      <c r="D879" s="578" t="str">
        <f t="shared" ref="D879" si="3260">R879</f>
        <v/>
      </c>
      <c r="E879" s="578" t="str">
        <f t="shared" ref="E879" si="3261">S879</f>
        <v/>
      </c>
      <c r="F879" s="421"/>
      <c r="G879" s="576" t="str">
        <f ca="1">IF(OR(INDIRECT("'update Helper'!E"&amp;U879)="",F879&lt;&gt;0,F880&lt;&gt;0),IF(IFERROR((F879/F880),"")="","",(F879/F880)),INDIRECT("'update Helper'!E"&amp;U879)/100)</f>
        <v/>
      </c>
      <c r="H879" s="580"/>
      <c r="I879" s="582"/>
      <c r="J879" s="572"/>
      <c r="K879" s="570" t="str">
        <f t="shared" ref="K879" si="3262">W879</f>
        <v/>
      </c>
      <c r="L879" s="570" t="str">
        <f t="shared" ref="L879" si="3263">V879</f>
        <v/>
      </c>
      <c r="M879" s="572"/>
      <c r="N879" s="572"/>
      <c r="P879" s="201">
        <f t="shared" ref="P879" si="3264">IF(AND(EXACT(C879,C877),C877&lt;&gt;0),P877+1,0)</f>
        <v>129</v>
      </c>
      <c r="Q879" s="201" t="str">
        <f t="shared" ref="Q879" si="3265">IF(C879&lt;&gt;"",C879&amp;"-"&amp;P879,"")</f>
        <v/>
      </c>
      <c r="R879" s="201" t="str">
        <f t="array" ref="R879">IFERROR(IF(INDEX('Disaggregation Records'!$E$155:$E$385,MATCH(RIGHT(Q879,255),RIGHT('Disaggregation Records'!$D$155:$D$385,255),0))="","",INDEX('Disaggregation Records'!$E$155:$E$385,MATCH(RIGHT(Q879,255),RIGHT('Disaggregation Records'!$D$155:$D$385,255),0))),"")</f>
        <v/>
      </c>
      <c r="S879" s="201" t="str">
        <f t="array" ref="S879">IFERROR(IF(INDEX('Disaggregation Records'!$F$155:$F$385,MATCH(RIGHT(Q879,255),RIGHT('Disaggregation Records'!$D$155:$D$385,255),0))="","",INDEX('Disaggregation Records'!$F$155:$F$385,MATCH(RIGHT(Q879,255),RIGHT('Disaggregation Records'!$D$155:$D$385,255),0))),"")</f>
        <v/>
      </c>
      <c r="T879" s="201" t="str">
        <f t="array" ref="T879">IFERROR(IF(INDEX('Disaggregation Records'!$H$155:$H$385,MATCH(RIGHT(Q879,255),RIGHT('Disaggregation Records'!$D$155:$D$385,255),0))="","",INDEX('Disaggregation Records'!$H$155:$H$385,MATCH(RIGHT(Q879,255),RIGHT('Disaggregation Records'!$D$155:$D$385,255),0))),"")</f>
        <v/>
      </c>
      <c r="U879" s="201">
        <f t="shared" ref="U879" si="3266">U877+1</f>
        <v>1541</v>
      </c>
      <c r="V879" s="201" t="str">
        <f t="array" ref="V879">IFERROR(IF(INDEX('Disaggregation Records'!$I$155:$I$385,MATCH(RIGHT(Q879,255),RIGHT('Disaggregation Records'!$D$155:$D$385,255),0))="","",INDEX('Disaggregation Records'!$I$155:$I$385,MATCH(RIGHT(Q879,255),RIGHT('Disaggregation Records'!$D$155:$D$385,255),0))),"")</f>
        <v/>
      </c>
      <c r="W879" s="201" t="str">
        <f>IFERROR(INDEX('Reference Records'!L$40:L$88,MATCH(LEFT(C879,255),'Reference Records'!E$40:E$88,0)),"")</f>
        <v/>
      </c>
    </row>
    <row r="880" spans="1:23" s="201" customFormat="1" ht="40.25" customHeight="1" x14ac:dyDescent="0.35">
      <c r="A880" s="569"/>
      <c r="B880" s="590"/>
      <c r="C880" s="571"/>
      <c r="D880" s="579"/>
      <c r="E880" s="579"/>
      <c r="F880" s="215"/>
      <c r="G880" s="577"/>
      <c r="H880" s="581"/>
      <c r="I880" s="583"/>
      <c r="J880" s="573"/>
      <c r="K880" s="571"/>
      <c r="L880" s="571"/>
      <c r="M880" s="573"/>
      <c r="N880" s="573"/>
    </row>
    <row r="881" spans="1:23" s="201" customFormat="1" ht="40.25" customHeight="1" x14ac:dyDescent="0.35">
      <c r="A881" s="569" t="str">
        <f t="shared" ref="A881" ca="1" si="3267">INDIRECT("'update Helper'!C"&amp;U881)</f>
        <v>a163p000004cuqwAAA</v>
      </c>
      <c r="B881" s="589">
        <v>7</v>
      </c>
      <c r="C881" s="570" t="str">
        <f>VLOOKUP(B881,'Coverage Indicators - Section D'!$A$9:$AU$70,47,FALSE)</f>
        <v/>
      </c>
      <c r="D881" s="578" t="str">
        <f t="shared" ref="D881" si="3268">R881</f>
        <v/>
      </c>
      <c r="E881" s="578" t="str">
        <f t="shared" ref="E881" si="3269">S881</f>
        <v/>
      </c>
      <c r="F881" s="421"/>
      <c r="G881" s="576" t="str">
        <f ca="1">IF(OR(INDIRECT("'update Helper'!E"&amp;U881)="",F881&lt;&gt;0,F882&lt;&gt;0),IF(IFERROR((F881/F882),"")="","",(F881/F882)),INDIRECT("'update Helper'!E"&amp;U881)/100)</f>
        <v/>
      </c>
      <c r="H881" s="580"/>
      <c r="I881" s="582"/>
      <c r="J881" s="572"/>
      <c r="K881" s="570" t="str">
        <f t="shared" ref="K881" si="3270">W881</f>
        <v/>
      </c>
      <c r="L881" s="570" t="str">
        <f t="shared" ref="L881" si="3271">V881</f>
        <v/>
      </c>
      <c r="M881" s="572"/>
      <c r="N881" s="572"/>
      <c r="P881" s="201">
        <f t="shared" ref="P881" si="3272">IF(AND(EXACT(C881,C879),C879&lt;&gt;0),P879+1,0)</f>
        <v>130</v>
      </c>
      <c r="Q881" s="201" t="str">
        <f t="shared" ref="Q881" si="3273">IF(C881&lt;&gt;"",C881&amp;"-"&amp;P881,"")</f>
        <v/>
      </c>
      <c r="R881" s="201" t="str">
        <f t="array" ref="R881">IFERROR(IF(INDEX('Disaggregation Records'!$E$155:$E$385,MATCH(RIGHT(Q881,255),RIGHT('Disaggregation Records'!$D$155:$D$385,255),0))="","",INDEX('Disaggregation Records'!$E$155:$E$385,MATCH(RIGHT(Q881,255),RIGHT('Disaggregation Records'!$D$155:$D$385,255),0))),"")</f>
        <v/>
      </c>
      <c r="S881" s="201" t="str">
        <f t="array" ref="S881">IFERROR(IF(INDEX('Disaggregation Records'!$F$155:$F$385,MATCH(RIGHT(Q881,255),RIGHT('Disaggregation Records'!$D$155:$D$385,255),0))="","",INDEX('Disaggregation Records'!$F$155:$F$385,MATCH(RIGHT(Q881,255),RIGHT('Disaggregation Records'!$D$155:$D$385,255),0))),"")</f>
        <v/>
      </c>
      <c r="T881" s="201" t="str">
        <f t="array" ref="T881">IFERROR(IF(INDEX('Disaggregation Records'!$H$155:$H$385,MATCH(RIGHT(Q881,255),RIGHT('Disaggregation Records'!$D$155:$D$385,255),0))="","",INDEX('Disaggregation Records'!$H$155:$H$385,MATCH(RIGHT(Q881,255),RIGHT('Disaggregation Records'!$D$155:$D$385,255),0))),"")</f>
        <v/>
      </c>
      <c r="U881" s="201">
        <f t="shared" ref="U881" si="3274">U879+1</f>
        <v>1542</v>
      </c>
      <c r="V881" s="201" t="str">
        <f t="array" ref="V881">IFERROR(IF(INDEX('Disaggregation Records'!$I$155:$I$385,MATCH(RIGHT(Q881,255),RIGHT('Disaggregation Records'!$D$155:$D$385,255),0))="","",INDEX('Disaggregation Records'!$I$155:$I$385,MATCH(RIGHT(Q881,255),RIGHT('Disaggregation Records'!$D$155:$D$385,255),0))),"")</f>
        <v/>
      </c>
      <c r="W881" s="201" t="str">
        <f>IFERROR(INDEX('Reference Records'!L$40:L$88,MATCH(LEFT(C881,255),'Reference Records'!E$40:E$88,0)),"")</f>
        <v/>
      </c>
    </row>
    <row r="882" spans="1:23" s="201" customFormat="1" ht="40.25" customHeight="1" x14ac:dyDescent="0.35">
      <c r="A882" s="569"/>
      <c r="B882" s="590"/>
      <c r="C882" s="571"/>
      <c r="D882" s="579"/>
      <c r="E882" s="579"/>
      <c r="F882" s="215"/>
      <c r="G882" s="577"/>
      <c r="H882" s="581"/>
      <c r="I882" s="583"/>
      <c r="J882" s="573"/>
      <c r="K882" s="571"/>
      <c r="L882" s="571"/>
      <c r="M882" s="573"/>
      <c r="N882" s="573"/>
    </row>
    <row r="883" spans="1:23" s="201" customFormat="1" ht="40.25" customHeight="1" x14ac:dyDescent="0.35">
      <c r="A883" s="569" t="str">
        <f t="shared" ref="A883" ca="1" si="3275">INDIRECT("'update Helper'!C"&amp;U883)</f>
        <v>a163p000004cuqxAAA</v>
      </c>
      <c r="B883" s="589">
        <v>7</v>
      </c>
      <c r="C883" s="570" t="str">
        <f>VLOOKUP(B883,'Coverage Indicators - Section D'!$A$9:$AU$70,47,FALSE)</f>
        <v/>
      </c>
      <c r="D883" s="578" t="str">
        <f t="shared" ref="D883" si="3276">R883</f>
        <v/>
      </c>
      <c r="E883" s="578" t="str">
        <f t="shared" ref="E883" si="3277">S883</f>
        <v/>
      </c>
      <c r="F883" s="421"/>
      <c r="G883" s="576" t="str">
        <f ca="1">IF(OR(INDIRECT("'update Helper'!E"&amp;U883)="",F883&lt;&gt;0,F884&lt;&gt;0),IF(IFERROR((F883/F884),"")="","",(F883/F884)),INDIRECT("'update Helper'!E"&amp;U883)/100)</f>
        <v/>
      </c>
      <c r="H883" s="580"/>
      <c r="I883" s="582"/>
      <c r="J883" s="572"/>
      <c r="K883" s="570" t="str">
        <f t="shared" ref="K883" si="3278">W883</f>
        <v/>
      </c>
      <c r="L883" s="570" t="str">
        <f t="shared" ref="L883" si="3279">V883</f>
        <v/>
      </c>
      <c r="M883" s="572"/>
      <c r="N883" s="572"/>
      <c r="P883" s="201">
        <f t="shared" ref="P883" si="3280">IF(AND(EXACT(C883,C881),C881&lt;&gt;0),P881+1,0)</f>
        <v>131</v>
      </c>
      <c r="Q883" s="201" t="str">
        <f t="shared" ref="Q883" si="3281">IF(C883&lt;&gt;"",C883&amp;"-"&amp;P883,"")</f>
        <v/>
      </c>
      <c r="R883" s="201" t="str">
        <f t="array" ref="R883">IFERROR(IF(INDEX('Disaggregation Records'!$E$155:$E$385,MATCH(RIGHT(Q883,255),RIGHT('Disaggregation Records'!$D$155:$D$385,255),0))="","",INDEX('Disaggregation Records'!$E$155:$E$385,MATCH(RIGHT(Q883,255),RIGHT('Disaggregation Records'!$D$155:$D$385,255),0))),"")</f>
        <v/>
      </c>
      <c r="S883" s="201" t="str">
        <f t="array" ref="S883">IFERROR(IF(INDEX('Disaggregation Records'!$F$155:$F$385,MATCH(RIGHT(Q883,255),RIGHT('Disaggregation Records'!$D$155:$D$385,255),0))="","",INDEX('Disaggregation Records'!$F$155:$F$385,MATCH(RIGHT(Q883,255),RIGHT('Disaggregation Records'!$D$155:$D$385,255),0))),"")</f>
        <v/>
      </c>
      <c r="T883" s="201" t="str">
        <f t="array" ref="T883">IFERROR(IF(INDEX('Disaggregation Records'!$H$155:$H$385,MATCH(RIGHT(Q883,255),RIGHT('Disaggregation Records'!$D$155:$D$385,255),0))="","",INDEX('Disaggregation Records'!$H$155:$H$385,MATCH(RIGHT(Q883,255),RIGHT('Disaggregation Records'!$D$155:$D$385,255),0))),"")</f>
        <v/>
      </c>
      <c r="U883" s="201">
        <f t="shared" ref="U883" si="3282">U881+1</f>
        <v>1543</v>
      </c>
      <c r="V883" s="201" t="str">
        <f t="array" ref="V883">IFERROR(IF(INDEX('Disaggregation Records'!$I$155:$I$385,MATCH(RIGHT(Q883,255),RIGHT('Disaggregation Records'!$D$155:$D$385,255),0))="","",INDEX('Disaggregation Records'!$I$155:$I$385,MATCH(RIGHT(Q883,255),RIGHT('Disaggregation Records'!$D$155:$D$385,255),0))),"")</f>
        <v/>
      </c>
      <c r="W883" s="201" t="str">
        <f>IFERROR(INDEX('Reference Records'!L$40:L$88,MATCH(LEFT(C883,255),'Reference Records'!E$40:E$88,0)),"")</f>
        <v/>
      </c>
    </row>
    <row r="884" spans="1:23" s="201" customFormat="1" ht="40.25" customHeight="1" x14ac:dyDescent="0.35">
      <c r="A884" s="569"/>
      <c r="B884" s="590"/>
      <c r="C884" s="571"/>
      <c r="D884" s="579"/>
      <c r="E884" s="579"/>
      <c r="F884" s="215"/>
      <c r="G884" s="577"/>
      <c r="H884" s="581"/>
      <c r="I884" s="583"/>
      <c r="J884" s="573"/>
      <c r="K884" s="571"/>
      <c r="L884" s="571"/>
      <c r="M884" s="573"/>
      <c r="N884" s="573"/>
    </row>
    <row r="885" spans="1:23" s="201" customFormat="1" ht="40.25" customHeight="1" x14ac:dyDescent="0.35">
      <c r="A885" s="569" t="str">
        <f t="shared" ref="A885" ca="1" si="3283">INDIRECT("'update Helper'!C"&amp;U885)</f>
        <v>a163p000004cuqyAAA</v>
      </c>
      <c r="B885" s="589">
        <v>7</v>
      </c>
      <c r="C885" s="570" t="str">
        <f>VLOOKUP(B885,'Coverage Indicators - Section D'!$A$9:$AU$70,47,FALSE)</f>
        <v/>
      </c>
      <c r="D885" s="578" t="str">
        <f t="shared" ref="D885" si="3284">R885</f>
        <v/>
      </c>
      <c r="E885" s="578" t="str">
        <f t="shared" ref="E885" si="3285">S885</f>
        <v/>
      </c>
      <c r="F885" s="421"/>
      <c r="G885" s="576" t="str">
        <f ca="1">IF(OR(INDIRECT("'update Helper'!E"&amp;U885)="",F885&lt;&gt;0,F886&lt;&gt;0),IF(IFERROR((F885/F886),"")="","",(F885/F886)),INDIRECT("'update Helper'!E"&amp;U885)/100)</f>
        <v/>
      </c>
      <c r="H885" s="580"/>
      <c r="I885" s="582"/>
      <c r="J885" s="572"/>
      <c r="K885" s="570" t="str">
        <f t="shared" ref="K885" si="3286">W885</f>
        <v/>
      </c>
      <c r="L885" s="570" t="str">
        <f t="shared" ref="L885" si="3287">V885</f>
        <v/>
      </c>
      <c r="M885" s="572"/>
      <c r="N885" s="572"/>
      <c r="P885" s="201">
        <f t="shared" ref="P885" si="3288">IF(AND(EXACT(C885,C883),C883&lt;&gt;0),P883+1,0)</f>
        <v>132</v>
      </c>
      <c r="Q885" s="201" t="str">
        <f t="shared" ref="Q885" si="3289">IF(C885&lt;&gt;"",C885&amp;"-"&amp;P885,"")</f>
        <v/>
      </c>
      <c r="R885" s="201" t="str">
        <f t="array" ref="R885">IFERROR(IF(INDEX('Disaggregation Records'!$E$155:$E$385,MATCH(RIGHT(Q885,255),RIGHT('Disaggregation Records'!$D$155:$D$385,255),0))="","",INDEX('Disaggregation Records'!$E$155:$E$385,MATCH(RIGHT(Q885,255),RIGHT('Disaggregation Records'!$D$155:$D$385,255),0))),"")</f>
        <v/>
      </c>
      <c r="S885" s="201" t="str">
        <f t="array" ref="S885">IFERROR(IF(INDEX('Disaggregation Records'!$F$155:$F$385,MATCH(RIGHT(Q885,255),RIGHT('Disaggregation Records'!$D$155:$D$385,255),0))="","",INDEX('Disaggregation Records'!$F$155:$F$385,MATCH(RIGHT(Q885,255),RIGHT('Disaggregation Records'!$D$155:$D$385,255),0))),"")</f>
        <v/>
      </c>
      <c r="T885" s="201" t="str">
        <f t="array" ref="T885">IFERROR(IF(INDEX('Disaggregation Records'!$H$155:$H$385,MATCH(RIGHT(Q885,255),RIGHT('Disaggregation Records'!$D$155:$D$385,255),0))="","",INDEX('Disaggregation Records'!$H$155:$H$385,MATCH(RIGHT(Q885,255),RIGHT('Disaggregation Records'!$D$155:$D$385,255),0))),"")</f>
        <v/>
      </c>
      <c r="U885" s="201">
        <f t="shared" ref="U885" si="3290">U883+1</f>
        <v>1544</v>
      </c>
      <c r="V885" s="201" t="str">
        <f t="array" ref="V885">IFERROR(IF(INDEX('Disaggregation Records'!$I$155:$I$385,MATCH(RIGHT(Q885,255),RIGHT('Disaggregation Records'!$D$155:$D$385,255),0))="","",INDEX('Disaggregation Records'!$I$155:$I$385,MATCH(RIGHT(Q885,255),RIGHT('Disaggregation Records'!$D$155:$D$385,255),0))),"")</f>
        <v/>
      </c>
      <c r="W885" s="201" t="str">
        <f>IFERROR(INDEX('Reference Records'!L$40:L$88,MATCH(LEFT(C885,255),'Reference Records'!E$40:E$88,0)),"")</f>
        <v/>
      </c>
    </row>
    <row r="886" spans="1:23" s="201" customFormat="1" ht="40.25" customHeight="1" x14ac:dyDescent="0.35">
      <c r="A886" s="569"/>
      <c r="B886" s="590"/>
      <c r="C886" s="571"/>
      <c r="D886" s="579"/>
      <c r="E886" s="579"/>
      <c r="F886" s="215"/>
      <c r="G886" s="577"/>
      <c r="H886" s="581"/>
      <c r="I886" s="583"/>
      <c r="J886" s="573"/>
      <c r="K886" s="571"/>
      <c r="L886" s="571"/>
      <c r="M886" s="573"/>
      <c r="N886" s="573"/>
    </row>
    <row r="887" spans="1:23" s="201" customFormat="1" ht="40.25" customHeight="1" x14ac:dyDescent="0.35">
      <c r="A887" s="569" t="str">
        <f t="shared" ref="A887" ca="1" si="3291">INDIRECT("'update Helper'!C"&amp;U887)</f>
        <v>a163p000004cuqzAAA</v>
      </c>
      <c r="B887" s="589">
        <v>7</v>
      </c>
      <c r="C887" s="570" t="str">
        <f>VLOOKUP(B887,'Coverage Indicators - Section D'!$A$9:$AU$70,47,FALSE)</f>
        <v/>
      </c>
      <c r="D887" s="578" t="str">
        <f t="shared" ref="D887" si="3292">R887</f>
        <v/>
      </c>
      <c r="E887" s="578" t="str">
        <f t="shared" ref="E887" si="3293">S887</f>
        <v/>
      </c>
      <c r="F887" s="421"/>
      <c r="G887" s="576" t="str">
        <f ca="1">IF(OR(INDIRECT("'update Helper'!E"&amp;U887)="",F887&lt;&gt;0,F888&lt;&gt;0),IF(IFERROR((F887/F888),"")="","",(F887/F888)),INDIRECT("'update Helper'!E"&amp;U887)/100)</f>
        <v/>
      </c>
      <c r="H887" s="580"/>
      <c r="I887" s="582"/>
      <c r="J887" s="572"/>
      <c r="K887" s="570" t="str">
        <f t="shared" ref="K887" si="3294">W887</f>
        <v/>
      </c>
      <c r="L887" s="570" t="str">
        <f t="shared" ref="L887" si="3295">V887</f>
        <v/>
      </c>
      <c r="M887" s="572"/>
      <c r="N887" s="572"/>
      <c r="P887" s="201">
        <f t="shared" ref="P887" si="3296">IF(AND(EXACT(C887,C885),C885&lt;&gt;0),P885+1,0)</f>
        <v>133</v>
      </c>
      <c r="Q887" s="201" t="str">
        <f t="shared" ref="Q887" si="3297">IF(C887&lt;&gt;"",C887&amp;"-"&amp;P887,"")</f>
        <v/>
      </c>
      <c r="R887" s="201" t="str">
        <f t="array" ref="R887">IFERROR(IF(INDEX('Disaggregation Records'!$E$155:$E$385,MATCH(RIGHT(Q887,255),RIGHT('Disaggregation Records'!$D$155:$D$385,255),0))="","",INDEX('Disaggregation Records'!$E$155:$E$385,MATCH(RIGHT(Q887,255),RIGHT('Disaggregation Records'!$D$155:$D$385,255),0))),"")</f>
        <v/>
      </c>
      <c r="S887" s="201" t="str">
        <f t="array" ref="S887">IFERROR(IF(INDEX('Disaggregation Records'!$F$155:$F$385,MATCH(RIGHT(Q887,255),RIGHT('Disaggregation Records'!$D$155:$D$385,255),0))="","",INDEX('Disaggregation Records'!$F$155:$F$385,MATCH(RIGHT(Q887,255),RIGHT('Disaggregation Records'!$D$155:$D$385,255),0))),"")</f>
        <v/>
      </c>
      <c r="T887" s="201" t="str">
        <f t="array" ref="T887">IFERROR(IF(INDEX('Disaggregation Records'!$H$155:$H$385,MATCH(RIGHT(Q887,255),RIGHT('Disaggregation Records'!$D$155:$D$385,255),0))="","",INDEX('Disaggregation Records'!$H$155:$H$385,MATCH(RIGHT(Q887,255),RIGHT('Disaggregation Records'!$D$155:$D$385,255),0))),"")</f>
        <v/>
      </c>
      <c r="U887" s="201">
        <f t="shared" ref="U887" si="3298">U885+1</f>
        <v>1545</v>
      </c>
      <c r="V887" s="201" t="str">
        <f t="array" ref="V887">IFERROR(IF(INDEX('Disaggregation Records'!$I$155:$I$385,MATCH(RIGHT(Q887,255),RIGHT('Disaggregation Records'!$D$155:$D$385,255),0))="","",INDEX('Disaggregation Records'!$I$155:$I$385,MATCH(RIGHT(Q887,255),RIGHT('Disaggregation Records'!$D$155:$D$385,255),0))),"")</f>
        <v/>
      </c>
      <c r="W887" s="201" t="str">
        <f>IFERROR(INDEX('Reference Records'!L$40:L$88,MATCH(LEFT(C887,255),'Reference Records'!E$40:E$88,0)),"")</f>
        <v/>
      </c>
    </row>
    <row r="888" spans="1:23" s="201" customFormat="1" ht="40.25" customHeight="1" x14ac:dyDescent="0.35">
      <c r="A888" s="569"/>
      <c r="B888" s="590"/>
      <c r="C888" s="571"/>
      <c r="D888" s="579"/>
      <c r="E888" s="579"/>
      <c r="F888" s="215"/>
      <c r="G888" s="577"/>
      <c r="H888" s="581"/>
      <c r="I888" s="583"/>
      <c r="J888" s="573"/>
      <c r="K888" s="571"/>
      <c r="L888" s="571"/>
      <c r="M888" s="573"/>
      <c r="N888" s="573"/>
    </row>
    <row r="889" spans="1:23" s="201" customFormat="1" ht="40.25" customHeight="1" x14ac:dyDescent="0.35">
      <c r="A889" s="569" t="str">
        <f t="shared" ref="A889" ca="1" si="3299">INDIRECT("'update Helper'!C"&amp;U889)</f>
        <v>a163p000004cur0AAA</v>
      </c>
      <c r="B889" s="589">
        <v>7</v>
      </c>
      <c r="C889" s="570" t="str">
        <f>VLOOKUP(B889,'Coverage Indicators - Section D'!$A$9:$AU$70,47,FALSE)</f>
        <v/>
      </c>
      <c r="D889" s="578" t="str">
        <f t="shared" ref="D889" si="3300">R889</f>
        <v/>
      </c>
      <c r="E889" s="578" t="str">
        <f t="shared" ref="E889" si="3301">S889</f>
        <v/>
      </c>
      <c r="F889" s="421"/>
      <c r="G889" s="576" t="str">
        <f ca="1">IF(OR(INDIRECT("'update Helper'!E"&amp;U889)="",F889&lt;&gt;0,F890&lt;&gt;0),IF(IFERROR((F889/F890),"")="","",(F889/F890)),INDIRECT("'update Helper'!E"&amp;U889)/100)</f>
        <v/>
      </c>
      <c r="H889" s="580"/>
      <c r="I889" s="582"/>
      <c r="J889" s="572"/>
      <c r="K889" s="570" t="str">
        <f t="shared" ref="K889" si="3302">W889</f>
        <v/>
      </c>
      <c r="L889" s="570" t="str">
        <f t="shared" ref="L889" si="3303">V889</f>
        <v/>
      </c>
      <c r="M889" s="572"/>
      <c r="N889" s="572"/>
      <c r="P889" s="201">
        <f t="shared" ref="P889" si="3304">IF(AND(EXACT(C889,C887),C887&lt;&gt;0),P887+1,0)</f>
        <v>134</v>
      </c>
      <c r="Q889" s="201" t="str">
        <f t="shared" ref="Q889" si="3305">IF(C889&lt;&gt;"",C889&amp;"-"&amp;P889,"")</f>
        <v/>
      </c>
      <c r="R889" s="201" t="str">
        <f t="array" ref="R889">IFERROR(IF(INDEX('Disaggregation Records'!$E$155:$E$385,MATCH(RIGHT(Q889,255),RIGHT('Disaggregation Records'!$D$155:$D$385,255),0))="","",INDEX('Disaggregation Records'!$E$155:$E$385,MATCH(RIGHT(Q889,255),RIGHT('Disaggregation Records'!$D$155:$D$385,255),0))),"")</f>
        <v/>
      </c>
      <c r="S889" s="201" t="str">
        <f t="array" ref="S889">IFERROR(IF(INDEX('Disaggregation Records'!$F$155:$F$385,MATCH(RIGHT(Q889,255),RIGHT('Disaggregation Records'!$D$155:$D$385,255),0))="","",INDEX('Disaggregation Records'!$F$155:$F$385,MATCH(RIGHT(Q889,255),RIGHT('Disaggregation Records'!$D$155:$D$385,255),0))),"")</f>
        <v/>
      </c>
      <c r="T889" s="201" t="str">
        <f t="array" ref="T889">IFERROR(IF(INDEX('Disaggregation Records'!$H$155:$H$385,MATCH(RIGHT(Q889,255),RIGHT('Disaggregation Records'!$D$155:$D$385,255),0))="","",INDEX('Disaggregation Records'!$H$155:$H$385,MATCH(RIGHT(Q889,255),RIGHT('Disaggregation Records'!$D$155:$D$385,255),0))),"")</f>
        <v/>
      </c>
      <c r="U889" s="201">
        <f t="shared" ref="U889" si="3306">U887+1</f>
        <v>1546</v>
      </c>
      <c r="V889" s="201" t="str">
        <f t="array" ref="V889">IFERROR(IF(INDEX('Disaggregation Records'!$I$155:$I$385,MATCH(RIGHT(Q889,255),RIGHT('Disaggregation Records'!$D$155:$D$385,255),0))="","",INDEX('Disaggregation Records'!$I$155:$I$385,MATCH(RIGHT(Q889,255),RIGHT('Disaggregation Records'!$D$155:$D$385,255),0))),"")</f>
        <v/>
      </c>
      <c r="W889" s="201" t="str">
        <f>IFERROR(INDEX('Reference Records'!L$40:L$88,MATCH(LEFT(C889,255),'Reference Records'!E$40:E$88,0)),"")</f>
        <v/>
      </c>
    </row>
    <row r="890" spans="1:23" s="201" customFormat="1" ht="40.25" customHeight="1" x14ac:dyDescent="0.35">
      <c r="A890" s="569"/>
      <c r="B890" s="590"/>
      <c r="C890" s="571"/>
      <c r="D890" s="579"/>
      <c r="E890" s="579"/>
      <c r="F890" s="215"/>
      <c r="G890" s="577"/>
      <c r="H890" s="581"/>
      <c r="I890" s="583"/>
      <c r="J890" s="573"/>
      <c r="K890" s="571"/>
      <c r="L890" s="571"/>
      <c r="M890" s="573"/>
      <c r="N890" s="573"/>
    </row>
    <row r="891" spans="1:23" s="201" customFormat="1" ht="40.25" customHeight="1" x14ac:dyDescent="0.35">
      <c r="A891" s="569" t="str">
        <f t="shared" ref="A891" ca="1" si="3307">INDIRECT("'update Helper'!C"&amp;U891)</f>
        <v>a163p000004cur1AAA</v>
      </c>
      <c r="B891" s="589">
        <v>7</v>
      </c>
      <c r="C891" s="570" t="str">
        <f>VLOOKUP(B891,'Coverage Indicators - Section D'!$A$9:$AU$70,47,FALSE)</f>
        <v/>
      </c>
      <c r="D891" s="578" t="str">
        <f t="shared" ref="D891" si="3308">R891</f>
        <v/>
      </c>
      <c r="E891" s="578" t="str">
        <f t="shared" ref="E891" si="3309">S891</f>
        <v/>
      </c>
      <c r="F891" s="421"/>
      <c r="G891" s="576" t="str">
        <f ca="1">IF(OR(INDIRECT("'update Helper'!E"&amp;U891)="",F891&lt;&gt;0,F892&lt;&gt;0),IF(IFERROR((F891/F892),"")="","",(F891/F892)),INDIRECT("'update Helper'!E"&amp;U891)/100)</f>
        <v/>
      </c>
      <c r="H891" s="580"/>
      <c r="I891" s="582"/>
      <c r="J891" s="572"/>
      <c r="K891" s="570" t="str">
        <f t="shared" ref="K891" si="3310">W891</f>
        <v/>
      </c>
      <c r="L891" s="570" t="str">
        <f t="shared" ref="L891" si="3311">V891</f>
        <v/>
      </c>
      <c r="M891" s="572"/>
      <c r="N891" s="572"/>
      <c r="P891" s="201">
        <f t="shared" ref="P891" si="3312">IF(AND(EXACT(C891,C889),C889&lt;&gt;0),P889+1,0)</f>
        <v>135</v>
      </c>
      <c r="Q891" s="201" t="str">
        <f t="shared" ref="Q891" si="3313">IF(C891&lt;&gt;"",C891&amp;"-"&amp;P891,"")</f>
        <v/>
      </c>
      <c r="R891" s="201" t="str">
        <f t="array" ref="R891">IFERROR(IF(INDEX('Disaggregation Records'!$E$155:$E$385,MATCH(RIGHT(Q891,255),RIGHT('Disaggregation Records'!$D$155:$D$385,255),0))="","",INDEX('Disaggregation Records'!$E$155:$E$385,MATCH(RIGHT(Q891,255),RIGHT('Disaggregation Records'!$D$155:$D$385,255),0))),"")</f>
        <v/>
      </c>
      <c r="S891" s="201" t="str">
        <f t="array" ref="S891">IFERROR(IF(INDEX('Disaggregation Records'!$F$155:$F$385,MATCH(RIGHT(Q891,255),RIGHT('Disaggregation Records'!$D$155:$D$385,255),0))="","",INDEX('Disaggregation Records'!$F$155:$F$385,MATCH(RIGHT(Q891,255),RIGHT('Disaggregation Records'!$D$155:$D$385,255),0))),"")</f>
        <v/>
      </c>
      <c r="T891" s="201" t="str">
        <f t="array" ref="T891">IFERROR(IF(INDEX('Disaggregation Records'!$H$155:$H$385,MATCH(RIGHT(Q891,255),RIGHT('Disaggregation Records'!$D$155:$D$385,255),0))="","",INDEX('Disaggregation Records'!$H$155:$H$385,MATCH(RIGHT(Q891,255),RIGHT('Disaggregation Records'!$D$155:$D$385,255),0))),"")</f>
        <v/>
      </c>
      <c r="U891" s="201">
        <f t="shared" ref="U891" si="3314">U889+1</f>
        <v>1547</v>
      </c>
      <c r="V891" s="201" t="str">
        <f t="array" ref="V891">IFERROR(IF(INDEX('Disaggregation Records'!$I$155:$I$385,MATCH(RIGHT(Q891,255),RIGHT('Disaggregation Records'!$D$155:$D$385,255),0))="","",INDEX('Disaggregation Records'!$I$155:$I$385,MATCH(RIGHT(Q891,255),RIGHT('Disaggregation Records'!$D$155:$D$385,255),0))),"")</f>
        <v/>
      </c>
      <c r="W891" s="201" t="str">
        <f>IFERROR(INDEX('Reference Records'!L$40:L$88,MATCH(LEFT(C891,255),'Reference Records'!E$40:E$88,0)),"")</f>
        <v/>
      </c>
    </row>
    <row r="892" spans="1:23" s="201" customFormat="1" ht="40.25" customHeight="1" x14ac:dyDescent="0.35">
      <c r="A892" s="569"/>
      <c r="B892" s="590"/>
      <c r="C892" s="571"/>
      <c r="D892" s="579"/>
      <c r="E892" s="579"/>
      <c r="F892" s="215"/>
      <c r="G892" s="577"/>
      <c r="H892" s="581"/>
      <c r="I892" s="583"/>
      <c r="J892" s="573"/>
      <c r="K892" s="571"/>
      <c r="L892" s="571"/>
      <c r="M892" s="573"/>
      <c r="N892" s="573"/>
    </row>
    <row r="893" spans="1:23" s="201" customFormat="1" ht="40.25" customHeight="1" x14ac:dyDescent="0.35">
      <c r="A893" s="569" t="str">
        <f t="shared" ref="A893" ca="1" si="3315">INDIRECT("'update Helper'!C"&amp;U893)</f>
        <v>a163p000004cur2AAA</v>
      </c>
      <c r="B893" s="589">
        <v>7</v>
      </c>
      <c r="C893" s="570" t="str">
        <f>VLOOKUP(B893,'Coverage Indicators - Section D'!$A$9:$AU$70,47,FALSE)</f>
        <v/>
      </c>
      <c r="D893" s="578" t="str">
        <f t="shared" ref="D893" si="3316">R893</f>
        <v/>
      </c>
      <c r="E893" s="578" t="str">
        <f t="shared" ref="E893" si="3317">S893</f>
        <v/>
      </c>
      <c r="F893" s="421"/>
      <c r="G893" s="576" t="str">
        <f ca="1">IF(OR(INDIRECT("'update Helper'!E"&amp;U893)="",F893&lt;&gt;0,F894&lt;&gt;0),IF(IFERROR((F893/F894),"")="","",(F893/F894)),INDIRECT("'update Helper'!E"&amp;U893)/100)</f>
        <v/>
      </c>
      <c r="H893" s="580"/>
      <c r="I893" s="582"/>
      <c r="J893" s="572"/>
      <c r="K893" s="570" t="str">
        <f t="shared" ref="K893" si="3318">W893</f>
        <v/>
      </c>
      <c r="L893" s="570" t="str">
        <f t="shared" ref="L893" si="3319">V893</f>
        <v/>
      </c>
      <c r="M893" s="572"/>
      <c r="N893" s="572"/>
      <c r="P893" s="201">
        <f t="shared" ref="P893" si="3320">IF(AND(EXACT(C893,C891),C891&lt;&gt;0),P891+1,0)</f>
        <v>136</v>
      </c>
      <c r="Q893" s="201" t="str">
        <f t="shared" ref="Q893" si="3321">IF(C893&lt;&gt;"",C893&amp;"-"&amp;P893,"")</f>
        <v/>
      </c>
      <c r="R893" s="201" t="str">
        <f t="array" ref="R893">IFERROR(IF(INDEX('Disaggregation Records'!$E$155:$E$385,MATCH(RIGHT(Q893,255),RIGHT('Disaggregation Records'!$D$155:$D$385,255),0))="","",INDEX('Disaggregation Records'!$E$155:$E$385,MATCH(RIGHT(Q893,255),RIGHT('Disaggregation Records'!$D$155:$D$385,255),0))),"")</f>
        <v/>
      </c>
      <c r="S893" s="201" t="str">
        <f t="array" ref="S893">IFERROR(IF(INDEX('Disaggregation Records'!$F$155:$F$385,MATCH(RIGHT(Q893,255),RIGHT('Disaggregation Records'!$D$155:$D$385,255),0))="","",INDEX('Disaggregation Records'!$F$155:$F$385,MATCH(RIGHT(Q893,255),RIGHT('Disaggregation Records'!$D$155:$D$385,255),0))),"")</f>
        <v/>
      </c>
      <c r="T893" s="201" t="str">
        <f t="array" ref="T893">IFERROR(IF(INDEX('Disaggregation Records'!$H$155:$H$385,MATCH(RIGHT(Q893,255),RIGHT('Disaggregation Records'!$D$155:$D$385,255),0))="","",INDEX('Disaggregation Records'!$H$155:$H$385,MATCH(RIGHT(Q893,255),RIGHT('Disaggregation Records'!$D$155:$D$385,255),0))),"")</f>
        <v/>
      </c>
      <c r="U893" s="201">
        <f t="shared" ref="U893" si="3322">U891+1</f>
        <v>1548</v>
      </c>
      <c r="V893" s="201" t="str">
        <f t="array" ref="V893">IFERROR(IF(INDEX('Disaggregation Records'!$I$155:$I$385,MATCH(RIGHT(Q893,255),RIGHT('Disaggregation Records'!$D$155:$D$385,255),0))="","",INDEX('Disaggregation Records'!$I$155:$I$385,MATCH(RIGHT(Q893,255),RIGHT('Disaggregation Records'!$D$155:$D$385,255),0))),"")</f>
        <v/>
      </c>
      <c r="W893" s="201" t="str">
        <f>IFERROR(INDEX('Reference Records'!L$40:L$88,MATCH(LEFT(C893,255),'Reference Records'!E$40:E$88,0)),"")</f>
        <v/>
      </c>
    </row>
    <row r="894" spans="1:23" s="201" customFormat="1" ht="40.25" customHeight="1" x14ac:dyDescent="0.35">
      <c r="A894" s="569"/>
      <c r="B894" s="590"/>
      <c r="C894" s="571"/>
      <c r="D894" s="579"/>
      <c r="E894" s="579"/>
      <c r="F894" s="215"/>
      <c r="G894" s="577"/>
      <c r="H894" s="581"/>
      <c r="I894" s="583"/>
      <c r="J894" s="573"/>
      <c r="K894" s="571"/>
      <c r="L894" s="571"/>
      <c r="M894" s="573"/>
      <c r="N894" s="573"/>
    </row>
    <row r="895" spans="1:23" s="201" customFormat="1" ht="40.25" customHeight="1" x14ac:dyDescent="0.35">
      <c r="A895" s="569" t="str">
        <f t="shared" ref="A895" ca="1" si="3323">INDIRECT("'update Helper'!C"&amp;U895)</f>
        <v>a163p000004cur3AAA</v>
      </c>
      <c r="B895" s="589">
        <v>7</v>
      </c>
      <c r="C895" s="570" t="str">
        <f>VLOOKUP(B895,'Coverage Indicators - Section D'!$A$9:$AU$70,47,FALSE)</f>
        <v/>
      </c>
      <c r="D895" s="578" t="str">
        <f t="shared" ref="D895" si="3324">R895</f>
        <v/>
      </c>
      <c r="E895" s="578" t="str">
        <f t="shared" ref="E895" si="3325">S895</f>
        <v/>
      </c>
      <c r="F895" s="421"/>
      <c r="G895" s="576" t="str">
        <f ca="1">IF(OR(INDIRECT("'update Helper'!E"&amp;U895)="",F895&lt;&gt;0,F896&lt;&gt;0),IF(IFERROR((F895/F896),"")="","",(F895/F896)),INDIRECT("'update Helper'!E"&amp;U895)/100)</f>
        <v/>
      </c>
      <c r="H895" s="580"/>
      <c r="I895" s="582"/>
      <c r="J895" s="572"/>
      <c r="K895" s="570" t="str">
        <f t="shared" ref="K895" si="3326">W895</f>
        <v/>
      </c>
      <c r="L895" s="570" t="str">
        <f t="shared" ref="L895" si="3327">V895</f>
        <v/>
      </c>
      <c r="M895" s="572"/>
      <c r="N895" s="572"/>
      <c r="P895" s="201">
        <f t="shared" ref="P895" si="3328">IF(AND(EXACT(C895,C893),C893&lt;&gt;0),P893+1,0)</f>
        <v>137</v>
      </c>
      <c r="Q895" s="201" t="str">
        <f t="shared" ref="Q895" si="3329">IF(C895&lt;&gt;"",C895&amp;"-"&amp;P895,"")</f>
        <v/>
      </c>
      <c r="R895" s="201" t="str">
        <f t="array" ref="R895">IFERROR(IF(INDEX('Disaggregation Records'!$E$155:$E$385,MATCH(RIGHT(Q895,255),RIGHT('Disaggregation Records'!$D$155:$D$385,255),0))="","",INDEX('Disaggregation Records'!$E$155:$E$385,MATCH(RIGHT(Q895,255),RIGHT('Disaggregation Records'!$D$155:$D$385,255),0))),"")</f>
        <v/>
      </c>
      <c r="S895" s="201" t="str">
        <f t="array" ref="S895">IFERROR(IF(INDEX('Disaggregation Records'!$F$155:$F$385,MATCH(RIGHT(Q895,255),RIGHT('Disaggregation Records'!$D$155:$D$385,255),0))="","",INDEX('Disaggregation Records'!$F$155:$F$385,MATCH(RIGHT(Q895,255),RIGHT('Disaggregation Records'!$D$155:$D$385,255),0))),"")</f>
        <v/>
      </c>
      <c r="T895" s="201" t="str">
        <f t="array" ref="T895">IFERROR(IF(INDEX('Disaggregation Records'!$H$155:$H$385,MATCH(RIGHT(Q895,255),RIGHT('Disaggregation Records'!$D$155:$D$385,255),0))="","",INDEX('Disaggregation Records'!$H$155:$H$385,MATCH(RIGHT(Q895,255),RIGHT('Disaggregation Records'!$D$155:$D$385,255),0))),"")</f>
        <v/>
      </c>
      <c r="U895" s="201">
        <f t="shared" ref="U895" si="3330">U893+1</f>
        <v>1549</v>
      </c>
      <c r="V895" s="201" t="str">
        <f t="array" ref="V895">IFERROR(IF(INDEX('Disaggregation Records'!$I$155:$I$385,MATCH(RIGHT(Q895,255),RIGHT('Disaggregation Records'!$D$155:$D$385,255),0))="","",INDEX('Disaggregation Records'!$I$155:$I$385,MATCH(RIGHT(Q895,255),RIGHT('Disaggregation Records'!$D$155:$D$385,255),0))),"")</f>
        <v/>
      </c>
      <c r="W895" s="201" t="str">
        <f>IFERROR(INDEX('Reference Records'!L$40:L$88,MATCH(LEFT(C895,255),'Reference Records'!E$40:E$88,0)),"")</f>
        <v/>
      </c>
    </row>
    <row r="896" spans="1:23" s="201" customFormat="1" ht="40.25" customHeight="1" x14ac:dyDescent="0.35">
      <c r="A896" s="569"/>
      <c r="B896" s="590"/>
      <c r="C896" s="571"/>
      <c r="D896" s="579"/>
      <c r="E896" s="579"/>
      <c r="F896" s="215"/>
      <c r="G896" s="577"/>
      <c r="H896" s="581"/>
      <c r="I896" s="583"/>
      <c r="J896" s="573"/>
      <c r="K896" s="571"/>
      <c r="L896" s="571"/>
      <c r="M896" s="573"/>
      <c r="N896" s="573"/>
    </row>
    <row r="897" spans="1:23" s="201" customFormat="1" ht="40.25" customHeight="1" x14ac:dyDescent="0.35">
      <c r="A897" s="569" t="str">
        <f t="shared" ref="A897" ca="1" si="3331">INDIRECT("'update Helper'!C"&amp;U897)</f>
        <v>a163p000004cur4AAA</v>
      </c>
      <c r="B897" s="589">
        <v>7</v>
      </c>
      <c r="C897" s="570" t="str">
        <f>VLOOKUP(B897,'Coverage Indicators - Section D'!$A$9:$AU$70,47,FALSE)</f>
        <v/>
      </c>
      <c r="D897" s="578" t="str">
        <f t="shared" ref="D897" si="3332">R897</f>
        <v/>
      </c>
      <c r="E897" s="578" t="str">
        <f t="shared" ref="E897" si="3333">S897</f>
        <v/>
      </c>
      <c r="F897" s="421"/>
      <c r="G897" s="576" t="str">
        <f ca="1">IF(OR(INDIRECT("'update Helper'!E"&amp;U897)="",F897&lt;&gt;0,F898&lt;&gt;0),IF(IFERROR((F897/F898),"")="","",(F897/F898)),INDIRECT("'update Helper'!E"&amp;U897)/100)</f>
        <v/>
      </c>
      <c r="H897" s="580"/>
      <c r="I897" s="582"/>
      <c r="J897" s="572"/>
      <c r="K897" s="570" t="str">
        <f t="shared" ref="K897" si="3334">W897</f>
        <v/>
      </c>
      <c r="L897" s="570" t="str">
        <f t="shared" ref="L897" si="3335">V897</f>
        <v/>
      </c>
      <c r="M897" s="572"/>
      <c r="N897" s="572"/>
      <c r="P897" s="201">
        <f t="shared" ref="P897" si="3336">IF(AND(EXACT(C897,C895),C895&lt;&gt;0),P895+1,0)</f>
        <v>138</v>
      </c>
      <c r="Q897" s="201" t="str">
        <f t="shared" ref="Q897" si="3337">IF(C897&lt;&gt;"",C897&amp;"-"&amp;P897,"")</f>
        <v/>
      </c>
      <c r="R897" s="201" t="str">
        <f t="array" ref="R897">IFERROR(IF(INDEX('Disaggregation Records'!$E$155:$E$385,MATCH(RIGHT(Q897,255),RIGHT('Disaggregation Records'!$D$155:$D$385,255),0))="","",INDEX('Disaggregation Records'!$E$155:$E$385,MATCH(RIGHT(Q897,255),RIGHT('Disaggregation Records'!$D$155:$D$385,255),0))),"")</f>
        <v/>
      </c>
      <c r="S897" s="201" t="str">
        <f t="array" ref="S897">IFERROR(IF(INDEX('Disaggregation Records'!$F$155:$F$385,MATCH(RIGHT(Q897,255),RIGHT('Disaggregation Records'!$D$155:$D$385,255),0))="","",INDEX('Disaggregation Records'!$F$155:$F$385,MATCH(RIGHT(Q897,255),RIGHT('Disaggregation Records'!$D$155:$D$385,255),0))),"")</f>
        <v/>
      </c>
      <c r="T897" s="201" t="str">
        <f t="array" ref="T897">IFERROR(IF(INDEX('Disaggregation Records'!$H$155:$H$385,MATCH(RIGHT(Q897,255),RIGHT('Disaggregation Records'!$D$155:$D$385,255),0))="","",INDEX('Disaggregation Records'!$H$155:$H$385,MATCH(RIGHT(Q897,255),RIGHT('Disaggregation Records'!$D$155:$D$385,255),0))),"")</f>
        <v/>
      </c>
      <c r="U897" s="201">
        <f t="shared" ref="U897" si="3338">U895+1</f>
        <v>1550</v>
      </c>
      <c r="V897" s="201" t="str">
        <f t="array" ref="V897">IFERROR(IF(INDEX('Disaggregation Records'!$I$155:$I$385,MATCH(RIGHT(Q897,255),RIGHT('Disaggregation Records'!$D$155:$D$385,255),0))="","",INDEX('Disaggregation Records'!$I$155:$I$385,MATCH(RIGHT(Q897,255),RIGHT('Disaggregation Records'!$D$155:$D$385,255),0))),"")</f>
        <v/>
      </c>
      <c r="W897" s="201" t="str">
        <f>IFERROR(INDEX('Reference Records'!L$40:L$88,MATCH(LEFT(C897,255),'Reference Records'!E$40:E$88,0)),"")</f>
        <v/>
      </c>
    </row>
    <row r="898" spans="1:23" s="201" customFormat="1" ht="40.25" customHeight="1" x14ac:dyDescent="0.35">
      <c r="A898" s="569"/>
      <c r="B898" s="590"/>
      <c r="C898" s="571"/>
      <c r="D898" s="579"/>
      <c r="E898" s="579"/>
      <c r="F898" s="215"/>
      <c r="G898" s="577"/>
      <c r="H898" s="581"/>
      <c r="I898" s="583"/>
      <c r="J898" s="573"/>
      <c r="K898" s="571"/>
      <c r="L898" s="571"/>
      <c r="M898" s="573"/>
      <c r="N898" s="573"/>
    </row>
    <row r="899" spans="1:23" s="201" customFormat="1" ht="40.25" customHeight="1" x14ac:dyDescent="0.35">
      <c r="A899" s="569" t="str">
        <f t="shared" ref="A899" ca="1" si="3339">INDIRECT("'update Helper'!C"&amp;U899)</f>
        <v>a163p000004cur5AAA</v>
      </c>
      <c r="B899" s="589">
        <v>7</v>
      </c>
      <c r="C899" s="570" t="str">
        <f>VLOOKUP(B899,'Coverage Indicators - Section D'!$A$9:$AU$70,47,FALSE)</f>
        <v/>
      </c>
      <c r="D899" s="578" t="str">
        <f t="shared" ref="D899" si="3340">R899</f>
        <v/>
      </c>
      <c r="E899" s="578" t="str">
        <f t="shared" ref="E899" si="3341">S899</f>
        <v/>
      </c>
      <c r="F899" s="421"/>
      <c r="G899" s="576" t="str">
        <f ca="1">IF(OR(INDIRECT("'update Helper'!E"&amp;U899)="",F899&lt;&gt;0,F900&lt;&gt;0),IF(IFERROR((F899/F900),"")="","",(F899/F900)),INDIRECT("'update Helper'!E"&amp;U899)/100)</f>
        <v/>
      </c>
      <c r="H899" s="580"/>
      <c r="I899" s="582"/>
      <c r="J899" s="572"/>
      <c r="K899" s="570" t="str">
        <f t="shared" ref="K899" si="3342">W899</f>
        <v/>
      </c>
      <c r="L899" s="570" t="str">
        <f t="shared" ref="L899" si="3343">V899</f>
        <v/>
      </c>
      <c r="M899" s="572"/>
      <c r="N899" s="572"/>
      <c r="P899" s="201">
        <f t="shared" ref="P899" si="3344">IF(AND(EXACT(C899,C897),C897&lt;&gt;0),P897+1,0)</f>
        <v>139</v>
      </c>
      <c r="Q899" s="201" t="str">
        <f t="shared" ref="Q899" si="3345">IF(C899&lt;&gt;"",C899&amp;"-"&amp;P899,"")</f>
        <v/>
      </c>
      <c r="R899" s="201" t="str">
        <f t="array" ref="R899">IFERROR(IF(INDEX('Disaggregation Records'!$E$155:$E$385,MATCH(RIGHT(Q899,255),RIGHT('Disaggregation Records'!$D$155:$D$385,255),0))="","",INDEX('Disaggregation Records'!$E$155:$E$385,MATCH(RIGHT(Q899,255),RIGHT('Disaggregation Records'!$D$155:$D$385,255),0))),"")</f>
        <v/>
      </c>
      <c r="S899" s="201" t="str">
        <f t="array" ref="S899">IFERROR(IF(INDEX('Disaggregation Records'!$F$155:$F$385,MATCH(RIGHT(Q899,255),RIGHT('Disaggregation Records'!$D$155:$D$385,255),0))="","",INDEX('Disaggregation Records'!$F$155:$F$385,MATCH(RIGHT(Q899,255),RIGHT('Disaggregation Records'!$D$155:$D$385,255),0))),"")</f>
        <v/>
      </c>
      <c r="T899" s="201" t="str">
        <f t="array" ref="T899">IFERROR(IF(INDEX('Disaggregation Records'!$H$155:$H$385,MATCH(RIGHT(Q899,255),RIGHT('Disaggregation Records'!$D$155:$D$385,255),0))="","",INDEX('Disaggregation Records'!$H$155:$H$385,MATCH(RIGHT(Q899,255),RIGHT('Disaggregation Records'!$D$155:$D$385,255),0))),"")</f>
        <v/>
      </c>
      <c r="U899" s="201">
        <f t="shared" ref="U899" si="3346">U897+1</f>
        <v>1551</v>
      </c>
      <c r="V899" s="201" t="str">
        <f t="array" ref="V899">IFERROR(IF(INDEX('Disaggregation Records'!$I$155:$I$385,MATCH(RIGHT(Q899,255),RIGHT('Disaggregation Records'!$D$155:$D$385,255),0))="","",INDEX('Disaggregation Records'!$I$155:$I$385,MATCH(RIGHT(Q899,255),RIGHT('Disaggregation Records'!$D$155:$D$385,255),0))),"")</f>
        <v/>
      </c>
      <c r="W899" s="201" t="str">
        <f>IFERROR(INDEX('Reference Records'!L$40:L$88,MATCH(LEFT(C899,255),'Reference Records'!E$40:E$88,0)),"")</f>
        <v/>
      </c>
    </row>
    <row r="900" spans="1:23" s="201" customFormat="1" ht="40.25" customHeight="1" x14ac:dyDescent="0.35">
      <c r="A900" s="569"/>
      <c r="B900" s="590"/>
      <c r="C900" s="571"/>
      <c r="D900" s="579"/>
      <c r="E900" s="579"/>
      <c r="F900" s="215"/>
      <c r="G900" s="577"/>
      <c r="H900" s="581"/>
      <c r="I900" s="583"/>
      <c r="J900" s="573"/>
      <c r="K900" s="571"/>
      <c r="L900" s="571"/>
      <c r="M900" s="573"/>
      <c r="N900" s="573"/>
    </row>
    <row r="901" spans="1:23" s="201" customFormat="1" ht="40.25" customHeight="1" x14ac:dyDescent="0.35">
      <c r="A901" s="569" t="str">
        <f t="shared" ref="A901" ca="1" si="3347">INDIRECT("'update Helper'!C"&amp;U901)</f>
        <v>a163p000004cur6AAA</v>
      </c>
      <c r="B901" s="589">
        <v>8</v>
      </c>
      <c r="C901" s="570" t="str">
        <f>VLOOKUP(B901,'Coverage Indicators - Section D'!$A$9:$AU$70,47,FALSE)</f>
        <v/>
      </c>
      <c r="D901" s="578" t="str">
        <f t="shared" ref="D901" si="3348">R901</f>
        <v/>
      </c>
      <c r="E901" s="578" t="str">
        <f t="shared" ref="E901" si="3349">S901</f>
        <v/>
      </c>
      <c r="F901" s="421"/>
      <c r="G901" s="576" t="str">
        <f ca="1">IF(OR(INDIRECT("'update Helper'!E"&amp;U901)="",F901&lt;&gt;0,F902&lt;&gt;0),IF(IFERROR((F901/F902),"")="","",(F901/F902)),INDIRECT("'update Helper'!E"&amp;U901)/100)</f>
        <v/>
      </c>
      <c r="H901" s="580"/>
      <c r="I901" s="582"/>
      <c r="J901" s="572"/>
      <c r="K901" s="570" t="str">
        <f t="shared" ref="K901" si="3350">W901</f>
        <v/>
      </c>
      <c r="L901" s="570" t="str">
        <f t="shared" ref="L901" si="3351">V901</f>
        <v/>
      </c>
      <c r="M901" s="572"/>
      <c r="N901" s="572"/>
      <c r="P901" s="201">
        <f t="shared" ref="P901" si="3352">IF(AND(EXACT(C901,C899),C899&lt;&gt;0),P899+1,0)</f>
        <v>140</v>
      </c>
      <c r="Q901" s="201" t="str">
        <f t="shared" ref="Q901" si="3353">IF(C901&lt;&gt;"",C901&amp;"-"&amp;P901,"")</f>
        <v/>
      </c>
      <c r="R901" s="201" t="str">
        <f t="array" ref="R901">IFERROR(IF(INDEX('Disaggregation Records'!$E$155:$E$385,MATCH(RIGHT(Q901,255),RIGHT('Disaggregation Records'!$D$155:$D$385,255),0))="","",INDEX('Disaggregation Records'!$E$155:$E$385,MATCH(RIGHT(Q901,255),RIGHT('Disaggregation Records'!$D$155:$D$385,255),0))),"")</f>
        <v/>
      </c>
      <c r="S901" s="201" t="str">
        <f t="array" ref="S901">IFERROR(IF(INDEX('Disaggregation Records'!$F$155:$F$385,MATCH(RIGHT(Q901,255),RIGHT('Disaggregation Records'!$D$155:$D$385,255),0))="","",INDEX('Disaggregation Records'!$F$155:$F$385,MATCH(RIGHT(Q901,255),RIGHT('Disaggregation Records'!$D$155:$D$385,255),0))),"")</f>
        <v/>
      </c>
      <c r="T901" s="201" t="str">
        <f t="array" ref="T901">IFERROR(IF(INDEX('Disaggregation Records'!$H$155:$H$385,MATCH(RIGHT(Q901,255),RIGHT('Disaggregation Records'!$D$155:$D$385,255),0))="","",INDEX('Disaggregation Records'!$H$155:$H$385,MATCH(RIGHT(Q901,255),RIGHT('Disaggregation Records'!$D$155:$D$385,255),0))),"")</f>
        <v/>
      </c>
      <c r="U901" s="201">
        <f t="shared" ref="U901" si="3354">U899+1</f>
        <v>1552</v>
      </c>
      <c r="V901" s="201" t="str">
        <f t="array" ref="V901">IFERROR(IF(INDEX('Disaggregation Records'!$I$155:$I$385,MATCH(RIGHT(Q901,255),RIGHT('Disaggregation Records'!$D$155:$D$385,255),0))="","",INDEX('Disaggregation Records'!$I$155:$I$385,MATCH(RIGHT(Q901,255),RIGHT('Disaggregation Records'!$D$155:$D$385,255),0))),"")</f>
        <v/>
      </c>
      <c r="W901" s="201" t="str">
        <f>IFERROR(INDEX('Reference Records'!L$40:L$88,MATCH(LEFT(C901,255),'Reference Records'!E$40:E$88,0)),"")</f>
        <v/>
      </c>
    </row>
    <row r="902" spans="1:23" s="201" customFormat="1" ht="40.25" customHeight="1" x14ac:dyDescent="0.35">
      <c r="A902" s="569"/>
      <c r="B902" s="590"/>
      <c r="C902" s="571"/>
      <c r="D902" s="579"/>
      <c r="E902" s="579"/>
      <c r="F902" s="215"/>
      <c r="G902" s="577"/>
      <c r="H902" s="581"/>
      <c r="I902" s="583"/>
      <c r="J902" s="573"/>
      <c r="K902" s="571"/>
      <c r="L902" s="571"/>
      <c r="M902" s="573"/>
      <c r="N902" s="573"/>
    </row>
    <row r="903" spans="1:23" s="201" customFormat="1" ht="40.25" customHeight="1" x14ac:dyDescent="0.35">
      <c r="A903" s="569" t="str">
        <f t="shared" ref="A903" ca="1" si="3355">INDIRECT("'update Helper'!C"&amp;U903)</f>
        <v>a163p000004cur7AAA</v>
      </c>
      <c r="B903" s="589">
        <v>8</v>
      </c>
      <c r="C903" s="570" t="str">
        <f>VLOOKUP(B903,'Coverage Indicators - Section D'!$A$9:$AU$70,47,FALSE)</f>
        <v/>
      </c>
      <c r="D903" s="578" t="str">
        <f t="shared" ref="D903" si="3356">R903</f>
        <v/>
      </c>
      <c r="E903" s="578" t="str">
        <f t="shared" ref="E903" si="3357">S903</f>
        <v/>
      </c>
      <c r="F903" s="421"/>
      <c r="G903" s="576" t="str">
        <f ca="1">IF(OR(INDIRECT("'update Helper'!E"&amp;U903)="",F903&lt;&gt;0,F904&lt;&gt;0),IF(IFERROR((F903/F904),"")="","",(F903/F904)),INDIRECT("'update Helper'!E"&amp;U903)/100)</f>
        <v/>
      </c>
      <c r="H903" s="580"/>
      <c r="I903" s="582"/>
      <c r="J903" s="572"/>
      <c r="K903" s="570" t="str">
        <f t="shared" ref="K903" si="3358">W903</f>
        <v/>
      </c>
      <c r="L903" s="570" t="str">
        <f t="shared" ref="L903" si="3359">V903</f>
        <v/>
      </c>
      <c r="M903" s="572"/>
      <c r="N903" s="572"/>
      <c r="P903" s="201">
        <f t="shared" ref="P903" si="3360">IF(AND(EXACT(C903,C901),C901&lt;&gt;0),P901+1,0)</f>
        <v>141</v>
      </c>
      <c r="Q903" s="201" t="str">
        <f t="shared" ref="Q903" si="3361">IF(C903&lt;&gt;"",C903&amp;"-"&amp;P903,"")</f>
        <v/>
      </c>
      <c r="R903" s="201" t="str">
        <f t="array" ref="R903">IFERROR(IF(INDEX('Disaggregation Records'!$E$155:$E$385,MATCH(RIGHT(Q903,255),RIGHT('Disaggregation Records'!$D$155:$D$385,255),0))="","",INDEX('Disaggregation Records'!$E$155:$E$385,MATCH(RIGHT(Q903,255),RIGHT('Disaggregation Records'!$D$155:$D$385,255),0))),"")</f>
        <v/>
      </c>
      <c r="S903" s="201" t="str">
        <f t="array" ref="S903">IFERROR(IF(INDEX('Disaggregation Records'!$F$155:$F$385,MATCH(RIGHT(Q903,255),RIGHT('Disaggregation Records'!$D$155:$D$385,255),0))="","",INDEX('Disaggregation Records'!$F$155:$F$385,MATCH(RIGHT(Q903,255),RIGHT('Disaggregation Records'!$D$155:$D$385,255),0))),"")</f>
        <v/>
      </c>
      <c r="T903" s="201" t="str">
        <f t="array" ref="T903">IFERROR(IF(INDEX('Disaggregation Records'!$H$155:$H$385,MATCH(RIGHT(Q903,255),RIGHT('Disaggregation Records'!$D$155:$D$385,255),0))="","",INDEX('Disaggregation Records'!$H$155:$H$385,MATCH(RIGHT(Q903,255),RIGHT('Disaggregation Records'!$D$155:$D$385,255),0))),"")</f>
        <v/>
      </c>
      <c r="U903" s="201">
        <f t="shared" ref="U903" si="3362">U901+1</f>
        <v>1553</v>
      </c>
      <c r="V903" s="201" t="str">
        <f t="array" ref="V903">IFERROR(IF(INDEX('Disaggregation Records'!$I$155:$I$385,MATCH(RIGHT(Q903,255),RIGHT('Disaggregation Records'!$D$155:$D$385,255),0))="","",INDEX('Disaggregation Records'!$I$155:$I$385,MATCH(RIGHT(Q903,255),RIGHT('Disaggregation Records'!$D$155:$D$385,255),0))),"")</f>
        <v/>
      </c>
      <c r="W903" s="201" t="str">
        <f>IFERROR(INDEX('Reference Records'!L$40:L$88,MATCH(LEFT(C903,255),'Reference Records'!E$40:E$88,0)),"")</f>
        <v/>
      </c>
    </row>
    <row r="904" spans="1:23" s="201" customFormat="1" ht="40.25" customHeight="1" x14ac:dyDescent="0.35">
      <c r="A904" s="569"/>
      <c r="B904" s="590"/>
      <c r="C904" s="571"/>
      <c r="D904" s="579"/>
      <c r="E904" s="579"/>
      <c r="F904" s="215"/>
      <c r="G904" s="577"/>
      <c r="H904" s="581"/>
      <c r="I904" s="583"/>
      <c r="J904" s="573"/>
      <c r="K904" s="571"/>
      <c r="L904" s="571"/>
      <c r="M904" s="573"/>
      <c r="N904" s="573"/>
    </row>
    <row r="905" spans="1:23" s="201" customFormat="1" ht="40.25" customHeight="1" x14ac:dyDescent="0.35">
      <c r="A905" s="569" t="str">
        <f t="shared" ref="A905" ca="1" si="3363">INDIRECT("'update Helper'!C"&amp;U905)</f>
        <v>a163p000004cur8AAA</v>
      </c>
      <c r="B905" s="589">
        <v>8</v>
      </c>
      <c r="C905" s="570" t="str">
        <f>VLOOKUP(B905,'Coverage Indicators - Section D'!$A$9:$AU$70,47,FALSE)</f>
        <v/>
      </c>
      <c r="D905" s="578" t="str">
        <f t="shared" ref="D905" si="3364">R905</f>
        <v/>
      </c>
      <c r="E905" s="578" t="str">
        <f t="shared" ref="E905" si="3365">S905</f>
        <v/>
      </c>
      <c r="F905" s="421"/>
      <c r="G905" s="576" t="str">
        <f ca="1">IF(OR(INDIRECT("'update Helper'!E"&amp;U905)="",F905&lt;&gt;0,F906&lt;&gt;0),IF(IFERROR((F905/F906),"")="","",(F905/F906)),INDIRECT("'update Helper'!E"&amp;U905)/100)</f>
        <v/>
      </c>
      <c r="H905" s="580"/>
      <c r="I905" s="582"/>
      <c r="J905" s="572"/>
      <c r="K905" s="570" t="str">
        <f t="shared" ref="K905" si="3366">W905</f>
        <v/>
      </c>
      <c r="L905" s="570" t="str">
        <f t="shared" ref="L905" si="3367">V905</f>
        <v/>
      </c>
      <c r="M905" s="572"/>
      <c r="N905" s="572"/>
      <c r="P905" s="201">
        <f t="shared" ref="P905" si="3368">IF(AND(EXACT(C905,C903),C903&lt;&gt;0),P903+1,0)</f>
        <v>142</v>
      </c>
      <c r="Q905" s="201" t="str">
        <f t="shared" ref="Q905" si="3369">IF(C905&lt;&gt;"",C905&amp;"-"&amp;P905,"")</f>
        <v/>
      </c>
      <c r="R905" s="201" t="str">
        <f t="array" ref="R905">IFERROR(IF(INDEX('Disaggregation Records'!$E$155:$E$385,MATCH(RIGHT(Q905,255),RIGHT('Disaggregation Records'!$D$155:$D$385,255),0))="","",INDEX('Disaggregation Records'!$E$155:$E$385,MATCH(RIGHT(Q905,255),RIGHT('Disaggregation Records'!$D$155:$D$385,255),0))),"")</f>
        <v/>
      </c>
      <c r="S905" s="201" t="str">
        <f t="array" ref="S905">IFERROR(IF(INDEX('Disaggregation Records'!$F$155:$F$385,MATCH(RIGHT(Q905,255),RIGHT('Disaggregation Records'!$D$155:$D$385,255),0))="","",INDEX('Disaggregation Records'!$F$155:$F$385,MATCH(RIGHT(Q905,255),RIGHT('Disaggregation Records'!$D$155:$D$385,255),0))),"")</f>
        <v/>
      </c>
      <c r="T905" s="201" t="str">
        <f t="array" ref="T905">IFERROR(IF(INDEX('Disaggregation Records'!$H$155:$H$385,MATCH(RIGHT(Q905,255),RIGHT('Disaggregation Records'!$D$155:$D$385,255),0))="","",INDEX('Disaggregation Records'!$H$155:$H$385,MATCH(RIGHT(Q905,255),RIGHT('Disaggregation Records'!$D$155:$D$385,255),0))),"")</f>
        <v/>
      </c>
      <c r="U905" s="201">
        <f t="shared" ref="U905" si="3370">U903+1</f>
        <v>1554</v>
      </c>
      <c r="V905" s="201" t="str">
        <f t="array" ref="V905">IFERROR(IF(INDEX('Disaggregation Records'!$I$155:$I$385,MATCH(RIGHT(Q905,255),RIGHT('Disaggregation Records'!$D$155:$D$385,255),0))="","",INDEX('Disaggregation Records'!$I$155:$I$385,MATCH(RIGHT(Q905,255),RIGHT('Disaggregation Records'!$D$155:$D$385,255),0))),"")</f>
        <v/>
      </c>
      <c r="W905" s="201" t="str">
        <f>IFERROR(INDEX('Reference Records'!L$40:L$88,MATCH(LEFT(C905,255),'Reference Records'!E$40:E$88,0)),"")</f>
        <v/>
      </c>
    </row>
    <row r="906" spans="1:23" s="201" customFormat="1" ht="40.25" customHeight="1" x14ac:dyDescent="0.35">
      <c r="A906" s="569"/>
      <c r="B906" s="590"/>
      <c r="C906" s="571"/>
      <c r="D906" s="579"/>
      <c r="E906" s="579"/>
      <c r="F906" s="215"/>
      <c r="G906" s="577"/>
      <c r="H906" s="581"/>
      <c r="I906" s="583"/>
      <c r="J906" s="573"/>
      <c r="K906" s="571"/>
      <c r="L906" s="571"/>
      <c r="M906" s="573"/>
      <c r="N906" s="573"/>
    </row>
    <row r="907" spans="1:23" s="201" customFormat="1" ht="40.25" customHeight="1" x14ac:dyDescent="0.35">
      <c r="A907" s="569" t="str">
        <f t="shared" ref="A907" ca="1" si="3371">INDIRECT("'update Helper'!C"&amp;U907)</f>
        <v>a163p000004cur9AAA</v>
      </c>
      <c r="B907" s="589">
        <v>8</v>
      </c>
      <c r="C907" s="570" t="str">
        <f>VLOOKUP(B907,'Coverage Indicators - Section D'!$A$9:$AU$70,47,FALSE)</f>
        <v/>
      </c>
      <c r="D907" s="578" t="str">
        <f t="shared" ref="D907" si="3372">R907</f>
        <v/>
      </c>
      <c r="E907" s="578" t="str">
        <f t="shared" ref="E907" si="3373">S907</f>
        <v/>
      </c>
      <c r="F907" s="421"/>
      <c r="G907" s="576" t="str">
        <f ca="1">IF(OR(INDIRECT("'update Helper'!E"&amp;U907)="",F907&lt;&gt;0,F908&lt;&gt;0),IF(IFERROR((F907/F908),"")="","",(F907/F908)),INDIRECT("'update Helper'!E"&amp;U907)/100)</f>
        <v/>
      </c>
      <c r="H907" s="580"/>
      <c r="I907" s="582"/>
      <c r="J907" s="572"/>
      <c r="K907" s="570" t="str">
        <f t="shared" ref="K907" si="3374">W907</f>
        <v/>
      </c>
      <c r="L907" s="570" t="str">
        <f t="shared" ref="L907" si="3375">V907</f>
        <v/>
      </c>
      <c r="M907" s="572"/>
      <c r="N907" s="572"/>
      <c r="P907" s="201">
        <f t="shared" ref="P907" si="3376">IF(AND(EXACT(C907,C905),C905&lt;&gt;0),P905+1,0)</f>
        <v>143</v>
      </c>
      <c r="Q907" s="201" t="str">
        <f t="shared" ref="Q907" si="3377">IF(C907&lt;&gt;"",C907&amp;"-"&amp;P907,"")</f>
        <v/>
      </c>
      <c r="R907" s="201" t="str">
        <f t="array" ref="R907">IFERROR(IF(INDEX('Disaggregation Records'!$E$155:$E$385,MATCH(RIGHT(Q907,255),RIGHT('Disaggregation Records'!$D$155:$D$385,255),0))="","",INDEX('Disaggregation Records'!$E$155:$E$385,MATCH(RIGHT(Q907,255),RIGHT('Disaggregation Records'!$D$155:$D$385,255),0))),"")</f>
        <v/>
      </c>
      <c r="S907" s="201" t="str">
        <f t="array" ref="S907">IFERROR(IF(INDEX('Disaggregation Records'!$F$155:$F$385,MATCH(RIGHT(Q907,255),RIGHT('Disaggregation Records'!$D$155:$D$385,255),0))="","",INDEX('Disaggregation Records'!$F$155:$F$385,MATCH(RIGHT(Q907,255),RIGHT('Disaggregation Records'!$D$155:$D$385,255),0))),"")</f>
        <v/>
      </c>
      <c r="T907" s="201" t="str">
        <f t="array" ref="T907">IFERROR(IF(INDEX('Disaggregation Records'!$H$155:$H$385,MATCH(RIGHT(Q907,255),RIGHT('Disaggregation Records'!$D$155:$D$385,255),0))="","",INDEX('Disaggregation Records'!$H$155:$H$385,MATCH(RIGHT(Q907,255),RIGHT('Disaggregation Records'!$D$155:$D$385,255),0))),"")</f>
        <v/>
      </c>
      <c r="U907" s="201">
        <f t="shared" ref="U907" si="3378">U905+1</f>
        <v>1555</v>
      </c>
      <c r="V907" s="201" t="str">
        <f t="array" ref="V907">IFERROR(IF(INDEX('Disaggregation Records'!$I$155:$I$385,MATCH(RIGHT(Q907,255),RIGHT('Disaggregation Records'!$D$155:$D$385,255),0))="","",INDEX('Disaggregation Records'!$I$155:$I$385,MATCH(RIGHT(Q907,255),RIGHT('Disaggregation Records'!$D$155:$D$385,255),0))),"")</f>
        <v/>
      </c>
      <c r="W907" s="201" t="str">
        <f>IFERROR(INDEX('Reference Records'!L$40:L$88,MATCH(LEFT(C907,255),'Reference Records'!E$40:E$88,0)),"")</f>
        <v/>
      </c>
    </row>
    <row r="908" spans="1:23" s="201" customFormat="1" ht="40.25" customHeight="1" x14ac:dyDescent="0.35">
      <c r="A908" s="569"/>
      <c r="B908" s="590"/>
      <c r="C908" s="571"/>
      <c r="D908" s="579"/>
      <c r="E908" s="579"/>
      <c r="F908" s="215"/>
      <c r="G908" s="577"/>
      <c r="H908" s="581"/>
      <c r="I908" s="583"/>
      <c r="J908" s="573"/>
      <c r="K908" s="571"/>
      <c r="L908" s="571"/>
      <c r="M908" s="573"/>
      <c r="N908" s="573"/>
    </row>
    <row r="909" spans="1:23" s="201" customFormat="1" ht="40.25" customHeight="1" x14ac:dyDescent="0.35">
      <c r="A909" s="569" t="str">
        <f t="shared" ref="A909" ca="1" si="3379">INDIRECT("'update Helper'!C"&amp;U909)</f>
        <v>a163p000004curAAAQ</v>
      </c>
      <c r="B909" s="589">
        <v>8</v>
      </c>
      <c r="C909" s="570" t="str">
        <f>VLOOKUP(B909,'Coverage Indicators - Section D'!$A$9:$AU$70,47,FALSE)</f>
        <v/>
      </c>
      <c r="D909" s="578" t="str">
        <f t="shared" ref="D909" si="3380">R909</f>
        <v/>
      </c>
      <c r="E909" s="578" t="str">
        <f t="shared" ref="E909" si="3381">S909</f>
        <v/>
      </c>
      <c r="F909" s="421"/>
      <c r="G909" s="576" t="str">
        <f ca="1">IF(OR(INDIRECT("'update Helper'!E"&amp;U909)="",F909&lt;&gt;0,F910&lt;&gt;0),IF(IFERROR((F909/F910),"")="","",(F909/F910)),INDIRECT("'update Helper'!E"&amp;U909)/100)</f>
        <v/>
      </c>
      <c r="H909" s="580"/>
      <c r="I909" s="582"/>
      <c r="J909" s="572"/>
      <c r="K909" s="570" t="str">
        <f t="shared" ref="K909" si="3382">W909</f>
        <v/>
      </c>
      <c r="L909" s="570" t="str">
        <f t="shared" ref="L909" si="3383">V909</f>
        <v/>
      </c>
      <c r="M909" s="572"/>
      <c r="N909" s="572"/>
      <c r="P909" s="201">
        <f t="shared" ref="P909" si="3384">IF(AND(EXACT(C909,C907),C907&lt;&gt;0),P907+1,0)</f>
        <v>144</v>
      </c>
      <c r="Q909" s="201" t="str">
        <f t="shared" ref="Q909" si="3385">IF(C909&lt;&gt;"",C909&amp;"-"&amp;P909,"")</f>
        <v/>
      </c>
      <c r="R909" s="201" t="str">
        <f t="array" ref="R909">IFERROR(IF(INDEX('Disaggregation Records'!$E$155:$E$385,MATCH(RIGHT(Q909,255),RIGHT('Disaggregation Records'!$D$155:$D$385,255),0))="","",INDEX('Disaggregation Records'!$E$155:$E$385,MATCH(RIGHT(Q909,255),RIGHT('Disaggregation Records'!$D$155:$D$385,255),0))),"")</f>
        <v/>
      </c>
      <c r="S909" s="201" t="str">
        <f t="array" ref="S909">IFERROR(IF(INDEX('Disaggregation Records'!$F$155:$F$385,MATCH(RIGHT(Q909,255),RIGHT('Disaggregation Records'!$D$155:$D$385,255),0))="","",INDEX('Disaggregation Records'!$F$155:$F$385,MATCH(RIGHT(Q909,255),RIGHT('Disaggregation Records'!$D$155:$D$385,255),0))),"")</f>
        <v/>
      </c>
      <c r="T909" s="201" t="str">
        <f t="array" ref="T909">IFERROR(IF(INDEX('Disaggregation Records'!$H$155:$H$385,MATCH(RIGHT(Q909,255),RIGHT('Disaggregation Records'!$D$155:$D$385,255),0))="","",INDEX('Disaggregation Records'!$H$155:$H$385,MATCH(RIGHT(Q909,255),RIGHT('Disaggregation Records'!$D$155:$D$385,255),0))),"")</f>
        <v/>
      </c>
      <c r="U909" s="201">
        <f t="shared" ref="U909" si="3386">U907+1</f>
        <v>1556</v>
      </c>
      <c r="V909" s="201" t="str">
        <f t="array" ref="V909">IFERROR(IF(INDEX('Disaggregation Records'!$I$155:$I$385,MATCH(RIGHT(Q909,255),RIGHT('Disaggregation Records'!$D$155:$D$385,255),0))="","",INDEX('Disaggregation Records'!$I$155:$I$385,MATCH(RIGHT(Q909,255),RIGHT('Disaggregation Records'!$D$155:$D$385,255),0))),"")</f>
        <v/>
      </c>
      <c r="W909" s="201" t="str">
        <f>IFERROR(INDEX('Reference Records'!L$40:L$88,MATCH(LEFT(C909,255),'Reference Records'!E$40:E$88,0)),"")</f>
        <v/>
      </c>
    </row>
    <row r="910" spans="1:23" s="201" customFormat="1" ht="40.25" customHeight="1" x14ac:dyDescent="0.35">
      <c r="A910" s="569"/>
      <c r="B910" s="590"/>
      <c r="C910" s="571"/>
      <c r="D910" s="579"/>
      <c r="E910" s="579"/>
      <c r="F910" s="215"/>
      <c r="G910" s="577"/>
      <c r="H910" s="581"/>
      <c r="I910" s="583"/>
      <c r="J910" s="573"/>
      <c r="K910" s="571"/>
      <c r="L910" s="571"/>
      <c r="M910" s="573"/>
      <c r="N910" s="573"/>
    </row>
    <row r="911" spans="1:23" s="201" customFormat="1" ht="40.25" customHeight="1" x14ac:dyDescent="0.35">
      <c r="A911" s="569" t="str">
        <f t="shared" ref="A911" ca="1" si="3387">INDIRECT("'update Helper'!C"&amp;U911)</f>
        <v>a163p000004curBAAQ</v>
      </c>
      <c r="B911" s="589">
        <v>8</v>
      </c>
      <c r="C911" s="570" t="str">
        <f>VLOOKUP(B911,'Coverage Indicators - Section D'!$A$9:$AU$70,47,FALSE)</f>
        <v/>
      </c>
      <c r="D911" s="578" t="str">
        <f t="shared" ref="D911" si="3388">R911</f>
        <v/>
      </c>
      <c r="E911" s="578" t="str">
        <f t="shared" ref="E911" si="3389">S911</f>
        <v/>
      </c>
      <c r="F911" s="421"/>
      <c r="G911" s="576" t="str">
        <f ca="1">IF(OR(INDIRECT("'update Helper'!E"&amp;U911)="",F911&lt;&gt;0,F912&lt;&gt;0),IF(IFERROR((F911/F912),"")="","",(F911/F912)),INDIRECT("'update Helper'!E"&amp;U911)/100)</f>
        <v/>
      </c>
      <c r="H911" s="580"/>
      <c r="I911" s="582"/>
      <c r="J911" s="572"/>
      <c r="K911" s="570" t="str">
        <f t="shared" ref="K911" si="3390">W911</f>
        <v/>
      </c>
      <c r="L911" s="570" t="str">
        <f t="shared" ref="L911" si="3391">V911</f>
        <v/>
      </c>
      <c r="M911" s="572"/>
      <c r="N911" s="572"/>
      <c r="P911" s="201">
        <f t="shared" ref="P911" si="3392">IF(AND(EXACT(C911,C909),C909&lt;&gt;0),P909+1,0)</f>
        <v>145</v>
      </c>
      <c r="Q911" s="201" t="str">
        <f t="shared" ref="Q911" si="3393">IF(C911&lt;&gt;"",C911&amp;"-"&amp;P911,"")</f>
        <v/>
      </c>
      <c r="R911" s="201" t="str">
        <f t="array" ref="R911">IFERROR(IF(INDEX('Disaggregation Records'!$E$155:$E$385,MATCH(RIGHT(Q911,255),RIGHT('Disaggregation Records'!$D$155:$D$385,255),0))="","",INDEX('Disaggregation Records'!$E$155:$E$385,MATCH(RIGHT(Q911,255),RIGHT('Disaggregation Records'!$D$155:$D$385,255),0))),"")</f>
        <v/>
      </c>
      <c r="S911" s="201" t="str">
        <f t="array" ref="S911">IFERROR(IF(INDEX('Disaggregation Records'!$F$155:$F$385,MATCH(RIGHT(Q911,255),RIGHT('Disaggregation Records'!$D$155:$D$385,255),0))="","",INDEX('Disaggregation Records'!$F$155:$F$385,MATCH(RIGHT(Q911,255),RIGHT('Disaggregation Records'!$D$155:$D$385,255),0))),"")</f>
        <v/>
      </c>
      <c r="T911" s="201" t="str">
        <f t="array" ref="T911">IFERROR(IF(INDEX('Disaggregation Records'!$H$155:$H$385,MATCH(RIGHT(Q911,255),RIGHT('Disaggregation Records'!$D$155:$D$385,255),0))="","",INDEX('Disaggregation Records'!$H$155:$H$385,MATCH(RIGHT(Q911,255),RIGHT('Disaggregation Records'!$D$155:$D$385,255),0))),"")</f>
        <v/>
      </c>
      <c r="U911" s="201">
        <f t="shared" ref="U911" si="3394">U909+1</f>
        <v>1557</v>
      </c>
      <c r="V911" s="201" t="str">
        <f t="array" ref="V911">IFERROR(IF(INDEX('Disaggregation Records'!$I$155:$I$385,MATCH(RIGHT(Q911,255),RIGHT('Disaggregation Records'!$D$155:$D$385,255),0))="","",INDEX('Disaggregation Records'!$I$155:$I$385,MATCH(RIGHT(Q911,255),RIGHT('Disaggregation Records'!$D$155:$D$385,255),0))),"")</f>
        <v/>
      </c>
      <c r="W911" s="201" t="str">
        <f>IFERROR(INDEX('Reference Records'!L$40:L$88,MATCH(LEFT(C911,255),'Reference Records'!E$40:E$88,0)),"")</f>
        <v/>
      </c>
    </row>
    <row r="912" spans="1:23" s="201" customFormat="1" ht="40.25" customHeight="1" x14ac:dyDescent="0.35">
      <c r="A912" s="569"/>
      <c r="B912" s="590"/>
      <c r="C912" s="571"/>
      <c r="D912" s="579"/>
      <c r="E912" s="579"/>
      <c r="F912" s="215"/>
      <c r="G912" s="577"/>
      <c r="H912" s="581"/>
      <c r="I912" s="583"/>
      <c r="J912" s="573"/>
      <c r="K912" s="571"/>
      <c r="L912" s="571"/>
      <c r="M912" s="573"/>
      <c r="N912" s="573"/>
    </row>
    <row r="913" spans="1:23" s="201" customFormat="1" ht="40.25" customHeight="1" x14ac:dyDescent="0.35">
      <c r="A913" s="569" t="str">
        <f t="shared" ref="A913" ca="1" si="3395">INDIRECT("'update Helper'!C"&amp;U913)</f>
        <v>a163p000004curCAAQ</v>
      </c>
      <c r="B913" s="589">
        <v>8</v>
      </c>
      <c r="C913" s="570" t="str">
        <f>VLOOKUP(B913,'Coverage Indicators - Section D'!$A$9:$AU$70,47,FALSE)</f>
        <v/>
      </c>
      <c r="D913" s="578" t="str">
        <f t="shared" ref="D913" si="3396">R913</f>
        <v/>
      </c>
      <c r="E913" s="578" t="str">
        <f t="shared" ref="E913" si="3397">S913</f>
        <v/>
      </c>
      <c r="F913" s="421"/>
      <c r="G913" s="576" t="str">
        <f ca="1">IF(OR(INDIRECT("'update Helper'!E"&amp;U913)="",F913&lt;&gt;0,F914&lt;&gt;0),IF(IFERROR((F913/F914),"")="","",(F913/F914)),INDIRECT("'update Helper'!E"&amp;U913)/100)</f>
        <v/>
      </c>
      <c r="H913" s="580"/>
      <c r="I913" s="582"/>
      <c r="J913" s="572"/>
      <c r="K913" s="570" t="str">
        <f t="shared" ref="K913" si="3398">W913</f>
        <v/>
      </c>
      <c r="L913" s="570" t="str">
        <f t="shared" ref="L913" si="3399">V913</f>
        <v/>
      </c>
      <c r="M913" s="572"/>
      <c r="N913" s="572"/>
      <c r="P913" s="201">
        <f t="shared" ref="P913" si="3400">IF(AND(EXACT(C913,C911),C911&lt;&gt;0),P911+1,0)</f>
        <v>146</v>
      </c>
      <c r="Q913" s="201" t="str">
        <f t="shared" ref="Q913" si="3401">IF(C913&lt;&gt;"",C913&amp;"-"&amp;P913,"")</f>
        <v/>
      </c>
      <c r="R913" s="201" t="str">
        <f t="array" ref="R913">IFERROR(IF(INDEX('Disaggregation Records'!$E$155:$E$385,MATCH(RIGHT(Q913,255),RIGHT('Disaggregation Records'!$D$155:$D$385,255),0))="","",INDEX('Disaggregation Records'!$E$155:$E$385,MATCH(RIGHT(Q913,255),RIGHT('Disaggregation Records'!$D$155:$D$385,255),0))),"")</f>
        <v/>
      </c>
      <c r="S913" s="201" t="str">
        <f t="array" ref="S913">IFERROR(IF(INDEX('Disaggregation Records'!$F$155:$F$385,MATCH(RIGHT(Q913,255),RIGHT('Disaggregation Records'!$D$155:$D$385,255),0))="","",INDEX('Disaggregation Records'!$F$155:$F$385,MATCH(RIGHT(Q913,255),RIGHT('Disaggregation Records'!$D$155:$D$385,255),0))),"")</f>
        <v/>
      </c>
      <c r="T913" s="201" t="str">
        <f t="array" ref="T913">IFERROR(IF(INDEX('Disaggregation Records'!$H$155:$H$385,MATCH(RIGHT(Q913,255),RIGHT('Disaggregation Records'!$D$155:$D$385,255),0))="","",INDEX('Disaggregation Records'!$H$155:$H$385,MATCH(RIGHT(Q913,255),RIGHT('Disaggregation Records'!$D$155:$D$385,255),0))),"")</f>
        <v/>
      </c>
      <c r="U913" s="201">
        <f t="shared" ref="U913" si="3402">U911+1</f>
        <v>1558</v>
      </c>
      <c r="V913" s="201" t="str">
        <f t="array" ref="V913">IFERROR(IF(INDEX('Disaggregation Records'!$I$155:$I$385,MATCH(RIGHT(Q913,255),RIGHT('Disaggregation Records'!$D$155:$D$385,255),0))="","",INDEX('Disaggregation Records'!$I$155:$I$385,MATCH(RIGHT(Q913,255),RIGHT('Disaggregation Records'!$D$155:$D$385,255),0))),"")</f>
        <v/>
      </c>
      <c r="W913" s="201" t="str">
        <f>IFERROR(INDEX('Reference Records'!L$40:L$88,MATCH(LEFT(C913,255),'Reference Records'!E$40:E$88,0)),"")</f>
        <v/>
      </c>
    </row>
    <row r="914" spans="1:23" s="201" customFormat="1" ht="40.25" customHeight="1" x14ac:dyDescent="0.35">
      <c r="A914" s="569"/>
      <c r="B914" s="590"/>
      <c r="C914" s="571"/>
      <c r="D914" s="579"/>
      <c r="E914" s="579"/>
      <c r="F914" s="215"/>
      <c r="G914" s="577"/>
      <c r="H914" s="581"/>
      <c r="I914" s="583"/>
      <c r="J914" s="573"/>
      <c r="K914" s="571"/>
      <c r="L914" s="571"/>
      <c r="M914" s="573"/>
      <c r="N914" s="573"/>
    </row>
    <row r="915" spans="1:23" s="201" customFormat="1" ht="40.25" customHeight="1" x14ac:dyDescent="0.35">
      <c r="A915" s="569" t="str">
        <f t="shared" ref="A915" ca="1" si="3403">INDIRECT("'update Helper'!C"&amp;U915)</f>
        <v>a163p000004curDAAQ</v>
      </c>
      <c r="B915" s="589">
        <v>8</v>
      </c>
      <c r="C915" s="570" t="str">
        <f>VLOOKUP(B915,'Coverage Indicators - Section D'!$A$9:$AU$70,47,FALSE)</f>
        <v/>
      </c>
      <c r="D915" s="578" t="str">
        <f t="shared" ref="D915" si="3404">R915</f>
        <v/>
      </c>
      <c r="E915" s="578" t="str">
        <f t="shared" ref="E915" si="3405">S915</f>
        <v/>
      </c>
      <c r="F915" s="421"/>
      <c r="G915" s="576" t="str">
        <f ca="1">IF(OR(INDIRECT("'update Helper'!E"&amp;U915)="",F915&lt;&gt;0,F916&lt;&gt;0),IF(IFERROR((F915/F916),"")="","",(F915/F916)),INDIRECT("'update Helper'!E"&amp;U915)/100)</f>
        <v/>
      </c>
      <c r="H915" s="580"/>
      <c r="I915" s="582"/>
      <c r="J915" s="572"/>
      <c r="K915" s="570" t="str">
        <f t="shared" ref="K915" si="3406">W915</f>
        <v/>
      </c>
      <c r="L915" s="570" t="str">
        <f t="shared" ref="L915" si="3407">V915</f>
        <v/>
      </c>
      <c r="M915" s="572"/>
      <c r="N915" s="572"/>
      <c r="P915" s="201">
        <f t="shared" ref="P915" si="3408">IF(AND(EXACT(C915,C913),C913&lt;&gt;0),P913+1,0)</f>
        <v>147</v>
      </c>
      <c r="Q915" s="201" t="str">
        <f t="shared" ref="Q915" si="3409">IF(C915&lt;&gt;"",C915&amp;"-"&amp;P915,"")</f>
        <v/>
      </c>
      <c r="R915" s="201" t="str">
        <f t="array" ref="R915">IFERROR(IF(INDEX('Disaggregation Records'!$E$155:$E$385,MATCH(RIGHT(Q915,255),RIGHT('Disaggregation Records'!$D$155:$D$385,255),0))="","",INDEX('Disaggregation Records'!$E$155:$E$385,MATCH(RIGHT(Q915,255),RIGHT('Disaggregation Records'!$D$155:$D$385,255),0))),"")</f>
        <v/>
      </c>
      <c r="S915" s="201" t="str">
        <f t="array" ref="S915">IFERROR(IF(INDEX('Disaggregation Records'!$F$155:$F$385,MATCH(RIGHT(Q915,255),RIGHT('Disaggregation Records'!$D$155:$D$385,255),0))="","",INDEX('Disaggregation Records'!$F$155:$F$385,MATCH(RIGHT(Q915,255),RIGHT('Disaggregation Records'!$D$155:$D$385,255),0))),"")</f>
        <v/>
      </c>
      <c r="T915" s="201" t="str">
        <f t="array" ref="T915">IFERROR(IF(INDEX('Disaggregation Records'!$H$155:$H$385,MATCH(RIGHT(Q915,255),RIGHT('Disaggregation Records'!$D$155:$D$385,255),0))="","",INDEX('Disaggregation Records'!$H$155:$H$385,MATCH(RIGHT(Q915,255),RIGHT('Disaggregation Records'!$D$155:$D$385,255),0))),"")</f>
        <v/>
      </c>
      <c r="U915" s="201">
        <f t="shared" ref="U915" si="3410">U913+1</f>
        <v>1559</v>
      </c>
      <c r="V915" s="201" t="str">
        <f t="array" ref="V915">IFERROR(IF(INDEX('Disaggregation Records'!$I$155:$I$385,MATCH(RIGHT(Q915,255),RIGHT('Disaggregation Records'!$D$155:$D$385,255),0))="","",INDEX('Disaggregation Records'!$I$155:$I$385,MATCH(RIGHT(Q915,255),RIGHT('Disaggregation Records'!$D$155:$D$385,255),0))),"")</f>
        <v/>
      </c>
      <c r="W915" s="201" t="str">
        <f>IFERROR(INDEX('Reference Records'!L$40:L$88,MATCH(LEFT(C915,255),'Reference Records'!E$40:E$88,0)),"")</f>
        <v/>
      </c>
    </row>
    <row r="916" spans="1:23" s="201" customFormat="1" ht="40.25" customHeight="1" x14ac:dyDescent="0.35">
      <c r="A916" s="569"/>
      <c r="B916" s="590"/>
      <c r="C916" s="571"/>
      <c r="D916" s="579"/>
      <c r="E916" s="579"/>
      <c r="F916" s="215"/>
      <c r="G916" s="577"/>
      <c r="H916" s="581"/>
      <c r="I916" s="583"/>
      <c r="J916" s="573"/>
      <c r="K916" s="571"/>
      <c r="L916" s="571"/>
      <c r="M916" s="573"/>
      <c r="N916" s="573"/>
    </row>
    <row r="917" spans="1:23" s="201" customFormat="1" ht="40.25" customHeight="1" x14ac:dyDescent="0.35">
      <c r="A917" s="569" t="str">
        <f t="shared" ref="A917" ca="1" si="3411">INDIRECT("'update Helper'!C"&amp;U917)</f>
        <v>a163p000004curEAAQ</v>
      </c>
      <c r="B917" s="589">
        <v>8</v>
      </c>
      <c r="C917" s="570" t="str">
        <f>VLOOKUP(B917,'Coverage Indicators - Section D'!$A$9:$AU$70,47,FALSE)</f>
        <v/>
      </c>
      <c r="D917" s="578" t="str">
        <f t="shared" ref="D917" si="3412">R917</f>
        <v/>
      </c>
      <c r="E917" s="578" t="str">
        <f t="shared" ref="E917" si="3413">S917</f>
        <v/>
      </c>
      <c r="F917" s="421"/>
      <c r="G917" s="576" t="str">
        <f ca="1">IF(OR(INDIRECT("'update Helper'!E"&amp;U917)="",F917&lt;&gt;0,F918&lt;&gt;0),IF(IFERROR((F917/F918),"")="","",(F917/F918)),INDIRECT("'update Helper'!E"&amp;U917)/100)</f>
        <v/>
      </c>
      <c r="H917" s="580"/>
      <c r="I917" s="582"/>
      <c r="J917" s="572"/>
      <c r="K917" s="570" t="str">
        <f t="shared" ref="K917" si="3414">W917</f>
        <v/>
      </c>
      <c r="L917" s="570" t="str">
        <f t="shared" ref="L917" si="3415">V917</f>
        <v/>
      </c>
      <c r="M917" s="572"/>
      <c r="N917" s="572"/>
      <c r="P917" s="201">
        <f t="shared" ref="P917" si="3416">IF(AND(EXACT(C917,C915),C915&lt;&gt;0),P915+1,0)</f>
        <v>148</v>
      </c>
      <c r="Q917" s="201" t="str">
        <f t="shared" ref="Q917" si="3417">IF(C917&lt;&gt;"",C917&amp;"-"&amp;P917,"")</f>
        <v/>
      </c>
      <c r="R917" s="201" t="str">
        <f t="array" ref="R917">IFERROR(IF(INDEX('Disaggregation Records'!$E$155:$E$385,MATCH(RIGHT(Q917,255),RIGHT('Disaggregation Records'!$D$155:$D$385,255),0))="","",INDEX('Disaggregation Records'!$E$155:$E$385,MATCH(RIGHT(Q917,255),RIGHT('Disaggregation Records'!$D$155:$D$385,255),0))),"")</f>
        <v/>
      </c>
      <c r="S917" s="201" t="str">
        <f t="array" ref="S917">IFERROR(IF(INDEX('Disaggregation Records'!$F$155:$F$385,MATCH(RIGHT(Q917,255),RIGHT('Disaggregation Records'!$D$155:$D$385,255),0))="","",INDEX('Disaggregation Records'!$F$155:$F$385,MATCH(RIGHT(Q917,255),RIGHT('Disaggregation Records'!$D$155:$D$385,255),0))),"")</f>
        <v/>
      </c>
      <c r="T917" s="201" t="str">
        <f t="array" ref="T917">IFERROR(IF(INDEX('Disaggregation Records'!$H$155:$H$385,MATCH(RIGHT(Q917,255),RIGHT('Disaggregation Records'!$D$155:$D$385,255),0))="","",INDEX('Disaggregation Records'!$H$155:$H$385,MATCH(RIGHT(Q917,255),RIGHT('Disaggregation Records'!$D$155:$D$385,255),0))),"")</f>
        <v/>
      </c>
      <c r="U917" s="201">
        <f t="shared" ref="U917" si="3418">U915+1</f>
        <v>1560</v>
      </c>
      <c r="V917" s="201" t="str">
        <f t="array" ref="V917">IFERROR(IF(INDEX('Disaggregation Records'!$I$155:$I$385,MATCH(RIGHT(Q917,255),RIGHT('Disaggregation Records'!$D$155:$D$385,255),0))="","",INDEX('Disaggregation Records'!$I$155:$I$385,MATCH(RIGHT(Q917,255),RIGHT('Disaggregation Records'!$D$155:$D$385,255),0))),"")</f>
        <v/>
      </c>
      <c r="W917" s="201" t="str">
        <f>IFERROR(INDEX('Reference Records'!L$40:L$88,MATCH(LEFT(C917,255),'Reference Records'!E$40:E$88,0)),"")</f>
        <v/>
      </c>
    </row>
    <row r="918" spans="1:23" s="201" customFormat="1" ht="40.25" customHeight="1" x14ac:dyDescent="0.35">
      <c r="A918" s="569"/>
      <c r="B918" s="590"/>
      <c r="C918" s="571"/>
      <c r="D918" s="579"/>
      <c r="E918" s="579"/>
      <c r="F918" s="215"/>
      <c r="G918" s="577"/>
      <c r="H918" s="581"/>
      <c r="I918" s="583"/>
      <c r="J918" s="573"/>
      <c r="K918" s="571"/>
      <c r="L918" s="571"/>
      <c r="M918" s="573"/>
      <c r="N918" s="573"/>
    </row>
    <row r="919" spans="1:23" s="201" customFormat="1" ht="40.25" customHeight="1" x14ac:dyDescent="0.35">
      <c r="A919" s="569" t="str">
        <f t="shared" ref="A919" ca="1" si="3419">INDIRECT("'update Helper'!C"&amp;U919)</f>
        <v>a163p000004curFAAQ</v>
      </c>
      <c r="B919" s="589">
        <v>8</v>
      </c>
      <c r="C919" s="570" t="str">
        <f>VLOOKUP(B919,'Coverage Indicators - Section D'!$A$9:$AU$70,47,FALSE)</f>
        <v/>
      </c>
      <c r="D919" s="578" t="str">
        <f t="shared" ref="D919" si="3420">R919</f>
        <v/>
      </c>
      <c r="E919" s="578" t="str">
        <f t="shared" ref="E919" si="3421">S919</f>
        <v/>
      </c>
      <c r="F919" s="421"/>
      <c r="G919" s="576" t="str">
        <f ca="1">IF(OR(INDIRECT("'update Helper'!E"&amp;U919)="",F919&lt;&gt;0,F920&lt;&gt;0),IF(IFERROR((F919/F920),"")="","",(F919/F920)),INDIRECT("'update Helper'!E"&amp;U919)/100)</f>
        <v/>
      </c>
      <c r="H919" s="580"/>
      <c r="I919" s="582"/>
      <c r="J919" s="572"/>
      <c r="K919" s="570" t="str">
        <f t="shared" ref="K919" si="3422">W919</f>
        <v/>
      </c>
      <c r="L919" s="570" t="str">
        <f t="shared" ref="L919" si="3423">V919</f>
        <v/>
      </c>
      <c r="M919" s="572"/>
      <c r="N919" s="572"/>
      <c r="P919" s="201">
        <f t="shared" ref="P919" si="3424">IF(AND(EXACT(C919,C917),C917&lt;&gt;0),P917+1,0)</f>
        <v>149</v>
      </c>
      <c r="Q919" s="201" t="str">
        <f t="shared" ref="Q919" si="3425">IF(C919&lt;&gt;"",C919&amp;"-"&amp;P919,"")</f>
        <v/>
      </c>
      <c r="R919" s="201" t="str">
        <f t="array" ref="R919">IFERROR(IF(INDEX('Disaggregation Records'!$E$155:$E$385,MATCH(RIGHT(Q919,255),RIGHT('Disaggregation Records'!$D$155:$D$385,255),0))="","",INDEX('Disaggregation Records'!$E$155:$E$385,MATCH(RIGHT(Q919,255),RIGHT('Disaggregation Records'!$D$155:$D$385,255),0))),"")</f>
        <v/>
      </c>
      <c r="S919" s="201" t="str">
        <f t="array" ref="S919">IFERROR(IF(INDEX('Disaggregation Records'!$F$155:$F$385,MATCH(RIGHT(Q919,255),RIGHT('Disaggregation Records'!$D$155:$D$385,255),0))="","",INDEX('Disaggregation Records'!$F$155:$F$385,MATCH(RIGHT(Q919,255),RIGHT('Disaggregation Records'!$D$155:$D$385,255),0))),"")</f>
        <v/>
      </c>
      <c r="T919" s="201" t="str">
        <f t="array" ref="T919">IFERROR(IF(INDEX('Disaggregation Records'!$H$155:$H$385,MATCH(RIGHT(Q919,255),RIGHT('Disaggregation Records'!$D$155:$D$385,255),0))="","",INDEX('Disaggregation Records'!$H$155:$H$385,MATCH(RIGHT(Q919,255),RIGHT('Disaggregation Records'!$D$155:$D$385,255),0))),"")</f>
        <v/>
      </c>
      <c r="U919" s="201">
        <f t="shared" ref="U919" si="3426">U917+1</f>
        <v>1561</v>
      </c>
      <c r="V919" s="201" t="str">
        <f t="array" ref="V919">IFERROR(IF(INDEX('Disaggregation Records'!$I$155:$I$385,MATCH(RIGHT(Q919,255),RIGHT('Disaggregation Records'!$D$155:$D$385,255),0))="","",INDEX('Disaggregation Records'!$I$155:$I$385,MATCH(RIGHT(Q919,255),RIGHT('Disaggregation Records'!$D$155:$D$385,255),0))),"")</f>
        <v/>
      </c>
      <c r="W919" s="201" t="str">
        <f>IFERROR(INDEX('Reference Records'!L$40:L$88,MATCH(LEFT(C919,255),'Reference Records'!E$40:E$88,0)),"")</f>
        <v/>
      </c>
    </row>
    <row r="920" spans="1:23" s="201" customFormat="1" ht="40.25" customHeight="1" x14ac:dyDescent="0.35">
      <c r="A920" s="569"/>
      <c r="B920" s="590"/>
      <c r="C920" s="571"/>
      <c r="D920" s="579"/>
      <c r="E920" s="579"/>
      <c r="F920" s="215"/>
      <c r="G920" s="577"/>
      <c r="H920" s="581"/>
      <c r="I920" s="583"/>
      <c r="J920" s="573"/>
      <c r="K920" s="571"/>
      <c r="L920" s="571"/>
      <c r="M920" s="573"/>
      <c r="N920" s="573"/>
    </row>
    <row r="921" spans="1:23" s="201" customFormat="1" ht="40.25" customHeight="1" x14ac:dyDescent="0.35">
      <c r="A921" s="569" t="str">
        <f t="shared" ref="A921" ca="1" si="3427">INDIRECT("'update Helper'!C"&amp;U921)</f>
        <v>a163p000004curGAAQ</v>
      </c>
      <c r="B921" s="589">
        <v>8</v>
      </c>
      <c r="C921" s="570" t="str">
        <f>VLOOKUP(B921,'Coverage Indicators - Section D'!$A$9:$AU$70,47,FALSE)</f>
        <v/>
      </c>
      <c r="D921" s="578" t="str">
        <f t="shared" ref="D921" si="3428">R921</f>
        <v/>
      </c>
      <c r="E921" s="578" t="str">
        <f t="shared" ref="E921" si="3429">S921</f>
        <v/>
      </c>
      <c r="F921" s="421"/>
      <c r="G921" s="576" t="str">
        <f ca="1">IF(OR(INDIRECT("'update Helper'!E"&amp;U921)="",F921&lt;&gt;0,F922&lt;&gt;0),IF(IFERROR((F921/F922),"")="","",(F921/F922)),INDIRECT("'update Helper'!E"&amp;U921)/100)</f>
        <v/>
      </c>
      <c r="H921" s="580"/>
      <c r="I921" s="582"/>
      <c r="J921" s="572"/>
      <c r="K921" s="570" t="str">
        <f t="shared" ref="K921" si="3430">W921</f>
        <v/>
      </c>
      <c r="L921" s="570" t="str">
        <f t="shared" ref="L921" si="3431">V921</f>
        <v/>
      </c>
      <c r="M921" s="572"/>
      <c r="N921" s="572"/>
      <c r="P921" s="201">
        <f t="shared" ref="P921" si="3432">IF(AND(EXACT(C921,C919),C919&lt;&gt;0),P919+1,0)</f>
        <v>150</v>
      </c>
      <c r="Q921" s="201" t="str">
        <f t="shared" ref="Q921" si="3433">IF(C921&lt;&gt;"",C921&amp;"-"&amp;P921,"")</f>
        <v/>
      </c>
      <c r="R921" s="201" t="str">
        <f t="array" ref="R921">IFERROR(IF(INDEX('Disaggregation Records'!$E$155:$E$385,MATCH(RIGHT(Q921,255),RIGHT('Disaggregation Records'!$D$155:$D$385,255),0))="","",INDEX('Disaggregation Records'!$E$155:$E$385,MATCH(RIGHT(Q921,255),RIGHT('Disaggregation Records'!$D$155:$D$385,255),0))),"")</f>
        <v/>
      </c>
      <c r="S921" s="201" t="str">
        <f t="array" ref="S921">IFERROR(IF(INDEX('Disaggregation Records'!$F$155:$F$385,MATCH(RIGHT(Q921,255),RIGHT('Disaggregation Records'!$D$155:$D$385,255),0))="","",INDEX('Disaggregation Records'!$F$155:$F$385,MATCH(RIGHT(Q921,255),RIGHT('Disaggregation Records'!$D$155:$D$385,255),0))),"")</f>
        <v/>
      </c>
      <c r="T921" s="201" t="str">
        <f t="array" ref="T921">IFERROR(IF(INDEX('Disaggregation Records'!$H$155:$H$385,MATCH(RIGHT(Q921,255),RIGHT('Disaggregation Records'!$D$155:$D$385,255),0))="","",INDEX('Disaggregation Records'!$H$155:$H$385,MATCH(RIGHT(Q921,255),RIGHT('Disaggregation Records'!$D$155:$D$385,255),0))),"")</f>
        <v/>
      </c>
      <c r="U921" s="201">
        <f t="shared" ref="U921" si="3434">U919+1</f>
        <v>1562</v>
      </c>
      <c r="V921" s="201" t="str">
        <f t="array" ref="V921">IFERROR(IF(INDEX('Disaggregation Records'!$I$155:$I$385,MATCH(RIGHT(Q921,255),RIGHT('Disaggregation Records'!$D$155:$D$385,255),0))="","",INDEX('Disaggregation Records'!$I$155:$I$385,MATCH(RIGHT(Q921,255),RIGHT('Disaggregation Records'!$D$155:$D$385,255),0))),"")</f>
        <v/>
      </c>
      <c r="W921" s="201" t="str">
        <f>IFERROR(INDEX('Reference Records'!L$40:L$88,MATCH(LEFT(C921,255),'Reference Records'!E$40:E$88,0)),"")</f>
        <v/>
      </c>
    </row>
    <row r="922" spans="1:23" s="201" customFormat="1" ht="40.25" customHeight="1" x14ac:dyDescent="0.35">
      <c r="A922" s="569"/>
      <c r="B922" s="590"/>
      <c r="C922" s="571"/>
      <c r="D922" s="579"/>
      <c r="E922" s="579"/>
      <c r="F922" s="215"/>
      <c r="G922" s="577"/>
      <c r="H922" s="581"/>
      <c r="I922" s="583"/>
      <c r="J922" s="573"/>
      <c r="K922" s="571"/>
      <c r="L922" s="571"/>
      <c r="M922" s="573"/>
      <c r="N922" s="573"/>
    </row>
    <row r="923" spans="1:23" s="201" customFormat="1" ht="40.25" customHeight="1" x14ac:dyDescent="0.35">
      <c r="A923" s="569" t="str">
        <f t="shared" ref="A923" ca="1" si="3435">INDIRECT("'update Helper'!C"&amp;U923)</f>
        <v>a163p000004curHAAQ</v>
      </c>
      <c r="B923" s="589">
        <v>8</v>
      </c>
      <c r="C923" s="570" t="str">
        <f>VLOOKUP(B923,'Coverage Indicators - Section D'!$A$9:$AU$70,47,FALSE)</f>
        <v/>
      </c>
      <c r="D923" s="578" t="str">
        <f t="shared" ref="D923" si="3436">R923</f>
        <v/>
      </c>
      <c r="E923" s="578" t="str">
        <f t="shared" ref="E923" si="3437">S923</f>
        <v/>
      </c>
      <c r="F923" s="421"/>
      <c r="G923" s="576" t="str">
        <f ca="1">IF(OR(INDIRECT("'update Helper'!E"&amp;U923)="",F923&lt;&gt;0,F924&lt;&gt;0),IF(IFERROR((F923/F924),"")="","",(F923/F924)),INDIRECT("'update Helper'!E"&amp;U923)/100)</f>
        <v/>
      </c>
      <c r="H923" s="580"/>
      <c r="I923" s="582"/>
      <c r="J923" s="572"/>
      <c r="K923" s="570" t="str">
        <f t="shared" ref="K923" si="3438">W923</f>
        <v/>
      </c>
      <c r="L923" s="570" t="str">
        <f t="shared" ref="L923" si="3439">V923</f>
        <v/>
      </c>
      <c r="M923" s="572"/>
      <c r="N923" s="572"/>
      <c r="P923" s="201">
        <f t="shared" ref="P923" si="3440">IF(AND(EXACT(C923,C921),C921&lt;&gt;0),P921+1,0)</f>
        <v>151</v>
      </c>
      <c r="Q923" s="201" t="str">
        <f t="shared" ref="Q923" si="3441">IF(C923&lt;&gt;"",C923&amp;"-"&amp;P923,"")</f>
        <v/>
      </c>
      <c r="R923" s="201" t="str">
        <f t="array" ref="R923">IFERROR(IF(INDEX('Disaggregation Records'!$E$155:$E$385,MATCH(RIGHT(Q923,255),RIGHT('Disaggregation Records'!$D$155:$D$385,255),0))="","",INDEX('Disaggregation Records'!$E$155:$E$385,MATCH(RIGHT(Q923,255),RIGHT('Disaggregation Records'!$D$155:$D$385,255),0))),"")</f>
        <v/>
      </c>
      <c r="S923" s="201" t="str">
        <f t="array" ref="S923">IFERROR(IF(INDEX('Disaggregation Records'!$F$155:$F$385,MATCH(RIGHT(Q923,255),RIGHT('Disaggregation Records'!$D$155:$D$385,255),0))="","",INDEX('Disaggregation Records'!$F$155:$F$385,MATCH(RIGHT(Q923,255),RIGHT('Disaggregation Records'!$D$155:$D$385,255),0))),"")</f>
        <v/>
      </c>
      <c r="T923" s="201" t="str">
        <f t="array" ref="T923">IFERROR(IF(INDEX('Disaggregation Records'!$H$155:$H$385,MATCH(RIGHT(Q923,255),RIGHT('Disaggregation Records'!$D$155:$D$385,255),0))="","",INDEX('Disaggregation Records'!$H$155:$H$385,MATCH(RIGHT(Q923,255),RIGHT('Disaggregation Records'!$D$155:$D$385,255),0))),"")</f>
        <v/>
      </c>
      <c r="U923" s="201">
        <f t="shared" ref="U923" si="3442">U921+1</f>
        <v>1563</v>
      </c>
      <c r="V923" s="201" t="str">
        <f t="array" ref="V923">IFERROR(IF(INDEX('Disaggregation Records'!$I$155:$I$385,MATCH(RIGHT(Q923,255),RIGHT('Disaggregation Records'!$D$155:$D$385,255),0))="","",INDEX('Disaggregation Records'!$I$155:$I$385,MATCH(RIGHT(Q923,255),RIGHT('Disaggregation Records'!$D$155:$D$385,255),0))),"")</f>
        <v/>
      </c>
      <c r="W923" s="201" t="str">
        <f>IFERROR(INDEX('Reference Records'!L$40:L$88,MATCH(LEFT(C923,255),'Reference Records'!E$40:E$88,0)),"")</f>
        <v/>
      </c>
    </row>
    <row r="924" spans="1:23" s="201" customFormat="1" ht="40.25" customHeight="1" x14ac:dyDescent="0.35">
      <c r="A924" s="569"/>
      <c r="B924" s="590"/>
      <c r="C924" s="571"/>
      <c r="D924" s="579"/>
      <c r="E924" s="579"/>
      <c r="F924" s="215"/>
      <c r="G924" s="577"/>
      <c r="H924" s="581"/>
      <c r="I924" s="583"/>
      <c r="J924" s="573"/>
      <c r="K924" s="571"/>
      <c r="L924" s="571"/>
      <c r="M924" s="573"/>
      <c r="N924" s="573"/>
    </row>
    <row r="925" spans="1:23" s="201" customFormat="1" ht="40.25" customHeight="1" x14ac:dyDescent="0.35">
      <c r="A925" s="569" t="str">
        <f t="shared" ref="A925" ca="1" si="3443">INDIRECT("'update Helper'!C"&amp;U925)</f>
        <v>a163p000004curIAAQ</v>
      </c>
      <c r="B925" s="589">
        <v>8</v>
      </c>
      <c r="C925" s="570" t="str">
        <f>VLOOKUP(B925,'Coverage Indicators - Section D'!$A$9:$AU$70,47,FALSE)</f>
        <v/>
      </c>
      <c r="D925" s="578" t="str">
        <f t="shared" ref="D925" si="3444">R925</f>
        <v/>
      </c>
      <c r="E925" s="578" t="str">
        <f t="shared" ref="E925" si="3445">S925</f>
        <v/>
      </c>
      <c r="F925" s="421"/>
      <c r="G925" s="576" t="str">
        <f ca="1">IF(OR(INDIRECT("'update Helper'!E"&amp;U925)="",F925&lt;&gt;0,F926&lt;&gt;0),IF(IFERROR((F925/F926),"")="","",(F925/F926)),INDIRECT("'update Helper'!E"&amp;U925)/100)</f>
        <v/>
      </c>
      <c r="H925" s="580"/>
      <c r="I925" s="582"/>
      <c r="J925" s="572"/>
      <c r="K925" s="570" t="str">
        <f t="shared" ref="K925" si="3446">W925</f>
        <v/>
      </c>
      <c r="L925" s="570" t="str">
        <f t="shared" ref="L925" si="3447">V925</f>
        <v/>
      </c>
      <c r="M925" s="572"/>
      <c r="N925" s="572"/>
      <c r="P925" s="201">
        <f t="shared" ref="P925" si="3448">IF(AND(EXACT(C925,C923),C923&lt;&gt;0),P923+1,0)</f>
        <v>152</v>
      </c>
      <c r="Q925" s="201" t="str">
        <f t="shared" ref="Q925" si="3449">IF(C925&lt;&gt;"",C925&amp;"-"&amp;P925,"")</f>
        <v/>
      </c>
      <c r="R925" s="201" t="str">
        <f t="array" ref="R925">IFERROR(IF(INDEX('Disaggregation Records'!$E$155:$E$385,MATCH(RIGHT(Q925,255),RIGHT('Disaggregation Records'!$D$155:$D$385,255),0))="","",INDEX('Disaggregation Records'!$E$155:$E$385,MATCH(RIGHT(Q925,255),RIGHT('Disaggregation Records'!$D$155:$D$385,255),0))),"")</f>
        <v/>
      </c>
      <c r="S925" s="201" t="str">
        <f t="array" ref="S925">IFERROR(IF(INDEX('Disaggregation Records'!$F$155:$F$385,MATCH(RIGHT(Q925,255),RIGHT('Disaggregation Records'!$D$155:$D$385,255),0))="","",INDEX('Disaggregation Records'!$F$155:$F$385,MATCH(RIGHT(Q925,255),RIGHT('Disaggregation Records'!$D$155:$D$385,255),0))),"")</f>
        <v/>
      </c>
      <c r="T925" s="201" t="str">
        <f t="array" ref="T925">IFERROR(IF(INDEX('Disaggregation Records'!$H$155:$H$385,MATCH(RIGHT(Q925,255),RIGHT('Disaggregation Records'!$D$155:$D$385,255),0))="","",INDEX('Disaggregation Records'!$H$155:$H$385,MATCH(RIGHT(Q925,255),RIGHT('Disaggregation Records'!$D$155:$D$385,255),0))),"")</f>
        <v/>
      </c>
      <c r="U925" s="201">
        <f t="shared" ref="U925" si="3450">U923+1</f>
        <v>1564</v>
      </c>
      <c r="V925" s="201" t="str">
        <f t="array" ref="V925">IFERROR(IF(INDEX('Disaggregation Records'!$I$155:$I$385,MATCH(RIGHT(Q925,255),RIGHT('Disaggregation Records'!$D$155:$D$385,255),0))="","",INDEX('Disaggregation Records'!$I$155:$I$385,MATCH(RIGHT(Q925,255),RIGHT('Disaggregation Records'!$D$155:$D$385,255),0))),"")</f>
        <v/>
      </c>
      <c r="W925" s="201" t="str">
        <f>IFERROR(INDEX('Reference Records'!L$40:L$88,MATCH(LEFT(C925,255),'Reference Records'!E$40:E$88,0)),"")</f>
        <v/>
      </c>
    </row>
    <row r="926" spans="1:23" s="201" customFormat="1" ht="40.25" customHeight="1" x14ac:dyDescent="0.35">
      <c r="A926" s="569"/>
      <c r="B926" s="590"/>
      <c r="C926" s="571"/>
      <c r="D926" s="579"/>
      <c r="E926" s="579"/>
      <c r="F926" s="215"/>
      <c r="G926" s="577"/>
      <c r="H926" s="581"/>
      <c r="I926" s="583"/>
      <c r="J926" s="573"/>
      <c r="K926" s="571"/>
      <c r="L926" s="571"/>
      <c r="M926" s="573"/>
      <c r="N926" s="573"/>
    </row>
    <row r="927" spans="1:23" s="201" customFormat="1" ht="40.25" customHeight="1" x14ac:dyDescent="0.35">
      <c r="A927" s="569" t="str">
        <f t="shared" ref="A927" ca="1" si="3451">INDIRECT("'update Helper'!C"&amp;U927)</f>
        <v>a163p000004curJAAQ</v>
      </c>
      <c r="B927" s="589">
        <v>8</v>
      </c>
      <c r="C927" s="570" t="str">
        <f>VLOOKUP(B927,'Coverage Indicators - Section D'!$A$9:$AU$70,47,FALSE)</f>
        <v/>
      </c>
      <c r="D927" s="578" t="str">
        <f t="shared" ref="D927" si="3452">R927</f>
        <v/>
      </c>
      <c r="E927" s="578" t="str">
        <f t="shared" ref="E927" si="3453">S927</f>
        <v/>
      </c>
      <c r="F927" s="421"/>
      <c r="G927" s="576" t="str">
        <f ca="1">IF(OR(INDIRECT("'update Helper'!E"&amp;U927)="",F927&lt;&gt;0,F928&lt;&gt;0),IF(IFERROR((F927/F928),"")="","",(F927/F928)),INDIRECT("'update Helper'!E"&amp;U927)/100)</f>
        <v/>
      </c>
      <c r="H927" s="580"/>
      <c r="I927" s="582"/>
      <c r="J927" s="572"/>
      <c r="K927" s="570" t="str">
        <f t="shared" ref="K927" si="3454">W927</f>
        <v/>
      </c>
      <c r="L927" s="570" t="str">
        <f t="shared" ref="L927" si="3455">V927</f>
        <v/>
      </c>
      <c r="M927" s="572"/>
      <c r="N927" s="572"/>
      <c r="P927" s="201">
        <f t="shared" ref="P927" si="3456">IF(AND(EXACT(C927,C925),C925&lt;&gt;0),P925+1,0)</f>
        <v>153</v>
      </c>
      <c r="Q927" s="201" t="str">
        <f t="shared" ref="Q927" si="3457">IF(C927&lt;&gt;"",C927&amp;"-"&amp;P927,"")</f>
        <v/>
      </c>
      <c r="R927" s="201" t="str">
        <f t="array" ref="R927">IFERROR(IF(INDEX('Disaggregation Records'!$E$155:$E$385,MATCH(RIGHT(Q927,255),RIGHT('Disaggregation Records'!$D$155:$D$385,255),0))="","",INDEX('Disaggregation Records'!$E$155:$E$385,MATCH(RIGHT(Q927,255),RIGHT('Disaggregation Records'!$D$155:$D$385,255),0))),"")</f>
        <v/>
      </c>
      <c r="S927" s="201" t="str">
        <f t="array" ref="S927">IFERROR(IF(INDEX('Disaggregation Records'!$F$155:$F$385,MATCH(RIGHT(Q927,255),RIGHT('Disaggregation Records'!$D$155:$D$385,255),0))="","",INDEX('Disaggregation Records'!$F$155:$F$385,MATCH(RIGHT(Q927,255),RIGHT('Disaggregation Records'!$D$155:$D$385,255),0))),"")</f>
        <v/>
      </c>
      <c r="T927" s="201" t="str">
        <f t="array" ref="T927">IFERROR(IF(INDEX('Disaggregation Records'!$H$155:$H$385,MATCH(RIGHT(Q927,255),RIGHT('Disaggregation Records'!$D$155:$D$385,255),0))="","",INDEX('Disaggregation Records'!$H$155:$H$385,MATCH(RIGHT(Q927,255),RIGHT('Disaggregation Records'!$D$155:$D$385,255),0))),"")</f>
        <v/>
      </c>
      <c r="U927" s="201">
        <f t="shared" ref="U927" si="3458">U925+1</f>
        <v>1565</v>
      </c>
      <c r="V927" s="201" t="str">
        <f t="array" ref="V927">IFERROR(IF(INDEX('Disaggregation Records'!$I$155:$I$385,MATCH(RIGHT(Q927,255),RIGHT('Disaggregation Records'!$D$155:$D$385,255),0))="","",INDEX('Disaggregation Records'!$I$155:$I$385,MATCH(RIGHT(Q927,255),RIGHT('Disaggregation Records'!$D$155:$D$385,255),0))),"")</f>
        <v/>
      </c>
      <c r="W927" s="201" t="str">
        <f>IFERROR(INDEX('Reference Records'!L$40:L$88,MATCH(LEFT(C927,255),'Reference Records'!E$40:E$88,0)),"")</f>
        <v/>
      </c>
    </row>
    <row r="928" spans="1:23" s="201" customFormat="1" ht="40.25" customHeight="1" x14ac:dyDescent="0.35">
      <c r="A928" s="569"/>
      <c r="B928" s="590"/>
      <c r="C928" s="571"/>
      <c r="D928" s="579"/>
      <c r="E928" s="579"/>
      <c r="F928" s="215"/>
      <c r="G928" s="577"/>
      <c r="H928" s="581"/>
      <c r="I928" s="583"/>
      <c r="J928" s="573"/>
      <c r="K928" s="571"/>
      <c r="L928" s="571"/>
      <c r="M928" s="573"/>
      <c r="N928" s="573"/>
    </row>
    <row r="929" spans="1:23" s="201" customFormat="1" ht="40.25" customHeight="1" x14ac:dyDescent="0.35">
      <c r="A929" s="569" t="str">
        <f t="shared" ref="A929" ca="1" si="3459">INDIRECT("'update Helper'!C"&amp;U929)</f>
        <v>a163p000004curKAAQ</v>
      </c>
      <c r="B929" s="589">
        <v>8</v>
      </c>
      <c r="C929" s="570" t="str">
        <f>VLOOKUP(B929,'Coverage Indicators - Section D'!$A$9:$AU$70,47,FALSE)</f>
        <v/>
      </c>
      <c r="D929" s="578" t="str">
        <f t="shared" ref="D929" si="3460">R929</f>
        <v/>
      </c>
      <c r="E929" s="578" t="str">
        <f t="shared" ref="E929" si="3461">S929</f>
        <v/>
      </c>
      <c r="F929" s="421"/>
      <c r="G929" s="576" t="str">
        <f ca="1">IF(OR(INDIRECT("'update Helper'!E"&amp;U929)="",F929&lt;&gt;0,F930&lt;&gt;0),IF(IFERROR((F929/F930),"")="","",(F929/F930)),INDIRECT("'update Helper'!E"&amp;U929)/100)</f>
        <v/>
      </c>
      <c r="H929" s="580"/>
      <c r="I929" s="582"/>
      <c r="J929" s="572"/>
      <c r="K929" s="570" t="str">
        <f t="shared" ref="K929" si="3462">W929</f>
        <v/>
      </c>
      <c r="L929" s="570" t="str">
        <f t="shared" ref="L929" si="3463">V929</f>
        <v/>
      </c>
      <c r="M929" s="572"/>
      <c r="N929" s="572"/>
      <c r="P929" s="201">
        <f t="shared" ref="P929" si="3464">IF(AND(EXACT(C929,C927),C927&lt;&gt;0),P927+1,0)</f>
        <v>154</v>
      </c>
      <c r="Q929" s="201" t="str">
        <f t="shared" ref="Q929" si="3465">IF(C929&lt;&gt;"",C929&amp;"-"&amp;P929,"")</f>
        <v/>
      </c>
      <c r="R929" s="201" t="str">
        <f t="array" ref="R929">IFERROR(IF(INDEX('Disaggregation Records'!$E$155:$E$385,MATCH(RIGHT(Q929,255),RIGHT('Disaggregation Records'!$D$155:$D$385,255),0))="","",INDEX('Disaggregation Records'!$E$155:$E$385,MATCH(RIGHT(Q929,255),RIGHT('Disaggregation Records'!$D$155:$D$385,255),0))),"")</f>
        <v/>
      </c>
      <c r="S929" s="201" t="str">
        <f t="array" ref="S929">IFERROR(IF(INDEX('Disaggregation Records'!$F$155:$F$385,MATCH(RIGHT(Q929,255),RIGHT('Disaggregation Records'!$D$155:$D$385,255),0))="","",INDEX('Disaggregation Records'!$F$155:$F$385,MATCH(RIGHT(Q929,255),RIGHT('Disaggregation Records'!$D$155:$D$385,255),0))),"")</f>
        <v/>
      </c>
      <c r="T929" s="201" t="str">
        <f t="array" ref="T929">IFERROR(IF(INDEX('Disaggregation Records'!$H$155:$H$385,MATCH(RIGHT(Q929,255),RIGHT('Disaggregation Records'!$D$155:$D$385,255),0))="","",INDEX('Disaggregation Records'!$H$155:$H$385,MATCH(RIGHT(Q929,255),RIGHT('Disaggregation Records'!$D$155:$D$385,255),0))),"")</f>
        <v/>
      </c>
      <c r="U929" s="201">
        <f t="shared" ref="U929" si="3466">U927+1</f>
        <v>1566</v>
      </c>
      <c r="V929" s="201" t="str">
        <f t="array" ref="V929">IFERROR(IF(INDEX('Disaggregation Records'!$I$155:$I$385,MATCH(RIGHT(Q929,255),RIGHT('Disaggregation Records'!$D$155:$D$385,255),0))="","",INDEX('Disaggregation Records'!$I$155:$I$385,MATCH(RIGHT(Q929,255),RIGHT('Disaggregation Records'!$D$155:$D$385,255),0))),"")</f>
        <v/>
      </c>
      <c r="W929" s="201" t="str">
        <f>IFERROR(INDEX('Reference Records'!L$40:L$88,MATCH(LEFT(C929,255),'Reference Records'!E$40:E$88,0)),"")</f>
        <v/>
      </c>
    </row>
    <row r="930" spans="1:23" s="201" customFormat="1" ht="40.25" customHeight="1" x14ac:dyDescent="0.35">
      <c r="A930" s="569"/>
      <c r="B930" s="590"/>
      <c r="C930" s="571"/>
      <c r="D930" s="579"/>
      <c r="E930" s="579"/>
      <c r="F930" s="215"/>
      <c r="G930" s="577"/>
      <c r="H930" s="581"/>
      <c r="I930" s="583"/>
      <c r="J930" s="573"/>
      <c r="K930" s="571"/>
      <c r="L930" s="571"/>
      <c r="M930" s="573"/>
      <c r="N930" s="573"/>
    </row>
    <row r="931" spans="1:23" s="201" customFormat="1" ht="40.25" customHeight="1" x14ac:dyDescent="0.35">
      <c r="A931" s="569" t="str">
        <f t="shared" ref="A931" ca="1" si="3467">INDIRECT("'update Helper'!C"&amp;U931)</f>
        <v>a163p000004curLAAQ</v>
      </c>
      <c r="B931" s="589">
        <v>8</v>
      </c>
      <c r="C931" s="570" t="str">
        <f>VLOOKUP(B931,'Coverage Indicators - Section D'!$A$9:$AU$70,47,FALSE)</f>
        <v/>
      </c>
      <c r="D931" s="578" t="str">
        <f t="shared" ref="D931" si="3468">R931</f>
        <v/>
      </c>
      <c r="E931" s="578" t="str">
        <f t="shared" ref="E931" si="3469">S931</f>
        <v/>
      </c>
      <c r="F931" s="421"/>
      <c r="G931" s="576" t="str">
        <f ca="1">IF(OR(INDIRECT("'update Helper'!E"&amp;U931)="",F931&lt;&gt;0,F932&lt;&gt;0),IF(IFERROR((F931/F932),"")="","",(F931/F932)),INDIRECT("'update Helper'!E"&amp;U931)/100)</f>
        <v/>
      </c>
      <c r="H931" s="580"/>
      <c r="I931" s="582"/>
      <c r="J931" s="572"/>
      <c r="K931" s="570" t="str">
        <f t="shared" ref="K931" si="3470">W931</f>
        <v/>
      </c>
      <c r="L931" s="570" t="str">
        <f t="shared" ref="L931" si="3471">V931</f>
        <v/>
      </c>
      <c r="M931" s="572"/>
      <c r="N931" s="572"/>
      <c r="P931" s="201">
        <f t="shared" ref="P931" si="3472">IF(AND(EXACT(C931,C929),C929&lt;&gt;0),P929+1,0)</f>
        <v>155</v>
      </c>
      <c r="Q931" s="201" t="str">
        <f t="shared" ref="Q931" si="3473">IF(C931&lt;&gt;"",C931&amp;"-"&amp;P931,"")</f>
        <v/>
      </c>
      <c r="R931" s="201" t="str">
        <f t="array" ref="R931">IFERROR(IF(INDEX('Disaggregation Records'!$E$155:$E$385,MATCH(RIGHT(Q931,255),RIGHT('Disaggregation Records'!$D$155:$D$385,255),0))="","",INDEX('Disaggregation Records'!$E$155:$E$385,MATCH(RIGHT(Q931,255),RIGHT('Disaggregation Records'!$D$155:$D$385,255),0))),"")</f>
        <v/>
      </c>
      <c r="S931" s="201" t="str">
        <f t="array" ref="S931">IFERROR(IF(INDEX('Disaggregation Records'!$F$155:$F$385,MATCH(RIGHT(Q931,255),RIGHT('Disaggregation Records'!$D$155:$D$385,255),0))="","",INDEX('Disaggregation Records'!$F$155:$F$385,MATCH(RIGHT(Q931,255),RIGHT('Disaggregation Records'!$D$155:$D$385,255),0))),"")</f>
        <v/>
      </c>
      <c r="T931" s="201" t="str">
        <f t="array" ref="T931">IFERROR(IF(INDEX('Disaggregation Records'!$H$155:$H$385,MATCH(RIGHT(Q931,255),RIGHT('Disaggregation Records'!$D$155:$D$385,255),0))="","",INDEX('Disaggregation Records'!$H$155:$H$385,MATCH(RIGHT(Q931,255),RIGHT('Disaggregation Records'!$D$155:$D$385,255),0))),"")</f>
        <v/>
      </c>
      <c r="U931" s="201">
        <f t="shared" ref="U931" si="3474">U929+1</f>
        <v>1567</v>
      </c>
      <c r="V931" s="201" t="str">
        <f t="array" ref="V931">IFERROR(IF(INDEX('Disaggregation Records'!$I$155:$I$385,MATCH(RIGHT(Q931,255),RIGHT('Disaggregation Records'!$D$155:$D$385,255),0))="","",INDEX('Disaggregation Records'!$I$155:$I$385,MATCH(RIGHT(Q931,255),RIGHT('Disaggregation Records'!$D$155:$D$385,255),0))),"")</f>
        <v/>
      </c>
      <c r="W931" s="201" t="str">
        <f>IFERROR(INDEX('Reference Records'!L$40:L$88,MATCH(LEFT(C931,255),'Reference Records'!E$40:E$88,0)),"")</f>
        <v/>
      </c>
    </row>
    <row r="932" spans="1:23" s="201" customFormat="1" ht="40.25" customHeight="1" x14ac:dyDescent="0.35">
      <c r="A932" s="569"/>
      <c r="B932" s="590"/>
      <c r="C932" s="571"/>
      <c r="D932" s="579"/>
      <c r="E932" s="579"/>
      <c r="F932" s="215"/>
      <c r="G932" s="577"/>
      <c r="H932" s="581"/>
      <c r="I932" s="583"/>
      <c r="J932" s="573"/>
      <c r="K932" s="571"/>
      <c r="L932" s="571"/>
      <c r="M932" s="573"/>
      <c r="N932" s="573"/>
    </row>
    <row r="933" spans="1:23" s="201" customFormat="1" ht="40.25" customHeight="1" x14ac:dyDescent="0.35">
      <c r="A933" s="569" t="str">
        <f t="shared" ref="A933" ca="1" si="3475">INDIRECT("'update Helper'!C"&amp;U933)</f>
        <v>a163p000004curMAAQ</v>
      </c>
      <c r="B933" s="589">
        <v>8</v>
      </c>
      <c r="C933" s="570" t="str">
        <f>VLOOKUP(B933,'Coverage Indicators - Section D'!$A$9:$AU$70,47,FALSE)</f>
        <v/>
      </c>
      <c r="D933" s="578" t="str">
        <f t="shared" ref="D933" si="3476">R933</f>
        <v/>
      </c>
      <c r="E933" s="578" t="str">
        <f t="shared" ref="E933" si="3477">S933</f>
        <v/>
      </c>
      <c r="F933" s="421"/>
      <c r="G933" s="576" t="str">
        <f ca="1">IF(OR(INDIRECT("'update Helper'!E"&amp;U933)="",F933&lt;&gt;0,F934&lt;&gt;0),IF(IFERROR((F933/F934),"")="","",(F933/F934)),INDIRECT("'update Helper'!E"&amp;U933)/100)</f>
        <v/>
      </c>
      <c r="H933" s="580"/>
      <c r="I933" s="582"/>
      <c r="J933" s="572"/>
      <c r="K933" s="570" t="str">
        <f t="shared" ref="K933" si="3478">W933</f>
        <v/>
      </c>
      <c r="L933" s="570" t="str">
        <f t="shared" ref="L933" si="3479">V933</f>
        <v/>
      </c>
      <c r="M933" s="572"/>
      <c r="N933" s="572"/>
      <c r="P933" s="201">
        <f t="shared" ref="P933" si="3480">IF(AND(EXACT(C933,C931),C931&lt;&gt;0),P931+1,0)</f>
        <v>156</v>
      </c>
      <c r="Q933" s="201" t="str">
        <f t="shared" ref="Q933" si="3481">IF(C933&lt;&gt;"",C933&amp;"-"&amp;P933,"")</f>
        <v/>
      </c>
      <c r="R933" s="201" t="str">
        <f t="array" ref="R933">IFERROR(IF(INDEX('Disaggregation Records'!$E$155:$E$385,MATCH(RIGHT(Q933,255),RIGHT('Disaggregation Records'!$D$155:$D$385,255),0))="","",INDEX('Disaggregation Records'!$E$155:$E$385,MATCH(RIGHT(Q933,255),RIGHT('Disaggregation Records'!$D$155:$D$385,255),0))),"")</f>
        <v/>
      </c>
      <c r="S933" s="201" t="str">
        <f t="array" ref="S933">IFERROR(IF(INDEX('Disaggregation Records'!$F$155:$F$385,MATCH(RIGHT(Q933,255),RIGHT('Disaggregation Records'!$D$155:$D$385,255),0))="","",INDEX('Disaggregation Records'!$F$155:$F$385,MATCH(RIGHT(Q933,255),RIGHT('Disaggregation Records'!$D$155:$D$385,255),0))),"")</f>
        <v/>
      </c>
      <c r="T933" s="201" t="str">
        <f t="array" ref="T933">IFERROR(IF(INDEX('Disaggregation Records'!$H$155:$H$385,MATCH(RIGHT(Q933,255),RIGHT('Disaggregation Records'!$D$155:$D$385,255),0))="","",INDEX('Disaggregation Records'!$H$155:$H$385,MATCH(RIGHT(Q933,255),RIGHT('Disaggregation Records'!$D$155:$D$385,255),0))),"")</f>
        <v/>
      </c>
      <c r="U933" s="201">
        <f t="shared" ref="U933" si="3482">U931+1</f>
        <v>1568</v>
      </c>
      <c r="V933" s="201" t="str">
        <f t="array" ref="V933">IFERROR(IF(INDEX('Disaggregation Records'!$I$155:$I$385,MATCH(RIGHT(Q933,255),RIGHT('Disaggregation Records'!$D$155:$D$385,255),0))="","",INDEX('Disaggregation Records'!$I$155:$I$385,MATCH(RIGHT(Q933,255),RIGHT('Disaggregation Records'!$D$155:$D$385,255),0))),"")</f>
        <v/>
      </c>
      <c r="W933" s="201" t="str">
        <f>IFERROR(INDEX('Reference Records'!L$40:L$88,MATCH(LEFT(C933,255),'Reference Records'!E$40:E$88,0)),"")</f>
        <v/>
      </c>
    </row>
    <row r="934" spans="1:23" s="201" customFormat="1" ht="40.25" customHeight="1" x14ac:dyDescent="0.35">
      <c r="A934" s="569"/>
      <c r="B934" s="590"/>
      <c r="C934" s="571"/>
      <c r="D934" s="579"/>
      <c r="E934" s="579"/>
      <c r="F934" s="215"/>
      <c r="G934" s="577"/>
      <c r="H934" s="581"/>
      <c r="I934" s="583"/>
      <c r="J934" s="573"/>
      <c r="K934" s="571"/>
      <c r="L934" s="571"/>
      <c r="M934" s="573"/>
      <c r="N934" s="573"/>
    </row>
    <row r="935" spans="1:23" s="201" customFormat="1" ht="40.25" customHeight="1" x14ac:dyDescent="0.35">
      <c r="A935" s="569" t="str">
        <f t="shared" ref="A935" ca="1" si="3483">INDIRECT("'update Helper'!C"&amp;U935)</f>
        <v>a163p000004curNAAQ</v>
      </c>
      <c r="B935" s="589">
        <v>8</v>
      </c>
      <c r="C935" s="570" t="str">
        <f>VLOOKUP(B935,'Coverage Indicators - Section D'!$A$9:$AU$70,47,FALSE)</f>
        <v/>
      </c>
      <c r="D935" s="578" t="str">
        <f t="shared" ref="D935" si="3484">R935</f>
        <v/>
      </c>
      <c r="E935" s="578" t="str">
        <f t="shared" ref="E935" si="3485">S935</f>
        <v/>
      </c>
      <c r="F935" s="421"/>
      <c r="G935" s="576" t="str">
        <f ca="1">IF(OR(INDIRECT("'update Helper'!E"&amp;U935)="",F935&lt;&gt;0,F936&lt;&gt;0),IF(IFERROR((F935/F936),"")="","",(F935/F936)),INDIRECT("'update Helper'!E"&amp;U935)/100)</f>
        <v/>
      </c>
      <c r="H935" s="580"/>
      <c r="I935" s="582"/>
      <c r="J935" s="572"/>
      <c r="K935" s="570" t="str">
        <f t="shared" ref="K935" si="3486">W935</f>
        <v/>
      </c>
      <c r="L935" s="570" t="str">
        <f t="shared" ref="L935" si="3487">V935</f>
        <v/>
      </c>
      <c r="M935" s="572"/>
      <c r="N935" s="572"/>
      <c r="P935" s="201">
        <f t="shared" ref="P935" si="3488">IF(AND(EXACT(C935,C933),C933&lt;&gt;0),P933+1,0)</f>
        <v>157</v>
      </c>
      <c r="Q935" s="201" t="str">
        <f t="shared" ref="Q935" si="3489">IF(C935&lt;&gt;"",C935&amp;"-"&amp;P935,"")</f>
        <v/>
      </c>
      <c r="R935" s="201" t="str">
        <f t="array" ref="R935">IFERROR(IF(INDEX('Disaggregation Records'!$E$155:$E$385,MATCH(RIGHT(Q935,255),RIGHT('Disaggregation Records'!$D$155:$D$385,255),0))="","",INDEX('Disaggregation Records'!$E$155:$E$385,MATCH(RIGHT(Q935,255),RIGHT('Disaggregation Records'!$D$155:$D$385,255),0))),"")</f>
        <v/>
      </c>
      <c r="S935" s="201" t="str">
        <f t="array" ref="S935">IFERROR(IF(INDEX('Disaggregation Records'!$F$155:$F$385,MATCH(RIGHT(Q935,255),RIGHT('Disaggregation Records'!$D$155:$D$385,255),0))="","",INDEX('Disaggregation Records'!$F$155:$F$385,MATCH(RIGHT(Q935,255),RIGHT('Disaggregation Records'!$D$155:$D$385,255),0))),"")</f>
        <v/>
      </c>
      <c r="T935" s="201" t="str">
        <f t="array" ref="T935">IFERROR(IF(INDEX('Disaggregation Records'!$H$155:$H$385,MATCH(RIGHT(Q935,255),RIGHT('Disaggregation Records'!$D$155:$D$385,255),0))="","",INDEX('Disaggregation Records'!$H$155:$H$385,MATCH(RIGHT(Q935,255),RIGHT('Disaggregation Records'!$D$155:$D$385,255),0))),"")</f>
        <v/>
      </c>
      <c r="U935" s="201">
        <f t="shared" ref="U935" si="3490">U933+1</f>
        <v>1569</v>
      </c>
      <c r="V935" s="201" t="str">
        <f t="array" ref="V935">IFERROR(IF(INDEX('Disaggregation Records'!$I$155:$I$385,MATCH(RIGHT(Q935,255),RIGHT('Disaggregation Records'!$D$155:$D$385,255),0))="","",INDEX('Disaggregation Records'!$I$155:$I$385,MATCH(RIGHT(Q935,255),RIGHT('Disaggregation Records'!$D$155:$D$385,255),0))),"")</f>
        <v/>
      </c>
      <c r="W935" s="201" t="str">
        <f>IFERROR(INDEX('Reference Records'!L$40:L$88,MATCH(LEFT(C935,255),'Reference Records'!E$40:E$88,0)),"")</f>
        <v/>
      </c>
    </row>
    <row r="936" spans="1:23" s="201" customFormat="1" ht="40.25" customHeight="1" x14ac:dyDescent="0.35">
      <c r="A936" s="569"/>
      <c r="B936" s="590"/>
      <c r="C936" s="571"/>
      <c r="D936" s="579"/>
      <c r="E936" s="579"/>
      <c r="F936" s="215"/>
      <c r="G936" s="577"/>
      <c r="H936" s="581"/>
      <c r="I936" s="583"/>
      <c r="J936" s="573"/>
      <c r="K936" s="571"/>
      <c r="L936" s="571"/>
      <c r="M936" s="573"/>
      <c r="N936" s="573"/>
    </row>
    <row r="937" spans="1:23" s="201" customFormat="1" ht="40.25" customHeight="1" x14ac:dyDescent="0.35">
      <c r="A937" s="569" t="str">
        <f t="shared" ref="A937" ca="1" si="3491">INDIRECT("'update Helper'!C"&amp;U937)</f>
        <v>a163p000004curOAAQ</v>
      </c>
      <c r="B937" s="589">
        <v>8</v>
      </c>
      <c r="C937" s="570" t="str">
        <f>VLOOKUP(B937,'Coverage Indicators - Section D'!$A$9:$AU$70,47,FALSE)</f>
        <v/>
      </c>
      <c r="D937" s="578" t="str">
        <f t="shared" ref="D937" si="3492">R937</f>
        <v/>
      </c>
      <c r="E937" s="578" t="str">
        <f t="shared" ref="E937" si="3493">S937</f>
        <v/>
      </c>
      <c r="F937" s="421"/>
      <c r="G937" s="576" t="str">
        <f ca="1">IF(OR(INDIRECT("'update Helper'!E"&amp;U937)="",F937&lt;&gt;0,F938&lt;&gt;0),IF(IFERROR((F937/F938),"")="","",(F937/F938)),INDIRECT("'update Helper'!E"&amp;U937)/100)</f>
        <v/>
      </c>
      <c r="H937" s="580"/>
      <c r="I937" s="582"/>
      <c r="J937" s="572"/>
      <c r="K937" s="570" t="str">
        <f t="shared" ref="K937" si="3494">W937</f>
        <v/>
      </c>
      <c r="L937" s="570" t="str">
        <f t="shared" ref="L937" si="3495">V937</f>
        <v/>
      </c>
      <c r="M937" s="572"/>
      <c r="N937" s="572"/>
      <c r="P937" s="201">
        <f t="shared" ref="P937" si="3496">IF(AND(EXACT(C937,C935),C935&lt;&gt;0),P935+1,0)</f>
        <v>158</v>
      </c>
      <c r="Q937" s="201" t="str">
        <f t="shared" ref="Q937" si="3497">IF(C937&lt;&gt;"",C937&amp;"-"&amp;P937,"")</f>
        <v/>
      </c>
      <c r="R937" s="201" t="str">
        <f t="array" ref="R937">IFERROR(IF(INDEX('Disaggregation Records'!$E$155:$E$385,MATCH(RIGHT(Q937,255),RIGHT('Disaggregation Records'!$D$155:$D$385,255),0))="","",INDEX('Disaggregation Records'!$E$155:$E$385,MATCH(RIGHT(Q937,255),RIGHT('Disaggregation Records'!$D$155:$D$385,255),0))),"")</f>
        <v/>
      </c>
      <c r="S937" s="201" t="str">
        <f t="array" ref="S937">IFERROR(IF(INDEX('Disaggregation Records'!$F$155:$F$385,MATCH(RIGHT(Q937,255),RIGHT('Disaggregation Records'!$D$155:$D$385,255),0))="","",INDEX('Disaggregation Records'!$F$155:$F$385,MATCH(RIGHT(Q937,255),RIGHT('Disaggregation Records'!$D$155:$D$385,255),0))),"")</f>
        <v/>
      </c>
      <c r="T937" s="201" t="str">
        <f t="array" ref="T937">IFERROR(IF(INDEX('Disaggregation Records'!$H$155:$H$385,MATCH(RIGHT(Q937,255),RIGHT('Disaggregation Records'!$D$155:$D$385,255),0))="","",INDEX('Disaggregation Records'!$H$155:$H$385,MATCH(RIGHT(Q937,255),RIGHT('Disaggregation Records'!$D$155:$D$385,255),0))),"")</f>
        <v/>
      </c>
      <c r="U937" s="201">
        <f t="shared" ref="U937" si="3498">U935+1</f>
        <v>1570</v>
      </c>
      <c r="V937" s="201" t="str">
        <f t="array" ref="V937">IFERROR(IF(INDEX('Disaggregation Records'!$I$155:$I$385,MATCH(RIGHT(Q937,255),RIGHT('Disaggregation Records'!$D$155:$D$385,255),0))="","",INDEX('Disaggregation Records'!$I$155:$I$385,MATCH(RIGHT(Q937,255),RIGHT('Disaggregation Records'!$D$155:$D$385,255),0))),"")</f>
        <v/>
      </c>
      <c r="W937" s="201" t="str">
        <f>IFERROR(INDEX('Reference Records'!L$40:L$88,MATCH(LEFT(C937,255),'Reference Records'!E$40:E$88,0)),"")</f>
        <v/>
      </c>
    </row>
    <row r="938" spans="1:23" s="201" customFormat="1" ht="40.25" customHeight="1" x14ac:dyDescent="0.35">
      <c r="A938" s="569"/>
      <c r="B938" s="590"/>
      <c r="C938" s="571"/>
      <c r="D938" s="579"/>
      <c r="E938" s="579"/>
      <c r="F938" s="215"/>
      <c r="G938" s="577"/>
      <c r="H938" s="581"/>
      <c r="I938" s="583"/>
      <c r="J938" s="573"/>
      <c r="K938" s="571"/>
      <c r="L938" s="571"/>
      <c r="M938" s="573"/>
      <c r="N938" s="573"/>
    </row>
    <row r="939" spans="1:23" s="201" customFormat="1" ht="40.25" customHeight="1" x14ac:dyDescent="0.35">
      <c r="A939" s="569" t="str">
        <f t="shared" ref="A939" ca="1" si="3499">INDIRECT("'update Helper'!C"&amp;U939)</f>
        <v>a163p000004curPAAQ</v>
      </c>
      <c r="B939" s="589">
        <v>8</v>
      </c>
      <c r="C939" s="570" t="str">
        <f>VLOOKUP(B939,'Coverage Indicators - Section D'!$A$9:$AU$70,47,FALSE)</f>
        <v/>
      </c>
      <c r="D939" s="578" t="str">
        <f t="shared" ref="D939" si="3500">R939</f>
        <v/>
      </c>
      <c r="E939" s="578" t="str">
        <f t="shared" ref="E939" si="3501">S939</f>
        <v/>
      </c>
      <c r="F939" s="421"/>
      <c r="G939" s="576" t="str">
        <f ca="1">IF(OR(INDIRECT("'update Helper'!E"&amp;U939)="",F939&lt;&gt;0,F940&lt;&gt;0),IF(IFERROR((F939/F940),"")="","",(F939/F940)),INDIRECT("'update Helper'!E"&amp;U939)/100)</f>
        <v/>
      </c>
      <c r="H939" s="580"/>
      <c r="I939" s="582"/>
      <c r="J939" s="572"/>
      <c r="K939" s="570" t="str">
        <f t="shared" ref="K939" si="3502">W939</f>
        <v/>
      </c>
      <c r="L939" s="570" t="str">
        <f t="shared" ref="L939" si="3503">V939</f>
        <v/>
      </c>
      <c r="M939" s="572"/>
      <c r="N939" s="572"/>
      <c r="P939" s="201">
        <f t="shared" ref="P939" si="3504">IF(AND(EXACT(C939,C937),C937&lt;&gt;0),P937+1,0)</f>
        <v>159</v>
      </c>
      <c r="Q939" s="201" t="str">
        <f t="shared" ref="Q939" si="3505">IF(C939&lt;&gt;"",C939&amp;"-"&amp;P939,"")</f>
        <v/>
      </c>
      <c r="R939" s="201" t="str">
        <f t="array" ref="R939">IFERROR(IF(INDEX('Disaggregation Records'!$E$155:$E$385,MATCH(RIGHT(Q939,255),RIGHT('Disaggregation Records'!$D$155:$D$385,255),0))="","",INDEX('Disaggregation Records'!$E$155:$E$385,MATCH(RIGHT(Q939,255),RIGHT('Disaggregation Records'!$D$155:$D$385,255),0))),"")</f>
        <v/>
      </c>
      <c r="S939" s="201" t="str">
        <f t="array" ref="S939">IFERROR(IF(INDEX('Disaggregation Records'!$F$155:$F$385,MATCH(RIGHT(Q939,255),RIGHT('Disaggregation Records'!$D$155:$D$385,255),0))="","",INDEX('Disaggregation Records'!$F$155:$F$385,MATCH(RIGHT(Q939,255),RIGHT('Disaggregation Records'!$D$155:$D$385,255),0))),"")</f>
        <v/>
      </c>
      <c r="T939" s="201" t="str">
        <f t="array" ref="T939">IFERROR(IF(INDEX('Disaggregation Records'!$H$155:$H$385,MATCH(RIGHT(Q939,255),RIGHT('Disaggregation Records'!$D$155:$D$385,255),0))="","",INDEX('Disaggregation Records'!$H$155:$H$385,MATCH(RIGHT(Q939,255),RIGHT('Disaggregation Records'!$D$155:$D$385,255),0))),"")</f>
        <v/>
      </c>
      <c r="U939" s="201">
        <f t="shared" ref="U939" si="3506">U937+1</f>
        <v>1571</v>
      </c>
      <c r="V939" s="201" t="str">
        <f t="array" ref="V939">IFERROR(IF(INDEX('Disaggregation Records'!$I$155:$I$385,MATCH(RIGHT(Q939,255),RIGHT('Disaggregation Records'!$D$155:$D$385,255),0))="","",INDEX('Disaggregation Records'!$I$155:$I$385,MATCH(RIGHT(Q939,255),RIGHT('Disaggregation Records'!$D$155:$D$385,255),0))),"")</f>
        <v/>
      </c>
      <c r="W939" s="201" t="str">
        <f>IFERROR(INDEX('Reference Records'!L$40:L$88,MATCH(LEFT(C939,255),'Reference Records'!E$40:E$88,0)),"")</f>
        <v/>
      </c>
    </row>
    <row r="940" spans="1:23" s="201" customFormat="1" ht="40.25" customHeight="1" x14ac:dyDescent="0.35">
      <c r="A940" s="569"/>
      <c r="B940" s="590"/>
      <c r="C940" s="571"/>
      <c r="D940" s="579"/>
      <c r="E940" s="579"/>
      <c r="F940" s="215"/>
      <c r="G940" s="577"/>
      <c r="H940" s="581"/>
      <c r="I940" s="583"/>
      <c r="J940" s="573"/>
      <c r="K940" s="571"/>
      <c r="L940" s="571"/>
      <c r="M940" s="573"/>
      <c r="N940" s="573"/>
    </row>
    <row r="941" spans="1:23" s="201" customFormat="1" ht="40.25" customHeight="1" x14ac:dyDescent="0.35">
      <c r="A941" s="569" t="str">
        <f t="shared" ref="A941" ca="1" si="3507">INDIRECT("'update Helper'!C"&amp;U941)</f>
        <v>a163p000004curQAAQ</v>
      </c>
      <c r="B941" s="589">
        <v>9</v>
      </c>
      <c r="C941" s="570" t="str">
        <f>VLOOKUP(B941,'Coverage Indicators - Section D'!$A$9:$AU$70,47,FALSE)</f>
        <v/>
      </c>
      <c r="D941" s="578" t="str">
        <f t="shared" ref="D941" si="3508">R941</f>
        <v/>
      </c>
      <c r="E941" s="578" t="str">
        <f t="shared" ref="E941" si="3509">S941</f>
        <v/>
      </c>
      <c r="F941" s="421"/>
      <c r="G941" s="576" t="str">
        <f ca="1">IF(OR(INDIRECT("'update Helper'!E"&amp;U941)="",F941&lt;&gt;0,F942&lt;&gt;0),IF(IFERROR((F941/F942),"")="","",(F941/F942)),INDIRECT("'update Helper'!E"&amp;U941)/100)</f>
        <v/>
      </c>
      <c r="H941" s="580"/>
      <c r="I941" s="582"/>
      <c r="J941" s="572"/>
      <c r="K941" s="570" t="str">
        <f t="shared" ref="K941" si="3510">W941</f>
        <v/>
      </c>
      <c r="L941" s="570" t="str">
        <f t="shared" ref="L941" si="3511">V941</f>
        <v/>
      </c>
      <c r="M941" s="572"/>
      <c r="N941" s="572"/>
      <c r="P941" s="201">
        <f t="shared" ref="P941" si="3512">IF(AND(EXACT(C941,C939),C939&lt;&gt;0),P939+1,0)</f>
        <v>160</v>
      </c>
      <c r="Q941" s="201" t="str">
        <f t="shared" ref="Q941" si="3513">IF(C941&lt;&gt;"",C941&amp;"-"&amp;P941,"")</f>
        <v/>
      </c>
      <c r="R941" s="201" t="str">
        <f t="array" ref="R941">IFERROR(IF(INDEX('Disaggregation Records'!$E$155:$E$385,MATCH(RIGHT(Q941,255),RIGHT('Disaggregation Records'!$D$155:$D$385,255),0))="","",INDEX('Disaggregation Records'!$E$155:$E$385,MATCH(RIGHT(Q941,255),RIGHT('Disaggregation Records'!$D$155:$D$385,255),0))),"")</f>
        <v/>
      </c>
      <c r="S941" s="201" t="str">
        <f t="array" ref="S941">IFERROR(IF(INDEX('Disaggregation Records'!$F$155:$F$385,MATCH(RIGHT(Q941,255),RIGHT('Disaggregation Records'!$D$155:$D$385,255),0))="","",INDEX('Disaggregation Records'!$F$155:$F$385,MATCH(RIGHT(Q941,255),RIGHT('Disaggregation Records'!$D$155:$D$385,255),0))),"")</f>
        <v/>
      </c>
      <c r="T941" s="201" t="str">
        <f t="array" ref="T941">IFERROR(IF(INDEX('Disaggregation Records'!$H$155:$H$385,MATCH(RIGHT(Q941,255),RIGHT('Disaggregation Records'!$D$155:$D$385,255),0))="","",INDEX('Disaggregation Records'!$H$155:$H$385,MATCH(RIGHT(Q941,255),RIGHT('Disaggregation Records'!$D$155:$D$385,255),0))),"")</f>
        <v/>
      </c>
      <c r="U941" s="201">
        <f t="shared" ref="U941" si="3514">U939+1</f>
        <v>1572</v>
      </c>
      <c r="V941" s="201" t="str">
        <f t="array" ref="V941">IFERROR(IF(INDEX('Disaggregation Records'!$I$155:$I$385,MATCH(RIGHT(Q941,255),RIGHT('Disaggregation Records'!$D$155:$D$385,255),0))="","",INDEX('Disaggregation Records'!$I$155:$I$385,MATCH(RIGHT(Q941,255),RIGHT('Disaggregation Records'!$D$155:$D$385,255),0))),"")</f>
        <v/>
      </c>
      <c r="W941" s="201" t="str">
        <f>IFERROR(INDEX('Reference Records'!L$40:L$88,MATCH(LEFT(C941,255),'Reference Records'!E$40:E$88,0)),"")</f>
        <v/>
      </c>
    </row>
    <row r="942" spans="1:23" s="201" customFormat="1" ht="40.25" customHeight="1" x14ac:dyDescent="0.35">
      <c r="A942" s="569"/>
      <c r="B942" s="590"/>
      <c r="C942" s="571"/>
      <c r="D942" s="579"/>
      <c r="E942" s="579"/>
      <c r="F942" s="215"/>
      <c r="G942" s="577"/>
      <c r="H942" s="581"/>
      <c r="I942" s="583"/>
      <c r="J942" s="573"/>
      <c r="K942" s="571"/>
      <c r="L942" s="571"/>
      <c r="M942" s="573"/>
      <c r="N942" s="573"/>
    </row>
    <row r="943" spans="1:23" s="201" customFormat="1" ht="40.25" customHeight="1" x14ac:dyDescent="0.35">
      <c r="A943" s="569" t="str">
        <f t="shared" ref="A943" ca="1" si="3515">INDIRECT("'update Helper'!C"&amp;U943)</f>
        <v>a163p000004curRAAQ</v>
      </c>
      <c r="B943" s="589">
        <v>9</v>
      </c>
      <c r="C943" s="570" t="str">
        <f>VLOOKUP(B943,'Coverage Indicators - Section D'!$A$9:$AU$70,47,FALSE)</f>
        <v/>
      </c>
      <c r="D943" s="578" t="str">
        <f t="shared" ref="D943" si="3516">R943</f>
        <v/>
      </c>
      <c r="E943" s="578" t="str">
        <f t="shared" ref="E943" si="3517">S943</f>
        <v/>
      </c>
      <c r="F943" s="421"/>
      <c r="G943" s="576" t="str">
        <f ca="1">IF(OR(INDIRECT("'update Helper'!E"&amp;U943)="",F943&lt;&gt;0,F944&lt;&gt;0),IF(IFERROR((F943/F944),"")="","",(F943/F944)),INDIRECT("'update Helper'!E"&amp;U943)/100)</f>
        <v/>
      </c>
      <c r="H943" s="580"/>
      <c r="I943" s="582"/>
      <c r="J943" s="572"/>
      <c r="K943" s="570" t="str">
        <f t="shared" ref="K943" si="3518">W943</f>
        <v/>
      </c>
      <c r="L943" s="570" t="str">
        <f t="shared" ref="L943" si="3519">V943</f>
        <v/>
      </c>
      <c r="M943" s="572"/>
      <c r="N943" s="572"/>
      <c r="P943" s="201">
        <f t="shared" ref="P943" si="3520">IF(AND(EXACT(C943,C941),C941&lt;&gt;0),P941+1,0)</f>
        <v>161</v>
      </c>
      <c r="Q943" s="201" t="str">
        <f t="shared" ref="Q943" si="3521">IF(C943&lt;&gt;"",C943&amp;"-"&amp;P943,"")</f>
        <v/>
      </c>
      <c r="R943" s="201" t="str">
        <f t="array" ref="R943">IFERROR(IF(INDEX('Disaggregation Records'!$E$155:$E$385,MATCH(RIGHT(Q943,255),RIGHT('Disaggregation Records'!$D$155:$D$385,255),0))="","",INDEX('Disaggregation Records'!$E$155:$E$385,MATCH(RIGHT(Q943,255),RIGHT('Disaggregation Records'!$D$155:$D$385,255),0))),"")</f>
        <v/>
      </c>
      <c r="S943" s="201" t="str">
        <f t="array" ref="S943">IFERROR(IF(INDEX('Disaggregation Records'!$F$155:$F$385,MATCH(RIGHT(Q943,255),RIGHT('Disaggregation Records'!$D$155:$D$385,255),0))="","",INDEX('Disaggregation Records'!$F$155:$F$385,MATCH(RIGHT(Q943,255),RIGHT('Disaggregation Records'!$D$155:$D$385,255),0))),"")</f>
        <v/>
      </c>
      <c r="T943" s="201" t="str">
        <f t="array" ref="T943">IFERROR(IF(INDEX('Disaggregation Records'!$H$155:$H$385,MATCH(RIGHT(Q943,255),RIGHT('Disaggregation Records'!$D$155:$D$385,255),0))="","",INDEX('Disaggregation Records'!$H$155:$H$385,MATCH(RIGHT(Q943,255),RIGHT('Disaggregation Records'!$D$155:$D$385,255),0))),"")</f>
        <v/>
      </c>
      <c r="U943" s="201">
        <f t="shared" ref="U943" si="3522">U941+1</f>
        <v>1573</v>
      </c>
      <c r="V943" s="201" t="str">
        <f t="array" ref="V943">IFERROR(IF(INDEX('Disaggregation Records'!$I$155:$I$385,MATCH(RIGHT(Q943,255),RIGHT('Disaggregation Records'!$D$155:$D$385,255),0))="","",INDEX('Disaggregation Records'!$I$155:$I$385,MATCH(RIGHT(Q943,255),RIGHT('Disaggregation Records'!$D$155:$D$385,255),0))),"")</f>
        <v/>
      </c>
      <c r="W943" s="201" t="str">
        <f>IFERROR(INDEX('Reference Records'!L$40:L$88,MATCH(LEFT(C943,255),'Reference Records'!E$40:E$88,0)),"")</f>
        <v/>
      </c>
    </row>
    <row r="944" spans="1:23" s="201" customFormat="1" ht="40.25" customHeight="1" x14ac:dyDescent="0.35">
      <c r="A944" s="569"/>
      <c r="B944" s="590"/>
      <c r="C944" s="571"/>
      <c r="D944" s="579"/>
      <c r="E944" s="579"/>
      <c r="F944" s="215"/>
      <c r="G944" s="577"/>
      <c r="H944" s="581"/>
      <c r="I944" s="583"/>
      <c r="J944" s="573"/>
      <c r="K944" s="571"/>
      <c r="L944" s="571"/>
      <c r="M944" s="573"/>
      <c r="N944" s="573"/>
    </row>
    <row r="945" spans="1:23" s="201" customFormat="1" ht="40.25" customHeight="1" x14ac:dyDescent="0.35">
      <c r="A945" s="569" t="str">
        <f t="shared" ref="A945" ca="1" si="3523">INDIRECT("'update Helper'!C"&amp;U945)</f>
        <v>a163p000004curSAAQ</v>
      </c>
      <c r="B945" s="589">
        <v>9</v>
      </c>
      <c r="C945" s="570" t="str">
        <f>VLOOKUP(B945,'Coverage Indicators - Section D'!$A$9:$AU$70,47,FALSE)</f>
        <v/>
      </c>
      <c r="D945" s="578" t="str">
        <f t="shared" ref="D945" si="3524">R945</f>
        <v/>
      </c>
      <c r="E945" s="578" t="str">
        <f t="shared" ref="E945" si="3525">S945</f>
        <v/>
      </c>
      <c r="F945" s="421"/>
      <c r="G945" s="576" t="str">
        <f ca="1">IF(OR(INDIRECT("'update Helper'!E"&amp;U945)="",F945&lt;&gt;0,F946&lt;&gt;0),IF(IFERROR((F945/F946),"")="","",(F945/F946)),INDIRECT("'update Helper'!E"&amp;U945)/100)</f>
        <v/>
      </c>
      <c r="H945" s="580"/>
      <c r="I945" s="582"/>
      <c r="J945" s="572"/>
      <c r="K945" s="570" t="str">
        <f t="shared" ref="K945" si="3526">W945</f>
        <v/>
      </c>
      <c r="L945" s="570" t="str">
        <f t="shared" ref="L945" si="3527">V945</f>
        <v/>
      </c>
      <c r="M945" s="572"/>
      <c r="N945" s="572"/>
      <c r="P945" s="201">
        <f t="shared" ref="P945" si="3528">IF(AND(EXACT(C945,C943),C943&lt;&gt;0),P943+1,0)</f>
        <v>162</v>
      </c>
      <c r="Q945" s="201" t="str">
        <f t="shared" ref="Q945" si="3529">IF(C945&lt;&gt;"",C945&amp;"-"&amp;P945,"")</f>
        <v/>
      </c>
      <c r="R945" s="201" t="str">
        <f t="array" ref="R945">IFERROR(IF(INDEX('Disaggregation Records'!$E$155:$E$385,MATCH(RIGHT(Q945,255),RIGHT('Disaggregation Records'!$D$155:$D$385,255),0))="","",INDEX('Disaggregation Records'!$E$155:$E$385,MATCH(RIGHT(Q945,255),RIGHT('Disaggregation Records'!$D$155:$D$385,255),0))),"")</f>
        <v/>
      </c>
      <c r="S945" s="201" t="str">
        <f t="array" ref="S945">IFERROR(IF(INDEX('Disaggregation Records'!$F$155:$F$385,MATCH(RIGHT(Q945,255),RIGHT('Disaggregation Records'!$D$155:$D$385,255),0))="","",INDEX('Disaggregation Records'!$F$155:$F$385,MATCH(RIGHT(Q945,255),RIGHT('Disaggregation Records'!$D$155:$D$385,255),0))),"")</f>
        <v/>
      </c>
      <c r="T945" s="201" t="str">
        <f t="array" ref="T945">IFERROR(IF(INDEX('Disaggregation Records'!$H$155:$H$385,MATCH(RIGHT(Q945,255),RIGHT('Disaggregation Records'!$D$155:$D$385,255),0))="","",INDEX('Disaggregation Records'!$H$155:$H$385,MATCH(RIGHT(Q945,255),RIGHT('Disaggregation Records'!$D$155:$D$385,255),0))),"")</f>
        <v/>
      </c>
      <c r="U945" s="201">
        <f t="shared" ref="U945" si="3530">U943+1</f>
        <v>1574</v>
      </c>
      <c r="V945" s="201" t="str">
        <f t="array" ref="V945">IFERROR(IF(INDEX('Disaggregation Records'!$I$155:$I$385,MATCH(RIGHT(Q945,255),RIGHT('Disaggregation Records'!$D$155:$D$385,255),0))="","",INDEX('Disaggregation Records'!$I$155:$I$385,MATCH(RIGHT(Q945,255),RIGHT('Disaggregation Records'!$D$155:$D$385,255),0))),"")</f>
        <v/>
      </c>
      <c r="W945" s="201" t="str">
        <f>IFERROR(INDEX('Reference Records'!L$40:L$88,MATCH(LEFT(C945,255),'Reference Records'!E$40:E$88,0)),"")</f>
        <v/>
      </c>
    </row>
    <row r="946" spans="1:23" s="201" customFormat="1" ht="40.25" customHeight="1" x14ac:dyDescent="0.35">
      <c r="A946" s="569"/>
      <c r="B946" s="590"/>
      <c r="C946" s="571"/>
      <c r="D946" s="579"/>
      <c r="E946" s="579"/>
      <c r="F946" s="215"/>
      <c r="G946" s="577"/>
      <c r="H946" s="581"/>
      <c r="I946" s="583"/>
      <c r="J946" s="573"/>
      <c r="K946" s="571"/>
      <c r="L946" s="571"/>
      <c r="M946" s="573"/>
      <c r="N946" s="573"/>
    </row>
    <row r="947" spans="1:23" s="201" customFormat="1" ht="40.25" customHeight="1" x14ac:dyDescent="0.35">
      <c r="A947" s="569" t="str">
        <f t="shared" ref="A947" ca="1" si="3531">INDIRECT("'update Helper'!C"&amp;U947)</f>
        <v>a163p000004curTAAQ</v>
      </c>
      <c r="B947" s="589">
        <v>9</v>
      </c>
      <c r="C947" s="570" t="str">
        <f>VLOOKUP(B947,'Coverage Indicators - Section D'!$A$9:$AU$70,47,FALSE)</f>
        <v/>
      </c>
      <c r="D947" s="578" t="str">
        <f t="shared" ref="D947" si="3532">R947</f>
        <v/>
      </c>
      <c r="E947" s="578" t="str">
        <f t="shared" ref="E947" si="3533">S947</f>
        <v/>
      </c>
      <c r="F947" s="421"/>
      <c r="G947" s="576" t="str">
        <f ca="1">IF(OR(INDIRECT("'update Helper'!E"&amp;U947)="",F947&lt;&gt;0,F948&lt;&gt;0),IF(IFERROR((F947/F948),"")="","",(F947/F948)),INDIRECT("'update Helper'!E"&amp;U947)/100)</f>
        <v/>
      </c>
      <c r="H947" s="580"/>
      <c r="I947" s="582"/>
      <c r="J947" s="572"/>
      <c r="K947" s="570" t="str">
        <f t="shared" ref="K947" si="3534">W947</f>
        <v/>
      </c>
      <c r="L947" s="570" t="str">
        <f t="shared" ref="L947" si="3535">V947</f>
        <v/>
      </c>
      <c r="M947" s="572"/>
      <c r="N947" s="572"/>
      <c r="P947" s="201">
        <f t="shared" ref="P947" si="3536">IF(AND(EXACT(C947,C945),C945&lt;&gt;0),P945+1,0)</f>
        <v>163</v>
      </c>
      <c r="Q947" s="201" t="str">
        <f t="shared" ref="Q947" si="3537">IF(C947&lt;&gt;"",C947&amp;"-"&amp;P947,"")</f>
        <v/>
      </c>
      <c r="R947" s="201" t="str">
        <f t="array" ref="R947">IFERROR(IF(INDEX('Disaggregation Records'!$E$155:$E$385,MATCH(RIGHT(Q947,255),RIGHT('Disaggregation Records'!$D$155:$D$385,255),0))="","",INDEX('Disaggregation Records'!$E$155:$E$385,MATCH(RIGHT(Q947,255),RIGHT('Disaggregation Records'!$D$155:$D$385,255),0))),"")</f>
        <v/>
      </c>
      <c r="S947" s="201" t="str">
        <f t="array" ref="S947">IFERROR(IF(INDEX('Disaggregation Records'!$F$155:$F$385,MATCH(RIGHT(Q947,255),RIGHT('Disaggregation Records'!$D$155:$D$385,255),0))="","",INDEX('Disaggregation Records'!$F$155:$F$385,MATCH(RIGHT(Q947,255),RIGHT('Disaggregation Records'!$D$155:$D$385,255),0))),"")</f>
        <v/>
      </c>
      <c r="T947" s="201" t="str">
        <f t="array" ref="T947">IFERROR(IF(INDEX('Disaggregation Records'!$H$155:$H$385,MATCH(RIGHT(Q947,255),RIGHT('Disaggregation Records'!$D$155:$D$385,255),0))="","",INDEX('Disaggregation Records'!$H$155:$H$385,MATCH(RIGHT(Q947,255),RIGHT('Disaggregation Records'!$D$155:$D$385,255),0))),"")</f>
        <v/>
      </c>
      <c r="U947" s="201">
        <f t="shared" ref="U947" si="3538">U945+1</f>
        <v>1575</v>
      </c>
      <c r="V947" s="201" t="str">
        <f t="array" ref="V947">IFERROR(IF(INDEX('Disaggregation Records'!$I$155:$I$385,MATCH(RIGHT(Q947,255),RIGHT('Disaggregation Records'!$D$155:$D$385,255),0))="","",INDEX('Disaggregation Records'!$I$155:$I$385,MATCH(RIGHT(Q947,255),RIGHT('Disaggregation Records'!$D$155:$D$385,255),0))),"")</f>
        <v/>
      </c>
      <c r="W947" s="201" t="str">
        <f>IFERROR(INDEX('Reference Records'!L$40:L$88,MATCH(LEFT(C947,255),'Reference Records'!E$40:E$88,0)),"")</f>
        <v/>
      </c>
    </row>
    <row r="948" spans="1:23" s="201" customFormat="1" ht="40.25" customHeight="1" x14ac:dyDescent="0.35">
      <c r="A948" s="569"/>
      <c r="B948" s="590"/>
      <c r="C948" s="571"/>
      <c r="D948" s="579"/>
      <c r="E948" s="579"/>
      <c r="F948" s="215"/>
      <c r="G948" s="577"/>
      <c r="H948" s="581"/>
      <c r="I948" s="583"/>
      <c r="J948" s="573"/>
      <c r="K948" s="571"/>
      <c r="L948" s="571"/>
      <c r="M948" s="573"/>
      <c r="N948" s="573"/>
    </row>
    <row r="949" spans="1:23" s="201" customFormat="1" ht="40.25" customHeight="1" x14ac:dyDescent="0.35">
      <c r="A949" s="569" t="str">
        <f t="shared" ref="A949" ca="1" si="3539">INDIRECT("'update Helper'!C"&amp;U949)</f>
        <v>a163p000004curUAAQ</v>
      </c>
      <c r="B949" s="589">
        <v>9</v>
      </c>
      <c r="C949" s="570" t="str">
        <f>VLOOKUP(B949,'Coverage Indicators - Section D'!$A$9:$AU$70,47,FALSE)</f>
        <v/>
      </c>
      <c r="D949" s="578" t="str">
        <f t="shared" ref="D949" si="3540">R949</f>
        <v/>
      </c>
      <c r="E949" s="578" t="str">
        <f t="shared" ref="E949" si="3541">S949</f>
        <v/>
      </c>
      <c r="F949" s="421"/>
      <c r="G949" s="576" t="str">
        <f ca="1">IF(OR(INDIRECT("'update Helper'!E"&amp;U949)="",F949&lt;&gt;0,F950&lt;&gt;0),IF(IFERROR((F949/F950),"")="","",(F949/F950)),INDIRECT("'update Helper'!E"&amp;U949)/100)</f>
        <v/>
      </c>
      <c r="H949" s="580"/>
      <c r="I949" s="582"/>
      <c r="J949" s="572"/>
      <c r="K949" s="570" t="str">
        <f t="shared" ref="K949" si="3542">W949</f>
        <v/>
      </c>
      <c r="L949" s="570" t="str">
        <f t="shared" ref="L949" si="3543">V949</f>
        <v/>
      </c>
      <c r="M949" s="572"/>
      <c r="N949" s="572"/>
      <c r="P949" s="201">
        <f t="shared" ref="P949" si="3544">IF(AND(EXACT(C949,C947),C947&lt;&gt;0),P947+1,0)</f>
        <v>164</v>
      </c>
      <c r="Q949" s="201" t="str">
        <f t="shared" ref="Q949" si="3545">IF(C949&lt;&gt;"",C949&amp;"-"&amp;P949,"")</f>
        <v/>
      </c>
      <c r="R949" s="201" t="str">
        <f t="array" ref="R949">IFERROR(IF(INDEX('Disaggregation Records'!$E$155:$E$385,MATCH(RIGHT(Q949,255),RIGHT('Disaggregation Records'!$D$155:$D$385,255),0))="","",INDEX('Disaggregation Records'!$E$155:$E$385,MATCH(RIGHT(Q949,255),RIGHT('Disaggregation Records'!$D$155:$D$385,255),0))),"")</f>
        <v/>
      </c>
      <c r="S949" s="201" t="str">
        <f t="array" ref="S949">IFERROR(IF(INDEX('Disaggregation Records'!$F$155:$F$385,MATCH(RIGHT(Q949,255),RIGHT('Disaggregation Records'!$D$155:$D$385,255),0))="","",INDEX('Disaggregation Records'!$F$155:$F$385,MATCH(RIGHT(Q949,255),RIGHT('Disaggregation Records'!$D$155:$D$385,255),0))),"")</f>
        <v/>
      </c>
      <c r="T949" s="201" t="str">
        <f t="array" ref="T949">IFERROR(IF(INDEX('Disaggregation Records'!$H$155:$H$385,MATCH(RIGHT(Q949,255),RIGHT('Disaggregation Records'!$D$155:$D$385,255),0))="","",INDEX('Disaggregation Records'!$H$155:$H$385,MATCH(RIGHT(Q949,255),RIGHT('Disaggregation Records'!$D$155:$D$385,255),0))),"")</f>
        <v/>
      </c>
      <c r="U949" s="201">
        <f t="shared" ref="U949" si="3546">U947+1</f>
        <v>1576</v>
      </c>
      <c r="V949" s="201" t="str">
        <f t="array" ref="V949">IFERROR(IF(INDEX('Disaggregation Records'!$I$155:$I$385,MATCH(RIGHT(Q949,255),RIGHT('Disaggregation Records'!$D$155:$D$385,255),0))="","",INDEX('Disaggregation Records'!$I$155:$I$385,MATCH(RIGHT(Q949,255),RIGHT('Disaggregation Records'!$D$155:$D$385,255),0))),"")</f>
        <v/>
      </c>
      <c r="W949" s="201" t="str">
        <f>IFERROR(INDEX('Reference Records'!L$40:L$88,MATCH(LEFT(C949,255),'Reference Records'!E$40:E$88,0)),"")</f>
        <v/>
      </c>
    </row>
    <row r="950" spans="1:23" s="201" customFormat="1" ht="40.25" customHeight="1" x14ac:dyDescent="0.35">
      <c r="A950" s="569"/>
      <c r="B950" s="590"/>
      <c r="C950" s="571"/>
      <c r="D950" s="579"/>
      <c r="E950" s="579"/>
      <c r="F950" s="215"/>
      <c r="G950" s="577"/>
      <c r="H950" s="581"/>
      <c r="I950" s="583"/>
      <c r="J950" s="573"/>
      <c r="K950" s="571"/>
      <c r="L950" s="571"/>
      <c r="M950" s="573"/>
      <c r="N950" s="573"/>
    </row>
    <row r="951" spans="1:23" s="201" customFormat="1" ht="40.25" customHeight="1" x14ac:dyDescent="0.35">
      <c r="A951" s="569" t="str">
        <f t="shared" ref="A951" ca="1" si="3547">INDIRECT("'update Helper'!C"&amp;U951)</f>
        <v>a163p000004curVAAQ</v>
      </c>
      <c r="B951" s="589">
        <v>9</v>
      </c>
      <c r="C951" s="570" t="str">
        <f>VLOOKUP(B951,'Coverage Indicators - Section D'!$A$9:$AU$70,47,FALSE)</f>
        <v/>
      </c>
      <c r="D951" s="578" t="str">
        <f t="shared" ref="D951" si="3548">R951</f>
        <v/>
      </c>
      <c r="E951" s="578" t="str">
        <f t="shared" ref="E951" si="3549">S951</f>
        <v/>
      </c>
      <c r="F951" s="421"/>
      <c r="G951" s="576" t="str">
        <f ca="1">IF(OR(INDIRECT("'update Helper'!E"&amp;U951)="",F951&lt;&gt;0,F952&lt;&gt;0),IF(IFERROR((F951/F952),"")="","",(F951/F952)),INDIRECT("'update Helper'!E"&amp;U951)/100)</f>
        <v/>
      </c>
      <c r="H951" s="580"/>
      <c r="I951" s="582"/>
      <c r="J951" s="572"/>
      <c r="K951" s="570" t="str">
        <f t="shared" ref="K951" si="3550">W951</f>
        <v/>
      </c>
      <c r="L951" s="570" t="str">
        <f t="shared" ref="L951" si="3551">V951</f>
        <v/>
      </c>
      <c r="M951" s="572"/>
      <c r="N951" s="572"/>
      <c r="P951" s="201">
        <f t="shared" ref="P951" si="3552">IF(AND(EXACT(C951,C949),C949&lt;&gt;0),P949+1,0)</f>
        <v>165</v>
      </c>
      <c r="Q951" s="201" t="str">
        <f t="shared" ref="Q951" si="3553">IF(C951&lt;&gt;"",C951&amp;"-"&amp;P951,"")</f>
        <v/>
      </c>
      <c r="R951" s="201" t="str">
        <f t="array" ref="R951">IFERROR(IF(INDEX('Disaggregation Records'!$E$155:$E$385,MATCH(RIGHT(Q951,255),RIGHT('Disaggregation Records'!$D$155:$D$385,255),0))="","",INDEX('Disaggregation Records'!$E$155:$E$385,MATCH(RIGHT(Q951,255),RIGHT('Disaggregation Records'!$D$155:$D$385,255),0))),"")</f>
        <v/>
      </c>
      <c r="S951" s="201" t="str">
        <f t="array" ref="S951">IFERROR(IF(INDEX('Disaggregation Records'!$F$155:$F$385,MATCH(RIGHT(Q951,255),RIGHT('Disaggregation Records'!$D$155:$D$385,255),0))="","",INDEX('Disaggregation Records'!$F$155:$F$385,MATCH(RIGHT(Q951,255),RIGHT('Disaggregation Records'!$D$155:$D$385,255),0))),"")</f>
        <v/>
      </c>
      <c r="T951" s="201" t="str">
        <f t="array" ref="T951">IFERROR(IF(INDEX('Disaggregation Records'!$H$155:$H$385,MATCH(RIGHT(Q951,255),RIGHT('Disaggregation Records'!$D$155:$D$385,255),0))="","",INDEX('Disaggregation Records'!$H$155:$H$385,MATCH(RIGHT(Q951,255),RIGHT('Disaggregation Records'!$D$155:$D$385,255),0))),"")</f>
        <v/>
      </c>
      <c r="U951" s="201">
        <f t="shared" ref="U951" si="3554">U949+1</f>
        <v>1577</v>
      </c>
      <c r="V951" s="201" t="str">
        <f t="array" ref="V951">IFERROR(IF(INDEX('Disaggregation Records'!$I$155:$I$385,MATCH(RIGHT(Q951,255),RIGHT('Disaggregation Records'!$D$155:$D$385,255),0))="","",INDEX('Disaggregation Records'!$I$155:$I$385,MATCH(RIGHT(Q951,255),RIGHT('Disaggregation Records'!$D$155:$D$385,255),0))),"")</f>
        <v/>
      </c>
      <c r="W951" s="201" t="str">
        <f>IFERROR(INDEX('Reference Records'!L$40:L$88,MATCH(LEFT(C951,255),'Reference Records'!E$40:E$88,0)),"")</f>
        <v/>
      </c>
    </row>
    <row r="952" spans="1:23" s="201" customFormat="1" ht="40.25" customHeight="1" x14ac:dyDescent="0.35">
      <c r="A952" s="569"/>
      <c r="B952" s="590"/>
      <c r="C952" s="571"/>
      <c r="D952" s="579"/>
      <c r="E952" s="579"/>
      <c r="F952" s="215"/>
      <c r="G952" s="577"/>
      <c r="H952" s="581"/>
      <c r="I952" s="583"/>
      <c r="J952" s="573"/>
      <c r="K952" s="571"/>
      <c r="L952" s="571"/>
      <c r="M952" s="573"/>
      <c r="N952" s="573"/>
    </row>
    <row r="953" spans="1:23" s="201" customFormat="1" ht="40.25" customHeight="1" x14ac:dyDescent="0.35">
      <c r="A953" s="569" t="str">
        <f t="shared" ref="A953" ca="1" si="3555">INDIRECT("'update Helper'!C"&amp;U953)</f>
        <v>a163p000004curWAAQ</v>
      </c>
      <c r="B953" s="589">
        <v>9</v>
      </c>
      <c r="C953" s="570" t="str">
        <f>VLOOKUP(B953,'Coverage Indicators - Section D'!$A$9:$AU$70,47,FALSE)</f>
        <v/>
      </c>
      <c r="D953" s="578" t="str">
        <f t="shared" ref="D953" si="3556">R953</f>
        <v/>
      </c>
      <c r="E953" s="578" t="str">
        <f t="shared" ref="E953" si="3557">S953</f>
        <v/>
      </c>
      <c r="F953" s="421"/>
      <c r="G953" s="576" t="str">
        <f ca="1">IF(OR(INDIRECT("'update Helper'!E"&amp;U953)="",F953&lt;&gt;0,F954&lt;&gt;0),IF(IFERROR((F953/F954),"")="","",(F953/F954)),INDIRECT("'update Helper'!E"&amp;U953)/100)</f>
        <v/>
      </c>
      <c r="H953" s="580"/>
      <c r="I953" s="582"/>
      <c r="J953" s="572"/>
      <c r="K953" s="570" t="str">
        <f t="shared" ref="K953" si="3558">W953</f>
        <v/>
      </c>
      <c r="L953" s="570" t="str">
        <f t="shared" ref="L953" si="3559">V953</f>
        <v/>
      </c>
      <c r="M953" s="572"/>
      <c r="N953" s="572"/>
      <c r="P953" s="201">
        <f t="shared" ref="P953" si="3560">IF(AND(EXACT(C953,C951),C951&lt;&gt;0),P951+1,0)</f>
        <v>166</v>
      </c>
      <c r="Q953" s="201" t="str">
        <f t="shared" ref="Q953" si="3561">IF(C953&lt;&gt;"",C953&amp;"-"&amp;P953,"")</f>
        <v/>
      </c>
      <c r="R953" s="201" t="str">
        <f t="array" ref="R953">IFERROR(IF(INDEX('Disaggregation Records'!$E$155:$E$385,MATCH(RIGHT(Q953,255),RIGHT('Disaggregation Records'!$D$155:$D$385,255),0))="","",INDEX('Disaggregation Records'!$E$155:$E$385,MATCH(RIGHT(Q953,255),RIGHT('Disaggregation Records'!$D$155:$D$385,255),0))),"")</f>
        <v/>
      </c>
      <c r="S953" s="201" t="str">
        <f t="array" ref="S953">IFERROR(IF(INDEX('Disaggregation Records'!$F$155:$F$385,MATCH(RIGHT(Q953,255),RIGHT('Disaggregation Records'!$D$155:$D$385,255),0))="","",INDEX('Disaggregation Records'!$F$155:$F$385,MATCH(RIGHT(Q953,255),RIGHT('Disaggregation Records'!$D$155:$D$385,255),0))),"")</f>
        <v/>
      </c>
      <c r="T953" s="201" t="str">
        <f t="array" ref="T953">IFERROR(IF(INDEX('Disaggregation Records'!$H$155:$H$385,MATCH(RIGHT(Q953,255),RIGHT('Disaggregation Records'!$D$155:$D$385,255),0))="","",INDEX('Disaggregation Records'!$H$155:$H$385,MATCH(RIGHT(Q953,255),RIGHT('Disaggregation Records'!$D$155:$D$385,255),0))),"")</f>
        <v/>
      </c>
      <c r="U953" s="201">
        <f t="shared" ref="U953" si="3562">U951+1</f>
        <v>1578</v>
      </c>
      <c r="V953" s="201" t="str">
        <f t="array" ref="V953">IFERROR(IF(INDEX('Disaggregation Records'!$I$155:$I$385,MATCH(RIGHT(Q953,255),RIGHT('Disaggregation Records'!$D$155:$D$385,255),0))="","",INDEX('Disaggregation Records'!$I$155:$I$385,MATCH(RIGHT(Q953,255),RIGHT('Disaggregation Records'!$D$155:$D$385,255),0))),"")</f>
        <v/>
      </c>
      <c r="W953" s="201" t="str">
        <f>IFERROR(INDEX('Reference Records'!L$40:L$88,MATCH(LEFT(C953,255),'Reference Records'!E$40:E$88,0)),"")</f>
        <v/>
      </c>
    </row>
    <row r="954" spans="1:23" s="201" customFormat="1" ht="40.25" customHeight="1" x14ac:dyDescent="0.35">
      <c r="A954" s="569"/>
      <c r="B954" s="590"/>
      <c r="C954" s="571"/>
      <c r="D954" s="579"/>
      <c r="E954" s="579"/>
      <c r="F954" s="215"/>
      <c r="G954" s="577"/>
      <c r="H954" s="581"/>
      <c r="I954" s="583"/>
      <c r="J954" s="573"/>
      <c r="K954" s="571"/>
      <c r="L954" s="571"/>
      <c r="M954" s="573"/>
      <c r="N954" s="573"/>
    </row>
    <row r="955" spans="1:23" s="201" customFormat="1" ht="40.25" customHeight="1" x14ac:dyDescent="0.35">
      <c r="A955" s="569" t="str">
        <f t="shared" ref="A955" ca="1" si="3563">INDIRECT("'update Helper'!C"&amp;U955)</f>
        <v>a163p000004curXAAQ</v>
      </c>
      <c r="B955" s="589">
        <v>9</v>
      </c>
      <c r="C955" s="570" t="str">
        <f>VLOOKUP(B955,'Coverage Indicators - Section D'!$A$9:$AU$70,47,FALSE)</f>
        <v/>
      </c>
      <c r="D955" s="578" t="str">
        <f t="shared" ref="D955" si="3564">R955</f>
        <v/>
      </c>
      <c r="E955" s="578" t="str">
        <f t="shared" ref="E955" si="3565">S955</f>
        <v/>
      </c>
      <c r="F955" s="421"/>
      <c r="G955" s="576" t="str">
        <f ca="1">IF(OR(INDIRECT("'update Helper'!E"&amp;U955)="",F955&lt;&gt;0,F956&lt;&gt;0),IF(IFERROR((F955/F956),"")="","",(F955/F956)),INDIRECT("'update Helper'!E"&amp;U955)/100)</f>
        <v/>
      </c>
      <c r="H955" s="580"/>
      <c r="I955" s="582"/>
      <c r="J955" s="572"/>
      <c r="K955" s="570" t="str">
        <f t="shared" ref="K955" si="3566">W955</f>
        <v/>
      </c>
      <c r="L955" s="570" t="str">
        <f t="shared" ref="L955" si="3567">V955</f>
        <v/>
      </c>
      <c r="M955" s="572"/>
      <c r="N955" s="572"/>
      <c r="P955" s="201">
        <f t="shared" ref="P955" si="3568">IF(AND(EXACT(C955,C953),C953&lt;&gt;0),P953+1,0)</f>
        <v>167</v>
      </c>
      <c r="Q955" s="201" t="str">
        <f t="shared" ref="Q955" si="3569">IF(C955&lt;&gt;"",C955&amp;"-"&amp;P955,"")</f>
        <v/>
      </c>
      <c r="R955" s="201" t="str">
        <f t="array" ref="R955">IFERROR(IF(INDEX('Disaggregation Records'!$E$155:$E$385,MATCH(RIGHT(Q955,255),RIGHT('Disaggregation Records'!$D$155:$D$385,255),0))="","",INDEX('Disaggregation Records'!$E$155:$E$385,MATCH(RIGHT(Q955,255),RIGHT('Disaggregation Records'!$D$155:$D$385,255),0))),"")</f>
        <v/>
      </c>
      <c r="S955" s="201" t="str">
        <f t="array" ref="S955">IFERROR(IF(INDEX('Disaggregation Records'!$F$155:$F$385,MATCH(RIGHT(Q955,255),RIGHT('Disaggregation Records'!$D$155:$D$385,255),0))="","",INDEX('Disaggregation Records'!$F$155:$F$385,MATCH(RIGHT(Q955,255),RIGHT('Disaggregation Records'!$D$155:$D$385,255),0))),"")</f>
        <v/>
      </c>
      <c r="T955" s="201" t="str">
        <f t="array" ref="T955">IFERROR(IF(INDEX('Disaggregation Records'!$H$155:$H$385,MATCH(RIGHT(Q955,255),RIGHT('Disaggregation Records'!$D$155:$D$385,255),0))="","",INDEX('Disaggregation Records'!$H$155:$H$385,MATCH(RIGHT(Q955,255),RIGHT('Disaggregation Records'!$D$155:$D$385,255),0))),"")</f>
        <v/>
      </c>
      <c r="U955" s="201">
        <f t="shared" ref="U955" si="3570">U953+1</f>
        <v>1579</v>
      </c>
      <c r="V955" s="201" t="str">
        <f t="array" ref="V955">IFERROR(IF(INDEX('Disaggregation Records'!$I$155:$I$385,MATCH(RIGHT(Q955,255),RIGHT('Disaggregation Records'!$D$155:$D$385,255),0))="","",INDEX('Disaggregation Records'!$I$155:$I$385,MATCH(RIGHT(Q955,255),RIGHT('Disaggregation Records'!$D$155:$D$385,255),0))),"")</f>
        <v/>
      </c>
      <c r="W955" s="201" t="str">
        <f>IFERROR(INDEX('Reference Records'!L$40:L$88,MATCH(LEFT(C955,255),'Reference Records'!E$40:E$88,0)),"")</f>
        <v/>
      </c>
    </row>
    <row r="956" spans="1:23" s="201" customFormat="1" ht="40.25" customHeight="1" x14ac:dyDescent="0.35">
      <c r="A956" s="569"/>
      <c r="B956" s="590"/>
      <c r="C956" s="571"/>
      <c r="D956" s="579"/>
      <c r="E956" s="579"/>
      <c r="F956" s="215"/>
      <c r="G956" s="577"/>
      <c r="H956" s="581"/>
      <c r="I956" s="583"/>
      <c r="J956" s="573"/>
      <c r="K956" s="571"/>
      <c r="L956" s="571"/>
      <c r="M956" s="573"/>
      <c r="N956" s="573"/>
    </row>
    <row r="957" spans="1:23" s="201" customFormat="1" ht="40.25" customHeight="1" x14ac:dyDescent="0.35">
      <c r="A957" s="569" t="str">
        <f t="shared" ref="A957" ca="1" si="3571">INDIRECT("'update Helper'!C"&amp;U957)</f>
        <v>a163p000004curYAAQ</v>
      </c>
      <c r="B957" s="589">
        <v>9</v>
      </c>
      <c r="C957" s="570" t="str">
        <f>VLOOKUP(B957,'Coverage Indicators - Section D'!$A$9:$AU$70,47,FALSE)</f>
        <v/>
      </c>
      <c r="D957" s="578" t="str">
        <f t="shared" ref="D957" si="3572">R957</f>
        <v/>
      </c>
      <c r="E957" s="578" t="str">
        <f t="shared" ref="E957" si="3573">S957</f>
        <v/>
      </c>
      <c r="F957" s="421"/>
      <c r="G957" s="576" t="str">
        <f ca="1">IF(OR(INDIRECT("'update Helper'!E"&amp;U957)="",F957&lt;&gt;0,F958&lt;&gt;0),IF(IFERROR((F957/F958),"")="","",(F957/F958)),INDIRECT("'update Helper'!E"&amp;U957)/100)</f>
        <v/>
      </c>
      <c r="H957" s="580"/>
      <c r="I957" s="582"/>
      <c r="J957" s="572"/>
      <c r="K957" s="570" t="str">
        <f t="shared" ref="K957" si="3574">W957</f>
        <v/>
      </c>
      <c r="L957" s="570" t="str">
        <f t="shared" ref="L957" si="3575">V957</f>
        <v/>
      </c>
      <c r="M957" s="572"/>
      <c r="N957" s="572"/>
      <c r="P957" s="201">
        <f t="shared" ref="P957" si="3576">IF(AND(EXACT(C957,C955),C955&lt;&gt;0),P955+1,0)</f>
        <v>168</v>
      </c>
      <c r="Q957" s="201" t="str">
        <f t="shared" ref="Q957" si="3577">IF(C957&lt;&gt;"",C957&amp;"-"&amp;P957,"")</f>
        <v/>
      </c>
      <c r="R957" s="201" t="str">
        <f t="array" ref="R957">IFERROR(IF(INDEX('Disaggregation Records'!$E$155:$E$385,MATCH(RIGHT(Q957,255),RIGHT('Disaggregation Records'!$D$155:$D$385,255),0))="","",INDEX('Disaggregation Records'!$E$155:$E$385,MATCH(RIGHT(Q957,255),RIGHT('Disaggregation Records'!$D$155:$D$385,255),0))),"")</f>
        <v/>
      </c>
      <c r="S957" s="201" t="str">
        <f t="array" ref="S957">IFERROR(IF(INDEX('Disaggregation Records'!$F$155:$F$385,MATCH(RIGHT(Q957,255),RIGHT('Disaggregation Records'!$D$155:$D$385,255),0))="","",INDEX('Disaggregation Records'!$F$155:$F$385,MATCH(RIGHT(Q957,255),RIGHT('Disaggregation Records'!$D$155:$D$385,255),0))),"")</f>
        <v/>
      </c>
      <c r="T957" s="201" t="str">
        <f t="array" ref="T957">IFERROR(IF(INDEX('Disaggregation Records'!$H$155:$H$385,MATCH(RIGHT(Q957,255),RIGHT('Disaggregation Records'!$D$155:$D$385,255),0))="","",INDEX('Disaggregation Records'!$H$155:$H$385,MATCH(RIGHT(Q957,255),RIGHT('Disaggregation Records'!$D$155:$D$385,255),0))),"")</f>
        <v/>
      </c>
      <c r="U957" s="201">
        <f t="shared" ref="U957" si="3578">U955+1</f>
        <v>1580</v>
      </c>
      <c r="V957" s="201" t="str">
        <f t="array" ref="V957">IFERROR(IF(INDEX('Disaggregation Records'!$I$155:$I$385,MATCH(RIGHT(Q957,255),RIGHT('Disaggregation Records'!$D$155:$D$385,255),0))="","",INDEX('Disaggregation Records'!$I$155:$I$385,MATCH(RIGHT(Q957,255),RIGHT('Disaggregation Records'!$D$155:$D$385,255),0))),"")</f>
        <v/>
      </c>
      <c r="W957" s="201" t="str">
        <f>IFERROR(INDEX('Reference Records'!L$40:L$88,MATCH(LEFT(C957,255),'Reference Records'!E$40:E$88,0)),"")</f>
        <v/>
      </c>
    </row>
    <row r="958" spans="1:23" s="201" customFormat="1" ht="40.25" customHeight="1" x14ac:dyDescent="0.35">
      <c r="A958" s="569"/>
      <c r="B958" s="590"/>
      <c r="C958" s="571"/>
      <c r="D958" s="579"/>
      <c r="E958" s="579"/>
      <c r="F958" s="215"/>
      <c r="G958" s="577"/>
      <c r="H958" s="581"/>
      <c r="I958" s="583"/>
      <c r="J958" s="573"/>
      <c r="K958" s="571"/>
      <c r="L958" s="571"/>
      <c r="M958" s="573"/>
      <c r="N958" s="573"/>
    </row>
    <row r="959" spans="1:23" s="201" customFormat="1" ht="40.25" customHeight="1" x14ac:dyDescent="0.35">
      <c r="A959" s="569" t="str">
        <f t="shared" ref="A959" ca="1" si="3579">INDIRECT("'update Helper'!C"&amp;U959)</f>
        <v>a163p000004curZAAQ</v>
      </c>
      <c r="B959" s="589">
        <v>9</v>
      </c>
      <c r="C959" s="570" t="str">
        <f>VLOOKUP(B959,'Coverage Indicators - Section D'!$A$9:$AU$70,47,FALSE)</f>
        <v/>
      </c>
      <c r="D959" s="578" t="str">
        <f t="shared" ref="D959" si="3580">R959</f>
        <v/>
      </c>
      <c r="E959" s="578" t="str">
        <f t="shared" ref="E959" si="3581">S959</f>
        <v/>
      </c>
      <c r="F959" s="421"/>
      <c r="G959" s="576" t="str">
        <f ca="1">IF(OR(INDIRECT("'update Helper'!E"&amp;U959)="",F959&lt;&gt;0,F960&lt;&gt;0),IF(IFERROR((F959/F960),"")="","",(F959/F960)),INDIRECT("'update Helper'!E"&amp;U959)/100)</f>
        <v/>
      </c>
      <c r="H959" s="580"/>
      <c r="I959" s="582"/>
      <c r="J959" s="572"/>
      <c r="K959" s="570" t="str">
        <f t="shared" ref="K959" si="3582">W959</f>
        <v/>
      </c>
      <c r="L959" s="570" t="str">
        <f t="shared" ref="L959" si="3583">V959</f>
        <v/>
      </c>
      <c r="M959" s="572"/>
      <c r="N959" s="572"/>
      <c r="P959" s="201">
        <f t="shared" ref="P959" si="3584">IF(AND(EXACT(C959,C957),C957&lt;&gt;0),P957+1,0)</f>
        <v>169</v>
      </c>
      <c r="Q959" s="201" t="str">
        <f t="shared" ref="Q959" si="3585">IF(C959&lt;&gt;"",C959&amp;"-"&amp;P959,"")</f>
        <v/>
      </c>
      <c r="R959" s="201" t="str">
        <f t="array" ref="R959">IFERROR(IF(INDEX('Disaggregation Records'!$E$155:$E$385,MATCH(RIGHT(Q959,255),RIGHT('Disaggregation Records'!$D$155:$D$385,255),0))="","",INDEX('Disaggregation Records'!$E$155:$E$385,MATCH(RIGHT(Q959,255),RIGHT('Disaggregation Records'!$D$155:$D$385,255),0))),"")</f>
        <v/>
      </c>
      <c r="S959" s="201" t="str">
        <f t="array" ref="S959">IFERROR(IF(INDEX('Disaggregation Records'!$F$155:$F$385,MATCH(RIGHT(Q959,255),RIGHT('Disaggregation Records'!$D$155:$D$385,255),0))="","",INDEX('Disaggregation Records'!$F$155:$F$385,MATCH(RIGHT(Q959,255),RIGHT('Disaggregation Records'!$D$155:$D$385,255),0))),"")</f>
        <v/>
      </c>
      <c r="T959" s="201" t="str">
        <f t="array" ref="T959">IFERROR(IF(INDEX('Disaggregation Records'!$H$155:$H$385,MATCH(RIGHT(Q959,255),RIGHT('Disaggregation Records'!$D$155:$D$385,255),0))="","",INDEX('Disaggregation Records'!$H$155:$H$385,MATCH(RIGHT(Q959,255),RIGHT('Disaggregation Records'!$D$155:$D$385,255),0))),"")</f>
        <v/>
      </c>
      <c r="U959" s="201">
        <f t="shared" ref="U959" si="3586">U957+1</f>
        <v>1581</v>
      </c>
      <c r="V959" s="201" t="str">
        <f t="array" ref="V959">IFERROR(IF(INDEX('Disaggregation Records'!$I$155:$I$385,MATCH(RIGHT(Q959,255),RIGHT('Disaggregation Records'!$D$155:$D$385,255),0))="","",INDEX('Disaggregation Records'!$I$155:$I$385,MATCH(RIGHT(Q959,255),RIGHT('Disaggregation Records'!$D$155:$D$385,255),0))),"")</f>
        <v/>
      </c>
      <c r="W959" s="201" t="str">
        <f>IFERROR(INDEX('Reference Records'!L$40:L$88,MATCH(LEFT(C959,255),'Reference Records'!E$40:E$88,0)),"")</f>
        <v/>
      </c>
    </row>
    <row r="960" spans="1:23" s="201" customFormat="1" ht="40.25" customHeight="1" x14ac:dyDescent="0.35">
      <c r="A960" s="569"/>
      <c r="B960" s="590"/>
      <c r="C960" s="571"/>
      <c r="D960" s="579"/>
      <c r="E960" s="579"/>
      <c r="F960" s="215"/>
      <c r="G960" s="577"/>
      <c r="H960" s="581"/>
      <c r="I960" s="583"/>
      <c r="J960" s="573"/>
      <c r="K960" s="571"/>
      <c r="L960" s="571"/>
      <c r="M960" s="573"/>
      <c r="N960" s="573"/>
    </row>
    <row r="961" spans="1:23" s="201" customFormat="1" ht="40.25" customHeight="1" x14ac:dyDescent="0.35">
      <c r="A961" s="569" t="str">
        <f t="shared" ref="A961" ca="1" si="3587">INDIRECT("'update Helper'!C"&amp;U961)</f>
        <v>a163p000004curaAAA</v>
      </c>
      <c r="B961" s="589">
        <v>9</v>
      </c>
      <c r="C961" s="570" t="str">
        <f>VLOOKUP(B961,'Coverage Indicators - Section D'!$A$9:$AU$70,47,FALSE)</f>
        <v/>
      </c>
      <c r="D961" s="578" t="str">
        <f t="shared" ref="D961" si="3588">R961</f>
        <v/>
      </c>
      <c r="E961" s="578" t="str">
        <f t="shared" ref="E961" si="3589">S961</f>
        <v/>
      </c>
      <c r="F961" s="421"/>
      <c r="G961" s="576" t="str">
        <f ca="1">IF(OR(INDIRECT("'update Helper'!E"&amp;U961)="",F961&lt;&gt;0,F962&lt;&gt;0),IF(IFERROR((F961/F962),"")="","",(F961/F962)),INDIRECT("'update Helper'!E"&amp;U961)/100)</f>
        <v/>
      </c>
      <c r="H961" s="580"/>
      <c r="I961" s="582"/>
      <c r="J961" s="572"/>
      <c r="K961" s="570" t="str">
        <f t="shared" ref="K961" si="3590">W961</f>
        <v/>
      </c>
      <c r="L961" s="570" t="str">
        <f t="shared" ref="L961" si="3591">V961</f>
        <v/>
      </c>
      <c r="M961" s="572"/>
      <c r="N961" s="572"/>
      <c r="P961" s="201">
        <f t="shared" ref="P961" si="3592">IF(AND(EXACT(C961,C959),C959&lt;&gt;0),P959+1,0)</f>
        <v>170</v>
      </c>
      <c r="Q961" s="201" t="str">
        <f t="shared" ref="Q961" si="3593">IF(C961&lt;&gt;"",C961&amp;"-"&amp;P961,"")</f>
        <v/>
      </c>
      <c r="R961" s="201" t="str">
        <f t="array" ref="R961">IFERROR(IF(INDEX('Disaggregation Records'!$E$155:$E$385,MATCH(RIGHT(Q961,255),RIGHT('Disaggregation Records'!$D$155:$D$385,255),0))="","",INDEX('Disaggregation Records'!$E$155:$E$385,MATCH(RIGHT(Q961,255),RIGHT('Disaggregation Records'!$D$155:$D$385,255),0))),"")</f>
        <v/>
      </c>
      <c r="S961" s="201" t="str">
        <f t="array" ref="S961">IFERROR(IF(INDEX('Disaggregation Records'!$F$155:$F$385,MATCH(RIGHT(Q961,255),RIGHT('Disaggregation Records'!$D$155:$D$385,255),0))="","",INDEX('Disaggregation Records'!$F$155:$F$385,MATCH(RIGHT(Q961,255),RIGHT('Disaggregation Records'!$D$155:$D$385,255),0))),"")</f>
        <v/>
      </c>
      <c r="T961" s="201" t="str">
        <f t="array" ref="T961">IFERROR(IF(INDEX('Disaggregation Records'!$H$155:$H$385,MATCH(RIGHT(Q961,255),RIGHT('Disaggregation Records'!$D$155:$D$385,255),0))="","",INDEX('Disaggregation Records'!$H$155:$H$385,MATCH(RIGHT(Q961,255),RIGHT('Disaggregation Records'!$D$155:$D$385,255),0))),"")</f>
        <v/>
      </c>
      <c r="U961" s="201">
        <f t="shared" ref="U961" si="3594">U959+1</f>
        <v>1582</v>
      </c>
      <c r="V961" s="201" t="str">
        <f t="array" ref="V961">IFERROR(IF(INDEX('Disaggregation Records'!$I$155:$I$385,MATCH(RIGHT(Q961,255),RIGHT('Disaggregation Records'!$D$155:$D$385,255),0))="","",INDEX('Disaggregation Records'!$I$155:$I$385,MATCH(RIGHT(Q961,255),RIGHT('Disaggregation Records'!$D$155:$D$385,255),0))),"")</f>
        <v/>
      </c>
      <c r="W961" s="201" t="str">
        <f>IFERROR(INDEX('Reference Records'!L$40:L$88,MATCH(LEFT(C961,255),'Reference Records'!E$40:E$88,0)),"")</f>
        <v/>
      </c>
    </row>
    <row r="962" spans="1:23" s="201" customFormat="1" ht="40.25" customHeight="1" x14ac:dyDescent="0.35">
      <c r="A962" s="569"/>
      <c r="B962" s="590"/>
      <c r="C962" s="571"/>
      <c r="D962" s="579"/>
      <c r="E962" s="579"/>
      <c r="F962" s="215"/>
      <c r="G962" s="577"/>
      <c r="H962" s="581"/>
      <c r="I962" s="583"/>
      <c r="J962" s="573"/>
      <c r="K962" s="571"/>
      <c r="L962" s="571"/>
      <c r="M962" s="573"/>
      <c r="N962" s="573"/>
    </row>
    <row r="963" spans="1:23" s="201" customFormat="1" ht="40.25" customHeight="1" x14ac:dyDescent="0.35">
      <c r="A963" s="569" t="str">
        <f t="shared" ref="A963" ca="1" si="3595">INDIRECT("'update Helper'!C"&amp;U963)</f>
        <v>a163p000004curbAAA</v>
      </c>
      <c r="B963" s="589">
        <v>9</v>
      </c>
      <c r="C963" s="570" t="str">
        <f>VLOOKUP(B963,'Coverage Indicators - Section D'!$A$9:$AU$70,47,FALSE)</f>
        <v/>
      </c>
      <c r="D963" s="578" t="str">
        <f t="shared" ref="D963" si="3596">R963</f>
        <v/>
      </c>
      <c r="E963" s="578" t="str">
        <f t="shared" ref="E963" si="3597">S963</f>
        <v/>
      </c>
      <c r="F963" s="421"/>
      <c r="G963" s="576" t="str">
        <f ca="1">IF(OR(INDIRECT("'update Helper'!E"&amp;U963)="",F963&lt;&gt;0,F964&lt;&gt;0),IF(IFERROR((F963/F964),"")="","",(F963/F964)),INDIRECT("'update Helper'!E"&amp;U963)/100)</f>
        <v/>
      </c>
      <c r="H963" s="580"/>
      <c r="I963" s="582"/>
      <c r="J963" s="572"/>
      <c r="K963" s="570" t="str">
        <f t="shared" ref="K963" si="3598">W963</f>
        <v/>
      </c>
      <c r="L963" s="570" t="str">
        <f t="shared" ref="L963" si="3599">V963</f>
        <v/>
      </c>
      <c r="M963" s="572"/>
      <c r="N963" s="572"/>
      <c r="P963" s="201">
        <f t="shared" ref="P963" si="3600">IF(AND(EXACT(C963,C961),C961&lt;&gt;0),P961+1,0)</f>
        <v>171</v>
      </c>
      <c r="Q963" s="201" t="str">
        <f t="shared" ref="Q963" si="3601">IF(C963&lt;&gt;"",C963&amp;"-"&amp;P963,"")</f>
        <v/>
      </c>
      <c r="R963" s="201" t="str">
        <f t="array" ref="R963">IFERROR(IF(INDEX('Disaggregation Records'!$E$155:$E$385,MATCH(RIGHT(Q963,255),RIGHT('Disaggregation Records'!$D$155:$D$385,255),0))="","",INDEX('Disaggregation Records'!$E$155:$E$385,MATCH(RIGHT(Q963,255),RIGHT('Disaggregation Records'!$D$155:$D$385,255),0))),"")</f>
        <v/>
      </c>
      <c r="S963" s="201" t="str">
        <f t="array" ref="S963">IFERROR(IF(INDEX('Disaggregation Records'!$F$155:$F$385,MATCH(RIGHT(Q963,255),RIGHT('Disaggregation Records'!$D$155:$D$385,255),0))="","",INDEX('Disaggregation Records'!$F$155:$F$385,MATCH(RIGHT(Q963,255),RIGHT('Disaggregation Records'!$D$155:$D$385,255),0))),"")</f>
        <v/>
      </c>
      <c r="T963" s="201" t="str">
        <f t="array" ref="T963">IFERROR(IF(INDEX('Disaggregation Records'!$H$155:$H$385,MATCH(RIGHT(Q963,255),RIGHT('Disaggregation Records'!$D$155:$D$385,255),0))="","",INDEX('Disaggregation Records'!$H$155:$H$385,MATCH(RIGHT(Q963,255),RIGHT('Disaggregation Records'!$D$155:$D$385,255),0))),"")</f>
        <v/>
      </c>
      <c r="U963" s="201">
        <f t="shared" ref="U963" si="3602">U961+1</f>
        <v>1583</v>
      </c>
      <c r="V963" s="201" t="str">
        <f t="array" ref="V963">IFERROR(IF(INDEX('Disaggregation Records'!$I$155:$I$385,MATCH(RIGHT(Q963,255),RIGHT('Disaggregation Records'!$D$155:$D$385,255),0))="","",INDEX('Disaggregation Records'!$I$155:$I$385,MATCH(RIGHT(Q963,255),RIGHT('Disaggregation Records'!$D$155:$D$385,255),0))),"")</f>
        <v/>
      </c>
      <c r="W963" s="201" t="str">
        <f>IFERROR(INDEX('Reference Records'!L$40:L$88,MATCH(LEFT(C963,255),'Reference Records'!E$40:E$88,0)),"")</f>
        <v/>
      </c>
    </row>
    <row r="964" spans="1:23" s="201" customFormat="1" ht="40.25" customHeight="1" x14ac:dyDescent="0.35">
      <c r="A964" s="569"/>
      <c r="B964" s="590"/>
      <c r="C964" s="571"/>
      <c r="D964" s="579"/>
      <c r="E964" s="579"/>
      <c r="F964" s="215"/>
      <c r="G964" s="577"/>
      <c r="H964" s="581"/>
      <c r="I964" s="583"/>
      <c r="J964" s="573"/>
      <c r="K964" s="571"/>
      <c r="L964" s="571"/>
      <c r="M964" s="573"/>
      <c r="N964" s="573"/>
    </row>
    <row r="965" spans="1:23" s="201" customFormat="1" ht="40.25" customHeight="1" x14ac:dyDescent="0.35">
      <c r="A965" s="569" t="str">
        <f t="shared" ref="A965" ca="1" si="3603">INDIRECT("'update Helper'!C"&amp;U965)</f>
        <v>a163p000004curcAAA</v>
      </c>
      <c r="B965" s="589">
        <v>9</v>
      </c>
      <c r="C965" s="570" t="str">
        <f>VLOOKUP(B965,'Coverage Indicators - Section D'!$A$9:$AU$70,47,FALSE)</f>
        <v/>
      </c>
      <c r="D965" s="578" t="str">
        <f t="shared" ref="D965" si="3604">R965</f>
        <v/>
      </c>
      <c r="E965" s="578" t="str">
        <f t="shared" ref="E965" si="3605">S965</f>
        <v/>
      </c>
      <c r="F965" s="421"/>
      <c r="G965" s="576" t="str">
        <f ca="1">IF(OR(INDIRECT("'update Helper'!E"&amp;U965)="",F965&lt;&gt;0,F966&lt;&gt;0),IF(IFERROR((F965/F966),"")="","",(F965/F966)),INDIRECT("'update Helper'!E"&amp;U965)/100)</f>
        <v/>
      </c>
      <c r="H965" s="580"/>
      <c r="I965" s="582"/>
      <c r="J965" s="572"/>
      <c r="K965" s="570" t="str">
        <f t="shared" ref="K965" si="3606">W965</f>
        <v/>
      </c>
      <c r="L965" s="570" t="str">
        <f t="shared" ref="L965" si="3607">V965</f>
        <v/>
      </c>
      <c r="M965" s="572"/>
      <c r="N965" s="572"/>
      <c r="P965" s="201">
        <f t="shared" ref="P965" si="3608">IF(AND(EXACT(C965,C963),C963&lt;&gt;0),P963+1,0)</f>
        <v>172</v>
      </c>
      <c r="Q965" s="201" t="str">
        <f t="shared" ref="Q965" si="3609">IF(C965&lt;&gt;"",C965&amp;"-"&amp;P965,"")</f>
        <v/>
      </c>
      <c r="R965" s="201" t="str">
        <f t="array" ref="R965">IFERROR(IF(INDEX('Disaggregation Records'!$E$155:$E$385,MATCH(RIGHT(Q965,255),RIGHT('Disaggregation Records'!$D$155:$D$385,255),0))="","",INDEX('Disaggregation Records'!$E$155:$E$385,MATCH(RIGHT(Q965,255),RIGHT('Disaggregation Records'!$D$155:$D$385,255),0))),"")</f>
        <v/>
      </c>
      <c r="S965" s="201" t="str">
        <f t="array" ref="S965">IFERROR(IF(INDEX('Disaggregation Records'!$F$155:$F$385,MATCH(RIGHT(Q965,255),RIGHT('Disaggregation Records'!$D$155:$D$385,255),0))="","",INDEX('Disaggregation Records'!$F$155:$F$385,MATCH(RIGHT(Q965,255),RIGHT('Disaggregation Records'!$D$155:$D$385,255),0))),"")</f>
        <v/>
      </c>
      <c r="T965" s="201" t="str">
        <f t="array" ref="T965">IFERROR(IF(INDEX('Disaggregation Records'!$H$155:$H$385,MATCH(RIGHT(Q965,255),RIGHT('Disaggregation Records'!$D$155:$D$385,255),0))="","",INDEX('Disaggregation Records'!$H$155:$H$385,MATCH(RIGHT(Q965,255),RIGHT('Disaggregation Records'!$D$155:$D$385,255),0))),"")</f>
        <v/>
      </c>
      <c r="U965" s="201">
        <f t="shared" ref="U965" si="3610">U963+1</f>
        <v>1584</v>
      </c>
      <c r="V965" s="201" t="str">
        <f t="array" ref="V965">IFERROR(IF(INDEX('Disaggregation Records'!$I$155:$I$385,MATCH(RIGHT(Q965,255),RIGHT('Disaggregation Records'!$D$155:$D$385,255),0))="","",INDEX('Disaggregation Records'!$I$155:$I$385,MATCH(RIGHT(Q965,255),RIGHT('Disaggregation Records'!$D$155:$D$385,255),0))),"")</f>
        <v/>
      </c>
      <c r="W965" s="201" t="str">
        <f>IFERROR(INDEX('Reference Records'!L$40:L$88,MATCH(LEFT(C965,255),'Reference Records'!E$40:E$88,0)),"")</f>
        <v/>
      </c>
    </row>
    <row r="966" spans="1:23" s="201" customFormat="1" ht="40.25" customHeight="1" x14ac:dyDescent="0.35">
      <c r="A966" s="569"/>
      <c r="B966" s="590"/>
      <c r="C966" s="571"/>
      <c r="D966" s="579"/>
      <c r="E966" s="579"/>
      <c r="F966" s="215"/>
      <c r="G966" s="577"/>
      <c r="H966" s="581"/>
      <c r="I966" s="583"/>
      <c r="J966" s="573"/>
      <c r="K966" s="571"/>
      <c r="L966" s="571"/>
      <c r="M966" s="573"/>
      <c r="N966" s="573"/>
    </row>
    <row r="967" spans="1:23" s="201" customFormat="1" ht="40.25" customHeight="1" x14ac:dyDescent="0.35">
      <c r="A967" s="569" t="str">
        <f t="shared" ref="A967" ca="1" si="3611">INDIRECT("'update Helper'!C"&amp;U967)</f>
        <v>a163p000004curdAAA</v>
      </c>
      <c r="B967" s="589">
        <v>9</v>
      </c>
      <c r="C967" s="570" t="str">
        <f>VLOOKUP(B967,'Coverage Indicators - Section D'!$A$9:$AU$70,47,FALSE)</f>
        <v/>
      </c>
      <c r="D967" s="578" t="str">
        <f t="shared" ref="D967" si="3612">R967</f>
        <v/>
      </c>
      <c r="E967" s="578" t="str">
        <f t="shared" ref="E967" si="3613">S967</f>
        <v/>
      </c>
      <c r="F967" s="421"/>
      <c r="G967" s="576" t="str">
        <f ca="1">IF(OR(INDIRECT("'update Helper'!E"&amp;U967)="",F967&lt;&gt;0,F968&lt;&gt;0),IF(IFERROR((F967/F968),"")="","",(F967/F968)),INDIRECT("'update Helper'!E"&amp;U967)/100)</f>
        <v/>
      </c>
      <c r="H967" s="580"/>
      <c r="I967" s="582"/>
      <c r="J967" s="572"/>
      <c r="K967" s="570" t="str">
        <f t="shared" ref="K967" si="3614">W967</f>
        <v/>
      </c>
      <c r="L967" s="570" t="str">
        <f t="shared" ref="L967" si="3615">V967</f>
        <v/>
      </c>
      <c r="M967" s="572"/>
      <c r="N967" s="572"/>
      <c r="P967" s="201">
        <f t="shared" ref="P967" si="3616">IF(AND(EXACT(C967,C965),C965&lt;&gt;0),P965+1,0)</f>
        <v>173</v>
      </c>
      <c r="Q967" s="201" t="str">
        <f t="shared" ref="Q967" si="3617">IF(C967&lt;&gt;"",C967&amp;"-"&amp;P967,"")</f>
        <v/>
      </c>
      <c r="R967" s="201" t="str">
        <f t="array" ref="R967">IFERROR(IF(INDEX('Disaggregation Records'!$E$155:$E$385,MATCH(RIGHT(Q967,255),RIGHT('Disaggregation Records'!$D$155:$D$385,255),0))="","",INDEX('Disaggregation Records'!$E$155:$E$385,MATCH(RIGHT(Q967,255),RIGHT('Disaggregation Records'!$D$155:$D$385,255),0))),"")</f>
        <v/>
      </c>
      <c r="S967" s="201" t="str">
        <f t="array" ref="S967">IFERROR(IF(INDEX('Disaggregation Records'!$F$155:$F$385,MATCH(RIGHT(Q967,255),RIGHT('Disaggregation Records'!$D$155:$D$385,255),0))="","",INDEX('Disaggregation Records'!$F$155:$F$385,MATCH(RIGHT(Q967,255),RIGHT('Disaggregation Records'!$D$155:$D$385,255),0))),"")</f>
        <v/>
      </c>
      <c r="T967" s="201" t="str">
        <f t="array" ref="T967">IFERROR(IF(INDEX('Disaggregation Records'!$H$155:$H$385,MATCH(RIGHT(Q967,255),RIGHT('Disaggregation Records'!$D$155:$D$385,255),0))="","",INDEX('Disaggregation Records'!$H$155:$H$385,MATCH(RIGHT(Q967,255),RIGHT('Disaggregation Records'!$D$155:$D$385,255),0))),"")</f>
        <v/>
      </c>
      <c r="U967" s="201">
        <f t="shared" ref="U967" si="3618">U965+1</f>
        <v>1585</v>
      </c>
      <c r="V967" s="201" t="str">
        <f t="array" ref="V967">IFERROR(IF(INDEX('Disaggregation Records'!$I$155:$I$385,MATCH(RIGHT(Q967,255),RIGHT('Disaggregation Records'!$D$155:$D$385,255),0))="","",INDEX('Disaggregation Records'!$I$155:$I$385,MATCH(RIGHT(Q967,255),RIGHT('Disaggregation Records'!$D$155:$D$385,255),0))),"")</f>
        <v/>
      </c>
      <c r="W967" s="201" t="str">
        <f>IFERROR(INDEX('Reference Records'!L$40:L$88,MATCH(LEFT(C967,255),'Reference Records'!E$40:E$88,0)),"")</f>
        <v/>
      </c>
    </row>
    <row r="968" spans="1:23" s="201" customFormat="1" ht="40.25" customHeight="1" x14ac:dyDescent="0.35">
      <c r="A968" s="569"/>
      <c r="B968" s="590"/>
      <c r="C968" s="571"/>
      <c r="D968" s="579"/>
      <c r="E968" s="579"/>
      <c r="F968" s="215"/>
      <c r="G968" s="577"/>
      <c r="H968" s="581"/>
      <c r="I968" s="583"/>
      <c r="J968" s="573"/>
      <c r="K968" s="571"/>
      <c r="L968" s="571"/>
      <c r="M968" s="573"/>
      <c r="N968" s="573"/>
    </row>
    <row r="969" spans="1:23" s="201" customFormat="1" ht="40.25" customHeight="1" x14ac:dyDescent="0.35">
      <c r="A969" s="569" t="str">
        <f t="shared" ref="A969" ca="1" si="3619">INDIRECT("'update Helper'!C"&amp;U969)</f>
        <v>a163p000004cureAAA</v>
      </c>
      <c r="B969" s="589">
        <v>9</v>
      </c>
      <c r="C969" s="570" t="str">
        <f>VLOOKUP(B969,'Coverage Indicators - Section D'!$A$9:$AU$70,47,FALSE)</f>
        <v/>
      </c>
      <c r="D969" s="578" t="str">
        <f t="shared" ref="D969" si="3620">R969</f>
        <v/>
      </c>
      <c r="E969" s="578" t="str">
        <f t="shared" ref="E969" si="3621">S969</f>
        <v/>
      </c>
      <c r="F969" s="421"/>
      <c r="G969" s="576" t="str">
        <f ca="1">IF(OR(INDIRECT("'update Helper'!E"&amp;U969)="",F969&lt;&gt;0,F970&lt;&gt;0),IF(IFERROR((F969/F970),"")="","",(F969/F970)),INDIRECT("'update Helper'!E"&amp;U969)/100)</f>
        <v/>
      </c>
      <c r="H969" s="580"/>
      <c r="I969" s="582"/>
      <c r="J969" s="572"/>
      <c r="K969" s="570" t="str">
        <f t="shared" ref="K969" si="3622">W969</f>
        <v/>
      </c>
      <c r="L969" s="570" t="str">
        <f t="shared" ref="L969" si="3623">V969</f>
        <v/>
      </c>
      <c r="M969" s="572"/>
      <c r="N969" s="572"/>
      <c r="P969" s="201">
        <f t="shared" ref="P969" si="3624">IF(AND(EXACT(C969,C967),C967&lt;&gt;0),P967+1,0)</f>
        <v>174</v>
      </c>
      <c r="Q969" s="201" t="str">
        <f t="shared" ref="Q969" si="3625">IF(C969&lt;&gt;"",C969&amp;"-"&amp;P969,"")</f>
        <v/>
      </c>
      <c r="R969" s="201" t="str">
        <f t="array" ref="R969">IFERROR(IF(INDEX('Disaggregation Records'!$E$155:$E$385,MATCH(RIGHT(Q969,255),RIGHT('Disaggregation Records'!$D$155:$D$385,255),0))="","",INDEX('Disaggregation Records'!$E$155:$E$385,MATCH(RIGHT(Q969,255),RIGHT('Disaggregation Records'!$D$155:$D$385,255),0))),"")</f>
        <v/>
      </c>
      <c r="S969" s="201" t="str">
        <f t="array" ref="S969">IFERROR(IF(INDEX('Disaggregation Records'!$F$155:$F$385,MATCH(RIGHT(Q969,255),RIGHT('Disaggregation Records'!$D$155:$D$385,255),0))="","",INDEX('Disaggregation Records'!$F$155:$F$385,MATCH(RIGHT(Q969,255),RIGHT('Disaggregation Records'!$D$155:$D$385,255),0))),"")</f>
        <v/>
      </c>
      <c r="T969" s="201" t="str">
        <f t="array" ref="T969">IFERROR(IF(INDEX('Disaggregation Records'!$H$155:$H$385,MATCH(RIGHT(Q969,255),RIGHT('Disaggregation Records'!$D$155:$D$385,255),0))="","",INDEX('Disaggregation Records'!$H$155:$H$385,MATCH(RIGHT(Q969,255),RIGHT('Disaggregation Records'!$D$155:$D$385,255),0))),"")</f>
        <v/>
      </c>
      <c r="U969" s="201">
        <f t="shared" ref="U969" si="3626">U967+1</f>
        <v>1586</v>
      </c>
      <c r="V969" s="201" t="str">
        <f t="array" ref="V969">IFERROR(IF(INDEX('Disaggregation Records'!$I$155:$I$385,MATCH(RIGHT(Q969,255),RIGHT('Disaggregation Records'!$D$155:$D$385,255),0))="","",INDEX('Disaggregation Records'!$I$155:$I$385,MATCH(RIGHT(Q969,255),RIGHT('Disaggregation Records'!$D$155:$D$385,255),0))),"")</f>
        <v/>
      </c>
      <c r="W969" s="201" t="str">
        <f>IFERROR(INDEX('Reference Records'!L$40:L$88,MATCH(LEFT(C969,255),'Reference Records'!E$40:E$88,0)),"")</f>
        <v/>
      </c>
    </row>
    <row r="970" spans="1:23" s="201" customFormat="1" ht="40.25" customHeight="1" x14ac:dyDescent="0.35">
      <c r="A970" s="569"/>
      <c r="B970" s="590"/>
      <c r="C970" s="571"/>
      <c r="D970" s="579"/>
      <c r="E970" s="579"/>
      <c r="F970" s="215"/>
      <c r="G970" s="577"/>
      <c r="H970" s="581"/>
      <c r="I970" s="583"/>
      <c r="J970" s="573"/>
      <c r="K970" s="571"/>
      <c r="L970" s="571"/>
      <c r="M970" s="573"/>
      <c r="N970" s="573"/>
    </row>
    <row r="971" spans="1:23" s="201" customFormat="1" ht="40.25" customHeight="1" x14ac:dyDescent="0.35">
      <c r="A971" s="569" t="str">
        <f t="shared" ref="A971" ca="1" si="3627">INDIRECT("'update Helper'!C"&amp;U971)</f>
        <v>a163p000004curfAAA</v>
      </c>
      <c r="B971" s="589">
        <v>9</v>
      </c>
      <c r="C971" s="570" t="str">
        <f>VLOOKUP(B971,'Coverage Indicators - Section D'!$A$9:$AU$70,47,FALSE)</f>
        <v/>
      </c>
      <c r="D971" s="578" t="str">
        <f t="shared" ref="D971" si="3628">R971</f>
        <v/>
      </c>
      <c r="E971" s="578" t="str">
        <f t="shared" ref="E971" si="3629">S971</f>
        <v/>
      </c>
      <c r="F971" s="421"/>
      <c r="G971" s="576" t="str">
        <f ca="1">IF(OR(INDIRECT("'update Helper'!E"&amp;U971)="",F971&lt;&gt;0,F972&lt;&gt;0),IF(IFERROR((F971/F972),"")="","",(F971/F972)),INDIRECT("'update Helper'!E"&amp;U971)/100)</f>
        <v/>
      </c>
      <c r="H971" s="580"/>
      <c r="I971" s="582"/>
      <c r="J971" s="572"/>
      <c r="K971" s="570" t="str">
        <f t="shared" ref="K971" si="3630">W971</f>
        <v/>
      </c>
      <c r="L971" s="570" t="str">
        <f t="shared" ref="L971" si="3631">V971</f>
        <v/>
      </c>
      <c r="M971" s="572"/>
      <c r="N971" s="572"/>
      <c r="P971" s="201">
        <f t="shared" ref="P971" si="3632">IF(AND(EXACT(C971,C969),C969&lt;&gt;0),P969+1,0)</f>
        <v>175</v>
      </c>
      <c r="Q971" s="201" t="str">
        <f t="shared" ref="Q971" si="3633">IF(C971&lt;&gt;"",C971&amp;"-"&amp;P971,"")</f>
        <v/>
      </c>
      <c r="R971" s="201" t="str">
        <f t="array" ref="R971">IFERROR(IF(INDEX('Disaggregation Records'!$E$155:$E$385,MATCH(RIGHT(Q971,255),RIGHT('Disaggregation Records'!$D$155:$D$385,255),0))="","",INDEX('Disaggregation Records'!$E$155:$E$385,MATCH(RIGHT(Q971,255),RIGHT('Disaggregation Records'!$D$155:$D$385,255),0))),"")</f>
        <v/>
      </c>
      <c r="S971" s="201" t="str">
        <f t="array" ref="S971">IFERROR(IF(INDEX('Disaggregation Records'!$F$155:$F$385,MATCH(RIGHT(Q971,255),RIGHT('Disaggregation Records'!$D$155:$D$385,255),0))="","",INDEX('Disaggregation Records'!$F$155:$F$385,MATCH(RIGHT(Q971,255),RIGHT('Disaggregation Records'!$D$155:$D$385,255),0))),"")</f>
        <v/>
      </c>
      <c r="T971" s="201" t="str">
        <f t="array" ref="T971">IFERROR(IF(INDEX('Disaggregation Records'!$H$155:$H$385,MATCH(RIGHT(Q971,255),RIGHT('Disaggregation Records'!$D$155:$D$385,255),0))="","",INDEX('Disaggregation Records'!$H$155:$H$385,MATCH(RIGHT(Q971,255),RIGHT('Disaggregation Records'!$D$155:$D$385,255),0))),"")</f>
        <v/>
      </c>
      <c r="U971" s="201">
        <f t="shared" ref="U971" si="3634">U969+1</f>
        <v>1587</v>
      </c>
      <c r="V971" s="201" t="str">
        <f t="array" ref="V971">IFERROR(IF(INDEX('Disaggregation Records'!$I$155:$I$385,MATCH(RIGHT(Q971,255),RIGHT('Disaggregation Records'!$D$155:$D$385,255),0))="","",INDEX('Disaggregation Records'!$I$155:$I$385,MATCH(RIGHT(Q971,255),RIGHT('Disaggregation Records'!$D$155:$D$385,255),0))),"")</f>
        <v/>
      </c>
      <c r="W971" s="201" t="str">
        <f>IFERROR(INDEX('Reference Records'!L$40:L$88,MATCH(LEFT(C971,255),'Reference Records'!E$40:E$88,0)),"")</f>
        <v/>
      </c>
    </row>
    <row r="972" spans="1:23" s="201" customFormat="1" ht="40.25" customHeight="1" x14ac:dyDescent="0.35">
      <c r="A972" s="569"/>
      <c r="B972" s="590"/>
      <c r="C972" s="571"/>
      <c r="D972" s="579"/>
      <c r="E972" s="579"/>
      <c r="F972" s="215"/>
      <c r="G972" s="577"/>
      <c r="H972" s="581"/>
      <c r="I972" s="583"/>
      <c r="J972" s="573"/>
      <c r="K972" s="571"/>
      <c r="L972" s="571"/>
      <c r="M972" s="573"/>
      <c r="N972" s="573"/>
    </row>
    <row r="973" spans="1:23" s="201" customFormat="1" ht="40.25" customHeight="1" x14ac:dyDescent="0.35">
      <c r="A973" s="569" t="str">
        <f t="shared" ref="A973" ca="1" si="3635">INDIRECT("'update Helper'!C"&amp;U973)</f>
        <v>a163p000004curgAAA</v>
      </c>
      <c r="B973" s="589">
        <v>9</v>
      </c>
      <c r="C973" s="570" t="str">
        <f>VLOOKUP(B973,'Coverage Indicators - Section D'!$A$9:$AU$70,47,FALSE)</f>
        <v/>
      </c>
      <c r="D973" s="578" t="str">
        <f t="shared" ref="D973" si="3636">R973</f>
        <v/>
      </c>
      <c r="E973" s="578" t="str">
        <f t="shared" ref="E973" si="3637">S973</f>
        <v/>
      </c>
      <c r="F973" s="421"/>
      <c r="G973" s="576" t="str">
        <f ca="1">IF(OR(INDIRECT("'update Helper'!E"&amp;U973)="",F973&lt;&gt;0,F974&lt;&gt;0),IF(IFERROR((F973/F974),"")="","",(F973/F974)),INDIRECT("'update Helper'!E"&amp;U973)/100)</f>
        <v/>
      </c>
      <c r="H973" s="580"/>
      <c r="I973" s="582"/>
      <c r="J973" s="572"/>
      <c r="K973" s="570" t="str">
        <f t="shared" ref="K973" si="3638">W973</f>
        <v/>
      </c>
      <c r="L973" s="570" t="str">
        <f t="shared" ref="L973" si="3639">V973</f>
        <v/>
      </c>
      <c r="M973" s="572"/>
      <c r="N973" s="572"/>
      <c r="P973" s="201">
        <f t="shared" ref="P973" si="3640">IF(AND(EXACT(C973,C971),C971&lt;&gt;0),P971+1,0)</f>
        <v>176</v>
      </c>
      <c r="Q973" s="201" t="str">
        <f t="shared" ref="Q973" si="3641">IF(C973&lt;&gt;"",C973&amp;"-"&amp;P973,"")</f>
        <v/>
      </c>
      <c r="R973" s="201" t="str">
        <f t="array" ref="R973">IFERROR(IF(INDEX('Disaggregation Records'!$E$155:$E$385,MATCH(RIGHT(Q973,255),RIGHT('Disaggregation Records'!$D$155:$D$385,255),0))="","",INDEX('Disaggregation Records'!$E$155:$E$385,MATCH(RIGHT(Q973,255),RIGHT('Disaggregation Records'!$D$155:$D$385,255),0))),"")</f>
        <v/>
      </c>
      <c r="S973" s="201" t="str">
        <f t="array" ref="S973">IFERROR(IF(INDEX('Disaggregation Records'!$F$155:$F$385,MATCH(RIGHT(Q973,255),RIGHT('Disaggregation Records'!$D$155:$D$385,255),0))="","",INDEX('Disaggregation Records'!$F$155:$F$385,MATCH(RIGHT(Q973,255),RIGHT('Disaggregation Records'!$D$155:$D$385,255),0))),"")</f>
        <v/>
      </c>
      <c r="T973" s="201" t="str">
        <f t="array" ref="T973">IFERROR(IF(INDEX('Disaggregation Records'!$H$155:$H$385,MATCH(RIGHT(Q973,255),RIGHT('Disaggregation Records'!$D$155:$D$385,255),0))="","",INDEX('Disaggregation Records'!$H$155:$H$385,MATCH(RIGHT(Q973,255),RIGHT('Disaggregation Records'!$D$155:$D$385,255),0))),"")</f>
        <v/>
      </c>
      <c r="U973" s="201">
        <f t="shared" ref="U973" si="3642">U971+1</f>
        <v>1588</v>
      </c>
      <c r="V973" s="201" t="str">
        <f t="array" ref="V973">IFERROR(IF(INDEX('Disaggregation Records'!$I$155:$I$385,MATCH(RIGHT(Q973,255),RIGHT('Disaggregation Records'!$D$155:$D$385,255),0))="","",INDEX('Disaggregation Records'!$I$155:$I$385,MATCH(RIGHT(Q973,255),RIGHT('Disaggregation Records'!$D$155:$D$385,255),0))),"")</f>
        <v/>
      </c>
      <c r="W973" s="201" t="str">
        <f>IFERROR(INDEX('Reference Records'!L$40:L$88,MATCH(LEFT(C973,255),'Reference Records'!E$40:E$88,0)),"")</f>
        <v/>
      </c>
    </row>
    <row r="974" spans="1:23" s="201" customFormat="1" ht="40.25" customHeight="1" x14ac:dyDescent="0.35">
      <c r="A974" s="569"/>
      <c r="B974" s="590"/>
      <c r="C974" s="571"/>
      <c r="D974" s="579"/>
      <c r="E974" s="579"/>
      <c r="F974" s="215"/>
      <c r="G974" s="577"/>
      <c r="H974" s="581"/>
      <c r="I974" s="583"/>
      <c r="J974" s="573"/>
      <c r="K974" s="571"/>
      <c r="L974" s="571"/>
      <c r="M974" s="573"/>
      <c r="N974" s="573"/>
    </row>
    <row r="975" spans="1:23" s="201" customFormat="1" ht="40.25" customHeight="1" x14ac:dyDescent="0.35">
      <c r="A975" s="569" t="str">
        <f t="shared" ref="A975" ca="1" si="3643">INDIRECT("'update Helper'!C"&amp;U975)</f>
        <v>a163p000004curhAAA</v>
      </c>
      <c r="B975" s="589">
        <v>9</v>
      </c>
      <c r="C975" s="570" t="str">
        <f>VLOOKUP(B975,'Coverage Indicators - Section D'!$A$9:$AU$70,47,FALSE)</f>
        <v/>
      </c>
      <c r="D975" s="578" t="str">
        <f t="shared" ref="D975" si="3644">R975</f>
        <v/>
      </c>
      <c r="E975" s="578" t="str">
        <f t="shared" ref="E975" si="3645">S975</f>
        <v/>
      </c>
      <c r="F975" s="421"/>
      <c r="G975" s="576" t="str">
        <f ca="1">IF(OR(INDIRECT("'update Helper'!E"&amp;U975)="",F975&lt;&gt;0,F976&lt;&gt;0),IF(IFERROR((F975/F976),"")="","",(F975/F976)),INDIRECT("'update Helper'!E"&amp;U975)/100)</f>
        <v/>
      </c>
      <c r="H975" s="580"/>
      <c r="I975" s="582"/>
      <c r="J975" s="572"/>
      <c r="K975" s="570" t="str">
        <f t="shared" ref="K975" si="3646">W975</f>
        <v/>
      </c>
      <c r="L975" s="570" t="str">
        <f t="shared" ref="L975" si="3647">V975</f>
        <v/>
      </c>
      <c r="M975" s="572"/>
      <c r="N975" s="572"/>
      <c r="P975" s="201">
        <f t="shared" ref="P975" si="3648">IF(AND(EXACT(C975,C973),C973&lt;&gt;0),P973+1,0)</f>
        <v>177</v>
      </c>
      <c r="Q975" s="201" t="str">
        <f t="shared" ref="Q975" si="3649">IF(C975&lt;&gt;"",C975&amp;"-"&amp;P975,"")</f>
        <v/>
      </c>
      <c r="R975" s="201" t="str">
        <f t="array" ref="R975">IFERROR(IF(INDEX('Disaggregation Records'!$E$155:$E$385,MATCH(RIGHT(Q975,255),RIGHT('Disaggregation Records'!$D$155:$D$385,255),0))="","",INDEX('Disaggregation Records'!$E$155:$E$385,MATCH(RIGHT(Q975,255),RIGHT('Disaggregation Records'!$D$155:$D$385,255),0))),"")</f>
        <v/>
      </c>
      <c r="S975" s="201" t="str">
        <f t="array" ref="S975">IFERROR(IF(INDEX('Disaggregation Records'!$F$155:$F$385,MATCH(RIGHT(Q975,255),RIGHT('Disaggregation Records'!$D$155:$D$385,255),0))="","",INDEX('Disaggregation Records'!$F$155:$F$385,MATCH(RIGHT(Q975,255),RIGHT('Disaggregation Records'!$D$155:$D$385,255),0))),"")</f>
        <v/>
      </c>
      <c r="T975" s="201" t="str">
        <f t="array" ref="T975">IFERROR(IF(INDEX('Disaggregation Records'!$H$155:$H$385,MATCH(RIGHT(Q975,255),RIGHT('Disaggregation Records'!$D$155:$D$385,255),0))="","",INDEX('Disaggregation Records'!$H$155:$H$385,MATCH(RIGHT(Q975,255),RIGHT('Disaggregation Records'!$D$155:$D$385,255),0))),"")</f>
        <v/>
      </c>
      <c r="U975" s="201">
        <f t="shared" ref="U975" si="3650">U973+1</f>
        <v>1589</v>
      </c>
      <c r="V975" s="201" t="str">
        <f t="array" ref="V975">IFERROR(IF(INDEX('Disaggregation Records'!$I$155:$I$385,MATCH(RIGHT(Q975,255),RIGHT('Disaggregation Records'!$D$155:$D$385,255),0))="","",INDEX('Disaggregation Records'!$I$155:$I$385,MATCH(RIGHT(Q975,255),RIGHT('Disaggregation Records'!$D$155:$D$385,255),0))),"")</f>
        <v/>
      </c>
      <c r="W975" s="201" t="str">
        <f>IFERROR(INDEX('Reference Records'!L$40:L$88,MATCH(LEFT(C975,255),'Reference Records'!E$40:E$88,0)),"")</f>
        <v/>
      </c>
    </row>
    <row r="976" spans="1:23" s="201" customFormat="1" ht="40.25" customHeight="1" x14ac:dyDescent="0.35">
      <c r="A976" s="569"/>
      <c r="B976" s="590"/>
      <c r="C976" s="571"/>
      <c r="D976" s="579"/>
      <c r="E976" s="579"/>
      <c r="F976" s="215"/>
      <c r="G976" s="577"/>
      <c r="H976" s="581"/>
      <c r="I976" s="583"/>
      <c r="J976" s="573"/>
      <c r="K976" s="571"/>
      <c r="L976" s="571"/>
      <c r="M976" s="573"/>
      <c r="N976" s="573"/>
    </row>
    <row r="977" spans="1:23" s="201" customFormat="1" ht="40.25" customHeight="1" x14ac:dyDescent="0.35">
      <c r="A977" s="569" t="str">
        <f t="shared" ref="A977" ca="1" si="3651">INDIRECT("'update Helper'!C"&amp;U977)</f>
        <v>a163p000004curiAAA</v>
      </c>
      <c r="B977" s="589">
        <v>9</v>
      </c>
      <c r="C977" s="570" t="str">
        <f>VLOOKUP(B977,'Coverage Indicators - Section D'!$A$9:$AU$70,47,FALSE)</f>
        <v/>
      </c>
      <c r="D977" s="578" t="str">
        <f t="shared" ref="D977" si="3652">R977</f>
        <v/>
      </c>
      <c r="E977" s="578" t="str">
        <f t="shared" ref="E977" si="3653">S977</f>
        <v/>
      </c>
      <c r="F977" s="421"/>
      <c r="G977" s="576" t="str">
        <f ca="1">IF(OR(INDIRECT("'update Helper'!E"&amp;U977)="",F977&lt;&gt;0,F978&lt;&gt;0),IF(IFERROR((F977/F978),"")="","",(F977/F978)),INDIRECT("'update Helper'!E"&amp;U977)/100)</f>
        <v/>
      </c>
      <c r="H977" s="580"/>
      <c r="I977" s="582"/>
      <c r="J977" s="572"/>
      <c r="K977" s="570" t="str">
        <f t="shared" ref="K977" si="3654">W977</f>
        <v/>
      </c>
      <c r="L977" s="570" t="str">
        <f t="shared" ref="L977" si="3655">V977</f>
        <v/>
      </c>
      <c r="M977" s="572"/>
      <c r="N977" s="572"/>
      <c r="P977" s="201">
        <f t="shared" ref="P977" si="3656">IF(AND(EXACT(C977,C975),C975&lt;&gt;0),P975+1,0)</f>
        <v>178</v>
      </c>
      <c r="Q977" s="201" t="str">
        <f t="shared" ref="Q977" si="3657">IF(C977&lt;&gt;"",C977&amp;"-"&amp;P977,"")</f>
        <v/>
      </c>
      <c r="R977" s="201" t="str">
        <f t="array" ref="R977">IFERROR(IF(INDEX('Disaggregation Records'!$E$155:$E$385,MATCH(RIGHT(Q977,255),RIGHT('Disaggregation Records'!$D$155:$D$385,255),0))="","",INDEX('Disaggregation Records'!$E$155:$E$385,MATCH(RIGHT(Q977,255),RIGHT('Disaggregation Records'!$D$155:$D$385,255),0))),"")</f>
        <v/>
      </c>
      <c r="S977" s="201" t="str">
        <f t="array" ref="S977">IFERROR(IF(INDEX('Disaggregation Records'!$F$155:$F$385,MATCH(RIGHT(Q977,255),RIGHT('Disaggregation Records'!$D$155:$D$385,255),0))="","",INDEX('Disaggregation Records'!$F$155:$F$385,MATCH(RIGHT(Q977,255),RIGHT('Disaggregation Records'!$D$155:$D$385,255),0))),"")</f>
        <v/>
      </c>
      <c r="T977" s="201" t="str">
        <f t="array" ref="T977">IFERROR(IF(INDEX('Disaggregation Records'!$H$155:$H$385,MATCH(RIGHT(Q977,255),RIGHT('Disaggregation Records'!$D$155:$D$385,255),0))="","",INDEX('Disaggregation Records'!$H$155:$H$385,MATCH(RIGHT(Q977,255),RIGHT('Disaggregation Records'!$D$155:$D$385,255),0))),"")</f>
        <v/>
      </c>
      <c r="U977" s="201">
        <f t="shared" ref="U977" si="3658">U975+1</f>
        <v>1590</v>
      </c>
      <c r="V977" s="201" t="str">
        <f t="array" ref="V977">IFERROR(IF(INDEX('Disaggregation Records'!$I$155:$I$385,MATCH(RIGHT(Q977,255),RIGHT('Disaggregation Records'!$D$155:$D$385,255),0))="","",INDEX('Disaggregation Records'!$I$155:$I$385,MATCH(RIGHT(Q977,255),RIGHT('Disaggregation Records'!$D$155:$D$385,255),0))),"")</f>
        <v/>
      </c>
      <c r="W977" s="201" t="str">
        <f>IFERROR(INDEX('Reference Records'!L$40:L$88,MATCH(LEFT(C977,255),'Reference Records'!E$40:E$88,0)),"")</f>
        <v/>
      </c>
    </row>
    <row r="978" spans="1:23" s="201" customFormat="1" ht="40.25" customHeight="1" x14ac:dyDescent="0.35">
      <c r="A978" s="569"/>
      <c r="B978" s="590"/>
      <c r="C978" s="571"/>
      <c r="D978" s="579"/>
      <c r="E978" s="579"/>
      <c r="F978" s="215"/>
      <c r="G978" s="577"/>
      <c r="H978" s="581"/>
      <c r="I978" s="583"/>
      <c r="J978" s="573"/>
      <c r="K978" s="571"/>
      <c r="L978" s="571"/>
      <c r="M978" s="573"/>
      <c r="N978" s="573"/>
    </row>
    <row r="979" spans="1:23" s="201" customFormat="1" ht="40.25" customHeight="1" x14ac:dyDescent="0.35">
      <c r="A979" s="569" t="str">
        <f t="shared" ref="A979" ca="1" si="3659">INDIRECT("'update Helper'!C"&amp;U979)</f>
        <v>a163p000004curjAAA</v>
      </c>
      <c r="B979" s="589">
        <v>9</v>
      </c>
      <c r="C979" s="570" t="str">
        <f>VLOOKUP(B979,'Coverage Indicators - Section D'!$A$9:$AU$70,47,FALSE)</f>
        <v/>
      </c>
      <c r="D979" s="578" t="str">
        <f t="shared" ref="D979" si="3660">R979</f>
        <v/>
      </c>
      <c r="E979" s="578" t="str">
        <f t="shared" ref="E979" si="3661">S979</f>
        <v/>
      </c>
      <c r="F979" s="421"/>
      <c r="G979" s="576" t="str">
        <f ca="1">IF(OR(INDIRECT("'update Helper'!E"&amp;U979)="",F979&lt;&gt;0,F980&lt;&gt;0),IF(IFERROR((F979/F980),"")="","",(F979/F980)),INDIRECT("'update Helper'!E"&amp;U979)/100)</f>
        <v/>
      </c>
      <c r="H979" s="580"/>
      <c r="I979" s="582"/>
      <c r="J979" s="572"/>
      <c r="K979" s="570" t="str">
        <f t="shared" ref="K979" si="3662">W979</f>
        <v/>
      </c>
      <c r="L979" s="570" t="str">
        <f t="shared" ref="L979" si="3663">V979</f>
        <v/>
      </c>
      <c r="M979" s="572"/>
      <c r="N979" s="572"/>
      <c r="P979" s="201">
        <f t="shared" ref="P979" si="3664">IF(AND(EXACT(C979,C977),C977&lt;&gt;0),P977+1,0)</f>
        <v>179</v>
      </c>
      <c r="Q979" s="201" t="str">
        <f t="shared" ref="Q979" si="3665">IF(C979&lt;&gt;"",C979&amp;"-"&amp;P979,"")</f>
        <v/>
      </c>
      <c r="R979" s="201" t="str">
        <f t="array" ref="R979">IFERROR(IF(INDEX('Disaggregation Records'!$E$155:$E$385,MATCH(RIGHT(Q979,255),RIGHT('Disaggregation Records'!$D$155:$D$385,255),0))="","",INDEX('Disaggregation Records'!$E$155:$E$385,MATCH(RIGHT(Q979,255),RIGHT('Disaggregation Records'!$D$155:$D$385,255),0))),"")</f>
        <v/>
      </c>
      <c r="S979" s="201" t="str">
        <f t="array" ref="S979">IFERROR(IF(INDEX('Disaggregation Records'!$F$155:$F$385,MATCH(RIGHT(Q979,255),RIGHT('Disaggregation Records'!$D$155:$D$385,255),0))="","",INDEX('Disaggregation Records'!$F$155:$F$385,MATCH(RIGHT(Q979,255),RIGHT('Disaggregation Records'!$D$155:$D$385,255),0))),"")</f>
        <v/>
      </c>
      <c r="T979" s="201" t="str">
        <f t="array" ref="T979">IFERROR(IF(INDEX('Disaggregation Records'!$H$155:$H$385,MATCH(RIGHT(Q979,255),RIGHT('Disaggregation Records'!$D$155:$D$385,255),0))="","",INDEX('Disaggregation Records'!$H$155:$H$385,MATCH(RIGHT(Q979,255),RIGHT('Disaggregation Records'!$D$155:$D$385,255),0))),"")</f>
        <v/>
      </c>
      <c r="U979" s="201">
        <f t="shared" ref="U979" si="3666">U977+1</f>
        <v>1591</v>
      </c>
      <c r="V979" s="201" t="str">
        <f t="array" ref="V979">IFERROR(IF(INDEX('Disaggregation Records'!$I$155:$I$385,MATCH(RIGHT(Q979,255),RIGHT('Disaggregation Records'!$D$155:$D$385,255),0))="","",INDEX('Disaggregation Records'!$I$155:$I$385,MATCH(RIGHT(Q979,255),RIGHT('Disaggregation Records'!$D$155:$D$385,255),0))),"")</f>
        <v/>
      </c>
      <c r="W979" s="201" t="str">
        <f>IFERROR(INDEX('Reference Records'!L$40:L$88,MATCH(LEFT(C979,255),'Reference Records'!E$40:E$88,0)),"")</f>
        <v/>
      </c>
    </row>
    <row r="980" spans="1:23" s="201" customFormat="1" ht="40.25" customHeight="1" x14ac:dyDescent="0.35">
      <c r="A980" s="569"/>
      <c r="B980" s="590"/>
      <c r="C980" s="571"/>
      <c r="D980" s="579"/>
      <c r="E980" s="579"/>
      <c r="F980" s="215"/>
      <c r="G980" s="577"/>
      <c r="H980" s="581"/>
      <c r="I980" s="583"/>
      <c r="J980" s="573"/>
      <c r="K980" s="571"/>
      <c r="L980" s="571"/>
      <c r="M980" s="573"/>
      <c r="N980" s="573"/>
    </row>
    <row r="981" spans="1:23" s="201" customFormat="1" ht="40.25" customHeight="1" x14ac:dyDescent="0.35">
      <c r="A981" s="569" t="str">
        <f t="shared" ref="A981" ca="1" si="3667">INDIRECT("'update Helper'!C"&amp;U981)</f>
        <v>a163p000004curkAAA</v>
      </c>
      <c r="B981" s="589">
        <v>10</v>
      </c>
      <c r="C981" s="570" t="str">
        <f>VLOOKUP(B981,'Coverage Indicators - Section D'!$A$9:$AU$70,47,FALSE)</f>
        <v/>
      </c>
      <c r="D981" s="578" t="str">
        <f t="shared" ref="D981" si="3668">R981</f>
        <v/>
      </c>
      <c r="E981" s="578" t="str">
        <f t="shared" ref="E981" si="3669">S981</f>
        <v/>
      </c>
      <c r="F981" s="421"/>
      <c r="G981" s="576" t="str">
        <f ca="1">IF(OR(INDIRECT("'update Helper'!E"&amp;U981)="",F981&lt;&gt;0,F982&lt;&gt;0),IF(IFERROR((F981/F982),"")="","",(F981/F982)),INDIRECT("'update Helper'!E"&amp;U981)/100)</f>
        <v/>
      </c>
      <c r="H981" s="580"/>
      <c r="I981" s="582"/>
      <c r="J981" s="572"/>
      <c r="K981" s="570" t="str">
        <f t="shared" ref="K981" si="3670">W981</f>
        <v/>
      </c>
      <c r="L981" s="570" t="str">
        <f t="shared" ref="L981" si="3671">V981</f>
        <v/>
      </c>
      <c r="M981" s="572"/>
      <c r="N981" s="572"/>
      <c r="P981" s="201">
        <f t="shared" ref="P981" si="3672">IF(AND(EXACT(C981,C979),C979&lt;&gt;0),P979+1,0)</f>
        <v>180</v>
      </c>
      <c r="Q981" s="201" t="str">
        <f t="shared" ref="Q981" si="3673">IF(C981&lt;&gt;"",C981&amp;"-"&amp;P981,"")</f>
        <v/>
      </c>
      <c r="R981" s="201" t="str">
        <f t="array" ref="R981">IFERROR(IF(INDEX('Disaggregation Records'!$E$155:$E$385,MATCH(RIGHT(Q981,255),RIGHT('Disaggregation Records'!$D$155:$D$385,255),0))="","",INDEX('Disaggregation Records'!$E$155:$E$385,MATCH(RIGHT(Q981,255),RIGHT('Disaggregation Records'!$D$155:$D$385,255),0))),"")</f>
        <v/>
      </c>
      <c r="S981" s="201" t="str">
        <f t="array" ref="S981">IFERROR(IF(INDEX('Disaggregation Records'!$F$155:$F$385,MATCH(RIGHT(Q981,255),RIGHT('Disaggregation Records'!$D$155:$D$385,255),0))="","",INDEX('Disaggregation Records'!$F$155:$F$385,MATCH(RIGHT(Q981,255),RIGHT('Disaggregation Records'!$D$155:$D$385,255),0))),"")</f>
        <v/>
      </c>
      <c r="T981" s="201" t="str">
        <f t="array" ref="T981">IFERROR(IF(INDEX('Disaggregation Records'!$H$155:$H$385,MATCH(RIGHT(Q981,255),RIGHT('Disaggregation Records'!$D$155:$D$385,255),0))="","",INDEX('Disaggregation Records'!$H$155:$H$385,MATCH(RIGHT(Q981,255),RIGHT('Disaggregation Records'!$D$155:$D$385,255),0))),"")</f>
        <v/>
      </c>
      <c r="U981" s="201">
        <f t="shared" ref="U981" si="3674">U979+1</f>
        <v>1592</v>
      </c>
      <c r="V981" s="201" t="str">
        <f t="array" ref="V981">IFERROR(IF(INDEX('Disaggregation Records'!$I$155:$I$385,MATCH(RIGHT(Q981,255),RIGHT('Disaggregation Records'!$D$155:$D$385,255),0))="","",INDEX('Disaggregation Records'!$I$155:$I$385,MATCH(RIGHT(Q981,255),RIGHT('Disaggregation Records'!$D$155:$D$385,255),0))),"")</f>
        <v/>
      </c>
      <c r="W981" s="201" t="str">
        <f>IFERROR(INDEX('Reference Records'!L$40:L$88,MATCH(LEFT(C981,255),'Reference Records'!E$40:E$88,0)),"")</f>
        <v/>
      </c>
    </row>
    <row r="982" spans="1:23" s="201" customFormat="1" ht="40.25" customHeight="1" x14ac:dyDescent="0.35">
      <c r="A982" s="569"/>
      <c r="B982" s="590"/>
      <c r="C982" s="571"/>
      <c r="D982" s="579"/>
      <c r="E982" s="579"/>
      <c r="F982" s="215"/>
      <c r="G982" s="577"/>
      <c r="H982" s="581"/>
      <c r="I982" s="583"/>
      <c r="J982" s="573"/>
      <c r="K982" s="571"/>
      <c r="L982" s="571"/>
      <c r="M982" s="573"/>
      <c r="N982" s="573"/>
    </row>
    <row r="983" spans="1:23" s="201" customFormat="1" ht="40.25" customHeight="1" x14ac:dyDescent="0.35">
      <c r="A983" s="569" t="str">
        <f t="shared" ref="A983" ca="1" si="3675">INDIRECT("'update Helper'!C"&amp;U983)</f>
        <v>a163p000004curlAAA</v>
      </c>
      <c r="B983" s="589">
        <v>10</v>
      </c>
      <c r="C983" s="570" t="str">
        <f>VLOOKUP(B983,'Coverage Indicators - Section D'!$A$9:$AU$70,47,FALSE)</f>
        <v/>
      </c>
      <c r="D983" s="578" t="str">
        <f t="shared" ref="D983" si="3676">R983</f>
        <v/>
      </c>
      <c r="E983" s="578" t="str">
        <f t="shared" ref="E983" si="3677">S983</f>
        <v/>
      </c>
      <c r="F983" s="421"/>
      <c r="G983" s="576" t="str">
        <f ca="1">IF(OR(INDIRECT("'update Helper'!E"&amp;U983)="",F983&lt;&gt;0,F984&lt;&gt;0),IF(IFERROR((F983/F984),"")="","",(F983/F984)),INDIRECT("'update Helper'!E"&amp;U983)/100)</f>
        <v/>
      </c>
      <c r="H983" s="580"/>
      <c r="I983" s="582"/>
      <c r="J983" s="572"/>
      <c r="K983" s="570" t="str">
        <f t="shared" ref="K983" si="3678">W983</f>
        <v/>
      </c>
      <c r="L983" s="570" t="str">
        <f t="shared" ref="L983" si="3679">V983</f>
        <v/>
      </c>
      <c r="M983" s="572"/>
      <c r="N983" s="572"/>
      <c r="P983" s="201">
        <f t="shared" ref="P983" si="3680">IF(AND(EXACT(C983,C981),C981&lt;&gt;0),P981+1,0)</f>
        <v>181</v>
      </c>
      <c r="Q983" s="201" t="str">
        <f t="shared" ref="Q983" si="3681">IF(C983&lt;&gt;"",C983&amp;"-"&amp;P983,"")</f>
        <v/>
      </c>
      <c r="R983" s="201" t="str">
        <f t="array" ref="R983">IFERROR(IF(INDEX('Disaggregation Records'!$E$155:$E$385,MATCH(RIGHT(Q983,255),RIGHT('Disaggregation Records'!$D$155:$D$385,255),0))="","",INDEX('Disaggregation Records'!$E$155:$E$385,MATCH(RIGHT(Q983,255),RIGHT('Disaggregation Records'!$D$155:$D$385,255),0))),"")</f>
        <v/>
      </c>
      <c r="S983" s="201" t="str">
        <f t="array" ref="S983">IFERROR(IF(INDEX('Disaggregation Records'!$F$155:$F$385,MATCH(RIGHT(Q983,255),RIGHT('Disaggregation Records'!$D$155:$D$385,255),0))="","",INDEX('Disaggregation Records'!$F$155:$F$385,MATCH(RIGHT(Q983,255),RIGHT('Disaggregation Records'!$D$155:$D$385,255),0))),"")</f>
        <v/>
      </c>
      <c r="T983" s="201" t="str">
        <f t="array" ref="T983">IFERROR(IF(INDEX('Disaggregation Records'!$H$155:$H$385,MATCH(RIGHT(Q983,255),RIGHT('Disaggregation Records'!$D$155:$D$385,255),0))="","",INDEX('Disaggregation Records'!$H$155:$H$385,MATCH(RIGHT(Q983,255),RIGHT('Disaggregation Records'!$D$155:$D$385,255),0))),"")</f>
        <v/>
      </c>
      <c r="U983" s="201">
        <f t="shared" ref="U983" si="3682">U981+1</f>
        <v>1593</v>
      </c>
      <c r="V983" s="201" t="str">
        <f t="array" ref="V983">IFERROR(IF(INDEX('Disaggregation Records'!$I$155:$I$385,MATCH(RIGHT(Q983,255),RIGHT('Disaggregation Records'!$D$155:$D$385,255),0))="","",INDEX('Disaggregation Records'!$I$155:$I$385,MATCH(RIGHT(Q983,255),RIGHT('Disaggregation Records'!$D$155:$D$385,255),0))),"")</f>
        <v/>
      </c>
      <c r="W983" s="201" t="str">
        <f>IFERROR(INDEX('Reference Records'!L$40:L$88,MATCH(LEFT(C983,255),'Reference Records'!E$40:E$88,0)),"")</f>
        <v/>
      </c>
    </row>
    <row r="984" spans="1:23" s="201" customFormat="1" ht="40.25" customHeight="1" x14ac:dyDescent="0.35">
      <c r="A984" s="569"/>
      <c r="B984" s="590"/>
      <c r="C984" s="571"/>
      <c r="D984" s="579"/>
      <c r="E984" s="579"/>
      <c r="F984" s="215"/>
      <c r="G984" s="577"/>
      <c r="H984" s="581"/>
      <c r="I984" s="583"/>
      <c r="J984" s="573"/>
      <c r="K984" s="571"/>
      <c r="L984" s="571"/>
      <c r="M984" s="573"/>
      <c r="N984" s="573"/>
    </row>
    <row r="985" spans="1:23" s="201" customFormat="1" ht="40.25" customHeight="1" x14ac:dyDescent="0.35">
      <c r="A985" s="569" t="str">
        <f t="shared" ref="A985" ca="1" si="3683">INDIRECT("'update Helper'!C"&amp;U985)</f>
        <v>a163p000004curmAAA</v>
      </c>
      <c r="B985" s="589">
        <v>10</v>
      </c>
      <c r="C985" s="570" t="str">
        <f>VLOOKUP(B985,'Coverage Indicators - Section D'!$A$9:$AU$70,47,FALSE)</f>
        <v/>
      </c>
      <c r="D985" s="578" t="str">
        <f t="shared" ref="D985" si="3684">R985</f>
        <v/>
      </c>
      <c r="E985" s="578" t="str">
        <f t="shared" ref="E985" si="3685">S985</f>
        <v/>
      </c>
      <c r="F985" s="421"/>
      <c r="G985" s="576" t="str">
        <f ca="1">IF(OR(INDIRECT("'update Helper'!E"&amp;U985)="",F985&lt;&gt;0,F986&lt;&gt;0),IF(IFERROR((F985/F986),"")="","",(F985/F986)),INDIRECT("'update Helper'!E"&amp;U985)/100)</f>
        <v/>
      </c>
      <c r="H985" s="580"/>
      <c r="I985" s="582"/>
      <c r="J985" s="572"/>
      <c r="K985" s="570" t="str">
        <f t="shared" ref="K985" si="3686">W985</f>
        <v/>
      </c>
      <c r="L985" s="570" t="str">
        <f t="shared" ref="L985" si="3687">V985</f>
        <v/>
      </c>
      <c r="M985" s="572"/>
      <c r="N985" s="572"/>
      <c r="P985" s="201">
        <f t="shared" ref="P985" si="3688">IF(AND(EXACT(C985,C983),C983&lt;&gt;0),P983+1,0)</f>
        <v>182</v>
      </c>
      <c r="Q985" s="201" t="str">
        <f t="shared" ref="Q985" si="3689">IF(C985&lt;&gt;"",C985&amp;"-"&amp;P985,"")</f>
        <v/>
      </c>
      <c r="R985" s="201" t="str">
        <f t="array" ref="R985">IFERROR(IF(INDEX('Disaggregation Records'!$E$155:$E$385,MATCH(RIGHT(Q985,255),RIGHT('Disaggregation Records'!$D$155:$D$385,255),0))="","",INDEX('Disaggregation Records'!$E$155:$E$385,MATCH(RIGHT(Q985,255),RIGHT('Disaggregation Records'!$D$155:$D$385,255),0))),"")</f>
        <v/>
      </c>
      <c r="S985" s="201" t="str">
        <f t="array" ref="S985">IFERROR(IF(INDEX('Disaggregation Records'!$F$155:$F$385,MATCH(RIGHT(Q985,255),RIGHT('Disaggregation Records'!$D$155:$D$385,255),0))="","",INDEX('Disaggregation Records'!$F$155:$F$385,MATCH(RIGHT(Q985,255),RIGHT('Disaggregation Records'!$D$155:$D$385,255),0))),"")</f>
        <v/>
      </c>
      <c r="T985" s="201" t="str">
        <f t="array" ref="T985">IFERROR(IF(INDEX('Disaggregation Records'!$H$155:$H$385,MATCH(RIGHT(Q985,255),RIGHT('Disaggregation Records'!$D$155:$D$385,255),0))="","",INDEX('Disaggregation Records'!$H$155:$H$385,MATCH(RIGHT(Q985,255),RIGHT('Disaggregation Records'!$D$155:$D$385,255),0))),"")</f>
        <v/>
      </c>
      <c r="U985" s="201">
        <f t="shared" ref="U985" si="3690">U983+1</f>
        <v>1594</v>
      </c>
      <c r="V985" s="201" t="str">
        <f t="array" ref="V985">IFERROR(IF(INDEX('Disaggregation Records'!$I$155:$I$385,MATCH(RIGHT(Q985,255),RIGHT('Disaggregation Records'!$D$155:$D$385,255),0))="","",INDEX('Disaggregation Records'!$I$155:$I$385,MATCH(RIGHT(Q985,255),RIGHT('Disaggregation Records'!$D$155:$D$385,255),0))),"")</f>
        <v/>
      </c>
      <c r="W985" s="201" t="str">
        <f>IFERROR(INDEX('Reference Records'!L$40:L$88,MATCH(LEFT(C985,255),'Reference Records'!E$40:E$88,0)),"")</f>
        <v/>
      </c>
    </row>
    <row r="986" spans="1:23" s="201" customFormat="1" ht="40.25" customHeight="1" x14ac:dyDescent="0.35">
      <c r="A986" s="569"/>
      <c r="B986" s="590"/>
      <c r="C986" s="571"/>
      <c r="D986" s="579"/>
      <c r="E986" s="579"/>
      <c r="F986" s="215"/>
      <c r="G986" s="577"/>
      <c r="H986" s="581"/>
      <c r="I986" s="583"/>
      <c r="J986" s="573"/>
      <c r="K986" s="571"/>
      <c r="L986" s="571"/>
      <c r="M986" s="573"/>
      <c r="N986" s="573"/>
    </row>
    <row r="987" spans="1:23" s="201" customFormat="1" ht="40.25" customHeight="1" x14ac:dyDescent="0.35">
      <c r="A987" s="569" t="str">
        <f t="shared" ref="A987" ca="1" si="3691">INDIRECT("'update Helper'!C"&amp;U987)</f>
        <v>a163p000004curnAAA</v>
      </c>
      <c r="B987" s="589">
        <v>10</v>
      </c>
      <c r="C987" s="570" t="str">
        <f>VLOOKUP(B987,'Coverage Indicators - Section D'!$A$9:$AU$70,47,FALSE)</f>
        <v/>
      </c>
      <c r="D987" s="578" t="str">
        <f t="shared" ref="D987" si="3692">R987</f>
        <v/>
      </c>
      <c r="E987" s="578" t="str">
        <f t="shared" ref="E987" si="3693">S987</f>
        <v/>
      </c>
      <c r="F987" s="421"/>
      <c r="G987" s="576" t="str">
        <f ca="1">IF(OR(INDIRECT("'update Helper'!E"&amp;U987)="",F987&lt;&gt;0,F988&lt;&gt;0),IF(IFERROR((F987/F988),"")="","",(F987/F988)),INDIRECT("'update Helper'!E"&amp;U987)/100)</f>
        <v/>
      </c>
      <c r="H987" s="580"/>
      <c r="I987" s="582"/>
      <c r="J987" s="572"/>
      <c r="K987" s="570" t="str">
        <f t="shared" ref="K987" si="3694">W987</f>
        <v/>
      </c>
      <c r="L987" s="570" t="str">
        <f t="shared" ref="L987" si="3695">V987</f>
        <v/>
      </c>
      <c r="M987" s="572"/>
      <c r="N987" s="572"/>
      <c r="P987" s="201">
        <f t="shared" ref="P987" si="3696">IF(AND(EXACT(C987,C985),C985&lt;&gt;0),P985+1,0)</f>
        <v>183</v>
      </c>
      <c r="Q987" s="201" t="str">
        <f t="shared" ref="Q987" si="3697">IF(C987&lt;&gt;"",C987&amp;"-"&amp;P987,"")</f>
        <v/>
      </c>
      <c r="R987" s="201" t="str">
        <f t="array" ref="R987">IFERROR(IF(INDEX('Disaggregation Records'!$E$155:$E$385,MATCH(RIGHT(Q987,255),RIGHT('Disaggregation Records'!$D$155:$D$385,255),0))="","",INDEX('Disaggregation Records'!$E$155:$E$385,MATCH(RIGHT(Q987,255),RIGHT('Disaggregation Records'!$D$155:$D$385,255),0))),"")</f>
        <v/>
      </c>
      <c r="S987" s="201" t="str">
        <f t="array" ref="S987">IFERROR(IF(INDEX('Disaggregation Records'!$F$155:$F$385,MATCH(RIGHT(Q987,255),RIGHT('Disaggregation Records'!$D$155:$D$385,255),0))="","",INDEX('Disaggregation Records'!$F$155:$F$385,MATCH(RIGHT(Q987,255),RIGHT('Disaggregation Records'!$D$155:$D$385,255),0))),"")</f>
        <v/>
      </c>
      <c r="T987" s="201" t="str">
        <f t="array" ref="T987">IFERROR(IF(INDEX('Disaggregation Records'!$H$155:$H$385,MATCH(RIGHT(Q987,255),RIGHT('Disaggregation Records'!$D$155:$D$385,255),0))="","",INDEX('Disaggregation Records'!$H$155:$H$385,MATCH(RIGHT(Q987,255),RIGHT('Disaggregation Records'!$D$155:$D$385,255),0))),"")</f>
        <v/>
      </c>
      <c r="U987" s="201">
        <f t="shared" ref="U987" si="3698">U985+1</f>
        <v>1595</v>
      </c>
      <c r="V987" s="201" t="str">
        <f t="array" ref="V987">IFERROR(IF(INDEX('Disaggregation Records'!$I$155:$I$385,MATCH(RIGHT(Q987,255),RIGHT('Disaggregation Records'!$D$155:$D$385,255),0))="","",INDEX('Disaggregation Records'!$I$155:$I$385,MATCH(RIGHT(Q987,255),RIGHT('Disaggregation Records'!$D$155:$D$385,255),0))),"")</f>
        <v/>
      </c>
      <c r="W987" s="201" t="str">
        <f>IFERROR(INDEX('Reference Records'!L$40:L$88,MATCH(LEFT(C987,255),'Reference Records'!E$40:E$88,0)),"")</f>
        <v/>
      </c>
    </row>
    <row r="988" spans="1:23" s="201" customFormat="1" ht="40.25" customHeight="1" x14ac:dyDescent="0.35">
      <c r="A988" s="569"/>
      <c r="B988" s="590"/>
      <c r="C988" s="571"/>
      <c r="D988" s="579"/>
      <c r="E988" s="579"/>
      <c r="F988" s="215"/>
      <c r="G988" s="577"/>
      <c r="H988" s="581"/>
      <c r="I988" s="583"/>
      <c r="J988" s="573"/>
      <c r="K988" s="571"/>
      <c r="L988" s="571"/>
      <c r="M988" s="573"/>
      <c r="N988" s="573"/>
    </row>
    <row r="989" spans="1:23" s="201" customFormat="1" ht="40.25" customHeight="1" x14ac:dyDescent="0.35">
      <c r="A989" s="569" t="str">
        <f t="shared" ref="A989" ca="1" si="3699">INDIRECT("'update Helper'!C"&amp;U989)</f>
        <v>a163p000004curoAAA</v>
      </c>
      <c r="B989" s="589">
        <v>10</v>
      </c>
      <c r="C989" s="570" t="str">
        <f>VLOOKUP(B989,'Coverage Indicators - Section D'!$A$9:$AU$70,47,FALSE)</f>
        <v/>
      </c>
      <c r="D989" s="578" t="str">
        <f t="shared" ref="D989" si="3700">R989</f>
        <v/>
      </c>
      <c r="E989" s="578" t="str">
        <f t="shared" ref="E989" si="3701">S989</f>
        <v/>
      </c>
      <c r="F989" s="421"/>
      <c r="G989" s="576" t="str">
        <f ca="1">IF(OR(INDIRECT("'update Helper'!E"&amp;U989)="",F989&lt;&gt;0,F990&lt;&gt;0),IF(IFERROR((F989/F990),"")="","",(F989/F990)),INDIRECT("'update Helper'!E"&amp;U989)/100)</f>
        <v/>
      </c>
      <c r="H989" s="580"/>
      <c r="I989" s="582"/>
      <c r="J989" s="572"/>
      <c r="K989" s="570" t="str">
        <f t="shared" ref="K989" si="3702">W989</f>
        <v/>
      </c>
      <c r="L989" s="570" t="str">
        <f t="shared" ref="L989" si="3703">V989</f>
        <v/>
      </c>
      <c r="M989" s="572"/>
      <c r="N989" s="572"/>
      <c r="P989" s="201">
        <f t="shared" ref="P989" si="3704">IF(AND(EXACT(C989,C987),C987&lt;&gt;0),P987+1,0)</f>
        <v>184</v>
      </c>
      <c r="Q989" s="201" t="str">
        <f t="shared" ref="Q989" si="3705">IF(C989&lt;&gt;"",C989&amp;"-"&amp;P989,"")</f>
        <v/>
      </c>
      <c r="R989" s="201" t="str">
        <f t="array" ref="R989">IFERROR(IF(INDEX('Disaggregation Records'!$E$155:$E$385,MATCH(RIGHT(Q989,255),RIGHT('Disaggregation Records'!$D$155:$D$385,255),0))="","",INDEX('Disaggregation Records'!$E$155:$E$385,MATCH(RIGHT(Q989,255),RIGHT('Disaggregation Records'!$D$155:$D$385,255),0))),"")</f>
        <v/>
      </c>
      <c r="S989" s="201" t="str">
        <f t="array" ref="S989">IFERROR(IF(INDEX('Disaggregation Records'!$F$155:$F$385,MATCH(RIGHT(Q989,255),RIGHT('Disaggregation Records'!$D$155:$D$385,255),0))="","",INDEX('Disaggregation Records'!$F$155:$F$385,MATCH(RIGHT(Q989,255),RIGHT('Disaggregation Records'!$D$155:$D$385,255),0))),"")</f>
        <v/>
      </c>
      <c r="T989" s="201" t="str">
        <f t="array" ref="T989">IFERROR(IF(INDEX('Disaggregation Records'!$H$155:$H$385,MATCH(RIGHT(Q989,255),RIGHT('Disaggregation Records'!$D$155:$D$385,255),0))="","",INDEX('Disaggregation Records'!$H$155:$H$385,MATCH(RIGHT(Q989,255),RIGHT('Disaggregation Records'!$D$155:$D$385,255),0))),"")</f>
        <v/>
      </c>
      <c r="U989" s="201">
        <f t="shared" ref="U989" si="3706">U987+1</f>
        <v>1596</v>
      </c>
      <c r="V989" s="201" t="str">
        <f t="array" ref="V989">IFERROR(IF(INDEX('Disaggregation Records'!$I$155:$I$385,MATCH(RIGHT(Q989,255),RIGHT('Disaggregation Records'!$D$155:$D$385,255),0))="","",INDEX('Disaggregation Records'!$I$155:$I$385,MATCH(RIGHT(Q989,255),RIGHT('Disaggregation Records'!$D$155:$D$385,255),0))),"")</f>
        <v/>
      </c>
      <c r="W989" s="201" t="str">
        <f>IFERROR(INDEX('Reference Records'!L$40:L$88,MATCH(LEFT(C989,255),'Reference Records'!E$40:E$88,0)),"")</f>
        <v/>
      </c>
    </row>
    <row r="990" spans="1:23" s="201" customFormat="1" ht="40.25" customHeight="1" x14ac:dyDescent="0.35">
      <c r="A990" s="569"/>
      <c r="B990" s="590"/>
      <c r="C990" s="571"/>
      <c r="D990" s="579"/>
      <c r="E990" s="579"/>
      <c r="F990" s="215"/>
      <c r="G990" s="577"/>
      <c r="H990" s="581"/>
      <c r="I990" s="583"/>
      <c r="J990" s="573"/>
      <c r="K990" s="571"/>
      <c r="L990" s="571"/>
      <c r="M990" s="573"/>
      <c r="N990" s="573"/>
    </row>
    <row r="991" spans="1:23" s="201" customFormat="1" ht="40.25" customHeight="1" x14ac:dyDescent="0.35">
      <c r="A991" s="569" t="str">
        <f t="shared" ref="A991" ca="1" si="3707">INDIRECT("'update Helper'!C"&amp;U991)</f>
        <v>a163p000004curpAAA</v>
      </c>
      <c r="B991" s="589">
        <v>10</v>
      </c>
      <c r="C991" s="570" t="str">
        <f>VLOOKUP(B991,'Coverage Indicators - Section D'!$A$9:$AU$70,47,FALSE)</f>
        <v/>
      </c>
      <c r="D991" s="578" t="str">
        <f t="shared" ref="D991" si="3708">R991</f>
        <v/>
      </c>
      <c r="E991" s="578" t="str">
        <f t="shared" ref="E991" si="3709">S991</f>
        <v/>
      </c>
      <c r="F991" s="421"/>
      <c r="G991" s="576" t="str">
        <f ca="1">IF(OR(INDIRECT("'update Helper'!E"&amp;U991)="",F991&lt;&gt;0,F992&lt;&gt;0),IF(IFERROR((F991/F992),"")="","",(F991/F992)),INDIRECT("'update Helper'!E"&amp;U991)/100)</f>
        <v/>
      </c>
      <c r="H991" s="580"/>
      <c r="I991" s="582"/>
      <c r="J991" s="572"/>
      <c r="K991" s="570" t="str">
        <f t="shared" ref="K991" si="3710">W991</f>
        <v/>
      </c>
      <c r="L991" s="570" t="str">
        <f t="shared" ref="L991" si="3711">V991</f>
        <v/>
      </c>
      <c r="M991" s="572"/>
      <c r="N991" s="572"/>
      <c r="P991" s="201">
        <f t="shared" ref="P991" si="3712">IF(AND(EXACT(C991,C989),C989&lt;&gt;0),P989+1,0)</f>
        <v>185</v>
      </c>
      <c r="Q991" s="201" t="str">
        <f t="shared" ref="Q991" si="3713">IF(C991&lt;&gt;"",C991&amp;"-"&amp;P991,"")</f>
        <v/>
      </c>
      <c r="R991" s="201" t="str">
        <f t="array" ref="R991">IFERROR(IF(INDEX('Disaggregation Records'!$E$155:$E$385,MATCH(RIGHT(Q991,255),RIGHT('Disaggregation Records'!$D$155:$D$385,255),0))="","",INDEX('Disaggregation Records'!$E$155:$E$385,MATCH(RIGHT(Q991,255),RIGHT('Disaggregation Records'!$D$155:$D$385,255),0))),"")</f>
        <v/>
      </c>
      <c r="S991" s="201" t="str">
        <f t="array" ref="S991">IFERROR(IF(INDEX('Disaggregation Records'!$F$155:$F$385,MATCH(RIGHT(Q991,255),RIGHT('Disaggregation Records'!$D$155:$D$385,255),0))="","",INDEX('Disaggregation Records'!$F$155:$F$385,MATCH(RIGHT(Q991,255),RIGHT('Disaggregation Records'!$D$155:$D$385,255),0))),"")</f>
        <v/>
      </c>
      <c r="T991" s="201" t="str">
        <f t="array" ref="T991">IFERROR(IF(INDEX('Disaggregation Records'!$H$155:$H$385,MATCH(RIGHT(Q991,255),RIGHT('Disaggregation Records'!$D$155:$D$385,255),0))="","",INDEX('Disaggregation Records'!$H$155:$H$385,MATCH(RIGHT(Q991,255),RIGHT('Disaggregation Records'!$D$155:$D$385,255),0))),"")</f>
        <v/>
      </c>
      <c r="U991" s="201">
        <f t="shared" ref="U991" si="3714">U989+1</f>
        <v>1597</v>
      </c>
      <c r="V991" s="201" t="str">
        <f t="array" ref="V991">IFERROR(IF(INDEX('Disaggregation Records'!$I$155:$I$385,MATCH(RIGHT(Q991,255),RIGHT('Disaggregation Records'!$D$155:$D$385,255),0))="","",INDEX('Disaggregation Records'!$I$155:$I$385,MATCH(RIGHT(Q991,255),RIGHT('Disaggregation Records'!$D$155:$D$385,255),0))),"")</f>
        <v/>
      </c>
      <c r="W991" s="201" t="str">
        <f>IFERROR(INDEX('Reference Records'!L$40:L$88,MATCH(LEFT(C991,255),'Reference Records'!E$40:E$88,0)),"")</f>
        <v/>
      </c>
    </row>
    <row r="992" spans="1:23" s="201" customFormat="1" ht="40.25" customHeight="1" x14ac:dyDescent="0.35">
      <c r="A992" s="569"/>
      <c r="B992" s="590"/>
      <c r="C992" s="571"/>
      <c r="D992" s="579"/>
      <c r="E992" s="579"/>
      <c r="F992" s="215"/>
      <c r="G992" s="577"/>
      <c r="H992" s="581"/>
      <c r="I992" s="583"/>
      <c r="J992" s="573"/>
      <c r="K992" s="571"/>
      <c r="L992" s="571"/>
      <c r="M992" s="573"/>
      <c r="N992" s="573"/>
    </row>
    <row r="993" spans="1:23" s="201" customFormat="1" ht="40.25" customHeight="1" x14ac:dyDescent="0.35">
      <c r="A993" s="569" t="str">
        <f t="shared" ref="A993" ca="1" si="3715">INDIRECT("'update Helper'!C"&amp;U993)</f>
        <v>a163p000004curqAAA</v>
      </c>
      <c r="B993" s="589">
        <v>10</v>
      </c>
      <c r="C993" s="570" t="str">
        <f>VLOOKUP(B993,'Coverage Indicators - Section D'!$A$9:$AU$70,47,FALSE)</f>
        <v/>
      </c>
      <c r="D993" s="578" t="str">
        <f t="shared" ref="D993" si="3716">R993</f>
        <v/>
      </c>
      <c r="E993" s="578" t="str">
        <f t="shared" ref="E993" si="3717">S993</f>
        <v/>
      </c>
      <c r="F993" s="421"/>
      <c r="G993" s="576" t="str">
        <f ca="1">IF(OR(INDIRECT("'update Helper'!E"&amp;U993)="",F993&lt;&gt;0,F994&lt;&gt;0),IF(IFERROR((F993/F994),"")="","",(F993/F994)),INDIRECT("'update Helper'!E"&amp;U993)/100)</f>
        <v/>
      </c>
      <c r="H993" s="580"/>
      <c r="I993" s="582"/>
      <c r="J993" s="572"/>
      <c r="K993" s="570" t="str">
        <f t="shared" ref="K993" si="3718">W993</f>
        <v/>
      </c>
      <c r="L993" s="570" t="str">
        <f t="shared" ref="L993" si="3719">V993</f>
        <v/>
      </c>
      <c r="M993" s="572"/>
      <c r="N993" s="572"/>
      <c r="P993" s="201">
        <f t="shared" ref="P993" si="3720">IF(AND(EXACT(C993,C991),C991&lt;&gt;0),P991+1,0)</f>
        <v>186</v>
      </c>
      <c r="Q993" s="201" t="str">
        <f t="shared" ref="Q993" si="3721">IF(C993&lt;&gt;"",C993&amp;"-"&amp;P993,"")</f>
        <v/>
      </c>
      <c r="R993" s="201" t="str">
        <f t="array" ref="R993">IFERROR(IF(INDEX('Disaggregation Records'!$E$155:$E$385,MATCH(RIGHT(Q993,255),RIGHT('Disaggregation Records'!$D$155:$D$385,255),0))="","",INDEX('Disaggregation Records'!$E$155:$E$385,MATCH(RIGHT(Q993,255),RIGHT('Disaggregation Records'!$D$155:$D$385,255),0))),"")</f>
        <v/>
      </c>
      <c r="S993" s="201" t="str">
        <f t="array" ref="S993">IFERROR(IF(INDEX('Disaggregation Records'!$F$155:$F$385,MATCH(RIGHT(Q993,255),RIGHT('Disaggregation Records'!$D$155:$D$385,255),0))="","",INDEX('Disaggregation Records'!$F$155:$F$385,MATCH(RIGHT(Q993,255),RIGHT('Disaggregation Records'!$D$155:$D$385,255),0))),"")</f>
        <v/>
      </c>
      <c r="T993" s="201" t="str">
        <f t="array" ref="T993">IFERROR(IF(INDEX('Disaggregation Records'!$H$155:$H$385,MATCH(RIGHT(Q993,255),RIGHT('Disaggregation Records'!$D$155:$D$385,255),0))="","",INDEX('Disaggregation Records'!$H$155:$H$385,MATCH(RIGHT(Q993,255),RIGHT('Disaggregation Records'!$D$155:$D$385,255),0))),"")</f>
        <v/>
      </c>
      <c r="U993" s="201">
        <f t="shared" ref="U993" si="3722">U991+1</f>
        <v>1598</v>
      </c>
      <c r="V993" s="201" t="str">
        <f t="array" ref="V993">IFERROR(IF(INDEX('Disaggregation Records'!$I$155:$I$385,MATCH(RIGHT(Q993,255),RIGHT('Disaggregation Records'!$D$155:$D$385,255),0))="","",INDEX('Disaggregation Records'!$I$155:$I$385,MATCH(RIGHT(Q993,255),RIGHT('Disaggregation Records'!$D$155:$D$385,255),0))),"")</f>
        <v/>
      </c>
      <c r="W993" s="201" t="str">
        <f>IFERROR(INDEX('Reference Records'!L$40:L$88,MATCH(LEFT(C993,255),'Reference Records'!E$40:E$88,0)),"")</f>
        <v/>
      </c>
    </row>
    <row r="994" spans="1:23" s="201" customFormat="1" ht="40.25" customHeight="1" x14ac:dyDescent="0.35">
      <c r="A994" s="569"/>
      <c r="B994" s="590"/>
      <c r="C994" s="571"/>
      <c r="D994" s="579"/>
      <c r="E994" s="579"/>
      <c r="F994" s="215"/>
      <c r="G994" s="577"/>
      <c r="H994" s="581"/>
      <c r="I994" s="583"/>
      <c r="J994" s="573"/>
      <c r="K994" s="571"/>
      <c r="L994" s="571"/>
      <c r="M994" s="573"/>
      <c r="N994" s="573"/>
    </row>
    <row r="995" spans="1:23" s="201" customFormat="1" ht="40.25" customHeight="1" x14ac:dyDescent="0.35">
      <c r="A995" s="569" t="str">
        <f t="shared" ref="A995" ca="1" si="3723">INDIRECT("'update Helper'!C"&amp;U995)</f>
        <v>a163p000004currAAA</v>
      </c>
      <c r="B995" s="589">
        <v>10</v>
      </c>
      <c r="C995" s="570" t="str">
        <f>VLOOKUP(B995,'Coverage Indicators - Section D'!$A$9:$AU$70,47,FALSE)</f>
        <v/>
      </c>
      <c r="D995" s="578" t="str">
        <f t="shared" ref="D995" si="3724">R995</f>
        <v/>
      </c>
      <c r="E995" s="578" t="str">
        <f t="shared" ref="E995" si="3725">S995</f>
        <v/>
      </c>
      <c r="F995" s="421"/>
      <c r="G995" s="576" t="str">
        <f ca="1">IF(OR(INDIRECT("'update Helper'!E"&amp;U995)="",F995&lt;&gt;0,F996&lt;&gt;0),IF(IFERROR((F995/F996),"")="","",(F995/F996)),INDIRECT("'update Helper'!E"&amp;U995)/100)</f>
        <v/>
      </c>
      <c r="H995" s="580"/>
      <c r="I995" s="582"/>
      <c r="J995" s="572"/>
      <c r="K995" s="570" t="str">
        <f t="shared" ref="K995" si="3726">W995</f>
        <v/>
      </c>
      <c r="L995" s="570" t="str">
        <f t="shared" ref="L995" si="3727">V995</f>
        <v/>
      </c>
      <c r="M995" s="572"/>
      <c r="N995" s="572"/>
      <c r="P995" s="201">
        <f t="shared" ref="P995" si="3728">IF(AND(EXACT(C995,C993),C993&lt;&gt;0),P993+1,0)</f>
        <v>187</v>
      </c>
      <c r="Q995" s="201" t="str">
        <f t="shared" ref="Q995" si="3729">IF(C995&lt;&gt;"",C995&amp;"-"&amp;P995,"")</f>
        <v/>
      </c>
      <c r="R995" s="201" t="str">
        <f t="array" ref="R995">IFERROR(IF(INDEX('Disaggregation Records'!$E$155:$E$385,MATCH(RIGHT(Q995,255),RIGHT('Disaggregation Records'!$D$155:$D$385,255),0))="","",INDEX('Disaggregation Records'!$E$155:$E$385,MATCH(RIGHT(Q995,255),RIGHT('Disaggregation Records'!$D$155:$D$385,255),0))),"")</f>
        <v/>
      </c>
      <c r="S995" s="201" t="str">
        <f t="array" ref="S995">IFERROR(IF(INDEX('Disaggregation Records'!$F$155:$F$385,MATCH(RIGHT(Q995,255),RIGHT('Disaggregation Records'!$D$155:$D$385,255),0))="","",INDEX('Disaggregation Records'!$F$155:$F$385,MATCH(RIGHT(Q995,255),RIGHT('Disaggregation Records'!$D$155:$D$385,255),0))),"")</f>
        <v/>
      </c>
      <c r="T995" s="201" t="str">
        <f t="array" ref="T995">IFERROR(IF(INDEX('Disaggregation Records'!$H$155:$H$385,MATCH(RIGHT(Q995,255),RIGHT('Disaggregation Records'!$D$155:$D$385,255),0))="","",INDEX('Disaggregation Records'!$H$155:$H$385,MATCH(RIGHT(Q995,255),RIGHT('Disaggregation Records'!$D$155:$D$385,255),0))),"")</f>
        <v/>
      </c>
      <c r="U995" s="201">
        <f t="shared" ref="U995" si="3730">U993+1</f>
        <v>1599</v>
      </c>
      <c r="V995" s="201" t="str">
        <f t="array" ref="V995">IFERROR(IF(INDEX('Disaggregation Records'!$I$155:$I$385,MATCH(RIGHT(Q995,255),RIGHT('Disaggregation Records'!$D$155:$D$385,255),0))="","",INDEX('Disaggregation Records'!$I$155:$I$385,MATCH(RIGHT(Q995,255),RIGHT('Disaggregation Records'!$D$155:$D$385,255),0))),"")</f>
        <v/>
      </c>
      <c r="W995" s="201" t="str">
        <f>IFERROR(INDEX('Reference Records'!L$40:L$88,MATCH(LEFT(C995,255),'Reference Records'!E$40:E$88,0)),"")</f>
        <v/>
      </c>
    </row>
    <row r="996" spans="1:23" s="201" customFormat="1" ht="40.25" customHeight="1" x14ac:dyDescent="0.35">
      <c r="A996" s="569"/>
      <c r="B996" s="590"/>
      <c r="C996" s="571"/>
      <c r="D996" s="579"/>
      <c r="E996" s="579"/>
      <c r="F996" s="215"/>
      <c r="G996" s="577"/>
      <c r="H996" s="581"/>
      <c r="I996" s="583"/>
      <c r="J996" s="573"/>
      <c r="K996" s="571"/>
      <c r="L996" s="571"/>
      <c r="M996" s="573"/>
      <c r="N996" s="573"/>
    </row>
    <row r="997" spans="1:23" s="201" customFormat="1" ht="40.25" customHeight="1" x14ac:dyDescent="0.35">
      <c r="A997" s="569" t="str">
        <f t="shared" ref="A997" ca="1" si="3731">INDIRECT("'update Helper'!C"&amp;U997)</f>
        <v>a163p000004cursAAA</v>
      </c>
      <c r="B997" s="589">
        <v>10</v>
      </c>
      <c r="C997" s="570" t="str">
        <f>VLOOKUP(B997,'Coverage Indicators - Section D'!$A$9:$AU$70,47,FALSE)</f>
        <v/>
      </c>
      <c r="D997" s="578" t="str">
        <f t="shared" ref="D997" si="3732">R997</f>
        <v/>
      </c>
      <c r="E997" s="578" t="str">
        <f t="shared" ref="E997" si="3733">S997</f>
        <v/>
      </c>
      <c r="F997" s="421"/>
      <c r="G997" s="576" t="str">
        <f ca="1">IF(OR(INDIRECT("'update Helper'!E"&amp;U997)="",F997&lt;&gt;0,F998&lt;&gt;0),IF(IFERROR((F997/F998),"")="","",(F997/F998)),INDIRECT("'update Helper'!E"&amp;U997)/100)</f>
        <v/>
      </c>
      <c r="H997" s="580"/>
      <c r="I997" s="582"/>
      <c r="J997" s="572"/>
      <c r="K997" s="570" t="str">
        <f t="shared" ref="K997" si="3734">W997</f>
        <v/>
      </c>
      <c r="L997" s="570" t="str">
        <f t="shared" ref="L997" si="3735">V997</f>
        <v/>
      </c>
      <c r="M997" s="572"/>
      <c r="N997" s="572"/>
      <c r="P997" s="201">
        <f t="shared" ref="P997" si="3736">IF(AND(EXACT(C997,C995),C995&lt;&gt;0),P995+1,0)</f>
        <v>188</v>
      </c>
      <c r="Q997" s="201" t="str">
        <f t="shared" ref="Q997" si="3737">IF(C997&lt;&gt;"",C997&amp;"-"&amp;P997,"")</f>
        <v/>
      </c>
      <c r="R997" s="201" t="str">
        <f t="array" ref="R997">IFERROR(IF(INDEX('Disaggregation Records'!$E$155:$E$385,MATCH(RIGHT(Q997,255),RIGHT('Disaggregation Records'!$D$155:$D$385,255),0))="","",INDEX('Disaggregation Records'!$E$155:$E$385,MATCH(RIGHT(Q997,255),RIGHT('Disaggregation Records'!$D$155:$D$385,255),0))),"")</f>
        <v/>
      </c>
      <c r="S997" s="201" t="str">
        <f t="array" ref="S997">IFERROR(IF(INDEX('Disaggregation Records'!$F$155:$F$385,MATCH(RIGHT(Q997,255),RIGHT('Disaggregation Records'!$D$155:$D$385,255),0))="","",INDEX('Disaggregation Records'!$F$155:$F$385,MATCH(RIGHT(Q997,255),RIGHT('Disaggregation Records'!$D$155:$D$385,255),0))),"")</f>
        <v/>
      </c>
      <c r="T997" s="201" t="str">
        <f t="array" ref="T997">IFERROR(IF(INDEX('Disaggregation Records'!$H$155:$H$385,MATCH(RIGHT(Q997,255),RIGHT('Disaggregation Records'!$D$155:$D$385,255),0))="","",INDEX('Disaggregation Records'!$H$155:$H$385,MATCH(RIGHT(Q997,255),RIGHT('Disaggregation Records'!$D$155:$D$385,255),0))),"")</f>
        <v/>
      </c>
      <c r="U997" s="201">
        <f t="shared" ref="U997" si="3738">U995+1</f>
        <v>1600</v>
      </c>
      <c r="V997" s="201" t="str">
        <f t="array" ref="V997">IFERROR(IF(INDEX('Disaggregation Records'!$I$155:$I$385,MATCH(RIGHT(Q997,255),RIGHT('Disaggregation Records'!$D$155:$D$385,255),0))="","",INDEX('Disaggregation Records'!$I$155:$I$385,MATCH(RIGHT(Q997,255),RIGHT('Disaggregation Records'!$D$155:$D$385,255),0))),"")</f>
        <v/>
      </c>
      <c r="W997" s="201" t="str">
        <f>IFERROR(INDEX('Reference Records'!L$40:L$88,MATCH(LEFT(C997,255),'Reference Records'!E$40:E$88,0)),"")</f>
        <v/>
      </c>
    </row>
    <row r="998" spans="1:23" s="201" customFormat="1" ht="40.25" customHeight="1" x14ac:dyDescent="0.35">
      <c r="A998" s="569"/>
      <c r="B998" s="590"/>
      <c r="C998" s="571"/>
      <c r="D998" s="579"/>
      <c r="E998" s="579"/>
      <c r="F998" s="215"/>
      <c r="G998" s="577"/>
      <c r="H998" s="581"/>
      <c r="I998" s="583"/>
      <c r="J998" s="573"/>
      <c r="K998" s="571"/>
      <c r="L998" s="571"/>
      <c r="M998" s="573"/>
      <c r="N998" s="573"/>
    </row>
    <row r="999" spans="1:23" s="201" customFormat="1" ht="40.25" customHeight="1" x14ac:dyDescent="0.35">
      <c r="A999" s="569" t="str">
        <f t="shared" ref="A999" ca="1" si="3739">INDIRECT("'update Helper'!C"&amp;U999)</f>
        <v>a163p000004curtAAA</v>
      </c>
      <c r="B999" s="589">
        <v>10</v>
      </c>
      <c r="C999" s="570" t="str">
        <f>VLOOKUP(B999,'Coverage Indicators - Section D'!$A$9:$AU$70,47,FALSE)</f>
        <v/>
      </c>
      <c r="D999" s="578" t="str">
        <f t="shared" ref="D999" si="3740">R999</f>
        <v/>
      </c>
      <c r="E999" s="578" t="str">
        <f t="shared" ref="E999" si="3741">S999</f>
        <v/>
      </c>
      <c r="F999" s="421"/>
      <c r="G999" s="576" t="str">
        <f ca="1">IF(OR(INDIRECT("'update Helper'!E"&amp;U999)="",F999&lt;&gt;0,F1000&lt;&gt;0),IF(IFERROR((F999/F1000),"")="","",(F999/F1000)),INDIRECT("'update Helper'!E"&amp;U999)/100)</f>
        <v/>
      </c>
      <c r="H999" s="580"/>
      <c r="I999" s="582"/>
      <c r="J999" s="572"/>
      <c r="K999" s="570" t="str">
        <f t="shared" ref="K999" si="3742">W999</f>
        <v/>
      </c>
      <c r="L999" s="570" t="str">
        <f t="shared" ref="L999" si="3743">V999</f>
        <v/>
      </c>
      <c r="M999" s="572"/>
      <c r="N999" s="572"/>
      <c r="P999" s="201">
        <f t="shared" ref="P999" si="3744">IF(AND(EXACT(C999,C997),C997&lt;&gt;0),P997+1,0)</f>
        <v>189</v>
      </c>
      <c r="Q999" s="201" t="str">
        <f t="shared" ref="Q999" si="3745">IF(C999&lt;&gt;"",C999&amp;"-"&amp;P999,"")</f>
        <v/>
      </c>
      <c r="R999" s="201" t="str">
        <f t="array" ref="R999">IFERROR(IF(INDEX('Disaggregation Records'!$E$155:$E$385,MATCH(RIGHT(Q999,255),RIGHT('Disaggregation Records'!$D$155:$D$385,255),0))="","",INDEX('Disaggregation Records'!$E$155:$E$385,MATCH(RIGHT(Q999,255),RIGHT('Disaggregation Records'!$D$155:$D$385,255),0))),"")</f>
        <v/>
      </c>
      <c r="S999" s="201" t="str">
        <f t="array" ref="S999">IFERROR(IF(INDEX('Disaggregation Records'!$F$155:$F$385,MATCH(RIGHT(Q999,255),RIGHT('Disaggregation Records'!$D$155:$D$385,255),0))="","",INDEX('Disaggregation Records'!$F$155:$F$385,MATCH(RIGHT(Q999,255),RIGHT('Disaggregation Records'!$D$155:$D$385,255),0))),"")</f>
        <v/>
      </c>
      <c r="T999" s="201" t="str">
        <f t="array" ref="T999">IFERROR(IF(INDEX('Disaggregation Records'!$H$155:$H$385,MATCH(RIGHT(Q999,255),RIGHT('Disaggregation Records'!$D$155:$D$385,255),0))="","",INDEX('Disaggregation Records'!$H$155:$H$385,MATCH(RIGHT(Q999,255),RIGHT('Disaggregation Records'!$D$155:$D$385,255),0))),"")</f>
        <v/>
      </c>
      <c r="U999" s="201">
        <f t="shared" ref="U999" si="3746">U997+1</f>
        <v>1601</v>
      </c>
      <c r="V999" s="201" t="str">
        <f t="array" ref="V999">IFERROR(IF(INDEX('Disaggregation Records'!$I$155:$I$385,MATCH(RIGHT(Q999,255),RIGHT('Disaggregation Records'!$D$155:$D$385,255),0))="","",INDEX('Disaggregation Records'!$I$155:$I$385,MATCH(RIGHT(Q999,255),RIGHT('Disaggregation Records'!$D$155:$D$385,255),0))),"")</f>
        <v/>
      </c>
      <c r="W999" s="201" t="str">
        <f>IFERROR(INDEX('Reference Records'!L$40:L$88,MATCH(LEFT(C999,255),'Reference Records'!E$40:E$88,0)),"")</f>
        <v/>
      </c>
    </row>
    <row r="1000" spans="1:23" s="201" customFormat="1" ht="40.25" customHeight="1" x14ac:dyDescent="0.35">
      <c r="A1000" s="569"/>
      <c r="B1000" s="590"/>
      <c r="C1000" s="571"/>
      <c r="D1000" s="579"/>
      <c r="E1000" s="579"/>
      <c r="F1000" s="215"/>
      <c r="G1000" s="577"/>
      <c r="H1000" s="581"/>
      <c r="I1000" s="583"/>
      <c r="J1000" s="573"/>
      <c r="K1000" s="571"/>
      <c r="L1000" s="571"/>
      <c r="M1000" s="573"/>
      <c r="N1000" s="573"/>
    </row>
    <row r="1001" spans="1:23" s="201" customFormat="1" ht="40.25" customHeight="1" x14ac:dyDescent="0.35">
      <c r="A1001" s="569" t="str">
        <f t="shared" ref="A1001" ca="1" si="3747">INDIRECT("'update Helper'!C"&amp;U1001)</f>
        <v>a163p000004curuAAA</v>
      </c>
      <c r="B1001" s="589">
        <v>10</v>
      </c>
      <c r="C1001" s="570" t="str">
        <f>VLOOKUP(B1001,'Coverage Indicators - Section D'!$A$9:$AU$70,47,FALSE)</f>
        <v/>
      </c>
      <c r="D1001" s="578" t="str">
        <f t="shared" ref="D1001" si="3748">R1001</f>
        <v/>
      </c>
      <c r="E1001" s="578" t="str">
        <f t="shared" ref="E1001" si="3749">S1001</f>
        <v/>
      </c>
      <c r="F1001" s="421"/>
      <c r="G1001" s="576" t="str">
        <f ca="1">IF(OR(INDIRECT("'update Helper'!E"&amp;U1001)="",F1001&lt;&gt;0,F1002&lt;&gt;0),IF(IFERROR((F1001/F1002),"")="","",(F1001/F1002)),INDIRECT("'update Helper'!E"&amp;U1001)/100)</f>
        <v/>
      </c>
      <c r="H1001" s="580"/>
      <c r="I1001" s="582"/>
      <c r="J1001" s="572"/>
      <c r="K1001" s="570" t="str">
        <f t="shared" ref="K1001" si="3750">W1001</f>
        <v/>
      </c>
      <c r="L1001" s="570" t="str">
        <f t="shared" ref="L1001" si="3751">V1001</f>
        <v/>
      </c>
      <c r="M1001" s="572"/>
      <c r="N1001" s="572"/>
      <c r="P1001" s="201">
        <f t="shared" ref="P1001" si="3752">IF(AND(EXACT(C1001,C999),C999&lt;&gt;0),P999+1,0)</f>
        <v>190</v>
      </c>
      <c r="Q1001" s="201" t="str">
        <f t="shared" ref="Q1001" si="3753">IF(C1001&lt;&gt;"",C1001&amp;"-"&amp;P1001,"")</f>
        <v/>
      </c>
      <c r="R1001" s="201" t="str">
        <f t="array" ref="R1001">IFERROR(IF(INDEX('Disaggregation Records'!$E$155:$E$385,MATCH(RIGHT(Q1001,255),RIGHT('Disaggregation Records'!$D$155:$D$385,255),0))="","",INDEX('Disaggregation Records'!$E$155:$E$385,MATCH(RIGHT(Q1001,255),RIGHT('Disaggregation Records'!$D$155:$D$385,255),0))),"")</f>
        <v/>
      </c>
      <c r="S1001" s="201" t="str">
        <f t="array" ref="S1001">IFERROR(IF(INDEX('Disaggregation Records'!$F$155:$F$385,MATCH(RIGHT(Q1001,255),RIGHT('Disaggregation Records'!$D$155:$D$385,255),0))="","",INDEX('Disaggregation Records'!$F$155:$F$385,MATCH(RIGHT(Q1001,255),RIGHT('Disaggregation Records'!$D$155:$D$385,255),0))),"")</f>
        <v/>
      </c>
      <c r="T1001" s="201" t="str">
        <f t="array" ref="T1001">IFERROR(IF(INDEX('Disaggregation Records'!$H$155:$H$385,MATCH(RIGHT(Q1001,255),RIGHT('Disaggregation Records'!$D$155:$D$385,255),0))="","",INDEX('Disaggregation Records'!$H$155:$H$385,MATCH(RIGHT(Q1001,255),RIGHT('Disaggregation Records'!$D$155:$D$385,255),0))),"")</f>
        <v/>
      </c>
      <c r="U1001" s="201">
        <f t="shared" ref="U1001" si="3754">U999+1</f>
        <v>1602</v>
      </c>
      <c r="V1001" s="201" t="str">
        <f t="array" ref="V1001">IFERROR(IF(INDEX('Disaggregation Records'!$I$155:$I$385,MATCH(RIGHT(Q1001,255),RIGHT('Disaggregation Records'!$D$155:$D$385,255),0))="","",INDEX('Disaggregation Records'!$I$155:$I$385,MATCH(RIGHT(Q1001,255),RIGHT('Disaggregation Records'!$D$155:$D$385,255),0))),"")</f>
        <v/>
      </c>
      <c r="W1001" s="201" t="str">
        <f>IFERROR(INDEX('Reference Records'!L$40:L$88,MATCH(LEFT(C1001,255),'Reference Records'!E$40:E$88,0)),"")</f>
        <v/>
      </c>
    </row>
    <row r="1002" spans="1:23" s="201" customFormat="1" ht="40.25" customHeight="1" x14ac:dyDescent="0.35">
      <c r="A1002" s="569"/>
      <c r="B1002" s="590"/>
      <c r="C1002" s="571"/>
      <c r="D1002" s="579"/>
      <c r="E1002" s="579"/>
      <c r="F1002" s="215"/>
      <c r="G1002" s="577"/>
      <c r="H1002" s="581"/>
      <c r="I1002" s="583"/>
      <c r="J1002" s="573"/>
      <c r="K1002" s="571"/>
      <c r="L1002" s="571"/>
      <c r="M1002" s="573"/>
      <c r="N1002" s="573"/>
    </row>
    <row r="1003" spans="1:23" s="201" customFormat="1" ht="40.25" customHeight="1" x14ac:dyDescent="0.35">
      <c r="A1003" s="569" t="str">
        <f t="shared" ref="A1003" ca="1" si="3755">INDIRECT("'update Helper'!C"&amp;U1003)</f>
        <v>a163p000004curvAAA</v>
      </c>
      <c r="B1003" s="589">
        <v>10</v>
      </c>
      <c r="C1003" s="570" t="str">
        <f>VLOOKUP(B1003,'Coverage Indicators - Section D'!$A$9:$AU$70,47,FALSE)</f>
        <v/>
      </c>
      <c r="D1003" s="578" t="str">
        <f t="shared" ref="D1003" si="3756">R1003</f>
        <v/>
      </c>
      <c r="E1003" s="578" t="str">
        <f t="shared" ref="E1003" si="3757">S1003</f>
        <v/>
      </c>
      <c r="F1003" s="421"/>
      <c r="G1003" s="576" t="str">
        <f ca="1">IF(OR(INDIRECT("'update Helper'!E"&amp;U1003)="",F1003&lt;&gt;0,F1004&lt;&gt;0),IF(IFERROR((F1003/F1004),"")="","",(F1003/F1004)),INDIRECT("'update Helper'!E"&amp;U1003)/100)</f>
        <v/>
      </c>
      <c r="H1003" s="580"/>
      <c r="I1003" s="582"/>
      <c r="J1003" s="572"/>
      <c r="K1003" s="570" t="str">
        <f t="shared" ref="K1003" si="3758">W1003</f>
        <v/>
      </c>
      <c r="L1003" s="570" t="str">
        <f t="shared" ref="L1003" si="3759">V1003</f>
        <v/>
      </c>
      <c r="M1003" s="572"/>
      <c r="N1003" s="572"/>
      <c r="P1003" s="201">
        <f t="shared" ref="P1003" si="3760">IF(AND(EXACT(C1003,C1001),C1001&lt;&gt;0),P1001+1,0)</f>
        <v>191</v>
      </c>
      <c r="Q1003" s="201" t="str">
        <f t="shared" ref="Q1003" si="3761">IF(C1003&lt;&gt;"",C1003&amp;"-"&amp;P1003,"")</f>
        <v/>
      </c>
      <c r="R1003" s="201" t="str">
        <f t="array" ref="R1003">IFERROR(IF(INDEX('Disaggregation Records'!$E$155:$E$385,MATCH(RIGHT(Q1003,255),RIGHT('Disaggregation Records'!$D$155:$D$385,255),0))="","",INDEX('Disaggregation Records'!$E$155:$E$385,MATCH(RIGHT(Q1003,255),RIGHT('Disaggregation Records'!$D$155:$D$385,255),0))),"")</f>
        <v/>
      </c>
      <c r="S1003" s="201" t="str">
        <f t="array" ref="S1003">IFERROR(IF(INDEX('Disaggregation Records'!$F$155:$F$385,MATCH(RIGHT(Q1003,255),RIGHT('Disaggregation Records'!$D$155:$D$385,255),0))="","",INDEX('Disaggregation Records'!$F$155:$F$385,MATCH(RIGHT(Q1003,255),RIGHT('Disaggregation Records'!$D$155:$D$385,255),0))),"")</f>
        <v/>
      </c>
      <c r="T1003" s="201" t="str">
        <f t="array" ref="T1003">IFERROR(IF(INDEX('Disaggregation Records'!$H$155:$H$385,MATCH(RIGHT(Q1003,255),RIGHT('Disaggregation Records'!$D$155:$D$385,255),0))="","",INDEX('Disaggregation Records'!$H$155:$H$385,MATCH(RIGHT(Q1003,255),RIGHT('Disaggregation Records'!$D$155:$D$385,255),0))),"")</f>
        <v/>
      </c>
      <c r="U1003" s="201">
        <f t="shared" ref="U1003" si="3762">U1001+1</f>
        <v>1603</v>
      </c>
      <c r="V1003" s="201" t="str">
        <f t="array" ref="V1003">IFERROR(IF(INDEX('Disaggregation Records'!$I$155:$I$385,MATCH(RIGHT(Q1003,255),RIGHT('Disaggregation Records'!$D$155:$D$385,255),0))="","",INDEX('Disaggregation Records'!$I$155:$I$385,MATCH(RIGHT(Q1003,255),RIGHT('Disaggregation Records'!$D$155:$D$385,255),0))),"")</f>
        <v/>
      </c>
      <c r="W1003" s="201" t="str">
        <f>IFERROR(INDEX('Reference Records'!L$40:L$88,MATCH(LEFT(C1003,255),'Reference Records'!E$40:E$88,0)),"")</f>
        <v/>
      </c>
    </row>
    <row r="1004" spans="1:23" s="201" customFormat="1" ht="40.25" customHeight="1" x14ac:dyDescent="0.35">
      <c r="A1004" s="569"/>
      <c r="B1004" s="590"/>
      <c r="C1004" s="571"/>
      <c r="D1004" s="579"/>
      <c r="E1004" s="579"/>
      <c r="F1004" s="215"/>
      <c r="G1004" s="577"/>
      <c r="H1004" s="581"/>
      <c r="I1004" s="583"/>
      <c r="J1004" s="573"/>
      <c r="K1004" s="571"/>
      <c r="L1004" s="571"/>
      <c r="M1004" s="573"/>
      <c r="N1004" s="573"/>
    </row>
    <row r="1005" spans="1:23" s="201" customFormat="1" ht="40.25" customHeight="1" x14ac:dyDescent="0.35">
      <c r="A1005" s="569" t="str">
        <f t="shared" ref="A1005" ca="1" si="3763">INDIRECT("'update Helper'!C"&amp;U1005)</f>
        <v>a163p000004curwAAA</v>
      </c>
      <c r="B1005" s="589">
        <v>10</v>
      </c>
      <c r="C1005" s="570" t="str">
        <f>VLOOKUP(B1005,'Coverage Indicators - Section D'!$A$9:$AU$70,47,FALSE)</f>
        <v/>
      </c>
      <c r="D1005" s="578" t="str">
        <f t="shared" ref="D1005" si="3764">R1005</f>
        <v/>
      </c>
      <c r="E1005" s="578" t="str">
        <f t="shared" ref="E1005" si="3765">S1005</f>
        <v/>
      </c>
      <c r="F1005" s="421"/>
      <c r="G1005" s="576" t="str">
        <f ca="1">IF(OR(INDIRECT("'update Helper'!E"&amp;U1005)="",F1005&lt;&gt;0,F1006&lt;&gt;0),IF(IFERROR((F1005/F1006),"")="","",(F1005/F1006)),INDIRECT("'update Helper'!E"&amp;U1005)/100)</f>
        <v/>
      </c>
      <c r="H1005" s="580"/>
      <c r="I1005" s="582"/>
      <c r="J1005" s="572"/>
      <c r="K1005" s="570" t="str">
        <f t="shared" ref="K1005" si="3766">W1005</f>
        <v/>
      </c>
      <c r="L1005" s="570" t="str">
        <f t="shared" ref="L1005" si="3767">V1005</f>
        <v/>
      </c>
      <c r="M1005" s="572"/>
      <c r="N1005" s="572"/>
      <c r="P1005" s="201">
        <f t="shared" ref="P1005" si="3768">IF(AND(EXACT(C1005,C1003),C1003&lt;&gt;0),P1003+1,0)</f>
        <v>192</v>
      </c>
      <c r="Q1005" s="201" t="str">
        <f t="shared" ref="Q1005" si="3769">IF(C1005&lt;&gt;"",C1005&amp;"-"&amp;P1005,"")</f>
        <v/>
      </c>
      <c r="R1005" s="201" t="str">
        <f t="array" ref="R1005">IFERROR(IF(INDEX('Disaggregation Records'!$E$155:$E$385,MATCH(RIGHT(Q1005,255),RIGHT('Disaggregation Records'!$D$155:$D$385,255),0))="","",INDEX('Disaggregation Records'!$E$155:$E$385,MATCH(RIGHT(Q1005,255),RIGHT('Disaggregation Records'!$D$155:$D$385,255),0))),"")</f>
        <v/>
      </c>
      <c r="S1005" s="201" t="str">
        <f t="array" ref="S1005">IFERROR(IF(INDEX('Disaggregation Records'!$F$155:$F$385,MATCH(RIGHT(Q1005,255),RIGHT('Disaggregation Records'!$D$155:$D$385,255),0))="","",INDEX('Disaggregation Records'!$F$155:$F$385,MATCH(RIGHT(Q1005,255),RIGHT('Disaggregation Records'!$D$155:$D$385,255),0))),"")</f>
        <v/>
      </c>
      <c r="T1005" s="201" t="str">
        <f t="array" ref="T1005">IFERROR(IF(INDEX('Disaggregation Records'!$H$155:$H$385,MATCH(RIGHT(Q1005,255),RIGHT('Disaggregation Records'!$D$155:$D$385,255),0))="","",INDEX('Disaggregation Records'!$H$155:$H$385,MATCH(RIGHT(Q1005,255),RIGHT('Disaggregation Records'!$D$155:$D$385,255),0))),"")</f>
        <v/>
      </c>
      <c r="U1005" s="201">
        <f t="shared" ref="U1005" si="3770">U1003+1</f>
        <v>1604</v>
      </c>
      <c r="V1005" s="201" t="str">
        <f t="array" ref="V1005">IFERROR(IF(INDEX('Disaggregation Records'!$I$155:$I$385,MATCH(RIGHT(Q1005,255),RIGHT('Disaggregation Records'!$D$155:$D$385,255),0))="","",INDEX('Disaggregation Records'!$I$155:$I$385,MATCH(RIGHT(Q1005,255),RIGHT('Disaggregation Records'!$D$155:$D$385,255),0))),"")</f>
        <v/>
      </c>
      <c r="W1005" s="201" t="str">
        <f>IFERROR(INDEX('Reference Records'!L$40:L$88,MATCH(LEFT(C1005,255),'Reference Records'!E$40:E$88,0)),"")</f>
        <v/>
      </c>
    </row>
    <row r="1006" spans="1:23" s="201" customFormat="1" ht="40.25" customHeight="1" x14ac:dyDescent="0.35">
      <c r="A1006" s="569"/>
      <c r="B1006" s="590"/>
      <c r="C1006" s="571"/>
      <c r="D1006" s="579"/>
      <c r="E1006" s="579"/>
      <c r="F1006" s="215"/>
      <c r="G1006" s="577"/>
      <c r="H1006" s="581"/>
      <c r="I1006" s="583"/>
      <c r="J1006" s="573"/>
      <c r="K1006" s="571"/>
      <c r="L1006" s="571"/>
      <c r="M1006" s="573"/>
      <c r="N1006" s="573"/>
    </row>
    <row r="1007" spans="1:23" s="201" customFormat="1" ht="40.25" customHeight="1" x14ac:dyDescent="0.35">
      <c r="A1007" s="569" t="str">
        <f t="shared" ref="A1007" ca="1" si="3771">INDIRECT("'update Helper'!C"&amp;U1007)</f>
        <v>a163p000004curxAAA</v>
      </c>
      <c r="B1007" s="589">
        <v>10</v>
      </c>
      <c r="C1007" s="570" t="str">
        <f>VLOOKUP(B1007,'Coverage Indicators - Section D'!$A$9:$AU$70,47,FALSE)</f>
        <v/>
      </c>
      <c r="D1007" s="578" t="str">
        <f t="shared" ref="D1007" si="3772">R1007</f>
        <v/>
      </c>
      <c r="E1007" s="578" t="str">
        <f t="shared" ref="E1007" si="3773">S1007</f>
        <v/>
      </c>
      <c r="F1007" s="421"/>
      <c r="G1007" s="576" t="str">
        <f ca="1">IF(OR(INDIRECT("'update Helper'!E"&amp;U1007)="",F1007&lt;&gt;0,F1008&lt;&gt;0),IF(IFERROR((F1007/F1008),"")="","",(F1007/F1008)),INDIRECT("'update Helper'!E"&amp;U1007)/100)</f>
        <v/>
      </c>
      <c r="H1007" s="580"/>
      <c r="I1007" s="582"/>
      <c r="J1007" s="572"/>
      <c r="K1007" s="570" t="str">
        <f t="shared" ref="K1007" si="3774">W1007</f>
        <v/>
      </c>
      <c r="L1007" s="570" t="str">
        <f t="shared" ref="L1007" si="3775">V1007</f>
        <v/>
      </c>
      <c r="M1007" s="572"/>
      <c r="N1007" s="572"/>
      <c r="P1007" s="201">
        <f t="shared" ref="P1007" si="3776">IF(AND(EXACT(C1007,C1005),C1005&lt;&gt;0),P1005+1,0)</f>
        <v>193</v>
      </c>
      <c r="Q1007" s="201" t="str">
        <f t="shared" ref="Q1007" si="3777">IF(C1007&lt;&gt;"",C1007&amp;"-"&amp;P1007,"")</f>
        <v/>
      </c>
      <c r="R1007" s="201" t="str">
        <f t="array" ref="R1007">IFERROR(IF(INDEX('Disaggregation Records'!$E$155:$E$385,MATCH(RIGHT(Q1007,255),RIGHT('Disaggregation Records'!$D$155:$D$385,255),0))="","",INDEX('Disaggregation Records'!$E$155:$E$385,MATCH(RIGHT(Q1007,255),RIGHT('Disaggregation Records'!$D$155:$D$385,255),0))),"")</f>
        <v/>
      </c>
      <c r="S1007" s="201" t="str">
        <f t="array" ref="S1007">IFERROR(IF(INDEX('Disaggregation Records'!$F$155:$F$385,MATCH(RIGHT(Q1007,255),RIGHT('Disaggregation Records'!$D$155:$D$385,255),0))="","",INDEX('Disaggregation Records'!$F$155:$F$385,MATCH(RIGHT(Q1007,255),RIGHT('Disaggregation Records'!$D$155:$D$385,255),0))),"")</f>
        <v/>
      </c>
      <c r="T1007" s="201" t="str">
        <f t="array" ref="T1007">IFERROR(IF(INDEX('Disaggregation Records'!$H$155:$H$385,MATCH(RIGHT(Q1007,255),RIGHT('Disaggregation Records'!$D$155:$D$385,255),0))="","",INDEX('Disaggregation Records'!$H$155:$H$385,MATCH(RIGHT(Q1007,255),RIGHT('Disaggregation Records'!$D$155:$D$385,255),0))),"")</f>
        <v/>
      </c>
      <c r="U1007" s="201">
        <f t="shared" ref="U1007" si="3778">U1005+1</f>
        <v>1605</v>
      </c>
      <c r="V1007" s="201" t="str">
        <f t="array" ref="V1007">IFERROR(IF(INDEX('Disaggregation Records'!$I$155:$I$385,MATCH(RIGHT(Q1007,255),RIGHT('Disaggregation Records'!$D$155:$D$385,255),0))="","",INDEX('Disaggregation Records'!$I$155:$I$385,MATCH(RIGHT(Q1007,255),RIGHT('Disaggregation Records'!$D$155:$D$385,255),0))),"")</f>
        <v/>
      </c>
      <c r="W1007" s="201" t="str">
        <f>IFERROR(INDEX('Reference Records'!L$40:L$88,MATCH(LEFT(C1007,255),'Reference Records'!E$40:E$88,0)),"")</f>
        <v/>
      </c>
    </row>
    <row r="1008" spans="1:23" s="201" customFormat="1" ht="40.25" customHeight="1" x14ac:dyDescent="0.35">
      <c r="A1008" s="569"/>
      <c r="B1008" s="590"/>
      <c r="C1008" s="571"/>
      <c r="D1008" s="579"/>
      <c r="E1008" s="579"/>
      <c r="F1008" s="215"/>
      <c r="G1008" s="577"/>
      <c r="H1008" s="581"/>
      <c r="I1008" s="583"/>
      <c r="J1008" s="573"/>
      <c r="K1008" s="571"/>
      <c r="L1008" s="571"/>
      <c r="M1008" s="573"/>
      <c r="N1008" s="573"/>
    </row>
    <row r="1009" spans="1:23" s="201" customFormat="1" ht="40.25" customHeight="1" x14ac:dyDescent="0.35">
      <c r="A1009" s="569" t="str">
        <f t="shared" ref="A1009" ca="1" si="3779">INDIRECT("'update Helper'!C"&amp;U1009)</f>
        <v>a163p000004curyAAA</v>
      </c>
      <c r="B1009" s="589">
        <v>10</v>
      </c>
      <c r="C1009" s="570" t="str">
        <f>VLOOKUP(B1009,'Coverage Indicators - Section D'!$A$9:$AU$70,47,FALSE)</f>
        <v/>
      </c>
      <c r="D1009" s="578" t="str">
        <f t="shared" ref="D1009" si="3780">R1009</f>
        <v/>
      </c>
      <c r="E1009" s="578" t="str">
        <f t="shared" ref="E1009" si="3781">S1009</f>
        <v/>
      </c>
      <c r="F1009" s="421"/>
      <c r="G1009" s="576" t="str">
        <f ca="1">IF(OR(INDIRECT("'update Helper'!E"&amp;U1009)="",F1009&lt;&gt;0,F1010&lt;&gt;0),IF(IFERROR((F1009/F1010),"")="","",(F1009/F1010)),INDIRECT("'update Helper'!E"&amp;U1009)/100)</f>
        <v/>
      </c>
      <c r="H1009" s="580"/>
      <c r="I1009" s="582"/>
      <c r="J1009" s="572"/>
      <c r="K1009" s="570" t="str">
        <f t="shared" ref="K1009" si="3782">W1009</f>
        <v/>
      </c>
      <c r="L1009" s="570" t="str">
        <f t="shared" ref="L1009" si="3783">V1009</f>
        <v/>
      </c>
      <c r="M1009" s="572"/>
      <c r="N1009" s="572"/>
      <c r="P1009" s="201">
        <f t="shared" ref="P1009" si="3784">IF(AND(EXACT(C1009,C1007),C1007&lt;&gt;0),P1007+1,0)</f>
        <v>194</v>
      </c>
      <c r="Q1009" s="201" t="str">
        <f t="shared" ref="Q1009" si="3785">IF(C1009&lt;&gt;"",C1009&amp;"-"&amp;P1009,"")</f>
        <v/>
      </c>
      <c r="R1009" s="201" t="str">
        <f t="array" ref="R1009">IFERROR(IF(INDEX('Disaggregation Records'!$E$155:$E$385,MATCH(RIGHT(Q1009,255),RIGHT('Disaggregation Records'!$D$155:$D$385,255),0))="","",INDEX('Disaggregation Records'!$E$155:$E$385,MATCH(RIGHT(Q1009,255),RIGHT('Disaggregation Records'!$D$155:$D$385,255),0))),"")</f>
        <v/>
      </c>
      <c r="S1009" s="201" t="str">
        <f t="array" ref="S1009">IFERROR(IF(INDEX('Disaggregation Records'!$F$155:$F$385,MATCH(RIGHT(Q1009,255),RIGHT('Disaggregation Records'!$D$155:$D$385,255),0))="","",INDEX('Disaggregation Records'!$F$155:$F$385,MATCH(RIGHT(Q1009,255),RIGHT('Disaggregation Records'!$D$155:$D$385,255),0))),"")</f>
        <v/>
      </c>
      <c r="T1009" s="201" t="str">
        <f t="array" ref="T1009">IFERROR(IF(INDEX('Disaggregation Records'!$H$155:$H$385,MATCH(RIGHT(Q1009,255),RIGHT('Disaggregation Records'!$D$155:$D$385,255),0))="","",INDEX('Disaggregation Records'!$H$155:$H$385,MATCH(RIGHT(Q1009,255),RIGHT('Disaggregation Records'!$D$155:$D$385,255),0))),"")</f>
        <v/>
      </c>
      <c r="U1009" s="201">
        <f t="shared" ref="U1009" si="3786">U1007+1</f>
        <v>1606</v>
      </c>
      <c r="V1009" s="201" t="str">
        <f t="array" ref="V1009">IFERROR(IF(INDEX('Disaggregation Records'!$I$155:$I$385,MATCH(RIGHT(Q1009,255),RIGHT('Disaggregation Records'!$D$155:$D$385,255),0))="","",INDEX('Disaggregation Records'!$I$155:$I$385,MATCH(RIGHT(Q1009,255),RIGHT('Disaggregation Records'!$D$155:$D$385,255),0))),"")</f>
        <v/>
      </c>
      <c r="W1009" s="201" t="str">
        <f>IFERROR(INDEX('Reference Records'!L$40:L$88,MATCH(LEFT(C1009,255),'Reference Records'!E$40:E$88,0)),"")</f>
        <v/>
      </c>
    </row>
    <row r="1010" spans="1:23" s="201" customFormat="1" ht="40.25" customHeight="1" x14ac:dyDescent="0.35">
      <c r="A1010" s="569"/>
      <c r="B1010" s="590"/>
      <c r="C1010" s="571"/>
      <c r="D1010" s="579"/>
      <c r="E1010" s="579"/>
      <c r="F1010" s="215"/>
      <c r="G1010" s="577"/>
      <c r="H1010" s="581"/>
      <c r="I1010" s="583"/>
      <c r="J1010" s="573"/>
      <c r="K1010" s="571"/>
      <c r="L1010" s="571"/>
      <c r="M1010" s="573"/>
      <c r="N1010" s="573"/>
    </row>
    <row r="1011" spans="1:23" s="201" customFormat="1" ht="40.25" customHeight="1" x14ac:dyDescent="0.35">
      <c r="A1011" s="569" t="str">
        <f t="shared" ref="A1011" ca="1" si="3787">INDIRECT("'update Helper'!C"&amp;U1011)</f>
        <v>a163p000004curzAAA</v>
      </c>
      <c r="B1011" s="589">
        <v>10</v>
      </c>
      <c r="C1011" s="570" t="str">
        <f>VLOOKUP(B1011,'Coverage Indicators - Section D'!$A$9:$AU$70,47,FALSE)</f>
        <v/>
      </c>
      <c r="D1011" s="578" t="str">
        <f t="shared" ref="D1011" si="3788">R1011</f>
        <v/>
      </c>
      <c r="E1011" s="578" t="str">
        <f t="shared" ref="E1011" si="3789">S1011</f>
        <v/>
      </c>
      <c r="F1011" s="421"/>
      <c r="G1011" s="576" t="str">
        <f ca="1">IF(OR(INDIRECT("'update Helper'!E"&amp;U1011)="",F1011&lt;&gt;0,F1012&lt;&gt;0),IF(IFERROR((F1011/F1012),"")="","",(F1011/F1012)),INDIRECT("'update Helper'!E"&amp;U1011)/100)</f>
        <v/>
      </c>
      <c r="H1011" s="580"/>
      <c r="I1011" s="582"/>
      <c r="J1011" s="572"/>
      <c r="K1011" s="570" t="str">
        <f t="shared" ref="K1011" si="3790">W1011</f>
        <v/>
      </c>
      <c r="L1011" s="570" t="str">
        <f t="shared" ref="L1011" si="3791">V1011</f>
        <v/>
      </c>
      <c r="M1011" s="572"/>
      <c r="N1011" s="572"/>
      <c r="P1011" s="201">
        <f t="shared" ref="P1011" si="3792">IF(AND(EXACT(C1011,C1009),C1009&lt;&gt;0),P1009+1,0)</f>
        <v>195</v>
      </c>
      <c r="Q1011" s="201" t="str">
        <f t="shared" ref="Q1011" si="3793">IF(C1011&lt;&gt;"",C1011&amp;"-"&amp;P1011,"")</f>
        <v/>
      </c>
      <c r="R1011" s="201" t="str">
        <f t="array" ref="R1011">IFERROR(IF(INDEX('Disaggregation Records'!$E$155:$E$385,MATCH(RIGHT(Q1011,255),RIGHT('Disaggregation Records'!$D$155:$D$385,255),0))="","",INDEX('Disaggregation Records'!$E$155:$E$385,MATCH(RIGHT(Q1011,255),RIGHT('Disaggregation Records'!$D$155:$D$385,255),0))),"")</f>
        <v/>
      </c>
      <c r="S1011" s="201" t="str">
        <f t="array" ref="S1011">IFERROR(IF(INDEX('Disaggregation Records'!$F$155:$F$385,MATCH(RIGHT(Q1011,255),RIGHT('Disaggregation Records'!$D$155:$D$385,255),0))="","",INDEX('Disaggregation Records'!$F$155:$F$385,MATCH(RIGHT(Q1011,255),RIGHT('Disaggregation Records'!$D$155:$D$385,255),0))),"")</f>
        <v/>
      </c>
      <c r="T1011" s="201" t="str">
        <f t="array" ref="T1011">IFERROR(IF(INDEX('Disaggregation Records'!$H$155:$H$385,MATCH(RIGHT(Q1011,255),RIGHT('Disaggregation Records'!$D$155:$D$385,255),0))="","",INDEX('Disaggregation Records'!$H$155:$H$385,MATCH(RIGHT(Q1011,255),RIGHT('Disaggregation Records'!$D$155:$D$385,255),0))),"")</f>
        <v/>
      </c>
      <c r="U1011" s="201">
        <f t="shared" ref="U1011" si="3794">U1009+1</f>
        <v>1607</v>
      </c>
      <c r="V1011" s="201" t="str">
        <f t="array" ref="V1011">IFERROR(IF(INDEX('Disaggregation Records'!$I$155:$I$385,MATCH(RIGHT(Q1011,255),RIGHT('Disaggregation Records'!$D$155:$D$385,255),0))="","",INDEX('Disaggregation Records'!$I$155:$I$385,MATCH(RIGHT(Q1011,255),RIGHT('Disaggregation Records'!$D$155:$D$385,255),0))),"")</f>
        <v/>
      </c>
      <c r="W1011" s="201" t="str">
        <f>IFERROR(INDEX('Reference Records'!L$40:L$88,MATCH(LEFT(C1011,255),'Reference Records'!E$40:E$88,0)),"")</f>
        <v/>
      </c>
    </row>
    <row r="1012" spans="1:23" s="201" customFormat="1" ht="40.25" customHeight="1" x14ac:dyDescent="0.35">
      <c r="A1012" s="569"/>
      <c r="B1012" s="590"/>
      <c r="C1012" s="571"/>
      <c r="D1012" s="579"/>
      <c r="E1012" s="579"/>
      <c r="F1012" s="215"/>
      <c r="G1012" s="577"/>
      <c r="H1012" s="581"/>
      <c r="I1012" s="583"/>
      <c r="J1012" s="573"/>
      <c r="K1012" s="571"/>
      <c r="L1012" s="571"/>
      <c r="M1012" s="573"/>
      <c r="N1012" s="573"/>
    </row>
    <row r="1013" spans="1:23" s="201" customFormat="1" ht="40.25" customHeight="1" x14ac:dyDescent="0.35">
      <c r="A1013" s="569" t="str">
        <f t="shared" ref="A1013" ca="1" si="3795">INDIRECT("'update Helper'!C"&amp;U1013)</f>
        <v>a163p000004cus0AAA</v>
      </c>
      <c r="B1013" s="589">
        <v>10</v>
      </c>
      <c r="C1013" s="570" t="str">
        <f>VLOOKUP(B1013,'Coverage Indicators - Section D'!$A$9:$AU$70,47,FALSE)</f>
        <v/>
      </c>
      <c r="D1013" s="578" t="str">
        <f t="shared" ref="D1013" si="3796">R1013</f>
        <v/>
      </c>
      <c r="E1013" s="578" t="str">
        <f t="shared" ref="E1013" si="3797">S1013</f>
        <v/>
      </c>
      <c r="F1013" s="421"/>
      <c r="G1013" s="576" t="str">
        <f ca="1">IF(OR(INDIRECT("'update Helper'!E"&amp;U1013)="",F1013&lt;&gt;0,F1014&lt;&gt;0),IF(IFERROR((F1013/F1014),"")="","",(F1013/F1014)),INDIRECT("'update Helper'!E"&amp;U1013)/100)</f>
        <v/>
      </c>
      <c r="H1013" s="580"/>
      <c r="I1013" s="582"/>
      <c r="J1013" s="572"/>
      <c r="K1013" s="570" t="str">
        <f t="shared" ref="K1013" si="3798">W1013</f>
        <v/>
      </c>
      <c r="L1013" s="570" t="str">
        <f t="shared" ref="L1013" si="3799">V1013</f>
        <v/>
      </c>
      <c r="M1013" s="572"/>
      <c r="N1013" s="572"/>
      <c r="P1013" s="201">
        <f t="shared" ref="P1013" si="3800">IF(AND(EXACT(C1013,C1011),C1011&lt;&gt;0),P1011+1,0)</f>
        <v>196</v>
      </c>
      <c r="Q1013" s="201" t="str">
        <f t="shared" ref="Q1013" si="3801">IF(C1013&lt;&gt;"",C1013&amp;"-"&amp;P1013,"")</f>
        <v/>
      </c>
      <c r="R1013" s="201" t="str">
        <f t="array" ref="R1013">IFERROR(IF(INDEX('Disaggregation Records'!$E$155:$E$385,MATCH(RIGHT(Q1013,255),RIGHT('Disaggregation Records'!$D$155:$D$385,255),0))="","",INDEX('Disaggregation Records'!$E$155:$E$385,MATCH(RIGHT(Q1013,255),RIGHT('Disaggregation Records'!$D$155:$D$385,255),0))),"")</f>
        <v/>
      </c>
      <c r="S1013" s="201" t="str">
        <f t="array" ref="S1013">IFERROR(IF(INDEX('Disaggregation Records'!$F$155:$F$385,MATCH(RIGHT(Q1013,255),RIGHT('Disaggregation Records'!$D$155:$D$385,255),0))="","",INDEX('Disaggregation Records'!$F$155:$F$385,MATCH(RIGHT(Q1013,255),RIGHT('Disaggregation Records'!$D$155:$D$385,255),0))),"")</f>
        <v/>
      </c>
      <c r="T1013" s="201" t="str">
        <f t="array" ref="T1013">IFERROR(IF(INDEX('Disaggregation Records'!$H$155:$H$385,MATCH(RIGHT(Q1013,255),RIGHT('Disaggregation Records'!$D$155:$D$385,255),0))="","",INDEX('Disaggregation Records'!$H$155:$H$385,MATCH(RIGHT(Q1013,255),RIGHT('Disaggregation Records'!$D$155:$D$385,255),0))),"")</f>
        <v/>
      </c>
      <c r="U1013" s="201">
        <f t="shared" ref="U1013" si="3802">U1011+1</f>
        <v>1608</v>
      </c>
      <c r="V1013" s="201" t="str">
        <f t="array" ref="V1013">IFERROR(IF(INDEX('Disaggregation Records'!$I$155:$I$385,MATCH(RIGHT(Q1013,255),RIGHT('Disaggregation Records'!$D$155:$D$385,255),0))="","",INDEX('Disaggregation Records'!$I$155:$I$385,MATCH(RIGHT(Q1013,255),RIGHT('Disaggregation Records'!$D$155:$D$385,255),0))),"")</f>
        <v/>
      </c>
      <c r="W1013" s="201" t="str">
        <f>IFERROR(INDEX('Reference Records'!L$40:L$88,MATCH(LEFT(C1013,255),'Reference Records'!E$40:E$88,0)),"")</f>
        <v/>
      </c>
    </row>
    <row r="1014" spans="1:23" s="201" customFormat="1" ht="40.25" customHeight="1" x14ac:dyDescent="0.35">
      <c r="A1014" s="569"/>
      <c r="B1014" s="590"/>
      <c r="C1014" s="571"/>
      <c r="D1014" s="579"/>
      <c r="E1014" s="579"/>
      <c r="F1014" s="215"/>
      <c r="G1014" s="577"/>
      <c r="H1014" s="581"/>
      <c r="I1014" s="583"/>
      <c r="J1014" s="573"/>
      <c r="K1014" s="571"/>
      <c r="L1014" s="571"/>
      <c r="M1014" s="573"/>
      <c r="N1014" s="573"/>
    </row>
    <row r="1015" spans="1:23" s="201" customFormat="1" ht="40.25" customHeight="1" x14ac:dyDescent="0.35">
      <c r="A1015" s="569" t="str">
        <f t="shared" ref="A1015" ca="1" si="3803">INDIRECT("'update Helper'!C"&amp;U1015)</f>
        <v>a163p000004cus1AAA</v>
      </c>
      <c r="B1015" s="589">
        <v>10</v>
      </c>
      <c r="C1015" s="570" t="str">
        <f>VLOOKUP(B1015,'Coverage Indicators - Section D'!$A$9:$AU$70,47,FALSE)</f>
        <v/>
      </c>
      <c r="D1015" s="578" t="str">
        <f t="shared" ref="D1015" si="3804">R1015</f>
        <v/>
      </c>
      <c r="E1015" s="578" t="str">
        <f t="shared" ref="E1015" si="3805">S1015</f>
        <v/>
      </c>
      <c r="F1015" s="421"/>
      <c r="G1015" s="576" t="str">
        <f ca="1">IF(OR(INDIRECT("'update Helper'!E"&amp;U1015)="",F1015&lt;&gt;0,F1016&lt;&gt;0),IF(IFERROR((F1015/F1016),"")="","",(F1015/F1016)),INDIRECT("'update Helper'!E"&amp;U1015)/100)</f>
        <v/>
      </c>
      <c r="H1015" s="580"/>
      <c r="I1015" s="582"/>
      <c r="J1015" s="572"/>
      <c r="K1015" s="570" t="str">
        <f t="shared" ref="K1015" si="3806">W1015</f>
        <v/>
      </c>
      <c r="L1015" s="570" t="str">
        <f t="shared" ref="L1015" si="3807">V1015</f>
        <v/>
      </c>
      <c r="M1015" s="572"/>
      <c r="N1015" s="572"/>
      <c r="P1015" s="201">
        <f t="shared" ref="P1015" si="3808">IF(AND(EXACT(C1015,C1013),C1013&lt;&gt;0),P1013+1,0)</f>
        <v>197</v>
      </c>
      <c r="Q1015" s="201" t="str">
        <f t="shared" ref="Q1015" si="3809">IF(C1015&lt;&gt;"",C1015&amp;"-"&amp;P1015,"")</f>
        <v/>
      </c>
      <c r="R1015" s="201" t="str">
        <f t="array" ref="R1015">IFERROR(IF(INDEX('Disaggregation Records'!$E$155:$E$385,MATCH(RIGHT(Q1015,255),RIGHT('Disaggregation Records'!$D$155:$D$385,255),0))="","",INDEX('Disaggregation Records'!$E$155:$E$385,MATCH(RIGHT(Q1015,255),RIGHT('Disaggregation Records'!$D$155:$D$385,255),0))),"")</f>
        <v/>
      </c>
      <c r="S1015" s="201" t="str">
        <f t="array" ref="S1015">IFERROR(IF(INDEX('Disaggregation Records'!$F$155:$F$385,MATCH(RIGHT(Q1015,255),RIGHT('Disaggregation Records'!$D$155:$D$385,255),0))="","",INDEX('Disaggregation Records'!$F$155:$F$385,MATCH(RIGHT(Q1015,255),RIGHT('Disaggregation Records'!$D$155:$D$385,255),0))),"")</f>
        <v/>
      </c>
      <c r="T1015" s="201" t="str">
        <f t="array" ref="T1015">IFERROR(IF(INDEX('Disaggregation Records'!$H$155:$H$385,MATCH(RIGHT(Q1015,255),RIGHT('Disaggregation Records'!$D$155:$D$385,255),0))="","",INDEX('Disaggregation Records'!$H$155:$H$385,MATCH(RIGHT(Q1015,255),RIGHT('Disaggregation Records'!$D$155:$D$385,255),0))),"")</f>
        <v/>
      </c>
      <c r="U1015" s="201">
        <f t="shared" ref="U1015" si="3810">U1013+1</f>
        <v>1609</v>
      </c>
      <c r="V1015" s="201" t="str">
        <f t="array" ref="V1015">IFERROR(IF(INDEX('Disaggregation Records'!$I$155:$I$385,MATCH(RIGHT(Q1015,255),RIGHT('Disaggregation Records'!$D$155:$D$385,255),0))="","",INDEX('Disaggregation Records'!$I$155:$I$385,MATCH(RIGHT(Q1015,255),RIGHT('Disaggregation Records'!$D$155:$D$385,255),0))),"")</f>
        <v/>
      </c>
      <c r="W1015" s="201" t="str">
        <f>IFERROR(INDEX('Reference Records'!L$40:L$88,MATCH(LEFT(C1015,255),'Reference Records'!E$40:E$88,0)),"")</f>
        <v/>
      </c>
    </row>
    <row r="1016" spans="1:23" s="201" customFormat="1" ht="40.25" customHeight="1" x14ac:dyDescent="0.35">
      <c r="A1016" s="569"/>
      <c r="B1016" s="590"/>
      <c r="C1016" s="571"/>
      <c r="D1016" s="579"/>
      <c r="E1016" s="579"/>
      <c r="F1016" s="215"/>
      <c r="G1016" s="577"/>
      <c r="H1016" s="581"/>
      <c r="I1016" s="583"/>
      <c r="J1016" s="573"/>
      <c r="K1016" s="571"/>
      <c r="L1016" s="571"/>
      <c r="M1016" s="573"/>
      <c r="N1016" s="573"/>
    </row>
    <row r="1017" spans="1:23" s="201" customFormat="1" ht="40.25" customHeight="1" x14ac:dyDescent="0.35">
      <c r="A1017" s="569" t="str">
        <f t="shared" ref="A1017" ca="1" si="3811">INDIRECT("'update Helper'!C"&amp;U1017)</f>
        <v>a163p000004cus2AAA</v>
      </c>
      <c r="B1017" s="589">
        <v>10</v>
      </c>
      <c r="C1017" s="570" t="str">
        <f>VLOOKUP(B1017,'Coverage Indicators - Section D'!$A$9:$AU$70,47,FALSE)</f>
        <v/>
      </c>
      <c r="D1017" s="578" t="str">
        <f t="shared" ref="D1017" si="3812">R1017</f>
        <v/>
      </c>
      <c r="E1017" s="578" t="str">
        <f t="shared" ref="E1017" si="3813">S1017</f>
        <v/>
      </c>
      <c r="F1017" s="421"/>
      <c r="G1017" s="576" t="str">
        <f ca="1">IF(OR(INDIRECT("'update Helper'!E"&amp;U1017)="",F1017&lt;&gt;0,F1018&lt;&gt;0),IF(IFERROR((F1017/F1018),"")="","",(F1017/F1018)),INDIRECT("'update Helper'!E"&amp;U1017)/100)</f>
        <v/>
      </c>
      <c r="H1017" s="580"/>
      <c r="I1017" s="582"/>
      <c r="J1017" s="572"/>
      <c r="K1017" s="570" t="str">
        <f t="shared" ref="K1017" si="3814">W1017</f>
        <v/>
      </c>
      <c r="L1017" s="570" t="str">
        <f t="shared" ref="L1017" si="3815">V1017</f>
        <v/>
      </c>
      <c r="M1017" s="572"/>
      <c r="N1017" s="572"/>
      <c r="P1017" s="201">
        <f t="shared" ref="P1017" si="3816">IF(AND(EXACT(C1017,C1015),C1015&lt;&gt;0),P1015+1,0)</f>
        <v>198</v>
      </c>
      <c r="Q1017" s="201" t="str">
        <f t="shared" ref="Q1017" si="3817">IF(C1017&lt;&gt;"",C1017&amp;"-"&amp;P1017,"")</f>
        <v/>
      </c>
      <c r="R1017" s="201" t="str">
        <f t="array" ref="R1017">IFERROR(IF(INDEX('Disaggregation Records'!$E$155:$E$385,MATCH(RIGHT(Q1017,255),RIGHT('Disaggregation Records'!$D$155:$D$385,255),0))="","",INDEX('Disaggregation Records'!$E$155:$E$385,MATCH(RIGHT(Q1017,255),RIGHT('Disaggregation Records'!$D$155:$D$385,255),0))),"")</f>
        <v/>
      </c>
      <c r="S1017" s="201" t="str">
        <f t="array" ref="S1017">IFERROR(IF(INDEX('Disaggregation Records'!$F$155:$F$385,MATCH(RIGHT(Q1017,255),RIGHT('Disaggregation Records'!$D$155:$D$385,255),0))="","",INDEX('Disaggregation Records'!$F$155:$F$385,MATCH(RIGHT(Q1017,255),RIGHT('Disaggregation Records'!$D$155:$D$385,255),0))),"")</f>
        <v/>
      </c>
      <c r="T1017" s="201" t="str">
        <f t="array" ref="T1017">IFERROR(IF(INDEX('Disaggregation Records'!$H$155:$H$385,MATCH(RIGHT(Q1017,255),RIGHT('Disaggregation Records'!$D$155:$D$385,255),0))="","",INDEX('Disaggregation Records'!$H$155:$H$385,MATCH(RIGHT(Q1017,255),RIGHT('Disaggregation Records'!$D$155:$D$385,255),0))),"")</f>
        <v/>
      </c>
      <c r="U1017" s="201">
        <f t="shared" ref="U1017" si="3818">U1015+1</f>
        <v>1610</v>
      </c>
      <c r="V1017" s="201" t="str">
        <f t="array" ref="V1017">IFERROR(IF(INDEX('Disaggregation Records'!$I$155:$I$385,MATCH(RIGHT(Q1017,255),RIGHT('Disaggregation Records'!$D$155:$D$385,255),0))="","",INDEX('Disaggregation Records'!$I$155:$I$385,MATCH(RIGHT(Q1017,255),RIGHT('Disaggregation Records'!$D$155:$D$385,255),0))),"")</f>
        <v/>
      </c>
      <c r="W1017" s="201" t="str">
        <f>IFERROR(INDEX('Reference Records'!L$40:L$88,MATCH(LEFT(C1017,255),'Reference Records'!E$40:E$88,0)),"")</f>
        <v/>
      </c>
    </row>
    <row r="1018" spans="1:23" s="201" customFormat="1" ht="40.25" customHeight="1" x14ac:dyDescent="0.35">
      <c r="A1018" s="569"/>
      <c r="B1018" s="590"/>
      <c r="C1018" s="571"/>
      <c r="D1018" s="579"/>
      <c r="E1018" s="579"/>
      <c r="F1018" s="215"/>
      <c r="G1018" s="577"/>
      <c r="H1018" s="581"/>
      <c r="I1018" s="583"/>
      <c r="J1018" s="573"/>
      <c r="K1018" s="571"/>
      <c r="L1018" s="571"/>
      <c r="M1018" s="573"/>
      <c r="N1018" s="573"/>
    </row>
    <row r="1019" spans="1:23" s="201" customFormat="1" ht="40.25" customHeight="1" x14ac:dyDescent="0.35">
      <c r="A1019" s="569" t="str">
        <f t="shared" ref="A1019" ca="1" si="3819">INDIRECT("'update Helper'!C"&amp;U1019)</f>
        <v>a163p000004cus3AAA</v>
      </c>
      <c r="B1019" s="589">
        <v>10</v>
      </c>
      <c r="C1019" s="570" t="str">
        <f>VLOOKUP(B1019,'Coverage Indicators - Section D'!$A$9:$AU$70,47,FALSE)</f>
        <v/>
      </c>
      <c r="D1019" s="578" t="str">
        <f t="shared" ref="D1019" si="3820">R1019</f>
        <v/>
      </c>
      <c r="E1019" s="578" t="str">
        <f t="shared" ref="E1019" si="3821">S1019</f>
        <v/>
      </c>
      <c r="F1019" s="421"/>
      <c r="G1019" s="576" t="str">
        <f ca="1">IF(OR(INDIRECT("'update Helper'!E"&amp;U1019)="",F1019&lt;&gt;0,F1020&lt;&gt;0),IF(IFERROR((F1019/F1020),"")="","",(F1019/F1020)),INDIRECT("'update Helper'!E"&amp;U1019)/100)</f>
        <v/>
      </c>
      <c r="H1019" s="580"/>
      <c r="I1019" s="582"/>
      <c r="J1019" s="572"/>
      <c r="K1019" s="570" t="str">
        <f t="shared" ref="K1019" si="3822">W1019</f>
        <v/>
      </c>
      <c r="L1019" s="570" t="str">
        <f t="shared" ref="L1019" si="3823">V1019</f>
        <v/>
      </c>
      <c r="M1019" s="572"/>
      <c r="N1019" s="572"/>
      <c r="P1019" s="201">
        <f t="shared" ref="P1019" si="3824">IF(AND(EXACT(C1019,C1017),C1017&lt;&gt;0),P1017+1,0)</f>
        <v>199</v>
      </c>
      <c r="Q1019" s="201" t="str">
        <f t="shared" ref="Q1019" si="3825">IF(C1019&lt;&gt;"",C1019&amp;"-"&amp;P1019,"")</f>
        <v/>
      </c>
      <c r="R1019" s="201" t="str">
        <f t="array" ref="R1019">IFERROR(IF(INDEX('Disaggregation Records'!$E$155:$E$385,MATCH(RIGHT(Q1019,255),RIGHT('Disaggregation Records'!$D$155:$D$385,255),0))="","",INDEX('Disaggregation Records'!$E$155:$E$385,MATCH(RIGHT(Q1019,255),RIGHT('Disaggregation Records'!$D$155:$D$385,255),0))),"")</f>
        <v/>
      </c>
      <c r="S1019" s="201" t="str">
        <f t="array" ref="S1019">IFERROR(IF(INDEX('Disaggregation Records'!$F$155:$F$385,MATCH(RIGHT(Q1019,255),RIGHT('Disaggregation Records'!$D$155:$D$385,255),0))="","",INDEX('Disaggregation Records'!$F$155:$F$385,MATCH(RIGHT(Q1019,255),RIGHT('Disaggregation Records'!$D$155:$D$385,255),0))),"")</f>
        <v/>
      </c>
      <c r="T1019" s="201" t="str">
        <f t="array" ref="T1019">IFERROR(IF(INDEX('Disaggregation Records'!$H$155:$H$385,MATCH(RIGHT(Q1019,255),RIGHT('Disaggregation Records'!$D$155:$D$385,255),0))="","",INDEX('Disaggregation Records'!$H$155:$H$385,MATCH(RIGHT(Q1019,255),RIGHT('Disaggregation Records'!$D$155:$D$385,255),0))),"")</f>
        <v/>
      </c>
      <c r="U1019" s="201">
        <f t="shared" ref="U1019" si="3826">U1017+1</f>
        <v>1611</v>
      </c>
      <c r="V1019" s="201" t="str">
        <f t="array" ref="V1019">IFERROR(IF(INDEX('Disaggregation Records'!$I$155:$I$385,MATCH(RIGHT(Q1019,255),RIGHT('Disaggregation Records'!$D$155:$D$385,255),0))="","",INDEX('Disaggregation Records'!$I$155:$I$385,MATCH(RIGHT(Q1019,255),RIGHT('Disaggregation Records'!$D$155:$D$385,255),0))),"")</f>
        <v/>
      </c>
      <c r="W1019" s="201" t="str">
        <f>IFERROR(INDEX('Reference Records'!L$40:L$88,MATCH(LEFT(C1019,255),'Reference Records'!E$40:E$88,0)),"")</f>
        <v/>
      </c>
    </row>
    <row r="1020" spans="1:23" s="201" customFormat="1" ht="40.25" customHeight="1" x14ac:dyDescent="0.35">
      <c r="A1020" s="569"/>
      <c r="B1020" s="590"/>
      <c r="C1020" s="571"/>
      <c r="D1020" s="579"/>
      <c r="E1020" s="579"/>
      <c r="F1020" s="215"/>
      <c r="G1020" s="577"/>
      <c r="H1020" s="581"/>
      <c r="I1020" s="583"/>
      <c r="J1020" s="573"/>
      <c r="K1020" s="571"/>
      <c r="L1020" s="571"/>
      <c r="M1020" s="573"/>
      <c r="N1020" s="573"/>
    </row>
    <row r="1021" spans="1:23" s="201" customFormat="1" ht="40.25" customHeight="1" x14ac:dyDescent="0.35">
      <c r="A1021" s="569" t="str">
        <f t="shared" ref="A1021" ca="1" si="3827">INDIRECT("'update Helper'!C"&amp;U1021)</f>
        <v>a163p000004cus4AAA</v>
      </c>
      <c r="B1021" s="589">
        <v>11</v>
      </c>
      <c r="C1021" s="570" t="str">
        <f>VLOOKUP(B1021,'Coverage Indicators - Section D'!$A$9:$AU$70,47,FALSE)</f>
        <v/>
      </c>
      <c r="D1021" s="578" t="str">
        <f t="shared" ref="D1021" si="3828">R1021</f>
        <v/>
      </c>
      <c r="E1021" s="578" t="str">
        <f t="shared" ref="E1021" si="3829">S1021</f>
        <v/>
      </c>
      <c r="F1021" s="421"/>
      <c r="G1021" s="576" t="str">
        <f ca="1">IF(OR(INDIRECT("'update Helper'!E"&amp;U1021)="",F1021&lt;&gt;0,F1022&lt;&gt;0),IF(IFERROR((F1021/F1022),"")="","",(F1021/F1022)),INDIRECT("'update Helper'!E"&amp;U1021)/100)</f>
        <v/>
      </c>
      <c r="H1021" s="580"/>
      <c r="I1021" s="582"/>
      <c r="J1021" s="572"/>
      <c r="K1021" s="570" t="str">
        <f t="shared" ref="K1021" si="3830">W1021</f>
        <v/>
      </c>
      <c r="L1021" s="570" t="str">
        <f t="shared" ref="L1021" si="3831">V1021</f>
        <v/>
      </c>
      <c r="M1021" s="572"/>
      <c r="N1021" s="572"/>
      <c r="P1021" s="201">
        <f t="shared" ref="P1021" si="3832">IF(AND(EXACT(C1021,C1019),C1019&lt;&gt;0),P1019+1,0)</f>
        <v>200</v>
      </c>
      <c r="Q1021" s="201" t="str">
        <f t="shared" ref="Q1021" si="3833">IF(C1021&lt;&gt;"",C1021&amp;"-"&amp;P1021,"")</f>
        <v/>
      </c>
      <c r="R1021" s="201" t="str">
        <f t="array" ref="R1021">IFERROR(IF(INDEX('Disaggregation Records'!$E$155:$E$385,MATCH(RIGHT(Q1021,255),RIGHT('Disaggregation Records'!$D$155:$D$385,255),0))="","",INDEX('Disaggregation Records'!$E$155:$E$385,MATCH(RIGHT(Q1021,255),RIGHT('Disaggregation Records'!$D$155:$D$385,255),0))),"")</f>
        <v/>
      </c>
      <c r="S1021" s="201" t="str">
        <f t="array" ref="S1021">IFERROR(IF(INDEX('Disaggregation Records'!$F$155:$F$385,MATCH(RIGHT(Q1021,255),RIGHT('Disaggregation Records'!$D$155:$D$385,255),0))="","",INDEX('Disaggregation Records'!$F$155:$F$385,MATCH(RIGHT(Q1021,255),RIGHT('Disaggregation Records'!$D$155:$D$385,255),0))),"")</f>
        <v/>
      </c>
      <c r="T1021" s="201" t="str">
        <f t="array" ref="T1021">IFERROR(IF(INDEX('Disaggregation Records'!$H$155:$H$385,MATCH(RIGHT(Q1021,255),RIGHT('Disaggregation Records'!$D$155:$D$385,255),0))="","",INDEX('Disaggregation Records'!$H$155:$H$385,MATCH(RIGHT(Q1021,255),RIGHT('Disaggregation Records'!$D$155:$D$385,255),0))),"")</f>
        <v/>
      </c>
      <c r="U1021" s="201">
        <f t="shared" ref="U1021" si="3834">U1019+1</f>
        <v>1612</v>
      </c>
      <c r="V1021" s="201" t="str">
        <f t="array" ref="V1021">IFERROR(IF(INDEX('Disaggregation Records'!$I$155:$I$385,MATCH(RIGHT(Q1021,255),RIGHT('Disaggregation Records'!$D$155:$D$385,255),0))="","",INDEX('Disaggregation Records'!$I$155:$I$385,MATCH(RIGHT(Q1021,255),RIGHT('Disaggregation Records'!$D$155:$D$385,255),0))),"")</f>
        <v/>
      </c>
      <c r="W1021" s="201" t="str">
        <f>IFERROR(INDEX('Reference Records'!L$40:L$88,MATCH(LEFT(C1021,255),'Reference Records'!E$40:E$88,0)),"")</f>
        <v/>
      </c>
    </row>
    <row r="1022" spans="1:23" s="201" customFormat="1" ht="40.25" customHeight="1" x14ac:dyDescent="0.35">
      <c r="A1022" s="569"/>
      <c r="B1022" s="590"/>
      <c r="C1022" s="571"/>
      <c r="D1022" s="579"/>
      <c r="E1022" s="579"/>
      <c r="F1022" s="215"/>
      <c r="G1022" s="577"/>
      <c r="H1022" s="581"/>
      <c r="I1022" s="583"/>
      <c r="J1022" s="573"/>
      <c r="K1022" s="571"/>
      <c r="L1022" s="571"/>
      <c r="M1022" s="573"/>
      <c r="N1022" s="573"/>
    </row>
    <row r="1023" spans="1:23" s="201" customFormat="1" ht="40.25" customHeight="1" x14ac:dyDescent="0.35">
      <c r="A1023" s="569" t="str">
        <f t="shared" ref="A1023" ca="1" si="3835">INDIRECT("'update Helper'!C"&amp;U1023)</f>
        <v>a163p000004cus5AAA</v>
      </c>
      <c r="B1023" s="589">
        <v>11</v>
      </c>
      <c r="C1023" s="570" t="str">
        <f>VLOOKUP(B1023,'Coverage Indicators - Section D'!$A$9:$AU$70,47,FALSE)</f>
        <v/>
      </c>
      <c r="D1023" s="578" t="str">
        <f t="shared" ref="D1023" si="3836">R1023</f>
        <v/>
      </c>
      <c r="E1023" s="578" t="str">
        <f t="shared" ref="E1023" si="3837">S1023</f>
        <v/>
      </c>
      <c r="F1023" s="421"/>
      <c r="G1023" s="576" t="str">
        <f ca="1">IF(OR(INDIRECT("'update Helper'!E"&amp;U1023)="",F1023&lt;&gt;0,F1024&lt;&gt;0),IF(IFERROR((F1023/F1024),"")="","",(F1023/F1024)),INDIRECT("'update Helper'!E"&amp;U1023)/100)</f>
        <v/>
      </c>
      <c r="H1023" s="580"/>
      <c r="I1023" s="582"/>
      <c r="J1023" s="572"/>
      <c r="K1023" s="570" t="str">
        <f t="shared" ref="K1023" si="3838">W1023</f>
        <v/>
      </c>
      <c r="L1023" s="570" t="str">
        <f t="shared" ref="L1023" si="3839">V1023</f>
        <v/>
      </c>
      <c r="M1023" s="572"/>
      <c r="N1023" s="572"/>
      <c r="P1023" s="201">
        <f t="shared" ref="P1023" si="3840">IF(AND(EXACT(C1023,C1021),C1021&lt;&gt;0),P1021+1,0)</f>
        <v>201</v>
      </c>
      <c r="Q1023" s="201" t="str">
        <f t="shared" ref="Q1023" si="3841">IF(C1023&lt;&gt;"",C1023&amp;"-"&amp;P1023,"")</f>
        <v/>
      </c>
      <c r="R1023" s="201" t="str">
        <f t="array" ref="R1023">IFERROR(IF(INDEX('Disaggregation Records'!$E$155:$E$385,MATCH(RIGHT(Q1023,255),RIGHT('Disaggregation Records'!$D$155:$D$385,255),0))="","",INDEX('Disaggregation Records'!$E$155:$E$385,MATCH(RIGHT(Q1023,255),RIGHT('Disaggregation Records'!$D$155:$D$385,255),0))),"")</f>
        <v/>
      </c>
      <c r="S1023" s="201" t="str">
        <f t="array" ref="S1023">IFERROR(IF(INDEX('Disaggregation Records'!$F$155:$F$385,MATCH(RIGHT(Q1023,255),RIGHT('Disaggregation Records'!$D$155:$D$385,255),0))="","",INDEX('Disaggregation Records'!$F$155:$F$385,MATCH(RIGHT(Q1023,255),RIGHT('Disaggregation Records'!$D$155:$D$385,255),0))),"")</f>
        <v/>
      </c>
      <c r="T1023" s="201" t="str">
        <f t="array" ref="T1023">IFERROR(IF(INDEX('Disaggregation Records'!$H$155:$H$385,MATCH(RIGHT(Q1023,255),RIGHT('Disaggregation Records'!$D$155:$D$385,255),0))="","",INDEX('Disaggregation Records'!$H$155:$H$385,MATCH(RIGHT(Q1023,255),RIGHT('Disaggregation Records'!$D$155:$D$385,255),0))),"")</f>
        <v/>
      </c>
      <c r="U1023" s="201">
        <f t="shared" ref="U1023" si="3842">U1021+1</f>
        <v>1613</v>
      </c>
      <c r="V1023" s="201" t="str">
        <f t="array" ref="V1023">IFERROR(IF(INDEX('Disaggregation Records'!$I$155:$I$385,MATCH(RIGHT(Q1023,255),RIGHT('Disaggregation Records'!$D$155:$D$385,255),0))="","",INDEX('Disaggregation Records'!$I$155:$I$385,MATCH(RIGHT(Q1023,255),RIGHT('Disaggregation Records'!$D$155:$D$385,255),0))),"")</f>
        <v/>
      </c>
      <c r="W1023" s="201" t="str">
        <f>IFERROR(INDEX('Reference Records'!L$40:L$88,MATCH(LEFT(C1023,255),'Reference Records'!E$40:E$88,0)),"")</f>
        <v/>
      </c>
    </row>
    <row r="1024" spans="1:23" s="201" customFormat="1" ht="40.25" customHeight="1" x14ac:dyDescent="0.35">
      <c r="A1024" s="569"/>
      <c r="B1024" s="590"/>
      <c r="C1024" s="571"/>
      <c r="D1024" s="579"/>
      <c r="E1024" s="579"/>
      <c r="F1024" s="215"/>
      <c r="G1024" s="577"/>
      <c r="H1024" s="581"/>
      <c r="I1024" s="583"/>
      <c r="J1024" s="573"/>
      <c r="K1024" s="571"/>
      <c r="L1024" s="571"/>
      <c r="M1024" s="573"/>
      <c r="N1024" s="573"/>
    </row>
    <row r="1025" spans="1:23" s="201" customFormat="1" ht="40.25" customHeight="1" x14ac:dyDescent="0.35">
      <c r="A1025" s="569" t="str">
        <f t="shared" ref="A1025" ca="1" si="3843">INDIRECT("'update Helper'!C"&amp;U1025)</f>
        <v>a163p000004cus6AAA</v>
      </c>
      <c r="B1025" s="589">
        <v>11</v>
      </c>
      <c r="C1025" s="570" t="str">
        <f>VLOOKUP(B1025,'Coverage Indicators - Section D'!$A$9:$AU$70,47,FALSE)</f>
        <v/>
      </c>
      <c r="D1025" s="578" t="str">
        <f t="shared" ref="D1025" si="3844">R1025</f>
        <v/>
      </c>
      <c r="E1025" s="578" t="str">
        <f t="shared" ref="E1025" si="3845">S1025</f>
        <v/>
      </c>
      <c r="F1025" s="421"/>
      <c r="G1025" s="576" t="str">
        <f ca="1">IF(OR(INDIRECT("'update Helper'!E"&amp;U1025)="",F1025&lt;&gt;0,F1026&lt;&gt;0),IF(IFERROR((F1025/F1026),"")="","",(F1025/F1026)),INDIRECT("'update Helper'!E"&amp;U1025)/100)</f>
        <v/>
      </c>
      <c r="H1025" s="580"/>
      <c r="I1025" s="582"/>
      <c r="J1025" s="572"/>
      <c r="K1025" s="570" t="str">
        <f t="shared" ref="K1025" si="3846">W1025</f>
        <v/>
      </c>
      <c r="L1025" s="570" t="str">
        <f t="shared" ref="L1025" si="3847">V1025</f>
        <v/>
      </c>
      <c r="M1025" s="572"/>
      <c r="N1025" s="572"/>
      <c r="P1025" s="201">
        <f t="shared" ref="P1025" si="3848">IF(AND(EXACT(C1025,C1023),C1023&lt;&gt;0),P1023+1,0)</f>
        <v>202</v>
      </c>
      <c r="Q1025" s="201" t="str">
        <f t="shared" ref="Q1025" si="3849">IF(C1025&lt;&gt;"",C1025&amp;"-"&amp;P1025,"")</f>
        <v/>
      </c>
      <c r="R1025" s="201" t="str">
        <f t="array" ref="R1025">IFERROR(IF(INDEX('Disaggregation Records'!$E$155:$E$385,MATCH(RIGHT(Q1025,255),RIGHT('Disaggregation Records'!$D$155:$D$385,255),0))="","",INDEX('Disaggregation Records'!$E$155:$E$385,MATCH(RIGHT(Q1025,255),RIGHT('Disaggregation Records'!$D$155:$D$385,255),0))),"")</f>
        <v/>
      </c>
      <c r="S1025" s="201" t="str">
        <f t="array" ref="S1025">IFERROR(IF(INDEX('Disaggregation Records'!$F$155:$F$385,MATCH(RIGHT(Q1025,255),RIGHT('Disaggregation Records'!$D$155:$D$385,255),0))="","",INDEX('Disaggregation Records'!$F$155:$F$385,MATCH(RIGHT(Q1025,255),RIGHT('Disaggregation Records'!$D$155:$D$385,255),0))),"")</f>
        <v/>
      </c>
      <c r="T1025" s="201" t="str">
        <f t="array" ref="T1025">IFERROR(IF(INDEX('Disaggregation Records'!$H$155:$H$385,MATCH(RIGHT(Q1025,255),RIGHT('Disaggregation Records'!$D$155:$D$385,255),0))="","",INDEX('Disaggregation Records'!$H$155:$H$385,MATCH(RIGHT(Q1025,255),RIGHT('Disaggregation Records'!$D$155:$D$385,255),0))),"")</f>
        <v/>
      </c>
      <c r="U1025" s="201">
        <f t="shared" ref="U1025" si="3850">U1023+1</f>
        <v>1614</v>
      </c>
      <c r="V1025" s="201" t="str">
        <f t="array" ref="V1025">IFERROR(IF(INDEX('Disaggregation Records'!$I$155:$I$385,MATCH(RIGHT(Q1025,255),RIGHT('Disaggregation Records'!$D$155:$D$385,255),0))="","",INDEX('Disaggregation Records'!$I$155:$I$385,MATCH(RIGHT(Q1025,255),RIGHT('Disaggregation Records'!$D$155:$D$385,255),0))),"")</f>
        <v/>
      </c>
      <c r="W1025" s="201" t="str">
        <f>IFERROR(INDEX('Reference Records'!L$40:L$88,MATCH(LEFT(C1025,255),'Reference Records'!E$40:E$88,0)),"")</f>
        <v/>
      </c>
    </row>
    <row r="1026" spans="1:23" s="201" customFormat="1" ht="40.25" customHeight="1" x14ac:dyDescent="0.35">
      <c r="A1026" s="569"/>
      <c r="B1026" s="590"/>
      <c r="C1026" s="571"/>
      <c r="D1026" s="579"/>
      <c r="E1026" s="579"/>
      <c r="F1026" s="215"/>
      <c r="G1026" s="577"/>
      <c r="H1026" s="581"/>
      <c r="I1026" s="583"/>
      <c r="J1026" s="573"/>
      <c r="K1026" s="571"/>
      <c r="L1026" s="571"/>
      <c r="M1026" s="573"/>
      <c r="N1026" s="573"/>
    </row>
    <row r="1027" spans="1:23" s="201" customFormat="1" ht="40.25" customHeight="1" x14ac:dyDescent="0.35">
      <c r="A1027" s="569" t="str">
        <f t="shared" ref="A1027" ca="1" si="3851">INDIRECT("'update Helper'!C"&amp;U1027)</f>
        <v>a163p000004cus7AAA</v>
      </c>
      <c r="B1027" s="589">
        <v>11</v>
      </c>
      <c r="C1027" s="570" t="str">
        <f>VLOOKUP(B1027,'Coverage Indicators - Section D'!$A$9:$AU$70,47,FALSE)</f>
        <v/>
      </c>
      <c r="D1027" s="578" t="str">
        <f t="shared" ref="D1027" si="3852">R1027</f>
        <v/>
      </c>
      <c r="E1027" s="578" t="str">
        <f t="shared" ref="E1027" si="3853">S1027</f>
        <v/>
      </c>
      <c r="F1027" s="421"/>
      <c r="G1027" s="576" t="str">
        <f ca="1">IF(OR(INDIRECT("'update Helper'!E"&amp;U1027)="",F1027&lt;&gt;0,F1028&lt;&gt;0),IF(IFERROR((F1027/F1028),"")="","",(F1027/F1028)),INDIRECT("'update Helper'!E"&amp;U1027)/100)</f>
        <v/>
      </c>
      <c r="H1027" s="580"/>
      <c r="I1027" s="582"/>
      <c r="J1027" s="572"/>
      <c r="K1027" s="570" t="str">
        <f t="shared" ref="K1027" si="3854">W1027</f>
        <v/>
      </c>
      <c r="L1027" s="570" t="str">
        <f t="shared" ref="L1027" si="3855">V1027</f>
        <v/>
      </c>
      <c r="M1027" s="572"/>
      <c r="N1027" s="572"/>
      <c r="P1027" s="201">
        <f t="shared" ref="P1027" si="3856">IF(AND(EXACT(C1027,C1025),C1025&lt;&gt;0),P1025+1,0)</f>
        <v>203</v>
      </c>
      <c r="Q1027" s="201" t="str">
        <f t="shared" ref="Q1027" si="3857">IF(C1027&lt;&gt;"",C1027&amp;"-"&amp;P1027,"")</f>
        <v/>
      </c>
      <c r="R1027" s="201" t="str">
        <f t="array" ref="R1027">IFERROR(IF(INDEX('Disaggregation Records'!$E$155:$E$385,MATCH(RIGHT(Q1027,255),RIGHT('Disaggregation Records'!$D$155:$D$385,255),0))="","",INDEX('Disaggregation Records'!$E$155:$E$385,MATCH(RIGHT(Q1027,255),RIGHT('Disaggregation Records'!$D$155:$D$385,255),0))),"")</f>
        <v/>
      </c>
      <c r="S1027" s="201" t="str">
        <f t="array" ref="S1027">IFERROR(IF(INDEX('Disaggregation Records'!$F$155:$F$385,MATCH(RIGHT(Q1027,255),RIGHT('Disaggregation Records'!$D$155:$D$385,255),0))="","",INDEX('Disaggregation Records'!$F$155:$F$385,MATCH(RIGHT(Q1027,255),RIGHT('Disaggregation Records'!$D$155:$D$385,255),0))),"")</f>
        <v/>
      </c>
      <c r="T1027" s="201" t="str">
        <f t="array" ref="T1027">IFERROR(IF(INDEX('Disaggregation Records'!$H$155:$H$385,MATCH(RIGHT(Q1027,255),RIGHT('Disaggregation Records'!$D$155:$D$385,255),0))="","",INDEX('Disaggregation Records'!$H$155:$H$385,MATCH(RIGHT(Q1027,255),RIGHT('Disaggregation Records'!$D$155:$D$385,255),0))),"")</f>
        <v/>
      </c>
      <c r="U1027" s="201">
        <f t="shared" ref="U1027" si="3858">U1025+1</f>
        <v>1615</v>
      </c>
      <c r="V1027" s="201" t="str">
        <f t="array" ref="V1027">IFERROR(IF(INDEX('Disaggregation Records'!$I$155:$I$385,MATCH(RIGHT(Q1027,255),RIGHT('Disaggregation Records'!$D$155:$D$385,255),0))="","",INDEX('Disaggregation Records'!$I$155:$I$385,MATCH(RIGHT(Q1027,255),RIGHT('Disaggregation Records'!$D$155:$D$385,255),0))),"")</f>
        <v/>
      </c>
      <c r="W1027" s="201" t="str">
        <f>IFERROR(INDEX('Reference Records'!L$40:L$88,MATCH(LEFT(C1027,255),'Reference Records'!E$40:E$88,0)),"")</f>
        <v/>
      </c>
    </row>
    <row r="1028" spans="1:23" s="201" customFormat="1" ht="40.25" customHeight="1" x14ac:dyDescent="0.35">
      <c r="A1028" s="569"/>
      <c r="B1028" s="590"/>
      <c r="C1028" s="571"/>
      <c r="D1028" s="579"/>
      <c r="E1028" s="579"/>
      <c r="F1028" s="215"/>
      <c r="G1028" s="577"/>
      <c r="H1028" s="581"/>
      <c r="I1028" s="583"/>
      <c r="J1028" s="573"/>
      <c r="K1028" s="571"/>
      <c r="L1028" s="571"/>
      <c r="M1028" s="573"/>
      <c r="N1028" s="573"/>
    </row>
    <row r="1029" spans="1:23" s="201" customFormat="1" ht="40.25" customHeight="1" x14ac:dyDescent="0.35">
      <c r="A1029" s="569" t="str">
        <f t="shared" ref="A1029" ca="1" si="3859">INDIRECT("'update Helper'!C"&amp;U1029)</f>
        <v>a163p000004cus8AAA</v>
      </c>
      <c r="B1029" s="589">
        <v>11</v>
      </c>
      <c r="C1029" s="570" t="str">
        <f>VLOOKUP(B1029,'Coverage Indicators - Section D'!$A$9:$AU$70,47,FALSE)</f>
        <v/>
      </c>
      <c r="D1029" s="578" t="str">
        <f t="shared" ref="D1029" si="3860">R1029</f>
        <v/>
      </c>
      <c r="E1029" s="578" t="str">
        <f t="shared" ref="E1029" si="3861">S1029</f>
        <v/>
      </c>
      <c r="F1029" s="421"/>
      <c r="G1029" s="576" t="str">
        <f ca="1">IF(OR(INDIRECT("'update Helper'!E"&amp;U1029)="",F1029&lt;&gt;0,F1030&lt;&gt;0),IF(IFERROR((F1029/F1030),"")="","",(F1029/F1030)),INDIRECT("'update Helper'!E"&amp;U1029)/100)</f>
        <v/>
      </c>
      <c r="H1029" s="580"/>
      <c r="I1029" s="582"/>
      <c r="J1029" s="572"/>
      <c r="K1029" s="570" t="str">
        <f t="shared" ref="K1029" si="3862">W1029</f>
        <v/>
      </c>
      <c r="L1029" s="570" t="str">
        <f t="shared" ref="L1029" si="3863">V1029</f>
        <v/>
      </c>
      <c r="M1029" s="572"/>
      <c r="N1029" s="572"/>
      <c r="P1029" s="201">
        <f t="shared" ref="P1029" si="3864">IF(AND(EXACT(C1029,C1027),C1027&lt;&gt;0),P1027+1,0)</f>
        <v>204</v>
      </c>
      <c r="Q1029" s="201" t="str">
        <f t="shared" ref="Q1029" si="3865">IF(C1029&lt;&gt;"",C1029&amp;"-"&amp;P1029,"")</f>
        <v/>
      </c>
      <c r="R1029" s="201" t="str">
        <f t="array" ref="R1029">IFERROR(IF(INDEX('Disaggregation Records'!$E$155:$E$385,MATCH(RIGHT(Q1029,255),RIGHT('Disaggregation Records'!$D$155:$D$385,255),0))="","",INDEX('Disaggregation Records'!$E$155:$E$385,MATCH(RIGHT(Q1029,255),RIGHT('Disaggregation Records'!$D$155:$D$385,255),0))),"")</f>
        <v/>
      </c>
      <c r="S1029" s="201" t="str">
        <f t="array" ref="S1029">IFERROR(IF(INDEX('Disaggregation Records'!$F$155:$F$385,MATCH(RIGHT(Q1029,255),RIGHT('Disaggregation Records'!$D$155:$D$385,255),0))="","",INDEX('Disaggregation Records'!$F$155:$F$385,MATCH(RIGHT(Q1029,255),RIGHT('Disaggregation Records'!$D$155:$D$385,255),0))),"")</f>
        <v/>
      </c>
      <c r="T1029" s="201" t="str">
        <f t="array" ref="T1029">IFERROR(IF(INDEX('Disaggregation Records'!$H$155:$H$385,MATCH(RIGHT(Q1029,255),RIGHT('Disaggregation Records'!$D$155:$D$385,255),0))="","",INDEX('Disaggregation Records'!$H$155:$H$385,MATCH(RIGHT(Q1029,255),RIGHT('Disaggregation Records'!$D$155:$D$385,255),0))),"")</f>
        <v/>
      </c>
      <c r="U1029" s="201">
        <f t="shared" ref="U1029" si="3866">U1027+1</f>
        <v>1616</v>
      </c>
      <c r="V1029" s="201" t="str">
        <f t="array" ref="V1029">IFERROR(IF(INDEX('Disaggregation Records'!$I$155:$I$385,MATCH(RIGHT(Q1029,255),RIGHT('Disaggregation Records'!$D$155:$D$385,255),0))="","",INDEX('Disaggregation Records'!$I$155:$I$385,MATCH(RIGHT(Q1029,255),RIGHT('Disaggregation Records'!$D$155:$D$385,255),0))),"")</f>
        <v/>
      </c>
      <c r="W1029" s="201" t="str">
        <f>IFERROR(INDEX('Reference Records'!L$40:L$88,MATCH(LEFT(C1029,255),'Reference Records'!E$40:E$88,0)),"")</f>
        <v/>
      </c>
    </row>
    <row r="1030" spans="1:23" s="201" customFormat="1" ht="40.25" customHeight="1" x14ac:dyDescent="0.35">
      <c r="A1030" s="569"/>
      <c r="B1030" s="590"/>
      <c r="C1030" s="571"/>
      <c r="D1030" s="579"/>
      <c r="E1030" s="579"/>
      <c r="F1030" s="215"/>
      <c r="G1030" s="577"/>
      <c r="H1030" s="581"/>
      <c r="I1030" s="583"/>
      <c r="J1030" s="573"/>
      <c r="K1030" s="571"/>
      <c r="L1030" s="571"/>
      <c r="M1030" s="573"/>
      <c r="N1030" s="573"/>
    </row>
    <row r="1031" spans="1:23" s="201" customFormat="1" ht="40.25" customHeight="1" x14ac:dyDescent="0.35">
      <c r="A1031" s="569" t="str">
        <f t="shared" ref="A1031" ca="1" si="3867">INDIRECT("'update Helper'!C"&amp;U1031)</f>
        <v>a163p000004cus9AAA</v>
      </c>
      <c r="B1031" s="589">
        <v>11</v>
      </c>
      <c r="C1031" s="570" t="str">
        <f>VLOOKUP(B1031,'Coverage Indicators - Section D'!$A$9:$AU$70,47,FALSE)</f>
        <v/>
      </c>
      <c r="D1031" s="578" t="str">
        <f t="shared" ref="D1031" si="3868">R1031</f>
        <v/>
      </c>
      <c r="E1031" s="578" t="str">
        <f t="shared" ref="E1031" si="3869">S1031</f>
        <v/>
      </c>
      <c r="F1031" s="421"/>
      <c r="G1031" s="576" t="str">
        <f ca="1">IF(OR(INDIRECT("'update Helper'!E"&amp;U1031)="",F1031&lt;&gt;0,F1032&lt;&gt;0),IF(IFERROR((F1031/F1032),"")="","",(F1031/F1032)),INDIRECT("'update Helper'!E"&amp;U1031)/100)</f>
        <v/>
      </c>
      <c r="H1031" s="580"/>
      <c r="I1031" s="582"/>
      <c r="J1031" s="572"/>
      <c r="K1031" s="570" t="str">
        <f t="shared" ref="K1031" si="3870">W1031</f>
        <v/>
      </c>
      <c r="L1031" s="570" t="str">
        <f t="shared" ref="L1031" si="3871">V1031</f>
        <v/>
      </c>
      <c r="M1031" s="572"/>
      <c r="N1031" s="572"/>
      <c r="P1031" s="201">
        <f t="shared" ref="P1031" si="3872">IF(AND(EXACT(C1031,C1029),C1029&lt;&gt;0),P1029+1,0)</f>
        <v>205</v>
      </c>
      <c r="Q1031" s="201" t="str">
        <f t="shared" ref="Q1031" si="3873">IF(C1031&lt;&gt;"",C1031&amp;"-"&amp;P1031,"")</f>
        <v/>
      </c>
      <c r="R1031" s="201" t="str">
        <f t="array" ref="R1031">IFERROR(IF(INDEX('Disaggregation Records'!$E$155:$E$385,MATCH(RIGHT(Q1031,255),RIGHT('Disaggregation Records'!$D$155:$D$385,255),0))="","",INDEX('Disaggregation Records'!$E$155:$E$385,MATCH(RIGHT(Q1031,255),RIGHT('Disaggregation Records'!$D$155:$D$385,255),0))),"")</f>
        <v/>
      </c>
      <c r="S1031" s="201" t="str">
        <f t="array" ref="S1031">IFERROR(IF(INDEX('Disaggregation Records'!$F$155:$F$385,MATCH(RIGHT(Q1031,255),RIGHT('Disaggregation Records'!$D$155:$D$385,255),0))="","",INDEX('Disaggregation Records'!$F$155:$F$385,MATCH(RIGHT(Q1031,255),RIGHT('Disaggregation Records'!$D$155:$D$385,255),0))),"")</f>
        <v/>
      </c>
      <c r="T1031" s="201" t="str">
        <f t="array" ref="T1031">IFERROR(IF(INDEX('Disaggregation Records'!$H$155:$H$385,MATCH(RIGHT(Q1031,255),RIGHT('Disaggregation Records'!$D$155:$D$385,255),0))="","",INDEX('Disaggregation Records'!$H$155:$H$385,MATCH(RIGHT(Q1031,255),RIGHT('Disaggregation Records'!$D$155:$D$385,255),0))),"")</f>
        <v/>
      </c>
      <c r="U1031" s="201">
        <f t="shared" ref="U1031" si="3874">U1029+1</f>
        <v>1617</v>
      </c>
      <c r="V1031" s="201" t="str">
        <f t="array" ref="V1031">IFERROR(IF(INDEX('Disaggregation Records'!$I$155:$I$385,MATCH(RIGHT(Q1031,255),RIGHT('Disaggregation Records'!$D$155:$D$385,255),0))="","",INDEX('Disaggregation Records'!$I$155:$I$385,MATCH(RIGHT(Q1031,255),RIGHT('Disaggregation Records'!$D$155:$D$385,255),0))),"")</f>
        <v/>
      </c>
      <c r="W1031" s="201" t="str">
        <f>IFERROR(INDEX('Reference Records'!L$40:L$88,MATCH(LEFT(C1031,255),'Reference Records'!E$40:E$88,0)),"")</f>
        <v/>
      </c>
    </row>
    <row r="1032" spans="1:23" s="201" customFormat="1" ht="40.25" customHeight="1" x14ac:dyDescent="0.35">
      <c r="A1032" s="569"/>
      <c r="B1032" s="590"/>
      <c r="C1032" s="571"/>
      <c r="D1032" s="579"/>
      <c r="E1032" s="579"/>
      <c r="F1032" s="215"/>
      <c r="G1032" s="577"/>
      <c r="H1032" s="581"/>
      <c r="I1032" s="583"/>
      <c r="J1032" s="573"/>
      <c r="K1032" s="571"/>
      <c r="L1032" s="571"/>
      <c r="M1032" s="573"/>
      <c r="N1032" s="573"/>
    </row>
    <row r="1033" spans="1:23" s="201" customFormat="1" ht="40.25" customHeight="1" x14ac:dyDescent="0.35">
      <c r="A1033" s="569" t="str">
        <f t="shared" ref="A1033" ca="1" si="3875">INDIRECT("'update Helper'!C"&amp;U1033)</f>
        <v>a163p000004cusAAAQ</v>
      </c>
      <c r="B1033" s="589">
        <v>11</v>
      </c>
      <c r="C1033" s="570" t="str">
        <f>VLOOKUP(B1033,'Coverage Indicators - Section D'!$A$9:$AU$70,47,FALSE)</f>
        <v/>
      </c>
      <c r="D1033" s="578" t="str">
        <f t="shared" ref="D1033" si="3876">R1033</f>
        <v/>
      </c>
      <c r="E1033" s="578" t="str">
        <f t="shared" ref="E1033" si="3877">S1033</f>
        <v/>
      </c>
      <c r="F1033" s="421"/>
      <c r="G1033" s="576" t="str">
        <f ca="1">IF(OR(INDIRECT("'update Helper'!E"&amp;U1033)="",F1033&lt;&gt;0,F1034&lt;&gt;0),IF(IFERROR((F1033/F1034),"")="","",(F1033/F1034)),INDIRECT("'update Helper'!E"&amp;U1033)/100)</f>
        <v/>
      </c>
      <c r="H1033" s="580"/>
      <c r="I1033" s="582"/>
      <c r="J1033" s="572"/>
      <c r="K1033" s="570" t="str">
        <f t="shared" ref="K1033" si="3878">W1033</f>
        <v/>
      </c>
      <c r="L1033" s="570" t="str">
        <f t="shared" ref="L1033" si="3879">V1033</f>
        <v/>
      </c>
      <c r="M1033" s="572"/>
      <c r="N1033" s="572"/>
      <c r="P1033" s="201">
        <f t="shared" ref="P1033" si="3880">IF(AND(EXACT(C1033,C1031),C1031&lt;&gt;0),P1031+1,0)</f>
        <v>206</v>
      </c>
      <c r="Q1033" s="201" t="str">
        <f t="shared" ref="Q1033" si="3881">IF(C1033&lt;&gt;"",C1033&amp;"-"&amp;P1033,"")</f>
        <v/>
      </c>
      <c r="R1033" s="201" t="str">
        <f t="array" ref="R1033">IFERROR(IF(INDEX('Disaggregation Records'!$E$155:$E$385,MATCH(RIGHT(Q1033,255),RIGHT('Disaggregation Records'!$D$155:$D$385,255),0))="","",INDEX('Disaggregation Records'!$E$155:$E$385,MATCH(RIGHT(Q1033,255),RIGHT('Disaggregation Records'!$D$155:$D$385,255),0))),"")</f>
        <v/>
      </c>
      <c r="S1033" s="201" t="str">
        <f t="array" ref="S1033">IFERROR(IF(INDEX('Disaggregation Records'!$F$155:$F$385,MATCH(RIGHT(Q1033,255),RIGHT('Disaggregation Records'!$D$155:$D$385,255),0))="","",INDEX('Disaggregation Records'!$F$155:$F$385,MATCH(RIGHT(Q1033,255),RIGHT('Disaggregation Records'!$D$155:$D$385,255),0))),"")</f>
        <v/>
      </c>
      <c r="T1033" s="201" t="str">
        <f t="array" ref="T1033">IFERROR(IF(INDEX('Disaggregation Records'!$H$155:$H$385,MATCH(RIGHT(Q1033,255),RIGHT('Disaggregation Records'!$D$155:$D$385,255),0))="","",INDEX('Disaggregation Records'!$H$155:$H$385,MATCH(RIGHT(Q1033,255),RIGHT('Disaggregation Records'!$D$155:$D$385,255),0))),"")</f>
        <v/>
      </c>
      <c r="U1033" s="201">
        <f t="shared" ref="U1033" si="3882">U1031+1</f>
        <v>1618</v>
      </c>
      <c r="V1033" s="201" t="str">
        <f t="array" ref="V1033">IFERROR(IF(INDEX('Disaggregation Records'!$I$155:$I$385,MATCH(RIGHT(Q1033,255),RIGHT('Disaggregation Records'!$D$155:$D$385,255),0))="","",INDEX('Disaggregation Records'!$I$155:$I$385,MATCH(RIGHT(Q1033,255),RIGHT('Disaggregation Records'!$D$155:$D$385,255),0))),"")</f>
        <v/>
      </c>
      <c r="W1033" s="201" t="str">
        <f>IFERROR(INDEX('Reference Records'!L$40:L$88,MATCH(LEFT(C1033,255),'Reference Records'!E$40:E$88,0)),"")</f>
        <v/>
      </c>
    </row>
    <row r="1034" spans="1:23" s="201" customFormat="1" ht="40.25" customHeight="1" x14ac:dyDescent="0.35">
      <c r="A1034" s="569"/>
      <c r="B1034" s="590"/>
      <c r="C1034" s="571"/>
      <c r="D1034" s="579"/>
      <c r="E1034" s="579"/>
      <c r="F1034" s="215"/>
      <c r="G1034" s="577"/>
      <c r="H1034" s="581"/>
      <c r="I1034" s="583"/>
      <c r="J1034" s="573"/>
      <c r="K1034" s="571"/>
      <c r="L1034" s="571"/>
      <c r="M1034" s="573"/>
      <c r="N1034" s="573"/>
    </row>
    <row r="1035" spans="1:23" s="201" customFormat="1" ht="40.25" customHeight="1" x14ac:dyDescent="0.35">
      <c r="A1035" s="569" t="str">
        <f t="shared" ref="A1035" ca="1" si="3883">INDIRECT("'update Helper'!C"&amp;U1035)</f>
        <v>a163p000004cusBAAQ</v>
      </c>
      <c r="B1035" s="589">
        <v>11</v>
      </c>
      <c r="C1035" s="570" t="str">
        <f>VLOOKUP(B1035,'Coverage Indicators - Section D'!$A$9:$AU$70,47,FALSE)</f>
        <v/>
      </c>
      <c r="D1035" s="578" t="str">
        <f t="shared" ref="D1035" si="3884">R1035</f>
        <v/>
      </c>
      <c r="E1035" s="578" t="str">
        <f t="shared" ref="E1035" si="3885">S1035</f>
        <v/>
      </c>
      <c r="F1035" s="421"/>
      <c r="G1035" s="576" t="str">
        <f ca="1">IF(OR(INDIRECT("'update Helper'!E"&amp;U1035)="",F1035&lt;&gt;0,F1036&lt;&gt;0),IF(IFERROR((F1035/F1036),"")="","",(F1035/F1036)),INDIRECT("'update Helper'!E"&amp;U1035)/100)</f>
        <v/>
      </c>
      <c r="H1035" s="580"/>
      <c r="I1035" s="582"/>
      <c r="J1035" s="572"/>
      <c r="K1035" s="570" t="str">
        <f t="shared" ref="K1035" si="3886">W1035</f>
        <v/>
      </c>
      <c r="L1035" s="570" t="str">
        <f t="shared" ref="L1035" si="3887">V1035</f>
        <v/>
      </c>
      <c r="M1035" s="572"/>
      <c r="N1035" s="572"/>
      <c r="P1035" s="201">
        <f t="shared" ref="P1035" si="3888">IF(AND(EXACT(C1035,C1033),C1033&lt;&gt;0),P1033+1,0)</f>
        <v>207</v>
      </c>
      <c r="Q1035" s="201" t="str">
        <f t="shared" ref="Q1035" si="3889">IF(C1035&lt;&gt;"",C1035&amp;"-"&amp;P1035,"")</f>
        <v/>
      </c>
      <c r="R1035" s="201" t="str">
        <f t="array" ref="R1035">IFERROR(IF(INDEX('Disaggregation Records'!$E$155:$E$385,MATCH(RIGHT(Q1035,255),RIGHT('Disaggregation Records'!$D$155:$D$385,255),0))="","",INDEX('Disaggregation Records'!$E$155:$E$385,MATCH(RIGHT(Q1035,255),RIGHT('Disaggregation Records'!$D$155:$D$385,255),0))),"")</f>
        <v/>
      </c>
      <c r="S1035" s="201" t="str">
        <f t="array" ref="S1035">IFERROR(IF(INDEX('Disaggregation Records'!$F$155:$F$385,MATCH(RIGHT(Q1035,255),RIGHT('Disaggregation Records'!$D$155:$D$385,255),0))="","",INDEX('Disaggregation Records'!$F$155:$F$385,MATCH(RIGHT(Q1035,255),RIGHT('Disaggregation Records'!$D$155:$D$385,255),0))),"")</f>
        <v/>
      </c>
      <c r="T1035" s="201" t="str">
        <f t="array" ref="T1035">IFERROR(IF(INDEX('Disaggregation Records'!$H$155:$H$385,MATCH(RIGHT(Q1035,255),RIGHT('Disaggregation Records'!$D$155:$D$385,255),0))="","",INDEX('Disaggregation Records'!$H$155:$H$385,MATCH(RIGHT(Q1035,255),RIGHT('Disaggregation Records'!$D$155:$D$385,255),0))),"")</f>
        <v/>
      </c>
      <c r="U1035" s="201">
        <f t="shared" ref="U1035" si="3890">U1033+1</f>
        <v>1619</v>
      </c>
      <c r="V1035" s="201" t="str">
        <f t="array" ref="V1035">IFERROR(IF(INDEX('Disaggregation Records'!$I$155:$I$385,MATCH(RIGHT(Q1035,255),RIGHT('Disaggregation Records'!$D$155:$D$385,255),0))="","",INDEX('Disaggregation Records'!$I$155:$I$385,MATCH(RIGHT(Q1035,255),RIGHT('Disaggregation Records'!$D$155:$D$385,255),0))),"")</f>
        <v/>
      </c>
      <c r="W1035" s="201" t="str">
        <f>IFERROR(INDEX('Reference Records'!L$40:L$88,MATCH(LEFT(C1035,255),'Reference Records'!E$40:E$88,0)),"")</f>
        <v/>
      </c>
    </row>
    <row r="1036" spans="1:23" s="201" customFormat="1" ht="40.25" customHeight="1" x14ac:dyDescent="0.35">
      <c r="A1036" s="569"/>
      <c r="B1036" s="590"/>
      <c r="C1036" s="571"/>
      <c r="D1036" s="579"/>
      <c r="E1036" s="579"/>
      <c r="F1036" s="215"/>
      <c r="G1036" s="577"/>
      <c r="H1036" s="581"/>
      <c r="I1036" s="583"/>
      <c r="J1036" s="573"/>
      <c r="K1036" s="571"/>
      <c r="L1036" s="571"/>
      <c r="M1036" s="573"/>
      <c r="N1036" s="573"/>
    </row>
    <row r="1037" spans="1:23" s="201" customFormat="1" ht="40.25" customHeight="1" x14ac:dyDescent="0.35">
      <c r="A1037" s="569" t="str">
        <f t="shared" ref="A1037" ca="1" si="3891">INDIRECT("'update Helper'!C"&amp;U1037)</f>
        <v>a163p000004cusCAAQ</v>
      </c>
      <c r="B1037" s="589">
        <v>11</v>
      </c>
      <c r="C1037" s="570" t="str">
        <f>VLOOKUP(B1037,'Coverage Indicators - Section D'!$A$9:$AU$70,47,FALSE)</f>
        <v/>
      </c>
      <c r="D1037" s="578" t="str">
        <f t="shared" ref="D1037" si="3892">R1037</f>
        <v/>
      </c>
      <c r="E1037" s="578" t="str">
        <f t="shared" ref="E1037" si="3893">S1037</f>
        <v/>
      </c>
      <c r="F1037" s="421"/>
      <c r="G1037" s="576" t="str">
        <f ca="1">IF(OR(INDIRECT("'update Helper'!E"&amp;U1037)="",F1037&lt;&gt;0,F1038&lt;&gt;0),IF(IFERROR((F1037/F1038),"")="","",(F1037/F1038)),INDIRECT("'update Helper'!E"&amp;U1037)/100)</f>
        <v/>
      </c>
      <c r="H1037" s="580"/>
      <c r="I1037" s="582"/>
      <c r="J1037" s="572"/>
      <c r="K1037" s="570" t="str">
        <f t="shared" ref="K1037" si="3894">W1037</f>
        <v/>
      </c>
      <c r="L1037" s="570" t="str">
        <f t="shared" ref="L1037" si="3895">V1037</f>
        <v/>
      </c>
      <c r="M1037" s="572"/>
      <c r="N1037" s="572"/>
      <c r="P1037" s="201">
        <f t="shared" ref="P1037" si="3896">IF(AND(EXACT(C1037,C1035),C1035&lt;&gt;0),P1035+1,0)</f>
        <v>208</v>
      </c>
      <c r="Q1037" s="201" t="str">
        <f t="shared" ref="Q1037" si="3897">IF(C1037&lt;&gt;"",C1037&amp;"-"&amp;P1037,"")</f>
        <v/>
      </c>
      <c r="R1037" s="201" t="str">
        <f t="array" ref="R1037">IFERROR(IF(INDEX('Disaggregation Records'!$E$155:$E$385,MATCH(RIGHT(Q1037,255),RIGHT('Disaggregation Records'!$D$155:$D$385,255),0))="","",INDEX('Disaggregation Records'!$E$155:$E$385,MATCH(RIGHT(Q1037,255),RIGHT('Disaggregation Records'!$D$155:$D$385,255),0))),"")</f>
        <v/>
      </c>
      <c r="S1037" s="201" t="str">
        <f t="array" ref="S1037">IFERROR(IF(INDEX('Disaggregation Records'!$F$155:$F$385,MATCH(RIGHT(Q1037,255),RIGHT('Disaggregation Records'!$D$155:$D$385,255),0))="","",INDEX('Disaggregation Records'!$F$155:$F$385,MATCH(RIGHT(Q1037,255),RIGHT('Disaggregation Records'!$D$155:$D$385,255),0))),"")</f>
        <v/>
      </c>
      <c r="T1037" s="201" t="str">
        <f t="array" ref="T1037">IFERROR(IF(INDEX('Disaggregation Records'!$H$155:$H$385,MATCH(RIGHT(Q1037,255),RIGHT('Disaggregation Records'!$D$155:$D$385,255),0))="","",INDEX('Disaggregation Records'!$H$155:$H$385,MATCH(RIGHT(Q1037,255),RIGHT('Disaggregation Records'!$D$155:$D$385,255),0))),"")</f>
        <v/>
      </c>
      <c r="U1037" s="201">
        <f t="shared" ref="U1037" si="3898">U1035+1</f>
        <v>1620</v>
      </c>
      <c r="V1037" s="201" t="str">
        <f t="array" ref="V1037">IFERROR(IF(INDEX('Disaggregation Records'!$I$155:$I$385,MATCH(RIGHT(Q1037,255),RIGHT('Disaggregation Records'!$D$155:$D$385,255),0))="","",INDEX('Disaggregation Records'!$I$155:$I$385,MATCH(RIGHT(Q1037,255),RIGHT('Disaggregation Records'!$D$155:$D$385,255),0))),"")</f>
        <v/>
      </c>
      <c r="W1037" s="201" t="str">
        <f>IFERROR(INDEX('Reference Records'!L$40:L$88,MATCH(LEFT(C1037,255),'Reference Records'!E$40:E$88,0)),"")</f>
        <v/>
      </c>
    </row>
    <row r="1038" spans="1:23" s="201" customFormat="1" ht="40.25" customHeight="1" x14ac:dyDescent="0.35">
      <c r="A1038" s="569"/>
      <c r="B1038" s="590"/>
      <c r="C1038" s="571"/>
      <c r="D1038" s="579"/>
      <c r="E1038" s="579"/>
      <c r="F1038" s="215"/>
      <c r="G1038" s="577"/>
      <c r="H1038" s="581"/>
      <c r="I1038" s="583"/>
      <c r="J1038" s="573"/>
      <c r="K1038" s="571"/>
      <c r="L1038" s="571"/>
      <c r="M1038" s="573"/>
      <c r="N1038" s="573"/>
    </row>
    <row r="1039" spans="1:23" s="201" customFormat="1" ht="40.25" customHeight="1" x14ac:dyDescent="0.35">
      <c r="A1039" s="569" t="str">
        <f t="shared" ref="A1039" ca="1" si="3899">INDIRECT("'update Helper'!C"&amp;U1039)</f>
        <v>a163p000004cusDAAQ</v>
      </c>
      <c r="B1039" s="589">
        <v>11</v>
      </c>
      <c r="C1039" s="570" t="str">
        <f>VLOOKUP(B1039,'Coverage Indicators - Section D'!$A$9:$AU$70,47,FALSE)</f>
        <v/>
      </c>
      <c r="D1039" s="578" t="str">
        <f t="shared" ref="D1039" si="3900">R1039</f>
        <v/>
      </c>
      <c r="E1039" s="578" t="str">
        <f t="shared" ref="E1039" si="3901">S1039</f>
        <v/>
      </c>
      <c r="F1039" s="421"/>
      <c r="G1039" s="576" t="str">
        <f ca="1">IF(OR(INDIRECT("'update Helper'!E"&amp;U1039)="",F1039&lt;&gt;0,F1040&lt;&gt;0),IF(IFERROR((F1039/F1040),"")="","",(F1039/F1040)),INDIRECT("'update Helper'!E"&amp;U1039)/100)</f>
        <v/>
      </c>
      <c r="H1039" s="580"/>
      <c r="I1039" s="582"/>
      <c r="J1039" s="572"/>
      <c r="K1039" s="570" t="str">
        <f t="shared" ref="K1039" si="3902">W1039</f>
        <v/>
      </c>
      <c r="L1039" s="570" t="str">
        <f t="shared" ref="L1039" si="3903">V1039</f>
        <v/>
      </c>
      <c r="M1039" s="572"/>
      <c r="N1039" s="572"/>
      <c r="P1039" s="201">
        <f t="shared" ref="P1039" si="3904">IF(AND(EXACT(C1039,C1037),C1037&lt;&gt;0),P1037+1,0)</f>
        <v>209</v>
      </c>
      <c r="Q1039" s="201" t="str">
        <f t="shared" ref="Q1039" si="3905">IF(C1039&lt;&gt;"",C1039&amp;"-"&amp;P1039,"")</f>
        <v/>
      </c>
      <c r="R1039" s="201" t="str">
        <f t="array" ref="R1039">IFERROR(IF(INDEX('Disaggregation Records'!$E$155:$E$385,MATCH(RIGHT(Q1039,255),RIGHT('Disaggregation Records'!$D$155:$D$385,255),0))="","",INDEX('Disaggregation Records'!$E$155:$E$385,MATCH(RIGHT(Q1039,255),RIGHT('Disaggregation Records'!$D$155:$D$385,255),0))),"")</f>
        <v/>
      </c>
      <c r="S1039" s="201" t="str">
        <f t="array" ref="S1039">IFERROR(IF(INDEX('Disaggregation Records'!$F$155:$F$385,MATCH(RIGHT(Q1039,255),RIGHT('Disaggregation Records'!$D$155:$D$385,255),0))="","",INDEX('Disaggregation Records'!$F$155:$F$385,MATCH(RIGHT(Q1039,255),RIGHT('Disaggregation Records'!$D$155:$D$385,255),0))),"")</f>
        <v/>
      </c>
      <c r="T1039" s="201" t="str">
        <f t="array" ref="T1039">IFERROR(IF(INDEX('Disaggregation Records'!$H$155:$H$385,MATCH(RIGHT(Q1039,255),RIGHT('Disaggregation Records'!$D$155:$D$385,255),0))="","",INDEX('Disaggregation Records'!$H$155:$H$385,MATCH(RIGHT(Q1039,255),RIGHT('Disaggregation Records'!$D$155:$D$385,255),0))),"")</f>
        <v/>
      </c>
      <c r="U1039" s="201">
        <f t="shared" ref="U1039" si="3906">U1037+1</f>
        <v>1621</v>
      </c>
      <c r="V1039" s="201" t="str">
        <f t="array" ref="V1039">IFERROR(IF(INDEX('Disaggregation Records'!$I$155:$I$385,MATCH(RIGHT(Q1039,255),RIGHT('Disaggregation Records'!$D$155:$D$385,255),0))="","",INDEX('Disaggregation Records'!$I$155:$I$385,MATCH(RIGHT(Q1039,255),RIGHT('Disaggregation Records'!$D$155:$D$385,255),0))),"")</f>
        <v/>
      </c>
      <c r="W1039" s="201" t="str">
        <f>IFERROR(INDEX('Reference Records'!L$40:L$88,MATCH(LEFT(C1039,255),'Reference Records'!E$40:E$88,0)),"")</f>
        <v/>
      </c>
    </row>
    <row r="1040" spans="1:23" s="201" customFormat="1" ht="40.25" customHeight="1" x14ac:dyDescent="0.35">
      <c r="A1040" s="569"/>
      <c r="B1040" s="590"/>
      <c r="C1040" s="571"/>
      <c r="D1040" s="579"/>
      <c r="E1040" s="579"/>
      <c r="F1040" s="215"/>
      <c r="G1040" s="577"/>
      <c r="H1040" s="581"/>
      <c r="I1040" s="583"/>
      <c r="J1040" s="573"/>
      <c r="K1040" s="571"/>
      <c r="L1040" s="571"/>
      <c r="M1040" s="573"/>
      <c r="N1040" s="573"/>
    </row>
    <row r="1041" spans="1:23" s="201" customFormat="1" ht="40.25" customHeight="1" x14ac:dyDescent="0.35">
      <c r="A1041" s="569" t="str">
        <f t="shared" ref="A1041" ca="1" si="3907">INDIRECT("'update Helper'!C"&amp;U1041)</f>
        <v>a163p000004cusEAAQ</v>
      </c>
      <c r="B1041" s="589">
        <v>11</v>
      </c>
      <c r="C1041" s="570" t="str">
        <f>VLOOKUP(B1041,'Coverage Indicators - Section D'!$A$9:$AU$70,47,FALSE)</f>
        <v/>
      </c>
      <c r="D1041" s="578" t="str">
        <f t="shared" ref="D1041" si="3908">R1041</f>
        <v/>
      </c>
      <c r="E1041" s="578" t="str">
        <f t="shared" ref="E1041" si="3909">S1041</f>
        <v/>
      </c>
      <c r="F1041" s="421"/>
      <c r="G1041" s="576" t="str">
        <f ca="1">IF(OR(INDIRECT("'update Helper'!E"&amp;U1041)="",F1041&lt;&gt;0,F1042&lt;&gt;0),IF(IFERROR((F1041/F1042),"")="","",(F1041/F1042)),INDIRECT("'update Helper'!E"&amp;U1041)/100)</f>
        <v/>
      </c>
      <c r="H1041" s="580"/>
      <c r="I1041" s="582"/>
      <c r="J1041" s="572"/>
      <c r="K1041" s="570" t="str">
        <f t="shared" ref="K1041" si="3910">W1041</f>
        <v/>
      </c>
      <c r="L1041" s="570" t="str">
        <f t="shared" ref="L1041" si="3911">V1041</f>
        <v/>
      </c>
      <c r="M1041" s="572"/>
      <c r="N1041" s="572"/>
      <c r="P1041" s="201">
        <f t="shared" ref="P1041" si="3912">IF(AND(EXACT(C1041,C1039),C1039&lt;&gt;0),P1039+1,0)</f>
        <v>210</v>
      </c>
      <c r="Q1041" s="201" t="str">
        <f t="shared" ref="Q1041" si="3913">IF(C1041&lt;&gt;"",C1041&amp;"-"&amp;P1041,"")</f>
        <v/>
      </c>
      <c r="R1041" s="201" t="str">
        <f t="array" ref="R1041">IFERROR(IF(INDEX('Disaggregation Records'!$E$155:$E$385,MATCH(RIGHT(Q1041,255),RIGHT('Disaggregation Records'!$D$155:$D$385,255),0))="","",INDEX('Disaggregation Records'!$E$155:$E$385,MATCH(RIGHT(Q1041,255),RIGHT('Disaggregation Records'!$D$155:$D$385,255),0))),"")</f>
        <v/>
      </c>
      <c r="S1041" s="201" t="str">
        <f t="array" ref="S1041">IFERROR(IF(INDEX('Disaggregation Records'!$F$155:$F$385,MATCH(RIGHT(Q1041,255),RIGHT('Disaggregation Records'!$D$155:$D$385,255),0))="","",INDEX('Disaggregation Records'!$F$155:$F$385,MATCH(RIGHT(Q1041,255),RIGHT('Disaggregation Records'!$D$155:$D$385,255),0))),"")</f>
        <v/>
      </c>
      <c r="T1041" s="201" t="str">
        <f t="array" ref="T1041">IFERROR(IF(INDEX('Disaggregation Records'!$H$155:$H$385,MATCH(RIGHT(Q1041,255),RIGHT('Disaggregation Records'!$D$155:$D$385,255),0))="","",INDEX('Disaggregation Records'!$H$155:$H$385,MATCH(RIGHT(Q1041,255),RIGHT('Disaggregation Records'!$D$155:$D$385,255),0))),"")</f>
        <v/>
      </c>
      <c r="U1041" s="201">
        <f t="shared" ref="U1041" si="3914">U1039+1</f>
        <v>1622</v>
      </c>
      <c r="V1041" s="201" t="str">
        <f t="array" ref="V1041">IFERROR(IF(INDEX('Disaggregation Records'!$I$155:$I$385,MATCH(RIGHT(Q1041,255),RIGHT('Disaggregation Records'!$D$155:$D$385,255),0))="","",INDEX('Disaggregation Records'!$I$155:$I$385,MATCH(RIGHT(Q1041,255),RIGHT('Disaggregation Records'!$D$155:$D$385,255),0))),"")</f>
        <v/>
      </c>
      <c r="W1041" s="201" t="str">
        <f>IFERROR(INDEX('Reference Records'!L$40:L$88,MATCH(LEFT(C1041,255),'Reference Records'!E$40:E$88,0)),"")</f>
        <v/>
      </c>
    </row>
    <row r="1042" spans="1:23" s="201" customFormat="1" ht="40.25" customHeight="1" x14ac:dyDescent="0.35">
      <c r="A1042" s="569"/>
      <c r="B1042" s="590"/>
      <c r="C1042" s="571"/>
      <c r="D1042" s="579"/>
      <c r="E1042" s="579"/>
      <c r="F1042" s="215"/>
      <c r="G1042" s="577"/>
      <c r="H1042" s="581"/>
      <c r="I1042" s="583"/>
      <c r="J1042" s="573"/>
      <c r="K1042" s="571"/>
      <c r="L1042" s="571"/>
      <c r="M1042" s="573"/>
      <c r="N1042" s="573"/>
    </row>
    <row r="1043" spans="1:23" s="201" customFormat="1" ht="40.25" customHeight="1" x14ac:dyDescent="0.35">
      <c r="A1043" s="569" t="str">
        <f t="shared" ref="A1043" ca="1" si="3915">INDIRECT("'update Helper'!C"&amp;U1043)</f>
        <v>a163p000004cusFAAQ</v>
      </c>
      <c r="B1043" s="589">
        <v>11</v>
      </c>
      <c r="C1043" s="570" t="str">
        <f>VLOOKUP(B1043,'Coverage Indicators - Section D'!$A$9:$AU$70,47,FALSE)</f>
        <v/>
      </c>
      <c r="D1043" s="578" t="str">
        <f t="shared" ref="D1043" si="3916">R1043</f>
        <v/>
      </c>
      <c r="E1043" s="578" t="str">
        <f t="shared" ref="E1043" si="3917">S1043</f>
        <v/>
      </c>
      <c r="F1043" s="421"/>
      <c r="G1043" s="576" t="str">
        <f ca="1">IF(OR(INDIRECT("'update Helper'!E"&amp;U1043)="",F1043&lt;&gt;0,F1044&lt;&gt;0),IF(IFERROR((F1043/F1044),"")="","",(F1043/F1044)),INDIRECT("'update Helper'!E"&amp;U1043)/100)</f>
        <v/>
      </c>
      <c r="H1043" s="580"/>
      <c r="I1043" s="582"/>
      <c r="J1043" s="572"/>
      <c r="K1043" s="570" t="str">
        <f t="shared" ref="K1043" si="3918">W1043</f>
        <v/>
      </c>
      <c r="L1043" s="570" t="str">
        <f t="shared" ref="L1043" si="3919">V1043</f>
        <v/>
      </c>
      <c r="M1043" s="572"/>
      <c r="N1043" s="572"/>
      <c r="P1043" s="201">
        <f t="shared" ref="P1043" si="3920">IF(AND(EXACT(C1043,C1041),C1041&lt;&gt;0),P1041+1,0)</f>
        <v>211</v>
      </c>
      <c r="Q1043" s="201" t="str">
        <f t="shared" ref="Q1043" si="3921">IF(C1043&lt;&gt;"",C1043&amp;"-"&amp;P1043,"")</f>
        <v/>
      </c>
      <c r="R1043" s="201" t="str">
        <f t="array" ref="R1043">IFERROR(IF(INDEX('Disaggregation Records'!$E$155:$E$385,MATCH(RIGHT(Q1043,255),RIGHT('Disaggregation Records'!$D$155:$D$385,255),0))="","",INDEX('Disaggregation Records'!$E$155:$E$385,MATCH(RIGHT(Q1043,255),RIGHT('Disaggregation Records'!$D$155:$D$385,255),0))),"")</f>
        <v/>
      </c>
      <c r="S1043" s="201" t="str">
        <f t="array" ref="S1043">IFERROR(IF(INDEX('Disaggregation Records'!$F$155:$F$385,MATCH(RIGHT(Q1043,255),RIGHT('Disaggregation Records'!$D$155:$D$385,255),0))="","",INDEX('Disaggregation Records'!$F$155:$F$385,MATCH(RIGHT(Q1043,255),RIGHT('Disaggregation Records'!$D$155:$D$385,255),0))),"")</f>
        <v/>
      </c>
      <c r="T1043" s="201" t="str">
        <f t="array" ref="T1043">IFERROR(IF(INDEX('Disaggregation Records'!$H$155:$H$385,MATCH(RIGHT(Q1043,255),RIGHT('Disaggregation Records'!$D$155:$D$385,255),0))="","",INDEX('Disaggregation Records'!$H$155:$H$385,MATCH(RIGHT(Q1043,255),RIGHT('Disaggregation Records'!$D$155:$D$385,255),0))),"")</f>
        <v/>
      </c>
      <c r="U1043" s="201">
        <f t="shared" ref="U1043" si="3922">U1041+1</f>
        <v>1623</v>
      </c>
      <c r="V1043" s="201" t="str">
        <f t="array" ref="V1043">IFERROR(IF(INDEX('Disaggregation Records'!$I$155:$I$385,MATCH(RIGHT(Q1043,255),RIGHT('Disaggregation Records'!$D$155:$D$385,255),0))="","",INDEX('Disaggregation Records'!$I$155:$I$385,MATCH(RIGHT(Q1043,255),RIGHT('Disaggregation Records'!$D$155:$D$385,255),0))),"")</f>
        <v/>
      </c>
      <c r="W1043" s="201" t="str">
        <f>IFERROR(INDEX('Reference Records'!L$40:L$88,MATCH(LEFT(C1043,255),'Reference Records'!E$40:E$88,0)),"")</f>
        <v/>
      </c>
    </row>
    <row r="1044" spans="1:23" s="201" customFormat="1" ht="40.25" customHeight="1" x14ac:dyDescent="0.35">
      <c r="A1044" s="569"/>
      <c r="B1044" s="590"/>
      <c r="C1044" s="571"/>
      <c r="D1044" s="579"/>
      <c r="E1044" s="579"/>
      <c r="F1044" s="215"/>
      <c r="G1044" s="577"/>
      <c r="H1044" s="581"/>
      <c r="I1044" s="583"/>
      <c r="J1044" s="573"/>
      <c r="K1044" s="571"/>
      <c r="L1044" s="571"/>
      <c r="M1044" s="573"/>
      <c r="N1044" s="573"/>
    </row>
    <row r="1045" spans="1:23" s="201" customFormat="1" ht="40.25" customHeight="1" x14ac:dyDescent="0.35">
      <c r="A1045" s="569" t="str">
        <f t="shared" ref="A1045" ca="1" si="3923">INDIRECT("'update Helper'!C"&amp;U1045)</f>
        <v>a163p000004cusGAAQ</v>
      </c>
      <c r="B1045" s="589">
        <v>11</v>
      </c>
      <c r="C1045" s="570" t="str">
        <f>VLOOKUP(B1045,'Coverage Indicators - Section D'!$A$9:$AU$70,47,FALSE)</f>
        <v/>
      </c>
      <c r="D1045" s="578" t="str">
        <f t="shared" ref="D1045" si="3924">R1045</f>
        <v/>
      </c>
      <c r="E1045" s="578" t="str">
        <f t="shared" ref="E1045" si="3925">S1045</f>
        <v/>
      </c>
      <c r="F1045" s="421"/>
      <c r="G1045" s="576" t="str">
        <f ca="1">IF(OR(INDIRECT("'update Helper'!E"&amp;U1045)="",F1045&lt;&gt;0,F1046&lt;&gt;0),IF(IFERROR((F1045/F1046),"")="","",(F1045/F1046)),INDIRECT("'update Helper'!E"&amp;U1045)/100)</f>
        <v/>
      </c>
      <c r="H1045" s="580"/>
      <c r="I1045" s="582"/>
      <c r="J1045" s="572"/>
      <c r="K1045" s="570" t="str">
        <f t="shared" ref="K1045" si="3926">W1045</f>
        <v/>
      </c>
      <c r="L1045" s="570" t="str">
        <f t="shared" ref="L1045" si="3927">V1045</f>
        <v/>
      </c>
      <c r="M1045" s="572"/>
      <c r="N1045" s="572"/>
      <c r="P1045" s="201">
        <f t="shared" ref="P1045" si="3928">IF(AND(EXACT(C1045,C1043),C1043&lt;&gt;0),P1043+1,0)</f>
        <v>212</v>
      </c>
      <c r="Q1045" s="201" t="str">
        <f t="shared" ref="Q1045" si="3929">IF(C1045&lt;&gt;"",C1045&amp;"-"&amp;P1045,"")</f>
        <v/>
      </c>
      <c r="R1045" s="201" t="str">
        <f t="array" ref="R1045">IFERROR(IF(INDEX('Disaggregation Records'!$E$155:$E$385,MATCH(RIGHT(Q1045,255),RIGHT('Disaggregation Records'!$D$155:$D$385,255),0))="","",INDEX('Disaggregation Records'!$E$155:$E$385,MATCH(RIGHT(Q1045,255),RIGHT('Disaggregation Records'!$D$155:$D$385,255),0))),"")</f>
        <v/>
      </c>
      <c r="S1045" s="201" t="str">
        <f t="array" ref="S1045">IFERROR(IF(INDEX('Disaggregation Records'!$F$155:$F$385,MATCH(RIGHT(Q1045,255),RIGHT('Disaggregation Records'!$D$155:$D$385,255),0))="","",INDEX('Disaggregation Records'!$F$155:$F$385,MATCH(RIGHT(Q1045,255),RIGHT('Disaggregation Records'!$D$155:$D$385,255),0))),"")</f>
        <v/>
      </c>
      <c r="T1045" s="201" t="str">
        <f t="array" ref="T1045">IFERROR(IF(INDEX('Disaggregation Records'!$H$155:$H$385,MATCH(RIGHT(Q1045,255),RIGHT('Disaggregation Records'!$D$155:$D$385,255),0))="","",INDEX('Disaggregation Records'!$H$155:$H$385,MATCH(RIGHT(Q1045,255),RIGHT('Disaggregation Records'!$D$155:$D$385,255),0))),"")</f>
        <v/>
      </c>
      <c r="U1045" s="201">
        <f t="shared" ref="U1045" si="3930">U1043+1</f>
        <v>1624</v>
      </c>
      <c r="V1045" s="201" t="str">
        <f t="array" ref="V1045">IFERROR(IF(INDEX('Disaggregation Records'!$I$155:$I$385,MATCH(RIGHT(Q1045,255),RIGHT('Disaggregation Records'!$D$155:$D$385,255),0))="","",INDEX('Disaggregation Records'!$I$155:$I$385,MATCH(RIGHT(Q1045,255),RIGHT('Disaggregation Records'!$D$155:$D$385,255),0))),"")</f>
        <v/>
      </c>
      <c r="W1045" s="201" t="str">
        <f>IFERROR(INDEX('Reference Records'!L$40:L$88,MATCH(LEFT(C1045,255),'Reference Records'!E$40:E$88,0)),"")</f>
        <v/>
      </c>
    </row>
    <row r="1046" spans="1:23" s="201" customFormat="1" ht="40.25" customHeight="1" x14ac:dyDescent="0.35">
      <c r="A1046" s="569"/>
      <c r="B1046" s="590"/>
      <c r="C1046" s="571"/>
      <c r="D1046" s="579"/>
      <c r="E1046" s="579"/>
      <c r="F1046" s="215"/>
      <c r="G1046" s="577"/>
      <c r="H1046" s="581"/>
      <c r="I1046" s="583"/>
      <c r="J1046" s="573"/>
      <c r="K1046" s="571"/>
      <c r="L1046" s="571"/>
      <c r="M1046" s="573"/>
      <c r="N1046" s="573"/>
    </row>
    <row r="1047" spans="1:23" s="201" customFormat="1" ht="40.25" customHeight="1" x14ac:dyDescent="0.35">
      <c r="A1047" s="569" t="str">
        <f t="shared" ref="A1047" ca="1" si="3931">INDIRECT("'update Helper'!C"&amp;U1047)</f>
        <v>a163p000004cusHAAQ</v>
      </c>
      <c r="B1047" s="589">
        <v>11</v>
      </c>
      <c r="C1047" s="570" t="str">
        <f>VLOOKUP(B1047,'Coverage Indicators - Section D'!$A$9:$AU$70,47,FALSE)</f>
        <v/>
      </c>
      <c r="D1047" s="578" t="str">
        <f t="shared" ref="D1047" si="3932">R1047</f>
        <v/>
      </c>
      <c r="E1047" s="578" t="str">
        <f t="shared" ref="E1047" si="3933">S1047</f>
        <v/>
      </c>
      <c r="F1047" s="421"/>
      <c r="G1047" s="576" t="str">
        <f ca="1">IF(OR(INDIRECT("'update Helper'!E"&amp;U1047)="",F1047&lt;&gt;0,F1048&lt;&gt;0),IF(IFERROR((F1047/F1048),"")="","",(F1047/F1048)),INDIRECT("'update Helper'!E"&amp;U1047)/100)</f>
        <v/>
      </c>
      <c r="H1047" s="580"/>
      <c r="I1047" s="582"/>
      <c r="J1047" s="572"/>
      <c r="K1047" s="570" t="str">
        <f t="shared" ref="K1047" si="3934">W1047</f>
        <v/>
      </c>
      <c r="L1047" s="570" t="str">
        <f t="shared" ref="L1047" si="3935">V1047</f>
        <v/>
      </c>
      <c r="M1047" s="572"/>
      <c r="N1047" s="572"/>
      <c r="P1047" s="201">
        <f t="shared" ref="P1047" si="3936">IF(AND(EXACT(C1047,C1045),C1045&lt;&gt;0),P1045+1,0)</f>
        <v>213</v>
      </c>
      <c r="Q1047" s="201" t="str">
        <f t="shared" ref="Q1047" si="3937">IF(C1047&lt;&gt;"",C1047&amp;"-"&amp;P1047,"")</f>
        <v/>
      </c>
      <c r="R1047" s="201" t="str">
        <f t="array" ref="R1047">IFERROR(IF(INDEX('Disaggregation Records'!$E$155:$E$385,MATCH(RIGHT(Q1047,255),RIGHT('Disaggregation Records'!$D$155:$D$385,255),0))="","",INDEX('Disaggregation Records'!$E$155:$E$385,MATCH(RIGHT(Q1047,255),RIGHT('Disaggregation Records'!$D$155:$D$385,255),0))),"")</f>
        <v/>
      </c>
      <c r="S1047" s="201" t="str">
        <f t="array" ref="S1047">IFERROR(IF(INDEX('Disaggregation Records'!$F$155:$F$385,MATCH(RIGHT(Q1047,255),RIGHT('Disaggregation Records'!$D$155:$D$385,255),0))="","",INDEX('Disaggregation Records'!$F$155:$F$385,MATCH(RIGHT(Q1047,255),RIGHT('Disaggregation Records'!$D$155:$D$385,255),0))),"")</f>
        <v/>
      </c>
      <c r="T1047" s="201" t="str">
        <f t="array" ref="T1047">IFERROR(IF(INDEX('Disaggregation Records'!$H$155:$H$385,MATCH(RIGHT(Q1047,255),RIGHT('Disaggregation Records'!$D$155:$D$385,255),0))="","",INDEX('Disaggregation Records'!$H$155:$H$385,MATCH(RIGHT(Q1047,255),RIGHT('Disaggregation Records'!$D$155:$D$385,255),0))),"")</f>
        <v/>
      </c>
      <c r="U1047" s="201">
        <f t="shared" ref="U1047" si="3938">U1045+1</f>
        <v>1625</v>
      </c>
      <c r="V1047" s="201" t="str">
        <f t="array" ref="V1047">IFERROR(IF(INDEX('Disaggregation Records'!$I$155:$I$385,MATCH(RIGHT(Q1047,255),RIGHT('Disaggregation Records'!$D$155:$D$385,255),0))="","",INDEX('Disaggregation Records'!$I$155:$I$385,MATCH(RIGHT(Q1047,255),RIGHT('Disaggregation Records'!$D$155:$D$385,255),0))),"")</f>
        <v/>
      </c>
      <c r="W1047" s="201" t="str">
        <f>IFERROR(INDEX('Reference Records'!L$40:L$88,MATCH(LEFT(C1047,255),'Reference Records'!E$40:E$88,0)),"")</f>
        <v/>
      </c>
    </row>
    <row r="1048" spans="1:23" s="201" customFormat="1" ht="40.25" customHeight="1" x14ac:dyDescent="0.35">
      <c r="A1048" s="569"/>
      <c r="B1048" s="590"/>
      <c r="C1048" s="571"/>
      <c r="D1048" s="579"/>
      <c r="E1048" s="579"/>
      <c r="F1048" s="215"/>
      <c r="G1048" s="577"/>
      <c r="H1048" s="581"/>
      <c r="I1048" s="583"/>
      <c r="J1048" s="573"/>
      <c r="K1048" s="571"/>
      <c r="L1048" s="571"/>
      <c r="M1048" s="573"/>
      <c r="N1048" s="573"/>
    </row>
    <row r="1049" spans="1:23" s="201" customFormat="1" ht="40.25" customHeight="1" x14ac:dyDescent="0.35">
      <c r="A1049" s="569" t="str">
        <f t="shared" ref="A1049" ca="1" si="3939">INDIRECT("'update Helper'!C"&amp;U1049)</f>
        <v>a163p000004cusIAAQ</v>
      </c>
      <c r="B1049" s="589">
        <v>11</v>
      </c>
      <c r="C1049" s="570" t="str">
        <f>VLOOKUP(B1049,'Coverage Indicators - Section D'!$A$9:$AU$70,47,FALSE)</f>
        <v/>
      </c>
      <c r="D1049" s="578" t="str">
        <f t="shared" ref="D1049" si="3940">R1049</f>
        <v/>
      </c>
      <c r="E1049" s="578" t="str">
        <f t="shared" ref="E1049" si="3941">S1049</f>
        <v/>
      </c>
      <c r="F1049" s="421"/>
      <c r="G1049" s="576" t="str">
        <f ca="1">IF(OR(INDIRECT("'update Helper'!E"&amp;U1049)="",F1049&lt;&gt;0,F1050&lt;&gt;0),IF(IFERROR((F1049/F1050),"")="","",(F1049/F1050)),INDIRECT("'update Helper'!E"&amp;U1049)/100)</f>
        <v/>
      </c>
      <c r="H1049" s="580"/>
      <c r="I1049" s="582"/>
      <c r="J1049" s="572"/>
      <c r="K1049" s="570" t="str">
        <f t="shared" ref="K1049" si="3942">W1049</f>
        <v/>
      </c>
      <c r="L1049" s="570" t="str">
        <f t="shared" ref="L1049" si="3943">V1049</f>
        <v/>
      </c>
      <c r="M1049" s="572"/>
      <c r="N1049" s="572"/>
      <c r="P1049" s="201">
        <f t="shared" ref="P1049" si="3944">IF(AND(EXACT(C1049,C1047),C1047&lt;&gt;0),P1047+1,0)</f>
        <v>214</v>
      </c>
      <c r="Q1049" s="201" t="str">
        <f t="shared" ref="Q1049" si="3945">IF(C1049&lt;&gt;"",C1049&amp;"-"&amp;P1049,"")</f>
        <v/>
      </c>
      <c r="R1049" s="201" t="str">
        <f t="array" ref="R1049">IFERROR(IF(INDEX('Disaggregation Records'!$E$155:$E$385,MATCH(RIGHT(Q1049,255),RIGHT('Disaggregation Records'!$D$155:$D$385,255),0))="","",INDEX('Disaggregation Records'!$E$155:$E$385,MATCH(RIGHT(Q1049,255),RIGHT('Disaggregation Records'!$D$155:$D$385,255),0))),"")</f>
        <v/>
      </c>
      <c r="S1049" s="201" t="str">
        <f t="array" ref="S1049">IFERROR(IF(INDEX('Disaggregation Records'!$F$155:$F$385,MATCH(RIGHT(Q1049,255),RIGHT('Disaggregation Records'!$D$155:$D$385,255),0))="","",INDEX('Disaggregation Records'!$F$155:$F$385,MATCH(RIGHT(Q1049,255),RIGHT('Disaggregation Records'!$D$155:$D$385,255),0))),"")</f>
        <v/>
      </c>
      <c r="T1049" s="201" t="str">
        <f t="array" ref="T1049">IFERROR(IF(INDEX('Disaggregation Records'!$H$155:$H$385,MATCH(RIGHT(Q1049,255),RIGHT('Disaggregation Records'!$D$155:$D$385,255),0))="","",INDEX('Disaggregation Records'!$H$155:$H$385,MATCH(RIGHT(Q1049,255),RIGHT('Disaggregation Records'!$D$155:$D$385,255),0))),"")</f>
        <v/>
      </c>
      <c r="U1049" s="201">
        <f t="shared" ref="U1049" si="3946">U1047+1</f>
        <v>1626</v>
      </c>
      <c r="V1049" s="201" t="str">
        <f t="array" ref="V1049">IFERROR(IF(INDEX('Disaggregation Records'!$I$155:$I$385,MATCH(RIGHT(Q1049,255),RIGHT('Disaggregation Records'!$D$155:$D$385,255),0))="","",INDEX('Disaggregation Records'!$I$155:$I$385,MATCH(RIGHT(Q1049,255),RIGHT('Disaggregation Records'!$D$155:$D$385,255),0))),"")</f>
        <v/>
      </c>
      <c r="W1049" s="201" t="str">
        <f>IFERROR(INDEX('Reference Records'!L$40:L$88,MATCH(LEFT(C1049,255),'Reference Records'!E$40:E$88,0)),"")</f>
        <v/>
      </c>
    </row>
    <row r="1050" spans="1:23" s="201" customFormat="1" ht="40.25" customHeight="1" x14ac:dyDescent="0.35">
      <c r="A1050" s="569"/>
      <c r="B1050" s="590"/>
      <c r="C1050" s="571"/>
      <c r="D1050" s="579"/>
      <c r="E1050" s="579"/>
      <c r="F1050" s="215"/>
      <c r="G1050" s="577"/>
      <c r="H1050" s="581"/>
      <c r="I1050" s="583"/>
      <c r="J1050" s="573"/>
      <c r="K1050" s="571"/>
      <c r="L1050" s="571"/>
      <c r="M1050" s="573"/>
      <c r="N1050" s="573"/>
    </row>
    <row r="1051" spans="1:23" s="201" customFormat="1" ht="40.25" customHeight="1" x14ac:dyDescent="0.35">
      <c r="A1051" s="569" t="str">
        <f t="shared" ref="A1051" ca="1" si="3947">INDIRECT("'update Helper'!C"&amp;U1051)</f>
        <v>a163p000004cusJAAQ</v>
      </c>
      <c r="B1051" s="589">
        <v>11</v>
      </c>
      <c r="C1051" s="570" t="str">
        <f>VLOOKUP(B1051,'Coverage Indicators - Section D'!$A$9:$AU$70,47,FALSE)</f>
        <v/>
      </c>
      <c r="D1051" s="578" t="str">
        <f t="shared" ref="D1051" si="3948">R1051</f>
        <v/>
      </c>
      <c r="E1051" s="578" t="str">
        <f t="shared" ref="E1051" si="3949">S1051</f>
        <v/>
      </c>
      <c r="F1051" s="421"/>
      <c r="G1051" s="576" t="str">
        <f ca="1">IF(OR(INDIRECT("'update Helper'!E"&amp;U1051)="",F1051&lt;&gt;0,F1052&lt;&gt;0),IF(IFERROR((F1051/F1052),"")="","",(F1051/F1052)),INDIRECT("'update Helper'!E"&amp;U1051)/100)</f>
        <v/>
      </c>
      <c r="H1051" s="580"/>
      <c r="I1051" s="582"/>
      <c r="J1051" s="572"/>
      <c r="K1051" s="570" t="str">
        <f t="shared" ref="K1051" si="3950">W1051</f>
        <v/>
      </c>
      <c r="L1051" s="570" t="str">
        <f t="shared" ref="L1051" si="3951">V1051</f>
        <v/>
      </c>
      <c r="M1051" s="572"/>
      <c r="N1051" s="572"/>
      <c r="P1051" s="201">
        <f t="shared" ref="P1051" si="3952">IF(AND(EXACT(C1051,C1049),C1049&lt;&gt;0),P1049+1,0)</f>
        <v>215</v>
      </c>
      <c r="Q1051" s="201" t="str">
        <f t="shared" ref="Q1051" si="3953">IF(C1051&lt;&gt;"",C1051&amp;"-"&amp;P1051,"")</f>
        <v/>
      </c>
      <c r="R1051" s="201" t="str">
        <f t="array" ref="R1051">IFERROR(IF(INDEX('Disaggregation Records'!$E$155:$E$385,MATCH(RIGHT(Q1051,255),RIGHT('Disaggregation Records'!$D$155:$D$385,255),0))="","",INDEX('Disaggregation Records'!$E$155:$E$385,MATCH(RIGHT(Q1051,255),RIGHT('Disaggregation Records'!$D$155:$D$385,255),0))),"")</f>
        <v/>
      </c>
      <c r="S1051" s="201" t="str">
        <f t="array" ref="S1051">IFERROR(IF(INDEX('Disaggregation Records'!$F$155:$F$385,MATCH(RIGHT(Q1051,255),RIGHT('Disaggregation Records'!$D$155:$D$385,255),0))="","",INDEX('Disaggregation Records'!$F$155:$F$385,MATCH(RIGHT(Q1051,255),RIGHT('Disaggregation Records'!$D$155:$D$385,255),0))),"")</f>
        <v/>
      </c>
      <c r="T1051" s="201" t="str">
        <f t="array" ref="T1051">IFERROR(IF(INDEX('Disaggregation Records'!$H$155:$H$385,MATCH(RIGHT(Q1051,255),RIGHT('Disaggregation Records'!$D$155:$D$385,255),0))="","",INDEX('Disaggregation Records'!$H$155:$H$385,MATCH(RIGHT(Q1051,255),RIGHT('Disaggregation Records'!$D$155:$D$385,255),0))),"")</f>
        <v/>
      </c>
      <c r="U1051" s="201">
        <f t="shared" ref="U1051" si="3954">U1049+1</f>
        <v>1627</v>
      </c>
      <c r="V1051" s="201" t="str">
        <f t="array" ref="V1051">IFERROR(IF(INDEX('Disaggregation Records'!$I$155:$I$385,MATCH(RIGHT(Q1051,255),RIGHT('Disaggregation Records'!$D$155:$D$385,255),0))="","",INDEX('Disaggregation Records'!$I$155:$I$385,MATCH(RIGHT(Q1051,255),RIGHT('Disaggregation Records'!$D$155:$D$385,255),0))),"")</f>
        <v/>
      </c>
      <c r="W1051" s="201" t="str">
        <f>IFERROR(INDEX('Reference Records'!L$40:L$88,MATCH(LEFT(C1051,255),'Reference Records'!E$40:E$88,0)),"")</f>
        <v/>
      </c>
    </row>
    <row r="1052" spans="1:23" s="201" customFormat="1" ht="40.25" customHeight="1" x14ac:dyDescent="0.35">
      <c r="A1052" s="569"/>
      <c r="B1052" s="590"/>
      <c r="C1052" s="571"/>
      <c r="D1052" s="579"/>
      <c r="E1052" s="579"/>
      <c r="F1052" s="215"/>
      <c r="G1052" s="577"/>
      <c r="H1052" s="581"/>
      <c r="I1052" s="583"/>
      <c r="J1052" s="573"/>
      <c r="K1052" s="571"/>
      <c r="L1052" s="571"/>
      <c r="M1052" s="573"/>
      <c r="N1052" s="573"/>
    </row>
    <row r="1053" spans="1:23" s="201" customFormat="1" ht="40.25" customHeight="1" x14ac:dyDescent="0.35">
      <c r="A1053" s="569" t="str">
        <f t="shared" ref="A1053" ca="1" si="3955">INDIRECT("'update Helper'!C"&amp;U1053)</f>
        <v>a163p000004cusKAAQ</v>
      </c>
      <c r="B1053" s="589">
        <v>11</v>
      </c>
      <c r="C1053" s="570" t="str">
        <f>VLOOKUP(B1053,'Coverage Indicators - Section D'!$A$9:$AU$70,47,FALSE)</f>
        <v/>
      </c>
      <c r="D1053" s="578" t="str">
        <f t="shared" ref="D1053" si="3956">R1053</f>
        <v/>
      </c>
      <c r="E1053" s="578" t="str">
        <f t="shared" ref="E1053" si="3957">S1053</f>
        <v/>
      </c>
      <c r="F1053" s="421"/>
      <c r="G1053" s="576" t="str">
        <f ca="1">IF(OR(INDIRECT("'update Helper'!E"&amp;U1053)="",F1053&lt;&gt;0,F1054&lt;&gt;0),IF(IFERROR((F1053/F1054),"")="","",(F1053/F1054)),INDIRECT("'update Helper'!E"&amp;U1053)/100)</f>
        <v/>
      </c>
      <c r="H1053" s="580"/>
      <c r="I1053" s="582"/>
      <c r="J1053" s="572"/>
      <c r="K1053" s="570" t="str">
        <f t="shared" ref="K1053" si="3958">W1053</f>
        <v/>
      </c>
      <c r="L1053" s="570" t="str">
        <f t="shared" ref="L1053" si="3959">V1053</f>
        <v/>
      </c>
      <c r="M1053" s="572"/>
      <c r="N1053" s="572"/>
      <c r="P1053" s="201">
        <f t="shared" ref="P1053" si="3960">IF(AND(EXACT(C1053,C1051),C1051&lt;&gt;0),P1051+1,0)</f>
        <v>216</v>
      </c>
      <c r="Q1053" s="201" t="str">
        <f t="shared" ref="Q1053" si="3961">IF(C1053&lt;&gt;"",C1053&amp;"-"&amp;P1053,"")</f>
        <v/>
      </c>
      <c r="R1053" s="201" t="str">
        <f t="array" ref="R1053">IFERROR(IF(INDEX('Disaggregation Records'!$E$155:$E$385,MATCH(RIGHT(Q1053,255),RIGHT('Disaggregation Records'!$D$155:$D$385,255),0))="","",INDEX('Disaggregation Records'!$E$155:$E$385,MATCH(RIGHT(Q1053,255),RIGHT('Disaggregation Records'!$D$155:$D$385,255),0))),"")</f>
        <v/>
      </c>
      <c r="S1053" s="201" t="str">
        <f t="array" ref="S1053">IFERROR(IF(INDEX('Disaggregation Records'!$F$155:$F$385,MATCH(RIGHT(Q1053,255),RIGHT('Disaggregation Records'!$D$155:$D$385,255),0))="","",INDEX('Disaggregation Records'!$F$155:$F$385,MATCH(RIGHT(Q1053,255),RIGHT('Disaggregation Records'!$D$155:$D$385,255),0))),"")</f>
        <v/>
      </c>
      <c r="T1053" s="201" t="str">
        <f t="array" ref="T1053">IFERROR(IF(INDEX('Disaggregation Records'!$H$155:$H$385,MATCH(RIGHT(Q1053,255),RIGHT('Disaggregation Records'!$D$155:$D$385,255),0))="","",INDEX('Disaggregation Records'!$H$155:$H$385,MATCH(RIGHT(Q1053,255),RIGHT('Disaggregation Records'!$D$155:$D$385,255),0))),"")</f>
        <v/>
      </c>
      <c r="U1053" s="201">
        <f t="shared" ref="U1053" si="3962">U1051+1</f>
        <v>1628</v>
      </c>
      <c r="V1053" s="201" t="str">
        <f t="array" ref="V1053">IFERROR(IF(INDEX('Disaggregation Records'!$I$155:$I$385,MATCH(RIGHT(Q1053,255),RIGHT('Disaggregation Records'!$D$155:$D$385,255),0))="","",INDEX('Disaggregation Records'!$I$155:$I$385,MATCH(RIGHT(Q1053,255),RIGHT('Disaggregation Records'!$D$155:$D$385,255),0))),"")</f>
        <v/>
      </c>
      <c r="W1053" s="201" t="str">
        <f>IFERROR(INDEX('Reference Records'!L$40:L$88,MATCH(LEFT(C1053,255),'Reference Records'!E$40:E$88,0)),"")</f>
        <v/>
      </c>
    </row>
    <row r="1054" spans="1:23" s="201" customFormat="1" ht="40.25" customHeight="1" x14ac:dyDescent="0.35">
      <c r="A1054" s="569"/>
      <c r="B1054" s="590"/>
      <c r="C1054" s="571"/>
      <c r="D1054" s="579"/>
      <c r="E1054" s="579"/>
      <c r="F1054" s="215"/>
      <c r="G1054" s="577"/>
      <c r="H1054" s="581"/>
      <c r="I1054" s="583"/>
      <c r="J1054" s="573"/>
      <c r="K1054" s="571"/>
      <c r="L1054" s="571"/>
      <c r="M1054" s="573"/>
      <c r="N1054" s="573"/>
    </row>
    <row r="1055" spans="1:23" s="201" customFormat="1" ht="40.25" customHeight="1" x14ac:dyDescent="0.35">
      <c r="A1055" s="569" t="str">
        <f t="shared" ref="A1055" ca="1" si="3963">INDIRECT("'update Helper'!C"&amp;U1055)</f>
        <v>a163p000004cusLAAQ</v>
      </c>
      <c r="B1055" s="589">
        <v>11</v>
      </c>
      <c r="C1055" s="570" t="str">
        <f>VLOOKUP(B1055,'Coverage Indicators - Section D'!$A$9:$AU$70,47,FALSE)</f>
        <v/>
      </c>
      <c r="D1055" s="578" t="str">
        <f t="shared" ref="D1055" si="3964">R1055</f>
        <v/>
      </c>
      <c r="E1055" s="578" t="str">
        <f t="shared" ref="E1055" si="3965">S1055</f>
        <v/>
      </c>
      <c r="F1055" s="421"/>
      <c r="G1055" s="576" t="str">
        <f ca="1">IF(OR(INDIRECT("'update Helper'!E"&amp;U1055)="",F1055&lt;&gt;0,F1056&lt;&gt;0),IF(IFERROR((F1055/F1056),"")="","",(F1055/F1056)),INDIRECT("'update Helper'!E"&amp;U1055)/100)</f>
        <v/>
      </c>
      <c r="H1055" s="580"/>
      <c r="I1055" s="582"/>
      <c r="J1055" s="572"/>
      <c r="K1055" s="570" t="str">
        <f t="shared" ref="K1055" si="3966">W1055</f>
        <v/>
      </c>
      <c r="L1055" s="570" t="str">
        <f t="shared" ref="L1055" si="3967">V1055</f>
        <v/>
      </c>
      <c r="M1055" s="572"/>
      <c r="N1055" s="572"/>
      <c r="P1055" s="201">
        <f t="shared" ref="P1055" si="3968">IF(AND(EXACT(C1055,C1053),C1053&lt;&gt;0),P1053+1,0)</f>
        <v>217</v>
      </c>
      <c r="Q1055" s="201" t="str">
        <f t="shared" ref="Q1055" si="3969">IF(C1055&lt;&gt;"",C1055&amp;"-"&amp;P1055,"")</f>
        <v/>
      </c>
      <c r="R1055" s="201" t="str">
        <f t="array" ref="R1055">IFERROR(IF(INDEX('Disaggregation Records'!$E$155:$E$385,MATCH(RIGHT(Q1055,255),RIGHT('Disaggregation Records'!$D$155:$D$385,255),0))="","",INDEX('Disaggregation Records'!$E$155:$E$385,MATCH(RIGHT(Q1055,255),RIGHT('Disaggregation Records'!$D$155:$D$385,255),0))),"")</f>
        <v/>
      </c>
      <c r="S1055" s="201" t="str">
        <f t="array" ref="S1055">IFERROR(IF(INDEX('Disaggregation Records'!$F$155:$F$385,MATCH(RIGHT(Q1055,255),RIGHT('Disaggregation Records'!$D$155:$D$385,255),0))="","",INDEX('Disaggregation Records'!$F$155:$F$385,MATCH(RIGHT(Q1055,255),RIGHT('Disaggregation Records'!$D$155:$D$385,255),0))),"")</f>
        <v/>
      </c>
      <c r="T1055" s="201" t="str">
        <f t="array" ref="T1055">IFERROR(IF(INDEX('Disaggregation Records'!$H$155:$H$385,MATCH(RIGHT(Q1055,255),RIGHT('Disaggregation Records'!$D$155:$D$385,255),0))="","",INDEX('Disaggregation Records'!$H$155:$H$385,MATCH(RIGHT(Q1055,255),RIGHT('Disaggregation Records'!$D$155:$D$385,255),0))),"")</f>
        <v/>
      </c>
      <c r="U1055" s="201">
        <f t="shared" ref="U1055" si="3970">U1053+1</f>
        <v>1629</v>
      </c>
      <c r="V1055" s="201" t="str">
        <f t="array" ref="V1055">IFERROR(IF(INDEX('Disaggregation Records'!$I$155:$I$385,MATCH(RIGHT(Q1055,255),RIGHT('Disaggregation Records'!$D$155:$D$385,255),0))="","",INDEX('Disaggregation Records'!$I$155:$I$385,MATCH(RIGHT(Q1055,255),RIGHT('Disaggregation Records'!$D$155:$D$385,255),0))),"")</f>
        <v/>
      </c>
      <c r="W1055" s="201" t="str">
        <f>IFERROR(INDEX('Reference Records'!L$40:L$88,MATCH(LEFT(C1055,255),'Reference Records'!E$40:E$88,0)),"")</f>
        <v/>
      </c>
    </row>
    <row r="1056" spans="1:23" s="201" customFormat="1" ht="40.25" customHeight="1" x14ac:dyDescent="0.35">
      <c r="A1056" s="569"/>
      <c r="B1056" s="590"/>
      <c r="C1056" s="571"/>
      <c r="D1056" s="579"/>
      <c r="E1056" s="579"/>
      <c r="F1056" s="215"/>
      <c r="G1056" s="577"/>
      <c r="H1056" s="581"/>
      <c r="I1056" s="583"/>
      <c r="J1056" s="573"/>
      <c r="K1056" s="571"/>
      <c r="L1056" s="571"/>
      <c r="M1056" s="573"/>
      <c r="N1056" s="573"/>
    </row>
    <row r="1057" spans="1:23" s="201" customFormat="1" ht="40.25" customHeight="1" x14ac:dyDescent="0.35">
      <c r="A1057" s="569" t="str">
        <f t="shared" ref="A1057" ca="1" si="3971">INDIRECT("'update Helper'!C"&amp;U1057)</f>
        <v>a163p000004cusMAAQ</v>
      </c>
      <c r="B1057" s="589">
        <v>11</v>
      </c>
      <c r="C1057" s="570" t="str">
        <f>VLOOKUP(B1057,'Coverage Indicators - Section D'!$A$9:$AU$70,47,FALSE)</f>
        <v/>
      </c>
      <c r="D1057" s="578" t="str">
        <f t="shared" ref="D1057" si="3972">R1057</f>
        <v/>
      </c>
      <c r="E1057" s="578" t="str">
        <f t="shared" ref="E1057" si="3973">S1057</f>
        <v/>
      </c>
      <c r="F1057" s="421"/>
      <c r="G1057" s="576" t="str">
        <f ca="1">IF(OR(INDIRECT("'update Helper'!E"&amp;U1057)="",F1057&lt;&gt;0,F1058&lt;&gt;0),IF(IFERROR((F1057/F1058),"")="","",(F1057/F1058)),INDIRECT("'update Helper'!E"&amp;U1057)/100)</f>
        <v/>
      </c>
      <c r="H1057" s="580"/>
      <c r="I1057" s="582"/>
      <c r="J1057" s="572"/>
      <c r="K1057" s="570" t="str">
        <f t="shared" ref="K1057" si="3974">W1057</f>
        <v/>
      </c>
      <c r="L1057" s="570" t="str">
        <f t="shared" ref="L1057" si="3975">V1057</f>
        <v/>
      </c>
      <c r="M1057" s="572"/>
      <c r="N1057" s="572"/>
      <c r="P1057" s="201">
        <f t="shared" ref="P1057" si="3976">IF(AND(EXACT(C1057,C1055),C1055&lt;&gt;0),P1055+1,0)</f>
        <v>218</v>
      </c>
      <c r="Q1057" s="201" t="str">
        <f t="shared" ref="Q1057" si="3977">IF(C1057&lt;&gt;"",C1057&amp;"-"&amp;P1057,"")</f>
        <v/>
      </c>
      <c r="R1057" s="201" t="str">
        <f t="array" ref="R1057">IFERROR(IF(INDEX('Disaggregation Records'!$E$155:$E$385,MATCH(RIGHT(Q1057,255),RIGHT('Disaggregation Records'!$D$155:$D$385,255),0))="","",INDEX('Disaggregation Records'!$E$155:$E$385,MATCH(RIGHT(Q1057,255),RIGHT('Disaggregation Records'!$D$155:$D$385,255),0))),"")</f>
        <v/>
      </c>
      <c r="S1057" s="201" t="str">
        <f t="array" ref="S1057">IFERROR(IF(INDEX('Disaggregation Records'!$F$155:$F$385,MATCH(RIGHT(Q1057,255),RIGHT('Disaggregation Records'!$D$155:$D$385,255),0))="","",INDEX('Disaggregation Records'!$F$155:$F$385,MATCH(RIGHT(Q1057,255),RIGHT('Disaggregation Records'!$D$155:$D$385,255),0))),"")</f>
        <v/>
      </c>
      <c r="T1057" s="201" t="str">
        <f t="array" ref="T1057">IFERROR(IF(INDEX('Disaggregation Records'!$H$155:$H$385,MATCH(RIGHT(Q1057,255),RIGHT('Disaggregation Records'!$D$155:$D$385,255),0))="","",INDEX('Disaggregation Records'!$H$155:$H$385,MATCH(RIGHT(Q1057,255),RIGHT('Disaggregation Records'!$D$155:$D$385,255),0))),"")</f>
        <v/>
      </c>
      <c r="U1057" s="201">
        <f t="shared" ref="U1057" si="3978">U1055+1</f>
        <v>1630</v>
      </c>
      <c r="V1057" s="201" t="str">
        <f t="array" ref="V1057">IFERROR(IF(INDEX('Disaggregation Records'!$I$155:$I$385,MATCH(RIGHT(Q1057,255),RIGHT('Disaggregation Records'!$D$155:$D$385,255),0))="","",INDEX('Disaggregation Records'!$I$155:$I$385,MATCH(RIGHT(Q1057,255),RIGHT('Disaggregation Records'!$D$155:$D$385,255),0))),"")</f>
        <v/>
      </c>
      <c r="W1057" s="201" t="str">
        <f>IFERROR(INDEX('Reference Records'!L$40:L$88,MATCH(LEFT(C1057,255),'Reference Records'!E$40:E$88,0)),"")</f>
        <v/>
      </c>
    </row>
    <row r="1058" spans="1:23" s="201" customFormat="1" ht="40.25" customHeight="1" x14ac:dyDescent="0.35">
      <c r="A1058" s="569"/>
      <c r="B1058" s="590"/>
      <c r="C1058" s="571"/>
      <c r="D1058" s="579"/>
      <c r="E1058" s="579"/>
      <c r="F1058" s="215"/>
      <c r="G1058" s="577"/>
      <c r="H1058" s="581"/>
      <c r="I1058" s="583"/>
      <c r="J1058" s="573"/>
      <c r="K1058" s="571"/>
      <c r="L1058" s="571"/>
      <c r="M1058" s="573"/>
      <c r="N1058" s="573"/>
    </row>
    <row r="1059" spans="1:23" s="201" customFormat="1" ht="40.25" customHeight="1" x14ac:dyDescent="0.35">
      <c r="A1059" s="569" t="str">
        <f t="shared" ref="A1059" ca="1" si="3979">INDIRECT("'update Helper'!C"&amp;U1059)</f>
        <v>a163p000004cusNAAQ</v>
      </c>
      <c r="B1059" s="589">
        <v>11</v>
      </c>
      <c r="C1059" s="570" t="str">
        <f>VLOOKUP(B1059,'Coverage Indicators - Section D'!$A$9:$AU$70,47,FALSE)</f>
        <v/>
      </c>
      <c r="D1059" s="578" t="str">
        <f t="shared" ref="D1059" si="3980">R1059</f>
        <v/>
      </c>
      <c r="E1059" s="578" t="str">
        <f t="shared" ref="E1059" si="3981">S1059</f>
        <v/>
      </c>
      <c r="F1059" s="421"/>
      <c r="G1059" s="576" t="str">
        <f ca="1">IF(OR(INDIRECT("'update Helper'!E"&amp;U1059)="",F1059&lt;&gt;0,F1060&lt;&gt;0),IF(IFERROR((F1059/F1060),"")="","",(F1059/F1060)),INDIRECT("'update Helper'!E"&amp;U1059)/100)</f>
        <v/>
      </c>
      <c r="H1059" s="580"/>
      <c r="I1059" s="582"/>
      <c r="J1059" s="572"/>
      <c r="K1059" s="570" t="str">
        <f t="shared" ref="K1059" si="3982">W1059</f>
        <v/>
      </c>
      <c r="L1059" s="570" t="str">
        <f t="shared" ref="L1059" si="3983">V1059</f>
        <v/>
      </c>
      <c r="M1059" s="572"/>
      <c r="N1059" s="572"/>
      <c r="P1059" s="201">
        <f t="shared" ref="P1059" si="3984">IF(AND(EXACT(C1059,C1057),C1057&lt;&gt;0),P1057+1,0)</f>
        <v>219</v>
      </c>
      <c r="Q1059" s="201" t="str">
        <f t="shared" ref="Q1059" si="3985">IF(C1059&lt;&gt;"",C1059&amp;"-"&amp;P1059,"")</f>
        <v/>
      </c>
      <c r="R1059" s="201" t="str">
        <f t="array" ref="R1059">IFERROR(IF(INDEX('Disaggregation Records'!$E$155:$E$385,MATCH(RIGHT(Q1059,255),RIGHT('Disaggregation Records'!$D$155:$D$385,255),0))="","",INDEX('Disaggregation Records'!$E$155:$E$385,MATCH(RIGHT(Q1059,255),RIGHT('Disaggregation Records'!$D$155:$D$385,255),0))),"")</f>
        <v/>
      </c>
      <c r="S1059" s="201" t="str">
        <f t="array" ref="S1059">IFERROR(IF(INDEX('Disaggregation Records'!$F$155:$F$385,MATCH(RIGHT(Q1059,255),RIGHT('Disaggregation Records'!$D$155:$D$385,255),0))="","",INDEX('Disaggregation Records'!$F$155:$F$385,MATCH(RIGHT(Q1059,255),RIGHT('Disaggregation Records'!$D$155:$D$385,255),0))),"")</f>
        <v/>
      </c>
      <c r="T1059" s="201" t="str">
        <f t="array" ref="T1059">IFERROR(IF(INDEX('Disaggregation Records'!$H$155:$H$385,MATCH(RIGHT(Q1059,255),RIGHT('Disaggregation Records'!$D$155:$D$385,255),0))="","",INDEX('Disaggregation Records'!$H$155:$H$385,MATCH(RIGHT(Q1059,255),RIGHT('Disaggregation Records'!$D$155:$D$385,255),0))),"")</f>
        <v/>
      </c>
      <c r="U1059" s="201">
        <f t="shared" ref="U1059" si="3986">U1057+1</f>
        <v>1631</v>
      </c>
      <c r="V1059" s="201" t="str">
        <f t="array" ref="V1059">IFERROR(IF(INDEX('Disaggregation Records'!$I$155:$I$385,MATCH(RIGHT(Q1059,255),RIGHT('Disaggregation Records'!$D$155:$D$385,255),0))="","",INDEX('Disaggregation Records'!$I$155:$I$385,MATCH(RIGHT(Q1059,255),RIGHT('Disaggregation Records'!$D$155:$D$385,255),0))),"")</f>
        <v/>
      </c>
      <c r="W1059" s="201" t="str">
        <f>IFERROR(INDEX('Reference Records'!L$40:L$88,MATCH(LEFT(C1059,255),'Reference Records'!E$40:E$88,0)),"")</f>
        <v/>
      </c>
    </row>
    <row r="1060" spans="1:23" s="201" customFormat="1" ht="40.25" customHeight="1" x14ac:dyDescent="0.35">
      <c r="A1060" s="569"/>
      <c r="B1060" s="590"/>
      <c r="C1060" s="571"/>
      <c r="D1060" s="579"/>
      <c r="E1060" s="579"/>
      <c r="F1060" s="215"/>
      <c r="G1060" s="577"/>
      <c r="H1060" s="581"/>
      <c r="I1060" s="583"/>
      <c r="J1060" s="573"/>
      <c r="K1060" s="571"/>
      <c r="L1060" s="571"/>
      <c r="M1060" s="573"/>
      <c r="N1060" s="573"/>
    </row>
    <row r="1061" spans="1:23" s="201" customFormat="1" ht="40.25" customHeight="1" x14ac:dyDescent="0.35">
      <c r="A1061" s="569" t="str">
        <f t="shared" ref="A1061" ca="1" si="3987">INDIRECT("'update Helper'!C"&amp;U1061)</f>
        <v>a163p000004cusOAAQ</v>
      </c>
      <c r="B1061" s="589">
        <v>12</v>
      </c>
      <c r="C1061" s="570" t="str">
        <f>VLOOKUP(B1061,'Coverage Indicators - Section D'!$A$9:$AU$70,47,FALSE)</f>
        <v/>
      </c>
      <c r="D1061" s="578" t="str">
        <f t="shared" ref="D1061" si="3988">R1061</f>
        <v/>
      </c>
      <c r="E1061" s="578" t="str">
        <f t="shared" ref="E1061" si="3989">S1061</f>
        <v/>
      </c>
      <c r="F1061" s="421"/>
      <c r="G1061" s="576" t="str">
        <f ca="1">IF(OR(INDIRECT("'update Helper'!E"&amp;U1061)="",F1061&lt;&gt;0,F1062&lt;&gt;0),IF(IFERROR((F1061/F1062),"")="","",(F1061/F1062)),INDIRECT("'update Helper'!E"&amp;U1061)/100)</f>
        <v/>
      </c>
      <c r="H1061" s="580"/>
      <c r="I1061" s="582"/>
      <c r="J1061" s="572"/>
      <c r="K1061" s="570" t="str">
        <f t="shared" ref="K1061" si="3990">W1061</f>
        <v/>
      </c>
      <c r="L1061" s="570" t="str">
        <f t="shared" ref="L1061" si="3991">V1061</f>
        <v/>
      </c>
      <c r="M1061" s="572"/>
      <c r="N1061" s="572"/>
      <c r="P1061" s="201">
        <f t="shared" ref="P1061" si="3992">IF(AND(EXACT(C1061,C1059),C1059&lt;&gt;0),P1059+1,0)</f>
        <v>220</v>
      </c>
      <c r="Q1061" s="201" t="str">
        <f t="shared" ref="Q1061" si="3993">IF(C1061&lt;&gt;"",C1061&amp;"-"&amp;P1061,"")</f>
        <v/>
      </c>
      <c r="R1061" s="201" t="str">
        <f t="array" ref="R1061">IFERROR(IF(INDEX('Disaggregation Records'!$E$155:$E$385,MATCH(RIGHT(Q1061,255),RIGHT('Disaggregation Records'!$D$155:$D$385,255),0))="","",INDEX('Disaggregation Records'!$E$155:$E$385,MATCH(RIGHT(Q1061,255),RIGHT('Disaggregation Records'!$D$155:$D$385,255),0))),"")</f>
        <v/>
      </c>
      <c r="S1061" s="201" t="str">
        <f t="array" ref="S1061">IFERROR(IF(INDEX('Disaggregation Records'!$F$155:$F$385,MATCH(RIGHT(Q1061,255),RIGHT('Disaggregation Records'!$D$155:$D$385,255),0))="","",INDEX('Disaggregation Records'!$F$155:$F$385,MATCH(RIGHT(Q1061,255),RIGHT('Disaggregation Records'!$D$155:$D$385,255),0))),"")</f>
        <v/>
      </c>
      <c r="T1061" s="201" t="str">
        <f t="array" ref="T1061">IFERROR(IF(INDEX('Disaggregation Records'!$H$155:$H$385,MATCH(RIGHT(Q1061,255),RIGHT('Disaggregation Records'!$D$155:$D$385,255),0))="","",INDEX('Disaggregation Records'!$H$155:$H$385,MATCH(RIGHT(Q1061,255),RIGHT('Disaggregation Records'!$D$155:$D$385,255),0))),"")</f>
        <v/>
      </c>
      <c r="U1061" s="201">
        <f t="shared" ref="U1061" si="3994">U1059+1</f>
        <v>1632</v>
      </c>
      <c r="V1061" s="201" t="str">
        <f t="array" ref="V1061">IFERROR(IF(INDEX('Disaggregation Records'!$I$155:$I$385,MATCH(RIGHT(Q1061,255),RIGHT('Disaggregation Records'!$D$155:$D$385,255),0))="","",INDEX('Disaggregation Records'!$I$155:$I$385,MATCH(RIGHT(Q1061,255),RIGHT('Disaggregation Records'!$D$155:$D$385,255),0))),"")</f>
        <v/>
      </c>
      <c r="W1061" s="201" t="str">
        <f>IFERROR(INDEX('Reference Records'!L$40:L$88,MATCH(LEFT(C1061,255),'Reference Records'!E$40:E$88,0)),"")</f>
        <v/>
      </c>
    </row>
    <row r="1062" spans="1:23" s="201" customFormat="1" ht="40.25" customHeight="1" x14ac:dyDescent="0.35">
      <c r="A1062" s="569"/>
      <c r="B1062" s="590"/>
      <c r="C1062" s="571"/>
      <c r="D1062" s="579"/>
      <c r="E1062" s="579"/>
      <c r="F1062" s="215"/>
      <c r="G1062" s="577"/>
      <c r="H1062" s="581"/>
      <c r="I1062" s="583"/>
      <c r="J1062" s="573"/>
      <c r="K1062" s="571"/>
      <c r="L1062" s="571"/>
      <c r="M1062" s="573"/>
      <c r="N1062" s="573"/>
    </row>
    <row r="1063" spans="1:23" s="201" customFormat="1" ht="40.25" customHeight="1" x14ac:dyDescent="0.35">
      <c r="A1063" s="569" t="str">
        <f t="shared" ref="A1063" ca="1" si="3995">INDIRECT("'update Helper'!C"&amp;U1063)</f>
        <v>a163p000004cusPAAQ</v>
      </c>
      <c r="B1063" s="589">
        <v>12</v>
      </c>
      <c r="C1063" s="570" t="str">
        <f>VLOOKUP(B1063,'Coverage Indicators - Section D'!$A$9:$AU$70,47,FALSE)</f>
        <v/>
      </c>
      <c r="D1063" s="578" t="str">
        <f t="shared" ref="D1063" si="3996">R1063</f>
        <v/>
      </c>
      <c r="E1063" s="578" t="str">
        <f t="shared" ref="E1063" si="3997">S1063</f>
        <v/>
      </c>
      <c r="F1063" s="421"/>
      <c r="G1063" s="576" t="str">
        <f ca="1">IF(OR(INDIRECT("'update Helper'!E"&amp;U1063)="",F1063&lt;&gt;0,F1064&lt;&gt;0),IF(IFERROR((F1063/F1064),"")="","",(F1063/F1064)),INDIRECT("'update Helper'!E"&amp;U1063)/100)</f>
        <v/>
      </c>
      <c r="H1063" s="580"/>
      <c r="I1063" s="582"/>
      <c r="J1063" s="572"/>
      <c r="K1063" s="570" t="str">
        <f t="shared" ref="K1063" si="3998">W1063</f>
        <v/>
      </c>
      <c r="L1063" s="570" t="str">
        <f t="shared" ref="L1063" si="3999">V1063</f>
        <v/>
      </c>
      <c r="M1063" s="572"/>
      <c r="N1063" s="572"/>
      <c r="P1063" s="201">
        <f t="shared" ref="P1063" si="4000">IF(AND(EXACT(C1063,C1061),C1061&lt;&gt;0),P1061+1,0)</f>
        <v>221</v>
      </c>
      <c r="Q1063" s="201" t="str">
        <f t="shared" ref="Q1063" si="4001">IF(C1063&lt;&gt;"",C1063&amp;"-"&amp;P1063,"")</f>
        <v/>
      </c>
      <c r="R1063" s="201" t="str">
        <f t="array" ref="R1063">IFERROR(IF(INDEX('Disaggregation Records'!$E$155:$E$385,MATCH(RIGHT(Q1063,255),RIGHT('Disaggregation Records'!$D$155:$D$385,255),0))="","",INDEX('Disaggregation Records'!$E$155:$E$385,MATCH(RIGHT(Q1063,255),RIGHT('Disaggregation Records'!$D$155:$D$385,255),0))),"")</f>
        <v/>
      </c>
      <c r="S1063" s="201" t="str">
        <f t="array" ref="S1063">IFERROR(IF(INDEX('Disaggregation Records'!$F$155:$F$385,MATCH(RIGHT(Q1063,255),RIGHT('Disaggregation Records'!$D$155:$D$385,255),0))="","",INDEX('Disaggregation Records'!$F$155:$F$385,MATCH(RIGHT(Q1063,255),RIGHT('Disaggregation Records'!$D$155:$D$385,255),0))),"")</f>
        <v/>
      </c>
      <c r="T1063" s="201" t="str">
        <f t="array" ref="T1063">IFERROR(IF(INDEX('Disaggregation Records'!$H$155:$H$385,MATCH(RIGHT(Q1063,255),RIGHT('Disaggregation Records'!$D$155:$D$385,255),0))="","",INDEX('Disaggregation Records'!$H$155:$H$385,MATCH(RIGHT(Q1063,255),RIGHT('Disaggregation Records'!$D$155:$D$385,255),0))),"")</f>
        <v/>
      </c>
      <c r="U1063" s="201">
        <f t="shared" ref="U1063" si="4002">U1061+1</f>
        <v>1633</v>
      </c>
      <c r="V1063" s="201" t="str">
        <f t="array" ref="V1063">IFERROR(IF(INDEX('Disaggregation Records'!$I$155:$I$385,MATCH(RIGHT(Q1063,255),RIGHT('Disaggregation Records'!$D$155:$D$385,255),0))="","",INDEX('Disaggregation Records'!$I$155:$I$385,MATCH(RIGHT(Q1063,255),RIGHT('Disaggregation Records'!$D$155:$D$385,255),0))),"")</f>
        <v/>
      </c>
      <c r="W1063" s="201" t="str">
        <f>IFERROR(INDEX('Reference Records'!L$40:L$88,MATCH(LEFT(C1063,255),'Reference Records'!E$40:E$88,0)),"")</f>
        <v/>
      </c>
    </row>
    <row r="1064" spans="1:23" s="201" customFormat="1" ht="40.25" customHeight="1" x14ac:dyDescent="0.35">
      <c r="A1064" s="569"/>
      <c r="B1064" s="590"/>
      <c r="C1064" s="571"/>
      <c r="D1064" s="579"/>
      <c r="E1064" s="579"/>
      <c r="F1064" s="215"/>
      <c r="G1064" s="577"/>
      <c r="H1064" s="581"/>
      <c r="I1064" s="583"/>
      <c r="J1064" s="573"/>
      <c r="K1064" s="571"/>
      <c r="L1064" s="571"/>
      <c r="M1064" s="573"/>
      <c r="N1064" s="573"/>
    </row>
    <row r="1065" spans="1:23" s="201" customFormat="1" ht="40.25" customHeight="1" x14ac:dyDescent="0.35">
      <c r="A1065" s="569" t="str">
        <f t="shared" ref="A1065" ca="1" si="4003">INDIRECT("'update Helper'!C"&amp;U1065)</f>
        <v>a163p000004cusQAAQ</v>
      </c>
      <c r="B1065" s="589">
        <v>12</v>
      </c>
      <c r="C1065" s="570" t="str">
        <f>VLOOKUP(B1065,'Coverage Indicators - Section D'!$A$9:$AU$70,47,FALSE)</f>
        <v/>
      </c>
      <c r="D1065" s="578" t="str">
        <f t="shared" ref="D1065" si="4004">R1065</f>
        <v/>
      </c>
      <c r="E1065" s="578" t="str">
        <f t="shared" ref="E1065" si="4005">S1065</f>
        <v/>
      </c>
      <c r="F1065" s="421"/>
      <c r="G1065" s="576" t="str">
        <f ca="1">IF(OR(INDIRECT("'update Helper'!E"&amp;U1065)="",F1065&lt;&gt;0,F1066&lt;&gt;0),IF(IFERROR((F1065/F1066),"")="","",(F1065/F1066)),INDIRECT("'update Helper'!E"&amp;U1065)/100)</f>
        <v/>
      </c>
      <c r="H1065" s="580"/>
      <c r="I1065" s="582"/>
      <c r="J1065" s="572"/>
      <c r="K1065" s="570" t="str">
        <f t="shared" ref="K1065" si="4006">W1065</f>
        <v/>
      </c>
      <c r="L1065" s="570" t="str">
        <f t="shared" ref="L1065" si="4007">V1065</f>
        <v/>
      </c>
      <c r="M1065" s="572"/>
      <c r="N1065" s="572"/>
      <c r="P1065" s="201">
        <f t="shared" ref="P1065" si="4008">IF(AND(EXACT(C1065,C1063),C1063&lt;&gt;0),P1063+1,0)</f>
        <v>222</v>
      </c>
      <c r="Q1065" s="201" t="str">
        <f t="shared" ref="Q1065" si="4009">IF(C1065&lt;&gt;"",C1065&amp;"-"&amp;P1065,"")</f>
        <v/>
      </c>
      <c r="R1065" s="201" t="str">
        <f t="array" ref="R1065">IFERROR(IF(INDEX('Disaggregation Records'!$E$155:$E$385,MATCH(RIGHT(Q1065,255),RIGHT('Disaggregation Records'!$D$155:$D$385,255),0))="","",INDEX('Disaggregation Records'!$E$155:$E$385,MATCH(RIGHT(Q1065,255),RIGHT('Disaggregation Records'!$D$155:$D$385,255),0))),"")</f>
        <v/>
      </c>
      <c r="S1065" s="201" t="str">
        <f t="array" ref="S1065">IFERROR(IF(INDEX('Disaggregation Records'!$F$155:$F$385,MATCH(RIGHT(Q1065,255),RIGHT('Disaggregation Records'!$D$155:$D$385,255),0))="","",INDEX('Disaggregation Records'!$F$155:$F$385,MATCH(RIGHT(Q1065,255),RIGHT('Disaggregation Records'!$D$155:$D$385,255),0))),"")</f>
        <v/>
      </c>
      <c r="T1065" s="201" t="str">
        <f t="array" ref="T1065">IFERROR(IF(INDEX('Disaggregation Records'!$H$155:$H$385,MATCH(RIGHT(Q1065,255),RIGHT('Disaggregation Records'!$D$155:$D$385,255),0))="","",INDEX('Disaggregation Records'!$H$155:$H$385,MATCH(RIGHT(Q1065,255),RIGHT('Disaggregation Records'!$D$155:$D$385,255),0))),"")</f>
        <v/>
      </c>
      <c r="U1065" s="201">
        <f t="shared" ref="U1065" si="4010">U1063+1</f>
        <v>1634</v>
      </c>
      <c r="V1065" s="201" t="str">
        <f t="array" ref="V1065">IFERROR(IF(INDEX('Disaggregation Records'!$I$155:$I$385,MATCH(RIGHT(Q1065,255),RIGHT('Disaggregation Records'!$D$155:$D$385,255),0))="","",INDEX('Disaggregation Records'!$I$155:$I$385,MATCH(RIGHT(Q1065,255),RIGHT('Disaggregation Records'!$D$155:$D$385,255),0))),"")</f>
        <v/>
      </c>
      <c r="W1065" s="201" t="str">
        <f>IFERROR(INDEX('Reference Records'!L$40:L$88,MATCH(LEFT(C1065,255),'Reference Records'!E$40:E$88,0)),"")</f>
        <v/>
      </c>
    </row>
    <row r="1066" spans="1:23" s="201" customFormat="1" ht="40.25" customHeight="1" x14ac:dyDescent="0.35">
      <c r="A1066" s="569"/>
      <c r="B1066" s="590"/>
      <c r="C1066" s="571"/>
      <c r="D1066" s="579"/>
      <c r="E1066" s="579"/>
      <c r="F1066" s="215"/>
      <c r="G1066" s="577"/>
      <c r="H1066" s="581"/>
      <c r="I1066" s="583"/>
      <c r="J1066" s="573"/>
      <c r="K1066" s="571"/>
      <c r="L1066" s="571"/>
      <c r="M1066" s="573"/>
      <c r="N1066" s="573"/>
    </row>
    <row r="1067" spans="1:23" s="201" customFormat="1" ht="40.25" customHeight="1" x14ac:dyDescent="0.35">
      <c r="A1067" s="569" t="str">
        <f t="shared" ref="A1067" ca="1" si="4011">INDIRECT("'update Helper'!C"&amp;U1067)</f>
        <v>a163p000004cusRAAQ</v>
      </c>
      <c r="B1067" s="589">
        <v>12</v>
      </c>
      <c r="C1067" s="570" t="str">
        <f>VLOOKUP(B1067,'Coverage Indicators - Section D'!$A$9:$AU$70,47,FALSE)</f>
        <v/>
      </c>
      <c r="D1067" s="578" t="str">
        <f t="shared" ref="D1067" si="4012">R1067</f>
        <v/>
      </c>
      <c r="E1067" s="578" t="str">
        <f t="shared" ref="E1067" si="4013">S1067</f>
        <v/>
      </c>
      <c r="F1067" s="421"/>
      <c r="G1067" s="576" t="str">
        <f ca="1">IF(OR(INDIRECT("'update Helper'!E"&amp;U1067)="",F1067&lt;&gt;0,F1068&lt;&gt;0),IF(IFERROR((F1067/F1068),"")="","",(F1067/F1068)),INDIRECT("'update Helper'!E"&amp;U1067)/100)</f>
        <v/>
      </c>
      <c r="H1067" s="580"/>
      <c r="I1067" s="582"/>
      <c r="J1067" s="572"/>
      <c r="K1067" s="570" t="str">
        <f t="shared" ref="K1067" si="4014">W1067</f>
        <v/>
      </c>
      <c r="L1067" s="570" t="str">
        <f t="shared" ref="L1067" si="4015">V1067</f>
        <v/>
      </c>
      <c r="M1067" s="572"/>
      <c r="N1067" s="572"/>
      <c r="P1067" s="201">
        <f t="shared" ref="P1067" si="4016">IF(AND(EXACT(C1067,C1065),C1065&lt;&gt;0),P1065+1,0)</f>
        <v>223</v>
      </c>
      <c r="Q1067" s="201" t="str">
        <f t="shared" ref="Q1067" si="4017">IF(C1067&lt;&gt;"",C1067&amp;"-"&amp;P1067,"")</f>
        <v/>
      </c>
      <c r="R1067" s="201" t="str">
        <f t="array" ref="R1067">IFERROR(IF(INDEX('Disaggregation Records'!$E$155:$E$385,MATCH(RIGHT(Q1067,255),RIGHT('Disaggregation Records'!$D$155:$D$385,255),0))="","",INDEX('Disaggregation Records'!$E$155:$E$385,MATCH(RIGHT(Q1067,255),RIGHT('Disaggregation Records'!$D$155:$D$385,255),0))),"")</f>
        <v/>
      </c>
      <c r="S1067" s="201" t="str">
        <f t="array" ref="S1067">IFERROR(IF(INDEX('Disaggregation Records'!$F$155:$F$385,MATCH(RIGHT(Q1067,255),RIGHT('Disaggregation Records'!$D$155:$D$385,255),0))="","",INDEX('Disaggregation Records'!$F$155:$F$385,MATCH(RIGHT(Q1067,255),RIGHT('Disaggregation Records'!$D$155:$D$385,255),0))),"")</f>
        <v/>
      </c>
      <c r="T1067" s="201" t="str">
        <f t="array" ref="T1067">IFERROR(IF(INDEX('Disaggregation Records'!$H$155:$H$385,MATCH(RIGHT(Q1067,255),RIGHT('Disaggregation Records'!$D$155:$D$385,255),0))="","",INDEX('Disaggregation Records'!$H$155:$H$385,MATCH(RIGHT(Q1067,255),RIGHT('Disaggregation Records'!$D$155:$D$385,255),0))),"")</f>
        <v/>
      </c>
      <c r="U1067" s="201">
        <f t="shared" ref="U1067" si="4018">U1065+1</f>
        <v>1635</v>
      </c>
      <c r="V1067" s="201" t="str">
        <f t="array" ref="V1067">IFERROR(IF(INDEX('Disaggregation Records'!$I$155:$I$385,MATCH(RIGHT(Q1067,255),RIGHT('Disaggregation Records'!$D$155:$D$385,255),0))="","",INDEX('Disaggregation Records'!$I$155:$I$385,MATCH(RIGHT(Q1067,255),RIGHT('Disaggregation Records'!$D$155:$D$385,255),0))),"")</f>
        <v/>
      </c>
      <c r="W1067" s="201" t="str">
        <f>IFERROR(INDEX('Reference Records'!L$40:L$88,MATCH(LEFT(C1067,255),'Reference Records'!E$40:E$88,0)),"")</f>
        <v/>
      </c>
    </row>
    <row r="1068" spans="1:23" s="201" customFormat="1" ht="40.25" customHeight="1" x14ac:dyDescent="0.35">
      <c r="A1068" s="569"/>
      <c r="B1068" s="590"/>
      <c r="C1068" s="571"/>
      <c r="D1068" s="579"/>
      <c r="E1068" s="579"/>
      <c r="F1068" s="215"/>
      <c r="G1068" s="577"/>
      <c r="H1068" s="581"/>
      <c r="I1068" s="583"/>
      <c r="J1068" s="573"/>
      <c r="K1068" s="571"/>
      <c r="L1068" s="571"/>
      <c r="M1068" s="573"/>
      <c r="N1068" s="573"/>
    </row>
    <row r="1069" spans="1:23" s="201" customFormat="1" ht="40.25" customHeight="1" x14ac:dyDescent="0.35">
      <c r="A1069" s="569" t="str">
        <f t="shared" ref="A1069" ca="1" si="4019">INDIRECT("'update Helper'!C"&amp;U1069)</f>
        <v>a163p000004cusSAAQ</v>
      </c>
      <c r="B1069" s="589">
        <v>12</v>
      </c>
      <c r="C1069" s="570" t="str">
        <f>VLOOKUP(B1069,'Coverage Indicators - Section D'!$A$9:$AU$70,47,FALSE)</f>
        <v/>
      </c>
      <c r="D1069" s="578" t="str">
        <f t="shared" ref="D1069" si="4020">R1069</f>
        <v/>
      </c>
      <c r="E1069" s="578" t="str">
        <f t="shared" ref="E1069" si="4021">S1069</f>
        <v/>
      </c>
      <c r="F1069" s="421"/>
      <c r="G1069" s="576" t="str">
        <f ca="1">IF(OR(INDIRECT("'update Helper'!E"&amp;U1069)="",F1069&lt;&gt;0,F1070&lt;&gt;0),IF(IFERROR((F1069/F1070),"")="","",(F1069/F1070)),INDIRECT("'update Helper'!E"&amp;U1069)/100)</f>
        <v/>
      </c>
      <c r="H1069" s="580"/>
      <c r="I1069" s="582"/>
      <c r="J1069" s="572"/>
      <c r="K1069" s="570" t="str">
        <f t="shared" ref="K1069" si="4022">W1069</f>
        <v/>
      </c>
      <c r="L1069" s="570" t="str">
        <f t="shared" ref="L1069" si="4023">V1069</f>
        <v/>
      </c>
      <c r="M1069" s="572"/>
      <c r="N1069" s="572"/>
      <c r="P1069" s="201">
        <f t="shared" ref="P1069" si="4024">IF(AND(EXACT(C1069,C1067),C1067&lt;&gt;0),P1067+1,0)</f>
        <v>224</v>
      </c>
      <c r="Q1069" s="201" t="str">
        <f t="shared" ref="Q1069" si="4025">IF(C1069&lt;&gt;"",C1069&amp;"-"&amp;P1069,"")</f>
        <v/>
      </c>
      <c r="R1069" s="201" t="str">
        <f t="array" ref="R1069">IFERROR(IF(INDEX('Disaggregation Records'!$E$155:$E$385,MATCH(RIGHT(Q1069,255),RIGHT('Disaggregation Records'!$D$155:$D$385,255),0))="","",INDEX('Disaggregation Records'!$E$155:$E$385,MATCH(RIGHT(Q1069,255),RIGHT('Disaggregation Records'!$D$155:$D$385,255),0))),"")</f>
        <v/>
      </c>
      <c r="S1069" s="201" t="str">
        <f t="array" ref="S1069">IFERROR(IF(INDEX('Disaggregation Records'!$F$155:$F$385,MATCH(RIGHT(Q1069,255),RIGHT('Disaggregation Records'!$D$155:$D$385,255),0))="","",INDEX('Disaggregation Records'!$F$155:$F$385,MATCH(RIGHT(Q1069,255),RIGHT('Disaggregation Records'!$D$155:$D$385,255),0))),"")</f>
        <v/>
      </c>
      <c r="T1069" s="201" t="str">
        <f t="array" ref="T1069">IFERROR(IF(INDEX('Disaggregation Records'!$H$155:$H$385,MATCH(RIGHT(Q1069,255),RIGHT('Disaggregation Records'!$D$155:$D$385,255),0))="","",INDEX('Disaggregation Records'!$H$155:$H$385,MATCH(RIGHT(Q1069,255),RIGHT('Disaggregation Records'!$D$155:$D$385,255),0))),"")</f>
        <v/>
      </c>
      <c r="U1069" s="201">
        <f t="shared" ref="U1069" si="4026">U1067+1</f>
        <v>1636</v>
      </c>
      <c r="V1069" s="201" t="str">
        <f t="array" ref="V1069">IFERROR(IF(INDEX('Disaggregation Records'!$I$155:$I$385,MATCH(RIGHT(Q1069,255),RIGHT('Disaggregation Records'!$D$155:$D$385,255),0))="","",INDEX('Disaggregation Records'!$I$155:$I$385,MATCH(RIGHT(Q1069,255),RIGHT('Disaggregation Records'!$D$155:$D$385,255),0))),"")</f>
        <v/>
      </c>
      <c r="W1069" s="201" t="str">
        <f>IFERROR(INDEX('Reference Records'!L$40:L$88,MATCH(LEFT(C1069,255),'Reference Records'!E$40:E$88,0)),"")</f>
        <v/>
      </c>
    </row>
    <row r="1070" spans="1:23" s="201" customFormat="1" ht="40.25" customHeight="1" x14ac:dyDescent="0.35">
      <c r="A1070" s="569"/>
      <c r="B1070" s="590"/>
      <c r="C1070" s="571"/>
      <c r="D1070" s="579"/>
      <c r="E1070" s="579"/>
      <c r="F1070" s="215"/>
      <c r="G1070" s="577"/>
      <c r="H1070" s="581"/>
      <c r="I1070" s="583"/>
      <c r="J1070" s="573"/>
      <c r="K1070" s="571"/>
      <c r="L1070" s="571"/>
      <c r="M1070" s="573"/>
      <c r="N1070" s="573"/>
    </row>
    <row r="1071" spans="1:23" s="201" customFormat="1" ht="40.25" customHeight="1" x14ac:dyDescent="0.35">
      <c r="A1071" s="569" t="str">
        <f t="shared" ref="A1071" ca="1" si="4027">INDIRECT("'update Helper'!C"&amp;U1071)</f>
        <v>a163p000004cusTAAQ</v>
      </c>
      <c r="B1071" s="589">
        <v>12</v>
      </c>
      <c r="C1071" s="570" t="str">
        <f>VLOOKUP(B1071,'Coverage Indicators - Section D'!$A$9:$AU$70,47,FALSE)</f>
        <v/>
      </c>
      <c r="D1071" s="578" t="str">
        <f t="shared" ref="D1071" si="4028">R1071</f>
        <v/>
      </c>
      <c r="E1071" s="578" t="str">
        <f t="shared" ref="E1071" si="4029">S1071</f>
        <v/>
      </c>
      <c r="F1071" s="421"/>
      <c r="G1071" s="576" t="str">
        <f ca="1">IF(OR(INDIRECT("'update Helper'!E"&amp;U1071)="",F1071&lt;&gt;0,F1072&lt;&gt;0),IF(IFERROR((F1071/F1072),"")="","",(F1071/F1072)),INDIRECT("'update Helper'!E"&amp;U1071)/100)</f>
        <v/>
      </c>
      <c r="H1071" s="580"/>
      <c r="I1071" s="582"/>
      <c r="J1071" s="572"/>
      <c r="K1071" s="570" t="str">
        <f t="shared" ref="K1071" si="4030">W1071</f>
        <v/>
      </c>
      <c r="L1071" s="570" t="str">
        <f t="shared" ref="L1071" si="4031">V1071</f>
        <v/>
      </c>
      <c r="M1071" s="572"/>
      <c r="N1071" s="572"/>
      <c r="P1071" s="201">
        <f t="shared" ref="P1071" si="4032">IF(AND(EXACT(C1071,C1069),C1069&lt;&gt;0),P1069+1,0)</f>
        <v>225</v>
      </c>
      <c r="Q1071" s="201" t="str">
        <f t="shared" ref="Q1071" si="4033">IF(C1071&lt;&gt;"",C1071&amp;"-"&amp;P1071,"")</f>
        <v/>
      </c>
      <c r="R1071" s="201" t="str">
        <f t="array" ref="R1071">IFERROR(IF(INDEX('Disaggregation Records'!$E$155:$E$385,MATCH(RIGHT(Q1071,255),RIGHT('Disaggregation Records'!$D$155:$D$385,255),0))="","",INDEX('Disaggregation Records'!$E$155:$E$385,MATCH(RIGHT(Q1071,255),RIGHT('Disaggregation Records'!$D$155:$D$385,255),0))),"")</f>
        <v/>
      </c>
      <c r="S1071" s="201" t="str">
        <f t="array" ref="S1071">IFERROR(IF(INDEX('Disaggregation Records'!$F$155:$F$385,MATCH(RIGHT(Q1071,255),RIGHT('Disaggregation Records'!$D$155:$D$385,255),0))="","",INDEX('Disaggregation Records'!$F$155:$F$385,MATCH(RIGHT(Q1071,255),RIGHT('Disaggregation Records'!$D$155:$D$385,255),0))),"")</f>
        <v/>
      </c>
      <c r="T1071" s="201" t="str">
        <f t="array" ref="T1071">IFERROR(IF(INDEX('Disaggregation Records'!$H$155:$H$385,MATCH(RIGHT(Q1071,255),RIGHT('Disaggregation Records'!$D$155:$D$385,255),0))="","",INDEX('Disaggregation Records'!$H$155:$H$385,MATCH(RIGHT(Q1071,255),RIGHT('Disaggregation Records'!$D$155:$D$385,255),0))),"")</f>
        <v/>
      </c>
      <c r="U1071" s="201">
        <f t="shared" ref="U1071" si="4034">U1069+1</f>
        <v>1637</v>
      </c>
      <c r="V1071" s="201" t="str">
        <f t="array" ref="V1071">IFERROR(IF(INDEX('Disaggregation Records'!$I$155:$I$385,MATCH(RIGHT(Q1071,255),RIGHT('Disaggregation Records'!$D$155:$D$385,255),0))="","",INDEX('Disaggregation Records'!$I$155:$I$385,MATCH(RIGHT(Q1071,255),RIGHT('Disaggregation Records'!$D$155:$D$385,255),0))),"")</f>
        <v/>
      </c>
      <c r="W1071" s="201" t="str">
        <f>IFERROR(INDEX('Reference Records'!L$40:L$88,MATCH(LEFT(C1071,255),'Reference Records'!E$40:E$88,0)),"")</f>
        <v/>
      </c>
    </row>
    <row r="1072" spans="1:23" s="201" customFormat="1" ht="40.25" customHeight="1" x14ac:dyDescent="0.35">
      <c r="A1072" s="569"/>
      <c r="B1072" s="590"/>
      <c r="C1072" s="571"/>
      <c r="D1072" s="579"/>
      <c r="E1072" s="579"/>
      <c r="F1072" s="215"/>
      <c r="G1072" s="577"/>
      <c r="H1072" s="581"/>
      <c r="I1072" s="583"/>
      <c r="J1072" s="573"/>
      <c r="K1072" s="571"/>
      <c r="L1072" s="571"/>
      <c r="M1072" s="573"/>
      <c r="N1072" s="573"/>
    </row>
    <row r="1073" spans="1:23" s="201" customFormat="1" ht="40.25" customHeight="1" x14ac:dyDescent="0.35">
      <c r="A1073" s="569" t="str">
        <f t="shared" ref="A1073" ca="1" si="4035">INDIRECT("'update Helper'!C"&amp;U1073)</f>
        <v>a163p000004cusUAAQ</v>
      </c>
      <c r="B1073" s="589">
        <v>12</v>
      </c>
      <c r="C1073" s="570" t="str">
        <f>VLOOKUP(B1073,'Coverage Indicators - Section D'!$A$9:$AU$70,47,FALSE)</f>
        <v/>
      </c>
      <c r="D1073" s="578" t="str">
        <f t="shared" ref="D1073" si="4036">R1073</f>
        <v/>
      </c>
      <c r="E1073" s="578" t="str">
        <f t="shared" ref="E1073" si="4037">S1073</f>
        <v/>
      </c>
      <c r="F1073" s="421"/>
      <c r="G1073" s="576" t="str">
        <f ca="1">IF(OR(INDIRECT("'update Helper'!E"&amp;U1073)="",F1073&lt;&gt;0,F1074&lt;&gt;0),IF(IFERROR((F1073/F1074),"")="","",(F1073/F1074)),INDIRECT("'update Helper'!E"&amp;U1073)/100)</f>
        <v/>
      </c>
      <c r="H1073" s="580"/>
      <c r="I1073" s="582"/>
      <c r="J1073" s="572"/>
      <c r="K1073" s="570" t="str">
        <f t="shared" ref="K1073" si="4038">W1073</f>
        <v/>
      </c>
      <c r="L1073" s="570" t="str">
        <f t="shared" ref="L1073" si="4039">V1073</f>
        <v/>
      </c>
      <c r="M1073" s="572"/>
      <c r="N1073" s="572"/>
      <c r="P1073" s="201">
        <f t="shared" ref="P1073" si="4040">IF(AND(EXACT(C1073,C1071),C1071&lt;&gt;0),P1071+1,0)</f>
        <v>226</v>
      </c>
      <c r="Q1073" s="201" t="str">
        <f t="shared" ref="Q1073" si="4041">IF(C1073&lt;&gt;"",C1073&amp;"-"&amp;P1073,"")</f>
        <v/>
      </c>
      <c r="R1073" s="201" t="str">
        <f t="array" ref="R1073">IFERROR(IF(INDEX('Disaggregation Records'!$E$155:$E$385,MATCH(RIGHT(Q1073,255),RIGHT('Disaggregation Records'!$D$155:$D$385,255),0))="","",INDEX('Disaggregation Records'!$E$155:$E$385,MATCH(RIGHT(Q1073,255),RIGHT('Disaggregation Records'!$D$155:$D$385,255),0))),"")</f>
        <v/>
      </c>
      <c r="S1073" s="201" t="str">
        <f t="array" ref="S1073">IFERROR(IF(INDEX('Disaggregation Records'!$F$155:$F$385,MATCH(RIGHT(Q1073,255),RIGHT('Disaggregation Records'!$D$155:$D$385,255),0))="","",INDEX('Disaggregation Records'!$F$155:$F$385,MATCH(RIGHT(Q1073,255),RIGHT('Disaggregation Records'!$D$155:$D$385,255),0))),"")</f>
        <v/>
      </c>
      <c r="T1073" s="201" t="str">
        <f t="array" ref="T1073">IFERROR(IF(INDEX('Disaggregation Records'!$H$155:$H$385,MATCH(RIGHT(Q1073,255),RIGHT('Disaggregation Records'!$D$155:$D$385,255),0))="","",INDEX('Disaggregation Records'!$H$155:$H$385,MATCH(RIGHT(Q1073,255),RIGHT('Disaggregation Records'!$D$155:$D$385,255),0))),"")</f>
        <v/>
      </c>
      <c r="U1073" s="201">
        <f t="shared" ref="U1073" si="4042">U1071+1</f>
        <v>1638</v>
      </c>
      <c r="V1073" s="201" t="str">
        <f t="array" ref="V1073">IFERROR(IF(INDEX('Disaggregation Records'!$I$155:$I$385,MATCH(RIGHT(Q1073,255),RIGHT('Disaggregation Records'!$D$155:$D$385,255),0))="","",INDEX('Disaggregation Records'!$I$155:$I$385,MATCH(RIGHT(Q1073,255),RIGHT('Disaggregation Records'!$D$155:$D$385,255),0))),"")</f>
        <v/>
      </c>
      <c r="W1073" s="201" t="str">
        <f>IFERROR(INDEX('Reference Records'!L$40:L$88,MATCH(LEFT(C1073,255),'Reference Records'!E$40:E$88,0)),"")</f>
        <v/>
      </c>
    </row>
    <row r="1074" spans="1:23" s="201" customFormat="1" ht="40.25" customHeight="1" x14ac:dyDescent="0.35">
      <c r="A1074" s="569"/>
      <c r="B1074" s="590"/>
      <c r="C1074" s="571"/>
      <c r="D1074" s="579"/>
      <c r="E1074" s="579"/>
      <c r="F1074" s="215"/>
      <c r="G1074" s="577"/>
      <c r="H1074" s="581"/>
      <c r="I1074" s="583"/>
      <c r="J1074" s="573"/>
      <c r="K1074" s="571"/>
      <c r="L1074" s="571"/>
      <c r="M1074" s="573"/>
      <c r="N1074" s="573"/>
    </row>
    <row r="1075" spans="1:23" s="201" customFormat="1" ht="40.25" customHeight="1" x14ac:dyDescent="0.35">
      <c r="A1075" s="569" t="str">
        <f t="shared" ref="A1075" ca="1" si="4043">INDIRECT("'update Helper'!C"&amp;U1075)</f>
        <v>a163p000004cusVAAQ</v>
      </c>
      <c r="B1075" s="589">
        <v>12</v>
      </c>
      <c r="C1075" s="570" t="str">
        <f>VLOOKUP(B1075,'Coverage Indicators - Section D'!$A$9:$AU$70,47,FALSE)</f>
        <v/>
      </c>
      <c r="D1075" s="578" t="str">
        <f t="shared" ref="D1075" si="4044">R1075</f>
        <v/>
      </c>
      <c r="E1075" s="578" t="str">
        <f t="shared" ref="E1075" si="4045">S1075</f>
        <v/>
      </c>
      <c r="F1075" s="421"/>
      <c r="G1075" s="576" t="str">
        <f ca="1">IF(OR(INDIRECT("'update Helper'!E"&amp;U1075)="",F1075&lt;&gt;0,F1076&lt;&gt;0),IF(IFERROR((F1075/F1076),"")="","",(F1075/F1076)),INDIRECT("'update Helper'!E"&amp;U1075)/100)</f>
        <v/>
      </c>
      <c r="H1075" s="580"/>
      <c r="I1075" s="582"/>
      <c r="J1075" s="572"/>
      <c r="K1075" s="570" t="str">
        <f t="shared" ref="K1075" si="4046">W1075</f>
        <v/>
      </c>
      <c r="L1075" s="570" t="str">
        <f t="shared" ref="L1075" si="4047">V1075</f>
        <v/>
      </c>
      <c r="M1075" s="572"/>
      <c r="N1075" s="572"/>
      <c r="P1075" s="201">
        <f t="shared" ref="P1075" si="4048">IF(AND(EXACT(C1075,C1073),C1073&lt;&gt;0),P1073+1,0)</f>
        <v>227</v>
      </c>
      <c r="Q1075" s="201" t="str">
        <f t="shared" ref="Q1075" si="4049">IF(C1075&lt;&gt;"",C1075&amp;"-"&amp;P1075,"")</f>
        <v/>
      </c>
      <c r="R1075" s="201" t="str">
        <f t="array" ref="R1075">IFERROR(IF(INDEX('Disaggregation Records'!$E$155:$E$385,MATCH(RIGHT(Q1075,255),RIGHT('Disaggregation Records'!$D$155:$D$385,255),0))="","",INDEX('Disaggregation Records'!$E$155:$E$385,MATCH(RIGHT(Q1075,255),RIGHT('Disaggregation Records'!$D$155:$D$385,255),0))),"")</f>
        <v/>
      </c>
      <c r="S1075" s="201" t="str">
        <f t="array" ref="S1075">IFERROR(IF(INDEX('Disaggregation Records'!$F$155:$F$385,MATCH(RIGHT(Q1075,255),RIGHT('Disaggregation Records'!$D$155:$D$385,255),0))="","",INDEX('Disaggregation Records'!$F$155:$F$385,MATCH(RIGHT(Q1075,255),RIGHT('Disaggregation Records'!$D$155:$D$385,255),0))),"")</f>
        <v/>
      </c>
      <c r="T1075" s="201" t="str">
        <f t="array" ref="T1075">IFERROR(IF(INDEX('Disaggregation Records'!$H$155:$H$385,MATCH(RIGHT(Q1075,255),RIGHT('Disaggregation Records'!$D$155:$D$385,255),0))="","",INDEX('Disaggregation Records'!$H$155:$H$385,MATCH(RIGHT(Q1075,255),RIGHT('Disaggregation Records'!$D$155:$D$385,255),0))),"")</f>
        <v/>
      </c>
      <c r="U1075" s="201">
        <f t="shared" ref="U1075" si="4050">U1073+1</f>
        <v>1639</v>
      </c>
      <c r="V1075" s="201" t="str">
        <f t="array" ref="V1075">IFERROR(IF(INDEX('Disaggregation Records'!$I$155:$I$385,MATCH(RIGHT(Q1075,255),RIGHT('Disaggregation Records'!$D$155:$D$385,255),0))="","",INDEX('Disaggregation Records'!$I$155:$I$385,MATCH(RIGHT(Q1075,255),RIGHT('Disaggregation Records'!$D$155:$D$385,255),0))),"")</f>
        <v/>
      </c>
      <c r="W1075" s="201" t="str">
        <f>IFERROR(INDEX('Reference Records'!L$40:L$88,MATCH(LEFT(C1075,255),'Reference Records'!E$40:E$88,0)),"")</f>
        <v/>
      </c>
    </row>
    <row r="1076" spans="1:23" s="201" customFormat="1" ht="40.25" customHeight="1" x14ac:dyDescent="0.35">
      <c r="A1076" s="569"/>
      <c r="B1076" s="590"/>
      <c r="C1076" s="571"/>
      <c r="D1076" s="579"/>
      <c r="E1076" s="579"/>
      <c r="F1076" s="215"/>
      <c r="G1076" s="577"/>
      <c r="H1076" s="581"/>
      <c r="I1076" s="583"/>
      <c r="J1076" s="573"/>
      <c r="K1076" s="571"/>
      <c r="L1076" s="571"/>
      <c r="M1076" s="573"/>
      <c r="N1076" s="573"/>
    </row>
    <row r="1077" spans="1:23" s="201" customFormat="1" ht="40.25" customHeight="1" x14ac:dyDescent="0.35">
      <c r="A1077" s="569" t="str">
        <f t="shared" ref="A1077" ca="1" si="4051">INDIRECT("'update Helper'!C"&amp;U1077)</f>
        <v>a163p000004cusWAAQ</v>
      </c>
      <c r="B1077" s="589">
        <v>12</v>
      </c>
      <c r="C1077" s="570" t="str">
        <f>VLOOKUP(B1077,'Coverage Indicators - Section D'!$A$9:$AU$70,47,FALSE)</f>
        <v/>
      </c>
      <c r="D1077" s="578" t="str">
        <f t="shared" ref="D1077" si="4052">R1077</f>
        <v/>
      </c>
      <c r="E1077" s="578" t="str">
        <f t="shared" ref="E1077" si="4053">S1077</f>
        <v/>
      </c>
      <c r="F1077" s="421"/>
      <c r="G1077" s="576" t="str">
        <f ca="1">IF(OR(INDIRECT("'update Helper'!E"&amp;U1077)="",F1077&lt;&gt;0,F1078&lt;&gt;0),IF(IFERROR((F1077/F1078),"")="","",(F1077/F1078)),INDIRECT("'update Helper'!E"&amp;U1077)/100)</f>
        <v/>
      </c>
      <c r="H1077" s="580"/>
      <c r="I1077" s="582"/>
      <c r="J1077" s="572"/>
      <c r="K1077" s="570" t="str">
        <f t="shared" ref="K1077" si="4054">W1077</f>
        <v/>
      </c>
      <c r="L1077" s="570" t="str">
        <f t="shared" ref="L1077" si="4055">V1077</f>
        <v/>
      </c>
      <c r="M1077" s="572"/>
      <c r="N1077" s="572"/>
      <c r="P1077" s="201">
        <f t="shared" ref="P1077" si="4056">IF(AND(EXACT(C1077,C1075),C1075&lt;&gt;0),P1075+1,0)</f>
        <v>228</v>
      </c>
      <c r="Q1077" s="201" t="str">
        <f t="shared" ref="Q1077" si="4057">IF(C1077&lt;&gt;"",C1077&amp;"-"&amp;P1077,"")</f>
        <v/>
      </c>
      <c r="R1077" s="201" t="str">
        <f t="array" ref="R1077">IFERROR(IF(INDEX('Disaggregation Records'!$E$155:$E$385,MATCH(RIGHT(Q1077,255),RIGHT('Disaggregation Records'!$D$155:$D$385,255),0))="","",INDEX('Disaggregation Records'!$E$155:$E$385,MATCH(RIGHT(Q1077,255),RIGHT('Disaggregation Records'!$D$155:$D$385,255),0))),"")</f>
        <v/>
      </c>
      <c r="S1077" s="201" t="str">
        <f t="array" ref="S1077">IFERROR(IF(INDEX('Disaggregation Records'!$F$155:$F$385,MATCH(RIGHT(Q1077,255),RIGHT('Disaggregation Records'!$D$155:$D$385,255),0))="","",INDEX('Disaggregation Records'!$F$155:$F$385,MATCH(RIGHT(Q1077,255),RIGHT('Disaggregation Records'!$D$155:$D$385,255),0))),"")</f>
        <v/>
      </c>
      <c r="T1077" s="201" t="str">
        <f t="array" ref="T1077">IFERROR(IF(INDEX('Disaggregation Records'!$H$155:$H$385,MATCH(RIGHT(Q1077,255),RIGHT('Disaggregation Records'!$D$155:$D$385,255),0))="","",INDEX('Disaggregation Records'!$H$155:$H$385,MATCH(RIGHT(Q1077,255),RIGHT('Disaggregation Records'!$D$155:$D$385,255),0))),"")</f>
        <v/>
      </c>
      <c r="U1077" s="201">
        <f t="shared" ref="U1077" si="4058">U1075+1</f>
        <v>1640</v>
      </c>
      <c r="V1077" s="201" t="str">
        <f t="array" ref="V1077">IFERROR(IF(INDEX('Disaggregation Records'!$I$155:$I$385,MATCH(RIGHT(Q1077,255),RIGHT('Disaggregation Records'!$D$155:$D$385,255),0))="","",INDEX('Disaggregation Records'!$I$155:$I$385,MATCH(RIGHT(Q1077,255),RIGHT('Disaggregation Records'!$D$155:$D$385,255),0))),"")</f>
        <v/>
      </c>
      <c r="W1077" s="201" t="str">
        <f>IFERROR(INDEX('Reference Records'!L$40:L$88,MATCH(LEFT(C1077,255),'Reference Records'!E$40:E$88,0)),"")</f>
        <v/>
      </c>
    </row>
    <row r="1078" spans="1:23" s="201" customFormat="1" ht="40.25" customHeight="1" x14ac:dyDescent="0.35">
      <c r="A1078" s="569"/>
      <c r="B1078" s="590"/>
      <c r="C1078" s="571"/>
      <c r="D1078" s="579"/>
      <c r="E1078" s="579"/>
      <c r="F1078" s="215"/>
      <c r="G1078" s="577"/>
      <c r="H1078" s="581"/>
      <c r="I1078" s="583"/>
      <c r="J1078" s="573"/>
      <c r="K1078" s="571"/>
      <c r="L1078" s="571"/>
      <c r="M1078" s="573"/>
      <c r="N1078" s="573"/>
    </row>
    <row r="1079" spans="1:23" s="201" customFormat="1" ht="40.25" customHeight="1" x14ac:dyDescent="0.35">
      <c r="A1079" s="569" t="str">
        <f t="shared" ref="A1079" ca="1" si="4059">INDIRECT("'update Helper'!C"&amp;U1079)</f>
        <v>a163p000004cusXAAQ</v>
      </c>
      <c r="B1079" s="589">
        <v>12</v>
      </c>
      <c r="C1079" s="570" t="str">
        <f>VLOOKUP(B1079,'Coverage Indicators - Section D'!$A$9:$AU$70,47,FALSE)</f>
        <v/>
      </c>
      <c r="D1079" s="578" t="str">
        <f t="shared" ref="D1079" si="4060">R1079</f>
        <v/>
      </c>
      <c r="E1079" s="578" t="str">
        <f t="shared" ref="E1079" si="4061">S1079</f>
        <v/>
      </c>
      <c r="F1079" s="421"/>
      <c r="G1079" s="576" t="str">
        <f ca="1">IF(OR(INDIRECT("'update Helper'!E"&amp;U1079)="",F1079&lt;&gt;0,F1080&lt;&gt;0),IF(IFERROR((F1079/F1080),"")="","",(F1079/F1080)),INDIRECT("'update Helper'!E"&amp;U1079)/100)</f>
        <v/>
      </c>
      <c r="H1079" s="580"/>
      <c r="I1079" s="582"/>
      <c r="J1079" s="572"/>
      <c r="K1079" s="570" t="str">
        <f t="shared" ref="K1079" si="4062">W1079</f>
        <v/>
      </c>
      <c r="L1079" s="570" t="str">
        <f t="shared" ref="L1079" si="4063">V1079</f>
        <v/>
      </c>
      <c r="M1079" s="572"/>
      <c r="N1079" s="572"/>
      <c r="P1079" s="201">
        <f t="shared" ref="P1079" si="4064">IF(AND(EXACT(C1079,C1077),C1077&lt;&gt;0),P1077+1,0)</f>
        <v>229</v>
      </c>
      <c r="Q1079" s="201" t="str">
        <f t="shared" ref="Q1079" si="4065">IF(C1079&lt;&gt;"",C1079&amp;"-"&amp;P1079,"")</f>
        <v/>
      </c>
      <c r="R1079" s="201" t="str">
        <f t="array" ref="R1079">IFERROR(IF(INDEX('Disaggregation Records'!$E$155:$E$385,MATCH(RIGHT(Q1079,255),RIGHT('Disaggregation Records'!$D$155:$D$385,255),0))="","",INDEX('Disaggregation Records'!$E$155:$E$385,MATCH(RIGHT(Q1079,255),RIGHT('Disaggregation Records'!$D$155:$D$385,255),0))),"")</f>
        <v/>
      </c>
      <c r="S1079" s="201" t="str">
        <f t="array" ref="S1079">IFERROR(IF(INDEX('Disaggregation Records'!$F$155:$F$385,MATCH(RIGHT(Q1079,255),RIGHT('Disaggregation Records'!$D$155:$D$385,255),0))="","",INDEX('Disaggregation Records'!$F$155:$F$385,MATCH(RIGHT(Q1079,255),RIGHT('Disaggregation Records'!$D$155:$D$385,255),0))),"")</f>
        <v/>
      </c>
      <c r="T1079" s="201" t="str">
        <f t="array" ref="T1079">IFERROR(IF(INDEX('Disaggregation Records'!$H$155:$H$385,MATCH(RIGHT(Q1079,255),RIGHT('Disaggregation Records'!$D$155:$D$385,255),0))="","",INDEX('Disaggregation Records'!$H$155:$H$385,MATCH(RIGHT(Q1079,255),RIGHT('Disaggregation Records'!$D$155:$D$385,255),0))),"")</f>
        <v/>
      </c>
      <c r="U1079" s="201">
        <f t="shared" ref="U1079" si="4066">U1077+1</f>
        <v>1641</v>
      </c>
      <c r="V1079" s="201" t="str">
        <f t="array" ref="V1079">IFERROR(IF(INDEX('Disaggregation Records'!$I$155:$I$385,MATCH(RIGHT(Q1079,255),RIGHT('Disaggregation Records'!$D$155:$D$385,255),0))="","",INDEX('Disaggregation Records'!$I$155:$I$385,MATCH(RIGHT(Q1079,255),RIGHT('Disaggregation Records'!$D$155:$D$385,255),0))),"")</f>
        <v/>
      </c>
      <c r="W1079" s="201" t="str">
        <f>IFERROR(INDEX('Reference Records'!L$40:L$88,MATCH(LEFT(C1079,255),'Reference Records'!E$40:E$88,0)),"")</f>
        <v/>
      </c>
    </row>
    <row r="1080" spans="1:23" s="201" customFormat="1" ht="40.25" customHeight="1" x14ac:dyDescent="0.35">
      <c r="A1080" s="569"/>
      <c r="B1080" s="590"/>
      <c r="C1080" s="571"/>
      <c r="D1080" s="579"/>
      <c r="E1080" s="579"/>
      <c r="F1080" s="215"/>
      <c r="G1080" s="577"/>
      <c r="H1080" s="581"/>
      <c r="I1080" s="583"/>
      <c r="J1080" s="573"/>
      <c r="K1080" s="571"/>
      <c r="L1080" s="571"/>
      <c r="M1080" s="573"/>
      <c r="N1080" s="573"/>
    </row>
    <row r="1081" spans="1:23" s="201" customFormat="1" ht="40.25" customHeight="1" x14ac:dyDescent="0.35">
      <c r="A1081" s="569" t="str">
        <f t="shared" ref="A1081" ca="1" si="4067">INDIRECT("'update Helper'!C"&amp;U1081)</f>
        <v>a163p000004cusYAAQ</v>
      </c>
      <c r="B1081" s="589">
        <v>12</v>
      </c>
      <c r="C1081" s="570" t="str">
        <f>VLOOKUP(B1081,'Coverage Indicators - Section D'!$A$9:$AU$70,47,FALSE)</f>
        <v/>
      </c>
      <c r="D1081" s="578" t="str">
        <f t="shared" ref="D1081" si="4068">R1081</f>
        <v/>
      </c>
      <c r="E1081" s="578" t="str">
        <f t="shared" ref="E1081" si="4069">S1081</f>
        <v/>
      </c>
      <c r="F1081" s="421"/>
      <c r="G1081" s="576" t="str">
        <f ca="1">IF(OR(INDIRECT("'update Helper'!E"&amp;U1081)="",F1081&lt;&gt;0,F1082&lt;&gt;0),IF(IFERROR((F1081/F1082),"")="","",(F1081/F1082)),INDIRECT("'update Helper'!E"&amp;U1081)/100)</f>
        <v/>
      </c>
      <c r="H1081" s="580"/>
      <c r="I1081" s="582"/>
      <c r="J1081" s="572"/>
      <c r="K1081" s="570" t="str">
        <f t="shared" ref="K1081" si="4070">W1081</f>
        <v/>
      </c>
      <c r="L1081" s="570" t="str">
        <f t="shared" ref="L1081" si="4071">V1081</f>
        <v/>
      </c>
      <c r="M1081" s="572"/>
      <c r="N1081" s="572"/>
      <c r="P1081" s="201">
        <f t="shared" ref="P1081" si="4072">IF(AND(EXACT(C1081,C1079),C1079&lt;&gt;0),P1079+1,0)</f>
        <v>230</v>
      </c>
      <c r="Q1081" s="201" t="str">
        <f t="shared" ref="Q1081" si="4073">IF(C1081&lt;&gt;"",C1081&amp;"-"&amp;P1081,"")</f>
        <v/>
      </c>
      <c r="R1081" s="201" t="str">
        <f t="array" ref="R1081">IFERROR(IF(INDEX('Disaggregation Records'!$E$155:$E$385,MATCH(RIGHT(Q1081,255),RIGHT('Disaggregation Records'!$D$155:$D$385,255),0))="","",INDEX('Disaggregation Records'!$E$155:$E$385,MATCH(RIGHT(Q1081,255),RIGHT('Disaggregation Records'!$D$155:$D$385,255),0))),"")</f>
        <v/>
      </c>
      <c r="S1081" s="201" t="str">
        <f t="array" ref="S1081">IFERROR(IF(INDEX('Disaggregation Records'!$F$155:$F$385,MATCH(RIGHT(Q1081,255),RIGHT('Disaggregation Records'!$D$155:$D$385,255),0))="","",INDEX('Disaggregation Records'!$F$155:$F$385,MATCH(RIGHT(Q1081,255),RIGHT('Disaggregation Records'!$D$155:$D$385,255),0))),"")</f>
        <v/>
      </c>
      <c r="T1081" s="201" t="str">
        <f t="array" ref="T1081">IFERROR(IF(INDEX('Disaggregation Records'!$H$155:$H$385,MATCH(RIGHT(Q1081,255),RIGHT('Disaggregation Records'!$D$155:$D$385,255),0))="","",INDEX('Disaggregation Records'!$H$155:$H$385,MATCH(RIGHT(Q1081,255),RIGHT('Disaggregation Records'!$D$155:$D$385,255),0))),"")</f>
        <v/>
      </c>
      <c r="U1081" s="201">
        <f t="shared" ref="U1081" si="4074">U1079+1</f>
        <v>1642</v>
      </c>
      <c r="V1081" s="201" t="str">
        <f t="array" ref="V1081">IFERROR(IF(INDEX('Disaggregation Records'!$I$155:$I$385,MATCH(RIGHT(Q1081,255),RIGHT('Disaggregation Records'!$D$155:$D$385,255),0))="","",INDEX('Disaggregation Records'!$I$155:$I$385,MATCH(RIGHT(Q1081,255),RIGHT('Disaggregation Records'!$D$155:$D$385,255),0))),"")</f>
        <v/>
      </c>
      <c r="W1081" s="201" t="str">
        <f>IFERROR(INDEX('Reference Records'!L$40:L$88,MATCH(LEFT(C1081,255),'Reference Records'!E$40:E$88,0)),"")</f>
        <v/>
      </c>
    </row>
    <row r="1082" spans="1:23" s="201" customFormat="1" ht="40.25" customHeight="1" x14ac:dyDescent="0.35">
      <c r="A1082" s="569"/>
      <c r="B1082" s="590"/>
      <c r="C1082" s="571"/>
      <c r="D1082" s="579"/>
      <c r="E1082" s="579"/>
      <c r="F1082" s="215"/>
      <c r="G1082" s="577"/>
      <c r="H1082" s="581"/>
      <c r="I1082" s="583"/>
      <c r="J1082" s="573"/>
      <c r="K1082" s="571"/>
      <c r="L1082" s="571"/>
      <c r="M1082" s="573"/>
      <c r="N1082" s="573"/>
    </row>
    <row r="1083" spans="1:23" s="201" customFormat="1" ht="40.25" customHeight="1" x14ac:dyDescent="0.35">
      <c r="A1083" s="569" t="str">
        <f t="shared" ref="A1083" ca="1" si="4075">INDIRECT("'update Helper'!C"&amp;U1083)</f>
        <v>a163p000004cusZAAQ</v>
      </c>
      <c r="B1083" s="589">
        <v>12</v>
      </c>
      <c r="C1083" s="570" t="str">
        <f>VLOOKUP(B1083,'Coverage Indicators - Section D'!$A$9:$AU$70,47,FALSE)</f>
        <v/>
      </c>
      <c r="D1083" s="578" t="str">
        <f t="shared" ref="D1083" si="4076">R1083</f>
        <v/>
      </c>
      <c r="E1083" s="578" t="str">
        <f t="shared" ref="E1083" si="4077">S1083</f>
        <v/>
      </c>
      <c r="F1083" s="421"/>
      <c r="G1083" s="576" t="str">
        <f ca="1">IF(OR(INDIRECT("'update Helper'!E"&amp;U1083)="",F1083&lt;&gt;0,F1084&lt;&gt;0),IF(IFERROR((F1083/F1084),"")="","",(F1083/F1084)),INDIRECT("'update Helper'!E"&amp;U1083)/100)</f>
        <v/>
      </c>
      <c r="H1083" s="580"/>
      <c r="I1083" s="582"/>
      <c r="J1083" s="572"/>
      <c r="K1083" s="570" t="str">
        <f t="shared" ref="K1083" si="4078">W1083</f>
        <v/>
      </c>
      <c r="L1083" s="570" t="str">
        <f t="shared" ref="L1083" si="4079">V1083</f>
        <v/>
      </c>
      <c r="M1083" s="572"/>
      <c r="N1083" s="572"/>
      <c r="P1083" s="201">
        <f t="shared" ref="P1083" si="4080">IF(AND(EXACT(C1083,C1081),C1081&lt;&gt;0),P1081+1,0)</f>
        <v>231</v>
      </c>
      <c r="Q1083" s="201" t="str">
        <f t="shared" ref="Q1083" si="4081">IF(C1083&lt;&gt;"",C1083&amp;"-"&amp;P1083,"")</f>
        <v/>
      </c>
      <c r="R1083" s="201" t="str">
        <f t="array" ref="R1083">IFERROR(IF(INDEX('Disaggregation Records'!$E$155:$E$385,MATCH(RIGHT(Q1083,255),RIGHT('Disaggregation Records'!$D$155:$D$385,255),0))="","",INDEX('Disaggregation Records'!$E$155:$E$385,MATCH(RIGHT(Q1083,255),RIGHT('Disaggregation Records'!$D$155:$D$385,255),0))),"")</f>
        <v/>
      </c>
      <c r="S1083" s="201" t="str">
        <f t="array" ref="S1083">IFERROR(IF(INDEX('Disaggregation Records'!$F$155:$F$385,MATCH(RIGHT(Q1083,255),RIGHT('Disaggregation Records'!$D$155:$D$385,255),0))="","",INDEX('Disaggregation Records'!$F$155:$F$385,MATCH(RIGHT(Q1083,255),RIGHT('Disaggregation Records'!$D$155:$D$385,255),0))),"")</f>
        <v/>
      </c>
      <c r="T1083" s="201" t="str">
        <f t="array" ref="T1083">IFERROR(IF(INDEX('Disaggregation Records'!$H$155:$H$385,MATCH(RIGHT(Q1083,255),RIGHT('Disaggregation Records'!$D$155:$D$385,255),0))="","",INDEX('Disaggregation Records'!$H$155:$H$385,MATCH(RIGHT(Q1083,255),RIGHT('Disaggregation Records'!$D$155:$D$385,255),0))),"")</f>
        <v/>
      </c>
      <c r="U1083" s="201">
        <f t="shared" ref="U1083" si="4082">U1081+1</f>
        <v>1643</v>
      </c>
      <c r="V1083" s="201" t="str">
        <f t="array" ref="V1083">IFERROR(IF(INDEX('Disaggregation Records'!$I$155:$I$385,MATCH(RIGHT(Q1083,255),RIGHT('Disaggregation Records'!$D$155:$D$385,255),0))="","",INDEX('Disaggregation Records'!$I$155:$I$385,MATCH(RIGHT(Q1083,255),RIGHT('Disaggregation Records'!$D$155:$D$385,255),0))),"")</f>
        <v/>
      </c>
      <c r="W1083" s="201" t="str">
        <f>IFERROR(INDEX('Reference Records'!L$40:L$88,MATCH(LEFT(C1083,255),'Reference Records'!E$40:E$88,0)),"")</f>
        <v/>
      </c>
    </row>
    <row r="1084" spans="1:23" s="201" customFormat="1" ht="40.25" customHeight="1" x14ac:dyDescent="0.35">
      <c r="A1084" s="569"/>
      <c r="B1084" s="590"/>
      <c r="C1084" s="571"/>
      <c r="D1084" s="579"/>
      <c r="E1084" s="579"/>
      <c r="F1084" s="215"/>
      <c r="G1084" s="577"/>
      <c r="H1084" s="581"/>
      <c r="I1084" s="583"/>
      <c r="J1084" s="573"/>
      <c r="K1084" s="571"/>
      <c r="L1084" s="571"/>
      <c r="M1084" s="573"/>
      <c r="N1084" s="573"/>
    </row>
    <row r="1085" spans="1:23" s="201" customFormat="1" ht="40.25" customHeight="1" x14ac:dyDescent="0.35">
      <c r="A1085" s="569" t="str">
        <f t="shared" ref="A1085" ca="1" si="4083">INDIRECT("'update Helper'!C"&amp;U1085)</f>
        <v>a163p000004cusaAAA</v>
      </c>
      <c r="B1085" s="589">
        <v>12</v>
      </c>
      <c r="C1085" s="570" t="str">
        <f>VLOOKUP(B1085,'Coverage Indicators - Section D'!$A$9:$AU$70,47,FALSE)</f>
        <v/>
      </c>
      <c r="D1085" s="578" t="str">
        <f t="shared" ref="D1085" si="4084">R1085</f>
        <v/>
      </c>
      <c r="E1085" s="578" t="str">
        <f t="shared" ref="E1085" si="4085">S1085</f>
        <v/>
      </c>
      <c r="F1085" s="421"/>
      <c r="G1085" s="576" t="str">
        <f ca="1">IF(OR(INDIRECT("'update Helper'!E"&amp;U1085)="",F1085&lt;&gt;0,F1086&lt;&gt;0),IF(IFERROR((F1085/F1086),"")="","",(F1085/F1086)),INDIRECT("'update Helper'!E"&amp;U1085)/100)</f>
        <v/>
      </c>
      <c r="H1085" s="580"/>
      <c r="I1085" s="582"/>
      <c r="J1085" s="572"/>
      <c r="K1085" s="570" t="str">
        <f t="shared" ref="K1085" si="4086">W1085</f>
        <v/>
      </c>
      <c r="L1085" s="570" t="str">
        <f t="shared" ref="L1085" si="4087">V1085</f>
        <v/>
      </c>
      <c r="M1085" s="572"/>
      <c r="N1085" s="572"/>
      <c r="P1085" s="201">
        <f t="shared" ref="P1085" si="4088">IF(AND(EXACT(C1085,C1083),C1083&lt;&gt;0),P1083+1,0)</f>
        <v>232</v>
      </c>
      <c r="Q1085" s="201" t="str">
        <f t="shared" ref="Q1085" si="4089">IF(C1085&lt;&gt;"",C1085&amp;"-"&amp;P1085,"")</f>
        <v/>
      </c>
      <c r="R1085" s="201" t="str">
        <f t="array" ref="R1085">IFERROR(IF(INDEX('Disaggregation Records'!$E$155:$E$385,MATCH(RIGHT(Q1085,255),RIGHT('Disaggregation Records'!$D$155:$D$385,255),0))="","",INDEX('Disaggregation Records'!$E$155:$E$385,MATCH(RIGHT(Q1085,255),RIGHT('Disaggregation Records'!$D$155:$D$385,255),0))),"")</f>
        <v/>
      </c>
      <c r="S1085" s="201" t="str">
        <f t="array" ref="S1085">IFERROR(IF(INDEX('Disaggregation Records'!$F$155:$F$385,MATCH(RIGHT(Q1085,255),RIGHT('Disaggregation Records'!$D$155:$D$385,255),0))="","",INDEX('Disaggregation Records'!$F$155:$F$385,MATCH(RIGHT(Q1085,255),RIGHT('Disaggregation Records'!$D$155:$D$385,255),0))),"")</f>
        <v/>
      </c>
      <c r="T1085" s="201" t="str">
        <f t="array" ref="T1085">IFERROR(IF(INDEX('Disaggregation Records'!$H$155:$H$385,MATCH(RIGHT(Q1085,255),RIGHT('Disaggregation Records'!$D$155:$D$385,255),0))="","",INDEX('Disaggregation Records'!$H$155:$H$385,MATCH(RIGHT(Q1085,255),RIGHT('Disaggregation Records'!$D$155:$D$385,255),0))),"")</f>
        <v/>
      </c>
      <c r="U1085" s="201">
        <f t="shared" ref="U1085" si="4090">U1083+1</f>
        <v>1644</v>
      </c>
      <c r="V1085" s="201" t="str">
        <f t="array" ref="V1085">IFERROR(IF(INDEX('Disaggregation Records'!$I$155:$I$385,MATCH(RIGHT(Q1085,255),RIGHT('Disaggregation Records'!$D$155:$D$385,255),0))="","",INDEX('Disaggregation Records'!$I$155:$I$385,MATCH(RIGHT(Q1085,255),RIGHT('Disaggregation Records'!$D$155:$D$385,255),0))),"")</f>
        <v/>
      </c>
      <c r="W1085" s="201" t="str">
        <f>IFERROR(INDEX('Reference Records'!L$40:L$88,MATCH(LEFT(C1085,255),'Reference Records'!E$40:E$88,0)),"")</f>
        <v/>
      </c>
    </row>
    <row r="1086" spans="1:23" s="201" customFormat="1" ht="40.25" customHeight="1" x14ac:dyDescent="0.35">
      <c r="A1086" s="569"/>
      <c r="B1086" s="590"/>
      <c r="C1086" s="571"/>
      <c r="D1086" s="579"/>
      <c r="E1086" s="579"/>
      <c r="F1086" s="215"/>
      <c r="G1086" s="577"/>
      <c r="H1086" s="581"/>
      <c r="I1086" s="583"/>
      <c r="J1086" s="573"/>
      <c r="K1086" s="571"/>
      <c r="L1086" s="571"/>
      <c r="M1086" s="573"/>
      <c r="N1086" s="573"/>
    </row>
    <row r="1087" spans="1:23" s="201" customFormat="1" ht="40.25" customHeight="1" x14ac:dyDescent="0.35">
      <c r="A1087" s="569" t="str">
        <f t="shared" ref="A1087" ca="1" si="4091">INDIRECT("'update Helper'!C"&amp;U1087)</f>
        <v>a163p000004cusbAAA</v>
      </c>
      <c r="B1087" s="589">
        <v>12</v>
      </c>
      <c r="C1087" s="570" t="str">
        <f>VLOOKUP(B1087,'Coverage Indicators - Section D'!$A$9:$AU$70,47,FALSE)</f>
        <v/>
      </c>
      <c r="D1087" s="578" t="str">
        <f t="shared" ref="D1087" si="4092">R1087</f>
        <v/>
      </c>
      <c r="E1087" s="578" t="str">
        <f t="shared" ref="E1087" si="4093">S1087</f>
        <v/>
      </c>
      <c r="F1087" s="421"/>
      <c r="G1087" s="576" t="str">
        <f ca="1">IF(OR(INDIRECT("'update Helper'!E"&amp;U1087)="",F1087&lt;&gt;0,F1088&lt;&gt;0),IF(IFERROR((F1087/F1088),"")="","",(F1087/F1088)),INDIRECT("'update Helper'!E"&amp;U1087)/100)</f>
        <v/>
      </c>
      <c r="H1087" s="580"/>
      <c r="I1087" s="582"/>
      <c r="J1087" s="572"/>
      <c r="K1087" s="570" t="str">
        <f t="shared" ref="K1087" si="4094">W1087</f>
        <v/>
      </c>
      <c r="L1087" s="570" t="str">
        <f t="shared" ref="L1087" si="4095">V1087</f>
        <v/>
      </c>
      <c r="M1087" s="572"/>
      <c r="N1087" s="572"/>
      <c r="P1087" s="201">
        <f t="shared" ref="P1087" si="4096">IF(AND(EXACT(C1087,C1085),C1085&lt;&gt;0),P1085+1,0)</f>
        <v>233</v>
      </c>
      <c r="Q1087" s="201" t="str">
        <f t="shared" ref="Q1087" si="4097">IF(C1087&lt;&gt;"",C1087&amp;"-"&amp;P1087,"")</f>
        <v/>
      </c>
      <c r="R1087" s="201" t="str">
        <f t="array" ref="R1087">IFERROR(IF(INDEX('Disaggregation Records'!$E$155:$E$385,MATCH(RIGHT(Q1087,255),RIGHT('Disaggregation Records'!$D$155:$D$385,255),0))="","",INDEX('Disaggregation Records'!$E$155:$E$385,MATCH(RIGHT(Q1087,255),RIGHT('Disaggregation Records'!$D$155:$D$385,255),0))),"")</f>
        <v/>
      </c>
      <c r="S1087" s="201" t="str">
        <f t="array" ref="S1087">IFERROR(IF(INDEX('Disaggregation Records'!$F$155:$F$385,MATCH(RIGHT(Q1087,255),RIGHT('Disaggregation Records'!$D$155:$D$385,255),0))="","",INDEX('Disaggregation Records'!$F$155:$F$385,MATCH(RIGHT(Q1087,255),RIGHT('Disaggregation Records'!$D$155:$D$385,255),0))),"")</f>
        <v/>
      </c>
      <c r="T1087" s="201" t="str">
        <f t="array" ref="T1087">IFERROR(IF(INDEX('Disaggregation Records'!$H$155:$H$385,MATCH(RIGHT(Q1087,255),RIGHT('Disaggregation Records'!$D$155:$D$385,255),0))="","",INDEX('Disaggregation Records'!$H$155:$H$385,MATCH(RIGHT(Q1087,255),RIGHT('Disaggregation Records'!$D$155:$D$385,255),0))),"")</f>
        <v/>
      </c>
      <c r="U1087" s="201">
        <f t="shared" ref="U1087" si="4098">U1085+1</f>
        <v>1645</v>
      </c>
      <c r="V1087" s="201" t="str">
        <f t="array" ref="V1087">IFERROR(IF(INDEX('Disaggregation Records'!$I$155:$I$385,MATCH(RIGHT(Q1087,255),RIGHT('Disaggregation Records'!$D$155:$D$385,255),0))="","",INDEX('Disaggregation Records'!$I$155:$I$385,MATCH(RIGHT(Q1087,255),RIGHT('Disaggregation Records'!$D$155:$D$385,255),0))),"")</f>
        <v/>
      </c>
      <c r="W1087" s="201" t="str">
        <f>IFERROR(INDEX('Reference Records'!L$40:L$88,MATCH(LEFT(C1087,255),'Reference Records'!E$40:E$88,0)),"")</f>
        <v/>
      </c>
    </row>
    <row r="1088" spans="1:23" s="201" customFormat="1" ht="40.25" customHeight="1" x14ac:dyDescent="0.35">
      <c r="A1088" s="569"/>
      <c r="B1088" s="590"/>
      <c r="C1088" s="571"/>
      <c r="D1088" s="579"/>
      <c r="E1088" s="579"/>
      <c r="F1088" s="215"/>
      <c r="G1088" s="577"/>
      <c r="H1088" s="581"/>
      <c r="I1088" s="583"/>
      <c r="J1088" s="573"/>
      <c r="K1088" s="571"/>
      <c r="L1088" s="571"/>
      <c r="M1088" s="573"/>
      <c r="N1088" s="573"/>
    </row>
    <row r="1089" spans="1:23" s="201" customFormat="1" ht="40.25" customHeight="1" x14ac:dyDescent="0.35">
      <c r="A1089" s="569" t="str">
        <f t="shared" ref="A1089" ca="1" si="4099">INDIRECT("'update Helper'!C"&amp;U1089)</f>
        <v>a163p000004cuscAAA</v>
      </c>
      <c r="B1089" s="589">
        <v>12</v>
      </c>
      <c r="C1089" s="570" t="str">
        <f>VLOOKUP(B1089,'Coverage Indicators - Section D'!$A$9:$AU$70,47,FALSE)</f>
        <v/>
      </c>
      <c r="D1089" s="578" t="str">
        <f t="shared" ref="D1089" si="4100">R1089</f>
        <v/>
      </c>
      <c r="E1089" s="578" t="str">
        <f t="shared" ref="E1089" si="4101">S1089</f>
        <v/>
      </c>
      <c r="F1089" s="421"/>
      <c r="G1089" s="576" t="str">
        <f ca="1">IF(OR(INDIRECT("'update Helper'!E"&amp;U1089)="",F1089&lt;&gt;0,F1090&lt;&gt;0),IF(IFERROR((F1089/F1090),"")="","",(F1089/F1090)),INDIRECT("'update Helper'!E"&amp;U1089)/100)</f>
        <v/>
      </c>
      <c r="H1089" s="580"/>
      <c r="I1089" s="582"/>
      <c r="J1089" s="572"/>
      <c r="K1089" s="570" t="str">
        <f t="shared" ref="K1089" si="4102">W1089</f>
        <v/>
      </c>
      <c r="L1089" s="570" t="str">
        <f t="shared" ref="L1089" si="4103">V1089</f>
        <v/>
      </c>
      <c r="M1089" s="572"/>
      <c r="N1089" s="572"/>
      <c r="P1089" s="201">
        <f t="shared" ref="P1089" si="4104">IF(AND(EXACT(C1089,C1087),C1087&lt;&gt;0),P1087+1,0)</f>
        <v>234</v>
      </c>
      <c r="Q1089" s="201" t="str">
        <f t="shared" ref="Q1089" si="4105">IF(C1089&lt;&gt;"",C1089&amp;"-"&amp;P1089,"")</f>
        <v/>
      </c>
      <c r="R1089" s="201" t="str">
        <f t="array" ref="R1089">IFERROR(IF(INDEX('Disaggregation Records'!$E$155:$E$385,MATCH(RIGHT(Q1089,255),RIGHT('Disaggregation Records'!$D$155:$D$385,255),0))="","",INDEX('Disaggregation Records'!$E$155:$E$385,MATCH(RIGHT(Q1089,255),RIGHT('Disaggregation Records'!$D$155:$D$385,255),0))),"")</f>
        <v/>
      </c>
      <c r="S1089" s="201" t="str">
        <f t="array" ref="S1089">IFERROR(IF(INDEX('Disaggregation Records'!$F$155:$F$385,MATCH(RIGHT(Q1089,255),RIGHT('Disaggregation Records'!$D$155:$D$385,255),0))="","",INDEX('Disaggregation Records'!$F$155:$F$385,MATCH(RIGHT(Q1089,255),RIGHT('Disaggregation Records'!$D$155:$D$385,255),0))),"")</f>
        <v/>
      </c>
      <c r="T1089" s="201" t="str">
        <f t="array" ref="T1089">IFERROR(IF(INDEX('Disaggregation Records'!$H$155:$H$385,MATCH(RIGHT(Q1089,255),RIGHT('Disaggregation Records'!$D$155:$D$385,255),0))="","",INDEX('Disaggregation Records'!$H$155:$H$385,MATCH(RIGHT(Q1089,255),RIGHT('Disaggregation Records'!$D$155:$D$385,255),0))),"")</f>
        <v/>
      </c>
      <c r="U1089" s="201">
        <f t="shared" ref="U1089" si="4106">U1087+1</f>
        <v>1646</v>
      </c>
      <c r="V1089" s="201" t="str">
        <f t="array" ref="V1089">IFERROR(IF(INDEX('Disaggregation Records'!$I$155:$I$385,MATCH(RIGHT(Q1089,255),RIGHT('Disaggregation Records'!$D$155:$D$385,255),0))="","",INDEX('Disaggregation Records'!$I$155:$I$385,MATCH(RIGHT(Q1089,255),RIGHT('Disaggregation Records'!$D$155:$D$385,255),0))),"")</f>
        <v/>
      </c>
      <c r="W1089" s="201" t="str">
        <f>IFERROR(INDEX('Reference Records'!L$40:L$88,MATCH(LEFT(C1089,255),'Reference Records'!E$40:E$88,0)),"")</f>
        <v/>
      </c>
    </row>
    <row r="1090" spans="1:23" s="201" customFormat="1" ht="40.25" customHeight="1" x14ac:dyDescent="0.35">
      <c r="A1090" s="569"/>
      <c r="B1090" s="590"/>
      <c r="C1090" s="571"/>
      <c r="D1090" s="579"/>
      <c r="E1090" s="579"/>
      <c r="F1090" s="215"/>
      <c r="G1090" s="577"/>
      <c r="H1090" s="581"/>
      <c r="I1090" s="583"/>
      <c r="J1090" s="573"/>
      <c r="K1090" s="571"/>
      <c r="L1090" s="571"/>
      <c r="M1090" s="573"/>
      <c r="N1090" s="573"/>
    </row>
    <row r="1091" spans="1:23" s="201" customFormat="1" ht="40.25" customHeight="1" x14ac:dyDescent="0.35">
      <c r="A1091" s="569" t="str">
        <f t="shared" ref="A1091" ca="1" si="4107">INDIRECT("'update Helper'!C"&amp;U1091)</f>
        <v>a163p000004cusdAAA</v>
      </c>
      <c r="B1091" s="589">
        <v>12</v>
      </c>
      <c r="C1091" s="570" t="str">
        <f>VLOOKUP(B1091,'Coverage Indicators - Section D'!$A$9:$AU$70,47,FALSE)</f>
        <v/>
      </c>
      <c r="D1091" s="578" t="str">
        <f t="shared" ref="D1091" si="4108">R1091</f>
        <v/>
      </c>
      <c r="E1091" s="578" t="str">
        <f t="shared" ref="E1091" si="4109">S1091</f>
        <v/>
      </c>
      <c r="F1091" s="421"/>
      <c r="G1091" s="576" t="str">
        <f ca="1">IF(OR(INDIRECT("'update Helper'!E"&amp;U1091)="",F1091&lt;&gt;0,F1092&lt;&gt;0),IF(IFERROR((F1091/F1092),"")="","",(F1091/F1092)),INDIRECT("'update Helper'!E"&amp;U1091)/100)</f>
        <v/>
      </c>
      <c r="H1091" s="580"/>
      <c r="I1091" s="582"/>
      <c r="J1091" s="572"/>
      <c r="K1091" s="570" t="str">
        <f t="shared" ref="K1091" si="4110">W1091</f>
        <v/>
      </c>
      <c r="L1091" s="570" t="str">
        <f t="shared" ref="L1091" si="4111">V1091</f>
        <v/>
      </c>
      <c r="M1091" s="572"/>
      <c r="N1091" s="572"/>
      <c r="P1091" s="201">
        <f t="shared" ref="P1091" si="4112">IF(AND(EXACT(C1091,C1089),C1089&lt;&gt;0),P1089+1,0)</f>
        <v>235</v>
      </c>
      <c r="Q1091" s="201" t="str">
        <f t="shared" ref="Q1091" si="4113">IF(C1091&lt;&gt;"",C1091&amp;"-"&amp;P1091,"")</f>
        <v/>
      </c>
      <c r="R1091" s="201" t="str">
        <f t="array" ref="R1091">IFERROR(IF(INDEX('Disaggregation Records'!$E$155:$E$385,MATCH(RIGHT(Q1091,255),RIGHT('Disaggregation Records'!$D$155:$D$385,255),0))="","",INDEX('Disaggregation Records'!$E$155:$E$385,MATCH(RIGHT(Q1091,255),RIGHT('Disaggregation Records'!$D$155:$D$385,255),0))),"")</f>
        <v/>
      </c>
      <c r="S1091" s="201" t="str">
        <f t="array" ref="S1091">IFERROR(IF(INDEX('Disaggregation Records'!$F$155:$F$385,MATCH(RIGHT(Q1091,255),RIGHT('Disaggregation Records'!$D$155:$D$385,255),0))="","",INDEX('Disaggregation Records'!$F$155:$F$385,MATCH(RIGHT(Q1091,255),RIGHT('Disaggregation Records'!$D$155:$D$385,255),0))),"")</f>
        <v/>
      </c>
      <c r="T1091" s="201" t="str">
        <f t="array" ref="T1091">IFERROR(IF(INDEX('Disaggregation Records'!$H$155:$H$385,MATCH(RIGHT(Q1091,255),RIGHT('Disaggregation Records'!$D$155:$D$385,255),0))="","",INDEX('Disaggregation Records'!$H$155:$H$385,MATCH(RIGHT(Q1091,255),RIGHT('Disaggregation Records'!$D$155:$D$385,255),0))),"")</f>
        <v/>
      </c>
      <c r="U1091" s="201">
        <f t="shared" ref="U1091" si="4114">U1089+1</f>
        <v>1647</v>
      </c>
      <c r="V1091" s="201" t="str">
        <f t="array" ref="V1091">IFERROR(IF(INDEX('Disaggregation Records'!$I$155:$I$385,MATCH(RIGHT(Q1091,255),RIGHT('Disaggregation Records'!$D$155:$D$385,255),0))="","",INDEX('Disaggregation Records'!$I$155:$I$385,MATCH(RIGHT(Q1091,255),RIGHT('Disaggregation Records'!$D$155:$D$385,255),0))),"")</f>
        <v/>
      </c>
      <c r="W1091" s="201" t="str">
        <f>IFERROR(INDEX('Reference Records'!L$40:L$88,MATCH(LEFT(C1091,255),'Reference Records'!E$40:E$88,0)),"")</f>
        <v/>
      </c>
    </row>
    <row r="1092" spans="1:23" s="201" customFormat="1" ht="40.25" customHeight="1" x14ac:dyDescent="0.35">
      <c r="A1092" s="569"/>
      <c r="B1092" s="590"/>
      <c r="C1092" s="571"/>
      <c r="D1092" s="579"/>
      <c r="E1092" s="579"/>
      <c r="F1092" s="215"/>
      <c r="G1092" s="577"/>
      <c r="H1092" s="581"/>
      <c r="I1092" s="583"/>
      <c r="J1092" s="573"/>
      <c r="K1092" s="571"/>
      <c r="L1092" s="571"/>
      <c r="M1092" s="573"/>
      <c r="N1092" s="573"/>
    </row>
    <row r="1093" spans="1:23" s="201" customFormat="1" ht="40.25" customHeight="1" x14ac:dyDescent="0.35">
      <c r="A1093" s="569" t="str">
        <f t="shared" ref="A1093" ca="1" si="4115">INDIRECT("'update Helper'!C"&amp;U1093)</f>
        <v>a163p000004cuseAAA</v>
      </c>
      <c r="B1093" s="589">
        <v>12</v>
      </c>
      <c r="C1093" s="570" t="str">
        <f>VLOOKUP(B1093,'Coverage Indicators - Section D'!$A$9:$AU$70,47,FALSE)</f>
        <v/>
      </c>
      <c r="D1093" s="578" t="str">
        <f t="shared" ref="D1093" si="4116">R1093</f>
        <v/>
      </c>
      <c r="E1093" s="578" t="str">
        <f t="shared" ref="E1093" si="4117">S1093</f>
        <v/>
      </c>
      <c r="F1093" s="421"/>
      <c r="G1093" s="576" t="str">
        <f ca="1">IF(OR(INDIRECT("'update Helper'!E"&amp;U1093)="",F1093&lt;&gt;0,F1094&lt;&gt;0),IF(IFERROR((F1093/F1094),"")="","",(F1093/F1094)),INDIRECT("'update Helper'!E"&amp;U1093)/100)</f>
        <v/>
      </c>
      <c r="H1093" s="580"/>
      <c r="I1093" s="582"/>
      <c r="J1093" s="572"/>
      <c r="K1093" s="570" t="str">
        <f t="shared" ref="K1093" si="4118">W1093</f>
        <v/>
      </c>
      <c r="L1093" s="570" t="str">
        <f t="shared" ref="L1093" si="4119">V1093</f>
        <v/>
      </c>
      <c r="M1093" s="572"/>
      <c r="N1093" s="572"/>
      <c r="P1093" s="201">
        <f t="shared" ref="P1093" si="4120">IF(AND(EXACT(C1093,C1091),C1091&lt;&gt;0),P1091+1,0)</f>
        <v>236</v>
      </c>
      <c r="Q1093" s="201" t="str">
        <f t="shared" ref="Q1093" si="4121">IF(C1093&lt;&gt;"",C1093&amp;"-"&amp;P1093,"")</f>
        <v/>
      </c>
      <c r="R1093" s="201" t="str">
        <f t="array" ref="R1093">IFERROR(IF(INDEX('Disaggregation Records'!$E$155:$E$385,MATCH(RIGHT(Q1093,255),RIGHT('Disaggregation Records'!$D$155:$D$385,255),0))="","",INDEX('Disaggregation Records'!$E$155:$E$385,MATCH(RIGHT(Q1093,255),RIGHT('Disaggregation Records'!$D$155:$D$385,255),0))),"")</f>
        <v/>
      </c>
      <c r="S1093" s="201" t="str">
        <f t="array" ref="S1093">IFERROR(IF(INDEX('Disaggregation Records'!$F$155:$F$385,MATCH(RIGHT(Q1093,255),RIGHT('Disaggregation Records'!$D$155:$D$385,255),0))="","",INDEX('Disaggregation Records'!$F$155:$F$385,MATCH(RIGHT(Q1093,255),RIGHT('Disaggregation Records'!$D$155:$D$385,255),0))),"")</f>
        <v/>
      </c>
      <c r="T1093" s="201" t="str">
        <f t="array" ref="T1093">IFERROR(IF(INDEX('Disaggregation Records'!$H$155:$H$385,MATCH(RIGHT(Q1093,255),RIGHT('Disaggregation Records'!$D$155:$D$385,255),0))="","",INDEX('Disaggregation Records'!$H$155:$H$385,MATCH(RIGHT(Q1093,255),RIGHT('Disaggregation Records'!$D$155:$D$385,255),0))),"")</f>
        <v/>
      </c>
      <c r="U1093" s="201">
        <f t="shared" ref="U1093" si="4122">U1091+1</f>
        <v>1648</v>
      </c>
      <c r="V1093" s="201" t="str">
        <f t="array" ref="V1093">IFERROR(IF(INDEX('Disaggregation Records'!$I$155:$I$385,MATCH(RIGHT(Q1093,255),RIGHT('Disaggregation Records'!$D$155:$D$385,255),0))="","",INDEX('Disaggregation Records'!$I$155:$I$385,MATCH(RIGHT(Q1093,255),RIGHT('Disaggregation Records'!$D$155:$D$385,255),0))),"")</f>
        <v/>
      </c>
      <c r="W1093" s="201" t="str">
        <f>IFERROR(INDEX('Reference Records'!L$40:L$88,MATCH(LEFT(C1093,255),'Reference Records'!E$40:E$88,0)),"")</f>
        <v/>
      </c>
    </row>
    <row r="1094" spans="1:23" s="201" customFormat="1" ht="40.25" customHeight="1" x14ac:dyDescent="0.35">
      <c r="A1094" s="569"/>
      <c r="B1094" s="590"/>
      <c r="C1094" s="571"/>
      <c r="D1094" s="579"/>
      <c r="E1094" s="579"/>
      <c r="F1094" s="215"/>
      <c r="G1094" s="577"/>
      <c r="H1094" s="581"/>
      <c r="I1094" s="583"/>
      <c r="J1094" s="573"/>
      <c r="K1094" s="571"/>
      <c r="L1094" s="571"/>
      <c r="M1094" s="573"/>
      <c r="N1094" s="573"/>
    </row>
    <row r="1095" spans="1:23" s="201" customFormat="1" ht="40.25" customHeight="1" x14ac:dyDescent="0.35">
      <c r="A1095" s="569" t="str">
        <f t="shared" ref="A1095" ca="1" si="4123">INDIRECT("'update Helper'!C"&amp;U1095)</f>
        <v>a163p000004cusfAAA</v>
      </c>
      <c r="B1095" s="589">
        <v>12</v>
      </c>
      <c r="C1095" s="570" t="str">
        <f>VLOOKUP(B1095,'Coverage Indicators - Section D'!$A$9:$AU$70,47,FALSE)</f>
        <v/>
      </c>
      <c r="D1095" s="578" t="str">
        <f t="shared" ref="D1095" si="4124">R1095</f>
        <v/>
      </c>
      <c r="E1095" s="578" t="str">
        <f t="shared" ref="E1095" si="4125">S1095</f>
        <v/>
      </c>
      <c r="F1095" s="421"/>
      <c r="G1095" s="576" t="str">
        <f ca="1">IF(OR(INDIRECT("'update Helper'!E"&amp;U1095)="",F1095&lt;&gt;0,F1096&lt;&gt;0),IF(IFERROR((F1095/F1096),"")="","",(F1095/F1096)),INDIRECT("'update Helper'!E"&amp;U1095)/100)</f>
        <v/>
      </c>
      <c r="H1095" s="580"/>
      <c r="I1095" s="582"/>
      <c r="J1095" s="572"/>
      <c r="K1095" s="570" t="str">
        <f t="shared" ref="K1095" si="4126">W1095</f>
        <v/>
      </c>
      <c r="L1095" s="570" t="str">
        <f t="shared" ref="L1095" si="4127">V1095</f>
        <v/>
      </c>
      <c r="M1095" s="572"/>
      <c r="N1095" s="572"/>
      <c r="P1095" s="201">
        <f t="shared" ref="P1095" si="4128">IF(AND(EXACT(C1095,C1093),C1093&lt;&gt;0),P1093+1,0)</f>
        <v>237</v>
      </c>
      <c r="Q1095" s="201" t="str">
        <f t="shared" ref="Q1095" si="4129">IF(C1095&lt;&gt;"",C1095&amp;"-"&amp;P1095,"")</f>
        <v/>
      </c>
      <c r="R1095" s="201" t="str">
        <f t="array" ref="R1095">IFERROR(IF(INDEX('Disaggregation Records'!$E$155:$E$385,MATCH(RIGHT(Q1095,255),RIGHT('Disaggregation Records'!$D$155:$D$385,255),0))="","",INDEX('Disaggregation Records'!$E$155:$E$385,MATCH(RIGHT(Q1095,255),RIGHT('Disaggregation Records'!$D$155:$D$385,255),0))),"")</f>
        <v/>
      </c>
      <c r="S1095" s="201" t="str">
        <f t="array" ref="S1095">IFERROR(IF(INDEX('Disaggregation Records'!$F$155:$F$385,MATCH(RIGHT(Q1095,255),RIGHT('Disaggregation Records'!$D$155:$D$385,255),0))="","",INDEX('Disaggregation Records'!$F$155:$F$385,MATCH(RIGHT(Q1095,255),RIGHT('Disaggregation Records'!$D$155:$D$385,255),0))),"")</f>
        <v/>
      </c>
      <c r="T1095" s="201" t="str">
        <f t="array" ref="T1095">IFERROR(IF(INDEX('Disaggregation Records'!$H$155:$H$385,MATCH(RIGHT(Q1095,255),RIGHT('Disaggregation Records'!$D$155:$D$385,255),0))="","",INDEX('Disaggregation Records'!$H$155:$H$385,MATCH(RIGHT(Q1095,255),RIGHT('Disaggregation Records'!$D$155:$D$385,255),0))),"")</f>
        <v/>
      </c>
      <c r="U1095" s="201">
        <f t="shared" ref="U1095" si="4130">U1093+1</f>
        <v>1649</v>
      </c>
      <c r="V1095" s="201" t="str">
        <f t="array" ref="V1095">IFERROR(IF(INDEX('Disaggregation Records'!$I$155:$I$385,MATCH(RIGHT(Q1095,255),RIGHT('Disaggregation Records'!$D$155:$D$385,255),0))="","",INDEX('Disaggregation Records'!$I$155:$I$385,MATCH(RIGHT(Q1095,255),RIGHT('Disaggregation Records'!$D$155:$D$385,255),0))),"")</f>
        <v/>
      </c>
      <c r="W1095" s="201" t="str">
        <f>IFERROR(INDEX('Reference Records'!L$40:L$88,MATCH(LEFT(C1095,255),'Reference Records'!E$40:E$88,0)),"")</f>
        <v/>
      </c>
    </row>
    <row r="1096" spans="1:23" s="201" customFormat="1" ht="40.25" customHeight="1" x14ac:dyDescent="0.35">
      <c r="A1096" s="569"/>
      <c r="B1096" s="590"/>
      <c r="C1096" s="571"/>
      <c r="D1096" s="579"/>
      <c r="E1096" s="579"/>
      <c r="F1096" s="215"/>
      <c r="G1096" s="577"/>
      <c r="H1096" s="581"/>
      <c r="I1096" s="583"/>
      <c r="J1096" s="573"/>
      <c r="K1096" s="571"/>
      <c r="L1096" s="571"/>
      <c r="M1096" s="573"/>
      <c r="N1096" s="573"/>
    </row>
    <row r="1097" spans="1:23" s="201" customFormat="1" ht="40.25" customHeight="1" x14ac:dyDescent="0.35">
      <c r="A1097" s="569" t="str">
        <f t="shared" ref="A1097" ca="1" si="4131">INDIRECT("'update Helper'!C"&amp;U1097)</f>
        <v>a163p000004cusgAAA</v>
      </c>
      <c r="B1097" s="589">
        <v>12</v>
      </c>
      <c r="C1097" s="570" t="str">
        <f>VLOOKUP(B1097,'Coverage Indicators - Section D'!$A$9:$AU$70,47,FALSE)</f>
        <v/>
      </c>
      <c r="D1097" s="578" t="str">
        <f t="shared" ref="D1097" si="4132">R1097</f>
        <v/>
      </c>
      <c r="E1097" s="578" t="str">
        <f t="shared" ref="E1097" si="4133">S1097</f>
        <v/>
      </c>
      <c r="F1097" s="421"/>
      <c r="G1097" s="576" t="str">
        <f ca="1">IF(OR(INDIRECT("'update Helper'!E"&amp;U1097)="",F1097&lt;&gt;0,F1098&lt;&gt;0),IF(IFERROR((F1097/F1098),"")="","",(F1097/F1098)),INDIRECT("'update Helper'!E"&amp;U1097)/100)</f>
        <v/>
      </c>
      <c r="H1097" s="580"/>
      <c r="I1097" s="582"/>
      <c r="J1097" s="572"/>
      <c r="K1097" s="570" t="str">
        <f t="shared" ref="K1097" si="4134">W1097</f>
        <v/>
      </c>
      <c r="L1097" s="570" t="str">
        <f t="shared" ref="L1097" si="4135">V1097</f>
        <v/>
      </c>
      <c r="M1097" s="572"/>
      <c r="N1097" s="572"/>
      <c r="P1097" s="201">
        <f t="shared" ref="P1097" si="4136">IF(AND(EXACT(C1097,C1095),C1095&lt;&gt;0),P1095+1,0)</f>
        <v>238</v>
      </c>
      <c r="Q1097" s="201" t="str">
        <f t="shared" ref="Q1097" si="4137">IF(C1097&lt;&gt;"",C1097&amp;"-"&amp;P1097,"")</f>
        <v/>
      </c>
      <c r="R1097" s="201" t="str">
        <f t="array" ref="R1097">IFERROR(IF(INDEX('Disaggregation Records'!$E$155:$E$385,MATCH(RIGHT(Q1097,255),RIGHT('Disaggregation Records'!$D$155:$D$385,255),0))="","",INDEX('Disaggregation Records'!$E$155:$E$385,MATCH(RIGHT(Q1097,255),RIGHT('Disaggregation Records'!$D$155:$D$385,255),0))),"")</f>
        <v/>
      </c>
      <c r="S1097" s="201" t="str">
        <f t="array" ref="S1097">IFERROR(IF(INDEX('Disaggregation Records'!$F$155:$F$385,MATCH(RIGHT(Q1097,255),RIGHT('Disaggregation Records'!$D$155:$D$385,255),0))="","",INDEX('Disaggregation Records'!$F$155:$F$385,MATCH(RIGHT(Q1097,255),RIGHT('Disaggregation Records'!$D$155:$D$385,255),0))),"")</f>
        <v/>
      </c>
      <c r="T1097" s="201" t="str">
        <f t="array" ref="T1097">IFERROR(IF(INDEX('Disaggregation Records'!$H$155:$H$385,MATCH(RIGHT(Q1097,255),RIGHT('Disaggregation Records'!$D$155:$D$385,255),0))="","",INDEX('Disaggregation Records'!$H$155:$H$385,MATCH(RIGHT(Q1097,255),RIGHT('Disaggregation Records'!$D$155:$D$385,255),0))),"")</f>
        <v/>
      </c>
      <c r="U1097" s="201">
        <f t="shared" ref="U1097" si="4138">U1095+1</f>
        <v>1650</v>
      </c>
      <c r="V1097" s="201" t="str">
        <f t="array" ref="V1097">IFERROR(IF(INDEX('Disaggregation Records'!$I$155:$I$385,MATCH(RIGHT(Q1097,255),RIGHT('Disaggregation Records'!$D$155:$D$385,255),0))="","",INDEX('Disaggregation Records'!$I$155:$I$385,MATCH(RIGHT(Q1097,255),RIGHT('Disaggregation Records'!$D$155:$D$385,255),0))),"")</f>
        <v/>
      </c>
      <c r="W1097" s="201" t="str">
        <f>IFERROR(INDEX('Reference Records'!L$40:L$88,MATCH(LEFT(C1097,255),'Reference Records'!E$40:E$88,0)),"")</f>
        <v/>
      </c>
    </row>
    <row r="1098" spans="1:23" s="201" customFormat="1" ht="40.25" customHeight="1" x14ac:dyDescent="0.35">
      <c r="A1098" s="569"/>
      <c r="B1098" s="590"/>
      <c r="C1098" s="571"/>
      <c r="D1098" s="579"/>
      <c r="E1098" s="579"/>
      <c r="F1098" s="215"/>
      <c r="G1098" s="577"/>
      <c r="H1098" s="581"/>
      <c r="I1098" s="583"/>
      <c r="J1098" s="573"/>
      <c r="K1098" s="571"/>
      <c r="L1098" s="571"/>
      <c r="M1098" s="573"/>
      <c r="N1098" s="573"/>
    </row>
    <row r="1099" spans="1:23" s="201" customFormat="1" ht="40.25" customHeight="1" x14ac:dyDescent="0.35">
      <c r="A1099" s="569" t="str">
        <f t="shared" ref="A1099" ca="1" si="4139">INDIRECT("'update Helper'!C"&amp;U1099)</f>
        <v>a163p000004cushAAA</v>
      </c>
      <c r="B1099" s="589">
        <v>12</v>
      </c>
      <c r="C1099" s="570" t="str">
        <f>VLOOKUP(B1099,'Coverage Indicators - Section D'!$A$9:$AU$70,47,FALSE)</f>
        <v/>
      </c>
      <c r="D1099" s="578" t="str">
        <f t="shared" ref="D1099" si="4140">R1099</f>
        <v/>
      </c>
      <c r="E1099" s="578" t="str">
        <f t="shared" ref="E1099" si="4141">S1099</f>
        <v/>
      </c>
      <c r="F1099" s="421"/>
      <c r="G1099" s="576" t="str">
        <f ca="1">IF(OR(INDIRECT("'update Helper'!E"&amp;U1099)="",F1099&lt;&gt;0,F1100&lt;&gt;0),IF(IFERROR((F1099/F1100),"")="","",(F1099/F1100)),INDIRECT("'update Helper'!E"&amp;U1099)/100)</f>
        <v/>
      </c>
      <c r="H1099" s="580"/>
      <c r="I1099" s="582"/>
      <c r="J1099" s="572"/>
      <c r="K1099" s="570" t="str">
        <f t="shared" ref="K1099" si="4142">W1099</f>
        <v/>
      </c>
      <c r="L1099" s="570" t="str">
        <f t="shared" ref="L1099" si="4143">V1099</f>
        <v/>
      </c>
      <c r="M1099" s="572"/>
      <c r="N1099" s="572"/>
      <c r="P1099" s="201">
        <f t="shared" ref="P1099" si="4144">IF(AND(EXACT(C1099,C1097),C1097&lt;&gt;0),P1097+1,0)</f>
        <v>239</v>
      </c>
      <c r="Q1099" s="201" t="str">
        <f t="shared" ref="Q1099" si="4145">IF(C1099&lt;&gt;"",C1099&amp;"-"&amp;P1099,"")</f>
        <v/>
      </c>
      <c r="R1099" s="201" t="str">
        <f t="array" ref="R1099">IFERROR(IF(INDEX('Disaggregation Records'!$E$155:$E$385,MATCH(RIGHT(Q1099,255),RIGHT('Disaggregation Records'!$D$155:$D$385,255),0))="","",INDEX('Disaggregation Records'!$E$155:$E$385,MATCH(RIGHT(Q1099,255),RIGHT('Disaggregation Records'!$D$155:$D$385,255),0))),"")</f>
        <v/>
      </c>
      <c r="S1099" s="201" t="str">
        <f t="array" ref="S1099">IFERROR(IF(INDEX('Disaggregation Records'!$F$155:$F$385,MATCH(RIGHT(Q1099,255),RIGHT('Disaggregation Records'!$D$155:$D$385,255),0))="","",INDEX('Disaggregation Records'!$F$155:$F$385,MATCH(RIGHT(Q1099,255),RIGHT('Disaggregation Records'!$D$155:$D$385,255),0))),"")</f>
        <v/>
      </c>
      <c r="T1099" s="201" t="str">
        <f t="array" ref="T1099">IFERROR(IF(INDEX('Disaggregation Records'!$H$155:$H$385,MATCH(RIGHT(Q1099,255),RIGHT('Disaggregation Records'!$D$155:$D$385,255),0))="","",INDEX('Disaggregation Records'!$H$155:$H$385,MATCH(RIGHT(Q1099,255),RIGHT('Disaggregation Records'!$D$155:$D$385,255),0))),"")</f>
        <v/>
      </c>
      <c r="U1099" s="201">
        <f t="shared" ref="U1099" si="4146">U1097+1</f>
        <v>1651</v>
      </c>
      <c r="V1099" s="201" t="str">
        <f t="array" ref="V1099">IFERROR(IF(INDEX('Disaggregation Records'!$I$155:$I$385,MATCH(RIGHT(Q1099,255),RIGHT('Disaggregation Records'!$D$155:$D$385,255),0))="","",INDEX('Disaggregation Records'!$I$155:$I$385,MATCH(RIGHT(Q1099,255),RIGHT('Disaggregation Records'!$D$155:$D$385,255),0))),"")</f>
        <v/>
      </c>
      <c r="W1099" s="201" t="str">
        <f>IFERROR(INDEX('Reference Records'!L$40:L$88,MATCH(LEFT(C1099,255),'Reference Records'!E$40:E$88,0)),"")</f>
        <v/>
      </c>
    </row>
    <row r="1100" spans="1:23" s="201" customFormat="1" ht="40.25" customHeight="1" x14ac:dyDescent="0.35">
      <c r="A1100" s="569"/>
      <c r="B1100" s="590"/>
      <c r="C1100" s="571"/>
      <c r="D1100" s="579"/>
      <c r="E1100" s="579"/>
      <c r="F1100" s="215"/>
      <c r="G1100" s="577"/>
      <c r="H1100" s="581"/>
      <c r="I1100" s="583"/>
      <c r="J1100" s="573"/>
      <c r="K1100" s="571"/>
      <c r="L1100" s="571"/>
      <c r="M1100" s="573"/>
      <c r="N1100" s="573"/>
    </row>
    <row r="1101" spans="1:23" s="201" customFormat="1" ht="40.25" customHeight="1" x14ac:dyDescent="0.35">
      <c r="A1101" s="569" t="str">
        <f t="shared" ref="A1101" ca="1" si="4147">INDIRECT("'update Helper'!C"&amp;U1101)</f>
        <v>a163p000004cusiAAA</v>
      </c>
      <c r="B1101" s="589">
        <v>13</v>
      </c>
      <c r="C1101" s="570" t="str">
        <f>VLOOKUP(B1101,'Coverage Indicators - Section D'!$A$9:$AU$70,47,FALSE)</f>
        <v/>
      </c>
      <c r="D1101" s="578" t="str">
        <f t="shared" ref="D1101" si="4148">R1101</f>
        <v/>
      </c>
      <c r="E1101" s="578" t="str">
        <f t="shared" ref="E1101" si="4149">S1101</f>
        <v/>
      </c>
      <c r="F1101" s="421"/>
      <c r="G1101" s="576" t="str">
        <f ca="1">IF(OR(INDIRECT("'update Helper'!E"&amp;U1101)="",F1101&lt;&gt;0,F1102&lt;&gt;0),IF(IFERROR((F1101/F1102),"")="","",(F1101/F1102)),INDIRECT("'update Helper'!E"&amp;U1101)/100)</f>
        <v/>
      </c>
      <c r="H1101" s="580"/>
      <c r="I1101" s="582"/>
      <c r="J1101" s="572"/>
      <c r="K1101" s="570" t="str">
        <f t="shared" ref="K1101" si="4150">W1101</f>
        <v/>
      </c>
      <c r="L1101" s="570" t="str">
        <f t="shared" ref="L1101" si="4151">V1101</f>
        <v/>
      </c>
      <c r="M1101" s="572"/>
      <c r="N1101" s="572"/>
      <c r="P1101" s="201">
        <f t="shared" ref="P1101" si="4152">IF(AND(EXACT(C1101,C1099),C1099&lt;&gt;0),P1099+1,0)</f>
        <v>240</v>
      </c>
      <c r="Q1101" s="201" t="str">
        <f t="shared" ref="Q1101" si="4153">IF(C1101&lt;&gt;"",C1101&amp;"-"&amp;P1101,"")</f>
        <v/>
      </c>
      <c r="R1101" s="201" t="str">
        <f t="array" ref="R1101">IFERROR(IF(INDEX('Disaggregation Records'!$E$155:$E$385,MATCH(RIGHT(Q1101,255),RIGHT('Disaggregation Records'!$D$155:$D$385,255),0))="","",INDEX('Disaggregation Records'!$E$155:$E$385,MATCH(RIGHT(Q1101,255),RIGHT('Disaggregation Records'!$D$155:$D$385,255),0))),"")</f>
        <v/>
      </c>
      <c r="S1101" s="201" t="str">
        <f t="array" ref="S1101">IFERROR(IF(INDEX('Disaggregation Records'!$F$155:$F$385,MATCH(RIGHT(Q1101,255),RIGHT('Disaggregation Records'!$D$155:$D$385,255),0))="","",INDEX('Disaggregation Records'!$F$155:$F$385,MATCH(RIGHT(Q1101,255),RIGHT('Disaggregation Records'!$D$155:$D$385,255),0))),"")</f>
        <v/>
      </c>
      <c r="T1101" s="201" t="str">
        <f t="array" ref="T1101">IFERROR(IF(INDEX('Disaggregation Records'!$H$155:$H$385,MATCH(RIGHT(Q1101,255),RIGHT('Disaggregation Records'!$D$155:$D$385,255),0))="","",INDEX('Disaggregation Records'!$H$155:$H$385,MATCH(RIGHT(Q1101,255),RIGHT('Disaggregation Records'!$D$155:$D$385,255),0))),"")</f>
        <v/>
      </c>
      <c r="U1101" s="201">
        <f t="shared" ref="U1101" si="4154">U1099+1</f>
        <v>1652</v>
      </c>
      <c r="V1101" s="201" t="str">
        <f t="array" ref="V1101">IFERROR(IF(INDEX('Disaggregation Records'!$I$155:$I$385,MATCH(RIGHT(Q1101,255),RIGHT('Disaggregation Records'!$D$155:$D$385,255),0))="","",INDEX('Disaggregation Records'!$I$155:$I$385,MATCH(RIGHT(Q1101,255),RIGHT('Disaggregation Records'!$D$155:$D$385,255),0))),"")</f>
        <v/>
      </c>
      <c r="W1101" s="201" t="str">
        <f>IFERROR(INDEX('Reference Records'!L$40:L$88,MATCH(LEFT(C1101,255),'Reference Records'!E$40:E$88,0)),"")</f>
        <v/>
      </c>
    </row>
    <row r="1102" spans="1:23" s="201" customFormat="1" ht="40.25" customHeight="1" x14ac:dyDescent="0.35">
      <c r="A1102" s="569"/>
      <c r="B1102" s="590"/>
      <c r="C1102" s="571"/>
      <c r="D1102" s="579"/>
      <c r="E1102" s="579"/>
      <c r="F1102" s="215"/>
      <c r="G1102" s="577"/>
      <c r="H1102" s="581"/>
      <c r="I1102" s="583"/>
      <c r="J1102" s="573"/>
      <c r="K1102" s="571"/>
      <c r="L1102" s="571"/>
      <c r="M1102" s="573"/>
      <c r="N1102" s="573"/>
    </row>
    <row r="1103" spans="1:23" s="201" customFormat="1" ht="40.25" customHeight="1" x14ac:dyDescent="0.35">
      <c r="A1103" s="569" t="str">
        <f t="shared" ref="A1103" ca="1" si="4155">INDIRECT("'update Helper'!C"&amp;U1103)</f>
        <v>a163p000004cusjAAA</v>
      </c>
      <c r="B1103" s="589">
        <v>13</v>
      </c>
      <c r="C1103" s="570" t="str">
        <f>VLOOKUP(B1103,'Coverage Indicators - Section D'!$A$9:$AU$70,47,FALSE)</f>
        <v/>
      </c>
      <c r="D1103" s="578" t="str">
        <f t="shared" ref="D1103" si="4156">R1103</f>
        <v/>
      </c>
      <c r="E1103" s="578" t="str">
        <f t="shared" ref="E1103" si="4157">S1103</f>
        <v/>
      </c>
      <c r="F1103" s="421"/>
      <c r="G1103" s="576" t="str">
        <f ca="1">IF(OR(INDIRECT("'update Helper'!E"&amp;U1103)="",F1103&lt;&gt;0,F1104&lt;&gt;0),IF(IFERROR((F1103/F1104),"")="","",(F1103/F1104)),INDIRECT("'update Helper'!E"&amp;U1103)/100)</f>
        <v/>
      </c>
      <c r="H1103" s="580"/>
      <c r="I1103" s="582"/>
      <c r="J1103" s="572"/>
      <c r="K1103" s="570" t="str">
        <f t="shared" ref="K1103" si="4158">W1103</f>
        <v/>
      </c>
      <c r="L1103" s="570" t="str">
        <f t="shared" ref="L1103" si="4159">V1103</f>
        <v/>
      </c>
      <c r="M1103" s="572"/>
      <c r="N1103" s="572"/>
      <c r="P1103" s="201">
        <f t="shared" ref="P1103" si="4160">IF(AND(EXACT(C1103,C1101),C1101&lt;&gt;0),P1101+1,0)</f>
        <v>241</v>
      </c>
      <c r="Q1103" s="201" t="str">
        <f t="shared" ref="Q1103" si="4161">IF(C1103&lt;&gt;"",C1103&amp;"-"&amp;P1103,"")</f>
        <v/>
      </c>
      <c r="R1103" s="201" t="str">
        <f t="array" ref="R1103">IFERROR(IF(INDEX('Disaggregation Records'!$E$155:$E$385,MATCH(RIGHT(Q1103,255),RIGHT('Disaggregation Records'!$D$155:$D$385,255),0))="","",INDEX('Disaggregation Records'!$E$155:$E$385,MATCH(RIGHT(Q1103,255),RIGHT('Disaggregation Records'!$D$155:$D$385,255),0))),"")</f>
        <v/>
      </c>
      <c r="S1103" s="201" t="str">
        <f t="array" ref="S1103">IFERROR(IF(INDEX('Disaggregation Records'!$F$155:$F$385,MATCH(RIGHT(Q1103,255),RIGHT('Disaggregation Records'!$D$155:$D$385,255),0))="","",INDEX('Disaggregation Records'!$F$155:$F$385,MATCH(RIGHT(Q1103,255),RIGHT('Disaggregation Records'!$D$155:$D$385,255),0))),"")</f>
        <v/>
      </c>
      <c r="T1103" s="201" t="str">
        <f t="array" ref="T1103">IFERROR(IF(INDEX('Disaggregation Records'!$H$155:$H$385,MATCH(RIGHT(Q1103,255),RIGHT('Disaggregation Records'!$D$155:$D$385,255),0))="","",INDEX('Disaggregation Records'!$H$155:$H$385,MATCH(RIGHT(Q1103,255),RIGHT('Disaggregation Records'!$D$155:$D$385,255),0))),"")</f>
        <v/>
      </c>
      <c r="U1103" s="201">
        <f t="shared" ref="U1103" si="4162">U1101+1</f>
        <v>1653</v>
      </c>
      <c r="V1103" s="201" t="str">
        <f t="array" ref="V1103">IFERROR(IF(INDEX('Disaggregation Records'!$I$155:$I$385,MATCH(RIGHT(Q1103,255),RIGHT('Disaggregation Records'!$D$155:$D$385,255),0))="","",INDEX('Disaggregation Records'!$I$155:$I$385,MATCH(RIGHT(Q1103,255),RIGHT('Disaggregation Records'!$D$155:$D$385,255),0))),"")</f>
        <v/>
      </c>
      <c r="W1103" s="201" t="str">
        <f>IFERROR(INDEX('Reference Records'!L$40:L$88,MATCH(LEFT(C1103,255),'Reference Records'!E$40:E$88,0)),"")</f>
        <v/>
      </c>
    </row>
    <row r="1104" spans="1:23" s="201" customFormat="1" ht="40.25" customHeight="1" x14ac:dyDescent="0.35">
      <c r="A1104" s="569"/>
      <c r="B1104" s="590"/>
      <c r="C1104" s="571"/>
      <c r="D1104" s="579"/>
      <c r="E1104" s="579"/>
      <c r="F1104" s="215"/>
      <c r="G1104" s="577"/>
      <c r="H1104" s="581"/>
      <c r="I1104" s="583"/>
      <c r="J1104" s="573"/>
      <c r="K1104" s="571"/>
      <c r="L1104" s="571"/>
      <c r="M1104" s="573"/>
      <c r="N1104" s="573"/>
    </row>
    <row r="1105" spans="1:23" s="201" customFormat="1" ht="40.25" customHeight="1" x14ac:dyDescent="0.35">
      <c r="A1105" s="569" t="str">
        <f t="shared" ref="A1105" ca="1" si="4163">INDIRECT("'update Helper'!C"&amp;U1105)</f>
        <v>a163p000004cuskAAA</v>
      </c>
      <c r="B1105" s="589">
        <v>13</v>
      </c>
      <c r="C1105" s="570" t="str">
        <f>VLOOKUP(B1105,'Coverage Indicators - Section D'!$A$9:$AU$70,47,FALSE)</f>
        <v/>
      </c>
      <c r="D1105" s="578" t="str">
        <f t="shared" ref="D1105" si="4164">R1105</f>
        <v/>
      </c>
      <c r="E1105" s="578" t="str">
        <f t="shared" ref="E1105" si="4165">S1105</f>
        <v/>
      </c>
      <c r="F1105" s="421"/>
      <c r="G1105" s="576" t="str">
        <f ca="1">IF(OR(INDIRECT("'update Helper'!E"&amp;U1105)="",F1105&lt;&gt;0,F1106&lt;&gt;0),IF(IFERROR((F1105/F1106),"")="","",(F1105/F1106)),INDIRECT("'update Helper'!E"&amp;U1105)/100)</f>
        <v/>
      </c>
      <c r="H1105" s="580"/>
      <c r="I1105" s="582"/>
      <c r="J1105" s="572"/>
      <c r="K1105" s="570" t="str">
        <f t="shared" ref="K1105" si="4166">W1105</f>
        <v/>
      </c>
      <c r="L1105" s="570" t="str">
        <f t="shared" ref="L1105" si="4167">V1105</f>
        <v/>
      </c>
      <c r="M1105" s="572"/>
      <c r="N1105" s="572"/>
      <c r="P1105" s="201">
        <f t="shared" ref="P1105" si="4168">IF(AND(EXACT(C1105,C1103),C1103&lt;&gt;0),P1103+1,0)</f>
        <v>242</v>
      </c>
      <c r="Q1105" s="201" t="str">
        <f t="shared" ref="Q1105" si="4169">IF(C1105&lt;&gt;"",C1105&amp;"-"&amp;P1105,"")</f>
        <v/>
      </c>
      <c r="R1105" s="201" t="str">
        <f t="array" ref="R1105">IFERROR(IF(INDEX('Disaggregation Records'!$E$155:$E$385,MATCH(RIGHT(Q1105,255),RIGHT('Disaggregation Records'!$D$155:$D$385,255),0))="","",INDEX('Disaggregation Records'!$E$155:$E$385,MATCH(RIGHT(Q1105,255),RIGHT('Disaggregation Records'!$D$155:$D$385,255),0))),"")</f>
        <v/>
      </c>
      <c r="S1105" s="201" t="str">
        <f t="array" ref="S1105">IFERROR(IF(INDEX('Disaggregation Records'!$F$155:$F$385,MATCH(RIGHT(Q1105,255),RIGHT('Disaggregation Records'!$D$155:$D$385,255),0))="","",INDEX('Disaggregation Records'!$F$155:$F$385,MATCH(RIGHT(Q1105,255),RIGHT('Disaggregation Records'!$D$155:$D$385,255),0))),"")</f>
        <v/>
      </c>
      <c r="T1105" s="201" t="str">
        <f t="array" ref="T1105">IFERROR(IF(INDEX('Disaggregation Records'!$H$155:$H$385,MATCH(RIGHT(Q1105,255),RIGHT('Disaggregation Records'!$D$155:$D$385,255),0))="","",INDEX('Disaggregation Records'!$H$155:$H$385,MATCH(RIGHT(Q1105,255),RIGHT('Disaggregation Records'!$D$155:$D$385,255),0))),"")</f>
        <v/>
      </c>
      <c r="U1105" s="201">
        <f t="shared" ref="U1105" si="4170">U1103+1</f>
        <v>1654</v>
      </c>
      <c r="V1105" s="201" t="str">
        <f t="array" ref="V1105">IFERROR(IF(INDEX('Disaggregation Records'!$I$155:$I$385,MATCH(RIGHT(Q1105,255),RIGHT('Disaggregation Records'!$D$155:$D$385,255),0))="","",INDEX('Disaggregation Records'!$I$155:$I$385,MATCH(RIGHT(Q1105,255),RIGHT('Disaggregation Records'!$D$155:$D$385,255),0))),"")</f>
        <v/>
      </c>
      <c r="W1105" s="201" t="str">
        <f>IFERROR(INDEX('Reference Records'!L$40:L$88,MATCH(LEFT(C1105,255),'Reference Records'!E$40:E$88,0)),"")</f>
        <v/>
      </c>
    </row>
    <row r="1106" spans="1:23" s="201" customFormat="1" ht="40.25" customHeight="1" x14ac:dyDescent="0.35">
      <c r="A1106" s="569"/>
      <c r="B1106" s="590"/>
      <c r="C1106" s="571"/>
      <c r="D1106" s="579"/>
      <c r="E1106" s="579"/>
      <c r="F1106" s="215"/>
      <c r="G1106" s="577"/>
      <c r="H1106" s="581"/>
      <c r="I1106" s="583"/>
      <c r="J1106" s="573"/>
      <c r="K1106" s="571"/>
      <c r="L1106" s="571"/>
      <c r="M1106" s="573"/>
      <c r="N1106" s="573"/>
    </row>
    <row r="1107" spans="1:23" s="201" customFormat="1" ht="40.25" customHeight="1" x14ac:dyDescent="0.35">
      <c r="A1107" s="569" t="str">
        <f t="shared" ref="A1107" ca="1" si="4171">INDIRECT("'update Helper'!C"&amp;U1107)</f>
        <v>a163p000004cuslAAA</v>
      </c>
      <c r="B1107" s="589">
        <v>13</v>
      </c>
      <c r="C1107" s="570" t="str">
        <f>VLOOKUP(B1107,'Coverage Indicators - Section D'!$A$9:$AU$70,47,FALSE)</f>
        <v/>
      </c>
      <c r="D1107" s="578" t="str">
        <f t="shared" ref="D1107" si="4172">R1107</f>
        <v/>
      </c>
      <c r="E1107" s="578" t="str">
        <f t="shared" ref="E1107" si="4173">S1107</f>
        <v/>
      </c>
      <c r="F1107" s="421"/>
      <c r="G1107" s="576" t="str">
        <f ca="1">IF(OR(INDIRECT("'update Helper'!E"&amp;U1107)="",F1107&lt;&gt;0,F1108&lt;&gt;0),IF(IFERROR((F1107/F1108),"")="","",(F1107/F1108)),INDIRECT("'update Helper'!E"&amp;U1107)/100)</f>
        <v/>
      </c>
      <c r="H1107" s="580"/>
      <c r="I1107" s="582"/>
      <c r="J1107" s="572"/>
      <c r="K1107" s="570" t="str">
        <f t="shared" ref="K1107" si="4174">W1107</f>
        <v/>
      </c>
      <c r="L1107" s="570" t="str">
        <f t="shared" ref="L1107" si="4175">V1107</f>
        <v/>
      </c>
      <c r="M1107" s="572"/>
      <c r="N1107" s="572"/>
      <c r="P1107" s="201">
        <f t="shared" ref="P1107" si="4176">IF(AND(EXACT(C1107,C1105),C1105&lt;&gt;0),P1105+1,0)</f>
        <v>243</v>
      </c>
      <c r="Q1107" s="201" t="str">
        <f t="shared" ref="Q1107" si="4177">IF(C1107&lt;&gt;"",C1107&amp;"-"&amp;P1107,"")</f>
        <v/>
      </c>
      <c r="R1107" s="201" t="str">
        <f t="array" ref="R1107">IFERROR(IF(INDEX('Disaggregation Records'!$E$155:$E$385,MATCH(RIGHT(Q1107,255),RIGHT('Disaggregation Records'!$D$155:$D$385,255),0))="","",INDEX('Disaggregation Records'!$E$155:$E$385,MATCH(RIGHT(Q1107,255),RIGHT('Disaggregation Records'!$D$155:$D$385,255),0))),"")</f>
        <v/>
      </c>
      <c r="S1107" s="201" t="str">
        <f t="array" ref="S1107">IFERROR(IF(INDEX('Disaggregation Records'!$F$155:$F$385,MATCH(RIGHT(Q1107,255),RIGHT('Disaggregation Records'!$D$155:$D$385,255),0))="","",INDEX('Disaggregation Records'!$F$155:$F$385,MATCH(RIGHT(Q1107,255),RIGHT('Disaggregation Records'!$D$155:$D$385,255),0))),"")</f>
        <v/>
      </c>
      <c r="T1107" s="201" t="str">
        <f t="array" ref="T1107">IFERROR(IF(INDEX('Disaggregation Records'!$H$155:$H$385,MATCH(RIGHT(Q1107,255),RIGHT('Disaggregation Records'!$D$155:$D$385,255),0))="","",INDEX('Disaggregation Records'!$H$155:$H$385,MATCH(RIGHT(Q1107,255),RIGHT('Disaggregation Records'!$D$155:$D$385,255),0))),"")</f>
        <v/>
      </c>
      <c r="U1107" s="201">
        <f t="shared" ref="U1107" si="4178">U1105+1</f>
        <v>1655</v>
      </c>
      <c r="V1107" s="201" t="str">
        <f t="array" ref="V1107">IFERROR(IF(INDEX('Disaggregation Records'!$I$155:$I$385,MATCH(RIGHT(Q1107,255),RIGHT('Disaggregation Records'!$D$155:$D$385,255),0))="","",INDEX('Disaggregation Records'!$I$155:$I$385,MATCH(RIGHT(Q1107,255),RIGHT('Disaggregation Records'!$D$155:$D$385,255),0))),"")</f>
        <v/>
      </c>
      <c r="W1107" s="201" t="str">
        <f>IFERROR(INDEX('Reference Records'!L$40:L$88,MATCH(LEFT(C1107,255),'Reference Records'!E$40:E$88,0)),"")</f>
        <v/>
      </c>
    </row>
    <row r="1108" spans="1:23" s="201" customFormat="1" ht="40.25" customHeight="1" x14ac:dyDescent="0.35">
      <c r="A1108" s="569"/>
      <c r="B1108" s="590"/>
      <c r="C1108" s="571"/>
      <c r="D1108" s="579"/>
      <c r="E1108" s="579"/>
      <c r="F1108" s="215"/>
      <c r="G1108" s="577"/>
      <c r="H1108" s="581"/>
      <c r="I1108" s="583"/>
      <c r="J1108" s="573"/>
      <c r="K1108" s="571"/>
      <c r="L1108" s="571"/>
      <c r="M1108" s="573"/>
      <c r="N1108" s="573"/>
    </row>
    <row r="1109" spans="1:23" s="201" customFormat="1" ht="40.25" customHeight="1" x14ac:dyDescent="0.35">
      <c r="A1109" s="569" t="str">
        <f t="shared" ref="A1109" ca="1" si="4179">INDIRECT("'update Helper'!C"&amp;U1109)</f>
        <v>a163p000004cusmAAA</v>
      </c>
      <c r="B1109" s="589">
        <v>13</v>
      </c>
      <c r="C1109" s="570" t="str">
        <f>VLOOKUP(B1109,'Coverage Indicators - Section D'!$A$9:$AU$70,47,FALSE)</f>
        <v/>
      </c>
      <c r="D1109" s="578" t="str">
        <f t="shared" ref="D1109" si="4180">R1109</f>
        <v/>
      </c>
      <c r="E1109" s="578" t="str">
        <f t="shared" ref="E1109" si="4181">S1109</f>
        <v/>
      </c>
      <c r="F1109" s="421"/>
      <c r="G1109" s="576" t="str">
        <f ca="1">IF(OR(INDIRECT("'update Helper'!E"&amp;U1109)="",F1109&lt;&gt;0,F1110&lt;&gt;0),IF(IFERROR((F1109/F1110),"")="","",(F1109/F1110)),INDIRECT("'update Helper'!E"&amp;U1109)/100)</f>
        <v/>
      </c>
      <c r="H1109" s="580"/>
      <c r="I1109" s="582"/>
      <c r="J1109" s="572"/>
      <c r="K1109" s="570" t="str">
        <f t="shared" ref="K1109" si="4182">W1109</f>
        <v/>
      </c>
      <c r="L1109" s="570" t="str">
        <f t="shared" ref="L1109" si="4183">V1109</f>
        <v/>
      </c>
      <c r="M1109" s="572"/>
      <c r="N1109" s="572"/>
      <c r="P1109" s="201">
        <f t="shared" ref="P1109" si="4184">IF(AND(EXACT(C1109,C1107),C1107&lt;&gt;0),P1107+1,0)</f>
        <v>244</v>
      </c>
      <c r="Q1109" s="201" t="str">
        <f t="shared" ref="Q1109" si="4185">IF(C1109&lt;&gt;"",C1109&amp;"-"&amp;P1109,"")</f>
        <v/>
      </c>
      <c r="R1109" s="201" t="str">
        <f t="array" ref="R1109">IFERROR(IF(INDEX('Disaggregation Records'!$E$155:$E$385,MATCH(RIGHT(Q1109,255),RIGHT('Disaggregation Records'!$D$155:$D$385,255),0))="","",INDEX('Disaggregation Records'!$E$155:$E$385,MATCH(RIGHT(Q1109,255),RIGHT('Disaggregation Records'!$D$155:$D$385,255),0))),"")</f>
        <v/>
      </c>
      <c r="S1109" s="201" t="str">
        <f t="array" ref="S1109">IFERROR(IF(INDEX('Disaggregation Records'!$F$155:$F$385,MATCH(RIGHT(Q1109,255),RIGHT('Disaggregation Records'!$D$155:$D$385,255),0))="","",INDEX('Disaggregation Records'!$F$155:$F$385,MATCH(RIGHT(Q1109,255),RIGHT('Disaggregation Records'!$D$155:$D$385,255),0))),"")</f>
        <v/>
      </c>
      <c r="T1109" s="201" t="str">
        <f t="array" ref="T1109">IFERROR(IF(INDEX('Disaggregation Records'!$H$155:$H$385,MATCH(RIGHT(Q1109,255),RIGHT('Disaggregation Records'!$D$155:$D$385,255),0))="","",INDEX('Disaggregation Records'!$H$155:$H$385,MATCH(RIGHT(Q1109,255),RIGHT('Disaggregation Records'!$D$155:$D$385,255),0))),"")</f>
        <v/>
      </c>
      <c r="U1109" s="201">
        <f t="shared" ref="U1109" si="4186">U1107+1</f>
        <v>1656</v>
      </c>
      <c r="V1109" s="201" t="str">
        <f t="array" ref="V1109">IFERROR(IF(INDEX('Disaggregation Records'!$I$155:$I$385,MATCH(RIGHT(Q1109,255),RIGHT('Disaggregation Records'!$D$155:$D$385,255),0))="","",INDEX('Disaggregation Records'!$I$155:$I$385,MATCH(RIGHT(Q1109,255),RIGHT('Disaggregation Records'!$D$155:$D$385,255),0))),"")</f>
        <v/>
      </c>
      <c r="W1109" s="201" t="str">
        <f>IFERROR(INDEX('Reference Records'!L$40:L$88,MATCH(LEFT(C1109,255),'Reference Records'!E$40:E$88,0)),"")</f>
        <v/>
      </c>
    </row>
    <row r="1110" spans="1:23" s="201" customFormat="1" ht="40.25" customHeight="1" x14ac:dyDescent="0.35">
      <c r="A1110" s="569"/>
      <c r="B1110" s="590"/>
      <c r="C1110" s="571"/>
      <c r="D1110" s="579"/>
      <c r="E1110" s="579"/>
      <c r="F1110" s="215"/>
      <c r="G1110" s="577"/>
      <c r="H1110" s="581"/>
      <c r="I1110" s="583"/>
      <c r="J1110" s="573"/>
      <c r="K1110" s="571"/>
      <c r="L1110" s="571"/>
      <c r="M1110" s="573"/>
      <c r="N1110" s="573"/>
    </row>
    <row r="1111" spans="1:23" s="201" customFormat="1" ht="40.25" customHeight="1" x14ac:dyDescent="0.35">
      <c r="A1111" s="569" t="str">
        <f t="shared" ref="A1111" ca="1" si="4187">INDIRECT("'update Helper'!C"&amp;U1111)</f>
        <v>a163p000004cusnAAA</v>
      </c>
      <c r="B1111" s="589">
        <v>13</v>
      </c>
      <c r="C1111" s="570" t="str">
        <f>VLOOKUP(B1111,'Coverage Indicators - Section D'!$A$9:$AU$70,47,FALSE)</f>
        <v/>
      </c>
      <c r="D1111" s="578" t="str">
        <f t="shared" ref="D1111" si="4188">R1111</f>
        <v/>
      </c>
      <c r="E1111" s="578" t="str">
        <f t="shared" ref="E1111" si="4189">S1111</f>
        <v/>
      </c>
      <c r="F1111" s="421"/>
      <c r="G1111" s="576" t="str">
        <f ca="1">IF(OR(INDIRECT("'update Helper'!E"&amp;U1111)="",F1111&lt;&gt;0,F1112&lt;&gt;0),IF(IFERROR((F1111/F1112),"")="","",(F1111/F1112)),INDIRECT("'update Helper'!E"&amp;U1111)/100)</f>
        <v/>
      </c>
      <c r="H1111" s="580"/>
      <c r="I1111" s="582"/>
      <c r="J1111" s="572"/>
      <c r="K1111" s="570" t="str">
        <f t="shared" ref="K1111" si="4190">W1111</f>
        <v/>
      </c>
      <c r="L1111" s="570" t="str">
        <f t="shared" ref="L1111" si="4191">V1111</f>
        <v/>
      </c>
      <c r="M1111" s="572"/>
      <c r="N1111" s="572"/>
      <c r="P1111" s="201">
        <f t="shared" ref="P1111" si="4192">IF(AND(EXACT(C1111,C1109),C1109&lt;&gt;0),P1109+1,0)</f>
        <v>245</v>
      </c>
      <c r="Q1111" s="201" t="str">
        <f t="shared" ref="Q1111" si="4193">IF(C1111&lt;&gt;"",C1111&amp;"-"&amp;P1111,"")</f>
        <v/>
      </c>
      <c r="R1111" s="201" t="str">
        <f t="array" ref="R1111">IFERROR(IF(INDEX('Disaggregation Records'!$E$155:$E$385,MATCH(RIGHT(Q1111,255),RIGHT('Disaggregation Records'!$D$155:$D$385,255),0))="","",INDEX('Disaggregation Records'!$E$155:$E$385,MATCH(RIGHT(Q1111,255),RIGHT('Disaggregation Records'!$D$155:$D$385,255),0))),"")</f>
        <v/>
      </c>
      <c r="S1111" s="201" t="str">
        <f t="array" ref="S1111">IFERROR(IF(INDEX('Disaggregation Records'!$F$155:$F$385,MATCH(RIGHT(Q1111,255),RIGHT('Disaggregation Records'!$D$155:$D$385,255),0))="","",INDEX('Disaggregation Records'!$F$155:$F$385,MATCH(RIGHT(Q1111,255),RIGHT('Disaggregation Records'!$D$155:$D$385,255),0))),"")</f>
        <v/>
      </c>
      <c r="T1111" s="201" t="str">
        <f t="array" ref="T1111">IFERROR(IF(INDEX('Disaggregation Records'!$H$155:$H$385,MATCH(RIGHT(Q1111,255),RIGHT('Disaggregation Records'!$D$155:$D$385,255),0))="","",INDEX('Disaggregation Records'!$H$155:$H$385,MATCH(RIGHT(Q1111,255),RIGHT('Disaggregation Records'!$D$155:$D$385,255),0))),"")</f>
        <v/>
      </c>
      <c r="U1111" s="201">
        <f t="shared" ref="U1111" si="4194">U1109+1</f>
        <v>1657</v>
      </c>
      <c r="V1111" s="201" t="str">
        <f t="array" ref="V1111">IFERROR(IF(INDEX('Disaggregation Records'!$I$155:$I$385,MATCH(RIGHT(Q1111,255),RIGHT('Disaggregation Records'!$D$155:$D$385,255),0))="","",INDEX('Disaggregation Records'!$I$155:$I$385,MATCH(RIGHT(Q1111,255),RIGHT('Disaggregation Records'!$D$155:$D$385,255),0))),"")</f>
        <v/>
      </c>
      <c r="W1111" s="201" t="str">
        <f>IFERROR(INDEX('Reference Records'!L$40:L$88,MATCH(LEFT(C1111,255),'Reference Records'!E$40:E$88,0)),"")</f>
        <v/>
      </c>
    </row>
    <row r="1112" spans="1:23" s="201" customFormat="1" ht="40.25" customHeight="1" x14ac:dyDescent="0.35">
      <c r="A1112" s="569"/>
      <c r="B1112" s="590"/>
      <c r="C1112" s="571"/>
      <c r="D1112" s="579"/>
      <c r="E1112" s="579"/>
      <c r="F1112" s="215"/>
      <c r="G1112" s="577"/>
      <c r="H1112" s="581"/>
      <c r="I1112" s="583"/>
      <c r="J1112" s="573"/>
      <c r="K1112" s="571"/>
      <c r="L1112" s="571"/>
      <c r="M1112" s="573"/>
      <c r="N1112" s="573"/>
    </row>
    <row r="1113" spans="1:23" s="201" customFormat="1" ht="40.25" customHeight="1" x14ac:dyDescent="0.35">
      <c r="A1113" s="569" t="str">
        <f t="shared" ref="A1113" ca="1" si="4195">INDIRECT("'update Helper'!C"&amp;U1113)</f>
        <v>a163p000004cusoAAA</v>
      </c>
      <c r="B1113" s="589">
        <v>13</v>
      </c>
      <c r="C1113" s="570" t="str">
        <f>VLOOKUP(B1113,'Coverage Indicators - Section D'!$A$9:$AU$70,47,FALSE)</f>
        <v/>
      </c>
      <c r="D1113" s="578" t="str">
        <f t="shared" ref="D1113" si="4196">R1113</f>
        <v/>
      </c>
      <c r="E1113" s="578" t="str">
        <f t="shared" ref="E1113" si="4197">S1113</f>
        <v/>
      </c>
      <c r="F1113" s="421"/>
      <c r="G1113" s="576" t="str">
        <f ca="1">IF(OR(INDIRECT("'update Helper'!E"&amp;U1113)="",F1113&lt;&gt;0,F1114&lt;&gt;0),IF(IFERROR((F1113/F1114),"")="","",(F1113/F1114)),INDIRECT("'update Helper'!E"&amp;U1113)/100)</f>
        <v/>
      </c>
      <c r="H1113" s="580"/>
      <c r="I1113" s="582"/>
      <c r="J1113" s="572"/>
      <c r="K1113" s="570" t="str">
        <f t="shared" ref="K1113" si="4198">W1113</f>
        <v/>
      </c>
      <c r="L1113" s="570" t="str">
        <f t="shared" ref="L1113" si="4199">V1113</f>
        <v/>
      </c>
      <c r="M1113" s="572"/>
      <c r="N1113" s="572"/>
      <c r="P1113" s="201">
        <f t="shared" ref="P1113" si="4200">IF(AND(EXACT(C1113,C1111),C1111&lt;&gt;0),P1111+1,0)</f>
        <v>246</v>
      </c>
      <c r="Q1113" s="201" t="str">
        <f t="shared" ref="Q1113" si="4201">IF(C1113&lt;&gt;"",C1113&amp;"-"&amp;P1113,"")</f>
        <v/>
      </c>
      <c r="R1113" s="201" t="str">
        <f t="array" ref="R1113">IFERROR(IF(INDEX('Disaggregation Records'!$E$155:$E$385,MATCH(RIGHT(Q1113,255),RIGHT('Disaggregation Records'!$D$155:$D$385,255),0))="","",INDEX('Disaggregation Records'!$E$155:$E$385,MATCH(RIGHT(Q1113,255),RIGHT('Disaggregation Records'!$D$155:$D$385,255),0))),"")</f>
        <v/>
      </c>
      <c r="S1113" s="201" t="str">
        <f t="array" ref="S1113">IFERROR(IF(INDEX('Disaggregation Records'!$F$155:$F$385,MATCH(RIGHT(Q1113,255),RIGHT('Disaggregation Records'!$D$155:$D$385,255),0))="","",INDEX('Disaggregation Records'!$F$155:$F$385,MATCH(RIGHT(Q1113,255),RIGHT('Disaggregation Records'!$D$155:$D$385,255),0))),"")</f>
        <v/>
      </c>
      <c r="T1113" s="201" t="str">
        <f t="array" ref="T1113">IFERROR(IF(INDEX('Disaggregation Records'!$H$155:$H$385,MATCH(RIGHT(Q1113,255),RIGHT('Disaggregation Records'!$D$155:$D$385,255),0))="","",INDEX('Disaggregation Records'!$H$155:$H$385,MATCH(RIGHT(Q1113,255),RIGHT('Disaggregation Records'!$D$155:$D$385,255),0))),"")</f>
        <v/>
      </c>
      <c r="U1113" s="201">
        <f t="shared" ref="U1113" si="4202">U1111+1</f>
        <v>1658</v>
      </c>
      <c r="V1113" s="201" t="str">
        <f t="array" ref="V1113">IFERROR(IF(INDEX('Disaggregation Records'!$I$155:$I$385,MATCH(RIGHT(Q1113,255),RIGHT('Disaggregation Records'!$D$155:$D$385,255),0))="","",INDEX('Disaggregation Records'!$I$155:$I$385,MATCH(RIGHT(Q1113,255),RIGHT('Disaggregation Records'!$D$155:$D$385,255),0))),"")</f>
        <v/>
      </c>
      <c r="W1113" s="201" t="str">
        <f>IFERROR(INDEX('Reference Records'!L$40:L$88,MATCH(LEFT(C1113,255),'Reference Records'!E$40:E$88,0)),"")</f>
        <v/>
      </c>
    </row>
    <row r="1114" spans="1:23" s="201" customFormat="1" ht="40.25" customHeight="1" x14ac:dyDescent="0.35">
      <c r="A1114" s="569"/>
      <c r="B1114" s="590"/>
      <c r="C1114" s="571"/>
      <c r="D1114" s="579"/>
      <c r="E1114" s="579"/>
      <c r="F1114" s="215"/>
      <c r="G1114" s="577"/>
      <c r="H1114" s="581"/>
      <c r="I1114" s="583"/>
      <c r="J1114" s="573"/>
      <c r="K1114" s="571"/>
      <c r="L1114" s="571"/>
      <c r="M1114" s="573"/>
      <c r="N1114" s="573"/>
    </row>
    <row r="1115" spans="1:23" s="201" customFormat="1" ht="40.25" customHeight="1" x14ac:dyDescent="0.35">
      <c r="A1115" s="569" t="str">
        <f t="shared" ref="A1115" ca="1" si="4203">INDIRECT("'update Helper'!C"&amp;U1115)</f>
        <v>a163p000004cuspAAA</v>
      </c>
      <c r="B1115" s="589">
        <v>13</v>
      </c>
      <c r="C1115" s="570" t="str">
        <f>VLOOKUP(B1115,'Coverage Indicators - Section D'!$A$9:$AU$70,47,FALSE)</f>
        <v/>
      </c>
      <c r="D1115" s="578" t="str">
        <f t="shared" ref="D1115" si="4204">R1115</f>
        <v/>
      </c>
      <c r="E1115" s="578" t="str">
        <f t="shared" ref="E1115" si="4205">S1115</f>
        <v/>
      </c>
      <c r="F1115" s="421"/>
      <c r="G1115" s="576" t="str">
        <f ca="1">IF(OR(INDIRECT("'update Helper'!E"&amp;U1115)="",F1115&lt;&gt;0,F1116&lt;&gt;0),IF(IFERROR((F1115/F1116),"")="","",(F1115/F1116)),INDIRECT("'update Helper'!E"&amp;U1115)/100)</f>
        <v/>
      </c>
      <c r="H1115" s="580"/>
      <c r="I1115" s="582"/>
      <c r="J1115" s="572"/>
      <c r="K1115" s="570" t="str">
        <f t="shared" ref="K1115" si="4206">W1115</f>
        <v/>
      </c>
      <c r="L1115" s="570" t="str">
        <f t="shared" ref="L1115" si="4207">V1115</f>
        <v/>
      </c>
      <c r="M1115" s="572"/>
      <c r="N1115" s="572"/>
      <c r="P1115" s="201">
        <f t="shared" ref="P1115" si="4208">IF(AND(EXACT(C1115,C1113),C1113&lt;&gt;0),P1113+1,0)</f>
        <v>247</v>
      </c>
      <c r="Q1115" s="201" t="str">
        <f t="shared" ref="Q1115" si="4209">IF(C1115&lt;&gt;"",C1115&amp;"-"&amp;P1115,"")</f>
        <v/>
      </c>
      <c r="R1115" s="201" t="str">
        <f t="array" ref="R1115">IFERROR(IF(INDEX('Disaggregation Records'!$E$155:$E$385,MATCH(RIGHT(Q1115,255),RIGHT('Disaggregation Records'!$D$155:$D$385,255),0))="","",INDEX('Disaggregation Records'!$E$155:$E$385,MATCH(RIGHT(Q1115,255),RIGHT('Disaggregation Records'!$D$155:$D$385,255),0))),"")</f>
        <v/>
      </c>
      <c r="S1115" s="201" t="str">
        <f t="array" ref="S1115">IFERROR(IF(INDEX('Disaggregation Records'!$F$155:$F$385,MATCH(RIGHT(Q1115,255),RIGHT('Disaggregation Records'!$D$155:$D$385,255),0))="","",INDEX('Disaggregation Records'!$F$155:$F$385,MATCH(RIGHT(Q1115,255),RIGHT('Disaggregation Records'!$D$155:$D$385,255),0))),"")</f>
        <v/>
      </c>
      <c r="T1115" s="201" t="str">
        <f t="array" ref="T1115">IFERROR(IF(INDEX('Disaggregation Records'!$H$155:$H$385,MATCH(RIGHT(Q1115,255),RIGHT('Disaggregation Records'!$D$155:$D$385,255),0))="","",INDEX('Disaggregation Records'!$H$155:$H$385,MATCH(RIGHT(Q1115,255),RIGHT('Disaggregation Records'!$D$155:$D$385,255),0))),"")</f>
        <v/>
      </c>
      <c r="U1115" s="201">
        <f t="shared" ref="U1115" si="4210">U1113+1</f>
        <v>1659</v>
      </c>
      <c r="V1115" s="201" t="str">
        <f t="array" ref="V1115">IFERROR(IF(INDEX('Disaggregation Records'!$I$155:$I$385,MATCH(RIGHT(Q1115,255),RIGHT('Disaggregation Records'!$D$155:$D$385,255),0))="","",INDEX('Disaggregation Records'!$I$155:$I$385,MATCH(RIGHT(Q1115,255),RIGHT('Disaggregation Records'!$D$155:$D$385,255),0))),"")</f>
        <v/>
      </c>
      <c r="W1115" s="201" t="str">
        <f>IFERROR(INDEX('Reference Records'!L$40:L$88,MATCH(LEFT(C1115,255),'Reference Records'!E$40:E$88,0)),"")</f>
        <v/>
      </c>
    </row>
    <row r="1116" spans="1:23" s="201" customFormat="1" ht="40.25" customHeight="1" x14ac:dyDescent="0.35">
      <c r="A1116" s="569"/>
      <c r="B1116" s="590"/>
      <c r="C1116" s="571"/>
      <c r="D1116" s="579"/>
      <c r="E1116" s="579"/>
      <c r="F1116" s="215"/>
      <c r="G1116" s="577"/>
      <c r="H1116" s="581"/>
      <c r="I1116" s="583"/>
      <c r="J1116" s="573"/>
      <c r="K1116" s="571"/>
      <c r="L1116" s="571"/>
      <c r="M1116" s="573"/>
      <c r="N1116" s="573"/>
    </row>
    <row r="1117" spans="1:23" s="201" customFormat="1" ht="40.25" customHeight="1" x14ac:dyDescent="0.35">
      <c r="A1117" s="569" t="str">
        <f t="shared" ref="A1117" ca="1" si="4211">INDIRECT("'update Helper'!C"&amp;U1117)</f>
        <v>a163p000004cusqAAA</v>
      </c>
      <c r="B1117" s="589">
        <v>13</v>
      </c>
      <c r="C1117" s="570" t="str">
        <f>VLOOKUP(B1117,'Coverage Indicators - Section D'!$A$9:$AU$70,47,FALSE)</f>
        <v/>
      </c>
      <c r="D1117" s="578" t="str">
        <f t="shared" ref="D1117" si="4212">R1117</f>
        <v/>
      </c>
      <c r="E1117" s="578" t="str">
        <f t="shared" ref="E1117" si="4213">S1117</f>
        <v/>
      </c>
      <c r="F1117" s="421"/>
      <c r="G1117" s="576" t="str">
        <f ca="1">IF(OR(INDIRECT("'update Helper'!E"&amp;U1117)="",F1117&lt;&gt;0,F1118&lt;&gt;0),IF(IFERROR((F1117/F1118),"")="","",(F1117/F1118)),INDIRECT("'update Helper'!E"&amp;U1117)/100)</f>
        <v/>
      </c>
      <c r="H1117" s="580"/>
      <c r="I1117" s="582"/>
      <c r="J1117" s="572"/>
      <c r="K1117" s="570" t="str">
        <f t="shared" ref="K1117" si="4214">W1117</f>
        <v/>
      </c>
      <c r="L1117" s="570" t="str">
        <f t="shared" ref="L1117" si="4215">V1117</f>
        <v/>
      </c>
      <c r="M1117" s="572"/>
      <c r="N1117" s="572"/>
      <c r="P1117" s="201">
        <f t="shared" ref="P1117" si="4216">IF(AND(EXACT(C1117,C1115),C1115&lt;&gt;0),P1115+1,0)</f>
        <v>248</v>
      </c>
      <c r="Q1117" s="201" t="str">
        <f t="shared" ref="Q1117" si="4217">IF(C1117&lt;&gt;"",C1117&amp;"-"&amp;P1117,"")</f>
        <v/>
      </c>
      <c r="R1117" s="201" t="str">
        <f t="array" ref="R1117">IFERROR(IF(INDEX('Disaggregation Records'!$E$155:$E$385,MATCH(RIGHT(Q1117,255),RIGHT('Disaggregation Records'!$D$155:$D$385,255),0))="","",INDEX('Disaggregation Records'!$E$155:$E$385,MATCH(RIGHT(Q1117,255),RIGHT('Disaggregation Records'!$D$155:$D$385,255),0))),"")</f>
        <v/>
      </c>
      <c r="S1117" s="201" t="str">
        <f t="array" ref="S1117">IFERROR(IF(INDEX('Disaggregation Records'!$F$155:$F$385,MATCH(RIGHT(Q1117,255),RIGHT('Disaggregation Records'!$D$155:$D$385,255),0))="","",INDEX('Disaggregation Records'!$F$155:$F$385,MATCH(RIGHT(Q1117,255),RIGHT('Disaggregation Records'!$D$155:$D$385,255),0))),"")</f>
        <v/>
      </c>
      <c r="T1117" s="201" t="str">
        <f t="array" ref="T1117">IFERROR(IF(INDEX('Disaggregation Records'!$H$155:$H$385,MATCH(RIGHT(Q1117,255),RIGHT('Disaggregation Records'!$D$155:$D$385,255),0))="","",INDEX('Disaggregation Records'!$H$155:$H$385,MATCH(RIGHT(Q1117,255),RIGHT('Disaggregation Records'!$D$155:$D$385,255),0))),"")</f>
        <v/>
      </c>
      <c r="U1117" s="201">
        <f t="shared" ref="U1117" si="4218">U1115+1</f>
        <v>1660</v>
      </c>
      <c r="V1117" s="201" t="str">
        <f t="array" ref="V1117">IFERROR(IF(INDEX('Disaggregation Records'!$I$155:$I$385,MATCH(RIGHT(Q1117,255),RIGHT('Disaggregation Records'!$D$155:$D$385,255),0))="","",INDEX('Disaggregation Records'!$I$155:$I$385,MATCH(RIGHT(Q1117,255),RIGHT('Disaggregation Records'!$D$155:$D$385,255),0))),"")</f>
        <v/>
      </c>
      <c r="W1117" s="201" t="str">
        <f>IFERROR(INDEX('Reference Records'!L$40:L$88,MATCH(LEFT(C1117,255),'Reference Records'!E$40:E$88,0)),"")</f>
        <v/>
      </c>
    </row>
    <row r="1118" spans="1:23" s="201" customFormat="1" ht="40.25" customHeight="1" x14ac:dyDescent="0.35">
      <c r="A1118" s="569"/>
      <c r="B1118" s="590"/>
      <c r="C1118" s="571"/>
      <c r="D1118" s="579"/>
      <c r="E1118" s="579"/>
      <c r="F1118" s="215"/>
      <c r="G1118" s="577"/>
      <c r="H1118" s="581"/>
      <c r="I1118" s="583"/>
      <c r="J1118" s="573"/>
      <c r="K1118" s="571"/>
      <c r="L1118" s="571"/>
      <c r="M1118" s="573"/>
      <c r="N1118" s="573"/>
    </row>
    <row r="1119" spans="1:23" s="201" customFormat="1" ht="40.25" customHeight="1" x14ac:dyDescent="0.35">
      <c r="A1119" s="569" t="str">
        <f t="shared" ref="A1119" ca="1" si="4219">INDIRECT("'update Helper'!C"&amp;U1119)</f>
        <v>a163p000004cusrAAA</v>
      </c>
      <c r="B1119" s="589">
        <v>13</v>
      </c>
      <c r="C1119" s="570" t="str">
        <f>VLOOKUP(B1119,'Coverage Indicators - Section D'!$A$9:$AU$70,47,FALSE)</f>
        <v/>
      </c>
      <c r="D1119" s="578" t="str">
        <f t="shared" ref="D1119" si="4220">R1119</f>
        <v/>
      </c>
      <c r="E1119" s="578" t="str">
        <f t="shared" ref="E1119" si="4221">S1119</f>
        <v/>
      </c>
      <c r="F1119" s="421"/>
      <c r="G1119" s="576" t="str">
        <f ca="1">IF(OR(INDIRECT("'update Helper'!E"&amp;U1119)="",F1119&lt;&gt;0,F1120&lt;&gt;0),IF(IFERROR((F1119/F1120),"")="","",(F1119/F1120)),INDIRECT("'update Helper'!E"&amp;U1119)/100)</f>
        <v/>
      </c>
      <c r="H1119" s="580"/>
      <c r="I1119" s="582"/>
      <c r="J1119" s="572"/>
      <c r="K1119" s="570" t="str">
        <f t="shared" ref="K1119" si="4222">W1119</f>
        <v/>
      </c>
      <c r="L1119" s="570" t="str">
        <f t="shared" ref="L1119" si="4223">V1119</f>
        <v/>
      </c>
      <c r="M1119" s="572"/>
      <c r="N1119" s="572"/>
      <c r="P1119" s="201">
        <f t="shared" ref="P1119" si="4224">IF(AND(EXACT(C1119,C1117),C1117&lt;&gt;0),P1117+1,0)</f>
        <v>249</v>
      </c>
      <c r="Q1119" s="201" t="str">
        <f t="shared" ref="Q1119" si="4225">IF(C1119&lt;&gt;"",C1119&amp;"-"&amp;P1119,"")</f>
        <v/>
      </c>
      <c r="R1119" s="201" t="str">
        <f t="array" ref="R1119">IFERROR(IF(INDEX('Disaggregation Records'!$E$155:$E$385,MATCH(RIGHT(Q1119,255),RIGHT('Disaggregation Records'!$D$155:$D$385,255),0))="","",INDEX('Disaggregation Records'!$E$155:$E$385,MATCH(RIGHT(Q1119,255),RIGHT('Disaggregation Records'!$D$155:$D$385,255),0))),"")</f>
        <v/>
      </c>
      <c r="S1119" s="201" t="str">
        <f t="array" ref="S1119">IFERROR(IF(INDEX('Disaggregation Records'!$F$155:$F$385,MATCH(RIGHT(Q1119,255),RIGHT('Disaggregation Records'!$D$155:$D$385,255),0))="","",INDEX('Disaggregation Records'!$F$155:$F$385,MATCH(RIGHT(Q1119,255),RIGHT('Disaggregation Records'!$D$155:$D$385,255),0))),"")</f>
        <v/>
      </c>
      <c r="T1119" s="201" t="str">
        <f t="array" ref="T1119">IFERROR(IF(INDEX('Disaggregation Records'!$H$155:$H$385,MATCH(RIGHT(Q1119,255),RIGHT('Disaggregation Records'!$D$155:$D$385,255),0))="","",INDEX('Disaggregation Records'!$H$155:$H$385,MATCH(RIGHT(Q1119,255),RIGHT('Disaggregation Records'!$D$155:$D$385,255),0))),"")</f>
        <v/>
      </c>
      <c r="U1119" s="201">
        <f t="shared" ref="U1119" si="4226">U1117+1</f>
        <v>1661</v>
      </c>
      <c r="V1119" s="201" t="str">
        <f t="array" ref="V1119">IFERROR(IF(INDEX('Disaggregation Records'!$I$155:$I$385,MATCH(RIGHT(Q1119,255),RIGHT('Disaggregation Records'!$D$155:$D$385,255),0))="","",INDEX('Disaggregation Records'!$I$155:$I$385,MATCH(RIGHT(Q1119,255),RIGHT('Disaggregation Records'!$D$155:$D$385,255),0))),"")</f>
        <v/>
      </c>
      <c r="W1119" s="201" t="str">
        <f>IFERROR(INDEX('Reference Records'!L$40:L$88,MATCH(LEFT(C1119,255),'Reference Records'!E$40:E$88,0)),"")</f>
        <v/>
      </c>
    </row>
    <row r="1120" spans="1:23" s="201" customFormat="1" ht="40.25" customHeight="1" x14ac:dyDescent="0.35">
      <c r="A1120" s="569"/>
      <c r="B1120" s="590"/>
      <c r="C1120" s="571"/>
      <c r="D1120" s="579"/>
      <c r="E1120" s="579"/>
      <c r="F1120" s="215"/>
      <c r="G1120" s="577"/>
      <c r="H1120" s="581"/>
      <c r="I1120" s="583"/>
      <c r="J1120" s="573"/>
      <c r="K1120" s="571"/>
      <c r="L1120" s="571"/>
      <c r="M1120" s="573"/>
      <c r="N1120" s="573"/>
    </row>
    <row r="1121" spans="1:23" s="201" customFormat="1" ht="40.25" customHeight="1" x14ac:dyDescent="0.35">
      <c r="A1121" s="569" t="str">
        <f t="shared" ref="A1121" ca="1" si="4227">INDIRECT("'update Helper'!C"&amp;U1121)</f>
        <v>a163p000004cussAAA</v>
      </c>
      <c r="B1121" s="589">
        <v>13</v>
      </c>
      <c r="C1121" s="570" t="str">
        <f>VLOOKUP(B1121,'Coverage Indicators - Section D'!$A$9:$AU$70,47,FALSE)</f>
        <v/>
      </c>
      <c r="D1121" s="578" t="str">
        <f t="shared" ref="D1121" si="4228">R1121</f>
        <v/>
      </c>
      <c r="E1121" s="578" t="str">
        <f t="shared" ref="E1121" si="4229">S1121</f>
        <v/>
      </c>
      <c r="F1121" s="421"/>
      <c r="G1121" s="576" t="str">
        <f ca="1">IF(OR(INDIRECT("'update Helper'!E"&amp;U1121)="",F1121&lt;&gt;0,F1122&lt;&gt;0),IF(IFERROR((F1121/F1122),"")="","",(F1121/F1122)),INDIRECT("'update Helper'!E"&amp;U1121)/100)</f>
        <v/>
      </c>
      <c r="H1121" s="580"/>
      <c r="I1121" s="582"/>
      <c r="J1121" s="572"/>
      <c r="K1121" s="570" t="str">
        <f t="shared" ref="K1121" si="4230">W1121</f>
        <v/>
      </c>
      <c r="L1121" s="570" t="str">
        <f t="shared" ref="L1121" si="4231">V1121</f>
        <v/>
      </c>
      <c r="M1121" s="572"/>
      <c r="N1121" s="572"/>
      <c r="P1121" s="201">
        <f t="shared" ref="P1121" si="4232">IF(AND(EXACT(C1121,C1119),C1119&lt;&gt;0),P1119+1,0)</f>
        <v>250</v>
      </c>
      <c r="Q1121" s="201" t="str">
        <f t="shared" ref="Q1121" si="4233">IF(C1121&lt;&gt;"",C1121&amp;"-"&amp;P1121,"")</f>
        <v/>
      </c>
      <c r="R1121" s="201" t="str">
        <f t="array" ref="R1121">IFERROR(IF(INDEX('Disaggregation Records'!$E$155:$E$385,MATCH(RIGHT(Q1121,255),RIGHT('Disaggregation Records'!$D$155:$D$385,255),0))="","",INDEX('Disaggregation Records'!$E$155:$E$385,MATCH(RIGHT(Q1121,255),RIGHT('Disaggregation Records'!$D$155:$D$385,255),0))),"")</f>
        <v/>
      </c>
      <c r="S1121" s="201" t="str">
        <f t="array" ref="S1121">IFERROR(IF(INDEX('Disaggregation Records'!$F$155:$F$385,MATCH(RIGHT(Q1121,255),RIGHT('Disaggregation Records'!$D$155:$D$385,255),0))="","",INDEX('Disaggregation Records'!$F$155:$F$385,MATCH(RIGHT(Q1121,255),RIGHT('Disaggregation Records'!$D$155:$D$385,255),0))),"")</f>
        <v/>
      </c>
      <c r="T1121" s="201" t="str">
        <f t="array" ref="T1121">IFERROR(IF(INDEX('Disaggregation Records'!$H$155:$H$385,MATCH(RIGHT(Q1121,255),RIGHT('Disaggregation Records'!$D$155:$D$385,255),0))="","",INDEX('Disaggregation Records'!$H$155:$H$385,MATCH(RIGHT(Q1121,255),RIGHT('Disaggregation Records'!$D$155:$D$385,255),0))),"")</f>
        <v/>
      </c>
      <c r="U1121" s="201">
        <f t="shared" ref="U1121" si="4234">U1119+1</f>
        <v>1662</v>
      </c>
      <c r="V1121" s="201" t="str">
        <f t="array" ref="V1121">IFERROR(IF(INDEX('Disaggregation Records'!$I$155:$I$385,MATCH(RIGHT(Q1121,255),RIGHT('Disaggregation Records'!$D$155:$D$385,255),0))="","",INDEX('Disaggregation Records'!$I$155:$I$385,MATCH(RIGHT(Q1121,255),RIGHT('Disaggregation Records'!$D$155:$D$385,255),0))),"")</f>
        <v/>
      </c>
      <c r="W1121" s="201" t="str">
        <f>IFERROR(INDEX('Reference Records'!L$40:L$88,MATCH(LEFT(C1121,255),'Reference Records'!E$40:E$88,0)),"")</f>
        <v/>
      </c>
    </row>
    <row r="1122" spans="1:23" s="201" customFormat="1" ht="40.25" customHeight="1" x14ac:dyDescent="0.35">
      <c r="A1122" s="569"/>
      <c r="B1122" s="590"/>
      <c r="C1122" s="571"/>
      <c r="D1122" s="579"/>
      <c r="E1122" s="579"/>
      <c r="F1122" s="215"/>
      <c r="G1122" s="577"/>
      <c r="H1122" s="581"/>
      <c r="I1122" s="583"/>
      <c r="J1122" s="573"/>
      <c r="K1122" s="571"/>
      <c r="L1122" s="571"/>
      <c r="M1122" s="573"/>
      <c r="N1122" s="573"/>
    </row>
    <row r="1123" spans="1:23" s="201" customFormat="1" ht="40.25" customHeight="1" x14ac:dyDescent="0.35">
      <c r="A1123" s="569" t="str">
        <f t="shared" ref="A1123" ca="1" si="4235">INDIRECT("'update Helper'!C"&amp;U1123)</f>
        <v>a163p000004custAAA</v>
      </c>
      <c r="B1123" s="589">
        <v>13</v>
      </c>
      <c r="C1123" s="570" t="str">
        <f>VLOOKUP(B1123,'Coverage Indicators - Section D'!$A$9:$AU$70,47,FALSE)</f>
        <v/>
      </c>
      <c r="D1123" s="578" t="str">
        <f t="shared" ref="D1123" si="4236">R1123</f>
        <v/>
      </c>
      <c r="E1123" s="578" t="str">
        <f t="shared" ref="E1123" si="4237">S1123</f>
        <v/>
      </c>
      <c r="F1123" s="421"/>
      <c r="G1123" s="576" t="str">
        <f ca="1">IF(OR(INDIRECT("'update Helper'!E"&amp;U1123)="",F1123&lt;&gt;0,F1124&lt;&gt;0),IF(IFERROR((F1123/F1124),"")="","",(F1123/F1124)),INDIRECT("'update Helper'!E"&amp;U1123)/100)</f>
        <v/>
      </c>
      <c r="H1123" s="580"/>
      <c r="I1123" s="582"/>
      <c r="J1123" s="572"/>
      <c r="K1123" s="570" t="str">
        <f t="shared" ref="K1123" si="4238">W1123</f>
        <v/>
      </c>
      <c r="L1123" s="570" t="str">
        <f t="shared" ref="L1123" si="4239">V1123</f>
        <v/>
      </c>
      <c r="M1123" s="572"/>
      <c r="N1123" s="572"/>
      <c r="P1123" s="201">
        <f t="shared" ref="P1123" si="4240">IF(AND(EXACT(C1123,C1121),C1121&lt;&gt;0),P1121+1,0)</f>
        <v>251</v>
      </c>
      <c r="Q1123" s="201" t="str">
        <f t="shared" ref="Q1123" si="4241">IF(C1123&lt;&gt;"",C1123&amp;"-"&amp;P1123,"")</f>
        <v/>
      </c>
      <c r="R1123" s="201" t="str">
        <f t="array" ref="R1123">IFERROR(IF(INDEX('Disaggregation Records'!$E$155:$E$385,MATCH(RIGHT(Q1123,255),RIGHT('Disaggregation Records'!$D$155:$D$385,255),0))="","",INDEX('Disaggregation Records'!$E$155:$E$385,MATCH(RIGHT(Q1123,255),RIGHT('Disaggregation Records'!$D$155:$D$385,255),0))),"")</f>
        <v/>
      </c>
      <c r="S1123" s="201" t="str">
        <f t="array" ref="S1123">IFERROR(IF(INDEX('Disaggregation Records'!$F$155:$F$385,MATCH(RIGHT(Q1123,255),RIGHT('Disaggregation Records'!$D$155:$D$385,255),0))="","",INDEX('Disaggregation Records'!$F$155:$F$385,MATCH(RIGHT(Q1123,255),RIGHT('Disaggregation Records'!$D$155:$D$385,255),0))),"")</f>
        <v/>
      </c>
      <c r="T1123" s="201" t="str">
        <f t="array" ref="T1123">IFERROR(IF(INDEX('Disaggregation Records'!$H$155:$H$385,MATCH(RIGHT(Q1123,255),RIGHT('Disaggregation Records'!$D$155:$D$385,255),0))="","",INDEX('Disaggregation Records'!$H$155:$H$385,MATCH(RIGHT(Q1123,255),RIGHT('Disaggregation Records'!$D$155:$D$385,255),0))),"")</f>
        <v/>
      </c>
      <c r="U1123" s="201">
        <f t="shared" ref="U1123" si="4242">U1121+1</f>
        <v>1663</v>
      </c>
      <c r="V1123" s="201" t="str">
        <f t="array" ref="V1123">IFERROR(IF(INDEX('Disaggregation Records'!$I$155:$I$385,MATCH(RIGHT(Q1123,255),RIGHT('Disaggregation Records'!$D$155:$D$385,255),0))="","",INDEX('Disaggregation Records'!$I$155:$I$385,MATCH(RIGHT(Q1123,255),RIGHT('Disaggregation Records'!$D$155:$D$385,255),0))),"")</f>
        <v/>
      </c>
      <c r="W1123" s="201" t="str">
        <f>IFERROR(INDEX('Reference Records'!L$40:L$88,MATCH(LEFT(C1123,255),'Reference Records'!E$40:E$88,0)),"")</f>
        <v/>
      </c>
    </row>
    <row r="1124" spans="1:23" s="201" customFormat="1" ht="40.25" customHeight="1" x14ac:dyDescent="0.35">
      <c r="A1124" s="569"/>
      <c r="B1124" s="590"/>
      <c r="C1124" s="571"/>
      <c r="D1124" s="579"/>
      <c r="E1124" s="579"/>
      <c r="F1124" s="215"/>
      <c r="G1124" s="577"/>
      <c r="H1124" s="581"/>
      <c r="I1124" s="583"/>
      <c r="J1124" s="573"/>
      <c r="K1124" s="571"/>
      <c r="L1124" s="571"/>
      <c r="M1124" s="573"/>
      <c r="N1124" s="573"/>
    </row>
    <row r="1125" spans="1:23" s="201" customFormat="1" ht="40.25" customHeight="1" x14ac:dyDescent="0.35">
      <c r="A1125" s="569" t="str">
        <f t="shared" ref="A1125" ca="1" si="4243">INDIRECT("'update Helper'!C"&amp;U1125)</f>
        <v>a163p000004cusuAAA</v>
      </c>
      <c r="B1125" s="589">
        <v>13</v>
      </c>
      <c r="C1125" s="570" t="str">
        <f>VLOOKUP(B1125,'Coverage Indicators - Section D'!$A$9:$AU$70,47,FALSE)</f>
        <v/>
      </c>
      <c r="D1125" s="578" t="str">
        <f t="shared" ref="D1125" si="4244">R1125</f>
        <v/>
      </c>
      <c r="E1125" s="578" t="str">
        <f t="shared" ref="E1125" si="4245">S1125</f>
        <v/>
      </c>
      <c r="F1125" s="421"/>
      <c r="G1125" s="576" t="str">
        <f ca="1">IF(OR(INDIRECT("'update Helper'!E"&amp;U1125)="",F1125&lt;&gt;0,F1126&lt;&gt;0),IF(IFERROR((F1125/F1126),"")="","",(F1125/F1126)),INDIRECT("'update Helper'!E"&amp;U1125)/100)</f>
        <v/>
      </c>
      <c r="H1125" s="580"/>
      <c r="I1125" s="582"/>
      <c r="J1125" s="572"/>
      <c r="K1125" s="570" t="str">
        <f t="shared" ref="K1125" si="4246">W1125</f>
        <v/>
      </c>
      <c r="L1125" s="570" t="str">
        <f t="shared" ref="L1125" si="4247">V1125</f>
        <v/>
      </c>
      <c r="M1125" s="572"/>
      <c r="N1125" s="572"/>
      <c r="P1125" s="201">
        <f t="shared" ref="P1125" si="4248">IF(AND(EXACT(C1125,C1123),C1123&lt;&gt;0),P1123+1,0)</f>
        <v>252</v>
      </c>
      <c r="Q1125" s="201" t="str">
        <f t="shared" ref="Q1125" si="4249">IF(C1125&lt;&gt;"",C1125&amp;"-"&amp;P1125,"")</f>
        <v/>
      </c>
      <c r="R1125" s="201" t="str">
        <f t="array" ref="R1125">IFERROR(IF(INDEX('Disaggregation Records'!$E$155:$E$385,MATCH(RIGHT(Q1125,255),RIGHT('Disaggregation Records'!$D$155:$D$385,255),0))="","",INDEX('Disaggregation Records'!$E$155:$E$385,MATCH(RIGHT(Q1125,255),RIGHT('Disaggregation Records'!$D$155:$D$385,255),0))),"")</f>
        <v/>
      </c>
      <c r="S1125" s="201" t="str">
        <f t="array" ref="S1125">IFERROR(IF(INDEX('Disaggregation Records'!$F$155:$F$385,MATCH(RIGHT(Q1125,255),RIGHT('Disaggregation Records'!$D$155:$D$385,255),0))="","",INDEX('Disaggregation Records'!$F$155:$F$385,MATCH(RIGHT(Q1125,255),RIGHT('Disaggregation Records'!$D$155:$D$385,255),0))),"")</f>
        <v/>
      </c>
      <c r="T1125" s="201" t="str">
        <f t="array" ref="T1125">IFERROR(IF(INDEX('Disaggregation Records'!$H$155:$H$385,MATCH(RIGHT(Q1125,255),RIGHT('Disaggregation Records'!$D$155:$D$385,255),0))="","",INDEX('Disaggregation Records'!$H$155:$H$385,MATCH(RIGHT(Q1125,255),RIGHT('Disaggregation Records'!$D$155:$D$385,255),0))),"")</f>
        <v/>
      </c>
      <c r="U1125" s="201">
        <f t="shared" ref="U1125" si="4250">U1123+1</f>
        <v>1664</v>
      </c>
      <c r="V1125" s="201" t="str">
        <f t="array" ref="V1125">IFERROR(IF(INDEX('Disaggregation Records'!$I$155:$I$385,MATCH(RIGHT(Q1125,255),RIGHT('Disaggregation Records'!$D$155:$D$385,255),0))="","",INDEX('Disaggregation Records'!$I$155:$I$385,MATCH(RIGHT(Q1125,255),RIGHT('Disaggregation Records'!$D$155:$D$385,255),0))),"")</f>
        <v/>
      </c>
      <c r="W1125" s="201" t="str">
        <f>IFERROR(INDEX('Reference Records'!L$40:L$88,MATCH(LEFT(C1125,255),'Reference Records'!E$40:E$88,0)),"")</f>
        <v/>
      </c>
    </row>
    <row r="1126" spans="1:23" s="201" customFormat="1" ht="40.25" customHeight="1" x14ac:dyDescent="0.35">
      <c r="A1126" s="569"/>
      <c r="B1126" s="590"/>
      <c r="C1126" s="571"/>
      <c r="D1126" s="579"/>
      <c r="E1126" s="579"/>
      <c r="F1126" s="215"/>
      <c r="G1126" s="577"/>
      <c r="H1126" s="581"/>
      <c r="I1126" s="583"/>
      <c r="J1126" s="573"/>
      <c r="K1126" s="571"/>
      <c r="L1126" s="571"/>
      <c r="M1126" s="573"/>
      <c r="N1126" s="573"/>
    </row>
    <row r="1127" spans="1:23" s="201" customFormat="1" ht="40.25" customHeight="1" x14ac:dyDescent="0.35">
      <c r="A1127" s="569" t="str">
        <f t="shared" ref="A1127" ca="1" si="4251">INDIRECT("'update Helper'!C"&amp;U1127)</f>
        <v>a163p000004cusvAAA</v>
      </c>
      <c r="B1127" s="589">
        <v>13</v>
      </c>
      <c r="C1127" s="570" t="str">
        <f>VLOOKUP(B1127,'Coverage Indicators - Section D'!$A$9:$AU$70,47,FALSE)</f>
        <v/>
      </c>
      <c r="D1127" s="578" t="str">
        <f t="shared" ref="D1127" si="4252">R1127</f>
        <v/>
      </c>
      <c r="E1127" s="578" t="str">
        <f t="shared" ref="E1127" si="4253">S1127</f>
        <v/>
      </c>
      <c r="F1127" s="421"/>
      <c r="G1127" s="576" t="str">
        <f ca="1">IF(OR(INDIRECT("'update Helper'!E"&amp;U1127)="",F1127&lt;&gt;0,F1128&lt;&gt;0),IF(IFERROR((F1127/F1128),"")="","",(F1127/F1128)),INDIRECT("'update Helper'!E"&amp;U1127)/100)</f>
        <v/>
      </c>
      <c r="H1127" s="580"/>
      <c r="I1127" s="582"/>
      <c r="J1127" s="572"/>
      <c r="K1127" s="570" t="str">
        <f t="shared" ref="K1127" si="4254">W1127</f>
        <v/>
      </c>
      <c r="L1127" s="570" t="str">
        <f t="shared" ref="L1127" si="4255">V1127</f>
        <v/>
      </c>
      <c r="M1127" s="572"/>
      <c r="N1127" s="572"/>
      <c r="P1127" s="201">
        <f t="shared" ref="P1127" si="4256">IF(AND(EXACT(C1127,C1125),C1125&lt;&gt;0),P1125+1,0)</f>
        <v>253</v>
      </c>
      <c r="Q1127" s="201" t="str">
        <f t="shared" ref="Q1127" si="4257">IF(C1127&lt;&gt;"",C1127&amp;"-"&amp;P1127,"")</f>
        <v/>
      </c>
      <c r="R1127" s="201" t="str">
        <f t="array" ref="R1127">IFERROR(IF(INDEX('Disaggregation Records'!$E$155:$E$385,MATCH(RIGHT(Q1127,255),RIGHT('Disaggregation Records'!$D$155:$D$385,255),0))="","",INDEX('Disaggregation Records'!$E$155:$E$385,MATCH(RIGHT(Q1127,255),RIGHT('Disaggregation Records'!$D$155:$D$385,255),0))),"")</f>
        <v/>
      </c>
      <c r="S1127" s="201" t="str">
        <f t="array" ref="S1127">IFERROR(IF(INDEX('Disaggregation Records'!$F$155:$F$385,MATCH(RIGHT(Q1127,255),RIGHT('Disaggregation Records'!$D$155:$D$385,255),0))="","",INDEX('Disaggregation Records'!$F$155:$F$385,MATCH(RIGHT(Q1127,255),RIGHT('Disaggregation Records'!$D$155:$D$385,255),0))),"")</f>
        <v/>
      </c>
      <c r="T1127" s="201" t="str">
        <f t="array" ref="T1127">IFERROR(IF(INDEX('Disaggregation Records'!$H$155:$H$385,MATCH(RIGHT(Q1127,255),RIGHT('Disaggregation Records'!$D$155:$D$385,255),0))="","",INDEX('Disaggregation Records'!$H$155:$H$385,MATCH(RIGHT(Q1127,255),RIGHT('Disaggregation Records'!$D$155:$D$385,255),0))),"")</f>
        <v/>
      </c>
      <c r="U1127" s="201">
        <f t="shared" ref="U1127" si="4258">U1125+1</f>
        <v>1665</v>
      </c>
      <c r="V1127" s="201" t="str">
        <f t="array" ref="V1127">IFERROR(IF(INDEX('Disaggregation Records'!$I$155:$I$385,MATCH(RIGHT(Q1127,255),RIGHT('Disaggregation Records'!$D$155:$D$385,255),0))="","",INDEX('Disaggregation Records'!$I$155:$I$385,MATCH(RIGHT(Q1127,255),RIGHT('Disaggregation Records'!$D$155:$D$385,255),0))),"")</f>
        <v/>
      </c>
      <c r="W1127" s="201" t="str">
        <f>IFERROR(INDEX('Reference Records'!L$40:L$88,MATCH(LEFT(C1127,255),'Reference Records'!E$40:E$88,0)),"")</f>
        <v/>
      </c>
    </row>
    <row r="1128" spans="1:23" s="201" customFormat="1" ht="40.25" customHeight="1" x14ac:dyDescent="0.35">
      <c r="A1128" s="569"/>
      <c r="B1128" s="590"/>
      <c r="C1128" s="571"/>
      <c r="D1128" s="579"/>
      <c r="E1128" s="579"/>
      <c r="F1128" s="215"/>
      <c r="G1128" s="577"/>
      <c r="H1128" s="581"/>
      <c r="I1128" s="583"/>
      <c r="J1128" s="573"/>
      <c r="K1128" s="571"/>
      <c r="L1128" s="571"/>
      <c r="M1128" s="573"/>
      <c r="N1128" s="573"/>
    </row>
    <row r="1129" spans="1:23" s="201" customFormat="1" ht="40.25" customHeight="1" x14ac:dyDescent="0.35">
      <c r="A1129" s="569" t="str">
        <f t="shared" ref="A1129" ca="1" si="4259">INDIRECT("'update Helper'!C"&amp;U1129)</f>
        <v>a163p000004cuswAAA</v>
      </c>
      <c r="B1129" s="589">
        <v>13</v>
      </c>
      <c r="C1129" s="570" t="str">
        <f>VLOOKUP(B1129,'Coverage Indicators - Section D'!$A$9:$AU$70,47,FALSE)</f>
        <v/>
      </c>
      <c r="D1129" s="578" t="str">
        <f t="shared" ref="D1129" si="4260">R1129</f>
        <v/>
      </c>
      <c r="E1129" s="578" t="str">
        <f t="shared" ref="E1129" si="4261">S1129</f>
        <v/>
      </c>
      <c r="F1129" s="421"/>
      <c r="G1129" s="576" t="str">
        <f ca="1">IF(OR(INDIRECT("'update Helper'!E"&amp;U1129)="",F1129&lt;&gt;0,F1130&lt;&gt;0),IF(IFERROR((F1129/F1130),"")="","",(F1129/F1130)),INDIRECT("'update Helper'!E"&amp;U1129)/100)</f>
        <v/>
      </c>
      <c r="H1129" s="580"/>
      <c r="I1129" s="582"/>
      <c r="J1129" s="572"/>
      <c r="K1129" s="570" t="str">
        <f t="shared" ref="K1129" si="4262">W1129</f>
        <v/>
      </c>
      <c r="L1129" s="570" t="str">
        <f t="shared" ref="L1129" si="4263">V1129</f>
        <v/>
      </c>
      <c r="M1129" s="572"/>
      <c r="N1129" s="572"/>
      <c r="P1129" s="201">
        <f t="shared" ref="P1129" si="4264">IF(AND(EXACT(C1129,C1127),C1127&lt;&gt;0),P1127+1,0)</f>
        <v>254</v>
      </c>
      <c r="Q1129" s="201" t="str">
        <f t="shared" ref="Q1129" si="4265">IF(C1129&lt;&gt;"",C1129&amp;"-"&amp;P1129,"")</f>
        <v/>
      </c>
      <c r="R1129" s="201" t="str">
        <f t="array" ref="R1129">IFERROR(IF(INDEX('Disaggregation Records'!$E$155:$E$385,MATCH(RIGHT(Q1129,255),RIGHT('Disaggregation Records'!$D$155:$D$385,255),0))="","",INDEX('Disaggregation Records'!$E$155:$E$385,MATCH(RIGHT(Q1129,255),RIGHT('Disaggregation Records'!$D$155:$D$385,255),0))),"")</f>
        <v/>
      </c>
      <c r="S1129" s="201" t="str">
        <f t="array" ref="S1129">IFERROR(IF(INDEX('Disaggregation Records'!$F$155:$F$385,MATCH(RIGHT(Q1129,255),RIGHT('Disaggregation Records'!$D$155:$D$385,255),0))="","",INDEX('Disaggregation Records'!$F$155:$F$385,MATCH(RIGHT(Q1129,255),RIGHT('Disaggregation Records'!$D$155:$D$385,255),0))),"")</f>
        <v/>
      </c>
      <c r="T1129" s="201" t="str">
        <f t="array" ref="T1129">IFERROR(IF(INDEX('Disaggregation Records'!$H$155:$H$385,MATCH(RIGHT(Q1129,255),RIGHT('Disaggregation Records'!$D$155:$D$385,255),0))="","",INDEX('Disaggregation Records'!$H$155:$H$385,MATCH(RIGHT(Q1129,255),RIGHT('Disaggregation Records'!$D$155:$D$385,255),0))),"")</f>
        <v/>
      </c>
      <c r="U1129" s="201">
        <f t="shared" ref="U1129" si="4266">U1127+1</f>
        <v>1666</v>
      </c>
      <c r="V1129" s="201" t="str">
        <f t="array" ref="V1129">IFERROR(IF(INDEX('Disaggregation Records'!$I$155:$I$385,MATCH(RIGHT(Q1129,255),RIGHT('Disaggregation Records'!$D$155:$D$385,255),0))="","",INDEX('Disaggregation Records'!$I$155:$I$385,MATCH(RIGHT(Q1129,255),RIGHT('Disaggregation Records'!$D$155:$D$385,255),0))),"")</f>
        <v/>
      </c>
      <c r="W1129" s="201" t="str">
        <f>IFERROR(INDEX('Reference Records'!L$40:L$88,MATCH(LEFT(C1129,255),'Reference Records'!E$40:E$88,0)),"")</f>
        <v/>
      </c>
    </row>
    <row r="1130" spans="1:23" s="201" customFormat="1" ht="40.25" customHeight="1" x14ac:dyDescent="0.35">
      <c r="A1130" s="569"/>
      <c r="B1130" s="590"/>
      <c r="C1130" s="571"/>
      <c r="D1130" s="579"/>
      <c r="E1130" s="579"/>
      <c r="F1130" s="215"/>
      <c r="G1130" s="577"/>
      <c r="H1130" s="581"/>
      <c r="I1130" s="583"/>
      <c r="J1130" s="573"/>
      <c r="K1130" s="571"/>
      <c r="L1130" s="571"/>
      <c r="M1130" s="573"/>
      <c r="N1130" s="573"/>
    </row>
    <row r="1131" spans="1:23" s="201" customFormat="1" ht="40.25" customHeight="1" x14ac:dyDescent="0.35">
      <c r="A1131" s="569" t="str">
        <f t="shared" ref="A1131" ca="1" si="4267">INDIRECT("'update Helper'!C"&amp;U1131)</f>
        <v>a163p000004cusxAAA</v>
      </c>
      <c r="B1131" s="589">
        <v>13</v>
      </c>
      <c r="C1131" s="570" t="str">
        <f>VLOOKUP(B1131,'Coverage Indicators - Section D'!$A$9:$AU$70,47,FALSE)</f>
        <v/>
      </c>
      <c r="D1131" s="578" t="str">
        <f t="shared" ref="D1131" si="4268">R1131</f>
        <v/>
      </c>
      <c r="E1131" s="578" t="str">
        <f t="shared" ref="E1131" si="4269">S1131</f>
        <v/>
      </c>
      <c r="F1131" s="421"/>
      <c r="G1131" s="576" t="str">
        <f ca="1">IF(OR(INDIRECT("'update Helper'!E"&amp;U1131)="",F1131&lt;&gt;0,F1132&lt;&gt;0),IF(IFERROR((F1131/F1132),"")="","",(F1131/F1132)),INDIRECT("'update Helper'!E"&amp;U1131)/100)</f>
        <v/>
      </c>
      <c r="H1131" s="580"/>
      <c r="I1131" s="582"/>
      <c r="J1131" s="572"/>
      <c r="K1131" s="570" t="str">
        <f t="shared" ref="K1131" si="4270">W1131</f>
        <v/>
      </c>
      <c r="L1131" s="570" t="str">
        <f t="shared" ref="L1131" si="4271">V1131</f>
        <v/>
      </c>
      <c r="M1131" s="572"/>
      <c r="N1131" s="572"/>
      <c r="P1131" s="201">
        <f t="shared" ref="P1131" si="4272">IF(AND(EXACT(C1131,C1129),C1129&lt;&gt;0),P1129+1,0)</f>
        <v>255</v>
      </c>
      <c r="Q1131" s="201" t="str">
        <f t="shared" ref="Q1131" si="4273">IF(C1131&lt;&gt;"",C1131&amp;"-"&amp;P1131,"")</f>
        <v/>
      </c>
      <c r="R1131" s="201" t="str">
        <f t="array" ref="R1131">IFERROR(IF(INDEX('Disaggregation Records'!$E$155:$E$385,MATCH(RIGHT(Q1131,255),RIGHT('Disaggregation Records'!$D$155:$D$385,255),0))="","",INDEX('Disaggregation Records'!$E$155:$E$385,MATCH(RIGHT(Q1131,255),RIGHT('Disaggregation Records'!$D$155:$D$385,255),0))),"")</f>
        <v/>
      </c>
      <c r="S1131" s="201" t="str">
        <f t="array" ref="S1131">IFERROR(IF(INDEX('Disaggregation Records'!$F$155:$F$385,MATCH(RIGHT(Q1131,255),RIGHT('Disaggregation Records'!$D$155:$D$385,255),0))="","",INDEX('Disaggregation Records'!$F$155:$F$385,MATCH(RIGHT(Q1131,255),RIGHT('Disaggregation Records'!$D$155:$D$385,255),0))),"")</f>
        <v/>
      </c>
      <c r="T1131" s="201" t="str">
        <f t="array" ref="T1131">IFERROR(IF(INDEX('Disaggregation Records'!$H$155:$H$385,MATCH(RIGHT(Q1131,255),RIGHT('Disaggregation Records'!$D$155:$D$385,255),0))="","",INDEX('Disaggregation Records'!$H$155:$H$385,MATCH(RIGHT(Q1131,255),RIGHT('Disaggregation Records'!$D$155:$D$385,255),0))),"")</f>
        <v/>
      </c>
      <c r="U1131" s="201">
        <f t="shared" ref="U1131" si="4274">U1129+1</f>
        <v>1667</v>
      </c>
      <c r="V1131" s="201" t="str">
        <f t="array" ref="V1131">IFERROR(IF(INDEX('Disaggregation Records'!$I$155:$I$385,MATCH(RIGHT(Q1131,255),RIGHT('Disaggregation Records'!$D$155:$D$385,255),0))="","",INDEX('Disaggregation Records'!$I$155:$I$385,MATCH(RIGHT(Q1131,255),RIGHT('Disaggregation Records'!$D$155:$D$385,255),0))),"")</f>
        <v/>
      </c>
      <c r="W1131" s="201" t="str">
        <f>IFERROR(INDEX('Reference Records'!L$40:L$88,MATCH(LEFT(C1131,255),'Reference Records'!E$40:E$88,0)),"")</f>
        <v/>
      </c>
    </row>
    <row r="1132" spans="1:23" s="201" customFormat="1" ht="40.25" customHeight="1" x14ac:dyDescent="0.35">
      <c r="A1132" s="569"/>
      <c r="B1132" s="590"/>
      <c r="C1132" s="571"/>
      <c r="D1132" s="579"/>
      <c r="E1132" s="579"/>
      <c r="F1132" s="215"/>
      <c r="G1132" s="577"/>
      <c r="H1132" s="581"/>
      <c r="I1132" s="583"/>
      <c r="J1132" s="573"/>
      <c r="K1132" s="571"/>
      <c r="L1132" s="571"/>
      <c r="M1132" s="573"/>
      <c r="N1132" s="573"/>
    </row>
    <row r="1133" spans="1:23" s="201" customFormat="1" ht="40.25" customHeight="1" x14ac:dyDescent="0.35">
      <c r="A1133" s="569" t="str">
        <f t="shared" ref="A1133" ca="1" si="4275">INDIRECT("'update Helper'!C"&amp;U1133)</f>
        <v>a163p000004cusyAAA</v>
      </c>
      <c r="B1133" s="589">
        <v>13</v>
      </c>
      <c r="C1133" s="570" t="str">
        <f>VLOOKUP(B1133,'Coverage Indicators - Section D'!$A$9:$AU$70,47,FALSE)</f>
        <v/>
      </c>
      <c r="D1133" s="578" t="str">
        <f t="shared" ref="D1133" si="4276">R1133</f>
        <v/>
      </c>
      <c r="E1133" s="578" t="str">
        <f t="shared" ref="E1133" si="4277">S1133</f>
        <v/>
      </c>
      <c r="F1133" s="421"/>
      <c r="G1133" s="576" t="str">
        <f ca="1">IF(OR(INDIRECT("'update Helper'!E"&amp;U1133)="",F1133&lt;&gt;0,F1134&lt;&gt;0),IF(IFERROR((F1133/F1134),"")="","",(F1133/F1134)),INDIRECT("'update Helper'!E"&amp;U1133)/100)</f>
        <v/>
      </c>
      <c r="H1133" s="580"/>
      <c r="I1133" s="582"/>
      <c r="J1133" s="572"/>
      <c r="K1133" s="570" t="str">
        <f t="shared" ref="K1133" si="4278">W1133</f>
        <v/>
      </c>
      <c r="L1133" s="570" t="str">
        <f t="shared" ref="L1133" si="4279">V1133</f>
        <v/>
      </c>
      <c r="M1133" s="572"/>
      <c r="N1133" s="572"/>
      <c r="P1133" s="201">
        <f t="shared" ref="P1133" si="4280">IF(AND(EXACT(C1133,C1131),C1131&lt;&gt;0),P1131+1,0)</f>
        <v>256</v>
      </c>
      <c r="Q1133" s="201" t="str">
        <f t="shared" ref="Q1133" si="4281">IF(C1133&lt;&gt;"",C1133&amp;"-"&amp;P1133,"")</f>
        <v/>
      </c>
      <c r="R1133" s="201" t="str">
        <f t="array" ref="R1133">IFERROR(IF(INDEX('Disaggregation Records'!$E$155:$E$385,MATCH(RIGHT(Q1133,255),RIGHT('Disaggregation Records'!$D$155:$D$385,255),0))="","",INDEX('Disaggregation Records'!$E$155:$E$385,MATCH(RIGHT(Q1133,255),RIGHT('Disaggregation Records'!$D$155:$D$385,255),0))),"")</f>
        <v/>
      </c>
      <c r="S1133" s="201" t="str">
        <f t="array" ref="S1133">IFERROR(IF(INDEX('Disaggregation Records'!$F$155:$F$385,MATCH(RIGHT(Q1133,255),RIGHT('Disaggregation Records'!$D$155:$D$385,255),0))="","",INDEX('Disaggregation Records'!$F$155:$F$385,MATCH(RIGHT(Q1133,255),RIGHT('Disaggregation Records'!$D$155:$D$385,255),0))),"")</f>
        <v/>
      </c>
      <c r="T1133" s="201" t="str">
        <f t="array" ref="T1133">IFERROR(IF(INDEX('Disaggregation Records'!$H$155:$H$385,MATCH(RIGHT(Q1133,255),RIGHT('Disaggregation Records'!$D$155:$D$385,255),0))="","",INDEX('Disaggregation Records'!$H$155:$H$385,MATCH(RIGHT(Q1133,255),RIGHT('Disaggregation Records'!$D$155:$D$385,255),0))),"")</f>
        <v/>
      </c>
      <c r="U1133" s="201">
        <f t="shared" ref="U1133" si="4282">U1131+1</f>
        <v>1668</v>
      </c>
      <c r="V1133" s="201" t="str">
        <f t="array" ref="V1133">IFERROR(IF(INDEX('Disaggregation Records'!$I$155:$I$385,MATCH(RIGHT(Q1133,255),RIGHT('Disaggregation Records'!$D$155:$D$385,255),0))="","",INDEX('Disaggregation Records'!$I$155:$I$385,MATCH(RIGHT(Q1133,255),RIGHT('Disaggregation Records'!$D$155:$D$385,255),0))),"")</f>
        <v/>
      </c>
      <c r="W1133" s="201" t="str">
        <f>IFERROR(INDEX('Reference Records'!L$40:L$88,MATCH(LEFT(C1133,255),'Reference Records'!E$40:E$88,0)),"")</f>
        <v/>
      </c>
    </row>
    <row r="1134" spans="1:23" s="201" customFormat="1" ht="40.25" customHeight="1" x14ac:dyDescent="0.35">
      <c r="A1134" s="569"/>
      <c r="B1134" s="590"/>
      <c r="C1134" s="571"/>
      <c r="D1134" s="579"/>
      <c r="E1134" s="579"/>
      <c r="F1134" s="215"/>
      <c r="G1134" s="577"/>
      <c r="H1134" s="581"/>
      <c r="I1134" s="583"/>
      <c r="J1134" s="573"/>
      <c r="K1134" s="571"/>
      <c r="L1134" s="571"/>
      <c r="M1134" s="573"/>
      <c r="N1134" s="573"/>
    </row>
    <row r="1135" spans="1:23" s="201" customFormat="1" ht="40.25" customHeight="1" x14ac:dyDescent="0.35">
      <c r="A1135" s="569" t="str">
        <f t="shared" ref="A1135" ca="1" si="4283">INDIRECT("'update Helper'!C"&amp;U1135)</f>
        <v>a163p000004cuszAAA</v>
      </c>
      <c r="B1135" s="589">
        <v>13</v>
      </c>
      <c r="C1135" s="570" t="str">
        <f>VLOOKUP(B1135,'Coverage Indicators - Section D'!$A$9:$AU$70,47,FALSE)</f>
        <v/>
      </c>
      <c r="D1135" s="578" t="str">
        <f t="shared" ref="D1135" si="4284">R1135</f>
        <v/>
      </c>
      <c r="E1135" s="578" t="str">
        <f t="shared" ref="E1135" si="4285">S1135</f>
        <v/>
      </c>
      <c r="F1135" s="421"/>
      <c r="G1135" s="576" t="str">
        <f ca="1">IF(OR(INDIRECT("'update Helper'!E"&amp;U1135)="",F1135&lt;&gt;0,F1136&lt;&gt;0),IF(IFERROR((F1135/F1136),"")="","",(F1135/F1136)),INDIRECT("'update Helper'!E"&amp;U1135)/100)</f>
        <v/>
      </c>
      <c r="H1135" s="580"/>
      <c r="I1135" s="582"/>
      <c r="J1135" s="572"/>
      <c r="K1135" s="570" t="str">
        <f t="shared" ref="K1135" si="4286">W1135</f>
        <v/>
      </c>
      <c r="L1135" s="570" t="str">
        <f t="shared" ref="L1135" si="4287">V1135</f>
        <v/>
      </c>
      <c r="M1135" s="572"/>
      <c r="N1135" s="572"/>
      <c r="P1135" s="201">
        <f t="shared" ref="P1135" si="4288">IF(AND(EXACT(C1135,C1133),C1133&lt;&gt;0),P1133+1,0)</f>
        <v>257</v>
      </c>
      <c r="Q1135" s="201" t="str">
        <f t="shared" ref="Q1135" si="4289">IF(C1135&lt;&gt;"",C1135&amp;"-"&amp;P1135,"")</f>
        <v/>
      </c>
      <c r="R1135" s="201" t="str">
        <f t="array" ref="R1135">IFERROR(IF(INDEX('Disaggregation Records'!$E$155:$E$385,MATCH(RIGHT(Q1135,255),RIGHT('Disaggregation Records'!$D$155:$D$385,255),0))="","",INDEX('Disaggregation Records'!$E$155:$E$385,MATCH(RIGHT(Q1135,255),RIGHT('Disaggregation Records'!$D$155:$D$385,255),0))),"")</f>
        <v/>
      </c>
      <c r="S1135" s="201" t="str">
        <f t="array" ref="S1135">IFERROR(IF(INDEX('Disaggregation Records'!$F$155:$F$385,MATCH(RIGHT(Q1135,255),RIGHT('Disaggregation Records'!$D$155:$D$385,255),0))="","",INDEX('Disaggregation Records'!$F$155:$F$385,MATCH(RIGHT(Q1135,255),RIGHT('Disaggregation Records'!$D$155:$D$385,255),0))),"")</f>
        <v/>
      </c>
      <c r="T1135" s="201" t="str">
        <f t="array" ref="T1135">IFERROR(IF(INDEX('Disaggregation Records'!$H$155:$H$385,MATCH(RIGHT(Q1135,255),RIGHT('Disaggregation Records'!$D$155:$D$385,255),0))="","",INDEX('Disaggregation Records'!$H$155:$H$385,MATCH(RIGHT(Q1135,255),RIGHT('Disaggregation Records'!$D$155:$D$385,255),0))),"")</f>
        <v/>
      </c>
      <c r="U1135" s="201">
        <f t="shared" ref="U1135" si="4290">U1133+1</f>
        <v>1669</v>
      </c>
      <c r="V1135" s="201" t="str">
        <f t="array" ref="V1135">IFERROR(IF(INDEX('Disaggregation Records'!$I$155:$I$385,MATCH(RIGHT(Q1135,255),RIGHT('Disaggregation Records'!$D$155:$D$385,255),0))="","",INDEX('Disaggregation Records'!$I$155:$I$385,MATCH(RIGHT(Q1135,255),RIGHT('Disaggregation Records'!$D$155:$D$385,255),0))),"")</f>
        <v/>
      </c>
      <c r="W1135" s="201" t="str">
        <f>IFERROR(INDEX('Reference Records'!L$40:L$88,MATCH(LEFT(C1135,255),'Reference Records'!E$40:E$88,0)),"")</f>
        <v/>
      </c>
    </row>
    <row r="1136" spans="1:23" s="201" customFormat="1" ht="40.25" customHeight="1" x14ac:dyDescent="0.35">
      <c r="A1136" s="569"/>
      <c r="B1136" s="590"/>
      <c r="C1136" s="571"/>
      <c r="D1136" s="579"/>
      <c r="E1136" s="579"/>
      <c r="F1136" s="215"/>
      <c r="G1136" s="577"/>
      <c r="H1136" s="581"/>
      <c r="I1136" s="583"/>
      <c r="J1136" s="573"/>
      <c r="K1136" s="571"/>
      <c r="L1136" s="571"/>
      <c r="M1136" s="573"/>
      <c r="N1136" s="573"/>
    </row>
    <row r="1137" spans="1:23" s="201" customFormat="1" ht="40.25" customHeight="1" x14ac:dyDescent="0.35">
      <c r="A1137" s="569" t="str">
        <f t="shared" ref="A1137" ca="1" si="4291">INDIRECT("'update Helper'!C"&amp;U1137)</f>
        <v>a163p000004cut0AAA</v>
      </c>
      <c r="B1137" s="589">
        <v>13</v>
      </c>
      <c r="C1137" s="570" t="str">
        <f>VLOOKUP(B1137,'Coverage Indicators - Section D'!$A$9:$AU$70,47,FALSE)</f>
        <v/>
      </c>
      <c r="D1137" s="578" t="str">
        <f t="shared" ref="D1137" si="4292">R1137</f>
        <v/>
      </c>
      <c r="E1137" s="578" t="str">
        <f t="shared" ref="E1137" si="4293">S1137</f>
        <v/>
      </c>
      <c r="F1137" s="421"/>
      <c r="G1137" s="576" t="str">
        <f ca="1">IF(OR(INDIRECT("'update Helper'!E"&amp;U1137)="",F1137&lt;&gt;0,F1138&lt;&gt;0),IF(IFERROR((F1137/F1138),"")="","",(F1137/F1138)),INDIRECT("'update Helper'!E"&amp;U1137)/100)</f>
        <v/>
      </c>
      <c r="H1137" s="580"/>
      <c r="I1137" s="582"/>
      <c r="J1137" s="572"/>
      <c r="K1137" s="570" t="str">
        <f t="shared" ref="K1137" si="4294">W1137</f>
        <v/>
      </c>
      <c r="L1137" s="570" t="str">
        <f t="shared" ref="L1137" si="4295">V1137</f>
        <v/>
      </c>
      <c r="M1137" s="572"/>
      <c r="N1137" s="572"/>
      <c r="P1137" s="201">
        <f t="shared" ref="P1137" si="4296">IF(AND(EXACT(C1137,C1135),C1135&lt;&gt;0),P1135+1,0)</f>
        <v>258</v>
      </c>
      <c r="Q1137" s="201" t="str">
        <f t="shared" ref="Q1137" si="4297">IF(C1137&lt;&gt;"",C1137&amp;"-"&amp;P1137,"")</f>
        <v/>
      </c>
      <c r="R1137" s="201" t="str">
        <f t="array" ref="R1137">IFERROR(IF(INDEX('Disaggregation Records'!$E$155:$E$385,MATCH(RIGHT(Q1137,255),RIGHT('Disaggregation Records'!$D$155:$D$385,255),0))="","",INDEX('Disaggregation Records'!$E$155:$E$385,MATCH(RIGHT(Q1137,255),RIGHT('Disaggregation Records'!$D$155:$D$385,255),0))),"")</f>
        <v/>
      </c>
      <c r="S1137" s="201" t="str">
        <f t="array" ref="S1137">IFERROR(IF(INDEX('Disaggregation Records'!$F$155:$F$385,MATCH(RIGHT(Q1137,255),RIGHT('Disaggregation Records'!$D$155:$D$385,255),0))="","",INDEX('Disaggregation Records'!$F$155:$F$385,MATCH(RIGHT(Q1137,255),RIGHT('Disaggregation Records'!$D$155:$D$385,255),0))),"")</f>
        <v/>
      </c>
      <c r="T1137" s="201" t="str">
        <f t="array" ref="T1137">IFERROR(IF(INDEX('Disaggregation Records'!$H$155:$H$385,MATCH(RIGHT(Q1137,255),RIGHT('Disaggregation Records'!$D$155:$D$385,255),0))="","",INDEX('Disaggregation Records'!$H$155:$H$385,MATCH(RIGHT(Q1137,255),RIGHT('Disaggregation Records'!$D$155:$D$385,255),0))),"")</f>
        <v/>
      </c>
      <c r="U1137" s="201">
        <f t="shared" ref="U1137" si="4298">U1135+1</f>
        <v>1670</v>
      </c>
      <c r="V1137" s="201" t="str">
        <f t="array" ref="V1137">IFERROR(IF(INDEX('Disaggregation Records'!$I$155:$I$385,MATCH(RIGHT(Q1137,255),RIGHT('Disaggregation Records'!$D$155:$D$385,255),0))="","",INDEX('Disaggregation Records'!$I$155:$I$385,MATCH(RIGHT(Q1137,255),RIGHT('Disaggregation Records'!$D$155:$D$385,255),0))),"")</f>
        <v/>
      </c>
      <c r="W1137" s="201" t="str">
        <f>IFERROR(INDEX('Reference Records'!L$40:L$88,MATCH(LEFT(C1137,255),'Reference Records'!E$40:E$88,0)),"")</f>
        <v/>
      </c>
    </row>
    <row r="1138" spans="1:23" s="201" customFormat="1" ht="40.25" customHeight="1" x14ac:dyDescent="0.35">
      <c r="A1138" s="569"/>
      <c r="B1138" s="590"/>
      <c r="C1138" s="571"/>
      <c r="D1138" s="579"/>
      <c r="E1138" s="579"/>
      <c r="F1138" s="215"/>
      <c r="G1138" s="577"/>
      <c r="H1138" s="581"/>
      <c r="I1138" s="583"/>
      <c r="J1138" s="573"/>
      <c r="K1138" s="571"/>
      <c r="L1138" s="571"/>
      <c r="M1138" s="573"/>
      <c r="N1138" s="573"/>
    </row>
    <row r="1139" spans="1:23" s="201" customFormat="1" ht="40.25" customHeight="1" x14ac:dyDescent="0.35">
      <c r="A1139" s="569" t="str">
        <f t="shared" ref="A1139" ca="1" si="4299">INDIRECT("'update Helper'!C"&amp;U1139)</f>
        <v>a163p000004cut1AAA</v>
      </c>
      <c r="B1139" s="589">
        <v>13</v>
      </c>
      <c r="C1139" s="570" t="str">
        <f>VLOOKUP(B1139,'Coverage Indicators - Section D'!$A$9:$AU$70,47,FALSE)</f>
        <v/>
      </c>
      <c r="D1139" s="578" t="str">
        <f t="shared" ref="D1139" si="4300">R1139</f>
        <v/>
      </c>
      <c r="E1139" s="578" t="str">
        <f t="shared" ref="E1139" si="4301">S1139</f>
        <v/>
      </c>
      <c r="F1139" s="421"/>
      <c r="G1139" s="576" t="str">
        <f ca="1">IF(OR(INDIRECT("'update Helper'!E"&amp;U1139)="",F1139&lt;&gt;0,F1140&lt;&gt;0),IF(IFERROR((F1139/F1140),"")="","",(F1139/F1140)),INDIRECT("'update Helper'!E"&amp;U1139)/100)</f>
        <v/>
      </c>
      <c r="H1139" s="580"/>
      <c r="I1139" s="582"/>
      <c r="J1139" s="572"/>
      <c r="K1139" s="570" t="str">
        <f t="shared" ref="K1139" si="4302">W1139</f>
        <v/>
      </c>
      <c r="L1139" s="570" t="str">
        <f t="shared" ref="L1139" si="4303">V1139</f>
        <v/>
      </c>
      <c r="M1139" s="572"/>
      <c r="N1139" s="572"/>
      <c r="P1139" s="201">
        <f t="shared" ref="P1139" si="4304">IF(AND(EXACT(C1139,C1137),C1137&lt;&gt;0),P1137+1,0)</f>
        <v>259</v>
      </c>
      <c r="Q1139" s="201" t="str">
        <f t="shared" ref="Q1139" si="4305">IF(C1139&lt;&gt;"",C1139&amp;"-"&amp;P1139,"")</f>
        <v/>
      </c>
      <c r="R1139" s="201" t="str">
        <f t="array" ref="R1139">IFERROR(IF(INDEX('Disaggregation Records'!$E$155:$E$385,MATCH(RIGHT(Q1139,255),RIGHT('Disaggregation Records'!$D$155:$D$385,255),0))="","",INDEX('Disaggregation Records'!$E$155:$E$385,MATCH(RIGHT(Q1139,255),RIGHT('Disaggregation Records'!$D$155:$D$385,255),0))),"")</f>
        <v/>
      </c>
      <c r="S1139" s="201" t="str">
        <f t="array" ref="S1139">IFERROR(IF(INDEX('Disaggregation Records'!$F$155:$F$385,MATCH(RIGHT(Q1139,255),RIGHT('Disaggregation Records'!$D$155:$D$385,255),0))="","",INDEX('Disaggregation Records'!$F$155:$F$385,MATCH(RIGHT(Q1139,255),RIGHT('Disaggregation Records'!$D$155:$D$385,255),0))),"")</f>
        <v/>
      </c>
      <c r="T1139" s="201" t="str">
        <f t="array" ref="T1139">IFERROR(IF(INDEX('Disaggregation Records'!$H$155:$H$385,MATCH(RIGHT(Q1139,255),RIGHT('Disaggregation Records'!$D$155:$D$385,255),0))="","",INDEX('Disaggregation Records'!$H$155:$H$385,MATCH(RIGHT(Q1139,255),RIGHT('Disaggregation Records'!$D$155:$D$385,255),0))),"")</f>
        <v/>
      </c>
      <c r="U1139" s="201">
        <f t="shared" ref="U1139" si="4306">U1137+1</f>
        <v>1671</v>
      </c>
      <c r="V1139" s="201" t="str">
        <f t="array" ref="V1139">IFERROR(IF(INDEX('Disaggregation Records'!$I$155:$I$385,MATCH(RIGHT(Q1139,255),RIGHT('Disaggregation Records'!$D$155:$D$385,255),0))="","",INDEX('Disaggregation Records'!$I$155:$I$385,MATCH(RIGHT(Q1139,255),RIGHT('Disaggregation Records'!$D$155:$D$385,255),0))),"")</f>
        <v/>
      </c>
      <c r="W1139" s="201" t="str">
        <f>IFERROR(INDEX('Reference Records'!L$40:L$88,MATCH(LEFT(C1139,255),'Reference Records'!E$40:E$88,0)),"")</f>
        <v/>
      </c>
    </row>
    <row r="1140" spans="1:23" s="201" customFormat="1" ht="40.25" customHeight="1" x14ac:dyDescent="0.35">
      <c r="A1140" s="569"/>
      <c r="B1140" s="590"/>
      <c r="C1140" s="571"/>
      <c r="D1140" s="579"/>
      <c r="E1140" s="579"/>
      <c r="F1140" s="215"/>
      <c r="G1140" s="577"/>
      <c r="H1140" s="581"/>
      <c r="I1140" s="583"/>
      <c r="J1140" s="573"/>
      <c r="K1140" s="571"/>
      <c r="L1140" s="571"/>
      <c r="M1140" s="573"/>
      <c r="N1140" s="573"/>
    </row>
    <row r="1141" spans="1:23" s="201" customFormat="1" ht="40.25" customHeight="1" x14ac:dyDescent="0.35">
      <c r="A1141" s="569" t="str">
        <f t="shared" ref="A1141" ca="1" si="4307">INDIRECT("'update Helper'!C"&amp;U1141)</f>
        <v>a163p000004cut2AAA</v>
      </c>
      <c r="B1141" s="589">
        <v>14</v>
      </c>
      <c r="C1141" s="570" t="str">
        <f>VLOOKUP(B1141,'Coverage Indicators - Section D'!$A$9:$AU$70,47,FALSE)</f>
        <v/>
      </c>
      <c r="D1141" s="578" t="str">
        <f t="shared" ref="D1141" si="4308">R1141</f>
        <v/>
      </c>
      <c r="E1141" s="578" t="str">
        <f t="shared" ref="E1141" si="4309">S1141</f>
        <v/>
      </c>
      <c r="F1141" s="421"/>
      <c r="G1141" s="576" t="str">
        <f ca="1">IF(OR(INDIRECT("'update Helper'!E"&amp;U1141)="",F1141&lt;&gt;0,F1142&lt;&gt;0),IF(IFERROR((F1141/F1142),"")="","",(F1141/F1142)),INDIRECT("'update Helper'!E"&amp;U1141)/100)</f>
        <v/>
      </c>
      <c r="H1141" s="580"/>
      <c r="I1141" s="582"/>
      <c r="J1141" s="572"/>
      <c r="K1141" s="570" t="str">
        <f t="shared" ref="K1141" si="4310">W1141</f>
        <v/>
      </c>
      <c r="L1141" s="570" t="str">
        <f t="shared" ref="L1141" si="4311">V1141</f>
        <v/>
      </c>
      <c r="M1141" s="572"/>
      <c r="N1141" s="572"/>
      <c r="P1141" s="201">
        <f t="shared" ref="P1141" si="4312">IF(AND(EXACT(C1141,C1139),C1139&lt;&gt;0),P1139+1,0)</f>
        <v>260</v>
      </c>
      <c r="Q1141" s="201" t="str">
        <f t="shared" ref="Q1141" si="4313">IF(C1141&lt;&gt;"",C1141&amp;"-"&amp;P1141,"")</f>
        <v/>
      </c>
      <c r="R1141" s="201" t="str">
        <f t="array" ref="R1141">IFERROR(IF(INDEX('Disaggregation Records'!$E$155:$E$385,MATCH(RIGHT(Q1141,255),RIGHT('Disaggregation Records'!$D$155:$D$385,255),0))="","",INDEX('Disaggregation Records'!$E$155:$E$385,MATCH(RIGHT(Q1141,255),RIGHT('Disaggregation Records'!$D$155:$D$385,255),0))),"")</f>
        <v/>
      </c>
      <c r="S1141" s="201" t="str">
        <f t="array" ref="S1141">IFERROR(IF(INDEX('Disaggregation Records'!$F$155:$F$385,MATCH(RIGHT(Q1141,255),RIGHT('Disaggregation Records'!$D$155:$D$385,255),0))="","",INDEX('Disaggregation Records'!$F$155:$F$385,MATCH(RIGHT(Q1141,255),RIGHT('Disaggregation Records'!$D$155:$D$385,255),0))),"")</f>
        <v/>
      </c>
      <c r="T1141" s="201" t="str">
        <f t="array" ref="T1141">IFERROR(IF(INDEX('Disaggregation Records'!$H$155:$H$385,MATCH(RIGHT(Q1141,255),RIGHT('Disaggregation Records'!$D$155:$D$385,255),0))="","",INDEX('Disaggregation Records'!$H$155:$H$385,MATCH(RIGHT(Q1141,255),RIGHT('Disaggregation Records'!$D$155:$D$385,255),0))),"")</f>
        <v/>
      </c>
      <c r="U1141" s="201">
        <f t="shared" ref="U1141" si="4314">U1139+1</f>
        <v>1672</v>
      </c>
      <c r="V1141" s="201" t="str">
        <f t="array" ref="V1141">IFERROR(IF(INDEX('Disaggregation Records'!$I$155:$I$385,MATCH(RIGHT(Q1141,255),RIGHT('Disaggregation Records'!$D$155:$D$385,255),0))="","",INDEX('Disaggregation Records'!$I$155:$I$385,MATCH(RIGHT(Q1141,255),RIGHT('Disaggregation Records'!$D$155:$D$385,255),0))),"")</f>
        <v/>
      </c>
      <c r="W1141" s="201" t="str">
        <f>IFERROR(INDEX('Reference Records'!L$40:L$88,MATCH(LEFT(C1141,255),'Reference Records'!E$40:E$88,0)),"")</f>
        <v/>
      </c>
    </row>
    <row r="1142" spans="1:23" s="201" customFormat="1" ht="40.25" customHeight="1" x14ac:dyDescent="0.35">
      <c r="A1142" s="569"/>
      <c r="B1142" s="590"/>
      <c r="C1142" s="571"/>
      <c r="D1142" s="579"/>
      <c r="E1142" s="579"/>
      <c r="F1142" s="215"/>
      <c r="G1142" s="577"/>
      <c r="H1142" s="581"/>
      <c r="I1142" s="583"/>
      <c r="J1142" s="573"/>
      <c r="K1142" s="571"/>
      <c r="L1142" s="571"/>
      <c r="M1142" s="573"/>
      <c r="N1142" s="573"/>
    </row>
    <row r="1143" spans="1:23" s="201" customFormat="1" ht="40.25" customHeight="1" x14ac:dyDescent="0.35">
      <c r="A1143" s="569" t="str">
        <f t="shared" ref="A1143" ca="1" si="4315">INDIRECT("'update Helper'!C"&amp;U1143)</f>
        <v>a163p000004cut3AAA</v>
      </c>
      <c r="B1143" s="589">
        <v>14</v>
      </c>
      <c r="C1143" s="570" t="str">
        <f>VLOOKUP(B1143,'Coverage Indicators - Section D'!$A$9:$AU$70,47,FALSE)</f>
        <v/>
      </c>
      <c r="D1143" s="578" t="str">
        <f t="shared" ref="D1143" si="4316">R1143</f>
        <v/>
      </c>
      <c r="E1143" s="578" t="str">
        <f t="shared" ref="E1143" si="4317">S1143</f>
        <v/>
      </c>
      <c r="F1143" s="421"/>
      <c r="G1143" s="576" t="str">
        <f ca="1">IF(OR(INDIRECT("'update Helper'!E"&amp;U1143)="",F1143&lt;&gt;0,F1144&lt;&gt;0),IF(IFERROR((F1143/F1144),"")="","",(F1143/F1144)),INDIRECT("'update Helper'!E"&amp;U1143)/100)</f>
        <v/>
      </c>
      <c r="H1143" s="580"/>
      <c r="I1143" s="582"/>
      <c r="J1143" s="572"/>
      <c r="K1143" s="570" t="str">
        <f t="shared" ref="K1143" si="4318">W1143</f>
        <v/>
      </c>
      <c r="L1143" s="570" t="str">
        <f t="shared" ref="L1143" si="4319">V1143</f>
        <v/>
      </c>
      <c r="M1143" s="572"/>
      <c r="N1143" s="572"/>
      <c r="P1143" s="201">
        <f t="shared" ref="P1143" si="4320">IF(AND(EXACT(C1143,C1141),C1141&lt;&gt;0),P1141+1,0)</f>
        <v>261</v>
      </c>
      <c r="Q1143" s="201" t="str">
        <f t="shared" ref="Q1143" si="4321">IF(C1143&lt;&gt;"",C1143&amp;"-"&amp;P1143,"")</f>
        <v/>
      </c>
      <c r="R1143" s="201" t="str">
        <f t="array" ref="R1143">IFERROR(IF(INDEX('Disaggregation Records'!$E$155:$E$385,MATCH(RIGHT(Q1143,255),RIGHT('Disaggregation Records'!$D$155:$D$385,255),0))="","",INDEX('Disaggregation Records'!$E$155:$E$385,MATCH(RIGHT(Q1143,255),RIGHT('Disaggregation Records'!$D$155:$D$385,255),0))),"")</f>
        <v/>
      </c>
      <c r="S1143" s="201" t="str">
        <f t="array" ref="S1143">IFERROR(IF(INDEX('Disaggregation Records'!$F$155:$F$385,MATCH(RIGHT(Q1143,255),RIGHT('Disaggregation Records'!$D$155:$D$385,255),0))="","",INDEX('Disaggregation Records'!$F$155:$F$385,MATCH(RIGHT(Q1143,255),RIGHT('Disaggregation Records'!$D$155:$D$385,255),0))),"")</f>
        <v/>
      </c>
      <c r="T1143" s="201" t="str">
        <f t="array" ref="T1143">IFERROR(IF(INDEX('Disaggregation Records'!$H$155:$H$385,MATCH(RIGHT(Q1143,255),RIGHT('Disaggregation Records'!$D$155:$D$385,255),0))="","",INDEX('Disaggregation Records'!$H$155:$H$385,MATCH(RIGHT(Q1143,255),RIGHT('Disaggregation Records'!$D$155:$D$385,255),0))),"")</f>
        <v/>
      </c>
      <c r="U1143" s="201">
        <f t="shared" ref="U1143" si="4322">U1141+1</f>
        <v>1673</v>
      </c>
      <c r="V1143" s="201" t="str">
        <f t="array" ref="V1143">IFERROR(IF(INDEX('Disaggregation Records'!$I$155:$I$385,MATCH(RIGHT(Q1143,255),RIGHT('Disaggregation Records'!$D$155:$D$385,255),0))="","",INDEX('Disaggregation Records'!$I$155:$I$385,MATCH(RIGHT(Q1143,255),RIGHT('Disaggregation Records'!$D$155:$D$385,255),0))),"")</f>
        <v/>
      </c>
      <c r="W1143" s="201" t="str">
        <f>IFERROR(INDEX('Reference Records'!L$40:L$88,MATCH(LEFT(C1143,255),'Reference Records'!E$40:E$88,0)),"")</f>
        <v/>
      </c>
    </row>
    <row r="1144" spans="1:23" s="201" customFormat="1" ht="40.25" customHeight="1" x14ac:dyDescent="0.35">
      <c r="A1144" s="569"/>
      <c r="B1144" s="590"/>
      <c r="C1144" s="571"/>
      <c r="D1144" s="579"/>
      <c r="E1144" s="579"/>
      <c r="F1144" s="215"/>
      <c r="G1144" s="577"/>
      <c r="H1144" s="581"/>
      <c r="I1144" s="583"/>
      <c r="J1144" s="573"/>
      <c r="K1144" s="571"/>
      <c r="L1144" s="571"/>
      <c r="M1144" s="573"/>
      <c r="N1144" s="573"/>
    </row>
    <row r="1145" spans="1:23" s="201" customFormat="1" ht="40.25" customHeight="1" x14ac:dyDescent="0.35">
      <c r="A1145" s="569" t="str">
        <f t="shared" ref="A1145" ca="1" si="4323">INDIRECT("'update Helper'!C"&amp;U1145)</f>
        <v>a163p000004cut4AAA</v>
      </c>
      <c r="B1145" s="589">
        <v>14</v>
      </c>
      <c r="C1145" s="570" t="str">
        <f>VLOOKUP(B1145,'Coverage Indicators - Section D'!$A$9:$AU$70,47,FALSE)</f>
        <v/>
      </c>
      <c r="D1145" s="578" t="str">
        <f t="shared" ref="D1145" si="4324">R1145</f>
        <v/>
      </c>
      <c r="E1145" s="578" t="str">
        <f t="shared" ref="E1145" si="4325">S1145</f>
        <v/>
      </c>
      <c r="F1145" s="421"/>
      <c r="G1145" s="576" t="str">
        <f ca="1">IF(OR(INDIRECT("'update Helper'!E"&amp;U1145)="",F1145&lt;&gt;0,F1146&lt;&gt;0),IF(IFERROR((F1145/F1146),"")="","",(F1145/F1146)),INDIRECT("'update Helper'!E"&amp;U1145)/100)</f>
        <v/>
      </c>
      <c r="H1145" s="580"/>
      <c r="I1145" s="582"/>
      <c r="J1145" s="572"/>
      <c r="K1145" s="570" t="str">
        <f t="shared" ref="K1145" si="4326">W1145</f>
        <v/>
      </c>
      <c r="L1145" s="570" t="str">
        <f t="shared" ref="L1145" si="4327">V1145</f>
        <v/>
      </c>
      <c r="M1145" s="572"/>
      <c r="N1145" s="572"/>
      <c r="P1145" s="201">
        <f t="shared" ref="P1145" si="4328">IF(AND(EXACT(C1145,C1143),C1143&lt;&gt;0),P1143+1,0)</f>
        <v>262</v>
      </c>
      <c r="Q1145" s="201" t="str">
        <f t="shared" ref="Q1145" si="4329">IF(C1145&lt;&gt;"",C1145&amp;"-"&amp;P1145,"")</f>
        <v/>
      </c>
      <c r="R1145" s="201" t="str">
        <f t="array" ref="R1145">IFERROR(IF(INDEX('Disaggregation Records'!$E$155:$E$385,MATCH(RIGHT(Q1145,255),RIGHT('Disaggregation Records'!$D$155:$D$385,255),0))="","",INDEX('Disaggregation Records'!$E$155:$E$385,MATCH(RIGHT(Q1145,255),RIGHT('Disaggregation Records'!$D$155:$D$385,255),0))),"")</f>
        <v/>
      </c>
      <c r="S1145" s="201" t="str">
        <f t="array" ref="S1145">IFERROR(IF(INDEX('Disaggregation Records'!$F$155:$F$385,MATCH(RIGHT(Q1145,255),RIGHT('Disaggregation Records'!$D$155:$D$385,255),0))="","",INDEX('Disaggregation Records'!$F$155:$F$385,MATCH(RIGHT(Q1145,255),RIGHT('Disaggregation Records'!$D$155:$D$385,255),0))),"")</f>
        <v/>
      </c>
      <c r="T1145" s="201" t="str">
        <f t="array" ref="T1145">IFERROR(IF(INDEX('Disaggregation Records'!$H$155:$H$385,MATCH(RIGHT(Q1145,255),RIGHT('Disaggregation Records'!$D$155:$D$385,255),0))="","",INDEX('Disaggregation Records'!$H$155:$H$385,MATCH(RIGHT(Q1145,255),RIGHT('Disaggregation Records'!$D$155:$D$385,255),0))),"")</f>
        <v/>
      </c>
      <c r="U1145" s="201">
        <f t="shared" ref="U1145" si="4330">U1143+1</f>
        <v>1674</v>
      </c>
      <c r="V1145" s="201" t="str">
        <f t="array" ref="V1145">IFERROR(IF(INDEX('Disaggregation Records'!$I$155:$I$385,MATCH(RIGHT(Q1145,255),RIGHT('Disaggregation Records'!$D$155:$D$385,255),0))="","",INDEX('Disaggregation Records'!$I$155:$I$385,MATCH(RIGHT(Q1145,255),RIGHT('Disaggregation Records'!$D$155:$D$385,255),0))),"")</f>
        <v/>
      </c>
      <c r="W1145" s="201" t="str">
        <f>IFERROR(INDEX('Reference Records'!L$40:L$88,MATCH(LEFT(C1145,255),'Reference Records'!E$40:E$88,0)),"")</f>
        <v/>
      </c>
    </row>
    <row r="1146" spans="1:23" s="201" customFormat="1" ht="40.25" customHeight="1" x14ac:dyDescent="0.35">
      <c r="A1146" s="569"/>
      <c r="B1146" s="590"/>
      <c r="C1146" s="571"/>
      <c r="D1146" s="579"/>
      <c r="E1146" s="579"/>
      <c r="F1146" s="215"/>
      <c r="G1146" s="577"/>
      <c r="H1146" s="581"/>
      <c r="I1146" s="583"/>
      <c r="J1146" s="573"/>
      <c r="K1146" s="571"/>
      <c r="L1146" s="571"/>
      <c r="M1146" s="573"/>
      <c r="N1146" s="573"/>
    </row>
    <row r="1147" spans="1:23" s="201" customFormat="1" ht="40.25" customHeight="1" x14ac:dyDescent="0.35">
      <c r="A1147" s="569" t="str">
        <f t="shared" ref="A1147" ca="1" si="4331">INDIRECT("'update Helper'!C"&amp;U1147)</f>
        <v>a163p000004cut5AAA</v>
      </c>
      <c r="B1147" s="589">
        <v>14</v>
      </c>
      <c r="C1147" s="570" t="str">
        <f>VLOOKUP(B1147,'Coverage Indicators - Section D'!$A$9:$AU$70,47,FALSE)</f>
        <v/>
      </c>
      <c r="D1147" s="578" t="str">
        <f t="shared" ref="D1147" si="4332">R1147</f>
        <v/>
      </c>
      <c r="E1147" s="578" t="str">
        <f t="shared" ref="E1147" si="4333">S1147</f>
        <v/>
      </c>
      <c r="F1147" s="421"/>
      <c r="G1147" s="576" t="str">
        <f ca="1">IF(OR(INDIRECT("'update Helper'!E"&amp;U1147)="",F1147&lt;&gt;0,F1148&lt;&gt;0),IF(IFERROR((F1147/F1148),"")="","",(F1147/F1148)),INDIRECT("'update Helper'!E"&amp;U1147)/100)</f>
        <v/>
      </c>
      <c r="H1147" s="580"/>
      <c r="I1147" s="582"/>
      <c r="J1147" s="572"/>
      <c r="K1147" s="570" t="str">
        <f t="shared" ref="K1147" si="4334">W1147</f>
        <v/>
      </c>
      <c r="L1147" s="570" t="str">
        <f t="shared" ref="L1147" si="4335">V1147</f>
        <v/>
      </c>
      <c r="M1147" s="572"/>
      <c r="N1147" s="572"/>
      <c r="P1147" s="201">
        <f t="shared" ref="P1147" si="4336">IF(AND(EXACT(C1147,C1145),C1145&lt;&gt;0),P1145+1,0)</f>
        <v>263</v>
      </c>
      <c r="Q1147" s="201" t="str">
        <f t="shared" ref="Q1147" si="4337">IF(C1147&lt;&gt;"",C1147&amp;"-"&amp;P1147,"")</f>
        <v/>
      </c>
      <c r="R1147" s="201" t="str">
        <f t="array" ref="R1147">IFERROR(IF(INDEX('Disaggregation Records'!$E$155:$E$385,MATCH(RIGHT(Q1147,255),RIGHT('Disaggregation Records'!$D$155:$D$385,255),0))="","",INDEX('Disaggregation Records'!$E$155:$E$385,MATCH(RIGHT(Q1147,255),RIGHT('Disaggregation Records'!$D$155:$D$385,255),0))),"")</f>
        <v/>
      </c>
      <c r="S1147" s="201" t="str">
        <f t="array" ref="S1147">IFERROR(IF(INDEX('Disaggregation Records'!$F$155:$F$385,MATCH(RIGHT(Q1147,255),RIGHT('Disaggregation Records'!$D$155:$D$385,255),0))="","",INDEX('Disaggregation Records'!$F$155:$F$385,MATCH(RIGHT(Q1147,255),RIGHT('Disaggregation Records'!$D$155:$D$385,255),0))),"")</f>
        <v/>
      </c>
      <c r="T1147" s="201" t="str">
        <f t="array" ref="T1147">IFERROR(IF(INDEX('Disaggregation Records'!$H$155:$H$385,MATCH(RIGHT(Q1147,255),RIGHT('Disaggregation Records'!$D$155:$D$385,255),0))="","",INDEX('Disaggregation Records'!$H$155:$H$385,MATCH(RIGHT(Q1147,255),RIGHT('Disaggregation Records'!$D$155:$D$385,255),0))),"")</f>
        <v/>
      </c>
      <c r="U1147" s="201">
        <f t="shared" ref="U1147" si="4338">U1145+1</f>
        <v>1675</v>
      </c>
      <c r="V1147" s="201" t="str">
        <f t="array" ref="V1147">IFERROR(IF(INDEX('Disaggregation Records'!$I$155:$I$385,MATCH(RIGHT(Q1147,255),RIGHT('Disaggregation Records'!$D$155:$D$385,255),0))="","",INDEX('Disaggregation Records'!$I$155:$I$385,MATCH(RIGHT(Q1147,255),RIGHT('Disaggregation Records'!$D$155:$D$385,255),0))),"")</f>
        <v/>
      </c>
      <c r="W1147" s="201" t="str">
        <f>IFERROR(INDEX('Reference Records'!L$40:L$88,MATCH(LEFT(C1147,255),'Reference Records'!E$40:E$88,0)),"")</f>
        <v/>
      </c>
    </row>
    <row r="1148" spans="1:23" s="201" customFormat="1" ht="40.25" customHeight="1" x14ac:dyDescent="0.35">
      <c r="A1148" s="569"/>
      <c r="B1148" s="590"/>
      <c r="C1148" s="571"/>
      <c r="D1148" s="579"/>
      <c r="E1148" s="579"/>
      <c r="F1148" s="215"/>
      <c r="G1148" s="577"/>
      <c r="H1148" s="581"/>
      <c r="I1148" s="583"/>
      <c r="J1148" s="573"/>
      <c r="K1148" s="571"/>
      <c r="L1148" s="571"/>
      <c r="M1148" s="573"/>
      <c r="N1148" s="573"/>
    </row>
    <row r="1149" spans="1:23" s="201" customFormat="1" ht="40.25" customHeight="1" x14ac:dyDescent="0.35">
      <c r="A1149" s="569" t="str">
        <f t="shared" ref="A1149" ca="1" si="4339">INDIRECT("'update Helper'!C"&amp;U1149)</f>
        <v>a163p000004cut6AAA</v>
      </c>
      <c r="B1149" s="589">
        <v>14</v>
      </c>
      <c r="C1149" s="570" t="str">
        <f>VLOOKUP(B1149,'Coverage Indicators - Section D'!$A$9:$AU$70,47,FALSE)</f>
        <v/>
      </c>
      <c r="D1149" s="578" t="str">
        <f t="shared" ref="D1149" si="4340">R1149</f>
        <v/>
      </c>
      <c r="E1149" s="578" t="str">
        <f t="shared" ref="E1149" si="4341">S1149</f>
        <v/>
      </c>
      <c r="F1149" s="421"/>
      <c r="G1149" s="576" t="str">
        <f ca="1">IF(OR(INDIRECT("'update Helper'!E"&amp;U1149)="",F1149&lt;&gt;0,F1150&lt;&gt;0),IF(IFERROR((F1149/F1150),"")="","",(F1149/F1150)),INDIRECT("'update Helper'!E"&amp;U1149)/100)</f>
        <v/>
      </c>
      <c r="H1149" s="580"/>
      <c r="I1149" s="582"/>
      <c r="J1149" s="572"/>
      <c r="K1149" s="570" t="str">
        <f t="shared" ref="K1149" si="4342">W1149</f>
        <v/>
      </c>
      <c r="L1149" s="570" t="str">
        <f t="shared" ref="L1149" si="4343">V1149</f>
        <v/>
      </c>
      <c r="M1149" s="572"/>
      <c r="N1149" s="572"/>
      <c r="P1149" s="201">
        <f t="shared" ref="P1149" si="4344">IF(AND(EXACT(C1149,C1147),C1147&lt;&gt;0),P1147+1,0)</f>
        <v>264</v>
      </c>
      <c r="Q1149" s="201" t="str">
        <f t="shared" ref="Q1149" si="4345">IF(C1149&lt;&gt;"",C1149&amp;"-"&amp;P1149,"")</f>
        <v/>
      </c>
      <c r="R1149" s="201" t="str">
        <f t="array" ref="R1149">IFERROR(IF(INDEX('Disaggregation Records'!$E$155:$E$385,MATCH(RIGHT(Q1149,255),RIGHT('Disaggregation Records'!$D$155:$D$385,255),0))="","",INDEX('Disaggregation Records'!$E$155:$E$385,MATCH(RIGHT(Q1149,255),RIGHT('Disaggregation Records'!$D$155:$D$385,255),0))),"")</f>
        <v/>
      </c>
      <c r="S1149" s="201" t="str">
        <f t="array" ref="S1149">IFERROR(IF(INDEX('Disaggregation Records'!$F$155:$F$385,MATCH(RIGHT(Q1149,255),RIGHT('Disaggregation Records'!$D$155:$D$385,255),0))="","",INDEX('Disaggregation Records'!$F$155:$F$385,MATCH(RIGHT(Q1149,255),RIGHT('Disaggregation Records'!$D$155:$D$385,255),0))),"")</f>
        <v/>
      </c>
      <c r="T1149" s="201" t="str">
        <f t="array" ref="T1149">IFERROR(IF(INDEX('Disaggregation Records'!$H$155:$H$385,MATCH(RIGHT(Q1149,255),RIGHT('Disaggregation Records'!$D$155:$D$385,255),0))="","",INDEX('Disaggregation Records'!$H$155:$H$385,MATCH(RIGHT(Q1149,255),RIGHT('Disaggregation Records'!$D$155:$D$385,255),0))),"")</f>
        <v/>
      </c>
      <c r="U1149" s="201">
        <f t="shared" ref="U1149" si="4346">U1147+1</f>
        <v>1676</v>
      </c>
      <c r="V1149" s="201" t="str">
        <f t="array" ref="V1149">IFERROR(IF(INDEX('Disaggregation Records'!$I$155:$I$385,MATCH(RIGHT(Q1149,255),RIGHT('Disaggregation Records'!$D$155:$D$385,255),0))="","",INDEX('Disaggregation Records'!$I$155:$I$385,MATCH(RIGHT(Q1149,255),RIGHT('Disaggregation Records'!$D$155:$D$385,255),0))),"")</f>
        <v/>
      </c>
      <c r="W1149" s="201" t="str">
        <f>IFERROR(INDEX('Reference Records'!L$40:L$88,MATCH(LEFT(C1149,255),'Reference Records'!E$40:E$88,0)),"")</f>
        <v/>
      </c>
    </row>
    <row r="1150" spans="1:23" s="201" customFormat="1" ht="40.25" customHeight="1" x14ac:dyDescent="0.35">
      <c r="A1150" s="569"/>
      <c r="B1150" s="590"/>
      <c r="C1150" s="571"/>
      <c r="D1150" s="579"/>
      <c r="E1150" s="579"/>
      <c r="F1150" s="215"/>
      <c r="G1150" s="577"/>
      <c r="H1150" s="581"/>
      <c r="I1150" s="583"/>
      <c r="J1150" s="573"/>
      <c r="K1150" s="571"/>
      <c r="L1150" s="571"/>
      <c r="M1150" s="573"/>
      <c r="N1150" s="573"/>
    </row>
    <row r="1151" spans="1:23" s="201" customFormat="1" ht="40.25" customHeight="1" x14ac:dyDescent="0.35">
      <c r="A1151" s="569" t="str">
        <f t="shared" ref="A1151" ca="1" si="4347">INDIRECT("'update Helper'!C"&amp;U1151)</f>
        <v>a163p000004cut7AAA</v>
      </c>
      <c r="B1151" s="589">
        <v>14</v>
      </c>
      <c r="C1151" s="570" t="str">
        <f>VLOOKUP(B1151,'Coverage Indicators - Section D'!$A$9:$AU$70,47,FALSE)</f>
        <v/>
      </c>
      <c r="D1151" s="578" t="str">
        <f t="shared" ref="D1151" si="4348">R1151</f>
        <v/>
      </c>
      <c r="E1151" s="578" t="str">
        <f t="shared" ref="E1151" si="4349">S1151</f>
        <v/>
      </c>
      <c r="F1151" s="421"/>
      <c r="G1151" s="576" t="str">
        <f ca="1">IF(OR(INDIRECT("'update Helper'!E"&amp;U1151)="",F1151&lt;&gt;0,F1152&lt;&gt;0),IF(IFERROR((F1151/F1152),"")="","",(F1151/F1152)),INDIRECT("'update Helper'!E"&amp;U1151)/100)</f>
        <v/>
      </c>
      <c r="H1151" s="580"/>
      <c r="I1151" s="582"/>
      <c r="J1151" s="572"/>
      <c r="K1151" s="570" t="str">
        <f t="shared" ref="K1151" si="4350">W1151</f>
        <v/>
      </c>
      <c r="L1151" s="570" t="str">
        <f t="shared" ref="L1151" si="4351">V1151</f>
        <v/>
      </c>
      <c r="M1151" s="572"/>
      <c r="N1151" s="572"/>
      <c r="P1151" s="201">
        <f t="shared" ref="P1151" si="4352">IF(AND(EXACT(C1151,C1149),C1149&lt;&gt;0),P1149+1,0)</f>
        <v>265</v>
      </c>
      <c r="Q1151" s="201" t="str">
        <f t="shared" ref="Q1151" si="4353">IF(C1151&lt;&gt;"",C1151&amp;"-"&amp;P1151,"")</f>
        <v/>
      </c>
      <c r="R1151" s="201" t="str">
        <f t="array" ref="R1151">IFERROR(IF(INDEX('Disaggregation Records'!$E$155:$E$385,MATCH(RIGHT(Q1151,255),RIGHT('Disaggregation Records'!$D$155:$D$385,255),0))="","",INDEX('Disaggregation Records'!$E$155:$E$385,MATCH(RIGHT(Q1151,255),RIGHT('Disaggregation Records'!$D$155:$D$385,255),0))),"")</f>
        <v/>
      </c>
      <c r="S1151" s="201" t="str">
        <f t="array" ref="S1151">IFERROR(IF(INDEX('Disaggregation Records'!$F$155:$F$385,MATCH(RIGHT(Q1151,255),RIGHT('Disaggregation Records'!$D$155:$D$385,255),0))="","",INDEX('Disaggregation Records'!$F$155:$F$385,MATCH(RIGHT(Q1151,255),RIGHT('Disaggregation Records'!$D$155:$D$385,255),0))),"")</f>
        <v/>
      </c>
      <c r="T1151" s="201" t="str">
        <f t="array" ref="T1151">IFERROR(IF(INDEX('Disaggregation Records'!$H$155:$H$385,MATCH(RIGHT(Q1151,255),RIGHT('Disaggregation Records'!$D$155:$D$385,255),0))="","",INDEX('Disaggregation Records'!$H$155:$H$385,MATCH(RIGHT(Q1151,255),RIGHT('Disaggregation Records'!$D$155:$D$385,255),0))),"")</f>
        <v/>
      </c>
      <c r="U1151" s="201">
        <f t="shared" ref="U1151" si="4354">U1149+1</f>
        <v>1677</v>
      </c>
      <c r="V1151" s="201" t="str">
        <f t="array" ref="V1151">IFERROR(IF(INDEX('Disaggregation Records'!$I$155:$I$385,MATCH(RIGHT(Q1151,255),RIGHT('Disaggregation Records'!$D$155:$D$385,255),0))="","",INDEX('Disaggregation Records'!$I$155:$I$385,MATCH(RIGHT(Q1151,255),RIGHT('Disaggregation Records'!$D$155:$D$385,255),0))),"")</f>
        <v/>
      </c>
      <c r="W1151" s="201" t="str">
        <f>IFERROR(INDEX('Reference Records'!L$40:L$88,MATCH(LEFT(C1151,255),'Reference Records'!E$40:E$88,0)),"")</f>
        <v/>
      </c>
    </row>
    <row r="1152" spans="1:23" s="201" customFormat="1" ht="40.25" customHeight="1" x14ac:dyDescent="0.35">
      <c r="A1152" s="569"/>
      <c r="B1152" s="590"/>
      <c r="C1152" s="571"/>
      <c r="D1152" s="579"/>
      <c r="E1152" s="579"/>
      <c r="F1152" s="215"/>
      <c r="G1152" s="577"/>
      <c r="H1152" s="581"/>
      <c r="I1152" s="583"/>
      <c r="J1152" s="573"/>
      <c r="K1152" s="571"/>
      <c r="L1152" s="571"/>
      <c r="M1152" s="573"/>
      <c r="N1152" s="573"/>
    </row>
    <row r="1153" spans="1:23" s="201" customFormat="1" ht="40.25" customHeight="1" x14ac:dyDescent="0.35">
      <c r="A1153" s="569" t="str">
        <f t="shared" ref="A1153" ca="1" si="4355">INDIRECT("'update Helper'!C"&amp;U1153)</f>
        <v>a163p000004cut8AAA</v>
      </c>
      <c r="B1153" s="589">
        <v>14</v>
      </c>
      <c r="C1153" s="570" t="str">
        <f>VLOOKUP(B1153,'Coverage Indicators - Section D'!$A$9:$AU$70,47,FALSE)</f>
        <v/>
      </c>
      <c r="D1153" s="578" t="str">
        <f t="shared" ref="D1153" si="4356">R1153</f>
        <v/>
      </c>
      <c r="E1153" s="578" t="str">
        <f t="shared" ref="E1153" si="4357">S1153</f>
        <v/>
      </c>
      <c r="F1153" s="421"/>
      <c r="G1153" s="576" t="str">
        <f ca="1">IF(OR(INDIRECT("'update Helper'!E"&amp;U1153)="",F1153&lt;&gt;0,F1154&lt;&gt;0),IF(IFERROR((F1153/F1154),"")="","",(F1153/F1154)),INDIRECT("'update Helper'!E"&amp;U1153)/100)</f>
        <v/>
      </c>
      <c r="H1153" s="580"/>
      <c r="I1153" s="582"/>
      <c r="J1153" s="572"/>
      <c r="K1153" s="570" t="str">
        <f t="shared" ref="K1153" si="4358">W1153</f>
        <v/>
      </c>
      <c r="L1153" s="570" t="str">
        <f t="shared" ref="L1153" si="4359">V1153</f>
        <v/>
      </c>
      <c r="M1153" s="572"/>
      <c r="N1153" s="572"/>
      <c r="P1153" s="201">
        <f t="shared" ref="P1153" si="4360">IF(AND(EXACT(C1153,C1151),C1151&lt;&gt;0),P1151+1,0)</f>
        <v>266</v>
      </c>
      <c r="Q1153" s="201" t="str">
        <f t="shared" ref="Q1153" si="4361">IF(C1153&lt;&gt;"",C1153&amp;"-"&amp;P1153,"")</f>
        <v/>
      </c>
      <c r="R1153" s="201" t="str">
        <f t="array" ref="R1153">IFERROR(IF(INDEX('Disaggregation Records'!$E$155:$E$385,MATCH(RIGHT(Q1153,255),RIGHT('Disaggregation Records'!$D$155:$D$385,255),0))="","",INDEX('Disaggregation Records'!$E$155:$E$385,MATCH(RIGHT(Q1153,255),RIGHT('Disaggregation Records'!$D$155:$D$385,255),0))),"")</f>
        <v/>
      </c>
      <c r="S1153" s="201" t="str">
        <f t="array" ref="S1153">IFERROR(IF(INDEX('Disaggregation Records'!$F$155:$F$385,MATCH(RIGHT(Q1153,255),RIGHT('Disaggregation Records'!$D$155:$D$385,255),0))="","",INDEX('Disaggregation Records'!$F$155:$F$385,MATCH(RIGHT(Q1153,255),RIGHT('Disaggregation Records'!$D$155:$D$385,255),0))),"")</f>
        <v/>
      </c>
      <c r="T1153" s="201" t="str">
        <f t="array" ref="T1153">IFERROR(IF(INDEX('Disaggregation Records'!$H$155:$H$385,MATCH(RIGHT(Q1153,255),RIGHT('Disaggregation Records'!$D$155:$D$385,255),0))="","",INDEX('Disaggregation Records'!$H$155:$H$385,MATCH(RIGHT(Q1153,255),RIGHT('Disaggregation Records'!$D$155:$D$385,255),0))),"")</f>
        <v/>
      </c>
      <c r="U1153" s="201">
        <f t="shared" ref="U1153" si="4362">U1151+1</f>
        <v>1678</v>
      </c>
      <c r="V1153" s="201" t="str">
        <f t="array" ref="V1153">IFERROR(IF(INDEX('Disaggregation Records'!$I$155:$I$385,MATCH(RIGHT(Q1153,255),RIGHT('Disaggregation Records'!$D$155:$D$385,255),0))="","",INDEX('Disaggregation Records'!$I$155:$I$385,MATCH(RIGHT(Q1153,255),RIGHT('Disaggregation Records'!$D$155:$D$385,255),0))),"")</f>
        <v/>
      </c>
      <c r="W1153" s="201" t="str">
        <f>IFERROR(INDEX('Reference Records'!L$40:L$88,MATCH(LEFT(C1153,255),'Reference Records'!E$40:E$88,0)),"")</f>
        <v/>
      </c>
    </row>
    <row r="1154" spans="1:23" s="201" customFormat="1" ht="40.25" customHeight="1" x14ac:dyDescent="0.35">
      <c r="A1154" s="569"/>
      <c r="B1154" s="590"/>
      <c r="C1154" s="571"/>
      <c r="D1154" s="579"/>
      <c r="E1154" s="579"/>
      <c r="F1154" s="215"/>
      <c r="G1154" s="577"/>
      <c r="H1154" s="581"/>
      <c r="I1154" s="583"/>
      <c r="J1154" s="573"/>
      <c r="K1154" s="571"/>
      <c r="L1154" s="571"/>
      <c r="M1154" s="573"/>
      <c r="N1154" s="573"/>
    </row>
    <row r="1155" spans="1:23" s="201" customFormat="1" ht="40.25" customHeight="1" x14ac:dyDescent="0.35">
      <c r="A1155" s="569" t="str">
        <f t="shared" ref="A1155" ca="1" si="4363">INDIRECT("'update Helper'!C"&amp;U1155)</f>
        <v>a163p000004cut9AAA</v>
      </c>
      <c r="B1155" s="589">
        <v>14</v>
      </c>
      <c r="C1155" s="570" t="str">
        <f>VLOOKUP(B1155,'Coverage Indicators - Section D'!$A$9:$AU$70,47,FALSE)</f>
        <v/>
      </c>
      <c r="D1155" s="578" t="str">
        <f t="shared" ref="D1155" si="4364">R1155</f>
        <v/>
      </c>
      <c r="E1155" s="578" t="str">
        <f t="shared" ref="E1155" si="4365">S1155</f>
        <v/>
      </c>
      <c r="F1155" s="421"/>
      <c r="G1155" s="576" t="str">
        <f ca="1">IF(OR(INDIRECT("'update Helper'!E"&amp;U1155)="",F1155&lt;&gt;0,F1156&lt;&gt;0),IF(IFERROR((F1155/F1156),"")="","",(F1155/F1156)),INDIRECT("'update Helper'!E"&amp;U1155)/100)</f>
        <v/>
      </c>
      <c r="H1155" s="580"/>
      <c r="I1155" s="582"/>
      <c r="J1155" s="572"/>
      <c r="K1155" s="570" t="str">
        <f t="shared" ref="K1155" si="4366">W1155</f>
        <v/>
      </c>
      <c r="L1155" s="570" t="str">
        <f t="shared" ref="L1155" si="4367">V1155</f>
        <v/>
      </c>
      <c r="M1155" s="572"/>
      <c r="N1155" s="572"/>
      <c r="P1155" s="201">
        <f t="shared" ref="P1155" si="4368">IF(AND(EXACT(C1155,C1153),C1153&lt;&gt;0),P1153+1,0)</f>
        <v>267</v>
      </c>
      <c r="Q1155" s="201" t="str">
        <f t="shared" ref="Q1155" si="4369">IF(C1155&lt;&gt;"",C1155&amp;"-"&amp;P1155,"")</f>
        <v/>
      </c>
      <c r="R1155" s="201" t="str">
        <f t="array" ref="R1155">IFERROR(IF(INDEX('Disaggregation Records'!$E$155:$E$385,MATCH(RIGHT(Q1155,255),RIGHT('Disaggregation Records'!$D$155:$D$385,255),0))="","",INDEX('Disaggregation Records'!$E$155:$E$385,MATCH(RIGHT(Q1155,255),RIGHT('Disaggregation Records'!$D$155:$D$385,255),0))),"")</f>
        <v/>
      </c>
      <c r="S1155" s="201" t="str">
        <f t="array" ref="S1155">IFERROR(IF(INDEX('Disaggregation Records'!$F$155:$F$385,MATCH(RIGHT(Q1155,255),RIGHT('Disaggregation Records'!$D$155:$D$385,255),0))="","",INDEX('Disaggregation Records'!$F$155:$F$385,MATCH(RIGHT(Q1155,255),RIGHT('Disaggregation Records'!$D$155:$D$385,255),0))),"")</f>
        <v/>
      </c>
      <c r="T1155" s="201" t="str">
        <f t="array" ref="T1155">IFERROR(IF(INDEX('Disaggregation Records'!$H$155:$H$385,MATCH(RIGHT(Q1155,255),RIGHT('Disaggregation Records'!$D$155:$D$385,255),0))="","",INDEX('Disaggregation Records'!$H$155:$H$385,MATCH(RIGHT(Q1155,255),RIGHT('Disaggregation Records'!$D$155:$D$385,255),0))),"")</f>
        <v/>
      </c>
      <c r="U1155" s="201">
        <f t="shared" ref="U1155" si="4370">U1153+1</f>
        <v>1679</v>
      </c>
      <c r="V1155" s="201" t="str">
        <f t="array" ref="V1155">IFERROR(IF(INDEX('Disaggregation Records'!$I$155:$I$385,MATCH(RIGHT(Q1155,255),RIGHT('Disaggregation Records'!$D$155:$D$385,255),0))="","",INDEX('Disaggregation Records'!$I$155:$I$385,MATCH(RIGHT(Q1155,255),RIGHT('Disaggregation Records'!$D$155:$D$385,255),0))),"")</f>
        <v/>
      </c>
      <c r="W1155" s="201" t="str">
        <f>IFERROR(INDEX('Reference Records'!L$40:L$88,MATCH(LEFT(C1155,255),'Reference Records'!E$40:E$88,0)),"")</f>
        <v/>
      </c>
    </row>
    <row r="1156" spans="1:23" s="201" customFormat="1" ht="40.25" customHeight="1" x14ac:dyDescent="0.35">
      <c r="A1156" s="569"/>
      <c r="B1156" s="590"/>
      <c r="C1156" s="571"/>
      <c r="D1156" s="579"/>
      <c r="E1156" s="579"/>
      <c r="F1156" s="215"/>
      <c r="G1156" s="577"/>
      <c r="H1156" s="581"/>
      <c r="I1156" s="583"/>
      <c r="J1156" s="573"/>
      <c r="K1156" s="571"/>
      <c r="L1156" s="571"/>
      <c r="M1156" s="573"/>
      <c r="N1156" s="573"/>
    </row>
    <row r="1157" spans="1:23" s="201" customFormat="1" ht="40.25" customHeight="1" x14ac:dyDescent="0.35">
      <c r="A1157" s="569" t="str">
        <f t="shared" ref="A1157" ca="1" si="4371">INDIRECT("'update Helper'!C"&amp;U1157)</f>
        <v>a163p000004cutAAAQ</v>
      </c>
      <c r="B1157" s="589">
        <v>14</v>
      </c>
      <c r="C1157" s="570" t="str">
        <f>VLOOKUP(B1157,'Coverage Indicators - Section D'!$A$9:$AU$70,47,FALSE)</f>
        <v/>
      </c>
      <c r="D1157" s="578" t="str">
        <f t="shared" ref="D1157" si="4372">R1157</f>
        <v/>
      </c>
      <c r="E1157" s="578" t="str">
        <f t="shared" ref="E1157" si="4373">S1157</f>
        <v/>
      </c>
      <c r="F1157" s="421"/>
      <c r="G1157" s="576" t="str">
        <f ca="1">IF(OR(INDIRECT("'update Helper'!E"&amp;U1157)="",F1157&lt;&gt;0,F1158&lt;&gt;0),IF(IFERROR((F1157/F1158),"")="","",(F1157/F1158)),INDIRECT("'update Helper'!E"&amp;U1157)/100)</f>
        <v/>
      </c>
      <c r="H1157" s="580"/>
      <c r="I1157" s="582"/>
      <c r="J1157" s="572"/>
      <c r="K1157" s="570" t="str">
        <f t="shared" ref="K1157" si="4374">W1157</f>
        <v/>
      </c>
      <c r="L1157" s="570" t="str">
        <f t="shared" ref="L1157" si="4375">V1157</f>
        <v/>
      </c>
      <c r="M1157" s="572"/>
      <c r="N1157" s="572"/>
      <c r="P1157" s="201">
        <f t="shared" ref="P1157" si="4376">IF(AND(EXACT(C1157,C1155),C1155&lt;&gt;0),P1155+1,0)</f>
        <v>268</v>
      </c>
      <c r="Q1157" s="201" t="str">
        <f t="shared" ref="Q1157" si="4377">IF(C1157&lt;&gt;"",C1157&amp;"-"&amp;P1157,"")</f>
        <v/>
      </c>
      <c r="R1157" s="201" t="str">
        <f t="array" ref="R1157">IFERROR(IF(INDEX('Disaggregation Records'!$E$155:$E$385,MATCH(RIGHT(Q1157,255),RIGHT('Disaggregation Records'!$D$155:$D$385,255),0))="","",INDEX('Disaggregation Records'!$E$155:$E$385,MATCH(RIGHT(Q1157,255),RIGHT('Disaggregation Records'!$D$155:$D$385,255),0))),"")</f>
        <v/>
      </c>
      <c r="S1157" s="201" t="str">
        <f t="array" ref="S1157">IFERROR(IF(INDEX('Disaggregation Records'!$F$155:$F$385,MATCH(RIGHT(Q1157,255),RIGHT('Disaggregation Records'!$D$155:$D$385,255),0))="","",INDEX('Disaggregation Records'!$F$155:$F$385,MATCH(RIGHT(Q1157,255),RIGHT('Disaggregation Records'!$D$155:$D$385,255),0))),"")</f>
        <v/>
      </c>
      <c r="T1157" s="201" t="str">
        <f t="array" ref="T1157">IFERROR(IF(INDEX('Disaggregation Records'!$H$155:$H$385,MATCH(RIGHT(Q1157,255),RIGHT('Disaggregation Records'!$D$155:$D$385,255),0))="","",INDEX('Disaggregation Records'!$H$155:$H$385,MATCH(RIGHT(Q1157,255),RIGHT('Disaggregation Records'!$D$155:$D$385,255),0))),"")</f>
        <v/>
      </c>
      <c r="U1157" s="201">
        <f t="shared" ref="U1157" si="4378">U1155+1</f>
        <v>1680</v>
      </c>
      <c r="V1157" s="201" t="str">
        <f t="array" ref="V1157">IFERROR(IF(INDEX('Disaggregation Records'!$I$155:$I$385,MATCH(RIGHT(Q1157,255),RIGHT('Disaggregation Records'!$D$155:$D$385,255),0))="","",INDEX('Disaggregation Records'!$I$155:$I$385,MATCH(RIGHT(Q1157,255),RIGHT('Disaggregation Records'!$D$155:$D$385,255),0))),"")</f>
        <v/>
      </c>
      <c r="W1157" s="201" t="str">
        <f>IFERROR(INDEX('Reference Records'!L$40:L$88,MATCH(LEFT(C1157,255),'Reference Records'!E$40:E$88,0)),"")</f>
        <v/>
      </c>
    </row>
    <row r="1158" spans="1:23" s="201" customFormat="1" ht="40.25" customHeight="1" x14ac:dyDescent="0.35">
      <c r="A1158" s="569"/>
      <c r="B1158" s="590"/>
      <c r="C1158" s="571"/>
      <c r="D1158" s="579"/>
      <c r="E1158" s="579"/>
      <c r="F1158" s="215"/>
      <c r="G1158" s="577"/>
      <c r="H1158" s="581"/>
      <c r="I1158" s="583"/>
      <c r="J1158" s="573"/>
      <c r="K1158" s="571"/>
      <c r="L1158" s="571"/>
      <c r="M1158" s="573"/>
      <c r="N1158" s="573"/>
    </row>
    <row r="1159" spans="1:23" s="201" customFormat="1" ht="40.25" customHeight="1" x14ac:dyDescent="0.35">
      <c r="A1159" s="569" t="str">
        <f t="shared" ref="A1159" ca="1" si="4379">INDIRECT("'update Helper'!C"&amp;U1159)</f>
        <v>a163p000004cutBAAQ</v>
      </c>
      <c r="B1159" s="589">
        <v>14</v>
      </c>
      <c r="C1159" s="570" t="str">
        <f>VLOOKUP(B1159,'Coverage Indicators - Section D'!$A$9:$AU$70,47,FALSE)</f>
        <v/>
      </c>
      <c r="D1159" s="578" t="str">
        <f t="shared" ref="D1159" si="4380">R1159</f>
        <v/>
      </c>
      <c r="E1159" s="578" t="str">
        <f t="shared" ref="E1159" si="4381">S1159</f>
        <v/>
      </c>
      <c r="F1159" s="421"/>
      <c r="G1159" s="576" t="str">
        <f ca="1">IF(OR(INDIRECT("'update Helper'!E"&amp;U1159)="",F1159&lt;&gt;0,F1160&lt;&gt;0),IF(IFERROR((F1159/F1160),"")="","",(F1159/F1160)),INDIRECT("'update Helper'!E"&amp;U1159)/100)</f>
        <v/>
      </c>
      <c r="H1159" s="580"/>
      <c r="I1159" s="582"/>
      <c r="J1159" s="572"/>
      <c r="K1159" s="570" t="str">
        <f t="shared" ref="K1159" si="4382">W1159</f>
        <v/>
      </c>
      <c r="L1159" s="570" t="str">
        <f t="shared" ref="L1159" si="4383">V1159</f>
        <v/>
      </c>
      <c r="M1159" s="572"/>
      <c r="N1159" s="572"/>
      <c r="P1159" s="201">
        <f t="shared" ref="P1159" si="4384">IF(AND(EXACT(C1159,C1157),C1157&lt;&gt;0),P1157+1,0)</f>
        <v>269</v>
      </c>
      <c r="Q1159" s="201" t="str">
        <f t="shared" ref="Q1159" si="4385">IF(C1159&lt;&gt;"",C1159&amp;"-"&amp;P1159,"")</f>
        <v/>
      </c>
      <c r="R1159" s="201" t="str">
        <f t="array" ref="R1159">IFERROR(IF(INDEX('Disaggregation Records'!$E$155:$E$385,MATCH(RIGHT(Q1159,255),RIGHT('Disaggregation Records'!$D$155:$D$385,255),0))="","",INDEX('Disaggregation Records'!$E$155:$E$385,MATCH(RIGHT(Q1159,255),RIGHT('Disaggregation Records'!$D$155:$D$385,255),0))),"")</f>
        <v/>
      </c>
      <c r="S1159" s="201" t="str">
        <f t="array" ref="S1159">IFERROR(IF(INDEX('Disaggregation Records'!$F$155:$F$385,MATCH(RIGHT(Q1159,255),RIGHT('Disaggregation Records'!$D$155:$D$385,255),0))="","",INDEX('Disaggregation Records'!$F$155:$F$385,MATCH(RIGHT(Q1159,255),RIGHT('Disaggregation Records'!$D$155:$D$385,255),0))),"")</f>
        <v/>
      </c>
      <c r="T1159" s="201" t="str">
        <f t="array" ref="T1159">IFERROR(IF(INDEX('Disaggregation Records'!$H$155:$H$385,MATCH(RIGHT(Q1159,255),RIGHT('Disaggregation Records'!$D$155:$D$385,255),0))="","",INDEX('Disaggregation Records'!$H$155:$H$385,MATCH(RIGHT(Q1159,255),RIGHT('Disaggregation Records'!$D$155:$D$385,255),0))),"")</f>
        <v/>
      </c>
      <c r="U1159" s="201">
        <f t="shared" ref="U1159" si="4386">U1157+1</f>
        <v>1681</v>
      </c>
      <c r="V1159" s="201" t="str">
        <f t="array" ref="V1159">IFERROR(IF(INDEX('Disaggregation Records'!$I$155:$I$385,MATCH(RIGHT(Q1159,255),RIGHT('Disaggregation Records'!$D$155:$D$385,255),0))="","",INDEX('Disaggregation Records'!$I$155:$I$385,MATCH(RIGHT(Q1159,255),RIGHT('Disaggregation Records'!$D$155:$D$385,255),0))),"")</f>
        <v/>
      </c>
      <c r="W1159" s="201" t="str">
        <f>IFERROR(INDEX('Reference Records'!L$40:L$88,MATCH(LEFT(C1159,255),'Reference Records'!E$40:E$88,0)),"")</f>
        <v/>
      </c>
    </row>
    <row r="1160" spans="1:23" s="201" customFormat="1" ht="40.25" customHeight="1" x14ac:dyDescent="0.35">
      <c r="A1160" s="569"/>
      <c r="B1160" s="590"/>
      <c r="C1160" s="571"/>
      <c r="D1160" s="579"/>
      <c r="E1160" s="579"/>
      <c r="F1160" s="215"/>
      <c r="G1160" s="577"/>
      <c r="H1160" s="581"/>
      <c r="I1160" s="583"/>
      <c r="J1160" s="573"/>
      <c r="K1160" s="571"/>
      <c r="L1160" s="571"/>
      <c r="M1160" s="573"/>
      <c r="N1160" s="573"/>
    </row>
    <row r="1161" spans="1:23" s="201" customFormat="1" ht="40.25" customHeight="1" x14ac:dyDescent="0.35">
      <c r="A1161" s="569" t="str">
        <f t="shared" ref="A1161" ca="1" si="4387">INDIRECT("'update Helper'!C"&amp;U1161)</f>
        <v>a163p000004cutCAAQ</v>
      </c>
      <c r="B1161" s="589">
        <v>14</v>
      </c>
      <c r="C1161" s="570" t="str">
        <f>VLOOKUP(B1161,'Coverage Indicators - Section D'!$A$9:$AU$70,47,FALSE)</f>
        <v/>
      </c>
      <c r="D1161" s="578" t="str">
        <f t="shared" ref="D1161" si="4388">R1161</f>
        <v/>
      </c>
      <c r="E1161" s="578" t="str">
        <f t="shared" ref="E1161" si="4389">S1161</f>
        <v/>
      </c>
      <c r="F1161" s="421"/>
      <c r="G1161" s="576" t="str">
        <f ca="1">IF(OR(INDIRECT("'update Helper'!E"&amp;U1161)="",F1161&lt;&gt;0,F1162&lt;&gt;0),IF(IFERROR((F1161/F1162),"")="","",(F1161/F1162)),INDIRECT("'update Helper'!E"&amp;U1161)/100)</f>
        <v/>
      </c>
      <c r="H1161" s="580"/>
      <c r="I1161" s="582"/>
      <c r="J1161" s="572"/>
      <c r="K1161" s="570" t="str">
        <f t="shared" ref="K1161" si="4390">W1161</f>
        <v/>
      </c>
      <c r="L1161" s="570" t="str">
        <f t="shared" ref="L1161" si="4391">V1161</f>
        <v/>
      </c>
      <c r="M1161" s="572"/>
      <c r="N1161" s="572"/>
      <c r="P1161" s="201">
        <f t="shared" ref="P1161" si="4392">IF(AND(EXACT(C1161,C1159),C1159&lt;&gt;0),P1159+1,0)</f>
        <v>270</v>
      </c>
      <c r="Q1161" s="201" t="str">
        <f t="shared" ref="Q1161" si="4393">IF(C1161&lt;&gt;"",C1161&amp;"-"&amp;P1161,"")</f>
        <v/>
      </c>
      <c r="R1161" s="201" t="str">
        <f t="array" ref="R1161">IFERROR(IF(INDEX('Disaggregation Records'!$E$155:$E$385,MATCH(RIGHT(Q1161,255),RIGHT('Disaggregation Records'!$D$155:$D$385,255),0))="","",INDEX('Disaggregation Records'!$E$155:$E$385,MATCH(RIGHT(Q1161,255),RIGHT('Disaggregation Records'!$D$155:$D$385,255),0))),"")</f>
        <v/>
      </c>
      <c r="S1161" s="201" t="str">
        <f t="array" ref="S1161">IFERROR(IF(INDEX('Disaggregation Records'!$F$155:$F$385,MATCH(RIGHT(Q1161,255),RIGHT('Disaggregation Records'!$D$155:$D$385,255),0))="","",INDEX('Disaggregation Records'!$F$155:$F$385,MATCH(RIGHT(Q1161,255),RIGHT('Disaggregation Records'!$D$155:$D$385,255),0))),"")</f>
        <v/>
      </c>
      <c r="T1161" s="201" t="str">
        <f t="array" ref="T1161">IFERROR(IF(INDEX('Disaggregation Records'!$H$155:$H$385,MATCH(RIGHT(Q1161,255),RIGHT('Disaggregation Records'!$D$155:$D$385,255),0))="","",INDEX('Disaggregation Records'!$H$155:$H$385,MATCH(RIGHT(Q1161,255),RIGHT('Disaggregation Records'!$D$155:$D$385,255),0))),"")</f>
        <v/>
      </c>
      <c r="U1161" s="201">
        <f t="shared" ref="U1161" si="4394">U1159+1</f>
        <v>1682</v>
      </c>
      <c r="V1161" s="201" t="str">
        <f t="array" ref="V1161">IFERROR(IF(INDEX('Disaggregation Records'!$I$155:$I$385,MATCH(RIGHT(Q1161,255),RIGHT('Disaggregation Records'!$D$155:$D$385,255),0))="","",INDEX('Disaggregation Records'!$I$155:$I$385,MATCH(RIGHT(Q1161,255),RIGHT('Disaggregation Records'!$D$155:$D$385,255),0))),"")</f>
        <v/>
      </c>
      <c r="W1161" s="201" t="str">
        <f>IFERROR(INDEX('Reference Records'!L$40:L$88,MATCH(LEFT(C1161,255),'Reference Records'!E$40:E$88,0)),"")</f>
        <v/>
      </c>
    </row>
    <row r="1162" spans="1:23" s="201" customFormat="1" ht="40.25" customHeight="1" x14ac:dyDescent="0.35">
      <c r="A1162" s="569"/>
      <c r="B1162" s="590"/>
      <c r="C1162" s="571"/>
      <c r="D1162" s="579"/>
      <c r="E1162" s="579"/>
      <c r="F1162" s="215"/>
      <c r="G1162" s="577"/>
      <c r="H1162" s="581"/>
      <c r="I1162" s="583"/>
      <c r="J1162" s="573"/>
      <c r="K1162" s="571"/>
      <c r="L1162" s="571"/>
      <c r="M1162" s="573"/>
      <c r="N1162" s="573"/>
    </row>
    <row r="1163" spans="1:23" s="201" customFormat="1" ht="40.25" customHeight="1" x14ac:dyDescent="0.35">
      <c r="A1163" s="569" t="str">
        <f t="shared" ref="A1163" ca="1" si="4395">INDIRECT("'update Helper'!C"&amp;U1163)</f>
        <v>a163p000004cutDAAQ</v>
      </c>
      <c r="B1163" s="589">
        <v>14</v>
      </c>
      <c r="C1163" s="570" t="str">
        <f>VLOOKUP(B1163,'Coverage Indicators - Section D'!$A$9:$AU$70,47,FALSE)</f>
        <v/>
      </c>
      <c r="D1163" s="578" t="str">
        <f t="shared" ref="D1163" si="4396">R1163</f>
        <v/>
      </c>
      <c r="E1163" s="578" t="str">
        <f t="shared" ref="E1163" si="4397">S1163</f>
        <v/>
      </c>
      <c r="F1163" s="421"/>
      <c r="G1163" s="576" t="str">
        <f ca="1">IF(OR(INDIRECT("'update Helper'!E"&amp;U1163)="",F1163&lt;&gt;0,F1164&lt;&gt;0),IF(IFERROR((F1163/F1164),"")="","",(F1163/F1164)),INDIRECT("'update Helper'!E"&amp;U1163)/100)</f>
        <v/>
      </c>
      <c r="H1163" s="580"/>
      <c r="I1163" s="582"/>
      <c r="J1163" s="572"/>
      <c r="K1163" s="570" t="str">
        <f t="shared" ref="K1163" si="4398">W1163</f>
        <v/>
      </c>
      <c r="L1163" s="570" t="str">
        <f t="shared" ref="L1163" si="4399">V1163</f>
        <v/>
      </c>
      <c r="M1163" s="572"/>
      <c r="N1163" s="572"/>
      <c r="P1163" s="201">
        <f t="shared" ref="P1163" si="4400">IF(AND(EXACT(C1163,C1161),C1161&lt;&gt;0),P1161+1,0)</f>
        <v>271</v>
      </c>
      <c r="Q1163" s="201" t="str">
        <f t="shared" ref="Q1163" si="4401">IF(C1163&lt;&gt;"",C1163&amp;"-"&amp;P1163,"")</f>
        <v/>
      </c>
      <c r="R1163" s="201" t="str">
        <f t="array" ref="R1163">IFERROR(IF(INDEX('Disaggregation Records'!$E$155:$E$385,MATCH(RIGHT(Q1163,255),RIGHT('Disaggregation Records'!$D$155:$D$385,255),0))="","",INDEX('Disaggregation Records'!$E$155:$E$385,MATCH(RIGHT(Q1163,255),RIGHT('Disaggregation Records'!$D$155:$D$385,255),0))),"")</f>
        <v/>
      </c>
      <c r="S1163" s="201" t="str">
        <f t="array" ref="S1163">IFERROR(IF(INDEX('Disaggregation Records'!$F$155:$F$385,MATCH(RIGHT(Q1163,255),RIGHT('Disaggregation Records'!$D$155:$D$385,255),0))="","",INDEX('Disaggregation Records'!$F$155:$F$385,MATCH(RIGHT(Q1163,255),RIGHT('Disaggregation Records'!$D$155:$D$385,255),0))),"")</f>
        <v/>
      </c>
      <c r="T1163" s="201" t="str">
        <f t="array" ref="T1163">IFERROR(IF(INDEX('Disaggregation Records'!$H$155:$H$385,MATCH(RIGHT(Q1163,255),RIGHT('Disaggregation Records'!$D$155:$D$385,255),0))="","",INDEX('Disaggregation Records'!$H$155:$H$385,MATCH(RIGHT(Q1163,255),RIGHT('Disaggregation Records'!$D$155:$D$385,255),0))),"")</f>
        <v/>
      </c>
      <c r="U1163" s="201">
        <f t="shared" ref="U1163" si="4402">U1161+1</f>
        <v>1683</v>
      </c>
      <c r="V1163" s="201" t="str">
        <f t="array" ref="V1163">IFERROR(IF(INDEX('Disaggregation Records'!$I$155:$I$385,MATCH(RIGHT(Q1163,255),RIGHT('Disaggregation Records'!$D$155:$D$385,255),0))="","",INDEX('Disaggregation Records'!$I$155:$I$385,MATCH(RIGHT(Q1163,255),RIGHT('Disaggregation Records'!$D$155:$D$385,255),0))),"")</f>
        <v/>
      </c>
      <c r="W1163" s="201" t="str">
        <f>IFERROR(INDEX('Reference Records'!L$40:L$88,MATCH(LEFT(C1163,255),'Reference Records'!E$40:E$88,0)),"")</f>
        <v/>
      </c>
    </row>
    <row r="1164" spans="1:23" s="201" customFormat="1" ht="40.25" customHeight="1" x14ac:dyDescent="0.35">
      <c r="A1164" s="569"/>
      <c r="B1164" s="590"/>
      <c r="C1164" s="571"/>
      <c r="D1164" s="579"/>
      <c r="E1164" s="579"/>
      <c r="F1164" s="215"/>
      <c r="G1164" s="577"/>
      <c r="H1164" s="581"/>
      <c r="I1164" s="583"/>
      <c r="J1164" s="573"/>
      <c r="K1164" s="571"/>
      <c r="L1164" s="571"/>
      <c r="M1164" s="573"/>
      <c r="N1164" s="573"/>
    </row>
    <row r="1165" spans="1:23" s="201" customFormat="1" ht="40.25" customHeight="1" x14ac:dyDescent="0.35">
      <c r="A1165" s="569" t="str">
        <f t="shared" ref="A1165" ca="1" si="4403">INDIRECT("'update Helper'!C"&amp;U1165)</f>
        <v>a163p000004cutEAAQ</v>
      </c>
      <c r="B1165" s="589">
        <v>14</v>
      </c>
      <c r="C1165" s="570" t="str">
        <f>VLOOKUP(B1165,'Coverage Indicators - Section D'!$A$9:$AU$70,47,FALSE)</f>
        <v/>
      </c>
      <c r="D1165" s="578" t="str">
        <f t="shared" ref="D1165" si="4404">R1165</f>
        <v/>
      </c>
      <c r="E1165" s="578" t="str">
        <f t="shared" ref="E1165" si="4405">S1165</f>
        <v/>
      </c>
      <c r="F1165" s="421"/>
      <c r="G1165" s="576" t="str">
        <f ca="1">IF(OR(INDIRECT("'update Helper'!E"&amp;U1165)="",F1165&lt;&gt;0,F1166&lt;&gt;0),IF(IFERROR((F1165/F1166),"")="","",(F1165/F1166)),INDIRECT("'update Helper'!E"&amp;U1165)/100)</f>
        <v/>
      </c>
      <c r="H1165" s="580"/>
      <c r="I1165" s="582"/>
      <c r="J1165" s="572"/>
      <c r="K1165" s="570" t="str">
        <f t="shared" ref="K1165" si="4406">W1165</f>
        <v/>
      </c>
      <c r="L1165" s="570" t="str">
        <f t="shared" ref="L1165" si="4407">V1165</f>
        <v/>
      </c>
      <c r="M1165" s="572"/>
      <c r="N1165" s="572"/>
      <c r="P1165" s="201">
        <f t="shared" ref="P1165" si="4408">IF(AND(EXACT(C1165,C1163),C1163&lt;&gt;0),P1163+1,0)</f>
        <v>272</v>
      </c>
      <c r="Q1165" s="201" t="str">
        <f t="shared" ref="Q1165" si="4409">IF(C1165&lt;&gt;"",C1165&amp;"-"&amp;P1165,"")</f>
        <v/>
      </c>
      <c r="R1165" s="201" t="str">
        <f t="array" ref="R1165">IFERROR(IF(INDEX('Disaggregation Records'!$E$155:$E$385,MATCH(RIGHT(Q1165,255),RIGHT('Disaggregation Records'!$D$155:$D$385,255),0))="","",INDEX('Disaggregation Records'!$E$155:$E$385,MATCH(RIGHT(Q1165,255),RIGHT('Disaggregation Records'!$D$155:$D$385,255),0))),"")</f>
        <v/>
      </c>
      <c r="S1165" s="201" t="str">
        <f t="array" ref="S1165">IFERROR(IF(INDEX('Disaggregation Records'!$F$155:$F$385,MATCH(RIGHT(Q1165,255),RIGHT('Disaggregation Records'!$D$155:$D$385,255),0))="","",INDEX('Disaggregation Records'!$F$155:$F$385,MATCH(RIGHT(Q1165,255),RIGHT('Disaggregation Records'!$D$155:$D$385,255),0))),"")</f>
        <v/>
      </c>
      <c r="T1165" s="201" t="str">
        <f t="array" ref="T1165">IFERROR(IF(INDEX('Disaggregation Records'!$H$155:$H$385,MATCH(RIGHT(Q1165,255),RIGHT('Disaggregation Records'!$D$155:$D$385,255),0))="","",INDEX('Disaggregation Records'!$H$155:$H$385,MATCH(RIGHT(Q1165,255),RIGHT('Disaggregation Records'!$D$155:$D$385,255),0))),"")</f>
        <v/>
      </c>
      <c r="U1165" s="201">
        <f t="shared" ref="U1165" si="4410">U1163+1</f>
        <v>1684</v>
      </c>
      <c r="V1165" s="201" t="str">
        <f t="array" ref="V1165">IFERROR(IF(INDEX('Disaggregation Records'!$I$155:$I$385,MATCH(RIGHT(Q1165,255),RIGHT('Disaggregation Records'!$D$155:$D$385,255),0))="","",INDEX('Disaggregation Records'!$I$155:$I$385,MATCH(RIGHT(Q1165,255),RIGHT('Disaggregation Records'!$D$155:$D$385,255),0))),"")</f>
        <v/>
      </c>
      <c r="W1165" s="201" t="str">
        <f>IFERROR(INDEX('Reference Records'!L$40:L$88,MATCH(LEFT(C1165,255),'Reference Records'!E$40:E$88,0)),"")</f>
        <v/>
      </c>
    </row>
    <row r="1166" spans="1:23" s="201" customFormat="1" ht="40.25" customHeight="1" x14ac:dyDescent="0.35">
      <c r="A1166" s="569"/>
      <c r="B1166" s="590"/>
      <c r="C1166" s="571"/>
      <c r="D1166" s="579"/>
      <c r="E1166" s="579"/>
      <c r="F1166" s="215"/>
      <c r="G1166" s="577"/>
      <c r="H1166" s="581"/>
      <c r="I1166" s="583"/>
      <c r="J1166" s="573"/>
      <c r="K1166" s="571"/>
      <c r="L1166" s="571"/>
      <c r="M1166" s="573"/>
      <c r="N1166" s="573"/>
    </row>
    <row r="1167" spans="1:23" s="201" customFormat="1" ht="40.25" customHeight="1" x14ac:dyDescent="0.35">
      <c r="A1167" s="569" t="str">
        <f t="shared" ref="A1167" ca="1" si="4411">INDIRECT("'update Helper'!C"&amp;U1167)</f>
        <v>a163p000004cutFAAQ</v>
      </c>
      <c r="B1167" s="589">
        <v>14</v>
      </c>
      <c r="C1167" s="570" t="str">
        <f>VLOOKUP(B1167,'Coverage Indicators - Section D'!$A$9:$AU$70,47,FALSE)</f>
        <v/>
      </c>
      <c r="D1167" s="578" t="str">
        <f t="shared" ref="D1167" si="4412">R1167</f>
        <v/>
      </c>
      <c r="E1167" s="578" t="str">
        <f t="shared" ref="E1167" si="4413">S1167</f>
        <v/>
      </c>
      <c r="F1167" s="421"/>
      <c r="G1167" s="576" t="str">
        <f ca="1">IF(OR(INDIRECT("'update Helper'!E"&amp;U1167)="",F1167&lt;&gt;0,F1168&lt;&gt;0),IF(IFERROR((F1167/F1168),"")="","",(F1167/F1168)),INDIRECT("'update Helper'!E"&amp;U1167)/100)</f>
        <v/>
      </c>
      <c r="H1167" s="580"/>
      <c r="I1167" s="582"/>
      <c r="J1167" s="572"/>
      <c r="K1167" s="570" t="str">
        <f t="shared" ref="K1167" si="4414">W1167</f>
        <v/>
      </c>
      <c r="L1167" s="570" t="str">
        <f t="shared" ref="L1167" si="4415">V1167</f>
        <v/>
      </c>
      <c r="M1167" s="572"/>
      <c r="N1167" s="572"/>
      <c r="P1167" s="201">
        <f t="shared" ref="P1167" si="4416">IF(AND(EXACT(C1167,C1165),C1165&lt;&gt;0),P1165+1,0)</f>
        <v>273</v>
      </c>
      <c r="Q1167" s="201" t="str">
        <f t="shared" ref="Q1167" si="4417">IF(C1167&lt;&gt;"",C1167&amp;"-"&amp;P1167,"")</f>
        <v/>
      </c>
      <c r="R1167" s="201" t="str">
        <f t="array" ref="R1167">IFERROR(IF(INDEX('Disaggregation Records'!$E$155:$E$385,MATCH(RIGHT(Q1167,255),RIGHT('Disaggregation Records'!$D$155:$D$385,255),0))="","",INDEX('Disaggregation Records'!$E$155:$E$385,MATCH(RIGHT(Q1167,255),RIGHT('Disaggregation Records'!$D$155:$D$385,255),0))),"")</f>
        <v/>
      </c>
      <c r="S1167" s="201" t="str">
        <f t="array" ref="S1167">IFERROR(IF(INDEX('Disaggregation Records'!$F$155:$F$385,MATCH(RIGHT(Q1167,255),RIGHT('Disaggregation Records'!$D$155:$D$385,255),0))="","",INDEX('Disaggregation Records'!$F$155:$F$385,MATCH(RIGHT(Q1167,255),RIGHT('Disaggregation Records'!$D$155:$D$385,255),0))),"")</f>
        <v/>
      </c>
      <c r="T1167" s="201" t="str">
        <f t="array" ref="T1167">IFERROR(IF(INDEX('Disaggregation Records'!$H$155:$H$385,MATCH(RIGHT(Q1167,255),RIGHT('Disaggregation Records'!$D$155:$D$385,255),0))="","",INDEX('Disaggregation Records'!$H$155:$H$385,MATCH(RIGHT(Q1167,255),RIGHT('Disaggregation Records'!$D$155:$D$385,255),0))),"")</f>
        <v/>
      </c>
      <c r="U1167" s="201">
        <f t="shared" ref="U1167" si="4418">U1165+1</f>
        <v>1685</v>
      </c>
      <c r="V1167" s="201" t="str">
        <f t="array" ref="V1167">IFERROR(IF(INDEX('Disaggregation Records'!$I$155:$I$385,MATCH(RIGHT(Q1167,255),RIGHT('Disaggregation Records'!$D$155:$D$385,255),0))="","",INDEX('Disaggregation Records'!$I$155:$I$385,MATCH(RIGHT(Q1167,255),RIGHT('Disaggregation Records'!$D$155:$D$385,255),0))),"")</f>
        <v/>
      </c>
      <c r="W1167" s="201" t="str">
        <f>IFERROR(INDEX('Reference Records'!L$40:L$88,MATCH(LEFT(C1167,255),'Reference Records'!E$40:E$88,0)),"")</f>
        <v/>
      </c>
    </row>
    <row r="1168" spans="1:23" s="201" customFormat="1" ht="40.25" customHeight="1" x14ac:dyDescent="0.35">
      <c r="A1168" s="569"/>
      <c r="B1168" s="590"/>
      <c r="C1168" s="571"/>
      <c r="D1168" s="579"/>
      <c r="E1168" s="579"/>
      <c r="F1168" s="215"/>
      <c r="G1168" s="577"/>
      <c r="H1168" s="581"/>
      <c r="I1168" s="583"/>
      <c r="J1168" s="573"/>
      <c r="K1168" s="571"/>
      <c r="L1168" s="571"/>
      <c r="M1168" s="573"/>
      <c r="N1168" s="573"/>
    </row>
    <row r="1169" spans="1:23" s="201" customFormat="1" ht="40.25" customHeight="1" x14ac:dyDescent="0.35">
      <c r="A1169" s="569" t="str">
        <f t="shared" ref="A1169" ca="1" si="4419">INDIRECT("'update Helper'!C"&amp;U1169)</f>
        <v>a163p000004cutGAAQ</v>
      </c>
      <c r="B1169" s="589">
        <v>14</v>
      </c>
      <c r="C1169" s="570" t="str">
        <f>VLOOKUP(B1169,'Coverage Indicators - Section D'!$A$9:$AU$70,47,FALSE)</f>
        <v/>
      </c>
      <c r="D1169" s="578" t="str">
        <f t="shared" ref="D1169" si="4420">R1169</f>
        <v/>
      </c>
      <c r="E1169" s="578" t="str">
        <f t="shared" ref="E1169" si="4421">S1169</f>
        <v/>
      </c>
      <c r="F1169" s="421"/>
      <c r="G1169" s="576" t="str">
        <f ca="1">IF(OR(INDIRECT("'update Helper'!E"&amp;U1169)="",F1169&lt;&gt;0,F1170&lt;&gt;0),IF(IFERROR((F1169/F1170),"")="","",(F1169/F1170)),INDIRECT("'update Helper'!E"&amp;U1169)/100)</f>
        <v/>
      </c>
      <c r="H1169" s="580"/>
      <c r="I1169" s="582"/>
      <c r="J1169" s="572"/>
      <c r="K1169" s="570" t="str">
        <f t="shared" ref="K1169" si="4422">W1169</f>
        <v/>
      </c>
      <c r="L1169" s="570" t="str">
        <f t="shared" ref="L1169" si="4423">V1169</f>
        <v/>
      </c>
      <c r="M1169" s="572"/>
      <c r="N1169" s="572"/>
      <c r="P1169" s="201">
        <f t="shared" ref="P1169" si="4424">IF(AND(EXACT(C1169,C1167),C1167&lt;&gt;0),P1167+1,0)</f>
        <v>274</v>
      </c>
      <c r="Q1169" s="201" t="str">
        <f t="shared" ref="Q1169" si="4425">IF(C1169&lt;&gt;"",C1169&amp;"-"&amp;P1169,"")</f>
        <v/>
      </c>
      <c r="R1169" s="201" t="str">
        <f t="array" ref="R1169">IFERROR(IF(INDEX('Disaggregation Records'!$E$155:$E$385,MATCH(RIGHT(Q1169,255),RIGHT('Disaggregation Records'!$D$155:$D$385,255),0))="","",INDEX('Disaggregation Records'!$E$155:$E$385,MATCH(RIGHT(Q1169,255),RIGHT('Disaggregation Records'!$D$155:$D$385,255),0))),"")</f>
        <v/>
      </c>
      <c r="S1169" s="201" t="str">
        <f t="array" ref="S1169">IFERROR(IF(INDEX('Disaggregation Records'!$F$155:$F$385,MATCH(RIGHT(Q1169,255),RIGHT('Disaggregation Records'!$D$155:$D$385,255),0))="","",INDEX('Disaggregation Records'!$F$155:$F$385,MATCH(RIGHT(Q1169,255),RIGHT('Disaggregation Records'!$D$155:$D$385,255),0))),"")</f>
        <v/>
      </c>
      <c r="T1169" s="201" t="str">
        <f t="array" ref="T1169">IFERROR(IF(INDEX('Disaggregation Records'!$H$155:$H$385,MATCH(RIGHT(Q1169,255),RIGHT('Disaggregation Records'!$D$155:$D$385,255),0))="","",INDEX('Disaggregation Records'!$H$155:$H$385,MATCH(RIGHT(Q1169,255),RIGHT('Disaggregation Records'!$D$155:$D$385,255),0))),"")</f>
        <v/>
      </c>
      <c r="U1169" s="201">
        <f t="shared" ref="U1169" si="4426">U1167+1</f>
        <v>1686</v>
      </c>
      <c r="V1169" s="201" t="str">
        <f t="array" ref="V1169">IFERROR(IF(INDEX('Disaggregation Records'!$I$155:$I$385,MATCH(RIGHT(Q1169,255),RIGHT('Disaggregation Records'!$D$155:$D$385,255),0))="","",INDEX('Disaggregation Records'!$I$155:$I$385,MATCH(RIGHT(Q1169,255),RIGHT('Disaggregation Records'!$D$155:$D$385,255),0))),"")</f>
        <v/>
      </c>
      <c r="W1169" s="201" t="str">
        <f>IFERROR(INDEX('Reference Records'!L$40:L$88,MATCH(LEFT(C1169,255),'Reference Records'!E$40:E$88,0)),"")</f>
        <v/>
      </c>
    </row>
    <row r="1170" spans="1:23" s="201" customFormat="1" ht="40.25" customHeight="1" x14ac:dyDescent="0.35">
      <c r="A1170" s="569"/>
      <c r="B1170" s="590"/>
      <c r="C1170" s="571"/>
      <c r="D1170" s="579"/>
      <c r="E1170" s="579"/>
      <c r="F1170" s="215"/>
      <c r="G1170" s="577"/>
      <c r="H1170" s="581"/>
      <c r="I1170" s="583"/>
      <c r="J1170" s="573"/>
      <c r="K1170" s="571"/>
      <c r="L1170" s="571"/>
      <c r="M1170" s="573"/>
      <c r="N1170" s="573"/>
    </row>
    <row r="1171" spans="1:23" s="201" customFormat="1" ht="40.25" customHeight="1" x14ac:dyDescent="0.35">
      <c r="A1171" s="569" t="str">
        <f t="shared" ref="A1171" ca="1" si="4427">INDIRECT("'update Helper'!C"&amp;U1171)</f>
        <v>a163p000004cutHAAQ</v>
      </c>
      <c r="B1171" s="589">
        <v>14</v>
      </c>
      <c r="C1171" s="570" t="str">
        <f>VLOOKUP(B1171,'Coverage Indicators - Section D'!$A$9:$AU$70,47,FALSE)</f>
        <v/>
      </c>
      <c r="D1171" s="578" t="str">
        <f t="shared" ref="D1171" si="4428">R1171</f>
        <v/>
      </c>
      <c r="E1171" s="578" t="str">
        <f t="shared" ref="E1171" si="4429">S1171</f>
        <v/>
      </c>
      <c r="F1171" s="421"/>
      <c r="G1171" s="576" t="str">
        <f ca="1">IF(OR(INDIRECT("'update Helper'!E"&amp;U1171)="",F1171&lt;&gt;0,F1172&lt;&gt;0),IF(IFERROR((F1171/F1172),"")="","",(F1171/F1172)),INDIRECT("'update Helper'!E"&amp;U1171)/100)</f>
        <v/>
      </c>
      <c r="H1171" s="580"/>
      <c r="I1171" s="582"/>
      <c r="J1171" s="572"/>
      <c r="K1171" s="570" t="str">
        <f t="shared" ref="K1171" si="4430">W1171</f>
        <v/>
      </c>
      <c r="L1171" s="570" t="str">
        <f t="shared" ref="L1171" si="4431">V1171</f>
        <v/>
      </c>
      <c r="M1171" s="572"/>
      <c r="N1171" s="572"/>
      <c r="P1171" s="201">
        <f t="shared" ref="P1171" si="4432">IF(AND(EXACT(C1171,C1169),C1169&lt;&gt;0),P1169+1,0)</f>
        <v>275</v>
      </c>
      <c r="Q1171" s="201" t="str">
        <f t="shared" ref="Q1171" si="4433">IF(C1171&lt;&gt;"",C1171&amp;"-"&amp;P1171,"")</f>
        <v/>
      </c>
      <c r="R1171" s="201" t="str">
        <f t="array" ref="R1171">IFERROR(IF(INDEX('Disaggregation Records'!$E$155:$E$385,MATCH(RIGHT(Q1171,255),RIGHT('Disaggregation Records'!$D$155:$D$385,255),0))="","",INDEX('Disaggregation Records'!$E$155:$E$385,MATCH(RIGHT(Q1171,255),RIGHT('Disaggregation Records'!$D$155:$D$385,255),0))),"")</f>
        <v/>
      </c>
      <c r="S1171" s="201" t="str">
        <f t="array" ref="S1171">IFERROR(IF(INDEX('Disaggregation Records'!$F$155:$F$385,MATCH(RIGHT(Q1171,255),RIGHT('Disaggregation Records'!$D$155:$D$385,255),0))="","",INDEX('Disaggregation Records'!$F$155:$F$385,MATCH(RIGHT(Q1171,255),RIGHT('Disaggregation Records'!$D$155:$D$385,255),0))),"")</f>
        <v/>
      </c>
      <c r="T1171" s="201" t="str">
        <f t="array" ref="T1171">IFERROR(IF(INDEX('Disaggregation Records'!$H$155:$H$385,MATCH(RIGHT(Q1171,255),RIGHT('Disaggregation Records'!$D$155:$D$385,255),0))="","",INDEX('Disaggregation Records'!$H$155:$H$385,MATCH(RIGHT(Q1171,255),RIGHT('Disaggregation Records'!$D$155:$D$385,255),0))),"")</f>
        <v/>
      </c>
      <c r="U1171" s="201">
        <f t="shared" ref="U1171" si="4434">U1169+1</f>
        <v>1687</v>
      </c>
      <c r="V1171" s="201" t="str">
        <f t="array" ref="V1171">IFERROR(IF(INDEX('Disaggregation Records'!$I$155:$I$385,MATCH(RIGHT(Q1171,255),RIGHT('Disaggregation Records'!$D$155:$D$385,255),0))="","",INDEX('Disaggregation Records'!$I$155:$I$385,MATCH(RIGHT(Q1171,255),RIGHT('Disaggregation Records'!$D$155:$D$385,255),0))),"")</f>
        <v/>
      </c>
      <c r="W1171" s="201" t="str">
        <f>IFERROR(INDEX('Reference Records'!L$40:L$88,MATCH(LEFT(C1171,255),'Reference Records'!E$40:E$88,0)),"")</f>
        <v/>
      </c>
    </row>
    <row r="1172" spans="1:23" s="201" customFormat="1" ht="40.25" customHeight="1" x14ac:dyDescent="0.35">
      <c r="A1172" s="569"/>
      <c r="B1172" s="590"/>
      <c r="C1172" s="571"/>
      <c r="D1172" s="579"/>
      <c r="E1172" s="579"/>
      <c r="F1172" s="215"/>
      <c r="G1172" s="577"/>
      <c r="H1172" s="581"/>
      <c r="I1172" s="583"/>
      <c r="J1172" s="573"/>
      <c r="K1172" s="571"/>
      <c r="L1172" s="571"/>
      <c r="M1172" s="573"/>
      <c r="N1172" s="573"/>
    </row>
    <row r="1173" spans="1:23" s="201" customFormat="1" ht="40.25" customHeight="1" x14ac:dyDescent="0.35">
      <c r="A1173" s="569" t="str">
        <f t="shared" ref="A1173" ca="1" si="4435">INDIRECT("'update Helper'!C"&amp;U1173)</f>
        <v>a163p000004cutIAAQ</v>
      </c>
      <c r="B1173" s="589">
        <v>14</v>
      </c>
      <c r="C1173" s="570" t="str">
        <f>VLOOKUP(B1173,'Coverage Indicators - Section D'!$A$9:$AU$70,47,FALSE)</f>
        <v/>
      </c>
      <c r="D1173" s="578" t="str">
        <f t="shared" ref="D1173" si="4436">R1173</f>
        <v/>
      </c>
      <c r="E1173" s="578" t="str">
        <f t="shared" ref="E1173" si="4437">S1173</f>
        <v/>
      </c>
      <c r="F1173" s="421"/>
      <c r="G1173" s="576" t="str">
        <f ca="1">IF(OR(INDIRECT("'update Helper'!E"&amp;U1173)="",F1173&lt;&gt;0,F1174&lt;&gt;0),IF(IFERROR((F1173/F1174),"")="","",(F1173/F1174)),INDIRECT("'update Helper'!E"&amp;U1173)/100)</f>
        <v/>
      </c>
      <c r="H1173" s="580"/>
      <c r="I1173" s="582"/>
      <c r="J1173" s="572"/>
      <c r="K1173" s="570" t="str">
        <f t="shared" ref="K1173" si="4438">W1173</f>
        <v/>
      </c>
      <c r="L1173" s="570" t="str">
        <f t="shared" ref="L1173" si="4439">V1173</f>
        <v/>
      </c>
      <c r="M1173" s="572"/>
      <c r="N1173" s="572"/>
      <c r="P1173" s="201">
        <f t="shared" ref="P1173" si="4440">IF(AND(EXACT(C1173,C1171),C1171&lt;&gt;0),P1171+1,0)</f>
        <v>276</v>
      </c>
      <c r="Q1173" s="201" t="str">
        <f t="shared" ref="Q1173" si="4441">IF(C1173&lt;&gt;"",C1173&amp;"-"&amp;P1173,"")</f>
        <v/>
      </c>
      <c r="R1173" s="201" t="str">
        <f t="array" ref="R1173">IFERROR(IF(INDEX('Disaggregation Records'!$E$155:$E$385,MATCH(RIGHT(Q1173,255),RIGHT('Disaggregation Records'!$D$155:$D$385,255),0))="","",INDEX('Disaggregation Records'!$E$155:$E$385,MATCH(RIGHT(Q1173,255),RIGHT('Disaggregation Records'!$D$155:$D$385,255),0))),"")</f>
        <v/>
      </c>
      <c r="S1173" s="201" t="str">
        <f t="array" ref="S1173">IFERROR(IF(INDEX('Disaggregation Records'!$F$155:$F$385,MATCH(RIGHT(Q1173,255),RIGHT('Disaggregation Records'!$D$155:$D$385,255),0))="","",INDEX('Disaggregation Records'!$F$155:$F$385,MATCH(RIGHT(Q1173,255),RIGHT('Disaggregation Records'!$D$155:$D$385,255),0))),"")</f>
        <v/>
      </c>
      <c r="T1173" s="201" t="str">
        <f t="array" ref="T1173">IFERROR(IF(INDEX('Disaggregation Records'!$H$155:$H$385,MATCH(RIGHT(Q1173,255),RIGHT('Disaggregation Records'!$D$155:$D$385,255),0))="","",INDEX('Disaggregation Records'!$H$155:$H$385,MATCH(RIGHT(Q1173,255),RIGHT('Disaggregation Records'!$D$155:$D$385,255),0))),"")</f>
        <v/>
      </c>
      <c r="U1173" s="201">
        <f t="shared" ref="U1173" si="4442">U1171+1</f>
        <v>1688</v>
      </c>
      <c r="V1173" s="201" t="str">
        <f t="array" ref="V1173">IFERROR(IF(INDEX('Disaggregation Records'!$I$155:$I$385,MATCH(RIGHT(Q1173,255),RIGHT('Disaggregation Records'!$D$155:$D$385,255),0))="","",INDEX('Disaggregation Records'!$I$155:$I$385,MATCH(RIGHT(Q1173,255),RIGHT('Disaggregation Records'!$D$155:$D$385,255),0))),"")</f>
        <v/>
      </c>
      <c r="W1173" s="201" t="str">
        <f>IFERROR(INDEX('Reference Records'!L$40:L$88,MATCH(LEFT(C1173,255),'Reference Records'!E$40:E$88,0)),"")</f>
        <v/>
      </c>
    </row>
    <row r="1174" spans="1:23" s="201" customFormat="1" ht="40.25" customHeight="1" x14ac:dyDescent="0.35">
      <c r="A1174" s="569"/>
      <c r="B1174" s="590"/>
      <c r="C1174" s="571"/>
      <c r="D1174" s="579"/>
      <c r="E1174" s="579"/>
      <c r="F1174" s="215"/>
      <c r="G1174" s="577"/>
      <c r="H1174" s="581"/>
      <c r="I1174" s="583"/>
      <c r="J1174" s="573"/>
      <c r="K1174" s="571"/>
      <c r="L1174" s="571"/>
      <c r="M1174" s="573"/>
      <c r="N1174" s="573"/>
    </row>
    <row r="1175" spans="1:23" s="201" customFormat="1" ht="40.25" customHeight="1" x14ac:dyDescent="0.35">
      <c r="A1175" s="569" t="str">
        <f t="shared" ref="A1175" ca="1" si="4443">INDIRECT("'update Helper'!C"&amp;U1175)</f>
        <v>a163p000004cutJAAQ</v>
      </c>
      <c r="B1175" s="589">
        <v>14</v>
      </c>
      <c r="C1175" s="570" t="str">
        <f>VLOOKUP(B1175,'Coverage Indicators - Section D'!$A$9:$AU$70,47,FALSE)</f>
        <v/>
      </c>
      <c r="D1175" s="578" t="str">
        <f t="shared" ref="D1175" si="4444">R1175</f>
        <v/>
      </c>
      <c r="E1175" s="578" t="str">
        <f t="shared" ref="E1175" si="4445">S1175</f>
        <v/>
      </c>
      <c r="F1175" s="421"/>
      <c r="G1175" s="576" t="str">
        <f ca="1">IF(OR(INDIRECT("'update Helper'!E"&amp;U1175)="",F1175&lt;&gt;0,F1176&lt;&gt;0),IF(IFERROR((F1175/F1176),"")="","",(F1175/F1176)),INDIRECT("'update Helper'!E"&amp;U1175)/100)</f>
        <v/>
      </c>
      <c r="H1175" s="580"/>
      <c r="I1175" s="582"/>
      <c r="J1175" s="572"/>
      <c r="K1175" s="570" t="str">
        <f t="shared" ref="K1175" si="4446">W1175</f>
        <v/>
      </c>
      <c r="L1175" s="570" t="str">
        <f t="shared" ref="L1175" si="4447">V1175</f>
        <v/>
      </c>
      <c r="M1175" s="572"/>
      <c r="N1175" s="572"/>
      <c r="P1175" s="201">
        <f t="shared" ref="P1175" si="4448">IF(AND(EXACT(C1175,C1173),C1173&lt;&gt;0),P1173+1,0)</f>
        <v>277</v>
      </c>
      <c r="Q1175" s="201" t="str">
        <f t="shared" ref="Q1175" si="4449">IF(C1175&lt;&gt;"",C1175&amp;"-"&amp;P1175,"")</f>
        <v/>
      </c>
      <c r="R1175" s="201" t="str">
        <f t="array" ref="R1175">IFERROR(IF(INDEX('Disaggregation Records'!$E$155:$E$385,MATCH(RIGHT(Q1175,255),RIGHT('Disaggregation Records'!$D$155:$D$385,255),0))="","",INDEX('Disaggregation Records'!$E$155:$E$385,MATCH(RIGHT(Q1175,255),RIGHT('Disaggregation Records'!$D$155:$D$385,255),0))),"")</f>
        <v/>
      </c>
      <c r="S1175" s="201" t="str">
        <f t="array" ref="S1175">IFERROR(IF(INDEX('Disaggregation Records'!$F$155:$F$385,MATCH(RIGHT(Q1175,255),RIGHT('Disaggregation Records'!$D$155:$D$385,255),0))="","",INDEX('Disaggregation Records'!$F$155:$F$385,MATCH(RIGHT(Q1175,255),RIGHT('Disaggregation Records'!$D$155:$D$385,255),0))),"")</f>
        <v/>
      </c>
      <c r="T1175" s="201" t="str">
        <f t="array" ref="T1175">IFERROR(IF(INDEX('Disaggregation Records'!$H$155:$H$385,MATCH(RIGHT(Q1175,255),RIGHT('Disaggregation Records'!$D$155:$D$385,255),0))="","",INDEX('Disaggregation Records'!$H$155:$H$385,MATCH(RIGHT(Q1175,255),RIGHT('Disaggregation Records'!$D$155:$D$385,255),0))),"")</f>
        <v/>
      </c>
      <c r="U1175" s="201">
        <f t="shared" ref="U1175" si="4450">U1173+1</f>
        <v>1689</v>
      </c>
      <c r="V1175" s="201" t="str">
        <f t="array" ref="V1175">IFERROR(IF(INDEX('Disaggregation Records'!$I$155:$I$385,MATCH(RIGHT(Q1175,255),RIGHT('Disaggregation Records'!$D$155:$D$385,255),0))="","",INDEX('Disaggregation Records'!$I$155:$I$385,MATCH(RIGHT(Q1175,255),RIGHT('Disaggregation Records'!$D$155:$D$385,255),0))),"")</f>
        <v/>
      </c>
      <c r="W1175" s="201" t="str">
        <f>IFERROR(INDEX('Reference Records'!L$40:L$88,MATCH(LEFT(C1175,255),'Reference Records'!E$40:E$88,0)),"")</f>
        <v/>
      </c>
    </row>
    <row r="1176" spans="1:23" s="201" customFormat="1" ht="40.25" customHeight="1" x14ac:dyDescent="0.35">
      <c r="A1176" s="569"/>
      <c r="B1176" s="590"/>
      <c r="C1176" s="571"/>
      <c r="D1176" s="579"/>
      <c r="E1176" s="579"/>
      <c r="F1176" s="215"/>
      <c r="G1176" s="577"/>
      <c r="H1176" s="581"/>
      <c r="I1176" s="583"/>
      <c r="J1176" s="573"/>
      <c r="K1176" s="571"/>
      <c r="L1176" s="571"/>
      <c r="M1176" s="573"/>
      <c r="N1176" s="573"/>
    </row>
    <row r="1177" spans="1:23" s="201" customFormat="1" ht="40.25" customHeight="1" x14ac:dyDescent="0.35">
      <c r="A1177" s="569" t="str">
        <f t="shared" ref="A1177" ca="1" si="4451">INDIRECT("'update Helper'!C"&amp;U1177)</f>
        <v>a163p000004cutKAAQ</v>
      </c>
      <c r="B1177" s="589">
        <v>14</v>
      </c>
      <c r="C1177" s="570" t="str">
        <f>VLOOKUP(B1177,'Coverage Indicators - Section D'!$A$9:$AU$70,47,FALSE)</f>
        <v/>
      </c>
      <c r="D1177" s="578" t="str">
        <f t="shared" ref="D1177" si="4452">R1177</f>
        <v/>
      </c>
      <c r="E1177" s="578" t="str">
        <f t="shared" ref="E1177" si="4453">S1177</f>
        <v/>
      </c>
      <c r="F1177" s="421"/>
      <c r="G1177" s="576" t="str">
        <f ca="1">IF(OR(INDIRECT("'update Helper'!E"&amp;U1177)="",F1177&lt;&gt;0,F1178&lt;&gt;0),IF(IFERROR((F1177/F1178),"")="","",(F1177/F1178)),INDIRECT("'update Helper'!E"&amp;U1177)/100)</f>
        <v/>
      </c>
      <c r="H1177" s="580"/>
      <c r="I1177" s="582"/>
      <c r="J1177" s="572"/>
      <c r="K1177" s="570" t="str">
        <f t="shared" ref="K1177" si="4454">W1177</f>
        <v/>
      </c>
      <c r="L1177" s="570" t="str">
        <f t="shared" ref="L1177" si="4455">V1177</f>
        <v/>
      </c>
      <c r="M1177" s="572"/>
      <c r="N1177" s="572"/>
      <c r="P1177" s="201">
        <f t="shared" ref="P1177" si="4456">IF(AND(EXACT(C1177,C1175),C1175&lt;&gt;0),P1175+1,0)</f>
        <v>278</v>
      </c>
      <c r="Q1177" s="201" t="str">
        <f t="shared" ref="Q1177" si="4457">IF(C1177&lt;&gt;"",C1177&amp;"-"&amp;P1177,"")</f>
        <v/>
      </c>
      <c r="R1177" s="201" t="str">
        <f t="array" ref="R1177">IFERROR(IF(INDEX('Disaggregation Records'!$E$155:$E$385,MATCH(RIGHT(Q1177,255),RIGHT('Disaggregation Records'!$D$155:$D$385,255),0))="","",INDEX('Disaggregation Records'!$E$155:$E$385,MATCH(RIGHT(Q1177,255),RIGHT('Disaggregation Records'!$D$155:$D$385,255),0))),"")</f>
        <v/>
      </c>
      <c r="S1177" s="201" t="str">
        <f t="array" ref="S1177">IFERROR(IF(INDEX('Disaggregation Records'!$F$155:$F$385,MATCH(RIGHT(Q1177,255),RIGHT('Disaggregation Records'!$D$155:$D$385,255),0))="","",INDEX('Disaggregation Records'!$F$155:$F$385,MATCH(RIGHT(Q1177,255),RIGHT('Disaggregation Records'!$D$155:$D$385,255),0))),"")</f>
        <v/>
      </c>
      <c r="T1177" s="201" t="str">
        <f t="array" ref="T1177">IFERROR(IF(INDEX('Disaggregation Records'!$H$155:$H$385,MATCH(RIGHT(Q1177,255),RIGHT('Disaggregation Records'!$D$155:$D$385,255),0))="","",INDEX('Disaggregation Records'!$H$155:$H$385,MATCH(RIGHT(Q1177,255),RIGHT('Disaggregation Records'!$D$155:$D$385,255),0))),"")</f>
        <v/>
      </c>
      <c r="U1177" s="201">
        <f t="shared" ref="U1177" si="4458">U1175+1</f>
        <v>1690</v>
      </c>
      <c r="V1177" s="201" t="str">
        <f t="array" ref="V1177">IFERROR(IF(INDEX('Disaggregation Records'!$I$155:$I$385,MATCH(RIGHT(Q1177,255),RIGHT('Disaggregation Records'!$D$155:$D$385,255),0))="","",INDEX('Disaggregation Records'!$I$155:$I$385,MATCH(RIGHT(Q1177,255),RIGHT('Disaggregation Records'!$D$155:$D$385,255),0))),"")</f>
        <v/>
      </c>
      <c r="W1177" s="201" t="str">
        <f>IFERROR(INDEX('Reference Records'!L$40:L$88,MATCH(LEFT(C1177,255),'Reference Records'!E$40:E$88,0)),"")</f>
        <v/>
      </c>
    </row>
    <row r="1178" spans="1:23" s="201" customFormat="1" ht="40.25" customHeight="1" x14ac:dyDescent="0.35">
      <c r="A1178" s="569"/>
      <c r="B1178" s="590"/>
      <c r="C1178" s="571"/>
      <c r="D1178" s="579"/>
      <c r="E1178" s="579"/>
      <c r="F1178" s="215"/>
      <c r="G1178" s="577"/>
      <c r="H1178" s="581"/>
      <c r="I1178" s="583"/>
      <c r="J1178" s="573"/>
      <c r="K1178" s="571"/>
      <c r="L1178" s="571"/>
      <c r="M1178" s="573"/>
      <c r="N1178" s="573"/>
    </row>
    <row r="1179" spans="1:23" s="201" customFormat="1" ht="40.25" customHeight="1" x14ac:dyDescent="0.35">
      <c r="A1179" s="569" t="str">
        <f t="shared" ref="A1179" ca="1" si="4459">INDIRECT("'update Helper'!C"&amp;U1179)</f>
        <v>a163p000004cutLAAQ</v>
      </c>
      <c r="B1179" s="589">
        <v>14</v>
      </c>
      <c r="C1179" s="570" t="str">
        <f>VLOOKUP(B1179,'Coverage Indicators - Section D'!$A$9:$AU$70,47,FALSE)</f>
        <v/>
      </c>
      <c r="D1179" s="578" t="str">
        <f t="shared" ref="D1179" si="4460">R1179</f>
        <v/>
      </c>
      <c r="E1179" s="578" t="str">
        <f t="shared" ref="E1179" si="4461">S1179</f>
        <v/>
      </c>
      <c r="F1179" s="421"/>
      <c r="G1179" s="576" t="str">
        <f ca="1">IF(OR(INDIRECT("'update Helper'!E"&amp;U1179)="",F1179&lt;&gt;0,F1180&lt;&gt;0),IF(IFERROR((F1179/F1180),"")="","",(F1179/F1180)),INDIRECT("'update Helper'!E"&amp;U1179)/100)</f>
        <v/>
      </c>
      <c r="H1179" s="580"/>
      <c r="I1179" s="582"/>
      <c r="J1179" s="572"/>
      <c r="K1179" s="570" t="str">
        <f t="shared" ref="K1179" si="4462">W1179</f>
        <v/>
      </c>
      <c r="L1179" s="570" t="str">
        <f t="shared" ref="L1179" si="4463">V1179</f>
        <v/>
      </c>
      <c r="M1179" s="572"/>
      <c r="N1179" s="572"/>
      <c r="P1179" s="201">
        <f t="shared" ref="P1179" si="4464">IF(AND(EXACT(C1179,C1177),C1177&lt;&gt;0),P1177+1,0)</f>
        <v>279</v>
      </c>
      <c r="Q1179" s="201" t="str">
        <f t="shared" ref="Q1179" si="4465">IF(C1179&lt;&gt;"",C1179&amp;"-"&amp;P1179,"")</f>
        <v/>
      </c>
      <c r="R1179" s="201" t="str">
        <f t="array" ref="R1179">IFERROR(IF(INDEX('Disaggregation Records'!$E$155:$E$385,MATCH(RIGHT(Q1179,255),RIGHT('Disaggregation Records'!$D$155:$D$385,255),0))="","",INDEX('Disaggregation Records'!$E$155:$E$385,MATCH(RIGHT(Q1179,255),RIGHT('Disaggregation Records'!$D$155:$D$385,255),0))),"")</f>
        <v/>
      </c>
      <c r="S1179" s="201" t="str">
        <f t="array" ref="S1179">IFERROR(IF(INDEX('Disaggregation Records'!$F$155:$F$385,MATCH(RIGHT(Q1179,255),RIGHT('Disaggregation Records'!$D$155:$D$385,255),0))="","",INDEX('Disaggregation Records'!$F$155:$F$385,MATCH(RIGHT(Q1179,255),RIGHT('Disaggregation Records'!$D$155:$D$385,255),0))),"")</f>
        <v/>
      </c>
      <c r="T1179" s="201" t="str">
        <f t="array" ref="T1179">IFERROR(IF(INDEX('Disaggregation Records'!$H$155:$H$385,MATCH(RIGHT(Q1179,255),RIGHT('Disaggregation Records'!$D$155:$D$385,255),0))="","",INDEX('Disaggregation Records'!$H$155:$H$385,MATCH(RIGHT(Q1179,255),RIGHT('Disaggregation Records'!$D$155:$D$385,255),0))),"")</f>
        <v/>
      </c>
      <c r="U1179" s="201">
        <f t="shared" ref="U1179" si="4466">U1177+1</f>
        <v>1691</v>
      </c>
      <c r="V1179" s="201" t="str">
        <f t="array" ref="V1179">IFERROR(IF(INDEX('Disaggregation Records'!$I$155:$I$385,MATCH(RIGHT(Q1179,255),RIGHT('Disaggregation Records'!$D$155:$D$385,255),0))="","",INDEX('Disaggregation Records'!$I$155:$I$385,MATCH(RIGHT(Q1179,255),RIGHT('Disaggregation Records'!$D$155:$D$385,255),0))),"")</f>
        <v/>
      </c>
      <c r="W1179" s="201" t="str">
        <f>IFERROR(INDEX('Reference Records'!L$40:L$88,MATCH(LEFT(C1179,255),'Reference Records'!E$40:E$88,0)),"")</f>
        <v/>
      </c>
    </row>
    <row r="1180" spans="1:23" s="201" customFormat="1" ht="40.25" customHeight="1" x14ac:dyDescent="0.35">
      <c r="A1180" s="569"/>
      <c r="B1180" s="590"/>
      <c r="C1180" s="571"/>
      <c r="D1180" s="579"/>
      <c r="E1180" s="579"/>
      <c r="F1180" s="215"/>
      <c r="G1180" s="577"/>
      <c r="H1180" s="581"/>
      <c r="I1180" s="583"/>
      <c r="J1180" s="573"/>
      <c r="K1180" s="571"/>
      <c r="L1180" s="571"/>
      <c r="M1180" s="573"/>
      <c r="N1180" s="573"/>
    </row>
    <row r="1181" spans="1:23" s="201" customFormat="1" ht="40.25" customHeight="1" x14ac:dyDescent="0.35">
      <c r="A1181" s="569" t="str">
        <f t="shared" ref="A1181" ca="1" si="4467">INDIRECT("'update Helper'!C"&amp;U1181)</f>
        <v>a163p000004cutMAAQ</v>
      </c>
      <c r="B1181" s="589">
        <v>15</v>
      </c>
      <c r="C1181" s="570" t="str">
        <f>VLOOKUP(B1181,'Coverage Indicators - Section D'!$A$9:$AU$70,47,FALSE)</f>
        <v/>
      </c>
      <c r="D1181" s="578" t="str">
        <f t="shared" ref="D1181" si="4468">R1181</f>
        <v/>
      </c>
      <c r="E1181" s="578" t="str">
        <f t="shared" ref="E1181" si="4469">S1181</f>
        <v/>
      </c>
      <c r="F1181" s="421"/>
      <c r="G1181" s="576" t="str">
        <f ca="1">IF(OR(INDIRECT("'update Helper'!E"&amp;U1181)="",F1181&lt;&gt;0,F1182&lt;&gt;0),IF(IFERROR((F1181/F1182),"")="","",(F1181/F1182)),INDIRECT("'update Helper'!E"&amp;U1181)/100)</f>
        <v/>
      </c>
      <c r="H1181" s="580"/>
      <c r="I1181" s="582"/>
      <c r="J1181" s="572"/>
      <c r="K1181" s="570" t="str">
        <f t="shared" ref="K1181" si="4470">W1181</f>
        <v/>
      </c>
      <c r="L1181" s="570" t="str">
        <f t="shared" ref="L1181" si="4471">V1181</f>
        <v/>
      </c>
      <c r="M1181" s="572"/>
      <c r="N1181" s="572"/>
      <c r="P1181" s="201">
        <f t="shared" ref="P1181" si="4472">IF(AND(EXACT(C1181,C1179),C1179&lt;&gt;0),P1179+1,0)</f>
        <v>280</v>
      </c>
      <c r="Q1181" s="201" t="str">
        <f t="shared" ref="Q1181" si="4473">IF(C1181&lt;&gt;"",C1181&amp;"-"&amp;P1181,"")</f>
        <v/>
      </c>
      <c r="R1181" s="201" t="str">
        <f t="array" ref="R1181">IFERROR(IF(INDEX('Disaggregation Records'!$E$155:$E$385,MATCH(RIGHT(Q1181,255),RIGHT('Disaggregation Records'!$D$155:$D$385,255),0))="","",INDEX('Disaggregation Records'!$E$155:$E$385,MATCH(RIGHT(Q1181,255),RIGHT('Disaggregation Records'!$D$155:$D$385,255),0))),"")</f>
        <v/>
      </c>
      <c r="S1181" s="201" t="str">
        <f t="array" ref="S1181">IFERROR(IF(INDEX('Disaggregation Records'!$F$155:$F$385,MATCH(RIGHT(Q1181,255),RIGHT('Disaggregation Records'!$D$155:$D$385,255),0))="","",INDEX('Disaggregation Records'!$F$155:$F$385,MATCH(RIGHT(Q1181,255),RIGHT('Disaggregation Records'!$D$155:$D$385,255),0))),"")</f>
        <v/>
      </c>
      <c r="T1181" s="201" t="str">
        <f t="array" ref="T1181">IFERROR(IF(INDEX('Disaggregation Records'!$H$155:$H$385,MATCH(RIGHT(Q1181,255),RIGHT('Disaggregation Records'!$D$155:$D$385,255),0))="","",INDEX('Disaggregation Records'!$H$155:$H$385,MATCH(RIGHT(Q1181,255),RIGHT('Disaggregation Records'!$D$155:$D$385,255),0))),"")</f>
        <v/>
      </c>
      <c r="U1181" s="201">
        <f t="shared" ref="U1181" si="4474">U1179+1</f>
        <v>1692</v>
      </c>
      <c r="V1181" s="201" t="str">
        <f t="array" ref="V1181">IFERROR(IF(INDEX('Disaggregation Records'!$I$155:$I$385,MATCH(RIGHT(Q1181,255),RIGHT('Disaggregation Records'!$D$155:$D$385,255),0))="","",INDEX('Disaggregation Records'!$I$155:$I$385,MATCH(RIGHT(Q1181,255),RIGHT('Disaggregation Records'!$D$155:$D$385,255),0))),"")</f>
        <v/>
      </c>
      <c r="W1181" s="201" t="str">
        <f>IFERROR(INDEX('Reference Records'!L$40:L$88,MATCH(LEFT(C1181,255),'Reference Records'!E$40:E$88,0)),"")</f>
        <v/>
      </c>
    </row>
    <row r="1182" spans="1:23" s="201" customFormat="1" ht="40.25" customHeight="1" x14ac:dyDescent="0.35">
      <c r="A1182" s="569"/>
      <c r="B1182" s="590"/>
      <c r="C1182" s="571"/>
      <c r="D1182" s="579"/>
      <c r="E1182" s="579"/>
      <c r="F1182" s="215"/>
      <c r="G1182" s="577"/>
      <c r="H1182" s="581"/>
      <c r="I1182" s="583"/>
      <c r="J1182" s="573"/>
      <c r="K1182" s="571"/>
      <c r="L1182" s="571"/>
      <c r="M1182" s="573"/>
      <c r="N1182" s="573"/>
    </row>
    <row r="1183" spans="1:23" s="201" customFormat="1" ht="40.25" customHeight="1" x14ac:dyDescent="0.35">
      <c r="A1183" s="569" t="str">
        <f t="shared" ref="A1183" ca="1" si="4475">INDIRECT("'update Helper'!C"&amp;U1183)</f>
        <v>a163p000004cutNAAQ</v>
      </c>
      <c r="B1183" s="589">
        <v>15</v>
      </c>
      <c r="C1183" s="570" t="str">
        <f>VLOOKUP(B1183,'Coverage Indicators - Section D'!$A$9:$AU$70,47,FALSE)</f>
        <v/>
      </c>
      <c r="D1183" s="578" t="str">
        <f t="shared" ref="D1183" si="4476">R1183</f>
        <v/>
      </c>
      <c r="E1183" s="578" t="str">
        <f t="shared" ref="E1183" si="4477">S1183</f>
        <v/>
      </c>
      <c r="F1183" s="421"/>
      <c r="G1183" s="576" t="str">
        <f ca="1">IF(OR(INDIRECT("'update Helper'!E"&amp;U1183)="",F1183&lt;&gt;0,F1184&lt;&gt;0),IF(IFERROR((F1183/F1184),"")="","",(F1183/F1184)),INDIRECT("'update Helper'!E"&amp;U1183)/100)</f>
        <v/>
      </c>
      <c r="H1183" s="580"/>
      <c r="I1183" s="582"/>
      <c r="J1183" s="572"/>
      <c r="K1183" s="570" t="str">
        <f t="shared" ref="K1183" si="4478">W1183</f>
        <v/>
      </c>
      <c r="L1183" s="570" t="str">
        <f t="shared" ref="L1183" si="4479">V1183</f>
        <v/>
      </c>
      <c r="M1183" s="572"/>
      <c r="N1183" s="572"/>
      <c r="P1183" s="201">
        <f t="shared" ref="P1183" si="4480">IF(AND(EXACT(C1183,C1181),C1181&lt;&gt;0),P1181+1,0)</f>
        <v>281</v>
      </c>
      <c r="Q1183" s="201" t="str">
        <f t="shared" ref="Q1183" si="4481">IF(C1183&lt;&gt;"",C1183&amp;"-"&amp;P1183,"")</f>
        <v/>
      </c>
      <c r="R1183" s="201" t="str">
        <f t="array" ref="R1183">IFERROR(IF(INDEX('Disaggregation Records'!$E$155:$E$385,MATCH(RIGHT(Q1183,255),RIGHT('Disaggregation Records'!$D$155:$D$385,255),0))="","",INDEX('Disaggregation Records'!$E$155:$E$385,MATCH(RIGHT(Q1183,255),RIGHT('Disaggregation Records'!$D$155:$D$385,255),0))),"")</f>
        <v/>
      </c>
      <c r="S1183" s="201" t="str">
        <f t="array" ref="S1183">IFERROR(IF(INDEX('Disaggregation Records'!$F$155:$F$385,MATCH(RIGHT(Q1183,255),RIGHT('Disaggregation Records'!$D$155:$D$385,255),0))="","",INDEX('Disaggregation Records'!$F$155:$F$385,MATCH(RIGHT(Q1183,255),RIGHT('Disaggregation Records'!$D$155:$D$385,255),0))),"")</f>
        <v/>
      </c>
      <c r="T1183" s="201" t="str">
        <f t="array" ref="T1183">IFERROR(IF(INDEX('Disaggregation Records'!$H$155:$H$385,MATCH(RIGHT(Q1183,255),RIGHT('Disaggregation Records'!$D$155:$D$385,255),0))="","",INDEX('Disaggregation Records'!$H$155:$H$385,MATCH(RIGHT(Q1183,255),RIGHT('Disaggregation Records'!$D$155:$D$385,255),0))),"")</f>
        <v/>
      </c>
      <c r="U1183" s="201">
        <f t="shared" ref="U1183" si="4482">U1181+1</f>
        <v>1693</v>
      </c>
      <c r="V1183" s="201" t="str">
        <f t="array" ref="V1183">IFERROR(IF(INDEX('Disaggregation Records'!$I$155:$I$385,MATCH(RIGHT(Q1183,255),RIGHT('Disaggregation Records'!$D$155:$D$385,255),0))="","",INDEX('Disaggregation Records'!$I$155:$I$385,MATCH(RIGHT(Q1183,255),RIGHT('Disaggregation Records'!$D$155:$D$385,255),0))),"")</f>
        <v/>
      </c>
      <c r="W1183" s="201" t="str">
        <f>IFERROR(INDEX('Reference Records'!L$40:L$88,MATCH(LEFT(C1183,255),'Reference Records'!E$40:E$88,0)),"")</f>
        <v/>
      </c>
    </row>
    <row r="1184" spans="1:23" s="201" customFormat="1" ht="40.25" customHeight="1" x14ac:dyDescent="0.35">
      <c r="A1184" s="569"/>
      <c r="B1184" s="590"/>
      <c r="C1184" s="571"/>
      <c r="D1184" s="579"/>
      <c r="E1184" s="579"/>
      <c r="F1184" s="215"/>
      <c r="G1184" s="577"/>
      <c r="H1184" s="581"/>
      <c r="I1184" s="583"/>
      <c r="J1184" s="573"/>
      <c r="K1184" s="571"/>
      <c r="L1184" s="571"/>
      <c r="M1184" s="573"/>
      <c r="N1184" s="573"/>
    </row>
    <row r="1185" spans="1:23" s="201" customFormat="1" ht="40.25" customHeight="1" x14ac:dyDescent="0.35">
      <c r="A1185" s="569" t="str">
        <f t="shared" ref="A1185" ca="1" si="4483">INDIRECT("'update Helper'!C"&amp;U1185)</f>
        <v>a163p000004cutOAAQ</v>
      </c>
      <c r="B1185" s="589">
        <v>15</v>
      </c>
      <c r="C1185" s="570" t="str">
        <f>VLOOKUP(B1185,'Coverage Indicators - Section D'!$A$9:$AU$70,47,FALSE)</f>
        <v/>
      </c>
      <c r="D1185" s="578" t="str">
        <f t="shared" ref="D1185" si="4484">R1185</f>
        <v/>
      </c>
      <c r="E1185" s="578" t="str">
        <f t="shared" ref="E1185" si="4485">S1185</f>
        <v/>
      </c>
      <c r="F1185" s="421"/>
      <c r="G1185" s="576" t="str">
        <f ca="1">IF(OR(INDIRECT("'update Helper'!E"&amp;U1185)="",F1185&lt;&gt;0,F1186&lt;&gt;0),IF(IFERROR((F1185/F1186),"")="","",(F1185/F1186)),INDIRECT("'update Helper'!E"&amp;U1185)/100)</f>
        <v/>
      </c>
      <c r="H1185" s="580"/>
      <c r="I1185" s="582"/>
      <c r="J1185" s="572"/>
      <c r="K1185" s="570" t="str">
        <f t="shared" ref="K1185" si="4486">W1185</f>
        <v/>
      </c>
      <c r="L1185" s="570" t="str">
        <f t="shared" ref="L1185" si="4487">V1185</f>
        <v/>
      </c>
      <c r="M1185" s="572"/>
      <c r="N1185" s="572"/>
      <c r="P1185" s="201">
        <f t="shared" ref="P1185" si="4488">IF(AND(EXACT(C1185,C1183),C1183&lt;&gt;0),P1183+1,0)</f>
        <v>282</v>
      </c>
      <c r="Q1185" s="201" t="str">
        <f t="shared" ref="Q1185" si="4489">IF(C1185&lt;&gt;"",C1185&amp;"-"&amp;P1185,"")</f>
        <v/>
      </c>
      <c r="R1185" s="201" t="str">
        <f t="array" ref="R1185">IFERROR(IF(INDEX('Disaggregation Records'!$E$155:$E$385,MATCH(RIGHT(Q1185,255),RIGHT('Disaggregation Records'!$D$155:$D$385,255),0))="","",INDEX('Disaggregation Records'!$E$155:$E$385,MATCH(RIGHT(Q1185,255),RIGHT('Disaggregation Records'!$D$155:$D$385,255),0))),"")</f>
        <v/>
      </c>
      <c r="S1185" s="201" t="str">
        <f t="array" ref="S1185">IFERROR(IF(INDEX('Disaggregation Records'!$F$155:$F$385,MATCH(RIGHT(Q1185,255),RIGHT('Disaggregation Records'!$D$155:$D$385,255),0))="","",INDEX('Disaggregation Records'!$F$155:$F$385,MATCH(RIGHT(Q1185,255),RIGHT('Disaggregation Records'!$D$155:$D$385,255),0))),"")</f>
        <v/>
      </c>
      <c r="T1185" s="201" t="str">
        <f t="array" ref="T1185">IFERROR(IF(INDEX('Disaggregation Records'!$H$155:$H$385,MATCH(RIGHT(Q1185,255),RIGHT('Disaggregation Records'!$D$155:$D$385,255),0))="","",INDEX('Disaggregation Records'!$H$155:$H$385,MATCH(RIGHT(Q1185,255),RIGHT('Disaggregation Records'!$D$155:$D$385,255),0))),"")</f>
        <v/>
      </c>
      <c r="U1185" s="201">
        <f t="shared" ref="U1185" si="4490">U1183+1</f>
        <v>1694</v>
      </c>
      <c r="V1185" s="201" t="str">
        <f t="array" ref="V1185">IFERROR(IF(INDEX('Disaggregation Records'!$I$155:$I$385,MATCH(RIGHT(Q1185,255),RIGHT('Disaggregation Records'!$D$155:$D$385,255),0))="","",INDEX('Disaggregation Records'!$I$155:$I$385,MATCH(RIGHT(Q1185,255),RIGHT('Disaggregation Records'!$D$155:$D$385,255),0))),"")</f>
        <v/>
      </c>
      <c r="W1185" s="201" t="str">
        <f>IFERROR(INDEX('Reference Records'!L$40:L$88,MATCH(LEFT(C1185,255),'Reference Records'!E$40:E$88,0)),"")</f>
        <v/>
      </c>
    </row>
    <row r="1186" spans="1:23" s="201" customFormat="1" ht="40.25" customHeight="1" x14ac:dyDescent="0.35">
      <c r="A1186" s="569"/>
      <c r="B1186" s="590"/>
      <c r="C1186" s="571"/>
      <c r="D1186" s="579"/>
      <c r="E1186" s="579"/>
      <c r="F1186" s="215"/>
      <c r="G1186" s="577"/>
      <c r="H1186" s="581"/>
      <c r="I1186" s="583"/>
      <c r="J1186" s="573"/>
      <c r="K1186" s="571"/>
      <c r="L1186" s="571"/>
      <c r="M1186" s="573"/>
      <c r="N1186" s="573"/>
    </row>
    <row r="1187" spans="1:23" s="201" customFormat="1" ht="40.25" customHeight="1" x14ac:dyDescent="0.35">
      <c r="A1187" s="569" t="str">
        <f t="shared" ref="A1187" ca="1" si="4491">INDIRECT("'update Helper'!C"&amp;U1187)</f>
        <v>a163p000004cutPAAQ</v>
      </c>
      <c r="B1187" s="589">
        <v>15</v>
      </c>
      <c r="C1187" s="570" t="str">
        <f>VLOOKUP(B1187,'Coverage Indicators - Section D'!$A$9:$AU$70,47,FALSE)</f>
        <v/>
      </c>
      <c r="D1187" s="578" t="str">
        <f t="shared" ref="D1187" si="4492">R1187</f>
        <v/>
      </c>
      <c r="E1187" s="578" t="str">
        <f t="shared" ref="E1187" si="4493">S1187</f>
        <v/>
      </c>
      <c r="F1187" s="421"/>
      <c r="G1187" s="576" t="str">
        <f ca="1">IF(OR(INDIRECT("'update Helper'!E"&amp;U1187)="",F1187&lt;&gt;0,F1188&lt;&gt;0),IF(IFERROR((F1187/F1188),"")="","",(F1187/F1188)),INDIRECT("'update Helper'!E"&amp;U1187)/100)</f>
        <v/>
      </c>
      <c r="H1187" s="580"/>
      <c r="I1187" s="582"/>
      <c r="J1187" s="572"/>
      <c r="K1187" s="570" t="str">
        <f t="shared" ref="K1187" si="4494">W1187</f>
        <v/>
      </c>
      <c r="L1187" s="570" t="str">
        <f t="shared" ref="L1187" si="4495">V1187</f>
        <v/>
      </c>
      <c r="M1187" s="572"/>
      <c r="N1187" s="572"/>
      <c r="P1187" s="201">
        <f t="shared" ref="P1187" si="4496">IF(AND(EXACT(C1187,C1185),C1185&lt;&gt;0),P1185+1,0)</f>
        <v>283</v>
      </c>
      <c r="Q1187" s="201" t="str">
        <f t="shared" ref="Q1187" si="4497">IF(C1187&lt;&gt;"",C1187&amp;"-"&amp;P1187,"")</f>
        <v/>
      </c>
      <c r="R1187" s="201" t="str">
        <f t="array" ref="R1187">IFERROR(IF(INDEX('Disaggregation Records'!$E$155:$E$385,MATCH(RIGHT(Q1187,255),RIGHT('Disaggregation Records'!$D$155:$D$385,255),0))="","",INDEX('Disaggregation Records'!$E$155:$E$385,MATCH(RIGHT(Q1187,255),RIGHT('Disaggregation Records'!$D$155:$D$385,255),0))),"")</f>
        <v/>
      </c>
      <c r="S1187" s="201" t="str">
        <f t="array" ref="S1187">IFERROR(IF(INDEX('Disaggregation Records'!$F$155:$F$385,MATCH(RIGHT(Q1187,255),RIGHT('Disaggregation Records'!$D$155:$D$385,255),0))="","",INDEX('Disaggregation Records'!$F$155:$F$385,MATCH(RIGHT(Q1187,255),RIGHT('Disaggregation Records'!$D$155:$D$385,255),0))),"")</f>
        <v/>
      </c>
      <c r="T1187" s="201" t="str">
        <f t="array" ref="T1187">IFERROR(IF(INDEX('Disaggregation Records'!$H$155:$H$385,MATCH(RIGHT(Q1187,255),RIGHT('Disaggregation Records'!$D$155:$D$385,255),0))="","",INDEX('Disaggregation Records'!$H$155:$H$385,MATCH(RIGHT(Q1187,255),RIGHT('Disaggregation Records'!$D$155:$D$385,255),0))),"")</f>
        <v/>
      </c>
      <c r="U1187" s="201">
        <f t="shared" ref="U1187" si="4498">U1185+1</f>
        <v>1695</v>
      </c>
      <c r="V1187" s="201" t="str">
        <f t="array" ref="V1187">IFERROR(IF(INDEX('Disaggregation Records'!$I$155:$I$385,MATCH(RIGHT(Q1187,255),RIGHT('Disaggregation Records'!$D$155:$D$385,255),0))="","",INDEX('Disaggregation Records'!$I$155:$I$385,MATCH(RIGHT(Q1187,255),RIGHT('Disaggregation Records'!$D$155:$D$385,255),0))),"")</f>
        <v/>
      </c>
      <c r="W1187" s="201" t="str">
        <f>IFERROR(INDEX('Reference Records'!L$40:L$88,MATCH(LEFT(C1187,255),'Reference Records'!E$40:E$88,0)),"")</f>
        <v/>
      </c>
    </row>
    <row r="1188" spans="1:23" s="201" customFormat="1" ht="40.25" customHeight="1" x14ac:dyDescent="0.35">
      <c r="A1188" s="569"/>
      <c r="B1188" s="590"/>
      <c r="C1188" s="571"/>
      <c r="D1188" s="579"/>
      <c r="E1188" s="579"/>
      <c r="F1188" s="215"/>
      <c r="G1188" s="577"/>
      <c r="H1188" s="581"/>
      <c r="I1188" s="583"/>
      <c r="J1188" s="573"/>
      <c r="K1188" s="571"/>
      <c r="L1188" s="571"/>
      <c r="M1188" s="573"/>
      <c r="N1188" s="573"/>
    </row>
    <row r="1189" spans="1:23" s="201" customFormat="1" ht="40.25" customHeight="1" x14ac:dyDescent="0.35">
      <c r="A1189" s="569" t="str">
        <f t="shared" ref="A1189" ca="1" si="4499">INDIRECT("'update Helper'!C"&amp;U1189)</f>
        <v>a163p000004cutQAAQ</v>
      </c>
      <c r="B1189" s="589">
        <v>15</v>
      </c>
      <c r="C1189" s="570" t="str">
        <f>VLOOKUP(B1189,'Coverage Indicators - Section D'!$A$9:$AU$70,47,FALSE)</f>
        <v/>
      </c>
      <c r="D1189" s="578" t="str">
        <f t="shared" ref="D1189" si="4500">R1189</f>
        <v/>
      </c>
      <c r="E1189" s="578" t="str">
        <f t="shared" ref="E1189" si="4501">S1189</f>
        <v/>
      </c>
      <c r="F1189" s="421"/>
      <c r="G1189" s="576" t="str">
        <f ca="1">IF(OR(INDIRECT("'update Helper'!E"&amp;U1189)="",F1189&lt;&gt;0,F1190&lt;&gt;0),IF(IFERROR((F1189/F1190),"")="","",(F1189/F1190)),INDIRECT("'update Helper'!E"&amp;U1189)/100)</f>
        <v/>
      </c>
      <c r="H1189" s="580"/>
      <c r="I1189" s="582"/>
      <c r="J1189" s="572"/>
      <c r="K1189" s="570" t="str">
        <f t="shared" ref="K1189" si="4502">W1189</f>
        <v/>
      </c>
      <c r="L1189" s="570" t="str">
        <f t="shared" ref="L1189" si="4503">V1189</f>
        <v/>
      </c>
      <c r="M1189" s="572"/>
      <c r="N1189" s="572"/>
      <c r="P1189" s="201">
        <f t="shared" ref="P1189" si="4504">IF(AND(EXACT(C1189,C1187),C1187&lt;&gt;0),P1187+1,0)</f>
        <v>284</v>
      </c>
      <c r="Q1189" s="201" t="str">
        <f t="shared" ref="Q1189" si="4505">IF(C1189&lt;&gt;"",C1189&amp;"-"&amp;P1189,"")</f>
        <v/>
      </c>
      <c r="R1189" s="201" t="str">
        <f t="array" ref="R1189">IFERROR(IF(INDEX('Disaggregation Records'!$E$155:$E$385,MATCH(RIGHT(Q1189,255),RIGHT('Disaggregation Records'!$D$155:$D$385,255),0))="","",INDEX('Disaggregation Records'!$E$155:$E$385,MATCH(RIGHT(Q1189,255),RIGHT('Disaggregation Records'!$D$155:$D$385,255),0))),"")</f>
        <v/>
      </c>
      <c r="S1189" s="201" t="str">
        <f t="array" ref="S1189">IFERROR(IF(INDEX('Disaggregation Records'!$F$155:$F$385,MATCH(RIGHT(Q1189,255),RIGHT('Disaggregation Records'!$D$155:$D$385,255),0))="","",INDEX('Disaggregation Records'!$F$155:$F$385,MATCH(RIGHT(Q1189,255),RIGHT('Disaggregation Records'!$D$155:$D$385,255),0))),"")</f>
        <v/>
      </c>
      <c r="T1189" s="201" t="str">
        <f t="array" ref="T1189">IFERROR(IF(INDEX('Disaggregation Records'!$H$155:$H$385,MATCH(RIGHT(Q1189,255),RIGHT('Disaggregation Records'!$D$155:$D$385,255),0))="","",INDEX('Disaggregation Records'!$H$155:$H$385,MATCH(RIGHT(Q1189,255),RIGHT('Disaggregation Records'!$D$155:$D$385,255),0))),"")</f>
        <v/>
      </c>
      <c r="U1189" s="201">
        <f t="shared" ref="U1189" si="4506">U1187+1</f>
        <v>1696</v>
      </c>
      <c r="V1189" s="201" t="str">
        <f t="array" ref="V1189">IFERROR(IF(INDEX('Disaggregation Records'!$I$155:$I$385,MATCH(RIGHT(Q1189,255),RIGHT('Disaggregation Records'!$D$155:$D$385,255),0))="","",INDEX('Disaggregation Records'!$I$155:$I$385,MATCH(RIGHT(Q1189,255),RIGHT('Disaggregation Records'!$D$155:$D$385,255),0))),"")</f>
        <v/>
      </c>
      <c r="W1189" s="201" t="str">
        <f>IFERROR(INDEX('Reference Records'!L$40:L$88,MATCH(LEFT(C1189,255),'Reference Records'!E$40:E$88,0)),"")</f>
        <v/>
      </c>
    </row>
    <row r="1190" spans="1:23" s="201" customFormat="1" ht="40.25" customHeight="1" x14ac:dyDescent="0.35">
      <c r="A1190" s="569"/>
      <c r="B1190" s="590"/>
      <c r="C1190" s="571"/>
      <c r="D1190" s="579"/>
      <c r="E1190" s="579"/>
      <c r="F1190" s="215"/>
      <c r="G1190" s="577"/>
      <c r="H1190" s="581"/>
      <c r="I1190" s="583"/>
      <c r="J1190" s="573"/>
      <c r="K1190" s="571"/>
      <c r="L1190" s="571"/>
      <c r="M1190" s="573"/>
      <c r="N1190" s="573"/>
    </row>
    <row r="1191" spans="1:23" s="201" customFormat="1" ht="40.25" customHeight="1" x14ac:dyDescent="0.35">
      <c r="A1191" s="569" t="str">
        <f t="shared" ref="A1191" ca="1" si="4507">INDIRECT("'update Helper'!C"&amp;U1191)</f>
        <v>a163p000004cutRAAQ</v>
      </c>
      <c r="B1191" s="589">
        <v>15</v>
      </c>
      <c r="C1191" s="570" t="str">
        <f>VLOOKUP(B1191,'Coverage Indicators - Section D'!$A$9:$AU$70,47,FALSE)</f>
        <v/>
      </c>
      <c r="D1191" s="578" t="str">
        <f t="shared" ref="D1191" si="4508">R1191</f>
        <v/>
      </c>
      <c r="E1191" s="578" t="str">
        <f t="shared" ref="E1191" si="4509">S1191</f>
        <v/>
      </c>
      <c r="F1191" s="421"/>
      <c r="G1191" s="576" t="str">
        <f ca="1">IF(OR(INDIRECT("'update Helper'!E"&amp;U1191)="",F1191&lt;&gt;0,F1192&lt;&gt;0),IF(IFERROR((F1191/F1192),"")="","",(F1191/F1192)),INDIRECT("'update Helper'!E"&amp;U1191)/100)</f>
        <v/>
      </c>
      <c r="H1191" s="580"/>
      <c r="I1191" s="582"/>
      <c r="J1191" s="572"/>
      <c r="K1191" s="570" t="str">
        <f t="shared" ref="K1191" si="4510">W1191</f>
        <v/>
      </c>
      <c r="L1191" s="570" t="str">
        <f t="shared" ref="L1191" si="4511">V1191</f>
        <v/>
      </c>
      <c r="M1191" s="572"/>
      <c r="N1191" s="572"/>
      <c r="P1191" s="201">
        <f t="shared" ref="P1191" si="4512">IF(AND(EXACT(C1191,C1189),C1189&lt;&gt;0),P1189+1,0)</f>
        <v>285</v>
      </c>
      <c r="Q1191" s="201" t="str">
        <f t="shared" ref="Q1191" si="4513">IF(C1191&lt;&gt;"",C1191&amp;"-"&amp;P1191,"")</f>
        <v/>
      </c>
      <c r="R1191" s="201" t="str">
        <f t="array" ref="R1191">IFERROR(IF(INDEX('Disaggregation Records'!$E$155:$E$385,MATCH(RIGHT(Q1191,255),RIGHT('Disaggregation Records'!$D$155:$D$385,255),0))="","",INDEX('Disaggregation Records'!$E$155:$E$385,MATCH(RIGHT(Q1191,255),RIGHT('Disaggregation Records'!$D$155:$D$385,255),0))),"")</f>
        <v/>
      </c>
      <c r="S1191" s="201" t="str">
        <f t="array" ref="S1191">IFERROR(IF(INDEX('Disaggregation Records'!$F$155:$F$385,MATCH(RIGHT(Q1191,255),RIGHT('Disaggregation Records'!$D$155:$D$385,255),0))="","",INDEX('Disaggregation Records'!$F$155:$F$385,MATCH(RIGHT(Q1191,255),RIGHT('Disaggregation Records'!$D$155:$D$385,255),0))),"")</f>
        <v/>
      </c>
      <c r="T1191" s="201" t="str">
        <f t="array" ref="T1191">IFERROR(IF(INDEX('Disaggregation Records'!$H$155:$H$385,MATCH(RIGHT(Q1191,255),RIGHT('Disaggregation Records'!$D$155:$D$385,255),0))="","",INDEX('Disaggregation Records'!$H$155:$H$385,MATCH(RIGHT(Q1191,255),RIGHT('Disaggregation Records'!$D$155:$D$385,255),0))),"")</f>
        <v/>
      </c>
      <c r="U1191" s="201">
        <f t="shared" ref="U1191" si="4514">U1189+1</f>
        <v>1697</v>
      </c>
      <c r="V1191" s="201" t="str">
        <f t="array" ref="V1191">IFERROR(IF(INDEX('Disaggregation Records'!$I$155:$I$385,MATCH(RIGHT(Q1191,255),RIGHT('Disaggregation Records'!$D$155:$D$385,255),0))="","",INDEX('Disaggregation Records'!$I$155:$I$385,MATCH(RIGHT(Q1191,255),RIGHT('Disaggregation Records'!$D$155:$D$385,255),0))),"")</f>
        <v/>
      </c>
      <c r="W1191" s="201" t="str">
        <f>IFERROR(INDEX('Reference Records'!L$40:L$88,MATCH(LEFT(C1191,255),'Reference Records'!E$40:E$88,0)),"")</f>
        <v/>
      </c>
    </row>
    <row r="1192" spans="1:23" s="201" customFormat="1" ht="40.25" customHeight="1" x14ac:dyDescent="0.35">
      <c r="A1192" s="569"/>
      <c r="B1192" s="590"/>
      <c r="C1192" s="571"/>
      <c r="D1192" s="579"/>
      <c r="E1192" s="579"/>
      <c r="F1192" s="215"/>
      <c r="G1192" s="577"/>
      <c r="H1192" s="581"/>
      <c r="I1192" s="583"/>
      <c r="J1192" s="573"/>
      <c r="K1192" s="571"/>
      <c r="L1192" s="571"/>
      <c r="M1192" s="573"/>
      <c r="N1192" s="573"/>
    </row>
    <row r="1193" spans="1:23" s="201" customFormat="1" ht="40.25" customHeight="1" x14ac:dyDescent="0.35">
      <c r="A1193" s="569" t="str">
        <f t="shared" ref="A1193" ca="1" si="4515">INDIRECT("'update Helper'!C"&amp;U1193)</f>
        <v>a163p000004cutSAAQ</v>
      </c>
      <c r="B1193" s="589">
        <v>15</v>
      </c>
      <c r="C1193" s="570" t="str">
        <f>VLOOKUP(B1193,'Coverage Indicators - Section D'!$A$9:$AU$70,47,FALSE)</f>
        <v/>
      </c>
      <c r="D1193" s="578" t="str">
        <f t="shared" ref="D1193" si="4516">R1193</f>
        <v/>
      </c>
      <c r="E1193" s="578" t="str">
        <f t="shared" ref="E1193" si="4517">S1193</f>
        <v/>
      </c>
      <c r="F1193" s="421"/>
      <c r="G1193" s="576" t="str">
        <f ca="1">IF(OR(INDIRECT("'update Helper'!E"&amp;U1193)="",F1193&lt;&gt;0,F1194&lt;&gt;0),IF(IFERROR((F1193/F1194),"")="","",(F1193/F1194)),INDIRECT("'update Helper'!E"&amp;U1193)/100)</f>
        <v/>
      </c>
      <c r="H1193" s="580"/>
      <c r="I1193" s="582"/>
      <c r="J1193" s="572"/>
      <c r="K1193" s="570" t="str">
        <f t="shared" ref="K1193" si="4518">W1193</f>
        <v/>
      </c>
      <c r="L1193" s="570" t="str">
        <f t="shared" ref="L1193" si="4519">V1193</f>
        <v/>
      </c>
      <c r="M1193" s="572"/>
      <c r="N1193" s="572"/>
      <c r="P1193" s="201">
        <f t="shared" ref="P1193" si="4520">IF(AND(EXACT(C1193,C1191),C1191&lt;&gt;0),P1191+1,0)</f>
        <v>286</v>
      </c>
      <c r="Q1193" s="201" t="str">
        <f t="shared" ref="Q1193" si="4521">IF(C1193&lt;&gt;"",C1193&amp;"-"&amp;P1193,"")</f>
        <v/>
      </c>
      <c r="R1193" s="201" t="str">
        <f t="array" ref="R1193">IFERROR(IF(INDEX('Disaggregation Records'!$E$155:$E$385,MATCH(RIGHT(Q1193,255),RIGHT('Disaggregation Records'!$D$155:$D$385,255),0))="","",INDEX('Disaggregation Records'!$E$155:$E$385,MATCH(RIGHT(Q1193,255),RIGHT('Disaggregation Records'!$D$155:$D$385,255),0))),"")</f>
        <v/>
      </c>
      <c r="S1193" s="201" t="str">
        <f t="array" ref="S1193">IFERROR(IF(INDEX('Disaggregation Records'!$F$155:$F$385,MATCH(RIGHT(Q1193,255),RIGHT('Disaggregation Records'!$D$155:$D$385,255),0))="","",INDEX('Disaggregation Records'!$F$155:$F$385,MATCH(RIGHT(Q1193,255),RIGHT('Disaggregation Records'!$D$155:$D$385,255),0))),"")</f>
        <v/>
      </c>
      <c r="T1193" s="201" t="str">
        <f t="array" ref="T1193">IFERROR(IF(INDEX('Disaggregation Records'!$H$155:$H$385,MATCH(RIGHT(Q1193,255),RIGHT('Disaggregation Records'!$D$155:$D$385,255),0))="","",INDEX('Disaggregation Records'!$H$155:$H$385,MATCH(RIGHT(Q1193,255),RIGHT('Disaggregation Records'!$D$155:$D$385,255),0))),"")</f>
        <v/>
      </c>
      <c r="U1193" s="201">
        <f t="shared" ref="U1193" si="4522">U1191+1</f>
        <v>1698</v>
      </c>
      <c r="V1193" s="201" t="str">
        <f t="array" ref="V1193">IFERROR(IF(INDEX('Disaggregation Records'!$I$155:$I$385,MATCH(RIGHT(Q1193,255),RIGHT('Disaggregation Records'!$D$155:$D$385,255),0))="","",INDEX('Disaggregation Records'!$I$155:$I$385,MATCH(RIGHT(Q1193,255),RIGHT('Disaggregation Records'!$D$155:$D$385,255),0))),"")</f>
        <v/>
      </c>
      <c r="W1193" s="201" t="str">
        <f>IFERROR(INDEX('Reference Records'!L$40:L$88,MATCH(LEFT(C1193,255),'Reference Records'!E$40:E$88,0)),"")</f>
        <v/>
      </c>
    </row>
    <row r="1194" spans="1:23" s="201" customFormat="1" ht="40.25" customHeight="1" x14ac:dyDescent="0.35">
      <c r="A1194" s="569"/>
      <c r="B1194" s="590"/>
      <c r="C1194" s="571"/>
      <c r="D1194" s="579"/>
      <c r="E1194" s="579"/>
      <c r="F1194" s="215"/>
      <c r="G1194" s="577"/>
      <c r="H1194" s="581"/>
      <c r="I1194" s="583"/>
      <c r="J1194" s="573"/>
      <c r="K1194" s="571"/>
      <c r="L1194" s="571"/>
      <c r="M1194" s="573"/>
      <c r="N1194" s="573"/>
    </row>
    <row r="1195" spans="1:23" s="201" customFormat="1" ht="40.25" customHeight="1" x14ac:dyDescent="0.35">
      <c r="A1195" s="569" t="str">
        <f t="shared" ref="A1195" ca="1" si="4523">INDIRECT("'update Helper'!C"&amp;U1195)</f>
        <v>a163p000004cutTAAQ</v>
      </c>
      <c r="B1195" s="589">
        <v>15</v>
      </c>
      <c r="C1195" s="570" t="str">
        <f>VLOOKUP(B1195,'Coverage Indicators - Section D'!$A$9:$AU$70,47,FALSE)</f>
        <v/>
      </c>
      <c r="D1195" s="578" t="str">
        <f t="shared" ref="D1195" si="4524">R1195</f>
        <v/>
      </c>
      <c r="E1195" s="578" t="str">
        <f t="shared" ref="E1195" si="4525">S1195</f>
        <v/>
      </c>
      <c r="F1195" s="421"/>
      <c r="G1195" s="576" t="str">
        <f ca="1">IF(OR(INDIRECT("'update Helper'!E"&amp;U1195)="",F1195&lt;&gt;0,F1196&lt;&gt;0),IF(IFERROR((F1195/F1196),"")="","",(F1195/F1196)),INDIRECT("'update Helper'!E"&amp;U1195)/100)</f>
        <v/>
      </c>
      <c r="H1195" s="580"/>
      <c r="I1195" s="582"/>
      <c r="J1195" s="572"/>
      <c r="K1195" s="570" t="str">
        <f t="shared" ref="K1195" si="4526">W1195</f>
        <v/>
      </c>
      <c r="L1195" s="570" t="str">
        <f t="shared" ref="L1195" si="4527">V1195</f>
        <v/>
      </c>
      <c r="M1195" s="572"/>
      <c r="N1195" s="572"/>
      <c r="P1195" s="201">
        <f t="shared" ref="P1195" si="4528">IF(AND(EXACT(C1195,C1193),C1193&lt;&gt;0),P1193+1,0)</f>
        <v>287</v>
      </c>
      <c r="Q1195" s="201" t="str">
        <f t="shared" ref="Q1195" si="4529">IF(C1195&lt;&gt;"",C1195&amp;"-"&amp;P1195,"")</f>
        <v/>
      </c>
      <c r="R1195" s="201" t="str">
        <f t="array" ref="R1195">IFERROR(IF(INDEX('Disaggregation Records'!$E$155:$E$385,MATCH(RIGHT(Q1195,255),RIGHT('Disaggregation Records'!$D$155:$D$385,255),0))="","",INDEX('Disaggregation Records'!$E$155:$E$385,MATCH(RIGHT(Q1195,255),RIGHT('Disaggregation Records'!$D$155:$D$385,255),0))),"")</f>
        <v/>
      </c>
      <c r="S1195" s="201" t="str">
        <f t="array" ref="S1195">IFERROR(IF(INDEX('Disaggregation Records'!$F$155:$F$385,MATCH(RIGHT(Q1195,255),RIGHT('Disaggregation Records'!$D$155:$D$385,255),0))="","",INDEX('Disaggregation Records'!$F$155:$F$385,MATCH(RIGHT(Q1195,255),RIGHT('Disaggregation Records'!$D$155:$D$385,255),0))),"")</f>
        <v/>
      </c>
      <c r="T1195" s="201" t="str">
        <f t="array" ref="T1195">IFERROR(IF(INDEX('Disaggregation Records'!$H$155:$H$385,MATCH(RIGHT(Q1195,255),RIGHT('Disaggregation Records'!$D$155:$D$385,255),0))="","",INDEX('Disaggregation Records'!$H$155:$H$385,MATCH(RIGHT(Q1195,255),RIGHT('Disaggregation Records'!$D$155:$D$385,255),0))),"")</f>
        <v/>
      </c>
      <c r="U1195" s="201">
        <f t="shared" ref="U1195" si="4530">U1193+1</f>
        <v>1699</v>
      </c>
      <c r="V1195" s="201" t="str">
        <f t="array" ref="V1195">IFERROR(IF(INDEX('Disaggregation Records'!$I$155:$I$385,MATCH(RIGHT(Q1195,255),RIGHT('Disaggregation Records'!$D$155:$D$385,255),0))="","",INDEX('Disaggregation Records'!$I$155:$I$385,MATCH(RIGHT(Q1195,255),RIGHT('Disaggregation Records'!$D$155:$D$385,255),0))),"")</f>
        <v/>
      </c>
      <c r="W1195" s="201" t="str">
        <f>IFERROR(INDEX('Reference Records'!L$40:L$88,MATCH(LEFT(C1195,255),'Reference Records'!E$40:E$88,0)),"")</f>
        <v/>
      </c>
    </row>
    <row r="1196" spans="1:23" s="201" customFormat="1" ht="40.25" customHeight="1" x14ac:dyDescent="0.35">
      <c r="A1196" s="569"/>
      <c r="B1196" s="590"/>
      <c r="C1196" s="571"/>
      <c r="D1196" s="579"/>
      <c r="E1196" s="579"/>
      <c r="F1196" s="215"/>
      <c r="G1196" s="577"/>
      <c r="H1196" s="581"/>
      <c r="I1196" s="583"/>
      <c r="J1196" s="573"/>
      <c r="K1196" s="571"/>
      <c r="L1196" s="571"/>
      <c r="M1196" s="573"/>
      <c r="N1196" s="573"/>
    </row>
    <row r="1197" spans="1:23" s="201" customFormat="1" ht="40.25" customHeight="1" x14ac:dyDescent="0.35">
      <c r="A1197" s="569" t="str">
        <f t="shared" ref="A1197" ca="1" si="4531">INDIRECT("'update Helper'!C"&amp;U1197)</f>
        <v>a163p000004cutUAAQ</v>
      </c>
      <c r="B1197" s="589">
        <v>15</v>
      </c>
      <c r="C1197" s="570" t="str">
        <f>VLOOKUP(B1197,'Coverage Indicators - Section D'!$A$9:$AU$70,47,FALSE)</f>
        <v/>
      </c>
      <c r="D1197" s="578" t="str">
        <f t="shared" ref="D1197" si="4532">R1197</f>
        <v/>
      </c>
      <c r="E1197" s="578" t="str">
        <f t="shared" ref="E1197" si="4533">S1197</f>
        <v/>
      </c>
      <c r="F1197" s="421"/>
      <c r="G1197" s="576" t="str">
        <f ca="1">IF(OR(INDIRECT("'update Helper'!E"&amp;U1197)="",F1197&lt;&gt;0,F1198&lt;&gt;0),IF(IFERROR((F1197/F1198),"")="","",(F1197/F1198)),INDIRECT("'update Helper'!E"&amp;U1197)/100)</f>
        <v/>
      </c>
      <c r="H1197" s="580"/>
      <c r="I1197" s="582"/>
      <c r="J1197" s="572"/>
      <c r="K1197" s="570" t="str">
        <f t="shared" ref="K1197" si="4534">W1197</f>
        <v/>
      </c>
      <c r="L1197" s="570" t="str">
        <f t="shared" ref="L1197" si="4535">V1197</f>
        <v/>
      </c>
      <c r="M1197" s="572"/>
      <c r="N1197" s="572"/>
      <c r="P1197" s="201">
        <f t="shared" ref="P1197" si="4536">IF(AND(EXACT(C1197,C1195),C1195&lt;&gt;0),P1195+1,0)</f>
        <v>288</v>
      </c>
      <c r="Q1197" s="201" t="str">
        <f t="shared" ref="Q1197" si="4537">IF(C1197&lt;&gt;"",C1197&amp;"-"&amp;P1197,"")</f>
        <v/>
      </c>
      <c r="R1197" s="201" t="str">
        <f t="array" ref="R1197">IFERROR(IF(INDEX('Disaggregation Records'!$E$155:$E$385,MATCH(RIGHT(Q1197,255),RIGHT('Disaggregation Records'!$D$155:$D$385,255),0))="","",INDEX('Disaggregation Records'!$E$155:$E$385,MATCH(RIGHT(Q1197,255),RIGHT('Disaggregation Records'!$D$155:$D$385,255),0))),"")</f>
        <v/>
      </c>
      <c r="S1197" s="201" t="str">
        <f t="array" ref="S1197">IFERROR(IF(INDEX('Disaggregation Records'!$F$155:$F$385,MATCH(RIGHT(Q1197,255),RIGHT('Disaggregation Records'!$D$155:$D$385,255),0))="","",INDEX('Disaggregation Records'!$F$155:$F$385,MATCH(RIGHT(Q1197,255),RIGHT('Disaggregation Records'!$D$155:$D$385,255),0))),"")</f>
        <v/>
      </c>
      <c r="T1197" s="201" t="str">
        <f t="array" ref="T1197">IFERROR(IF(INDEX('Disaggregation Records'!$H$155:$H$385,MATCH(RIGHT(Q1197,255),RIGHT('Disaggregation Records'!$D$155:$D$385,255),0))="","",INDEX('Disaggregation Records'!$H$155:$H$385,MATCH(RIGHT(Q1197,255),RIGHT('Disaggregation Records'!$D$155:$D$385,255),0))),"")</f>
        <v/>
      </c>
      <c r="U1197" s="201">
        <f t="shared" ref="U1197" si="4538">U1195+1</f>
        <v>1700</v>
      </c>
      <c r="V1197" s="201" t="str">
        <f t="array" ref="V1197">IFERROR(IF(INDEX('Disaggregation Records'!$I$155:$I$385,MATCH(RIGHT(Q1197,255),RIGHT('Disaggregation Records'!$D$155:$D$385,255),0))="","",INDEX('Disaggregation Records'!$I$155:$I$385,MATCH(RIGHT(Q1197,255),RIGHT('Disaggregation Records'!$D$155:$D$385,255),0))),"")</f>
        <v/>
      </c>
      <c r="W1197" s="201" t="str">
        <f>IFERROR(INDEX('Reference Records'!L$40:L$88,MATCH(LEFT(C1197,255),'Reference Records'!E$40:E$88,0)),"")</f>
        <v/>
      </c>
    </row>
    <row r="1198" spans="1:23" s="201" customFormat="1" ht="40.25" customHeight="1" x14ac:dyDescent="0.35">
      <c r="A1198" s="569"/>
      <c r="B1198" s="590"/>
      <c r="C1198" s="571"/>
      <c r="D1198" s="579"/>
      <c r="E1198" s="579"/>
      <c r="F1198" s="215"/>
      <c r="G1198" s="577"/>
      <c r="H1198" s="581"/>
      <c r="I1198" s="583"/>
      <c r="J1198" s="573"/>
      <c r="K1198" s="571"/>
      <c r="L1198" s="571"/>
      <c r="M1198" s="573"/>
      <c r="N1198" s="573"/>
    </row>
    <row r="1199" spans="1:23" s="201" customFormat="1" ht="40.25" customHeight="1" x14ac:dyDescent="0.35">
      <c r="A1199" s="569" t="str">
        <f t="shared" ref="A1199" ca="1" si="4539">INDIRECT("'update Helper'!C"&amp;U1199)</f>
        <v>a163p000004cutVAAQ</v>
      </c>
      <c r="B1199" s="589">
        <v>15</v>
      </c>
      <c r="C1199" s="570" t="str">
        <f>VLOOKUP(B1199,'Coverage Indicators - Section D'!$A$9:$AU$70,47,FALSE)</f>
        <v/>
      </c>
      <c r="D1199" s="578" t="str">
        <f t="shared" ref="D1199" si="4540">R1199</f>
        <v/>
      </c>
      <c r="E1199" s="578" t="str">
        <f t="shared" ref="E1199" si="4541">S1199</f>
        <v/>
      </c>
      <c r="F1199" s="421"/>
      <c r="G1199" s="576" t="str">
        <f ca="1">IF(OR(INDIRECT("'update Helper'!E"&amp;U1199)="",F1199&lt;&gt;0,F1200&lt;&gt;0),IF(IFERROR((F1199/F1200),"")="","",(F1199/F1200)),INDIRECT("'update Helper'!E"&amp;U1199)/100)</f>
        <v/>
      </c>
      <c r="H1199" s="580"/>
      <c r="I1199" s="582"/>
      <c r="J1199" s="572"/>
      <c r="K1199" s="570" t="str">
        <f t="shared" ref="K1199" si="4542">W1199</f>
        <v/>
      </c>
      <c r="L1199" s="570" t="str">
        <f t="shared" ref="L1199" si="4543">V1199</f>
        <v/>
      </c>
      <c r="M1199" s="572"/>
      <c r="N1199" s="572"/>
      <c r="P1199" s="201">
        <f t="shared" ref="P1199" si="4544">IF(AND(EXACT(C1199,C1197),C1197&lt;&gt;0),P1197+1,0)</f>
        <v>289</v>
      </c>
      <c r="Q1199" s="201" t="str">
        <f t="shared" ref="Q1199" si="4545">IF(C1199&lt;&gt;"",C1199&amp;"-"&amp;P1199,"")</f>
        <v/>
      </c>
      <c r="R1199" s="201" t="str">
        <f t="array" ref="R1199">IFERROR(IF(INDEX('Disaggregation Records'!$E$155:$E$385,MATCH(RIGHT(Q1199,255),RIGHT('Disaggregation Records'!$D$155:$D$385,255),0))="","",INDEX('Disaggregation Records'!$E$155:$E$385,MATCH(RIGHT(Q1199,255),RIGHT('Disaggregation Records'!$D$155:$D$385,255),0))),"")</f>
        <v/>
      </c>
      <c r="S1199" s="201" t="str">
        <f t="array" ref="S1199">IFERROR(IF(INDEX('Disaggregation Records'!$F$155:$F$385,MATCH(RIGHT(Q1199,255),RIGHT('Disaggregation Records'!$D$155:$D$385,255),0))="","",INDEX('Disaggregation Records'!$F$155:$F$385,MATCH(RIGHT(Q1199,255),RIGHT('Disaggregation Records'!$D$155:$D$385,255),0))),"")</f>
        <v/>
      </c>
      <c r="T1199" s="201" t="str">
        <f t="array" ref="T1199">IFERROR(IF(INDEX('Disaggregation Records'!$H$155:$H$385,MATCH(RIGHT(Q1199,255),RIGHT('Disaggregation Records'!$D$155:$D$385,255),0))="","",INDEX('Disaggregation Records'!$H$155:$H$385,MATCH(RIGHT(Q1199,255),RIGHT('Disaggregation Records'!$D$155:$D$385,255),0))),"")</f>
        <v/>
      </c>
      <c r="U1199" s="201">
        <f t="shared" ref="U1199" si="4546">U1197+1</f>
        <v>1701</v>
      </c>
      <c r="V1199" s="201" t="str">
        <f t="array" ref="V1199">IFERROR(IF(INDEX('Disaggregation Records'!$I$155:$I$385,MATCH(RIGHT(Q1199,255),RIGHT('Disaggregation Records'!$D$155:$D$385,255),0))="","",INDEX('Disaggregation Records'!$I$155:$I$385,MATCH(RIGHT(Q1199,255),RIGHT('Disaggregation Records'!$D$155:$D$385,255),0))),"")</f>
        <v/>
      </c>
      <c r="W1199" s="201" t="str">
        <f>IFERROR(INDEX('Reference Records'!L$40:L$88,MATCH(LEFT(C1199,255),'Reference Records'!E$40:E$88,0)),"")</f>
        <v/>
      </c>
    </row>
    <row r="1200" spans="1:23" s="201" customFormat="1" ht="40.25" customHeight="1" x14ac:dyDescent="0.35">
      <c r="A1200" s="569"/>
      <c r="B1200" s="590"/>
      <c r="C1200" s="571"/>
      <c r="D1200" s="579"/>
      <c r="E1200" s="579"/>
      <c r="F1200" s="215"/>
      <c r="G1200" s="577"/>
      <c r="H1200" s="581"/>
      <c r="I1200" s="583"/>
      <c r="J1200" s="573"/>
      <c r="K1200" s="571"/>
      <c r="L1200" s="571"/>
      <c r="M1200" s="573"/>
      <c r="N1200" s="573"/>
    </row>
    <row r="1201" spans="1:23" s="201" customFormat="1" ht="40.25" customHeight="1" x14ac:dyDescent="0.35">
      <c r="A1201" s="569" t="str">
        <f t="shared" ref="A1201" ca="1" si="4547">INDIRECT("'update Helper'!C"&amp;U1201)</f>
        <v>a163p000004cutWAAQ</v>
      </c>
      <c r="B1201" s="589">
        <v>15</v>
      </c>
      <c r="C1201" s="570" t="str">
        <f>VLOOKUP(B1201,'Coverage Indicators - Section D'!$A$9:$AU$70,47,FALSE)</f>
        <v/>
      </c>
      <c r="D1201" s="578" t="str">
        <f t="shared" ref="D1201" si="4548">R1201</f>
        <v/>
      </c>
      <c r="E1201" s="578" t="str">
        <f t="shared" ref="E1201" si="4549">S1201</f>
        <v/>
      </c>
      <c r="F1201" s="421"/>
      <c r="G1201" s="576" t="str">
        <f ca="1">IF(OR(INDIRECT("'update Helper'!E"&amp;U1201)="",F1201&lt;&gt;0,F1202&lt;&gt;0),IF(IFERROR((F1201/F1202),"")="","",(F1201/F1202)),INDIRECT("'update Helper'!E"&amp;U1201)/100)</f>
        <v/>
      </c>
      <c r="H1201" s="580"/>
      <c r="I1201" s="582"/>
      <c r="J1201" s="572"/>
      <c r="K1201" s="570" t="str">
        <f t="shared" ref="K1201" si="4550">W1201</f>
        <v/>
      </c>
      <c r="L1201" s="570" t="str">
        <f t="shared" ref="L1201" si="4551">V1201</f>
        <v/>
      </c>
      <c r="M1201" s="572"/>
      <c r="N1201" s="572"/>
      <c r="P1201" s="201">
        <f t="shared" ref="P1201" si="4552">IF(AND(EXACT(C1201,C1199),C1199&lt;&gt;0),P1199+1,0)</f>
        <v>290</v>
      </c>
      <c r="Q1201" s="201" t="str">
        <f t="shared" ref="Q1201" si="4553">IF(C1201&lt;&gt;"",C1201&amp;"-"&amp;P1201,"")</f>
        <v/>
      </c>
      <c r="R1201" s="201" t="str">
        <f t="array" ref="R1201">IFERROR(IF(INDEX('Disaggregation Records'!$E$155:$E$385,MATCH(RIGHT(Q1201,255),RIGHT('Disaggregation Records'!$D$155:$D$385,255),0))="","",INDEX('Disaggregation Records'!$E$155:$E$385,MATCH(RIGHT(Q1201,255),RIGHT('Disaggregation Records'!$D$155:$D$385,255),0))),"")</f>
        <v/>
      </c>
      <c r="S1201" s="201" t="str">
        <f t="array" ref="S1201">IFERROR(IF(INDEX('Disaggregation Records'!$F$155:$F$385,MATCH(RIGHT(Q1201,255),RIGHT('Disaggregation Records'!$D$155:$D$385,255),0))="","",INDEX('Disaggregation Records'!$F$155:$F$385,MATCH(RIGHT(Q1201,255),RIGHT('Disaggregation Records'!$D$155:$D$385,255),0))),"")</f>
        <v/>
      </c>
      <c r="T1201" s="201" t="str">
        <f t="array" ref="T1201">IFERROR(IF(INDEX('Disaggregation Records'!$H$155:$H$385,MATCH(RIGHT(Q1201,255),RIGHT('Disaggregation Records'!$D$155:$D$385,255),0))="","",INDEX('Disaggregation Records'!$H$155:$H$385,MATCH(RIGHT(Q1201,255),RIGHT('Disaggregation Records'!$D$155:$D$385,255),0))),"")</f>
        <v/>
      </c>
      <c r="U1201" s="201">
        <f t="shared" ref="U1201" si="4554">U1199+1</f>
        <v>1702</v>
      </c>
      <c r="V1201" s="201" t="str">
        <f t="array" ref="V1201">IFERROR(IF(INDEX('Disaggregation Records'!$I$155:$I$385,MATCH(RIGHT(Q1201,255),RIGHT('Disaggregation Records'!$D$155:$D$385,255),0))="","",INDEX('Disaggregation Records'!$I$155:$I$385,MATCH(RIGHT(Q1201,255),RIGHT('Disaggregation Records'!$D$155:$D$385,255),0))),"")</f>
        <v/>
      </c>
      <c r="W1201" s="201" t="str">
        <f>IFERROR(INDEX('Reference Records'!L$40:L$88,MATCH(LEFT(C1201,255),'Reference Records'!E$40:E$88,0)),"")</f>
        <v/>
      </c>
    </row>
    <row r="1202" spans="1:23" s="201" customFormat="1" ht="40.25" customHeight="1" x14ac:dyDescent="0.35">
      <c r="A1202" s="569"/>
      <c r="B1202" s="590"/>
      <c r="C1202" s="571"/>
      <c r="D1202" s="579"/>
      <c r="E1202" s="579"/>
      <c r="F1202" s="215"/>
      <c r="G1202" s="577"/>
      <c r="H1202" s="581"/>
      <c r="I1202" s="583"/>
      <c r="J1202" s="573"/>
      <c r="K1202" s="571"/>
      <c r="L1202" s="571"/>
      <c r="M1202" s="573"/>
      <c r="N1202" s="573"/>
    </row>
    <row r="1203" spans="1:23" s="201" customFormat="1" ht="40.25" customHeight="1" x14ac:dyDescent="0.35">
      <c r="A1203" s="569" t="str">
        <f t="shared" ref="A1203" ca="1" si="4555">INDIRECT("'update Helper'!C"&amp;U1203)</f>
        <v>a163p000004cutXAAQ</v>
      </c>
      <c r="B1203" s="589">
        <v>15</v>
      </c>
      <c r="C1203" s="570" t="str">
        <f>VLOOKUP(B1203,'Coverage Indicators - Section D'!$A$9:$AU$70,47,FALSE)</f>
        <v/>
      </c>
      <c r="D1203" s="578" t="str">
        <f t="shared" ref="D1203" si="4556">R1203</f>
        <v/>
      </c>
      <c r="E1203" s="578" t="str">
        <f t="shared" ref="E1203" si="4557">S1203</f>
        <v/>
      </c>
      <c r="F1203" s="421"/>
      <c r="G1203" s="576" t="str">
        <f ca="1">IF(OR(INDIRECT("'update Helper'!E"&amp;U1203)="",F1203&lt;&gt;0,F1204&lt;&gt;0),IF(IFERROR((F1203/F1204),"")="","",(F1203/F1204)),INDIRECT("'update Helper'!E"&amp;U1203)/100)</f>
        <v/>
      </c>
      <c r="H1203" s="580"/>
      <c r="I1203" s="582"/>
      <c r="J1203" s="572"/>
      <c r="K1203" s="570" t="str">
        <f t="shared" ref="K1203" si="4558">W1203</f>
        <v/>
      </c>
      <c r="L1203" s="570" t="str">
        <f t="shared" ref="L1203" si="4559">V1203</f>
        <v/>
      </c>
      <c r="M1203" s="572"/>
      <c r="N1203" s="572"/>
      <c r="P1203" s="201">
        <f t="shared" ref="P1203" si="4560">IF(AND(EXACT(C1203,C1201),C1201&lt;&gt;0),P1201+1,0)</f>
        <v>291</v>
      </c>
      <c r="Q1203" s="201" t="str">
        <f t="shared" ref="Q1203" si="4561">IF(C1203&lt;&gt;"",C1203&amp;"-"&amp;P1203,"")</f>
        <v/>
      </c>
      <c r="R1203" s="201" t="str">
        <f t="array" ref="R1203">IFERROR(IF(INDEX('Disaggregation Records'!$E$155:$E$385,MATCH(RIGHT(Q1203,255),RIGHT('Disaggregation Records'!$D$155:$D$385,255),0))="","",INDEX('Disaggregation Records'!$E$155:$E$385,MATCH(RIGHT(Q1203,255),RIGHT('Disaggregation Records'!$D$155:$D$385,255),0))),"")</f>
        <v/>
      </c>
      <c r="S1203" s="201" t="str">
        <f t="array" ref="S1203">IFERROR(IF(INDEX('Disaggregation Records'!$F$155:$F$385,MATCH(RIGHT(Q1203,255),RIGHT('Disaggregation Records'!$D$155:$D$385,255),0))="","",INDEX('Disaggregation Records'!$F$155:$F$385,MATCH(RIGHT(Q1203,255),RIGHT('Disaggregation Records'!$D$155:$D$385,255),0))),"")</f>
        <v/>
      </c>
      <c r="T1203" s="201" t="str">
        <f t="array" ref="T1203">IFERROR(IF(INDEX('Disaggregation Records'!$H$155:$H$385,MATCH(RIGHT(Q1203,255),RIGHT('Disaggregation Records'!$D$155:$D$385,255),0))="","",INDEX('Disaggregation Records'!$H$155:$H$385,MATCH(RIGHT(Q1203,255),RIGHT('Disaggregation Records'!$D$155:$D$385,255),0))),"")</f>
        <v/>
      </c>
      <c r="U1203" s="201">
        <f t="shared" ref="U1203" si="4562">U1201+1</f>
        <v>1703</v>
      </c>
      <c r="V1203" s="201" t="str">
        <f t="array" ref="V1203">IFERROR(IF(INDEX('Disaggregation Records'!$I$155:$I$385,MATCH(RIGHT(Q1203,255),RIGHT('Disaggregation Records'!$D$155:$D$385,255),0))="","",INDEX('Disaggregation Records'!$I$155:$I$385,MATCH(RIGHT(Q1203,255),RIGHT('Disaggregation Records'!$D$155:$D$385,255),0))),"")</f>
        <v/>
      </c>
      <c r="W1203" s="201" t="str">
        <f>IFERROR(INDEX('Reference Records'!L$40:L$88,MATCH(LEFT(C1203,255),'Reference Records'!E$40:E$88,0)),"")</f>
        <v/>
      </c>
    </row>
    <row r="1204" spans="1:23" s="201" customFormat="1" ht="40.25" customHeight="1" x14ac:dyDescent="0.35">
      <c r="A1204" s="569"/>
      <c r="B1204" s="590"/>
      <c r="C1204" s="571"/>
      <c r="D1204" s="579"/>
      <c r="E1204" s="579"/>
      <c r="F1204" s="215"/>
      <c r="G1204" s="577"/>
      <c r="H1204" s="581"/>
      <c r="I1204" s="583"/>
      <c r="J1204" s="573"/>
      <c r="K1204" s="571"/>
      <c r="L1204" s="571"/>
      <c r="M1204" s="573"/>
      <c r="N1204" s="573"/>
    </row>
    <row r="1205" spans="1:23" s="201" customFormat="1" ht="40.25" customHeight="1" x14ac:dyDescent="0.35">
      <c r="A1205" s="569" t="str">
        <f t="shared" ref="A1205" ca="1" si="4563">INDIRECT("'update Helper'!C"&amp;U1205)</f>
        <v>a163p000004cutYAAQ</v>
      </c>
      <c r="B1205" s="589">
        <v>15</v>
      </c>
      <c r="C1205" s="570" t="str">
        <f>VLOOKUP(B1205,'Coverage Indicators - Section D'!$A$9:$AU$70,47,FALSE)</f>
        <v/>
      </c>
      <c r="D1205" s="578" t="str">
        <f t="shared" ref="D1205" si="4564">R1205</f>
        <v/>
      </c>
      <c r="E1205" s="578" t="str">
        <f t="shared" ref="E1205" si="4565">S1205</f>
        <v/>
      </c>
      <c r="F1205" s="421"/>
      <c r="G1205" s="576" t="str">
        <f ca="1">IF(OR(INDIRECT("'update Helper'!E"&amp;U1205)="",F1205&lt;&gt;0,F1206&lt;&gt;0),IF(IFERROR((F1205/F1206),"")="","",(F1205/F1206)),INDIRECT("'update Helper'!E"&amp;U1205)/100)</f>
        <v/>
      </c>
      <c r="H1205" s="580"/>
      <c r="I1205" s="582"/>
      <c r="J1205" s="572"/>
      <c r="K1205" s="570" t="str">
        <f t="shared" ref="K1205" si="4566">W1205</f>
        <v/>
      </c>
      <c r="L1205" s="570" t="str">
        <f t="shared" ref="L1205" si="4567">V1205</f>
        <v/>
      </c>
      <c r="M1205" s="572"/>
      <c r="N1205" s="572"/>
      <c r="P1205" s="201">
        <f t="shared" ref="P1205" si="4568">IF(AND(EXACT(C1205,C1203),C1203&lt;&gt;0),P1203+1,0)</f>
        <v>292</v>
      </c>
      <c r="Q1205" s="201" t="str">
        <f t="shared" ref="Q1205" si="4569">IF(C1205&lt;&gt;"",C1205&amp;"-"&amp;P1205,"")</f>
        <v/>
      </c>
      <c r="R1205" s="201" t="str">
        <f t="array" ref="R1205">IFERROR(IF(INDEX('Disaggregation Records'!$E$155:$E$385,MATCH(RIGHT(Q1205,255),RIGHT('Disaggregation Records'!$D$155:$D$385,255),0))="","",INDEX('Disaggregation Records'!$E$155:$E$385,MATCH(RIGHT(Q1205,255),RIGHT('Disaggregation Records'!$D$155:$D$385,255),0))),"")</f>
        <v/>
      </c>
      <c r="S1205" s="201" t="str">
        <f t="array" ref="S1205">IFERROR(IF(INDEX('Disaggregation Records'!$F$155:$F$385,MATCH(RIGHT(Q1205,255),RIGHT('Disaggregation Records'!$D$155:$D$385,255),0))="","",INDEX('Disaggregation Records'!$F$155:$F$385,MATCH(RIGHT(Q1205,255),RIGHT('Disaggregation Records'!$D$155:$D$385,255),0))),"")</f>
        <v/>
      </c>
      <c r="T1205" s="201" t="str">
        <f t="array" ref="T1205">IFERROR(IF(INDEX('Disaggregation Records'!$H$155:$H$385,MATCH(RIGHT(Q1205,255),RIGHT('Disaggregation Records'!$D$155:$D$385,255),0))="","",INDEX('Disaggregation Records'!$H$155:$H$385,MATCH(RIGHT(Q1205,255),RIGHT('Disaggregation Records'!$D$155:$D$385,255),0))),"")</f>
        <v/>
      </c>
      <c r="U1205" s="201">
        <f t="shared" ref="U1205" si="4570">U1203+1</f>
        <v>1704</v>
      </c>
      <c r="V1205" s="201" t="str">
        <f t="array" ref="V1205">IFERROR(IF(INDEX('Disaggregation Records'!$I$155:$I$385,MATCH(RIGHT(Q1205,255),RIGHT('Disaggregation Records'!$D$155:$D$385,255),0))="","",INDEX('Disaggregation Records'!$I$155:$I$385,MATCH(RIGHT(Q1205,255),RIGHT('Disaggregation Records'!$D$155:$D$385,255),0))),"")</f>
        <v/>
      </c>
      <c r="W1205" s="201" t="str">
        <f>IFERROR(INDEX('Reference Records'!L$40:L$88,MATCH(LEFT(C1205,255),'Reference Records'!E$40:E$88,0)),"")</f>
        <v/>
      </c>
    </row>
    <row r="1206" spans="1:23" s="201" customFormat="1" ht="40.25" customHeight="1" x14ac:dyDescent="0.35">
      <c r="A1206" s="569"/>
      <c r="B1206" s="590"/>
      <c r="C1206" s="571"/>
      <c r="D1206" s="579"/>
      <c r="E1206" s="579"/>
      <c r="F1206" s="215"/>
      <c r="G1206" s="577"/>
      <c r="H1206" s="581"/>
      <c r="I1206" s="583"/>
      <c r="J1206" s="573"/>
      <c r="K1206" s="571"/>
      <c r="L1206" s="571"/>
      <c r="M1206" s="573"/>
      <c r="N1206" s="573"/>
    </row>
    <row r="1207" spans="1:23" s="201" customFormat="1" ht="40.25" customHeight="1" x14ac:dyDescent="0.35">
      <c r="A1207" s="569" t="str">
        <f t="shared" ref="A1207" ca="1" si="4571">INDIRECT("'update Helper'!C"&amp;U1207)</f>
        <v>a163p000004cutZAAQ</v>
      </c>
      <c r="B1207" s="589">
        <v>15</v>
      </c>
      <c r="C1207" s="570" t="str">
        <f>VLOOKUP(B1207,'Coverage Indicators - Section D'!$A$9:$AU$70,47,FALSE)</f>
        <v/>
      </c>
      <c r="D1207" s="578" t="str">
        <f t="shared" ref="D1207" si="4572">R1207</f>
        <v/>
      </c>
      <c r="E1207" s="578" t="str">
        <f t="shared" ref="E1207" si="4573">S1207</f>
        <v/>
      </c>
      <c r="F1207" s="421"/>
      <c r="G1207" s="576" t="str">
        <f ca="1">IF(OR(INDIRECT("'update Helper'!E"&amp;U1207)="",F1207&lt;&gt;0,F1208&lt;&gt;0),IF(IFERROR((F1207/F1208),"")="","",(F1207/F1208)),INDIRECT("'update Helper'!E"&amp;U1207)/100)</f>
        <v/>
      </c>
      <c r="H1207" s="580"/>
      <c r="I1207" s="582"/>
      <c r="J1207" s="572"/>
      <c r="K1207" s="570" t="str">
        <f t="shared" ref="K1207" si="4574">W1207</f>
        <v/>
      </c>
      <c r="L1207" s="570" t="str">
        <f t="shared" ref="L1207" si="4575">V1207</f>
        <v/>
      </c>
      <c r="M1207" s="572"/>
      <c r="N1207" s="572"/>
      <c r="P1207" s="201">
        <f t="shared" ref="P1207" si="4576">IF(AND(EXACT(C1207,C1205),C1205&lt;&gt;0),P1205+1,0)</f>
        <v>293</v>
      </c>
      <c r="Q1207" s="201" t="str">
        <f t="shared" ref="Q1207" si="4577">IF(C1207&lt;&gt;"",C1207&amp;"-"&amp;P1207,"")</f>
        <v/>
      </c>
      <c r="R1207" s="201" t="str">
        <f t="array" ref="R1207">IFERROR(IF(INDEX('Disaggregation Records'!$E$155:$E$385,MATCH(RIGHT(Q1207,255),RIGHT('Disaggregation Records'!$D$155:$D$385,255),0))="","",INDEX('Disaggregation Records'!$E$155:$E$385,MATCH(RIGHT(Q1207,255),RIGHT('Disaggregation Records'!$D$155:$D$385,255),0))),"")</f>
        <v/>
      </c>
      <c r="S1207" s="201" t="str">
        <f t="array" ref="S1207">IFERROR(IF(INDEX('Disaggregation Records'!$F$155:$F$385,MATCH(RIGHT(Q1207,255),RIGHT('Disaggregation Records'!$D$155:$D$385,255),0))="","",INDEX('Disaggregation Records'!$F$155:$F$385,MATCH(RIGHT(Q1207,255),RIGHT('Disaggregation Records'!$D$155:$D$385,255),0))),"")</f>
        <v/>
      </c>
      <c r="T1207" s="201" t="str">
        <f t="array" ref="T1207">IFERROR(IF(INDEX('Disaggregation Records'!$H$155:$H$385,MATCH(RIGHT(Q1207,255),RIGHT('Disaggregation Records'!$D$155:$D$385,255),0))="","",INDEX('Disaggregation Records'!$H$155:$H$385,MATCH(RIGHT(Q1207,255),RIGHT('Disaggregation Records'!$D$155:$D$385,255),0))),"")</f>
        <v/>
      </c>
      <c r="U1207" s="201">
        <f t="shared" ref="U1207" si="4578">U1205+1</f>
        <v>1705</v>
      </c>
      <c r="V1207" s="201" t="str">
        <f t="array" ref="V1207">IFERROR(IF(INDEX('Disaggregation Records'!$I$155:$I$385,MATCH(RIGHT(Q1207,255),RIGHT('Disaggregation Records'!$D$155:$D$385,255),0))="","",INDEX('Disaggregation Records'!$I$155:$I$385,MATCH(RIGHT(Q1207,255),RIGHT('Disaggregation Records'!$D$155:$D$385,255),0))),"")</f>
        <v/>
      </c>
      <c r="W1207" s="201" t="str">
        <f>IFERROR(INDEX('Reference Records'!L$40:L$88,MATCH(LEFT(C1207,255),'Reference Records'!E$40:E$88,0)),"")</f>
        <v/>
      </c>
    </row>
    <row r="1208" spans="1:23" s="201" customFormat="1" ht="40.25" customHeight="1" x14ac:dyDescent="0.35">
      <c r="A1208" s="569"/>
      <c r="B1208" s="590"/>
      <c r="C1208" s="571"/>
      <c r="D1208" s="579"/>
      <c r="E1208" s="579"/>
      <c r="F1208" s="215"/>
      <c r="G1208" s="577"/>
      <c r="H1208" s="581"/>
      <c r="I1208" s="583"/>
      <c r="J1208" s="573"/>
      <c r="K1208" s="571"/>
      <c r="L1208" s="571"/>
      <c r="M1208" s="573"/>
      <c r="N1208" s="573"/>
    </row>
    <row r="1209" spans="1:23" s="201" customFormat="1" ht="40.25" customHeight="1" x14ac:dyDescent="0.35">
      <c r="A1209" s="569" t="str">
        <f t="shared" ref="A1209" ca="1" si="4579">INDIRECT("'update Helper'!C"&amp;U1209)</f>
        <v>a163p000004cutaAAA</v>
      </c>
      <c r="B1209" s="589">
        <v>15</v>
      </c>
      <c r="C1209" s="570" t="str">
        <f>VLOOKUP(B1209,'Coverage Indicators - Section D'!$A$9:$AU$70,47,FALSE)</f>
        <v/>
      </c>
      <c r="D1209" s="578" t="str">
        <f t="shared" ref="D1209" si="4580">R1209</f>
        <v/>
      </c>
      <c r="E1209" s="578" t="str">
        <f t="shared" ref="E1209" si="4581">S1209</f>
        <v/>
      </c>
      <c r="F1209" s="421"/>
      <c r="G1209" s="576" t="str">
        <f ca="1">IF(OR(INDIRECT("'update Helper'!E"&amp;U1209)="",F1209&lt;&gt;0,F1210&lt;&gt;0),IF(IFERROR((F1209/F1210),"")="","",(F1209/F1210)),INDIRECT("'update Helper'!E"&amp;U1209)/100)</f>
        <v/>
      </c>
      <c r="H1209" s="580"/>
      <c r="I1209" s="582"/>
      <c r="J1209" s="572"/>
      <c r="K1209" s="570" t="str">
        <f t="shared" ref="K1209" si="4582">W1209</f>
        <v/>
      </c>
      <c r="L1209" s="570" t="str">
        <f t="shared" ref="L1209" si="4583">V1209</f>
        <v/>
      </c>
      <c r="M1209" s="572"/>
      <c r="N1209" s="572"/>
      <c r="P1209" s="201">
        <f t="shared" ref="P1209" si="4584">IF(AND(EXACT(C1209,C1207),C1207&lt;&gt;0),P1207+1,0)</f>
        <v>294</v>
      </c>
      <c r="Q1209" s="201" t="str">
        <f t="shared" ref="Q1209" si="4585">IF(C1209&lt;&gt;"",C1209&amp;"-"&amp;P1209,"")</f>
        <v/>
      </c>
      <c r="R1209" s="201" t="str">
        <f t="array" ref="R1209">IFERROR(IF(INDEX('Disaggregation Records'!$E$155:$E$385,MATCH(RIGHT(Q1209,255),RIGHT('Disaggregation Records'!$D$155:$D$385,255),0))="","",INDEX('Disaggregation Records'!$E$155:$E$385,MATCH(RIGHT(Q1209,255),RIGHT('Disaggregation Records'!$D$155:$D$385,255),0))),"")</f>
        <v/>
      </c>
      <c r="S1209" s="201" t="str">
        <f t="array" ref="S1209">IFERROR(IF(INDEX('Disaggregation Records'!$F$155:$F$385,MATCH(RIGHT(Q1209,255),RIGHT('Disaggregation Records'!$D$155:$D$385,255),0))="","",INDEX('Disaggregation Records'!$F$155:$F$385,MATCH(RIGHT(Q1209,255),RIGHT('Disaggregation Records'!$D$155:$D$385,255),0))),"")</f>
        <v/>
      </c>
      <c r="T1209" s="201" t="str">
        <f t="array" ref="T1209">IFERROR(IF(INDEX('Disaggregation Records'!$H$155:$H$385,MATCH(RIGHT(Q1209,255),RIGHT('Disaggregation Records'!$D$155:$D$385,255),0))="","",INDEX('Disaggregation Records'!$H$155:$H$385,MATCH(RIGHT(Q1209,255),RIGHT('Disaggregation Records'!$D$155:$D$385,255),0))),"")</f>
        <v/>
      </c>
      <c r="U1209" s="201">
        <f t="shared" ref="U1209" si="4586">U1207+1</f>
        <v>1706</v>
      </c>
      <c r="V1209" s="201" t="str">
        <f t="array" ref="V1209">IFERROR(IF(INDEX('Disaggregation Records'!$I$155:$I$385,MATCH(RIGHT(Q1209,255),RIGHT('Disaggregation Records'!$D$155:$D$385,255),0))="","",INDEX('Disaggregation Records'!$I$155:$I$385,MATCH(RIGHT(Q1209,255),RIGHT('Disaggregation Records'!$D$155:$D$385,255),0))),"")</f>
        <v/>
      </c>
      <c r="W1209" s="201" t="str">
        <f>IFERROR(INDEX('Reference Records'!L$40:L$88,MATCH(LEFT(C1209,255),'Reference Records'!E$40:E$88,0)),"")</f>
        <v/>
      </c>
    </row>
    <row r="1210" spans="1:23" s="201" customFormat="1" ht="40.25" customHeight="1" x14ac:dyDescent="0.35">
      <c r="A1210" s="569"/>
      <c r="B1210" s="590"/>
      <c r="C1210" s="571"/>
      <c r="D1210" s="579"/>
      <c r="E1210" s="579"/>
      <c r="F1210" s="215"/>
      <c r="G1210" s="577"/>
      <c r="H1210" s="581"/>
      <c r="I1210" s="583"/>
      <c r="J1210" s="573"/>
      <c r="K1210" s="571"/>
      <c r="L1210" s="571"/>
      <c r="M1210" s="573"/>
      <c r="N1210" s="573"/>
    </row>
    <row r="1211" spans="1:23" s="201" customFormat="1" ht="40.25" customHeight="1" x14ac:dyDescent="0.35">
      <c r="A1211" s="569" t="str">
        <f t="shared" ref="A1211" ca="1" si="4587">INDIRECT("'update Helper'!C"&amp;U1211)</f>
        <v>a163p000004cutbAAA</v>
      </c>
      <c r="B1211" s="589">
        <v>15</v>
      </c>
      <c r="C1211" s="570" t="str">
        <f>VLOOKUP(B1211,'Coverage Indicators - Section D'!$A$9:$AU$70,47,FALSE)</f>
        <v/>
      </c>
      <c r="D1211" s="578" t="str">
        <f t="shared" ref="D1211" si="4588">R1211</f>
        <v/>
      </c>
      <c r="E1211" s="578" t="str">
        <f t="shared" ref="E1211" si="4589">S1211</f>
        <v/>
      </c>
      <c r="F1211" s="421"/>
      <c r="G1211" s="576" t="str">
        <f ca="1">IF(OR(INDIRECT("'update Helper'!E"&amp;U1211)="",F1211&lt;&gt;0,F1212&lt;&gt;0),IF(IFERROR((F1211/F1212),"")="","",(F1211/F1212)),INDIRECT("'update Helper'!E"&amp;U1211)/100)</f>
        <v/>
      </c>
      <c r="H1211" s="580"/>
      <c r="I1211" s="582"/>
      <c r="J1211" s="572"/>
      <c r="K1211" s="570" t="str">
        <f t="shared" ref="K1211" si="4590">W1211</f>
        <v/>
      </c>
      <c r="L1211" s="570" t="str">
        <f t="shared" ref="L1211" si="4591">V1211</f>
        <v/>
      </c>
      <c r="M1211" s="572"/>
      <c r="N1211" s="572"/>
      <c r="P1211" s="201">
        <f t="shared" ref="P1211" si="4592">IF(AND(EXACT(C1211,C1209),C1209&lt;&gt;0),P1209+1,0)</f>
        <v>295</v>
      </c>
      <c r="Q1211" s="201" t="str">
        <f t="shared" ref="Q1211" si="4593">IF(C1211&lt;&gt;"",C1211&amp;"-"&amp;P1211,"")</f>
        <v/>
      </c>
      <c r="R1211" s="201" t="str">
        <f t="array" ref="R1211">IFERROR(IF(INDEX('Disaggregation Records'!$E$155:$E$385,MATCH(RIGHT(Q1211,255),RIGHT('Disaggregation Records'!$D$155:$D$385,255),0))="","",INDEX('Disaggregation Records'!$E$155:$E$385,MATCH(RIGHT(Q1211,255),RIGHT('Disaggregation Records'!$D$155:$D$385,255),0))),"")</f>
        <v/>
      </c>
      <c r="S1211" s="201" t="str">
        <f t="array" ref="S1211">IFERROR(IF(INDEX('Disaggregation Records'!$F$155:$F$385,MATCH(RIGHT(Q1211,255),RIGHT('Disaggregation Records'!$D$155:$D$385,255),0))="","",INDEX('Disaggregation Records'!$F$155:$F$385,MATCH(RIGHT(Q1211,255),RIGHT('Disaggregation Records'!$D$155:$D$385,255),0))),"")</f>
        <v/>
      </c>
      <c r="T1211" s="201" t="str">
        <f t="array" ref="T1211">IFERROR(IF(INDEX('Disaggregation Records'!$H$155:$H$385,MATCH(RIGHT(Q1211,255),RIGHT('Disaggregation Records'!$D$155:$D$385,255),0))="","",INDEX('Disaggregation Records'!$H$155:$H$385,MATCH(RIGHT(Q1211,255),RIGHT('Disaggregation Records'!$D$155:$D$385,255),0))),"")</f>
        <v/>
      </c>
      <c r="U1211" s="201">
        <f t="shared" ref="U1211" si="4594">U1209+1</f>
        <v>1707</v>
      </c>
      <c r="V1211" s="201" t="str">
        <f t="array" ref="V1211">IFERROR(IF(INDEX('Disaggregation Records'!$I$155:$I$385,MATCH(RIGHT(Q1211,255),RIGHT('Disaggregation Records'!$D$155:$D$385,255),0))="","",INDEX('Disaggregation Records'!$I$155:$I$385,MATCH(RIGHT(Q1211,255),RIGHT('Disaggregation Records'!$D$155:$D$385,255),0))),"")</f>
        <v/>
      </c>
      <c r="W1211" s="201" t="str">
        <f>IFERROR(INDEX('Reference Records'!L$40:L$88,MATCH(LEFT(C1211,255),'Reference Records'!E$40:E$88,0)),"")</f>
        <v/>
      </c>
    </row>
    <row r="1212" spans="1:23" s="201" customFormat="1" ht="40.25" customHeight="1" x14ac:dyDescent="0.35">
      <c r="A1212" s="569"/>
      <c r="B1212" s="590"/>
      <c r="C1212" s="571"/>
      <c r="D1212" s="579"/>
      <c r="E1212" s="579"/>
      <c r="F1212" s="215"/>
      <c r="G1212" s="577"/>
      <c r="H1212" s="581"/>
      <c r="I1212" s="583"/>
      <c r="J1212" s="573"/>
      <c r="K1212" s="571"/>
      <c r="L1212" s="571"/>
      <c r="M1212" s="573"/>
      <c r="N1212" s="573"/>
    </row>
    <row r="1213" spans="1:23" s="201" customFormat="1" ht="40.25" customHeight="1" x14ac:dyDescent="0.35">
      <c r="A1213" s="569" t="str">
        <f t="shared" ref="A1213" ca="1" si="4595">INDIRECT("'update Helper'!C"&amp;U1213)</f>
        <v>a163p000004cutcAAA</v>
      </c>
      <c r="B1213" s="589">
        <v>15</v>
      </c>
      <c r="C1213" s="570" t="str">
        <f>VLOOKUP(B1213,'Coverage Indicators - Section D'!$A$9:$AU$70,47,FALSE)</f>
        <v/>
      </c>
      <c r="D1213" s="578" t="str">
        <f t="shared" ref="D1213" si="4596">R1213</f>
        <v/>
      </c>
      <c r="E1213" s="578" t="str">
        <f t="shared" ref="E1213" si="4597">S1213</f>
        <v/>
      </c>
      <c r="F1213" s="421"/>
      <c r="G1213" s="576" t="str">
        <f ca="1">IF(OR(INDIRECT("'update Helper'!E"&amp;U1213)="",F1213&lt;&gt;0,F1214&lt;&gt;0),IF(IFERROR((F1213/F1214),"")="","",(F1213/F1214)),INDIRECT("'update Helper'!E"&amp;U1213)/100)</f>
        <v/>
      </c>
      <c r="H1213" s="580"/>
      <c r="I1213" s="582"/>
      <c r="J1213" s="572"/>
      <c r="K1213" s="570" t="str">
        <f t="shared" ref="K1213" si="4598">W1213</f>
        <v/>
      </c>
      <c r="L1213" s="570" t="str">
        <f t="shared" ref="L1213" si="4599">V1213</f>
        <v/>
      </c>
      <c r="M1213" s="572"/>
      <c r="N1213" s="572"/>
      <c r="P1213" s="201">
        <f t="shared" ref="P1213" si="4600">IF(AND(EXACT(C1213,C1211),C1211&lt;&gt;0),P1211+1,0)</f>
        <v>296</v>
      </c>
      <c r="Q1213" s="201" t="str">
        <f t="shared" ref="Q1213" si="4601">IF(C1213&lt;&gt;"",C1213&amp;"-"&amp;P1213,"")</f>
        <v/>
      </c>
      <c r="R1213" s="201" t="str">
        <f t="array" ref="R1213">IFERROR(IF(INDEX('Disaggregation Records'!$E$155:$E$385,MATCH(RIGHT(Q1213,255),RIGHT('Disaggregation Records'!$D$155:$D$385,255),0))="","",INDEX('Disaggregation Records'!$E$155:$E$385,MATCH(RIGHT(Q1213,255),RIGHT('Disaggregation Records'!$D$155:$D$385,255),0))),"")</f>
        <v/>
      </c>
      <c r="S1213" s="201" t="str">
        <f t="array" ref="S1213">IFERROR(IF(INDEX('Disaggregation Records'!$F$155:$F$385,MATCH(RIGHT(Q1213,255),RIGHT('Disaggregation Records'!$D$155:$D$385,255),0))="","",INDEX('Disaggregation Records'!$F$155:$F$385,MATCH(RIGHT(Q1213,255),RIGHT('Disaggregation Records'!$D$155:$D$385,255),0))),"")</f>
        <v/>
      </c>
      <c r="T1213" s="201" t="str">
        <f t="array" ref="T1213">IFERROR(IF(INDEX('Disaggregation Records'!$H$155:$H$385,MATCH(RIGHT(Q1213,255),RIGHT('Disaggregation Records'!$D$155:$D$385,255),0))="","",INDEX('Disaggregation Records'!$H$155:$H$385,MATCH(RIGHT(Q1213,255),RIGHT('Disaggregation Records'!$D$155:$D$385,255),0))),"")</f>
        <v/>
      </c>
      <c r="U1213" s="201">
        <f t="shared" ref="U1213" si="4602">U1211+1</f>
        <v>1708</v>
      </c>
      <c r="V1213" s="201" t="str">
        <f t="array" ref="V1213">IFERROR(IF(INDEX('Disaggregation Records'!$I$155:$I$385,MATCH(RIGHT(Q1213,255),RIGHT('Disaggregation Records'!$D$155:$D$385,255),0))="","",INDEX('Disaggregation Records'!$I$155:$I$385,MATCH(RIGHT(Q1213,255),RIGHT('Disaggregation Records'!$D$155:$D$385,255),0))),"")</f>
        <v/>
      </c>
      <c r="W1213" s="201" t="str">
        <f>IFERROR(INDEX('Reference Records'!L$40:L$88,MATCH(LEFT(C1213,255),'Reference Records'!E$40:E$88,0)),"")</f>
        <v/>
      </c>
    </row>
    <row r="1214" spans="1:23" s="201" customFormat="1" ht="40.25" customHeight="1" x14ac:dyDescent="0.35">
      <c r="A1214" s="569"/>
      <c r="B1214" s="590"/>
      <c r="C1214" s="571"/>
      <c r="D1214" s="579"/>
      <c r="E1214" s="579"/>
      <c r="F1214" s="215"/>
      <c r="G1214" s="577"/>
      <c r="H1214" s="581"/>
      <c r="I1214" s="583"/>
      <c r="J1214" s="573"/>
      <c r="K1214" s="571"/>
      <c r="L1214" s="571"/>
      <c r="M1214" s="573"/>
      <c r="N1214" s="573"/>
    </row>
    <row r="1215" spans="1:23" s="201" customFormat="1" ht="40.25" customHeight="1" x14ac:dyDescent="0.35">
      <c r="A1215" s="569" t="str">
        <f t="shared" ref="A1215" ca="1" si="4603">INDIRECT("'update Helper'!C"&amp;U1215)</f>
        <v>a163p000004cutdAAA</v>
      </c>
      <c r="B1215" s="589">
        <v>15</v>
      </c>
      <c r="C1215" s="570" t="str">
        <f>VLOOKUP(B1215,'Coverage Indicators - Section D'!$A$9:$AU$70,47,FALSE)</f>
        <v/>
      </c>
      <c r="D1215" s="578" t="str">
        <f t="shared" ref="D1215" si="4604">R1215</f>
        <v/>
      </c>
      <c r="E1215" s="578" t="str">
        <f t="shared" ref="E1215" si="4605">S1215</f>
        <v/>
      </c>
      <c r="F1215" s="421"/>
      <c r="G1215" s="576" t="str">
        <f ca="1">IF(OR(INDIRECT("'update Helper'!E"&amp;U1215)="",F1215&lt;&gt;0,F1216&lt;&gt;0),IF(IFERROR((F1215/F1216),"")="","",(F1215/F1216)),INDIRECT("'update Helper'!E"&amp;U1215)/100)</f>
        <v/>
      </c>
      <c r="H1215" s="580"/>
      <c r="I1215" s="582"/>
      <c r="J1215" s="572"/>
      <c r="K1215" s="570" t="str">
        <f t="shared" ref="K1215" si="4606">W1215</f>
        <v/>
      </c>
      <c r="L1215" s="570" t="str">
        <f t="shared" ref="L1215" si="4607">V1215</f>
        <v/>
      </c>
      <c r="M1215" s="572"/>
      <c r="N1215" s="572"/>
      <c r="P1215" s="201">
        <f t="shared" ref="P1215" si="4608">IF(AND(EXACT(C1215,C1213),C1213&lt;&gt;0),P1213+1,0)</f>
        <v>297</v>
      </c>
      <c r="Q1215" s="201" t="str">
        <f t="shared" ref="Q1215" si="4609">IF(C1215&lt;&gt;"",C1215&amp;"-"&amp;P1215,"")</f>
        <v/>
      </c>
      <c r="R1215" s="201" t="str">
        <f t="array" ref="R1215">IFERROR(IF(INDEX('Disaggregation Records'!$E$155:$E$385,MATCH(RIGHT(Q1215,255),RIGHT('Disaggregation Records'!$D$155:$D$385,255),0))="","",INDEX('Disaggregation Records'!$E$155:$E$385,MATCH(RIGHT(Q1215,255),RIGHT('Disaggregation Records'!$D$155:$D$385,255),0))),"")</f>
        <v/>
      </c>
      <c r="S1215" s="201" t="str">
        <f t="array" ref="S1215">IFERROR(IF(INDEX('Disaggregation Records'!$F$155:$F$385,MATCH(RIGHT(Q1215,255),RIGHT('Disaggregation Records'!$D$155:$D$385,255),0))="","",INDEX('Disaggregation Records'!$F$155:$F$385,MATCH(RIGHT(Q1215,255),RIGHT('Disaggregation Records'!$D$155:$D$385,255),0))),"")</f>
        <v/>
      </c>
      <c r="T1215" s="201" t="str">
        <f t="array" ref="T1215">IFERROR(IF(INDEX('Disaggregation Records'!$H$155:$H$385,MATCH(RIGHT(Q1215,255),RIGHT('Disaggregation Records'!$D$155:$D$385,255),0))="","",INDEX('Disaggregation Records'!$H$155:$H$385,MATCH(RIGHT(Q1215,255),RIGHT('Disaggregation Records'!$D$155:$D$385,255),0))),"")</f>
        <v/>
      </c>
      <c r="U1215" s="201">
        <f t="shared" ref="U1215" si="4610">U1213+1</f>
        <v>1709</v>
      </c>
      <c r="V1215" s="201" t="str">
        <f t="array" ref="V1215">IFERROR(IF(INDEX('Disaggregation Records'!$I$155:$I$385,MATCH(RIGHT(Q1215,255),RIGHT('Disaggregation Records'!$D$155:$D$385,255),0))="","",INDEX('Disaggregation Records'!$I$155:$I$385,MATCH(RIGHT(Q1215,255),RIGHT('Disaggregation Records'!$D$155:$D$385,255),0))),"")</f>
        <v/>
      </c>
      <c r="W1215" s="201" t="str">
        <f>IFERROR(INDEX('Reference Records'!L$40:L$88,MATCH(LEFT(C1215,255),'Reference Records'!E$40:E$88,0)),"")</f>
        <v/>
      </c>
    </row>
    <row r="1216" spans="1:23" s="201" customFormat="1" ht="40.25" customHeight="1" x14ac:dyDescent="0.35">
      <c r="A1216" s="569"/>
      <c r="B1216" s="590"/>
      <c r="C1216" s="571"/>
      <c r="D1216" s="579"/>
      <c r="E1216" s="579"/>
      <c r="F1216" s="215"/>
      <c r="G1216" s="577"/>
      <c r="H1216" s="581"/>
      <c r="I1216" s="583"/>
      <c r="J1216" s="573"/>
      <c r="K1216" s="571"/>
      <c r="L1216" s="571"/>
      <c r="M1216" s="573"/>
      <c r="N1216" s="573"/>
    </row>
    <row r="1217" spans="1:23" s="201" customFormat="1" ht="40.25" customHeight="1" x14ac:dyDescent="0.35">
      <c r="A1217" s="569" t="str">
        <f t="shared" ref="A1217" ca="1" si="4611">INDIRECT("'update Helper'!C"&amp;U1217)</f>
        <v>a163p000004cuteAAA</v>
      </c>
      <c r="B1217" s="589">
        <v>15</v>
      </c>
      <c r="C1217" s="570" t="str">
        <f>VLOOKUP(B1217,'Coverage Indicators - Section D'!$A$9:$AU$70,47,FALSE)</f>
        <v/>
      </c>
      <c r="D1217" s="578" t="str">
        <f t="shared" ref="D1217" si="4612">R1217</f>
        <v/>
      </c>
      <c r="E1217" s="578" t="str">
        <f t="shared" ref="E1217" si="4613">S1217</f>
        <v/>
      </c>
      <c r="F1217" s="421"/>
      <c r="G1217" s="576" t="str">
        <f ca="1">IF(OR(INDIRECT("'update Helper'!E"&amp;U1217)="",F1217&lt;&gt;0,F1218&lt;&gt;0),IF(IFERROR((F1217/F1218),"")="","",(F1217/F1218)),INDIRECT("'update Helper'!E"&amp;U1217)/100)</f>
        <v/>
      </c>
      <c r="H1217" s="580"/>
      <c r="I1217" s="582"/>
      <c r="J1217" s="572"/>
      <c r="K1217" s="570" t="str">
        <f t="shared" ref="K1217" si="4614">W1217</f>
        <v/>
      </c>
      <c r="L1217" s="570" t="str">
        <f t="shared" ref="L1217" si="4615">V1217</f>
        <v/>
      </c>
      <c r="M1217" s="572"/>
      <c r="N1217" s="572"/>
      <c r="P1217" s="201">
        <f t="shared" ref="P1217" si="4616">IF(AND(EXACT(C1217,C1215),C1215&lt;&gt;0),P1215+1,0)</f>
        <v>298</v>
      </c>
      <c r="Q1217" s="201" t="str">
        <f t="shared" ref="Q1217" si="4617">IF(C1217&lt;&gt;"",C1217&amp;"-"&amp;P1217,"")</f>
        <v/>
      </c>
      <c r="R1217" s="201" t="str">
        <f t="array" ref="R1217">IFERROR(IF(INDEX('Disaggregation Records'!$E$155:$E$385,MATCH(RIGHT(Q1217,255),RIGHT('Disaggregation Records'!$D$155:$D$385,255),0))="","",INDEX('Disaggregation Records'!$E$155:$E$385,MATCH(RIGHT(Q1217,255),RIGHT('Disaggregation Records'!$D$155:$D$385,255),0))),"")</f>
        <v/>
      </c>
      <c r="S1217" s="201" t="str">
        <f t="array" ref="S1217">IFERROR(IF(INDEX('Disaggregation Records'!$F$155:$F$385,MATCH(RIGHT(Q1217,255),RIGHT('Disaggregation Records'!$D$155:$D$385,255),0))="","",INDEX('Disaggregation Records'!$F$155:$F$385,MATCH(RIGHT(Q1217,255),RIGHT('Disaggregation Records'!$D$155:$D$385,255),0))),"")</f>
        <v/>
      </c>
      <c r="T1217" s="201" t="str">
        <f t="array" ref="T1217">IFERROR(IF(INDEX('Disaggregation Records'!$H$155:$H$385,MATCH(RIGHT(Q1217,255),RIGHT('Disaggregation Records'!$D$155:$D$385,255),0))="","",INDEX('Disaggregation Records'!$H$155:$H$385,MATCH(RIGHT(Q1217,255),RIGHT('Disaggregation Records'!$D$155:$D$385,255),0))),"")</f>
        <v/>
      </c>
      <c r="U1217" s="201">
        <f t="shared" ref="U1217" si="4618">U1215+1</f>
        <v>1710</v>
      </c>
      <c r="V1217" s="201" t="str">
        <f t="array" ref="V1217">IFERROR(IF(INDEX('Disaggregation Records'!$I$155:$I$385,MATCH(RIGHT(Q1217,255),RIGHT('Disaggregation Records'!$D$155:$D$385,255),0))="","",INDEX('Disaggregation Records'!$I$155:$I$385,MATCH(RIGHT(Q1217,255),RIGHT('Disaggregation Records'!$D$155:$D$385,255),0))),"")</f>
        <v/>
      </c>
      <c r="W1217" s="201" t="str">
        <f>IFERROR(INDEX('Reference Records'!L$40:L$88,MATCH(LEFT(C1217,255),'Reference Records'!E$40:E$88,0)),"")</f>
        <v/>
      </c>
    </row>
    <row r="1218" spans="1:23" s="201" customFormat="1" ht="40.25" customHeight="1" x14ac:dyDescent="0.35">
      <c r="A1218" s="569"/>
      <c r="B1218" s="590"/>
      <c r="C1218" s="571"/>
      <c r="D1218" s="579"/>
      <c r="E1218" s="579"/>
      <c r="F1218" s="215"/>
      <c r="G1218" s="577"/>
      <c r="H1218" s="581"/>
      <c r="I1218" s="583"/>
      <c r="J1218" s="573"/>
      <c r="K1218" s="571"/>
      <c r="L1218" s="571"/>
      <c r="M1218" s="573"/>
      <c r="N1218" s="573"/>
    </row>
    <row r="1219" spans="1:23" s="201" customFormat="1" ht="40.25" customHeight="1" x14ac:dyDescent="0.35">
      <c r="A1219" s="569" t="str">
        <f t="shared" ref="A1219" ca="1" si="4619">INDIRECT("'update Helper'!C"&amp;U1219)</f>
        <v>a163p000004cutfAAA</v>
      </c>
      <c r="B1219" s="589">
        <v>15</v>
      </c>
      <c r="C1219" s="570" t="str">
        <f>VLOOKUP(B1219,'Coverage Indicators - Section D'!$A$9:$AU$70,47,FALSE)</f>
        <v/>
      </c>
      <c r="D1219" s="578" t="str">
        <f t="shared" ref="D1219" si="4620">R1219</f>
        <v/>
      </c>
      <c r="E1219" s="578" t="str">
        <f t="shared" ref="E1219" si="4621">S1219</f>
        <v/>
      </c>
      <c r="F1219" s="421"/>
      <c r="G1219" s="576" t="str">
        <f ca="1">IF(OR(INDIRECT("'update Helper'!E"&amp;U1219)="",F1219&lt;&gt;0,F1220&lt;&gt;0),IF(IFERROR((F1219/F1220),"")="","",(F1219/F1220)),INDIRECT("'update Helper'!E"&amp;U1219)/100)</f>
        <v/>
      </c>
      <c r="H1219" s="580"/>
      <c r="I1219" s="582"/>
      <c r="J1219" s="572"/>
      <c r="K1219" s="570" t="str">
        <f t="shared" ref="K1219" si="4622">W1219</f>
        <v/>
      </c>
      <c r="L1219" s="570" t="str">
        <f t="shared" ref="L1219" si="4623">V1219</f>
        <v/>
      </c>
      <c r="M1219" s="572"/>
      <c r="N1219" s="572"/>
      <c r="P1219" s="201">
        <f t="shared" ref="P1219" si="4624">IF(AND(EXACT(C1219,C1217),C1217&lt;&gt;0),P1217+1,0)</f>
        <v>299</v>
      </c>
      <c r="Q1219" s="201" t="str">
        <f t="shared" ref="Q1219" si="4625">IF(C1219&lt;&gt;"",C1219&amp;"-"&amp;P1219,"")</f>
        <v/>
      </c>
      <c r="R1219" s="201" t="str">
        <f t="array" ref="R1219">IFERROR(IF(INDEX('Disaggregation Records'!$E$155:$E$385,MATCH(RIGHT(Q1219,255),RIGHT('Disaggregation Records'!$D$155:$D$385,255),0))="","",INDEX('Disaggregation Records'!$E$155:$E$385,MATCH(RIGHT(Q1219,255),RIGHT('Disaggregation Records'!$D$155:$D$385,255),0))),"")</f>
        <v/>
      </c>
      <c r="S1219" s="201" t="str">
        <f t="array" ref="S1219">IFERROR(IF(INDEX('Disaggregation Records'!$F$155:$F$385,MATCH(RIGHT(Q1219,255),RIGHT('Disaggregation Records'!$D$155:$D$385,255),0))="","",INDEX('Disaggregation Records'!$F$155:$F$385,MATCH(RIGHT(Q1219,255),RIGHT('Disaggregation Records'!$D$155:$D$385,255),0))),"")</f>
        <v/>
      </c>
      <c r="T1219" s="201" t="str">
        <f t="array" ref="T1219">IFERROR(IF(INDEX('Disaggregation Records'!$H$155:$H$385,MATCH(RIGHT(Q1219,255),RIGHT('Disaggregation Records'!$D$155:$D$385,255),0))="","",INDEX('Disaggregation Records'!$H$155:$H$385,MATCH(RIGHT(Q1219,255),RIGHT('Disaggregation Records'!$D$155:$D$385,255),0))),"")</f>
        <v/>
      </c>
      <c r="U1219" s="201">
        <f t="shared" ref="U1219" si="4626">U1217+1</f>
        <v>1711</v>
      </c>
      <c r="V1219" s="201" t="str">
        <f t="array" ref="V1219">IFERROR(IF(INDEX('Disaggregation Records'!$I$155:$I$385,MATCH(RIGHT(Q1219,255),RIGHT('Disaggregation Records'!$D$155:$D$385,255),0))="","",INDEX('Disaggregation Records'!$I$155:$I$385,MATCH(RIGHT(Q1219,255),RIGHT('Disaggregation Records'!$D$155:$D$385,255),0))),"")</f>
        <v/>
      </c>
      <c r="W1219" s="201" t="str">
        <f>IFERROR(INDEX('Reference Records'!L$40:L$88,MATCH(LEFT(C1219,255),'Reference Records'!E$40:E$88,0)),"")</f>
        <v/>
      </c>
    </row>
    <row r="1220" spans="1:23" s="201" customFormat="1" ht="40.25" customHeight="1" x14ac:dyDescent="0.35">
      <c r="A1220" s="569"/>
      <c r="B1220" s="590"/>
      <c r="C1220" s="571"/>
      <c r="D1220" s="579"/>
      <c r="E1220" s="579"/>
      <c r="F1220" s="215"/>
      <c r="G1220" s="577"/>
      <c r="H1220" s="581"/>
      <c r="I1220" s="583"/>
      <c r="J1220" s="573"/>
      <c r="K1220" s="571"/>
      <c r="L1220" s="571"/>
      <c r="M1220" s="573"/>
      <c r="N1220" s="573"/>
    </row>
    <row r="1221" spans="1:23" s="201" customFormat="1" ht="40.25" customHeight="1" x14ac:dyDescent="0.35">
      <c r="A1221" s="569" t="str">
        <f t="shared" ref="A1221" ca="1" si="4627">INDIRECT("'update Helper'!C"&amp;U1221)</f>
        <v>a163p000004cutgAAA</v>
      </c>
      <c r="B1221" s="589">
        <v>16</v>
      </c>
      <c r="C1221" s="570" t="str">
        <f>VLOOKUP(B1221,'Coverage Indicators - Section D'!$A$9:$AU$70,47,FALSE)</f>
        <v/>
      </c>
      <c r="D1221" s="578" t="str">
        <f t="shared" ref="D1221" si="4628">R1221</f>
        <v/>
      </c>
      <c r="E1221" s="578" t="str">
        <f t="shared" ref="E1221" si="4629">S1221</f>
        <v/>
      </c>
      <c r="F1221" s="421"/>
      <c r="G1221" s="576" t="str">
        <f ca="1">IF(OR(INDIRECT("'update Helper'!E"&amp;U1221)="",F1221&lt;&gt;0,F1222&lt;&gt;0),IF(IFERROR((F1221/F1222),"")="","",(F1221/F1222)),INDIRECT("'update Helper'!E"&amp;U1221)/100)</f>
        <v/>
      </c>
      <c r="H1221" s="580"/>
      <c r="I1221" s="582"/>
      <c r="J1221" s="572"/>
      <c r="K1221" s="570" t="str">
        <f t="shared" ref="K1221" si="4630">W1221</f>
        <v/>
      </c>
      <c r="L1221" s="570" t="str">
        <f t="shared" ref="L1221" si="4631">V1221</f>
        <v/>
      </c>
      <c r="M1221" s="572"/>
      <c r="N1221" s="572"/>
      <c r="P1221" s="201">
        <f t="shared" ref="P1221" si="4632">IF(AND(EXACT(C1221,C1219),C1219&lt;&gt;0),P1219+1,0)</f>
        <v>300</v>
      </c>
      <c r="Q1221" s="201" t="str">
        <f t="shared" ref="Q1221" si="4633">IF(C1221&lt;&gt;"",C1221&amp;"-"&amp;P1221,"")</f>
        <v/>
      </c>
      <c r="R1221" s="201" t="str">
        <f t="array" ref="R1221">IFERROR(IF(INDEX('Disaggregation Records'!$E$155:$E$385,MATCH(RIGHT(Q1221,255),RIGHT('Disaggregation Records'!$D$155:$D$385,255),0))="","",INDEX('Disaggregation Records'!$E$155:$E$385,MATCH(RIGHT(Q1221,255),RIGHT('Disaggregation Records'!$D$155:$D$385,255),0))),"")</f>
        <v/>
      </c>
      <c r="S1221" s="201" t="str">
        <f t="array" ref="S1221">IFERROR(IF(INDEX('Disaggregation Records'!$F$155:$F$385,MATCH(RIGHT(Q1221,255),RIGHT('Disaggregation Records'!$D$155:$D$385,255),0))="","",INDEX('Disaggregation Records'!$F$155:$F$385,MATCH(RIGHT(Q1221,255),RIGHT('Disaggregation Records'!$D$155:$D$385,255),0))),"")</f>
        <v/>
      </c>
      <c r="T1221" s="201" t="str">
        <f t="array" ref="T1221">IFERROR(IF(INDEX('Disaggregation Records'!$H$155:$H$385,MATCH(RIGHT(Q1221,255),RIGHT('Disaggregation Records'!$D$155:$D$385,255),0))="","",INDEX('Disaggregation Records'!$H$155:$H$385,MATCH(RIGHT(Q1221,255),RIGHT('Disaggregation Records'!$D$155:$D$385,255),0))),"")</f>
        <v/>
      </c>
      <c r="U1221" s="201">
        <f t="shared" ref="U1221" si="4634">U1219+1</f>
        <v>1712</v>
      </c>
      <c r="V1221" s="201" t="str">
        <f t="array" ref="V1221">IFERROR(IF(INDEX('Disaggregation Records'!$I$155:$I$385,MATCH(RIGHT(Q1221,255),RIGHT('Disaggregation Records'!$D$155:$D$385,255),0))="","",INDEX('Disaggregation Records'!$I$155:$I$385,MATCH(RIGHT(Q1221,255),RIGHT('Disaggregation Records'!$D$155:$D$385,255),0))),"")</f>
        <v/>
      </c>
      <c r="W1221" s="201" t="str">
        <f>IFERROR(INDEX('Reference Records'!L$40:L$88,MATCH(LEFT(C1221,255),'Reference Records'!E$40:E$88,0)),"")</f>
        <v/>
      </c>
    </row>
    <row r="1222" spans="1:23" s="201" customFormat="1" ht="40.25" customHeight="1" x14ac:dyDescent="0.35">
      <c r="A1222" s="569"/>
      <c r="B1222" s="590"/>
      <c r="C1222" s="571"/>
      <c r="D1222" s="579"/>
      <c r="E1222" s="579"/>
      <c r="F1222" s="215"/>
      <c r="G1222" s="577"/>
      <c r="H1222" s="581"/>
      <c r="I1222" s="583"/>
      <c r="J1222" s="573"/>
      <c r="K1222" s="571"/>
      <c r="L1222" s="571"/>
      <c r="M1222" s="573"/>
      <c r="N1222" s="573"/>
    </row>
    <row r="1223" spans="1:23" s="201" customFormat="1" ht="40.25" customHeight="1" x14ac:dyDescent="0.35">
      <c r="A1223" s="569" t="str">
        <f t="shared" ref="A1223" ca="1" si="4635">INDIRECT("'update Helper'!C"&amp;U1223)</f>
        <v>a163p000004cuthAAA</v>
      </c>
      <c r="B1223" s="589">
        <v>16</v>
      </c>
      <c r="C1223" s="570" t="str">
        <f>VLOOKUP(B1223,'Coverage Indicators - Section D'!$A$9:$AU$70,47,FALSE)</f>
        <v/>
      </c>
      <c r="D1223" s="578" t="str">
        <f t="shared" ref="D1223" si="4636">R1223</f>
        <v/>
      </c>
      <c r="E1223" s="578" t="str">
        <f t="shared" ref="E1223" si="4637">S1223</f>
        <v/>
      </c>
      <c r="F1223" s="421"/>
      <c r="G1223" s="576" t="str">
        <f ca="1">IF(OR(INDIRECT("'update Helper'!E"&amp;U1223)="",F1223&lt;&gt;0,F1224&lt;&gt;0),IF(IFERROR((F1223/F1224),"")="","",(F1223/F1224)),INDIRECT("'update Helper'!E"&amp;U1223)/100)</f>
        <v/>
      </c>
      <c r="H1223" s="580"/>
      <c r="I1223" s="582"/>
      <c r="J1223" s="572"/>
      <c r="K1223" s="570" t="str">
        <f t="shared" ref="K1223" si="4638">W1223</f>
        <v/>
      </c>
      <c r="L1223" s="570" t="str">
        <f t="shared" ref="L1223" si="4639">V1223</f>
        <v/>
      </c>
      <c r="M1223" s="572"/>
      <c r="N1223" s="572"/>
      <c r="P1223" s="201">
        <f t="shared" ref="P1223" si="4640">IF(AND(EXACT(C1223,C1221),C1221&lt;&gt;0),P1221+1,0)</f>
        <v>301</v>
      </c>
      <c r="Q1223" s="201" t="str">
        <f t="shared" ref="Q1223" si="4641">IF(C1223&lt;&gt;"",C1223&amp;"-"&amp;P1223,"")</f>
        <v/>
      </c>
      <c r="R1223" s="201" t="str">
        <f t="array" ref="R1223">IFERROR(IF(INDEX('Disaggregation Records'!$E$155:$E$385,MATCH(RIGHT(Q1223,255),RIGHT('Disaggregation Records'!$D$155:$D$385,255),0))="","",INDEX('Disaggregation Records'!$E$155:$E$385,MATCH(RIGHT(Q1223,255),RIGHT('Disaggregation Records'!$D$155:$D$385,255),0))),"")</f>
        <v/>
      </c>
      <c r="S1223" s="201" t="str">
        <f t="array" ref="S1223">IFERROR(IF(INDEX('Disaggregation Records'!$F$155:$F$385,MATCH(RIGHT(Q1223,255),RIGHT('Disaggregation Records'!$D$155:$D$385,255),0))="","",INDEX('Disaggregation Records'!$F$155:$F$385,MATCH(RIGHT(Q1223,255),RIGHT('Disaggregation Records'!$D$155:$D$385,255),0))),"")</f>
        <v/>
      </c>
      <c r="T1223" s="201" t="str">
        <f t="array" ref="T1223">IFERROR(IF(INDEX('Disaggregation Records'!$H$155:$H$385,MATCH(RIGHT(Q1223,255),RIGHT('Disaggregation Records'!$D$155:$D$385,255),0))="","",INDEX('Disaggregation Records'!$H$155:$H$385,MATCH(RIGHT(Q1223,255),RIGHT('Disaggregation Records'!$D$155:$D$385,255),0))),"")</f>
        <v/>
      </c>
      <c r="U1223" s="201">
        <f t="shared" ref="U1223" si="4642">U1221+1</f>
        <v>1713</v>
      </c>
      <c r="V1223" s="201" t="str">
        <f t="array" ref="V1223">IFERROR(IF(INDEX('Disaggregation Records'!$I$155:$I$385,MATCH(RIGHT(Q1223,255),RIGHT('Disaggregation Records'!$D$155:$D$385,255),0))="","",INDEX('Disaggregation Records'!$I$155:$I$385,MATCH(RIGHT(Q1223,255),RIGHT('Disaggregation Records'!$D$155:$D$385,255),0))),"")</f>
        <v/>
      </c>
      <c r="W1223" s="201" t="str">
        <f>IFERROR(INDEX('Reference Records'!L$40:L$88,MATCH(LEFT(C1223,255),'Reference Records'!E$40:E$88,0)),"")</f>
        <v/>
      </c>
    </row>
    <row r="1224" spans="1:23" s="201" customFormat="1" ht="40.25" customHeight="1" x14ac:dyDescent="0.35">
      <c r="A1224" s="569"/>
      <c r="B1224" s="590"/>
      <c r="C1224" s="571"/>
      <c r="D1224" s="579"/>
      <c r="E1224" s="579"/>
      <c r="F1224" s="215"/>
      <c r="G1224" s="577"/>
      <c r="H1224" s="581"/>
      <c r="I1224" s="583"/>
      <c r="J1224" s="573"/>
      <c r="K1224" s="571"/>
      <c r="L1224" s="571"/>
      <c r="M1224" s="573"/>
      <c r="N1224" s="573"/>
    </row>
    <row r="1225" spans="1:23" s="201" customFormat="1" ht="40.25" customHeight="1" x14ac:dyDescent="0.35">
      <c r="A1225" s="569" t="str">
        <f t="shared" ref="A1225" ca="1" si="4643">INDIRECT("'update Helper'!C"&amp;U1225)</f>
        <v>a163p000004cutiAAA</v>
      </c>
      <c r="B1225" s="589">
        <v>16</v>
      </c>
      <c r="C1225" s="570" t="str">
        <f>VLOOKUP(B1225,'Coverage Indicators - Section D'!$A$9:$AU$70,47,FALSE)</f>
        <v/>
      </c>
      <c r="D1225" s="578" t="str">
        <f t="shared" ref="D1225" si="4644">R1225</f>
        <v/>
      </c>
      <c r="E1225" s="578" t="str">
        <f t="shared" ref="E1225" si="4645">S1225</f>
        <v/>
      </c>
      <c r="F1225" s="421"/>
      <c r="G1225" s="576" t="str">
        <f ca="1">IF(OR(INDIRECT("'update Helper'!E"&amp;U1225)="",F1225&lt;&gt;0,F1226&lt;&gt;0),IF(IFERROR((F1225/F1226),"")="","",(F1225/F1226)),INDIRECT("'update Helper'!E"&amp;U1225)/100)</f>
        <v/>
      </c>
      <c r="H1225" s="580"/>
      <c r="I1225" s="582"/>
      <c r="J1225" s="572"/>
      <c r="K1225" s="570" t="str">
        <f t="shared" ref="K1225" si="4646">W1225</f>
        <v/>
      </c>
      <c r="L1225" s="570" t="str">
        <f t="shared" ref="L1225" si="4647">V1225</f>
        <v/>
      </c>
      <c r="M1225" s="572"/>
      <c r="N1225" s="572"/>
      <c r="P1225" s="201">
        <f t="shared" ref="P1225" si="4648">IF(AND(EXACT(C1225,C1223),C1223&lt;&gt;0),P1223+1,0)</f>
        <v>302</v>
      </c>
      <c r="Q1225" s="201" t="str">
        <f t="shared" ref="Q1225" si="4649">IF(C1225&lt;&gt;"",C1225&amp;"-"&amp;P1225,"")</f>
        <v/>
      </c>
      <c r="R1225" s="201" t="str">
        <f t="array" ref="R1225">IFERROR(IF(INDEX('Disaggregation Records'!$E$155:$E$385,MATCH(RIGHT(Q1225,255),RIGHT('Disaggregation Records'!$D$155:$D$385,255),0))="","",INDEX('Disaggregation Records'!$E$155:$E$385,MATCH(RIGHT(Q1225,255),RIGHT('Disaggregation Records'!$D$155:$D$385,255),0))),"")</f>
        <v/>
      </c>
      <c r="S1225" s="201" t="str">
        <f t="array" ref="S1225">IFERROR(IF(INDEX('Disaggregation Records'!$F$155:$F$385,MATCH(RIGHT(Q1225,255),RIGHT('Disaggregation Records'!$D$155:$D$385,255),0))="","",INDEX('Disaggregation Records'!$F$155:$F$385,MATCH(RIGHT(Q1225,255),RIGHT('Disaggregation Records'!$D$155:$D$385,255),0))),"")</f>
        <v/>
      </c>
      <c r="T1225" s="201" t="str">
        <f t="array" ref="T1225">IFERROR(IF(INDEX('Disaggregation Records'!$H$155:$H$385,MATCH(RIGHT(Q1225,255),RIGHT('Disaggregation Records'!$D$155:$D$385,255),0))="","",INDEX('Disaggregation Records'!$H$155:$H$385,MATCH(RIGHT(Q1225,255),RIGHT('Disaggregation Records'!$D$155:$D$385,255),0))),"")</f>
        <v/>
      </c>
      <c r="U1225" s="201">
        <f t="shared" ref="U1225" si="4650">U1223+1</f>
        <v>1714</v>
      </c>
      <c r="V1225" s="201" t="str">
        <f t="array" ref="V1225">IFERROR(IF(INDEX('Disaggregation Records'!$I$155:$I$385,MATCH(RIGHT(Q1225,255),RIGHT('Disaggregation Records'!$D$155:$D$385,255),0))="","",INDEX('Disaggregation Records'!$I$155:$I$385,MATCH(RIGHT(Q1225,255),RIGHT('Disaggregation Records'!$D$155:$D$385,255),0))),"")</f>
        <v/>
      </c>
      <c r="W1225" s="201" t="str">
        <f>IFERROR(INDEX('Reference Records'!L$40:L$88,MATCH(LEFT(C1225,255),'Reference Records'!E$40:E$88,0)),"")</f>
        <v/>
      </c>
    </row>
    <row r="1226" spans="1:23" s="201" customFormat="1" ht="40.25" customHeight="1" x14ac:dyDescent="0.35">
      <c r="A1226" s="569"/>
      <c r="B1226" s="590"/>
      <c r="C1226" s="571"/>
      <c r="D1226" s="579"/>
      <c r="E1226" s="579"/>
      <c r="F1226" s="215"/>
      <c r="G1226" s="577"/>
      <c r="H1226" s="581"/>
      <c r="I1226" s="583"/>
      <c r="J1226" s="573"/>
      <c r="K1226" s="571"/>
      <c r="L1226" s="571"/>
      <c r="M1226" s="573"/>
      <c r="N1226" s="573"/>
    </row>
    <row r="1227" spans="1:23" s="201" customFormat="1" ht="40.25" customHeight="1" x14ac:dyDescent="0.35">
      <c r="A1227" s="569" t="str">
        <f t="shared" ref="A1227" ca="1" si="4651">INDIRECT("'update Helper'!C"&amp;U1227)</f>
        <v>a163p000004cutjAAA</v>
      </c>
      <c r="B1227" s="589">
        <v>16</v>
      </c>
      <c r="C1227" s="570" t="str">
        <f>VLOOKUP(B1227,'Coverage Indicators - Section D'!$A$9:$AU$70,47,FALSE)</f>
        <v/>
      </c>
      <c r="D1227" s="578" t="str">
        <f t="shared" ref="D1227" si="4652">R1227</f>
        <v/>
      </c>
      <c r="E1227" s="578" t="str">
        <f t="shared" ref="E1227" si="4653">S1227</f>
        <v/>
      </c>
      <c r="F1227" s="421"/>
      <c r="G1227" s="576" t="str">
        <f ca="1">IF(OR(INDIRECT("'update Helper'!E"&amp;U1227)="",F1227&lt;&gt;0,F1228&lt;&gt;0),IF(IFERROR((F1227/F1228),"")="","",(F1227/F1228)),INDIRECT("'update Helper'!E"&amp;U1227)/100)</f>
        <v/>
      </c>
      <c r="H1227" s="580"/>
      <c r="I1227" s="582"/>
      <c r="J1227" s="572"/>
      <c r="K1227" s="570" t="str">
        <f t="shared" ref="K1227" si="4654">W1227</f>
        <v/>
      </c>
      <c r="L1227" s="570" t="str">
        <f t="shared" ref="L1227" si="4655">V1227</f>
        <v/>
      </c>
      <c r="M1227" s="572"/>
      <c r="N1227" s="572"/>
      <c r="P1227" s="201">
        <f t="shared" ref="P1227" si="4656">IF(AND(EXACT(C1227,C1225),C1225&lt;&gt;0),P1225+1,0)</f>
        <v>303</v>
      </c>
      <c r="Q1227" s="201" t="str">
        <f t="shared" ref="Q1227" si="4657">IF(C1227&lt;&gt;"",C1227&amp;"-"&amp;P1227,"")</f>
        <v/>
      </c>
      <c r="R1227" s="201" t="str">
        <f t="array" ref="R1227">IFERROR(IF(INDEX('Disaggregation Records'!$E$155:$E$385,MATCH(RIGHT(Q1227,255),RIGHT('Disaggregation Records'!$D$155:$D$385,255),0))="","",INDEX('Disaggregation Records'!$E$155:$E$385,MATCH(RIGHT(Q1227,255),RIGHT('Disaggregation Records'!$D$155:$D$385,255),0))),"")</f>
        <v/>
      </c>
      <c r="S1227" s="201" t="str">
        <f t="array" ref="S1227">IFERROR(IF(INDEX('Disaggregation Records'!$F$155:$F$385,MATCH(RIGHT(Q1227,255),RIGHT('Disaggregation Records'!$D$155:$D$385,255),0))="","",INDEX('Disaggregation Records'!$F$155:$F$385,MATCH(RIGHT(Q1227,255),RIGHT('Disaggregation Records'!$D$155:$D$385,255),0))),"")</f>
        <v/>
      </c>
      <c r="T1227" s="201" t="str">
        <f t="array" ref="T1227">IFERROR(IF(INDEX('Disaggregation Records'!$H$155:$H$385,MATCH(RIGHT(Q1227,255),RIGHT('Disaggregation Records'!$D$155:$D$385,255),0))="","",INDEX('Disaggregation Records'!$H$155:$H$385,MATCH(RIGHT(Q1227,255),RIGHT('Disaggregation Records'!$D$155:$D$385,255),0))),"")</f>
        <v/>
      </c>
      <c r="U1227" s="201">
        <f t="shared" ref="U1227" si="4658">U1225+1</f>
        <v>1715</v>
      </c>
      <c r="V1227" s="201" t="str">
        <f t="array" ref="V1227">IFERROR(IF(INDEX('Disaggregation Records'!$I$155:$I$385,MATCH(RIGHT(Q1227,255),RIGHT('Disaggregation Records'!$D$155:$D$385,255),0))="","",INDEX('Disaggregation Records'!$I$155:$I$385,MATCH(RIGHT(Q1227,255),RIGHT('Disaggregation Records'!$D$155:$D$385,255),0))),"")</f>
        <v/>
      </c>
      <c r="W1227" s="201" t="str">
        <f>IFERROR(INDEX('Reference Records'!L$40:L$88,MATCH(LEFT(C1227,255),'Reference Records'!E$40:E$88,0)),"")</f>
        <v/>
      </c>
    </row>
    <row r="1228" spans="1:23" s="201" customFormat="1" ht="40.25" customHeight="1" x14ac:dyDescent="0.35">
      <c r="A1228" s="569"/>
      <c r="B1228" s="590"/>
      <c r="C1228" s="571"/>
      <c r="D1228" s="579"/>
      <c r="E1228" s="579"/>
      <c r="F1228" s="215"/>
      <c r="G1228" s="577"/>
      <c r="H1228" s="581"/>
      <c r="I1228" s="583"/>
      <c r="J1228" s="573"/>
      <c r="K1228" s="571"/>
      <c r="L1228" s="571"/>
      <c r="M1228" s="573"/>
      <c r="N1228" s="573"/>
    </row>
    <row r="1229" spans="1:23" s="201" customFormat="1" ht="40.25" customHeight="1" x14ac:dyDescent="0.35">
      <c r="A1229" s="569" t="str">
        <f t="shared" ref="A1229" ca="1" si="4659">INDIRECT("'update Helper'!C"&amp;U1229)</f>
        <v>a163p000004cutkAAA</v>
      </c>
      <c r="B1229" s="589">
        <v>16</v>
      </c>
      <c r="C1229" s="570" t="str">
        <f>VLOOKUP(B1229,'Coverage Indicators - Section D'!$A$9:$AU$70,47,FALSE)</f>
        <v/>
      </c>
      <c r="D1229" s="578" t="str">
        <f t="shared" ref="D1229" si="4660">R1229</f>
        <v/>
      </c>
      <c r="E1229" s="578" t="str">
        <f t="shared" ref="E1229" si="4661">S1229</f>
        <v/>
      </c>
      <c r="F1229" s="421"/>
      <c r="G1229" s="576" t="str">
        <f ca="1">IF(OR(INDIRECT("'update Helper'!E"&amp;U1229)="",F1229&lt;&gt;0,F1230&lt;&gt;0),IF(IFERROR((F1229/F1230),"")="","",(F1229/F1230)),INDIRECT("'update Helper'!E"&amp;U1229)/100)</f>
        <v/>
      </c>
      <c r="H1229" s="580"/>
      <c r="I1229" s="582"/>
      <c r="J1229" s="572"/>
      <c r="K1229" s="570" t="str">
        <f t="shared" ref="K1229" si="4662">W1229</f>
        <v/>
      </c>
      <c r="L1229" s="570" t="str">
        <f t="shared" ref="L1229" si="4663">V1229</f>
        <v/>
      </c>
      <c r="M1229" s="572"/>
      <c r="N1229" s="572"/>
      <c r="P1229" s="201">
        <f t="shared" ref="P1229" si="4664">IF(AND(EXACT(C1229,C1227),C1227&lt;&gt;0),P1227+1,0)</f>
        <v>304</v>
      </c>
      <c r="Q1229" s="201" t="str">
        <f t="shared" ref="Q1229" si="4665">IF(C1229&lt;&gt;"",C1229&amp;"-"&amp;P1229,"")</f>
        <v/>
      </c>
      <c r="R1229" s="201" t="str">
        <f t="array" ref="R1229">IFERROR(IF(INDEX('Disaggregation Records'!$E$155:$E$385,MATCH(RIGHT(Q1229,255),RIGHT('Disaggregation Records'!$D$155:$D$385,255),0))="","",INDEX('Disaggregation Records'!$E$155:$E$385,MATCH(RIGHT(Q1229,255),RIGHT('Disaggregation Records'!$D$155:$D$385,255),0))),"")</f>
        <v/>
      </c>
      <c r="S1229" s="201" t="str">
        <f t="array" ref="S1229">IFERROR(IF(INDEX('Disaggregation Records'!$F$155:$F$385,MATCH(RIGHT(Q1229,255),RIGHT('Disaggregation Records'!$D$155:$D$385,255),0))="","",INDEX('Disaggregation Records'!$F$155:$F$385,MATCH(RIGHT(Q1229,255),RIGHT('Disaggregation Records'!$D$155:$D$385,255),0))),"")</f>
        <v/>
      </c>
      <c r="T1229" s="201" t="str">
        <f t="array" ref="T1229">IFERROR(IF(INDEX('Disaggregation Records'!$H$155:$H$385,MATCH(RIGHT(Q1229,255),RIGHT('Disaggregation Records'!$D$155:$D$385,255),0))="","",INDEX('Disaggregation Records'!$H$155:$H$385,MATCH(RIGHT(Q1229,255),RIGHT('Disaggregation Records'!$D$155:$D$385,255),0))),"")</f>
        <v/>
      </c>
      <c r="U1229" s="201">
        <f t="shared" ref="U1229" si="4666">U1227+1</f>
        <v>1716</v>
      </c>
      <c r="V1229" s="201" t="str">
        <f t="array" ref="V1229">IFERROR(IF(INDEX('Disaggregation Records'!$I$155:$I$385,MATCH(RIGHT(Q1229,255),RIGHT('Disaggregation Records'!$D$155:$D$385,255),0))="","",INDEX('Disaggregation Records'!$I$155:$I$385,MATCH(RIGHT(Q1229,255),RIGHT('Disaggregation Records'!$D$155:$D$385,255),0))),"")</f>
        <v/>
      </c>
      <c r="W1229" s="201" t="str">
        <f>IFERROR(INDEX('Reference Records'!L$40:L$88,MATCH(LEFT(C1229,255),'Reference Records'!E$40:E$88,0)),"")</f>
        <v/>
      </c>
    </row>
    <row r="1230" spans="1:23" s="201" customFormat="1" ht="40.25" customHeight="1" x14ac:dyDescent="0.35">
      <c r="A1230" s="569"/>
      <c r="B1230" s="590"/>
      <c r="C1230" s="571"/>
      <c r="D1230" s="579"/>
      <c r="E1230" s="579"/>
      <c r="F1230" s="215"/>
      <c r="G1230" s="577"/>
      <c r="H1230" s="581"/>
      <c r="I1230" s="583"/>
      <c r="J1230" s="573"/>
      <c r="K1230" s="571"/>
      <c r="L1230" s="571"/>
      <c r="M1230" s="573"/>
      <c r="N1230" s="573"/>
    </row>
    <row r="1231" spans="1:23" s="201" customFormat="1" ht="40.25" customHeight="1" x14ac:dyDescent="0.35">
      <c r="A1231" s="569" t="str">
        <f t="shared" ref="A1231" ca="1" si="4667">INDIRECT("'update Helper'!C"&amp;U1231)</f>
        <v>a163p000004cutlAAA</v>
      </c>
      <c r="B1231" s="589">
        <v>16</v>
      </c>
      <c r="C1231" s="570" t="str">
        <f>VLOOKUP(B1231,'Coverage Indicators - Section D'!$A$9:$AU$70,47,FALSE)</f>
        <v/>
      </c>
      <c r="D1231" s="578" t="str">
        <f t="shared" ref="D1231" si="4668">R1231</f>
        <v/>
      </c>
      <c r="E1231" s="578" t="str">
        <f t="shared" ref="E1231" si="4669">S1231</f>
        <v/>
      </c>
      <c r="F1231" s="421"/>
      <c r="G1231" s="576" t="str">
        <f ca="1">IF(OR(INDIRECT("'update Helper'!E"&amp;U1231)="",F1231&lt;&gt;0,F1232&lt;&gt;0),IF(IFERROR((F1231/F1232),"")="","",(F1231/F1232)),INDIRECT("'update Helper'!E"&amp;U1231)/100)</f>
        <v/>
      </c>
      <c r="H1231" s="580"/>
      <c r="I1231" s="582"/>
      <c r="J1231" s="572"/>
      <c r="K1231" s="570" t="str">
        <f t="shared" ref="K1231" si="4670">W1231</f>
        <v/>
      </c>
      <c r="L1231" s="570" t="str">
        <f t="shared" ref="L1231" si="4671">V1231</f>
        <v/>
      </c>
      <c r="M1231" s="572"/>
      <c r="N1231" s="572"/>
      <c r="P1231" s="201">
        <f t="shared" ref="P1231" si="4672">IF(AND(EXACT(C1231,C1229),C1229&lt;&gt;0),P1229+1,0)</f>
        <v>305</v>
      </c>
      <c r="Q1231" s="201" t="str">
        <f t="shared" ref="Q1231" si="4673">IF(C1231&lt;&gt;"",C1231&amp;"-"&amp;P1231,"")</f>
        <v/>
      </c>
      <c r="R1231" s="201" t="str">
        <f t="array" ref="R1231">IFERROR(IF(INDEX('Disaggregation Records'!$E$155:$E$385,MATCH(RIGHT(Q1231,255),RIGHT('Disaggregation Records'!$D$155:$D$385,255),0))="","",INDEX('Disaggregation Records'!$E$155:$E$385,MATCH(RIGHT(Q1231,255),RIGHT('Disaggregation Records'!$D$155:$D$385,255),0))),"")</f>
        <v/>
      </c>
      <c r="S1231" s="201" t="str">
        <f t="array" ref="S1231">IFERROR(IF(INDEX('Disaggregation Records'!$F$155:$F$385,MATCH(RIGHT(Q1231,255),RIGHT('Disaggregation Records'!$D$155:$D$385,255),0))="","",INDEX('Disaggregation Records'!$F$155:$F$385,MATCH(RIGHT(Q1231,255),RIGHT('Disaggregation Records'!$D$155:$D$385,255),0))),"")</f>
        <v/>
      </c>
      <c r="T1231" s="201" t="str">
        <f t="array" ref="T1231">IFERROR(IF(INDEX('Disaggregation Records'!$H$155:$H$385,MATCH(RIGHT(Q1231,255),RIGHT('Disaggregation Records'!$D$155:$D$385,255),0))="","",INDEX('Disaggregation Records'!$H$155:$H$385,MATCH(RIGHT(Q1231,255),RIGHT('Disaggregation Records'!$D$155:$D$385,255),0))),"")</f>
        <v/>
      </c>
      <c r="U1231" s="201">
        <f t="shared" ref="U1231" si="4674">U1229+1</f>
        <v>1717</v>
      </c>
      <c r="V1231" s="201" t="str">
        <f t="array" ref="V1231">IFERROR(IF(INDEX('Disaggregation Records'!$I$155:$I$385,MATCH(RIGHT(Q1231,255),RIGHT('Disaggregation Records'!$D$155:$D$385,255),0))="","",INDEX('Disaggregation Records'!$I$155:$I$385,MATCH(RIGHT(Q1231,255),RIGHT('Disaggregation Records'!$D$155:$D$385,255),0))),"")</f>
        <v/>
      </c>
      <c r="W1231" s="201" t="str">
        <f>IFERROR(INDEX('Reference Records'!L$40:L$88,MATCH(LEFT(C1231,255),'Reference Records'!E$40:E$88,0)),"")</f>
        <v/>
      </c>
    </row>
    <row r="1232" spans="1:23" s="201" customFormat="1" ht="40.25" customHeight="1" x14ac:dyDescent="0.35">
      <c r="A1232" s="569"/>
      <c r="B1232" s="590"/>
      <c r="C1232" s="571"/>
      <c r="D1232" s="579"/>
      <c r="E1232" s="579"/>
      <c r="F1232" s="215"/>
      <c r="G1232" s="577"/>
      <c r="H1232" s="581"/>
      <c r="I1232" s="583"/>
      <c r="J1232" s="573"/>
      <c r="K1232" s="571"/>
      <c r="L1232" s="571"/>
      <c r="M1232" s="573"/>
      <c r="N1232" s="573"/>
    </row>
    <row r="1233" spans="1:23" s="201" customFormat="1" ht="40.25" customHeight="1" x14ac:dyDescent="0.35">
      <c r="A1233" s="569" t="str">
        <f t="shared" ref="A1233" ca="1" si="4675">INDIRECT("'update Helper'!C"&amp;U1233)</f>
        <v>a163p000004cutmAAA</v>
      </c>
      <c r="B1233" s="589">
        <v>16</v>
      </c>
      <c r="C1233" s="570" t="str">
        <f>VLOOKUP(B1233,'Coverage Indicators - Section D'!$A$9:$AU$70,47,FALSE)</f>
        <v/>
      </c>
      <c r="D1233" s="578" t="str">
        <f t="shared" ref="D1233" si="4676">R1233</f>
        <v/>
      </c>
      <c r="E1233" s="578" t="str">
        <f t="shared" ref="E1233" si="4677">S1233</f>
        <v/>
      </c>
      <c r="F1233" s="421"/>
      <c r="G1233" s="576" t="str">
        <f ca="1">IF(OR(INDIRECT("'update Helper'!E"&amp;U1233)="",F1233&lt;&gt;0,F1234&lt;&gt;0),IF(IFERROR((F1233/F1234),"")="","",(F1233/F1234)),INDIRECT("'update Helper'!E"&amp;U1233)/100)</f>
        <v/>
      </c>
      <c r="H1233" s="580"/>
      <c r="I1233" s="582"/>
      <c r="J1233" s="572"/>
      <c r="K1233" s="570" t="str">
        <f t="shared" ref="K1233" si="4678">W1233</f>
        <v/>
      </c>
      <c r="L1233" s="570" t="str">
        <f t="shared" ref="L1233" si="4679">V1233</f>
        <v/>
      </c>
      <c r="M1233" s="572"/>
      <c r="N1233" s="572"/>
      <c r="P1233" s="201">
        <f t="shared" ref="P1233" si="4680">IF(AND(EXACT(C1233,C1231),C1231&lt;&gt;0),P1231+1,0)</f>
        <v>306</v>
      </c>
      <c r="Q1233" s="201" t="str">
        <f t="shared" ref="Q1233" si="4681">IF(C1233&lt;&gt;"",C1233&amp;"-"&amp;P1233,"")</f>
        <v/>
      </c>
      <c r="R1233" s="201" t="str">
        <f t="array" ref="R1233">IFERROR(IF(INDEX('Disaggregation Records'!$E$155:$E$385,MATCH(RIGHT(Q1233,255),RIGHT('Disaggregation Records'!$D$155:$D$385,255),0))="","",INDEX('Disaggregation Records'!$E$155:$E$385,MATCH(RIGHT(Q1233,255),RIGHT('Disaggregation Records'!$D$155:$D$385,255),0))),"")</f>
        <v/>
      </c>
      <c r="S1233" s="201" t="str">
        <f t="array" ref="S1233">IFERROR(IF(INDEX('Disaggregation Records'!$F$155:$F$385,MATCH(RIGHT(Q1233,255),RIGHT('Disaggregation Records'!$D$155:$D$385,255),0))="","",INDEX('Disaggregation Records'!$F$155:$F$385,MATCH(RIGHT(Q1233,255),RIGHT('Disaggregation Records'!$D$155:$D$385,255),0))),"")</f>
        <v/>
      </c>
      <c r="T1233" s="201" t="str">
        <f t="array" ref="T1233">IFERROR(IF(INDEX('Disaggregation Records'!$H$155:$H$385,MATCH(RIGHT(Q1233,255),RIGHT('Disaggregation Records'!$D$155:$D$385,255),0))="","",INDEX('Disaggregation Records'!$H$155:$H$385,MATCH(RIGHT(Q1233,255),RIGHT('Disaggregation Records'!$D$155:$D$385,255),0))),"")</f>
        <v/>
      </c>
      <c r="U1233" s="201">
        <f t="shared" ref="U1233" si="4682">U1231+1</f>
        <v>1718</v>
      </c>
      <c r="V1233" s="201" t="str">
        <f t="array" ref="V1233">IFERROR(IF(INDEX('Disaggregation Records'!$I$155:$I$385,MATCH(RIGHT(Q1233,255),RIGHT('Disaggregation Records'!$D$155:$D$385,255),0))="","",INDEX('Disaggregation Records'!$I$155:$I$385,MATCH(RIGHT(Q1233,255),RIGHT('Disaggregation Records'!$D$155:$D$385,255),0))),"")</f>
        <v/>
      </c>
      <c r="W1233" s="201" t="str">
        <f>IFERROR(INDEX('Reference Records'!L$40:L$88,MATCH(LEFT(C1233,255),'Reference Records'!E$40:E$88,0)),"")</f>
        <v/>
      </c>
    </row>
    <row r="1234" spans="1:23" s="201" customFormat="1" ht="40.25" customHeight="1" x14ac:dyDescent="0.35">
      <c r="A1234" s="569"/>
      <c r="B1234" s="590"/>
      <c r="C1234" s="571"/>
      <c r="D1234" s="579"/>
      <c r="E1234" s="579"/>
      <c r="F1234" s="215"/>
      <c r="G1234" s="577"/>
      <c r="H1234" s="581"/>
      <c r="I1234" s="583"/>
      <c r="J1234" s="573"/>
      <c r="K1234" s="571"/>
      <c r="L1234" s="571"/>
      <c r="M1234" s="573"/>
      <c r="N1234" s="573"/>
    </row>
    <row r="1235" spans="1:23" s="201" customFormat="1" ht="40.25" customHeight="1" x14ac:dyDescent="0.35">
      <c r="A1235" s="569" t="str">
        <f t="shared" ref="A1235" ca="1" si="4683">INDIRECT("'update Helper'!C"&amp;U1235)</f>
        <v>a163p000004cutnAAA</v>
      </c>
      <c r="B1235" s="589">
        <v>16</v>
      </c>
      <c r="C1235" s="570" t="str">
        <f>VLOOKUP(B1235,'Coverage Indicators - Section D'!$A$9:$AU$70,47,FALSE)</f>
        <v/>
      </c>
      <c r="D1235" s="578" t="str">
        <f t="shared" ref="D1235" si="4684">R1235</f>
        <v/>
      </c>
      <c r="E1235" s="578" t="str">
        <f t="shared" ref="E1235" si="4685">S1235</f>
        <v/>
      </c>
      <c r="F1235" s="421"/>
      <c r="G1235" s="576" t="str">
        <f ca="1">IF(OR(INDIRECT("'update Helper'!E"&amp;U1235)="",F1235&lt;&gt;0,F1236&lt;&gt;0),IF(IFERROR((F1235/F1236),"")="","",(F1235/F1236)),INDIRECT("'update Helper'!E"&amp;U1235)/100)</f>
        <v/>
      </c>
      <c r="H1235" s="580"/>
      <c r="I1235" s="582"/>
      <c r="J1235" s="572"/>
      <c r="K1235" s="570" t="str">
        <f t="shared" ref="K1235" si="4686">W1235</f>
        <v/>
      </c>
      <c r="L1235" s="570" t="str">
        <f t="shared" ref="L1235" si="4687">V1235</f>
        <v/>
      </c>
      <c r="M1235" s="572"/>
      <c r="N1235" s="572"/>
      <c r="P1235" s="201">
        <f t="shared" ref="P1235" si="4688">IF(AND(EXACT(C1235,C1233),C1233&lt;&gt;0),P1233+1,0)</f>
        <v>307</v>
      </c>
      <c r="Q1235" s="201" t="str">
        <f t="shared" ref="Q1235" si="4689">IF(C1235&lt;&gt;"",C1235&amp;"-"&amp;P1235,"")</f>
        <v/>
      </c>
      <c r="R1235" s="201" t="str">
        <f t="array" ref="R1235">IFERROR(IF(INDEX('Disaggregation Records'!$E$155:$E$385,MATCH(RIGHT(Q1235,255),RIGHT('Disaggregation Records'!$D$155:$D$385,255),0))="","",INDEX('Disaggregation Records'!$E$155:$E$385,MATCH(RIGHT(Q1235,255),RIGHT('Disaggregation Records'!$D$155:$D$385,255),0))),"")</f>
        <v/>
      </c>
      <c r="S1235" s="201" t="str">
        <f t="array" ref="S1235">IFERROR(IF(INDEX('Disaggregation Records'!$F$155:$F$385,MATCH(RIGHT(Q1235,255),RIGHT('Disaggregation Records'!$D$155:$D$385,255),0))="","",INDEX('Disaggregation Records'!$F$155:$F$385,MATCH(RIGHT(Q1235,255),RIGHT('Disaggregation Records'!$D$155:$D$385,255),0))),"")</f>
        <v/>
      </c>
      <c r="T1235" s="201" t="str">
        <f t="array" ref="T1235">IFERROR(IF(INDEX('Disaggregation Records'!$H$155:$H$385,MATCH(RIGHT(Q1235,255),RIGHT('Disaggregation Records'!$D$155:$D$385,255),0))="","",INDEX('Disaggregation Records'!$H$155:$H$385,MATCH(RIGHT(Q1235,255),RIGHT('Disaggregation Records'!$D$155:$D$385,255),0))),"")</f>
        <v/>
      </c>
      <c r="U1235" s="201">
        <f t="shared" ref="U1235" si="4690">U1233+1</f>
        <v>1719</v>
      </c>
      <c r="V1235" s="201" t="str">
        <f t="array" ref="V1235">IFERROR(IF(INDEX('Disaggregation Records'!$I$155:$I$385,MATCH(RIGHT(Q1235,255),RIGHT('Disaggregation Records'!$D$155:$D$385,255),0))="","",INDEX('Disaggregation Records'!$I$155:$I$385,MATCH(RIGHT(Q1235,255),RIGHT('Disaggregation Records'!$D$155:$D$385,255),0))),"")</f>
        <v/>
      </c>
      <c r="W1235" s="201" t="str">
        <f>IFERROR(INDEX('Reference Records'!L$40:L$88,MATCH(LEFT(C1235,255),'Reference Records'!E$40:E$88,0)),"")</f>
        <v/>
      </c>
    </row>
    <row r="1236" spans="1:23" s="201" customFormat="1" ht="40.25" customHeight="1" x14ac:dyDescent="0.35">
      <c r="A1236" s="569"/>
      <c r="B1236" s="590"/>
      <c r="C1236" s="571"/>
      <c r="D1236" s="579"/>
      <c r="E1236" s="579"/>
      <c r="F1236" s="215"/>
      <c r="G1236" s="577"/>
      <c r="H1236" s="581"/>
      <c r="I1236" s="583"/>
      <c r="J1236" s="573"/>
      <c r="K1236" s="571"/>
      <c r="L1236" s="571"/>
      <c r="M1236" s="573"/>
      <c r="N1236" s="573"/>
    </row>
    <row r="1237" spans="1:23" s="201" customFormat="1" ht="40.25" customHeight="1" x14ac:dyDescent="0.35">
      <c r="A1237" s="569" t="str">
        <f t="shared" ref="A1237" ca="1" si="4691">INDIRECT("'update Helper'!C"&amp;U1237)</f>
        <v>a163p000004cutoAAA</v>
      </c>
      <c r="B1237" s="589">
        <v>16</v>
      </c>
      <c r="C1237" s="570" t="str">
        <f>VLOOKUP(B1237,'Coverage Indicators - Section D'!$A$9:$AU$70,47,FALSE)</f>
        <v/>
      </c>
      <c r="D1237" s="578" t="str">
        <f t="shared" ref="D1237" si="4692">R1237</f>
        <v/>
      </c>
      <c r="E1237" s="578" t="str">
        <f t="shared" ref="E1237" si="4693">S1237</f>
        <v/>
      </c>
      <c r="F1237" s="421"/>
      <c r="G1237" s="576" t="str">
        <f ca="1">IF(OR(INDIRECT("'update Helper'!E"&amp;U1237)="",F1237&lt;&gt;0,F1238&lt;&gt;0),IF(IFERROR((F1237/F1238),"")="","",(F1237/F1238)),INDIRECT("'update Helper'!E"&amp;U1237)/100)</f>
        <v/>
      </c>
      <c r="H1237" s="580"/>
      <c r="I1237" s="582"/>
      <c r="J1237" s="572"/>
      <c r="K1237" s="570" t="str">
        <f t="shared" ref="K1237" si="4694">W1237</f>
        <v/>
      </c>
      <c r="L1237" s="570" t="str">
        <f t="shared" ref="L1237" si="4695">V1237</f>
        <v/>
      </c>
      <c r="M1237" s="572"/>
      <c r="N1237" s="572"/>
      <c r="P1237" s="201">
        <f t="shared" ref="P1237" si="4696">IF(AND(EXACT(C1237,C1235),C1235&lt;&gt;0),P1235+1,0)</f>
        <v>308</v>
      </c>
      <c r="Q1237" s="201" t="str">
        <f t="shared" ref="Q1237" si="4697">IF(C1237&lt;&gt;"",C1237&amp;"-"&amp;P1237,"")</f>
        <v/>
      </c>
      <c r="R1237" s="201" t="str">
        <f t="array" ref="R1237">IFERROR(IF(INDEX('Disaggregation Records'!$E$155:$E$385,MATCH(RIGHT(Q1237,255),RIGHT('Disaggregation Records'!$D$155:$D$385,255),0))="","",INDEX('Disaggregation Records'!$E$155:$E$385,MATCH(RIGHT(Q1237,255),RIGHT('Disaggregation Records'!$D$155:$D$385,255),0))),"")</f>
        <v/>
      </c>
      <c r="S1237" s="201" t="str">
        <f t="array" ref="S1237">IFERROR(IF(INDEX('Disaggregation Records'!$F$155:$F$385,MATCH(RIGHT(Q1237,255),RIGHT('Disaggregation Records'!$D$155:$D$385,255),0))="","",INDEX('Disaggregation Records'!$F$155:$F$385,MATCH(RIGHT(Q1237,255),RIGHT('Disaggregation Records'!$D$155:$D$385,255),0))),"")</f>
        <v/>
      </c>
      <c r="T1237" s="201" t="str">
        <f t="array" ref="T1237">IFERROR(IF(INDEX('Disaggregation Records'!$H$155:$H$385,MATCH(RIGHT(Q1237,255),RIGHT('Disaggregation Records'!$D$155:$D$385,255),0))="","",INDEX('Disaggregation Records'!$H$155:$H$385,MATCH(RIGHT(Q1237,255),RIGHT('Disaggregation Records'!$D$155:$D$385,255),0))),"")</f>
        <v/>
      </c>
      <c r="U1237" s="201">
        <f t="shared" ref="U1237" si="4698">U1235+1</f>
        <v>1720</v>
      </c>
      <c r="V1237" s="201" t="str">
        <f t="array" ref="V1237">IFERROR(IF(INDEX('Disaggregation Records'!$I$155:$I$385,MATCH(RIGHT(Q1237,255),RIGHT('Disaggregation Records'!$D$155:$D$385,255),0))="","",INDEX('Disaggregation Records'!$I$155:$I$385,MATCH(RIGHT(Q1237,255),RIGHT('Disaggregation Records'!$D$155:$D$385,255),0))),"")</f>
        <v/>
      </c>
      <c r="W1237" s="201" t="str">
        <f>IFERROR(INDEX('Reference Records'!L$40:L$88,MATCH(LEFT(C1237,255),'Reference Records'!E$40:E$88,0)),"")</f>
        <v/>
      </c>
    </row>
    <row r="1238" spans="1:23" s="201" customFormat="1" ht="40.25" customHeight="1" x14ac:dyDescent="0.35">
      <c r="A1238" s="569"/>
      <c r="B1238" s="590"/>
      <c r="C1238" s="571"/>
      <c r="D1238" s="579"/>
      <c r="E1238" s="579"/>
      <c r="F1238" s="215"/>
      <c r="G1238" s="577"/>
      <c r="H1238" s="581"/>
      <c r="I1238" s="583"/>
      <c r="J1238" s="573"/>
      <c r="K1238" s="571"/>
      <c r="L1238" s="571"/>
      <c r="M1238" s="573"/>
      <c r="N1238" s="573"/>
    </row>
    <row r="1239" spans="1:23" s="201" customFormat="1" ht="40.25" customHeight="1" x14ac:dyDescent="0.35">
      <c r="A1239" s="569" t="str">
        <f t="shared" ref="A1239" ca="1" si="4699">INDIRECT("'update Helper'!C"&amp;U1239)</f>
        <v>a163p000004cutpAAA</v>
      </c>
      <c r="B1239" s="589">
        <v>16</v>
      </c>
      <c r="C1239" s="570" t="str">
        <f>VLOOKUP(B1239,'Coverage Indicators - Section D'!$A$9:$AU$70,47,FALSE)</f>
        <v/>
      </c>
      <c r="D1239" s="578" t="str">
        <f t="shared" ref="D1239" si="4700">R1239</f>
        <v/>
      </c>
      <c r="E1239" s="578" t="str">
        <f t="shared" ref="E1239" si="4701">S1239</f>
        <v/>
      </c>
      <c r="F1239" s="421"/>
      <c r="G1239" s="576" t="str">
        <f ca="1">IF(OR(INDIRECT("'update Helper'!E"&amp;U1239)="",F1239&lt;&gt;0,F1240&lt;&gt;0),IF(IFERROR((F1239/F1240),"")="","",(F1239/F1240)),INDIRECT("'update Helper'!E"&amp;U1239)/100)</f>
        <v/>
      </c>
      <c r="H1239" s="580"/>
      <c r="I1239" s="582"/>
      <c r="J1239" s="572"/>
      <c r="K1239" s="570" t="str">
        <f t="shared" ref="K1239" si="4702">W1239</f>
        <v/>
      </c>
      <c r="L1239" s="570" t="str">
        <f t="shared" ref="L1239" si="4703">V1239</f>
        <v/>
      </c>
      <c r="M1239" s="572"/>
      <c r="N1239" s="572"/>
      <c r="P1239" s="201">
        <f t="shared" ref="P1239" si="4704">IF(AND(EXACT(C1239,C1237),C1237&lt;&gt;0),P1237+1,0)</f>
        <v>309</v>
      </c>
      <c r="Q1239" s="201" t="str">
        <f t="shared" ref="Q1239" si="4705">IF(C1239&lt;&gt;"",C1239&amp;"-"&amp;P1239,"")</f>
        <v/>
      </c>
      <c r="R1239" s="201" t="str">
        <f t="array" ref="R1239">IFERROR(IF(INDEX('Disaggregation Records'!$E$155:$E$385,MATCH(RIGHT(Q1239,255),RIGHT('Disaggregation Records'!$D$155:$D$385,255),0))="","",INDEX('Disaggregation Records'!$E$155:$E$385,MATCH(RIGHT(Q1239,255),RIGHT('Disaggregation Records'!$D$155:$D$385,255),0))),"")</f>
        <v/>
      </c>
      <c r="S1239" s="201" t="str">
        <f t="array" ref="S1239">IFERROR(IF(INDEX('Disaggregation Records'!$F$155:$F$385,MATCH(RIGHT(Q1239,255),RIGHT('Disaggregation Records'!$D$155:$D$385,255),0))="","",INDEX('Disaggregation Records'!$F$155:$F$385,MATCH(RIGHT(Q1239,255),RIGHT('Disaggregation Records'!$D$155:$D$385,255),0))),"")</f>
        <v/>
      </c>
      <c r="T1239" s="201" t="str">
        <f t="array" ref="T1239">IFERROR(IF(INDEX('Disaggregation Records'!$H$155:$H$385,MATCH(RIGHT(Q1239,255),RIGHT('Disaggregation Records'!$D$155:$D$385,255),0))="","",INDEX('Disaggregation Records'!$H$155:$H$385,MATCH(RIGHT(Q1239,255),RIGHT('Disaggregation Records'!$D$155:$D$385,255),0))),"")</f>
        <v/>
      </c>
      <c r="U1239" s="201">
        <f t="shared" ref="U1239" si="4706">U1237+1</f>
        <v>1721</v>
      </c>
      <c r="V1239" s="201" t="str">
        <f t="array" ref="V1239">IFERROR(IF(INDEX('Disaggregation Records'!$I$155:$I$385,MATCH(RIGHT(Q1239,255),RIGHT('Disaggregation Records'!$D$155:$D$385,255),0))="","",INDEX('Disaggregation Records'!$I$155:$I$385,MATCH(RIGHT(Q1239,255),RIGHT('Disaggregation Records'!$D$155:$D$385,255),0))),"")</f>
        <v/>
      </c>
      <c r="W1239" s="201" t="str">
        <f>IFERROR(INDEX('Reference Records'!L$40:L$88,MATCH(LEFT(C1239,255),'Reference Records'!E$40:E$88,0)),"")</f>
        <v/>
      </c>
    </row>
    <row r="1240" spans="1:23" s="201" customFormat="1" ht="40.25" customHeight="1" x14ac:dyDescent="0.35">
      <c r="A1240" s="569"/>
      <c r="B1240" s="590"/>
      <c r="C1240" s="571"/>
      <c r="D1240" s="579"/>
      <c r="E1240" s="579"/>
      <c r="F1240" s="215"/>
      <c r="G1240" s="577"/>
      <c r="H1240" s="581"/>
      <c r="I1240" s="583"/>
      <c r="J1240" s="573"/>
      <c r="K1240" s="571"/>
      <c r="L1240" s="571"/>
      <c r="M1240" s="573"/>
      <c r="N1240" s="573"/>
    </row>
    <row r="1241" spans="1:23" s="201" customFormat="1" ht="40.25" customHeight="1" x14ac:dyDescent="0.35">
      <c r="A1241" s="569" t="str">
        <f t="shared" ref="A1241" ca="1" si="4707">INDIRECT("'update Helper'!C"&amp;U1241)</f>
        <v>a163p000004cutqAAA</v>
      </c>
      <c r="B1241" s="589">
        <v>16</v>
      </c>
      <c r="C1241" s="570" t="str">
        <f>VLOOKUP(B1241,'Coverage Indicators - Section D'!$A$9:$AU$70,47,FALSE)</f>
        <v/>
      </c>
      <c r="D1241" s="578" t="str">
        <f t="shared" ref="D1241" si="4708">R1241</f>
        <v/>
      </c>
      <c r="E1241" s="578" t="str">
        <f t="shared" ref="E1241" si="4709">S1241</f>
        <v/>
      </c>
      <c r="F1241" s="421"/>
      <c r="G1241" s="576" t="str">
        <f ca="1">IF(OR(INDIRECT("'update Helper'!E"&amp;U1241)="",F1241&lt;&gt;0,F1242&lt;&gt;0),IF(IFERROR((F1241/F1242),"")="","",(F1241/F1242)),INDIRECT("'update Helper'!E"&amp;U1241)/100)</f>
        <v/>
      </c>
      <c r="H1241" s="580"/>
      <c r="I1241" s="582"/>
      <c r="J1241" s="572"/>
      <c r="K1241" s="570" t="str">
        <f t="shared" ref="K1241" si="4710">W1241</f>
        <v/>
      </c>
      <c r="L1241" s="570" t="str">
        <f t="shared" ref="L1241" si="4711">V1241</f>
        <v/>
      </c>
      <c r="M1241" s="572"/>
      <c r="N1241" s="572"/>
      <c r="P1241" s="201">
        <f t="shared" ref="P1241" si="4712">IF(AND(EXACT(C1241,C1239),C1239&lt;&gt;0),P1239+1,0)</f>
        <v>310</v>
      </c>
      <c r="Q1241" s="201" t="str">
        <f t="shared" ref="Q1241" si="4713">IF(C1241&lt;&gt;"",C1241&amp;"-"&amp;P1241,"")</f>
        <v/>
      </c>
      <c r="R1241" s="201" t="str">
        <f t="array" ref="R1241">IFERROR(IF(INDEX('Disaggregation Records'!$E$155:$E$385,MATCH(RIGHT(Q1241,255),RIGHT('Disaggregation Records'!$D$155:$D$385,255),0))="","",INDEX('Disaggregation Records'!$E$155:$E$385,MATCH(RIGHT(Q1241,255),RIGHT('Disaggregation Records'!$D$155:$D$385,255),0))),"")</f>
        <v/>
      </c>
      <c r="S1241" s="201" t="str">
        <f t="array" ref="S1241">IFERROR(IF(INDEX('Disaggregation Records'!$F$155:$F$385,MATCH(RIGHT(Q1241,255),RIGHT('Disaggregation Records'!$D$155:$D$385,255),0))="","",INDEX('Disaggregation Records'!$F$155:$F$385,MATCH(RIGHT(Q1241,255),RIGHT('Disaggregation Records'!$D$155:$D$385,255),0))),"")</f>
        <v/>
      </c>
      <c r="T1241" s="201" t="str">
        <f t="array" ref="T1241">IFERROR(IF(INDEX('Disaggregation Records'!$H$155:$H$385,MATCH(RIGHT(Q1241,255),RIGHT('Disaggregation Records'!$D$155:$D$385,255),0))="","",INDEX('Disaggregation Records'!$H$155:$H$385,MATCH(RIGHT(Q1241,255),RIGHT('Disaggregation Records'!$D$155:$D$385,255),0))),"")</f>
        <v/>
      </c>
      <c r="U1241" s="201">
        <f t="shared" ref="U1241" si="4714">U1239+1</f>
        <v>1722</v>
      </c>
      <c r="V1241" s="201" t="str">
        <f t="array" ref="V1241">IFERROR(IF(INDEX('Disaggregation Records'!$I$155:$I$385,MATCH(RIGHT(Q1241,255),RIGHT('Disaggregation Records'!$D$155:$D$385,255),0))="","",INDEX('Disaggregation Records'!$I$155:$I$385,MATCH(RIGHT(Q1241,255),RIGHT('Disaggregation Records'!$D$155:$D$385,255),0))),"")</f>
        <v/>
      </c>
      <c r="W1241" s="201" t="str">
        <f>IFERROR(INDEX('Reference Records'!L$40:L$88,MATCH(LEFT(C1241,255),'Reference Records'!E$40:E$88,0)),"")</f>
        <v/>
      </c>
    </row>
    <row r="1242" spans="1:23" s="201" customFormat="1" ht="40.25" customHeight="1" x14ac:dyDescent="0.35">
      <c r="A1242" s="569"/>
      <c r="B1242" s="590"/>
      <c r="C1242" s="571"/>
      <c r="D1242" s="579"/>
      <c r="E1242" s="579"/>
      <c r="F1242" s="215"/>
      <c r="G1242" s="577"/>
      <c r="H1242" s="581"/>
      <c r="I1242" s="583"/>
      <c r="J1242" s="573"/>
      <c r="K1242" s="571"/>
      <c r="L1242" s="571"/>
      <c r="M1242" s="573"/>
      <c r="N1242" s="573"/>
    </row>
    <row r="1243" spans="1:23" s="201" customFormat="1" ht="40.25" customHeight="1" x14ac:dyDescent="0.35">
      <c r="A1243" s="569" t="str">
        <f t="shared" ref="A1243" ca="1" si="4715">INDIRECT("'update Helper'!C"&amp;U1243)</f>
        <v>a163p000004cutrAAA</v>
      </c>
      <c r="B1243" s="589">
        <v>16</v>
      </c>
      <c r="C1243" s="570" t="str">
        <f>VLOOKUP(B1243,'Coverage Indicators - Section D'!$A$9:$AU$70,47,FALSE)</f>
        <v/>
      </c>
      <c r="D1243" s="578" t="str">
        <f t="shared" ref="D1243" si="4716">R1243</f>
        <v/>
      </c>
      <c r="E1243" s="578" t="str">
        <f t="shared" ref="E1243" si="4717">S1243</f>
        <v/>
      </c>
      <c r="F1243" s="421"/>
      <c r="G1243" s="576" t="str">
        <f ca="1">IF(OR(INDIRECT("'update Helper'!E"&amp;U1243)="",F1243&lt;&gt;0,F1244&lt;&gt;0),IF(IFERROR((F1243/F1244),"")="","",(F1243/F1244)),INDIRECT("'update Helper'!E"&amp;U1243)/100)</f>
        <v/>
      </c>
      <c r="H1243" s="580"/>
      <c r="I1243" s="582"/>
      <c r="J1243" s="572"/>
      <c r="K1243" s="570" t="str">
        <f t="shared" ref="K1243" si="4718">W1243</f>
        <v/>
      </c>
      <c r="L1243" s="570" t="str">
        <f t="shared" ref="L1243" si="4719">V1243</f>
        <v/>
      </c>
      <c r="M1243" s="572"/>
      <c r="N1243" s="572"/>
      <c r="P1243" s="201">
        <f t="shared" ref="P1243" si="4720">IF(AND(EXACT(C1243,C1241),C1241&lt;&gt;0),P1241+1,0)</f>
        <v>311</v>
      </c>
      <c r="Q1243" s="201" t="str">
        <f t="shared" ref="Q1243" si="4721">IF(C1243&lt;&gt;"",C1243&amp;"-"&amp;P1243,"")</f>
        <v/>
      </c>
      <c r="R1243" s="201" t="str">
        <f t="array" ref="R1243">IFERROR(IF(INDEX('Disaggregation Records'!$E$155:$E$385,MATCH(RIGHT(Q1243,255),RIGHT('Disaggregation Records'!$D$155:$D$385,255),0))="","",INDEX('Disaggregation Records'!$E$155:$E$385,MATCH(RIGHT(Q1243,255),RIGHT('Disaggregation Records'!$D$155:$D$385,255),0))),"")</f>
        <v/>
      </c>
      <c r="S1243" s="201" t="str">
        <f t="array" ref="S1243">IFERROR(IF(INDEX('Disaggregation Records'!$F$155:$F$385,MATCH(RIGHT(Q1243,255),RIGHT('Disaggregation Records'!$D$155:$D$385,255),0))="","",INDEX('Disaggregation Records'!$F$155:$F$385,MATCH(RIGHT(Q1243,255),RIGHT('Disaggregation Records'!$D$155:$D$385,255),0))),"")</f>
        <v/>
      </c>
      <c r="T1243" s="201" t="str">
        <f t="array" ref="T1243">IFERROR(IF(INDEX('Disaggregation Records'!$H$155:$H$385,MATCH(RIGHT(Q1243,255),RIGHT('Disaggregation Records'!$D$155:$D$385,255),0))="","",INDEX('Disaggregation Records'!$H$155:$H$385,MATCH(RIGHT(Q1243,255),RIGHT('Disaggregation Records'!$D$155:$D$385,255),0))),"")</f>
        <v/>
      </c>
      <c r="U1243" s="201">
        <f t="shared" ref="U1243" si="4722">U1241+1</f>
        <v>1723</v>
      </c>
      <c r="V1243" s="201" t="str">
        <f t="array" ref="V1243">IFERROR(IF(INDEX('Disaggregation Records'!$I$155:$I$385,MATCH(RIGHT(Q1243,255),RIGHT('Disaggregation Records'!$D$155:$D$385,255),0))="","",INDEX('Disaggregation Records'!$I$155:$I$385,MATCH(RIGHT(Q1243,255),RIGHT('Disaggregation Records'!$D$155:$D$385,255),0))),"")</f>
        <v/>
      </c>
      <c r="W1243" s="201" t="str">
        <f>IFERROR(INDEX('Reference Records'!L$40:L$88,MATCH(LEFT(C1243,255),'Reference Records'!E$40:E$88,0)),"")</f>
        <v/>
      </c>
    </row>
    <row r="1244" spans="1:23" s="201" customFormat="1" ht="40.25" customHeight="1" x14ac:dyDescent="0.35">
      <c r="A1244" s="569"/>
      <c r="B1244" s="590"/>
      <c r="C1244" s="571"/>
      <c r="D1244" s="579"/>
      <c r="E1244" s="579"/>
      <c r="F1244" s="215"/>
      <c r="G1244" s="577"/>
      <c r="H1244" s="581"/>
      <c r="I1244" s="583"/>
      <c r="J1244" s="573"/>
      <c r="K1244" s="571"/>
      <c r="L1244" s="571"/>
      <c r="M1244" s="573"/>
      <c r="N1244" s="573"/>
    </row>
    <row r="1245" spans="1:23" s="201" customFormat="1" ht="40.25" customHeight="1" x14ac:dyDescent="0.35">
      <c r="A1245" s="569" t="str">
        <f t="shared" ref="A1245" ca="1" si="4723">INDIRECT("'update Helper'!C"&amp;U1245)</f>
        <v>a163p000004cutsAAA</v>
      </c>
      <c r="B1245" s="589">
        <v>16</v>
      </c>
      <c r="C1245" s="570" t="str">
        <f>VLOOKUP(B1245,'Coverage Indicators - Section D'!$A$9:$AU$70,47,FALSE)</f>
        <v/>
      </c>
      <c r="D1245" s="578" t="str">
        <f t="shared" ref="D1245" si="4724">R1245</f>
        <v/>
      </c>
      <c r="E1245" s="578" t="str">
        <f t="shared" ref="E1245" si="4725">S1245</f>
        <v/>
      </c>
      <c r="F1245" s="421"/>
      <c r="G1245" s="576" t="str">
        <f ca="1">IF(OR(INDIRECT("'update Helper'!E"&amp;U1245)="",F1245&lt;&gt;0,F1246&lt;&gt;0),IF(IFERROR((F1245/F1246),"")="","",(F1245/F1246)),INDIRECT("'update Helper'!E"&amp;U1245)/100)</f>
        <v/>
      </c>
      <c r="H1245" s="580"/>
      <c r="I1245" s="582"/>
      <c r="J1245" s="572"/>
      <c r="K1245" s="570" t="str">
        <f t="shared" ref="K1245" si="4726">W1245</f>
        <v/>
      </c>
      <c r="L1245" s="570" t="str">
        <f t="shared" ref="L1245" si="4727">V1245</f>
        <v/>
      </c>
      <c r="M1245" s="572"/>
      <c r="N1245" s="572"/>
      <c r="P1245" s="201">
        <f t="shared" ref="P1245" si="4728">IF(AND(EXACT(C1245,C1243),C1243&lt;&gt;0),P1243+1,0)</f>
        <v>312</v>
      </c>
      <c r="Q1245" s="201" t="str">
        <f t="shared" ref="Q1245" si="4729">IF(C1245&lt;&gt;"",C1245&amp;"-"&amp;P1245,"")</f>
        <v/>
      </c>
      <c r="R1245" s="201" t="str">
        <f t="array" ref="R1245">IFERROR(IF(INDEX('Disaggregation Records'!$E$155:$E$385,MATCH(RIGHT(Q1245,255),RIGHT('Disaggregation Records'!$D$155:$D$385,255),0))="","",INDEX('Disaggregation Records'!$E$155:$E$385,MATCH(RIGHT(Q1245,255),RIGHT('Disaggregation Records'!$D$155:$D$385,255),0))),"")</f>
        <v/>
      </c>
      <c r="S1245" s="201" t="str">
        <f t="array" ref="S1245">IFERROR(IF(INDEX('Disaggregation Records'!$F$155:$F$385,MATCH(RIGHT(Q1245,255),RIGHT('Disaggregation Records'!$D$155:$D$385,255),0))="","",INDEX('Disaggregation Records'!$F$155:$F$385,MATCH(RIGHT(Q1245,255),RIGHT('Disaggregation Records'!$D$155:$D$385,255),0))),"")</f>
        <v/>
      </c>
      <c r="T1245" s="201" t="str">
        <f t="array" ref="T1245">IFERROR(IF(INDEX('Disaggregation Records'!$H$155:$H$385,MATCH(RIGHT(Q1245,255),RIGHT('Disaggregation Records'!$D$155:$D$385,255),0))="","",INDEX('Disaggregation Records'!$H$155:$H$385,MATCH(RIGHT(Q1245,255),RIGHT('Disaggregation Records'!$D$155:$D$385,255),0))),"")</f>
        <v/>
      </c>
      <c r="U1245" s="201">
        <f t="shared" ref="U1245" si="4730">U1243+1</f>
        <v>1724</v>
      </c>
      <c r="V1245" s="201" t="str">
        <f t="array" ref="V1245">IFERROR(IF(INDEX('Disaggregation Records'!$I$155:$I$385,MATCH(RIGHT(Q1245,255),RIGHT('Disaggregation Records'!$D$155:$D$385,255),0))="","",INDEX('Disaggregation Records'!$I$155:$I$385,MATCH(RIGHT(Q1245,255),RIGHT('Disaggregation Records'!$D$155:$D$385,255),0))),"")</f>
        <v/>
      </c>
      <c r="W1245" s="201" t="str">
        <f>IFERROR(INDEX('Reference Records'!L$40:L$88,MATCH(LEFT(C1245,255),'Reference Records'!E$40:E$88,0)),"")</f>
        <v/>
      </c>
    </row>
    <row r="1246" spans="1:23" s="201" customFormat="1" ht="40.25" customHeight="1" x14ac:dyDescent="0.35">
      <c r="A1246" s="569"/>
      <c r="B1246" s="590"/>
      <c r="C1246" s="571"/>
      <c r="D1246" s="579"/>
      <c r="E1246" s="579"/>
      <c r="F1246" s="215"/>
      <c r="G1246" s="577"/>
      <c r="H1246" s="581"/>
      <c r="I1246" s="583"/>
      <c r="J1246" s="573"/>
      <c r="K1246" s="571"/>
      <c r="L1246" s="571"/>
      <c r="M1246" s="573"/>
      <c r="N1246" s="573"/>
    </row>
    <row r="1247" spans="1:23" s="201" customFormat="1" ht="40.25" customHeight="1" x14ac:dyDescent="0.35">
      <c r="A1247" s="569" t="str">
        <f t="shared" ref="A1247" ca="1" si="4731">INDIRECT("'update Helper'!C"&amp;U1247)</f>
        <v>a163p000004cuttAAA</v>
      </c>
      <c r="B1247" s="589">
        <v>16</v>
      </c>
      <c r="C1247" s="570" t="str">
        <f>VLOOKUP(B1247,'Coverage Indicators - Section D'!$A$9:$AU$70,47,FALSE)</f>
        <v/>
      </c>
      <c r="D1247" s="578" t="str">
        <f t="shared" ref="D1247" si="4732">R1247</f>
        <v/>
      </c>
      <c r="E1247" s="578" t="str">
        <f t="shared" ref="E1247" si="4733">S1247</f>
        <v/>
      </c>
      <c r="F1247" s="421"/>
      <c r="G1247" s="576" t="str">
        <f ca="1">IF(OR(INDIRECT("'update Helper'!E"&amp;U1247)="",F1247&lt;&gt;0,F1248&lt;&gt;0),IF(IFERROR((F1247/F1248),"")="","",(F1247/F1248)),INDIRECT("'update Helper'!E"&amp;U1247)/100)</f>
        <v/>
      </c>
      <c r="H1247" s="580"/>
      <c r="I1247" s="582"/>
      <c r="J1247" s="572"/>
      <c r="K1247" s="570" t="str">
        <f t="shared" ref="K1247" si="4734">W1247</f>
        <v/>
      </c>
      <c r="L1247" s="570" t="str">
        <f t="shared" ref="L1247" si="4735">V1247</f>
        <v/>
      </c>
      <c r="M1247" s="572"/>
      <c r="N1247" s="572"/>
      <c r="P1247" s="201">
        <f t="shared" ref="P1247" si="4736">IF(AND(EXACT(C1247,C1245),C1245&lt;&gt;0),P1245+1,0)</f>
        <v>313</v>
      </c>
      <c r="Q1247" s="201" t="str">
        <f t="shared" ref="Q1247" si="4737">IF(C1247&lt;&gt;"",C1247&amp;"-"&amp;P1247,"")</f>
        <v/>
      </c>
      <c r="R1247" s="201" t="str">
        <f t="array" ref="R1247">IFERROR(IF(INDEX('Disaggregation Records'!$E$155:$E$385,MATCH(RIGHT(Q1247,255),RIGHT('Disaggregation Records'!$D$155:$D$385,255),0))="","",INDEX('Disaggregation Records'!$E$155:$E$385,MATCH(RIGHT(Q1247,255),RIGHT('Disaggregation Records'!$D$155:$D$385,255),0))),"")</f>
        <v/>
      </c>
      <c r="S1247" s="201" t="str">
        <f t="array" ref="S1247">IFERROR(IF(INDEX('Disaggregation Records'!$F$155:$F$385,MATCH(RIGHT(Q1247,255),RIGHT('Disaggregation Records'!$D$155:$D$385,255),0))="","",INDEX('Disaggregation Records'!$F$155:$F$385,MATCH(RIGHT(Q1247,255),RIGHT('Disaggregation Records'!$D$155:$D$385,255),0))),"")</f>
        <v/>
      </c>
      <c r="T1247" s="201" t="str">
        <f t="array" ref="T1247">IFERROR(IF(INDEX('Disaggregation Records'!$H$155:$H$385,MATCH(RIGHT(Q1247,255),RIGHT('Disaggregation Records'!$D$155:$D$385,255),0))="","",INDEX('Disaggregation Records'!$H$155:$H$385,MATCH(RIGHT(Q1247,255),RIGHT('Disaggregation Records'!$D$155:$D$385,255),0))),"")</f>
        <v/>
      </c>
      <c r="U1247" s="201">
        <f t="shared" ref="U1247" si="4738">U1245+1</f>
        <v>1725</v>
      </c>
      <c r="V1247" s="201" t="str">
        <f t="array" ref="V1247">IFERROR(IF(INDEX('Disaggregation Records'!$I$155:$I$385,MATCH(RIGHT(Q1247,255),RIGHT('Disaggregation Records'!$D$155:$D$385,255),0))="","",INDEX('Disaggregation Records'!$I$155:$I$385,MATCH(RIGHT(Q1247,255),RIGHT('Disaggregation Records'!$D$155:$D$385,255),0))),"")</f>
        <v/>
      </c>
      <c r="W1247" s="201" t="str">
        <f>IFERROR(INDEX('Reference Records'!L$40:L$88,MATCH(LEFT(C1247,255),'Reference Records'!E$40:E$88,0)),"")</f>
        <v/>
      </c>
    </row>
    <row r="1248" spans="1:23" s="201" customFormat="1" ht="40.25" customHeight="1" x14ac:dyDescent="0.35">
      <c r="A1248" s="569"/>
      <c r="B1248" s="590"/>
      <c r="C1248" s="571"/>
      <c r="D1248" s="579"/>
      <c r="E1248" s="579"/>
      <c r="F1248" s="215"/>
      <c r="G1248" s="577"/>
      <c r="H1248" s="581"/>
      <c r="I1248" s="583"/>
      <c r="J1248" s="573"/>
      <c r="K1248" s="571"/>
      <c r="L1248" s="571"/>
      <c r="M1248" s="573"/>
      <c r="N1248" s="573"/>
    </row>
    <row r="1249" spans="1:23" s="201" customFormat="1" ht="40.25" customHeight="1" x14ac:dyDescent="0.35">
      <c r="A1249" s="569" t="str">
        <f t="shared" ref="A1249" ca="1" si="4739">INDIRECT("'update Helper'!C"&amp;U1249)</f>
        <v>a163p000004cutuAAA</v>
      </c>
      <c r="B1249" s="589">
        <v>16</v>
      </c>
      <c r="C1249" s="570" t="str">
        <f>VLOOKUP(B1249,'Coverage Indicators - Section D'!$A$9:$AU$70,47,FALSE)</f>
        <v/>
      </c>
      <c r="D1249" s="578" t="str">
        <f t="shared" ref="D1249" si="4740">R1249</f>
        <v/>
      </c>
      <c r="E1249" s="578" t="str">
        <f t="shared" ref="E1249" si="4741">S1249</f>
        <v/>
      </c>
      <c r="F1249" s="421"/>
      <c r="G1249" s="576" t="str">
        <f ca="1">IF(OR(INDIRECT("'update Helper'!E"&amp;U1249)="",F1249&lt;&gt;0,F1250&lt;&gt;0),IF(IFERROR((F1249/F1250),"")="","",(F1249/F1250)),INDIRECT("'update Helper'!E"&amp;U1249)/100)</f>
        <v/>
      </c>
      <c r="H1249" s="580"/>
      <c r="I1249" s="582"/>
      <c r="J1249" s="572"/>
      <c r="K1249" s="570" t="str">
        <f t="shared" ref="K1249" si="4742">W1249</f>
        <v/>
      </c>
      <c r="L1249" s="570" t="str">
        <f t="shared" ref="L1249" si="4743">V1249</f>
        <v/>
      </c>
      <c r="M1249" s="572"/>
      <c r="N1249" s="572"/>
      <c r="P1249" s="201">
        <f t="shared" ref="P1249" si="4744">IF(AND(EXACT(C1249,C1247),C1247&lt;&gt;0),P1247+1,0)</f>
        <v>314</v>
      </c>
      <c r="Q1249" s="201" t="str">
        <f t="shared" ref="Q1249" si="4745">IF(C1249&lt;&gt;"",C1249&amp;"-"&amp;P1249,"")</f>
        <v/>
      </c>
      <c r="R1249" s="201" t="str">
        <f t="array" ref="R1249">IFERROR(IF(INDEX('Disaggregation Records'!$E$155:$E$385,MATCH(RIGHT(Q1249,255),RIGHT('Disaggregation Records'!$D$155:$D$385,255),0))="","",INDEX('Disaggregation Records'!$E$155:$E$385,MATCH(RIGHT(Q1249,255),RIGHT('Disaggregation Records'!$D$155:$D$385,255),0))),"")</f>
        <v/>
      </c>
      <c r="S1249" s="201" t="str">
        <f t="array" ref="S1249">IFERROR(IF(INDEX('Disaggregation Records'!$F$155:$F$385,MATCH(RIGHT(Q1249,255),RIGHT('Disaggregation Records'!$D$155:$D$385,255),0))="","",INDEX('Disaggregation Records'!$F$155:$F$385,MATCH(RIGHT(Q1249,255),RIGHT('Disaggregation Records'!$D$155:$D$385,255),0))),"")</f>
        <v/>
      </c>
      <c r="T1249" s="201" t="str">
        <f t="array" ref="T1249">IFERROR(IF(INDEX('Disaggregation Records'!$H$155:$H$385,MATCH(RIGHT(Q1249,255),RIGHT('Disaggregation Records'!$D$155:$D$385,255),0))="","",INDEX('Disaggregation Records'!$H$155:$H$385,MATCH(RIGHT(Q1249,255),RIGHT('Disaggregation Records'!$D$155:$D$385,255),0))),"")</f>
        <v/>
      </c>
      <c r="U1249" s="201">
        <f t="shared" ref="U1249" si="4746">U1247+1</f>
        <v>1726</v>
      </c>
      <c r="V1249" s="201" t="str">
        <f t="array" ref="V1249">IFERROR(IF(INDEX('Disaggregation Records'!$I$155:$I$385,MATCH(RIGHT(Q1249,255),RIGHT('Disaggregation Records'!$D$155:$D$385,255),0))="","",INDEX('Disaggregation Records'!$I$155:$I$385,MATCH(RIGHT(Q1249,255),RIGHT('Disaggregation Records'!$D$155:$D$385,255),0))),"")</f>
        <v/>
      </c>
      <c r="W1249" s="201" t="str">
        <f>IFERROR(INDEX('Reference Records'!L$40:L$88,MATCH(LEFT(C1249,255),'Reference Records'!E$40:E$88,0)),"")</f>
        <v/>
      </c>
    </row>
    <row r="1250" spans="1:23" s="201" customFormat="1" ht="40.25" customHeight="1" x14ac:dyDescent="0.35">
      <c r="A1250" s="569"/>
      <c r="B1250" s="590"/>
      <c r="C1250" s="571"/>
      <c r="D1250" s="579"/>
      <c r="E1250" s="579"/>
      <c r="F1250" s="215"/>
      <c r="G1250" s="577"/>
      <c r="H1250" s="581"/>
      <c r="I1250" s="583"/>
      <c r="J1250" s="573"/>
      <c r="K1250" s="571"/>
      <c r="L1250" s="571"/>
      <c r="M1250" s="573"/>
      <c r="N1250" s="573"/>
    </row>
    <row r="1251" spans="1:23" s="201" customFormat="1" ht="40.25" customHeight="1" x14ac:dyDescent="0.35">
      <c r="A1251" s="569" t="str">
        <f t="shared" ref="A1251" ca="1" si="4747">INDIRECT("'update Helper'!C"&amp;U1251)</f>
        <v>a163p000004cutvAAA</v>
      </c>
      <c r="B1251" s="589">
        <v>16</v>
      </c>
      <c r="C1251" s="570" t="str">
        <f>VLOOKUP(B1251,'Coverage Indicators - Section D'!$A$9:$AU$70,47,FALSE)</f>
        <v/>
      </c>
      <c r="D1251" s="578" t="str">
        <f t="shared" ref="D1251" si="4748">R1251</f>
        <v/>
      </c>
      <c r="E1251" s="578" t="str">
        <f t="shared" ref="E1251" si="4749">S1251</f>
        <v/>
      </c>
      <c r="F1251" s="421"/>
      <c r="G1251" s="576" t="str">
        <f ca="1">IF(OR(INDIRECT("'update Helper'!E"&amp;U1251)="",F1251&lt;&gt;0,F1252&lt;&gt;0),IF(IFERROR((F1251/F1252),"")="","",(F1251/F1252)),INDIRECT("'update Helper'!E"&amp;U1251)/100)</f>
        <v/>
      </c>
      <c r="H1251" s="580"/>
      <c r="I1251" s="582"/>
      <c r="J1251" s="572"/>
      <c r="K1251" s="570" t="str">
        <f t="shared" ref="K1251" si="4750">W1251</f>
        <v/>
      </c>
      <c r="L1251" s="570" t="str">
        <f t="shared" ref="L1251" si="4751">V1251</f>
        <v/>
      </c>
      <c r="M1251" s="572"/>
      <c r="N1251" s="572"/>
      <c r="P1251" s="201">
        <f t="shared" ref="P1251" si="4752">IF(AND(EXACT(C1251,C1249),C1249&lt;&gt;0),P1249+1,0)</f>
        <v>315</v>
      </c>
      <c r="Q1251" s="201" t="str">
        <f t="shared" ref="Q1251" si="4753">IF(C1251&lt;&gt;"",C1251&amp;"-"&amp;P1251,"")</f>
        <v/>
      </c>
      <c r="R1251" s="201" t="str">
        <f t="array" ref="R1251">IFERROR(IF(INDEX('Disaggregation Records'!$E$155:$E$385,MATCH(RIGHT(Q1251,255),RIGHT('Disaggregation Records'!$D$155:$D$385,255),0))="","",INDEX('Disaggregation Records'!$E$155:$E$385,MATCH(RIGHT(Q1251,255),RIGHT('Disaggregation Records'!$D$155:$D$385,255),0))),"")</f>
        <v/>
      </c>
      <c r="S1251" s="201" t="str">
        <f t="array" ref="S1251">IFERROR(IF(INDEX('Disaggregation Records'!$F$155:$F$385,MATCH(RIGHT(Q1251,255),RIGHT('Disaggregation Records'!$D$155:$D$385,255),0))="","",INDEX('Disaggregation Records'!$F$155:$F$385,MATCH(RIGHT(Q1251,255),RIGHT('Disaggregation Records'!$D$155:$D$385,255),0))),"")</f>
        <v/>
      </c>
      <c r="T1251" s="201" t="str">
        <f t="array" ref="T1251">IFERROR(IF(INDEX('Disaggregation Records'!$H$155:$H$385,MATCH(RIGHT(Q1251,255),RIGHT('Disaggregation Records'!$D$155:$D$385,255),0))="","",INDEX('Disaggregation Records'!$H$155:$H$385,MATCH(RIGHT(Q1251,255),RIGHT('Disaggregation Records'!$D$155:$D$385,255),0))),"")</f>
        <v/>
      </c>
      <c r="U1251" s="201">
        <f t="shared" ref="U1251" si="4754">U1249+1</f>
        <v>1727</v>
      </c>
      <c r="V1251" s="201" t="str">
        <f t="array" ref="V1251">IFERROR(IF(INDEX('Disaggregation Records'!$I$155:$I$385,MATCH(RIGHT(Q1251,255),RIGHT('Disaggregation Records'!$D$155:$D$385,255),0))="","",INDEX('Disaggregation Records'!$I$155:$I$385,MATCH(RIGHT(Q1251,255),RIGHT('Disaggregation Records'!$D$155:$D$385,255),0))),"")</f>
        <v/>
      </c>
      <c r="W1251" s="201" t="str">
        <f>IFERROR(INDEX('Reference Records'!L$40:L$88,MATCH(LEFT(C1251,255),'Reference Records'!E$40:E$88,0)),"")</f>
        <v/>
      </c>
    </row>
    <row r="1252" spans="1:23" s="201" customFormat="1" ht="40.25" customHeight="1" x14ac:dyDescent="0.35">
      <c r="A1252" s="569"/>
      <c r="B1252" s="590"/>
      <c r="C1252" s="571"/>
      <c r="D1252" s="579"/>
      <c r="E1252" s="579"/>
      <c r="F1252" s="215"/>
      <c r="G1252" s="577"/>
      <c r="H1252" s="581"/>
      <c r="I1252" s="583"/>
      <c r="J1252" s="573"/>
      <c r="K1252" s="571"/>
      <c r="L1252" s="571"/>
      <c r="M1252" s="573"/>
      <c r="N1252" s="573"/>
    </row>
    <row r="1253" spans="1:23" s="201" customFormat="1" ht="40.25" customHeight="1" x14ac:dyDescent="0.35">
      <c r="A1253" s="569" t="str">
        <f t="shared" ref="A1253" ca="1" si="4755">INDIRECT("'update Helper'!C"&amp;U1253)</f>
        <v>a163p000004cutwAAA</v>
      </c>
      <c r="B1253" s="589">
        <v>16</v>
      </c>
      <c r="C1253" s="570" t="str">
        <f>VLOOKUP(B1253,'Coverage Indicators - Section D'!$A$9:$AU$70,47,FALSE)</f>
        <v/>
      </c>
      <c r="D1253" s="578" t="str">
        <f t="shared" ref="D1253" si="4756">R1253</f>
        <v/>
      </c>
      <c r="E1253" s="578" t="str">
        <f t="shared" ref="E1253" si="4757">S1253</f>
        <v/>
      </c>
      <c r="F1253" s="421"/>
      <c r="G1253" s="576" t="str">
        <f ca="1">IF(OR(INDIRECT("'update Helper'!E"&amp;U1253)="",F1253&lt;&gt;0,F1254&lt;&gt;0),IF(IFERROR((F1253/F1254),"")="","",(F1253/F1254)),INDIRECT("'update Helper'!E"&amp;U1253)/100)</f>
        <v/>
      </c>
      <c r="H1253" s="580"/>
      <c r="I1253" s="582"/>
      <c r="J1253" s="572"/>
      <c r="K1253" s="570" t="str">
        <f t="shared" ref="K1253" si="4758">W1253</f>
        <v/>
      </c>
      <c r="L1253" s="570" t="str">
        <f t="shared" ref="L1253" si="4759">V1253</f>
        <v/>
      </c>
      <c r="M1253" s="572"/>
      <c r="N1253" s="572"/>
      <c r="P1253" s="201">
        <f t="shared" ref="P1253" si="4760">IF(AND(EXACT(C1253,C1251),C1251&lt;&gt;0),P1251+1,0)</f>
        <v>316</v>
      </c>
      <c r="Q1253" s="201" t="str">
        <f t="shared" ref="Q1253" si="4761">IF(C1253&lt;&gt;"",C1253&amp;"-"&amp;P1253,"")</f>
        <v/>
      </c>
      <c r="R1253" s="201" t="str">
        <f t="array" ref="R1253">IFERROR(IF(INDEX('Disaggregation Records'!$E$155:$E$385,MATCH(RIGHT(Q1253,255),RIGHT('Disaggregation Records'!$D$155:$D$385,255),0))="","",INDEX('Disaggregation Records'!$E$155:$E$385,MATCH(RIGHT(Q1253,255),RIGHT('Disaggregation Records'!$D$155:$D$385,255),0))),"")</f>
        <v/>
      </c>
      <c r="S1253" s="201" t="str">
        <f t="array" ref="S1253">IFERROR(IF(INDEX('Disaggregation Records'!$F$155:$F$385,MATCH(RIGHT(Q1253,255),RIGHT('Disaggregation Records'!$D$155:$D$385,255),0))="","",INDEX('Disaggregation Records'!$F$155:$F$385,MATCH(RIGHT(Q1253,255),RIGHT('Disaggregation Records'!$D$155:$D$385,255),0))),"")</f>
        <v/>
      </c>
      <c r="T1253" s="201" t="str">
        <f t="array" ref="T1253">IFERROR(IF(INDEX('Disaggregation Records'!$H$155:$H$385,MATCH(RIGHT(Q1253,255),RIGHT('Disaggregation Records'!$D$155:$D$385,255),0))="","",INDEX('Disaggregation Records'!$H$155:$H$385,MATCH(RIGHT(Q1253,255),RIGHT('Disaggregation Records'!$D$155:$D$385,255),0))),"")</f>
        <v/>
      </c>
      <c r="U1253" s="201">
        <f t="shared" ref="U1253" si="4762">U1251+1</f>
        <v>1728</v>
      </c>
      <c r="V1253" s="201" t="str">
        <f t="array" ref="V1253">IFERROR(IF(INDEX('Disaggregation Records'!$I$155:$I$385,MATCH(RIGHT(Q1253,255),RIGHT('Disaggregation Records'!$D$155:$D$385,255),0))="","",INDEX('Disaggregation Records'!$I$155:$I$385,MATCH(RIGHT(Q1253,255),RIGHT('Disaggregation Records'!$D$155:$D$385,255),0))),"")</f>
        <v/>
      </c>
      <c r="W1253" s="201" t="str">
        <f>IFERROR(INDEX('Reference Records'!L$40:L$88,MATCH(LEFT(C1253,255),'Reference Records'!E$40:E$88,0)),"")</f>
        <v/>
      </c>
    </row>
    <row r="1254" spans="1:23" s="201" customFormat="1" ht="40.25" customHeight="1" x14ac:dyDescent="0.35">
      <c r="A1254" s="569"/>
      <c r="B1254" s="590"/>
      <c r="C1254" s="571"/>
      <c r="D1254" s="579"/>
      <c r="E1254" s="579"/>
      <c r="F1254" s="215"/>
      <c r="G1254" s="577"/>
      <c r="H1254" s="581"/>
      <c r="I1254" s="583"/>
      <c r="J1254" s="573"/>
      <c r="K1254" s="571"/>
      <c r="L1254" s="571"/>
      <c r="M1254" s="573"/>
      <c r="N1254" s="573"/>
    </row>
    <row r="1255" spans="1:23" s="201" customFormat="1" ht="40.25" customHeight="1" x14ac:dyDescent="0.35">
      <c r="A1255" s="569" t="str">
        <f t="shared" ref="A1255" ca="1" si="4763">INDIRECT("'update Helper'!C"&amp;U1255)</f>
        <v>a163p000004cutxAAA</v>
      </c>
      <c r="B1255" s="589">
        <v>16</v>
      </c>
      <c r="C1255" s="570" t="str">
        <f>VLOOKUP(B1255,'Coverage Indicators - Section D'!$A$9:$AU$70,47,FALSE)</f>
        <v/>
      </c>
      <c r="D1255" s="578" t="str">
        <f t="shared" ref="D1255" si="4764">R1255</f>
        <v/>
      </c>
      <c r="E1255" s="578" t="str">
        <f t="shared" ref="E1255" si="4765">S1255</f>
        <v/>
      </c>
      <c r="F1255" s="421"/>
      <c r="G1255" s="576" t="str">
        <f ca="1">IF(OR(INDIRECT("'update Helper'!E"&amp;U1255)="",F1255&lt;&gt;0,F1256&lt;&gt;0),IF(IFERROR((F1255/F1256),"")="","",(F1255/F1256)),INDIRECT("'update Helper'!E"&amp;U1255)/100)</f>
        <v/>
      </c>
      <c r="H1255" s="580"/>
      <c r="I1255" s="582"/>
      <c r="J1255" s="572"/>
      <c r="K1255" s="570" t="str">
        <f t="shared" ref="K1255" si="4766">W1255</f>
        <v/>
      </c>
      <c r="L1255" s="570" t="str">
        <f t="shared" ref="L1255" si="4767">V1255</f>
        <v/>
      </c>
      <c r="M1255" s="572"/>
      <c r="N1255" s="572"/>
      <c r="P1255" s="201">
        <f t="shared" ref="P1255" si="4768">IF(AND(EXACT(C1255,C1253),C1253&lt;&gt;0),P1253+1,0)</f>
        <v>317</v>
      </c>
      <c r="Q1255" s="201" t="str">
        <f t="shared" ref="Q1255" si="4769">IF(C1255&lt;&gt;"",C1255&amp;"-"&amp;P1255,"")</f>
        <v/>
      </c>
      <c r="R1255" s="201" t="str">
        <f t="array" ref="R1255">IFERROR(IF(INDEX('Disaggregation Records'!$E$155:$E$385,MATCH(RIGHT(Q1255,255),RIGHT('Disaggregation Records'!$D$155:$D$385,255),0))="","",INDEX('Disaggregation Records'!$E$155:$E$385,MATCH(RIGHT(Q1255,255),RIGHT('Disaggregation Records'!$D$155:$D$385,255),0))),"")</f>
        <v/>
      </c>
      <c r="S1255" s="201" t="str">
        <f t="array" ref="S1255">IFERROR(IF(INDEX('Disaggregation Records'!$F$155:$F$385,MATCH(RIGHT(Q1255,255),RIGHT('Disaggregation Records'!$D$155:$D$385,255),0))="","",INDEX('Disaggregation Records'!$F$155:$F$385,MATCH(RIGHT(Q1255,255),RIGHT('Disaggregation Records'!$D$155:$D$385,255),0))),"")</f>
        <v/>
      </c>
      <c r="T1255" s="201" t="str">
        <f t="array" ref="T1255">IFERROR(IF(INDEX('Disaggregation Records'!$H$155:$H$385,MATCH(RIGHT(Q1255,255),RIGHT('Disaggregation Records'!$D$155:$D$385,255),0))="","",INDEX('Disaggregation Records'!$H$155:$H$385,MATCH(RIGHT(Q1255,255),RIGHT('Disaggregation Records'!$D$155:$D$385,255),0))),"")</f>
        <v/>
      </c>
      <c r="U1255" s="201">
        <f t="shared" ref="U1255" si="4770">U1253+1</f>
        <v>1729</v>
      </c>
      <c r="V1255" s="201" t="str">
        <f t="array" ref="V1255">IFERROR(IF(INDEX('Disaggregation Records'!$I$155:$I$385,MATCH(RIGHT(Q1255,255),RIGHT('Disaggregation Records'!$D$155:$D$385,255),0))="","",INDEX('Disaggregation Records'!$I$155:$I$385,MATCH(RIGHT(Q1255,255),RIGHT('Disaggregation Records'!$D$155:$D$385,255),0))),"")</f>
        <v/>
      </c>
      <c r="W1255" s="201" t="str">
        <f>IFERROR(INDEX('Reference Records'!L$40:L$88,MATCH(LEFT(C1255,255),'Reference Records'!E$40:E$88,0)),"")</f>
        <v/>
      </c>
    </row>
    <row r="1256" spans="1:23" s="201" customFormat="1" ht="40.25" customHeight="1" x14ac:dyDescent="0.35">
      <c r="A1256" s="569"/>
      <c r="B1256" s="590"/>
      <c r="C1256" s="571"/>
      <c r="D1256" s="579"/>
      <c r="E1256" s="579"/>
      <c r="F1256" s="215"/>
      <c r="G1256" s="577"/>
      <c r="H1256" s="581"/>
      <c r="I1256" s="583"/>
      <c r="J1256" s="573"/>
      <c r="K1256" s="571"/>
      <c r="L1256" s="571"/>
      <c r="M1256" s="573"/>
      <c r="N1256" s="573"/>
    </row>
    <row r="1257" spans="1:23" s="201" customFormat="1" ht="40.25" customHeight="1" x14ac:dyDescent="0.35">
      <c r="A1257" s="569" t="str">
        <f t="shared" ref="A1257" ca="1" si="4771">INDIRECT("'update Helper'!C"&amp;U1257)</f>
        <v>a163p000004cutyAAA</v>
      </c>
      <c r="B1257" s="589">
        <v>16</v>
      </c>
      <c r="C1257" s="570" t="str">
        <f>VLOOKUP(B1257,'Coverage Indicators - Section D'!$A$9:$AU$70,47,FALSE)</f>
        <v/>
      </c>
      <c r="D1257" s="578" t="str">
        <f t="shared" ref="D1257" si="4772">R1257</f>
        <v/>
      </c>
      <c r="E1257" s="578" t="str">
        <f t="shared" ref="E1257" si="4773">S1257</f>
        <v/>
      </c>
      <c r="F1257" s="421"/>
      <c r="G1257" s="576" t="str">
        <f ca="1">IF(OR(INDIRECT("'update Helper'!E"&amp;U1257)="",F1257&lt;&gt;0,F1258&lt;&gt;0),IF(IFERROR((F1257/F1258),"")="","",(F1257/F1258)),INDIRECT("'update Helper'!E"&amp;U1257)/100)</f>
        <v/>
      </c>
      <c r="H1257" s="580"/>
      <c r="I1257" s="582"/>
      <c r="J1257" s="572"/>
      <c r="K1257" s="570" t="str">
        <f t="shared" ref="K1257" si="4774">W1257</f>
        <v/>
      </c>
      <c r="L1257" s="570" t="str">
        <f t="shared" ref="L1257" si="4775">V1257</f>
        <v/>
      </c>
      <c r="M1257" s="572"/>
      <c r="N1257" s="572"/>
      <c r="P1257" s="201">
        <f t="shared" ref="P1257" si="4776">IF(AND(EXACT(C1257,C1255),C1255&lt;&gt;0),P1255+1,0)</f>
        <v>318</v>
      </c>
      <c r="Q1257" s="201" t="str">
        <f t="shared" ref="Q1257" si="4777">IF(C1257&lt;&gt;"",C1257&amp;"-"&amp;P1257,"")</f>
        <v/>
      </c>
      <c r="R1257" s="201" t="str">
        <f t="array" ref="R1257">IFERROR(IF(INDEX('Disaggregation Records'!$E$155:$E$385,MATCH(RIGHT(Q1257,255),RIGHT('Disaggregation Records'!$D$155:$D$385,255),0))="","",INDEX('Disaggregation Records'!$E$155:$E$385,MATCH(RIGHT(Q1257,255),RIGHT('Disaggregation Records'!$D$155:$D$385,255),0))),"")</f>
        <v/>
      </c>
      <c r="S1257" s="201" t="str">
        <f t="array" ref="S1257">IFERROR(IF(INDEX('Disaggregation Records'!$F$155:$F$385,MATCH(RIGHT(Q1257,255),RIGHT('Disaggregation Records'!$D$155:$D$385,255),0))="","",INDEX('Disaggregation Records'!$F$155:$F$385,MATCH(RIGHT(Q1257,255),RIGHT('Disaggregation Records'!$D$155:$D$385,255),0))),"")</f>
        <v/>
      </c>
      <c r="T1257" s="201" t="str">
        <f t="array" ref="T1257">IFERROR(IF(INDEX('Disaggregation Records'!$H$155:$H$385,MATCH(RIGHT(Q1257,255),RIGHT('Disaggregation Records'!$D$155:$D$385,255),0))="","",INDEX('Disaggregation Records'!$H$155:$H$385,MATCH(RIGHT(Q1257,255),RIGHT('Disaggregation Records'!$D$155:$D$385,255),0))),"")</f>
        <v/>
      </c>
      <c r="U1257" s="201">
        <f t="shared" ref="U1257" si="4778">U1255+1</f>
        <v>1730</v>
      </c>
      <c r="V1257" s="201" t="str">
        <f t="array" ref="V1257">IFERROR(IF(INDEX('Disaggregation Records'!$I$155:$I$385,MATCH(RIGHT(Q1257,255),RIGHT('Disaggregation Records'!$D$155:$D$385,255),0))="","",INDEX('Disaggregation Records'!$I$155:$I$385,MATCH(RIGHT(Q1257,255),RIGHT('Disaggregation Records'!$D$155:$D$385,255),0))),"")</f>
        <v/>
      </c>
      <c r="W1257" s="201" t="str">
        <f>IFERROR(INDEX('Reference Records'!L$40:L$88,MATCH(LEFT(C1257,255),'Reference Records'!E$40:E$88,0)),"")</f>
        <v/>
      </c>
    </row>
    <row r="1258" spans="1:23" s="201" customFormat="1" ht="40.25" customHeight="1" x14ac:dyDescent="0.35">
      <c r="A1258" s="569"/>
      <c r="B1258" s="590"/>
      <c r="C1258" s="571"/>
      <c r="D1258" s="579"/>
      <c r="E1258" s="579"/>
      <c r="F1258" s="215"/>
      <c r="G1258" s="577"/>
      <c r="H1258" s="581"/>
      <c r="I1258" s="583"/>
      <c r="J1258" s="573"/>
      <c r="K1258" s="571"/>
      <c r="L1258" s="571"/>
      <c r="M1258" s="573"/>
      <c r="N1258" s="573"/>
    </row>
    <row r="1259" spans="1:23" s="201" customFormat="1" ht="40.25" customHeight="1" x14ac:dyDescent="0.35">
      <c r="A1259" s="569" t="str">
        <f t="shared" ref="A1259" ca="1" si="4779">INDIRECT("'update Helper'!C"&amp;U1259)</f>
        <v>a163p000004cutzAAA</v>
      </c>
      <c r="B1259" s="589">
        <v>16</v>
      </c>
      <c r="C1259" s="570" t="str">
        <f>VLOOKUP(B1259,'Coverage Indicators - Section D'!$A$9:$AU$70,47,FALSE)</f>
        <v/>
      </c>
      <c r="D1259" s="578" t="str">
        <f t="shared" ref="D1259" si="4780">R1259</f>
        <v/>
      </c>
      <c r="E1259" s="578" t="str">
        <f t="shared" ref="E1259" si="4781">S1259</f>
        <v/>
      </c>
      <c r="F1259" s="421"/>
      <c r="G1259" s="576" t="str">
        <f ca="1">IF(OR(INDIRECT("'update Helper'!E"&amp;U1259)="",F1259&lt;&gt;0,F1260&lt;&gt;0),IF(IFERROR((F1259/F1260),"")="","",(F1259/F1260)),INDIRECT("'update Helper'!E"&amp;U1259)/100)</f>
        <v/>
      </c>
      <c r="H1259" s="580"/>
      <c r="I1259" s="582"/>
      <c r="J1259" s="572"/>
      <c r="K1259" s="570" t="str">
        <f t="shared" ref="K1259" si="4782">W1259</f>
        <v/>
      </c>
      <c r="L1259" s="570" t="str">
        <f t="shared" ref="L1259" si="4783">V1259</f>
        <v/>
      </c>
      <c r="M1259" s="572"/>
      <c r="N1259" s="572"/>
      <c r="P1259" s="201">
        <f t="shared" ref="P1259" si="4784">IF(AND(EXACT(C1259,C1257),C1257&lt;&gt;0),P1257+1,0)</f>
        <v>319</v>
      </c>
      <c r="Q1259" s="201" t="str">
        <f t="shared" ref="Q1259" si="4785">IF(C1259&lt;&gt;"",C1259&amp;"-"&amp;P1259,"")</f>
        <v/>
      </c>
      <c r="R1259" s="201" t="str">
        <f t="array" ref="R1259">IFERROR(IF(INDEX('Disaggregation Records'!$E$155:$E$385,MATCH(RIGHT(Q1259,255),RIGHT('Disaggregation Records'!$D$155:$D$385,255),0))="","",INDEX('Disaggregation Records'!$E$155:$E$385,MATCH(RIGHT(Q1259,255),RIGHT('Disaggregation Records'!$D$155:$D$385,255),0))),"")</f>
        <v/>
      </c>
      <c r="S1259" s="201" t="str">
        <f t="array" ref="S1259">IFERROR(IF(INDEX('Disaggregation Records'!$F$155:$F$385,MATCH(RIGHT(Q1259,255),RIGHT('Disaggregation Records'!$D$155:$D$385,255),0))="","",INDEX('Disaggregation Records'!$F$155:$F$385,MATCH(RIGHT(Q1259,255),RIGHT('Disaggregation Records'!$D$155:$D$385,255),0))),"")</f>
        <v/>
      </c>
      <c r="T1259" s="201" t="str">
        <f t="array" ref="T1259">IFERROR(IF(INDEX('Disaggregation Records'!$H$155:$H$385,MATCH(RIGHT(Q1259,255),RIGHT('Disaggregation Records'!$D$155:$D$385,255),0))="","",INDEX('Disaggregation Records'!$H$155:$H$385,MATCH(RIGHT(Q1259,255),RIGHT('Disaggregation Records'!$D$155:$D$385,255),0))),"")</f>
        <v/>
      </c>
      <c r="U1259" s="201">
        <f t="shared" ref="U1259" si="4786">U1257+1</f>
        <v>1731</v>
      </c>
      <c r="V1259" s="201" t="str">
        <f t="array" ref="V1259">IFERROR(IF(INDEX('Disaggregation Records'!$I$155:$I$385,MATCH(RIGHT(Q1259,255),RIGHT('Disaggregation Records'!$D$155:$D$385,255),0))="","",INDEX('Disaggregation Records'!$I$155:$I$385,MATCH(RIGHT(Q1259,255),RIGHT('Disaggregation Records'!$D$155:$D$385,255),0))),"")</f>
        <v/>
      </c>
      <c r="W1259" s="201" t="str">
        <f>IFERROR(INDEX('Reference Records'!L$40:L$88,MATCH(LEFT(C1259,255),'Reference Records'!E$40:E$88,0)),"")</f>
        <v/>
      </c>
    </row>
    <row r="1260" spans="1:23" s="201" customFormat="1" ht="40.25" customHeight="1" x14ac:dyDescent="0.35">
      <c r="A1260" s="569"/>
      <c r="B1260" s="590"/>
      <c r="C1260" s="571"/>
      <c r="D1260" s="579"/>
      <c r="E1260" s="579"/>
      <c r="F1260" s="215"/>
      <c r="G1260" s="577"/>
      <c r="H1260" s="581"/>
      <c r="I1260" s="583"/>
      <c r="J1260" s="573"/>
      <c r="K1260" s="571"/>
      <c r="L1260" s="571"/>
      <c r="M1260" s="573"/>
      <c r="N1260" s="573"/>
    </row>
    <row r="1261" spans="1:23" s="201" customFormat="1" ht="40.25" customHeight="1" x14ac:dyDescent="0.35">
      <c r="A1261" s="569" t="str">
        <f t="shared" ref="A1261" ca="1" si="4787">INDIRECT("'update Helper'!C"&amp;U1261)</f>
        <v>a163p000004cuu0AAA</v>
      </c>
      <c r="B1261" s="589">
        <v>17</v>
      </c>
      <c r="C1261" s="570" t="str">
        <f>VLOOKUP(B1261,'Coverage Indicators - Section D'!$A$9:$AU$70,47,FALSE)</f>
        <v/>
      </c>
      <c r="D1261" s="578" t="str">
        <f t="shared" ref="D1261" si="4788">R1261</f>
        <v/>
      </c>
      <c r="E1261" s="578" t="str">
        <f t="shared" ref="E1261" si="4789">S1261</f>
        <v/>
      </c>
      <c r="F1261" s="421"/>
      <c r="G1261" s="576" t="str">
        <f ca="1">IF(OR(INDIRECT("'update Helper'!E"&amp;U1261)="",F1261&lt;&gt;0,F1262&lt;&gt;0),IF(IFERROR((F1261/F1262),"")="","",(F1261/F1262)),INDIRECT("'update Helper'!E"&amp;U1261)/100)</f>
        <v/>
      </c>
      <c r="H1261" s="580"/>
      <c r="I1261" s="582"/>
      <c r="J1261" s="572"/>
      <c r="K1261" s="570" t="str">
        <f t="shared" ref="K1261" si="4790">W1261</f>
        <v/>
      </c>
      <c r="L1261" s="570" t="str">
        <f t="shared" ref="L1261" si="4791">V1261</f>
        <v/>
      </c>
      <c r="M1261" s="572"/>
      <c r="N1261" s="572"/>
      <c r="P1261" s="201">
        <f t="shared" ref="P1261" si="4792">IF(AND(EXACT(C1261,C1259),C1259&lt;&gt;0),P1259+1,0)</f>
        <v>320</v>
      </c>
      <c r="Q1261" s="201" t="str">
        <f t="shared" ref="Q1261" si="4793">IF(C1261&lt;&gt;"",C1261&amp;"-"&amp;P1261,"")</f>
        <v/>
      </c>
      <c r="R1261" s="201" t="str">
        <f t="array" ref="R1261">IFERROR(IF(INDEX('Disaggregation Records'!$E$155:$E$385,MATCH(RIGHT(Q1261,255),RIGHT('Disaggregation Records'!$D$155:$D$385,255),0))="","",INDEX('Disaggregation Records'!$E$155:$E$385,MATCH(RIGHT(Q1261,255),RIGHT('Disaggregation Records'!$D$155:$D$385,255),0))),"")</f>
        <v/>
      </c>
      <c r="S1261" s="201" t="str">
        <f t="array" ref="S1261">IFERROR(IF(INDEX('Disaggregation Records'!$F$155:$F$385,MATCH(RIGHT(Q1261,255),RIGHT('Disaggregation Records'!$D$155:$D$385,255),0))="","",INDEX('Disaggregation Records'!$F$155:$F$385,MATCH(RIGHT(Q1261,255),RIGHT('Disaggregation Records'!$D$155:$D$385,255),0))),"")</f>
        <v/>
      </c>
      <c r="T1261" s="201" t="str">
        <f t="array" ref="T1261">IFERROR(IF(INDEX('Disaggregation Records'!$H$155:$H$385,MATCH(RIGHT(Q1261,255),RIGHT('Disaggregation Records'!$D$155:$D$385,255),0))="","",INDEX('Disaggregation Records'!$H$155:$H$385,MATCH(RIGHT(Q1261,255),RIGHT('Disaggregation Records'!$D$155:$D$385,255),0))),"")</f>
        <v/>
      </c>
      <c r="U1261" s="201">
        <f t="shared" ref="U1261" si="4794">U1259+1</f>
        <v>1732</v>
      </c>
      <c r="V1261" s="201" t="str">
        <f t="array" ref="V1261">IFERROR(IF(INDEX('Disaggregation Records'!$I$155:$I$385,MATCH(RIGHT(Q1261,255),RIGHT('Disaggregation Records'!$D$155:$D$385,255),0))="","",INDEX('Disaggregation Records'!$I$155:$I$385,MATCH(RIGHT(Q1261,255),RIGHT('Disaggregation Records'!$D$155:$D$385,255),0))),"")</f>
        <v/>
      </c>
      <c r="W1261" s="201" t="str">
        <f>IFERROR(INDEX('Reference Records'!L$40:L$88,MATCH(LEFT(C1261,255),'Reference Records'!E$40:E$88,0)),"")</f>
        <v/>
      </c>
    </row>
    <row r="1262" spans="1:23" s="201" customFormat="1" ht="40.25" customHeight="1" x14ac:dyDescent="0.35">
      <c r="A1262" s="569"/>
      <c r="B1262" s="590"/>
      <c r="C1262" s="571"/>
      <c r="D1262" s="579"/>
      <c r="E1262" s="579"/>
      <c r="F1262" s="215"/>
      <c r="G1262" s="577"/>
      <c r="H1262" s="581"/>
      <c r="I1262" s="583"/>
      <c r="J1262" s="573"/>
      <c r="K1262" s="571"/>
      <c r="L1262" s="571"/>
      <c r="M1262" s="573"/>
      <c r="N1262" s="573"/>
    </row>
    <row r="1263" spans="1:23" s="201" customFormat="1" ht="40.25" customHeight="1" x14ac:dyDescent="0.35">
      <c r="A1263" s="569" t="str">
        <f t="shared" ref="A1263" ca="1" si="4795">INDIRECT("'update Helper'!C"&amp;U1263)</f>
        <v>a163p000004cuu1AAA</v>
      </c>
      <c r="B1263" s="589">
        <v>17</v>
      </c>
      <c r="C1263" s="570" t="str">
        <f>VLOOKUP(B1263,'Coverage Indicators - Section D'!$A$9:$AU$70,47,FALSE)</f>
        <v/>
      </c>
      <c r="D1263" s="578" t="str">
        <f t="shared" ref="D1263" si="4796">R1263</f>
        <v/>
      </c>
      <c r="E1263" s="578" t="str">
        <f t="shared" ref="E1263" si="4797">S1263</f>
        <v/>
      </c>
      <c r="F1263" s="421"/>
      <c r="G1263" s="576" t="str">
        <f ca="1">IF(OR(INDIRECT("'update Helper'!E"&amp;U1263)="",F1263&lt;&gt;0,F1264&lt;&gt;0),IF(IFERROR((F1263/F1264),"")="","",(F1263/F1264)),INDIRECT("'update Helper'!E"&amp;U1263)/100)</f>
        <v/>
      </c>
      <c r="H1263" s="580"/>
      <c r="I1263" s="582"/>
      <c r="J1263" s="572"/>
      <c r="K1263" s="570" t="str">
        <f t="shared" ref="K1263" si="4798">W1263</f>
        <v/>
      </c>
      <c r="L1263" s="570" t="str">
        <f t="shared" ref="L1263" si="4799">V1263</f>
        <v/>
      </c>
      <c r="M1263" s="572"/>
      <c r="N1263" s="572"/>
      <c r="P1263" s="201">
        <f t="shared" ref="P1263" si="4800">IF(AND(EXACT(C1263,C1261),C1261&lt;&gt;0),P1261+1,0)</f>
        <v>321</v>
      </c>
      <c r="Q1263" s="201" t="str">
        <f t="shared" ref="Q1263" si="4801">IF(C1263&lt;&gt;"",C1263&amp;"-"&amp;P1263,"")</f>
        <v/>
      </c>
      <c r="R1263" s="201" t="str">
        <f t="array" ref="R1263">IFERROR(IF(INDEX('Disaggregation Records'!$E$155:$E$385,MATCH(RIGHT(Q1263,255),RIGHT('Disaggregation Records'!$D$155:$D$385,255),0))="","",INDEX('Disaggregation Records'!$E$155:$E$385,MATCH(RIGHT(Q1263,255),RIGHT('Disaggregation Records'!$D$155:$D$385,255),0))),"")</f>
        <v/>
      </c>
      <c r="S1263" s="201" t="str">
        <f t="array" ref="S1263">IFERROR(IF(INDEX('Disaggregation Records'!$F$155:$F$385,MATCH(RIGHT(Q1263,255),RIGHT('Disaggregation Records'!$D$155:$D$385,255),0))="","",INDEX('Disaggregation Records'!$F$155:$F$385,MATCH(RIGHT(Q1263,255),RIGHT('Disaggregation Records'!$D$155:$D$385,255),0))),"")</f>
        <v/>
      </c>
      <c r="T1263" s="201" t="str">
        <f t="array" ref="T1263">IFERROR(IF(INDEX('Disaggregation Records'!$H$155:$H$385,MATCH(RIGHT(Q1263,255),RIGHT('Disaggregation Records'!$D$155:$D$385,255),0))="","",INDEX('Disaggregation Records'!$H$155:$H$385,MATCH(RIGHT(Q1263,255),RIGHT('Disaggregation Records'!$D$155:$D$385,255),0))),"")</f>
        <v/>
      </c>
      <c r="U1263" s="201">
        <f t="shared" ref="U1263" si="4802">U1261+1</f>
        <v>1733</v>
      </c>
      <c r="V1263" s="201" t="str">
        <f t="array" ref="V1263">IFERROR(IF(INDEX('Disaggregation Records'!$I$155:$I$385,MATCH(RIGHT(Q1263,255),RIGHT('Disaggregation Records'!$D$155:$D$385,255),0))="","",INDEX('Disaggregation Records'!$I$155:$I$385,MATCH(RIGHT(Q1263,255),RIGHT('Disaggregation Records'!$D$155:$D$385,255),0))),"")</f>
        <v/>
      </c>
      <c r="W1263" s="201" t="str">
        <f>IFERROR(INDEX('Reference Records'!L$40:L$88,MATCH(LEFT(C1263,255),'Reference Records'!E$40:E$88,0)),"")</f>
        <v/>
      </c>
    </row>
    <row r="1264" spans="1:23" s="201" customFormat="1" ht="40.25" customHeight="1" x14ac:dyDescent="0.35">
      <c r="A1264" s="569"/>
      <c r="B1264" s="590"/>
      <c r="C1264" s="571"/>
      <c r="D1264" s="579"/>
      <c r="E1264" s="579"/>
      <c r="F1264" s="215"/>
      <c r="G1264" s="577"/>
      <c r="H1264" s="581"/>
      <c r="I1264" s="583"/>
      <c r="J1264" s="573"/>
      <c r="K1264" s="571"/>
      <c r="L1264" s="571"/>
      <c r="M1264" s="573"/>
      <c r="N1264" s="573"/>
    </row>
    <row r="1265" spans="1:23" s="201" customFormat="1" ht="40.25" customHeight="1" x14ac:dyDescent="0.35">
      <c r="A1265" s="569" t="str">
        <f t="shared" ref="A1265" ca="1" si="4803">INDIRECT("'update Helper'!C"&amp;U1265)</f>
        <v>a163p000004cuu2AAA</v>
      </c>
      <c r="B1265" s="589">
        <v>17</v>
      </c>
      <c r="C1265" s="570" t="str">
        <f>VLOOKUP(B1265,'Coverage Indicators - Section D'!$A$9:$AU$70,47,FALSE)</f>
        <v/>
      </c>
      <c r="D1265" s="578" t="str">
        <f t="shared" ref="D1265" si="4804">R1265</f>
        <v/>
      </c>
      <c r="E1265" s="578" t="str">
        <f t="shared" ref="E1265" si="4805">S1265</f>
        <v/>
      </c>
      <c r="F1265" s="421"/>
      <c r="G1265" s="576" t="str">
        <f ca="1">IF(OR(INDIRECT("'update Helper'!E"&amp;U1265)="",F1265&lt;&gt;0,F1266&lt;&gt;0),IF(IFERROR((F1265/F1266),"")="","",(F1265/F1266)),INDIRECT("'update Helper'!E"&amp;U1265)/100)</f>
        <v/>
      </c>
      <c r="H1265" s="580"/>
      <c r="I1265" s="582"/>
      <c r="J1265" s="572"/>
      <c r="K1265" s="570" t="str">
        <f t="shared" ref="K1265" si="4806">W1265</f>
        <v/>
      </c>
      <c r="L1265" s="570" t="str">
        <f t="shared" ref="L1265" si="4807">V1265</f>
        <v/>
      </c>
      <c r="M1265" s="572"/>
      <c r="N1265" s="572"/>
      <c r="P1265" s="201">
        <f t="shared" ref="P1265" si="4808">IF(AND(EXACT(C1265,C1263),C1263&lt;&gt;0),P1263+1,0)</f>
        <v>322</v>
      </c>
      <c r="Q1265" s="201" t="str">
        <f t="shared" ref="Q1265" si="4809">IF(C1265&lt;&gt;"",C1265&amp;"-"&amp;P1265,"")</f>
        <v/>
      </c>
      <c r="R1265" s="201" t="str">
        <f t="array" ref="R1265">IFERROR(IF(INDEX('Disaggregation Records'!$E$155:$E$385,MATCH(RIGHT(Q1265,255),RIGHT('Disaggregation Records'!$D$155:$D$385,255),0))="","",INDEX('Disaggregation Records'!$E$155:$E$385,MATCH(RIGHT(Q1265,255),RIGHT('Disaggregation Records'!$D$155:$D$385,255),0))),"")</f>
        <v/>
      </c>
      <c r="S1265" s="201" t="str">
        <f t="array" ref="S1265">IFERROR(IF(INDEX('Disaggregation Records'!$F$155:$F$385,MATCH(RIGHT(Q1265,255),RIGHT('Disaggregation Records'!$D$155:$D$385,255),0))="","",INDEX('Disaggregation Records'!$F$155:$F$385,MATCH(RIGHT(Q1265,255),RIGHT('Disaggregation Records'!$D$155:$D$385,255),0))),"")</f>
        <v/>
      </c>
      <c r="T1265" s="201" t="str">
        <f t="array" ref="T1265">IFERROR(IF(INDEX('Disaggregation Records'!$H$155:$H$385,MATCH(RIGHT(Q1265,255),RIGHT('Disaggregation Records'!$D$155:$D$385,255),0))="","",INDEX('Disaggregation Records'!$H$155:$H$385,MATCH(RIGHT(Q1265,255),RIGHT('Disaggregation Records'!$D$155:$D$385,255),0))),"")</f>
        <v/>
      </c>
      <c r="U1265" s="201">
        <f t="shared" ref="U1265" si="4810">U1263+1</f>
        <v>1734</v>
      </c>
      <c r="V1265" s="201" t="str">
        <f t="array" ref="V1265">IFERROR(IF(INDEX('Disaggregation Records'!$I$155:$I$385,MATCH(RIGHT(Q1265,255),RIGHT('Disaggregation Records'!$D$155:$D$385,255),0))="","",INDEX('Disaggregation Records'!$I$155:$I$385,MATCH(RIGHT(Q1265,255),RIGHT('Disaggregation Records'!$D$155:$D$385,255),0))),"")</f>
        <v/>
      </c>
      <c r="W1265" s="201" t="str">
        <f>IFERROR(INDEX('Reference Records'!L$40:L$88,MATCH(LEFT(C1265,255),'Reference Records'!E$40:E$88,0)),"")</f>
        <v/>
      </c>
    </row>
    <row r="1266" spans="1:23" s="201" customFormat="1" ht="40.25" customHeight="1" x14ac:dyDescent="0.35">
      <c r="A1266" s="569"/>
      <c r="B1266" s="590"/>
      <c r="C1266" s="571"/>
      <c r="D1266" s="579"/>
      <c r="E1266" s="579"/>
      <c r="F1266" s="215"/>
      <c r="G1266" s="577"/>
      <c r="H1266" s="581"/>
      <c r="I1266" s="583"/>
      <c r="J1266" s="573"/>
      <c r="K1266" s="571"/>
      <c r="L1266" s="571"/>
      <c r="M1266" s="573"/>
      <c r="N1266" s="573"/>
    </row>
    <row r="1267" spans="1:23" s="201" customFormat="1" ht="40.25" customHeight="1" x14ac:dyDescent="0.35">
      <c r="A1267" s="569" t="str">
        <f t="shared" ref="A1267" ca="1" si="4811">INDIRECT("'update Helper'!C"&amp;U1267)</f>
        <v>a163p000004cuu3AAA</v>
      </c>
      <c r="B1267" s="589">
        <v>17</v>
      </c>
      <c r="C1267" s="570" t="str">
        <f>VLOOKUP(B1267,'Coverage Indicators - Section D'!$A$9:$AU$70,47,FALSE)</f>
        <v/>
      </c>
      <c r="D1267" s="578" t="str">
        <f t="shared" ref="D1267" si="4812">R1267</f>
        <v/>
      </c>
      <c r="E1267" s="578" t="str">
        <f t="shared" ref="E1267" si="4813">S1267</f>
        <v/>
      </c>
      <c r="F1267" s="421"/>
      <c r="G1267" s="576" t="str">
        <f ca="1">IF(OR(INDIRECT("'update Helper'!E"&amp;U1267)="",F1267&lt;&gt;0,F1268&lt;&gt;0),IF(IFERROR((F1267/F1268),"")="","",(F1267/F1268)),INDIRECT("'update Helper'!E"&amp;U1267)/100)</f>
        <v/>
      </c>
      <c r="H1267" s="580"/>
      <c r="I1267" s="582"/>
      <c r="J1267" s="572"/>
      <c r="K1267" s="570" t="str">
        <f t="shared" ref="K1267" si="4814">W1267</f>
        <v/>
      </c>
      <c r="L1267" s="570" t="str">
        <f t="shared" ref="L1267" si="4815">V1267</f>
        <v/>
      </c>
      <c r="M1267" s="572"/>
      <c r="N1267" s="572"/>
      <c r="P1267" s="201">
        <f t="shared" ref="P1267" si="4816">IF(AND(EXACT(C1267,C1265),C1265&lt;&gt;0),P1265+1,0)</f>
        <v>323</v>
      </c>
      <c r="Q1267" s="201" t="str">
        <f t="shared" ref="Q1267" si="4817">IF(C1267&lt;&gt;"",C1267&amp;"-"&amp;P1267,"")</f>
        <v/>
      </c>
      <c r="R1267" s="201" t="str">
        <f t="array" ref="R1267">IFERROR(IF(INDEX('Disaggregation Records'!$E$155:$E$385,MATCH(RIGHT(Q1267,255),RIGHT('Disaggregation Records'!$D$155:$D$385,255),0))="","",INDEX('Disaggregation Records'!$E$155:$E$385,MATCH(RIGHT(Q1267,255),RIGHT('Disaggregation Records'!$D$155:$D$385,255),0))),"")</f>
        <v/>
      </c>
      <c r="S1267" s="201" t="str">
        <f t="array" ref="S1267">IFERROR(IF(INDEX('Disaggregation Records'!$F$155:$F$385,MATCH(RIGHT(Q1267,255),RIGHT('Disaggregation Records'!$D$155:$D$385,255),0))="","",INDEX('Disaggregation Records'!$F$155:$F$385,MATCH(RIGHT(Q1267,255),RIGHT('Disaggregation Records'!$D$155:$D$385,255),0))),"")</f>
        <v/>
      </c>
      <c r="T1267" s="201" t="str">
        <f t="array" ref="T1267">IFERROR(IF(INDEX('Disaggregation Records'!$H$155:$H$385,MATCH(RIGHT(Q1267,255),RIGHT('Disaggregation Records'!$D$155:$D$385,255),0))="","",INDEX('Disaggregation Records'!$H$155:$H$385,MATCH(RIGHT(Q1267,255),RIGHT('Disaggregation Records'!$D$155:$D$385,255),0))),"")</f>
        <v/>
      </c>
      <c r="U1267" s="201">
        <f t="shared" ref="U1267" si="4818">U1265+1</f>
        <v>1735</v>
      </c>
      <c r="V1267" s="201" t="str">
        <f t="array" ref="V1267">IFERROR(IF(INDEX('Disaggregation Records'!$I$155:$I$385,MATCH(RIGHT(Q1267,255),RIGHT('Disaggregation Records'!$D$155:$D$385,255),0))="","",INDEX('Disaggregation Records'!$I$155:$I$385,MATCH(RIGHT(Q1267,255),RIGHT('Disaggregation Records'!$D$155:$D$385,255),0))),"")</f>
        <v/>
      </c>
      <c r="W1267" s="201" t="str">
        <f>IFERROR(INDEX('Reference Records'!L$40:L$88,MATCH(LEFT(C1267,255),'Reference Records'!E$40:E$88,0)),"")</f>
        <v/>
      </c>
    </row>
    <row r="1268" spans="1:23" s="201" customFormat="1" ht="40.25" customHeight="1" x14ac:dyDescent="0.35">
      <c r="A1268" s="569"/>
      <c r="B1268" s="590"/>
      <c r="C1268" s="571"/>
      <c r="D1268" s="579"/>
      <c r="E1268" s="579"/>
      <c r="F1268" s="215"/>
      <c r="G1268" s="577"/>
      <c r="H1268" s="581"/>
      <c r="I1268" s="583"/>
      <c r="J1268" s="573"/>
      <c r="K1268" s="571"/>
      <c r="L1268" s="571"/>
      <c r="M1268" s="573"/>
      <c r="N1268" s="573"/>
    </row>
    <row r="1269" spans="1:23" s="201" customFormat="1" ht="40.25" customHeight="1" x14ac:dyDescent="0.35">
      <c r="A1269" s="569" t="str">
        <f t="shared" ref="A1269" ca="1" si="4819">INDIRECT("'update Helper'!C"&amp;U1269)</f>
        <v>a163p000004cuu4AAA</v>
      </c>
      <c r="B1269" s="589">
        <v>17</v>
      </c>
      <c r="C1269" s="570" t="str">
        <f>VLOOKUP(B1269,'Coverage Indicators - Section D'!$A$9:$AU$70,47,FALSE)</f>
        <v/>
      </c>
      <c r="D1269" s="578" t="str">
        <f t="shared" ref="D1269" si="4820">R1269</f>
        <v/>
      </c>
      <c r="E1269" s="578" t="str">
        <f t="shared" ref="E1269" si="4821">S1269</f>
        <v/>
      </c>
      <c r="F1269" s="421"/>
      <c r="G1269" s="576" t="str">
        <f ca="1">IF(OR(INDIRECT("'update Helper'!E"&amp;U1269)="",F1269&lt;&gt;0,F1270&lt;&gt;0),IF(IFERROR((F1269/F1270),"")="","",(F1269/F1270)),INDIRECT("'update Helper'!E"&amp;U1269)/100)</f>
        <v/>
      </c>
      <c r="H1269" s="580"/>
      <c r="I1269" s="582"/>
      <c r="J1269" s="572"/>
      <c r="K1269" s="570" t="str">
        <f t="shared" ref="K1269" si="4822">W1269</f>
        <v/>
      </c>
      <c r="L1269" s="570" t="str">
        <f t="shared" ref="L1269" si="4823">V1269</f>
        <v/>
      </c>
      <c r="M1269" s="572"/>
      <c r="N1269" s="572"/>
      <c r="P1269" s="201">
        <f t="shared" ref="P1269" si="4824">IF(AND(EXACT(C1269,C1267),C1267&lt;&gt;0),P1267+1,0)</f>
        <v>324</v>
      </c>
      <c r="Q1269" s="201" t="str">
        <f t="shared" ref="Q1269" si="4825">IF(C1269&lt;&gt;"",C1269&amp;"-"&amp;P1269,"")</f>
        <v/>
      </c>
      <c r="R1269" s="201" t="str">
        <f t="array" ref="R1269">IFERROR(IF(INDEX('Disaggregation Records'!$E$155:$E$385,MATCH(RIGHT(Q1269,255),RIGHT('Disaggregation Records'!$D$155:$D$385,255),0))="","",INDEX('Disaggregation Records'!$E$155:$E$385,MATCH(RIGHT(Q1269,255),RIGHT('Disaggregation Records'!$D$155:$D$385,255),0))),"")</f>
        <v/>
      </c>
      <c r="S1269" s="201" t="str">
        <f t="array" ref="S1269">IFERROR(IF(INDEX('Disaggregation Records'!$F$155:$F$385,MATCH(RIGHT(Q1269,255),RIGHT('Disaggregation Records'!$D$155:$D$385,255),0))="","",INDEX('Disaggregation Records'!$F$155:$F$385,MATCH(RIGHT(Q1269,255),RIGHT('Disaggregation Records'!$D$155:$D$385,255),0))),"")</f>
        <v/>
      </c>
      <c r="T1269" s="201" t="str">
        <f t="array" ref="T1269">IFERROR(IF(INDEX('Disaggregation Records'!$H$155:$H$385,MATCH(RIGHT(Q1269,255),RIGHT('Disaggregation Records'!$D$155:$D$385,255),0))="","",INDEX('Disaggregation Records'!$H$155:$H$385,MATCH(RIGHT(Q1269,255),RIGHT('Disaggregation Records'!$D$155:$D$385,255),0))),"")</f>
        <v/>
      </c>
      <c r="U1269" s="201">
        <f t="shared" ref="U1269" si="4826">U1267+1</f>
        <v>1736</v>
      </c>
      <c r="V1269" s="201" t="str">
        <f t="array" ref="V1269">IFERROR(IF(INDEX('Disaggregation Records'!$I$155:$I$385,MATCH(RIGHT(Q1269,255),RIGHT('Disaggregation Records'!$D$155:$D$385,255),0))="","",INDEX('Disaggregation Records'!$I$155:$I$385,MATCH(RIGHT(Q1269,255),RIGHT('Disaggregation Records'!$D$155:$D$385,255),0))),"")</f>
        <v/>
      </c>
      <c r="W1269" s="201" t="str">
        <f>IFERROR(INDEX('Reference Records'!L$40:L$88,MATCH(LEFT(C1269,255),'Reference Records'!E$40:E$88,0)),"")</f>
        <v/>
      </c>
    </row>
    <row r="1270" spans="1:23" s="201" customFormat="1" ht="40.25" customHeight="1" x14ac:dyDescent="0.35">
      <c r="A1270" s="569"/>
      <c r="B1270" s="590"/>
      <c r="C1270" s="571"/>
      <c r="D1270" s="579"/>
      <c r="E1270" s="579"/>
      <c r="F1270" s="215"/>
      <c r="G1270" s="577"/>
      <c r="H1270" s="581"/>
      <c r="I1270" s="583"/>
      <c r="J1270" s="573"/>
      <c r="K1270" s="571"/>
      <c r="L1270" s="571"/>
      <c r="M1270" s="573"/>
      <c r="N1270" s="573"/>
    </row>
    <row r="1271" spans="1:23" s="201" customFormat="1" ht="40.25" customHeight="1" x14ac:dyDescent="0.35">
      <c r="A1271" s="569" t="str">
        <f t="shared" ref="A1271" ca="1" si="4827">INDIRECT("'update Helper'!C"&amp;U1271)</f>
        <v>a163p000004cuu5AAA</v>
      </c>
      <c r="B1271" s="589">
        <v>17</v>
      </c>
      <c r="C1271" s="570" t="str">
        <f>VLOOKUP(B1271,'Coverage Indicators - Section D'!$A$9:$AU$70,47,FALSE)</f>
        <v/>
      </c>
      <c r="D1271" s="578" t="str">
        <f t="shared" ref="D1271" si="4828">R1271</f>
        <v/>
      </c>
      <c r="E1271" s="578" t="str">
        <f t="shared" ref="E1271" si="4829">S1271</f>
        <v/>
      </c>
      <c r="F1271" s="421"/>
      <c r="G1271" s="576" t="str">
        <f ca="1">IF(OR(INDIRECT("'update Helper'!E"&amp;U1271)="",F1271&lt;&gt;0,F1272&lt;&gt;0),IF(IFERROR((F1271/F1272),"")="","",(F1271/F1272)),INDIRECT("'update Helper'!E"&amp;U1271)/100)</f>
        <v/>
      </c>
      <c r="H1271" s="580"/>
      <c r="I1271" s="582"/>
      <c r="J1271" s="572"/>
      <c r="K1271" s="570" t="str">
        <f t="shared" ref="K1271" si="4830">W1271</f>
        <v/>
      </c>
      <c r="L1271" s="570" t="str">
        <f t="shared" ref="L1271" si="4831">V1271</f>
        <v/>
      </c>
      <c r="M1271" s="572"/>
      <c r="N1271" s="572"/>
      <c r="P1271" s="201">
        <f t="shared" ref="P1271" si="4832">IF(AND(EXACT(C1271,C1269),C1269&lt;&gt;0),P1269+1,0)</f>
        <v>325</v>
      </c>
      <c r="Q1271" s="201" t="str">
        <f t="shared" ref="Q1271" si="4833">IF(C1271&lt;&gt;"",C1271&amp;"-"&amp;P1271,"")</f>
        <v/>
      </c>
      <c r="R1271" s="201" t="str">
        <f t="array" ref="R1271">IFERROR(IF(INDEX('Disaggregation Records'!$E$155:$E$385,MATCH(RIGHT(Q1271,255),RIGHT('Disaggregation Records'!$D$155:$D$385,255),0))="","",INDEX('Disaggregation Records'!$E$155:$E$385,MATCH(RIGHT(Q1271,255),RIGHT('Disaggregation Records'!$D$155:$D$385,255),0))),"")</f>
        <v/>
      </c>
      <c r="S1271" s="201" t="str">
        <f t="array" ref="S1271">IFERROR(IF(INDEX('Disaggregation Records'!$F$155:$F$385,MATCH(RIGHT(Q1271,255),RIGHT('Disaggregation Records'!$D$155:$D$385,255),0))="","",INDEX('Disaggregation Records'!$F$155:$F$385,MATCH(RIGHT(Q1271,255),RIGHT('Disaggregation Records'!$D$155:$D$385,255),0))),"")</f>
        <v/>
      </c>
      <c r="T1271" s="201" t="str">
        <f t="array" ref="T1271">IFERROR(IF(INDEX('Disaggregation Records'!$H$155:$H$385,MATCH(RIGHT(Q1271,255),RIGHT('Disaggregation Records'!$D$155:$D$385,255),0))="","",INDEX('Disaggregation Records'!$H$155:$H$385,MATCH(RIGHT(Q1271,255),RIGHT('Disaggregation Records'!$D$155:$D$385,255),0))),"")</f>
        <v/>
      </c>
      <c r="U1271" s="201">
        <f t="shared" ref="U1271" si="4834">U1269+1</f>
        <v>1737</v>
      </c>
      <c r="V1271" s="201" t="str">
        <f t="array" ref="V1271">IFERROR(IF(INDEX('Disaggregation Records'!$I$155:$I$385,MATCH(RIGHT(Q1271,255),RIGHT('Disaggregation Records'!$D$155:$D$385,255),0))="","",INDEX('Disaggregation Records'!$I$155:$I$385,MATCH(RIGHT(Q1271,255),RIGHT('Disaggregation Records'!$D$155:$D$385,255),0))),"")</f>
        <v/>
      </c>
      <c r="W1271" s="201" t="str">
        <f>IFERROR(INDEX('Reference Records'!L$40:L$88,MATCH(LEFT(C1271,255),'Reference Records'!E$40:E$88,0)),"")</f>
        <v/>
      </c>
    </row>
    <row r="1272" spans="1:23" s="201" customFormat="1" ht="40.25" customHeight="1" x14ac:dyDescent="0.35">
      <c r="A1272" s="569"/>
      <c r="B1272" s="590"/>
      <c r="C1272" s="571"/>
      <c r="D1272" s="579"/>
      <c r="E1272" s="579"/>
      <c r="F1272" s="215"/>
      <c r="G1272" s="577"/>
      <c r="H1272" s="581"/>
      <c r="I1272" s="583"/>
      <c r="J1272" s="573"/>
      <c r="K1272" s="571"/>
      <c r="L1272" s="571"/>
      <c r="M1272" s="573"/>
      <c r="N1272" s="573"/>
    </row>
    <row r="1273" spans="1:23" s="201" customFormat="1" ht="40.25" customHeight="1" x14ac:dyDescent="0.35">
      <c r="A1273" s="569" t="str">
        <f t="shared" ref="A1273" ca="1" si="4835">INDIRECT("'update Helper'!C"&amp;U1273)</f>
        <v>a163p000004cuu6AAA</v>
      </c>
      <c r="B1273" s="589">
        <v>17</v>
      </c>
      <c r="C1273" s="570" t="str">
        <f>VLOOKUP(B1273,'Coverage Indicators - Section D'!$A$9:$AU$70,47,FALSE)</f>
        <v/>
      </c>
      <c r="D1273" s="578" t="str">
        <f t="shared" ref="D1273" si="4836">R1273</f>
        <v/>
      </c>
      <c r="E1273" s="578" t="str">
        <f t="shared" ref="E1273" si="4837">S1273</f>
        <v/>
      </c>
      <c r="F1273" s="421"/>
      <c r="G1273" s="576" t="str">
        <f ca="1">IF(OR(INDIRECT("'update Helper'!E"&amp;U1273)="",F1273&lt;&gt;0,F1274&lt;&gt;0),IF(IFERROR((F1273/F1274),"")="","",(F1273/F1274)),INDIRECT("'update Helper'!E"&amp;U1273)/100)</f>
        <v/>
      </c>
      <c r="H1273" s="580"/>
      <c r="I1273" s="582"/>
      <c r="J1273" s="572"/>
      <c r="K1273" s="570" t="str">
        <f t="shared" ref="K1273" si="4838">W1273</f>
        <v/>
      </c>
      <c r="L1273" s="570" t="str">
        <f t="shared" ref="L1273" si="4839">V1273</f>
        <v/>
      </c>
      <c r="M1273" s="572"/>
      <c r="N1273" s="572"/>
      <c r="P1273" s="201">
        <f t="shared" ref="P1273" si="4840">IF(AND(EXACT(C1273,C1271),C1271&lt;&gt;0),P1271+1,0)</f>
        <v>326</v>
      </c>
      <c r="Q1273" s="201" t="str">
        <f t="shared" ref="Q1273" si="4841">IF(C1273&lt;&gt;"",C1273&amp;"-"&amp;P1273,"")</f>
        <v/>
      </c>
      <c r="R1273" s="201" t="str">
        <f t="array" ref="R1273">IFERROR(IF(INDEX('Disaggregation Records'!$E$155:$E$385,MATCH(RIGHT(Q1273,255),RIGHT('Disaggregation Records'!$D$155:$D$385,255),0))="","",INDEX('Disaggregation Records'!$E$155:$E$385,MATCH(RIGHT(Q1273,255),RIGHT('Disaggregation Records'!$D$155:$D$385,255),0))),"")</f>
        <v/>
      </c>
      <c r="S1273" s="201" t="str">
        <f t="array" ref="S1273">IFERROR(IF(INDEX('Disaggregation Records'!$F$155:$F$385,MATCH(RIGHT(Q1273,255),RIGHT('Disaggregation Records'!$D$155:$D$385,255),0))="","",INDEX('Disaggregation Records'!$F$155:$F$385,MATCH(RIGHT(Q1273,255),RIGHT('Disaggregation Records'!$D$155:$D$385,255),0))),"")</f>
        <v/>
      </c>
      <c r="T1273" s="201" t="str">
        <f t="array" ref="T1273">IFERROR(IF(INDEX('Disaggregation Records'!$H$155:$H$385,MATCH(RIGHT(Q1273,255),RIGHT('Disaggregation Records'!$D$155:$D$385,255),0))="","",INDEX('Disaggregation Records'!$H$155:$H$385,MATCH(RIGHT(Q1273,255),RIGHT('Disaggregation Records'!$D$155:$D$385,255),0))),"")</f>
        <v/>
      </c>
      <c r="U1273" s="201">
        <f t="shared" ref="U1273" si="4842">U1271+1</f>
        <v>1738</v>
      </c>
      <c r="V1273" s="201" t="str">
        <f t="array" ref="V1273">IFERROR(IF(INDEX('Disaggregation Records'!$I$155:$I$385,MATCH(RIGHT(Q1273,255),RIGHT('Disaggregation Records'!$D$155:$D$385,255),0))="","",INDEX('Disaggregation Records'!$I$155:$I$385,MATCH(RIGHT(Q1273,255),RIGHT('Disaggregation Records'!$D$155:$D$385,255),0))),"")</f>
        <v/>
      </c>
      <c r="W1273" s="201" t="str">
        <f>IFERROR(INDEX('Reference Records'!L$40:L$88,MATCH(LEFT(C1273,255),'Reference Records'!E$40:E$88,0)),"")</f>
        <v/>
      </c>
    </row>
    <row r="1274" spans="1:23" s="201" customFormat="1" ht="40.25" customHeight="1" x14ac:dyDescent="0.35">
      <c r="A1274" s="569"/>
      <c r="B1274" s="590"/>
      <c r="C1274" s="571"/>
      <c r="D1274" s="579"/>
      <c r="E1274" s="579"/>
      <c r="F1274" s="215"/>
      <c r="G1274" s="577"/>
      <c r="H1274" s="581"/>
      <c r="I1274" s="583"/>
      <c r="J1274" s="573"/>
      <c r="K1274" s="571"/>
      <c r="L1274" s="571"/>
      <c r="M1274" s="573"/>
      <c r="N1274" s="573"/>
    </row>
    <row r="1275" spans="1:23" s="201" customFormat="1" ht="40.25" customHeight="1" x14ac:dyDescent="0.35">
      <c r="A1275" s="569" t="str">
        <f t="shared" ref="A1275" ca="1" si="4843">INDIRECT("'update Helper'!C"&amp;U1275)</f>
        <v>a163p000004cuu7AAA</v>
      </c>
      <c r="B1275" s="589">
        <v>17</v>
      </c>
      <c r="C1275" s="570" t="str">
        <f>VLOOKUP(B1275,'Coverage Indicators - Section D'!$A$9:$AU$70,47,FALSE)</f>
        <v/>
      </c>
      <c r="D1275" s="578" t="str">
        <f t="shared" ref="D1275" si="4844">R1275</f>
        <v/>
      </c>
      <c r="E1275" s="578" t="str">
        <f t="shared" ref="E1275" si="4845">S1275</f>
        <v/>
      </c>
      <c r="F1275" s="421"/>
      <c r="G1275" s="576" t="str">
        <f ca="1">IF(OR(INDIRECT("'update Helper'!E"&amp;U1275)="",F1275&lt;&gt;0,F1276&lt;&gt;0),IF(IFERROR((F1275/F1276),"")="","",(F1275/F1276)),INDIRECT("'update Helper'!E"&amp;U1275)/100)</f>
        <v/>
      </c>
      <c r="H1275" s="580"/>
      <c r="I1275" s="582"/>
      <c r="J1275" s="572"/>
      <c r="K1275" s="570" t="str">
        <f t="shared" ref="K1275" si="4846">W1275</f>
        <v/>
      </c>
      <c r="L1275" s="570" t="str">
        <f t="shared" ref="L1275" si="4847">V1275</f>
        <v/>
      </c>
      <c r="M1275" s="572"/>
      <c r="N1275" s="572"/>
      <c r="P1275" s="201">
        <f t="shared" ref="P1275" si="4848">IF(AND(EXACT(C1275,C1273),C1273&lt;&gt;0),P1273+1,0)</f>
        <v>327</v>
      </c>
      <c r="Q1275" s="201" t="str">
        <f t="shared" ref="Q1275" si="4849">IF(C1275&lt;&gt;"",C1275&amp;"-"&amp;P1275,"")</f>
        <v/>
      </c>
      <c r="R1275" s="201" t="str">
        <f t="array" ref="R1275">IFERROR(IF(INDEX('Disaggregation Records'!$E$155:$E$385,MATCH(RIGHT(Q1275,255),RIGHT('Disaggregation Records'!$D$155:$D$385,255),0))="","",INDEX('Disaggregation Records'!$E$155:$E$385,MATCH(RIGHT(Q1275,255),RIGHT('Disaggregation Records'!$D$155:$D$385,255),0))),"")</f>
        <v/>
      </c>
      <c r="S1275" s="201" t="str">
        <f t="array" ref="S1275">IFERROR(IF(INDEX('Disaggregation Records'!$F$155:$F$385,MATCH(RIGHT(Q1275,255),RIGHT('Disaggregation Records'!$D$155:$D$385,255),0))="","",INDEX('Disaggregation Records'!$F$155:$F$385,MATCH(RIGHT(Q1275,255),RIGHT('Disaggregation Records'!$D$155:$D$385,255),0))),"")</f>
        <v/>
      </c>
      <c r="T1275" s="201" t="str">
        <f t="array" ref="T1275">IFERROR(IF(INDEX('Disaggregation Records'!$H$155:$H$385,MATCH(RIGHT(Q1275,255),RIGHT('Disaggregation Records'!$D$155:$D$385,255),0))="","",INDEX('Disaggregation Records'!$H$155:$H$385,MATCH(RIGHT(Q1275,255),RIGHT('Disaggregation Records'!$D$155:$D$385,255),0))),"")</f>
        <v/>
      </c>
      <c r="U1275" s="201">
        <f t="shared" ref="U1275" si="4850">U1273+1</f>
        <v>1739</v>
      </c>
      <c r="V1275" s="201" t="str">
        <f t="array" ref="V1275">IFERROR(IF(INDEX('Disaggregation Records'!$I$155:$I$385,MATCH(RIGHT(Q1275,255),RIGHT('Disaggregation Records'!$D$155:$D$385,255),0))="","",INDEX('Disaggregation Records'!$I$155:$I$385,MATCH(RIGHT(Q1275,255),RIGHT('Disaggregation Records'!$D$155:$D$385,255),0))),"")</f>
        <v/>
      </c>
      <c r="W1275" s="201" t="str">
        <f>IFERROR(INDEX('Reference Records'!L$40:L$88,MATCH(LEFT(C1275,255),'Reference Records'!E$40:E$88,0)),"")</f>
        <v/>
      </c>
    </row>
    <row r="1276" spans="1:23" s="201" customFormat="1" ht="40.25" customHeight="1" x14ac:dyDescent="0.35">
      <c r="A1276" s="569"/>
      <c r="B1276" s="590"/>
      <c r="C1276" s="571"/>
      <c r="D1276" s="579"/>
      <c r="E1276" s="579"/>
      <c r="F1276" s="215"/>
      <c r="G1276" s="577"/>
      <c r="H1276" s="581"/>
      <c r="I1276" s="583"/>
      <c r="J1276" s="573"/>
      <c r="K1276" s="571"/>
      <c r="L1276" s="571"/>
      <c r="M1276" s="573"/>
      <c r="N1276" s="573"/>
    </row>
    <row r="1277" spans="1:23" s="201" customFormat="1" ht="40.25" customHeight="1" x14ac:dyDescent="0.35">
      <c r="A1277" s="569" t="str">
        <f t="shared" ref="A1277" ca="1" si="4851">INDIRECT("'update Helper'!C"&amp;U1277)</f>
        <v>a163p000004cuu8AAA</v>
      </c>
      <c r="B1277" s="589">
        <v>17</v>
      </c>
      <c r="C1277" s="570" t="str">
        <f>VLOOKUP(B1277,'Coverage Indicators - Section D'!$A$9:$AU$70,47,FALSE)</f>
        <v/>
      </c>
      <c r="D1277" s="578" t="str">
        <f t="shared" ref="D1277" si="4852">R1277</f>
        <v/>
      </c>
      <c r="E1277" s="578" t="str">
        <f t="shared" ref="E1277" si="4853">S1277</f>
        <v/>
      </c>
      <c r="F1277" s="421"/>
      <c r="G1277" s="576" t="str">
        <f ca="1">IF(OR(INDIRECT("'update Helper'!E"&amp;U1277)="",F1277&lt;&gt;0,F1278&lt;&gt;0),IF(IFERROR((F1277/F1278),"")="","",(F1277/F1278)),INDIRECT("'update Helper'!E"&amp;U1277)/100)</f>
        <v/>
      </c>
      <c r="H1277" s="580"/>
      <c r="I1277" s="582"/>
      <c r="J1277" s="572"/>
      <c r="K1277" s="570" t="str">
        <f t="shared" ref="K1277" si="4854">W1277</f>
        <v/>
      </c>
      <c r="L1277" s="570" t="str">
        <f t="shared" ref="L1277" si="4855">V1277</f>
        <v/>
      </c>
      <c r="M1277" s="572"/>
      <c r="N1277" s="572"/>
      <c r="P1277" s="201">
        <f t="shared" ref="P1277" si="4856">IF(AND(EXACT(C1277,C1275),C1275&lt;&gt;0),P1275+1,0)</f>
        <v>328</v>
      </c>
      <c r="Q1277" s="201" t="str">
        <f t="shared" ref="Q1277" si="4857">IF(C1277&lt;&gt;"",C1277&amp;"-"&amp;P1277,"")</f>
        <v/>
      </c>
      <c r="R1277" s="201" t="str">
        <f t="array" ref="R1277">IFERROR(IF(INDEX('Disaggregation Records'!$E$155:$E$385,MATCH(RIGHT(Q1277,255),RIGHT('Disaggregation Records'!$D$155:$D$385,255),0))="","",INDEX('Disaggregation Records'!$E$155:$E$385,MATCH(RIGHT(Q1277,255),RIGHT('Disaggregation Records'!$D$155:$D$385,255),0))),"")</f>
        <v/>
      </c>
      <c r="S1277" s="201" t="str">
        <f t="array" ref="S1277">IFERROR(IF(INDEX('Disaggregation Records'!$F$155:$F$385,MATCH(RIGHT(Q1277,255),RIGHT('Disaggregation Records'!$D$155:$D$385,255),0))="","",INDEX('Disaggregation Records'!$F$155:$F$385,MATCH(RIGHT(Q1277,255),RIGHT('Disaggregation Records'!$D$155:$D$385,255),0))),"")</f>
        <v/>
      </c>
      <c r="T1277" s="201" t="str">
        <f t="array" ref="T1277">IFERROR(IF(INDEX('Disaggregation Records'!$H$155:$H$385,MATCH(RIGHT(Q1277,255),RIGHT('Disaggregation Records'!$D$155:$D$385,255),0))="","",INDEX('Disaggregation Records'!$H$155:$H$385,MATCH(RIGHT(Q1277,255),RIGHT('Disaggregation Records'!$D$155:$D$385,255),0))),"")</f>
        <v/>
      </c>
      <c r="U1277" s="201">
        <f t="shared" ref="U1277" si="4858">U1275+1</f>
        <v>1740</v>
      </c>
      <c r="V1277" s="201" t="str">
        <f t="array" ref="V1277">IFERROR(IF(INDEX('Disaggregation Records'!$I$155:$I$385,MATCH(RIGHT(Q1277,255),RIGHT('Disaggregation Records'!$D$155:$D$385,255),0))="","",INDEX('Disaggregation Records'!$I$155:$I$385,MATCH(RIGHT(Q1277,255),RIGHT('Disaggregation Records'!$D$155:$D$385,255),0))),"")</f>
        <v/>
      </c>
      <c r="W1277" s="201" t="str">
        <f>IFERROR(INDEX('Reference Records'!L$40:L$88,MATCH(LEFT(C1277,255),'Reference Records'!E$40:E$88,0)),"")</f>
        <v/>
      </c>
    </row>
    <row r="1278" spans="1:23" s="201" customFormat="1" ht="40.25" customHeight="1" x14ac:dyDescent="0.35">
      <c r="A1278" s="569"/>
      <c r="B1278" s="590"/>
      <c r="C1278" s="571"/>
      <c r="D1278" s="579"/>
      <c r="E1278" s="579"/>
      <c r="F1278" s="215"/>
      <c r="G1278" s="577"/>
      <c r="H1278" s="581"/>
      <c r="I1278" s="583"/>
      <c r="J1278" s="573"/>
      <c r="K1278" s="571"/>
      <c r="L1278" s="571"/>
      <c r="M1278" s="573"/>
      <c r="N1278" s="573"/>
    </row>
    <row r="1279" spans="1:23" s="201" customFormat="1" ht="40.25" customHeight="1" x14ac:dyDescent="0.35">
      <c r="A1279" s="569" t="str">
        <f t="shared" ref="A1279" ca="1" si="4859">INDIRECT("'update Helper'!C"&amp;U1279)</f>
        <v>a163p000004cuu9AAA</v>
      </c>
      <c r="B1279" s="589">
        <v>17</v>
      </c>
      <c r="C1279" s="570" t="str">
        <f>VLOOKUP(B1279,'Coverage Indicators - Section D'!$A$9:$AU$70,47,FALSE)</f>
        <v/>
      </c>
      <c r="D1279" s="578" t="str">
        <f t="shared" ref="D1279" si="4860">R1279</f>
        <v/>
      </c>
      <c r="E1279" s="578" t="str">
        <f t="shared" ref="E1279" si="4861">S1279</f>
        <v/>
      </c>
      <c r="F1279" s="421"/>
      <c r="G1279" s="576" t="str">
        <f ca="1">IF(OR(INDIRECT("'update Helper'!E"&amp;U1279)="",F1279&lt;&gt;0,F1280&lt;&gt;0),IF(IFERROR((F1279/F1280),"")="","",(F1279/F1280)),INDIRECT("'update Helper'!E"&amp;U1279)/100)</f>
        <v/>
      </c>
      <c r="H1279" s="580"/>
      <c r="I1279" s="582"/>
      <c r="J1279" s="572"/>
      <c r="K1279" s="570" t="str">
        <f t="shared" ref="K1279" si="4862">W1279</f>
        <v/>
      </c>
      <c r="L1279" s="570" t="str">
        <f t="shared" ref="L1279" si="4863">V1279</f>
        <v/>
      </c>
      <c r="M1279" s="572"/>
      <c r="N1279" s="572"/>
      <c r="P1279" s="201">
        <f t="shared" ref="P1279" si="4864">IF(AND(EXACT(C1279,C1277),C1277&lt;&gt;0),P1277+1,0)</f>
        <v>329</v>
      </c>
      <c r="Q1279" s="201" t="str">
        <f t="shared" ref="Q1279" si="4865">IF(C1279&lt;&gt;"",C1279&amp;"-"&amp;P1279,"")</f>
        <v/>
      </c>
      <c r="R1279" s="201" t="str">
        <f t="array" ref="R1279">IFERROR(IF(INDEX('Disaggregation Records'!$E$155:$E$385,MATCH(RIGHT(Q1279,255),RIGHT('Disaggregation Records'!$D$155:$D$385,255),0))="","",INDEX('Disaggregation Records'!$E$155:$E$385,MATCH(RIGHT(Q1279,255),RIGHT('Disaggregation Records'!$D$155:$D$385,255),0))),"")</f>
        <v/>
      </c>
      <c r="S1279" s="201" t="str">
        <f t="array" ref="S1279">IFERROR(IF(INDEX('Disaggregation Records'!$F$155:$F$385,MATCH(RIGHT(Q1279,255),RIGHT('Disaggregation Records'!$D$155:$D$385,255),0))="","",INDEX('Disaggregation Records'!$F$155:$F$385,MATCH(RIGHT(Q1279,255),RIGHT('Disaggregation Records'!$D$155:$D$385,255),0))),"")</f>
        <v/>
      </c>
      <c r="T1279" s="201" t="str">
        <f t="array" ref="T1279">IFERROR(IF(INDEX('Disaggregation Records'!$H$155:$H$385,MATCH(RIGHT(Q1279,255),RIGHT('Disaggregation Records'!$D$155:$D$385,255),0))="","",INDEX('Disaggregation Records'!$H$155:$H$385,MATCH(RIGHT(Q1279,255),RIGHT('Disaggregation Records'!$D$155:$D$385,255),0))),"")</f>
        <v/>
      </c>
      <c r="U1279" s="201">
        <f t="shared" ref="U1279" si="4866">U1277+1</f>
        <v>1741</v>
      </c>
      <c r="V1279" s="201" t="str">
        <f t="array" ref="V1279">IFERROR(IF(INDEX('Disaggregation Records'!$I$155:$I$385,MATCH(RIGHT(Q1279,255),RIGHT('Disaggregation Records'!$D$155:$D$385,255),0))="","",INDEX('Disaggregation Records'!$I$155:$I$385,MATCH(RIGHT(Q1279,255),RIGHT('Disaggregation Records'!$D$155:$D$385,255),0))),"")</f>
        <v/>
      </c>
      <c r="W1279" s="201" t="str">
        <f>IFERROR(INDEX('Reference Records'!L$40:L$88,MATCH(LEFT(C1279,255),'Reference Records'!E$40:E$88,0)),"")</f>
        <v/>
      </c>
    </row>
    <row r="1280" spans="1:23" s="201" customFormat="1" ht="40.25" customHeight="1" x14ac:dyDescent="0.35">
      <c r="A1280" s="569"/>
      <c r="B1280" s="590"/>
      <c r="C1280" s="571"/>
      <c r="D1280" s="579"/>
      <c r="E1280" s="579"/>
      <c r="F1280" s="215"/>
      <c r="G1280" s="577"/>
      <c r="H1280" s="581"/>
      <c r="I1280" s="583"/>
      <c r="J1280" s="573"/>
      <c r="K1280" s="571"/>
      <c r="L1280" s="571"/>
      <c r="M1280" s="573"/>
      <c r="N1280" s="573"/>
    </row>
    <row r="1281" spans="1:23" s="201" customFormat="1" ht="40.25" customHeight="1" x14ac:dyDescent="0.35">
      <c r="A1281" s="569" t="str">
        <f t="shared" ref="A1281" ca="1" si="4867">INDIRECT("'update Helper'!C"&amp;U1281)</f>
        <v>a163p000004cuuAAAQ</v>
      </c>
      <c r="B1281" s="589">
        <v>17</v>
      </c>
      <c r="C1281" s="570" t="str">
        <f>VLOOKUP(B1281,'Coverage Indicators - Section D'!$A$9:$AU$70,47,FALSE)</f>
        <v/>
      </c>
      <c r="D1281" s="578" t="str">
        <f t="shared" ref="D1281" si="4868">R1281</f>
        <v/>
      </c>
      <c r="E1281" s="578" t="str">
        <f t="shared" ref="E1281" si="4869">S1281</f>
        <v/>
      </c>
      <c r="F1281" s="421"/>
      <c r="G1281" s="576" t="str">
        <f ca="1">IF(OR(INDIRECT("'update Helper'!E"&amp;U1281)="",F1281&lt;&gt;0,F1282&lt;&gt;0),IF(IFERROR((F1281/F1282),"")="","",(F1281/F1282)),INDIRECT("'update Helper'!E"&amp;U1281)/100)</f>
        <v/>
      </c>
      <c r="H1281" s="580"/>
      <c r="I1281" s="582"/>
      <c r="J1281" s="572"/>
      <c r="K1281" s="570" t="str">
        <f t="shared" ref="K1281" si="4870">W1281</f>
        <v/>
      </c>
      <c r="L1281" s="570" t="str">
        <f t="shared" ref="L1281" si="4871">V1281</f>
        <v/>
      </c>
      <c r="M1281" s="572"/>
      <c r="N1281" s="572"/>
      <c r="P1281" s="201">
        <f t="shared" ref="P1281" si="4872">IF(AND(EXACT(C1281,C1279),C1279&lt;&gt;0),P1279+1,0)</f>
        <v>330</v>
      </c>
      <c r="Q1281" s="201" t="str">
        <f t="shared" ref="Q1281" si="4873">IF(C1281&lt;&gt;"",C1281&amp;"-"&amp;P1281,"")</f>
        <v/>
      </c>
      <c r="R1281" s="201" t="str">
        <f t="array" ref="R1281">IFERROR(IF(INDEX('Disaggregation Records'!$E$155:$E$385,MATCH(RIGHT(Q1281,255),RIGHT('Disaggregation Records'!$D$155:$D$385,255),0))="","",INDEX('Disaggregation Records'!$E$155:$E$385,MATCH(RIGHT(Q1281,255),RIGHT('Disaggregation Records'!$D$155:$D$385,255),0))),"")</f>
        <v/>
      </c>
      <c r="S1281" s="201" t="str">
        <f t="array" ref="S1281">IFERROR(IF(INDEX('Disaggregation Records'!$F$155:$F$385,MATCH(RIGHT(Q1281,255),RIGHT('Disaggregation Records'!$D$155:$D$385,255),0))="","",INDEX('Disaggregation Records'!$F$155:$F$385,MATCH(RIGHT(Q1281,255),RIGHT('Disaggregation Records'!$D$155:$D$385,255),0))),"")</f>
        <v/>
      </c>
      <c r="T1281" s="201" t="str">
        <f t="array" ref="T1281">IFERROR(IF(INDEX('Disaggregation Records'!$H$155:$H$385,MATCH(RIGHT(Q1281,255),RIGHT('Disaggregation Records'!$D$155:$D$385,255),0))="","",INDEX('Disaggregation Records'!$H$155:$H$385,MATCH(RIGHT(Q1281,255),RIGHT('Disaggregation Records'!$D$155:$D$385,255),0))),"")</f>
        <v/>
      </c>
      <c r="U1281" s="201">
        <f t="shared" ref="U1281" si="4874">U1279+1</f>
        <v>1742</v>
      </c>
      <c r="V1281" s="201" t="str">
        <f t="array" ref="V1281">IFERROR(IF(INDEX('Disaggregation Records'!$I$155:$I$385,MATCH(RIGHT(Q1281,255),RIGHT('Disaggregation Records'!$D$155:$D$385,255),0))="","",INDEX('Disaggregation Records'!$I$155:$I$385,MATCH(RIGHT(Q1281,255),RIGHT('Disaggregation Records'!$D$155:$D$385,255),0))),"")</f>
        <v/>
      </c>
      <c r="W1281" s="201" t="str">
        <f>IFERROR(INDEX('Reference Records'!L$40:L$88,MATCH(LEFT(C1281,255),'Reference Records'!E$40:E$88,0)),"")</f>
        <v/>
      </c>
    </row>
    <row r="1282" spans="1:23" s="201" customFormat="1" ht="40.25" customHeight="1" x14ac:dyDescent="0.35">
      <c r="A1282" s="569"/>
      <c r="B1282" s="590"/>
      <c r="C1282" s="571"/>
      <c r="D1282" s="579"/>
      <c r="E1282" s="579"/>
      <c r="F1282" s="215"/>
      <c r="G1282" s="577"/>
      <c r="H1282" s="581"/>
      <c r="I1282" s="583"/>
      <c r="J1282" s="573"/>
      <c r="K1282" s="571"/>
      <c r="L1282" s="571"/>
      <c r="M1282" s="573"/>
      <c r="N1282" s="573"/>
    </row>
    <row r="1283" spans="1:23" s="201" customFormat="1" ht="40.25" customHeight="1" x14ac:dyDescent="0.35">
      <c r="A1283" s="569" t="str">
        <f t="shared" ref="A1283" ca="1" si="4875">INDIRECT("'update Helper'!C"&amp;U1283)</f>
        <v>a163p000004cuuBAAQ</v>
      </c>
      <c r="B1283" s="589">
        <v>17</v>
      </c>
      <c r="C1283" s="570" t="str">
        <f>VLOOKUP(B1283,'Coverage Indicators - Section D'!$A$9:$AU$70,47,FALSE)</f>
        <v/>
      </c>
      <c r="D1283" s="578" t="str">
        <f t="shared" ref="D1283" si="4876">R1283</f>
        <v/>
      </c>
      <c r="E1283" s="578" t="str">
        <f t="shared" ref="E1283" si="4877">S1283</f>
        <v/>
      </c>
      <c r="F1283" s="421"/>
      <c r="G1283" s="576" t="str">
        <f ca="1">IF(OR(INDIRECT("'update Helper'!E"&amp;U1283)="",F1283&lt;&gt;0,F1284&lt;&gt;0),IF(IFERROR((F1283/F1284),"")="","",(F1283/F1284)),INDIRECT("'update Helper'!E"&amp;U1283)/100)</f>
        <v/>
      </c>
      <c r="H1283" s="580"/>
      <c r="I1283" s="582"/>
      <c r="J1283" s="572"/>
      <c r="K1283" s="570" t="str">
        <f t="shared" ref="K1283" si="4878">W1283</f>
        <v/>
      </c>
      <c r="L1283" s="570" t="str">
        <f t="shared" ref="L1283" si="4879">V1283</f>
        <v/>
      </c>
      <c r="M1283" s="572"/>
      <c r="N1283" s="572"/>
      <c r="P1283" s="201">
        <f t="shared" ref="P1283" si="4880">IF(AND(EXACT(C1283,C1281),C1281&lt;&gt;0),P1281+1,0)</f>
        <v>331</v>
      </c>
      <c r="Q1283" s="201" t="str">
        <f t="shared" ref="Q1283" si="4881">IF(C1283&lt;&gt;"",C1283&amp;"-"&amp;P1283,"")</f>
        <v/>
      </c>
      <c r="R1283" s="201" t="str">
        <f t="array" ref="R1283">IFERROR(IF(INDEX('Disaggregation Records'!$E$155:$E$385,MATCH(RIGHT(Q1283,255),RIGHT('Disaggregation Records'!$D$155:$D$385,255),0))="","",INDEX('Disaggregation Records'!$E$155:$E$385,MATCH(RIGHT(Q1283,255),RIGHT('Disaggregation Records'!$D$155:$D$385,255),0))),"")</f>
        <v/>
      </c>
      <c r="S1283" s="201" t="str">
        <f t="array" ref="S1283">IFERROR(IF(INDEX('Disaggregation Records'!$F$155:$F$385,MATCH(RIGHT(Q1283,255),RIGHT('Disaggregation Records'!$D$155:$D$385,255),0))="","",INDEX('Disaggregation Records'!$F$155:$F$385,MATCH(RIGHT(Q1283,255),RIGHT('Disaggregation Records'!$D$155:$D$385,255),0))),"")</f>
        <v/>
      </c>
      <c r="T1283" s="201" t="str">
        <f t="array" ref="T1283">IFERROR(IF(INDEX('Disaggregation Records'!$H$155:$H$385,MATCH(RIGHT(Q1283,255),RIGHT('Disaggregation Records'!$D$155:$D$385,255),0))="","",INDEX('Disaggregation Records'!$H$155:$H$385,MATCH(RIGHT(Q1283,255),RIGHT('Disaggregation Records'!$D$155:$D$385,255),0))),"")</f>
        <v/>
      </c>
      <c r="U1283" s="201">
        <f t="shared" ref="U1283" si="4882">U1281+1</f>
        <v>1743</v>
      </c>
      <c r="V1283" s="201" t="str">
        <f t="array" ref="V1283">IFERROR(IF(INDEX('Disaggregation Records'!$I$155:$I$385,MATCH(RIGHT(Q1283,255),RIGHT('Disaggregation Records'!$D$155:$D$385,255),0))="","",INDEX('Disaggregation Records'!$I$155:$I$385,MATCH(RIGHT(Q1283,255),RIGHT('Disaggregation Records'!$D$155:$D$385,255),0))),"")</f>
        <v/>
      </c>
      <c r="W1283" s="201" t="str">
        <f>IFERROR(INDEX('Reference Records'!L$40:L$88,MATCH(LEFT(C1283,255),'Reference Records'!E$40:E$88,0)),"")</f>
        <v/>
      </c>
    </row>
    <row r="1284" spans="1:23" s="201" customFormat="1" ht="40.25" customHeight="1" x14ac:dyDescent="0.35">
      <c r="A1284" s="569"/>
      <c r="B1284" s="590"/>
      <c r="C1284" s="571"/>
      <c r="D1284" s="579"/>
      <c r="E1284" s="579"/>
      <c r="F1284" s="215"/>
      <c r="G1284" s="577"/>
      <c r="H1284" s="581"/>
      <c r="I1284" s="583"/>
      <c r="J1284" s="573"/>
      <c r="K1284" s="571"/>
      <c r="L1284" s="571"/>
      <c r="M1284" s="573"/>
      <c r="N1284" s="573"/>
    </row>
    <row r="1285" spans="1:23" s="201" customFormat="1" ht="40.25" customHeight="1" x14ac:dyDescent="0.35">
      <c r="A1285" s="569" t="str">
        <f t="shared" ref="A1285" ca="1" si="4883">INDIRECT("'update Helper'!C"&amp;U1285)</f>
        <v>a163p000004cuuCAAQ</v>
      </c>
      <c r="B1285" s="589">
        <v>17</v>
      </c>
      <c r="C1285" s="570" t="str">
        <f>VLOOKUP(B1285,'Coverage Indicators - Section D'!$A$9:$AU$70,47,FALSE)</f>
        <v/>
      </c>
      <c r="D1285" s="578" t="str">
        <f t="shared" ref="D1285" si="4884">R1285</f>
        <v/>
      </c>
      <c r="E1285" s="578" t="str">
        <f t="shared" ref="E1285" si="4885">S1285</f>
        <v/>
      </c>
      <c r="F1285" s="421"/>
      <c r="G1285" s="576" t="str">
        <f ca="1">IF(OR(INDIRECT("'update Helper'!E"&amp;U1285)="",F1285&lt;&gt;0,F1286&lt;&gt;0),IF(IFERROR((F1285/F1286),"")="","",(F1285/F1286)),INDIRECT("'update Helper'!E"&amp;U1285)/100)</f>
        <v/>
      </c>
      <c r="H1285" s="580"/>
      <c r="I1285" s="582"/>
      <c r="J1285" s="572"/>
      <c r="K1285" s="570" t="str">
        <f t="shared" ref="K1285" si="4886">W1285</f>
        <v/>
      </c>
      <c r="L1285" s="570" t="str">
        <f t="shared" ref="L1285" si="4887">V1285</f>
        <v/>
      </c>
      <c r="M1285" s="572"/>
      <c r="N1285" s="572"/>
      <c r="P1285" s="201">
        <f t="shared" ref="P1285" si="4888">IF(AND(EXACT(C1285,C1283),C1283&lt;&gt;0),P1283+1,0)</f>
        <v>332</v>
      </c>
      <c r="Q1285" s="201" t="str">
        <f t="shared" ref="Q1285" si="4889">IF(C1285&lt;&gt;"",C1285&amp;"-"&amp;P1285,"")</f>
        <v/>
      </c>
      <c r="R1285" s="201" t="str">
        <f t="array" ref="R1285">IFERROR(IF(INDEX('Disaggregation Records'!$E$155:$E$385,MATCH(RIGHT(Q1285,255),RIGHT('Disaggregation Records'!$D$155:$D$385,255),0))="","",INDEX('Disaggregation Records'!$E$155:$E$385,MATCH(RIGHT(Q1285,255),RIGHT('Disaggregation Records'!$D$155:$D$385,255),0))),"")</f>
        <v/>
      </c>
      <c r="S1285" s="201" t="str">
        <f t="array" ref="S1285">IFERROR(IF(INDEX('Disaggregation Records'!$F$155:$F$385,MATCH(RIGHT(Q1285,255),RIGHT('Disaggregation Records'!$D$155:$D$385,255),0))="","",INDEX('Disaggregation Records'!$F$155:$F$385,MATCH(RIGHT(Q1285,255),RIGHT('Disaggregation Records'!$D$155:$D$385,255),0))),"")</f>
        <v/>
      </c>
      <c r="T1285" s="201" t="str">
        <f t="array" ref="T1285">IFERROR(IF(INDEX('Disaggregation Records'!$H$155:$H$385,MATCH(RIGHT(Q1285,255),RIGHT('Disaggregation Records'!$D$155:$D$385,255),0))="","",INDEX('Disaggregation Records'!$H$155:$H$385,MATCH(RIGHT(Q1285,255),RIGHT('Disaggregation Records'!$D$155:$D$385,255),0))),"")</f>
        <v/>
      </c>
      <c r="U1285" s="201">
        <f t="shared" ref="U1285" si="4890">U1283+1</f>
        <v>1744</v>
      </c>
      <c r="V1285" s="201" t="str">
        <f t="array" ref="V1285">IFERROR(IF(INDEX('Disaggregation Records'!$I$155:$I$385,MATCH(RIGHT(Q1285,255),RIGHT('Disaggregation Records'!$D$155:$D$385,255),0))="","",INDEX('Disaggregation Records'!$I$155:$I$385,MATCH(RIGHT(Q1285,255),RIGHT('Disaggregation Records'!$D$155:$D$385,255),0))),"")</f>
        <v/>
      </c>
      <c r="W1285" s="201" t="str">
        <f>IFERROR(INDEX('Reference Records'!L$40:L$88,MATCH(LEFT(C1285,255),'Reference Records'!E$40:E$88,0)),"")</f>
        <v/>
      </c>
    </row>
    <row r="1286" spans="1:23" s="201" customFormat="1" ht="40.25" customHeight="1" x14ac:dyDescent="0.35">
      <c r="A1286" s="569"/>
      <c r="B1286" s="590"/>
      <c r="C1286" s="571"/>
      <c r="D1286" s="579"/>
      <c r="E1286" s="579"/>
      <c r="F1286" s="215"/>
      <c r="G1286" s="577"/>
      <c r="H1286" s="581"/>
      <c r="I1286" s="583"/>
      <c r="J1286" s="573"/>
      <c r="K1286" s="571"/>
      <c r="L1286" s="571"/>
      <c r="M1286" s="573"/>
      <c r="N1286" s="573"/>
    </row>
    <row r="1287" spans="1:23" s="201" customFormat="1" ht="40.25" customHeight="1" x14ac:dyDescent="0.35">
      <c r="A1287" s="569" t="str">
        <f t="shared" ref="A1287" ca="1" si="4891">INDIRECT("'update Helper'!C"&amp;U1287)</f>
        <v>a163p000004cuuDAAQ</v>
      </c>
      <c r="B1287" s="589">
        <v>17</v>
      </c>
      <c r="C1287" s="570" t="str">
        <f>VLOOKUP(B1287,'Coverage Indicators - Section D'!$A$9:$AU$70,47,FALSE)</f>
        <v/>
      </c>
      <c r="D1287" s="578" t="str">
        <f t="shared" ref="D1287" si="4892">R1287</f>
        <v/>
      </c>
      <c r="E1287" s="578" t="str">
        <f t="shared" ref="E1287" si="4893">S1287</f>
        <v/>
      </c>
      <c r="F1287" s="421"/>
      <c r="G1287" s="576" t="str">
        <f ca="1">IF(OR(INDIRECT("'update Helper'!E"&amp;U1287)="",F1287&lt;&gt;0,F1288&lt;&gt;0),IF(IFERROR((F1287/F1288),"")="","",(F1287/F1288)),INDIRECT("'update Helper'!E"&amp;U1287)/100)</f>
        <v/>
      </c>
      <c r="H1287" s="580"/>
      <c r="I1287" s="582"/>
      <c r="J1287" s="572"/>
      <c r="K1287" s="570" t="str">
        <f t="shared" ref="K1287" si="4894">W1287</f>
        <v/>
      </c>
      <c r="L1287" s="570" t="str">
        <f t="shared" ref="L1287" si="4895">V1287</f>
        <v/>
      </c>
      <c r="M1287" s="572"/>
      <c r="N1287" s="572"/>
      <c r="P1287" s="201">
        <f t="shared" ref="P1287" si="4896">IF(AND(EXACT(C1287,C1285),C1285&lt;&gt;0),P1285+1,0)</f>
        <v>333</v>
      </c>
      <c r="Q1287" s="201" t="str">
        <f t="shared" ref="Q1287" si="4897">IF(C1287&lt;&gt;"",C1287&amp;"-"&amp;P1287,"")</f>
        <v/>
      </c>
      <c r="R1287" s="201" t="str">
        <f t="array" ref="R1287">IFERROR(IF(INDEX('Disaggregation Records'!$E$155:$E$385,MATCH(RIGHT(Q1287,255),RIGHT('Disaggregation Records'!$D$155:$D$385,255),0))="","",INDEX('Disaggregation Records'!$E$155:$E$385,MATCH(RIGHT(Q1287,255),RIGHT('Disaggregation Records'!$D$155:$D$385,255),0))),"")</f>
        <v/>
      </c>
      <c r="S1287" s="201" t="str">
        <f t="array" ref="S1287">IFERROR(IF(INDEX('Disaggregation Records'!$F$155:$F$385,MATCH(RIGHT(Q1287,255),RIGHT('Disaggregation Records'!$D$155:$D$385,255),0))="","",INDEX('Disaggregation Records'!$F$155:$F$385,MATCH(RIGHT(Q1287,255),RIGHT('Disaggregation Records'!$D$155:$D$385,255),0))),"")</f>
        <v/>
      </c>
      <c r="T1287" s="201" t="str">
        <f t="array" ref="T1287">IFERROR(IF(INDEX('Disaggregation Records'!$H$155:$H$385,MATCH(RIGHT(Q1287,255),RIGHT('Disaggregation Records'!$D$155:$D$385,255),0))="","",INDEX('Disaggregation Records'!$H$155:$H$385,MATCH(RIGHT(Q1287,255),RIGHT('Disaggregation Records'!$D$155:$D$385,255),0))),"")</f>
        <v/>
      </c>
      <c r="U1287" s="201">
        <f t="shared" ref="U1287" si="4898">U1285+1</f>
        <v>1745</v>
      </c>
      <c r="V1287" s="201" t="str">
        <f t="array" ref="V1287">IFERROR(IF(INDEX('Disaggregation Records'!$I$155:$I$385,MATCH(RIGHT(Q1287,255),RIGHT('Disaggregation Records'!$D$155:$D$385,255),0))="","",INDEX('Disaggregation Records'!$I$155:$I$385,MATCH(RIGHT(Q1287,255),RIGHT('Disaggregation Records'!$D$155:$D$385,255),0))),"")</f>
        <v/>
      </c>
      <c r="W1287" s="201" t="str">
        <f>IFERROR(INDEX('Reference Records'!L$40:L$88,MATCH(LEFT(C1287,255),'Reference Records'!E$40:E$88,0)),"")</f>
        <v/>
      </c>
    </row>
    <row r="1288" spans="1:23" s="201" customFormat="1" ht="40.25" customHeight="1" x14ac:dyDescent="0.35">
      <c r="A1288" s="569"/>
      <c r="B1288" s="590"/>
      <c r="C1288" s="571"/>
      <c r="D1288" s="579"/>
      <c r="E1288" s="579"/>
      <c r="F1288" s="215"/>
      <c r="G1288" s="577"/>
      <c r="H1288" s="581"/>
      <c r="I1288" s="583"/>
      <c r="J1288" s="573"/>
      <c r="K1288" s="571"/>
      <c r="L1288" s="571"/>
      <c r="M1288" s="573"/>
      <c r="N1288" s="573"/>
    </row>
    <row r="1289" spans="1:23" s="201" customFormat="1" ht="40.25" customHeight="1" x14ac:dyDescent="0.35">
      <c r="A1289" s="569" t="str">
        <f t="shared" ref="A1289" ca="1" si="4899">INDIRECT("'update Helper'!C"&amp;U1289)</f>
        <v>a163p000004cuuEAAQ</v>
      </c>
      <c r="B1289" s="589">
        <v>17</v>
      </c>
      <c r="C1289" s="570" t="str">
        <f>VLOOKUP(B1289,'Coverage Indicators - Section D'!$A$9:$AU$70,47,FALSE)</f>
        <v/>
      </c>
      <c r="D1289" s="578" t="str">
        <f t="shared" ref="D1289" si="4900">R1289</f>
        <v/>
      </c>
      <c r="E1289" s="578" t="str">
        <f t="shared" ref="E1289" si="4901">S1289</f>
        <v/>
      </c>
      <c r="F1289" s="421"/>
      <c r="G1289" s="576" t="str">
        <f ca="1">IF(OR(INDIRECT("'update Helper'!E"&amp;U1289)="",F1289&lt;&gt;0,F1290&lt;&gt;0),IF(IFERROR((F1289/F1290),"")="","",(F1289/F1290)),INDIRECT("'update Helper'!E"&amp;U1289)/100)</f>
        <v/>
      </c>
      <c r="H1289" s="580"/>
      <c r="I1289" s="582"/>
      <c r="J1289" s="572"/>
      <c r="K1289" s="570" t="str">
        <f t="shared" ref="K1289" si="4902">W1289</f>
        <v/>
      </c>
      <c r="L1289" s="570" t="str">
        <f t="shared" ref="L1289" si="4903">V1289</f>
        <v/>
      </c>
      <c r="M1289" s="572"/>
      <c r="N1289" s="572"/>
      <c r="P1289" s="201">
        <f t="shared" ref="P1289" si="4904">IF(AND(EXACT(C1289,C1287),C1287&lt;&gt;0),P1287+1,0)</f>
        <v>334</v>
      </c>
      <c r="Q1289" s="201" t="str">
        <f t="shared" ref="Q1289" si="4905">IF(C1289&lt;&gt;"",C1289&amp;"-"&amp;P1289,"")</f>
        <v/>
      </c>
      <c r="R1289" s="201" t="str">
        <f t="array" ref="R1289">IFERROR(IF(INDEX('Disaggregation Records'!$E$155:$E$385,MATCH(RIGHT(Q1289,255),RIGHT('Disaggregation Records'!$D$155:$D$385,255),0))="","",INDEX('Disaggregation Records'!$E$155:$E$385,MATCH(RIGHT(Q1289,255),RIGHT('Disaggregation Records'!$D$155:$D$385,255),0))),"")</f>
        <v/>
      </c>
      <c r="S1289" s="201" t="str">
        <f t="array" ref="S1289">IFERROR(IF(INDEX('Disaggregation Records'!$F$155:$F$385,MATCH(RIGHT(Q1289,255),RIGHT('Disaggregation Records'!$D$155:$D$385,255),0))="","",INDEX('Disaggregation Records'!$F$155:$F$385,MATCH(RIGHT(Q1289,255),RIGHT('Disaggregation Records'!$D$155:$D$385,255),0))),"")</f>
        <v/>
      </c>
      <c r="T1289" s="201" t="str">
        <f t="array" ref="T1289">IFERROR(IF(INDEX('Disaggregation Records'!$H$155:$H$385,MATCH(RIGHT(Q1289,255),RIGHT('Disaggregation Records'!$D$155:$D$385,255),0))="","",INDEX('Disaggregation Records'!$H$155:$H$385,MATCH(RIGHT(Q1289,255),RIGHT('Disaggregation Records'!$D$155:$D$385,255),0))),"")</f>
        <v/>
      </c>
      <c r="U1289" s="201">
        <f t="shared" ref="U1289" si="4906">U1287+1</f>
        <v>1746</v>
      </c>
      <c r="V1289" s="201" t="str">
        <f t="array" ref="V1289">IFERROR(IF(INDEX('Disaggregation Records'!$I$155:$I$385,MATCH(RIGHT(Q1289,255),RIGHT('Disaggregation Records'!$D$155:$D$385,255),0))="","",INDEX('Disaggregation Records'!$I$155:$I$385,MATCH(RIGHT(Q1289,255),RIGHT('Disaggregation Records'!$D$155:$D$385,255),0))),"")</f>
        <v/>
      </c>
      <c r="W1289" s="201" t="str">
        <f>IFERROR(INDEX('Reference Records'!L$40:L$88,MATCH(LEFT(C1289,255),'Reference Records'!E$40:E$88,0)),"")</f>
        <v/>
      </c>
    </row>
    <row r="1290" spans="1:23" s="201" customFormat="1" ht="40.25" customHeight="1" x14ac:dyDescent="0.35">
      <c r="A1290" s="569"/>
      <c r="B1290" s="590"/>
      <c r="C1290" s="571"/>
      <c r="D1290" s="579"/>
      <c r="E1290" s="579"/>
      <c r="F1290" s="215"/>
      <c r="G1290" s="577"/>
      <c r="H1290" s="581"/>
      <c r="I1290" s="583"/>
      <c r="J1290" s="573"/>
      <c r="K1290" s="571"/>
      <c r="L1290" s="571"/>
      <c r="M1290" s="573"/>
      <c r="N1290" s="573"/>
    </row>
    <row r="1291" spans="1:23" s="201" customFormat="1" ht="40.25" customHeight="1" x14ac:dyDescent="0.35">
      <c r="A1291" s="569" t="str">
        <f t="shared" ref="A1291" ca="1" si="4907">INDIRECT("'update Helper'!C"&amp;U1291)</f>
        <v>a163p000004cuuFAAQ</v>
      </c>
      <c r="B1291" s="589">
        <v>17</v>
      </c>
      <c r="C1291" s="570" t="str">
        <f>VLOOKUP(B1291,'Coverage Indicators - Section D'!$A$9:$AU$70,47,FALSE)</f>
        <v/>
      </c>
      <c r="D1291" s="578" t="str">
        <f t="shared" ref="D1291" si="4908">R1291</f>
        <v/>
      </c>
      <c r="E1291" s="578" t="str">
        <f t="shared" ref="E1291" si="4909">S1291</f>
        <v/>
      </c>
      <c r="F1291" s="421"/>
      <c r="G1291" s="576" t="str">
        <f ca="1">IF(OR(INDIRECT("'update Helper'!E"&amp;U1291)="",F1291&lt;&gt;0,F1292&lt;&gt;0),IF(IFERROR((F1291/F1292),"")="","",(F1291/F1292)),INDIRECT("'update Helper'!E"&amp;U1291)/100)</f>
        <v/>
      </c>
      <c r="H1291" s="580"/>
      <c r="I1291" s="582"/>
      <c r="J1291" s="572"/>
      <c r="K1291" s="570" t="str">
        <f t="shared" ref="K1291" si="4910">W1291</f>
        <v/>
      </c>
      <c r="L1291" s="570" t="str">
        <f t="shared" ref="L1291" si="4911">V1291</f>
        <v/>
      </c>
      <c r="M1291" s="572"/>
      <c r="N1291" s="572"/>
      <c r="P1291" s="201">
        <f t="shared" ref="P1291" si="4912">IF(AND(EXACT(C1291,C1289),C1289&lt;&gt;0),P1289+1,0)</f>
        <v>335</v>
      </c>
      <c r="Q1291" s="201" t="str">
        <f t="shared" ref="Q1291" si="4913">IF(C1291&lt;&gt;"",C1291&amp;"-"&amp;P1291,"")</f>
        <v/>
      </c>
      <c r="R1291" s="201" t="str">
        <f t="array" ref="R1291">IFERROR(IF(INDEX('Disaggregation Records'!$E$155:$E$385,MATCH(RIGHT(Q1291,255),RIGHT('Disaggregation Records'!$D$155:$D$385,255),0))="","",INDEX('Disaggregation Records'!$E$155:$E$385,MATCH(RIGHT(Q1291,255),RIGHT('Disaggregation Records'!$D$155:$D$385,255),0))),"")</f>
        <v/>
      </c>
      <c r="S1291" s="201" t="str">
        <f t="array" ref="S1291">IFERROR(IF(INDEX('Disaggregation Records'!$F$155:$F$385,MATCH(RIGHT(Q1291,255),RIGHT('Disaggregation Records'!$D$155:$D$385,255),0))="","",INDEX('Disaggregation Records'!$F$155:$F$385,MATCH(RIGHT(Q1291,255),RIGHT('Disaggregation Records'!$D$155:$D$385,255),0))),"")</f>
        <v/>
      </c>
      <c r="T1291" s="201" t="str">
        <f t="array" ref="T1291">IFERROR(IF(INDEX('Disaggregation Records'!$H$155:$H$385,MATCH(RIGHT(Q1291,255),RIGHT('Disaggregation Records'!$D$155:$D$385,255),0))="","",INDEX('Disaggregation Records'!$H$155:$H$385,MATCH(RIGHT(Q1291,255),RIGHT('Disaggregation Records'!$D$155:$D$385,255),0))),"")</f>
        <v/>
      </c>
      <c r="U1291" s="201">
        <f t="shared" ref="U1291" si="4914">U1289+1</f>
        <v>1747</v>
      </c>
      <c r="V1291" s="201" t="str">
        <f t="array" ref="V1291">IFERROR(IF(INDEX('Disaggregation Records'!$I$155:$I$385,MATCH(RIGHT(Q1291,255),RIGHT('Disaggregation Records'!$D$155:$D$385,255),0))="","",INDEX('Disaggregation Records'!$I$155:$I$385,MATCH(RIGHT(Q1291,255),RIGHT('Disaggregation Records'!$D$155:$D$385,255),0))),"")</f>
        <v/>
      </c>
      <c r="W1291" s="201" t="str">
        <f>IFERROR(INDEX('Reference Records'!L$40:L$88,MATCH(LEFT(C1291,255),'Reference Records'!E$40:E$88,0)),"")</f>
        <v/>
      </c>
    </row>
    <row r="1292" spans="1:23" s="201" customFormat="1" ht="40.25" customHeight="1" x14ac:dyDescent="0.35">
      <c r="A1292" s="569"/>
      <c r="B1292" s="590"/>
      <c r="C1292" s="571"/>
      <c r="D1292" s="579"/>
      <c r="E1292" s="579"/>
      <c r="F1292" s="215"/>
      <c r="G1292" s="577"/>
      <c r="H1292" s="581"/>
      <c r="I1292" s="583"/>
      <c r="J1292" s="573"/>
      <c r="K1292" s="571"/>
      <c r="L1292" s="571"/>
      <c r="M1292" s="573"/>
      <c r="N1292" s="573"/>
    </row>
    <row r="1293" spans="1:23" s="201" customFormat="1" ht="40.25" customHeight="1" x14ac:dyDescent="0.35">
      <c r="A1293" s="569" t="str">
        <f t="shared" ref="A1293" ca="1" si="4915">INDIRECT("'update Helper'!C"&amp;U1293)</f>
        <v>a163p000004cuuGAAQ</v>
      </c>
      <c r="B1293" s="589">
        <v>17</v>
      </c>
      <c r="C1293" s="570" t="str">
        <f>VLOOKUP(B1293,'Coverage Indicators - Section D'!$A$9:$AU$70,47,FALSE)</f>
        <v/>
      </c>
      <c r="D1293" s="578" t="str">
        <f t="shared" ref="D1293" si="4916">R1293</f>
        <v/>
      </c>
      <c r="E1293" s="578" t="str">
        <f t="shared" ref="E1293" si="4917">S1293</f>
        <v/>
      </c>
      <c r="F1293" s="421"/>
      <c r="G1293" s="576" t="str">
        <f ca="1">IF(OR(INDIRECT("'update Helper'!E"&amp;U1293)="",F1293&lt;&gt;0,F1294&lt;&gt;0),IF(IFERROR((F1293/F1294),"")="","",(F1293/F1294)),INDIRECT("'update Helper'!E"&amp;U1293)/100)</f>
        <v/>
      </c>
      <c r="H1293" s="580"/>
      <c r="I1293" s="582"/>
      <c r="J1293" s="572"/>
      <c r="K1293" s="570" t="str">
        <f t="shared" ref="K1293" si="4918">W1293</f>
        <v/>
      </c>
      <c r="L1293" s="570" t="str">
        <f t="shared" ref="L1293" si="4919">V1293</f>
        <v/>
      </c>
      <c r="M1293" s="572"/>
      <c r="N1293" s="572"/>
      <c r="P1293" s="201">
        <f t="shared" ref="P1293" si="4920">IF(AND(EXACT(C1293,C1291),C1291&lt;&gt;0),P1291+1,0)</f>
        <v>336</v>
      </c>
      <c r="Q1293" s="201" t="str">
        <f t="shared" ref="Q1293" si="4921">IF(C1293&lt;&gt;"",C1293&amp;"-"&amp;P1293,"")</f>
        <v/>
      </c>
      <c r="R1293" s="201" t="str">
        <f t="array" ref="R1293">IFERROR(IF(INDEX('Disaggregation Records'!$E$155:$E$385,MATCH(RIGHT(Q1293,255),RIGHT('Disaggregation Records'!$D$155:$D$385,255),0))="","",INDEX('Disaggregation Records'!$E$155:$E$385,MATCH(RIGHT(Q1293,255),RIGHT('Disaggregation Records'!$D$155:$D$385,255),0))),"")</f>
        <v/>
      </c>
      <c r="S1293" s="201" t="str">
        <f t="array" ref="S1293">IFERROR(IF(INDEX('Disaggregation Records'!$F$155:$F$385,MATCH(RIGHT(Q1293,255),RIGHT('Disaggregation Records'!$D$155:$D$385,255),0))="","",INDEX('Disaggregation Records'!$F$155:$F$385,MATCH(RIGHT(Q1293,255),RIGHT('Disaggregation Records'!$D$155:$D$385,255),0))),"")</f>
        <v/>
      </c>
      <c r="T1293" s="201" t="str">
        <f t="array" ref="T1293">IFERROR(IF(INDEX('Disaggregation Records'!$H$155:$H$385,MATCH(RIGHT(Q1293,255),RIGHT('Disaggregation Records'!$D$155:$D$385,255),0))="","",INDEX('Disaggregation Records'!$H$155:$H$385,MATCH(RIGHT(Q1293,255),RIGHT('Disaggregation Records'!$D$155:$D$385,255),0))),"")</f>
        <v/>
      </c>
      <c r="U1293" s="201">
        <f t="shared" ref="U1293" si="4922">U1291+1</f>
        <v>1748</v>
      </c>
      <c r="V1293" s="201" t="str">
        <f t="array" ref="V1293">IFERROR(IF(INDEX('Disaggregation Records'!$I$155:$I$385,MATCH(RIGHT(Q1293,255),RIGHT('Disaggregation Records'!$D$155:$D$385,255),0))="","",INDEX('Disaggregation Records'!$I$155:$I$385,MATCH(RIGHT(Q1293,255),RIGHT('Disaggregation Records'!$D$155:$D$385,255),0))),"")</f>
        <v/>
      </c>
      <c r="W1293" s="201" t="str">
        <f>IFERROR(INDEX('Reference Records'!L$40:L$88,MATCH(LEFT(C1293,255),'Reference Records'!E$40:E$88,0)),"")</f>
        <v/>
      </c>
    </row>
    <row r="1294" spans="1:23" s="201" customFormat="1" ht="40.25" customHeight="1" x14ac:dyDescent="0.35">
      <c r="A1294" s="569"/>
      <c r="B1294" s="590"/>
      <c r="C1294" s="571"/>
      <c r="D1294" s="579"/>
      <c r="E1294" s="579"/>
      <c r="F1294" s="215"/>
      <c r="G1294" s="577"/>
      <c r="H1294" s="581"/>
      <c r="I1294" s="583"/>
      <c r="J1294" s="573"/>
      <c r="K1294" s="571"/>
      <c r="L1294" s="571"/>
      <c r="M1294" s="573"/>
      <c r="N1294" s="573"/>
    </row>
    <row r="1295" spans="1:23" s="201" customFormat="1" ht="40.25" customHeight="1" x14ac:dyDescent="0.35">
      <c r="A1295" s="569" t="str">
        <f t="shared" ref="A1295" ca="1" si="4923">INDIRECT("'update Helper'!C"&amp;U1295)</f>
        <v>a163p000004cuuHAAQ</v>
      </c>
      <c r="B1295" s="589">
        <v>17</v>
      </c>
      <c r="C1295" s="570" t="str">
        <f>VLOOKUP(B1295,'Coverage Indicators - Section D'!$A$9:$AU$70,47,FALSE)</f>
        <v/>
      </c>
      <c r="D1295" s="578" t="str">
        <f t="shared" ref="D1295" si="4924">R1295</f>
        <v/>
      </c>
      <c r="E1295" s="578" t="str">
        <f t="shared" ref="E1295" si="4925">S1295</f>
        <v/>
      </c>
      <c r="F1295" s="421"/>
      <c r="G1295" s="576" t="str">
        <f ca="1">IF(OR(INDIRECT("'update Helper'!E"&amp;U1295)="",F1295&lt;&gt;0,F1296&lt;&gt;0),IF(IFERROR((F1295/F1296),"")="","",(F1295/F1296)),INDIRECT("'update Helper'!E"&amp;U1295)/100)</f>
        <v/>
      </c>
      <c r="H1295" s="580"/>
      <c r="I1295" s="582"/>
      <c r="J1295" s="572"/>
      <c r="K1295" s="570" t="str">
        <f t="shared" ref="K1295" si="4926">W1295</f>
        <v/>
      </c>
      <c r="L1295" s="570" t="str">
        <f t="shared" ref="L1295" si="4927">V1295</f>
        <v/>
      </c>
      <c r="M1295" s="572"/>
      <c r="N1295" s="572"/>
      <c r="P1295" s="201">
        <f t="shared" ref="P1295" si="4928">IF(AND(EXACT(C1295,C1293),C1293&lt;&gt;0),P1293+1,0)</f>
        <v>337</v>
      </c>
      <c r="Q1295" s="201" t="str">
        <f t="shared" ref="Q1295" si="4929">IF(C1295&lt;&gt;"",C1295&amp;"-"&amp;P1295,"")</f>
        <v/>
      </c>
      <c r="R1295" s="201" t="str">
        <f t="array" ref="R1295">IFERROR(IF(INDEX('Disaggregation Records'!$E$155:$E$385,MATCH(RIGHT(Q1295,255),RIGHT('Disaggregation Records'!$D$155:$D$385,255),0))="","",INDEX('Disaggregation Records'!$E$155:$E$385,MATCH(RIGHT(Q1295,255),RIGHT('Disaggregation Records'!$D$155:$D$385,255),0))),"")</f>
        <v/>
      </c>
      <c r="S1295" s="201" t="str">
        <f t="array" ref="S1295">IFERROR(IF(INDEX('Disaggregation Records'!$F$155:$F$385,MATCH(RIGHT(Q1295,255),RIGHT('Disaggregation Records'!$D$155:$D$385,255),0))="","",INDEX('Disaggregation Records'!$F$155:$F$385,MATCH(RIGHT(Q1295,255),RIGHT('Disaggregation Records'!$D$155:$D$385,255),0))),"")</f>
        <v/>
      </c>
      <c r="T1295" s="201" t="str">
        <f t="array" ref="T1295">IFERROR(IF(INDEX('Disaggregation Records'!$H$155:$H$385,MATCH(RIGHT(Q1295,255),RIGHT('Disaggregation Records'!$D$155:$D$385,255),0))="","",INDEX('Disaggregation Records'!$H$155:$H$385,MATCH(RIGHT(Q1295,255),RIGHT('Disaggregation Records'!$D$155:$D$385,255),0))),"")</f>
        <v/>
      </c>
      <c r="U1295" s="201">
        <f t="shared" ref="U1295" si="4930">U1293+1</f>
        <v>1749</v>
      </c>
      <c r="V1295" s="201" t="str">
        <f t="array" ref="V1295">IFERROR(IF(INDEX('Disaggregation Records'!$I$155:$I$385,MATCH(RIGHT(Q1295,255),RIGHT('Disaggregation Records'!$D$155:$D$385,255),0))="","",INDEX('Disaggregation Records'!$I$155:$I$385,MATCH(RIGHT(Q1295,255),RIGHT('Disaggregation Records'!$D$155:$D$385,255),0))),"")</f>
        <v/>
      </c>
      <c r="W1295" s="201" t="str">
        <f>IFERROR(INDEX('Reference Records'!L$40:L$88,MATCH(LEFT(C1295,255),'Reference Records'!E$40:E$88,0)),"")</f>
        <v/>
      </c>
    </row>
    <row r="1296" spans="1:23" s="201" customFormat="1" ht="40.25" customHeight="1" x14ac:dyDescent="0.35">
      <c r="A1296" s="569"/>
      <c r="B1296" s="590"/>
      <c r="C1296" s="571"/>
      <c r="D1296" s="579"/>
      <c r="E1296" s="579"/>
      <c r="F1296" s="215"/>
      <c r="G1296" s="577"/>
      <c r="H1296" s="581"/>
      <c r="I1296" s="583"/>
      <c r="J1296" s="573"/>
      <c r="K1296" s="571"/>
      <c r="L1296" s="571"/>
      <c r="M1296" s="573"/>
      <c r="N1296" s="573"/>
    </row>
    <row r="1297" spans="1:23" s="201" customFormat="1" ht="40.25" customHeight="1" x14ac:dyDescent="0.35">
      <c r="A1297" s="569" t="str">
        <f t="shared" ref="A1297" ca="1" si="4931">INDIRECT("'update Helper'!C"&amp;U1297)</f>
        <v>a163p000004cuuIAAQ</v>
      </c>
      <c r="B1297" s="589">
        <v>17</v>
      </c>
      <c r="C1297" s="570" t="str">
        <f>VLOOKUP(B1297,'Coverage Indicators - Section D'!$A$9:$AU$70,47,FALSE)</f>
        <v/>
      </c>
      <c r="D1297" s="578" t="str">
        <f t="shared" ref="D1297" si="4932">R1297</f>
        <v/>
      </c>
      <c r="E1297" s="578" t="str">
        <f t="shared" ref="E1297" si="4933">S1297</f>
        <v/>
      </c>
      <c r="F1297" s="421"/>
      <c r="G1297" s="576" t="str">
        <f ca="1">IF(OR(INDIRECT("'update Helper'!E"&amp;U1297)="",F1297&lt;&gt;0,F1298&lt;&gt;0),IF(IFERROR((F1297/F1298),"")="","",(F1297/F1298)),INDIRECT("'update Helper'!E"&amp;U1297)/100)</f>
        <v/>
      </c>
      <c r="H1297" s="580"/>
      <c r="I1297" s="582"/>
      <c r="J1297" s="572"/>
      <c r="K1297" s="570" t="str">
        <f t="shared" ref="K1297" si="4934">W1297</f>
        <v/>
      </c>
      <c r="L1297" s="570" t="str">
        <f t="shared" ref="L1297" si="4935">V1297</f>
        <v/>
      </c>
      <c r="M1297" s="572"/>
      <c r="N1297" s="572"/>
      <c r="P1297" s="201">
        <f t="shared" ref="P1297" si="4936">IF(AND(EXACT(C1297,C1295),C1295&lt;&gt;0),P1295+1,0)</f>
        <v>338</v>
      </c>
      <c r="Q1297" s="201" t="str">
        <f t="shared" ref="Q1297" si="4937">IF(C1297&lt;&gt;"",C1297&amp;"-"&amp;P1297,"")</f>
        <v/>
      </c>
      <c r="R1297" s="201" t="str">
        <f t="array" ref="R1297">IFERROR(IF(INDEX('Disaggregation Records'!$E$155:$E$385,MATCH(RIGHT(Q1297,255),RIGHT('Disaggregation Records'!$D$155:$D$385,255),0))="","",INDEX('Disaggregation Records'!$E$155:$E$385,MATCH(RIGHT(Q1297,255),RIGHT('Disaggregation Records'!$D$155:$D$385,255),0))),"")</f>
        <v/>
      </c>
      <c r="S1297" s="201" t="str">
        <f t="array" ref="S1297">IFERROR(IF(INDEX('Disaggregation Records'!$F$155:$F$385,MATCH(RIGHT(Q1297,255),RIGHT('Disaggregation Records'!$D$155:$D$385,255),0))="","",INDEX('Disaggregation Records'!$F$155:$F$385,MATCH(RIGHT(Q1297,255),RIGHT('Disaggregation Records'!$D$155:$D$385,255),0))),"")</f>
        <v/>
      </c>
      <c r="T1297" s="201" t="str">
        <f t="array" ref="T1297">IFERROR(IF(INDEX('Disaggregation Records'!$H$155:$H$385,MATCH(RIGHT(Q1297,255),RIGHT('Disaggregation Records'!$D$155:$D$385,255),0))="","",INDEX('Disaggregation Records'!$H$155:$H$385,MATCH(RIGHT(Q1297,255),RIGHT('Disaggregation Records'!$D$155:$D$385,255),0))),"")</f>
        <v/>
      </c>
      <c r="U1297" s="201">
        <f t="shared" ref="U1297" si="4938">U1295+1</f>
        <v>1750</v>
      </c>
      <c r="V1297" s="201" t="str">
        <f t="array" ref="V1297">IFERROR(IF(INDEX('Disaggregation Records'!$I$155:$I$385,MATCH(RIGHT(Q1297,255),RIGHT('Disaggregation Records'!$D$155:$D$385,255),0))="","",INDEX('Disaggregation Records'!$I$155:$I$385,MATCH(RIGHT(Q1297,255),RIGHT('Disaggregation Records'!$D$155:$D$385,255),0))),"")</f>
        <v/>
      </c>
      <c r="W1297" s="201" t="str">
        <f>IFERROR(INDEX('Reference Records'!L$40:L$88,MATCH(LEFT(C1297,255),'Reference Records'!E$40:E$88,0)),"")</f>
        <v/>
      </c>
    </row>
    <row r="1298" spans="1:23" s="201" customFormat="1" ht="40.25" customHeight="1" x14ac:dyDescent="0.35">
      <c r="A1298" s="569"/>
      <c r="B1298" s="590"/>
      <c r="C1298" s="571"/>
      <c r="D1298" s="579"/>
      <c r="E1298" s="579"/>
      <c r="F1298" s="215"/>
      <c r="G1298" s="577"/>
      <c r="H1298" s="581"/>
      <c r="I1298" s="583"/>
      <c r="J1298" s="573"/>
      <c r="K1298" s="571"/>
      <c r="L1298" s="571"/>
      <c r="M1298" s="573"/>
      <c r="N1298" s="573"/>
    </row>
    <row r="1299" spans="1:23" s="201" customFormat="1" ht="40.25" customHeight="1" x14ac:dyDescent="0.35">
      <c r="A1299" s="569" t="str">
        <f t="shared" ref="A1299" ca="1" si="4939">INDIRECT("'update Helper'!C"&amp;U1299)</f>
        <v>a163p000004cuuJAAQ</v>
      </c>
      <c r="B1299" s="589">
        <v>17</v>
      </c>
      <c r="C1299" s="570" t="str">
        <f>VLOOKUP(B1299,'Coverage Indicators - Section D'!$A$9:$AU$70,47,FALSE)</f>
        <v/>
      </c>
      <c r="D1299" s="578" t="str">
        <f t="shared" ref="D1299" si="4940">R1299</f>
        <v/>
      </c>
      <c r="E1299" s="578" t="str">
        <f t="shared" ref="E1299" si="4941">S1299</f>
        <v/>
      </c>
      <c r="F1299" s="421"/>
      <c r="G1299" s="576" t="str">
        <f ca="1">IF(OR(INDIRECT("'update Helper'!E"&amp;U1299)="",F1299&lt;&gt;0,F1300&lt;&gt;0),IF(IFERROR((F1299/F1300),"")="","",(F1299/F1300)),INDIRECT("'update Helper'!E"&amp;U1299)/100)</f>
        <v/>
      </c>
      <c r="H1299" s="580"/>
      <c r="I1299" s="582"/>
      <c r="J1299" s="572"/>
      <c r="K1299" s="570" t="str">
        <f t="shared" ref="K1299" si="4942">W1299</f>
        <v/>
      </c>
      <c r="L1299" s="570" t="str">
        <f t="shared" ref="L1299" si="4943">V1299</f>
        <v/>
      </c>
      <c r="M1299" s="572"/>
      <c r="N1299" s="572"/>
      <c r="P1299" s="201">
        <f t="shared" ref="P1299" si="4944">IF(AND(EXACT(C1299,C1297),C1297&lt;&gt;0),P1297+1,0)</f>
        <v>339</v>
      </c>
      <c r="Q1299" s="201" t="str">
        <f t="shared" ref="Q1299" si="4945">IF(C1299&lt;&gt;"",C1299&amp;"-"&amp;P1299,"")</f>
        <v/>
      </c>
      <c r="R1299" s="201" t="str">
        <f t="array" ref="R1299">IFERROR(IF(INDEX('Disaggregation Records'!$E$155:$E$385,MATCH(RIGHT(Q1299,255),RIGHT('Disaggregation Records'!$D$155:$D$385,255),0))="","",INDEX('Disaggregation Records'!$E$155:$E$385,MATCH(RIGHT(Q1299,255),RIGHT('Disaggregation Records'!$D$155:$D$385,255),0))),"")</f>
        <v/>
      </c>
      <c r="S1299" s="201" t="str">
        <f t="array" ref="S1299">IFERROR(IF(INDEX('Disaggregation Records'!$F$155:$F$385,MATCH(RIGHT(Q1299,255),RIGHT('Disaggregation Records'!$D$155:$D$385,255),0))="","",INDEX('Disaggregation Records'!$F$155:$F$385,MATCH(RIGHT(Q1299,255),RIGHT('Disaggregation Records'!$D$155:$D$385,255),0))),"")</f>
        <v/>
      </c>
      <c r="T1299" s="201" t="str">
        <f t="array" ref="T1299">IFERROR(IF(INDEX('Disaggregation Records'!$H$155:$H$385,MATCH(RIGHT(Q1299,255),RIGHT('Disaggregation Records'!$D$155:$D$385,255),0))="","",INDEX('Disaggregation Records'!$H$155:$H$385,MATCH(RIGHT(Q1299,255),RIGHT('Disaggregation Records'!$D$155:$D$385,255),0))),"")</f>
        <v/>
      </c>
      <c r="U1299" s="201">
        <f t="shared" ref="U1299" si="4946">U1297+1</f>
        <v>1751</v>
      </c>
      <c r="V1299" s="201" t="str">
        <f t="array" ref="V1299">IFERROR(IF(INDEX('Disaggregation Records'!$I$155:$I$385,MATCH(RIGHT(Q1299,255),RIGHT('Disaggregation Records'!$D$155:$D$385,255),0))="","",INDEX('Disaggregation Records'!$I$155:$I$385,MATCH(RIGHT(Q1299,255),RIGHT('Disaggregation Records'!$D$155:$D$385,255),0))),"")</f>
        <v/>
      </c>
      <c r="W1299" s="201" t="str">
        <f>IFERROR(INDEX('Reference Records'!L$40:L$88,MATCH(LEFT(C1299,255),'Reference Records'!E$40:E$88,0)),"")</f>
        <v/>
      </c>
    </row>
    <row r="1300" spans="1:23" s="201" customFormat="1" ht="40.25" customHeight="1" x14ac:dyDescent="0.35">
      <c r="A1300" s="569"/>
      <c r="B1300" s="590"/>
      <c r="C1300" s="571"/>
      <c r="D1300" s="579"/>
      <c r="E1300" s="579"/>
      <c r="F1300" s="215"/>
      <c r="G1300" s="577"/>
      <c r="H1300" s="581"/>
      <c r="I1300" s="583"/>
      <c r="J1300" s="573"/>
      <c r="K1300" s="571"/>
      <c r="L1300" s="571"/>
      <c r="M1300" s="573"/>
      <c r="N1300" s="573"/>
    </row>
    <row r="1301" spans="1:23" s="201" customFormat="1" ht="40.25" customHeight="1" x14ac:dyDescent="0.35">
      <c r="A1301" s="569" t="str">
        <f t="shared" ref="A1301" ca="1" si="4947">INDIRECT("'update Helper'!C"&amp;U1301)</f>
        <v>a163p000004cuuKAAQ</v>
      </c>
      <c r="B1301" s="589">
        <v>18</v>
      </c>
      <c r="C1301" s="570" t="str">
        <f>VLOOKUP(B1301,'Coverage Indicators - Section D'!$A$9:$AU$70,47,FALSE)</f>
        <v/>
      </c>
      <c r="D1301" s="578" t="str">
        <f t="shared" ref="D1301" si="4948">R1301</f>
        <v/>
      </c>
      <c r="E1301" s="578" t="str">
        <f t="shared" ref="E1301" si="4949">S1301</f>
        <v/>
      </c>
      <c r="F1301" s="421"/>
      <c r="G1301" s="576" t="str">
        <f ca="1">IF(OR(INDIRECT("'update Helper'!E"&amp;U1301)="",F1301&lt;&gt;0,F1302&lt;&gt;0),IF(IFERROR((F1301/F1302),"")="","",(F1301/F1302)),INDIRECT("'update Helper'!E"&amp;U1301)/100)</f>
        <v/>
      </c>
      <c r="H1301" s="580"/>
      <c r="I1301" s="582"/>
      <c r="J1301" s="572"/>
      <c r="K1301" s="570" t="str">
        <f t="shared" ref="K1301" si="4950">W1301</f>
        <v/>
      </c>
      <c r="L1301" s="570" t="str">
        <f t="shared" ref="L1301" si="4951">V1301</f>
        <v/>
      </c>
      <c r="M1301" s="572"/>
      <c r="N1301" s="572"/>
      <c r="P1301" s="201">
        <f t="shared" ref="P1301" si="4952">IF(AND(EXACT(C1301,C1299),C1299&lt;&gt;0),P1299+1,0)</f>
        <v>340</v>
      </c>
      <c r="Q1301" s="201" t="str">
        <f t="shared" ref="Q1301" si="4953">IF(C1301&lt;&gt;"",C1301&amp;"-"&amp;P1301,"")</f>
        <v/>
      </c>
      <c r="R1301" s="201" t="str">
        <f t="array" ref="R1301">IFERROR(IF(INDEX('Disaggregation Records'!$E$155:$E$385,MATCH(RIGHT(Q1301,255),RIGHT('Disaggregation Records'!$D$155:$D$385,255),0))="","",INDEX('Disaggregation Records'!$E$155:$E$385,MATCH(RIGHT(Q1301,255),RIGHT('Disaggregation Records'!$D$155:$D$385,255),0))),"")</f>
        <v/>
      </c>
      <c r="S1301" s="201" t="str">
        <f t="array" ref="S1301">IFERROR(IF(INDEX('Disaggregation Records'!$F$155:$F$385,MATCH(RIGHT(Q1301,255),RIGHT('Disaggregation Records'!$D$155:$D$385,255),0))="","",INDEX('Disaggregation Records'!$F$155:$F$385,MATCH(RIGHT(Q1301,255),RIGHT('Disaggregation Records'!$D$155:$D$385,255),0))),"")</f>
        <v/>
      </c>
      <c r="T1301" s="201" t="str">
        <f t="array" ref="T1301">IFERROR(IF(INDEX('Disaggregation Records'!$H$155:$H$385,MATCH(RIGHT(Q1301,255),RIGHT('Disaggregation Records'!$D$155:$D$385,255),0))="","",INDEX('Disaggregation Records'!$H$155:$H$385,MATCH(RIGHT(Q1301,255),RIGHT('Disaggregation Records'!$D$155:$D$385,255),0))),"")</f>
        <v/>
      </c>
      <c r="U1301" s="201">
        <f t="shared" ref="U1301" si="4954">U1299+1</f>
        <v>1752</v>
      </c>
      <c r="V1301" s="201" t="str">
        <f t="array" ref="V1301">IFERROR(IF(INDEX('Disaggregation Records'!$I$155:$I$385,MATCH(RIGHT(Q1301,255),RIGHT('Disaggregation Records'!$D$155:$D$385,255),0))="","",INDEX('Disaggregation Records'!$I$155:$I$385,MATCH(RIGHT(Q1301,255),RIGHT('Disaggregation Records'!$D$155:$D$385,255),0))),"")</f>
        <v/>
      </c>
      <c r="W1301" s="201" t="str">
        <f>IFERROR(INDEX('Reference Records'!L$40:L$88,MATCH(LEFT(C1301,255),'Reference Records'!E$40:E$88,0)),"")</f>
        <v/>
      </c>
    </row>
    <row r="1302" spans="1:23" s="201" customFormat="1" ht="40.25" customHeight="1" x14ac:dyDescent="0.35">
      <c r="A1302" s="569"/>
      <c r="B1302" s="590"/>
      <c r="C1302" s="571"/>
      <c r="D1302" s="579"/>
      <c r="E1302" s="579"/>
      <c r="F1302" s="215"/>
      <c r="G1302" s="577"/>
      <c r="H1302" s="581"/>
      <c r="I1302" s="583"/>
      <c r="J1302" s="573"/>
      <c r="K1302" s="571"/>
      <c r="L1302" s="571"/>
      <c r="M1302" s="573"/>
      <c r="N1302" s="573"/>
    </row>
    <row r="1303" spans="1:23" s="201" customFormat="1" ht="40.25" customHeight="1" x14ac:dyDescent="0.35">
      <c r="A1303" s="569" t="str">
        <f t="shared" ref="A1303" ca="1" si="4955">INDIRECT("'update Helper'!C"&amp;U1303)</f>
        <v>a163p000004cuuLAAQ</v>
      </c>
      <c r="B1303" s="589">
        <v>18</v>
      </c>
      <c r="C1303" s="570" t="str">
        <f>VLOOKUP(B1303,'Coverage Indicators - Section D'!$A$9:$AU$70,47,FALSE)</f>
        <v/>
      </c>
      <c r="D1303" s="578" t="str">
        <f t="shared" ref="D1303" si="4956">R1303</f>
        <v/>
      </c>
      <c r="E1303" s="578" t="str">
        <f t="shared" ref="E1303" si="4957">S1303</f>
        <v/>
      </c>
      <c r="F1303" s="421"/>
      <c r="G1303" s="576" t="str">
        <f ca="1">IF(OR(INDIRECT("'update Helper'!E"&amp;U1303)="",F1303&lt;&gt;0,F1304&lt;&gt;0),IF(IFERROR((F1303/F1304),"")="","",(F1303/F1304)),INDIRECT("'update Helper'!E"&amp;U1303)/100)</f>
        <v/>
      </c>
      <c r="H1303" s="580"/>
      <c r="I1303" s="582"/>
      <c r="J1303" s="572"/>
      <c r="K1303" s="570" t="str">
        <f t="shared" ref="K1303" si="4958">W1303</f>
        <v/>
      </c>
      <c r="L1303" s="570" t="str">
        <f t="shared" ref="L1303" si="4959">V1303</f>
        <v/>
      </c>
      <c r="M1303" s="572"/>
      <c r="N1303" s="572"/>
      <c r="P1303" s="201">
        <f t="shared" ref="P1303" si="4960">IF(AND(EXACT(C1303,C1301),C1301&lt;&gt;0),P1301+1,0)</f>
        <v>341</v>
      </c>
      <c r="Q1303" s="201" t="str">
        <f t="shared" ref="Q1303" si="4961">IF(C1303&lt;&gt;"",C1303&amp;"-"&amp;P1303,"")</f>
        <v/>
      </c>
      <c r="R1303" s="201" t="str">
        <f t="array" ref="R1303">IFERROR(IF(INDEX('Disaggregation Records'!$E$155:$E$385,MATCH(RIGHT(Q1303,255),RIGHT('Disaggregation Records'!$D$155:$D$385,255),0))="","",INDEX('Disaggregation Records'!$E$155:$E$385,MATCH(RIGHT(Q1303,255),RIGHT('Disaggregation Records'!$D$155:$D$385,255),0))),"")</f>
        <v/>
      </c>
      <c r="S1303" s="201" t="str">
        <f t="array" ref="S1303">IFERROR(IF(INDEX('Disaggregation Records'!$F$155:$F$385,MATCH(RIGHT(Q1303,255),RIGHT('Disaggregation Records'!$D$155:$D$385,255),0))="","",INDEX('Disaggregation Records'!$F$155:$F$385,MATCH(RIGHT(Q1303,255),RIGHT('Disaggregation Records'!$D$155:$D$385,255),0))),"")</f>
        <v/>
      </c>
      <c r="T1303" s="201" t="str">
        <f t="array" ref="T1303">IFERROR(IF(INDEX('Disaggregation Records'!$H$155:$H$385,MATCH(RIGHT(Q1303,255),RIGHT('Disaggregation Records'!$D$155:$D$385,255),0))="","",INDEX('Disaggregation Records'!$H$155:$H$385,MATCH(RIGHT(Q1303,255),RIGHT('Disaggregation Records'!$D$155:$D$385,255),0))),"")</f>
        <v/>
      </c>
      <c r="U1303" s="201">
        <f t="shared" ref="U1303" si="4962">U1301+1</f>
        <v>1753</v>
      </c>
      <c r="V1303" s="201" t="str">
        <f t="array" ref="V1303">IFERROR(IF(INDEX('Disaggregation Records'!$I$155:$I$385,MATCH(RIGHT(Q1303,255),RIGHT('Disaggregation Records'!$D$155:$D$385,255),0))="","",INDEX('Disaggregation Records'!$I$155:$I$385,MATCH(RIGHT(Q1303,255),RIGHT('Disaggregation Records'!$D$155:$D$385,255),0))),"")</f>
        <v/>
      </c>
      <c r="W1303" s="201" t="str">
        <f>IFERROR(INDEX('Reference Records'!L$40:L$88,MATCH(LEFT(C1303,255),'Reference Records'!E$40:E$88,0)),"")</f>
        <v/>
      </c>
    </row>
    <row r="1304" spans="1:23" s="201" customFormat="1" ht="40.25" customHeight="1" x14ac:dyDescent="0.35">
      <c r="A1304" s="569"/>
      <c r="B1304" s="590"/>
      <c r="C1304" s="571"/>
      <c r="D1304" s="579"/>
      <c r="E1304" s="579"/>
      <c r="F1304" s="215"/>
      <c r="G1304" s="577"/>
      <c r="H1304" s="581"/>
      <c r="I1304" s="583"/>
      <c r="J1304" s="573"/>
      <c r="K1304" s="571"/>
      <c r="L1304" s="571"/>
      <c r="M1304" s="573"/>
      <c r="N1304" s="573"/>
    </row>
    <row r="1305" spans="1:23" s="201" customFormat="1" ht="40.25" customHeight="1" x14ac:dyDescent="0.35">
      <c r="A1305" s="569" t="str">
        <f t="shared" ref="A1305" ca="1" si="4963">INDIRECT("'update Helper'!C"&amp;U1305)</f>
        <v>a163p000004cuuMAAQ</v>
      </c>
      <c r="B1305" s="589">
        <v>18</v>
      </c>
      <c r="C1305" s="570" t="str">
        <f>VLOOKUP(B1305,'Coverage Indicators - Section D'!$A$9:$AU$70,47,FALSE)</f>
        <v/>
      </c>
      <c r="D1305" s="578" t="str">
        <f t="shared" ref="D1305" si="4964">R1305</f>
        <v/>
      </c>
      <c r="E1305" s="578" t="str">
        <f t="shared" ref="E1305" si="4965">S1305</f>
        <v/>
      </c>
      <c r="F1305" s="421"/>
      <c r="G1305" s="576" t="str">
        <f ca="1">IF(OR(INDIRECT("'update Helper'!E"&amp;U1305)="",F1305&lt;&gt;0,F1306&lt;&gt;0),IF(IFERROR((F1305/F1306),"")="","",(F1305/F1306)),INDIRECT("'update Helper'!E"&amp;U1305)/100)</f>
        <v/>
      </c>
      <c r="H1305" s="580"/>
      <c r="I1305" s="582"/>
      <c r="J1305" s="572"/>
      <c r="K1305" s="570" t="str">
        <f t="shared" ref="K1305" si="4966">W1305</f>
        <v/>
      </c>
      <c r="L1305" s="570" t="str">
        <f t="shared" ref="L1305" si="4967">V1305</f>
        <v/>
      </c>
      <c r="M1305" s="572"/>
      <c r="N1305" s="572"/>
      <c r="P1305" s="201">
        <f t="shared" ref="P1305" si="4968">IF(AND(EXACT(C1305,C1303),C1303&lt;&gt;0),P1303+1,0)</f>
        <v>342</v>
      </c>
      <c r="Q1305" s="201" t="str">
        <f t="shared" ref="Q1305" si="4969">IF(C1305&lt;&gt;"",C1305&amp;"-"&amp;P1305,"")</f>
        <v/>
      </c>
      <c r="R1305" s="201" t="str">
        <f t="array" ref="R1305">IFERROR(IF(INDEX('Disaggregation Records'!$E$155:$E$385,MATCH(RIGHT(Q1305,255),RIGHT('Disaggregation Records'!$D$155:$D$385,255),0))="","",INDEX('Disaggregation Records'!$E$155:$E$385,MATCH(RIGHT(Q1305,255),RIGHT('Disaggregation Records'!$D$155:$D$385,255),0))),"")</f>
        <v/>
      </c>
      <c r="S1305" s="201" t="str">
        <f t="array" ref="S1305">IFERROR(IF(INDEX('Disaggregation Records'!$F$155:$F$385,MATCH(RIGHT(Q1305,255),RIGHT('Disaggregation Records'!$D$155:$D$385,255),0))="","",INDEX('Disaggregation Records'!$F$155:$F$385,MATCH(RIGHT(Q1305,255),RIGHT('Disaggregation Records'!$D$155:$D$385,255),0))),"")</f>
        <v/>
      </c>
      <c r="T1305" s="201" t="str">
        <f t="array" ref="T1305">IFERROR(IF(INDEX('Disaggregation Records'!$H$155:$H$385,MATCH(RIGHT(Q1305,255),RIGHT('Disaggregation Records'!$D$155:$D$385,255),0))="","",INDEX('Disaggregation Records'!$H$155:$H$385,MATCH(RIGHT(Q1305,255),RIGHT('Disaggregation Records'!$D$155:$D$385,255),0))),"")</f>
        <v/>
      </c>
      <c r="U1305" s="201">
        <f t="shared" ref="U1305" si="4970">U1303+1</f>
        <v>1754</v>
      </c>
      <c r="V1305" s="201" t="str">
        <f t="array" ref="V1305">IFERROR(IF(INDEX('Disaggregation Records'!$I$155:$I$385,MATCH(RIGHT(Q1305,255),RIGHT('Disaggregation Records'!$D$155:$D$385,255),0))="","",INDEX('Disaggregation Records'!$I$155:$I$385,MATCH(RIGHT(Q1305,255),RIGHT('Disaggregation Records'!$D$155:$D$385,255),0))),"")</f>
        <v/>
      </c>
      <c r="W1305" s="201" t="str">
        <f>IFERROR(INDEX('Reference Records'!L$40:L$88,MATCH(LEFT(C1305,255),'Reference Records'!E$40:E$88,0)),"")</f>
        <v/>
      </c>
    </row>
    <row r="1306" spans="1:23" s="201" customFormat="1" ht="40.25" customHeight="1" x14ac:dyDescent="0.35">
      <c r="A1306" s="569"/>
      <c r="B1306" s="590"/>
      <c r="C1306" s="571"/>
      <c r="D1306" s="579"/>
      <c r="E1306" s="579"/>
      <c r="F1306" s="215"/>
      <c r="G1306" s="577"/>
      <c r="H1306" s="581"/>
      <c r="I1306" s="583"/>
      <c r="J1306" s="573"/>
      <c r="K1306" s="571"/>
      <c r="L1306" s="571"/>
      <c r="M1306" s="573"/>
      <c r="N1306" s="573"/>
    </row>
    <row r="1307" spans="1:23" s="201" customFormat="1" ht="40.25" customHeight="1" x14ac:dyDescent="0.35">
      <c r="A1307" s="569" t="str">
        <f t="shared" ref="A1307" ca="1" si="4971">INDIRECT("'update Helper'!C"&amp;U1307)</f>
        <v>a163p000004cuuNAAQ</v>
      </c>
      <c r="B1307" s="589">
        <v>18</v>
      </c>
      <c r="C1307" s="570" t="str">
        <f>VLOOKUP(B1307,'Coverage Indicators - Section D'!$A$9:$AU$70,47,FALSE)</f>
        <v/>
      </c>
      <c r="D1307" s="578" t="str">
        <f t="shared" ref="D1307" si="4972">R1307</f>
        <v/>
      </c>
      <c r="E1307" s="578" t="str">
        <f t="shared" ref="E1307" si="4973">S1307</f>
        <v/>
      </c>
      <c r="F1307" s="421"/>
      <c r="G1307" s="576" t="str">
        <f ca="1">IF(OR(INDIRECT("'update Helper'!E"&amp;U1307)="",F1307&lt;&gt;0,F1308&lt;&gt;0),IF(IFERROR((F1307/F1308),"")="","",(F1307/F1308)),INDIRECT("'update Helper'!E"&amp;U1307)/100)</f>
        <v/>
      </c>
      <c r="H1307" s="580"/>
      <c r="I1307" s="582"/>
      <c r="J1307" s="572"/>
      <c r="K1307" s="570" t="str">
        <f t="shared" ref="K1307" si="4974">W1307</f>
        <v/>
      </c>
      <c r="L1307" s="570" t="str">
        <f t="shared" ref="L1307" si="4975">V1307</f>
        <v/>
      </c>
      <c r="M1307" s="572"/>
      <c r="N1307" s="572"/>
      <c r="P1307" s="201">
        <f t="shared" ref="P1307" si="4976">IF(AND(EXACT(C1307,C1305),C1305&lt;&gt;0),P1305+1,0)</f>
        <v>343</v>
      </c>
      <c r="Q1307" s="201" t="str">
        <f t="shared" ref="Q1307" si="4977">IF(C1307&lt;&gt;"",C1307&amp;"-"&amp;P1307,"")</f>
        <v/>
      </c>
      <c r="R1307" s="201" t="str">
        <f t="array" ref="R1307">IFERROR(IF(INDEX('Disaggregation Records'!$E$155:$E$385,MATCH(RIGHT(Q1307,255),RIGHT('Disaggregation Records'!$D$155:$D$385,255),0))="","",INDEX('Disaggregation Records'!$E$155:$E$385,MATCH(RIGHT(Q1307,255),RIGHT('Disaggregation Records'!$D$155:$D$385,255),0))),"")</f>
        <v/>
      </c>
      <c r="S1307" s="201" t="str">
        <f t="array" ref="S1307">IFERROR(IF(INDEX('Disaggregation Records'!$F$155:$F$385,MATCH(RIGHT(Q1307,255),RIGHT('Disaggregation Records'!$D$155:$D$385,255),0))="","",INDEX('Disaggregation Records'!$F$155:$F$385,MATCH(RIGHT(Q1307,255),RIGHT('Disaggregation Records'!$D$155:$D$385,255),0))),"")</f>
        <v/>
      </c>
      <c r="T1307" s="201" t="str">
        <f t="array" ref="T1307">IFERROR(IF(INDEX('Disaggregation Records'!$H$155:$H$385,MATCH(RIGHT(Q1307,255),RIGHT('Disaggregation Records'!$D$155:$D$385,255),0))="","",INDEX('Disaggregation Records'!$H$155:$H$385,MATCH(RIGHT(Q1307,255),RIGHT('Disaggregation Records'!$D$155:$D$385,255),0))),"")</f>
        <v/>
      </c>
      <c r="U1307" s="201">
        <f t="shared" ref="U1307" si="4978">U1305+1</f>
        <v>1755</v>
      </c>
      <c r="V1307" s="201" t="str">
        <f t="array" ref="V1307">IFERROR(IF(INDEX('Disaggregation Records'!$I$155:$I$385,MATCH(RIGHT(Q1307,255),RIGHT('Disaggregation Records'!$D$155:$D$385,255),0))="","",INDEX('Disaggregation Records'!$I$155:$I$385,MATCH(RIGHT(Q1307,255),RIGHT('Disaggregation Records'!$D$155:$D$385,255),0))),"")</f>
        <v/>
      </c>
      <c r="W1307" s="201" t="str">
        <f>IFERROR(INDEX('Reference Records'!L$40:L$88,MATCH(LEFT(C1307,255),'Reference Records'!E$40:E$88,0)),"")</f>
        <v/>
      </c>
    </row>
    <row r="1308" spans="1:23" s="201" customFormat="1" ht="40.25" customHeight="1" x14ac:dyDescent="0.35">
      <c r="A1308" s="569"/>
      <c r="B1308" s="590"/>
      <c r="C1308" s="571"/>
      <c r="D1308" s="579"/>
      <c r="E1308" s="579"/>
      <c r="F1308" s="215"/>
      <c r="G1308" s="577"/>
      <c r="H1308" s="581"/>
      <c r="I1308" s="583"/>
      <c r="J1308" s="573"/>
      <c r="K1308" s="571"/>
      <c r="L1308" s="571"/>
      <c r="M1308" s="573"/>
      <c r="N1308" s="573"/>
    </row>
    <row r="1309" spans="1:23" s="201" customFormat="1" ht="40.25" customHeight="1" x14ac:dyDescent="0.35">
      <c r="A1309" s="569" t="str">
        <f t="shared" ref="A1309" ca="1" si="4979">INDIRECT("'update Helper'!C"&amp;U1309)</f>
        <v>a163p000004cuuOAAQ</v>
      </c>
      <c r="B1309" s="589">
        <v>18</v>
      </c>
      <c r="C1309" s="570" t="str">
        <f>VLOOKUP(B1309,'Coverage Indicators - Section D'!$A$9:$AU$70,47,FALSE)</f>
        <v/>
      </c>
      <c r="D1309" s="578" t="str">
        <f t="shared" ref="D1309" si="4980">R1309</f>
        <v/>
      </c>
      <c r="E1309" s="578" t="str">
        <f t="shared" ref="E1309" si="4981">S1309</f>
        <v/>
      </c>
      <c r="F1309" s="421"/>
      <c r="G1309" s="576" t="str">
        <f ca="1">IF(OR(INDIRECT("'update Helper'!E"&amp;U1309)="",F1309&lt;&gt;0,F1310&lt;&gt;0),IF(IFERROR((F1309/F1310),"")="","",(F1309/F1310)),INDIRECT("'update Helper'!E"&amp;U1309)/100)</f>
        <v/>
      </c>
      <c r="H1309" s="580"/>
      <c r="I1309" s="582"/>
      <c r="J1309" s="572"/>
      <c r="K1309" s="570" t="str">
        <f t="shared" ref="K1309" si="4982">W1309</f>
        <v/>
      </c>
      <c r="L1309" s="570" t="str">
        <f t="shared" ref="L1309" si="4983">V1309</f>
        <v/>
      </c>
      <c r="M1309" s="572"/>
      <c r="N1309" s="572"/>
      <c r="P1309" s="201">
        <f t="shared" ref="P1309" si="4984">IF(AND(EXACT(C1309,C1307),C1307&lt;&gt;0),P1307+1,0)</f>
        <v>344</v>
      </c>
      <c r="Q1309" s="201" t="str">
        <f t="shared" ref="Q1309" si="4985">IF(C1309&lt;&gt;"",C1309&amp;"-"&amp;P1309,"")</f>
        <v/>
      </c>
      <c r="R1309" s="201" t="str">
        <f t="array" ref="R1309">IFERROR(IF(INDEX('Disaggregation Records'!$E$155:$E$385,MATCH(RIGHT(Q1309,255),RIGHT('Disaggregation Records'!$D$155:$D$385,255),0))="","",INDEX('Disaggregation Records'!$E$155:$E$385,MATCH(RIGHT(Q1309,255),RIGHT('Disaggregation Records'!$D$155:$D$385,255),0))),"")</f>
        <v/>
      </c>
      <c r="S1309" s="201" t="str">
        <f t="array" ref="S1309">IFERROR(IF(INDEX('Disaggregation Records'!$F$155:$F$385,MATCH(RIGHT(Q1309,255),RIGHT('Disaggregation Records'!$D$155:$D$385,255),0))="","",INDEX('Disaggregation Records'!$F$155:$F$385,MATCH(RIGHT(Q1309,255),RIGHT('Disaggregation Records'!$D$155:$D$385,255),0))),"")</f>
        <v/>
      </c>
      <c r="T1309" s="201" t="str">
        <f t="array" ref="T1309">IFERROR(IF(INDEX('Disaggregation Records'!$H$155:$H$385,MATCH(RIGHT(Q1309,255),RIGHT('Disaggregation Records'!$D$155:$D$385,255),0))="","",INDEX('Disaggregation Records'!$H$155:$H$385,MATCH(RIGHT(Q1309,255),RIGHT('Disaggregation Records'!$D$155:$D$385,255),0))),"")</f>
        <v/>
      </c>
      <c r="U1309" s="201">
        <f t="shared" ref="U1309" si="4986">U1307+1</f>
        <v>1756</v>
      </c>
      <c r="V1309" s="201" t="str">
        <f t="array" ref="V1309">IFERROR(IF(INDEX('Disaggregation Records'!$I$155:$I$385,MATCH(RIGHT(Q1309,255),RIGHT('Disaggregation Records'!$D$155:$D$385,255),0))="","",INDEX('Disaggregation Records'!$I$155:$I$385,MATCH(RIGHT(Q1309,255),RIGHT('Disaggregation Records'!$D$155:$D$385,255),0))),"")</f>
        <v/>
      </c>
      <c r="W1309" s="201" t="str">
        <f>IFERROR(INDEX('Reference Records'!L$40:L$88,MATCH(LEFT(C1309,255),'Reference Records'!E$40:E$88,0)),"")</f>
        <v/>
      </c>
    </row>
    <row r="1310" spans="1:23" s="201" customFormat="1" ht="40.25" customHeight="1" x14ac:dyDescent="0.35">
      <c r="A1310" s="569"/>
      <c r="B1310" s="590"/>
      <c r="C1310" s="571"/>
      <c r="D1310" s="579"/>
      <c r="E1310" s="579"/>
      <c r="F1310" s="215"/>
      <c r="G1310" s="577"/>
      <c r="H1310" s="581"/>
      <c r="I1310" s="583"/>
      <c r="J1310" s="573"/>
      <c r="K1310" s="571"/>
      <c r="L1310" s="571"/>
      <c r="M1310" s="573"/>
      <c r="N1310" s="573"/>
    </row>
    <row r="1311" spans="1:23" s="201" customFormat="1" ht="40.25" customHeight="1" x14ac:dyDescent="0.35">
      <c r="A1311" s="569" t="str">
        <f t="shared" ref="A1311" ca="1" si="4987">INDIRECT("'update Helper'!C"&amp;U1311)</f>
        <v>a163p000004cuuPAAQ</v>
      </c>
      <c r="B1311" s="589">
        <v>18</v>
      </c>
      <c r="C1311" s="570" t="str">
        <f>VLOOKUP(B1311,'Coverage Indicators - Section D'!$A$9:$AU$70,47,FALSE)</f>
        <v/>
      </c>
      <c r="D1311" s="578" t="str">
        <f t="shared" ref="D1311" si="4988">R1311</f>
        <v/>
      </c>
      <c r="E1311" s="578" t="str">
        <f t="shared" ref="E1311" si="4989">S1311</f>
        <v/>
      </c>
      <c r="F1311" s="421"/>
      <c r="G1311" s="576" t="str">
        <f ca="1">IF(OR(INDIRECT("'update Helper'!E"&amp;U1311)="",F1311&lt;&gt;0,F1312&lt;&gt;0),IF(IFERROR((F1311/F1312),"")="","",(F1311/F1312)),INDIRECT("'update Helper'!E"&amp;U1311)/100)</f>
        <v/>
      </c>
      <c r="H1311" s="580"/>
      <c r="I1311" s="582"/>
      <c r="J1311" s="572"/>
      <c r="K1311" s="570" t="str">
        <f t="shared" ref="K1311" si="4990">W1311</f>
        <v/>
      </c>
      <c r="L1311" s="570" t="str">
        <f t="shared" ref="L1311" si="4991">V1311</f>
        <v/>
      </c>
      <c r="M1311" s="572"/>
      <c r="N1311" s="572"/>
      <c r="P1311" s="201">
        <f t="shared" ref="P1311" si="4992">IF(AND(EXACT(C1311,C1309),C1309&lt;&gt;0),P1309+1,0)</f>
        <v>345</v>
      </c>
      <c r="Q1311" s="201" t="str">
        <f t="shared" ref="Q1311" si="4993">IF(C1311&lt;&gt;"",C1311&amp;"-"&amp;P1311,"")</f>
        <v/>
      </c>
      <c r="R1311" s="201" t="str">
        <f t="array" ref="R1311">IFERROR(IF(INDEX('Disaggregation Records'!$E$155:$E$385,MATCH(RIGHT(Q1311,255),RIGHT('Disaggregation Records'!$D$155:$D$385,255),0))="","",INDEX('Disaggregation Records'!$E$155:$E$385,MATCH(RIGHT(Q1311,255),RIGHT('Disaggregation Records'!$D$155:$D$385,255),0))),"")</f>
        <v/>
      </c>
      <c r="S1311" s="201" t="str">
        <f t="array" ref="S1311">IFERROR(IF(INDEX('Disaggregation Records'!$F$155:$F$385,MATCH(RIGHT(Q1311,255),RIGHT('Disaggregation Records'!$D$155:$D$385,255),0))="","",INDEX('Disaggregation Records'!$F$155:$F$385,MATCH(RIGHT(Q1311,255),RIGHT('Disaggregation Records'!$D$155:$D$385,255),0))),"")</f>
        <v/>
      </c>
      <c r="T1311" s="201" t="str">
        <f t="array" ref="T1311">IFERROR(IF(INDEX('Disaggregation Records'!$H$155:$H$385,MATCH(RIGHT(Q1311,255),RIGHT('Disaggregation Records'!$D$155:$D$385,255),0))="","",INDEX('Disaggregation Records'!$H$155:$H$385,MATCH(RIGHT(Q1311,255),RIGHT('Disaggregation Records'!$D$155:$D$385,255),0))),"")</f>
        <v/>
      </c>
      <c r="U1311" s="201">
        <f t="shared" ref="U1311" si="4994">U1309+1</f>
        <v>1757</v>
      </c>
      <c r="V1311" s="201" t="str">
        <f t="array" ref="V1311">IFERROR(IF(INDEX('Disaggregation Records'!$I$155:$I$385,MATCH(RIGHT(Q1311,255),RIGHT('Disaggregation Records'!$D$155:$D$385,255),0))="","",INDEX('Disaggregation Records'!$I$155:$I$385,MATCH(RIGHT(Q1311,255),RIGHT('Disaggregation Records'!$D$155:$D$385,255),0))),"")</f>
        <v/>
      </c>
      <c r="W1311" s="201" t="str">
        <f>IFERROR(INDEX('Reference Records'!L$40:L$88,MATCH(LEFT(C1311,255),'Reference Records'!E$40:E$88,0)),"")</f>
        <v/>
      </c>
    </row>
    <row r="1312" spans="1:23" s="201" customFormat="1" ht="40.25" customHeight="1" x14ac:dyDescent="0.35">
      <c r="A1312" s="569"/>
      <c r="B1312" s="590"/>
      <c r="C1312" s="571"/>
      <c r="D1312" s="579"/>
      <c r="E1312" s="579"/>
      <c r="F1312" s="215"/>
      <c r="G1312" s="577"/>
      <c r="H1312" s="581"/>
      <c r="I1312" s="583"/>
      <c r="J1312" s="573"/>
      <c r="K1312" s="571"/>
      <c r="L1312" s="571"/>
      <c r="M1312" s="573"/>
      <c r="N1312" s="573"/>
    </row>
    <row r="1313" spans="1:23" s="201" customFormat="1" ht="40.25" customHeight="1" x14ac:dyDescent="0.35">
      <c r="A1313" s="569" t="str">
        <f t="shared" ref="A1313" ca="1" si="4995">INDIRECT("'update Helper'!C"&amp;U1313)</f>
        <v>a163p000004cuuQAAQ</v>
      </c>
      <c r="B1313" s="589">
        <v>18</v>
      </c>
      <c r="C1313" s="570" t="str">
        <f>VLOOKUP(B1313,'Coverage Indicators - Section D'!$A$9:$AU$70,47,FALSE)</f>
        <v/>
      </c>
      <c r="D1313" s="578" t="str">
        <f t="shared" ref="D1313" si="4996">R1313</f>
        <v/>
      </c>
      <c r="E1313" s="578" t="str">
        <f t="shared" ref="E1313" si="4997">S1313</f>
        <v/>
      </c>
      <c r="F1313" s="421"/>
      <c r="G1313" s="576" t="str">
        <f ca="1">IF(OR(INDIRECT("'update Helper'!E"&amp;U1313)="",F1313&lt;&gt;0,F1314&lt;&gt;0),IF(IFERROR((F1313/F1314),"")="","",(F1313/F1314)),INDIRECT("'update Helper'!E"&amp;U1313)/100)</f>
        <v/>
      </c>
      <c r="H1313" s="580"/>
      <c r="I1313" s="582"/>
      <c r="J1313" s="572"/>
      <c r="K1313" s="570" t="str">
        <f t="shared" ref="K1313" si="4998">W1313</f>
        <v/>
      </c>
      <c r="L1313" s="570" t="str">
        <f t="shared" ref="L1313" si="4999">V1313</f>
        <v/>
      </c>
      <c r="M1313" s="572"/>
      <c r="N1313" s="572"/>
      <c r="P1313" s="201">
        <f t="shared" ref="P1313" si="5000">IF(AND(EXACT(C1313,C1311),C1311&lt;&gt;0),P1311+1,0)</f>
        <v>346</v>
      </c>
      <c r="Q1313" s="201" t="str">
        <f t="shared" ref="Q1313" si="5001">IF(C1313&lt;&gt;"",C1313&amp;"-"&amp;P1313,"")</f>
        <v/>
      </c>
      <c r="R1313" s="201" t="str">
        <f t="array" ref="R1313">IFERROR(IF(INDEX('Disaggregation Records'!$E$155:$E$385,MATCH(RIGHT(Q1313,255),RIGHT('Disaggregation Records'!$D$155:$D$385,255),0))="","",INDEX('Disaggregation Records'!$E$155:$E$385,MATCH(RIGHT(Q1313,255),RIGHT('Disaggregation Records'!$D$155:$D$385,255),0))),"")</f>
        <v/>
      </c>
      <c r="S1313" s="201" t="str">
        <f t="array" ref="S1313">IFERROR(IF(INDEX('Disaggregation Records'!$F$155:$F$385,MATCH(RIGHT(Q1313,255),RIGHT('Disaggregation Records'!$D$155:$D$385,255),0))="","",INDEX('Disaggregation Records'!$F$155:$F$385,MATCH(RIGHT(Q1313,255),RIGHT('Disaggregation Records'!$D$155:$D$385,255),0))),"")</f>
        <v/>
      </c>
      <c r="T1313" s="201" t="str">
        <f t="array" ref="T1313">IFERROR(IF(INDEX('Disaggregation Records'!$H$155:$H$385,MATCH(RIGHT(Q1313,255),RIGHT('Disaggregation Records'!$D$155:$D$385,255),0))="","",INDEX('Disaggregation Records'!$H$155:$H$385,MATCH(RIGHT(Q1313,255),RIGHT('Disaggregation Records'!$D$155:$D$385,255),0))),"")</f>
        <v/>
      </c>
      <c r="U1313" s="201">
        <f t="shared" ref="U1313" si="5002">U1311+1</f>
        <v>1758</v>
      </c>
      <c r="V1313" s="201" t="str">
        <f t="array" ref="V1313">IFERROR(IF(INDEX('Disaggregation Records'!$I$155:$I$385,MATCH(RIGHT(Q1313,255),RIGHT('Disaggregation Records'!$D$155:$D$385,255),0))="","",INDEX('Disaggregation Records'!$I$155:$I$385,MATCH(RIGHT(Q1313,255),RIGHT('Disaggregation Records'!$D$155:$D$385,255),0))),"")</f>
        <v/>
      </c>
      <c r="W1313" s="201" t="str">
        <f>IFERROR(INDEX('Reference Records'!L$40:L$88,MATCH(LEFT(C1313,255),'Reference Records'!E$40:E$88,0)),"")</f>
        <v/>
      </c>
    </row>
    <row r="1314" spans="1:23" s="201" customFormat="1" ht="40.25" customHeight="1" x14ac:dyDescent="0.35">
      <c r="A1314" s="569"/>
      <c r="B1314" s="590"/>
      <c r="C1314" s="571"/>
      <c r="D1314" s="579"/>
      <c r="E1314" s="579"/>
      <c r="F1314" s="215"/>
      <c r="G1314" s="577"/>
      <c r="H1314" s="581"/>
      <c r="I1314" s="583"/>
      <c r="J1314" s="573"/>
      <c r="K1314" s="571"/>
      <c r="L1314" s="571"/>
      <c r="M1314" s="573"/>
      <c r="N1314" s="573"/>
    </row>
    <row r="1315" spans="1:23" s="201" customFormat="1" ht="40.25" customHeight="1" x14ac:dyDescent="0.35">
      <c r="A1315" s="569" t="str">
        <f t="shared" ref="A1315" ca="1" si="5003">INDIRECT("'update Helper'!C"&amp;U1315)</f>
        <v>a163p000004cuuRAAQ</v>
      </c>
      <c r="B1315" s="589">
        <v>18</v>
      </c>
      <c r="C1315" s="570" t="str">
        <f>VLOOKUP(B1315,'Coverage Indicators - Section D'!$A$9:$AU$70,47,FALSE)</f>
        <v/>
      </c>
      <c r="D1315" s="578" t="str">
        <f t="shared" ref="D1315" si="5004">R1315</f>
        <v/>
      </c>
      <c r="E1315" s="578" t="str">
        <f t="shared" ref="E1315" si="5005">S1315</f>
        <v/>
      </c>
      <c r="F1315" s="421"/>
      <c r="G1315" s="576" t="str">
        <f ca="1">IF(OR(INDIRECT("'update Helper'!E"&amp;U1315)="",F1315&lt;&gt;0,F1316&lt;&gt;0),IF(IFERROR((F1315/F1316),"")="","",(F1315/F1316)),INDIRECT("'update Helper'!E"&amp;U1315)/100)</f>
        <v/>
      </c>
      <c r="H1315" s="580"/>
      <c r="I1315" s="582"/>
      <c r="J1315" s="572"/>
      <c r="K1315" s="570" t="str">
        <f t="shared" ref="K1315" si="5006">W1315</f>
        <v/>
      </c>
      <c r="L1315" s="570" t="str">
        <f t="shared" ref="L1315" si="5007">V1315</f>
        <v/>
      </c>
      <c r="M1315" s="572"/>
      <c r="N1315" s="572"/>
      <c r="P1315" s="201">
        <f t="shared" ref="P1315" si="5008">IF(AND(EXACT(C1315,C1313),C1313&lt;&gt;0),P1313+1,0)</f>
        <v>347</v>
      </c>
      <c r="Q1315" s="201" t="str">
        <f t="shared" ref="Q1315" si="5009">IF(C1315&lt;&gt;"",C1315&amp;"-"&amp;P1315,"")</f>
        <v/>
      </c>
      <c r="R1315" s="201" t="str">
        <f t="array" ref="R1315">IFERROR(IF(INDEX('Disaggregation Records'!$E$155:$E$385,MATCH(RIGHT(Q1315,255),RIGHT('Disaggregation Records'!$D$155:$D$385,255),0))="","",INDEX('Disaggregation Records'!$E$155:$E$385,MATCH(RIGHT(Q1315,255),RIGHT('Disaggregation Records'!$D$155:$D$385,255),0))),"")</f>
        <v/>
      </c>
      <c r="S1315" s="201" t="str">
        <f t="array" ref="S1315">IFERROR(IF(INDEX('Disaggregation Records'!$F$155:$F$385,MATCH(RIGHT(Q1315,255),RIGHT('Disaggregation Records'!$D$155:$D$385,255),0))="","",INDEX('Disaggregation Records'!$F$155:$F$385,MATCH(RIGHT(Q1315,255),RIGHT('Disaggregation Records'!$D$155:$D$385,255),0))),"")</f>
        <v/>
      </c>
      <c r="T1315" s="201" t="str">
        <f t="array" ref="T1315">IFERROR(IF(INDEX('Disaggregation Records'!$H$155:$H$385,MATCH(RIGHT(Q1315,255),RIGHT('Disaggregation Records'!$D$155:$D$385,255),0))="","",INDEX('Disaggregation Records'!$H$155:$H$385,MATCH(RIGHT(Q1315,255),RIGHT('Disaggregation Records'!$D$155:$D$385,255),0))),"")</f>
        <v/>
      </c>
      <c r="U1315" s="201">
        <f t="shared" ref="U1315" si="5010">U1313+1</f>
        <v>1759</v>
      </c>
      <c r="V1315" s="201" t="str">
        <f t="array" ref="V1315">IFERROR(IF(INDEX('Disaggregation Records'!$I$155:$I$385,MATCH(RIGHT(Q1315,255),RIGHT('Disaggregation Records'!$D$155:$D$385,255),0))="","",INDEX('Disaggregation Records'!$I$155:$I$385,MATCH(RIGHT(Q1315,255),RIGHT('Disaggregation Records'!$D$155:$D$385,255),0))),"")</f>
        <v/>
      </c>
      <c r="W1315" s="201" t="str">
        <f>IFERROR(INDEX('Reference Records'!L$40:L$88,MATCH(LEFT(C1315,255),'Reference Records'!E$40:E$88,0)),"")</f>
        <v/>
      </c>
    </row>
    <row r="1316" spans="1:23" s="201" customFormat="1" ht="40.25" customHeight="1" x14ac:dyDescent="0.35">
      <c r="A1316" s="569"/>
      <c r="B1316" s="590"/>
      <c r="C1316" s="571"/>
      <c r="D1316" s="579"/>
      <c r="E1316" s="579"/>
      <c r="F1316" s="215"/>
      <c r="G1316" s="577"/>
      <c r="H1316" s="581"/>
      <c r="I1316" s="583"/>
      <c r="J1316" s="573"/>
      <c r="K1316" s="571"/>
      <c r="L1316" s="571"/>
      <c r="M1316" s="573"/>
      <c r="N1316" s="573"/>
    </row>
    <row r="1317" spans="1:23" s="201" customFormat="1" ht="40.25" customHeight="1" x14ac:dyDescent="0.35">
      <c r="A1317" s="569" t="str">
        <f t="shared" ref="A1317" ca="1" si="5011">INDIRECT("'update Helper'!C"&amp;U1317)</f>
        <v>a163p000004cuuSAAQ</v>
      </c>
      <c r="B1317" s="589">
        <v>18</v>
      </c>
      <c r="C1317" s="570" t="str">
        <f>VLOOKUP(B1317,'Coverage Indicators - Section D'!$A$9:$AU$70,47,FALSE)</f>
        <v/>
      </c>
      <c r="D1317" s="578" t="str">
        <f t="shared" ref="D1317" si="5012">R1317</f>
        <v/>
      </c>
      <c r="E1317" s="578" t="str">
        <f t="shared" ref="E1317" si="5013">S1317</f>
        <v/>
      </c>
      <c r="F1317" s="421"/>
      <c r="G1317" s="576" t="str">
        <f ca="1">IF(OR(INDIRECT("'update Helper'!E"&amp;U1317)="",F1317&lt;&gt;0,F1318&lt;&gt;0),IF(IFERROR((F1317/F1318),"")="","",(F1317/F1318)),INDIRECT("'update Helper'!E"&amp;U1317)/100)</f>
        <v/>
      </c>
      <c r="H1317" s="580"/>
      <c r="I1317" s="582"/>
      <c r="J1317" s="572"/>
      <c r="K1317" s="570" t="str">
        <f t="shared" ref="K1317" si="5014">W1317</f>
        <v/>
      </c>
      <c r="L1317" s="570" t="str">
        <f t="shared" ref="L1317" si="5015">V1317</f>
        <v/>
      </c>
      <c r="M1317" s="572"/>
      <c r="N1317" s="572"/>
      <c r="P1317" s="201">
        <f t="shared" ref="P1317" si="5016">IF(AND(EXACT(C1317,C1315),C1315&lt;&gt;0),P1315+1,0)</f>
        <v>348</v>
      </c>
      <c r="Q1317" s="201" t="str">
        <f t="shared" ref="Q1317" si="5017">IF(C1317&lt;&gt;"",C1317&amp;"-"&amp;P1317,"")</f>
        <v/>
      </c>
      <c r="R1317" s="201" t="str">
        <f t="array" ref="R1317">IFERROR(IF(INDEX('Disaggregation Records'!$E$155:$E$385,MATCH(RIGHT(Q1317,255),RIGHT('Disaggregation Records'!$D$155:$D$385,255),0))="","",INDEX('Disaggregation Records'!$E$155:$E$385,MATCH(RIGHT(Q1317,255),RIGHT('Disaggregation Records'!$D$155:$D$385,255),0))),"")</f>
        <v/>
      </c>
      <c r="S1317" s="201" t="str">
        <f t="array" ref="S1317">IFERROR(IF(INDEX('Disaggregation Records'!$F$155:$F$385,MATCH(RIGHT(Q1317,255),RIGHT('Disaggregation Records'!$D$155:$D$385,255),0))="","",INDEX('Disaggregation Records'!$F$155:$F$385,MATCH(RIGHT(Q1317,255),RIGHT('Disaggregation Records'!$D$155:$D$385,255),0))),"")</f>
        <v/>
      </c>
      <c r="T1317" s="201" t="str">
        <f t="array" ref="T1317">IFERROR(IF(INDEX('Disaggregation Records'!$H$155:$H$385,MATCH(RIGHT(Q1317,255),RIGHT('Disaggregation Records'!$D$155:$D$385,255),0))="","",INDEX('Disaggregation Records'!$H$155:$H$385,MATCH(RIGHT(Q1317,255),RIGHT('Disaggregation Records'!$D$155:$D$385,255),0))),"")</f>
        <v/>
      </c>
      <c r="U1317" s="201">
        <f t="shared" ref="U1317" si="5018">U1315+1</f>
        <v>1760</v>
      </c>
      <c r="V1317" s="201" t="str">
        <f t="array" ref="V1317">IFERROR(IF(INDEX('Disaggregation Records'!$I$155:$I$385,MATCH(RIGHT(Q1317,255),RIGHT('Disaggregation Records'!$D$155:$D$385,255),0))="","",INDEX('Disaggregation Records'!$I$155:$I$385,MATCH(RIGHT(Q1317,255),RIGHT('Disaggregation Records'!$D$155:$D$385,255),0))),"")</f>
        <v/>
      </c>
      <c r="W1317" s="201" t="str">
        <f>IFERROR(INDEX('Reference Records'!L$40:L$88,MATCH(LEFT(C1317,255),'Reference Records'!E$40:E$88,0)),"")</f>
        <v/>
      </c>
    </row>
    <row r="1318" spans="1:23" s="201" customFormat="1" ht="40.25" customHeight="1" x14ac:dyDescent="0.35">
      <c r="A1318" s="569"/>
      <c r="B1318" s="590"/>
      <c r="C1318" s="571"/>
      <c r="D1318" s="579"/>
      <c r="E1318" s="579"/>
      <c r="F1318" s="215"/>
      <c r="G1318" s="577"/>
      <c r="H1318" s="581"/>
      <c r="I1318" s="583"/>
      <c r="J1318" s="573"/>
      <c r="K1318" s="571"/>
      <c r="L1318" s="571"/>
      <c r="M1318" s="573"/>
      <c r="N1318" s="573"/>
    </row>
    <row r="1319" spans="1:23" s="201" customFormat="1" ht="40.25" customHeight="1" x14ac:dyDescent="0.35">
      <c r="A1319" s="569" t="str">
        <f t="shared" ref="A1319" ca="1" si="5019">INDIRECT("'update Helper'!C"&amp;U1319)</f>
        <v>a163p000004cuuTAAQ</v>
      </c>
      <c r="B1319" s="589">
        <v>18</v>
      </c>
      <c r="C1319" s="570" t="str">
        <f>VLOOKUP(B1319,'Coverage Indicators - Section D'!$A$9:$AU$70,47,FALSE)</f>
        <v/>
      </c>
      <c r="D1319" s="578" t="str">
        <f t="shared" ref="D1319" si="5020">R1319</f>
        <v/>
      </c>
      <c r="E1319" s="578" t="str">
        <f t="shared" ref="E1319" si="5021">S1319</f>
        <v/>
      </c>
      <c r="F1319" s="421"/>
      <c r="G1319" s="576" t="str">
        <f ca="1">IF(OR(INDIRECT("'update Helper'!E"&amp;U1319)="",F1319&lt;&gt;0,F1320&lt;&gt;0),IF(IFERROR((F1319/F1320),"")="","",(F1319/F1320)),INDIRECT("'update Helper'!E"&amp;U1319)/100)</f>
        <v/>
      </c>
      <c r="H1319" s="580"/>
      <c r="I1319" s="582"/>
      <c r="J1319" s="572"/>
      <c r="K1319" s="570" t="str">
        <f t="shared" ref="K1319" si="5022">W1319</f>
        <v/>
      </c>
      <c r="L1319" s="570" t="str">
        <f t="shared" ref="L1319" si="5023">V1319</f>
        <v/>
      </c>
      <c r="M1319" s="572"/>
      <c r="N1319" s="572"/>
      <c r="P1319" s="201">
        <f t="shared" ref="P1319" si="5024">IF(AND(EXACT(C1319,C1317),C1317&lt;&gt;0),P1317+1,0)</f>
        <v>349</v>
      </c>
      <c r="Q1319" s="201" t="str">
        <f t="shared" ref="Q1319" si="5025">IF(C1319&lt;&gt;"",C1319&amp;"-"&amp;P1319,"")</f>
        <v/>
      </c>
      <c r="R1319" s="201" t="str">
        <f t="array" ref="R1319">IFERROR(IF(INDEX('Disaggregation Records'!$E$155:$E$385,MATCH(RIGHT(Q1319,255),RIGHT('Disaggregation Records'!$D$155:$D$385,255),0))="","",INDEX('Disaggregation Records'!$E$155:$E$385,MATCH(RIGHT(Q1319,255),RIGHT('Disaggregation Records'!$D$155:$D$385,255),0))),"")</f>
        <v/>
      </c>
      <c r="S1319" s="201" t="str">
        <f t="array" ref="S1319">IFERROR(IF(INDEX('Disaggregation Records'!$F$155:$F$385,MATCH(RIGHT(Q1319,255),RIGHT('Disaggregation Records'!$D$155:$D$385,255),0))="","",INDEX('Disaggregation Records'!$F$155:$F$385,MATCH(RIGHT(Q1319,255),RIGHT('Disaggregation Records'!$D$155:$D$385,255),0))),"")</f>
        <v/>
      </c>
      <c r="T1319" s="201" t="str">
        <f t="array" ref="T1319">IFERROR(IF(INDEX('Disaggregation Records'!$H$155:$H$385,MATCH(RIGHT(Q1319,255),RIGHT('Disaggregation Records'!$D$155:$D$385,255),0))="","",INDEX('Disaggregation Records'!$H$155:$H$385,MATCH(RIGHT(Q1319,255),RIGHT('Disaggregation Records'!$D$155:$D$385,255),0))),"")</f>
        <v/>
      </c>
      <c r="U1319" s="201">
        <f t="shared" ref="U1319" si="5026">U1317+1</f>
        <v>1761</v>
      </c>
      <c r="V1319" s="201" t="str">
        <f t="array" ref="V1319">IFERROR(IF(INDEX('Disaggregation Records'!$I$155:$I$385,MATCH(RIGHT(Q1319,255),RIGHT('Disaggregation Records'!$D$155:$D$385,255),0))="","",INDEX('Disaggregation Records'!$I$155:$I$385,MATCH(RIGHT(Q1319,255),RIGHT('Disaggregation Records'!$D$155:$D$385,255),0))),"")</f>
        <v/>
      </c>
      <c r="W1319" s="201" t="str">
        <f>IFERROR(INDEX('Reference Records'!L$40:L$88,MATCH(LEFT(C1319,255),'Reference Records'!E$40:E$88,0)),"")</f>
        <v/>
      </c>
    </row>
    <row r="1320" spans="1:23" s="201" customFormat="1" ht="40.25" customHeight="1" x14ac:dyDescent="0.35">
      <c r="A1320" s="569"/>
      <c r="B1320" s="590"/>
      <c r="C1320" s="571"/>
      <c r="D1320" s="579"/>
      <c r="E1320" s="579"/>
      <c r="F1320" s="215"/>
      <c r="G1320" s="577"/>
      <c r="H1320" s="581"/>
      <c r="I1320" s="583"/>
      <c r="J1320" s="573"/>
      <c r="K1320" s="571"/>
      <c r="L1320" s="571"/>
      <c r="M1320" s="573"/>
      <c r="N1320" s="573"/>
    </row>
    <row r="1321" spans="1:23" s="201" customFormat="1" ht="40.25" customHeight="1" x14ac:dyDescent="0.35">
      <c r="A1321" s="569" t="str">
        <f t="shared" ref="A1321" ca="1" si="5027">INDIRECT("'update Helper'!C"&amp;U1321)</f>
        <v>a163p000004cuuUAAQ</v>
      </c>
      <c r="B1321" s="589">
        <v>18</v>
      </c>
      <c r="C1321" s="570" t="str">
        <f>VLOOKUP(B1321,'Coverage Indicators - Section D'!$A$9:$AU$70,47,FALSE)</f>
        <v/>
      </c>
      <c r="D1321" s="578" t="str">
        <f t="shared" ref="D1321" si="5028">R1321</f>
        <v/>
      </c>
      <c r="E1321" s="578" t="str">
        <f t="shared" ref="E1321" si="5029">S1321</f>
        <v/>
      </c>
      <c r="F1321" s="421"/>
      <c r="G1321" s="576" t="str">
        <f ca="1">IF(OR(INDIRECT("'update Helper'!E"&amp;U1321)="",F1321&lt;&gt;0,F1322&lt;&gt;0),IF(IFERROR((F1321/F1322),"")="","",(F1321/F1322)),INDIRECT("'update Helper'!E"&amp;U1321)/100)</f>
        <v/>
      </c>
      <c r="H1321" s="580"/>
      <c r="I1321" s="582"/>
      <c r="J1321" s="572"/>
      <c r="K1321" s="570" t="str">
        <f t="shared" ref="K1321" si="5030">W1321</f>
        <v/>
      </c>
      <c r="L1321" s="570" t="str">
        <f t="shared" ref="L1321" si="5031">V1321</f>
        <v/>
      </c>
      <c r="M1321" s="572"/>
      <c r="N1321" s="572"/>
      <c r="P1321" s="201">
        <f t="shared" ref="P1321" si="5032">IF(AND(EXACT(C1321,C1319),C1319&lt;&gt;0),P1319+1,0)</f>
        <v>350</v>
      </c>
      <c r="Q1321" s="201" t="str">
        <f t="shared" ref="Q1321" si="5033">IF(C1321&lt;&gt;"",C1321&amp;"-"&amp;P1321,"")</f>
        <v/>
      </c>
      <c r="R1321" s="201" t="str">
        <f t="array" ref="R1321">IFERROR(IF(INDEX('Disaggregation Records'!$E$155:$E$385,MATCH(RIGHT(Q1321,255),RIGHT('Disaggregation Records'!$D$155:$D$385,255),0))="","",INDEX('Disaggregation Records'!$E$155:$E$385,MATCH(RIGHT(Q1321,255),RIGHT('Disaggregation Records'!$D$155:$D$385,255),0))),"")</f>
        <v/>
      </c>
      <c r="S1321" s="201" t="str">
        <f t="array" ref="S1321">IFERROR(IF(INDEX('Disaggregation Records'!$F$155:$F$385,MATCH(RIGHT(Q1321,255),RIGHT('Disaggregation Records'!$D$155:$D$385,255),0))="","",INDEX('Disaggregation Records'!$F$155:$F$385,MATCH(RIGHT(Q1321,255),RIGHT('Disaggregation Records'!$D$155:$D$385,255),0))),"")</f>
        <v/>
      </c>
      <c r="T1321" s="201" t="str">
        <f t="array" ref="T1321">IFERROR(IF(INDEX('Disaggregation Records'!$H$155:$H$385,MATCH(RIGHT(Q1321,255),RIGHT('Disaggregation Records'!$D$155:$D$385,255),0))="","",INDEX('Disaggregation Records'!$H$155:$H$385,MATCH(RIGHT(Q1321,255),RIGHT('Disaggregation Records'!$D$155:$D$385,255),0))),"")</f>
        <v/>
      </c>
      <c r="U1321" s="201">
        <f t="shared" ref="U1321" si="5034">U1319+1</f>
        <v>1762</v>
      </c>
      <c r="V1321" s="201" t="str">
        <f t="array" ref="V1321">IFERROR(IF(INDEX('Disaggregation Records'!$I$155:$I$385,MATCH(RIGHT(Q1321,255),RIGHT('Disaggregation Records'!$D$155:$D$385,255),0))="","",INDEX('Disaggregation Records'!$I$155:$I$385,MATCH(RIGHT(Q1321,255),RIGHT('Disaggregation Records'!$D$155:$D$385,255),0))),"")</f>
        <v/>
      </c>
      <c r="W1321" s="201" t="str">
        <f>IFERROR(INDEX('Reference Records'!L$40:L$88,MATCH(LEFT(C1321,255),'Reference Records'!E$40:E$88,0)),"")</f>
        <v/>
      </c>
    </row>
    <row r="1322" spans="1:23" s="201" customFormat="1" ht="40.25" customHeight="1" x14ac:dyDescent="0.35">
      <c r="A1322" s="569"/>
      <c r="B1322" s="590"/>
      <c r="C1322" s="571"/>
      <c r="D1322" s="579"/>
      <c r="E1322" s="579"/>
      <c r="F1322" s="215"/>
      <c r="G1322" s="577"/>
      <c r="H1322" s="581"/>
      <c r="I1322" s="583"/>
      <c r="J1322" s="573"/>
      <c r="K1322" s="571"/>
      <c r="L1322" s="571"/>
      <c r="M1322" s="573"/>
      <c r="N1322" s="573"/>
    </row>
    <row r="1323" spans="1:23" s="201" customFormat="1" ht="40.25" customHeight="1" x14ac:dyDescent="0.35">
      <c r="A1323" s="569" t="str">
        <f t="shared" ref="A1323" ca="1" si="5035">INDIRECT("'update Helper'!C"&amp;U1323)</f>
        <v>a163p000004cuuVAAQ</v>
      </c>
      <c r="B1323" s="589">
        <v>18</v>
      </c>
      <c r="C1323" s="570" t="str">
        <f>VLOOKUP(B1323,'Coverage Indicators - Section D'!$A$9:$AU$70,47,FALSE)</f>
        <v/>
      </c>
      <c r="D1323" s="578" t="str">
        <f t="shared" ref="D1323" si="5036">R1323</f>
        <v/>
      </c>
      <c r="E1323" s="578" t="str">
        <f t="shared" ref="E1323" si="5037">S1323</f>
        <v/>
      </c>
      <c r="F1323" s="421"/>
      <c r="G1323" s="576" t="str">
        <f ca="1">IF(OR(INDIRECT("'update Helper'!E"&amp;U1323)="",F1323&lt;&gt;0,F1324&lt;&gt;0),IF(IFERROR((F1323/F1324),"")="","",(F1323/F1324)),INDIRECT("'update Helper'!E"&amp;U1323)/100)</f>
        <v/>
      </c>
      <c r="H1323" s="580"/>
      <c r="I1323" s="582"/>
      <c r="J1323" s="572"/>
      <c r="K1323" s="570" t="str">
        <f t="shared" ref="K1323" si="5038">W1323</f>
        <v/>
      </c>
      <c r="L1323" s="570" t="str">
        <f t="shared" ref="L1323" si="5039">V1323</f>
        <v/>
      </c>
      <c r="M1323" s="572"/>
      <c r="N1323" s="572"/>
      <c r="P1323" s="201">
        <f t="shared" ref="P1323" si="5040">IF(AND(EXACT(C1323,C1321),C1321&lt;&gt;0),P1321+1,0)</f>
        <v>351</v>
      </c>
      <c r="Q1323" s="201" t="str">
        <f t="shared" ref="Q1323" si="5041">IF(C1323&lt;&gt;"",C1323&amp;"-"&amp;P1323,"")</f>
        <v/>
      </c>
      <c r="R1323" s="201" t="str">
        <f t="array" ref="R1323">IFERROR(IF(INDEX('Disaggregation Records'!$E$155:$E$385,MATCH(RIGHT(Q1323,255),RIGHT('Disaggregation Records'!$D$155:$D$385,255),0))="","",INDEX('Disaggregation Records'!$E$155:$E$385,MATCH(RIGHT(Q1323,255),RIGHT('Disaggregation Records'!$D$155:$D$385,255),0))),"")</f>
        <v/>
      </c>
      <c r="S1323" s="201" t="str">
        <f t="array" ref="S1323">IFERROR(IF(INDEX('Disaggregation Records'!$F$155:$F$385,MATCH(RIGHT(Q1323,255),RIGHT('Disaggregation Records'!$D$155:$D$385,255),0))="","",INDEX('Disaggregation Records'!$F$155:$F$385,MATCH(RIGHT(Q1323,255),RIGHT('Disaggregation Records'!$D$155:$D$385,255),0))),"")</f>
        <v/>
      </c>
      <c r="T1323" s="201" t="str">
        <f t="array" ref="T1323">IFERROR(IF(INDEX('Disaggregation Records'!$H$155:$H$385,MATCH(RIGHT(Q1323,255),RIGHT('Disaggregation Records'!$D$155:$D$385,255),0))="","",INDEX('Disaggregation Records'!$H$155:$H$385,MATCH(RIGHT(Q1323,255),RIGHT('Disaggregation Records'!$D$155:$D$385,255),0))),"")</f>
        <v/>
      </c>
      <c r="U1323" s="201">
        <f t="shared" ref="U1323" si="5042">U1321+1</f>
        <v>1763</v>
      </c>
      <c r="V1323" s="201" t="str">
        <f t="array" ref="V1323">IFERROR(IF(INDEX('Disaggregation Records'!$I$155:$I$385,MATCH(RIGHT(Q1323,255),RIGHT('Disaggregation Records'!$D$155:$D$385,255),0))="","",INDEX('Disaggregation Records'!$I$155:$I$385,MATCH(RIGHT(Q1323,255),RIGHT('Disaggregation Records'!$D$155:$D$385,255),0))),"")</f>
        <v/>
      </c>
      <c r="W1323" s="201" t="str">
        <f>IFERROR(INDEX('Reference Records'!L$40:L$88,MATCH(LEFT(C1323,255),'Reference Records'!E$40:E$88,0)),"")</f>
        <v/>
      </c>
    </row>
    <row r="1324" spans="1:23" s="201" customFormat="1" ht="40.25" customHeight="1" x14ac:dyDescent="0.35">
      <c r="A1324" s="569"/>
      <c r="B1324" s="590"/>
      <c r="C1324" s="571"/>
      <c r="D1324" s="579"/>
      <c r="E1324" s="579"/>
      <c r="F1324" s="215"/>
      <c r="G1324" s="577"/>
      <c r="H1324" s="581"/>
      <c r="I1324" s="583"/>
      <c r="J1324" s="573"/>
      <c r="K1324" s="571"/>
      <c r="L1324" s="571"/>
      <c r="M1324" s="573"/>
      <c r="N1324" s="573"/>
    </row>
    <row r="1325" spans="1:23" s="201" customFormat="1" ht="40.25" customHeight="1" x14ac:dyDescent="0.35">
      <c r="A1325" s="569" t="str">
        <f t="shared" ref="A1325" ca="1" si="5043">INDIRECT("'update Helper'!C"&amp;U1325)</f>
        <v>a163p000004cuuWAAQ</v>
      </c>
      <c r="B1325" s="589">
        <v>18</v>
      </c>
      <c r="C1325" s="570" t="str">
        <f>VLOOKUP(B1325,'Coverage Indicators - Section D'!$A$9:$AU$70,47,FALSE)</f>
        <v/>
      </c>
      <c r="D1325" s="578" t="str">
        <f t="shared" ref="D1325" si="5044">R1325</f>
        <v/>
      </c>
      <c r="E1325" s="578" t="str">
        <f t="shared" ref="E1325" si="5045">S1325</f>
        <v/>
      </c>
      <c r="F1325" s="421"/>
      <c r="G1325" s="576" t="str">
        <f ca="1">IF(OR(INDIRECT("'update Helper'!E"&amp;U1325)="",F1325&lt;&gt;0,F1326&lt;&gt;0),IF(IFERROR((F1325/F1326),"")="","",(F1325/F1326)),INDIRECT("'update Helper'!E"&amp;U1325)/100)</f>
        <v/>
      </c>
      <c r="H1325" s="580"/>
      <c r="I1325" s="582"/>
      <c r="J1325" s="572"/>
      <c r="K1325" s="570" t="str">
        <f t="shared" ref="K1325" si="5046">W1325</f>
        <v/>
      </c>
      <c r="L1325" s="570" t="str">
        <f t="shared" ref="L1325" si="5047">V1325</f>
        <v/>
      </c>
      <c r="M1325" s="572"/>
      <c r="N1325" s="572"/>
      <c r="P1325" s="201">
        <f t="shared" ref="P1325" si="5048">IF(AND(EXACT(C1325,C1323),C1323&lt;&gt;0),P1323+1,0)</f>
        <v>352</v>
      </c>
      <c r="Q1325" s="201" t="str">
        <f t="shared" ref="Q1325" si="5049">IF(C1325&lt;&gt;"",C1325&amp;"-"&amp;P1325,"")</f>
        <v/>
      </c>
      <c r="R1325" s="201" t="str">
        <f t="array" ref="R1325">IFERROR(IF(INDEX('Disaggregation Records'!$E$155:$E$385,MATCH(RIGHT(Q1325,255),RIGHT('Disaggregation Records'!$D$155:$D$385,255),0))="","",INDEX('Disaggregation Records'!$E$155:$E$385,MATCH(RIGHT(Q1325,255),RIGHT('Disaggregation Records'!$D$155:$D$385,255),0))),"")</f>
        <v/>
      </c>
      <c r="S1325" s="201" t="str">
        <f t="array" ref="S1325">IFERROR(IF(INDEX('Disaggregation Records'!$F$155:$F$385,MATCH(RIGHT(Q1325,255),RIGHT('Disaggregation Records'!$D$155:$D$385,255),0))="","",INDEX('Disaggregation Records'!$F$155:$F$385,MATCH(RIGHT(Q1325,255),RIGHT('Disaggregation Records'!$D$155:$D$385,255),0))),"")</f>
        <v/>
      </c>
      <c r="T1325" s="201" t="str">
        <f t="array" ref="T1325">IFERROR(IF(INDEX('Disaggregation Records'!$H$155:$H$385,MATCH(RIGHT(Q1325,255),RIGHT('Disaggregation Records'!$D$155:$D$385,255),0))="","",INDEX('Disaggregation Records'!$H$155:$H$385,MATCH(RIGHT(Q1325,255),RIGHT('Disaggregation Records'!$D$155:$D$385,255),0))),"")</f>
        <v/>
      </c>
      <c r="U1325" s="201">
        <f t="shared" ref="U1325" si="5050">U1323+1</f>
        <v>1764</v>
      </c>
      <c r="V1325" s="201" t="str">
        <f t="array" ref="V1325">IFERROR(IF(INDEX('Disaggregation Records'!$I$155:$I$385,MATCH(RIGHT(Q1325,255),RIGHT('Disaggregation Records'!$D$155:$D$385,255),0))="","",INDEX('Disaggregation Records'!$I$155:$I$385,MATCH(RIGHT(Q1325,255),RIGHT('Disaggregation Records'!$D$155:$D$385,255),0))),"")</f>
        <v/>
      </c>
      <c r="W1325" s="201" t="str">
        <f>IFERROR(INDEX('Reference Records'!L$40:L$88,MATCH(LEFT(C1325,255),'Reference Records'!E$40:E$88,0)),"")</f>
        <v/>
      </c>
    </row>
    <row r="1326" spans="1:23" s="201" customFormat="1" ht="40.25" customHeight="1" x14ac:dyDescent="0.35">
      <c r="A1326" s="569"/>
      <c r="B1326" s="590"/>
      <c r="C1326" s="571"/>
      <c r="D1326" s="579"/>
      <c r="E1326" s="579"/>
      <c r="F1326" s="215"/>
      <c r="G1326" s="577"/>
      <c r="H1326" s="581"/>
      <c r="I1326" s="583"/>
      <c r="J1326" s="573"/>
      <c r="K1326" s="571"/>
      <c r="L1326" s="571"/>
      <c r="M1326" s="573"/>
      <c r="N1326" s="573"/>
    </row>
    <row r="1327" spans="1:23" s="201" customFormat="1" ht="40.25" customHeight="1" x14ac:dyDescent="0.35">
      <c r="A1327" s="569" t="str">
        <f t="shared" ref="A1327" ca="1" si="5051">INDIRECT("'update Helper'!C"&amp;U1327)</f>
        <v>a163p000004cuuXAAQ</v>
      </c>
      <c r="B1327" s="589">
        <v>18</v>
      </c>
      <c r="C1327" s="570" t="str">
        <f>VLOOKUP(B1327,'Coverage Indicators - Section D'!$A$9:$AU$70,47,FALSE)</f>
        <v/>
      </c>
      <c r="D1327" s="578" t="str">
        <f t="shared" ref="D1327" si="5052">R1327</f>
        <v/>
      </c>
      <c r="E1327" s="578" t="str">
        <f t="shared" ref="E1327" si="5053">S1327</f>
        <v/>
      </c>
      <c r="F1327" s="421"/>
      <c r="G1327" s="576" t="str">
        <f ca="1">IF(OR(INDIRECT("'update Helper'!E"&amp;U1327)="",F1327&lt;&gt;0,F1328&lt;&gt;0),IF(IFERROR((F1327/F1328),"")="","",(F1327/F1328)),INDIRECT("'update Helper'!E"&amp;U1327)/100)</f>
        <v/>
      </c>
      <c r="H1327" s="580"/>
      <c r="I1327" s="582"/>
      <c r="J1327" s="572"/>
      <c r="K1327" s="570" t="str">
        <f t="shared" ref="K1327" si="5054">W1327</f>
        <v/>
      </c>
      <c r="L1327" s="570" t="str">
        <f t="shared" ref="L1327" si="5055">V1327</f>
        <v/>
      </c>
      <c r="M1327" s="572"/>
      <c r="N1327" s="572"/>
      <c r="P1327" s="201">
        <f t="shared" ref="P1327" si="5056">IF(AND(EXACT(C1327,C1325),C1325&lt;&gt;0),P1325+1,0)</f>
        <v>353</v>
      </c>
      <c r="Q1327" s="201" t="str">
        <f t="shared" ref="Q1327" si="5057">IF(C1327&lt;&gt;"",C1327&amp;"-"&amp;P1327,"")</f>
        <v/>
      </c>
      <c r="R1327" s="201" t="str">
        <f t="array" ref="R1327">IFERROR(IF(INDEX('Disaggregation Records'!$E$155:$E$385,MATCH(RIGHT(Q1327,255),RIGHT('Disaggregation Records'!$D$155:$D$385,255),0))="","",INDEX('Disaggregation Records'!$E$155:$E$385,MATCH(RIGHT(Q1327,255),RIGHT('Disaggregation Records'!$D$155:$D$385,255),0))),"")</f>
        <v/>
      </c>
      <c r="S1327" s="201" t="str">
        <f t="array" ref="S1327">IFERROR(IF(INDEX('Disaggregation Records'!$F$155:$F$385,MATCH(RIGHT(Q1327,255),RIGHT('Disaggregation Records'!$D$155:$D$385,255),0))="","",INDEX('Disaggregation Records'!$F$155:$F$385,MATCH(RIGHT(Q1327,255),RIGHT('Disaggregation Records'!$D$155:$D$385,255),0))),"")</f>
        <v/>
      </c>
      <c r="T1327" s="201" t="str">
        <f t="array" ref="T1327">IFERROR(IF(INDEX('Disaggregation Records'!$H$155:$H$385,MATCH(RIGHT(Q1327,255),RIGHT('Disaggregation Records'!$D$155:$D$385,255),0))="","",INDEX('Disaggregation Records'!$H$155:$H$385,MATCH(RIGHT(Q1327,255),RIGHT('Disaggregation Records'!$D$155:$D$385,255),0))),"")</f>
        <v/>
      </c>
      <c r="U1327" s="201">
        <f t="shared" ref="U1327" si="5058">U1325+1</f>
        <v>1765</v>
      </c>
      <c r="V1327" s="201" t="str">
        <f t="array" ref="V1327">IFERROR(IF(INDEX('Disaggregation Records'!$I$155:$I$385,MATCH(RIGHT(Q1327,255),RIGHT('Disaggregation Records'!$D$155:$D$385,255),0))="","",INDEX('Disaggregation Records'!$I$155:$I$385,MATCH(RIGHT(Q1327,255),RIGHT('Disaggregation Records'!$D$155:$D$385,255),0))),"")</f>
        <v/>
      </c>
      <c r="W1327" s="201" t="str">
        <f>IFERROR(INDEX('Reference Records'!L$40:L$88,MATCH(LEFT(C1327,255),'Reference Records'!E$40:E$88,0)),"")</f>
        <v/>
      </c>
    </row>
    <row r="1328" spans="1:23" s="201" customFormat="1" ht="40.25" customHeight="1" x14ac:dyDescent="0.35">
      <c r="A1328" s="569"/>
      <c r="B1328" s="590"/>
      <c r="C1328" s="571"/>
      <c r="D1328" s="579"/>
      <c r="E1328" s="579"/>
      <c r="F1328" s="215"/>
      <c r="G1328" s="577"/>
      <c r="H1328" s="581"/>
      <c r="I1328" s="583"/>
      <c r="J1328" s="573"/>
      <c r="K1328" s="571"/>
      <c r="L1328" s="571"/>
      <c r="M1328" s="573"/>
      <c r="N1328" s="573"/>
    </row>
    <row r="1329" spans="1:23" s="201" customFormat="1" ht="40.25" customHeight="1" x14ac:dyDescent="0.35">
      <c r="A1329" s="569" t="str">
        <f t="shared" ref="A1329" ca="1" si="5059">INDIRECT("'update Helper'!C"&amp;U1329)</f>
        <v>a163p000004cuuYAAQ</v>
      </c>
      <c r="B1329" s="589">
        <v>18</v>
      </c>
      <c r="C1329" s="570" t="str">
        <f>VLOOKUP(B1329,'Coverage Indicators - Section D'!$A$9:$AU$70,47,FALSE)</f>
        <v/>
      </c>
      <c r="D1329" s="578" t="str">
        <f t="shared" ref="D1329" si="5060">R1329</f>
        <v/>
      </c>
      <c r="E1329" s="578" t="str">
        <f t="shared" ref="E1329" si="5061">S1329</f>
        <v/>
      </c>
      <c r="F1329" s="421"/>
      <c r="G1329" s="576" t="str">
        <f ca="1">IF(OR(INDIRECT("'update Helper'!E"&amp;U1329)="",F1329&lt;&gt;0,F1330&lt;&gt;0),IF(IFERROR((F1329/F1330),"")="","",(F1329/F1330)),INDIRECT("'update Helper'!E"&amp;U1329)/100)</f>
        <v/>
      </c>
      <c r="H1329" s="580"/>
      <c r="I1329" s="582"/>
      <c r="J1329" s="572"/>
      <c r="K1329" s="570" t="str">
        <f t="shared" ref="K1329" si="5062">W1329</f>
        <v/>
      </c>
      <c r="L1329" s="570" t="str">
        <f t="shared" ref="L1329" si="5063">V1329</f>
        <v/>
      </c>
      <c r="M1329" s="572"/>
      <c r="N1329" s="572"/>
      <c r="P1329" s="201">
        <f t="shared" ref="P1329" si="5064">IF(AND(EXACT(C1329,C1327),C1327&lt;&gt;0),P1327+1,0)</f>
        <v>354</v>
      </c>
      <c r="Q1329" s="201" t="str">
        <f t="shared" ref="Q1329" si="5065">IF(C1329&lt;&gt;"",C1329&amp;"-"&amp;P1329,"")</f>
        <v/>
      </c>
      <c r="R1329" s="201" t="str">
        <f t="array" ref="R1329">IFERROR(IF(INDEX('Disaggregation Records'!$E$155:$E$385,MATCH(RIGHT(Q1329,255),RIGHT('Disaggregation Records'!$D$155:$D$385,255),0))="","",INDEX('Disaggregation Records'!$E$155:$E$385,MATCH(RIGHT(Q1329,255),RIGHT('Disaggregation Records'!$D$155:$D$385,255),0))),"")</f>
        <v/>
      </c>
      <c r="S1329" s="201" t="str">
        <f t="array" ref="S1329">IFERROR(IF(INDEX('Disaggregation Records'!$F$155:$F$385,MATCH(RIGHT(Q1329,255),RIGHT('Disaggregation Records'!$D$155:$D$385,255),0))="","",INDEX('Disaggregation Records'!$F$155:$F$385,MATCH(RIGHT(Q1329,255),RIGHT('Disaggregation Records'!$D$155:$D$385,255),0))),"")</f>
        <v/>
      </c>
      <c r="T1329" s="201" t="str">
        <f t="array" ref="T1329">IFERROR(IF(INDEX('Disaggregation Records'!$H$155:$H$385,MATCH(RIGHT(Q1329,255),RIGHT('Disaggregation Records'!$D$155:$D$385,255),0))="","",INDEX('Disaggregation Records'!$H$155:$H$385,MATCH(RIGHT(Q1329,255),RIGHT('Disaggregation Records'!$D$155:$D$385,255),0))),"")</f>
        <v/>
      </c>
      <c r="U1329" s="201">
        <f t="shared" ref="U1329" si="5066">U1327+1</f>
        <v>1766</v>
      </c>
      <c r="V1329" s="201" t="str">
        <f t="array" ref="V1329">IFERROR(IF(INDEX('Disaggregation Records'!$I$155:$I$385,MATCH(RIGHT(Q1329,255),RIGHT('Disaggregation Records'!$D$155:$D$385,255),0))="","",INDEX('Disaggregation Records'!$I$155:$I$385,MATCH(RIGHT(Q1329,255),RIGHT('Disaggregation Records'!$D$155:$D$385,255),0))),"")</f>
        <v/>
      </c>
      <c r="W1329" s="201" t="str">
        <f>IFERROR(INDEX('Reference Records'!L$40:L$88,MATCH(LEFT(C1329,255),'Reference Records'!E$40:E$88,0)),"")</f>
        <v/>
      </c>
    </row>
    <row r="1330" spans="1:23" s="201" customFormat="1" ht="40.25" customHeight="1" x14ac:dyDescent="0.35">
      <c r="A1330" s="569"/>
      <c r="B1330" s="590"/>
      <c r="C1330" s="571"/>
      <c r="D1330" s="579"/>
      <c r="E1330" s="579"/>
      <c r="F1330" s="215"/>
      <c r="G1330" s="577"/>
      <c r="H1330" s="581"/>
      <c r="I1330" s="583"/>
      <c r="J1330" s="573"/>
      <c r="K1330" s="571"/>
      <c r="L1330" s="571"/>
      <c r="M1330" s="573"/>
      <c r="N1330" s="573"/>
    </row>
    <row r="1331" spans="1:23" s="201" customFormat="1" ht="40.25" customHeight="1" x14ac:dyDescent="0.35">
      <c r="A1331" s="569" t="str">
        <f t="shared" ref="A1331" ca="1" si="5067">INDIRECT("'update Helper'!C"&amp;U1331)</f>
        <v>a163p000004cuuZAAQ</v>
      </c>
      <c r="B1331" s="589">
        <v>18</v>
      </c>
      <c r="C1331" s="570" t="str">
        <f>VLOOKUP(B1331,'Coverage Indicators - Section D'!$A$9:$AU$70,47,FALSE)</f>
        <v/>
      </c>
      <c r="D1331" s="578" t="str">
        <f t="shared" ref="D1331" si="5068">R1331</f>
        <v/>
      </c>
      <c r="E1331" s="578" t="str">
        <f t="shared" ref="E1331" si="5069">S1331</f>
        <v/>
      </c>
      <c r="F1331" s="421"/>
      <c r="G1331" s="576" t="str">
        <f ca="1">IF(OR(INDIRECT("'update Helper'!E"&amp;U1331)="",F1331&lt;&gt;0,F1332&lt;&gt;0),IF(IFERROR((F1331/F1332),"")="","",(F1331/F1332)),INDIRECT("'update Helper'!E"&amp;U1331)/100)</f>
        <v/>
      </c>
      <c r="H1331" s="580"/>
      <c r="I1331" s="582"/>
      <c r="J1331" s="572"/>
      <c r="K1331" s="570" t="str">
        <f t="shared" ref="K1331" si="5070">W1331</f>
        <v/>
      </c>
      <c r="L1331" s="570" t="str">
        <f t="shared" ref="L1331" si="5071">V1331</f>
        <v/>
      </c>
      <c r="M1331" s="572"/>
      <c r="N1331" s="572"/>
      <c r="P1331" s="201">
        <f t="shared" ref="P1331" si="5072">IF(AND(EXACT(C1331,C1329),C1329&lt;&gt;0),P1329+1,0)</f>
        <v>355</v>
      </c>
      <c r="Q1331" s="201" t="str">
        <f t="shared" ref="Q1331" si="5073">IF(C1331&lt;&gt;"",C1331&amp;"-"&amp;P1331,"")</f>
        <v/>
      </c>
      <c r="R1331" s="201" t="str">
        <f t="array" ref="R1331">IFERROR(IF(INDEX('Disaggregation Records'!$E$155:$E$385,MATCH(RIGHT(Q1331,255),RIGHT('Disaggregation Records'!$D$155:$D$385,255),0))="","",INDEX('Disaggregation Records'!$E$155:$E$385,MATCH(RIGHT(Q1331,255),RIGHT('Disaggregation Records'!$D$155:$D$385,255),0))),"")</f>
        <v/>
      </c>
      <c r="S1331" s="201" t="str">
        <f t="array" ref="S1331">IFERROR(IF(INDEX('Disaggregation Records'!$F$155:$F$385,MATCH(RIGHT(Q1331,255),RIGHT('Disaggregation Records'!$D$155:$D$385,255),0))="","",INDEX('Disaggregation Records'!$F$155:$F$385,MATCH(RIGHT(Q1331,255),RIGHT('Disaggregation Records'!$D$155:$D$385,255),0))),"")</f>
        <v/>
      </c>
      <c r="T1331" s="201" t="str">
        <f t="array" ref="T1331">IFERROR(IF(INDEX('Disaggregation Records'!$H$155:$H$385,MATCH(RIGHT(Q1331,255),RIGHT('Disaggregation Records'!$D$155:$D$385,255),0))="","",INDEX('Disaggregation Records'!$H$155:$H$385,MATCH(RIGHT(Q1331,255),RIGHT('Disaggregation Records'!$D$155:$D$385,255),0))),"")</f>
        <v/>
      </c>
      <c r="U1331" s="201">
        <f t="shared" ref="U1331" si="5074">U1329+1</f>
        <v>1767</v>
      </c>
      <c r="V1331" s="201" t="str">
        <f t="array" ref="V1331">IFERROR(IF(INDEX('Disaggregation Records'!$I$155:$I$385,MATCH(RIGHT(Q1331,255),RIGHT('Disaggregation Records'!$D$155:$D$385,255),0))="","",INDEX('Disaggregation Records'!$I$155:$I$385,MATCH(RIGHT(Q1331,255),RIGHT('Disaggregation Records'!$D$155:$D$385,255),0))),"")</f>
        <v/>
      </c>
      <c r="W1331" s="201" t="str">
        <f>IFERROR(INDEX('Reference Records'!L$40:L$88,MATCH(LEFT(C1331,255),'Reference Records'!E$40:E$88,0)),"")</f>
        <v/>
      </c>
    </row>
    <row r="1332" spans="1:23" s="201" customFormat="1" ht="40.25" customHeight="1" x14ac:dyDescent="0.35">
      <c r="A1332" s="569"/>
      <c r="B1332" s="590"/>
      <c r="C1332" s="571"/>
      <c r="D1332" s="579"/>
      <c r="E1332" s="579"/>
      <c r="F1332" s="215"/>
      <c r="G1332" s="577"/>
      <c r="H1332" s="581"/>
      <c r="I1332" s="583"/>
      <c r="J1332" s="573"/>
      <c r="K1332" s="571"/>
      <c r="L1332" s="571"/>
      <c r="M1332" s="573"/>
      <c r="N1332" s="573"/>
    </row>
    <row r="1333" spans="1:23" s="201" customFormat="1" ht="40.25" customHeight="1" x14ac:dyDescent="0.35">
      <c r="A1333" s="569" t="str">
        <f t="shared" ref="A1333" ca="1" si="5075">INDIRECT("'update Helper'!C"&amp;U1333)</f>
        <v>a163p000004cuuaAAA</v>
      </c>
      <c r="B1333" s="589">
        <v>18</v>
      </c>
      <c r="C1333" s="570" t="str">
        <f>VLOOKUP(B1333,'Coverage Indicators - Section D'!$A$9:$AU$70,47,FALSE)</f>
        <v/>
      </c>
      <c r="D1333" s="578" t="str">
        <f t="shared" ref="D1333" si="5076">R1333</f>
        <v/>
      </c>
      <c r="E1333" s="578" t="str">
        <f t="shared" ref="E1333" si="5077">S1333</f>
        <v/>
      </c>
      <c r="F1333" s="421"/>
      <c r="G1333" s="576" t="str">
        <f ca="1">IF(OR(INDIRECT("'update Helper'!E"&amp;U1333)="",F1333&lt;&gt;0,F1334&lt;&gt;0),IF(IFERROR((F1333/F1334),"")="","",(F1333/F1334)),INDIRECT("'update Helper'!E"&amp;U1333)/100)</f>
        <v/>
      </c>
      <c r="H1333" s="580"/>
      <c r="I1333" s="582"/>
      <c r="J1333" s="572"/>
      <c r="K1333" s="570" t="str">
        <f t="shared" ref="K1333" si="5078">W1333</f>
        <v/>
      </c>
      <c r="L1333" s="570" t="str">
        <f t="shared" ref="L1333" si="5079">V1333</f>
        <v/>
      </c>
      <c r="M1333" s="572"/>
      <c r="N1333" s="572"/>
      <c r="P1333" s="201">
        <f t="shared" ref="P1333" si="5080">IF(AND(EXACT(C1333,C1331),C1331&lt;&gt;0),P1331+1,0)</f>
        <v>356</v>
      </c>
      <c r="Q1333" s="201" t="str">
        <f t="shared" ref="Q1333" si="5081">IF(C1333&lt;&gt;"",C1333&amp;"-"&amp;P1333,"")</f>
        <v/>
      </c>
      <c r="R1333" s="201" t="str">
        <f t="array" ref="R1333">IFERROR(IF(INDEX('Disaggregation Records'!$E$155:$E$385,MATCH(RIGHT(Q1333,255),RIGHT('Disaggregation Records'!$D$155:$D$385,255),0))="","",INDEX('Disaggregation Records'!$E$155:$E$385,MATCH(RIGHT(Q1333,255),RIGHT('Disaggregation Records'!$D$155:$D$385,255),0))),"")</f>
        <v/>
      </c>
      <c r="S1333" s="201" t="str">
        <f t="array" ref="S1333">IFERROR(IF(INDEX('Disaggregation Records'!$F$155:$F$385,MATCH(RIGHT(Q1333,255),RIGHT('Disaggregation Records'!$D$155:$D$385,255),0))="","",INDEX('Disaggregation Records'!$F$155:$F$385,MATCH(RIGHT(Q1333,255),RIGHT('Disaggregation Records'!$D$155:$D$385,255),0))),"")</f>
        <v/>
      </c>
      <c r="T1333" s="201" t="str">
        <f t="array" ref="T1333">IFERROR(IF(INDEX('Disaggregation Records'!$H$155:$H$385,MATCH(RIGHT(Q1333,255),RIGHT('Disaggregation Records'!$D$155:$D$385,255),0))="","",INDEX('Disaggregation Records'!$H$155:$H$385,MATCH(RIGHT(Q1333,255),RIGHT('Disaggregation Records'!$D$155:$D$385,255),0))),"")</f>
        <v/>
      </c>
      <c r="U1333" s="201">
        <f t="shared" ref="U1333" si="5082">U1331+1</f>
        <v>1768</v>
      </c>
      <c r="V1333" s="201" t="str">
        <f t="array" ref="V1333">IFERROR(IF(INDEX('Disaggregation Records'!$I$155:$I$385,MATCH(RIGHT(Q1333,255),RIGHT('Disaggregation Records'!$D$155:$D$385,255),0))="","",INDEX('Disaggregation Records'!$I$155:$I$385,MATCH(RIGHT(Q1333,255),RIGHT('Disaggregation Records'!$D$155:$D$385,255),0))),"")</f>
        <v/>
      </c>
      <c r="W1333" s="201" t="str">
        <f>IFERROR(INDEX('Reference Records'!L$40:L$88,MATCH(LEFT(C1333,255),'Reference Records'!E$40:E$88,0)),"")</f>
        <v/>
      </c>
    </row>
    <row r="1334" spans="1:23" s="201" customFormat="1" ht="40.25" customHeight="1" x14ac:dyDescent="0.35">
      <c r="A1334" s="569"/>
      <c r="B1334" s="590"/>
      <c r="C1334" s="571"/>
      <c r="D1334" s="579"/>
      <c r="E1334" s="579"/>
      <c r="F1334" s="215"/>
      <c r="G1334" s="577"/>
      <c r="H1334" s="581"/>
      <c r="I1334" s="583"/>
      <c r="J1334" s="573"/>
      <c r="K1334" s="571"/>
      <c r="L1334" s="571"/>
      <c r="M1334" s="573"/>
      <c r="N1334" s="573"/>
    </row>
    <row r="1335" spans="1:23" s="201" customFormat="1" ht="40.25" customHeight="1" x14ac:dyDescent="0.35">
      <c r="A1335" s="569" t="str">
        <f t="shared" ref="A1335" ca="1" si="5083">INDIRECT("'update Helper'!C"&amp;U1335)</f>
        <v>a163p000004cuubAAA</v>
      </c>
      <c r="B1335" s="589">
        <v>18</v>
      </c>
      <c r="C1335" s="570" t="str">
        <f>VLOOKUP(B1335,'Coverage Indicators - Section D'!$A$9:$AU$70,47,FALSE)</f>
        <v/>
      </c>
      <c r="D1335" s="578" t="str">
        <f t="shared" ref="D1335" si="5084">R1335</f>
        <v/>
      </c>
      <c r="E1335" s="578" t="str">
        <f t="shared" ref="E1335" si="5085">S1335</f>
        <v/>
      </c>
      <c r="F1335" s="421"/>
      <c r="G1335" s="576" t="str">
        <f ca="1">IF(OR(INDIRECT("'update Helper'!E"&amp;U1335)="",F1335&lt;&gt;0,F1336&lt;&gt;0),IF(IFERROR((F1335/F1336),"")="","",(F1335/F1336)),INDIRECT("'update Helper'!E"&amp;U1335)/100)</f>
        <v/>
      </c>
      <c r="H1335" s="580"/>
      <c r="I1335" s="582"/>
      <c r="J1335" s="572"/>
      <c r="K1335" s="570" t="str">
        <f t="shared" ref="K1335" si="5086">W1335</f>
        <v/>
      </c>
      <c r="L1335" s="570" t="str">
        <f t="shared" ref="L1335" si="5087">V1335</f>
        <v/>
      </c>
      <c r="M1335" s="572"/>
      <c r="N1335" s="572"/>
      <c r="P1335" s="201">
        <f t="shared" ref="P1335" si="5088">IF(AND(EXACT(C1335,C1333),C1333&lt;&gt;0),P1333+1,0)</f>
        <v>357</v>
      </c>
      <c r="Q1335" s="201" t="str">
        <f t="shared" ref="Q1335" si="5089">IF(C1335&lt;&gt;"",C1335&amp;"-"&amp;P1335,"")</f>
        <v/>
      </c>
      <c r="R1335" s="201" t="str">
        <f t="array" ref="R1335">IFERROR(IF(INDEX('Disaggregation Records'!$E$155:$E$385,MATCH(RIGHT(Q1335,255),RIGHT('Disaggregation Records'!$D$155:$D$385,255),0))="","",INDEX('Disaggregation Records'!$E$155:$E$385,MATCH(RIGHT(Q1335,255),RIGHT('Disaggregation Records'!$D$155:$D$385,255),0))),"")</f>
        <v/>
      </c>
      <c r="S1335" s="201" t="str">
        <f t="array" ref="S1335">IFERROR(IF(INDEX('Disaggregation Records'!$F$155:$F$385,MATCH(RIGHT(Q1335,255),RIGHT('Disaggregation Records'!$D$155:$D$385,255),0))="","",INDEX('Disaggregation Records'!$F$155:$F$385,MATCH(RIGHT(Q1335,255),RIGHT('Disaggregation Records'!$D$155:$D$385,255),0))),"")</f>
        <v/>
      </c>
      <c r="T1335" s="201" t="str">
        <f t="array" ref="T1335">IFERROR(IF(INDEX('Disaggregation Records'!$H$155:$H$385,MATCH(RIGHT(Q1335,255),RIGHT('Disaggregation Records'!$D$155:$D$385,255),0))="","",INDEX('Disaggregation Records'!$H$155:$H$385,MATCH(RIGHT(Q1335,255),RIGHT('Disaggregation Records'!$D$155:$D$385,255),0))),"")</f>
        <v/>
      </c>
      <c r="U1335" s="201">
        <f t="shared" ref="U1335" si="5090">U1333+1</f>
        <v>1769</v>
      </c>
      <c r="V1335" s="201" t="str">
        <f t="array" ref="V1335">IFERROR(IF(INDEX('Disaggregation Records'!$I$155:$I$385,MATCH(RIGHT(Q1335,255),RIGHT('Disaggregation Records'!$D$155:$D$385,255),0))="","",INDEX('Disaggregation Records'!$I$155:$I$385,MATCH(RIGHT(Q1335,255),RIGHT('Disaggregation Records'!$D$155:$D$385,255),0))),"")</f>
        <v/>
      </c>
      <c r="W1335" s="201" t="str">
        <f>IFERROR(INDEX('Reference Records'!L$40:L$88,MATCH(LEFT(C1335,255),'Reference Records'!E$40:E$88,0)),"")</f>
        <v/>
      </c>
    </row>
    <row r="1336" spans="1:23" s="201" customFormat="1" ht="40.25" customHeight="1" x14ac:dyDescent="0.35">
      <c r="A1336" s="569"/>
      <c r="B1336" s="590"/>
      <c r="C1336" s="571"/>
      <c r="D1336" s="579"/>
      <c r="E1336" s="579"/>
      <c r="F1336" s="215"/>
      <c r="G1336" s="577"/>
      <c r="H1336" s="581"/>
      <c r="I1336" s="583"/>
      <c r="J1336" s="573"/>
      <c r="K1336" s="571"/>
      <c r="L1336" s="571"/>
      <c r="M1336" s="573"/>
      <c r="N1336" s="573"/>
    </row>
    <row r="1337" spans="1:23" s="201" customFormat="1" ht="40.25" customHeight="1" x14ac:dyDescent="0.35">
      <c r="A1337" s="569" t="str">
        <f t="shared" ref="A1337" ca="1" si="5091">INDIRECT("'update Helper'!C"&amp;U1337)</f>
        <v>a163p000004cuucAAA</v>
      </c>
      <c r="B1337" s="589">
        <v>18</v>
      </c>
      <c r="C1337" s="570" t="str">
        <f>VLOOKUP(B1337,'Coverage Indicators - Section D'!$A$9:$AU$70,47,FALSE)</f>
        <v/>
      </c>
      <c r="D1337" s="578" t="str">
        <f t="shared" ref="D1337" si="5092">R1337</f>
        <v/>
      </c>
      <c r="E1337" s="578" t="str">
        <f t="shared" ref="E1337" si="5093">S1337</f>
        <v/>
      </c>
      <c r="F1337" s="421"/>
      <c r="G1337" s="576" t="str">
        <f ca="1">IF(OR(INDIRECT("'update Helper'!E"&amp;U1337)="",F1337&lt;&gt;0,F1338&lt;&gt;0),IF(IFERROR((F1337/F1338),"")="","",(F1337/F1338)),INDIRECT("'update Helper'!E"&amp;U1337)/100)</f>
        <v/>
      </c>
      <c r="H1337" s="580"/>
      <c r="I1337" s="582"/>
      <c r="J1337" s="572"/>
      <c r="K1337" s="570" t="str">
        <f t="shared" ref="K1337" si="5094">W1337</f>
        <v/>
      </c>
      <c r="L1337" s="570" t="str">
        <f t="shared" ref="L1337" si="5095">V1337</f>
        <v/>
      </c>
      <c r="M1337" s="572"/>
      <c r="N1337" s="572"/>
      <c r="P1337" s="201">
        <f t="shared" ref="P1337" si="5096">IF(AND(EXACT(C1337,C1335),C1335&lt;&gt;0),P1335+1,0)</f>
        <v>358</v>
      </c>
      <c r="Q1337" s="201" t="str">
        <f t="shared" ref="Q1337" si="5097">IF(C1337&lt;&gt;"",C1337&amp;"-"&amp;P1337,"")</f>
        <v/>
      </c>
      <c r="R1337" s="201" t="str">
        <f t="array" ref="R1337">IFERROR(IF(INDEX('Disaggregation Records'!$E$155:$E$385,MATCH(RIGHT(Q1337,255),RIGHT('Disaggregation Records'!$D$155:$D$385,255),0))="","",INDEX('Disaggregation Records'!$E$155:$E$385,MATCH(RIGHT(Q1337,255),RIGHT('Disaggregation Records'!$D$155:$D$385,255),0))),"")</f>
        <v/>
      </c>
      <c r="S1337" s="201" t="str">
        <f t="array" ref="S1337">IFERROR(IF(INDEX('Disaggregation Records'!$F$155:$F$385,MATCH(RIGHT(Q1337,255),RIGHT('Disaggregation Records'!$D$155:$D$385,255),0))="","",INDEX('Disaggregation Records'!$F$155:$F$385,MATCH(RIGHT(Q1337,255),RIGHT('Disaggregation Records'!$D$155:$D$385,255),0))),"")</f>
        <v/>
      </c>
      <c r="T1337" s="201" t="str">
        <f t="array" ref="T1337">IFERROR(IF(INDEX('Disaggregation Records'!$H$155:$H$385,MATCH(RIGHT(Q1337,255),RIGHT('Disaggregation Records'!$D$155:$D$385,255),0))="","",INDEX('Disaggregation Records'!$H$155:$H$385,MATCH(RIGHT(Q1337,255),RIGHT('Disaggregation Records'!$D$155:$D$385,255),0))),"")</f>
        <v/>
      </c>
      <c r="U1337" s="201">
        <f t="shared" ref="U1337" si="5098">U1335+1</f>
        <v>1770</v>
      </c>
      <c r="V1337" s="201" t="str">
        <f t="array" ref="V1337">IFERROR(IF(INDEX('Disaggregation Records'!$I$155:$I$385,MATCH(RIGHT(Q1337,255),RIGHT('Disaggregation Records'!$D$155:$D$385,255),0))="","",INDEX('Disaggregation Records'!$I$155:$I$385,MATCH(RIGHT(Q1337,255),RIGHT('Disaggregation Records'!$D$155:$D$385,255),0))),"")</f>
        <v/>
      </c>
      <c r="W1337" s="201" t="str">
        <f>IFERROR(INDEX('Reference Records'!L$40:L$88,MATCH(LEFT(C1337,255),'Reference Records'!E$40:E$88,0)),"")</f>
        <v/>
      </c>
    </row>
    <row r="1338" spans="1:23" s="201" customFormat="1" ht="40.25" customHeight="1" x14ac:dyDescent="0.35">
      <c r="A1338" s="569"/>
      <c r="B1338" s="590"/>
      <c r="C1338" s="571"/>
      <c r="D1338" s="579"/>
      <c r="E1338" s="579"/>
      <c r="F1338" s="215"/>
      <c r="G1338" s="577"/>
      <c r="H1338" s="581"/>
      <c r="I1338" s="583"/>
      <c r="J1338" s="573"/>
      <c r="K1338" s="571"/>
      <c r="L1338" s="571"/>
      <c r="M1338" s="573"/>
      <c r="N1338" s="573"/>
    </row>
    <row r="1339" spans="1:23" s="201" customFormat="1" ht="40.25" customHeight="1" x14ac:dyDescent="0.35">
      <c r="A1339" s="569" t="str">
        <f t="shared" ref="A1339" ca="1" si="5099">INDIRECT("'update Helper'!C"&amp;U1339)</f>
        <v>a163p000004cuudAAA</v>
      </c>
      <c r="B1339" s="589">
        <v>18</v>
      </c>
      <c r="C1339" s="570" t="str">
        <f>VLOOKUP(B1339,'Coverage Indicators - Section D'!$A$9:$AU$70,47,FALSE)</f>
        <v/>
      </c>
      <c r="D1339" s="578" t="str">
        <f t="shared" ref="D1339" si="5100">R1339</f>
        <v/>
      </c>
      <c r="E1339" s="578" t="str">
        <f t="shared" ref="E1339" si="5101">S1339</f>
        <v/>
      </c>
      <c r="F1339" s="421"/>
      <c r="G1339" s="576" t="str">
        <f ca="1">IF(OR(INDIRECT("'update Helper'!E"&amp;U1339)="",F1339&lt;&gt;0,F1340&lt;&gt;0),IF(IFERROR((F1339/F1340),"")="","",(F1339/F1340)),INDIRECT("'update Helper'!E"&amp;U1339)/100)</f>
        <v/>
      </c>
      <c r="H1339" s="580"/>
      <c r="I1339" s="582"/>
      <c r="J1339" s="572"/>
      <c r="K1339" s="570" t="str">
        <f t="shared" ref="K1339" si="5102">W1339</f>
        <v/>
      </c>
      <c r="L1339" s="570" t="str">
        <f t="shared" ref="L1339" si="5103">V1339</f>
        <v/>
      </c>
      <c r="M1339" s="572"/>
      <c r="N1339" s="572"/>
      <c r="P1339" s="201">
        <f t="shared" ref="P1339" si="5104">IF(AND(EXACT(C1339,C1337),C1337&lt;&gt;0),P1337+1,0)</f>
        <v>359</v>
      </c>
      <c r="Q1339" s="201" t="str">
        <f t="shared" ref="Q1339" si="5105">IF(C1339&lt;&gt;"",C1339&amp;"-"&amp;P1339,"")</f>
        <v/>
      </c>
      <c r="R1339" s="201" t="str">
        <f t="array" ref="R1339">IFERROR(IF(INDEX('Disaggregation Records'!$E$155:$E$385,MATCH(RIGHT(Q1339,255),RIGHT('Disaggregation Records'!$D$155:$D$385,255),0))="","",INDEX('Disaggregation Records'!$E$155:$E$385,MATCH(RIGHT(Q1339,255),RIGHT('Disaggregation Records'!$D$155:$D$385,255),0))),"")</f>
        <v/>
      </c>
      <c r="S1339" s="201" t="str">
        <f t="array" ref="S1339">IFERROR(IF(INDEX('Disaggregation Records'!$F$155:$F$385,MATCH(RIGHT(Q1339,255),RIGHT('Disaggregation Records'!$D$155:$D$385,255),0))="","",INDEX('Disaggregation Records'!$F$155:$F$385,MATCH(RIGHT(Q1339,255),RIGHT('Disaggregation Records'!$D$155:$D$385,255),0))),"")</f>
        <v/>
      </c>
      <c r="T1339" s="201" t="str">
        <f t="array" ref="T1339">IFERROR(IF(INDEX('Disaggregation Records'!$H$155:$H$385,MATCH(RIGHT(Q1339,255),RIGHT('Disaggregation Records'!$D$155:$D$385,255),0))="","",INDEX('Disaggregation Records'!$H$155:$H$385,MATCH(RIGHT(Q1339,255),RIGHT('Disaggregation Records'!$D$155:$D$385,255),0))),"")</f>
        <v/>
      </c>
      <c r="U1339" s="201">
        <f t="shared" ref="U1339" si="5106">U1337+1</f>
        <v>1771</v>
      </c>
      <c r="V1339" s="201" t="str">
        <f t="array" ref="V1339">IFERROR(IF(INDEX('Disaggregation Records'!$I$155:$I$385,MATCH(RIGHT(Q1339,255),RIGHT('Disaggregation Records'!$D$155:$D$385,255),0))="","",INDEX('Disaggregation Records'!$I$155:$I$385,MATCH(RIGHT(Q1339,255),RIGHT('Disaggregation Records'!$D$155:$D$385,255),0))),"")</f>
        <v/>
      </c>
      <c r="W1339" s="201" t="str">
        <f>IFERROR(INDEX('Reference Records'!L$40:L$88,MATCH(LEFT(C1339,255),'Reference Records'!E$40:E$88,0)),"")</f>
        <v/>
      </c>
    </row>
    <row r="1340" spans="1:23" s="201" customFormat="1" ht="40.25" customHeight="1" x14ac:dyDescent="0.35">
      <c r="A1340" s="569"/>
      <c r="B1340" s="590"/>
      <c r="C1340" s="571"/>
      <c r="D1340" s="579"/>
      <c r="E1340" s="579"/>
      <c r="F1340" s="215"/>
      <c r="G1340" s="577"/>
      <c r="H1340" s="581"/>
      <c r="I1340" s="583"/>
      <c r="J1340" s="573"/>
      <c r="K1340" s="571"/>
      <c r="L1340" s="571"/>
      <c r="M1340" s="573"/>
      <c r="N1340" s="573"/>
    </row>
    <row r="1341" spans="1:23" s="201" customFormat="1" ht="40.25" customHeight="1" x14ac:dyDescent="0.35">
      <c r="A1341" s="569" t="str">
        <f t="shared" ref="A1341" ca="1" si="5107">INDIRECT("'update Helper'!C"&amp;U1341)</f>
        <v>a163p000004cuueAAA</v>
      </c>
      <c r="B1341" s="589">
        <v>19</v>
      </c>
      <c r="C1341" s="570" t="str">
        <f>VLOOKUP(B1341,'Coverage Indicators - Section D'!$A$9:$AU$70,47,FALSE)</f>
        <v/>
      </c>
      <c r="D1341" s="578" t="str">
        <f t="shared" ref="D1341" si="5108">R1341</f>
        <v/>
      </c>
      <c r="E1341" s="578" t="str">
        <f t="shared" ref="E1341" si="5109">S1341</f>
        <v/>
      </c>
      <c r="F1341" s="421"/>
      <c r="G1341" s="576" t="str">
        <f ca="1">IF(OR(INDIRECT("'update Helper'!E"&amp;U1341)="",F1341&lt;&gt;0,F1342&lt;&gt;0),IF(IFERROR((F1341/F1342),"")="","",(F1341/F1342)),INDIRECT("'update Helper'!E"&amp;U1341)/100)</f>
        <v/>
      </c>
      <c r="H1341" s="580"/>
      <c r="I1341" s="582"/>
      <c r="J1341" s="572"/>
      <c r="K1341" s="570" t="str">
        <f t="shared" ref="K1341" si="5110">W1341</f>
        <v/>
      </c>
      <c r="L1341" s="570" t="str">
        <f t="shared" ref="L1341" si="5111">V1341</f>
        <v/>
      </c>
      <c r="M1341" s="572"/>
      <c r="N1341" s="572"/>
      <c r="P1341" s="201">
        <f t="shared" ref="P1341" si="5112">IF(AND(EXACT(C1341,C1339),C1339&lt;&gt;0),P1339+1,0)</f>
        <v>360</v>
      </c>
      <c r="Q1341" s="201" t="str">
        <f t="shared" ref="Q1341" si="5113">IF(C1341&lt;&gt;"",C1341&amp;"-"&amp;P1341,"")</f>
        <v/>
      </c>
      <c r="R1341" s="201" t="str">
        <f t="array" ref="R1341">IFERROR(IF(INDEX('Disaggregation Records'!$E$155:$E$385,MATCH(RIGHT(Q1341,255),RIGHT('Disaggregation Records'!$D$155:$D$385,255),0))="","",INDEX('Disaggregation Records'!$E$155:$E$385,MATCH(RIGHT(Q1341,255),RIGHT('Disaggregation Records'!$D$155:$D$385,255),0))),"")</f>
        <v/>
      </c>
      <c r="S1341" s="201" t="str">
        <f t="array" ref="S1341">IFERROR(IF(INDEX('Disaggregation Records'!$F$155:$F$385,MATCH(RIGHT(Q1341,255),RIGHT('Disaggregation Records'!$D$155:$D$385,255),0))="","",INDEX('Disaggregation Records'!$F$155:$F$385,MATCH(RIGHT(Q1341,255),RIGHT('Disaggregation Records'!$D$155:$D$385,255),0))),"")</f>
        <v/>
      </c>
      <c r="T1341" s="201" t="str">
        <f t="array" ref="T1341">IFERROR(IF(INDEX('Disaggregation Records'!$H$155:$H$385,MATCH(RIGHT(Q1341,255),RIGHT('Disaggregation Records'!$D$155:$D$385,255),0))="","",INDEX('Disaggregation Records'!$H$155:$H$385,MATCH(RIGHT(Q1341,255),RIGHT('Disaggregation Records'!$D$155:$D$385,255),0))),"")</f>
        <v/>
      </c>
      <c r="U1341" s="201">
        <f t="shared" ref="U1341" si="5114">U1339+1</f>
        <v>1772</v>
      </c>
      <c r="V1341" s="201" t="str">
        <f t="array" ref="V1341">IFERROR(IF(INDEX('Disaggregation Records'!$I$155:$I$385,MATCH(RIGHT(Q1341,255),RIGHT('Disaggregation Records'!$D$155:$D$385,255),0))="","",INDEX('Disaggregation Records'!$I$155:$I$385,MATCH(RIGHT(Q1341,255),RIGHT('Disaggregation Records'!$D$155:$D$385,255),0))),"")</f>
        <v/>
      </c>
      <c r="W1341" s="201" t="str">
        <f>IFERROR(INDEX('Reference Records'!L$40:L$88,MATCH(LEFT(C1341,255),'Reference Records'!E$40:E$88,0)),"")</f>
        <v/>
      </c>
    </row>
    <row r="1342" spans="1:23" s="201" customFormat="1" ht="40.25" customHeight="1" x14ac:dyDescent="0.35">
      <c r="A1342" s="569"/>
      <c r="B1342" s="590"/>
      <c r="C1342" s="571"/>
      <c r="D1342" s="579"/>
      <c r="E1342" s="579"/>
      <c r="F1342" s="215"/>
      <c r="G1342" s="577"/>
      <c r="H1342" s="581"/>
      <c r="I1342" s="583"/>
      <c r="J1342" s="573"/>
      <c r="K1342" s="571"/>
      <c r="L1342" s="571"/>
      <c r="M1342" s="573"/>
      <c r="N1342" s="573"/>
    </row>
    <row r="1343" spans="1:23" s="201" customFormat="1" ht="40.25" customHeight="1" x14ac:dyDescent="0.35">
      <c r="A1343" s="569" t="str">
        <f t="shared" ref="A1343" ca="1" si="5115">INDIRECT("'update Helper'!C"&amp;U1343)</f>
        <v>a163p000004cuufAAA</v>
      </c>
      <c r="B1343" s="589">
        <v>19</v>
      </c>
      <c r="C1343" s="570" t="str">
        <f>VLOOKUP(B1343,'Coverage Indicators - Section D'!$A$9:$AU$70,47,FALSE)</f>
        <v/>
      </c>
      <c r="D1343" s="578" t="str">
        <f t="shared" ref="D1343" si="5116">R1343</f>
        <v/>
      </c>
      <c r="E1343" s="578" t="str">
        <f t="shared" ref="E1343" si="5117">S1343</f>
        <v/>
      </c>
      <c r="F1343" s="421"/>
      <c r="G1343" s="576" t="str">
        <f ca="1">IF(OR(INDIRECT("'update Helper'!E"&amp;U1343)="",F1343&lt;&gt;0,F1344&lt;&gt;0),IF(IFERROR((F1343/F1344),"")="","",(F1343/F1344)),INDIRECT("'update Helper'!E"&amp;U1343)/100)</f>
        <v/>
      </c>
      <c r="H1343" s="580"/>
      <c r="I1343" s="582"/>
      <c r="J1343" s="572"/>
      <c r="K1343" s="570" t="str">
        <f t="shared" ref="K1343" si="5118">W1343</f>
        <v/>
      </c>
      <c r="L1343" s="570" t="str">
        <f t="shared" ref="L1343" si="5119">V1343</f>
        <v/>
      </c>
      <c r="M1343" s="572"/>
      <c r="N1343" s="572"/>
      <c r="P1343" s="201">
        <f t="shared" ref="P1343" si="5120">IF(AND(EXACT(C1343,C1341),C1341&lt;&gt;0),P1341+1,0)</f>
        <v>361</v>
      </c>
      <c r="Q1343" s="201" t="str">
        <f t="shared" ref="Q1343" si="5121">IF(C1343&lt;&gt;"",C1343&amp;"-"&amp;P1343,"")</f>
        <v/>
      </c>
      <c r="R1343" s="201" t="str">
        <f t="array" ref="R1343">IFERROR(IF(INDEX('Disaggregation Records'!$E$155:$E$385,MATCH(RIGHT(Q1343,255),RIGHT('Disaggregation Records'!$D$155:$D$385,255),0))="","",INDEX('Disaggregation Records'!$E$155:$E$385,MATCH(RIGHT(Q1343,255),RIGHT('Disaggregation Records'!$D$155:$D$385,255),0))),"")</f>
        <v/>
      </c>
      <c r="S1343" s="201" t="str">
        <f t="array" ref="S1343">IFERROR(IF(INDEX('Disaggregation Records'!$F$155:$F$385,MATCH(RIGHT(Q1343,255),RIGHT('Disaggregation Records'!$D$155:$D$385,255),0))="","",INDEX('Disaggregation Records'!$F$155:$F$385,MATCH(RIGHT(Q1343,255),RIGHT('Disaggregation Records'!$D$155:$D$385,255),0))),"")</f>
        <v/>
      </c>
      <c r="T1343" s="201" t="str">
        <f t="array" ref="T1343">IFERROR(IF(INDEX('Disaggregation Records'!$H$155:$H$385,MATCH(RIGHT(Q1343,255),RIGHT('Disaggregation Records'!$D$155:$D$385,255),0))="","",INDEX('Disaggregation Records'!$H$155:$H$385,MATCH(RIGHT(Q1343,255),RIGHT('Disaggregation Records'!$D$155:$D$385,255),0))),"")</f>
        <v/>
      </c>
      <c r="U1343" s="201">
        <f t="shared" ref="U1343" si="5122">U1341+1</f>
        <v>1773</v>
      </c>
      <c r="V1343" s="201" t="str">
        <f t="array" ref="V1343">IFERROR(IF(INDEX('Disaggregation Records'!$I$155:$I$385,MATCH(RIGHT(Q1343,255),RIGHT('Disaggregation Records'!$D$155:$D$385,255),0))="","",INDEX('Disaggregation Records'!$I$155:$I$385,MATCH(RIGHT(Q1343,255),RIGHT('Disaggregation Records'!$D$155:$D$385,255),0))),"")</f>
        <v/>
      </c>
      <c r="W1343" s="201" t="str">
        <f>IFERROR(INDEX('Reference Records'!L$40:L$88,MATCH(LEFT(C1343,255),'Reference Records'!E$40:E$88,0)),"")</f>
        <v/>
      </c>
    </row>
    <row r="1344" spans="1:23" s="201" customFormat="1" ht="40.25" customHeight="1" x14ac:dyDescent="0.35">
      <c r="A1344" s="569"/>
      <c r="B1344" s="590"/>
      <c r="C1344" s="571"/>
      <c r="D1344" s="579"/>
      <c r="E1344" s="579"/>
      <c r="F1344" s="215"/>
      <c r="G1344" s="577"/>
      <c r="H1344" s="581"/>
      <c r="I1344" s="583"/>
      <c r="J1344" s="573"/>
      <c r="K1344" s="571"/>
      <c r="L1344" s="571"/>
      <c r="M1344" s="573"/>
      <c r="N1344" s="573"/>
    </row>
    <row r="1345" spans="1:23" s="201" customFormat="1" ht="40.25" customHeight="1" x14ac:dyDescent="0.35">
      <c r="A1345" s="569" t="str">
        <f t="shared" ref="A1345" ca="1" si="5123">INDIRECT("'update Helper'!C"&amp;U1345)</f>
        <v>a163p000004cuugAAA</v>
      </c>
      <c r="B1345" s="589">
        <v>19</v>
      </c>
      <c r="C1345" s="570" t="str">
        <f>VLOOKUP(B1345,'Coverage Indicators - Section D'!$A$9:$AU$70,47,FALSE)</f>
        <v/>
      </c>
      <c r="D1345" s="578" t="str">
        <f t="shared" ref="D1345" si="5124">R1345</f>
        <v/>
      </c>
      <c r="E1345" s="578" t="str">
        <f t="shared" ref="E1345" si="5125">S1345</f>
        <v/>
      </c>
      <c r="F1345" s="421"/>
      <c r="G1345" s="576" t="str">
        <f ca="1">IF(OR(INDIRECT("'update Helper'!E"&amp;U1345)="",F1345&lt;&gt;0,F1346&lt;&gt;0),IF(IFERROR((F1345/F1346),"")="","",(F1345/F1346)),INDIRECT("'update Helper'!E"&amp;U1345)/100)</f>
        <v/>
      </c>
      <c r="H1345" s="580"/>
      <c r="I1345" s="582"/>
      <c r="J1345" s="572"/>
      <c r="K1345" s="570" t="str">
        <f t="shared" ref="K1345" si="5126">W1345</f>
        <v/>
      </c>
      <c r="L1345" s="570" t="str">
        <f t="shared" ref="L1345" si="5127">V1345</f>
        <v/>
      </c>
      <c r="M1345" s="572"/>
      <c r="N1345" s="572"/>
      <c r="P1345" s="201">
        <f t="shared" ref="P1345" si="5128">IF(AND(EXACT(C1345,C1343),C1343&lt;&gt;0),P1343+1,0)</f>
        <v>362</v>
      </c>
      <c r="Q1345" s="201" t="str">
        <f t="shared" ref="Q1345" si="5129">IF(C1345&lt;&gt;"",C1345&amp;"-"&amp;P1345,"")</f>
        <v/>
      </c>
      <c r="R1345" s="201" t="str">
        <f t="array" ref="R1345">IFERROR(IF(INDEX('Disaggregation Records'!$E$155:$E$385,MATCH(RIGHT(Q1345,255),RIGHT('Disaggregation Records'!$D$155:$D$385,255),0))="","",INDEX('Disaggregation Records'!$E$155:$E$385,MATCH(RIGHT(Q1345,255),RIGHT('Disaggregation Records'!$D$155:$D$385,255),0))),"")</f>
        <v/>
      </c>
      <c r="S1345" s="201" t="str">
        <f t="array" ref="S1345">IFERROR(IF(INDEX('Disaggregation Records'!$F$155:$F$385,MATCH(RIGHT(Q1345,255),RIGHT('Disaggregation Records'!$D$155:$D$385,255),0))="","",INDEX('Disaggregation Records'!$F$155:$F$385,MATCH(RIGHT(Q1345,255),RIGHT('Disaggregation Records'!$D$155:$D$385,255),0))),"")</f>
        <v/>
      </c>
      <c r="T1345" s="201" t="str">
        <f t="array" ref="T1345">IFERROR(IF(INDEX('Disaggregation Records'!$H$155:$H$385,MATCH(RIGHT(Q1345,255),RIGHT('Disaggregation Records'!$D$155:$D$385,255),0))="","",INDEX('Disaggregation Records'!$H$155:$H$385,MATCH(RIGHT(Q1345,255),RIGHT('Disaggregation Records'!$D$155:$D$385,255),0))),"")</f>
        <v/>
      </c>
      <c r="U1345" s="201">
        <f t="shared" ref="U1345" si="5130">U1343+1</f>
        <v>1774</v>
      </c>
      <c r="V1345" s="201" t="str">
        <f t="array" ref="V1345">IFERROR(IF(INDEX('Disaggregation Records'!$I$155:$I$385,MATCH(RIGHT(Q1345,255),RIGHT('Disaggregation Records'!$D$155:$D$385,255),0))="","",INDEX('Disaggregation Records'!$I$155:$I$385,MATCH(RIGHT(Q1345,255),RIGHT('Disaggregation Records'!$D$155:$D$385,255),0))),"")</f>
        <v/>
      </c>
      <c r="W1345" s="201" t="str">
        <f>IFERROR(INDEX('Reference Records'!L$40:L$88,MATCH(LEFT(C1345,255),'Reference Records'!E$40:E$88,0)),"")</f>
        <v/>
      </c>
    </row>
    <row r="1346" spans="1:23" s="201" customFormat="1" ht="40.25" customHeight="1" x14ac:dyDescent="0.35">
      <c r="A1346" s="569"/>
      <c r="B1346" s="590"/>
      <c r="C1346" s="571"/>
      <c r="D1346" s="579"/>
      <c r="E1346" s="579"/>
      <c r="F1346" s="215"/>
      <c r="G1346" s="577"/>
      <c r="H1346" s="581"/>
      <c r="I1346" s="583"/>
      <c r="J1346" s="573"/>
      <c r="K1346" s="571"/>
      <c r="L1346" s="571"/>
      <c r="M1346" s="573"/>
      <c r="N1346" s="573"/>
    </row>
    <row r="1347" spans="1:23" s="201" customFormat="1" ht="40.25" customHeight="1" x14ac:dyDescent="0.35">
      <c r="A1347" s="569" t="str">
        <f t="shared" ref="A1347" ca="1" si="5131">INDIRECT("'update Helper'!C"&amp;U1347)</f>
        <v>a163p000004cuuhAAA</v>
      </c>
      <c r="B1347" s="589">
        <v>19</v>
      </c>
      <c r="C1347" s="570" t="str">
        <f>VLOOKUP(B1347,'Coverage Indicators - Section D'!$A$9:$AU$70,47,FALSE)</f>
        <v/>
      </c>
      <c r="D1347" s="578" t="str">
        <f t="shared" ref="D1347" si="5132">R1347</f>
        <v/>
      </c>
      <c r="E1347" s="578" t="str">
        <f t="shared" ref="E1347" si="5133">S1347</f>
        <v/>
      </c>
      <c r="F1347" s="421"/>
      <c r="G1347" s="576" t="str">
        <f ca="1">IF(OR(INDIRECT("'update Helper'!E"&amp;U1347)="",F1347&lt;&gt;0,F1348&lt;&gt;0),IF(IFERROR((F1347/F1348),"")="","",(F1347/F1348)),INDIRECT("'update Helper'!E"&amp;U1347)/100)</f>
        <v/>
      </c>
      <c r="H1347" s="580"/>
      <c r="I1347" s="582"/>
      <c r="J1347" s="572"/>
      <c r="K1347" s="570" t="str">
        <f t="shared" ref="K1347" si="5134">W1347</f>
        <v/>
      </c>
      <c r="L1347" s="570" t="str">
        <f t="shared" ref="L1347" si="5135">V1347</f>
        <v/>
      </c>
      <c r="M1347" s="572"/>
      <c r="N1347" s="572"/>
      <c r="P1347" s="201">
        <f t="shared" ref="P1347" si="5136">IF(AND(EXACT(C1347,C1345),C1345&lt;&gt;0),P1345+1,0)</f>
        <v>363</v>
      </c>
      <c r="Q1347" s="201" t="str">
        <f t="shared" ref="Q1347" si="5137">IF(C1347&lt;&gt;"",C1347&amp;"-"&amp;P1347,"")</f>
        <v/>
      </c>
      <c r="R1347" s="201" t="str">
        <f t="array" ref="R1347">IFERROR(IF(INDEX('Disaggregation Records'!$E$155:$E$385,MATCH(RIGHT(Q1347,255),RIGHT('Disaggregation Records'!$D$155:$D$385,255),0))="","",INDEX('Disaggregation Records'!$E$155:$E$385,MATCH(RIGHT(Q1347,255),RIGHT('Disaggregation Records'!$D$155:$D$385,255),0))),"")</f>
        <v/>
      </c>
      <c r="S1347" s="201" t="str">
        <f t="array" ref="S1347">IFERROR(IF(INDEX('Disaggregation Records'!$F$155:$F$385,MATCH(RIGHT(Q1347,255),RIGHT('Disaggregation Records'!$D$155:$D$385,255),0))="","",INDEX('Disaggregation Records'!$F$155:$F$385,MATCH(RIGHT(Q1347,255),RIGHT('Disaggregation Records'!$D$155:$D$385,255),0))),"")</f>
        <v/>
      </c>
      <c r="T1347" s="201" t="str">
        <f t="array" ref="T1347">IFERROR(IF(INDEX('Disaggregation Records'!$H$155:$H$385,MATCH(RIGHT(Q1347,255),RIGHT('Disaggregation Records'!$D$155:$D$385,255),0))="","",INDEX('Disaggregation Records'!$H$155:$H$385,MATCH(RIGHT(Q1347,255),RIGHT('Disaggregation Records'!$D$155:$D$385,255),0))),"")</f>
        <v/>
      </c>
      <c r="U1347" s="201">
        <f t="shared" ref="U1347" si="5138">U1345+1</f>
        <v>1775</v>
      </c>
      <c r="V1347" s="201" t="str">
        <f t="array" ref="V1347">IFERROR(IF(INDEX('Disaggregation Records'!$I$155:$I$385,MATCH(RIGHT(Q1347,255),RIGHT('Disaggregation Records'!$D$155:$D$385,255),0))="","",INDEX('Disaggregation Records'!$I$155:$I$385,MATCH(RIGHT(Q1347,255),RIGHT('Disaggregation Records'!$D$155:$D$385,255),0))),"")</f>
        <v/>
      </c>
      <c r="W1347" s="201" t="str">
        <f>IFERROR(INDEX('Reference Records'!L$40:L$88,MATCH(LEFT(C1347,255),'Reference Records'!E$40:E$88,0)),"")</f>
        <v/>
      </c>
    </row>
    <row r="1348" spans="1:23" s="201" customFormat="1" ht="40.25" customHeight="1" x14ac:dyDescent="0.35">
      <c r="A1348" s="569"/>
      <c r="B1348" s="590"/>
      <c r="C1348" s="571"/>
      <c r="D1348" s="579"/>
      <c r="E1348" s="579"/>
      <c r="F1348" s="215"/>
      <c r="G1348" s="577"/>
      <c r="H1348" s="581"/>
      <c r="I1348" s="583"/>
      <c r="J1348" s="573"/>
      <c r="K1348" s="571"/>
      <c r="L1348" s="571"/>
      <c r="M1348" s="573"/>
      <c r="N1348" s="573"/>
    </row>
    <row r="1349" spans="1:23" s="201" customFormat="1" ht="40.25" customHeight="1" x14ac:dyDescent="0.35">
      <c r="A1349" s="569" t="str">
        <f t="shared" ref="A1349" ca="1" si="5139">INDIRECT("'update Helper'!C"&amp;U1349)</f>
        <v>a163p000004cuuiAAA</v>
      </c>
      <c r="B1349" s="589">
        <v>19</v>
      </c>
      <c r="C1349" s="570" t="str">
        <f>VLOOKUP(B1349,'Coverage Indicators - Section D'!$A$9:$AU$70,47,FALSE)</f>
        <v/>
      </c>
      <c r="D1349" s="578" t="str">
        <f t="shared" ref="D1349" si="5140">R1349</f>
        <v/>
      </c>
      <c r="E1349" s="578" t="str">
        <f t="shared" ref="E1349" si="5141">S1349</f>
        <v/>
      </c>
      <c r="F1349" s="421"/>
      <c r="G1349" s="576" t="str">
        <f ca="1">IF(OR(INDIRECT("'update Helper'!E"&amp;U1349)="",F1349&lt;&gt;0,F1350&lt;&gt;0),IF(IFERROR((F1349/F1350),"")="","",(F1349/F1350)),INDIRECT("'update Helper'!E"&amp;U1349)/100)</f>
        <v/>
      </c>
      <c r="H1349" s="580"/>
      <c r="I1349" s="582"/>
      <c r="J1349" s="572"/>
      <c r="K1349" s="570" t="str">
        <f t="shared" ref="K1349" si="5142">W1349</f>
        <v/>
      </c>
      <c r="L1349" s="570" t="str">
        <f t="shared" ref="L1349" si="5143">V1349</f>
        <v/>
      </c>
      <c r="M1349" s="572"/>
      <c r="N1349" s="572"/>
      <c r="P1349" s="201">
        <f t="shared" ref="P1349" si="5144">IF(AND(EXACT(C1349,C1347),C1347&lt;&gt;0),P1347+1,0)</f>
        <v>364</v>
      </c>
      <c r="Q1349" s="201" t="str">
        <f t="shared" ref="Q1349" si="5145">IF(C1349&lt;&gt;"",C1349&amp;"-"&amp;P1349,"")</f>
        <v/>
      </c>
      <c r="R1349" s="201" t="str">
        <f t="array" ref="R1349">IFERROR(IF(INDEX('Disaggregation Records'!$E$155:$E$385,MATCH(RIGHT(Q1349,255),RIGHT('Disaggregation Records'!$D$155:$D$385,255),0))="","",INDEX('Disaggregation Records'!$E$155:$E$385,MATCH(RIGHT(Q1349,255),RIGHT('Disaggregation Records'!$D$155:$D$385,255),0))),"")</f>
        <v/>
      </c>
      <c r="S1349" s="201" t="str">
        <f t="array" ref="S1349">IFERROR(IF(INDEX('Disaggregation Records'!$F$155:$F$385,MATCH(RIGHT(Q1349,255),RIGHT('Disaggregation Records'!$D$155:$D$385,255),0))="","",INDEX('Disaggregation Records'!$F$155:$F$385,MATCH(RIGHT(Q1349,255),RIGHT('Disaggregation Records'!$D$155:$D$385,255),0))),"")</f>
        <v/>
      </c>
      <c r="T1349" s="201" t="str">
        <f t="array" ref="T1349">IFERROR(IF(INDEX('Disaggregation Records'!$H$155:$H$385,MATCH(RIGHT(Q1349,255),RIGHT('Disaggregation Records'!$D$155:$D$385,255),0))="","",INDEX('Disaggregation Records'!$H$155:$H$385,MATCH(RIGHT(Q1349,255),RIGHT('Disaggregation Records'!$D$155:$D$385,255),0))),"")</f>
        <v/>
      </c>
      <c r="U1349" s="201">
        <f t="shared" ref="U1349" si="5146">U1347+1</f>
        <v>1776</v>
      </c>
      <c r="V1349" s="201" t="str">
        <f t="array" ref="V1349">IFERROR(IF(INDEX('Disaggregation Records'!$I$155:$I$385,MATCH(RIGHT(Q1349,255),RIGHT('Disaggregation Records'!$D$155:$D$385,255),0))="","",INDEX('Disaggregation Records'!$I$155:$I$385,MATCH(RIGHT(Q1349,255),RIGHT('Disaggregation Records'!$D$155:$D$385,255),0))),"")</f>
        <v/>
      </c>
      <c r="W1349" s="201" t="str">
        <f>IFERROR(INDEX('Reference Records'!L$40:L$88,MATCH(LEFT(C1349,255),'Reference Records'!E$40:E$88,0)),"")</f>
        <v/>
      </c>
    </row>
    <row r="1350" spans="1:23" s="201" customFormat="1" ht="40.25" customHeight="1" x14ac:dyDescent="0.35">
      <c r="A1350" s="569"/>
      <c r="B1350" s="590"/>
      <c r="C1350" s="571"/>
      <c r="D1350" s="579"/>
      <c r="E1350" s="579"/>
      <c r="F1350" s="215"/>
      <c r="G1350" s="577"/>
      <c r="H1350" s="581"/>
      <c r="I1350" s="583"/>
      <c r="J1350" s="573"/>
      <c r="K1350" s="571"/>
      <c r="L1350" s="571"/>
      <c r="M1350" s="573"/>
      <c r="N1350" s="573"/>
    </row>
    <row r="1351" spans="1:23" s="201" customFormat="1" ht="40.25" customHeight="1" x14ac:dyDescent="0.35">
      <c r="A1351" s="569" t="str">
        <f t="shared" ref="A1351" ca="1" si="5147">INDIRECT("'update Helper'!C"&amp;U1351)</f>
        <v>a163p000004cuujAAA</v>
      </c>
      <c r="B1351" s="589">
        <v>19</v>
      </c>
      <c r="C1351" s="570" t="str">
        <f>VLOOKUP(B1351,'Coverage Indicators - Section D'!$A$9:$AU$70,47,FALSE)</f>
        <v/>
      </c>
      <c r="D1351" s="578" t="str">
        <f t="shared" ref="D1351" si="5148">R1351</f>
        <v/>
      </c>
      <c r="E1351" s="578" t="str">
        <f t="shared" ref="E1351" si="5149">S1351</f>
        <v/>
      </c>
      <c r="F1351" s="421"/>
      <c r="G1351" s="576" t="str">
        <f ca="1">IF(OR(INDIRECT("'update Helper'!E"&amp;U1351)="",F1351&lt;&gt;0,F1352&lt;&gt;0),IF(IFERROR((F1351/F1352),"")="","",(F1351/F1352)),INDIRECT("'update Helper'!E"&amp;U1351)/100)</f>
        <v/>
      </c>
      <c r="H1351" s="580"/>
      <c r="I1351" s="582"/>
      <c r="J1351" s="572"/>
      <c r="K1351" s="570" t="str">
        <f t="shared" ref="K1351" si="5150">W1351</f>
        <v/>
      </c>
      <c r="L1351" s="570" t="str">
        <f t="shared" ref="L1351" si="5151">V1351</f>
        <v/>
      </c>
      <c r="M1351" s="572"/>
      <c r="N1351" s="572"/>
      <c r="P1351" s="201">
        <f t="shared" ref="P1351" si="5152">IF(AND(EXACT(C1351,C1349),C1349&lt;&gt;0),P1349+1,0)</f>
        <v>365</v>
      </c>
      <c r="Q1351" s="201" t="str">
        <f t="shared" ref="Q1351" si="5153">IF(C1351&lt;&gt;"",C1351&amp;"-"&amp;P1351,"")</f>
        <v/>
      </c>
      <c r="R1351" s="201" t="str">
        <f t="array" ref="R1351">IFERROR(IF(INDEX('Disaggregation Records'!$E$155:$E$385,MATCH(RIGHT(Q1351,255),RIGHT('Disaggregation Records'!$D$155:$D$385,255),0))="","",INDEX('Disaggregation Records'!$E$155:$E$385,MATCH(RIGHT(Q1351,255),RIGHT('Disaggregation Records'!$D$155:$D$385,255),0))),"")</f>
        <v/>
      </c>
      <c r="S1351" s="201" t="str">
        <f t="array" ref="S1351">IFERROR(IF(INDEX('Disaggregation Records'!$F$155:$F$385,MATCH(RIGHT(Q1351,255),RIGHT('Disaggregation Records'!$D$155:$D$385,255),0))="","",INDEX('Disaggregation Records'!$F$155:$F$385,MATCH(RIGHT(Q1351,255),RIGHT('Disaggregation Records'!$D$155:$D$385,255),0))),"")</f>
        <v/>
      </c>
      <c r="T1351" s="201" t="str">
        <f t="array" ref="T1351">IFERROR(IF(INDEX('Disaggregation Records'!$H$155:$H$385,MATCH(RIGHT(Q1351,255),RIGHT('Disaggregation Records'!$D$155:$D$385,255),0))="","",INDEX('Disaggregation Records'!$H$155:$H$385,MATCH(RIGHT(Q1351,255),RIGHT('Disaggregation Records'!$D$155:$D$385,255),0))),"")</f>
        <v/>
      </c>
      <c r="U1351" s="201">
        <f t="shared" ref="U1351" si="5154">U1349+1</f>
        <v>1777</v>
      </c>
      <c r="V1351" s="201" t="str">
        <f t="array" ref="V1351">IFERROR(IF(INDEX('Disaggregation Records'!$I$155:$I$385,MATCH(RIGHT(Q1351,255),RIGHT('Disaggregation Records'!$D$155:$D$385,255),0))="","",INDEX('Disaggregation Records'!$I$155:$I$385,MATCH(RIGHT(Q1351,255),RIGHT('Disaggregation Records'!$D$155:$D$385,255),0))),"")</f>
        <v/>
      </c>
      <c r="W1351" s="201" t="str">
        <f>IFERROR(INDEX('Reference Records'!L$40:L$88,MATCH(LEFT(C1351,255),'Reference Records'!E$40:E$88,0)),"")</f>
        <v/>
      </c>
    </row>
    <row r="1352" spans="1:23" s="201" customFormat="1" ht="40.25" customHeight="1" x14ac:dyDescent="0.35">
      <c r="A1352" s="569"/>
      <c r="B1352" s="590"/>
      <c r="C1352" s="571"/>
      <c r="D1352" s="579"/>
      <c r="E1352" s="579"/>
      <c r="F1352" s="215"/>
      <c r="G1352" s="577"/>
      <c r="H1352" s="581"/>
      <c r="I1352" s="583"/>
      <c r="J1352" s="573"/>
      <c r="K1352" s="571"/>
      <c r="L1352" s="571"/>
      <c r="M1352" s="573"/>
      <c r="N1352" s="573"/>
    </row>
    <row r="1353" spans="1:23" s="201" customFormat="1" ht="40.25" customHeight="1" x14ac:dyDescent="0.35">
      <c r="A1353" s="569" t="str">
        <f t="shared" ref="A1353" ca="1" si="5155">INDIRECT("'update Helper'!C"&amp;U1353)</f>
        <v>a163p000004cuukAAA</v>
      </c>
      <c r="B1353" s="589">
        <v>19</v>
      </c>
      <c r="C1353" s="570" t="str">
        <f>VLOOKUP(B1353,'Coverage Indicators - Section D'!$A$9:$AU$70,47,FALSE)</f>
        <v/>
      </c>
      <c r="D1353" s="578" t="str">
        <f t="shared" ref="D1353" si="5156">R1353</f>
        <v/>
      </c>
      <c r="E1353" s="578" t="str">
        <f t="shared" ref="E1353" si="5157">S1353</f>
        <v/>
      </c>
      <c r="F1353" s="421"/>
      <c r="G1353" s="576" t="str">
        <f ca="1">IF(OR(INDIRECT("'update Helper'!E"&amp;U1353)="",F1353&lt;&gt;0,F1354&lt;&gt;0),IF(IFERROR((F1353/F1354),"")="","",(F1353/F1354)),INDIRECT("'update Helper'!E"&amp;U1353)/100)</f>
        <v/>
      </c>
      <c r="H1353" s="580"/>
      <c r="I1353" s="582"/>
      <c r="J1353" s="572"/>
      <c r="K1353" s="570" t="str">
        <f t="shared" ref="K1353" si="5158">W1353</f>
        <v/>
      </c>
      <c r="L1353" s="570" t="str">
        <f t="shared" ref="L1353" si="5159">V1353</f>
        <v/>
      </c>
      <c r="M1353" s="572"/>
      <c r="N1353" s="572"/>
      <c r="P1353" s="201">
        <f t="shared" ref="P1353" si="5160">IF(AND(EXACT(C1353,C1351),C1351&lt;&gt;0),P1351+1,0)</f>
        <v>366</v>
      </c>
      <c r="Q1353" s="201" t="str">
        <f t="shared" ref="Q1353" si="5161">IF(C1353&lt;&gt;"",C1353&amp;"-"&amp;P1353,"")</f>
        <v/>
      </c>
      <c r="R1353" s="201" t="str">
        <f t="array" ref="R1353">IFERROR(IF(INDEX('Disaggregation Records'!$E$155:$E$385,MATCH(RIGHT(Q1353,255),RIGHT('Disaggregation Records'!$D$155:$D$385,255),0))="","",INDEX('Disaggregation Records'!$E$155:$E$385,MATCH(RIGHT(Q1353,255),RIGHT('Disaggregation Records'!$D$155:$D$385,255),0))),"")</f>
        <v/>
      </c>
      <c r="S1353" s="201" t="str">
        <f t="array" ref="S1353">IFERROR(IF(INDEX('Disaggregation Records'!$F$155:$F$385,MATCH(RIGHT(Q1353,255),RIGHT('Disaggregation Records'!$D$155:$D$385,255),0))="","",INDEX('Disaggregation Records'!$F$155:$F$385,MATCH(RIGHT(Q1353,255),RIGHT('Disaggregation Records'!$D$155:$D$385,255),0))),"")</f>
        <v/>
      </c>
      <c r="T1353" s="201" t="str">
        <f t="array" ref="T1353">IFERROR(IF(INDEX('Disaggregation Records'!$H$155:$H$385,MATCH(RIGHT(Q1353,255),RIGHT('Disaggregation Records'!$D$155:$D$385,255),0))="","",INDEX('Disaggregation Records'!$H$155:$H$385,MATCH(RIGHT(Q1353,255),RIGHT('Disaggregation Records'!$D$155:$D$385,255),0))),"")</f>
        <v/>
      </c>
      <c r="U1353" s="201">
        <f t="shared" ref="U1353" si="5162">U1351+1</f>
        <v>1778</v>
      </c>
      <c r="V1353" s="201" t="str">
        <f t="array" ref="V1353">IFERROR(IF(INDEX('Disaggregation Records'!$I$155:$I$385,MATCH(RIGHT(Q1353,255),RIGHT('Disaggregation Records'!$D$155:$D$385,255),0))="","",INDEX('Disaggregation Records'!$I$155:$I$385,MATCH(RIGHT(Q1353,255),RIGHT('Disaggregation Records'!$D$155:$D$385,255),0))),"")</f>
        <v/>
      </c>
      <c r="W1353" s="201" t="str">
        <f>IFERROR(INDEX('Reference Records'!L$40:L$88,MATCH(LEFT(C1353,255),'Reference Records'!E$40:E$88,0)),"")</f>
        <v/>
      </c>
    </row>
    <row r="1354" spans="1:23" s="201" customFormat="1" ht="40.25" customHeight="1" x14ac:dyDescent="0.35">
      <c r="A1354" s="569"/>
      <c r="B1354" s="590"/>
      <c r="C1354" s="571"/>
      <c r="D1354" s="579"/>
      <c r="E1354" s="579"/>
      <c r="F1354" s="215"/>
      <c r="G1354" s="577"/>
      <c r="H1354" s="581"/>
      <c r="I1354" s="583"/>
      <c r="J1354" s="573"/>
      <c r="K1354" s="571"/>
      <c r="L1354" s="571"/>
      <c r="M1354" s="573"/>
      <c r="N1354" s="573"/>
    </row>
    <row r="1355" spans="1:23" s="201" customFormat="1" ht="40.25" customHeight="1" x14ac:dyDescent="0.35">
      <c r="A1355" s="569" t="str">
        <f t="shared" ref="A1355" ca="1" si="5163">INDIRECT("'update Helper'!C"&amp;U1355)</f>
        <v>a163p000004cuulAAA</v>
      </c>
      <c r="B1355" s="589">
        <v>19</v>
      </c>
      <c r="C1355" s="570" t="str">
        <f>VLOOKUP(B1355,'Coverage Indicators - Section D'!$A$9:$AU$70,47,FALSE)</f>
        <v/>
      </c>
      <c r="D1355" s="578" t="str">
        <f t="shared" ref="D1355" si="5164">R1355</f>
        <v/>
      </c>
      <c r="E1355" s="578" t="str">
        <f t="shared" ref="E1355" si="5165">S1355</f>
        <v/>
      </c>
      <c r="F1355" s="421"/>
      <c r="G1355" s="576" t="str">
        <f ca="1">IF(OR(INDIRECT("'update Helper'!E"&amp;U1355)="",F1355&lt;&gt;0,F1356&lt;&gt;0),IF(IFERROR((F1355/F1356),"")="","",(F1355/F1356)),INDIRECT("'update Helper'!E"&amp;U1355)/100)</f>
        <v/>
      </c>
      <c r="H1355" s="580"/>
      <c r="I1355" s="582"/>
      <c r="J1355" s="572"/>
      <c r="K1355" s="570" t="str">
        <f t="shared" ref="K1355" si="5166">W1355</f>
        <v/>
      </c>
      <c r="L1355" s="570" t="str">
        <f t="shared" ref="L1355" si="5167">V1355</f>
        <v/>
      </c>
      <c r="M1355" s="572"/>
      <c r="N1355" s="572"/>
      <c r="P1355" s="201">
        <f t="shared" ref="P1355" si="5168">IF(AND(EXACT(C1355,C1353),C1353&lt;&gt;0),P1353+1,0)</f>
        <v>367</v>
      </c>
      <c r="Q1355" s="201" t="str">
        <f t="shared" ref="Q1355" si="5169">IF(C1355&lt;&gt;"",C1355&amp;"-"&amp;P1355,"")</f>
        <v/>
      </c>
      <c r="R1355" s="201" t="str">
        <f t="array" ref="R1355">IFERROR(IF(INDEX('Disaggregation Records'!$E$155:$E$385,MATCH(RIGHT(Q1355,255),RIGHT('Disaggregation Records'!$D$155:$D$385,255),0))="","",INDEX('Disaggregation Records'!$E$155:$E$385,MATCH(RIGHT(Q1355,255),RIGHT('Disaggregation Records'!$D$155:$D$385,255),0))),"")</f>
        <v/>
      </c>
      <c r="S1355" s="201" t="str">
        <f t="array" ref="S1355">IFERROR(IF(INDEX('Disaggregation Records'!$F$155:$F$385,MATCH(RIGHT(Q1355,255),RIGHT('Disaggregation Records'!$D$155:$D$385,255),0))="","",INDEX('Disaggregation Records'!$F$155:$F$385,MATCH(RIGHT(Q1355,255),RIGHT('Disaggregation Records'!$D$155:$D$385,255),0))),"")</f>
        <v/>
      </c>
      <c r="T1355" s="201" t="str">
        <f t="array" ref="T1355">IFERROR(IF(INDEX('Disaggregation Records'!$H$155:$H$385,MATCH(RIGHT(Q1355,255),RIGHT('Disaggregation Records'!$D$155:$D$385,255),0))="","",INDEX('Disaggregation Records'!$H$155:$H$385,MATCH(RIGHT(Q1355,255),RIGHT('Disaggregation Records'!$D$155:$D$385,255),0))),"")</f>
        <v/>
      </c>
      <c r="U1355" s="201">
        <f t="shared" ref="U1355" si="5170">U1353+1</f>
        <v>1779</v>
      </c>
      <c r="V1355" s="201" t="str">
        <f t="array" ref="V1355">IFERROR(IF(INDEX('Disaggregation Records'!$I$155:$I$385,MATCH(RIGHT(Q1355,255),RIGHT('Disaggregation Records'!$D$155:$D$385,255),0))="","",INDEX('Disaggregation Records'!$I$155:$I$385,MATCH(RIGHT(Q1355,255),RIGHT('Disaggregation Records'!$D$155:$D$385,255),0))),"")</f>
        <v/>
      </c>
      <c r="W1355" s="201" t="str">
        <f>IFERROR(INDEX('Reference Records'!L$40:L$88,MATCH(LEFT(C1355,255),'Reference Records'!E$40:E$88,0)),"")</f>
        <v/>
      </c>
    </row>
    <row r="1356" spans="1:23" s="201" customFormat="1" ht="40.25" customHeight="1" x14ac:dyDescent="0.35">
      <c r="A1356" s="569"/>
      <c r="B1356" s="590"/>
      <c r="C1356" s="571"/>
      <c r="D1356" s="579"/>
      <c r="E1356" s="579"/>
      <c r="F1356" s="215"/>
      <c r="G1356" s="577"/>
      <c r="H1356" s="581"/>
      <c r="I1356" s="583"/>
      <c r="J1356" s="573"/>
      <c r="K1356" s="571"/>
      <c r="L1356" s="571"/>
      <c r="M1356" s="573"/>
      <c r="N1356" s="573"/>
    </row>
    <row r="1357" spans="1:23" s="201" customFormat="1" ht="40.25" customHeight="1" x14ac:dyDescent="0.35">
      <c r="A1357" s="569" t="str">
        <f t="shared" ref="A1357" ca="1" si="5171">INDIRECT("'update Helper'!C"&amp;U1357)</f>
        <v>a163p000004cuumAAA</v>
      </c>
      <c r="B1357" s="589">
        <v>19</v>
      </c>
      <c r="C1357" s="570" t="str">
        <f>VLOOKUP(B1357,'Coverage Indicators - Section D'!$A$9:$AU$70,47,FALSE)</f>
        <v/>
      </c>
      <c r="D1357" s="578" t="str">
        <f t="shared" ref="D1357" si="5172">R1357</f>
        <v/>
      </c>
      <c r="E1357" s="578" t="str">
        <f t="shared" ref="E1357" si="5173">S1357</f>
        <v/>
      </c>
      <c r="F1357" s="421"/>
      <c r="G1357" s="576" t="str">
        <f ca="1">IF(OR(INDIRECT("'update Helper'!E"&amp;U1357)="",F1357&lt;&gt;0,F1358&lt;&gt;0),IF(IFERROR((F1357/F1358),"")="","",(F1357/F1358)),INDIRECT("'update Helper'!E"&amp;U1357)/100)</f>
        <v/>
      </c>
      <c r="H1357" s="580"/>
      <c r="I1357" s="582"/>
      <c r="J1357" s="572"/>
      <c r="K1357" s="570" t="str">
        <f t="shared" ref="K1357" si="5174">W1357</f>
        <v/>
      </c>
      <c r="L1357" s="570" t="str">
        <f t="shared" ref="L1357" si="5175">V1357</f>
        <v/>
      </c>
      <c r="M1357" s="572"/>
      <c r="N1357" s="572"/>
      <c r="P1357" s="201">
        <f t="shared" ref="P1357" si="5176">IF(AND(EXACT(C1357,C1355),C1355&lt;&gt;0),P1355+1,0)</f>
        <v>368</v>
      </c>
      <c r="Q1357" s="201" t="str">
        <f t="shared" ref="Q1357" si="5177">IF(C1357&lt;&gt;"",C1357&amp;"-"&amp;P1357,"")</f>
        <v/>
      </c>
      <c r="R1357" s="201" t="str">
        <f t="array" ref="R1357">IFERROR(IF(INDEX('Disaggregation Records'!$E$155:$E$385,MATCH(RIGHT(Q1357,255),RIGHT('Disaggregation Records'!$D$155:$D$385,255),0))="","",INDEX('Disaggregation Records'!$E$155:$E$385,MATCH(RIGHT(Q1357,255),RIGHT('Disaggregation Records'!$D$155:$D$385,255),0))),"")</f>
        <v/>
      </c>
      <c r="S1357" s="201" t="str">
        <f t="array" ref="S1357">IFERROR(IF(INDEX('Disaggregation Records'!$F$155:$F$385,MATCH(RIGHT(Q1357,255),RIGHT('Disaggregation Records'!$D$155:$D$385,255),0))="","",INDEX('Disaggregation Records'!$F$155:$F$385,MATCH(RIGHT(Q1357,255),RIGHT('Disaggregation Records'!$D$155:$D$385,255),0))),"")</f>
        <v/>
      </c>
      <c r="T1357" s="201" t="str">
        <f t="array" ref="T1357">IFERROR(IF(INDEX('Disaggregation Records'!$H$155:$H$385,MATCH(RIGHT(Q1357,255),RIGHT('Disaggregation Records'!$D$155:$D$385,255),0))="","",INDEX('Disaggregation Records'!$H$155:$H$385,MATCH(RIGHT(Q1357,255),RIGHT('Disaggregation Records'!$D$155:$D$385,255),0))),"")</f>
        <v/>
      </c>
      <c r="U1357" s="201">
        <f t="shared" ref="U1357" si="5178">U1355+1</f>
        <v>1780</v>
      </c>
      <c r="V1357" s="201" t="str">
        <f t="array" ref="V1357">IFERROR(IF(INDEX('Disaggregation Records'!$I$155:$I$385,MATCH(RIGHT(Q1357,255),RIGHT('Disaggregation Records'!$D$155:$D$385,255),0))="","",INDEX('Disaggregation Records'!$I$155:$I$385,MATCH(RIGHT(Q1357,255),RIGHT('Disaggregation Records'!$D$155:$D$385,255),0))),"")</f>
        <v/>
      </c>
      <c r="W1357" s="201" t="str">
        <f>IFERROR(INDEX('Reference Records'!L$40:L$88,MATCH(LEFT(C1357,255),'Reference Records'!E$40:E$88,0)),"")</f>
        <v/>
      </c>
    </row>
    <row r="1358" spans="1:23" s="201" customFormat="1" ht="40.25" customHeight="1" x14ac:dyDescent="0.35">
      <c r="A1358" s="569"/>
      <c r="B1358" s="590"/>
      <c r="C1358" s="571"/>
      <c r="D1358" s="579"/>
      <c r="E1358" s="579"/>
      <c r="F1358" s="215"/>
      <c r="G1358" s="577"/>
      <c r="H1358" s="581"/>
      <c r="I1358" s="583"/>
      <c r="J1358" s="573"/>
      <c r="K1358" s="571"/>
      <c r="L1358" s="571"/>
      <c r="M1358" s="573"/>
      <c r="N1358" s="573"/>
    </row>
    <row r="1359" spans="1:23" s="201" customFormat="1" ht="40.25" customHeight="1" x14ac:dyDescent="0.35">
      <c r="A1359" s="569" t="str">
        <f t="shared" ref="A1359" ca="1" si="5179">INDIRECT("'update Helper'!C"&amp;U1359)</f>
        <v>a163p000004cuunAAA</v>
      </c>
      <c r="B1359" s="589">
        <v>19</v>
      </c>
      <c r="C1359" s="570" t="str">
        <f>VLOOKUP(B1359,'Coverage Indicators - Section D'!$A$9:$AU$70,47,FALSE)</f>
        <v/>
      </c>
      <c r="D1359" s="578" t="str">
        <f t="shared" ref="D1359" si="5180">R1359</f>
        <v/>
      </c>
      <c r="E1359" s="578" t="str">
        <f t="shared" ref="E1359" si="5181">S1359</f>
        <v/>
      </c>
      <c r="F1359" s="421"/>
      <c r="G1359" s="576" t="str">
        <f ca="1">IF(OR(INDIRECT("'update Helper'!E"&amp;U1359)="",F1359&lt;&gt;0,F1360&lt;&gt;0),IF(IFERROR((F1359/F1360),"")="","",(F1359/F1360)),INDIRECT("'update Helper'!E"&amp;U1359)/100)</f>
        <v/>
      </c>
      <c r="H1359" s="580"/>
      <c r="I1359" s="582"/>
      <c r="J1359" s="572"/>
      <c r="K1359" s="570" t="str">
        <f t="shared" ref="K1359" si="5182">W1359</f>
        <v/>
      </c>
      <c r="L1359" s="570" t="str">
        <f t="shared" ref="L1359" si="5183">V1359</f>
        <v/>
      </c>
      <c r="M1359" s="572"/>
      <c r="N1359" s="572"/>
      <c r="P1359" s="201">
        <f t="shared" ref="P1359" si="5184">IF(AND(EXACT(C1359,C1357),C1357&lt;&gt;0),P1357+1,0)</f>
        <v>369</v>
      </c>
      <c r="Q1359" s="201" t="str">
        <f t="shared" ref="Q1359" si="5185">IF(C1359&lt;&gt;"",C1359&amp;"-"&amp;P1359,"")</f>
        <v/>
      </c>
      <c r="R1359" s="201" t="str">
        <f t="array" ref="R1359">IFERROR(IF(INDEX('Disaggregation Records'!$E$155:$E$385,MATCH(RIGHT(Q1359,255),RIGHT('Disaggregation Records'!$D$155:$D$385,255),0))="","",INDEX('Disaggregation Records'!$E$155:$E$385,MATCH(RIGHT(Q1359,255),RIGHT('Disaggregation Records'!$D$155:$D$385,255),0))),"")</f>
        <v/>
      </c>
      <c r="S1359" s="201" t="str">
        <f t="array" ref="S1359">IFERROR(IF(INDEX('Disaggregation Records'!$F$155:$F$385,MATCH(RIGHT(Q1359,255),RIGHT('Disaggregation Records'!$D$155:$D$385,255),0))="","",INDEX('Disaggregation Records'!$F$155:$F$385,MATCH(RIGHT(Q1359,255),RIGHT('Disaggregation Records'!$D$155:$D$385,255),0))),"")</f>
        <v/>
      </c>
      <c r="T1359" s="201" t="str">
        <f t="array" ref="T1359">IFERROR(IF(INDEX('Disaggregation Records'!$H$155:$H$385,MATCH(RIGHT(Q1359,255),RIGHT('Disaggregation Records'!$D$155:$D$385,255),0))="","",INDEX('Disaggregation Records'!$H$155:$H$385,MATCH(RIGHT(Q1359,255),RIGHT('Disaggregation Records'!$D$155:$D$385,255),0))),"")</f>
        <v/>
      </c>
      <c r="U1359" s="201">
        <f t="shared" ref="U1359" si="5186">U1357+1</f>
        <v>1781</v>
      </c>
      <c r="V1359" s="201" t="str">
        <f t="array" ref="V1359">IFERROR(IF(INDEX('Disaggregation Records'!$I$155:$I$385,MATCH(RIGHT(Q1359,255),RIGHT('Disaggregation Records'!$D$155:$D$385,255),0))="","",INDEX('Disaggregation Records'!$I$155:$I$385,MATCH(RIGHT(Q1359,255),RIGHT('Disaggregation Records'!$D$155:$D$385,255),0))),"")</f>
        <v/>
      </c>
      <c r="W1359" s="201" t="str">
        <f>IFERROR(INDEX('Reference Records'!L$40:L$88,MATCH(LEFT(C1359,255),'Reference Records'!E$40:E$88,0)),"")</f>
        <v/>
      </c>
    </row>
    <row r="1360" spans="1:23" s="201" customFormat="1" ht="40.25" customHeight="1" x14ac:dyDescent="0.35">
      <c r="A1360" s="569"/>
      <c r="B1360" s="590"/>
      <c r="C1360" s="571"/>
      <c r="D1360" s="579"/>
      <c r="E1360" s="579"/>
      <c r="F1360" s="215"/>
      <c r="G1360" s="577"/>
      <c r="H1360" s="581"/>
      <c r="I1360" s="583"/>
      <c r="J1360" s="573"/>
      <c r="K1360" s="571"/>
      <c r="L1360" s="571"/>
      <c r="M1360" s="573"/>
      <c r="N1360" s="573"/>
    </row>
    <row r="1361" spans="1:23" s="201" customFormat="1" ht="40.25" customHeight="1" x14ac:dyDescent="0.35">
      <c r="A1361" s="569" t="str">
        <f t="shared" ref="A1361" ca="1" si="5187">INDIRECT("'update Helper'!C"&amp;U1361)</f>
        <v>a163p000004cuuoAAA</v>
      </c>
      <c r="B1361" s="589">
        <v>19</v>
      </c>
      <c r="C1361" s="570" t="str">
        <f>VLOOKUP(B1361,'Coverage Indicators - Section D'!$A$9:$AU$70,47,FALSE)</f>
        <v/>
      </c>
      <c r="D1361" s="578" t="str">
        <f t="shared" ref="D1361" si="5188">R1361</f>
        <v/>
      </c>
      <c r="E1361" s="578" t="str">
        <f t="shared" ref="E1361" si="5189">S1361</f>
        <v/>
      </c>
      <c r="F1361" s="421"/>
      <c r="G1361" s="576" t="str">
        <f ca="1">IF(OR(INDIRECT("'update Helper'!E"&amp;U1361)="",F1361&lt;&gt;0,F1362&lt;&gt;0),IF(IFERROR((F1361/F1362),"")="","",(F1361/F1362)),INDIRECT("'update Helper'!E"&amp;U1361)/100)</f>
        <v/>
      </c>
      <c r="H1361" s="580"/>
      <c r="I1361" s="582"/>
      <c r="J1361" s="572"/>
      <c r="K1361" s="570" t="str">
        <f t="shared" ref="K1361" si="5190">W1361</f>
        <v/>
      </c>
      <c r="L1361" s="570" t="str">
        <f t="shared" ref="L1361" si="5191">V1361</f>
        <v/>
      </c>
      <c r="M1361" s="572"/>
      <c r="N1361" s="572"/>
      <c r="P1361" s="201">
        <f t="shared" ref="P1361" si="5192">IF(AND(EXACT(C1361,C1359),C1359&lt;&gt;0),P1359+1,0)</f>
        <v>370</v>
      </c>
      <c r="Q1361" s="201" t="str">
        <f t="shared" ref="Q1361" si="5193">IF(C1361&lt;&gt;"",C1361&amp;"-"&amp;P1361,"")</f>
        <v/>
      </c>
      <c r="R1361" s="201" t="str">
        <f t="array" ref="R1361">IFERROR(IF(INDEX('Disaggregation Records'!$E$155:$E$385,MATCH(RIGHT(Q1361,255),RIGHT('Disaggregation Records'!$D$155:$D$385,255),0))="","",INDEX('Disaggregation Records'!$E$155:$E$385,MATCH(RIGHT(Q1361,255),RIGHT('Disaggregation Records'!$D$155:$D$385,255),0))),"")</f>
        <v/>
      </c>
      <c r="S1361" s="201" t="str">
        <f t="array" ref="S1361">IFERROR(IF(INDEX('Disaggregation Records'!$F$155:$F$385,MATCH(RIGHT(Q1361,255),RIGHT('Disaggregation Records'!$D$155:$D$385,255),0))="","",INDEX('Disaggregation Records'!$F$155:$F$385,MATCH(RIGHT(Q1361,255),RIGHT('Disaggregation Records'!$D$155:$D$385,255),0))),"")</f>
        <v/>
      </c>
      <c r="T1361" s="201" t="str">
        <f t="array" ref="T1361">IFERROR(IF(INDEX('Disaggregation Records'!$H$155:$H$385,MATCH(RIGHT(Q1361,255),RIGHT('Disaggregation Records'!$D$155:$D$385,255),0))="","",INDEX('Disaggregation Records'!$H$155:$H$385,MATCH(RIGHT(Q1361,255),RIGHT('Disaggregation Records'!$D$155:$D$385,255),0))),"")</f>
        <v/>
      </c>
      <c r="U1361" s="201">
        <f t="shared" ref="U1361" si="5194">U1359+1</f>
        <v>1782</v>
      </c>
      <c r="V1361" s="201" t="str">
        <f t="array" ref="V1361">IFERROR(IF(INDEX('Disaggregation Records'!$I$155:$I$385,MATCH(RIGHT(Q1361,255),RIGHT('Disaggregation Records'!$D$155:$D$385,255),0))="","",INDEX('Disaggregation Records'!$I$155:$I$385,MATCH(RIGHT(Q1361,255),RIGHT('Disaggregation Records'!$D$155:$D$385,255),0))),"")</f>
        <v/>
      </c>
      <c r="W1361" s="201" t="str">
        <f>IFERROR(INDEX('Reference Records'!L$40:L$88,MATCH(LEFT(C1361,255),'Reference Records'!E$40:E$88,0)),"")</f>
        <v/>
      </c>
    </row>
    <row r="1362" spans="1:23" s="201" customFormat="1" ht="40.25" customHeight="1" x14ac:dyDescent="0.35">
      <c r="A1362" s="569"/>
      <c r="B1362" s="590"/>
      <c r="C1362" s="571"/>
      <c r="D1362" s="579"/>
      <c r="E1362" s="579"/>
      <c r="F1362" s="215"/>
      <c r="G1362" s="577"/>
      <c r="H1362" s="581"/>
      <c r="I1362" s="583"/>
      <c r="J1362" s="573"/>
      <c r="K1362" s="571"/>
      <c r="L1362" s="571"/>
      <c r="M1362" s="573"/>
      <c r="N1362" s="573"/>
    </row>
    <row r="1363" spans="1:23" s="201" customFormat="1" ht="40.25" customHeight="1" x14ac:dyDescent="0.35">
      <c r="A1363" s="569" t="str">
        <f t="shared" ref="A1363" ca="1" si="5195">INDIRECT("'update Helper'!C"&amp;U1363)</f>
        <v>a163p000004cuupAAA</v>
      </c>
      <c r="B1363" s="589">
        <v>19</v>
      </c>
      <c r="C1363" s="570" t="str">
        <f>VLOOKUP(B1363,'Coverage Indicators - Section D'!$A$9:$AU$70,47,FALSE)</f>
        <v/>
      </c>
      <c r="D1363" s="578" t="str">
        <f t="shared" ref="D1363" si="5196">R1363</f>
        <v/>
      </c>
      <c r="E1363" s="578" t="str">
        <f t="shared" ref="E1363" si="5197">S1363</f>
        <v/>
      </c>
      <c r="F1363" s="421"/>
      <c r="G1363" s="576" t="str">
        <f ca="1">IF(OR(INDIRECT("'update Helper'!E"&amp;U1363)="",F1363&lt;&gt;0,F1364&lt;&gt;0),IF(IFERROR((F1363/F1364),"")="","",(F1363/F1364)),INDIRECT("'update Helper'!E"&amp;U1363)/100)</f>
        <v/>
      </c>
      <c r="H1363" s="580"/>
      <c r="I1363" s="582"/>
      <c r="J1363" s="572"/>
      <c r="K1363" s="570" t="str">
        <f t="shared" ref="K1363" si="5198">W1363</f>
        <v/>
      </c>
      <c r="L1363" s="570" t="str">
        <f t="shared" ref="L1363" si="5199">V1363</f>
        <v/>
      </c>
      <c r="M1363" s="572"/>
      <c r="N1363" s="572"/>
      <c r="P1363" s="201">
        <f t="shared" ref="P1363" si="5200">IF(AND(EXACT(C1363,C1361),C1361&lt;&gt;0),P1361+1,0)</f>
        <v>371</v>
      </c>
      <c r="Q1363" s="201" t="str">
        <f t="shared" ref="Q1363" si="5201">IF(C1363&lt;&gt;"",C1363&amp;"-"&amp;P1363,"")</f>
        <v/>
      </c>
      <c r="R1363" s="201" t="str">
        <f t="array" ref="R1363">IFERROR(IF(INDEX('Disaggregation Records'!$E$155:$E$385,MATCH(RIGHT(Q1363,255),RIGHT('Disaggregation Records'!$D$155:$D$385,255),0))="","",INDEX('Disaggregation Records'!$E$155:$E$385,MATCH(RIGHT(Q1363,255),RIGHT('Disaggregation Records'!$D$155:$D$385,255),0))),"")</f>
        <v/>
      </c>
      <c r="S1363" s="201" t="str">
        <f t="array" ref="S1363">IFERROR(IF(INDEX('Disaggregation Records'!$F$155:$F$385,MATCH(RIGHT(Q1363,255),RIGHT('Disaggregation Records'!$D$155:$D$385,255),0))="","",INDEX('Disaggregation Records'!$F$155:$F$385,MATCH(RIGHT(Q1363,255),RIGHT('Disaggregation Records'!$D$155:$D$385,255),0))),"")</f>
        <v/>
      </c>
      <c r="T1363" s="201" t="str">
        <f t="array" ref="T1363">IFERROR(IF(INDEX('Disaggregation Records'!$H$155:$H$385,MATCH(RIGHT(Q1363,255),RIGHT('Disaggregation Records'!$D$155:$D$385,255),0))="","",INDEX('Disaggregation Records'!$H$155:$H$385,MATCH(RIGHT(Q1363,255),RIGHT('Disaggregation Records'!$D$155:$D$385,255),0))),"")</f>
        <v/>
      </c>
      <c r="U1363" s="201">
        <f t="shared" ref="U1363" si="5202">U1361+1</f>
        <v>1783</v>
      </c>
      <c r="V1363" s="201" t="str">
        <f t="array" ref="V1363">IFERROR(IF(INDEX('Disaggregation Records'!$I$155:$I$385,MATCH(RIGHT(Q1363,255),RIGHT('Disaggregation Records'!$D$155:$D$385,255),0))="","",INDEX('Disaggregation Records'!$I$155:$I$385,MATCH(RIGHT(Q1363,255),RIGHT('Disaggregation Records'!$D$155:$D$385,255),0))),"")</f>
        <v/>
      </c>
      <c r="W1363" s="201" t="str">
        <f>IFERROR(INDEX('Reference Records'!L$40:L$88,MATCH(LEFT(C1363,255),'Reference Records'!E$40:E$88,0)),"")</f>
        <v/>
      </c>
    </row>
    <row r="1364" spans="1:23" s="201" customFormat="1" ht="40.25" customHeight="1" x14ac:dyDescent="0.35">
      <c r="A1364" s="569"/>
      <c r="B1364" s="590"/>
      <c r="C1364" s="571"/>
      <c r="D1364" s="579"/>
      <c r="E1364" s="579"/>
      <c r="F1364" s="215"/>
      <c r="G1364" s="577"/>
      <c r="H1364" s="581"/>
      <c r="I1364" s="583"/>
      <c r="J1364" s="573"/>
      <c r="K1364" s="571"/>
      <c r="L1364" s="571"/>
      <c r="M1364" s="573"/>
      <c r="N1364" s="573"/>
    </row>
    <row r="1365" spans="1:23" s="201" customFormat="1" ht="40.25" customHeight="1" x14ac:dyDescent="0.35">
      <c r="A1365" s="569" t="str">
        <f t="shared" ref="A1365" ca="1" si="5203">INDIRECT("'update Helper'!C"&amp;U1365)</f>
        <v>a163p000004cuuqAAA</v>
      </c>
      <c r="B1365" s="589">
        <v>19</v>
      </c>
      <c r="C1365" s="570" t="str">
        <f>VLOOKUP(B1365,'Coverage Indicators - Section D'!$A$9:$AU$70,47,FALSE)</f>
        <v/>
      </c>
      <c r="D1365" s="578" t="str">
        <f t="shared" ref="D1365" si="5204">R1365</f>
        <v/>
      </c>
      <c r="E1365" s="578" t="str">
        <f t="shared" ref="E1365" si="5205">S1365</f>
        <v/>
      </c>
      <c r="F1365" s="421"/>
      <c r="G1365" s="576" t="str">
        <f ca="1">IF(OR(INDIRECT("'update Helper'!E"&amp;U1365)="",F1365&lt;&gt;0,F1366&lt;&gt;0),IF(IFERROR((F1365/F1366),"")="","",(F1365/F1366)),INDIRECT("'update Helper'!E"&amp;U1365)/100)</f>
        <v/>
      </c>
      <c r="H1365" s="580"/>
      <c r="I1365" s="582"/>
      <c r="J1365" s="572"/>
      <c r="K1365" s="570" t="str">
        <f t="shared" ref="K1365" si="5206">W1365</f>
        <v/>
      </c>
      <c r="L1365" s="570" t="str">
        <f t="shared" ref="L1365" si="5207">V1365</f>
        <v/>
      </c>
      <c r="M1365" s="572"/>
      <c r="N1365" s="572"/>
      <c r="P1365" s="201">
        <f t="shared" ref="P1365" si="5208">IF(AND(EXACT(C1365,C1363),C1363&lt;&gt;0),P1363+1,0)</f>
        <v>372</v>
      </c>
      <c r="Q1365" s="201" t="str">
        <f t="shared" ref="Q1365" si="5209">IF(C1365&lt;&gt;"",C1365&amp;"-"&amp;P1365,"")</f>
        <v/>
      </c>
      <c r="R1365" s="201" t="str">
        <f t="array" ref="R1365">IFERROR(IF(INDEX('Disaggregation Records'!$E$155:$E$385,MATCH(RIGHT(Q1365,255),RIGHT('Disaggregation Records'!$D$155:$D$385,255),0))="","",INDEX('Disaggregation Records'!$E$155:$E$385,MATCH(RIGHT(Q1365,255),RIGHT('Disaggregation Records'!$D$155:$D$385,255),0))),"")</f>
        <v/>
      </c>
      <c r="S1365" s="201" t="str">
        <f t="array" ref="S1365">IFERROR(IF(INDEX('Disaggregation Records'!$F$155:$F$385,MATCH(RIGHT(Q1365,255),RIGHT('Disaggregation Records'!$D$155:$D$385,255),0))="","",INDEX('Disaggregation Records'!$F$155:$F$385,MATCH(RIGHT(Q1365,255),RIGHT('Disaggregation Records'!$D$155:$D$385,255),0))),"")</f>
        <v/>
      </c>
      <c r="T1365" s="201" t="str">
        <f t="array" ref="T1365">IFERROR(IF(INDEX('Disaggregation Records'!$H$155:$H$385,MATCH(RIGHT(Q1365,255),RIGHT('Disaggregation Records'!$D$155:$D$385,255),0))="","",INDEX('Disaggregation Records'!$H$155:$H$385,MATCH(RIGHT(Q1365,255),RIGHT('Disaggregation Records'!$D$155:$D$385,255),0))),"")</f>
        <v/>
      </c>
      <c r="U1365" s="201">
        <f t="shared" ref="U1365" si="5210">U1363+1</f>
        <v>1784</v>
      </c>
      <c r="V1365" s="201" t="str">
        <f t="array" ref="V1365">IFERROR(IF(INDEX('Disaggregation Records'!$I$155:$I$385,MATCH(RIGHT(Q1365,255),RIGHT('Disaggregation Records'!$D$155:$D$385,255),0))="","",INDEX('Disaggregation Records'!$I$155:$I$385,MATCH(RIGHT(Q1365,255),RIGHT('Disaggregation Records'!$D$155:$D$385,255),0))),"")</f>
        <v/>
      </c>
      <c r="W1365" s="201" t="str">
        <f>IFERROR(INDEX('Reference Records'!L$40:L$88,MATCH(LEFT(C1365,255),'Reference Records'!E$40:E$88,0)),"")</f>
        <v/>
      </c>
    </row>
    <row r="1366" spans="1:23" s="201" customFormat="1" ht="40.25" customHeight="1" x14ac:dyDescent="0.35">
      <c r="A1366" s="569"/>
      <c r="B1366" s="590"/>
      <c r="C1366" s="571"/>
      <c r="D1366" s="579"/>
      <c r="E1366" s="579"/>
      <c r="F1366" s="215"/>
      <c r="G1366" s="577"/>
      <c r="H1366" s="581"/>
      <c r="I1366" s="583"/>
      <c r="J1366" s="573"/>
      <c r="K1366" s="571"/>
      <c r="L1366" s="571"/>
      <c r="M1366" s="573"/>
      <c r="N1366" s="573"/>
    </row>
    <row r="1367" spans="1:23" s="201" customFormat="1" ht="40.25" customHeight="1" x14ac:dyDescent="0.35">
      <c r="A1367" s="569" t="str">
        <f t="shared" ref="A1367" ca="1" si="5211">INDIRECT("'update Helper'!C"&amp;U1367)</f>
        <v>a163p000004cuurAAA</v>
      </c>
      <c r="B1367" s="589">
        <v>19</v>
      </c>
      <c r="C1367" s="570" t="str">
        <f>VLOOKUP(B1367,'Coverage Indicators - Section D'!$A$9:$AU$70,47,FALSE)</f>
        <v/>
      </c>
      <c r="D1367" s="578" t="str">
        <f t="shared" ref="D1367" si="5212">R1367</f>
        <v/>
      </c>
      <c r="E1367" s="578" t="str">
        <f t="shared" ref="E1367" si="5213">S1367</f>
        <v/>
      </c>
      <c r="F1367" s="421"/>
      <c r="G1367" s="576" t="str">
        <f ca="1">IF(OR(INDIRECT("'update Helper'!E"&amp;U1367)="",F1367&lt;&gt;0,F1368&lt;&gt;0),IF(IFERROR((F1367/F1368),"")="","",(F1367/F1368)),INDIRECT("'update Helper'!E"&amp;U1367)/100)</f>
        <v/>
      </c>
      <c r="H1367" s="580"/>
      <c r="I1367" s="582"/>
      <c r="J1367" s="572"/>
      <c r="K1367" s="570" t="str">
        <f t="shared" ref="K1367" si="5214">W1367</f>
        <v/>
      </c>
      <c r="L1367" s="570" t="str">
        <f t="shared" ref="L1367" si="5215">V1367</f>
        <v/>
      </c>
      <c r="M1367" s="572"/>
      <c r="N1367" s="572"/>
      <c r="P1367" s="201">
        <f t="shared" ref="P1367" si="5216">IF(AND(EXACT(C1367,C1365),C1365&lt;&gt;0),P1365+1,0)</f>
        <v>373</v>
      </c>
      <c r="Q1367" s="201" t="str">
        <f t="shared" ref="Q1367" si="5217">IF(C1367&lt;&gt;"",C1367&amp;"-"&amp;P1367,"")</f>
        <v/>
      </c>
      <c r="R1367" s="201" t="str">
        <f t="array" ref="R1367">IFERROR(IF(INDEX('Disaggregation Records'!$E$155:$E$385,MATCH(RIGHT(Q1367,255),RIGHT('Disaggregation Records'!$D$155:$D$385,255),0))="","",INDEX('Disaggregation Records'!$E$155:$E$385,MATCH(RIGHT(Q1367,255),RIGHT('Disaggregation Records'!$D$155:$D$385,255),0))),"")</f>
        <v/>
      </c>
      <c r="S1367" s="201" t="str">
        <f t="array" ref="S1367">IFERROR(IF(INDEX('Disaggregation Records'!$F$155:$F$385,MATCH(RIGHT(Q1367,255),RIGHT('Disaggregation Records'!$D$155:$D$385,255),0))="","",INDEX('Disaggregation Records'!$F$155:$F$385,MATCH(RIGHT(Q1367,255),RIGHT('Disaggregation Records'!$D$155:$D$385,255),0))),"")</f>
        <v/>
      </c>
      <c r="T1367" s="201" t="str">
        <f t="array" ref="T1367">IFERROR(IF(INDEX('Disaggregation Records'!$H$155:$H$385,MATCH(RIGHT(Q1367,255),RIGHT('Disaggregation Records'!$D$155:$D$385,255),0))="","",INDEX('Disaggregation Records'!$H$155:$H$385,MATCH(RIGHT(Q1367,255),RIGHT('Disaggregation Records'!$D$155:$D$385,255),0))),"")</f>
        <v/>
      </c>
      <c r="U1367" s="201">
        <f t="shared" ref="U1367" si="5218">U1365+1</f>
        <v>1785</v>
      </c>
      <c r="V1367" s="201" t="str">
        <f t="array" ref="V1367">IFERROR(IF(INDEX('Disaggregation Records'!$I$155:$I$385,MATCH(RIGHT(Q1367,255),RIGHT('Disaggregation Records'!$D$155:$D$385,255),0))="","",INDEX('Disaggregation Records'!$I$155:$I$385,MATCH(RIGHT(Q1367,255),RIGHT('Disaggregation Records'!$D$155:$D$385,255),0))),"")</f>
        <v/>
      </c>
      <c r="W1367" s="201" t="str">
        <f>IFERROR(INDEX('Reference Records'!L$40:L$88,MATCH(LEFT(C1367,255),'Reference Records'!E$40:E$88,0)),"")</f>
        <v/>
      </c>
    </row>
    <row r="1368" spans="1:23" s="201" customFormat="1" ht="40.25" customHeight="1" x14ac:dyDescent="0.35">
      <c r="A1368" s="569"/>
      <c r="B1368" s="590"/>
      <c r="C1368" s="571"/>
      <c r="D1368" s="579"/>
      <c r="E1368" s="579"/>
      <c r="F1368" s="215"/>
      <c r="G1368" s="577"/>
      <c r="H1368" s="581"/>
      <c r="I1368" s="583"/>
      <c r="J1368" s="573"/>
      <c r="K1368" s="571"/>
      <c r="L1368" s="571"/>
      <c r="M1368" s="573"/>
      <c r="N1368" s="573"/>
    </row>
    <row r="1369" spans="1:23" s="201" customFormat="1" ht="40.25" customHeight="1" x14ac:dyDescent="0.35">
      <c r="A1369" s="569" t="str">
        <f t="shared" ref="A1369" ca="1" si="5219">INDIRECT("'update Helper'!C"&amp;U1369)</f>
        <v>a163p000004cuusAAA</v>
      </c>
      <c r="B1369" s="589">
        <v>19</v>
      </c>
      <c r="C1369" s="570" t="str">
        <f>VLOOKUP(B1369,'Coverage Indicators - Section D'!$A$9:$AU$70,47,FALSE)</f>
        <v/>
      </c>
      <c r="D1369" s="578" t="str">
        <f t="shared" ref="D1369" si="5220">R1369</f>
        <v/>
      </c>
      <c r="E1369" s="578" t="str">
        <f t="shared" ref="E1369" si="5221">S1369</f>
        <v/>
      </c>
      <c r="F1369" s="421"/>
      <c r="G1369" s="576" t="str">
        <f ca="1">IF(OR(INDIRECT("'update Helper'!E"&amp;U1369)="",F1369&lt;&gt;0,F1370&lt;&gt;0),IF(IFERROR((F1369/F1370),"")="","",(F1369/F1370)),INDIRECT("'update Helper'!E"&amp;U1369)/100)</f>
        <v/>
      </c>
      <c r="H1369" s="580"/>
      <c r="I1369" s="582"/>
      <c r="J1369" s="572"/>
      <c r="K1369" s="570" t="str">
        <f t="shared" ref="K1369" si="5222">W1369</f>
        <v/>
      </c>
      <c r="L1369" s="570" t="str">
        <f t="shared" ref="L1369" si="5223">V1369</f>
        <v/>
      </c>
      <c r="M1369" s="572"/>
      <c r="N1369" s="572"/>
      <c r="P1369" s="201">
        <f t="shared" ref="P1369" si="5224">IF(AND(EXACT(C1369,C1367),C1367&lt;&gt;0),P1367+1,0)</f>
        <v>374</v>
      </c>
      <c r="Q1369" s="201" t="str">
        <f t="shared" ref="Q1369" si="5225">IF(C1369&lt;&gt;"",C1369&amp;"-"&amp;P1369,"")</f>
        <v/>
      </c>
      <c r="R1369" s="201" t="str">
        <f t="array" ref="R1369">IFERROR(IF(INDEX('Disaggregation Records'!$E$155:$E$385,MATCH(RIGHT(Q1369,255),RIGHT('Disaggregation Records'!$D$155:$D$385,255),0))="","",INDEX('Disaggregation Records'!$E$155:$E$385,MATCH(RIGHT(Q1369,255),RIGHT('Disaggregation Records'!$D$155:$D$385,255),0))),"")</f>
        <v/>
      </c>
      <c r="S1369" s="201" t="str">
        <f t="array" ref="S1369">IFERROR(IF(INDEX('Disaggregation Records'!$F$155:$F$385,MATCH(RIGHT(Q1369,255),RIGHT('Disaggregation Records'!$D$155:$D$385,255),0))="","",INDEX('Disaggregation Records'!$F$155:$F$385,MATCH(RIGHT(Q1369,255),RIGHT('Disaggregation Records'!$D$155:$D$385,255),0))),"")</f>
        <v/>
      </c>
      <c r="T1369" s="201" t="str">
        <f t="array" ref="T1369">IFERROR(IF(INDEX('Disaggregation Records'!$H$155:$H$385,MATCH(RIGHT(Q1369,255),RIGHT('Disaggregation Records'!$D$155:$D$385,255),0))="","",INDEX('Disaggregation Records'!$H$155:$H$385,MATCH(RIGHT(Q1369,255),RIGHT('Disaggregation Records'!$D$155:$D$385,255),0))),"")</f>
        <v/>
      </c>
      <c r="U1369" s="201">
        <f t="shared" ref="U1369" si="5226">U1367+1</f>
        <v>1786</v>
      </c>
      <c r="V1369" s="201" t="str">
        <f t="array" ref="V1369">IFERROR(IF(INDEX('Disaggregation Records'!$I$155:$I$385,MATCH(RIGHT(Q1369,255),RIGHT('Disaggregation Records'!$D$155:$D$385,255),0))="","",INDEX('Disaggregation Records'!$I$155:$I$385,MATCH(RIGHT(Q1369,255),RIGHT('Disaggregation Records'!$D$155:$D$385,255),0))),"")</f>
        <v/>
      </c>
      <c r="W1369" s="201" t="str">
        <f>IFERROR(INDEX('Reference Records'!L$40:L$88,MATCH(LEFT(C1369,255),'Reference Records'!E$40:E$88,0)),"")</f>
        <v/>
      </c>
    </row>
    <row r="1370" spans="1:23" s="201" customFormat="1" ht="40.25" customHeight="1" x14ac:dyDescent="0.35">
      <c r="A1370" s="569"/>
      <c r="B1370" s="590"/>
      <c r="C1370" s="571"/>
      <c r="D1370" s="579"/>
      <c r="E1370" s="579"/>
      <c r="F1370" s="215"/>
      <c r="G1370" s="577"/>
      <c r="H1370" s="581"/>
      <c r="I1370" s="583"/>
      <c r="J1370" s="573"/>
      <c r="K1370" s="571"/>
      <c r="L1370" s="571"/>
      <c r="M1370" s="573"/>
      <c r="N1370" s="573"/>
    </row>
    <row r="1371" spans="1:23" s="201" customFormat="1" ht="40.25" customHeight="1" x14ac:dyDescent="0.35">
      <c r="A1371" s="569" t="str">
        <f t="shared" ref="A1371" ca="1" si="5227">INDIRECT("'update Helper'!C"&amp;U1371)</f>
        <v>a163p000004cuutAAA</v>
      </c>
      <c r="B1371" s="589">
        <v>19</v>
      </c>
      <c r="C1371" s="570" t="str">
        <f>VLOOKUP(B1371,'Coverage Indicators - Section D'!$A$9:$AU$70,47,FALSE)</f>
        <v/>
      </c>
      <c r="D1371" s="578" t="str">
        <f t="shared" ref="D1371" si="5228">R1371</f>
        <v/>
      </c>
      <c r="E1371" s="578" t="str">
        <f t="shared" ref="E1371" si="5229">S1371</f>
        <v/>
      </c>
      <c r="F1371" s="421"/>
      <c r="G1371" s="576" t="str">
        <f ca="1">IF(OR(INDIRECT("'update Helper'!E"&amp;U1371)="",F1371&lt;&gt;0,F1372&lt;&gt;0),IF(IFERROR((F1371/F1372),"")="","",(F1371/F1372)),INDIRECT("'update Helper'!E"&amp;U1371)/100)</f>
        <v/>
      </c>
      <c r="H1371" s="580"/>
      <c r="I1371" s="582"/>
      <c r="J1371" s="572"/>
      <c r="K1371" s="570" t="str">
        <f t="shared" ref="K1371" si="5230">W1371</f>
        <v/>
      </c>
      <c r="L1371" s="570" t="str">
        <f t="shared" ref="L1371" si="5231">V1371</f>
        <v/>
      </c>
      <c r="M1371" s="572"/>
      <c r="N1371" s="572"/>
      <c r="P1371" s="201">
        <f t="shared" ref="P1371" si="5232">IF(AND(EXACT(C1371,C1369),C1369&lt;&gt;0),P1369+1,0)</f>
        <v>375</v>
      </c>
      <c r="Q1371" s="201" t="str">
        <f t="shared" ref="Q1371" si="5233">IF(C1371&lt;&gt;"",C1371&amp;"-"&amp;P1371,"")</f>
        <v/>
      </c>
      <c r="R1371" s="201" t="str">
        <f t="array" ref="R1371">IFERROR(IF(INDEX('Disaggregation Records'!$E$155:$E$385,MATCH(RIGHT(Q1371,255),RIGHT('Disaggregation Records'!$D$155:$D$385,255),0))="","",INDEX('Disaggregation Records'!$E$155:$E$385,MATCH(RIGHT(Q1371,255),RIGHT('Disaggregation Records'!$D$155:$D$385,255),0))),"")</f>
        <v/>
      </c>
      <c r="S1371" s="201" t="str">
        <f t="array" ref="S1371">IFERROR(IF(INDEX('Disaggregation Records'!$F$155:$F$385,MATCH(RIGHT(Q1371,255),RIGHT('Disaggregation Records'!$D$155:$D$385,255),0))="","",INDEX('Disaggregation Records'!$F$155:$F$385,MATCH(RIGHT(Q1371,255),RIGHT('Disaggregation Records'!$D$155:$D$385,255),0))),"")</f>
        <v/>
      </c>
      <c r="T1371" s="201" t="str">
        <f t="array" ref="T1371">IFERROR(IF(INDEX('Disaggregation Records'!$H$155:$H$385,MATCH(RIGHT(Q1371,255),RIGHT('Disaggregation Records'!$D$155:$D$385,255),0))="","",INDEX('Disaggregation Records'!$H$155:$H$385,MATCH(RIGHT(Q1371,255),RIGHT('Disaggregation Records'!$D$155:$D$385,255),0))),"")</f>
        <v/>
      </c>
      <c r="U1371" s="201">
        <f t="shared" ref="U1371" si="5234">U1369+1</f>
        <v>1787</v>
      </c>
      <c r="V1371" s="201" t="str">
        <f t="array" ref="V1371">IFERROR(IF(INDEX('Disaggregation Records'!$I$155:$I$385,MATCH(RIGHT(Q1371,255),RIGHT('Disaggregation Records'!$D$155:$D$385,255),0))="","",INDEX('Disaggregation Records'!$I$155:$I$385,MATCH(RIGHT(Q1371,255),RIGHT('Disaggregation Records'!$D$155:$D$385,255),0))),"")</f>
        <v/>
      </c>
      <c r="W1371" s="201" t="str">
        <f>IFERROR(INDEX('Reference Records'!L$40:L$88,MATCH(LEFT(C1371,255),'Reference Records'!E$40:E$88,0)),"")</f>
        <v/>
      </c>
    </row>
    <row r="1372" spans="1:23" s="201" customFormat="1" ht="40.25" customHeight="1" x14ac:dyDescent="0.35">
      <c r="A1372" s="569"/>
      <c r="B1372" s="590"/>
      <c r="C1372" s="571"/>
      <c r="D1372" s="579"/>
      <c r="E1372" s="579"/>
      <c r="F1372" s="215"/>
      <c r="G1372" s="577"/>
      <c r="H1372" s="581"/>
      <c r="I1372" s="583"/>
      <c r="J1372" s="573"/>
      <c r="K1372" s="571"/>
      <c r="L1372" s="571"/>
      <c r="M1372" s="573"/>
      <c r="N1372" s="573"/>
    </row>
    <row r="1373" spans="1:23" s="201" customFormat="1" ht="40.25" customHeight="1" x14ac:dyDescent="0.35">
      <c r="A1373" s="569" t="str">
        <f t="shared" ref="A1373" ca="1" si="5235">INDIRECT("'update Helper'!C"&amp;U1373)</f>
        <v>a163p000004cuuuAAA</v>
      </c>
      <c r="B1373" s="589">
        <v>19</v>
      </c>
      <c r="C1373" s="570" t="str">
        <f>VLOOKUP(B1373,'Coverage Indicators - Section D'!$A$9:$AU$70,47,FALSE)</f>
        <v/>
      </c>
      <c r="D1373" s="578" t="str">
        <f t="shared" ref="D1373" si="5236">R1373</f>
        <v/>
      </c>
      <c r="E1373" s="578" t="str">
        <f t="shared" ref="E1373" si="5237">S1373</f>
        <v/>
      </c>
      <c r="F1373" s="421"/>
      <c r="G1373" s="576" t="str">
        <f ca="1">IF(OR(INDIRECT("'update Helper'!E"&amp;U1373)="",F1373&lt;&gt;0,F1374&lt;&gt;0),IF(IFERROR((F1373/F1374),"")="","",(F1373/F1374)),INDIRECT("'update Helper'!E"&amp;U1373)/100)</f>
        <v/>
      </c>
      <c r="H1373" s="580"/>
      <c r="I1373" s="582"/>
      <c r="J1373" s="572"/>
      <c r="K1373" s="570" t="str">
        <f t="shared" ref="K1373" si="5238">W1373</f>
        <v/>
      </c>
      <c r="L1373" s="570" t="str">
        <f t="shared" ref="L1373" si="5239">V1373</f>
        <v/>
      </c>
      <c r="M1373" s="572"/>
      <c r="N1373" s="572"/>
      <c r="P1373" s="201">
        <f t="shared" ref="P1373" si="5240">IF(AND(EXACT(C1373,C1371),C1371&lt;&gt;0),P1371+1,0)</f>
        <v>376</v>
      </c>
      <c r="Q1373" s="201" t="str">
        <f t="shared" ref="Q1373" si="5241">IF(C1373&lt;&gt;"",C1373&amp;"-"&amp;P1373,"")</f>
        <v/>
      </c>
      <c r="R1373" s="201" t="str">
        <f t="array" ref="R1373">IFERROR(IF(INDEX('Disaggregation Records'!$E$155:$E$385,MATCH(RIGHT(Q1373,255),RIGHT('Disaggregation Records'!$D$155:$D$385,255),0))="","",INDEX('Disaggregation Records'!$E$155:$E$385,MATCH(RIGHT(Q1373,255),RIGHT('Disaggregation Records'!$D$155:$D$385,255),0))),"")</f>
        <v/>
      </c>
      <c r="S1373" s="201" t="str">
        <f t="array" ref="S1373">IFERROR(IF(INDEX('Disaggregation Records'!$F$155:$F$385,MATCH(RIGHT(Q1373,255),RIGHT('Disaggregation Records'!$D$155:$D$385,255),0))="","",INDEX('Disaggregation Records'!$F$155:$F$385,MATCH(RIGHT(Q1373,255),RIGHT('Disaggregation Records'!$D$155:$D$385,255),0))),"")</f>
        <v/>
      </c>
      <c r="T1373" s="201" t="str">
        <f t="array" ref="T1373">IFERROR(IF(INDEX('Disaggregation Records'!$H$155:$H$385,MATCH(RIGHT(Q1373,255),RIGHT('Disaggregation Records'!$D$155:$D$385,255),0))="","",INDEX('Disaggregation Records'!$H$155:$H$385,MATCH(RIGHT(Q1373,255),RIGHT('Disaggregation Records'!$D$155:$D$385,255),0))),"")</f>
        <v/>
      </c>
      <c r="U1373" s="201">
        <f t="shared" ref="U1373" si="5242">U1371+1</f>
        <v>1788</v>
      </c>
      <c r="V1373" s="201" t="str">
        <f t="array" ref="V1373">IFERROR(IF(INDEX('Disaggregation Records'!$I$155:$I$385,MATCH(RIGHT(Q1373,255),RIGHT('Disaggregation Records'!$D$155:$D$385,255),0))="","",INDEX('Disaggregation Records'!$I$155:$I$385,MATCH(RIGHT(Q1373,255),RIGHT('Disaggregation Records'!$D$155:$D$385,255),0))),"")</f>
        <v/>
      </c>
      <c r="W1373" s="201" t="str">
        <f>IFERROR(INDEX('Reference Records'!L$40:L$88,MATCH(LEFT(C1373,255),'Reference Records'!E$40:E$88,0)),"")</f>
        <v/>
      </c>
    </row>
    <row r="1374" spans="1:23" s="201" customFormat="1" ht="40.25" customHeight="1" x14ac:dyDescent="0.35">
      <c r="A1374" s="569"/>
      <c r="B1374" s="590"/>
      <c r="C1374" s="571"/>
      <c r="D1374" s="579"/>
      <c r="E1374" s="579"/>
      <c r="F1374" s="215"/>
      <c r="G1374" s="577"/>
      <c r="H1374" s="581"/>
      <c r="I1374" s="583"/>
      <c r="J1374" s="573"/>
      <c r="K1374" s="571"/>
      <c r="L1374" s="571"/>
      <c r="M1374" s="573"/>
      <c r="N1374" s="573"/>
    </row>
    <row r="1375" spans="1:23" s="201" customFormat="1" ht="40.25" customHeight="1" x14ac:dyDescent="0.35">
      <c r="A1375" s="569" t="str">
        <f t="shared" ref="A1375" ca="1" si="5243">INDIRECT("'update Helper'!C"&amp;U1375)</f>
        <v>a163p000004cuuvAAA</v>
      </c>
      <c r="B1375" s="589">
        <v>19</v>
      </c>
      <c r="C1375" s="570" t="str">
        <f>VLOOKUP(B1375,'Coverage Indicators - Section D'!$A$9:$AU$70,47,FALSE)</f>
        <v/>
      </c>
      <c r="D1375" s="578" t="str">
        <f t="shared" ref="D1375" si="5244">R1375</f>
        <v/>
      </c>
      <c r="E1375" s="578" t="str">
        <f t="shared" ref="E1375" si="5245">S1375</f>
        <v/>
      </c>
      <c r="F1375" s="421"/>
      <c r="G1375" s="576" t="str">
        <f ca="1">IF(OR(INDIRECT("'update Helper'!E"&amp;U1375)="",F1375&lt;&gt;0,F1376&lt;&gt;0),IF(IFERROR((F1375/F1376),"")="","",(F1375/F1376)),INDIRECT("'update Helper'!E"&amp;U1375)/100)</f>
        <v/>
      </c>
      <c r="H1375" s="580"/>
      <c r="I1375" s="582"/>
      <c r="J1375" s="572"/>
      <c r="K1375" s="570" t="str">
        <f t="shared" ref="K1375" si="5246">W1375</f>
        <v/>
      </c>
      <c r="L1375" s="570" t="str">
        <f t="shared" ref="L1375" si="5247">V1375</f>
        <v/>
      </c>
      <c r="M1375" s="572"/>
      <c r="N1375" s="572"/>
      <c r="P1375" s="201">
        <f t="shared" ref="P1375" si="5248">IF(AND(EXACT(C1375,C1373),C1373&lt;&gt;0),P1373+1,0)</f>
        <v>377</v>
      </c>
      <c r="Q1375" s="201" t="str">
        <f t="shared" ref="Q1375" si="5249">IF(C1375&lt;&gt;"",C1375&amp;"-"&amp;P1375,"")</f>
        <v/>
      </c>
      <c r="R1375" s="201" t="str">
        <f t="array" ref="R1375">IFERROR(IF(INDEX('Disaggregation Records'!$E$155:$E$385,MATCH(RIGHT(Q1375,255),RIGHT('Disaggregation Records'!$D$155:$D$385,255),0))="","",INDEX('Disaggregation Records'!$E$155:$E$385,MATCH(RIGHT(Q1375,255),RIGHT('Disaggregation Records'!$D$155:$D$385,255),0))),"")</f>
        <v/>
      </c>
      <c r="S1375" s="201" t="str">
        <f t="array" ref="S1375">IFERROR(IF(INDEX('Disaggregation Records'!$F$155:$F$385,MATCH(RIGHT(Q1375,255),RIGHT('Disaggregation Records'!$D$155:$D$385,255),0))="","",INDEX('Disaggregation Records'!$F$155:$F$385,MATCH(RIGHT(Q1375,255),RIGHT('Disaggregation Records'!$D$155:$D$385,255),0))),"")</f>
        <v/>
      </c>
      <c r="T1375" s="201" t="str">
        <f t="array" ref="T1375">IFERROR(IF(INDEX('Disaggregation Records'!$H$155:$H$385,MATCH(RIGHT(Q1375,255),RIGHT('Disaggregation Records'!$D$155:$D$385,255),0))="","",INDEX('Disaggregation Records'!$H$155:$H$385,MATCH(RIGHT(Q1375,255),RIGHT('Disaggregation Records'!$D$155:$D$385,255),0))),"")</f>
        <v/>
      </c>
      <c r="U1375" s="201">
        <f t="shared" ref="U1375" si="5250">U1373+1</f>
        <v>1789</v>
      </c>
      <c r="V1375" s="201" t="str">
        <f t="array" ref="V1375">IFERROR(IF(INDEX('Disaggregation Records'!$I$155:$I$385,MATCH(RIGHT(Q1375,255),RIGHT('Disaggregation Records'!$D$155:$D$385,255),0))="","",INDEX('Disaggregation Records'!$I$155:$I$385,MATCH(RIGHT(Q1375,255),RIGHT('Disaggregation Records'!$D$155:$D$385,255),0))),"")</f>
        <v/>
      </c>
      <c r="W1375" s="201" t="str">
        <f>IFERROR(INDEX('Reference Records'!L$40:L$88,MATCH(LEFT(C1375,255),'Reference Records'!E$40:E$88,0)),"")</f>
        <v/>
      </c>
    </row>
    <row r="1376" spans="1:23" s="201" customFormat="1" ht="40.25" customHeight="1" x14ac:dyDescent="0.35">
      <c r="A1376" s="569"/>
      <c r="B1376" s="590"/>
      <c r="C1376" s="571"/>
      <c r="D1376" s="579"/>
      <c r="E1376" s="579"/>
      <c r="F1376" s="215"/>
      <c r="G1376" s="577"/>
      <c r="H1376" s="581"/>
      <c r="I1376" s="583"/>
      <c r="J1376" s="573"/>
      <c r="K1376" s="571"/>
      <c r="L1376" s="571"/>
      <c r="M1376" s="573"/>
      <c r="N1376" s="573"/>
    </row>
    <row r="1377" spans="1:23" s="201" customFormat="1" ht="40.25" customHeight="1" x14ac:dyDescent="0.35">
      <c r="A1377" s="569" t="str">
        <f t="shared" ref="A1377" ca="1" si="5251">INDIRECT("'update Helper'!C"&amp;U1377)</f>
        <v>a163p000004cuuwAAA</v>
      </c>
      <c r="B1377" s="589">
        <v>19</v>
      </c>
      <c r="C1377" s="570" t="str">
        <f>VLOOKUP(B1377,'Coverage Indicators - Section D'!$A$9:$AU$70,47,FALSE)</f>
        <v/>
      </c>
      <c r="D1377" s="578" t="str">
        <f t="shared" ref="D1377" si="5252">R1377</f>
        <v/>
      </c>
      <c r="E1377" s="578" t="str">
        <f t="shared" ref="E1377" si="5253">S1377</f>
        <v/>
      </c>
      <c r="F1377" s="421"/>
      <c r="G1377" s="576" t="str">
        <f ca="1">IF(OR(INDIRECT("'update Helper'!E"&amp;U1377)="",F1377&lt;&gt;0,F1378&lt;&gt;0),IF(IFERROR((F1377/F1378),"")="","",(F1377/F1378)),INDIRECT("'update Helper'!E"&amp;U1377)/100)</f>
        <v/>
      </c>
      <c r="H1377" s="580"/>
      <c r="I1377" s="582"/>
      <c r="J1377" s="572"/>
      <c r="K1377" s="570" t="str">
        <f t="shared" ref="K1377" si="5254">W1377</f>
        <v/>
      </c>
      <c r="L1377" s="570" t="str">
        <f t="shared" ref="L1377" si="5255">V1377</f>
        <v/>
      </c>
      <c r="M1377" s="572"/>
      <c r="N1377" s="572"/>
      <c r="P1377" s="201">
        <f t="shared" ref="P1377" si="5256">IF(AND(EXACT(C1377,C1375),C1375&lt;&gt;0),P1375+1,0)</f>
        <v>378</v>
      </c>
      <c r="Q1377" s="201" t="str">
        <f t="shared" ref="Q1377" si="5257">IF(C1377&lt;&gt;"",C1377&amp;"-"&amp;P1377,"")</f>
        <v/>
      </c>
      <c r="R1377" s="201" t="str">
        <f t="array" ref="R1377">IFERROR(IF(INDEX('Disaggregation Records'!$E$155:$E$385,MATCH(RIGHT(Q1377,255),RIGHT('Disaggregation Records'!$D$155:$D$385,255),0))="","",INDEX('Disaggregation Records'!$E$155:$E$385,MATCH(RIGHT(Q1377,255),RIGHT('Disaggregation Records'!$D$155:$D$385,255),0))),"")</f>
        <v/>
      </c>
      <c r="S1377" s="201" t="str">
        <f t="array" ref="S1377">IFERROR(IF(INDEX('Disaggregation Records'!$F$155:$F$385,MATCH(RIGHT(Q1377,255),RIGHT('Disaggregation Records'!$D$155:$D$385,255),0))="","",INDEX('Disaggregation Records'!$F$155:$F$385,MATCH(RIGHT(Q1377,255),RIGHT('Disaggregation Records'!$D$155:$D$385,255),0))),"")</f>
        <v/>
      </c>
      <c r="T1377" s="201" t="str">
        <f t="array" ref="T1377">IFERROR(IF(INDEX('Disaggregation Records'!$H$155:$H$385,MATCH(RIGHT(Q1377,255),RIGHT('Disaggregation Records'!$D$155:$D$385,255),0))="","",INDEX('Disaggregation Records'!$H$155:$H$385,MATCH(RIGHT(Q1377,255),RIGHT('Disaggregation Records'!$D$155:$D$385,255),0))),"")</f>
        <v/>
      </c>
      <c r="U1377" s="201">
        <f t="shared" ref="U1377" si="5258">U1375+1</f>
        <v>1790</v>
      </c>
      <c r="V1377" s="201" t="str">
        <f t="array" ref="V1377">IFERROR(IF(INDEX('Disaggregation Records'!$I$155:$I$385,MATCH(RIGHT(Q1377,255),RIGHT('Disaggregation Records'!$D$155:$D$385,255),0))="","",INDEX('Disaggregation Records'!$I$155:$I$385,MATCH(RIGHT(Q1377,255),RIGHT('Disaggregation Records'!$D$155:$D$385,255),0))),"")</f>
        <v/>
      </c>
      <c r="W1377" s="201" t="str">
        <f>IFERROR(INDEX('Reference Records'!L$40:L$88,MATCH(LEFT(C1377,255),'Reference Records'!E$40:E$88,0)),"")</f>
        <v/>
      </c>
    </row>
    <row r="1378" spans="1:23" s="201" customFormat="1" ht="40.25" customHeight="1" x14ac:dyDescent="0.35">
      <c r="A1378" s="569"/>
      <c r="B1378" s="590"/>
      <c r="C1378" s="571"/>
      <c r="D1378" s="579"/>
      <c r="E1378" s="579"/>
      <c r="F1378" s="215"/>
      <c r="G1378" s="577"/>
      <c r="H1378" s="581"/>
      <c r="I1378" s="583"/>
      <c r="J1378" s="573"/>
      <c r="K1378" s="571"/>
      <c r="L1378" s="571"/>
      <c r="M1378" s="573"/>
      <c r="N1378" s="573"/>
    </row>
    <row r="1379" spans="1:23" s="201" customFormat="1" ht="40.25" customHeight="1" x14ac:dyDescent="0.35">
      <c r="A1379" s="569" t="str">
        <f t="shared" ref="A1379" ca="1" si="5259">INDIRECT("'update Helper'!C"&amp;U1379)</f>
        <v>a163p000004cuuxAAA</v>
      </c>
      <c r="B1379" s="589">
        <v>19</v>
      </c>
      <c r="C1379" s="570" t="str">
        <f>VLOOKUP(B1379,'Coverage Indicators - Section D'!$A$9:$AU$70,47,FALSE)</f>
        <v/>
      </c>
      <c r="D1379" s="578" t="str">
        <f t="shared" ref="D1379" si="5260">R1379</f>
        <v/>
      </c>
      <c r="E1379" s="578" t="str">
        <f t="shared" ref="E1379" si="5261">S1379</f>
        <v/>
      </c>
      <c r="F1379" s="421"/>
      <c r="G1379" s="576" t="str">
        <f ca="1">IF(OR(INDIRECT("'update Helper'!E"&amp;U1379)="",F1379&lt;&gt;0,F1380&lt;&gt;0),IF(IFERROR((F1379/F1380),"")="","",(F1379/F1380)),INDIRECT("'update Helper'!E"&amp;U1379)/100)</f>
        <v/>
      </c>
      <c r="H1379" s="580"/>
      <c r="I1379" s="582"/>
      <c r="J1379" s="572"/>
      <c r="K1379" s="570" t="str">
        <f t="shared" ref="K1379" si="5262">W1379</f>
        <v/>
      </c>
      <c r="L1379" s="570" t="str">
        <f t="shared" ref="L1379" si="5263">V1379</f>
        <v/>
      </c>
      <c r="M1379" s="572"/>
      <c r="N1379" s="572"/>
      <c r="P1379" s="201">
        <f t="shared" ref="P1379" si="5264">IF(AND(EXACT(C1379,C1377),C1377&lt;&gt;0),P1377+1,0)</f>
        <v>379</v>
      </c>
      <c r="Q1379" s="201" t="str">
        <f t="shared" ref="Q1379" si="5265">IF(C1379&lt;&gt;"",C1379&amp;"-"&amp;P1379,"")</f>
        <v/>
      </c>
      <c r="R1379" s="201" t="str">
        <f t="array" ref="R1379">IFERROR(IF(INDEX('Disaggregation Records'!$E$155:$E$385,MATCH(RIGHT(Q1379,255),RIGHT('Disaggregation Records'!$D$155:$D$385,255),0))="","",INDEX('Disaggregation Records'!$E$155:$E$385,MATCH(RIGHT(Q1379,255),RIGHT('Disaggregation Records'!$D$155:$D$385,255),0))),"")</f>
        <v/>
      </c>
      <c r="S1379" s="201" t="str">
        <f t="array" ref="S1379">IFERROR(IF(INDEX('Disaggregation Records'!$F$155:$F$385,MATCH(RIGHT(Q1379,255),RIGHT('Disaggregation Records'!$D$155:$D$385,255),0))="","",INDEX('Disaggregation Records'!$F$155:$F$385,MATCH(RIGHT(Q1379,255),RIGHT('Disaggregation Records'!$D$155:$D$385,255),0))),"")</f>
        <v/>
      </c>
      <c r="T1379" s="201" t="str">
        <f t="array" ref="T1379">IFERROR(IF(INDEX('Disaggregation Records'!$H$155:$H$385,MATCH(RIGHT(Q1379,255),RIGHT('Disaggregation Records'!$D$155:$D$385,255),0))="","",INDEX('Disaggregation Records'!$H$155:$H$385,MATCH(RIGHT(Q1379,255),RIGHT('Disaggregation Records'!$D$155:$D$385,255),0))),"")</f>
        <v/>
      </c>
      <c r="U1379" s="201">
        <f t="shared" ref="U1379" si="5266">U1377+1</f>
        <v>1791</v>
      </c>
      <c r="V1379" s="201" t="str">
        <f t="array" ref="V1379">IFERROR(IF(INDEX('Disaggregation Records'!$I$155:$I$385,MATCH(RIGHT(Q1379,255),RIGHT('Disaggregation Records'!$D$155:$D$385,255),0))="","",INDEX('Disaggregation Records'!$I$155:$I$385,MATCH(RIGHT(Q1379,255),RIGHT('Disaggregation Records'!$D$155:$D$385,255),0))),"")</f>
        <v/>
      </c>
      <c r="W1379" s="201" t="str">
        <f>IFERROR(INDEX('Reference Records'!L$40:L$88,MATCH(LEFT(C1379,255),'Reference Records'!E$40:E$88,0)),"")</f>
        <v/>
      </c>
    </row>
    <row r="1380" spans="1:23" s="201" customFormat="1" ht="40.25" customHeight="1" x14ac:dyDescent="0.35">
      <c r="A1380" s="569"/>
      <c r="B1380" s="590"/>
      <c r="C1380" s="571"/>
      <c r="D1380" s="579"/>
      <c r="E1380" s="579"/>
      <c r="F1380" s="215"/>
      <c r="G1380" s="577"/>
      <c r="H1380" s="581"/>
      <c r="I1380" s="583"/>
      <c r="J1380" s="573"/>
      <c r="K1380" s="571"/>
      <c r="L1380" s="571"/>
      <c r="M1380" s="573"/>
      <c r="N1380" s="573"/>
    </row>
    <row r="1381" spans="1:23" s="201" customFormat="1" ht="40.25" customHeight="1" x14ac:dyDescent="0.35">
      <c r="A1381" s="569" t="str">
        <f t="shared" ref="A1381" ca="1" si="5267">INDIRECT("'update Helper'!C"&amp;U1381)</f>
        <v>a163p000004cuuyAAA</v>
      </c>
      <c r="B1381" s="589">
        <v>20</v>
      </c>
      <c r="C1381" s="570" t="str">
        <f>VLOOKUP(B1381,'Coverage Indicators - Section D'!$A$9:$AU$70,47,FALSE)</f>
        <v/>
      </c>
      <c r="D1381" s="578" t="str">
        <f t="shared" ref="D1381" si="5268">R1381</f>
        <v/>
      </c>
      <c r="E1381" s="578" t="str">
        <f t="shared" ref="E1381" si="5269">S1381</f>
        <v/>
      </c>
      <c r="F1381" s="421"/>
      <c r="G1381" s="576" t="str">
        <f ca="1">IF(OR(INDIRECT("'update Helper'!E"&amp;U1381)="",F1381&lt;&gt;0,F1382&lt;&gt;0),IF(IFERROR((F1381/F1382),"")="","",(F1381/F1382)),INDIRECT("'update Helper'!E"&amp;U1381)/100)</f>
        <v/>
      </c>
      <c r="H1381" s="580"/>
      <c r="I1381" s="582"/>
      <c r="J1381" s="572"/>
      <c r="K1381" s="570" t="str">
        <f t="shared" ref="K1381" si="5270">W1381</f>
        <v/>
      </c>
      <c r="L1381" s="570" t="str">
        <f t="shared" ref="L1381" si="5271">V1381</f>
        <v/>
      </c>
      <c r="M1381" s="572"/>
      <c r="N1381" s="572"/>
      <c r="P1381" s="201">
        <f t="shared" ref="P1381" si="5272">IF(AND(EXACT(C1381,C1379),C1379&lt;&gt;0),P1379+1,0)</f>
        <v>380</v>
      </c>
      <c r="Q1381" s="201" t="str">
        <f t="shared" ref="Q1381" si="5273">IF(C1381&lt;&gt;"",C1381&amp;"-"&amp;P1381,"")</f>
        <v/>
      </c>
      <c r="R1381" s="201" t="str">
        <f t="array" ref="R1381">IFERROR(IF(INDEX('Disaggregation Records'!$E$155:$E$385,MATCH(RIGHT(Q1381,255),RIGHT('Disaggregation Records'!$D$155:$D$385,255),0))="","",INDEX('Disaggregation Records'!$E$155:$E$385,MATCH(RIGHT(Q1381,255),RIGHT('Disaggregation Records'!$D$155:$D$385,255),0))),"")</f>
        <v/>
      </c>
      <c r="S1381" s="201" t="str">
        <f t="array" ref="S1381">IFERROR(IF(INDEX('Disaggregation Records'!$F$155:$F$385,MATCH(RIGHT(Q1381,255),RIGHT('Disaggregation Records'!$D$155:$D$385,255),0))="","",INDEX('Disaggregation Records'!$F$155:$F$385,MATCH(RIGHT(Q1381,255),RIGHT('Disaggregation Records'!$D$155:$D$385,255),0))),"")</f>
        <v/>
      </c>
      <c r="T1381" s="201" t="str">
        <f t="array" ref="T1381">IFERROR(IF(INDEX('Disaggregation Records'!$H$155:$H$385,MATCH(RIGHT(Q1381,255),RIGHT('Disaggregation Records'!$D$155:$D$385,255),0))="","",INDEX('Disaggregation Records'!$H$155:$H$385,MATCH(RIGHT(Q1381,255),RIGHT('Disaggregation Records'!$D$155:$D$385,255),0))),"")</f>
        <v/>
      </c>
      <c r="U1381" s="201">
        <f t="shared" ref="U1381" si="5274">U1379+1</f>
        <v>1792</v>
      </c>
      <c r="V1381" s="201" t="str">
        <f t="array" ref="V1381">IFERROR(IF(INDEX('Disaggregation Records'!$I$155:$I$385,MATCH(RIGHT(Q1381,255),RIGHT('Disaggregation Records'!$D$155:$D$385,255),0))="","",INDEX('Disaggregation Records'!$I$155:$I$385,MATCH(RIGHT(Q1381,255),RIGHT('Disaggregation Records'!$D$155:$D$385,255),0))),"")</f>
        <v/>
      </c>
      <c r="W1381" s="201" t="str">
        <f>IFERROR(INDEX('Reference Records'!L$40:L$88,MATCH(LEFT(C1381,255),'Reference Records'!E$40:E$88,0)),"")</f>
        <v/>
      </c>
    </row>
    <row r="1382" spans="1:23" s="201" customFormat="1" ht="40.25" customHeight="1" x14ac:dyDescent="0.35">
      <c r="A1382" s="569"/>
      <c r="B1382" s="590"/>
      <c r="C1382" s="571"/>
      <c r="D1382" s="579"/>
      <c r="E1382" s="579"/>
      <c r="F1382" s="215"/>
      <c r="G1382" s="577"/>
      <c r="H1382" s="581"/>
      <c r="I1382" s="583"/>
      <c r="J1382" s="573"/>
      <c r="K1382" s="571"/>
      <c r="L1382" s="571"/>
      <c r="M1382" s="573"/>
      <c r="N1382" s="573"/>
    </row>
    <row r="1383" spans="1:23" s="201" customFormat="1" ht="40.25" customHeight="1" x14ac:dyDescent="0.35">
      <c r="A1383" s="569" t="str">
        <f t="shared" ref="A1383" ca="1" si="5275">INDIRECT("'update Helper'!C"&amp;U1383)</f>
        <v>a163p000004cuuzAAA</v>
      </c>
      <c r="B1383" s="589">
        <v>20</v>
      </c>
      <c r="C1383" s="570" t="str">
        <f>VLOOKUP(B1383,'Coverage Indicators - Section D'!$A$9:$AU$70,47,FALSE)</f>
        <v/>
      </c>
      <c r="D1383" s="578" t="str">
        <f t="shared" ref="D1383" si="5276">R1383</f>
        <v/>
      </c>
      <c r="E1383" s="578" t="str">
        <f t="shared" ref="E1383" si="5277">S1383</f>
        <v/>
      </c>
      <c r="F1383" s="421"/>
      <c r="G1383" s="576" t="str">
        <f ca="1">IF(OR(INDIRECT("'update Helper'!E"&amp;U1383)="",F1383&lt;&gt;0,F1384&lt;&gt;0),IF(IFERROR((F1383/F1384),"")="","",(F1383/F1384)),INDIRECT("'update Helper'!E"&amp;U1383)/100)</f>
        <v/>
      </c>
      <c r="H1383" s="580"/>
      <c r="I1383" s="582"/>
      <c r="J1383" s="572"/>
      <c r="K1383" s="570" t="str">
        <f t="shared" ref="K1383" si="5278">W1383</f>
        <v/>
      </c>
      <c r="L1383" s="570" t="str">
        <f t="shared" ref="L1383" si="5279">V1383</f>
        <v/>
      </c>
      <c r="M1383" s="572"/>
      <c r="N1383" s="572"/>
      <c r="P1383" s="201">
        <f t="shared" ref="P1383" si="5280">IF(AND(EXACT(C1383,C1381),C1381&lt;&gt;0),P1381+1,0)</f>
        <v>381</v>
      </c>
      <c r="Q1383" s="201" t="str">
        <f t="shared" ref="Q1383" si="5281">IF(C1383&lt;&gt;"",C1383&amp;"-"&amp;P1383,"")</f>
        <v/>
      </c>
      <c r="R1383" s="201" t="str">
        <f t="array" ref="R1383">IFERROR(IF(INDEX('Disaggregation Records'!$E$155:$E$385,MATCH(RIGHT(Q1383,255),RIGHT('Disaggregation Records'!$D$155:$D$385,255),0))="","",INDEX('Disaggregation Records'!$E$155:$E$385,MATCH(RIGHT(Q1383,255),RIGHT('Disaggregation Records'!$D$155:$D$385,255),0))),"")</f>
        <v/>
      </c>
      <c r="S1383" s="201" t="str">
        <f t="array" ref="S1383">IFERROR(IF(INDEX('Disaggregation Records'!$F$155:$F$385,MATCH(RIGHT(Q1383,255),RIGHT('Disaggregation Records'!$D$155:$D$385,255),0))="","",INDEX('Disaggregation Records'!$F$155:$F$385,MATCH(RIGHT(Q1383,255),RIGHT('Disaggregation Records'!$D$155:$D$385,255),0))),"")</f>
        <v/>
      </c>
      <c r="T1383" s="201" t="str">
        <f t="array" ref="T1383">IFERROR(IF(INDEX('Disaggregation Records'!$H$155:$H$385,MATCH(RIGHT(Q1383,255),RIGHT('Disaggregation Records'!$D$155:$D$385,255),0))="","",INDEX('Disaggregation Records'!$H$155:$H$385,MATCH(RIGHT(Q1383,255),RIGHT('Disaggregation Records'!$D$155:$D$385,255),0))),"")</f>
        <v/>
      </c>
      <c r="U1383" s="201">
        <f t="shared" ref="U1383" si="5282">U1381+1</f>
        <v>1793</v>
      </c>
      <c r="V1383" s="201" t="str">
        <f t="array" ref="V1383">IFERROR(IF(INDEX('Disaggregation Records'!$I$155:$I$385,MATCH(RIGHT(Q1383,255),RIGHT('Disaggregation Records'!$D$155:$D$385,255),0))="","",INDEX('Disaggregation Records'!$I$155:$I$385,MATCH(RIGHT(Q1383,255),RIGHT('Disaggregation Records'!$D$155:$D$385,255),0))),"")</f>
        <v/>
      </c>
      <c r="W1383" s="201" t="str">
        <f>IFERROR(INDEX('Reference Records'!L$40:L$88,MATCH(LEFT(C1383,255),'Reference Records'!E$40:E$88,0)),"")</f>
        <v/>
      </c>
    </row>
    <row r="1384" spans="1:23" s="201" customFormat="1" ht="40.25" customHeight="1" x14ac:dyDescent="0.35">
      <c r="A1384" s="569"/>
      <c r="B1384" s="590"/>
      <c r="C1384" s="571"/>
      <c r="D1384" s="579"/>
      <c r="E1384" s="579"/>
      <c r="F1384" s="215"/>
      <c r="G1384" s="577"/>
      <c r="H1384" s="581"/>
      <c r="I1384" s="583"/>
      <c r="J1384" s="573"/>
      <c r="K1384" s="571"/>
      <c r="L1384" s="571"/>
      <c r="M1384" s="573"/>
      <c r="N1384" s="573"/>
    </row>
    <row r="1385" spans="1:23" s="201" customFormat="1" ht="40.25" customHeight="1" x14ac:dyDescent="0.35">
      <c r="A1385" s="569" t="str">
        <f t="shared" ref="A1385" ca="1" si="5283">INDIRECT("'update Helper'!C"&amp;U1385)</f>
        <v>a163p000004cuv0AAA</v>
      </c>
      <c r="B1385" s="589">
        <v>20</v>
      </c>
      <c r="C1385" s="570" t="str">
        <f>VLOOKUP(B1385,'Coverage Indicators - Section D'!$A$9:$AU$70,47,FALSE)</f>
        <v/>
      </c>
      <c r="D1385" s="578" t="str">
        <f t="shared" ref="D1385" si="5284">R1385</f>
        <v/>
      </c>
      <c r="E1385" s="578" t="str">
        <f t="shared" ref="E1385" si="5285">S1385</f>
        <v/>
      </c>
      <c r="F1385" s="421"/>
      <c r="G1385" s="576" t="str">
        <f ca="1">IF(OR(INDIRECT("'update Helper'!E"&amp;U1385)="",F1385&lt;&gt;0,F1386&lt;&gt;0),IF(IFERROR((F1385/F1386),"")="","",(F1385/F1386)),INDIRECT("'update Helper'!E"&amp;U1385)/100)</f>
        <v/>
      </c>
      <c r="H1385" s="580"/>
      <c r="I1385" s="582"/>
      <c r="J1385" s="572"/>
      <c r="K1385" s="570" t="str">
        <f t="shared" ref="K1385" si="5286">W1385</f>
        <v/>
      </c>
      <c r="L1385" s="570" t="str">
        <f t="shared" ref="L1385" si="5287">V1385</f>
        <v/>
      </c>
      <c r="M1385" s="572"/>
      <c r="N1385" s="572"/>
      <c r="P1385" s="201">
        <f t="shared" ref="P1385" si="5288">IF(AND(EXACT(C1385,C1383),C1383&lt;&gt;0),P1383+1,0)</f>
        <v>382</v>
      </c>
      <c r="Q1385" s="201" t="str">
        <f t="shared" ref="Q1385" si="5289">IF(C1385&lt;&gt;"",C1385&amp;"-"&amp;P1385,"")</f>
        <v/>
      </c>
      <c r="R1385" s="201" t="str">
        <f t="array" ref="R1385">IFERROR(IF(INDEX('Disaggregation Records'!$E$155:$E$385,MATCH(RIGHT(Q1385,255),RIGHT('Disaggregation Records'!$D$155:$D$385,255),0))="","",INDEX('Disaggregation Records'!$E$155:$E$385,MATCH(RIGHT(Q1385,255),RIGHT('Disaggregation Records'!$D$155:$D$385,255),0))),"")</f>
        <v/>
      </c>
      <c r="S1385" s="201" t="str">
        <f t="array" ref="S1385">IFERROR(IF(INDEX('Disaggregation Records'!$F$155:$F$385,MATCH(RIGHT(Q1385,255),RIGHT('Disaggregation Records'!$D$155:$D$385,255),0))="","",INDEX('Disaggregation Records'!$F$155:$F$385,MATCH(RIGHT(Q1385,255),RIGHT('Disaggregation Records'!$D$155:$D$385,255),0))),"")</f>
        <v/>
      </c>
      <c r="T1385" s="201" t="str">
        <f t="array" ref="T1385">IFERROR(IF(INDEX('Disaggregation Records'!$H$155:$H$385,MATCH(RIGHT(Q1385,255),RIGHT('Disaggregation Records'!$D$155:$D$385,255),0))="","",INDEX('Disaggregation Records'!$H$155:$H$385,MATCH(RIGHT(Q1385,255),RIGHT('Disaggregation Records'!$D$155:$D$385,255),0))),"")</f>
        <v/>
      </c>
      <c r="U1385" s="201">
        <f t="shared" ref="U1385" si="5290">U1383+1</f>
        <v>1794</v>
      </c>
      <c r="V1385" s="201" t="str">
        <f t="array" ref="V1385">IFERROR(IF(INDEX('Disaggregation Records'!$I$155:$I$385,MATCH(RIGHT(Q1385,255),RIGHT('Disaggregation Records'!$D$155:$D$385,255),0))="","",INDEX('Disaggregation Records'!$I$155:$I$385,MATCH(RIGHT(Q1385,255),RIGHT('Disaggregation Records'!$D$155:$D$385,255),0))),"")</f>
        <v/>
      </c>
      <c r="W1385" s="201" t="str">
        <f>IFERROR(INDEX('Reference Records'!L$40:L$88,MATCH(LEFT(C1385,255),'Reference Records'!E$40:E$88,0)),"")</f>
        <v/>
      </c>
    </row>
    <row r="1386" spans="1:23" s="201" customFormat="1" ht="40.25" customHeight="1" x14ac:dyDescent="0.35">
      <c r="A1386" s="569"/>
      <c r="B1386" s="590"/>
      <c r="C1386" s="571"/>
      <c r="D1386" s="579"/>
      <c r="E1386" s="579"/>
      <c r="F1386" s="215"/>
      <c r="G1386" s="577"/>
      <c r="H1386" s="581"/>
      <c r="I1386" s="583"/>
      <c r="J1386" s="573"/>
      <c r="K1386" s="571"/>
      <c r="L1386" s="571"/>
      <c r="M1386" s="573"/>
      <c r="N1386" s="573"/>
    </row>
    <row r="1387" spans="1:23" s="201" customFormat="1" ht="40.25" customHeight="1" x14ac:dyDescent="0.35">
      <c r="A1387" s="569" t="str">
        <f t="shared" ref="A1387" ca="1" si="5291">INDIRECT("'update Helper'!C"&amp;U1387)</f>
        <v>a163p000004cuv1AAA</v>
      </c>
      <c r="B1387" s="589">
        <v>20</v>
      </c>
      <c r="C1387" s="570" t="str">
        <f>VLOOKUP(B1387,'Coverage Indicators - Section D'!$A$9:$AU$70,47,FALSE)</f>
        <v/>
      </c>
      <c r="D1387" s="578" t="str">
        <f t="shared" ref="D1387" si="5292">R1387</f>
        <v/>
      </c>
      <c r="E1387" s="578" t="str">
        <f t="shared" ref="E1387" si="5293">S1387</f>
        <v/>
      </c>
      <c r="F1387" s="421"/>
      <c r="G1387" s="576" t="str">
        <f ca="1">IF(OR(INDIRECT("'update Helper'!E"&amp;U1387)="",F1387&lt;&gt;0,F1388&lt;&gt;0),IF(IFERROR((F1387/F1388),"")="","",(F1387/F1388)),INDIRECT("'update Helper'!E"&amp;U1387)/100)</f>
        <v/>
      </c>
      <c r="H1387" s="580"/>
      <c r="I1387" s="582"/>
      <c r="J1387" s="572"/>
      <c r="K1387" s="570" t="str">
        <f t="shared" ref="K1387" si="5294">W1387</f>
        <v/>
      </c>
      <c r="L1387" s="570" t="str">
        <f t="shared" ref="L1387" si="5295">V1387</f>
        <v/>
      </c>
      <c r="M1387" s="572"/>
      <c r="N1387" s="572"/>
      <c r="P1387" s="201">
        <f t="shared" ref="P1387" si="5296">IF(AND(EXACT(C1387,C1385),C1385&lt;&gt;0),P1385+1,0)</f>
        <v>383</v>
      </c>
      <c r="Q1387" s="201" t="str">
        <f t="shared" ref="Q1387" si="5297">IF(C1387&lt;&gt;"",C1387&amp;"-"&amp;P1387,"")</f>
        <v/>
      </c>
      <c r="R1387" s="201" t="str">
        <f t="array" ref="R1387">IFERROR(IF(INDEX('Disaggregation Records'!$E$155:$E$385,MATCH(RIGHT(Q1387,255),RIGHT('Disaggregation Records'!$D$155:$D$385,255),0))="","",INDEX('Disaggregation Records'!$E$155:$E$385,MATCH(RIGHT(Q1387,255),RIGHT('Disaggregation Records'!$D$155:$D$385,255),0))),"")</f>
        <v/>
      </c>
      <c r="S1387" s="201" t="str">
        <f t="array" ref="S1387">IFERROR(IF(INDEX('Disaggregation Records'!$F$155:$F$385,MATCH(RIGHT(Q1387,255),RIGHT('Disaggregation Records'!$D$155:$D$385,255),0))="","",INDEX('Disaggregation Records'!$F$155:$F$385,MATCH(RIGHT(Q1387,255),RIGHT('Disaggregation Records'!$D$155:$D$385,255),0))),"")</f>
        <v/>
      </c>
      <c r="T1387" s="201" t="str">
        <f t="array" ref="T1387">IFERROR(IF(INDEX('Disaggregation Records'!$H$155:$H$385,MATCH(RIGHT(Q1387,255),RIGHT('Disaggregation Records'!$D$155:$D$385,255),0))="","",INDEX('Disaggregation Records'!$H$155:$H$385,MATCH(RIGHT(Q1387,255),RIGHT('Disaggregation Records'!$D$155:$D$385,255),0))),"")</f>
        <v/>
      </c>
      <c r="U1387" s="201">
        <f t="shared" ref="U1387" si="5298">U1385+1</f>
        <v>1795</v>
      </c>
      <c r="V1387" s="201" t="str">
        <f t="array" ref="V1387">IFERROR(IF(INDEX('Disaggregation Records'!$I$155:$I$385,MATCH(RIGHT(Q1387,255),RIGHT('Disaggregation Records'!$D$155:$D$385,255),0))="","",INDEX('Disaggregation Records'!$I$155:$I$385,MATCH(RIGHT(Q1387,255),RIGHT('Disaggregation Records'!$D$155:$D$385,255),0))),"")</f>
        <v/>
      </c>
      <c r="W1387" s="201" t="str">
        <f>IFERROR(INDEX('Reference Records'!L$40:L$88,MATCH(LEFT(C1387,255),'Reference Records'!E$40:E$88,0)),"")</f>
        <v/>
      </c>
    </row>
    <row r="1388" spans="1:23" s="201" customFormat="1" ht="40.25" customHeight="1" x14ac:dyDescent="0.35">
      <c r="A1388" s="569"/>
      <c r="B1388" s="590"/>
      <c r="C1388" s="571"/>
      <c r="D1388" s="579"/>
      <c r="E1388" s="579"/>
      <c r="F1388" s="215"/>
      <c r="G1388" s="577"/>
      <c r="H1388" s="581"/>
      <c r="I1388" s="583"/>
      <c r="J1388" s="573"/>
      <c r="K1388" s="571"/>
      <c r="L1388" s="571"/>
      <c r="M1388" s="573"/>
      <c r="N1388" s="573"/>
    </row>
    <row r="1389" spans="1:23" s="201" customFormat="1" ht="40.25" customHeight="1" x14ac:dyDescent="0.35">
      <c r="A1389" s="569" t="str">
        <f t="shared" ref="A1389" ca="1" si="5299">INDIRECT("'update Helper'!C"&amp;U1389)</f>
        <v>a163p000004cuv2AAA</v>
      </c>
      <c r="B1389" s="589">
        <v>20</v>
      </c>
      <c r="C1389" s="570" t="str">
        <f>VLOOKUP(B1389,'Coverage Indicators - Section D'!$A$9:$AU$70,47,FALSE)</f>
        <v/>
      </c>
      <c r="D1389" s="578" t="str">
        <f t="shared" ref="D1389" si="5300">R1389</f>
        <v/>
      </c>
      <c r="E1389" s="578" t="str">
        <f t="shared" ref="E1389" si="5301">S1389</f>
        <v/>
      </c>
      <c r="F1389" s="421"/>
      <c r="G1389" s="576" t="str">
        <f ca="1">IF(OR(INDIRECT("'update Helper'!E"&amp;U1389)="",F1389&lt;&gt;0,F1390&lt;&gt;0),IF(IFERROR((F1389/F1390),"")="","",(F1389/F1390)),INDIRECT("'update Helper'!E"&amp;U1389)/100)</f>
        <v/>
      </c>
      <c r="H1389" s="580"/>
      <c r="I1389" s="582"/>
      <c r="J1389" s="572"/>
      <c r="K1389" s="570" t="str">
        <f t="shared" ref="K1389" si="5302">W1389</f>
        <v/>
      </c>
      <c r="L1389" s="570" t="str">
        <f t="shared" ref="L1389" si="5303">V1389</f>
        <v/>
      </c>
      <c r="M1389" s="572"/>
      <c r="N1389" s="572"/>
      <c r="P1389" s="201">
        <f t="shared" ref="P1389" si="5304">IF(AND(EXACT(C1389,C1387),C1387&lt;&gt;0),P1387+1,0)</f>
        <v>384</v>
      </c>
      <c r="Q1389" s="201" t="str">
        <f t="shared" ref="Q1389" si="5305">IF(C1389&lt;&gt;"",C1389&amp;"-"&amp;P1389,"")</f>
        <v/>
      </c>
      <c r="R1389" s="201" t="str">
        <f t="array" ref="R1389">IFERROR(IF(INDEX('Disaggregation Records'!$E$155:$E$385,MATCH(RIGHT(Q1389,255),RIGHT('Disaggregation Records'!$D$155:$D$385,255),0))="","",INDEX('Disaggregation Records'!$E$155:$E$385,MATCH(RIGHT(Q1389,255),RIGHT('Disaggregation Records'!$D$155:$D$385,255),0))),"")</f>
        <v/>
      </c>
      <c r="S1389" s="201" t="str">
        <f t="array" ref="S1389">IFERROR(IF(INDEX('Disaggregation Records'!$F$155:$F$385,MATCH(RIGHT(Q1389,255),RIGHT('Disaggregation Records'!$D$155:$D$385,255),0))="","",INDEX('Disaggregation Records'!$F$155:$F$385,MATCH(RIGHT(Q1389,255),RIGHT('Disaggregation Records'!$D$155:$D$385,255),0))),"")</f>
        <v/>
      </c>
      <c r="T1389" s="201" t="str">
        <f t="array" ref="T1389">IFERROR(IF(INDEX('Disaggregation Records'!$H$155:$H$385,MATCH(RIGHT(Q1389,255),RIGHT('Disaggregation Records'!$D$155:$D$385,255),0))="","",INDEX('Disaggregation Records'!$H$155:$H$385,MATCH(RIGHT(Q1389,255),RIGHT('Disaggregation Records'!$D$155:$D$385,255),0))),"")</f>
        <v/>
      </c>
      <c r="U1389" s="201">
        <f t="shared" ref="U1389" si="5306">U1387+1</f>
        <v>1796</v>
      </c>
      <c r="V1389" s="201" t="str">
        <f t="array" ref="V1389">IFERROR(IF(INDEX('Disaggregation Records'!$I$155:$I$385,MATCH(RIGHT(Q1389,255),RIGHT('Disaggregation Records'!$D$155:$D$385,255),0))="","",INDEX('Disaggregation Records'!$I$155:$I$385,MATCH(RIGHT(Q1389,255),RIGHT('Disaggregation Records'!$D$155:$D$385,255),0))),"")</f>
        <v/>
      </c>
      <c r="W1389" s="201" t="str">
        <f>IFERROR(INDEX('Reference Records'!L$40:L$88,MATCH(LEFT(C1389,255),'Reference Records'!E$40:E$88,0)),"")</f>
        <v/>
      </c>
    </row>
    <row r="1390" spans="1:23" s="201" customFormat="1" ht="40.25" customHeight="1" x14ac:dyDescent="0.35">
      <c r="A1390" s="569"/>
      <c r="B1390" s="590"/>
      <c r="C1390" s="571"/>
      <c r="D1390" s="579"/>
      <c r="E1390" s="579"/>
      <c r="F1390" s="215"/>
      <c r="G1390" s="577"/>
      <c r="H1390" s="581"/>
      <c r="I1390" s="583"/>
      <c r="J1390" s="573"/>
      <c r="K1390" s="571"/>
      <c r="L1390" s="571"/>
      <c r="M1390" s="573"/>
      <c r="N1390" s="573"/>
    </row>
    <row r="1391" spans="1:23" s="201" customFormat="1" ht="40.25" customHeight="1" x14ac:dyDescent="0.35">
      <c r="A1391" s="569" t="str">
        <f t="shared" ref="A1391" ca="1" si="5307">INDIRECT("'update Helper'!C"&amp;U1391)</f>
        <v>a163p000004cuv3AAA</v>
      </c>
      <c r="B1391" s="589">
        <v>20</v>
      </c>
      <c r="C1391" s="570" t="str">
        <f>VLOOKUP(B1391,'Coverage Indicators - Section D'!$A$9:$AU$70,47,FALSE)</f>
        <v/>
      </c>
      <c r="D1391" s="578" t="str">
        <f t="shared" ref="D1391" si="5308">R1391</f>
        <v/>
      </c>
      <c r="E1391" s="578" t="str">
        <f t="shared" ref="E1391" si="5309">S1391</f>
        <v/>
      </c>
      <c r="F1391" s="421"/>
      <c r="G1391" s="576" t="str">
        <f ca="1">IF(OR(INDIRECT("'update Helper'!E"&amp;U1391)="",F1391&lt;&gt;0,F1392&lt;&gt;0),IF(IFERROR((F1391/F1392),"")="","",(F1391/F1392)),INDIRECT("'update Helper'!E"&amp;U1391)/100)</f>
        <v/>
      </c>
      <c r="H1391" s="580"/>
      <c r="I1391" s="582"/>
      <c r="J1391" s="572"/>
      <c r="K1391" s="570" t="str">
        <f t="shared" ref="K1391" si="5310">W1391</f>
        <v/>
      </c>
      <c r="L1391" s="570" t="str">
        <f t="shared" ref="L1391" si="5311">V1391</f>
        <v/>
      </c>
      <c r="M1391" s="572"/>
      <c r="N1391" s="572"/>
      <c r="P1391" s="201">
        <f t="shared" ref="P1391" si="5312">IF(AND(EXACT(C1391,C1389),C1389&lt;&gt;0),P1389+1,0)</f>
        <v>385</v>
      </c>
      <c r="Q1391" s="201" t="str">
        <f t="shared" ref="Q1391" si="5313">IF(C1391&lt;&gt;"",C1391&amp;"-"&amp;P1391,"")</f>
        <v/>
      </c>
      <c r="R1391" s="201" t="str">
        <f t="array" ref="R1391">IFERROR(IF(INDEX('Disaggregation Records'!$E$155:$E$385,MATCH(RIGHT(Q1391,255),RIGHT('Disaggregation Records'!$D$155:$D$385,255),0))="","",INDEX('Disaggregation Records'!$E$155:$E$385,MATCH(RIGHT(Q1391,255),RIGHT('Disaggregation Records'!$D$155:$D$385,255),0))),"")</f>
        <v/>
      </c>
      <c r="S1391" s="201" t="str">
        <f t="array" ref="S1391">IFERROR(IF(INDEX('Disaggregation Records'!$F$155:$F$385,MATCH(RIGHT(Q1391,255),RIGHT('Disaggregation Records'!$D$155:$D$385,255),0))="","",INDEX('Disaggregation Records'!$F$155:$F$385,MATCH(RIGHT(Q1391,255),RIGHT('Disaggregation Records'!$D$155:$D$385,255),0))),"")</f>
        <v/>
      </c>
      <c r="T1391" s="201" t="str">
        <f t="array" ref="T1391">IFERROR(IF(INDEX('Disaggregation Records'!$H$155:$H$385,MATCH(RIGHT(Q1391,255),RIGHT('Disaggregation Records'!$D$155:$D$385,255),0))="","",INDEX('Disaggregation Records'!$H$155:$H$385,MATCH(RIGHT(Q1391,255),RIGHT('Disaggregation Records'!$D$155:$D$385,255),0))),"")</f>
        <v/>
      </c>
      <c r="U1391" s="201">
        <f t="shared" ref="U1391" si="5314">U1389+1</f>
        <v>1797</v>
      </c>
      <c r="V1391" s="201" t="str">
        <f t="array" ref="V1391">IFERROR(IF(INDEX('Disaggregation Records'!$I$155:$I$385,MATCH(RIGHT(Q1391,255),RIGHT('Disaggregation Records'!$D$155:$D$385,255),0))="","",INDEX('Disaggregation Records'!$I$155:$I$385,MATCH(RIGHT(Q1391,255),RIGHT('Disaggregation Records'!$D$155:$D$385,255),0))),"")</f>
        <v/>
      </c>
      <c r="W1391" s="201" t="str">
        <f>IFERROR(INDEX('Reference Records'!L$40:L$88,MATCH(LEFT(C1391,255),'Reference Records'!E$40:E$88,0)),"")</f>
        <v/>
      </c>
    </row>
    <row r="1392" spans="1:23" s="201" customFormat="1" ht="40.25" customHeight="1" x14ac:dyDescent="0.35">
      <c r="A1392" s="569"/>
      <c r="B1392" s="590"/>
      <c r="C1392" s="571"/>
      <c r="D1392" s="579"/>
      <c r="E1392" s="579"/>
      <c r="F1392" s="215"/>
      <c r="G1392" s="577"/>
      <c r="H1392" s="581"/>
      <c r="I1392" s="583"/>
      <c r="J1392" s="573"/>
      <c r="K1392" s="571"/>
      <c r="L1392" s="571"/>
      <c r="M1392" s="573"/>
      <c r="N1392" s="573"/>
    </row>
    <row r="1393" spans="1:23" s="201" customFormat="1" ht="40.25" customHeight="1" x14ac:dyDescent="0.35">
      <c r="A1393" s="569" t="str">
        <f t="shared" ref="A1393" ca="1" si="5315">INDIRECT("'update Helper'!C"&amp;U1393)</f>
        <v>a163p000004cuv4AAA</v>
      </c>
      <c r="B1393" s="589">
        <v>20</v>
      </c>
      <c r="C1393" s="570" t="str">
        <f>VLOOKUP(B1393,'Coverage Indicators - Section D'!$A$9:$AU$70,47,FALSE)</f>
        <v/>
      </c>
      <c r="D1393" s="578" t="str">
        <f t="shared" ref="D1393" si="5316">R1393</f>
        <v/>
      </c>
      <c r="E1393" s="578" t="str">
        <f t="shared" ref="E1393" si="5317">S1393</f>
        <v/>
      </c>
      <c r="F1393" s="421"/>
      <c r="G1393" s="576" t="str">
        <f ca="1">IF(OR(INDIRECT("'update Helper'!E"&amp;U1393)="",F1393&lt;&gt;0,F1394&lt;&gt;0),IF(IFERROR((F1393/F1394),"")="","",(F1393/F1394)),INDIRECT("'update Helper'!E"&amp;U1393)/100)</f>
        <v/>
      </c>
      <c r="H1393" s="580"/>
      <c r="I1393" s="582"/>
      <c r="J1393" s="572"/>
      <c r="K1393" s="570" t="str">
        <f t="shared" ref="K1393" si="5318">W1393</f>
        <v/>
      </c>
      <c r="L1393" s="570" t="str">
        <f t="shared" ref="L1393" si="5319">V1393</f>
        <v/>
      </c>
      <c r="M1393" s="572"/>
      <c r="N1393" s="572"/>
      <c r="P1393" s="201">
        <f t="shared" ref="P1393" si="5320">IF(AND(EXACT(C1393,C1391),C1391&lt;&gt;0),P1391+1,0)</f>
        <v>386</v>
      </c>
      <c r="Q1393" s="201" t="str">
        <f t="shared" ref="Q1393" si="5321">IF(C1393&lt;&gt;"",C1393&amp;"-"&amp;P1393,"")</f>
        <v/>
      </c>
      <c r="R1393" s="201" t="str">
        <f t="array" ref="R1393">IFERROR(IF(INDEX('Disaggregation Records'!$E$155:$E$385,MATCH(RIGHT(Q1393,255),RIGHT('Disaggregation Records'!$D$155:$D$385,255),0))="","",INDEX('Disaggregation Records'!$E$155:$E$385,MATCH(RIGHT(Q1393,255),RIGHT('Disaggregation Records'!$D$155:$D$385,255),0))),"")</f>
        <v/>
      </c>
      <c r="S1393" s="201" t="str">
        <f t="array" ref="S1393">IFERROR(IF(INDEX('Disaggregation Records'!$F$155:$F$385,MATCH(RIGHT(Q1393,255),RIGHT('Disaggregation Records'!$D$155:$D$385,255),0))="","",INDEX('Disaggregation Records'!$F$155:$F$385,MATCH(RIGHT(Q1393,255),RIGHT('Disaggregation Records'!$D$155:$D$385,255),0))),"")</f>
        <v/>
      </c>
      <c r="T1393" s="201" t="str">
        <f t="array" ref="T1393">IFERROR(IF(INDEX('Disaggregation Records'!$H$155:$H$385,MATCH(RIGHT(Q1393,255),RIGHT('Disaggregation Records'!$D$155:$D$385,255),0))="","",INDEX('Disaggregation Records'!$H$155:$H$385,MATCH(RIGHT(Q1393,255),RIGHT('Disaggregation Records'!$D$155:$D$385,255),0))),"")</f>
        <v/>
      </c>
      <c r="U1393" s="201">
        <f t="shared" ref="U1393" si="5322">U1391+1</f>
        <v>1798</v>
      </c>
      <c r="V1393" s="201" t="str">
        <f t="array" ref="V1393">IFERROR(IF(INDEX('Disaggregation Records'!$I$155:$I$385,MATCH(RIGHT(Q1393,255),RIGHT('Disaggregation Records'!$D$155:$D$385,255),0))="","",INDEX('Disaggregation Records'!$I$155:$I$385,MATCH(RIGHT(Q1393,255),RIGHT('Disaggregation Records'!$D$155:$D$385,255),0))),"")</f>
        <v/>
      </c>
      <c r="W1393" s="201" t="str">
        <f>IFERROR(INDEX('Reference Records'!L$40:L$88,MATCH(LEFT(C1393,255),'Reference Records'!E$40:E$88,0)),"")</f>
        <v/>
      </c>
    </row>
    <row r="1394" spans="1:23" s="201" customFormat="1" ht="40.25" customHeight="1" x14ac:dyDescent="0.35">
      <c r="A1394" s="569"/>
      <c r="B1394" s="590"/>
      <c r="C1394" s="571"/>
      <c r="D1394" s="579"/>
      <c r="E1394" s="579"/>
      <c r="F1394" s="215"/>
      <c r="G1394" s="577"/>
      <c r="H1394" s="581"/>
      <c r="I1394" s="583"/>
      <c r="J1394" s="573"/>
      <c r="K1394" s="571"/>
      <c r="L1394" s="571"/>
      <c r="M1394" s="573"/>
      <c r="N1394" s="573"/>
    </row>
    <row r="1395" spans="1:23" s="201" customFormat="1" ht="40.25" customHeight="1" x14ac:dyDescent="0.35">
      <c r="A1395" s="569" t="str">
        <f t="shared" ref="A1395" ca="1" si="5323">INDIRECT("'update Helper'!C"&amp;U1395)</f>
        <v>a163p000004cuv5AAA</v>
      </c>
      <c r="B1395" s="589">
        <v>20</v>
      </c>
      <c r="C1395" s="570" t="str">
        <f>VLOOKUP(B1395,'Coverage Indicators - Section D'!$A$9:$AU$70,47,FALSE)</f>
        <v/>
      </c>
      <c r="D1395" s="578" t="str">
        <f t="shared" ref="D1395" si="5324">R1395</f>
        <v/>
      </c>
      <c r="E1395" s="578" t="str">
        <f t="shared" ref="E1395" si="5325">S1395</f>
        <v/>
      </c>
      <c r="F1395" s="421"/>
      <c r="G1395" s="576" t="str">
        <f ca="1">IF(OR(INDIRECT("'update Helper'!E"&amp;U1395)="",F1395&lt;&gt;0,F1396&lt;&gt;0),IF(IFERROR((F1395/F1396),"")="","",(F1395/F1396)),INDIRECT("'update Helper'!E"&amp;U1395)/100)</f>
        <v/>
      </c>
      <c r="H1395" s="580"/>
      <c r="I1395" s="582"/>
      <c r="J1395" s="572"/>
      <c r="K1395" s="570" t="str">
        <f t="shared" ref="K1395" si="5326">W1395</f>
        <v/>
      </c>
      <c r="L1395" s="570" t="str">
        <f t="shared" ref="L1395" si="5327">V1395</f>
        <v/>
      </c>
      <c r="M1395" s="572"/>
      <c r="N1395" s="572"/>
      <c r="P1395" s="201">
        <f t="shared" ref="P1395" si="5328">IF(AND(EXACT(C1395,C1393),C1393&lt;&gt;0),P1393+1,0)</f>
        <v>387</v>
      </c>
      <c r="Q1395" s="201" t="str">
        <f t="shared" ref="Q1395" si="5329">IF(C1395&lt;&gt;"",C1395&amp;"-"&amp;P1395,"")</f>
        <v/>
      </c>
      <c r="R1395" s="201" t="str">
        <f t="array" ref="R1395">IFERROR(IF(INDEX('Disaggregation Records'!$E$155:$E$385,MATCH(RIGHT(Q1395,255),RIGHT('Disaggregation Records'!$D$155:$D$385,255),0))="","",INDEX('Disaggregation Records'!$E$155:$E$385,MATCH(RIGHT(Q1395,255),RIGHT('Disaggregation Records'!$D$155:$D$385,255),0))),"")</f>
        <v/>
      </c>
      <c r="S1395" s="201" t="str">
        <f t="array" ref="S1395">IFERROR(IF(INDEX('Disaggregation Records'!$F$155:$F$385,MATCH(RIGHT(Q1395,255),RIGHT('Disaggregation Records'!$D$155:$D$385,255),0))="","",INDEX('Disaggregation Records'!$F$155:$F$385,MATCH(RIGHT(Q1395,255),RIGHT('Disaggregation Records'!$D$155:$D$385,255),0))),"")</f>
        <v/>
      </c>
      <c r="T1395" s="201" t="str">
        <f t="array" ref="T1395">IFERROR(IF(INDEX('Disaggregation Records'!$H$155:$H$385,MATCH(RIGHT(Q1395,255),RIGHT('Disaggregation Records'!$D$155:$D$385,255),0))="","",INDEX('Disaggregation Records'!$H$155:$H$385,MATCH(RIGHT(Q1395,255),RIGHT('Disaggregation Records'!$D$155:$D$385,255),0))),"")</f>
        <v/>
      </c>
      <c r="U1395" s="201">
        <f t="shared" ref="U1395" si="5330">U1393+1</f>
        <v>1799</v>
      </c>
      <c r="V1395" s="201" t="str">
        <f t="array" ref="V1395">IFERROR(IF(INDEX('Disaggregation Records'!$I$155:$I$385,MATCH(RIGHT(Q1395,255),RIGHT('Disaggregation Records'!$D$155:$D$385,255),0))="","",INDEX('Disaggregation Records'!$I$155:$I$385,MATCH(RIGHT(Q1395,255),RIGHT('Disaggregation Records'!$D$155:$D$385,255),0))),"")</f>
        <v/>
      </c>
      <c r="W1395" s="201" t="str">
        <f>IFERROR(INDEX('Reference Records'!L$40:L$88,MATCH(LEFT(C1395,255),'Reference Records'!E$40:E$88,0)),"")</f>
        <v/>
      </c>
    </row>
    <row r="1396" spans="1:23" s="201" customFormat="1" ht="40.25" customHeight="1" x14ac:dyDescent="0.35">
      <c r="A1396" s="569"/>
      <c r="B1396" s="590"/>
      <c r="C1396" s="571"/>
      <c r="D1396" s="579"/>
      <c r="E1396" s="579"/>
      <c r="F1396" s="215"/>
      <c r="G1396" s="577"/>
      <c r="H1396" s="581"/>
      <c r="I1396" s="583"/>
      <c r="J1396" s="573"/>
      <c r="K1396" s="571"/>
      <c r="L1396" s="571"/>
      <c r="M1396" s="573"/>
      <c r="N1396" s="573"/>
    </row>
    <row r="1397" spans="1:23" s="201" customFormat="1" ht="40.25" customHeight="1" x14ac:dyDescent="0.35">
      <c r="A1397" s="569" t="str">
        <f t="shared" ref="A1397" ca="1" si="5331">INDIRECT("'update Helper'!C"&amp;U1397)</f>
        <v>a163p000004cuv6AAA</v>
      </c>
      <c r="B1397" s="589">
        <v>20</v>
      </c>
      <c r="C1397" s="570" t="str">
        <f>VLOOKUP(B1397,'Coverage Indicators - Section D'!$A$9:$AU$70,47,FALSE)</f>
        <v/>
      </c>
      <c r="D1397" s="578" t="str">
        <f t="shared" ref="D1397" si="5332">R1397</f>
        <v/>
      </c>
      <c r="E1397" s="578" t="str">
        <f t="shared" ref="E1397" si="5333">S1397</f>
        <v/>
      </c>
      <c r="F1397" s="421"/>
      <c r="G1397" s="576" t="str">
        <f ca="1">IF(OR(INDIRECT("'update Helper'!E"&amp;U1397)="",F1397&lt;&gt;0,F1398&lt;&gt;0),IF(IFERROR((F1397/F1398),"")="","",(F1397/F1398)),INDIRECT("'update Helper'!E"&amp;U1397)/100)</f>
        <v/>
      </c>
      <c r="H1397" s="580"/>
      <c r="I1397" s="582"/>
      <c r="J1397" s="572"/>
      <c r="K1397" s="570" t="str">
        <f t="shared" ref="K1397" si="5334">W1397</f>
        <v/>
      </c>
      <c r="L1397" s="570" t="str">
        <f t="shared" ref="L1397" si="5335">V1397</f>
        <v/>
      </c>
      <c r="M1397" s="572"/>
      <c r="N1397" s="572"/>
      <c r="P1397" s="201">
        <f t="shared" ref="P1397" si="5336">IF(AND(EXACT(C1397,C1395),C1395&lt;&gt;0),P1395+1,0)</f>
        <v>388</v>
      </c>
      <c r="Q1397" s="201" t="str">
        <f t="shared" ref="Q1397" si="5337">IF(C1397&lt;&gt;"",C1397&amp;"-"&amp;P1397,"")</f>
        <v/>
      </c>
      <c r="R1397" s="201" t="str">
        <f t="array" ref="R1397">IFERROR(IF(INDEX('Disaggregation Records'!$E$155:$E$385,MATCH(RIGHT(Q1397,255),RIGHT('Disaggregation Records'!$D$155:$D$385,255),0))="","",INDEX('Disaggregation Records'!$E$155:$E$385,MATCH(RIGHT(Q1397,255),RIGHT('Disaggregation Records'!$D$155:$D$385,255),0))),"")</f>
        <v/>
      </c>
      <c r="S1397" s="201" t="str">
        <f t="array" ref="S1397">IFERROR(IF(INDEX('Disaggregation Records'!$F$155:$F$385,MATCH(RIGHT(Q1397,255),RIGHT('Disaggregation Records'!$D$155:$D$385,255),0))="","",INDEX('Disaggregation Records'!$F$155:$F$385,MATCH(RIGHT(Q1397,255),RIGHT('Disaggregation Records'!$D$155:$D$385,255),0))),"")</f>
        <v/>
      </c>
      <c r="T1397" s="201" t="str">
        <f t="array" ref="T1397">IFERROR(IF(INDEX('Disaggregation Records'!$H$155:$H$385,MATCH(RIGHT(Q1397,255),RIGHT('Disaggregation Records'!$D$155:$D$385,255),0))="","",INDEX('Disaggregation Records'!$H$155:$H$385,MATCH(RIGHT(Q1397,255),RIGHT('Disaggregation Records'!$D$155:$D$385,255),0))),"")</f>
        <v/>
      </c>
      <c r="U1397" s="201">
        <f t="shared" ref="U1397" si="5338">U1395+1</f>
        <v>1800</v>
      </c>
      <c r="V1397" s="201" t="str">
        <f t="array" ref="V1397">IFERROR(IF(INDEX('Disaggregation Records'!$I$155:$I$385,MATCH(RIGHT(Q1397,255),RIGHT('Disaggregation Records'!$D$155:$D$385,255),0))="","",INDEX('Disaggregation Records'!$I$155:$I$385,MATCH(RIGHT(Q1397,255),RIGHT('Disaggregation Records'!$D$155:$D$385,255),0))),"")</f>
        <v/>
      </c>
      <c r="W1397" s="201" t="str">
        <f>IFERROR(INDEX('Reference Records'!L$40:L$88,MATCH(LEFT(C1397,255),'Reference Records'!E$40:E$88,0)),"")</f>
        <v/>
      </c>
    </row>
    <row r="1398" spans="1:23" s="201" customFormat="1" ht="40.25" customHeight="1" x14ac:dyDescent="0.35">
      <c r="A1398" s="569"/>
      <c r="B1398" s="590"/>
      <c r="C1398" s="571"/>
      <c r="D1398" s="579"/>
      <c r="E1398" s="579"/>
      <c r="F1398" s="215"/>
      <c r="G1398" s="577"/>
      <c r="H1398" s="581"/>
      <c r="I1398" s="583"/>
      <c r="J1398" s="573"/>
      <c r="K1398" s="571"/>
      <c r="L1398" s="571"/>
      <c r="M1398" s="573"/>
      <c r="N1398" s="573"/>
    </row>
    <row r="1399" spans="1:23" s="201" customFormat="1" ht="40.25" customHeight="1" x14ac:dyDescent="0.35">
      <c r="A1399" s="569" t="str">
        <f t="shared" ref="A1399" ca="1" si="5339">INDIRECT("'update Helper'!C"&amp;U1399)</f>
        <v>a163p000004cuv7AAA</v>
      </c>
      <c r="B1399" s="589">
        <v>20</v>
      </c>
      <c r="C1399" s="570" t="str">
        <f>VLOOKUP(B1399,'Coverage Indicators - Section D'!$A$9:$AU$70,47,FALSE)</f>
        <v/>
      </c>
      <c r="D1399" s="578" t="str">
        <f t="shared" ref="D1399" si="5340">R1399</f>
        <v/>
      </c>
      <c r="E1399" s="578" t="str">
        <f t="shared" ref="E1399" si="5341">S1399</f>
        <v/>
      </c>
      <c r="F1399" s="421"/>
      <c r="G1399" s="576" t="str">
        <f ca="1">IF(OR(INDIRECT("'update Helper'!E"&amp;U1399)="",F1399&lt;&gt;0,F1400&lt;&gt;0),IF(IFERROR((F1399/F1400),"")="","",(F1399/F1400)),INDIRECT("'update Helper'!E"&amp;U1399)/100)</f>
        <v/>
      </c>
      <c r="H1399" s="580"/>
      <c r="I1399" s="582"/>
      <c r="J1399" s="572"/>
      <c r="K1399" s="570" t="str">
        <f t="shared" ref="K1399" si="5342">W1399</f>
        <v/>
      </c>
      <c r="L1399" s="570" t="str">
        <f t="shared" ref="L1399" si="5343">V1399</f>
        <v/>
      </c>
      <c r="M1399" s="572"/>
      <c r="N1399" s="572"/>
      <c r="P1399" s="201">
        <f t="shared" ref="P1399" si="5344">IF(AND(EXACT(C1399,C1397),C1397&lt;&gt;0),P1397+1,0)</f>
        <v>389</v>
      </c>
      <c r="Q1399" s="201" t="str">
        <f t="shared" ref="Q1399" si="5345">IF(C1399&lt;&gt;"",C1399&amp;"-"&amp;P1399,"")</f>
        <v/>
      </c>
      <c r="R1399" s="201" t="str">
        <f t="array" ref="R1399">IFERROR(IF(INDEX('Disaggregation Records'!$E$155:$E$385,MATCH(RIGHT(Q1399,255),RIGHT('Disaggregation Records'!$D$155:$D$385,255),0))="","",INDEX('Disaggregation Records'!$E$155:$E$385,MATCH(RIGHT(Q1399,255),RIGHT('Disaggregation Records'!$D$155:$D$385,255),0))),"")</f>
        <v/>
      </c>
      <c r="S1399" s="201" t="str">
        <f t="array" ref="S1399">IFERROR(IF(INDEX('Disaggregation Records'!$F$155:$F$385,MATCH(RIGHT(Q1399,255),RIGHT('Disaggregation Records'!$D$155:$D$385,255),0))="","",INDEX('Disaggregation Records'!$F$155:$F$385,MATCH(RIGHT(Q1399,255),RIGHT('Disaggregation Records'!$D$155:$D$385,255),0))),"")</f>
        <v/>
      </c>
      <c r="T1399" s="201" t="str">
        <f t="array" ref="T1399">IFERROR(IF(INDEX('Disaggregation Records'!$H$155:$H$385,MATCH(RIGHT(Q1399,255),RIGHT('Disaggregation Records'!$D$155:$D$385,255),0))="","",INDEX('Disaggregation Records'!$H$155:$H$385,MATCH(RIGHT(Q1399,255),RIGHT('Disaggregation Records'!$D$155:$D$385,255),0))),"")</f>
        <v/>
      </c>
      <c r="U1399" s="201">
        <f t="shared" ref="U1399" si="5346">U1397+1</f>
        <v>1801</v>
      </c>
      <c r="V1399" s="201" t="str">
        <f t="array" ref="V1399">IFERROR(IF(INDEX('Disaggregation Records'!$I$155:$I$385,MATCH(RIGHT(Q1399,255),RIGHT('Disaggregation Records'!$D$155:$D$385,255),0))="","",INDEX('Disaggregation Records'!$I$155:$I$385,MATCH(RIGHT(Q1399,255),RIGHT('Disaggregation Records'!$D$155:$D$385,255),0))),"")</f>
        <v/>
      </c>
      <c r="W1399" s="201" t="str">
        <f>IFERROR(INDEX('Reference Records'!L$40:L$88,MATCH(LEFT(C1399,255),'Reference Records'!E$40:E$88,0)),"")</f>
        <v/>
      </c>
    </row>
    <row r="1400" spans="1:23" s="201" customFormat="1" ht="40.25" customHeight="1" x14ac:dyDescent="0.35">
      <c r="A1400" s="569"/>
      <c r="B1400" s="590"/>
      <c r="C1400" s="571"/>
      <c r="D1400" s="579"/>
      <c r="E1400" s="579"/>
      <c r="F1400" s="215"/>
      <c r="G1400" s="577"/>
      <c r="H1400" s="581"/>
      <c r="I1400" s="583"/>
      <c r="J1400" s="573"/>
      <c r="K1400" s="571"/>
      <c r="L1400" s="571"/>
      <c r="M1400" s="573"/>
      <c r="N1400" s="573"/>
    </row>
    <row r="1401" spans="1:23" s="201" customFormat="1" ht="40.25" customHeight="1" x14ac:dyDescent="0.35">
      <c r="A1401" s="569" t="str">
        <f t="shared" ref="A1401" ca="1" si="5347">INDIRECT("'update Helper'!C"&amp;U1401)</f>
        <v>a163p000004cuv8AAA</v>
      </c>
      <c r="B1401" s="589">
        <v>20</v>
      </c>
      <c r="C1401" s="570" t="str">
        <f>VLOOKUP(B1401,'Coverage Indicators - Section D'!$A$9:$AU$70,47,FALSE)</f>
        <v/>
      </c>
      <c r="D1401" s="578" t="str">
        <f t="shared" ref="D1401" si="5348">R1401</f>
        <v/>
      </c>
      <c r="E1401" s="578" t="str">
        <f t="shared" ref="E1401" si="5349">S1401</f>
        <v/>
      </c>
      <c r="F1401" s="421"/>
      <c r="G1401" s="576" t="str">
        <f ca="1">IF(OR(INDIRECT("'update Helper'!E"&amp;U1401)="",F1401&lt;&gt;0,F1402&lt;&gt;0),IF(IFERROR((F1401/F1402),"")="","",(F1401/F1402)),INDIRECT("'update Helper'!E"&amp;U1401)/100)</f>
        <v/>
      </c>
      <c r="H1401" s="580"/>
      <c r="I1401" s="582"/>
      <c r="J1401" s="572"/>
      <c r="K1401" s="570" t="str">
        <f t="shared" ref="K1401" si="5350">W1401</f>
        <v/>
      </c>
      <c r="L1401" s="570" t="str">
        <f t="shared" ref="L1401" si="5351">V1401</f>
        <v/>
      </c>
      <c r="M1401" s="572"/>
      <c r="N1401" s="572"/>
      <c r="P1401" s="201">
        <f t="shared" ref="P1401" si="5352">IF(AND(EXACT(C1401,C1399),C1399&lt;&gt;0),P1399+1,0)</f>
        <v>390</v>
      </c>
      <c r="Q1401" s="201" t="str">
        <f t="shared" ref="Q1401" si="5353">IF(C1401&lt;&gt;"",C1401&amp;"-"&amp;P1401,"")</f>
        <v/>
      </c>
      <c r="R1401" s="201" t="str">
        <f t="array" ref="R1401">IFERROR(IF(INDEX('Disaggregation Records'!$E$155:$E$385,MATCH(RIGHT(Q1401,255),RIGHT('Disaggregation Records'!$D$155:$D$385,255),0))="","",INDEX('Disaggregation Records'!$E$155:$E$385,MATCH(RIGHT(Q1401,255),RIGHT('Disaggregation Records'!$D$155:$D$385,255),0))),"")</f>
        <v/>
      </c>
      <c r="S1401" s="201" t="str">
        <f t="array" ref="S1401">IFERROR(IF(INDEX('Disaggregation Records'!$F$155:$F$385,MATCH(RIGHT(Q1401,255),RIGHT('Disaggregation Records'!$D$155:$D$385,255),0))="","",INDEX('Disaggregation Records'!$F$155:$F$385,MATCH(RIGHT(Q1401,255),RIGHT('Disaggregation Records'!$D$155:$D$385,255),0))),"")</f>
        <v/>
      </c>
      <c r="T1401" s="201" t="str">
        <f t="array" ref="T1401">IFERROR(IF(INDEX('Disaggregation Records'!$H$155:$H$385,MATCH(RIGHT(Q1401,255),RIGHT('Disaggregation Records'!$D$155:$D$385,255),0))="","",INDEX('Disaggregation Records'!$H$155:$H$385,MATCH(RIGHT(Q1401,255),RIGHT('Disaggregation Records'!$D$155:$D$385,255),0))),"")</f>
        <v/>
      </c>
      <c r="U1401" s="201">
        <f t="shared" ref="U1401" si="5354">U1399+1</f>
        <v>1802</v>
      </c>
      <c r="V1401" s="201" t="str">
        <f t="array" ref="V1401">IFERROR(IF(INDEX('Disaggregation Records'!$I$155:$I$385,MATCH(RIGHT(Q1401,255),RIGHT('Disaggregation Records'!$D$155:$D$385,255),0))="","",INDEX('Disaggregation Records'!$I$155:$I$385,MATCH(RIGHT(Q1401,255),RIGHT('Disaggregation Records'!$D$155:$D$385,255),0))),"")</f>
        <v/>
      </c>
      <c r="W1401" s="201" t="str">
        <f>IFERROR(INDEX('Reference Records'!L$40:L$88,MATCH(LEFT(C1401,255),'Reference Records'!E$40:E$88,0)),"")</f>
        <v/>
      </c>
    </row>
    <row r="1402" spans="1:23" s="201" customFormat="1" ht="40.25" customHeight="1" x14ac:dyDescent="0.35">
      <c r="A1402" s="569"/>
      <c r="B1402" s="590"/>
      <c r="C1402" s="571"/>
      <c r="D1402" s="579"/>
      <c r="E1402" s="579"/>
      <c r="F1402" s="215"/>
      <c r="G1402" s="577"/>
      <c r="H1402" s="581"/>
      <c r="I1402" s="583"/>
      <c r="J1402" s="573"/>
      <c r="K1402" s="571"/>
      <c r="L1402" s="571"/>
      <c r="M1402" s="573"/>
      <c r="N1402" s="573"/>
    </row>
    <row r="1403" spans="1:23" s="201" customFormat="1" ht="40.25" customHeight="1" x14ac:dyDescent="0.35">
      <c r="A1403" s="569" t="str">
        <f t="shared" ref="A1403" ca="1" si="5355">INDIRECT("'update Helper'!C"&amp;U1403)</f>
        <v>a163p000004cuv9AAA</v>
      </c>
      <c r="B1403" s="589">
        <v>20</v>
      </c>
      <c r="C1403" s="570" t="str">
        <f>VLOOKUP(B1403,'Coverage Indicators - Section D'!$A$9:$AU$70,47,FALSE)</f>
        <v/>
      </c>
      <c r="D1403" s="578" t="str">
        <f t="shared" ref="D1403" si="5356">R1403</f>
        <v/>
      </c>
      <c r="E1403" s="578" t="str">
        <f t="shared" ref="E1403" si="5357">S1403</f>
        <v/>
      </c>
      <c r="F1403" s="421"/>
      <c r="G1403" s="576" t="str">
        <f ca="1">IF(OR(INDIRECT("'update Helper'!E"&amp;U1403)="",F1403&lt;&gt;0,F1404&lt;&gt;0),IF(IFERROR((F1403/F1404),"")="","",(F1403/F1404)),INDIRECT("'update Helper'!E"&amp;U1403)/100)</f>
        <v/>
      </c>
      <c r="H1403" s="580"/>
      <c r="I1403" s="582"/>
      <c r="J1403" s="572"/>
      <c r="K1403" s="570" t="str">
        <f t="shared" ref="K1403" si="5358">W1403</f>
        <v/>
      </c>
      <c r="L1403" s="570" t="str">
        <f t="shared" ref="L1403" si="5359">V1403</f>
        <v/>
      </c>
      <c r="M1403" s="572"/>
      <c r="N1403" s="572"/>
      <c r="P1403" s="201">
        <f t="shared" ref="P1403" si="5360">IF(AND(EXACT(C1403,C1401),C1401&lt;&gt;0),P1401+1,0)</f>
        <v>391</v>
      </c>
      <c r="Q1403" s="201" t="str">
        <f t="shared" ref="Q1403" si="5361">IF(C1403&lt;&gt;"",C1403&amp;"-"&amp;P1403,"")</f>
        <v/>
      </c>
      <c r="R1403" s="201" t="str">
        <f t="array" ref="R1403">IFERROR(IF(INDEX('Disaggregation Records'!$E$155:$E$385,MATCH(RIGHT(Q1403,255),RIGHT('Disaggregation Records'!$D$155:$D$385,255),0))="","",INDEX('Disaggregation Records'!$E$155:$E$385,MATCH(RIGHT(Q1403,255),RIGHT('Disaggregation Records'!$D$155:$D$385,255),0))),"")</f>
        <v/>
      </c>
      <c r="S1403" s="201" t="str">
        <f t="array" ref="S1403">IFERROR(IF(INDEX('Disaggregation Records'!$F$155:$F$385,MATCH(RIGHT(Q1403,255),RIGHT('Disaggregation Records'!$D$155:$D$385,255),0))="","",INDEX('Disaggregation Records'!$F$155:$F$385,MATCH(RIGHT(Q1403,255),RIGHT('Disaggregation Records'!$D$155:$D$385,255),0))),"")</f>
        <v/>
      </c>
      <c r="T1403" s="201" t="str">
        <f t="array" ref="T1403">IFERROR(IF(INDEX('Disaggregation Records'!$H$155:$H$385,MATCH(RIGHT(Q1403,255),RIGHT('Disaggregation Records'!$D$155:$D$385,255),0))="","",INDEX('Disaggregation Records'!$H$155:$H$385,MATCH(RIGHT(Q1403,255),RIGHT('Disaggregation Records'!$D$155:$D$385,255),0))),"")</f>
        <v/>
      </c>
      <c r="U1403" s="201">
        <f t="shared" ref="U1403" si="5362">U1401+1</f>
        <v>1803</v>
      </c>
      <c r="V1403" s="201" t="str">
        <f t="array" ref="V1403">IFERROR(IF(INDEX('Disaggregation Records'!$I$155:$I$385,MATCH(RIGHT(Q1403,255),RIGHT('Disaggregation Records'!$D$155:$D$385,255),0))="","",INDEX('Disaggregation Records'!$I$155:$I$385,MATCH(RIGHT(Q1403,255),RIGHT('Disaggregation Records'!$D$155:$D$385,255),0))),"")</f>
        <v/>
      </c>
      <c r="W1403" s="201" t="str">
        <f>IFERROR(INDEX('Reference Records'!L$40:L$88,MATCH(LEFT(C1403,255),'Reference Records'!E$40:E$88,0)),"")</f>
        <v/>
      </c>
    </row>
    <row r="1404" spans="1:23" s="201" customFormat="1" ht="40.25" customHeight="1" x14ac:dyDescent="0.35">
      <c r="A1404" s="569"/>
      <c r="B1404" s="590"/>
      <c r="C1404" s="571"/>
      <c r="D1404" s="579"/>
      <c r="E1404" s="579"/>
      <c r="F1404" s="215"/>
      <c r="G1404" s="577"/>
      <c r="H1404" s="581"/>
      <c r="I1404" s="583"/>
      <c r="J1404" s="573"/>
      <c r="K1404" s="571"/>
      <c r="L1404" s="571"/>
      <c r="M1404" s="573"/>
      <c r="N1404" s="573"/>
    </row>
    <row r="1405" spans="1:23" s="201" customFormat="1" ht="40.25" customHeight="1" x14ac:dyDescent="0.35">
      <c r="A1405" s="569" t="str">
        <f t="shared" ref="A1405" ca="1" si="5363">INDIRECT("'update Helper'!C"&amp;U1405)</f>
        <v>a163p000004cuvAAAQ</v>
      </c>
      <c r="B1405" s="589">
        <v>20</v>
      </c>
      <c r="C1405" s="570" t="str">
        <f>VLOOKUP(B1405,'Coverage Indicators - Section D'!$A$9:$AU$70,47,FALSE)</f>
        <v/>
      </c>
      <c r="D1405" s="578" t="str">
        <f t="shared" ref="D1405" si="5364">R1405</f>
        <v/>
      </c>
      <c r="E1405" s="578" t="str">
        <f t="shared" ref="E1405" si="5365">S1405</f>
        <v/>
      </c>
      <c r="F1405" s="421"/>
      <c r="G1405" s="576" t="str">
        <f ca="1">IF(OR(INDIRECT("'update Helper'!E"&amp;U1405)="",F1405&lt;&gt;0,F1406&lt;&gt;0),IF(IFERROR((F1405/F1406),"")="","",(F1405/F1406)),INDIRECT("'update Helper'!E"&amp;U1405)/100)</f>
        <v/>
      </c>
      <c r="H1405" s="580"/>
      <c r="I1405" s="582"/>
      <c r="J1405" s="572"/>
      <c r="K1405" s="570" t="str">
        <f t="shared" ref="K1405" si="5366">W1405</f>
        <v/>
      </c>
      <c r="L1405" s="570" t="str">
        <f t="shared" ref="L1405" si="5367">V1405</f>
        <v/>
      </c>
      <c r="M1405" s="572"/>
      <c r="N1405" s="572"/>
      <c r="P1405" s="201">
        <f t="shared" ref="P1405" si="5368">IF(AND(EXACT(C1405,C1403),C1403&lt;&gt;0),P1403+1,0)</f>
        <v>392</v>
      </c>
      <c r="Q1405" s="201" t="str">
        <f t="shared" ref="Q1405" si="5369">IF(C1405&lt;&gt;"",C1405&amp;"-"&amp;P1405,"")</f>
        <v/>
      </c>
      <c r="R1405" s="201" t="str">
        <f t="array" ref="R1405">IFERROR(IF(INDEX('Disaggregation Records'!$E$155:$E$385,MATCH(RIGHT(Q1405,255),RIGHT('Disaggregation Records'!$D$155:$D$385,255),0))="","",INDEX('Disaggregation Records'!$E$155:$E$385,MATCH(RIGHT(Q1405,255),RIGHT('Disaggregation Records'!$D$155:$D$385,255),0))),"")</f>
        <v/>
      </c>
      <c r="S1405" s="201" t="str">
        <f t="array" ref="S1405">IFERROR(IF(INDEX('Disaggregation Records'!$F$155:$F$385,MATCH(RIGHT(Q1405,255),RIGHT('Disaggregation Records'!$D$155:$D$385,255),0))="","",INDEX('Disaggregation Records'!$F$155:$F$385,MATCH(RIGHT(Q1405,255),RIGHT('Disaggregation Records'!$D$155:$D$385,255),0))),"")</f>
        <v/>
      </c>
      <c r="T1405" s="201" t="str">
        <f t="array" ref="T1405">IFERROR(IF(INDEX('Disaggregation Records'!$H$155:$H$385,MATCH(RIGHT(Q1405,255),RIGHT('Disaggregation Records'!$D$155:$D$385,255),0))="","",INDEX('Disaggregation Records'!$H$155:$H$385,MATCH(RIGHT(Q1405,255),RIGHT('Disaggregation Records'!$D$155:$D$385,255),0))),"")</f>
        <v/>
      </c>
      <c r="U1405" s="201">
        <f t="shared" ref="U1405" si="5370">U1403+1</f>
        <v>1804</v>
      </c>
      <c r="V1405" s="201" t="str">
        <f t="array" ref="V1405">IFERROR(IF(INDEX('Disaggregation Records'!$I$155:$I$385,MATCH(RIGHT(Q1405,255),RIGHT('Disaggregation Records'!$D$155:$D$385,255),0))="","",INDEX('Disaggregation Records'!$I$155:$I$385,MATCH(RIGHT(Q1405,255),RIGHT('Disaggregation Records'!$D$155:$D$385,255),0))),"")</f>
        <v/>
      </c>
      <c r="W1405" s="201" t="str">
        <f>IFERROR(INDEX('Reference Records'!L$40:L$88,MATCH(LEFT(C1405,255),'Reference Records'!E$40:E$88,0)),"")</f>
        <v/>
      </c>
    </row>
    <row r="1406" spans="1:23" s="201" customFormat="1" ht="40.25" customHeight="1" x14ac:dyDescent="0.35">
      <c r="A1406" s="569"/>
      <c r="B1406" s="590"/>
      <c r="C1406" s="571"/>
      <c r="D1406" s="579"/>
      <c r="E1406" s="579"/>
      <c r="F1406" s="215"/>
      <c r="G1406" s="577"/>
      <c r="H1406" s="581"/>
      <c r="I1406" s="583"/>
      <c r="J1406" s="573"/>
      <c r="K1406" s="571"/>
      <c r="L1406" s="571"/>
      <c r="M1406" s="573"/>
      <c r="N1406" s="573"/>
    </row>
    <row r="1407" spans="1:23" s="201" customFormat="1" ht="40.25" customHeight="1" x14ac:dyDescent="0.35">
      <c r="A1407" s="569" t="str">
        <f t="shared" ref="A1407" ca="1" si="5371">INDIRECT("'update Helper'!C"&amp;U1407)</f>
        <v>a163p000004cuvBAAQ</v>
      </c>
      <c r="B1407" s="589">
        <v>20</v>
      </c>
      <c r="C1407" s="570" t="str">
        <f>VLOOKUP(B1407,'Coverage Indicators - Section D'!$A$9:$AU$70,47,FALSE)</f>
        <v/>
      </c>
      <c r="D1407" s="578" t="str">
        <f t="shared" ref="D1407" si="5372">R1407</f>
        <v/>
      </c>
      <c r="E1407" s="578" t="str">
        <f t="shared" ref="E1407" si="5373">S1407</f>
        <v/>
      </c>
      <c r="F1407" s="421"/>
      <c r="G1407" s="576" t="str">
        <f ca="1">IF(OR(INDIRECT("'update Helper'!E"&amp;U1407)="",F1407&lt;&gt;0,F1408&lt;&gt;0),IF(IFERROR((F1407/F1408),"")="","",(F1407/F1408)),INDIRECT("'update Helper'!E"&amp;U1407)/100)</f>
        <v/>
      </c>
      <c r="H1407" s="580"/>
      <c r="I1407" s="582"/>
      <c r="J1407" s="572"/>
      <c r="K1407" s="570" t="str">
        <f t="shared" ref="K1407" si="5374">W1407</f>
        <v/>
      </c>
      <c r="L1407" s="570" t="str">
        <f t="shared" ref="L1407" si="5375">V1407</f>
        <v/>
      </c>
      <c r="M1407" s="572"/>
      <c r="N1407" s="572"/>
      <c r="P1407" s="201">
        <f t="shared" ref="P1407" si="5376">IF(AND(EXACT(C1407,C1405),C1405&lt;&gt;0),P1405+1,0)</f>
        <v>393</v>
      </c>
      <c r="Q1407" s="201" t="str">
        <f t="shared" ref="Q1407" si="5377">IF(C1407&lt;&gt;"",C1407&amp;"-"&amp;P1407,"")</f>
        <v/>
      </c>
      <c r="R1407" s="201" t="str">
        <f t="array" ref="R1407">IFERROR(IF(INDEX('Disaggregation Records'!$E$155:$E$385,MATCH(RIGHT(Q1407,255),RIGHT('Disaggregation Records'!$D$155:$D$385,255),0))="","",INDEX('Disaggregation Records'!$E$155:$E$385,MATCH(RIGHT(Q1407,255),RIGHT('Disaggregation Records'!$D$155:$D$385,255),0))),"")</f>
        <v/>
      </c>
      <c r="S1407" s="201" t="str">
        <f t="array" ref="S1407">IFERROR(IF(INDEX('Disaggregation Records'!$F$155:$F$385,MATCH(RIGHT(Q1407,255),RIGHT('Disaggregation Records'!$D$155:$D$385,255),0))="","",INDEX('Disaggregation Records'!$F$155:$F$385,MATCH(RIGHT(Q1407,255),RIGHT('Disaggregation Records'!$D$155:$D$385,255),0))),"")</f>
        <v/>
      </c>
      <c r="T1407" s="201" t="str">
        <f t="array" ref="T1407">IFERROR(IF(INDEX('Disaggregation Records'!$H$155:$H$385,MATCH(RIGHT(Q1407,255),RIGHT('Disaggregation Records'!$D$155:$D$385,255),0))="","",INDEX('Disaggregation Records'!$H$155:$H$385,MATCH(RIGHT(Q1407,255),RIGHT('Disaggregation Records'!$D$155:$D$385,255),0))),"")</f>
        <v/>
      </c>
      <c r="U1407" s="201">
        <f t="shared" ref="U1407" si="5378">U1405+1</f>
        <v>1805</v>
      </c>
      <c r="V1407" s="201" t="str">
        <f t="array" ref="V1407">IFERROR(IF(INDEX('Disaggregation Records'!$I$155:$I$385,MATCH(RIGHT(Q1407,255),RIGHT('Disaggregation Records'!$D$155:$D$385,255),0))="","",INDEX('Disaggregation Records'!$I$155:$I$385,MATCH(RIGHT(Q1407,255),RIGHT('Disaggregation Records'!$D$155:$D$385,255),0))),"")</f>
        <v/>
      </c>
      <c r="W1407" s="201" t="str">
        <f>IFERROR(INDEX('Reference Records'!L$40:L$88,MATCH(LEFT(C1407,255),'Reference Records'!E$40:E$88,0)),"")</f>
        <v/>
      </c>
    </row>
    <row r="1408" spans="1:23" s="201" customFormat="1" ht="40.25" customHeight="1" x14ac:dyDescent="0.35">
      <c r="A1408" s="569"/>
      <c r="B1408" s="590"/>
      <c r="C1408" s="571"/>
      <c r="D1408" s="579"/>
      <c r="E1408" s="579"/>
      <c r="F1408" s="215"/>
      <c r="G1408" s="577"/>
      <c r="H1408" s="581"/>
      <c r="I1408" s="583"/>
      <c r="J1408" s="573"/>
      <c r="K1408" s="571"/>
      <c r="L1408" s="571"/>
      <c r="M1408" s="573"/>
      <c r="N1408" s="573"/>
    </row>
    <row r="1409" spans="1:23" s="201" customFormat="1" ht="40.25" customHeight="1" x14ac:dyDescent="0.35">
      <c r="A1409" s="569" t="str">
        <f t="shared" ref="A1409" ca="1" si="5379">INDIRECT("'update Helper'!C"&amp;U1409)</f>
        <v>a163p000004cuvCAAQ</v>
      </c>
      <c r="B1409" s="589">
        <v>20</v>
      </c>
      <c r="C1409" s="570" t="str">
        <f>VLOOKUP(B1409,'Coverage Indicators - Section D'!$A$9:$AU$70,47,FALSE)</f>
        <v/>
      </c>
      <c r="D1409" s="578" t="str">
        <f t="shared" ref="D1409" si="5380">R1409</f>
        <v/>
      </c>
      <c r="E1409" s="578" t="str">
        <f t="shared" ref="E1409" si="5381">S1409</f>
        <v/>
      </c>
      <c r="F1409" s="421"/>
      <c r="G1409" s="576" t="str">
        <f ca="1">IF(OR(INDIRECT("'update Helper'!E"&amp;U1409)="",F1409&lt;&gt;0,F1410&lt;&gt;0),IF(IFERROR((F1409/F1410),"")="","",(F1409/F1410)),INDIRECT("'update Helper'!E"&amp;U1409)/100)</f>
        <v/>
      </c>
      <c r="H1409" s="580"/>
      <c r="I1409" s="582"/>
      <c r="J1409" s="572"/>
      <c r="K1409" s="570" t="str">
        <f t="shared" ref="K1409" si="5382">W1409</f>
        <v/>
      </c>
      <c r="L1409" s="570" t="str">
        <f t="shared" ref="L1409" si="5383">V1409</f>
        <v/>
      </c>
      <c r="M1409" s="572"/>
      <c r="N1409" s="572"/>
      <c r="P1409" s="201">
        <f t="shared" ref="P1409" si="5384">IF(AND(EXACT(C1409,C1407),C1407&lt;&gt;0),P1407+1,0)</f>
        <v>394</v>
      </c>
      <c r="Q1409" s="201" t="str">
        <f t="shared" ref="Q1409" si="5385">IF(C1409&lt;&gt;"",C1409&amp;"-"&amp;P1409,"")</f>
        <v/>
      </c>
      <c r="R1409" s="201" t="str">
        <f t="array" ref="R1409">IFERROR(IF(INDEX('Disaggregation Records'!$E$155:$E$385,MATCH(RIGHT(Q1409,255),RIGHT('Disaggregation Records'!$D$155:$D$385,255),0))="","",INDEX('Disaggregation Records'!$E$155:$E$385,MATCH(RIGHT(Q1409,255),RIGHT('Disaggregation Records'!$D$155:$D$385,255),0))),"")</f>
        <v/>
      </c>
      <c r="S1409" s="201" t="str">
        <f t="array" ref="S1409">IFERROR(IF(INDEX('Disaggregation Records'!$F$155:$F$385,MATCH(RIGHT(Q1409,255),RIGHT('Disaggregation Records'!$D$155:$D$385,255),0))="","",INDEX('Disaggregation Records'!$F$155:$F$385,MATCH(RIGHT(Q1409,255),RIGHT('Disaggregation Records'!$D$155:$D$385,255),0))),"")</f>
        <v/>
      </c>
      <c r="T1409" s="201" t="str">
        <f t="array" ref="T1409">IFERROR(IF(INDEX('Disaggregation Records'!$H$155:$H$385,MATCH(RIGHT(Q1409,255),RIGHT('Disaggregation Records'!$D$155:$D$385,255),0))="","",INDEX('Disaggregation Records'!$H$155:$H$385,MATCH(RIGHT(Q1409,255),RIGHT('Disaggregation Records'!$D$155:$D$385,255),0))),"")</f>
        <v/>
      </c>
      <c r="U1409" s="201">
        <f t="shared" ref="U1409" si="5386">U1407+1</f>
        <v>1806</v>
      </c>
      <c r="V1409" s="201" t="str">
        <f t="array" ref="V1409">IFERROR(IF(INDEX('Disaggregation Records'!$I$155:$I$385,MATCH(RIGHT(Q1409,255),RIGHT('Disaggregation Records'!$D$155:$D$385,255),0))="","",INDEX('Disaggregation Records'!$I$155:$I$385,MATCH(RIGHT(Q1409,255),RIGHT('Disaggregation Records'!$D$155:$D$385,255),0))),"")</f>
        <v/>
      </c>
      <c r="W1409" s="201" t="str">
        <f>IFERROR(INDEX('Reference Records'!L$40:L$88,MATCH(LEFT(C1409,255),'Reference Records'!E$40:E$88,0)),"")</f>
        <v/>
      </c>
    </row>
    <row r="1410" spans="1:23" s="201" customFormat="1" ht="40.25" customHeight="1" x14ac:dyDescent="0.35">
      <c r="A1410" s="569"/>
      <c r="B1410" s="590"/>
      <c r="C1410" s="571"/>
      <c r="D1410" s="579"/>
      <c r="E1410" s="579"/>
      <c r="F1410" s="215"/>
      <c r="G1410" s="577"/>
      <c r="H1410" s="581"/>
      <c r="I1410" s="583"/>
      <c r="J1410" s="573"/>
      <c r="K1410" s="571"/>
      <c r="L1410" s="571"/>
      <c r="M1410" s="573"/>
      <c r="N1410" s="573"/>
    </row>
    <row r="1411" spans="1:23" s="201" customFormat="1" ht="40.25" customHeight="1" x14ac:dyDescent="0.35">
      <c r="A1411" s="569" t="str">
        <f t="shared" ref="A1411" ca="1" si="5387">INDIRECT("'update Helper'!C"&amp;U1411)</f>
        <v>a163p000004cuvDAAQ</v>
      </c>
      <c r="B1411" s="589">
        <v>20</v>
      </c>
      <c r="C1411" s="570" t="str">
        <f>VLOOKUP(B1411,'Coverage Indicators - Section D'!$A$9:$AU$70,47,FALSE)</f>
        <v/>
      </c>
      <c r="D1411" s="578" t="str">
        <f t="shared" ref="D1411" si="5388">R1411</f>
        <v/>
      </c>
      <c r="E1411" s="578" t="str">
        <f t="shared" ref="E1411" si="5389">S1411</f>
        <v/>
      </c>
      <c r="F1411" s="421"/>
      <c r="G1411" s="576" t="str">
        <f ca="1">IF(OR(INDIRECT("'update Helper'!E"&amp;U1411)="",F1411&lt;&gt;0,F1412&lt;&gt;0),IF(IFERROR((F1411/F1412),"")="","",(F1411/F1412)),INDIRECT("'update Helper'!E"&amp;U1411)/100)</f>
        <v/>
      </c>
      <c r="H1411" s="580"/>
      <c r="I1411" s="582"/>
      <c r="J1411" s="572"/>
      <c r="K1411" s="570" t="str">
        <f t="shared" ref="K1411" si="5390">W1411</f>
        <v/>
      </c>
      <c r="L1411" s="570" t="str">
        <f t="shared" ref="L1411" si="5391">V1411</f>
        <v/>
      </c>
      <c r="M1411" s="572"/>
      <c r="N1411" s="572"/>
      <c r="P1411" s="201">
        <f t="shared" ref="P1411" si="5392">IF(AND(EXACT(C1411,C1409),C1409&lt;&gt;0),P1409+1,0)</f>
        <v>395</v>
      </c>
      <c r="Q1411" s="201" t="str">
        <f t="shared" ref="Q1411" si="5393">IF(C1411&lt;&gt;"",C1411&amp;"-"&amp;P1411,"")</f>
        <v/>
      </c>
      <c r="R1411" s="201" t="str">
        <f t="array" ref="R1411">IFERROR(IF(INDEX('Disaggregation Records'!$E$155:$E$385,MATCH(RIGHT(Q1411,255),RIGHT('Disaggregation Records'!$D$155:$D$385,255),0))="","",INDEX('Disaggregation Records'!$E$155:$E$385,MATCH(RIGHT(Q1411,255),RIGHT('Disaggregation Records'!$D$155:$D$385,255),0))),"")</f>
        <v/>
      </c>
      <c r="S1411" s="201" t="str">
        <f t="array" ref="S1411">IFERROR(IF(INDEX('Disaggregation Records'!$F$155:$F$385,MATCH(RIGHT(Q1411,255),RIGHT('Disaggregation Records'!$D$155:$D$385,255),0))="","",INDEX('Disaggregation Records'!$F$155:$F$385,MATCH(RIGHT(Q1411,255),RIGHT('Disaggregation Records'!$D$155:$D$385,255),0))),"")</f>
        <v/>
      </c>
      <c r="T1411" s="201" t="str">
        <f t="array" ref="T1411">IFERROR(IF(INDEX('Disaggregation Records'!$H$155:$H$385,MATCH(RIGHT(Q1411,255),RIGHT('Disaggregation Records'!$D$155:$D$385,255),0))="","",INDEX('Disaggregation Records'!$H$155:$H$385,MATCH(RIGHT(Q1411,255),RIGHT('Disaggregation Records'!$D$155:$D$385,255),0))),"")</f>
        <v/>
      </c>
      <c r="U1411" s="201">
        <f t="shared" ref="U1411" si="5394">U1409+1</f>
        <v>1807</v>
      </c>
      <c r="V1411" s="201" t="str">
        <f t="array" ref="V1411">IFERROR(IF(INDEX('Disaggregation Records'!$I$155:$I$385,MATCH(RIGHT(Q1411,255),RIGHT('Disaggregation Records'!$D$155:$D$385,255),0))="","",INDEX('Disaggregation Records'!$I$155:$I$385,MATCH(RIGHT(Q1411,255),RIGHT('Disaggregation Records'!$D$155:$D$385,255),0))),"")</f>
        <v/>
      </c>
      <c r="W1411" s="201" t="str">
        <f>IFERROR(INDEX('Reference Records'!L$40:L$88,MATCH(LEFT(C1411,255),'Reference Records'!E$40:E$88,0)),"")</f>
        <v/>
      </c>
    </row>
    <row r="1412" spans="1:23" s="201" customFormat="1" ht="40.25" customHeight="1" x14ac:dyDescent="0.35">
      <c r="A1412" s="569"/>
      <c r="B1412" s="590"/>
      <c r="C1412" s="571"/>
      <c r="D1412" s="579"/>
      <c r="E1412" s="579"/>
      <c r="F1412" s="215"/>
      <c r="G1412" s="577"/>
      <c r="H1412" s="581"/>
      <c r="I1412" s="583"/>
      <c r="J1412" s="573"/>
      <c r="K1412" s="571"/>
      <c r="L1412" s="571"/>
      <c r="M1412" s="573"/>
      <c r="N1412" s="573"/>
    </row>
    <row r="1413" spans="1:23" s="201" customFormat="1" ht="40.25" customHeight="1" x14ac:dyDescent="0.35">
      <c r="A1413" s="569" t="str">
        <f t="shared" ref="A1413" ca="1" si="5395">INDIRECT("'update Helper'!C"&amp;U1413)</f>
        <v>a163p000004cuvEAAQ</v>
      </c>
      <c r="B1413" s="589">
        <v>20</v>
      </c>
      <c r="C1413" s="570" t="str">
        <f>VLOOKUP(B1413,'Coverage Indicators - Section D'!$A$9:$AU$70,47,FALSE)</f>
        <v/>
      </c>
      <c r="D1413" s="578" t="str">
        <f t="shared" ref="D1413" si="5396">R1413</f>
        <v/>
      </c>
      <c r="E1413" s="578" t="str">
        <f t="shared" ref="E1413" si="5397">S1413</f>
        <v/>
      </c>
      <c r="F1413" s="421"/>
      <c r="G1413" s="576" t="str">
        <f ca="1">IF(OR(INDIRECT("'update Helper'!E"&amp;U1413)="",F1413&lt;&gt;0,F1414&lt;&gt;0),IF(IFERROR((F1413/F1414),"")="","",(F1413/F1414)),INDIRECT("'update Helper'!E"&amp;U1413)/100)</f>
        <v/>
      </c>
      <c r="H1413" s="580"/>
      <c r="I1413" s="582"/>
      <c r="J1413" s="572"/>
      <c r="K1413" s="570" t="str">
        <f t="shared" ref="K1413" si="5398">W1413</f>
        <v/>
      </c>
      <c r="L1413" s="570" t="str">
        <f t="shared" ref="L1413" si="5399">V1413</f>
        <v/>
      </c>
      <c r="M1413" s="572"/>
      <c r="N1413" s="572"/>
      <c r="P1413" s="201">
        <f t="shared" ref="P1413" si="5400">IF(AND(EXACT(C1413,C1411),C1411&lt;&gt;0),P1411+1,0)</f>
        <v>396</v>
      </c>
      <c r="Q1413" s="201" t="str">
        <f t="shared" ref="Q1413" si="5401">IF(C1413&lt;&gt;"",C1413&amp;"-"&amp;P1413,"")</f>
        <v/>
      </c>
      <c r="R1413" s="201" t="str">
        <f t="array" ref="R1413">IFERROR(IF(INDEX('Disaggregation Records'!$E$155:$E$385,MATCH(RIGHT(Q1413,255),RIGHT('Disaggregation Records'!$D$155:$D$385,255),0))="","",INDEX('Disaggregation Records'!$E$155:$E$385,MATCH(RIGHT(Q1413,255),RIGHT('Disaggregation Records'!$D$155:$D$385,255),0))),"")</f>
        <v/>
      </c>
      <c r="S1413" s="201" t="str">
        <f t="array" ref="S1413">IFERROR(IF(INDEX('Disaggregation Records'!$F$155:$F$385,MATCH(RIGHT(Q1413,255),RIGHT('Disaggregation Records'!$D$155:$D$385,255),0))="","",INDEX('Disaggregation Records'!$F$155:$F$385,MATCH(RIGHT(Q1413,255),RIGHT('Disaggregation Records'!$D$155:$D$385,255),0))),"")</f>
        <v/>
      </c>
      <c r="T1413" s="201" t="str">
        <f t="array" ref="T1413">IFERROR(IF(INDEX('Disaggregation Records'!$H$155:$H$385,MATCH(RIGHT(Q1413,255),RIGHT('Disaggregation Records'!$D$155:$D$385,255),0))="","",INDEX('Disaggregation Records'!$H$155:$H$385,MATCH(RIGHT(Q1413,255),RIGHT('Disaggregation Records'!$D$155:$D$385,255),0))),"")</f>
        <v/>
      </c>
      <c r="U1413" s="201">
        <f t="shared" ref="U1413" si="5402">U1411+1</f>
        <v>1808</v>
      </c>
      <c r="V1413" s="201" t="str">
        <f t="array" ref="V1413">IFERROR(IF(INDEX('Disaggregation Records'!$I$155:$I$385,MATCH(RIGHT(Q1413,255),RIGHT('Disaggregation Records'!$D$155:$D$385,255),0))="","",INDEX('Disaggregation Records'!$I$155:$I$385,MATCH(RIGHT(Q1413,255),RIGHT('Disaggregation Records'!$D$155:$D$385,255),0))),"")</f>
        <v/>
      </c>
      <c r="W1413" s="201" t="str">
        <f>IFERROR(INDEX('Reference Records'!L$40:L$88,MATCH(LEFT(C1413,255),'Reference Records'!E$40:E$88,0)),"")</f>
        <v/>
      </c>
    </row>
    <row r="1414" spans="1:23" s="201" customFormat="1" ht="40.25" customHeight="1" x14ac:dyDescent="0.35">
      <c r="A1414" s="569"/>
      <c r="B1414" s="590"/>
      <c r="C1414" s="571"/>
      <c r="D1414" s="579"/>
      <c r="E1414" s="579"/>
      <c r="F1414" s="215"/>
      <c r="G1414" s="577"/>
      <c r="H1414" s="581"/>
      <c r="I1414" s="583"/>
      <c r="J1414" s="573"/>
      <c r="K1414" s="571"/>
      <c r="L1414" s="571"/>
      <c r="M1414" s="573"/>
      <c r="N1414" s="573"/>
    </row>
    <row r="1415" spans="1:23" s="201" customFormat="1" ht="40.25" customHeight="1" x14ac:dyDescent="0.35">
      <c r="A1415" s="569" t="str">
        <f t="shared" ref="A1415" ca="1" si="5403">INDIRECT("'update Helper'!C"&amp;U1415)</f>
        <v>a163p000004cuvFAAQ</v>
      </c>
      <c r="B1415" s="589">
        <v>20</v>
      </c>
      <c r="C1415" s="570" t="str">
        <f>VLOOKUP(B1415,'Coverage Indicators - Section D'!$A$9:$AU$70,47,FALSE)</f>
        <v/>
      </c>
      <c r="D1415" s="578" t="str">
        <f t="shared" ref="D1415" si="5404">R1415</f>
        <v/>
      </c>
      <c r="E1415" s="578" t="str">
        <f t="shared" ref="E1415" si="5405">S1415</f>
        <v/>
      </c>
      <c r="F1415" s="421"/>
      <c r="G1415" s="576" t="str">
        <f ca="1">IF(OR(INDIRECT("'update Helper'!E"&amp;U1415)="",F1415&lt;&gt;0,F1416&lt;&gt;0),IF(IFERROR((F1415/F1416),"")="","",(F1415/F1416)),INDIRECT("'update Helper'!E"&amp;U1415)/100)</f>
        <v/>
      </c>
      <c r="H1415" s="580"/>
      <c r="I1415" s="582"/>
      <c r="J1415" s="572"/>
      <c r="K1415" s="570" t="str">
        <f t="shared" ref="K1415" si="5406">W1415</f>
        <v/>
      </c>
      <c r="L1415" s="570" t="str">
        <f t="shared" ref="L1415" si="5407">V1415</f>
        <v/>
      </c>
      <c r="M1415" s="572"/>
      <c r="N1415" s="572"/>
      <c r="P1415" s="201">
        <f t="shared" ref="P1415" si="5408">IF(AND(EXACT(C1415,C1413),C1413&lt;&gt;0),P1413+1,0)</f>
        <v>397</v>
      </c>
      <c r="Q1415" s="201" t="str">
        <f t="shared" ref="Q1415" si="5409">IF(C1415&lt;&gt;"",C1415&amp;"-"&amp;P1415,"")</f>
        <v/>
      </c>
      <c r="R1415" s="201" t="str">
        <f t="array" ref="R1415">IFERROR(IF(INDEX('Disaggregation Records'!$E$155:$E$385,MATCH(RIGHT(Q1415,255),RIGHT('Disaggregation Records'!$D$155:$D$385,255),0))="","",INDEX('Disaggregation Records'!$E$155:$E$385,MATCH(RIGHT(Q1415,255),RIGHT('Disaggregation Records'!$D$155:$D$385,255),0))),"")</f>
        <v/>
      </c>
      <c r="S1415" s="201" t="str">
        <f t="array" ref="S1415">IFERROR(IF(INDEX('Disaggregation Records'!$F$155:$F$385,MATCH(RIGHT(Q1415,255),RIGHT('Disaggregation Records'!$D$155:$D$385,255),0))="","",INDEX('Disaggregation Records'!$F$155:$F$385,MATCH(RIGHT(Q1415,255),RIGHT('Disaggregation Records'!$D$155:$D$385,255),0))),"")</f>
        <v/>
      </c>
      <c r="T1415" s="201" t="str">
        <f t="array" ref="T1415">IFERROR(IF(INDEX('Disaggregation Records'!$H$155:$H$385,MATCH(RIGHT(Q1415,255),RIGHT('Disaggregation Records'!$D$155:$D$385,255),0))="","",INDEX('Disaggregation Records'!$H$155:$H$385,MATCH(RIGHT(Q1415,255),RIGHT('Disaggregation Records'!$D$155:$D$385,255),0))),"")</f>
        <v/>
      </c>
      <c r="U1415" s="201">
        <f t="shared" ref="U1415" si="5410">U1413+1</f>
        <v>1809</v>
      </c>
      <c r="V1415" s="201" t="str">
        <f t="array" ref="V1415">IFERROR(IF(INDEX('Disaggregation Records'!$I$155:$I$385,MATCH(RIGHT(Q1415,255),RIGHT('Disaggregation Records'!$D$155:$D$385,255),0))="","",INDEX('Disaggregation Records'!$I$155:$I$385,MATCH(RIGHT(Q1415,255),RIGHT('Disaggregation Records'!$D$155:$D$385,255),0))),"")</f>
        <v/>
      </c>
      <c r="W1415" s="201" t="str">
        <f>IFERROR(INDEX('Reference Records'!L$40:L$88,MATCH(LEFT(C1415,255),'Reference Records'!E$40:E$88,0)),"")</f>
        <v/>
      </c>
    </row>
    <row r="1416" spans="1:23" s="201" customFormat="1" ht="40.25" customHeight="1" x14ac:dyDescent="0.35">
      <c r="A1416" s="569"/>
      <c r="B1416" s="590"/>
      <c r="C1416" s="571"/>
      <c r="D1416" s="579"/>
      <c r="E1416" s="579"/>
      <c r="F1416" s="215"/>
      <c r="G1416" s="577"/>
      <c r="H1416" s="581"/>
      <c r="I1416" s="583"/>
      <c r="J1416" s="573"/>
      <c r="K1416" s="571"/>
      <c r="L1416" s="571"/>
      <c r="M1416" s="573"/>
      <c r="N1416" s="573"/>
    </row>
    <row r="1417" spans="1:23" s="201" customFormat="1" ht="40.25" customHeight="1" x14ac:dyDescent="0.35">
      <c r="A1417" s="569" t="str">
        <f t="shared" ref="A1417" ca="1" si="5411">INDIRECT("'update Helper'!C"&amp;U1417)</f>
        <v>a163p000004cuvGAAQ</v>
      </c>
      <c r="B1417" s="589">
        <v>20</v>
      </c>
      <c r="C1417" s="570" t="str">
        <f>VLOOKUP(B1417,'Coverage Indicators - Section D'!$A$9:$AU$70,47,FALSE)</f>
        <v/>
      </c>
      <c r="D1417" s="578" t="str">
        <f t="shared" ref="D1417" si="5412">R1417</f>
        <v/>
      </c>
      <c r="E1417" s="578" t="str">
        <f t="shared" ref="E1417" si="5413">S1417</f>
        <v/>
      </c>
      <c r="F1417" s="421"/>
      <c r="G1417" s="576" t="str">
        <f ca="1">IF(OR(INDIRECT("'update Helper'!E"&amp;U1417)="",F1417&lt;&gt;0,F1418&lt;&gt;0),IF(IFERROR((F1417/F1418),"")="","",(F1417/F1418)),INDIRECT("'update Helper'!E"&amp;U1417)/100)</f>
        <v/>
      </c>
      <c r="H1417" s="580"/>
      <c r="I1417" s="582"/>
      <c r="J1417" s="572"/>
      <c r="K1417" s="570" t="str">
        <f t="shared" ref="K1417" si="5414">W1417</f>
        <v/>
      </c>
      <c r="L1417" s="570" t="str">
        <f t="shared" ref="L1417" si="5415">V1417</f>
        <v/>
      </c>
      <c r="M1417" s="572"/>
      <c r="N1417" s="572"/>
      <c r="P1417" s="201">
        <f t="shared" ref="P1417" si="5416">IF(AND(EXACT(C1417,C1415),C1415&lt;&gt;0),P1415+1,0)</f>
        <v>398</v>
      </c>
      <c r="Q1417" s="201" t="str">
        <f t="shared" ref="Q1417" si="5417">IF(C1417&lt;&gt;"",C1417&amp;"-"&amp;P1417,"")</f>
        <v/>
      </c>
      <c r="R1417" s="201" t="str">
        <f t="array" ref="R1417">IFERROR(IF(INDEX('Disaggregation Records'!$E$155:$E$385,MATCH(RIGHT(Q1417,255),RIGHT('Disaggregation Records'!$D$155:$D$385,255),0))="","",INDEX('Disaggregation Records'!$E$155:$E$385,MATCH(RIGHT(Q1417,255),RIGHT('Disaggregation Records'!$D$155:$D$385,255),0))),"")</f>
        <v/>
      </c>
      <c r="S1417" s="201" t="str">
        <f t="array" ref="S1417">IFERROR(IF(INDEX('Disaggregation Records'!$F$155:$F$385,MATCH(RIGHT(Q1417,255),RIGHT('Disaggregation Records'!$D$155:$D$385,255),0))="","",INDEX('Disaggregation Records'!$F$155:$F$385,MATCH(RIGHT(Q1417,255),RIGHT('Disaggregation Records'!$D$155:$D$385,255),0))),"")</f>
        <v/>
      </c>
      <c r="T1417" s="201" t="str">
        <f t="array" ref="T1417">IFERROR(IF(INDEX('Disaggregation Records'!$H$155:$H$385,MATCH(RIGHT(Q1417,255),RIGHT('Disaggregation Records'!$D$155:$D$385,255),0))="","",INDEX('Disaggregation Records'!$H$155:$H$385,MATCH(RIGHT(Q1417,255),RIGHT('Disaggregation Records'!$D$155:$D$385,255),0))),"")</f>
        <v/>
      </c>
      <c r="U1417" s="201">
        <f t="shared" ref="U1417" si="5418">U1415+1</f>
        <v>1810</v>
      </c>
      <c r="V1417" s="201" t="str">
        <f t="array" ref="V1417">IFERROR(IF(INDEX('Disaggregation Records'!$I$155:$I$385,MATCH(RIGHT(Q1417,255),RIGHT('Disaggregation Records'!$D$155:$D$385,255),0))="","",INDEX('Disaggregation Records'!$I$155:$I$385,MATCH(RIGHT(Q1417,255),RIGHT('Disaggregation Records'!$D$155:$D$385,255),0))),"")</f>
        <v/>
      </c>
      <c r="W1417" s="201" t="str">
        <f>IFERROR(INDEX('Reference Records'!L$40:L$88,MATCH(LEFT(C1417,255),'Reference Records'!E$40:E$88,0)),"")</f>
        <v/>
      </c>
    </row>
    <row r="1418" spans="1:23" s="201" customFormat="1" ht="40.25" customHeight="1" x14ac:dyDescent="0.35">
      <c r="A1418" s="569"/>
      <c r="B1418" s="590"/>
      <c r="C1418" s="571"/>
      <c r="D1418" s="579"/>
      <c r="E1418" s="579"/>
      <c r="F1418" s="215"/>
      <c r="G1418" s="577"/>
      <c r="H1418" s="581"/>
      <c r="I1418" s="583"/>
      <c r="J1418" s="573"/>
      <c r="K1418" s="571"/>
      <c r="L1418" s="571"/>
      <c r="M1418" s="573"/>
      <c r="N1418" s="573"/>
    </row>
    <row r="1419" spans="1:23" s="201" customFormat="1" ht="40.25" customHeight="1" x14ac:dyDescent="0.35">
      <c r="A1419" s="569" t="str">
        <f t="shared" ref="A1419" ca="1" si="5419">INDIRECT("'update Helper'!C"&amp;U1419)</f>
        <v>a163p000004cuvHAAQ</v>
      </c>
      <c r="B1419" s="589">
        <v>20</v>
      </c>
      <c r="C1419" s="570" t="str">
        <f>VLOOKUP(B1419,'Coverage Indicators - Section D'!$A$9:$AU$70,47,FALSE)</f>
        <v/>
      </c>
      <c r="D1419" s="578" t="str">
        <f t="shared" ref="D1419" si="5420">R1419</f>
        <v/>
      </c>
      <c r="E1419" s="578" t="str">
        <f t="shared" ref="E1419" si="5421">S1419</f>
        <v/>
      </c>
      <c r="F1419" s="421"/>
      <c r="G1419" s="576" t="str">
        <f ca="1">IF(OR(INDIRECT("'update Helper'!E"&amp;U1419)="",F1419&lt;&gt;0,F1420&lt;&gt;0),IF(IFERROR((F1419/F1420),"")="","",(F1419/F1420)),INDIRECT("'update Helper'!E"&amp;U1419)/100)</f>
        <v/>
      </c>
      <c r="H1419" s="580"/>
      <c r="I1419" s="582"/>
      <c r="J1419" s="572"/>
      <c r="K1419" s="570" t="str">
        <f t="shared" ref="K1419" si="5422">W1419</f>
        <v/>
      </c>
      <c r="L1419" s="570" t="str">
        <f t="shared" ref="L1419" si="5423">V1419</f>
        <v/>
      </c>
      <c r="M1419" s="572"/>
      <c r="N1419" s="572"/>
      <c r="P1419" s="201">
        <f t="shared" ref="P1419" si="5424">IF(AND(EXACT(C1419,C1417),C1417&lt;&gt;0),P1417+1,0)</f>
        <v>399</v>
      </c>
      <c r="Q1419" s="201" t="str">
        <f t="shared" ref="Q1419" si="5425">IF(C1419&lt;&gt;"",C1419&amp;"-"&amp;P1419,"")</f>
        <v/>
      </c>
      <c r="R1419" s="201" t="str">
        <f t="array" ref="R1419">IFERROR(IF(INDEX('Disaggregation Records'!$E$155:$E$385,MATCH(RIGHT(Q1419,255),RIGHT('Disaggregation Records'!$D$155:$D$385,255),0))="","",INDEX('Disaggregation Records'!$E$155:$E$385,MATCH(RIGHT(Q1419,255),RIGHT('Disaggregation Records'!$D$155:$D$385,255),0))),"")</f>
        <v/>
      </c>
      <c r="S1419" s="201" t="str">
        <f t="array" ref="S1419">IFERROR(IF(INDEX('Disaggregation Records'!$F$155:$F$385,MATCH(RIGHT(Q1419,255),RIGHT('Disaggregation Records'!$D$155:$D$385,255),0))="","",INDEX('Disaggregation Records'!$F$155:$F$385,MATCH(RIGHT(Q1419,255),RIGHT('Disaggregation Records'!$D$155:$D$385,255),0))),"")</f>
        <v/>
      </c>
      <c r="T1419" s="201" t="str">
        <f t="array" ref="T1419">IFERROR(IF(INDEX('Disaggregation Records'!$H$155:$H$385,MATCH(RIGHT(Q1419,255),RIGHT('Disaggregation Records'!$D$155:$D$385,255),0))="","",INDEX('Disaggregation Records'!$H$155:$H$385,MATCH(RIGHT(Q1419,255),RIGHT('Disaggregation Records'!$D$155:$D$385,255),0))),"")</f>
        <v/>
      </c>
      <c r="U1419" s="201">
        <f t="shared" ref="U1419" si="5426">U1417+1</f>
        <v>1811</v>
      </c>
      <c r="V1419" s="201" t="str">
        <f t="array" ref="V1419">IFERROR(IF(INDEX('Disaggregation Records'!$I$155:$I$385,MATCH(RIGHT(Q1419,255),RIGHT('Disaggregation Records'!$D$155:$D$385,255),0))="","",INDEX('Disaggregation Records'!$I$155:$I$385,MATCH(RIGHT(Q1419,255),RIGHT('Disaggregation Records'!$D$155:$D$385,255),0))),"")</f>
        <v/>
      </c>
      <c r="W1419" s="201" t="str">
        <f>IFERROR(INDEX('Reference Records'!L$40:L$88,MATCH(LEFT(C1419,255),'Reference Records'!E$40:E$88,0)),"")</f>
        <v/>
      </c>
    </row>
    <row r="1420" spans="1:23" s="201" customFormat="1" ht="40.25" customHeight="1" x14ac:dyDescent="0.35">
      <c r="A1420" s="569"/>
      <c r="B1420" s="590"/>
      <c r="C1420" s="571"/>
      <c r="D1420" s="579"/>
      <c r="E1420" s="579"/>
      <c r="F1420" s="215"/>
      <c r="G1420" s="577"/>
      <c r="H1420" s="581"/>
      <c r="I1420" s="583"/>
      <c r="J1420" s="573"/>
      <c r="K1420" s="571"/>
      <c r="L1420" s="571"/>
      <c r="M1420" s="573"/>
      <c r="N1420" s="573"/>
    </row>
    <row r="1421" spans="1:23" s="201" customFormat="1" ht="40.25" customHeight="1" x14ac:dyDescent="0.35">
      <c r="A1421" s="569" t="str">
        <f t="shared" ref="A1421" ca="1" si="5427">INDIRECT("'update Helper'!C"&amp;U1421)</f>
        <v>a163p000004cuvIAAQ</v>
      </c>
      <c r="B1421" s="589">
        <v>21</v>
      </c>
      <c r="C1421" s="570" t="str">
        <f>VLOOKUP(B1421,'Coverage Indicators - Section D'!$A$9:$AU$70,47,FALSE)</f>
        <v/>
      </c>
      <c r="D1421" s="578" t="str">
        <f t="shared" ref="D1421" si="5428">R1421</f>
        <v/>
      </c>
      <c r="E1421" s="578" t="str">
        <f t="shared" ref="E1421" si="5429">S1421</f>
        <v/>
      </c>
      <c r="F1421" s="421"/>
      <c r="G1421" s="576" t="str">
        <f ca="1">IF(OR(INDIRECT("'update Helper'!E"&amp;U1421)="",F1421&lt;&gt;0,F1422&lt;&gt;0),IF(IFERROR((F1421/F1422),"")="","",(F1421/F1422)),INDIRECT("'update Helper'!E"&amp;U1421)/100)</f>
        <v/>
      </c>
      <c r="H1421" s="580"/>
      <c r="I1421" s="582"/>
      <c r="J1421" s="572"/>
      <c r="K1421" s="570" t="str">
        <f t="shared" ref="K1421" si="5430">W1421</f>
        <v/>
      </c>
      <c r="L1421" s="570" t="str">
        <f t="shared" ref="L1421" si="5431">V1421</f>
        <v/>
      </c>
      <c r="M1421" s="572"/>
      <c r="N1421" s="572"/>
      <c r="P1421" s="201">
        <f t="shared" ref="P1421" si="5432">IF(AND(EXACT(C1421,C1419),C1419&lt;&gt;0),P1419+1,0)</f>
        <v>400</v>
      </c>
      <c r="Q1421" s="201" t="str">
        <f t="shared" ref="Q1421" si="5433">IF(C1421&lt;&gt;"",C1421&amp;"-"&amp;P1421,"")</f>
        <v/>
      </c>
      <c r="R1421" s="201" t="str">
        <f t="array" ref="R1421">IFERROR(IF(INDEX('Disaggregation Records'!$E$155:$E$385,MATCH(RIGHT(Q1421,255),RIGHT('Disaggregation Records'!$D$155:$D$385,255),0))="","",INDEX('Disaggregation Records'!$E$155:$E$385,MATCH(RIGHT(Q1421,255),RIGHT('Disaggregation Records'!$D$155:$D$385,255),0))),"")</f>
        <v/>
      </c>
      <c r="S1421" s="201" t="str">
        <f t="array" ref="S1421">IFERROR(IF(INDEX('Disaggregation Records'!$F$155:$F$385,MATCH(RIGHT(Q1421,255),RIGHT('Disaggregation Records'!$D$155:$D$385,255),0))="","",INDEX('Disaggregation Records'!$F$155:$F$385,MATCH(RIGHT(Q1421,255),RIGHT('Disaggregation Records'!$D$155:$D$385,255),0))),"")</f>
        <v/>
      </c>
      <c r="T1421" s="201" t="str">
        <f t="array" ref="T1421">IFERROR(IF(INDEX('Disaggregation Records'!$H$155:$H$385,MATCH(RIGHT(Q1421,255),RIGHT('Disaggregation Records'!$D$155:$D$385,255),0))="","",INDEX('Disaggregation Records'!$H$155:$H$385,MATCH(RIGHT(Q1421,255),RIGHT('Disaggregation Records'!$D$155:$D$385,255),0))),"")</f>
        <v/>
      </c>
      <c r="U1421" s="201">
        <f t="shared" ref="U1421" si="5434">U1419+1</f>
        <v>1812</v>
      </c>
      <c r="V1421" s="201" t="str">
        <f t="array" ref="V1421">IFERROR(IF(INDEX('Disaggregation Records'!$I$155:$I$385,MATCH(RIGHT(Q1421,255),RIGHT('Disaggregation Records'!$D$155:$D$385,255),0))="","",INDEX('Disaggregation Records'!$I$155:$I$385,MATCH(RIGHT(Q1421,255),RIGHT('Disaggregation Records'!$D$155:$D$385,255),0))),"")</f>
        <v/>
      </c>
      <c r="W1421" s="201" t="str">
        <f>IFERROR(INDEX('Reference Records'!L$40:L$88,MATCH(LEFT(C1421,255),'Reference Records'!E$40:E$88,0)),"")</f>
        <v/>
      </c>
    </row>
    <row r="1422" spans="1:23" s="201" customFormat="1" ht="40.25" customHeight="1" x14ac:dyDescent="0.35">
      <c r="A1422" s="569"/>
      <c r="B1422" s="590"/>
      <c r="C1422" s="571"/>
      <c r="D1422" s="579"/>
      <c r="E1422" s="579"/>
      <c r="F1422" s="215"/>
      <c r="G1422" s="577"/>
      <c r="H1422" s="581"/>
      <c r="I1422" s="583"/>
      <c r="J1422" s="573"/>
      <c r="K1422" s="571"/>
      <c r="L1422" s="571"/>
      <c r="M1422" s="573"/>
      <c r="N1422" s="573"/>
    </row>
    <row r="1423" spans="1:23" s="201" customFormat="1" ht="40.25" customHeight="1" x14ac:dyDescent="0.35">
      <c r="A1423" s="569" t="str">
        <f t="shared" ref="A1423" ca="1" si="5435">INDIRECT("'update Helper'!C"&amp;U1423)</f>
        <v>a163p000004cuvJAAQ</v>
      </c>
      <c r="B1423" s="589">
        <v>21</v>
      </c>
      <c r="C1423" s="570" t="str">
        <f>VLOOKUP(B1423,'Coverage Indicators - Section D'!$A$9:$AU$70,47,FALSE)</f>
        <v/>
      </c>
      <c r="D1423" s="578" t="str">
        <f t="shared" ref="D1423" si="5436">R1423</f>
        <v/>
      </c>
      <c r="E1423" s="578" t="str">
        <f t="shared" ref="E1423" si="5437">S1423</f>
        <v/>
      </c>
      <c r="F1423" s="421"/>
      <c r="G1423" s="576" t="str">
        <f ca="1">IF(OR(INDIRECT("'update Helper'!E"&amp;U1423)="",F1423&lt;&gt;0,F1424&lt;&gt;0),IF(IFERROR((F1423/F1424),"")="","",(F1423/F1424)),INDIRECT("'update Helper'!E"&amp;U1423)/100)</f>
        <v/>
      </c>
      <c r="H1423" s="580"/>
      <c r="I1423" s="582"/>
      <c r="J1423" s="572"/>
      <c r="K1423" s="570" t="str">
        <f t="shared" ref="K1423" si="5438">W1423</f>
        <v/>
      </c>
      <c r="L1423" s="570" t="str">
        <f t="shared" ref="L1423" si="5439">V1423</f>
        <v/>
      </c>
      <c r="M1423" s="572"/>
      <c r="N1423" s="572"/>
      <c r="P1423" s="201">
        <f t="shared" ref="P1423" si="5440">IF(AND(EXACT(C1423,C1421),C1421&lt;&gt;0),P1421+1,0)</f>
        <v>401</v>
      </c>
      <c r="Q1423" s="201" t="str">
        <f t="shared" ref="Q1423" si="5441">IF(C1423&lt;&gt;"",C1423&amp;"-"&amp;P1423,"")</f>
        <v/>
      </c>
      <c r="R1423" s="201" t="str">
        <f t="array" ref="R1423">IFERROR(IF(INDEX('Disaggregation Records'!$E$155:$E$385,MATCH(RIGHT(Q1423,255),RIGHT('Disaggregation Records'!$D$155:$D$385,255),0))="","",INDEX('Disaggregation Records'!$E$155:$E$385,MATCH(RIGHT(Q1423,255),RIGHT('Disaggregation Records'!$D$155:$D$385,255),0))),"")</f>
        <v/>
      </c>
      <c r="S1423" s="201" t="str">
        <f t="array" ref="S1423">IFERROR(IF(INDEX('Disaggregation Records'!$F$155:$F$385,MATCH(RIGHT(Q1423,255),RIGHT('Disaggregation Records'!$D$155:$D$385,255),0))="","",INDEX('Disaggregation Records'!$F$155:$F$385,MATCH(RIGHT(Q1423,255),RIGHT('Disaggregation Records'!$D$155:$D$385,255),0))),"")</f>
        <v/>
      </c>
      <c r="T1423" s="201" t="str">
        <f t="array" ref="T1423">IFERROR(IF(INDEX('Disaggregation Records'!$H$155:$H$385,MATCH(RIGHT(Q1423,255),RIGHT('Disaggregation Records'!$D$155:$D$385,255),0))="","",INDEX('Disaggregation Records'!$H$155:$H$385,MATCH(RIGHT(Q1423,255),RIGHT('Disaggregation Records'!$D$155:$D$385,255),0))),"")</f>
        <v/>
      </c>
      <c r="U1423" s="201">
        <f t="shared" ref="U1423" si="5442">U1421+1</f>
        <v>1813</v>
      </c>
      <c r="V1423" s="201" t="str">
        <f t="array" ref="V1423">IFERROR(IF(INDEX('Disaggregation Records'!$I$155:$I$385,MATCH(RIGHT(Q1423,255),RIGHT('Disaggregation Records'!$D$155:$D$385,255),0))="","",INDEX('Disaggregation Records'!$I$155:$I$385,MATCH(RIGHT(Q1423,255),RIGHT('Disaggregation Records'!$D$155:$D$385,255),0))),"")</f>
        <v/>
      </c>
      <c r="W1423" s="201" t="str">
        <f>IFERROR(INDEX('Reference Records'!L$40:L$88,MATCH(LEFT(C1423,255),'Reference Records'!E$40:E$88,0)),"")</f>
        <v/>
      </c>
    </row>
    <row r="1424" spans="1:23" s="201" customFormat="1" ht="40.25" customHeight="1" x14ac:dyDescent="0.35">
      <c r="A1424" s="569"/>
      <c r="B1424" s="590"/>
      <c r="C1424" s="571"/>
      <c r="D1424" s="579"/>
      <c r="E1424" s="579"/>
      <c r="F1424" s="215"/>
      <c r="G1424" s="577"/>
      <c r="H1424" s="581"/>
      <c r="I1424" s="583"/>
      <c r="J1424" s="573"/>
      <c r="K1424" s="571"/>
      <c r="L1424" s="571"/>
      <c r="M1424" s="573"/>
      <c r="N1424" s="573"/>
    </row>
    <row r="1425" spans="1:23" s="201" customFormat="1" ht="40.25" customHeight="1" x14ac:dyDescent="0.35">
      <c r="A1425" s="569" t="str">
        <f t="shared" ref="A1425" ca="1" si="5443">INDIRECT("'update Helper'!C"&amp;U1425)</f>
        <v>a163p000004cuvKAAQ</v>
      </c>
      <c r="B1425" s="589">
        <v>21</v>
      </c>
      <c r="C1425" s="570" t="str">
        <f>VLOOKUP(B1425,'Coverage Indicators - Section D'!$A$9:$AU$70,47,FALSE)</f>
        <v/>
      </c>
      <c r="D1425" s="578" t="str">
        <f t="shared" ref="D1425" si="5444">R1425</f>
        <v/>
      </c>
      <c r="E1425" s="578" t="str">
        <f t="shared" ref="E1425" si="5445">S1425</f>
        <v/>
      </c>
      <c r="F1425" s="421"/>
      <c r="G1425" s="576" t="str">
        <f ca="1">IF(OR(INDIRECT("'update Helper'!E"&amp;U1425)="",F1425&lt;&gt;0,F1426&lt;&gt;0),IF(IFERROR((F1425/F1426),"")="","",(F1425/F1426)),INDIRECT("'update Helper'!E"&amp;U1425)/100)</f>
        <v/>
      </c>
      <c r="H1425" s="580"/>
      <c r="I1425" s="582"/>
      <c r="J1425" s="572"/>
      <c r="K1425" s="570" t="str">
        <f t="shared" ref="K1425" si="5446">W1425</f>
        <v/>
      </c>
      <c r="L1425" s="570" t="str">
        <f t="shared" ref="L1425" si="5447">V1425</f>
        <v/>
      </c>
      <c r="M1425" s="572"/>
      <c r="N1425" s="572"/>
      <c r="P1425" s="201">
        <f t="shared" ref="P1425" si="5448">IF(AND(EXACT(C1425,C1423),C1423&lt;&gt;0),P1423+1,0)</f>
        <v>402</v>
      </c>
      <c r="Q1425" s="201" t="str">
        <f t="shared" ref="Q1425" si="5449">IF(C1425&lt;&gt;"",C1425&amp;"-"&amp;P1425,"")</f>
        <v/>
      </c>
      <c r="R1425" s="201" t="str">
        <f t="array" ref="R1425">IFERROR(IF(INDEX('Disaggregation Records'!$E$155:$E$385,MATCH(RIGHT(Q1425,255),RIGHT('Disaggregation Records'!$D$155:$D$385,255),0))="","",INDEX('Disaggregation Records'!$E$155:$E$385,MATCH(RIGHT(Q1425,255),RIGHT('Disaggregation Records'!$D$155:$D$385,255),0))),"")</f>
        <v/>
      </c>
      <c r="S1425" s="201" t="str">
        <f t="array" ref="S1425">IFERROR(IF(INDEX('Disaggregation Records'!$F$155:$F$385,MATCH(RIGHT(Q1425,255),RIGHT('Disaggregation Records'!$D$155:$D$385,255),0))="","",INDEX('Disaggregation Records'!$F$155:$F$385,MATCH(RIGHT(Q1425,255),RIGHT('Disaggregation Records'!$D$155:$D$385,255),0))),"")</f>
        <v/>
      </c>
      <c r="T1425" s="201" t="str">
        <f t="array" ref="T1425">IFERROR(IF(INDEX('Disaggregation Records'!$H$155:$H$385,MATCH(RIGHT(Q1425,255),RIGHT('Disaggregation Records'!$D$155:$D$385,255),0))="","",INDEX('Disaggregation Records'!$H$155:$H$385,MATCH(RIGHT(Q1425,255),RIGHT('Disaggregation Records'!$D$155:$D$385,255),0))),"")</f>
        <v/>
      </c>
      <c r="U1425" s="201">
        <f t="shared" ref="U1425" si="5450">U1423+1</f>
        <v>1814</v>
      </c>
      <c r="V1425" s="201" t="str">
        <f t="array" ref="V1425">IFERROR(IF(INDEX('Disaggregation Records'!$I$155:$I$385,MATCH(RIGHT(Q1425,255),RIGHT('Disaggregation Records'!$D$155:$D$385,255),0))="","",INDEX('Disaggregation Records'!$I$155:$I$385,MATCH(RIGHT(Q1425,255),RIGHT('Disaggregation Records'!$D$155:$D$385,255),0))),"")</f>
        <v/>
      </c>
      <c r="W1425" s="201" t="str">
        <f>IFERROR(INDEX('Reference Records'!L$40:L$88,MATCH(LEFT(C1425,255),'Reference Records'!E$40:E$88,0)),"")</f>
        <v/>
      </c>
    </row>
    <row r="1426" spans="1:23" s="201" customFormat="1" ht="40.25" customHeight="1" x14ac:dyDescent="0.35">
      <c r="A1426" s="569"/>
      <c r="B1426" s="590"/>
      <c r="C1426" s="571"/>
      <c r="D1426" s="579"/>
      <c r="E1426" s="579"/>
      <c r="F1426" s="215"/>
      <c r="G1426" s="577"/>
      <c r="H1426" s="581"/>
      <c r="I1426" s="583"/>
      <c r="J1426" s="573"/>
      <c r="K1426" s="571"/>
      <c r="L1426" s="571"/>
      <c r="M1426" s="573"/>
      <c r="N1426" s="573"/>
    </row>
    <row r="1427" spans="1:23" s="201" customFormat="1" ht="40.25" customHeight="1" x14ac:dyDescent="0.35">
      <c r="A1427" s="569" t="str">
        <f t="shared" ref="A1427" ca="1" si="5451">INDIRECT("'update Helper'!C"&amp;U1427)</f>
        <v>a163p000004cuvLAAQ</v>
      </c>
      <c r="B1427" s="589">
        <v>21</v>
      </c>
      <c r="C1427" s="570" t="str">
        <f>VLOOKUP(B1427,'Coverage Indicators - Section D'!$A$9:$AU$70,47,FALSE)</f>
        <v/>
      </c>
      <c r="D1427" s="578" t="str">
        <f t="shared" ref="D1427" si="5452">R1427</f>
        <v/>
      </c>
      <c r="E1427" s="578" t="str">
        <f t="shared" ref="E1427" si="5453">S1427</f>
        <v/>
      </c>
      <c r="F1427" s="421"/>
      <c r="G1427" s="576" t="str">
        <f ca="1">IF(OR(INDIRECT("'update Helper'!E"&amp;U1427)="",F1427&lt;&gt;0,F1428&lt;&gt;0),IF(IFERROR((F1427/F1428),"")="","",(F1427/F1428)),INDIRECT("'update Helper'!E"&amp;U1427)/100)</f>
        <v/>
      </c>
      <c r="H1427" s="580"/>
      <c r="I1427" s="582"/>
      <c r="J1427" s="572"/>
      <c r="K1427" s="570" t="str">
        <f t="shared" ref="K1427" si="5454">W1427</f>
        <v/>
      </c>
      <c r="L1427" s="570" t="str">
        <f t="shared" ref="L1427" si="5455">V1427</f>
        <v/>
      </c>
      <c r="M1427" s="572"/>
      <c r="N1427" s="572"/>
      <c r="P1427" s="201">
        <f t="shared" ref="P1427" si="5456">IF(AND(EXACT(C1427,C1425),C1425&lt;&gt;0),P1425+1,0)</f>
        <v>403</v>
      </c>
      <c r="Q1427" s="201" t="str">
        <f t="shared" ref="Q1427" si="5457">IF(C1427&lt;&gt;"",C1427&amp;"-"&amp;P1427,"")</f>
        <v/>
      </c>
      <c r="R1427" s="201" t="str">
        <f t="array" ref="R1427">IFERROR(IF(INDEX('Disaggregation Records'!$E$155:$E$385,MATCH(RIGHT(Q1427,255),RIGHT('Disaggregation Records'!$D$155:$D$385,255),0))="","",INDEX('Disaggregation Records'!$E$155:$E$385,MATCH(RIGHT(Q1427,255),RIGHT('Disaggregation Records'!$D$155:$D$385,255),0))),"")</f>
        <v/>
      </c>
      <c r="S1427" s="201" t="str">
        <f t="array" ref="S1427">IFERROR(IF(INDEX('Disaggregation Records'!$F$155:$F$385,MATCH(RIGHT(Q1427,255),RIGHT('Disaggregation Records'!$D$155:$D$385,255),0))="","",INDEX('Disaggregation Records'!$F$155:$F$385,MATCH(RIGHT(Q1427,255),RIGHT('Disaggregation Records'!$D$155:$D$385,255),0))),"")</f>
        <v/>
      </c>
      <c r="T1427" s="201" t="str">
        <f t="array" ref="T1427">IFERROR(IF(INDEX('Disaggregation Records'!$H$155:$H$385,MATCH(RIGHT(Q1427,255),RIGHT('Disaggregation Records'!$D$155:$D$385,255),0))="","",INDEX('Disaggregation Records'!$H$155:$H$385,MATCH(RIGHT(Q1427,255),RIGHT('Disaggregation Records'!$D$155:$D$385,255),0))),"")</f>
        <v/>
      </c>
      <c r="U1427" s="201">
        <f t="shared" ref="U1427" si="5458">U1425+1</f>
        <v>1815</v>
      </c>
      <c r="V1427" s="201" t="str">
        <f t="array" ref="V1427">IFERROR(IF(INDEX('Disaggregation Records'!$I$155:$I$385,MATCH(RIGHT(Q1427,255),RIGHT('Disaggregation Records'!$D$155:$D$385,255),0))="","",INDEX('Disaggregation Records'!$I$155:$I$385,MATCH(RIGHT(Q1427,255),RIGHT('Disaggregation Records'!$D$155:$D$385,255),0))),"")</f>
        <v/>
      </c>
      <c r="W1427" s="201" t="str">
        <f>IFERROR(INDEX('Reference Records'!L$40:L$88,MATCH(LEFT(C1427,255),'Reference Records'!E$40:E$88,0)),"")</f>
        <v/>
      </c>
    </row>
    <row r="1428" spans="1:23" s="201" customFormat="1" ht="40.25" customHeight="1" x14ac:dyDescent="0.35">
      <c r="A1428" s="569"/>
      <c r="B1428" s="590"/>
      <c r="C1428" s="571"/>
      <c r="D1428" s="579"/>
      <c r="E1428" s="579"/>
      <c r="F1428" s="215"/>
      <c r="G1428" s="577"/>
      <c r="H1428" s="581"/>
      <c r="I1428" s="583"/>
      <c r="J1428" s="573"/>
      <c r="K1428" s="571"/>
      <c r="L1428" s="571"/>
      <c r="M1428" s="573"/>
      <c r="N1428" s="573"/>
    </row>
    <row r="1429" spans="1:23" s="201" customFormat="1" ht="40.25" customHeight="1" x14ac:dyDescent="0.35">
      <c r="A1429" s="569" t="str">
        <f t="shared" ref="A1429" ca="1" si="5459">INDIRECT("'update Helper'!C"&amp;U1429)</f>
        <v>a163p000004cuvMAAQ</v>
      </c>
      <c r="B1429" s="589">
        <v>21</v>
      </c>
      <c r="C1429" s="570" t="str">
        <f>VLOOKUP(B1429,'Coverage Indicators - Section D'!$A$9:$AU$70,47,FALSE)</f>
        <v/>
      </c>
      <c r="D1429" s="578" t="str">
        <f t="shared" ref="D1429" si="5460">R1429</f>
        <v/>
      </c>
      <c r="E1429" s="578" t="str">
        <f t="shared" ref="E1429" si="5461">S1429</f>
        <v/>
      </c>
      <c r="F1429" s="421"/>
      <c r="G1429" s="576" t="str">
        <f ca="1">IF(OR(INDIRECT("'update Helper'!E"&amp;U1429)="",F1429&lt;&gt;0,F1430&lt;&gt;0),IF(IFERROR((F1429/F1430),"")="","",(F1429/F1430)),INDIRECT("'update Helper'!E"&amp;U1429)/100)</f>
        <v/>
      </c>
      <c r="H1429" s="580"/>
      <c r="I1429" s="582"/>
      <c r="J1429" s="572"/>
      <c r="K1429" s="570" t="str">
        <f t="shared" ref="K1429" si="5462">W1429</f>
        <v/>
      </c>
      <c r="L1429" s="570" t="str">
        <f t="shared" ref="L1429" si="5463">V1429</f>
        <v/>
      </c>
      <c r="M1429" s="572"/>
      <c r="N1429" s="572"/>
      <c r="P1429" s="201">
        <f t="shared" ref="P1429" si="5464">IF(AND(EXACT(C1429,C1427),C1427&lt;&gt;0),P1427+1,0)</f>
        <v>404</v>
      </c>
      <c r="Q1429" s="201" t="str">
        <f t="shared" ref="Q1429" si="5465">IF(C1429&lt;&gt;"",C1429&amp;"-"&amp;P1429,"")</f>
        <v/>
      </c>
      <c r="R1429" s="201" t="str">
        <f t="array" ref="R1429">IFERROR(IF(INDEX('Disaggregation Records'!$E$155:$E$385,MATCH(RIGHT(Q1429,255),RIGHT('Disaggregation Records'!$D$155:$D$385,255),0))="","",INDEX('Disaggregation Records'!$E$155:$E$385,MATCH(RIGHT(Q1429,255),RIGHT('Disaggregation Records'!$D$155:$D$385,255),0))),"")</f>
        <v/>
      </c>
      <c r="S1429" s="201" t="str">
        <f t="array" ref="S1429">IFERROR(IF(INDEX('Disaggregation Records'!$F$155:$F$385,MATCH(RIGHT(Q1429,255),RIGHT('Disaggregation Records'!$D$155:$D$385,255),0))="","",INDEX('Disaggregation Records'!$F$155:$F$385,MATCH(RIGHT(Q1429,255),RIGHT('Disaggregation Records'!$D$155:$D$385,255),0))),"")</f>
        <v/>
      </c>
      <c r="T1429" s="201" t="str">
        <f t="array" ref="T1429">IFERROR(IF(INDEX('Disaggregation Records'!$H$155:$H$385,MATCH(RIGHT(Q1429,255),RIGHT('Disaggregation Records'!$D$155:$D$385,255),0))="","",INDEX('Disaggregation Records'!$H$155:$H$385,MATCH(RIGHT(Q1429,255),RIGHT('Disaggregation Records'!$D$155:$D$385,255),0))),"")</f>
        <v/>
      </c>
      <c r="U1429" s="201">
        <f t="shared" ref="U1429" si="5466">U1427+1</f>
        <v>1816</v>
      </c>
      <c r="V1429" s="201" t="str">
        <f t="array" ref="V1429">IFERROR(IF(INDEX('Disaggregation Records'!$I$155:$I$385,MATCH(RIGHT(Q1429,255),RIGHT('Disaggregation Records'!$D$155:$D$385,255),0))="","",INDEX('Disaggregation Records'!$I$155:$I$385,MATCH(RIGHT(Q1429,255),RIGHT('Disaggregation Records'!$D$155:$D$385,255),0))),"")</f>
        <v/>
      </c>
      <c r="W1429" s="201" t="str">
        <f>IFERROR(INDEX('Reference Records'!L$40:L$88,MATCH(LEFT(C1429,255),'Reference Records'!E$40:E$88,0)),"")</f>
        <v/>
      </c>
    </row>
    <row r="1430" spans="1:23" s="201" customFormat="1" ht="40.25" customHeight="1" x14ac:dyDescent="0.35">
      <c r="A1430" s="569"/>
      <c r="B1430" s="590"/>
      <c r="C1430" s="571"/>
      <c r="D1430" s="579"/>
      <c r="E1430" s="579"/>
      <c r="F1430" s="215"/>
      <c r="G1430" s="577"/>
      <c r="H1430" s="581"/>
      <c r="I1430" s="583"/>
      <c r="J1430" s="573"/>
      <c r="K1430" s="571"/>
      <c r="L1430" s="571"/>
      <c r="M1430" s="573"/>
      <c r="N1430" s="573"/>
    </row>
    <row r="1431" spans="1:23" s="201" customFormat="1" ht="40.25" customHeight="1" x14ac:dyDescent="0.35">
      <c r="A1431" s="569" t="str">
        <f t="shared" ref="A1431" ca="1" si="5467">INDIRECT("'update Helper'!C"&amp;U1431)</f>
        <v>a163p000004cuvNAAQ</v>
      </c>
      <c r="B1431" s="589">
        <v>21</v>
      </c>
      <c r="C1431" s="570" t="str">
        <f>VLOOKUP(B1431,'Coverage Indicators - Section D'!$A$9:$AU$70,47,FALSE)</f>
        <v/>
      </c>
      <c r="D1431" s="578" t="str">
        <f t="shared" ref="D1431" si="5468">R1431</f>
        <v/>
      </c>
      <c r="E1431" s="578" t="str">
        <f t="shared" ref="E1431" si="5469">S1431</f>
        <v/>
      </c>
      <c r="F1431" s="421"/>
      <c r="G1431" s="576" t="str">
        <f ca="1">IF(OR(INDIRECT("'update Helper'!E"&amp;U1431)="",F1431&lt;&gt;0,F1432&lt;&gt;0),IF(IFERROR((F1431/F1432),"")="","",(F1431/F1432)),INDIRECT("'update Helper'!E"&amp;U1431)/100)</f>
        <v/>
      </c>
      <c r="H1431" s="580"/>
      <c r="I1431" s="582"/>
      <c r="J1431" s="572"/>
      <c r="K1431" s="570" t="str">
        <f t="shared" ref="K1431" si="5470">W1431</f>
        <v/>
      </c>
      <c r="L1431" s="570" t="str">
        <f t="shared" ref="L1431" si="5471">V1431</f>
        <v/>
      </c>
      <c r="M1431" s="572"/>
      <c r="N1431" s="572"/>
      <c r="P1431" s="201">
        <f t="shared" ref="P1431" si="5472">IF(AND(EXACT(C1431,C1429),C1429&lt;&gt;0),P1429+1,0)</f>
        <v>405</v>
      </c>
      <c r="Q1431" s="201" t="str">
        <f t="shared" ref="Q1431" si="5473">IF(C1431&lt;&gt;"",C1431&amp;"-"&amp;P1431,"")</f>
        <v/>
      </c>
      <c r="R1431" s="201" t="str">
        <f t="array" ref="R1431">IFERROR(IF(INDEX('Disaggregation Records'!$E$155:$E$385,MATCH(RIGHT(Q1431,255),RIGHT('Disaggregation Records'!$D$155:$D$385,255),0))="","",INDEX('Disaggregation Records'!$E$155:$E$385,MATCH(RIGHT(Q1431,255),RIGHT('Disaggregation Records'!$D$155:$D$385,255),0))),"")</f>
        <v/>
      </c>
      <c r="S1431" s="201" t="str">
        <f t="array" ref="S1431">IFERROR(IF(INDEX('Disaggregation Records'!$F$155:$F$385,MATCH(RIGHT(Q1431,255),RIGHT('Disaggregation Records'!$D$155:$D$385,255),0))="","",INDEX('Disaggregation Records'!$F$155:$F$385,MATCH(RIGHT(Q1431,255),RIGHT('Disaggregation Records'!$D$155:$D$385,255),0))),"")</f>
        <v/>
      </c>
      <c r="T1431" s="201" t="str">
        <f t="array" ref="T1431">IFERROR(IF(INDEX('Disaggregation Records'!$H$155:$H$385,MATCH(RIGHT(Q1431,255),RIGHT('Disaggregation Records'!$D$155:$D$385,255),0))="","",INDEX('Disaggregation Records'!$H$155:$H$385,MATCH(RIGHT(Q1431,255),RIGHT('Disaggregation Records'!$D$155:$D$385,255),0))),"")</f>
        <v/>
      </c>
      <c r="U1431" s="201">
        <f t="shared" ref="U1431" si="5474">U1429+1</f>
        <v>1817</v>
      </c>
      <c r="V1431" s="201" t="str">
        <f t="array" ref="V1431">IFERROR(IF(INDEX('Disaggregation Records'!$I$155:$I$385,MATCH(RIGHT(Q1431,255),RIGHT('Disaggregation Records'!$D$155:$D$385,255),0))="","",INDEX('Disaggregation Records'!$I$155:$I$385,MATCH(RIGHT(Q1431,255),RIGHT('Disaggregation Records'!$D$155:$D$385,255),0))),"")</f>
        <v/>
      </c>
      <c r="W1431" s="201" t="str">
        <f>IFERROR(INDEX('Reference Records'!L$40:L$88,MATCH(LEFT(C1431,255),'Reference Records'!E$40:E$88,0)),"")</f>
        <v/>
      </c>
    </row>
    <row r="1432" spans="1:23" s="201" customFormat="1" ht="40.25" customHeight="1" x14ac:dyDescent="0.35">
      <c r="A1432" s="569"/>
      <c r="B1432" s="590"/>
      <c r="C1432" s="571"/>
      <c r="D1432" s="579"/>
      <c r="E1432" s="579"/>
      <c r="F1432" s="215"/>
      <c r="G1432" s="577"/>
      <c r="H1432" s="581"/>
      <c r="I1432" s="583"/>
      <c r="J1432" s="573"/>
      <c r="K1432" s="571"/>
      <c r="L1432" s="571"/>
      <c r="M1432" s="573"/>
      <c r="N1432" s="573"/>
    </row>
    <row r="1433" spans="1:23" s="201" customFormat="1" ht="40.25" customHeight="1" x14ac:dyDescent="0.35">
      <c r="A1433" s="569" t="str">
        <f t="shared" ref="A1433" ca="1" si="5475">INDIRECT("'update Helper'!C"&amp;U1433)</f>
        <v>a163p000004cuvOAAQ</v>
      </c>
      <c r="B1433" s="589">
        <v>21</v>
      </c>
      <c r="C1433" s="570" t="str">
        <f>VLOOKUP(B1433,'Coverage Indicators - Section D'!$A$9:$AU$70,47,FALSE)</f>
        <v/>
      </c>
      <c r="D1433" s="578" t="str">
        <f t="shared" ref="D1433" si="5476">R1433</f>
        <v/>
      </c>
      <c r="E1433" s="578" t="str">
        <f t="shared" ref="E1433" si="5477">S1433</f>
        <v/>
      </c>
      <c r="F1433" s="421"/>
      <c r="G1433" s="576" t="str">
        <f ca="1">IF(OR(INDIRECT("'update Helper'!E"&amp;U1433)="",F1433&lt;&gt;0,F1434&lt;&gt;0),IF(IFERROR((F1433/F1434),"")="","",(F1433/F1434)),INDIRECT("'update Helper'!E"&amp;U1433)/100)</f>
        <v/>
      </c>
      <c r="H1433" s="580"/>
      <c r="I1433" s="582"/>
      <c r="J1433" s="572"/>
      <c r="K1433" s="570" t="str">
        <f t="shared" ref="K1433" si="5478">W1433</f>
        <v/>
      </c>
      <c r="L1433" s="570" t="str">
        <f t="shared" ref="L1433" si="5479">V1433</f>
        <v/>
      </c>
      <c r="M1433" s="572"/>
      <c r="N1433" s="572"/>
      <c r="P1433" s="201">
        <f t="shared" ref="P1433" si="5480">IF(AND(EXACT(C1433,C1431),C1431&lt;&gt;0),P1431+1,0)</f>
        <v>406</v>
      </c>
      <c r="Q1433" s="201" t="str">
        <f t="shared" ref="Q1433" si="5481">IF(C1433&lt;&gt;"",C1433&amp;"-"&amp;P1433,"")</f>
        <v/>
      </c>
      <c r="R1433" s="201" t="str">
        <f t="array" ref="R1433">IFERROR(IF(INDEX('Disaggregation Records'!$E$155:$E$385,MATCH(RIGHT(Q1433,255),RIGHT('Disaggregation Records'!$D$155:$D$385,255),0))="","",INDEX('Disaggregation Records'!$E$155:$E$385,MATCH(RIGHT(Q1433,255),RIGHT('Disaggregation Records'!$D$155:$D$385,255),0))),"")</f>
        <v/>
      </c>
      <c r="S1433" s="201" t="str">
        <f t="array" ref="S1433">IFERROR(IF(INDEX('Disaggregation Records'!$F$155:$F$385,MATCH(RIGHT(Q1433,255),RIGHT('Disaggregation Records'!$D$155:$D$385,255),0))="","",INDEX('Disaggregation Records'!$F$155:$F$385,MATCH(RIGHT(Q1433,255),RIGHT('Disaggregation Records'!$D$155:$D$385,255),0))),"")</f>
        <v/>
      </c>
      <c r="T1433" s="201" t="str">
        <f t="array" ref="T1433">IFERROR(IF(INDEX('Disaggregation Records'!$H$155:$H$385,MATCH(RIGHT(Q1433,255),RIGHT('Disaggregation Records'!$D$155:$D$385,255),0))="","",INDEX('Disaggregation Records'!$H$155:$H$385,MATCH(RIGHT(Q1433,255),RIGHT('Disaggregation Records'!$D$155:$D$385,255),0))),"")</f>
        <v/>
      </c>
      <c r="U1433" s="201">
        <f t="shared" ref="U1433" si="5482">U1431+1</f>
        <v>1818</v>
      </c>
      <c r="V1433" s="201" t="str">
        <f t="array" ref="V1433">IFERROR(IF(INDEX('Disaggregation Records'!$I$155:$I$385,MATCH(RIGHT(Q1433,255),RIGHT('Disaggregation Records'!$D$155:$D$385,255),0))="","",INDEX('Disaggregation Records'!$I$155:$I$385,MATCH(RIGHT(Q1433,255),RIGHT('Disaggregation Records'!$D$155:$D$385,255),0))),"")</f>
        <v/>
      </c>
      <c r="W1433" s="201" t="str">
        <f>IFERROR(INDEX('Reference Records'!L$40:L$88,MATCH(LEFT(C1433,255),'Reference Records'!E$40:E$88,0)),"")</f>
        <v/>
      </c>
    </row>
    <row r="1434" spans="1:23" s="201" customFormat="1" ht="40.25" customHeight="1" x14ac:dyDescent="0.35">
      <c r="A1434" s="569"/>
      <c r="B1434" s="590"/>
      <c r="C1434" s="571"/>
      <c r="D1434" s="579"/>
      <c r="E1434" s="579"/>
      <c r="F1434" s="215"/>
      <c r="G1434" s="577"/>
      <c r="H1434" s="581"/>
      <c r="I1434" s="583"/>
      <c r="J1434" s="573"/>
      <c r="K1434" s="571"/>
      <c r="L1434" s="571"/>
      <c r="M1434" s="573"/>
      <c r="N1434" s="573"/>
    </row>
    <row r="1435" spans="1:23" s="201" customFormat="1" ht="40.25" customHeight="1" x14ac:dyDescent="0.35">
      <c r="A1435" s="569" t="str">
        <f t="shared" ref="A1435" ca="1" si="5483">INDIRECT("'update Helper'!C"&amp;U1435)</f>
        <v>a163p000004cuvPAAQ</v>
      </c>
      <c r="B1435" s="589">
        <v>21</v>
      </c>
      <c r="C1435" s="570" t="str">
        <f>VLOOKUP(B1435,'Coverage Indicators - Section D'!$A$9:$AU$70,47,FALSE)</f>
        <v/>
      </c>
      <c r="D1435" s="578" t="str">
        <f t="shared" ref="D1435" si="5484">R1435</f>
        <v/>
      </c>
      <c r="E1435" s="578" t="str">
        <f t="shared" ref="E1435" si="5485">S1435</f>
        <v/>
      </c>
      <c r="F1435" s="421"/>
      <c r="G1435" s="576" t="str">
        <f ca="1">IF(OR(INDIRECT("'update Helper'!E"&amp;U1435)="",F1435&lt;&gt;0,F1436&lt;&gt;0),IF(IFERROR((F1435/F1436),"")="","",(F1435/F1436)),INDIRECT("'update Helper'!E"&amp;U1435)/100)</f>
        <v/>
      </c>
      <c r="H1435" s="580"/>
      <c r="I1435" s="582"/>
      <c r="J1435" s="572"/>
      <c r="K1435" s="570" t="str">
        <f t="shared" ref="K1435" si="5486">W1435</f>
        <v/>
      </c>
      <c r="L1435" s="570" t="str">
        <f t="shared" ref="L1435" si="5487">V1435</f>
        <v/>
      </c>
      <c r="M1435" s="572"/>
      <c r="N1435" s="572"/>
      <c r="P1435" s="201">
        <f t="shared" ref="P1435" si="5488">IF(AND(EXACT(C1435,C1433),C1433&lt;&gt;0),P1433+1,0)</f>
        <v>407</v>
      </c>
      <c r="Q1435" s="201" t="str">
        <f t="shared" ref="Q1435" si="5489">IF(C1435&lt;&gt;"",C1435&amp;"-"&amp;P1435,"")</f>
        <v/>
      </c>
      <c r="R1435" s="201" t="str">
        <f t="array" ref="R1435">IFERROR(IF(INDEX('Disaggregation Records'!$E$155:$E$385,MATCH(RIGHT(Q1435,255),RIGHT('Disaggregation Records'!$D$155:$D$385,255),0))="","",INDEX('Disaggregation Records'!$E$155:$E$385,MATCH(RIGHT(Q1435,255),RIGHT('Disaggregation Records'!$D$155:$D$385,255),0))),"")</f>
        <v/>
      </c>
      <c r="S1435" s="201" t="str">
        <f t="array" ref="S1435">IFERROR(IF(INDEX('Disaggregation Records'!$F$155:$F$385,MATCH(RIGHT(Q1435,255),RIGHT('Disaggregation Records'!$D$155:$D$385,255),0))="","",INDEX('Disaggregation Records'!$F$155:$F$385,MATCH(RIGHT(Q1435,255),RIGHT('Disaggregation Records'!$D$155:$D$385,255),0))),"")</f>
        <v/>
      </c>
      <c r="T1435" s="201" t="str">
        <f t="array" ref="T1435">IFERROR(IF(INDEX('Disaggregation Records'!$H$155:$H$385,MATCH(RIGHT(Q1435,255),RIGHT('Disaggregation Records'!$D$155:$D$385,255),0))="","",INDEX('Disaggregation Records'!$H$155:$H$385,MATCH(RIGHT(Q1435,255),RIGHT('Disaggregation Records'!$D$155:$D$385,255),0))),"")</f>
        <v/>
      </c>
      <c r="U1435" s="201">
        <f t="shared" ref="U1435" si="5490">U1433+1</f>
        <v>1819</v>
      </c>
      <c r="V1435" s="201" t="str">
        <f t="array" ref="V1435">IFERROR(IF(INDEX('Disaggregation Records'!$I$155:$I$385,MATCH(RIGHT(Q1435,255),RIGHT('Disaggregation Records'!$D$155:$D$385,255),0))="","",INDEX('Disaggregation Records'!$I$155:$I$385,MATCH(RIGHT(Q1435,255),RIGHT('Disaggregation Records'!$D$155:$D$385,255),0))),"")</f>
        <v/>
      </c>
      <c r="W1435" s="201" t="str">
        <f>IFERROR(INDEX('Reference Records'!L$40:L$88,MATCH(LEFT(C1435,255),'Reference Records'!E$40:E$88,0)),"")</f>
        <v/>
      </c>
    </row>
    <row r="1436" spans="1:23" s="201" customFormat="1" ht="40.25" customHeight="1" x14ac:dyDescent="0.35">
      <c r="A1436" s="569"/>
      <c r="B1436" s="590"/>
      <c r="C1436" s="571"/>
      <c r="D1436" s="579"/>
      <c r="E1436" s="579"/>
      <c r="F1436" s="215"/>
      <c r="G1436" s="577"/>
      <c r="H1436" s="581"/>
      <c r="I1436" s="583"/>
      <c r="J1436" s="573"/>
      <c r="K1436" s="571"/>
      <c r="L1436" s="571"/>
      <c r="M1436" s="573"/>
      <c r="N1436" s="573"/>
    </row>
    <row r="1437" spans="1:23" s="201" customFormat="1" ht="40.25" customHeight="1" x14ac:dyDescent="0.35">
      <c r="A1437" s="569" t="str">
        <f t="shared" ref="A1437" ca="1" si="5491">INDIRECT("'update Helper'!C"&amp;U1437)</f>
        <v>a163p000004cuvQAAQ</v>
      </c>
      <c r="B1437" s="589">
        <v>21</v>
      </c>
      <c r="C1437" s="570" t="str">
        <f>VLOOKUP(B1437,'Coverage Indicators - Section D'!$A$9:$AU$70,47,FALSE)</f>
        <v/>
      </c>
      <c r="D1437" s="578" t="str">
        <f t="shared" ref="D1437" si="5492">R1437</f>
        <v/>
      </c>
      <c r="E1437" s="578" t="str">
        <f t="shared" ref="E1437" si="5493">S1437</f>
        <v/>
      </c>
      <c r="F1437" s="421"/>
      <c r="G1437" s="576" t="str">
        <f ca="1">IF(OR(INDIRECT("'update Helper'!E"&amp;U1437)="",F1437&lt;&gt;0,F1438&lt;&gt;0),IF(IFERROR((F1437/F1438),"")="","",(F1437/F1438)),INDIRECT("'update Helper'!E"&amp;U1437)/100)</f>
        <v/>
      </c>
      <c r="H1437" s="580"/>
      <c r="I1437" s="582"/>
      <c r="J1437" s="572"/>
      <c r="K1437" s="570" t="str">
        <f t="shared" ref="K1437" si="5494">W1437</f>
        <v/>
      </c>
      <c r="L1437" s="570" t="str">
        <f t="shared" ref="L1437" si="5495">V1437</f>
        <v/>
      </c>
      <c r="M1437" s="572"/>
      <c r="N1437" s="572"/>
      <c r="P1437" s="201">
        <f t="shared" ref="P1437" si="5496">IF(AND(EXACT(C1437,C1435),C1435&lt;&gt;0),P1435+1,0)</f>
        <v>408</v>
      </c>
      <c r="Q1437" s="201" t="str">
        <f t="shared" ref="Q1437" si="5497">IF(C1437&lt;&gt;"",C1437&amp;"-"&amp;P1437,"")</f>
        <v/>
      </c>
      <c r="R1437" s="201" t="str">
        <f t="array" ref="R1437">IFERROR(IF(INDEX('Disaggregation Records'!$E$155:$E$385,MATCH(RIGHT(Q1437,255),RIGHT('Disaggregation Records'!$D$155:$D$385,255),0))="","",INDEX('Disaggregation Records'!$E$155:$E$385,MATCH(RIGHT(Q1437,255),RIGHT('Disaggregation Records'!$D$155:$D$385,255),0))),"")</f>
        <v/>
      </c>
      <c r="S1437" s="201" t="str">
        <f t="array" ref="S1437">IFERROR(IF(INDEX('Disaggregation Records'!$F$155:$F$385,MATCH(RIGHT(Q1437,255),RIGHT('Disaggregation Records'!$D$155:$D$385,255),0))="","",INDEX('Disaggregation Records'!$F$155:$F$385,MATCH(RIGHT(Q1437,255),RIGHT('Disaggregation Records'!$D$155:$D$385,255),0))),"")</f>
        <v/>
      </c>
      <c r="T1437" s="201" t="str">
        <f t="array" ref="T1437">IFERROR(IF(INDEX('Disaggregation Records'!$H$155:$H$385,MATCH(RIGHT(Q1437,255),RIGHT('Disaggregation Records'!$D$155:$D$385,255),0))="","",INDEX('Disaggregation Records'!$H$155:$H$385,MATCH(RIGHT(Q1437,255),RIGHT('Disaggregation Records'!$D$155:$D$385,255),0))),"")</f>
        <v/>
      </c>
      <c r="U1437" s="201">
        <f t="shared" ref="U1437" si="5498">U1435+1</f>
        <v>1820</v>
      </c>
      <c r="V1437" s="201" t="str">
        <f t="array" ref="V1437">IFERROR(IF(INDEX('Disaggregation Records'!$I$155:$I$385,MATCH(RIGHT(Q1437,255),RIGHT('Disaggregation Records'!$D$155:$D$385,255),0))="","",INDEX('Disaggregation Records'!$I$155:$I$385,MATCH(RIGHT(Q1437,255),RIGHT('Disaggregation Records'!$D$155:$D$385,255),0))),"")</f>
        <v/>
      </c>
      <c r="W1437" s="201" t="str">
        <f>IFERROR(INDEX('Reference Records'!L$40:L$88,MATCH(LEFT(C1437,255),'Reference Records'!E$40:E$88,0)),"")</f>
        <v/>
      </c>
    </row>
    <row r="1438" spans="1:23" s="201" customFormat="1" ht="40.25" customHeight="1" x14ac:dyDescent="0.35">
      <c r="A1438" s="569"/>
      <c r="B1438" s="590"/>
      <c r="C1438" s="571"/>
      <c r="D1438" s="579"/>
      <c r="E1438" s="579"/>
      <c r="F1438" s="215"/>
      <c r="G1438" s="577"/>
      <c r="H1438" s="581"/>
      <c r="I1438" s="583"/>
      <c r="J1438" s="573"/>
      <c r="K1438" s="571"/>
      <c r="L1438" s="571"/>
      <c r="M1438" s="573"/>
      <c r="N1438" s="573"/>
    </row>
    <row r="1439" spans="1:23" s="201" customFormat="1" ht="40.25" customHeight="1" x14ac:dyDescent="0.35">
      <c r="A1439" s="569" t="str">
        <f t="shared" ref="A1439" ca="1" si="5499">INDIRECT("'update Helper'!C"&amp;U1439)</f>
        <v>a163p000004cuvRAAQ</v>
      </c>
      <c r="B1439" s="589">
        <v>21</v>
      </c>
      <c r="C1439" s="570" t="str">
        <f>VLOOKUP(B1439,'Coverage Indicators - Section D'!$A$9:$AU$70,47,FALSE)</f>
        <v/>
      </c>
      <c r="D1439" s="578" t="str">
        <f t="shared" ref="D1439" si="5500">R1439</f>
        <v/>
      </c>
      <c r="E1439" s="578" t="str">
        <f t="shared" ref="E1439" si="5501">S1439</f>
        <v/>
      </c>
      <c r="F1439" s="421"/>
      <c r="G1439" s="576" t="str">
        <f ca="1">IF(OR(INDIRECT("'update Helper'!E"&amp;U1439)="",F1439&lt;&gt;0,F1440&lt;&gt;0),IF(IFERROR((F1439/F1440),"")="","",(F1439/F1440)),INDIRECT("'update Helper'!E"&amp;U1439)/100)</f>
        <v/>
      </c>
      <c r="H1439" s="580"/>
      <c r="I1439" s="582"/>
      <c r="J1439" s="572"/>
      <c r="K1439" s="570" t="str">
        <f t="shared" ref="K1439" si="5502">W1439</f>
        <v/>
      </c>
      <c r="L1439" s="570" t="str">
        <f t="shared" ref="L1439" si="5503">V1439</f>
        <v/>
      </c>
      <c r="M1439" s="572"/>
      <c r="N1439" s="572"/>
      <c r="P1439" s="201">
        <f t="shared" ref="P1439" si="5504">IF(AND(EXACT(C1439,C1437),C1437&lt;&gt;0),P1437+1,0)</f>
        <v>409</v>
      </c>
      <c r="Q1439" s="201" t="str">
        <f t="shared" ref="Q1439" si="5505">IF(C1439&lt;&gt;"",C1439&amp;"-"&amp;P1439,"")</f>
        <v/>
      </c>
      <c r="R1439" s="201" t="str">
        <f t="array" ref="R1439">IFERROR(IF(INDEX('Disaggregation Records'!$E$155:$E$385,MATCH(RIGHT(Q1439,255),RIGHT('Disaggregation Records'!$D$155:$D$385,255),0))="","",INDEX('Disaggregation Records'!$E$155:$E$385,MATCH(RIGHT(Q1439,255),RIGHT('Disaggregation Records'!$D$155:$D$385,255),0))),"")</f>
        <v/>
      </c>
      <c r="S1439" s="201" t="str">
        <f t="array" ref="S1439">IFERROR(IF(INDEX('Disaggregation Records'!$F$155:$F$385,MATCH(RIGHT(Q1439,255),RIGHT('Disaggregation Records'!$D$155:$D$385,255),0))="","",INDEX('Disaggregation Records'!$F$155:$F$385,MATCH(RIGHT(Q1439,255),RIGHT('Disaggregation Records'!$D$155:$D$385,255),0))),"")</f>
        <v/>
      </c>
      <c r="T1439" s="201" t="str">
        <f t="array" ref="T1439">IFERROR(IF(INDEX('Disaggregation Records'!$H$155:$H$385,MATCH(RIGHT(Q1439,255),RIGHT('Disaggregation Records'!$D$155:$D$385,255),0))="","",INDEX('Disaggregation Records'!$H$155:$H$385,MATCH(RIGHT(Q1439,255),RIGHT('Disaggregation Records'!$D$155:$D$385,255),0))),"")</f>
        <v/>
      </c>
      <c r="U1439" s="201">
        <f t="shared" ref="U1439" si="5506">U1437+1</f>
        <v>1821</v>
      </c>
      <c r="V1439" s="201" t="str">
        <f t="array" ref="V1439">IFERROR(IF(INDEX('Disaggregation Records'!$I$155:$I$385,MATCH(RIGHT(Q1439,255),RIGHT('Disaggregation Records'!$D$155:$D$385,255),0))="","",INDEX('Disaggregation Records'!$I$155:$I$385,MATCH(RIGHT(Q1439,255),RIGHT('Disaggregation Records'!$D$155:$D$385,255),0))),"")</f>
        <v/>
      </c>
      <c r="W1439" s="201" t="str">
        <f>IFERROR(INDEX('Reference Records'!L$40:L$88,MATCH(LEFT(C1439,255),'Reference Records'!E$40:E$88,0)),"")</f>
        <v/>
      </c>
    </row>
    <row r="1440" spans="1:23" s="201" customFormat="1" ht="40.25" customHeight="1" x14ac:dyDescent="0.35">
      <c r="A1440" s="569"/>
      <c r="B1440" s="590"/>
      <c r="C1440" s="571"/>
      <c r="D1440" s="579"/>
      <c r="E1440" s="579"/>
      <c r="F1440" s="215"/>
      <c r="G1440" s="577"/>
      <c r="H1440" s="581"/>
      <c r="I1440" s="583"/>
      <c r="J1440" s="573"/>
      <c r="K1440" s="571"/>
      <c r="L1440" s="571"/>
      <c r="M1440" s="573"/>
      <c r="N1440" s="573"/>
    </row>
    <row r="1441" spans="1:23" s="201" customFormat="1" ht="40.25" customHeight="1" x14ac:dyDescent="0.35">
      <c r="A1441" s="569" t="str">
        <f t="shared" ref="A1441" ca="1" si="5507">INDIRECT("'update Helper'!C"&amp;U1441)</f>
        <v>a163p000004cuvSAAQ</v>
      </c>
      <c r="B1441" s="589">
        <v>21</v>
      </c>
      <c r="C1441" s="570" t="str">
        <f>VLOOKUP(B1441,'Coverage Indicators - Section D'!$A$9:$AU$70,47,FALSE)</f>
        <v/>
      </c>
      <c r="D1441" s="578" t="str">
        <f t="shared" ref="D1441" si="5508">R1441</f>
        <v/>
      </c>
      <c r="E1441" s="578" t="str">
        <f t="shared" ref="E1441" si="5509">S1441</f>
        <v/>
      </c>
      <c r="F1441" s="421"/>
      <c r="G1441" s="576" t="str">
        <f ca="1">IF(OR(INDIRECT("'update Helper'!E"&amp;U1441)="",F1441&lt;&gt;0,F1442&lt;&gt;0),IF(IFERROR((F1441/F1442),"")="","",(F1441/F1442)),INDIRECT("'update Helper'!E"&amp;U1441)/100)</f>
        <v/>
      </c>
      <c r="H1441" s="580"/>
      <c r="I1441" s="582"/>
      <c r="J1441" s="572"/>
      <c r="K1441" s="570" t="str">
        <f t="shared" ref="K1441" si="5510">W1441</f>
        <v/>
      </c>
      <c r="L1441" s="570" t="str">
        <f t="shared" ref="L1441" si="5511">V1441</f>
        <v/>
      </c>
      <c r="M1441" s="572"/>
      <c r="N1441" s="572"/>
      <c r="P1441" s="201">
        <f t="shared" ref="P1441" si="5512">IF(AND(EXACT(C1441,C1439),C1439&lt;&gt;0),P1439+1,0)</f>
        <v>410</v>
      </c>
      <c r="Q1441" s="201" t="str">
        <f t="shared" ref="Q1441" si="5513">IF(C1441&lt;&gt;"",C1441&amp;"-"&amp;P1441,"")</f>
        <v/>
      </c>
      <c r="R1441" s="201" t="str">
        <f t="array" ref="R1441">IFERROR(IF(INDEX('Disaggregation Records'!$E$155:$E$385,MATCH(RIGHT(Q1441,255),RIGHT('Disaggregation Records'!$D$155:$D$385,255),0))="","",INDEX('Disaggregation Records'!$E$155:$E$385,MATCH(RIGHT(Q1441,255),RIGHT('Disaggregation Records'!$D$155:$D$385,255),0))),"")</f>
        <v/>
      </c>
      <c r="S1441" s="201" t="str">
        <f t="array" ref="S1441">IFERROR(IF(INDEX('Disaggregation Records'!$F$155:$F$385,MATCH(RIGHT(Q1441,255),RIGHT('Disaggregation Records'!$D$155:$D$385,255),0))="","",INDEX('Disaggregation Records'!$F$155:$F$385,MATCH(RIGHT(Q1441,255),RIGHT('Disaggregation Records'!$D$155:$D$385,255),0))),"")</f>
        <v/>
      </c>
      <c r="T1441" s="201" t="str">
        <f t="array" ref="T1441">IFERROR(IF(INDEX('Disaggregation Records'!$H$155:$H$385,MATCH(RIGHT(Q1441,255),RIGHT('Disaggregation Records'!$D$155:$D$385,255),0))="","",INDEX('Disaggregation Records'!$H$155:$H$385,MATCH(RIGHT(Q1441,255),RIGHT('Disaggregation Records'!$D$155:$D$385,255),0))),"")</f>
        <v/>
      </c>
      <c r="U1441" s="201">
        <f t="shared" ref="U1441" si="5514">U1439+1</f>
        <v>1822</v>
      </c>
      <c r="V1441" s="201" t="str">
        <f t="array" ref="V1441">IFERROR(IF(INDEX('Disaggregation Records'!$I$155:$I$385,MATCH(RIGHT(Q1441,255),RIGHT('Disaggregation Records'!$D$155:$D$385,255),0))="","",INDEX('Disaggregation Records'!$I$155:$I$385,MATCH(RIGHT(Q1441,255),RIGHT('Disaggregation Records'!$D$155:$D$385,255),0))),"")</f>
        <v/>
      </c>
      <c r="W1441" s="201" t="str">
        <f>IFERROR(INDEX('Reference Records'!L$40:L$88,MATCH(LEFT(C1441,255),'Reference Records'!E$40:E$88,0)),"")</f>
        <v/>
      </c>
    </row>
    <row r="1442" spans="1:23" s="201" customFormat="1" ht="40.25" customHeight="1" x14ac:dyDescent="0.35">
      <c r="A1442" s="569"/>
      <c r="B1442" s="590"/>
      <c r="C1442" s="571"/>
      <c r="D1442" s="579"/>
      <c r="E1442" s="579"/>
      <c r="F1442" s="215"/>
      <c r="G1442" s="577"/>
      <c r="H1442" s="581"/>
      <c r="I1442" s="583"/>
      <c r="J1442" s="573"/>
      <c r="K1442" s="571"/>
      <c r="L1442" s="571"/>
      <c r="M1442" s="573"/>
      <c r="N1442" s="573"/>
    </row>
    <row r="1443" spans="1:23" s="201" customFormat="1" ht="40.25" customHeight="1" x14ac:dyDescent="0.35">
      <c r="A1443" s="569" t="str">
        <f t="shared" ref="A1443" ca="1" si="5515">INDIRECT("'update Helper'!C"&amp;U1443)</f>
        <v>a163p000004cuvTAAQ</v>
      </c>
      <c r="B1443" s="589">
        <v>21</v>
      </c>
      <c r="C1443" s="570" t="str">
        <f>VLOOKUP(B1443,'Coverage Indicators - Section D'!$A$9:$AU$70,47,FALSE)</f>
        <v/>
      </c>
      <c r="D1443" s="578" t="str">
        <f t="shared" ref="D1443" si="5516">R1443</f>
        <v/>
      </c>
      <c r="E1443" s="578" t="str">
        <f t="shared" ref="E1443" si="5517">S1443</f>
        <v/>
      </c>
      <c r="F1443" s="421"/>
      <c r="G1443" s="576" t="str">
        <f ca="1">IF(OR(INDIRECT("'update Helper'!E"&amp;U1443)="",F1443&lt;&gt;0,F1444&lt;&gt;0),IF(IFERROR((F1443/F1444),"")="","",(F1443/F1444)),INDIRECT("'update Helper'!E"&amp;U1443)/100)</f>
        <v/>
      </c>
      <c r="H1443" s="580"/>
      <c r="I1443" s="582"/>
      <c r="J1443" s="572"/>
      <c r="K1443" s="570" t="str">
        <f t="shared" ref="K1443" si="5518">W1443</f>
        <v/>
      </c>
      <c r="L1443" s="570" t="str">
        <f t="shared" ref="L1443" si="5519">V1443</f>
        <v/>
      </c>
      <c r="M1443" s="572"/>
      <c r="N1443" s="572"/>
      <c r="P1443" s="201">
        <f t="shared" ref="P1443" si="5520">IF(AND(EXACT(C1443,C1441),C1441&lt;&gt;0),P1441+1,0)</f>
        <v>411</v>
      </c>
      <c r="Q1443" s="201" t="str">
        <f t="shared" ref="Q1443" si="5521">IF(C1443&lt;&gt;"",C1443&amp;"-"&amp;P1443,"")</f>
        <v/>
      </c>
      <c r="R1443" s="201" t="str">
        <f t="array" ref="R1443">IFERROR(IF(INDEX('Disaggregation Records'!$E$155:$E$385,MATCH(RIGHT(Q1443,255),RIGHT('Disaggregation Records'!$D$155:$D$385,255),0))="","",INDEX('Disaggregation Records'!$E$155:$E$385,MATCH(RIGHT(Q1443,255),RIGHT('Disaggregation Records'!$D$155:$D$385,255),0))),"")</f>
        <v/>
      </c>
      <c r="S1443" s="201" t="str">
        <f t="array" ref="S1443">IFERROR(IF(INDEX('Disaggregation Records'!$F$155:$F$385,MATCH(RIGHT(Q1443,255),RIGHT('Disaggregation Records'!$D$155:$D$385,255),0))="","",INDEX('Disaggregation Records'!$F$155:$F$385,MATCH(RIGHT(Q1443,255),RIGHT('Disaggregation Records'!$D$155:$D$385,255),0))),"")</f>
        <v/>
      </c>
      <c r="T1443" s="201" t="str">
        <f t="array" ref="T1443">IFERROR(IF(INDEX('Disaggregation Records'!$H$155:$H$385,MATCH(RIGHT(Q1443,255),RIGHT('Disaggregation Records'!$D$155:$D$385,255),0))="","",INDEX('Disaggregation Records'!$H$155:$H$385,MATCH(RIGHT(Q1443,255),RIGHT('Disaggregation Records'!$D$155:$D$385,255),0))),"")</f>
        <v/>
      </c>
      <c r="U1443" s="201">
        <f t="shared" ref="U1443" si="5522">U1441+1</f>
        <v>1823</v>
      </c>
      <c r="V1443" s="201" t="str">
        <f t="array" ref="V1443">IFERROR(IF(INDEX('Disaggregation Records'!$I$155:$I$385,MATCH(RIGHT(Q1443,255),RIGHT('Disaggregation Records'!$D$155:$D$385,255),0))="","",INDEX('Disaggregation Records'!$I$155:$I$385,MATCH(RIGHT(Q1443,255),RIGHT('Disaggregation Records'!$D$155:$D$385,255),0))),"")</f>
        <v/>
      </c>
      <c r="W1443" s="201" t="str">
        <f>IFERROR(INDEX('Reference Records'!L$40:L$88,MATCH(LEFT(C1443,255),'Reference Records'!E$40:E$88,0)),"")</f>
        <v/>
      </c>
    </row>
    <row r="1444" spans="1:23" s="201" customFormat="1" ht="40.25" customHeight="1" x14ac:dyDescent="0.35">
      <c r="A1444" s="569"/>
      <c r="B1444" s="590"/>
      <c r="C1444" s="571"/>
      <c r="D1444" s="579"/>
      <c r="E1444" s="579"/>
      <c r="F1444" s="215"/>
      <c r="G1444" s="577"/>
      <c r="H1444" s="581"/>
      <c r="I1444" s="583"/>
      <c r="J1444" s="573"/>
      <c r="K1444" s="571"/>
      <c r="L1444" s="571"/>
      <c r="M1444" s="573"/>
      <c r="N1444" s="573"/>
    </row>
    <row r="1445" spans="1:23" s="201" customFormat="1" ht="40.25" customHeight="1" x14ac:dyDescent="0.35">
      <c r="A1445" s="569" t="str">
        <f t="shared" ref="A1445" ca="1" si="5523">INDIRECT("'update Helper'!C"&amp;U1445)</f>
        <v>a163p000004cuvUAAQ</v>
      </c>
      <c r="B1445" s="589">
        <v>21</v>
      </c>
      <c r="C1445" s="570" t="str">
        <f>VLOOKUP(B1445,'Coverage Indicators - Section D'!$A$9:$AU$70,47,FALSE)</f>
        <v/>
      </c>
      <c r="D1445" s="578" t="str">
        <f t="shared" ref="D1445" si="5524">R1445</f>
        <v/>
      </c>
      <c r="E1445" s="578" t="str">
        <f t="shared" ref="E1445" si="5525">S1445</f>
        <v/>
      </c>
      <c r="F1445" s="421"/>
      <c r="G1445" s="576" t="str">
        <f ca="1">IF(OR(INDIRECT("'update Helper'!E"&amp;U1445)="",F1445&lt;&gt;0,F1446&lt;&gt;0),IF(IFERROR((F1445/F1446),"")="","",(F1445/F1446)),INDIRECT("'update Helper'!E"&amp;U1445)/100)</f>
        <v/>
      </c>
      <c r="H1445" s="580"/>
      <c r="I1445" s="582"/>
      <c r="J1445" s="572"/>
      <c r="K1445" s="570" t="str">
        <f t="shared" ref="K1445" si="5526">W1445</f>
        <v/>
      </c>
      <c r="L1445" s="570" t="str">
        <f t="shared" ref="L1445" si="5527">V1445</f>
        <v/>
      </c>
      <c r="M1445" s="572"/>
      <c r="N1445" s="572"/>
      <c r="P1445" s="201">
        <f t="shared" ref="P1445" si="5528">IF(AND(EXACT(C1445,C1443),C1443&lt;&gt;0),P1443+1,0)</f>
        <v>412</v>
      </c>
      <c r="Q1445" s="201" t="str">
        <f t="shared" ref="Q1445" si="5529">IF(C1445&lt;&gt;"",C1445&amp;"-"&amp;P1445,"")</f>
        <v/>
      </c>
      <c r="R1445" s="201" t="str">
        <f t="array" ref="R1445">IFERROR(IF(INDEX('Disaggregation Records'!$E$155:$E$385,MATCH(RIGHT(Q1445,255),RIGHT('Disaggregation Records'!$D$155:$D$385,255),0))="","",INDEX('Disaggregation Records'!$E$155:$E$385,MATCH(RIGHT(Q1445,255),RIGHT('Disaggregation Records'!$D$155:$D$385,255),0))),"")</f>
        <v/>
      </c>
      <c r="S1445" s="201" t="str">
        <f t="array" ref="S1445">IFERROR(IF(INDEX('Disaggregation Records'!$F$155:$F$385,MATCH(RIGHT(Q1445,255),RIGHT('Disaggregation Records'!$D$155:$D$385,255),0))="","",INDEX('Disaggregation Records'!$F$155:$F$385,MATCH(RIGHT(Q1445,255),RIGHT('Disaggregation Records'!$D$155:$D$385,255),0))),"")</f>
        <v/>
      </c>
      <c r="T1445" s="201" t="str">
        <f t="array" ref="T1445">IFERROR(IF(INDEX('Disaggregation Records'!$H$155:$H$385,MATCH(RIGHT(Q1445,255),RIGHT('Disaggregation Records'!$D$155:$D$385,255),0))="","",INDEX('Disaggregation Records'!$H$155:$H$385,MATCH(RIGHT(Q1445,255),RIGHT('Disaggregation Records'!$D$155:$D$385,255),0))),"")</f>
        <v/>
      </c>
      <c r="U1445" s="201">
        <f t="shared" ref="U1445" si="5530">U1443+1</f>
        <v>1824</v>
      </c>
      <c r="V1445" s="201" t="str">
        <f t="array" ref="V1445">IFERROR(IF(INDEX('Disaggregation Records'!$I$155:$I$385,MATCH(RIGHT(Q1445,255),RIGHT('Disaggregation Records'!$D$155:$D$385,255),0))="","",INDEX('Disaggregation Records'!$I$155:$I$385,MATCH(RIGHT(Q1445,255),RIGHT('Disaggregation Records'!$D$155:$D$385,255),0))),"")</f>
        <v/>
      </c>
      <c r="W1445" s="201" t="str">
        <f>IFERROR(INDEX('Reference Records'!L$40:L$88,MATCH(LEFT(C1445,255),'Reference Records'!E$40:E$88,0)),"")</f>
        <v/>
      </c>
    </row>
    <row r="1446" spans="1:23" s="201" customFormat="1" ht="40.25" customHeight="1" x14ac:dyDescent="0.35">
      <c r="A1446" s="569"/>
      <c r="B1446" s="590"/>
      <c r="C1446" s="571"/>
      <c r="D1446" s="579"/>
      <c r="E1446" s="579"/>
      <c r="F1446" s="215"/>
      <c r="G1446" s="577"/>
      <c r="H1446" s="581"/>
      <c r="I1446" s="583"/>
      <c r="J1446" s="573"/>
      <c r="K1446" s="571"/>
      <c r="L1446" s="571"/>
      <c r="M1446" s="573"/>
      <c r="N1446" s="573"/>
    </row>
    <row r="1447" spans="1:23" s="201" customFormat="1" ht="40.25" customHeight="1" x14ac:dyDescent="0.35">
      <c r="A1447" s="569" t="str">
        <f t="shared" ref="A1447" ca="1" si="5531">INDIRECT("'update Helper'!C"&amp;U1447)</f>
        <v>a163p000004cuvVAAQ</v>
      </c>
      <c r="B1447" s="589">
        <v>21</v>
      </c>
      <c r="C1447" s="570" t="str">
        <f>VLOOKUP(B1447,'Coverage Indicators - Section D'!$A$9:$AU$70,47,FALSE)</f>
        <v/>
      </c>
      <c r="D1447" s="578" t="str">
        <f t="shared" ref="D1447" si="5532">R1447</f>
        <v/>
      </c>
      <c r="E1447" s="578" t="str">
        <f t="shared" ref="E1447" si="5533">S1447</f>
        <v/>
      </c>
      <c r="F1447" s="421"/>
      <c r="G1447" s="576" t="str">
        <f ca="1">IF(OR(INDIRECT("'update Helper'!E"&amp;U1447)="",F1447&lt;&gt;0,F1448&lt;&gt;0),IF(IFERROR((F1447/F1448),"")="","",(F1447/F1448)),INDIRECT("'update Helper'!E"&amp;U1447)/100)</f>
        <v/>
      </c>
      <c r="H1447" s="580"/>
      <c r="I1447" s="582"/>
      <c r="J1447" s="572"/>
      <c r="K1447" s="570" t="str">
        <f t="shared" ref="K1447" si="5534">W1447</f>
        <v/>
      </c>
      <c r="L1447" s="570" t="str">
        <f t="shared" ref="L1447" si="5535">V1447</f>
        <v/>
      </c>
      <c r="M1447" s="572"/>
      <c r="N1447" s="572"/>
      <c r="P1447" s="201">
        <f t="shared" ref="P1447" si="5536">IF(AND(EXACT(C1447,C1445),C1445&lt;&gt;0),P1445+1,0)</f>
        <v>413</v>
      </c>
      <c r="Q1447" s="201" t="str">
        <f t="shared" ref="Q1447" si="5537">IF(C1447&lt;&gt;"",C1447&amp;"-"&amp;P1447,"")</f>
        <v/>
      </c>
      <c r="R1447" s="201" t="str">
        <f t="array" ref="R1447">IFERROR(IF(INDEX('Disaggregation Records'!$E$155:$E$385,MATCH(RIGHT(Q1447,255),RIGHT('Disaggregation Records'!$D$155:$D$385,255),0))="","",INDEX('Disaggregation Records'!$E$155:$E$385,MATCH(RIGHT(Q1447,255),RIGHT('Disaggregation Records'!$D$155:$D$385,255),0))),"")</f>
        <v/>
      </c>
      <c r="S1447" s="201" t="str">
        <f t="array" ref="S1447">IFERROR(IF(INDEX('Disaggregation Records'!$F$155:$F$385,MATCH(RIGHT(Q1447,255),RIGHT('Disaggregation Records'!$D$155:$D$385,255),0))="","",INDEX('Disaggregation Records'!$F$155:$F$385,MATCH(RIGHT(Q1447,255),RIGHT('Disaggregation Records'!$D$155:$D$385,255),0))),"")</f>
        <v/>
      </c>
      <c r="T1447" s="201" t="str">
        <f t="array" ref="T1447">IFERROR(IF(INDEX('Disaggregation Records'!$H$155:$H$385,MATCH(RIGHT(Q1447,255),RIGHT('Disaggregation Records'!$D$155:$D$385,255),0))="","",INDEX('Disaggregation Records'!$H$155:$H$385,MATCH(RIGHT(Q1447,255),RIGHT('Disaggregation Records'!$D$155:$D$385,255),0))),"")</f>
        <v/>
      </c>
      <c r="U1447" s="201">
        <f t="shared" ref="U1447" si="5538">U1445+1</f>
        <v>1825</v>
      </c>
      <c r="V1447" s="201" t="str">
        <f t="array" ref="V1447">IFERROR(IF(INDEX('Disaggregation Records'!$I$155:$I$385,MATCH(RIGHT(Q1447,255),RIGHT('Disaggregation Records'!$D$155:$D$385,255),0))="","",INDEX('Disaggregation Records'!$I$155:$I$385,MATCH(RIGHT(Q1447,255),RIGHT('Disaggregation Records'!$D$155:$D$385,255),0))),"")</f>
        <v/>
      </c>
      <c r="W1447" s="201" t="str">
        <f>IFERROR(INDEX('Reference Records'!L$40:L$88,MATCH(LEFT(C1447,255),'Reference Records'!E$40:E$88,0)),"")</f>
        <v/>
      </c>
    </row>
    <row r="1448" spans="1:23" s="201" customFormat="1" ht="40.25" customHeight="1" x14ac:dyDescent="0.35">
      <c r="A1448" s="569"/>
      <c r="B1448" s="590"/>
      <c r="C1448" s="571"/>
      <c r="D1448" s="579"/>
      <c r="E1448" s="579"/>
      <c r="F1448" s="215"/>
      <c r="G1448" s="577"/>
      <c r="H1448" s="581"/>
      <c r="I1448" s="583"/>
      <c r="J1448" s="573"/>
      <c r="K1448" s="571"/>
      <c r="L1448" s="571"/>
      <c r="M1448" s="573"/>
      <c r="N1448" s="573"/>
    </row>
    <row r="1449" spans="1:23" s="201" customFormat="1" ht="40.25" customHeight="1" x14ac:dyDescent="0.35">
      <c r="A1449" s="569" t="str">
        <f t="shared" ref="A1449" ca="1" si="5539">INDIRECT("'update Helper'!C"&amp;U1449)</f>
        <v>a163p000004cuvWAAQ</v>
      </c>
      <c r="B1449" s="589">
        <v>21</v>
      </c>
      <c r="C1449" s="570" t="str">
        <f>VLOOKUP(B1449,'Coverage Indicators - Section D'!$A$9:$AU$70,47,FALSE)</f>
        <v/>
      </c>
      <c r="D1449" s="578" t="str">
        <f t="shared" ref="D1449" si="5540">R1449</f>
        <v/>
      </c>
      <c r="E1449" s="578" t="str">
        <f t="shared" ref="E1449" si="5541">S1449</f>
        <v/>
      </c>
      <c r="F1449" s="421"/>
      <c r="G1449" s="576" t="str">
        <f ca="1">IF(OR(INDIRECT("'update Helper'!E"&amp;U1449)="",F1449&lt;&gt;0,F1450&lt;&gt;0),IF(IFERROR((F1449/F1450),"")="","",(F1449/F1450)),INDIRECT("'update Helper'!E"&amp;U1449)/100)</f>
        <v/>
      </c>
      <c r="H1449" s="580"/>
      <c r="I1449" s="582"/>
      <c r="J1449" s="572"/>
      <c r="K1449" s="570" t="str">
        <f t="shared" ref="K1449" si="5542">W1449</f>
        <v/>
      </c>
      <c r="L1449" s="570" t="str">
        <f t="shared" ref="L1449" si="5543">V1449</f>
        <v/>
      </c>
      <c r="M1449" s="572"/>
      <c r="N1449" s="572"/>
      <c r="P1449" s="201">
        <f t="shared" ref="P1449" si="5544">IF(AND(EXACT(C1449,C1447),C1447&lt;&gt;0),P1447+1,0)</f>
        <v>414</v>
      </c>
      <c r="Q1449" s="201" t="str">
        <f t="shared" ref="Q1449" si="5545">IF(C1449&lt;&gt;"",C1449&amp;"-"&amp;P1449,"")</f>
        <v/>
      </c>
      <c r="R1449" s="201" t="str">
        <f t="array" ref="R1449">IFERROR(IF(INDEX('Disaggregation Records'!$E$155:$E$385,MATCH(RIGHT(Q1449,255),RIGHT('Disaggregation Records'!$D$155:$D$385,255),0))="","",INDEX('Disaggregation Records'!$E$155:$E$385,MATCH(RIGHT(Q1449,255),RIGHT('Disaggregation Records'!$D$155:$D$385,255),0))),"")</f>
        <v/>
      </c>
      <c r="S1449" s="201" t="str">
        <f t="array" ref="S1449">IFERROR(IF(INDEX('Disaggregation Records'!$F$155:$F$385,MATCH(RIGHT(Q1449,255),RIGHT('Disaggregation Records'!$D$155:$D$385,255),0))="","",INDEX('Disaggregation Records'!$F$155:$F$385,MATCH(RIGHT(Q1449,255),RIGHT('Disaggregation Records'!$D$155:$D$385,255),0))),"")</f>
        <v/>
      </c>
      <c r="T1449" s="201" t="str">
        <f t="array" ref="T1449">IFERROR(IF(INDEX('Disaggregation Records'!$H$155:$H$385,MATCH(RIGHT(Q1449,255),RIGHT('Disaggregation Records'!$D$155:$D$385,255),0))="","",INDEX('Disaggregation Records'!$H$155:$H$385,MATCH(RIGHT(Q1449,255),RIGHT('Disaggregation Records'!$D$155:$D$385,255),0))),"")</f>
        <v/>
      </c>
      <c r="U1449" s="201">
        <f t="shared" ref="U1449" si="5546">U1447+1</f>
        <v>1826</v>
      </c>
      <c r="V1449" s="201" t="str">
        <f t="array" ref="V1449">IFERROR(IF(INDEX('Disaggregation Records'!$I$155:$I$385,MATCH(RIGHT(Q1449,255),RIGHT('Disaggregation Records'!$D$155:$D$385,255),0))="","",INDEX('Disaggregation Records'!$I$155:$I$385,MATCH(RIGHT(Q1449,255),RIGHT('Disaggregation Records'!$D$155:$D$385,255),0))),"")</f>
        <v/>
      </c>
      <c r="W1449" s="201" t="str">
        <f>IFERROR(INDEX('Reference Records'!L$40:L$88,MATCH(LEFT(C1449,255),'Reference Records'!E$40:E$88,0)),"")</f>
        <v/>
      </c>
    </row>
    <row r="1450" spans="1:23" s="201" customFormat="1" ht="40.25" customHeight="1" x14ac:dyDescent="0.35">
      <c r="A1450" s="569"/>
      <c r="B1450" s="590"/>
      <c r="C1450" s="571"/>
      <c r="D1450" s="579"/>
      <c r="E1450" s="579"/>
      <c r="F1450" s="215"/>
      <c r="G1450" s="577"/>
      <c r="H1450" s="581"/>
      <c r="I1450" s="583"/>
      <c r="J1450" s="573"/>
      <c r="K1450" s="571"/>
      <c r="L1450" s="571"/>
      <c r="M1450" s="573"/>
      <c r="N1450" s="573"/>
    </row>
    <row r="1451" spans="1:23" s="201" customFormat="1" ht="40.25" customHeight="1" x14ac:dyDescent="0.35">
      <c r="A1451" s="569" t="str">
        <f t="shared" ref="A1451" ca="1" si="5547">INDIRECT("'update Helper'!C"&amp;U1451)</f>
        <v>a163p000004cuvXAAQ</v>
      </c>
      <c r="B1451" s="589">
        <v>21</v>
      </c>
      <c r="C1451" s="570" t="str">
        <f>VLOOKUP(B1451,'Coverage Indicators - Section D'!$A$9:$AU$70,47,FALSE)</f>
        <v/>
      </c>
      <c r="D1451" s="578" t="str">
        <f t="shared" ref="D1451" si="5548">R1451</f>
        <v/>
      </c>
      <c r="E1451" s="578" t="str">
        <f t="shared" ref="E1451" si="5549">S1451</f>
        <v/>
      </c>
      <c r="F1451" s="421"/>
      <c r="G1451" s="576" t="str">
        <f ca="1">IF(OR(INDIRECT("'update Helper'!E"&amp;U1451)="",F1451&lt;&gt;0,F1452&lt;&gt;0),IF(IFERROR((F1451/F1452),"")="","",(F1451/F1452)),INDIRECT("'update Helper'!E"&amp;U1451)/100)</f>
        <v/>
      </c>
      <c r="H1451" s="580"/>
      <c r="I1451" s="582"/>
      <c r="J1451" s="572"/>
      <c r="K1451" s="570" t="str">
        <f t="shared" ref="K1451" si="5550">W1451</f>
        <v/>
      </c>
      <c r="L1451" s="570" t="str">
        <f t="shared" ref="L1451" si="5551">V1451</f>
        <v/>
      </c>
      <c r="M1451" s="572"/>
      <c r="N1451" s="572"/>
      <c r="P1451" s="201">
        <f t="shared" ref="P1451" si="5552">IF(AND(EXACT(C1451,C1449),C1449&lt;&gt;0),P1449+1,0)</f>
        <v>415</v>
      </c>
      <c r="Q1451" s="201" t="str">
        <f t="shared" ref="Q1451" si="5553">IF(C1451&lt;&gt;"",C1451&amp;"-"&amp;P1451,"")</f>
        <v/>
      </c>
      <c r="R1451" s="201" t="str">
        <f t="array" ref="R1451">IFERROR(IF(INDEX('Disaggregation Records'!$E$155:$E$385,MATCH(RIGHT(Q1451,255),RIGHT('Disaggregation Records'!$D$155:$D$385,255),0))="","",INDEX('Disaggregation Records'!$E$155:$E$385,MATCH(RIGHT(Q1451,255),RIGHT('Disaggregation Records'!$D$155:$D$385,255),0))),"")</f>
        <v/>
      </c>
      <c r="S1451" s="201" t="str">
        <f t="array" ref="S1451">IFERROR(IF(INDEX('Disaggregation Records'!$F$155:$F$385,MATCH(RIGHT(Q1451,255),RIGHT('Disaggregation Records'!$D$155:$D$385,255),0))="","",INDEX('Disaggregation Records'!$F$155:$F$385,MATCH(RIGHT(Q1451,255),RIGHT('Disaggregation Records'!$D$155:$D$385,255),0))),"")</f>
        <v/>
      </c>
      <c r="T1451" s="201" t="str">
        <f t="array" ref="T1451">IFERROR(IF(INDEX('Disaggregation Records'!$H$155:$H$385,MATCH(RIGHT(Q1451,255),RIGHT('Disaggregation Records'!$D$155:$D$385,255),0))="","",INDEX('Disaggregation Records'!$H$155:$H$385,MATCH(RIGHT(Q1451,255),RIGHT('Disaggregation Records'!$D$155:$D$385,255),0))),"")</f>
        <v/>
      </c>
      <c r="U1451" s="201">
        <f t="shared" ref="U1451" si="5554">U1449+1</f>
        <v>1827</v>
      </c>
      <c r="V1451" s="201" t="str">
        <f t="array" ref="V1451">IFERROR(IF(INDEX('Disaggregation Records'!$I$155:$I$385,MATCH(RIGHT(Q1451,255),RIGHT('Disaggregation Records'!$D$155:$D$385,255),0))="","",INDEX('Disaggregation Records'!$I$155:$I$385,MATCH(RIGHT(Q1451,255),RIGHT('Disaggregation Records'!$D$155:$D$385,255),0))),"")</f>
        <v/>
      </c>
      <c r="W1451" s="201" t="str">
        <f>IFERROR(INDEX('Reference Records'!L$40:L$88,MATCH(LEFT(C1451,255),'Reference Records'!E$40:E$88,0)),"")</f>
        <v/>
      </c>
    </row>
    <row r="1452" spans="1:23" s="201" customFormat="1" ht="40.25" customHeight="1" x14ac:dyDescent="0.35">
      <c r="A1452" s="569"/>
      <c r="B1452" s="590"/>
      <c r="C1452" s="571"/>
      <c r="D1452" s="579"/>
      <c r="E1452" s="579"/>
      <c r="F1452" s="215"/>
      <c r="G1452" s="577"/>
      <c r="H1452" s="581"/>
      <c r="I1452" s="583"/>
      <c r="J1452" s="573"/>
      <c r="K1452" s="571"/>
      <c r="L1452" s="571"/>
      <c r="M1452" s="573"/>
      <c r="N1452" s="573"/>
    </row>
    <row r="1453" spans="1:23" s="201" customFormat="1" ht="40.25" customHeight="1" x14ac:dyDescent="0.35">
      <c r="A1453" s="569" t="str">
        <f t="shared" ref="A1453" ca="1" si="5555">INDIRECT("'update Helper'!C"&amp;U1453)</f>
        <v>a163p000004cuvYAAQ</v>
      </c>
      <c r="B1453" s="589">
        <v>21</v>
      </c>
      <c r="C1453" s="570" t="str">
        <f>VLOOKUP(B1453,'Coverage Indicators - Section D'!$A$9:$AU$70,47,FALSE)</f>
        <v/>
      </c>
      <c r="D1453" s="578" t="str">
        <f t="shared" ref="D1453" si="5556">R1453</f>
        <v/>
      </c>
      <c r="E1453" s="578" t="str">
        <f t="shared" ref="E1453" si="5557">S1453</f>
        <v/>
      </c>
      <c r="F1453" s="421"/>
      <c r="G1453" s="576" t="str">
        <f ca="1">IF(OR(INDIRECT("'update Helper'!E"&amp;U1453)="",F1453&lt;&gt;0,F1454&lt;&gt;0),IF(IFERROR((F1453/F1454),"")="","",(F1453/F1454)),INDIRECT("'update Helper'!E"&amp;U1453)/100)</f>
        <v/>
      </c>
      <c r="H1453" s="580"/>
      <c r="I1453" s="582"/>
      <c r="J1453" s="572"/>
      <c r="K1453" s="570" t="str">
        <f t="shared" ref="K1453" si="5558">W1453</f>
        <v/>
      </c>
      <c r="L1453" s="570" t="str">
        <f t="shared" ref="L1453" si="5559">V1453</f>
        <v/>
      </c>
      <c r="M1453" s="572"/>
      <c r="N1453" s="572"/>
      <c r="P1453" s="201">
        <f t="shared" ref="P1453" si="5560">IF(AND(EXACT(C1453,C1451),C1451&lt;&gt;0),P1451+1,0)</f>
        <v>416</v>
      </c>
      <c r="Q1453" s="201" t="str">
        <f t="shared" ref="Q1453" si="5561">IF(C1453&lt;&gt;"",C1453&amp;"-"&amp;P1453,"")</f>
        <v/>
      </c>
      <c r="R1453" s="201" t="str">
        <f t="array" ref="R1453">IFERROR(IF(INDEX('Disaggregation Records'!$E$155:$E$385,MATCH(RIGHT(Q1453,255),RIGHT('Disaggregation Records'!$D$155:$D$385,255),0))="","",INDEX('Disaggregation Records'!$E$155:$E$385,MATCH(RIGHT(Q1453,255),RIGHT('Disaggregation Records'!$D$155:$D$385,255),0))),"")</f>
        <v/>
      </c>
      <c r="S1453" s="201" t="str">
        <f t="array" ref="S1453">IFERROR(IF(INDEX('Disaggregation Records'!$F$155:$F$385,MATCH(RIGHT(Q1453,255),RIGHT('Disaggregation Records'!$D$155:$D$385,255),0))="","",INDEX('Disaggregation Records'!$F$155:$F$385,MATCH(RIGHT(Q1453,255),RIGHT('Disaggregation Records'!$D$155:$D$385,255),0))),"")</f>
        <v/>
      </c>
      <c r="T1453" s="201" t="str">
        <f t="array" ref="T1453">IFERROR(IF(INDEX('Disaggregation Records'!$H$155:$H$385,MATCH(RIGHT(Q1453,255),RIGHT('Disaggregation Records'!$D$155:$D$385,255),0))="","",INDEX('Disaggregation Records'!$H$155:$H$385,MATCH(RIGHT(Q1453,255),RIGHT('Disaggregation Records'!$D$155:$D$385,255),0))),"")</f>
        <v/>
      </c>
      <c r="U1453" s="201">
        <f t="shared" ref="U1453" si="5562">U1451+1</f>
        <v>1828</v>
      </c>
      <c r="V1453" s="201" t="str">
        <f t="array" ref="V1453">IFERROR(IF(INDEX('Disaggregation Records'!$I$155:$I$385,MATCH(RIGHT(Q1453,255),RIGHT('Disaggregation Records'!$D$155:$D$385,255),0))="","",INDEX('Disaggregation Records'!$I$155:$I$385,MATCH(RIGHT(Q1453,255),RIGHT('Disaggregation Records'!$D$155:$D$385,255),0))),"")</f>
        <v/>
      </c>
      <c r="W1453" s="201" t="str">
        <f>IFERROR(INDEX('Reference Records'!L$40:L$88,MATCH(LEFT(C1453,255),'Reference Records'!E$40:E$88,0)),"")</f>
        <v/>
      </c>
    </row>
    <row r="1454" spans="1:23" s="201" customFormat="1" ht="40.25" customHeight="1" x14ac:dyDescent="0.35">
      <c r="A1454" s="569"/>
      <c r="B1454" s="590"/>
      <c r="C1454" s="571"/>
      <c r="D1454" s="579"/>
      <c r="E1454" s="579"/>
      <c r="F1454" s="215"/>
      <c r="G1454" s="577"/>
      <c r="H1454" s="581"/>
      <c r="I1454" s="583"/>
      <c r="J1454" s="573"/>
      <c r="K1454" s="571"/>
      <c r="L1454" s="571"/>
      <c r="M1454" s="573"/>
      <c r="N1454" s="573"/>
    </row>
    <row r="1455" spans="1:23" s="201" customFormat="1" ht="40.25" customHeight="1" x14ac:dyDescent="0.35">
      <c r="A1455" s="569" t="str">
        <f t="shared" ref="A1455" ca="1" si="5563">INDIRECT("'update Helper'!C"&amp;U1455)</f>
        <v>a163p000004cuvZAAQ</v>
      </c>
      <c r="B1455" s="589">
        <v>21</v>
      </c>
      <c r="C1455" s="570" t="str">
        <f>VLOOKUP(B1455,'Coverage Indicators - Section D'!$A$9:$AU$70,47,FALSE)</f>
        <v/>
      </c>
      <c r="D1455" s="578" t="str">
        <f t="shared" ref="D1455" si="5564">R1455</f>
        <v/>
      </c>
      <c r="E1455" s="578" t="str">
        <f t="shared" ref="E1455" si="5565">S1455</f>
        <v/>
      </c>
      <c r="F1455" s="421"/>
      <c r="G1455" s="576" t="str">
        <f ca="1">IF(OR(INDIRECT("'update Helper'!E"&amp;U1455)="",F1455&lt;&gt;0,F1456&lt;&gt;0),IF(IFERROR((F1455/F1456),"")="","",(F1455/F1456)),INDIRECT("'update Helper'!E"&amp;U1455)/100)</f>
        <v/>
      </c>
      <c r="H1455" s="580"/>
      <c r="I1455" s="582"/>
      <c r="J1455" s="572"/>
      <c r="K1455" s="570" t="str">
        <f t="shared" ref="K1455" si="5566">W1455</f>
        <v/>
      </c>
      <c r="L1455" s="570" t="str">
        <f t="shared" ref="L1455" si="5567">V1455</f>
        <v/>
      </c>
      <c r="M1455" s="572"/>
      <c r="N1455" s="572"/>
      <c r="P1455" s="201">
        <f t="shared" ref="P1455" si="5568">IF(AND(EXACT(C1455,C1453),C1453&lt;&gt;0),P1453+1,0)</f>
        <v>417</v>
      </c>
      <c r="Q1455" s="201" t="str">
        <f t="shared" ref="Q1455" si="5569">IF(C1455&lt;&gt;"",C1455&amp;"-"&amp;P1455,"")</f>
        <v/>
      </c>
      <c r="R1455" s="201" t="str">
        <f t="array" ref="R1455">IFERROR(IF(INDEX('Disaggregation Records'!$E$155:$E$385,MATCH(RIGHT(Q1455,255),RIGHT('Disaggregation Records'!$D$155:$D$385,255),0))="","",INDEX('Disaggregation Records'!$E$155:$E$385,MATCH(RIGHT(Q1455,255),RIGHT('Disaggregation Records'!$D$155:$D$385,255),0))),"")</f>
        <v/>
      </c>
      <c r="S1455" s="201" t="str">
        <f t="array" ref="S1455">IFERROR(IF(INDEX('Disaggregation Records'!$F$155:$F$385,MATCH(RIGHT(Q1455,255),RIGHT('Disaggregation Records'!$D$155:$D$385,255),0))="","",INDEX('Disaggregation Records'!$F$155:$F$385,MATCH(RIGHT(Q1455,255),RIGHT('Disaggregation Records'!$D$155:$D$385,255),0))),"")</f>
        <v/>
      </c>
      <c r="T1455" s="201" t="str">
        <f t="array" ref="T1455">IFERROR(IF(INDEX('Disaggregation Records'!$H$155:$H$385,MATCH(RIGHT(Q1455,255),RIGHT('Disaggregation Records'!$D$155:$D$385,255),0))="","",INDEX('Disaggregation Records'!$H$155:$H$385,MATCH(RIGHT(Q1455,255),RIGHT('Disaggregation Records'!$D$155:$D$385,255),0))),"")</f>
        <v/>
      </c>
      <c r="U1455" s="201">
        <f t="shared" ref="U1455" si="5570">U1453+1</f>
        <v>1829</v>
      </c>
      <c r="V1455" s="201" t="str">
        <f t="array" ref="V1455">IFERROR(IF(INDEX('Disaggregation Records'!$I$155:$I$385,MATCH(RIGHT(Q1455,255),RIGHT('Disaggregation Records'!$D$155:$D$385,255),0))="","",INDEX('Disaggregation Records'!$I$155:$I$385,MATCH(RIGHT(Q1455,255),RIGHT('Disaggregation Records'!$D$155:$D$385,255),0))),"")</f>
        <v/>
      </c>
      <c r="W1455" s="201" t="str">
        <f>IFERROR(INDEX('Reference Records'!L$40:L$88,MATCH(LEFT(C1455,255),'Reference Records'!E$40:E$88,0)),"")</f>
        <v/>
      </c>
    </row>
    <row r="1456" spans="1:23" s="201" customFormat="1" ht="40.25" customHeight="1" x14ac:dyDescent="0.35">
      <c r="A1456" s="569"/>
      <c r="B1456" s="590"/>
      <c r="C1456" s="571"/>
      <c r="D1456" s="579"/>
      <c r="E1456" s="579"/>
      <c r="F1456" s="215"/>
      <c r="G1456" s="577"/>
      <c r="H1456" s="581"/>
      <c r="I1456" s="583"/>
      <c r="J1456" s="573"/>
      <c r="K1456" s="571"/>
      <c r="L1456" s="571"/>
      <c r="M1456" s="573"/>
      <c r="N1456" s="573"/>
    </row>
    <row r="1457" spans="1:23" s="201" customFormat="1" ht="40.25" customHeight="1" x14ac:dyDescent="0.35">
      <c r="A1457" s="569" t="str">
        <f t="shared" ref="A1457" ca="1" si="5571">INDIRECT("'update Helper'!C"&amp;U1457)</f>
        <v>a163p000004cuvaAAA</v>
      </c>
      <c r="B1457" s="589">
        <v>21</v>
      </c>
      <c r="C1457" s="570" t="str">
        <f>VLOOKUP(B1457,'Coverage Indicators - Section D'!$A$9:$AU$70,47,FALSE)</f>
        <v/>
      </c>
      <c r="D1457" s="578" t="str">
        <f t="shared" ref="D1457" si="5572">R1457</f>
        <v/>
      </c>
      <c r="E1457" s="578" t="str">
        <f t="shared" ref="E1457" si="5573">S1457</f>
        <v/>
      </c>
      <c r="F1457" s="421"/>
      <c r="G1457" s="576" t="str">
        <f ca="1">IF(OR(INDIRECT("'update Helper'!E"&amp;U1457)="",F1457&lt;&gt;0,F1458&lt;&gt;0),IF(IFERROR((F1457/F1458),"")="","",(F1457/F1458)),INDIRECT("'update Helper'!E"&amp;U1457)/100)</f>
        <v/>
      </c>
      <c r="H1457" s="580"/>
      <c r="I1457" s="582"/>
      <c r="J1457" s="572"/>
      <c r="K1457" s="570" t="str">
        <f t="shared" ref="K1457" si="5574">W1457</f>
        <v/>
      </c>
      <c r="L1457" s="570" t="str">
        <f t="shared" ref="L1457" si="5575">V1457</f>
        <v/>
      </c>
      <c r="M1457" s="572"/>
      <c r="N1457" s="572"/>
      <c r="P1457" s="201">
        <f t="shared" ref="P1457" si="5576">IF(AND(EXACT(C1457,C1455),C1455&lt;&gt;0),P1455+1,0)</f>
        <v>418</v>
      </c>
      <c r="Q1457" s="201" t="str">
        <f t="shared" ref="Q1457" si="5577">IF(C1457&lt;&gt;"",C1457&amp;"-"&amp;P1457,"")</f>
        <v/>
      </c>
      <c r="R1457" s="201" t="str">
        <f t="array" ref="R1457">IFERROR(IF(INDEX('Disaggregation Records'!$E$155:$E$385,MATCH(RIGHT(Q1457,255),RIGHT('Disaggregation Records'!$D$155:$D$385,255),0))="","",INDEX('Disaggregation Records'!$E$155:$E$385,MATCH(RIGHT(Q1457,255),RIGHT('Disaggregation Records'!$D$155:$D$385,255),0))),"")</f>
        <v/>
      </c>
      <c r="S1457" s="201" t="str">
        <f t="array" ref="S1457">IFERROR(IF(INDEX('Disaggregation Records'!$F$155:$F$385,MATCH(RIGHT(Q1457,255),RIGHT('Disaggregation Records'!$D$155:$D$385,255),0))="","",INDEX('Disaggregation Records'!$F$155:$F$385,MATCH(RIGHT(Q1457,255),RIGHT('Disaggregation Records'!$D$155:$D$385,255),0))),"")</f>
        <v/>
      </c>
      <c r="T1457" s="201" t="str">
        <f t="array" ref="T1457">IFERROR(IF(INDEX('Disaggregation Records'!$H$155:$H$385,MATCH(RIGHT(Q1457,255),RIGHT('Disaggregation Records'!$D$155:$D$385,255),0))="","",INDEX('Disaggregation Records'!$H$155:$H$385,MATCH(RIGHT(Q1457,255),RIGHT('Disaggregation Records'!$D$155:$D$385,255),0))),"")</f>
        <v/>
      </c>
      <c r="U1457" s="201">
        <f t="shared" ref="U1457" si="5578">U1455+1</f>
        <v>1830</v>
      </c>
      <c r="V1457" s="201" t="str">
        <f t="array" ref="V1457">IFERROR(IF(INDEX('Disaggregation Records'!$I$155:$I$385,MATCH(RIGHT(Q1457,255),RIGHT('Disaggregation Records'!$D$155:$D$385,255),0))="","",INDEX('Disaggregation Records'!$I$155:$I$385,MATCH(RIGHT(Q1457,255),RIGHT('Disaggregation Records'!$D$155:$D$385,255),0))),"")</f>
        <v/>
      </c>
      <c r="W1457" s="201" t="str">
        <f>IFERROR(INDEX('Reference Records'!L$40:L$88,MATCH(LEFT(C1457,255),'Reference Records'!E$40:E$88,0)),"")</f>
        <v/>
      </c>
    </row>
    <row r="1458" spans="1:23" s="201" customFormat="1" ht="40.25" customHeight="1" x14ac:dyDescent="0.35">
      <c r="A1458" s="569"/>
      <c r="B1458" s="590"/>
      <c r="C1458" s="571"/>
      <c r="D1458" s="579"/>
      <c r="E1458" s="579"/>
      <c r="F1458" s="215"/>
      <c r="G1458" s="577"/>
      <c r="H1458" s="581"/>
      <c r="I1458" s="583"/>
      <c r="J1458" s="573"/>
      <c r="K1458" s="571"/>
      <c r="L1458" s="571"/>
      <c r="M1458" s="573"/>
      <c r="N1458" s="573"/>
    </row>
    <row r="1459" spans="1:23" s="201" customFormat="1" ht="40.25" customHeight="1" x14ac:dyDescent="0.35">
      <c r="A1459" s="569" t="str">
        <f t="shared" ref="A1459" ca="1" si="5579">INDIRECT("'update Helper'!C"&amp;U1459)</f>
        <v>a163p000004cuvbAAA</v>
      </c>
      <c r="B1459" s="589">
        <v>21</v>
      </c>
      <c r="C1459" s="570" t="str">
        <f>VLOOKUP(B1459,'Coverage Indicators - Section D'!$A$9:$AU$70,47,FALSE)</f>
        <v/>
      </c>
      <c r="D1459" s="578" t="str">
        <f t="shared" ref="D1459" si="5580">R1459</f>
        <v/>
      </c>
      <c r="E1459" s="578" t="str">
        <f t="shared" ref="E1459" si="5581">S1459</f>
        <v/>
      </c>
      <c r="F1459" s="421"/>
      <c r="G1459" s="576" t="str">
        <f ca="1">IF(OR(INDIRECT("'update Helper'!E"&amp;U1459)="",F1459&lt;&gt;0,F1460&lt;&gt;0),IF(IFERROR((F1459/F1460),"")="","",(F1459/F1460)),INDIRECT("'update Helper'!E"&amp;U1459)/100)</f>
        <v/>
      </c>
      <c r="H1459" s="580"/>
      <c r="I1459" s="582"/>
      <c r="J1459" s="572"/>
      <c r="K1459" s="570" t="str">
        <f t="shared" ref="K1459" si="5582">W1459</f>
        <v/>
      </c>
      <c r="L1459" s="570" t="str">
        <f t="shared" ref="L1459" si="5583">V1459</f>
        <v/>
      </c>
      <c r="M1459" s="572"/>
      <c r="N1459" s="572"/>
      <c r="P1459" s="201">
        <f t="shared" ref="P1459" si="5584">IF(AND(EXACT(C1459,C1457),C1457&lt;&gt;0),P1457+1,0)</f>
        <v>419</v>
      </c>
      <c r="Q1459" s="201" t="str">
        <f t="shared" ref="Q1459" si="5585">IF(C1459&lt;&gt;"",C1459&amp;"-"&amp;P1459,"")</f>
        <v/>
      </c>
      <c r="R1459" s="201" t="str">
        <f t="array" ref="R1459">IFERROR(IF(INDEX('Disaggregation Records'!$E$155:$E$385,MATCH(RIGHT(Q1459,255),RIGHT('Disaggregation Records'!$D$155:$D$385,255),0))="","",INDEX('Disaggregation Records'!$E$155:$E$385,MATCH(RIGHT(Q1459,255),RIGHT('Disaggregation Records'!$D$155:$D$385,255),0))),"")</f>
        <v/>
      </c>
      <c r="S1459" s="201" t="str">
        <f t="array" ref="S1459">IFERROR(IF(INDEX('Disaggregation Records'!$F$155:$F$385,MATCH(RIGHT(Q1459,255),RIGHT('Disaggregation Records'!$D$155:$D$385,255),0))="","",INDEX('Disaggregation Records'!$F$155:$F$385,MATCH(RIGHT(Q1459,255),RIGHT('Disaggregation Records'!$D$155:$D$385,255),0))),"")</f>
        <v/>
      </c>
      <c r="T1459" s="201" t="str">
        <f t="array" ref="T1459">IFERROR(IF(INDEX('Disaggregation Records'!$H$155:$H$385,MATCH(RIGHT(Q1459,255),RIGHT('Disaggregation Records'!$D$155:$D$385,255),0))="","",INDEX('Disaggregation Records'!$H$155:$H$385,MATCH(RIGHT(Q1459,255),RIGHT('Disaggregation Records'!$D$155:$D$385,255),0))),"")</f>
        <v/>
      </c>
      <c r="U1459" s="201">
        <f t="shared" ref="U1459" si="5586">U1457+1</f>
        <v>1831</v>
      </c>
      <c r="V1459" s="201" t="str">
        <f t="array" ref="V1459">IFERROR(IF(INDEX('Disaggregation Records'!$I$155:$I$385,MATCH(RIGHT(Q1459,255),RIGHT('Disaggregation Records'!$D$155:$D$385,255),0))="","",INDEX('Disaggregation Records'!$I$155:$I$385,MATCH(RIGHT(Q1459,255),RIGHT('Disaggregation Records'!$D$155:$D$385,255),0))),"")</f>
        <v/>
      </c>
      <c r="W1459" s="201" t="str">
        <f>IFERROR(INDEX('Reference Records'!L$40:L$88,MATCH(LEFT(C1459,255),'Reference Records'!E$40:E$88,0)),"")</f>
        <v/>
      </c>
    </row>
    <row r="1460" spans="1:23" s="201" customFormat="1" ht="40.25" customHeight="1" x14ac:dyDescent="0.35">
      <c r="A1460" s="569"/>
      <c r="B1460" s="590"/>
      <c r="C1460" s="571"/>
      <c r="D1460" s="579"/>
      <c r="E1460" s="579"/>
      <c r="F1460" s="215"/>
      <c r="G1460" s="577"/>
      <c r="H1460" s="581"/>
      <c r="I1460" s="583"/>
      <c r="J1460" s="573"/>
      <c r="K1460" s="571"/>
      <c r="L1460" s="571"/>
      <c r="M1460" s="573"/>
      <c r="N1460" s="573"/>
    </row>
    <row r="1461" spans="1:23" s="201" customFormat="1" ht="40.25" customHeight="1" x14ac:dyDescent="0.35">
      <c r="A1461" s="569" t="str">
        <f t="shared" ref="A1461" ca="1" si="5587">INDIRECT("'update Helper'!C"&amp;U1461)</f>
        <v>a163p000004cuvcAAA</v>
      </c>
      <c r="B1461" s="589">
        <v>22</v>
      </c>
      <c r="C1461" s="570" t="str">
        <f>VLOOKUP(B1461,'Coverage Indicators - Section D'!$A$9:$AU$70,47,FALSE)</f>
        <v/>
      </c>
      <c r="D1461" s="578" t="str">
        <f t="shared" ref="D1461" si="5588">R1461</f>
        <v/>
      </c>
      <c r="E1461" s="578" t="str">
        <f t="shared" ref="E1461" si="5589">S1461</f>
        <v/>
      </c>
      <c r="F1461" s="421"/>
      <c r="G1461" s="576" t="str">
        <f ca="1">IF(OR(INDIRECT("'update Helper'!E"&amp;U1461)="",F1461&lt;&gt;0,F1462&lt;&gt;0),IF(IFERROR((F1461/F1462),"")="","",(F1461/F1462)),INDIRECT("'update Helper'!E"&amp;U1461)/100)</f>
        <v/>
      </c>
      <c r="H1461" s="580"/>
      <c r="I1461" s="582"/>
      <c r="J1461" s="572"/>
      <c r="K1461" s="570" t="str">
        <f t="shared" ref="K1461" si="5590">W1461</f>
        <v/>
      </c>
      <c r="L1461" s="570" t="str">
        <f t="shared" ref="L1461" si="5591">V1461</f>
        <v/>
      </c>
      <c r="M1461" s="572"/>
      <c r="N1461" s="572"/>
      <c r="P1461" s="201">
        <f t="shared" ref="P1461" si="5592">IF(AND(EXACT(C1461,C1459),C1459&lt;&gt;0),P1459+1,0)</f>
        <v>420</v>
      </c>
      <c r="Q1461" s="201" t="str">
        <f t="shared" ref="Q1461" si="5593">IF(C1461&lt;&gt;"",C1461&amp;"-"&amp;P1461,"")</f>
        <v/>
      </c>
      <c r="R1461" s="201" t="str">
        <f t="array" ref="R1461">IFERROR(IF(INDEX('Disaggregation Records'!$E$155:$E$385,MATCH(RIGHT(Q1461,255),RIGHT('Disaggregation Records'!$D$155:$D$385,255),0))="","",INDEX('Disaggregation Records'!$E$155:$E$385,MATCH(RIGHT(Q1461,255),RIGHT('Disaggregation Records'!$D$155:$D$385,255),0))),"")</f>
        <v/>
      </c>
      <c r="S1461" s="201" t="str">
        <f t="array" ref="S1461">IFERROR(IF(INDEX('Disaggregation Records'!$F$155:$F$385,MATCH(RIGHT(Q1461,255),RIGHT('Disaggregation Records'!$D$155:$D$385,255),0))="","",INDEX('Disaggregation Records'!$F$155:$F$385,MATCH(RIGHT(Q1461,255),RIGHT('Disaggregation Records'!$D$155:$D$385,255),0))),"")</f>
        <v/>
      </c>
      <c r="T1461" s="201" t="str">
        <f t="array" ref="T1461">IFERROR(IF(INDEX('Disaggregation Records'!$H$155:$H$385,MATCH(RIGHT(Q1461,255),RIGHT('Disaggregation Records'!$D$155:$D$385,255),0))="","",INDEX('Disaggregation Records'!$H$155:$H$385,MATCH(RIGHT(Q1461,255),RIGHT('Disaggregation Records'!$D$155:$D$385,255),0))),"")</f>
        <v/>
      </c>
      <c r="U1461" s="201">
        <f t="shared" ref="U1461" si="5594">U1459+1</f>
        <v>1832</v>
      </c>
      <c r="V1461" s="201" t="str">
        <f t="array" ref="V1461">IFERROR(IF(INDEX('Disaggregation Records'!$I$155:$I$385,MATCH(RIGHT(Q1461,255),RIGHT('Disaggregation Records'!$D$155:$D$385,255),0))="","",INDEX('Disaggregation Records'!$I$155:$I$385,MATCH(RIGHT(Q1461,255),RIGHT('Disaggregation Records'!$D$155:$D$385,255),0))),"")</f>
        <v/>
      </c>
      <c r="W1461" s="201" t="str">
        <f>IFERROR(INDEX('Reference Records'!L$40:L$88,MATCH(LEFT(C1461,255),'Reference Records'!E$40:E$88,0)),"")</f>
        <v/>
      </c>
    </row>
    <row r="1462" spans="1:23" s="201" customFormat="1" ht="40.25" customHeight="1" x14ac:dyDescent="0.35">
      <c r="A1462" s="569"/>
      <c r="B1462" s="590"/>
      <c r="C1462" s="571"/>
      <c r="D1462" s="579"/>
      <c r="E1462" s="579"/>
      <c r="F1462" s="215"/>
      <c r="G1462" s="577"/>
      <c r="H1462" s="581"/>
      <c r="I1462" s="583"/>
      <c r="J1462" s="573"/>
      <c r="K1462" s="571"/>
      <c r="L1462" s="571"/>
      <c r="M1462" s="573"/>
      <c r="N1462" s="573"/>
    </row>
    <row r="1463" spans="1:23" s="201" customFormat="1" ht="40.25" customHeight="1" x14ac:dyDescent="0.35">
      <c r="A1463" s="569" t="str">
        <f t="shared" ref="A1463" ca="1" si="5595">INDIRECT("'update Helper'!C"&amp;U1463)</f>
        <v>a163p000004cuvdAAA</v>
      </c>
      <c r="B1463" s="589">
        <v>22</v>
      </c>
      <c r="C1463" s="570" t="str">
        <f>VLOOKUP(B1463,'Coverage Indicators - Section D'!$A$9:$AU$70,47,FALSE)</f>
        <v/>
      </c>
      <c r="D1463" s="578" t="str">
        <f t="shared" ref="D1463" si="5596">R1463</f>
        <v/>
      </c>
      <c r="E1463" s="578" t="str">
        <f t="shared" ref="E1463" si="5597">S1463</f>
        <v/>
      </c>
      <c r="F1463" s="421"/>
      <c r="G1463" s="576" t="str">
        <f ca="1">IF(OR(INDIRECT("'update Helper'!E"&amp;U1463)="",F1463&lt;&gt;0,F1464&lt;&gt;0),IF(IFERROR((F1463/F1464),"")="","",(F1463/F1464)),INDIRECT("'update Helper'!E"&amp;U1463)/100)</f>
        <v/>
      </c>
      <c r="H1463" s="580"/>
      <c r="I1463" s="582"/>
      <c r="J1463" s="572"/>
      <c r="K1463" s="570" t="str">
        <f t="shared" ref="K1463" si="5598">W1463</f>
        <v/>
      </c>
      <c r="L1463" s="570" t="str">
        <f t="shared" ref="L1463" si="5599">V1463</f>
        <v/>
      </c>
      <c r="M1463" s="572"/>
      <c r="N1463" s="572"/>
      <c r="P1463" s="201">
        <f t="shared" ref="P1463" si="5600">IF(AND(EXACT(C1463,C1461),C1461&lt;&gt;0),P1461+1,0)</f>
        <v>421</v>
      </c>
      <c r="Q1463" s="201" t="str">
        <f t="shared" ref="Q1463" si="5601">IF(C1463&lt;&gt;"",C1463&amp;"-"&amp;P1463,"")</f>
        <v/>
      </c>
      <c r="R1463" s="201" t="str">
        <f t="array" ref="R1463">IFERROR(IF(INDEX('Disaggregation Records'!$E$155:$E$385,MATCH(RIGHT(Q1463,255),RIGHT('Disaggregation Records'!$D$155:$D$385,255),0))="","",INDEX('Disaggregation Records'!$E$155:$E$385,MATCH(RIGHT(Q1463,255),RIGHT('Disaggregation Records'!$D$155:$D$385,255),0))),"")</f>
        <v/>
      </c>
      <c r="S1463" s="201" t="str">
        <f t="array" ref="S1463">IFERROR(IF(INDEX('Disaggregation Records'!$F$155:$F$385,MATCH(RIGHT(Q1463,255),RIGHT('Disaggregation Records'!$D$155:$D$385,255),0))="","",INDEX('Disaggregation Records'!$F$155:$F$385,MATCH(RIGHT(Q1463,255),RIGHT('Disaggregation Records'!$D$155:$D$385,255),0))),"")</f>
        <v/>
      </c>
      <c r="T1463" s="201" t="str">
        <f t="array" ref="T1463">IFERROR(IF(INDEX('Disaggregation Records'!$H$155:$H$385,MATCH(RIGHT(Q1463,255),RIGHT('Disaggregation Records'!$D$155:$D$385,255),0))="","",INDEX('Disaggregation Records'!$H$155:$H$385,MATCH(RIGHT(Q1463,255),RIGHT('Disaggregation Records'!$D$155:$D$385,255),0))),"")</f>
        <v/>
      </c>
      <c r="U1463" s="201">
        <f t="shared" ref="U1463" si="5602">U1461+1</f>
        <v>1833</v>
      </c>
      <c r="V1463" s="201" t="str">
        <f t="array" ref="V1463">IFERROR(IF(INDEX('Disaggregation Records'!$I$155:$I$385,MATCH(RIGHT(Q1463,255),RIGHT('Disaggregation Records'!$D$155:$D$385,255),0))="","",INDEX('Disaggregation Records'!$I$155:$I$385,MATCH(RIGHT(Q1463,255),RIGHT('Disaggregation Records'!$D$155:$D$385,255),0))),"")</f>
        <v/>
      </c>
      <c r="W1463" s="201" t="str">
        <f>IFERROR(INDEX('Reference Records'!L$40:L$88,MATCH(LEFT(C1463,255),'Reference Records'!E$40:E$88,0)),"")</f>
        <v/>
      </c>
    </row>
    <row r="1464" spans="1:23" s="201" customFormat="1" ht="40.25" customHeight="1" x14ac:dyDescent="0.35">
      <c r="A1464" s="569"/>
      <c r="B1464" s="590"/>
      <c r="C1464" s="571"/>
      <c r="D1464" s="579"/>
      <c r="E1464" s="579"/>
      <c r="F1464" s="215"/>
      <c r="G1464" s="577"/>
      <c r="H1464" s="581"/>
      <c r="I1464" s="583"/>
      <c r="J1464" s="573"/>
      <c r="K1464" s="571"/>
      <c r="L1464" s="571"/>
      <c r="M1464" s="573"/>
      <c r="N1464" s="573"/>
    </row>
    <row r="1465" spans="1:23" s="201" customFormat="1" ht="40.25" customHeight="1" x14ac:dyDescent="0.35">
      <c r="A1465" s="569" t="str">
        <f t="shared" ref="A1465" ca="1" si="5603">INDIRECT("'update Helper'!C"&amp;U1465)</f>
        <v>a163p000004cuveAAA</v>
      </c>
      <c r="B1465" s="589">
        <v>22</v>
      </c>
      <c r="C1465" s="570" t="str">
        <f>VLOOKUP(B1465,'Coverage Indicators - Section D'!$A$9:$AU$70,47,FALSE)</f>
        <v/>
      </c>
      <c r="D1465" s="578" t="str">
        <f t="shared" ref="D1465" si="5604">R1465</f>
        <v/>
      </c>
      <c r="E1465" s="578" t="str">
        <f t="shared" ref="E1465" si="5605">S1465</f>
        <v/>
      </c>
      <c r="F1465" s="421"/>
      <c r="G1465" s="576" t="str">
        <f ca="1">IF(OR(INDIRECT("'update Helper'!E"&amp;U1465)="",F1465&lt;&gt;0,F1466&lt;&gt;0),IF(IFERROR((F1465/F1466),"")="","",(F1465/F1466)),INDIRECT("'update Helper'!E"&amp;U1465)/100)</f>
        <v/>
      </c>
      <c r="H1465" s="580"/>
      <c r="I1465" s="582"/>
      <c r="J1465" s="572"/>
      <c r="K1465" s="570" t="str">
        <f t="shared" ref="K1465" si="5606">W1465</f>
        <v/>
      </c>
      <c r="L1465" s="570" t="str">
        <f t="shared" ref="L1465" si="5607">V1465</f>
        <v/>
      </c>
      <c r="M1465" s="572"/>
      <c r="N1465" s="572"/>
      <c r="P1465" s="201">
        <f t="shared" ref="P1465" si="5608">IF(AND(EXACT(C1465,C1463),C1463&lt;&gt;0),P1463+1,0)</f>
        <v>422</v>
      </c>
      <c r="Q1465" s="201" t="str">
        <f t="shared" ref="Q1465" si="5609">IF(C1465&lt;&gt;"",C1465&amp;"-"&amp;P1465,"")</f>
        <v/>
      </c>
      <c r="R1465" s="201" t="str">
        <f t="array" ref="R1465">IFERROR(IF(INDEX('Disaggregation Records'!$E$155:$E$385,MATCH(RIGHT(Q1465,255),RIGHT('Disaggregation Records'!$D$155:$D$385,255),0))="","",INDEX('Disaggregation Records'!$E$155:$E$385,MATCH(RIGHT(Q1465,255),RIGHT('Disaggregation Records'!$D$155:$D$385,255),0))),"")</f>
        <v/>
      </c>
      <c r="S1465" s="201" t="str">
        <f t="array" ref="S1465">IFERROR(IF(INDEX('Disaggregation Records'!$F$155:$F$385,MATCH(RIGHT(Q1465,255),RIGHT('Disaggregation Records'!$D$155:$D$385,255),0))="","",INDEX('Disaggregation Records'!$F$155:$F$385,MATCH(RIGHT(Q1465,255),RIGHT('Disaggregation Records'!$D$155:$D$385,255),0))),"")</f>
        <v/>
      </c>
      <c r="T1465" s="201" t="str">
        <f t="array" ref="T1465">IFERROR(IF(INDEX('Disaggregation Records'!$H$155:$H$385,MATCH(RIGHT(Q1465,255),RIGHT('Disaggregation Records'!$D$155:$D$385,255),0))="","",INDEX('Disaggregation Records'!$H$155:$H$385,MATCH(RIGHT(Q1465,255),RIGHT('Disaggregation Records'!$D$155:$D$385,255),0))),"")</f>
        <v/>
      </c>
      <c r="U1465" s="201">
        <f t="shared" ref="U1465" si="5610">U1463+1</f>
        <v>1834</v>
      </c>
      <c r="V1465" s="201" t="str">
        <f t="array" ref="V1465">IFERROR(IF(INDEX('Disaggregation Records'!$I$155:$I$385,MATCH(RIGHT(Q1465,255),RIGHT('Disaggregation Records'!$D$155:$D$385,255),0))="","",INDEX('Disaggregation Records'!$I$155:$I$385,MATCH(RIGHT(Q1465,255),RIGHT('Disaggregation Records'!$D$155:$D$385,255),0))),"")</f>
        <v/>
      </c>
      <c r="W1465" s="201" t="str">
        <f>IFERROR(INDEX('Reference Records'!L$40:L$88,MATCH(LEFT(C1465,255),'Reference Records'!E$40:E$88,0)),"")</f>
        <v/>
      </c>
    </row>
    <row r="1466" spans="1:23" s="201" customFormat="1" ht="40.25" customHeight="1" x14ac:dyDescent="0.35">
      <c r="A1466" s="569"/>
      <c r="B1466" s="590"/>
      <c r="C1466" s="571"/>
      <c r="D1466" s="579"/>
      <c r="E1466" s="579"/>
      <c r="F1466" s="215"/>
      <c r="G1466" s="577"/>
      <c r="H1466" s="581"/>
      <c r="I1466" s="583"/>
      <c r="J1466" s="573"/>
      <c r="K1466" s="571"/>
      <c r="L1466" s="571"/>
      <c r="M1466" s="573"/>
      <c r="N1466" s="573"/>
    </row>
    <row r="1467" spans="1:23" s="201" customFormat="1" ht="40.25" customHeight="1" x14ac:dyDescent="0.35">
      <c r="A1467" s="569" t="str">
        <f t="shared" ref="A1467" ca="1" si="5611">INDIRECT("'update Helper'!C"&amp;U1467)</f>
        <v>a163p000004cuvfAAA</v>
      </c>
      <c r="B1467" s="589">
        <v>22</v>
      </c>
      <c r="C1467" s="570" t="str">
        <f>VLOOKUP(B1467,'Coverage Indicators - Section D'!$A$9:$AU$70,47,FALSE)</f>
        <v/>
      </c>
      <c r="D1467" s="578" t="str">
        <f t="shared" ref="D1467" si="5612">R1467</f>
        <v/>
      </c>
      <c r="E1467" s="578" t="str">
        <f t="shared" ref="E1467" si="5613">S1467</f>
        <v/>
      </c>
      <c r="F1467" s="421"/>
      <c r="G1467" s="576" t="str">
        <f ca="1">IF(OR(INDIRECT("'update Helper'!E"&amp;U1467)="",F1467&lt;&gt;0,F1468&lt;&gt;0),IF(IFERROR((F1467/F1468),"")="","",(F1467/F1468)),INDIRECT("'update Helper'!E"&amp;U1467)/100)</f>
        <v/>
      </c>
      <c r="H1467" s="580"/>
      <c r="I1467" s="582"/>
      <c r="J1467" s="572"/>
      <c r="K1467" s="570" t="str">
        <f t="shared" ref="K1467" si="5614">W1467</f>
        <v/>
      </c>
      <c r="L1467" s="570" t="str">
        <f t="shared" ref="L1467" si="5615">V1467</f>
        <v/>
      </c>
      <c r="M1467" s="572"/>
      <c r="N1467" s="572"/>
      <c r="P1467" s="201">
        <f t="shared" ref="P1467" si="5616">IF(AND(EXACT(C1467,C1465),C1465&lt;&gt;0),P1465+1,0)</f>
        <v>423</v>
      </c>
      <c r="Q1467" s="201" t="str">
        <f t="shared" ref="Q1467" si="5617">IF(C1467&lt;&gt;"",C1467&amp;"-"&amp;P1467,"")</f>
        <v/>
      </c>
      <c r="R1467" s="201" t="str">
        <f t="array" ref="R1467">IFERROR(IF(INDEX('Disaggregation Records'!$E$155:$E$385,MATCH(RIGHT(Q1467,255),RIGHT('Disaggregation Records'!$D$155:$D$385,255),0))="","",INDEX('Disaggregation Records'!$E$155:$E$385,MATCH(RIGHT(Q1467,255),RIGHT('Disaggregation Records'!$D$155:$D$385,255),0))),"")</f>
        <v/>
      </c>
      <c r="S1467" s="201" t="str">
        <f t="array" ref="S1467">IFERROR(IF(INDEX('Disaggregation Records'!$F$155:$F$385,MATCH(RIGHT(Q1467,255),RIGHT('Disaggregation Records'!$D$155:$D$385,255),0))="","",INDEX('Disaggregation Records'!$F$155:$F$385,MATCH(RIGHT(Q1467,255),RIGHT('Disaggregation Records'!$D$155:$D$385,255),0))),"")</f>
        <v/>
      </c>
      <c r="T1467" s="201" t="str">
        <f t="array" ref="T1467">IFERROR(IF(INDEX('Disaggregation Records'!$H$155:$H$385,MATCH(RIGHT(Q1467,255),RIGHT('Disaggregation Records'!$D$155:$D$385,255),0))="","",INDEX('Disaggregation Records'!$H$155:$H$385,MATCH(RIGHT(Q1467,255),RIGHT('Disaggregation Records'!$D$155:$D$385,255),0))),"")</f>
        <v/>
      </c>
      <c r="U1467" s="201">
        <f t="shared" ref="U1467" si="5618">U1465+1</f>
        <v>1835</v>
      </c>
      <c r="V1467" s="201" t="str">
        <f t="array" ref="V1467">IFERROR(IF(INDEX('Disaggregation Records'!$I$155:$I$385,MATCH(RIGHT(Q1467,255),RIGHT('Disaggregation Records'!$D$155:$D$385,255),0))="","",INDEX('Disaggregation Records'!$I$155:$I$385,MATCH(RIGHT(Q1467,255),RIGHT('Disaggregation Records'!$D$155:$D$385,255),0))),"")</f>
        <v/>
      </c>
      <c r="W1467" s="201" t="str">
        <f>IFERROR(INDEX('Reference Records'!L$40:L$88,MATCH(LEFT(C1467,255),'Reference Records'!E$40:E$88,0)),"")</f>
        <v/>
      </c>
    </row>
    <row r="1468" spans="1:23" s="201" customFormat="1" ht="40.25" customHeight="1" x14ac:dyDescent="0.35">
      <c r="A1468" s="569"/>
      <c r="B1468" s="590"/>
      <c r="C1468" s="571"/>
      <c r="D1468" s="579"/>
      <c r="E1468" s="579"/>
      <c r="F1468" s="215"/>
      <c r="G1468" s="577"/>
      <c r="H1468" s="581"/>
      <c r="I1468" s="583"/>
      <c r="J1468" s="573"/>
      <c r="K1468" s="571"/>
      <c r="L1468" s="571"/>
      <c r="M1468" s="573"/>
      <c r="N1468" s="573"/>
    </row>
    <row r="1469" spans="1:23" s="201" customFormat="1" ht="40.25" customHeight="1" x14ac:dyDescent="0.35">
      <c r="A1469" s="569" t="str">
        <f t="shared" ref="A1469" ca="1" si="5619">INDIRECT("'update Helper'!C"&amp;U1469)</f>
        <v>a163p000004cuvgAAA</v>
      </c>
      <c r="B1469" s="589">
        <v>22</v>
      </c>
      <c r="C1469" s="570" t="str">
        <f>VLOOKUP(B1469,'Coverage Indicators - Section D'!$A$9:$AU$70,47,FALSE)</f>
        <v/>
      </c>
      <c r="D1469" s="578" t="str">
        <f t="shared" ref="D1469" si="5620">R1469</f>
        <v/>
      </c>
      <c r="E1469" s="578" t="str">
        <f t="shared" ref="E1469" si="5621">S1469</f>
        <v/>
      </c>
      <c r="F1469" s="421"/>
      <c r="G1469" s="576" t="str">
        <f ca="1">IF(OR(INDIRECT("'update Helper'!E"&amp;U1469)="",F1469&lt;&gt;0,F1470&lt;&gt;0),IF(IFERROR((F1469/F1470),"")="","",(F1469/F1470)),INDIRECT("'update Helper'!E"&amp;U1469)/100)</f>
        <v/>
      </c>
      <c r="H1469" s="580"/>
      <c r="I1469" s="582"/>
      <c r="J1469" s="572"/>
      <c r="K1469" s="570" t="str">
        <f t="shared" ref="K1469" si="5622">W1469</f>
        <v/>
      </c>
      <c r="L1469" s="570" t="str">
        <f t="shared" ref="L1469" si="5623">V1469</f>
        <v/>
      </c>
      <c r="M1469" s="572"/>
      <c r="N1469" s="572"/>
      <c r="P1469" s="201">
        <f t="shared" ref="P1469" si="5624">IF(AND(EXACT(C1469,C1467),C1467&lt;&gt;0),P1467+1,0)</f>
        <v>424</v>
      </c>
      <c r="Q1469" s="201" t="str">
        <f t="shared" ref="Q1469" si="5625">IF(C1469&lt;&gt;"",C1469&amp;"-"&amp;P1469,"")</f>
        <v/>
      </c>
      <c r="R1469" s="201" t="str">
        <f t="array" ref="R1469">IFERROR(IF(INDEX('Disaggregation Records'!$E$155:$E$385,MATCH(RIGHT(Q1469,255),RIGHT('Disaggregation Records'!$D$155:$D$385,255),0))="","",INDEX('Disaggregation Records'!$E$155:$E$385,MATCH(RIGHT(Q1469,255),RIGHT('Disaggregation Records'!$D$155:$D$385,255),0))),"")</f>
        <v/>
      </c>
      <c r="S1469" s="201" t="str">
        <f t="array" ref="S1469">IFERROR(IF(INDEX('Disaggregation Records'!$F$155:$F$385,MATCH(RIGHT(Q1469,255),RIGHT('Disaggregation Records'!$D$155:$D$385,255),0))="","",INDEX('Disaggregation Records'!$F$155:$F$385,MATCH(RIGHT(Q1469,255),RIGHT('Disaggregation Records'!$D$155:$D$385,255),0))),"")</f>
        <v/>
      </c>
      <c r="T1469" s="201" t="str">
        <f t="array" ref="T1469">IFERROR(IF(INDEX('Disaggregation Records'!$H$155:$H$385,MATCH(RIGHT(Q1469,255),RIGHT('Disaggregation Records'!$D$155:$D$385,255),0))="","",INDEX('Disaggregation Records'!$H$155:$H$385,MATCH(RIGHT(Q1469,255),RIGHT('Disaggregation Records'!$D$155:$D$385,255),0))),"")</f>
        <v/>
      </c>
      <c r="U1469" s="201">
        <f t="shared" ref="U1469" si="5626">U1467+1</f>
        <v>1836</v>
      </c>
      <c r="V1469" s="201" t="str">
        <f t="array" ref="V1469">IFERROR(IF(INDEX('Disaggregation Records'!$I$155:$I$385,MATCH(RIGHT(Q1469,255),RIGHT('Disaggregation Records'!$D$155:$D$385,255),0))="","",INDEX('Disaggregation Records'!$I$155:$I$385,MATCH(RIGHT(Q1469,255),RIGHT('Disaggregation Records'!$D$155:$D$385,255),0))),"")</f>
        <v/>
      </c>
      <c r="W1469" s="201" t="str">
        <f>IFERROR(INDEX('Reference Records'!L$40:L$88,MATCH(LEFT(C1469,255),'Reference Records'!E$40:E$88,0)),"")</f>
        <v/>
      </c>
    </row>
    <row r="1470" spans="1:23" s="201" customFormat="1" ht="40.25" customHeight="1" x14ac:dyDescent="0.35">
      <c r="A1470" s="569"/>
      <c r="B1470" s="590"/>
      <c r="C1470" s="571"/>
      <c r="D1470" s="579"/>
      <c r="E1470" s="579"/>
      <c r="F1470" s="215"/>
      <c r="G1470" s="577"/>
      <c r="H1470" s="581"/>
      <c r="I1470" s="583"/>
      <c r="J1470" s="573"/>
      <c r="K1470" s="571"/>
      <c r="L1470" s="571"/>
      <c r="M1470" s="573"/>
      <c r="N1470" s="573"/>
    </row>
    <row r="1471" spans="1:23" s="201" customFormat="1" ht="40.25" customHeight="1" x14ac:dyDescent="0.35">
      <c r="A1471" s="569" t="str">
        <f t="shared" ref="A1471" ca="1" si="5627">INDIRECT("'update Helper'!C"&amp;U1471)</f>
        <v>a163p000004cuvhAAA</v>
      </c>
      <c r="B1471" s="589">
        <v>22</v>
      </c>
      <c r="C1471" s="570" t="str">
        <f>VLOOKUP(B1471,'Coverage Indicators - Section D'!$A$9:$AU$70,47,FALSE)</f>
        <v/>
      </c>
      <c r="D1471" s="578" t="str">
        <f t="shared" ref="D1471" si="5628">R1471</f>
        <v/>
      </c>
      <c r="E1471" s="578" t="str">
        <f t="shared" ref="E1471" si="5629">S1471</f>
        <v/>
      </c>
      <c r="F1471" s="421"/>
      <c r="G1471" s="576" t="str">
        <f ca="1">IF(OR(INDIRECT("'update Helper'!E"&amp;U1471)="",F1471&lt;&gt;0,F1472&lt;&gt;0),IF(IFERROR((F1471/F1472),"")="","",(F1471/F1472)),INDIRECT("'update Helper'!E"&amp;U1471)/100)</f>
        <v/>
      </c>
      <c r="H1471" s="580"/>
      <c r="I1471" s="582"/>
      <c r="J1471" s="572"/>
      <c r="K1471" s="570" t="str">
        <f t="shared" ref="K1471" si="5630">W1471</f>
        <v/>
      </c>
      <c r="L1471" s="570" t="str">
        <f t="shared" ref="L1471" si="5631">V1471</f>
        <v/>
      </c>
      <c r="M1471" s="572"/>
      <c r="N1471" s="572"/>
      <c r="P1471" s="201">
        <f t="shared" ref="P1471" si="5632">IF(AND(EXACT(C1471,C1469),C1469&lt;&gt;0),P1469+1,0)</f>
        <v>425</v>
      </c>
      <c r="Q1471" s="201" t="str">
        <f t="shared" ref="Q1471" si="5633">IF(C1471&lt;&gt;"",C1471&amp;"-"&amp;P1471,"")</f>
        <v/>
      </c>
      <c r="R1471" s="201" t="str">
        <f t="array" ref="R1471">IFERROR(IF(INDEX('Disaggregation Records'!$E$155:$E$385,MATCH(RIGHT(Q1471,255),RIGHT('Disaggregation Records'!$D$155:$D$385,255),0))="","",INDEX('Disaggregation Records'!$E$155:$E$385,MATCH(RIGHT(Q1471,255),RIGHT('Disaggregation Records'!$D$155:$D$385,255),0))),"")</f>
        <v/>
      </c>
      <c r="S1471" s="201" t="str">
        <f t="array" ref="S1471">IFERROR(IF(INDEX('Disaggregation Records'!$F$155:$F$385,MATCH(RIGHT(Q1471,255),RIGHT('Disaggregation Records'!$D$155:$D$385,255),0))="","",INDEX('Disaggregation Records'!$F$155:$F$385,MATCH(RIGHT(Q1471,255),RIGHT('Disaggregation Records'!$D$155:$D$385,255),0))),"")</f>
        <v/>
      </c>
      <c r="T1471" s="201" t="str">
        <f t="array" ref="T1471">IFERROR(IF(INDEX('Disaggregation Records'!$H$155:$H$385,MATCH(RIGHT(Q1471,255),RIGHT('Disaggregation Records'!$D$155:$D$385,255),0))="","",INDEX('Disaggregation Records'!$H$155:$H$385,MATCH(RIGHT(Q1471,255),RIGHT('Disaggregation Records'!$D$155:$D$385,255),0))),"")</f>
        <v/>
      </c>
      <c r="U1471" s="201">
        <f t="shared" ref="U1471" si="5634">U1469+1</f>
        <v>1837</v>
      </c>
      <c r="V1471" s="201" t="str">
        <f t="array" ref="V1471">IFERROR(IF(INDEX('Disaggregation Records'!$I$155:$I$385,MATCH(RIGHT(Q1471,255),RIGHT('Disaggregation Records'!$D$155:$D$385,255),0))="","",INDEX('Disaggregation Records'!$I$155:$I$385,MATCH(RIGHT(Q1471,255),RIGHT('Disaggregation Records'!$D$155:$D$385,255),0))),"")</f>
        <v/>
      </c>
      <c r="W1471" s="201" t="str">
        <f>IFERROR(INDEX('Reference Records'!L$40:L$88,MATCH(LEFT(C1471,255),'Reference Records'!E$40:E$88,0)),"")</f>
        <v/>
      </c>
    </row>
    <row r="1472" spans="1:23" s="201" customFormat="1" ht="40.25" customHeight="1" x14ac:dyDescent="0.35">
      <c r="A1472" s="569"/>
      <c r="B1472" s="590"/>
      <c r="C1472" s="571"/>
      <c r="D1472" s="579"/>
      <c r="E1472" s="579"/>
      <c r="F1472" s="215"/>
      <c r="G1472" s="577"/>
      <c r="H1472" s="581"/>
      <c r="I1472" s="583"/>
      <c r="J1472" s="573"/>
      <c r="K1472" s="571"/>
      <c r="L1472" s="571"/>
      <c r="M1472" s="573"/>
      <c r="N1472" s="573"/>
    </row>
    <row r="1473" spans="1:23" s="201" customFormat="1" ht="40.25" customHeight="1" x14ac:dyDescent="0.35">
      <c r="A1473" s="569" t="str">
        <f t="shared" ref="A1473" ca="1" si="5635">INDIRECT("'update Helper'!C"&amp;U1473)</f>
        <v>a163p000004cuviAAA</v>
      </c>
      <c r="B1473" s="589">
        <v>22</v>
      </c>
      <c r="C1473" s="570" t="str">
        <f>VLOOKUP(B1473,'Coverage Indicators - Section D'!$A$9:$AU$70,47,FALSE)</f>
        <v/>
      </c>
      <c r="D1473" s="578" t="str">
        <f t="shared" ref="D1473" si="5636">R1473</f>
        <v/>
      </c>
      <c r="E1473" s="578" t="str">
        <f t="shared" ref="E1473" si="5637">S1473</f>
        <v/>
      </c>
      <c r="F1473" s="421"/>
      <c r="G1473" s="576" t="str">
        <f ca="1">IF(OR(INDIRECT("'update Helper'!E"&amp;U1473)="",F1473&lt;&gt;0,F1474&lt;&gt;0),IF(IFERROR((F1473/F1474),"")="","",(F1473/F1474)),INDIRECT("'update Helper'!E"&amp;U1473)/100)</f>
        <v/>
      </c>
      <c r="H1473" s="580"/>
      <c r="I1473" s="582"/>
      <c r="J1473" s="572"/>
      <c r="K1473" s="570" t="str">
        <f t="shared" ref="K1473" si="5638">W1473</f>
        <v/>
      </c>
      <c r="L1473" s="570" t="str">
        <f t="shared" ref="L1473" si="5639">V1473</f>
        <v/>
      </c>
      <c r="M1473" s="572"/>
      <c r="N1473" s="572"/>
      <c r="P1473" s="201">
        <f t="shared" ref="P1473" si="5640">IF(AND(EXACT(C1473,C1471),C1471&lt;&gt;0),P1471+1,0)</f>
        <v>426</v>
      </c>
      <c r="Q1473" s="201" t="str">
        <f t="shared" ref="Q1473" si="5641">IF(C1473&lt;&gt;"",C1473&amp;"-"&amp;P1473,"")</f>
        <v/>
      </c>
      <c r="R1473" s="201" t="str">
        <f t="array" ref="R1473">IFERROR(IF(INDEX('Disaggregation Records'!$E$155:$E$385,MATCH(RIGHT(Q1473,255),RIGHT('Disaggregation Records'!$D$155:$D$385,255),0))="","",INDEX('Disaggregation Records'!$E$155:$E$385,MATCH(RIGHT(Q1473,255),RIGHT('Disaggregation Records'!$D$155:$D$385,255),0))),"")</f>
        <v/>
      </c>
      <c r="S1473" s="201" t="str">
        <f t="array" ref="S1473">IFERROR(IF(INDEX('Disaggregation Records'!$F$155:$F$385,MATCH(RIGHT(Q1473,255),RIGHT('Disaggregation Records'!$D$155:$D$385,255),0))="","",INDEX('Disaggregation Records'!$F$155:$F$385,MATCH(RIGHT(Q1473,255),RIGHT('Disaggregation Records'!$D$155:$D$385,255),0))),"")</f>
        <v/>
      </c>
      <c r="T1473" s="201" t="str">
        <f t="array" ref="T1473">IFERROR(IF(INDEX('Disaggregation Records'!$H$155:$H$385,MATCH(RIGHT(Q1473,255),RIGHT('Disaggregation Records'!$D$155:$D$385,255),0))="","",INDEX('Disaggregation Records'!$H$155:$H$385,MATCH(RIGHT(Q1473,255),RIGHT('Disaggregation Records'!$D$155:$D$385,255),0))),"")</f>
        <v/>
      </c>
      <c r="U1473" s="201">
        <f t="shared" ref="U1473" si="5642">U1471+1</f>
        <v>1838</v>
      </c>
      <c r="V1473" s="201" t="str">
        <f t="array" ref="V1473">IFERROR(IF(INDEX('Disaggregation Records'!$I$155:$I$385,MATCH(RIGHT(Q1473,255),RIGHT('Disaggregation Records'!$D$155:$D$385,255),0))="","",INDEX('Disaggregation Records'!$I$155:$I$385,MATCH(RIGHT(Q1473,255),RIGHT('Disaggregation Records'!$D$155:$D$385,255),0))),"")</f>
        <v/>
      </c>
      <c r="W1473" s="201" t="str">
        <f>IFERROR(INDEX('Reference Records'!L$40:L$88,MATCH(LEFT(C1473,255),'Reference Records'!E$40:E$88,0)),"")</f>
        <v/>
      </c>
    </row>
    <row r="1474" spans="1:23" s="201" customFormat="1" ht="40.25" customHeight="1" x14ac:dyDescent="0.35">
      <c r="A1474" s="569"/>
      <c r="B1474" s="590"/>
      <c r="C1474" s="571"/>
      <c r="D1474" s="579"/>
      <c r="E1474" s="579"/>
      <c r="F1474" s="215"/>
      <c r="G1474" s="577"/>
      <c r="H1474" s="581"/>
      <c r="I1474" s="583"/>
      <c r="J1474" s="573"/>
      <c r="K1474" s="571"/>
      <c r="L1474" s="571"/>
      <c r="M1474" s="573"/>
      <c r="N1474" s="573"/>
    </row>
    <row r="1475" spans="1:23" s="201" customFormat="1" ht="40.25" customHeight="1" x14ac:dyDescent="0.35">
      <c r="A1475" s="569" t="str">
        <f t="shared" ref="A1475" ca="1" si="5643">INDIRECT("'update Helper'!C"&amp;U1475)</f>
        <v>a163p000004cuvjAAA</v>
      </c>
      <c r="B1475" s="589">
        <v>22</v>
      </c>
      <c r="C1475" s="570" t="str">
        <f>VLOOKUP(B1475,'Coverage Indicators - Section D'!$A$9:$AU$70,47,FALSE)</f>
        <v/>
      </c>
      <c r="D1475" s="578" t="str">
        <f t="shared" ref="D1475" si="5644">R1475</f>
        <v/>
      </c>
      <c r="E1475" s="578" t="str">
        <f t="shared" ref="E1475" si="5645">S1475</f>
        <v/>
      </c>
      <c r="F1475" s="421"/>
      <c r="G1475" s="576" t="str">
        <f ca="1">IF(OR(INDIRECT("'update Helper'!E"&amp;U1475)="",F1475&lt;&gt;0,F1476&lt;&gt;0),IF(IFERROR((F1475/F1476),"")="","",(F1475/F1476)),INDIRECT("'update Helper'!E"&amp;U1475)/100)</f>
        <v/>
      </c>
      <c r="H1475" s="580"/>
      <c r="I1475" s="582"/>
      <c r="J1475" s="572"/>
      <c r="K1475" s="570" t="str">
        <f t="shared" ref="K1475" si="5646">W1475</f>
        <v/>
      </c>
      <c r="L1475" s="570" t="str">
        <f t="shared" ref="L1475" si="5647">V1475</f>
        <v/>
      </c>
      <c r="M1475" s="572"/>
      <c r="N1475" s="572"/>
      <c r="P1475" s="201">
        <f t="shared" ref="P1475" si="5648">IF(AND(EXACT(C1475,C1473),C1473&lt;&gt;0),P1473+1,0)</f>
        <v>427</v>
      </c>
      <c r="Q1475" s="201" t="str">
        <f t="shared" ref="Q1475" si="5649">IF(C1475&lt;&gt;"",C1475&amp;"-"&amp;P1475,"")</f>
        <v/>
      </c>
      <c r="R1475" s="201" t="str">
        <f t="array" ref="R1475">IFERROR(IF(INDEX('Disaggregation Records'!$E$155:$E$385,MATCH(RIGHT(Q1475,255),RIGHT('Disaggregation Records'!$D$155:$D$385,255),0))="","",INDEX('Disaggregation Records'!$E$155:$E$385,MATCH(RIGHT(Q1475,255),RIGHT('Disaggregation Records'!$D$155:$D$385,255),0))),"")</f>
        <v/>
      </c>
      <c r="S1475" s="201" t="str">
        <f t="array" ref="S1475">IFERROR(IF(INDEX('Disaggregation Records'!$F$155:$F$385,MATCH(RIGHT(Q1475,255),RIGHT('Disaggregation Records'!$D$155:$D$385,255),0))="","",INDEX('Disaggregation Records'!$F$155:$F$385,MATCH(RIGHT(Q1475,255),RIGHT('Disaggregation Records'!$D$155:$D$385,255),0))),"")</f>
        <v/>
      </c>
      <c r="T1475" s="201" t="str">
        <f t="array" ref="T1475">IFERROR(IF(INDEX('Disaggregation Records'!$H$155:$H$385,MATCH(RIGHT(Q1475,255),RIGHT('Disaggregation Records'!$D$155:$D$385,255),0))="","",INDEX('Disaggregation Records'!$H$155:$H$385,MATCH(RIGHT(Q1475,255),RIGHT('Disaggregation Records'!$D$155:$D$385,255),0))),"")</f>
        <v/>
      </c>
      <c r="U1475" s="201">
        <f t="shared" ref="U1475" si="5650">U1473+1</f>
        <v>1839</v>
      </c>
      <c r="V1475" s="201" t="str">
        <f t="array" ref="V1475">IFERROR(IF(INDEX('Disaggregation Records'!$I$155:$I$385,MATCH(RIGHT(Q1475,255),RIGHT('Disaggregation Records'!$D$155:$D$385,255),0))="","",INDEX('Disaggregation Records'!$I$155:$I$385,MATCH(RIGHT(Q1475,255),RIGHT('Disaggregation Records'!$D$155:$D$385,255),0))),"")</f>
        <v/>
      </c>
      <c r="W1475" s="201" t="str">
        <f>IFERROR(INDEX('Reference Records'!L$40:L$88,MATCH(LEFT(C1475,255),'Reference Records'!E$40:E$88,0)),"")</f>
        <v/>
      </c>
    </row>
    <row r="1476" spans="1:23" s="201" customFormat="1" ht="40.25" customHeight="1" x14ac:dyDescent="0.35">
      <c r="A1476" s="569"/>
      <c r="B1476" s="590"/>
      <c r="C1476" s="571"/>
      <c r="D1476" s="579"/>
      <c r="E1476" s="579"/>
      <c r="F1476" s="215"/>
      <c r="G1476" s="577"/>
      <c r="H1476" s="581"/>
      <c r="I1476" s="583"/>
      <c r="J1476" s="573"/>
      <c r="K1476" s="571"/>
      <c r="L1476" s="571"/>
      <c r="M1476" s="573"/>
      <c r="N1476" s="573"/>
    </row>
    <row r="1477" spans="1:23" s="201" customFormat="1" ht="40.25" customHeight="1" x14ac:dyDescent="0.35">
      <c r="A1477" s="569" t="str">
        <f t="shared" ref="A1477" ca="1" si="5651">INDIRECT("'update Helper'!C"&amp;U1477)</f>
        <v>a163p000004cuvkAAA</v>
      </c>
      <c r="B1477" s="589">
        <v>22</v>
      </c>
      <c r="C1477" s="570" t="str">
        <f>VLOOKUP(B1477,'Coverage Indicators - Section D'!$A$9:$AU$70,47,FALSE)</f>
        <v/>
      </c>
      <c r="D1477" s="578" t="str">
        <f t="shared" ref="D1477" si="5652">R1477</f>
        <v/>
      </c>
      <c r="E1477" s="578" t="str">
        <f t="shared" ref="E1477" si="5653">S1477</f>
        <v/>
      </c>
      <c r="F1477" s="421"/>
      <c r="G1477" s="576" t="str">
        <f ca="1">IF(OR(INDIRECT("'update Helper'!E"&amp;U1477)="",F1477&lt;&gt;0,F1478&lt;&gt;0),IF(IFERROR((F1477/F1478),"")="","",(F1477/F1478)),INDIRECT("'update Helper'!E"&amp;U1477)/100)</f>
        <v/>
      </c>
      <c r="H1477" s="580"/>
      <c r="I1477" s="582"/>
      <c r="J1477" s="572"/>
      <c r="K1477" s="570" t="str">
        <f t="shared" ref="K1477" si="5654">W1477</f>
        <v/>
      </c>
      <c r="L1477" s="570" t="str">
        <f t="shared" ref="L1477" si="5655">V1477</f>
        <v/>
      </c>
      <c r="M1477" s="572"/>
      <c r="N1477" s="572"/>
      <c r="P1477" s="201">
        <f t="shared" ref="P1477" si="5656">IF(AND(EXACT(C1477,C1475),C1475&lt;&gt;0),P1475+1,0)</f>
        <v>428</v>
      </c>
      <c r="Q1477" s="201" t="str">
        <f t="shared" ref="Q1477" si="5657">IF(C1477&lt;&gt;"",C1477&amp;"-"&amp;P1477,"")</f>
        <v/>
      </c>
      <c r="R1477" s="201" t="str">
        <f t="array" ref="R1477">IFERROR(IF(INDEX('Disaggregation Records'!$E$155:$E$385,MATCH(RIGHT(Q1477,255),RIGHT('Disaggregation Records'!$D$155:$D$385,255),0))="","",INDEX('Disaggregation Records'!$E$155:$E$385,MATCH(RIGHT(Q1477,255),RIGHT('Disaggregation Records'!$D$155:$D$385,255),0))),"")</f>
        <v/>
      </c>
      <c r="S1477" s="201" t="str">
        <f t="array" ref="S1477">IFERROR(IF(INDEX('Disaggregation Records'!$F$155:$F$385,MATCH(RIGHT(Q1477,255),RIGHT('Disaggregation Records'!$D$155:$D$385,255),0))="","",INDEX('Disaggregation Records'!$F$155:$F$385,MATCH(RIGHT(Q1477,255),RIGHT('Disaggregation Records'!$D$155:$D$385,255),0))),"")</f>
        <v/>
      </c>
      <c r="T1477" s="201" t="str">
        <f t="array" ref="T1477">IFERROR(IF(INDEX('Disaggregation Records'!$H$155:$H$385,MATCH(RIGHT(Q1477,255),RIGHT('Disaggregation Records'!$D$155:$D$385,255),0))="","",INDEX('Disaggregation Records'!$H$155:$H$385,MATCH(RIGHT(Q1477,255),RIGHT('Disaggregation Records'!$D$155:$D$385,255),0))),"")</f>
        <v/>
      </c>
      <c r="U1477" s="201">
        <f t="shared" ref="U1477" si="5658">U1475+1</f>
        <v>1840</v>
      </c>
      <c r="V1477" s="201" t="str">
        <f t="array" ref="V1477">IFERROR(IF(INDEX('Disaggregation Records'!$I$155:$I$385,MATCH(RIGHT(Q1477,255),RIGHT('Disaggregation Records'!$D$155:$D$385,255),0))="","",INDEX('Disaggregation Records'!$I$155:$I$385,MATCH(RIGHT(Q1477,255),RIGHT('Disaggregation Records'!$D$155:$D$385,255),0))),"")</f>
        <v/>
      </c>
      <c r="W1477" s="201" t="str">
        <f>IFERROR(INDEX('Reference Records'!L$40:L$88,MATCH(LEFT(C1477,255),'Reference Records'!E$40:E$88,0)),"")</f>
        <v/>
      </c>
    </row>
    <row r="1478" spans="1:23" s="201" customFormat="1" ht="40.25" customHeight="1" x14ac:dyDescent="0.35">
      <c r="A1478" s="569"/>
      <c r="B1478" s="590"/>
      <c r="C1478" s="571"/>
      <c r="D1478" s="579"/>
      <c r="E1478" s="579"/>
      <c r="F1478" s="215"/>
      <c r="G1478" s="577"/>
      <c r="H1478" s="581"/>
      <c r="I1478" s="583"/>
      <c r="J1478" s="573"/>
      <c r="K1478" s="571"/>
      <c r="L1478" s="571"/>
      <c r="M1478" s="573"/>
      <c r="N1478" s="573"/>
    </row>
    <row r="1479" spans="1:23" s="201" customFormat="1" ht="40.25" customHeight="1" x14ac:dyDescent="0.35">
      <c r="A1479" s="569" t="str">
        <f t="shared" ref="A1479" ca="1" si="5659">INDIRECT("'update Helper'!C"&amp;U1479)</f>
        <v>a163p000004cuvlAAA</v>
      </c>
      <c r="B1479" s="589">
        <v>22</v>
      </c>
      <c r="C1479" s="570" t="str">
        <f>VLOOKUP(B1479,'Coverage Indicators - Section D'!$A$9:$AU$70,47,FALSE)</f>
        <v/>
      </c>
      <c r="D1479" s="578" t="str">
        <f t="shared" ref="D1479" si="5660">R1479</f>
        <v/>
      </c>
      <c r="E1479" s="578" t="str">
        <f t="shared" ref="E1479" si="5661">S1479</f>
        <v/>
      </c>
      <c r="F1479" s="421"/>
      <c r="G1479" s="576" t="str">
        <f ca="1">IF(OR(INDIRECT("'update Helper'!E"&amp;U1479)="",F1479&lt;&gt;0,F1480&lt;&gt;0),IF(IFERROR((F1479/F1480),"")="","",(F1479/F1480)),INDIRECT("'update Helper'!E"&amp;U1479)/100)</f>
        <v/>
      </c>
      <c r="H1479" s="580"/>
      <c r="I1479" s="582"/>
      <c r="J1479" s="572"/>
      <c r="K1479" s="570" t="str">
        <f t="shared" ref="K1479" si="5662">W1479</f>
        <v/>
      </c>
      <c r="L1479" s="570" t="str">
        <f t="shared" ref="L1479" si="5663">V1479</f>
        <v/>
      </c>
      <c r="M1479" s="572"/>
      <c r="N1479" s="572"/>
      <c r="P1479" s="201">
        <f t="shared" ref="P1479" si="5664">IF(AND(EXACT(C1479,C1477),C1477&lt;&gt;0),P1477+1,0)</f>
        <v>429</v>
      </c>
      <c r="Q1479" s="201" t="str">
        <f t="shared" ref="Q1479" si="5665">IF(C1479&lt;&gt;"",C1479&amp;"-"&amp;P1479,"")</f>
        <v/>
      </c>
      <c r="R1479" s="201" t="str">
        <f t="array" ref="R1479">IFERROR(IF(INDEX('Disaggregation Records'!$E$155:$E$385,MATCH(RIGHT(Q1479,255),RIGHT('Disaggregation Records'!$D$155:$D$385,255),0))="","",INDEX('Disaggregation Records'!$E$155:$E$385,MATCH(RIGHT(Q1479,255),RIGHT('Disaggregation Records'!$D$155:$D$385,255),0))),"")</f>
        <v/>
      </c>
      <c r="S1479" s="201" t="str">
        <f t="array" ref="S1479">IFERROR(IF(INDEX('Disaggregation Records'!$F$155:$F$385,MATCH(RIGHT(Q1479,255),RIGHT('Disaggregation Records'!$D$155:$D$385,255),0))="","",INDEX('Disaggregation Records'!$F$155:$F$385,MATCH(RIGHT(Q1479,255),RIGHT('Disaggregation Records'!$D$155:$D$385,255),0))),"")</f>
        <v/>
      </c>
      <c r="T1479" s="201" t="str">
        <f t="array" ref="T1479">IFERROR(IF(INDEX('Disaggregation Records'!$H$155:$H$385,MATCH(RIGHT(Q1479,255),RIGHT('Disaggregation Records'!$D$155:$D$385,255),0))="","",INDEX('Disaggregation Records'!$H$155:$H$385,MATCH(RIGHT(Q1479,255),RIGHT('Disaggregation Records'!$D$155:$D$385,255),0))),"")</f>
        <v/>
      </c>
      <c r="U1479" s="201">
        <f t="shared" ref="U1479" si="5666">U1477+1</f>
        <v>1841</v>
      </c>
      <c r="V1479" s="201" t="str">
        <f t="array" ref="V1479">IFERROR(IF(INDEX('Disaggregation Records'!$I$155:$I$385,MATCH(RIGHT(Q1479,255),RIGHT('Disaggregation Records'!$D$155:$D$385,255),0))="","",INDEX('Disaggregation Records'!$I$155:$I$385,MATCH(RIGHT(Q1479,255),RIGHT('Disaggregation Records'!$D$155:$D$385,255),0))),"")</f>
        <v/>
      </c>
      <c r="W1479" s="201" t="str">
        <f>IFERROR(INDEX('Reference Records'!L$40:L$88,MATCH(LEFT(C1479,255),'Reference Records'!E$40:E$88,0)),"")</f>
        <v/>
      </c>
    </row>
    <row r="1480" spans="1:23" s="201" customFormat="1" ht="40.25" customHeight="1" x14ac:dyDescent="0.35">
      <c r="A1480" s="569"/>
      <c r="B1480" s="590"/>
      <c r="C1480" s="571"/>
      <c r="D1480" s="579"/>
      <c r="E1480" s="579"/>
      <c r="F1480" s="215"/>
      <c r="G1480" s="577"/>
      <c r="H1480" s="581"/>
      <c r="I1480" s="583"/>
      <c r="J1480" s="573"/>
      <c r="K1480" s="571"/>
      <c r="L1480" s="571"/>
      <c r="M1480" s="573"/>
      <c r="N1480" s="573"/>
    </row>
    <row r="1481" spans="1:23" s="201" customFormat="1" ht="40.25" customHeight="1" x14ac:dyDescent="0.35">
      <c r="A1481" s="569" t="str">
        <f t="shared" ref="A1481" ca="1" si="5667">INDIRECT("'update Helper'!C"&amp;U1481)</f>
        <v>a163p000004cuvmAAA</v>
      </c>
      <c r="B1481" s="589">
        <v>22</v>
      </c>
      <c r="C1481" s="570" t="str">
        <f>VLOOKUP(B1481,'Coverage Indicators - Section D'!$A$9:$AU$70,47,FALSE)</f>
        <v/>
      </c>
      <c r="D1481" s="578" t="str">
        <f t="shared" ref="D1481" si="5668">R1481</f>
        <v/>
      </c>
      <c r="E1481" s="578" t="str">
        <f t="shared" ref="E1481" si="5669">S1481</f>
        <v/>
      </c>
      <c r="F1481" s="421"/>
      <c r="G1481" s="576" t="str">
        <f ca="1">IF(OR(INDIRECT("'update Helper'!E"&amp;U1481)="",F1481&lt;&gt;0,F1482&lt;&gt;0),IF(IFERROR((F1481/F1482),"")="","",(F1481/F1482)),INDIRECT("'update Helper'!E"&amp;U1481)/100)</f>
        <v/>
      </c>
      <c r="H1481" s="580"/>
      <c r="I1481" s="582"/>
      <c r="J1481" s="572"/>
      <c r="K1481" s="570" t="str">
        <f t="shared" ref="K1481" si="5670">W1481</f>
        <v/>
      </c>
      <c r="L1481" s="570" t="str">
        <f t="shared" ref="L1481" si="5671">V1481</f>
        <v/>
      </c>
      <c r="M1481" s="572"/>
      <c r="N1481" s="572"/>
      <c r="P1481" s="201">
        <f t="shared" ref="P1481" si="5672">IF(AND(EXACT(C1481,C1479),C1479&lt;&gt;0),P1479+1,0)</f>
        <v>430</v>
      </c>
      <c r="Q1481" s="201" t="str">
        <f t="shared" ref="Q1481" si="5673">IF(C1481&lt;&gt;"",C1481&amp;"-"&amp;P1481,"")</f>
        <v/>
      </c>
      <c r="R1481" s="201" t="str">
        <f t="array" ref="R1481">IFERROR(IF(INDEX('Disaggregation Records'!$E$155:$E$385,MATCH(RIGHT(Q1481,255),RIGHT('Disaggregation Records'!$D$155:$D$385,255),0))="","",INDEX('Disaggregation Records'!$E$155:$E$385,MATCH(RIGHT(Q1481,255),RIGHT('Disaggregation Records'!$D$155:$D$385,255),0))),"")</f>
        <v/>
      </c>
      <c r="S1481" s="201" t="str">
        <f t="array" ref="S1481">IFERROR(IF(INDEX('Disaggregation Records'!$F$155:$F$385,MATCH(RIGHT(Q1481,255),RIGHT('Disaggregation Records'!$D$155:$D$385,255),0))="","",INDEX('Disaggregation Records'!$F$155:$F$385,MATCH(RIGHT(Q1481,255),RIGHT('Disaggregation Records'!$D$155:$D$385,255),0))),"")</f>
        <v/>
      </c>
      <c r="T1481" s="201" t="str">
        <f t="array" ref="T1481">IFERROR(IF(INDEX('Disaggregation Records'!$H$155:$H$385,MATCH(RIGHT(Q1481,255),RIGHT('Disaggregation Records'!$D$155:$D$385,255),0))="","",INDEX('Disaggregation Records'!$H$155:$H$385,MATCH(RIGHT(Q1481,255),RIGHT('Disaggregation Records'!$D$155:$D$385,255),0))),"")</f>
        <v/>
      </c>
      <c r="U1481" s="201">
        <f t="shared" ref="U1481" si="5674">U1479+1</f>
        <v>1842</v>
      </c>
      <c r="V1481" s="201" t="str">
        <f t="array" ref="V1481">IFERROR(IF(INDEX('Disaggregation Records'!$I$155:$I$385,MATCH(RIGHT(Q1481,255),RIGHT('Disaggregation Records'!$D$155:$D$385,255),0))="","",INDEX('Disaggregation Records'!$I$155:$I$385,MATCH(RIGHT(Q1481,255),RIGHT('Disaggregation Records'!$D$155:$D$385,255),0))),"")</f>
        <v/>
      </c>
      <c r="W1481" s="201" t="str">
        <f>IFERROR(INDEX('Reference Records'!L$40:L$88,MATCH(LEFT(C1481,255),'Reference Records'!E$40:E$88,0)),"")</f>
        <v/>
      </c>
    </row>
    <row r="1482" spans="1:23" s="201" customFormat="1" ht="40.25" customHeight="1" x14ac:dyDescent="0.35">
      <c r="A1482" s="569"/>
      <c r="B1482" s="590"/>
      <c r="C1482" s="571"/>
      <c r="D1482" s="579"/>
      <c r="E1482" s="579"/>
      <c r="F1482" s="215"/>
      <c r="G1482" s="577"/>
      <c r="H1482" s="581"/>
      <c r="I1482" s="583"/>
      <c r="J1482" s="573"/>
      <c r="K1482" s="571"/>
      <c r="L1482" s="571"/>
      <c r="M1482" s="573"/>
      <c r="N1482" s="573"/>
    </row>
    <row r="1483" spans="1:23" s="201" customFormat="1" ht="40.25" customHeight="1" x14ac:dyDescent="0.35">
      <c r="A1483" s="569" t="str">
        <f t="shared" ref="A1483" ca="1" si="5675">INDIRECT("'update Helper'!C"&amp;U1483)</f>
        <v>a163p000004cuvnAAA</v>
      </c>
      <c r="B1483" s="589">
        <v>22</v>
      </c>
      <c r="C1483" s="570" t="str">
        <f>VLOOKUP(B1483,'Coverage Indicators - Section D'!$A$9:$AU$70,47,FALSE)</f>
        <v/>
      </c>
      <c r="D1483" s="578" t="str">
        <f t="shared" ref="D1483" si="5676">R1483</f>
        <v/>
      </c>
      <c r="E1483" s="578" t="str">
        <f t="shared" ref="E1483" si="5677">S1483</f>
        <v/>
      </c>
      <c r="F1483" s="421"/>
      <c r="G1483" s="576" t="str">
        <f ca="1">IF(OR(INDIRECT("'update Helper'!E"&amp;U1483)="",F1483&lt;&gt;0,F1484&lt;&gt;0),IF(IFERROR((F1483/F1484),"")="","",(F1483/F1484)),INDIRECT("'update Helper'!E"&amp;U1483)/100)</f>
        <v/>
      </c>
      <c r="H1483" s="580"/>
      <c r="I1483" s="582"/>
      <c r="J1483" s="572"/>
      <c r="K1483" s="570" t="str">
        <f t="shared" ref="K1483" si="5678">W1483</f>
        <v/>
      </c>
      <c r="L1483" s="570" t="str">
        <f t="shared" ref="L1483" si="5679">V1483</f>
        <v/>
      </c>
      <c r="M1483" s="572"/>
      <c r="N1483" s="572"/>
      <c r="P1483" s="201">
        <f t="shared" ref="P1483" si="5680">IF(AND(EXACT(C1483,C1481),C1481&lt;&gt;0),P1481+1,0)</f>
        <v>431</v>
      </c>
      <c r="Q1483" s="201" t="str">
        <f t="shared" ref="Q1483" si="5681">IF(C1483&lt;&gt;"",C1483&amp;"-"&amp;P1483,"")</f>
        <v/>
      </c>
      <c r="R1483" s="201" t="str">
        <f t="array" ref="R1483">IFERROR(IF(INDEX('Disaggregation Records'!$E$155:$E$385,MATCH(RIGHT(Q1483,255),RIGHT('Disaggregation Records'!$D$155:$D$385,255),0))="","",INDEX('Disaggregation Records'!$E$155:$E$385,MATCH(RIGHT(Q1483,255),RIGHT('Disaggregation Records'!$D$155:$D$385,255),0))),"")</f>
        <v/>
      </c>
      <c r="S1483" s="201" t="str">
        <f t="array" ref="S1483">IFERROR(IF(INDEX('Disaggregation Records'!$F$155:$F$385,MATCH(RIGHT(Q1483,255),RIGHT('Disaggregation Records'!$D$155:$D$385,255),0))="","",INDEX('Disaggregation Records'!$F$155:$F$385,MATCH(RIGHT(Q1483,255),RIGHT('Disaggregation Records'!$D$155:$D$385,255),0))),"")</f>
        <v/>
      </c>
      <c r="T1483" s="201" t="str">
        <f t="array" ref="T1483">IFERROR(IF(INDEX('Disaggregation Records'!$H$155:$H$385,MATCH(RIGHT(Q1483,255),RIGHT('Disaggregation Records'!$D$155:$D$385,255),0))="","",INDEX('Disaggregation Records'!$H$155:$H$385,MATCH(RIGHT(Q1483,255),RIGHT('Disaggregation Records'!$D$155:$D$385,255),0))),"")</f>
        <v/>
      </c>
      <c r="U1483" s="201">
        <f t="shared" ref="U1483" si="5682">U1481+1</f>
        <v>1843</v>
      </c>
      <c r="V1483" s="201" t="str">
        <f t="array" ref="V1483">IFERROR(IF(INDEX('Disaggregation Records'!$I$155:$I$385,MATCH(RIGHT(Q1483,255),RIGHT('Disaggregation Records'!$D$155:$D$385,255),0))="","",INDEX('Disaggregation Records'!$I$155:$I$385,MATCH(RIGHT(Q1483,255),RIGHT('Disaggregation Records'!$D$155:$D$385,255),0))),"")</f>
        <v/>
      </c>
      <c r="W1483" s="201" t="str">
        <f>IFERROR(INDEX('Reference Records'!L$40:L$88,MATCH(LEFT(C1483,255),'Reference Records'!E$40:E$88,0)),"")</f>
        <v/>
      </c>
    </row>
    <row r="1484" spans="1:23" s="201" customFormat="1" ht="40.25" customHeight="1" x14ac:dyDescent="0.35">
      <c r="A1484" s="569"/>
      <c r="B1484" s="590"/>
      <c r="C1484" s="571"/>
      <c r="D1484" s="579"/>
      <c r="E1484" s="579"/>
      <c r="F1484" s="215"/>
      <c r="G1484" s="577"/>
      <c r="H1484" s="581"/>
      <c r="I1484" s="583"/>
      <c r="J1484" s="573"/>
      <c r="K1484" s="571"/>
      <c r="L1484" s="571"/>
      <c r="M1484" s="573"/>
      <c r="N1484" s="573"/>
    </row>
    <row r="1485" spans="1:23" s="201" customFormat="1" ht="40.25" customHeight="1" x14ac:dyDescent="0.35">
      <c r="A1485" s="569" t="str">
        <f t="shared" ref="A1485" ca="1" si="5683">INDIRECT("'update Helper'!C"&amp;U1485)</f>
        <v>a163p000004cuvoAAA</v>
      </c>
      <c r="B1485" s="589">
        <v>22</v>
      </c>
      <c r="C1485" s="570" t="str">
        <f>VLOOKUP(B1485,'Coverage Indicators - Section D'!$A$9:$AU$70,47,FALSE)</f>
        <v/>
      </c>
      <c r="D1485" s="578" t="str">
        <f t="shared" ref="D1485" si="5684">R1485</f>
        <v/>
      </c>
      <c r="E1485" s="578" t="str">
        <f t="shared" ref="E1485" si="5685">S1485</f>
        <v/>
      </c>
      <c r="F1485" s="421"/>
      <c r="G1485" s="576" t="str">
        <f ca="1">IF(OR(INDIRECT("'update Helper'!E"&amp;U1485)="",F1485&lt;&gt;0,F1486&lt;&gt;0),IF(IFERROR((F1485/F1486),"")="","",(F1485/F1486)),INDIRECT("'update Helper'!E"&amp;U1485)/100)</f>
        <v/>
      </c>
      <c r="H1485" s="580"/>
      <c r="I1485" s="582"/>
      <c r="J1485" s="572"/>
      <c r="K1485" s="570" t="str">
        <f t="shared" ref="K1485" si="5686">W1485</f>
        <v/>
      </c>
      <c r="L1485" s="570" t="str">
        <f t="shared" ref="L1485" si="5687">V1485</f>
        <v/>
      </c>
      <c r="M1485" s="572"/>
      <c r="N1485" s="572"/>
      <c r="P1485" s="201">
        <f t="shared" ref="P1485" si="5688">IF(AND(EXACT(C1485,C1483),C1483&lt;&gt;0),P1483+1,0)</f>
        <v>432</v>
      </c>
      <c r="Q1485" s="201" t="str">
        <f t="shared" ref="Q1485" si="5689">IF(C1485&lt;&gt;"",C1485&amp;"-"&amp;P1485,"")</f>
        <v/>
      </c>
      <c r="R1485" s="201" t="str">
        <f t="array" ref="R1485">IFERROR(IF(INDEX('Disaggregation Records'!$E$155:$E$385,MATCH(RIGHT(Q1485,255),RIGHT('Disaggregation Records'!$D$155:$D$385,255),0))="","",INDEX('Disaggregation Records'!$E$155:$E$385,MATCH(RIGHT(Q1485,255),RIGHT('Disaggregation Records'!$D$155:$D$385,255),0))),"")</f>
        <v/>
      </c>
      <c r="S1485" s="201" t="str">
        <f t="array" ref="S1485">IFERROR(IF(INDEX('Disaggregation Records'!$F$155:$F$385,MATCH(RIGHT(Q1485,255),RIGHT('Disaggregation Records'!$D$155:$D$385,255),0))="","",INDEX('Disaggregation Records'!$F$155:$F$385,MATCH(RIGHT(Q1485,255),RIGHT('Disaggregation Records'!$D$155:$D$385,255),0))),"")</f>
        <v/>
      </c>
      <c r="T1485" s="201" t="str">
        <f t="array" ref="T1485">IFERROR(IF(INDEX('Disaggregation Records'!$H$155:$H$385,MATCH(RIGHT(Q1485,255),RIGHT('Disaggregation Records'!$D$155:$D$385,255),0))="","",INDEX('Disaggregation Records'!$H$155:$H$385,MATCH(RIGHT(Q1485,255),RIGHT('Disaggregation Records'!$D$155:$D$385,255),0))),"")</f>
        <v/>
      </c>
      <c r="U1485" s="201">
        <f t="shared" ref="U1485" si="5690">U1483+1</f>
        <v>1844</v>
      </c>
      <c r="V1485" s="201" t="str">
        <f t="array" ref="V1485">IFERROR(IF(INDEX('Disaggregation Records'!$I$155:$I$385,MATCH(RIGHT(Q1485,255),RIGHT('Disaggregation Records'!$D$155:$D$385,255),0))="","",INDEX('Disaggregation Records'!$I$155:$I$385,MATCH(RIGHT(Q1485,255),RIGHT('Disaggregation Records'!$D$155:$D$385,255),0))),"")</f>
        <v/>
      </c>
      <c r="W1485" s="201" t="str">
        <f>IFERROR(INDEX('Reference Records'!L$40:L$88,MATCH(LEFT(C1485,255),'Reference Records'!E$40:E$88,0)),"")</f>
        <v/>
      </c>
    </row>
    <row r="1486" spans="1:23" s="201" customFormat="1" ht="40.25" customHeight="1" x14ac:dyDescent="0.35">
      <c r="A1486" s="569"/>
      <c r="B1486" s="590"/>
      <c r="C1486" s="571"/>
      <c r="D1486" s="579"/>
      <c r="E1486" s="579"/>
      <c r="F1486" s="215"/>
      <c r="G1486" s="577"/>
      <c r="H1486" s="581"/>
      <c r="I1486" s="583"/>
      <c r="J1486" s="573"/>
      <c r="K1486" s="571"/>
      <c r="L1486" s="571"/>
      <c r="M1486" s="573"/>
      <c r="N1486" s="573"/>
    </row>
    <row r="1487" spans="1:23" s="201" customFormat="1" ht="40.25" customHeight="1" x14ac:dyDescent="0.35">
      <c r="A1487" s="569" t="str">
        <f t="shared" ref="A1487" ca="1" si="5691">INDIRECT("'update Helper'!C"&amp;U1487)</f>
        <v>a163p000004cuvpAAA</v>
      </c>
      <c r="B1487" s="589">
        <v>22</v>
      </c>
      <c r="C1487" s="570" t="str">
        <f>VLOOKUP(B1487,'Coverage Indicators - Section D'!$A$9:$AU$70,47,FALSE)</f>
        <v/>
      </c>
      <c r="D1487" s="578" t="str">
        <f t="shared" ref="D1487" si="5692">R1487</f>
        <v/>
      </c>
      <c r="E1487" s="578" t="str">
        <f t="shared" ref="E1487" si="5693">S1487</f>
        <v/>
      </c>
      <c r="F1487" s="421"/>
      <c r="G1487" s="576" t="str">
        <f ca="1">IF(OR(INDIRECT("'update Helper'!E"&amp;U1487)="",F1487&lt;&gt;0,F1488&lt;&gt;0),IF(IFERROR((F1487/F1488),"")="","",(F1487/F1488)),INDIRECT("'update Helper'!E"&amp;U1487)/100)</f>
        <v/>
      </c>
      <c r="H1487" s="580"/>
      <c r="I1487" s="582"/>
      <c r="J1487" s="572"/>
      <c r="K1487" s="570" t="str">
        <f t="shared" ref="K1487" si="5694">W1487</f>
        <v/>
      </c>
      <c r="L1487" s="570" t="str">
        <f t="shared" ref="L1487" si="5695">V1487</f>
        <v/>
      </c>
      <c r="M1487" s="572"/>
      <c r="N1487" s="572"/>
      <c r="P1487" s="201">
        <f t="shared" ref="P1487" si="5696">IF(AND(EXACT(C1487,C1485),C1485&lt;&gt;0),P1485+1,0)</f>
        <v>433</v>
      </c>
      <c r="Q1487" s="201" t="str">
        <f t="shared" ref="Q1487" si="5697">IF(C1487&lt;&gt;"",C1487&amp;"-"&amp;P1487,"")</f>
        <v/>
      </c>
      <c r="R1487" s="201" t="str">
        <f t="array" ref="R1487">IFERROR(IF(INDEX('Disaggregation Records'!$E$155:$E$385,MATCH(RIGHT(Q1487,255),RIGHT('Disaggregation Records'!$D$155:$D$385,255),0))="","",INDEX('Disaggregation Records'!$E$155:$E$385,MATCH(RIGHT(Q1487,255),RIGHT('Disaggregation Records'!$D$155:$D$385,255),0))),"")</f>
        <v/>
      </c>
      <c r="S1487" s="201" t="str">
        <f t="array" ref="S1487">IFERROR(IF(INDEX('Disaggregation Records'!$F$155:$F$385,MATCH(RIGHT(Q1487,255),RIGHT('Disaggregation Records'!$D$155:$D$385,255),0))="","",INDEX('Disaggregation Records'!$F$155:$F$385,MATCH(RIGHT(Q1487,255),RIGHT('Disaggregation Records'!$D$155:$D$385,255),0))),"")</f>
        <v/>
      </c>
      <c r="T1487" s="201" t="str">
        <f t="array" ref="T1487">IFERROR(IF(INDEX('Disaggregation Records'!$H$155:$H$385,MATCH(RIGHT(Q1487,255),RIGHT('Disaggregation Records'!$D$155:$D$385,255),0))="","",INDEX('Disaggregation Records'!$H$155:$H$385,MATCH(RIGHT(Q1487,255),RIGHT('Disaggregation Records'!$D$155:$D$385,255),0))),"")</f>
        <v/>
      </c>
      <c r="U1487" s="201">
        <f t="shared" ref="U1487" si="5698">U1485+1</f>
        <v>1845</v>
      </c>
      <c r="V1487" s="201" t="str">
        <f t="array" ref="V1487">IFERROR(IF(INDEX('Disaggregation Records'!$I$155:$I$385,MATCH(RIGHT(Q1487,255),RIGHT('Disaggregation Records'!$D$155:$D$385,255),0))="","",INDEX('Disaggregation Records'!$I$155:$I$385,MATCH(RIGHT(Q1487,255),RIGHT('Disaggregation Records'!$D$155:$D$385,255),0))),"")</f>
        <v/>
      </c>
      <c r="W1487" s="201" t="str">
        <f>IFERROR(INDEX('Reference Records'!L$40:L$88,MATCH(LEFT(C1487,255),'Reference Records'!E$40:E$88,0)),"")</f>
        <v/>
      </c>
    </row>
    <row r="1488" spans="1:23" s="201" customFormat="1" ht="40.25" customHeight="1" x14ac:dyDescent="0.35">
      <c r="A1488" s="569"/>
      <c r="B1488" s="590"/>
      <c r="C1488" s="571"/>
      <c r="D1488" s="579"/>
      <c r="E1488" s="579"/>
      <c r="F1488" s="215"/>
      <c r="G1488" s="577"/>
      <c r="H1488" s="581"/>
      <c r="I1488" s="583"/>
      <c r="J1488" s="573"/>
      <c r="K1488" s="571"/>
      <c r="L1488" s="571"/>
      <c r="M1488" s="573"/>
      <c r="N1488" s="573"/>
    </row>
    <row r="1489" spans="1:23" s="201" customFormat="1" ht="40.25" customHeight="1" x14ac:dyDescent="0.35">
      <c r="A1489" s="569" t="str">
        <f t="shared" ref="A1489" ca="1" si="5699">INDIRECT("'update Helper'!C"&amp;U1489)</f>
        <v>a163p000004cuvqAAA</v>
      </c>
      <c r="B1489" s="589">
        <v>22</v>
      </c>
      <c r="C1489" s="570" t="str">
        <f>VLOOKUP(B1489,'Coverage Indicators - Section D'!$A$9:$AU$70,47,FALSE)</f>
        <v/>
      </c>
      <c r="D1489" s="578" t="str">
        <f t="shared" ref="D1489" si="5700">R1489</f>
        <v/>
      </c>
      <c r="E1489" s="578" t="str">
        <f t="shared" ref="E1489" si="5701">S1489</f>
        <v/>
      </c>
      <c r="F1489" s="421"/>
      <c r="G1489" s="576" t="str">
        <f ca="1">IF(OR(INDIRECT("'update Helper'!E"&amp;U1489)="",F1489&lt;&gt;0,F1490&lt;&gt;0),IF(IFERROR((F1489/F1490),"")="","",(F1489/F1490)),INDIRECT("'update Helper'!E"&amp;U1489)/100)</f>
        <v/>
      </c>
      <c r="H1489" s="580"/>
      <c r="I1489" s="582"/>
      <c r="J1489" s="572"/>
      <c r="K1489" s="570" t="str">
        <f t="shared" ref="K1489" si="5702">W1489</f>
        <v/>
      </c>
      <c r="L1489" s="570" t="str">
        <f t="shared" ref="L1489" si="5703">V1489</f>
        <v/>
      </c>
      <c r="M1489" s="572"/>
      <c r="N1489" s="572"/>
      <c r="P1489" s="201">
        <f t="shared" ref="P1489" si="5704">IF(AND(EXACT(C1489,C1487),C1487&lt;&gt;0),P1487+1,0)</f>
        <v>434</v>
      </c>
      <c r="Q1489" s="201" t="str">
        <f t="shared" ref="Q1489" si="5705">IF(C1489&lt;&gt;"",C1489&amp;"-"&amp;P1489,"")</f>
        <v/>
      </c>
      <c r="R1489" s="201" t="str">
        <f t="array" ref="R1489">IFERROR(IF(INDEX('Disaggregation Records'!$E$155:$E$385,MATCH(RIGHT(Q1489,255),RIGHT('Disaggregation Records'!$D$155:$D$385,255),0))="","",INDEX('Disaggregation Records'!$E$155:$E$385,MATCH(RIGHT(Q1489,255),RIGHT('Disaggregation Records'!$D$155:$D$385,255),0))),"")</f>
        <v/>
      </c>
      <c r="S1489" s="201" t="str">
        <f t="array" ref="S1489">IFERROR(IF(INDEX('Disaggregation Records'!$F$155:$F$385,MATCH(RIGHT(Q1489,255),RIGHT('Disaggregation Records'!$D$155:$D$385,255),0))="","",INDEX('Disaggregation Records'!$F$155:$F$385,MATCH(RIGHT(Q1489,255),RIGHT('Disaggregation Records'!$D$155:$D$385,255),0))),"")</f>
        <v/>
      </c>
      <c r="T1489" s="201" t="str">
        <f t="array" ref="T1489">IFERROR(IF(INDEX('Disaggregation Records'!$H$155:$H$385,MATCH(RIGHT(Q1489,255),RIGHT('Disaggregation Records'!$D$155:$D$385,255),0))="","",INDEX('Disaggregation Records'!$H$155:$H$385,MATCH(RIGHT(Q1489,255),RIGHT('Disaggregation Records'!$D$155:$D$385,255),0))),"")</f>
        <v/>
      </c>
      <c r="U1489" s="201">
        <f t="shared" ref="U1489" si="5706">U1487+1</f>
        <v>1846</v>
      </c>
      <c r="V1489" s="201" t="str">
        <f t="array" ref="V1489">IFERROR(IF(INDEX('Disaggregation Records'!$I$155:$I$385,MATCH(RIGHT(Q1489,255),RIGHT('Disaggregation Records'!$D$155:$D$385,255),0))="","",INDEX('Disaggregation Records'!$I$155:$I$385,MATCH(RIGHT(Q1489,255),RIGHT('Disaggregation Records'!$D$155:$D$385,255),0))),"")</f>
        <v/>
      </c>
      <c r="W1489" s="201" t="str">
        <f>IFERROR(INDEX('Reference Records'!L$40:L$88,MATCH(LEFT(C1489,255),'Reference Records'!E$40:E$88,0)),"")</f>
        <v/>
      </c>
    </row>
    <row r="1490" spans="1:23" s="201" customFormat="1" ht="40.25" customHeight="1" x14ac:dyDescent="0.35">
      <c r="A1490" s="569"/>
      <c r="B1490" s="590"/>
      <c r="C1490" s="571"/>
      <c r="D1490" s="579"/>
      <c r="E1490" s="579"/>
      <c r="F1490" s="215"/>
      <c r="G1490" s="577"/>
      <c r="H1490" s="581"/>
      <c r="I1490" s="583"/>
      <c r="J1490" s="573"/>
      <c r="K1490" s="571"/>
      <c r="L1490" s="571"/>
      <c r="M1490" s="573"/>
      <c r="N1490" s="573"/>
    </row>
    <row r="1491" spans="1:23" s="201" customFormat="1" ht="40.25" customHeight="1" x14ac:dyDescent="0.35">
      <c r="A1491" s="569" t="str">
        <f t="shared" ref="A1491" ca="1" si="5707">INDIRECT("'update Helper'!C"&amp;U1491)</f>
        <v>a163p000004cuvrAAA</v>
      </c>
      <c r="B1491" s="589">
        <v>22</v>
      </c>
      <c r="C1491" s="570" t="str">
        <f>VLOOKUP(B1491,'Coverage Indicators - Section D'!$A$9:$AU$70,47,FALSE)</f>
        <v/>
      </c>
      <c r="D1491" s="578" t="str">
        <f t="shared" ref="D1491" si="5708">R1491</f>
        <v/>
      </c>
      <c r="E1491" s="578" t="str">
        <f t="shared" ref="E1491" si="5709">S1491</f>
        <v/>
      </c>
      <c r="F1491" s="421"/>
      <c r="G1491" s="576" t="str">
        <f ca="1">IF(OR(INDIRECT("'update Helper'!E"&amp;U1491)="",F1491&lt;&gt;0,F1492&lt;&gt;0),IF(IFERROR((F1491/F1492),"")="","",(F1491/F1492)),INDIRECT("'update Helper'!E"&amp;U1491)/100)</f>
        <v/>
      </c>
      <c r="H1491" s="580"/>
      <c r="I1491" s="582"/>
      <c r="J1491" s="572"/>
      <c r="K1491" s="570" t="str">
        <f t="shared" ref="K1491" si="5710">W1491</f>
        <v/>
      </c>
      <c r="L1491" s="570" t="str">
        <f t="shared" ref="L1491" si="5711">V1491</f>
        <v/>
      </c>
      <c r="M1491" s="572"/>
      <c r="N1491" s="572"/>
      <c r="P1491" s="201">
        <f t="shared" ref="P1491" si="5712">IF(AND(EXACT(C1491,C1489),C1489&lt;&gt;0),P1489+1,0)</f>
        <v>435</v>
      </c>
      <c r="Q1491" s="201" t="str">
        <f t="shared" ref="Q1491" si="5713">IF(C1491&lt;&gt;"",C1491&amp;"-"&amp;P1491,"")</f>
        <v/>
      </c>
      <c r="R1491" s="201" t="str">
        <f t="array" ref="R1491">IFERROR(IF(INDEX('Disaggregation Records'!$E$155:$E$385,MATCH(RIGHT(Q1491,255),RIGHT('Disaggregation Records'!$D$155:$D$385,255),0))="","",INDEX('Disaggregation Records'!$E$155:$E$385,MATCH(RIGHT(Q1491,255),RIGHT('Disaggregation Records'!$D$155:$D$385,255),0))),"")</f>
        <v/>
      </c>
      <c r="S1491" s="201" t="str">
        <f t="array" ref="S1491">IFERROR(IF(INDEX('Disaggregation Records'!$F$155:$F$385,MATCH(RIGHT(Q1491,255),RIGHT('Disaggregation Records'!$D$155:$D$385,255),0))="","",INDEX('Disaggregation Records'!$F$155:$F$385,MATCH(RIGHT(Q1491,255),RIGHT('Disaggregation Records'!$D$155:$D$385,255),0))),"")</f>
        <v/>
      </c>
      <c r="T1491" s="201" t="str">
        <f t="array" ref="T1491">IFERROR(IF(INDEX('Disaggregation Records'!$H$155:$H$385,MATCH(RIGHT(Q1491,255),RIGHT('Disaggregation Records'!$D$155:$D$385,255),0))="","",INDEX('Disaggregation Records'!$H$155:$H$385,MATCH(RIGHT(Q1491,255),RIGHT('Disaggregation Records'!$D$155:$D$385,255),0))),"")</f>
        <v/>
      </c>
      <c r="U1491" s="201">
        <f t="shared" ref="U1491" si="5714">U1489+1</f>
        <v>1847</v>
      </c>
      <c r="V1491" s="201" t="str">
        <f t="array" ref="V1491">IFERROR(IF(INDEX('Disaggregation Records'!$I$155:$I$385,MATCH(RIGHT(Q1491,255),RIGHT('Disaggregation Records'!$D$155:$D$385,255),0))="","",INDEX('Disaggregation Records'!$I$155:$I$385,MATCH(RIGHT(Q1491,255),RIGHT('Disaggregation Records'!$D$155:$D$385,255),0))),"")</f>
        <v/>
      </c>
      <c r="W1491" s="201" t="str">
        <f>IFERROR(INDEX('Reference Records'!L$40:L$88,MATCH(LEFT(C1491,255),'Reference Records'!E$40:E$88,0)),"")</f>
        <v/>
      </c>
    </row>
    <row r="1492" spans="1:23" s="201" customFormat="1" ht="40.25" customHeight="1" x14ac:dyDescent="0.35">
      <c r="A1492" s="569"/>
      <c r="B1492" s="590"/>
      <c r="C1492" s="571"/>
      <c r="D1492" s="579"/>
      <c r="E1492" s="579"/>
      <c r="F1492" s="215"/>
      <c r="G1492" s="577"/>
      <c r="H1492" s="581"/>
      <c r="I1492" s="583"/>
      <c r="J1492" s="573"/>
      <c r="K1492" s="571"/>
      <c r="L1492" s="571"/>
      <c r="M1492" s="573"/>
      <c r="N1492" s="573"/>
    </row>
    <row r="1493" spans="1:23" s="201" customFormat="1" ht="40.25" customHeight="1" x14ac:dyDescent="0.35">
      <c r="A1493" s="569" t="str">
        <f t="shared" ref="A1493" ca="1" si="5715">INDIRECT("'update Helper'!C"&amp;U1493)</f>
        <v>a163p000004cuvsAAA</v>
      </c>
      <c r="B1493" s="589">
        <v>22</v>
      </c>
      <c r="C1493" s="570" t="str">
        <f>VLOOKUP(B1493,'Coverage Indicators - Section D'!$A$9:$AU$70,47,FALSE)</f>
        <v/>
      </c>
      <c r="D1493" s="578" t="str">
        <f t="shared" ref="D1493" si="5716">R1493</f>
        <v/>
      </c>
      <c r="E1493" s="578" t="str">
        <f t="shared" ref="E1493" si="5717">S1493</f>
        <v/>
      </c>
      <c r="F1493" s="421"/>
      <c r="G1493" s="576" t="str">
        <f ca="1">IF(OR(INDIRECT("'update Helper'!E"&amp;U1493)="",F1493&lt;&gt;0,F1494&lt;&gt;0),IF(IFERROR((F1493/F1494),"")="","",(F1493/F1494)),INDIRECT("'update Helper'!E"&amp;U1493)/100)</f>
        <v/>
      </c>
      <c r="H1493" s="580"/>
      <c r="I1493" s="582"/>
      <c r="J1493" s="572"/>
      <c r="K1493" s="570" t="str">
        <f t="shared" ref="K1493" si="5718">W1493</f>
        <v/>
      </c>
      <c r="L1493" s="570" t="str">
        <f t="shared" ref="L1493" si="5719">V1493</f>
        <v/>
      </c>
      <c r="M1493" s="572"/>
      <c r="N1493" s="572"/>
      <c r="P1493" s="201">
        <f t="shared" ref="P1493" si="5720">IF(AND(EXACT(C1493,C1491),C1491&lt;&gt;0),P1491+1,0)</f>
        <v>436</v>
      </c>
      <c r="Q1493" s="201" t="str">
        <f t="shared" ref="Q1493" si="5721">IF(C1493&lt;&gt;"",C1493&amp;"-"&amp;P1493,"")</f>
        <v/>
      </c>
      <c r="R1493" s="201" t="str">
        <f t="array" ref="R1493">IFERROR(IF(INDEX('Disaggregation Records'!$E$155:$E$385,MATCH(RIGHT(Q1493,255),RIGHT('Disaggregation Records'!$D$155:$D$385,255),0))="","",INDEX('Disaggregation Records'!$E$155:$E$385,MATCH(RIGHT(Q1493,255),RIGHT('Disaggregation Records'!$D$155:$D$385,255),0))),"")</f>
        <v/>
      </c>
      <c r="S1493" s="201" t="str">
        <f t="array" ref="S1493">IFERROR(IF(INDEX('Disaggregation Records'!$F$155:$F$385,MATCH(RIGHT(Q1493,255),RIGHT('Disaggregation Records'!$D$155:$D$385,255),0))="","",INDEX('Disaggregation Records'!$F$155:$F$385,MATCH(RIGHT(Q1493,255),RIGHT('Disaggregation Records'!$D$155:$D$385,255),0))),"")</f>
        <v/>
      </c>
      <c r="T1493" s="201" t="str">
        <f t="array" ref="T1493">IFERROR(IF(INDEX('Disaggregation Records'!$H$155:$H$385,MATCH(RIGHT(Q1493,255),RIGHT('Disaggregation Records'!$D$155:$D$385,255),0))="","",INDEX('Disaggregation Records'!$H$155:$H$385,MATCH(RIGHT(Q1493,255),RIGHT('Disaggregation Records'!$D$155:$D$385,255),0))),"")</f>
        <v/>
      </c>
      <c r="U1493" s="201">
        <f t="shared" ref="U1493" si="5722">U1491+1</f>
        <v>1848</v>
      </c>
      <c r="V1493" s="201" t="str">
        <f t="array" ref="V1493">IFERROR(IF(INDEX('Disaggregation Records'!$I$155:$I$385,MATCH(RIGHT(Q1493,255),RIGHT('Disaggregation Records'!$D$155:$D$385,255),0))="","",INDEX('Disaggregation Records'!$I$155:$I$385,MATCH(RIGHT(Q1493,255),RIGHT('Disaggregation Records'!$D$155:$D$385,255),0))),"")</f>
        <v/>
      </c>
      <c r="W1493" s="201" t="str">
        <f>IFERROR(INDEX('Reference Records'!L$40:L$88,MATCH(LEFT(C1493,255),'Reference Records'!E$40:E$88,0)),"")</f>
        <v/>
      </c>
    </row>
    <row r="1494" spans="1:23" s="201" customFormat="1" ht="40.25" customHeight="1" x14ac:dyDescent="0.35">
      <c r="A1494" s="569"/>
      <c r="B1494" s="590"/>
      <c r="C1494" s="571"/>
      <c r="D1494" s="579"/>
      <c r="E1494" s="579"/>
      <c r="F1494" s="215"/>
      <c r="G1494" s="577"/>
      <c r="H1494" s="581"/>
      <c r="I1494" s="583"/>
      <c r="J1494" s="573"/>
      <c r="K1494" s="571"/>
      <c r="L1494" s="571"/>
      <c r="M1494" s="573"/>
      <c r="N1494" s="573"/>
    </row>
    <row r="1495" spans="1:23" s="201" customFormat="1" ht="40.25" customHeight="1" x14ac:dyDescent="0.35">
      <c r="A1495" s="569" t="str">
        <f t="shared" ref="A1495" ca="1" si="5723">INDIRECT("'update Helper'!C"&amp;U1495)</f>
        <v>a163p000004cuvtAAA</v>
      </c>
      <c r="B1495" s="589">
        <v>22</v>
      </c>
      <c r="C1495" s="570" t="str">
        <f>VLOOKUP(B1495,'Coverage Indicators - Section D'!$A$9:$AU$70,47,FALSE)</f>
        <v/>
      </c>
      <c r="D1495" s="578" t="str">
        <f t="shared" ref="D1495" si="5724">R1495</f>
        <v/>
      </c>
      <c r="E1495" s="578" t="str">
        <f t="shared" ref="E1495" si="5725">S1495</f>
        <v/>
      </c>
      <c r="F1495" s="421"/>
      <c r="G1495" s="576" t="str">
        <f ca="1">IF(OR(INDIRECT("'update Helper'!E"&amp;U1495)="",F1495&lt;&gt;0,F1496&lt;&gt;0),IF(IFERROR((F1495/F1496),"")="","",(F1495/F1496)),INDIRECT("'update Helper'!E"&amp;U1495)/100)</f>
        <v/>
      </c>
      <c r="H1495" s="580"/>
      <c r="I1495" s="582"/>
      <c r="J1495" s="572"/>
      <c r="K1495" s="570" t="str">
        <f t="shared" ref="K1495" si="5726">W1495</f>
        <v/>
      </c>
      <c r="L1495" s="570" t="str">
        <f t="shared" ref="L1495" si="5727">V1495</f>
        <v/>
      </c>
      <c r="M1495" s="572"/>
      <c r="N1495" s="572"/>
      <c r="P1495" s="201">
        <f t="shared" ref="P1495" si="5728">IF(AND(EXACT(C1495,C1493),C1493&lt;&gt;0),P1493+1,0)</f>
        <v>437</v>
      </c>
      <c r="Q1495" s="201" t="str">
        <f t="shared" ref="Q1495" si="5729">IF(C1495&lt;&gt;"",C1495&amp;"-"&amp;P1495,"")</f>
        <v/>
      </c>
      <c r="R1495" s="201" t="str">
        <f t="array" ref="R1495">IFERROR(IF(INDEX('Disaggregation Records'!$E$155:$E$385,MATCH(RIGHT(Q1495,255),RIGHT('Disaggregation Records'!$D$155:$D$385,255),0))="","",INDEX('Disaggregation Records'!$E$155:$E$385,MATCH(RIGHT(Q1495,255),RIGHT('Disaggregation Records'!$D$155:$D$385,255),0))),"")</f>
        <v/>
      </c>
      <c r="S1495" s="201" t="str">
        <f t="array" ref="S1495">IFERROR(IF(INDEX('Disaggregation Records'!$F$155:$F$385,MATCH(RIGHT(Q1495,255),RIGHT('Disaggregation Records'!$D$155:$D$385,255),0))="","",INDEX('Disaggregation Records'!$F$155:$F$385,MATCH(RIGHT(Q1495,255),RIGHT('Disaggregation Records'!$D$155:$D$385,255),0))),"")</f>
        <v/>
      </c>
      <c r="T1495" s="201" t="str">
        <f t="array" ref="T1495">IFERROR(IF(INDEX('Disaggregation Records'!$H$155:$H$385,MATCH(RIGHT(Q1495,255),RIGHT('Disaggregation Records'!$D$155:$D$385,255),0))="","",INDEX('Disaggregation Records'!$H$155:$H$385,MATCH(RIGHT(Q1495,255),RIGHT('Disaggregation Records'!$D$155:$D$385,255),0))),"")</f>
        <v/>
      </c>
      <c r="U1495" s="201">
        <f t="shared" ref="U1495" si="5730">U1493+1</f>
        <v>1849</v>
      </c>
      <c r="V1495" s="201" t="str">
        <f t="array" ref="V1495">IFERROR(IF(INDEX('Disaggregation Records'!$I$155:$I$385,MATCH(RIGHT(Q1495,255),RIGHT('Disaggregation Records'!$D$155:$D$385,255),0))="","",INDEX('Disaggregation Records'!$I$155:$I$385,MATCH(RIGHT(Q1495,255),RIGHT('Disaggregation Records'!$D$155:$D$385,255),0))),"")</f>
        <v/>
      </c>
      <c r="W1495" s="201" t="str">
        <f>IFERROR(INDEX('Reference Records'!L$40:L$88,MATCH(LEFT(C1495,255),'Reference Records'!E$40:E$88,0)),"")</f>
        <v/>
      </c>
    </row>
    <row r="1496" spans="1:23" s="201" customFormat="1" ht="40.25" customHeight="1" x14ac:dyDescent="0.35">
      <c r="A1496" s="569"/>
      <c r="B1496" s="590"/>
      <c r="C1496" s="571"/>
      <c r="D1496" s="579"/>
      <c r="E1496" s="579"/>
      <c r="F1496" s="215"/>
      <c r="G1496" s="577"/>
      <c r="H1496" s="581"/>
      <c r="I1496" s="583"/>
      <c r="J1496" s="573"/>
      <c r="K1496" s="571"/>
      <c r="L1496" s="571"/>
      <c r="M1496" s="573"/>
      <c r="N1496" s="573"/>
    </row>
    <row r="1497" spans="1:23" s="201" customFormat="1" ht="40.25" customHeight="1" x14ac:dyDescent="0.35">
      <c r="A1497" s="569" t="str">
        <f t="shared" ref="A1497" ca="1" si="5731">INDIRECT("'update Helper'!C"&amp;U1497)</f>
        <v>a163p000004cuvuAAA</v>
      </c>
      <c r="B1497" s="589">
        <v>22</v>
      </c>
      <c r="C1497" s="570" t="str">
        <f>VLOOKUP(B1497,'Coverage Indicators - Section D'!$A$9:$AU$70,47,FALSE)</f>
        <v/>
      </c>
      <c r="D1497" s="578" t="str">
        <f t="shared" ref="D1497" si="5732">R1497</f>
        <v/>
      </c>
      <c r="E1497" s="578" t="str">
        <f t="shared" ref="E1497" si="5733">S1497</f>
        <v/>
      </c>
      <c r="F1497" s="421"/>
      <c r="G1497" s="576" t="str">
        <f ca="1">IF(OR(INDIRECT("'update Helper'!E"&amp;U1497)="",F1497&lt;&gt;0,F1498&lt;&gt;0),IF(IFERROR((F1497/F1498),"")="","",(F1497/F1498)),INDIRECT("'update Helper'!E"&amp;U1497)/100)</f>
        <v/>
      </c>
      <c r="H1497" s="580"/>
      <c r="I1497" s="582"/>
      <c r="J1497" s="572"/>
      <c r="K1497" s="570" t="str">
        <f t="shared" ref="K1497" si="5734">W1497</f>
        <v/>
      </c>
      <c r="L1497" s="570" t="str">
        <f t="shared" ref="L1497" si="5735">V1497</f>
        <v/>
      </c>
      <c r="M1497" s="572"/>
      <c r="N1497" s="572"/>
      <c r="P1497" s="201">
        <f t="shared" ref="P1497" si="5736">IF(AND(EXACT(C1497,C1495),C1495&lt;&gt;0),P1495+1,0)</f>
        <v>438</v>
      </c>
      <c r="Q1497" s="201" t="str">
        <f t="shared" ref="Q1497" si="5737">IF(C1497&lt;&gt;"",C1497&amp;"-"&amp;P1497,"")</f>
        <v/>
      </c>
      <c r="R1497" s="201" t="str">
        <f t="array" ref="R1497">IFERROR(IF(INDEX('Disaggregation Records'!$E$155:$E$385,MATCH(RIGHT(Q1497,255),RIGHT('Disaggregation Records'!$D$155:$D$385,255),0))="","",INDEX('Disaggregation Records'!$E$155:$E$385,MATCH(RIGHT(Q1497,255),RIGHT('Disaggregation Records'!$D$155:$D$385,255),0))),"")</f>
        <v/>
      </c>
      <c r="S1497" s="201" t="str">
        <f t="array" ref="S1497">IFERROR(IF(INDEX('Disaggregation Records'!$F$155:$F$385,MATCH(RIGHT(Q1497,255),RIGHT('Disaggregation Records'!$D$155:$D$385,255),0))="","",INDEX('Disaggregation Records'!$F$155:$F$385,MATCH(RIGHT(Q1497,255),RIGHT('Disaggregation Records'!$D$155:$D$385,255),0))),"")</f>
        <v/>
      </c>
      <c r="T1497" s="201" t="str">
        <f t="array" ref="T1497">IFERROR(IF(INDEX('Disaggregation Records'!$H$155:$H$385,MATCH(RIGHT(Q1497,255),RIGHT('Disaggregation Records'!$D$155:$D$385,255),0))="","",INDEX('Disaggregation Records'!$H$155:$H$385,MATCH(RIGHT(Q1497,255),RIGHT('Disaggregation Records'!$D$155:$D$385,255),0))),"")</f>
        <v/>
      </c>
      <c r="U1497" s="201">
        <f t="shared" ref="U1497" si="5738">U1495+1</f>
        <v>1850</v>
      </c>
      <c r="V1497" s="201" t="str">
        <f t="array" ref="V1497">IFERROR(IF(INDEX('Disaggregation Records'!$I$155:$I$385,MATCH(RIGHT(Q1497,255),RIGHT('Disaggregation Records'!$D$155:$D$385,255),0))="","",INDEX('Disaggregation Records'!$I$155:$I$385,MATCH(RIGHT(Q1497,255),RIGHT('Disaggregation Records'!$D$155:$D$385,255),0))),"")</f>
        <v/>
      </c>
      <c r="W1497" s="201" t="str">
        <f>IFERROR(INDEX('Reference Records'!L$40:L$88,MATCH(LEFT(C1497,255),'Reference Records'!E$40:E$88,0)),"")</f>
        <v/>
      </c>
    </row>
    <row r="1498" spans="1:23" s="201" customFormat="1" ht="40.25" customHeight="1" x14ac:dyDescent="0.35">
      <c r="A1498" s="569"/>
      <c r="B1498" s="590"/>
      <c r="C1498" s="571"/>
      <c r="D1498" s="579"/>
      <c r="E1498" s="579"/>
      <c r="F1498" s="215"/>
      <c r="G1498" s="577"/>
      <c r="H1498" s="581"/>
      <c r="I1498" s="583"/>
      <c r="J1498" s="573"/>
      <c r="K1498" s="571"/>
      <c r="L1498" s="571"/>
      <c r="M1498" s="573"/>
      <c r="N1498" s="573"/>
    </row>
    <row r="1499" spans="1:23" s="201" customFormat="1" ht="40.25" customHeight="1" x14ac:dyDescent="0.35">
      <c r="A1499" s="569" t="str">
        <f t="shared" ref="A1499" ca="1" si="5739">INDIRECT("'update Helper'!C"&amp;U1499)</f>
        <v>a163p000004cuvvAAA</v>
      </c>
      <c r="B1499" s="589">
        <v>22</v>
      </c>
      <c r="C1499" s="570" t="str">
        <f>VLOOKUP(B1499,'Coverage Indicators - Section D'!$A$9:$AU$70,47,FALSE)</f>
        <v/>
      </c>
      <c r="D1499" s="578" t="str">
        <f t="shared" ref="D1499" si="5740">R1499</f>
        <v/>
      </c>
      <c r="E1499" s="578" t="str">
        <f t="shared" ref="E1499" si="5741">S1499</f>
        <v/>
      </c>
      <c r="F1499" s="421"/>
      <c r="G1499" s="576" t="str">
        <f ca="1">IF(OR(INDIRECT("'update Helper'!E"&amp;U1499)="",F1499&lt;&gt;0,F1500&lt;&gt;0),IF(IFERROR((F1499/F1500),"")="","",(F1499/F1500)),INDIRECT("'update Helper'!E"&amp;U1499)/100)</f>
        <v/>
      </c>
      <c r="H1499" s="580"/>
      <c r="I1499" s="582"/>
      <c r="J1499" s="572"/>
      <c r="K1499" s="570" t="str">
        <f t="shared" ref="K1499" si="5742">W1499</f>
        <v/>
      </c>
      <c r="L1499" s="570" t="str">
        <f t="shared" ref="L1499" si="5743">V1499</f>
        <v/>
      </c>
      <c r="M1499" s="572"/>
      <c r="N1499" s="572"/>
      <c r="P1499" s="201">
        <f t="shared" ref="P1499" si="5744">IF(AND(EXACT(C1499,C1497),C1497&lt;&gt;0),P1497+1,0)</f>
        <v>439</v>
      </c>
      <c r="Q1499" s="201" t="str">
        <f t="shared" ref="Q1499" si="5745">IF(C1499&lt;&gt;"",C1499&amp;"-"&amp;P1499,"")</f>
        <v/>
      </c>
      <c r="R1499" s="201" t="str">
        <f t="array" ref="R1499">IFERROR(IF(INDEX('Disaggregation Records'!$E$155:$E$385,MATCH(RIGHT(Q1499,255),RIGHT('Disaggregation Records'!$D$155:$D$385,255),0))="","",INDEX('Disaggregation Records'!$E$155:$E$385,MATCH(RIGHT(Q1499,255),RIGHT('Disaggregation Records'!$D$155:$D$385,255),0))),"")</f>
        <v/>
      </c>
      <c r="S1499" s="201" t="str">
        <f t="array" ref="S1499">IFERROR(IF(INDEX('Disaggregation Records'!$F$155:$F$385,MATCH(RIGHT(Q1499,255),RIGHT('Disaggregation Records'!$D$155:$D$385,255),0))="","",INDEX('Disaggregation Records'!$F$155:$F$385,MATCH(RIGHT(Q1499,255),RIGHT('Disaggregation Records'!$D$155:$D$385,255),0))),"")</f>
        <v/>
      </c>
      <c r="T1499" s="201" t="str">
        <f t="array" ref="T1499">IFERROR(IF(INDEX('Disaggregation Records'!$H$155:$H$385,MATCH(RIGHT(Q1499,255),RIGHT('Disaggregation Records'!$D$155:$D$385,255),0))="","",INDEX('Disaggregation Records'!$H$155:$H$385,MATCH(RIGHT(Q1499,255),RIGHT('Disaggregation Records'!$D$155:$D$385,255),0))),"")</f>
        <v/>
      </c>
      <c r="U1499" s="201">
        <f t="shared" ref="U1499" si="5746">U1497+1</f>
        <v>1851</v>
      </c>
      <c r="V1499" s="201" t="str">
        <f t="array" ref="V1499">IFERROR(IF(INDEX('Disaggregation Records'!$I$155:$I$385,MATCH(RIGHT(Q1499,255),RIGHT('Disaggregation Records'!$D$155:$D$385,255),0))="","",INDEX('Disaggregation Records'!$I$155:$I$385,MATCH(RIGHT(Q1499,255),RIGHT('Disaggregation Records'!$D$155:$D$385,255),0))),"")</f>
        <v/>
      </c>
      <c r="W1499" s="201" t="str">
        <f>IFERROR(INDEX('Reference Records'!L$40:L$88,MATCH(LEFT(C1499,255),'Reference Records'!E$40:E$88,0)),"")</f>
        <v/>
      </c>
    </row>
    <row r="1500" spans="1:23" s="201" customFormat="1" ht="40.25" customHeight="1" x14ac:dyDescent="0.35">
      <c r="A1500" s="569"/>
      <c r="B1500" s="590"/>
      <c r="C1500" s="571"/>
      <c r="D1500" s="579"/>
      <c r="E1500" s="579"/>
      <c r="F1500" s="215"/>
      <c r="G1500" s="577"/>
      <c r="H1500" s="581"/>
      <c r="I1500" s="583"/>
      <c r="J1500" s="573"/>
      <c r="K1500" s="571"/>
      <c r="L1500" s="571"/>
      <c r="M1500" s="573"/>
      <c r="N1500" s="573"/>
    </row>
    <row r="1501" spans="1:23" s="201" customFormat="1" ht="40.25" customHeight="1" x14ac:dyDescent="0.35">
      <c r="A1501" s="569" t="str">
        <f t="shared" ref="A1501" ca="1" si="5747">INDIRECT("'update Helper'!C"&amp;U1501)</f>
        <v>a163p000004cuvwAAA</v>
      </c>
      <c r="B1501" s="589">
        <v>23</v>
      </c>
      <c r="C1501" s="570" t="str">
        <f>VLOOKUP(B1501,'Coverage Indicators - Section D'!$A$9:$AU$70,47,FALSE)</f>
        <v/>
      </c>
      <c r="D1501" s="578" t="str">
        <f t="shared" ref="D1501" si="5748">R1501</f>
        <v/>
      </c>
      <c r="E1501" s="578" t="str">
        <f t="shared" ref="E1501" si="5749">S1501</f>
        <v/>
      </c>
      <c r="F1501" s="421"/>
      <c r="G1501" s="576" t="str">
        <f ca="1">IF(OR(INDIRECT("'update Helper'!E"&amp;U1501)="",F1501&lt;&gt;0,F1502&lt;&gt;0),IF(IFERROR((F1501/F1502),"")="","",(F1501/F1502)),INDIRECT("'update Helper'!E"&amp;U1501)/100)</f>
        <v/>
      </c>
      <c r="H1501" s="580"/>
      <c r="I1501" s="582"/>
      <c r="J1501" s="572"/>
      <c r="K1501" s="570" t="str">
        <f t="shared" ref="K1501" si="5750">W1501</f>
        <v/>
      </c>
      <c r="L1501" s="570" t="str">
        <f t="shared" ref="L1501" si="5751">V1501</f>
        <v/>
      </c>
      <c r="M1501" s="572"/>
      <c r="N1501" s="572"/>
      <c r="P1501" s="201">
        <f t="shared" ref="P1501" si="5752">IF(AND(EXACT(C1501,C1499),C1499&lt;&gt;0),P1499+1,0)</f>
        <v>440</v>
      </c>
      <c r="Q1501" s="201" t="str">
        <f t="shared" ref="Q1501" si="5753">IF(C1501&lt;&gt;"",C1501&amp;"-"&amp;P1501,"")</f>
        <v/>
      </c>
      <c r="R1501" s="201" t="str">
        <f t="array" ref="R1501">IFERROR(IF(INDEX('Disaggregation Records'!$E$155:$E$385,MATCH(RIGHT(Q1501,255),RIGHT('Disaggregation Records'!$D$155:$D$385,255),0))="","",INDEX('Disaggregation Records'!$E$155:$E$385,MATCH(RIGHT(Q1501,255),RIGHT('Disaggregation Records'!$D$155:$D$385,255),0))),"")</f>
        <v/>
      </c>
      <c r="S1501" s="201" t="str">
        <f t="array" ref="S1501">IFERROR(IF(INDEX('Disaggregation Records'!$F$155:$F$385,MATCH(RIGHT(Q1501,255),RIGHT('Disaggregation Records'!$D$155:$D$385,255),0))="","",INDEX('Disaggregation Records'!$F$155:$F$385,MATCH(RIGHT(Q1501,255),RIGHT('Disaggregation Records'!$D$155:$D$385,255),0))),"")</f>
        <v/>
      </c>
      <c r="T1501" s="201" t="str">
        <f t="array" ref="T1501">IFERROR(IF(INDEX('Disaggregation Records'!$H$155:$H$385,MATCH(RIGHT(Q1501,255),RIGHT('Disaggregation Records'!$D$155:$D$385,255),0))="","",INDEX('Disaggregation Records'!$H$155:$H$385,MATCH(RIGHT(Q1501,255),RIGHT('Disaggregation Records'!$D$155:$D$385,255),0))),"")</f>
        <v/>
      </c>
      <c r="U1501" s="201">
        <f t="shared" ref="U1501" si="5754">U1499+1</f>
        <v>1852</v>
      </c>
      <c r="V1501" s="201" t="str">
        <f t="array" ref="V1501">IFERROR(IF(INDEX('Disaggregation Records'!$I$155:$I$385,MATCH(RIGHT(Q1501,255),RIGHT('Disaggregation Records'!$D$155:$D$385,255),0))="","",INDEX('Disaggregation Records'!$I$155:$I$385,MATCH(RIGHT(Q1501,255),RIGHT('Disaggregation Records'!$D$155:$D$385,255),0))),"")</f>
        <v/>
      </c>
      <c r="W1501" s="201" t="str">
        <f>IFERROR(INDEX('Reference Records'!L$40:L$88,MATCH(LEFT(C1501,255),'Reference Records'!E$40:E$88,0)),"")</f>
        <v/>
      </c>
    </row>
    <row r="1502" spans="1:23" s="201" customFormat="1" ht="40.25" customHeight="1" x14ac:dyDescent="0.35">
      <c r="A1502" s="569"/>
      <c r="B1502" s="590"/>
      <c r="C1502" s="571"/>
      <c r="D1502" s="579"/>
      <c r="E1502" s="579"/>
      <c r="F1502" s="215"/>
      <c r="G1502" s="577"/>
      <c r="H1502" s="581"/>
      <c r="I1502" s="583"/>
      <c r="J1502" s="573"/>
      <c r="K1502" s="571"/>
      <c r="L1502" s="571"/>
      <c r="M1502" s="573"/>
      <c r="N1502" s="573"/>
    </row>
    <row r="1503" spans="1:23" s="201" customFormat="1" ht="40.25" customHeight="1" x14ac:dyDescent="0.35">
      <c r="A1503" s="569" t="str">
        <f t="shared" ref="A1503" ca="1" si="5755">INDIRECT("'update Helper'!C"&amp;U1503)</f>
        <v>a163p000004cuvxAAA</v>
      </c>
      <c r="B1503" s="589">
        <v>23</v>
      </c>
      <c r="C1503" s="570" t="str">
        <f>VLOOKUP(B1503,'Coverage Indicators - Section D'!$A$9:$AU$70,47,FALSE)</f>
        <v/>
      </c>
      <c r="D1503" s="578" t="str">
        <f t="shared" ref="D1503" si="5756">R1503</f>
        <v/>
      </c>
      <c r="E1503" s="578" t="str">
        <f t="shared" ref="E1503" si="5757">S1503</f>
        <v/>
      </c>
      <c r="F1503" s="421"/>
      <c r="G1503" s="576" t="str">
        <f ca="1">IF(OR(INDIRECT("'update Helper'!E"&amp;U1503)="",F1503&lt;&gt;0,F1504&lt;&gt;0),IF(IFERROR((F1503/F1504),"")="","",(F1503/F1504)),INDIRECT("'update Helper'!E"&amp;U1503)/100)</f>
        <v/>
      </c>
      <c r="H1503" s="580"/>
      <c r="I1503" s="582"/>
      <c r="J1503" s="572"/>
      <c r="K1503" s="570" t="str">
        <f t="shared" ref="K1503" si="5758">W1503</f>
        <v/>
      </c>
      <c r="L1503" s="570" t="str">
        <f t="shared" ref="L1503" si="5759">V1503</f>
        <v/>
      </c>
      <c r="M1503" s="572"/>
      <c r="N1503" s="572"/>
      <c r="P1503" s="201">
        <f t="shared" ref="P1503" si="5760">IF(AND(EXACT(C1503,C1501),C1501&lt;&gt;0),P1501+1,0)</f>
        <v>441</v>
      </c>
      <c r="Q1503" s="201" t="str">
        <f t="shared" ref="Q1503" si="5761">IF(C1503&lt;&gt;"",C1503&amp;"-"&amp;P1503,"")</f>
        <v/>
      </c>
      <c r="R1503" s="201" t="str">
        <f t="array" ref="R1503">IFERROR(IF(INDEX('Disaggregation Records'!$E$155:$E$385,MATCH(RIGHT(Q1503,255),RIGHT('Disaggregation Records'!$D$155:$D$385,255),0))="","",INDEX('Disaggregation Records'!$E$155:$E$385,MATCH(RIGHT(Q1503,255),RIGHT('Disaggregation Records'!$D$155:$D$385,255),0))),"")</f>
        <v/>
      </c>
      <c r="S1503" s="201" t="str">
        <f t="array" ref="S1503">IFERROR(IF(INDEX('Disaggregation Records'!$F$155:$F$385,MATCH(RIGHT(Q1503,255),RIGHT('Disaggregation Records'!$D$155:$D$385,255),0))="","",INDEX('Disaggregation Records'!$F$155:$F$385,MATCH(RIGHT(Q1503,255),RIGHT('Disaggregation Records'!$D$155:$D$385,255),0))),"")</f>
        <v/>
      </c>
      <c r="T1503" s="201" t="str">
        <f t="array" ref="T1503">IFERROR(IF(INDEX('Disaggregation Records'!$H$155:$H$385,MATCH(RIGHT(Q1503,255),RIGHT('Disaggregation Records'!$D$155:$D$385,255),0))="","",INDEX('Disaggregation Records'!$H$155:$H$385,MATCH(RIGHT(Q1503,255),RIGHT('Disaggregation Records'!$D$155:$D$385,255),0))),"")</f>
        <v/>
      </c>
      <c r="U1503" s="201">
        <f t="shared" ref="U1503" si="5762">U1501+1</f>
        <v>1853</v>
      </c>
      <c r="V1503" s="201" t="str">
        <f t="array" ref="V1503">IFERROR(IF(INDEX('Disaggregation Records'!$I$155:$I$385,MATCH(RIGHT(Q1503,255),RIGHT('Disaggregation Records'!$D$155:$D$385,255),0))="","",INDEX('Disaggregation Records'!$I$155:$I$385,MATCH(RIGHT(Q1503,255),RIGHT('Disaggregation Records'!$D$155:$D$385,255),0))),"")</f>
        <v/>
      </c>
      <c r="W1503" s="201" t="str">
        <f>IFERROR(INDEX('Reference Records'!L$40:L$88,MATCH(LEFT(C1503,255),'Reference Records'!E$40:E$88,0)),"")</f>
        <v/>
      </c>
    </row>
    <row r="1504" spans="1:23" s="201" customFormat="1" ht="40.25" customHeight="1" x14ac:dyDescent="0.35">
      <c r="A1504" s="569"/>
      <c r="B1504" s="590"/>
      <c r="C1504" s="571"/>
      <c r="D1504" s="579"/>
      <c r="E1504" s="579"/>
      <c r="F1504" s="215"/>
      <c r="G1504" s="577"/>
      <c r="H1504" s="581"/>
      <c r="I1504" s="583"/>
      <c r="J1504" s="573"/>
      <c r="K1504" s="571"/>
      <c r="L1504" s="571"/>
      <c r="M1504" s="573"/>
      <c r="N1504" s="573"/>
    </row>
    <row r="1505" spans="1:23" s="201" customFormat="1" ht="40.25" customHeight="1" x14ac:dyDescent="0.35">
      <c r="A1505" s="569" t="str">
        <f t="shared" ref="A1505" ca="1" si="5763">INDIRECT("'update Helper'!C"&amp;U1505)</f>
        <v>a163p000004cuvyAAA</v>
      </c>
      <c r="B1505" s="589">
        <v>23</v>
      </c>
      <c r="C1505" s="570" t="str">
        <f>VLOOKUP(B1505,'Coverage Indicators - Section D'!$A$9:$AU$70,47,FALSE)</f>
        <v/>
      </c>
      <c r="D1505" s="578" t="str">
        <f t="shared" ref="D1505" si="5764">R1505</f>
        <v/>
      </c>
      <c r="E1505" s="578" t="str">
        <f t="shared" ref="E1505" si="5765">S1505</f>
        <v/>
      </c>
      <c r="F1505" s="421"/>
      <c r="G1505" s="576" t="str">
        <f ca="1">IF(OR(INDIRECT("'update Helper'!E"&amp;U1505)="",F1505&lt;&gt;0,F1506&lt;&gt;0),IF(IFERROR((F1505/F1506),"")="","",(F1505/F1506)),INDIRECT("'update Helper'!E"&amp;U1505)/100)</f>
        <v/>
      </c>
      <c r="H1505" s="580"/>
      <c r="I1505" s="582"/>
      <c r="J1505" s="572"/>
      <c r="K1505" s="570" t="str">
        <f t="shared" ref="K1505" si="5766">W1505</f>
        <v/>
      </c>
      <c r="L1505" s="570" t="str">
        <f t="shared" ref="L1505" si="5767">V1505</f>
        <v/>
      </c>
      <c r="M1505" s="572"/>
      <c r="N1505" s="572"/>
      <c r="P1505" s="201">
        <f t="shared" ref="P1505" si="5768">IF(AND(EXACT(C1505,C1503),C1503&lt;&gt;0),P1503+1,0)</f>
        <v>442</v>
      </c>
      <c r="Q1505" s="201" t="str">
        <f t="shared" ref="Q1505" si="5769">IF(C1505&lt;&gt;"",C1505&amp;"-"&amp;P1505,"")</f>
        <v/>
      </c>
      <c r="R1505" s="201" t="str">
        <f t="array" ref="R1505">IFERROR(IF(INDEX('Disaggregation Records'!$E$155:$E$385,MATCH(RIGHT(Q1505,255),RIGHT('Disaggregation Records'!$D$155:$D$385,255),0))="","",INDEX('Disaggregation Records'!$E$155:$E$385,MATCH(RIGHT(Q1505,255),RIGHT('Disaggregation Records'!$D$155:$D$385,255),0))),"")</f>
        <v/>
      </c>
      <c r="S1505" s="201" t="str">
        <f t="array" ref="S1505">IFERROR(IF(INDEX('Disaggregation Records'!$F$155:$F$385,MATCH(RIGHT(Q1505,255),RIGHT('Disaggregation Records'!$D$155:$D$385,255),0))="","",INDEX('Disaggregation Records'!$F$155:$F$385,MATCH(RIGHT(Q1505,255),RIGHT('Disaggregation Records'!$D$155:$D$385,255),0))),"")</f>
        <v/>
      </c>
      <c r="T1505" s="201" t="str">
        <f t="array" ref="T1505">IFERROR(IF(INDEX('Disaggregation Records'!$H$155:$H$385,MATCH(RIGHT(Q1505,255),RIGHT('Disaggregation Records'!$D$155:$D$385,255),0))="","",INDEX('Disaggregation Records'!$H$155:$H$385,MATCH(RIGHT(Q1505,255),RIGHT('Disaggregation Records'!$D$155:$D$385,255),0))),"")</f>
        <v/>
      </c>
      <c r="U1505" s="201">
        <f t="shared" ref="U1505" si="5770">U1503+1</f>
        <v>1854</v>
      </c>
      <c r="V1505" s="201" t="str">
        <f t="array" ref="V1505">IFERROR(IF(INDEX('Disaggregation Records'!$I$155:$I$385,MATCH(RIGHT(Q1505,255),RIGHT('Disaggregation Records'!$D$155:$D$385,255),0))="","",INDEX('Disaggregation Records'!$I$155:$I$385,MATCH(RIGHT(Q1505,255),RIGHT('Disaggregation Records'!$D$155:$D$385,255),0))),"")</f>
        <v/>
      </c>
      <c r="W1505" s="201" t="str">
        <f>IFERROR(INDEX('Reference Records'!L$40:L$88,MATCH(LEFT(C1505,255),'Reference Records'!E$40:E$88,0)),"")</f>
        <v/>
      </c>
    </row>
    <row r="1506" spans="1:23" s="201" customFormat="1" ht="40.25" customHeight="1" x14ac:dyDescent="0.35">
      <c r="A1506" s="569"/>
      <c r="B1506" s="590"/>
      <c r="C1506" s="571"/>
      <c r="D1506" s="579"/>
      <c r="E1506" s="579"/>
      <c r="F1506" s="215"/>
      <c r="G1506" s="577"/>
      <c r="H1506" s="581"/>
      <c r="I1506" s="583"/>
      <c r="J1506" s="573"/>
      <c r="K1506" s="571"/>
      <c r="L1506" s="571"/>
      <c r="M1506" s="573"/>
      <c r="N1506" s="573"/>
    </row>
    <row r="1507" spans="1:23" s="201" customFormat="1" ht="40.25" customHeight="1" x14ac:dyDescent="0.35">
      <c r="A1507" s="569" t="str">
        <f t="shared" ref="A1507" ca="1" si="5771">INDIRECT("'update Helper'!C"&amp;U1507)</f>
        <v>a163p000004cuvzAAA</v>
      </c>
      <c r="B1507" s="589">
        <v>23</v>
      </c>
      <c r="C1507" s="570" t="str">
        <f>VLOOKUP(B1507,'Coverage Indicators - Section D'!$A$9:$AU$70,47,FALSE)</f>
        <v/>
      </c>
      <c r="D1507" s="578" t="str">
        <f t="shared" ref="D1507" si="5772">R1507</f>
        <v/>
      </c>
      <c r="E1507" s="578" t="str">
        <f t="shared" ref="E1507" si="5773">S1507</f>
        <v/>
      </c>
      <c r="F1507" s="421"/>
      <c r="G1507" s="576" t="str">
        <f ca="1">IF(OR(INDIRECT("'update Helper'!E"&amp;U1507)="",F1507&lt;&gt;0,F1508&lt;&gt;0),IF(IFERROR((F1507/F1508),"")="","",(F1507/F1508)),INDIRECT("'update Helper'!E"&amp;U1507)/100)</f>
        <v/>
      </c>
      <c r="H1507" s="580"/>
      <c r="I1507" s="582"/>
      <c r="J1507" s="572"/>
      <c r="K1507" s="570" t="str">
        <f t="shared" ref="K1507" si="5774">W1507</f>
        <v/>
      </c>
      <c r="L1507" s="570" t="str">
        <f t="shared" ref="L1507" si="5775">V1507</f>
        <v/>
      </c>
      <c r="M1507" s="572"/>
      <c r="N1507" s="572"/>
      <c r="P1507" s="201">
        <f t="shared" ref="P1507" si="5776">IF(AND(EXACT(C1507,C1505),C1505&lt;&gt;0),P1505+1,0)</f>
        <v>443</v>
      </c>
      <c r="Q1507" s="201" t="str">
        <f t="shared" ref="Q1507" si="5777">IF(C1507&lt;&gt;"",C1507&amp;"-"&amp;P1507,"")</f>
        <v/>
      </c>
      <c r="R1507" s="201" t="str">
        <f t="array" ref="R1507">IFERROR(IF(INDEX('Disaggregation Records'!$E$155:$E$385,MATCH(RIGHT(Q1507,255),RIGHT('Disaggregation Records'!$D$155:$D$385,255),0))="","",INDEX('Disaggregation Records'!$E$155:$E$385,MATCH(RIGHT(Q1507,255),RIGHT('Disaggregation Records'!$D$155:$D$385,255),0))),"")</f>
        <v/>
      </c>
      <c r="S1507" s="201" t="str">
        <f t="array" ref="S1507">IFERROR(IF(INDEX('Disaggregation Records'!$F$155:$F$385,MATCH(RIGHT(Q1507,255),RIGHT('Disaggregation Records'!$D$155:$D$385,255),0))="","",INDEX('Disaggregation Records'!$F$155:$F$385,MATCH(RIGHT(Q1507,255),RIGHT('Disaggregation Records'!$D$155:$D$385,255),0))),"")</f>
        <v/>
      </c>
      <c r="T1507" s="201" t="str">
        <f t="array" ref="T1507">IFERROR(IF(INDEX('Disaggregation Records'!$H$155:$H$385,MATCH(RIGHT(Q1507,255),RIGHT('Disaggregation Records'!$D$155:$D$385,255),0))="","",INDEX('Disaggregation Records'!$H$155:$H$385,MATCH(RIGHT(Q1507,255),RIGHT('Disaggregation Records'!$D$155:$D$385,255),0))),"")</f>
        <v/>
      </c>
      <c r="U1507" s="201">
        <f t="shared" ref="U1507" si="5778">U1505+1</f>
        <v>1855</v>
      </c>
      <c r="V1507" s="201" t="str">
        <f t="array" ref="V1507">IFERROR(IF(INDEX('Disaggregation Records'!$I$155:$I$385,MATCH(RIGHT(Q1507,255),RIGHT('Disaggregation Records'!$D$155:$D$385,255),0))="","",INDEX('Disaggregation Records'!$I$155:$I$385,MATCH(RIGHT(Q1507,255),RIGHT('Disaggregation Records'!$D$155:$D$385,255),0))),"")</f>
        <v/>
      </c>
      <c r="W1507" s="201" t="str">
        <f>IFERROR(INDEX('Reference Records'!L$40:L$88,MATCH(LEFT(C1507,255),'Reference Records'!E$40:E$88,0)),"")</f>
        <v/>
      </c>
    </row>
    <row r="1508" spans="1:23" s="201" customFormat="1" ht="40.25" customHeight="1" x14ac:dyDescent="0.35">
      <c r="A1508" s="569"/>
      <c r="B1508" s="590"/>
      <c r="C1508" s="571"/>
      <c r="D1508" s="579"/>
      <c r="E1508" s="579"/>
      <c r="F1508" s="215"/>
      <c r="G1508" s="577"/>
      <c r="H1508" s="581"/>
      <c r="I1508" s="583"/>
      <c r="J1508" s="573"/>
      <c r="K1508" s="571"/>
      <c r="L1508" s="571"/>
      <c r="M1508" s="573"/>
      <c r="N1508" s="573"/>
    </row>
    <row r="1509" spans="1:23" s="201" customFormat="1" ht="40.25" customHeight="1" x14ac:dyDescent="0.35">
      <c r="A1509" s="569" t="str">
        <f t="shared" ref="A1509" ca="1" si="5779">INDIRECT("'update Helper'!C"&amp;U1509)</f>
        <v>a163p000004cuw0AAA</v>
      </c>
      <c r="B1509" s="589">
        <v>23</v>
      </c>
      <c r="C1509" s="570" t="str">
        <f>VLOOKUP(B1509,'Coverage Indicators - Section D'!$A$9:$AU$70,47,FALSE)</f>
        <v/>
      </c>
      <c r="D1509" s="578" t="str">
        <f t="shared" ref="D1509" si="5780">R1509</f>
        <v/>
      </c>
      <c r="E1509" s="578" t="str">
        <f t="shared" ref="E1509" si="5781">S1509</f>
        <v/>
      </c>
      <c r="F1509" s="421"/>
      <c r="G1509" s="576" t="str">
        <f ca="1">IF(OR(INDIRECT("'update Helper'!E"&amp;U1509)="",F1509&lt;&gt;0,F1510&lt;&gt;0),IF(IFERROR((F1509/F1510),"")="","",(F1509/F1510)),INDIRECT("'update Helper'!E"&amp;U1509)/100)</f>
        <v/>
      </c>
      <c r="H1509" s="580"/>
      <c r="I1509" s="582"/>
      <c r="J1509" s="572"/>
      <c r="K1509" s="570" t="str">
        <f t="shared" ref="K1509" si="5782">W1509</f>
        <v/>
      </c>
      <c r="L1509" s="570" t="str">
        <f t="shared" ref="L1509" si="5783">V1509</f>
        <v/>
      </c>
      <c r="M1509" s="572"/>
      <c r="N1509" s="572"/>
      <c r="P1509" s="201">
        <f t="shared" ref="P1509" si="5784">IF(AND(EXACT(C1509,C1507),C1507&lt;&gt;0),P1507+1,0)</f>
        <v>444</v>
      </c>
      <c r="Q1509" s="201" t="str">
        <f t="shared" ref="Q1509" si="5785">IF(C1509&lt;&gt;"",C1509&amp;"-"&amp;P1509,"")</f>
        <v/>
      </c>
      <c r="R1509" s="201" t="str">
        <f t="array" ref="R1509">IFERROR(IF(INDEX('Disaggregation Records'!$E$155:$E$385,MATCH(RIGHT(Q1509,255),RIGHT('Disaggregation Records'!$D$155:$D$385,255),0))="","",INDEX('Disaggregation Records'!$E$155:$E$385,MATCH(RIGHT(Q1509,255),RIGHT('Disaggregation Records'!$D$155:$D$385,255),0))),"")</f>
        <v/>
      </c>
      <c r="S1509" s="201" t="str">
        <f t="array" ref="S1509">IFERROR(IF(INDEX('Disaggregation Records'!$F$155:$F$385,MATCH(RIGHT(Q1509,255),RIGHT('Disaggregation Records'!$D$155:$D$385,255),0))="","",INDEX('Disaggregation Records'!$F$155:$F$385,MATCH(RIGHT(Q1509,255),RIGHT('Disaggregation Records'!$D$155:$D$385,255),0))),"")</f>
        <v/>
      </c>
      <c r="T1509" s="201" t="str">
        <f t="array" ref="T1509">IFERROR(IF(INDEX('Disaggregation Records'!$H$155:$H$385,MATCH(RIGHT(Q1509,255),RIGHT('Disaggregation Records'!$D$155:$D$385,255),0))="","",INDEX('Disaggregation Records'!$H$155:$H$385,MATCH(RIGHT(Q1509,255),RIGHT('Disaggregation Records'!$D$155:$D$385,255),0))),"")</f>
        <v/>
      </c>
      <c r="U1509" s="201">
        <f t="shared" ref="U1509" si="5786">U1507+1</f>
        <v>1856</v>
      </c>
      <c r="V1509" s="201" t="str">
        <f t="array" ref="V1509">IFERROR(IF(INDEX('Disaggregation Records'!$I$155:$I$385,MATCH(RIGHT(Q1509,255),RIGHT('Disaggregation Records'!$D$155:$D$385,255),0))="","",INDEX('Disaggregation Records'!$I$155:$I$385,MATCH(RIGHT(Q1509,255),RIGHT('Disaggregation Records'!$D$155:$D$385,255),0))),"")</f>
        <v/>
      </c>
      <c r="W1509" s="201" t="str">
        <f>IFERROR(INDEX('Reference Records'!L$40:L$88,MATCH(LEFT(C1509,255),'Reference Records'!E$40:E$88,0)),"")</f>
        <v/>
      </c>
    </row>
    <row r="1510" spans="1:23" s="201" customFormat="1" ht="40.25" customHeight="1" x14ac:dyDescent="0.35">
      <c r="A1510" s="569"/>
      <c r="B1510" s="590"/>
      <c r="C1510" s="571"/>
      <c r="D1510" s="579"/>
      <c r="E1510" s="579"/>
      <c r="F1510" s="215"/>
      <c r="G1510" s="577"/>
      <c r="H1510" s="581"/>
      <c r="I1510" s="583"/>
      <c r="J1510" s="573"/>
      <c r="K1510" s="571"/>
      <c r="L1510" s="571"/>
      <c r="M1510" s="573"/>
      <c r="N1510" s="573"/>
    </row>
    <row r="1511" spans="1:23" s="201" customFormat="1" ht="40.25" customHeight="1" x14ac:dyDescent="0.35">
      <c r="A1511" s="569" t="str">
        <f t="shared" ref="A1511" ca="1" si="5787">INDIRECT("'update Helper'!C"&amp;U1511)</f>
        <v>a163p000004cuw1AAA</v>
      </c>
      <c r="B1511" s="589">
        <v>23</v>
      </c>
      <c r="C1511" s="570" t="str">
        <f>VLOOKUP(B1511,'Coverage Indicators - Section D'!$A$9:$AU$70,47,FALSE)</f>
        <v/>
      </c>
      <c r="D1511" s="578" t="str">
        <f t="shared" ref="D1511" si="5788">R1511</f>
        <v/>
      </c>
      <c r="E1511" s="578" t="str">
        <f t="shared" ref="E1511" si="5789">S1511</f>
        <v/>
      </c>
      <c r="F1511" s="421"/>
      <c r="G1511" s="576" t="str">
        <f ca="1">IF(OR(INDIRECT("'update Helper'!E"&amp;U1511)="",F1511&lt;&gt;0,F1512&lt;&gt;0),IF(IFERROR((F1511/F1512),"")="","",(F1511/F1512)),INDIRECT("'update Helper'!E"&amp;U1511)/100)</f>
        <v/>
      </c>
      <c r="H1511" s="580"/>
      <c r="I1511" s="582"/>
      <c r="J1511" s="572"/>
      <c r="K1511" s="570" t="str">
        <f t="shared" ref="K1511" si="5790">W1511</f>
        <v/>
      </c>
      <c r="L1511" s="570" t="str">
        <f t="shared" ref="L1511" si="5791">V1511</f>
        <v/>
      </c>
      <c r="M1511" s="572"/>
      <c r="N1511" s="572"/>
      <c r="P1511" s="201">
        <f t="shared" ref="P1511" si="5792">IF(AND(EXACT(C1511,C1509),C1509&lt;&gt;0),P1509+1,0)</f>
        <v>445</v>
      </c>
      <c r="Q1511" s="201" t="str">
        <f t="shared" ref="Q1511" si="5793">IF(C1511&lt;&gt;"",C1511&amp;"-"&amp;P1511,"")</f>
        <v/>
      </c>
      <c r="R1511" s="201" t="str">
        <f t="array" ref="R1511">IFERROR(IF(INDEX('Disaggregation Records'!$E$155:$E$385,MATCH(RIGHT(Q1511,255),RIGHT('Disaggregation Records'!$D$155:$D$385,255),0))="","",INDEX('Disaggregation Records'!$E$155:$E$385,MATCH(RIGHT(Q1511,255),RIGHT('Disaggregation Records'!$D$155:$D$385,255),0))),"")</f>
        <v/>
      </c>
      <c r="S1511" s="201" t="str">
        <f t="array" ref="S1511">IFERROR(IF(INDEX('Disaggregation Records'!$F$155:$F$385,MATCH(RIGHT(Q1511,255),RIGHT('Disaggregation Records'!$D$155:$D$385,255),0))="","",INDEX('Disaggregation Records'!$F$155:$F$385,MATCH(RIGHT(Q1511,255),RIGHT('Disaggregation Records'!$D$155:$D$385,255),0))),"")</f>
        <v/>
      </c>
      <c r="T1511" s="201" t="str">
        <f t="array" ref="T1511">IFERROR(IF(INDEX('Disaggregation Records'!$H$155:$H$385,MATCH(RIGHT(Q1511,255),RIGHT('Disaggregation Records'!$D$155:$D$385,255),0))="","",INDEX('Disaggregation Records'!$H$155:$H$385,MATCH(RIGHT(Q1511,255),RIGHT('Disaggregation Records'!$D$155:$D$385,255),0))),"")</f>
        <v/>
      </c>
      <c r="U1511" s="201">
        <f t="shared" ref="U1511" si="5794">U1509+1</f>
        <v>1857</v>
      </c>
      <c r="V1511" s="201" t="str">
        <f t="array" ref="V1511">IFERROR(IF(INDEX('Disaggregation Records'!$I$155:$I$385,MATCH(RIGHT(Q1511,255),RIGHT('Disaggregation Records'!$D$155:$D$385,255),0))="","",INDEX('Disaggregation Records'!$I$155:$I$385,MATCH(RIGHT(Q1511,255),RIGHT('Disaggregation Records'!$D$155:$D$385,255),0))),"")</f>
        <v/>
      </c>
      <c r="W1511" s="201" t="str">
        <f>IFERROR(INDEX('Reference Records'!L$40:L$88,MATCH(LEFT(C1511,255),'Reference Records'!E$40:E$88,0)),"")</f>
        <v/>
      </c>
    </row>
    <row r="1512" spans="1:23" s="201" customFormat="1" ht="40.25" customHeight="1" x14ac:dyDescent="0.35">
      <c r="A1512" s="569"/>
      <c r="B1512" s="590"/>
      <c r="C1512" s="571"/>
      <c r="D1512" s="579"/>
      <c r="E1512" s="579"/>
      <c r="F1512" s="215"/>
      <c r="G1512" s="577"/>
      <c r="H1512" s="581"/>
      <c r="I1512" s="583"/>
      <c r="J1512" s="573"/>
      <c r="K1512" s="571"/>
      <c r="L1512" s="571"/>
      <c r="M1512" s="573"/>
      <c r="N1512" s="573"/>
    </row>
    <row r="1513" spans="1:23" s="201" customFormat="1" ht="40.25" customHeight="1" x14ac:dyDescent="0.35">
      <c r="A1513" s="569" t="str">
        <f t="shared" ref="A1513" ca="1" si="5795">INDIRECT("'update Helper'!C"&amp;U1513)</f>
        <v>a163p000004cuw2AAA</v>
      </c>
      <c r="B1513" s="589">
        <v>23</v>
      </c>
      <c r="C1513" s="570" t="str">
        <f>VLOOKUP(B1513,'Coverage Indicators - Section D'!$A$9:$AU$70,47,FALSE)</f>
        <v/>
      </c>
      <c r="D1513" s="578" t="str">
        <f t="shared" ref="D1513" si="5796">R1513</f>
        <v/>
      </c>
      <c r="E1513" s="578" t="str">
        <f t="shared" ref="E1513" si="5797">S1513</f>
        <v/>
      </c>
      <c r="F1513" s="421"/>
      <c r="G1513" s="576" t="str">
        <f ca="1">IF(OR(INDIRECT("'update Helper'!E"&amp;U1513)="",F1513&lt;&gt;0,F1514&lt;&gt;0),IF(IFERROR((F1513/F1514),"")="","",(F1513/F1514)),INDIRECT("'update Helper'!E"&amp;U1513)/100)</f>
        <v/>
      </c>
      <c r="H1513" s="580"/>
      <c r="I1513" s="582"/>
      <c r="J1513" s="572"/>
      <c r="K1513" s="570" t="str">
        <f t="shared" ref="K1513" si="5798">W1513</f>
        <v/>
      </c>
      <c r="L1513" s="570" t="str">
        <f t="shared" ref="L1513" si="5799">V1513</f>
        <v/>
      </c>
      <c r="M1513" s="572"/>
      <c r="N1513" s="572"/>
      <c r="P1513" s="201">
        <f t="shared" ref="P1513" si="5800">IF(AND(EXACT(C1513,C1511),C1511&lt;&gt;0),P1511+1,0)</f>
        <v>446</v>
      </c>
      <c r="Q1513" s="201" t="str">
        <f t="shared" ref="Q1513" si="5801">IF(C1513&lt;&gt;"",C1513&amp;"-"&amp;P1513,"")</f>
        <v/>
      </c>
      <c r="R1513" s="201" t="str">
        <f t="array" ref="R1513">IFERROR(IF(INDEX('Disaggregation Records'!$E$155:$E$385,MATCH(RIGHT(Q1513,255),RIGHT('Disaggregation Records'!$D$155:$D$385,255),0))="","",INDEX('Disaggregation Records'!$E$155:$E$385,MATCH(RIGHT(Q1513,255),RIGHT('Disaggregation Records'!$D$155:$D$385,255),0))),"")</f>
        <v/>
      </c>
      <c r="S1513" s="201" t="str">
        <f t="array" ref="S1513">IFERROR(IF(INDEX('Disaggregation Records'!$F$155:$F$385,MATCH(RIGHT(Q1513,255),RIGHT('Disaggregation Records'!$D$155:$D$385,255),0))="","",INDEX('Disaggregation Records'!$F$155:$F$385,MATCH(RIGHT(Q1513,255),RIGHT('Disaggregation Records'!$D$155:$D$385,255),0))),"")</f>
        <v/>
      </c>
      <c r="T1513" s="201" t="str">
        <f t="array" ref="T1513">IFERROR(IF(INDEX('Disaggregation Records'!$H$155:$H$385,MATCH(RIGHT(Q1513,255),RIGHT('Disaggregation Records'!$D$155:$D$385,255),0))="","",INDEX('Disaggregation Records'!$H$155:$H$385,MATCH(RIGHT(Q1513,255),RIGHT('Disaggregation Records'!$D$155:$D$385,255),0))),"")</f>
        <v/>
      </c>
      <c r="U1513" s="201">
        <f t="shared" ref="U1513" si="5802">U1511+1</f>
        <v>1858</v>
      </c>
      <c r="V1513" s="201" t="str">
        <f t="array" ref="V1513">IFERROR(IF(INDEX('Disaggregation Records'!$I$155:$I$385,MATCH(RIGHT(Q1513,255),RIGHT('Disaggregation Records'!$D$155:$D$385,255),0))="","",INDEX('Disaggregation Records'!$I$155:$I$385,MATCH(RIGHT(Q1513,255),RIGHT('Disaggregation Records'!$D$155:$D$385,255),0))),"")</f>
        <v/>
      </c>
      <c r="W1513" s="201" t="str">
        <f>IFERROR(INDEX('Reference Records'!L$40:L$88,MATCH(LEFT(C1513,255),'Reference Records'!E$40:E$88,0)),"")</f>
        <v/>
      </c>
    </row>
    <row r="1514" spans="1:23" s="201" customFormat="1" ht="40.25" customHeight="1" x14ac:dyDescent="0.35">
      <c r="A1514" s="569"/>
      <c r="B1514" s="590"/>
      <c r="C1514" s="571"/>
      <c r="D1514" s="579"/>
      <c r="E1514" s="579"/>
      <c r="F1514" s="215"/>
      <c r="G1514" s="577"/>
      <c r="H1514" s="581"/>
      <c r="I1514" s="583"/>
      <c r="J1514" s="573"/>
      <c r="K1514" s="571"/>
      <c r="L1514" s="571"/>
      <c r="M1514" s="573"/>
      <c r="N1514" s="573"/>
    </row>
    <row r="1515" spans="1:23" s="201" customFormat="1" ht="40.25" customHeight="1" x14ac:dyDescent="0.35">
      <c r="A1515" s="569" t="str">
        <f t="shared" ref="A1515" ca="1" si="5803">INDIRECT("'update Helper'!C"&amp;U1515)</f>
        <v>a163p000004cuw3AAA</v>
      </c>
      <c r="B1515" s="589">
        <v>23</v>
      </c>
      <c r="C1515" s="570" t="str">
        <f>VLOOKUP(B1515,'Coverage Indicators - Section D'!$A$9:$AU$70,47,FALSE)</f>
        <v/>
      </c>
      <c r="D1515" s="578" t="str">
        <f t="shared" ref="D1515" si="5804">R1515</f>
        <v/>
      </c>
      <c r="E1515" s="578" t="str">
        <f t="shared" ref="E1515" si="5805">S1515</f>
        <v/>
      </c>
      <c r="F1515" s="421"/>
      <c r="G1515" s="576" t="str">
        <f ca="1">IF(OR(INDIRECT("'update Helper'!E"&amp;U1515)="",F1515&lt;&gt;0,F1516&lt;&gt;0),IF(IFERROR((F1515/F1516),"")="","",(F1515/F1516)),INDIRECT("'update Helper'!E"&amp;U1515)/100)</f>
        <v/>
      </c>
      <c r="H1515" s="580"/>
      <c r="I1515" s="582"/>
      <c r="J1515" s="572"/>
      <c r="K1515" s="570" t="str">
        <f t="shared" ref="K1515" si="5806">W1515</f>
        <v/>
      </c>
      <c r="L1515" s="570" t="str">
        <f t="shared" ref="L1515" si="5807">V1515</f>
        <v/>
      </c>
      <c r="M1515" s="572"/>
      <c r="N1515" s="572"/>
      <c r="P1515" s="201">
        <f t="shared" ref="P1515" si="5808">IF(AND(EXACT(C1515,C1513),C1513&lt;&gt;0),P1513+1,0)</f>
        <v>447</v>
      </c>
      <c r="Q1515" s="201" t="str">
        <f t="shared" ref="Q1515" si="5809">IF(C1515&lt;&gt;"",C1515&amp;"-"&amp;P1515,"")</f>
        <v/>
      </c>
      <c r="R1515" s="201" t="str">
        <f t="array" ref="R1515">IFERROR(IF(INDEX('Disaggregation Records'!$E$155:$E$385,MATCH(RIGHT(Q1515,255),RIGHT('Disaggregation Records'!$D$155:$D$385,255),0))="","",INDEX('Disaggregation Records'!$E$155:$E$385,MATCH(RIGHT(Q1515,255),RIGHT('Disaggregation Records'!$D$155:$D$385,255),0))),"")</f>
        <v/>
      </c>
      <c r="S1515" s="201" t="str">
        <f t="array" ref="S1515">IFERROR(IF(INDEX('Disaggregation Records'!$F$155:$F$385,MATCH(RIGHT(Q1515,255),RIGHT('Disaggregation Records'!$D$155:$D$385,255),0))="","",INDEX('Disaggregation Records'!$F$155:$F$385,MATCH(RIGHT(Q1515,255),RIGHT('Disaggregation Records'!$D$155:$D$385,255),0))),"")</f>
        <v/>
      </c>
      <c r="T1515" s="201" t="str">
        <f t="array" ref="T1515">IFERROR(IF(INDEX('Disaggregation Records'!$H$155:$H$385,MATCH(RIGHT(Q1515,255),RIGHT('Disaggregation Records'!$D$155:$D$385,255),0))="","",INDEX('Disaggregation Records'!$H$155:$H$385,MATCH(RIGHT(Q1515,255),RIGHT('Disaggregation Records'!$D$155:$D$385,255),0))),"")</f>
        <v/>
      </c>
      <c r="U1515" s="201">
        <f t="shared" ref="U1515" si="5810">U1513+1</f>
        <v>1859</v>
      </c>
      <c r="V1515" s="201" t="str">
        <f t="array" ref="V1515">IFERROR(IF(INDEX('Disaggregation Records'!$I$155:$I$385,MATCH(RIGHT(Q1515,255),RIGHT('Disaggregation Records'!$D$155:$D$385,255),0))="","",INDEX('Disaggregation Records'!$I$155:$I$385,MATCH(RIGHT(Q1515,255),RIGHT('Disaggregation Records'!$D$155:$D$385,255),0))),"")</f>
        <v/>
      </c>
      <c r="W1515" s="201" t="str">
        <f>IFERROR(INDEX('Reference Records'!L$40:L$88,MATCH(LEFT(C1515,255),'Reference Records'!E$40:E$88,0)),"")</f>
        <v/>
      </c>
    </row>
    <row r="1516" spans="1:23" s="201" customFormat="1" ht="40.25" customHeight="1" x14ac:dyDescent="0.35">
      <c r="A1516" s="569"/>
      <c r="B1516" s="590"/>
      <c r="C1516" s="571"/>
      <c r="D1516" s="579"/>
      <c r="E1516" s="579"/>
      <c r="F1516" s="215"/>
      <c r="G1516" s="577"/>
      <c r="H1516" s="581"/>
      <c r="I1516" s="583"/>
      <c r="J1516" s="573"/>
      <c r="K1516" s="571"/>
      <c r="L1516" s="571"/>
      <c r="M1516" s="573"/>
      <c r="N1516" s="573"/>
    </row>
    <row r="1517" spans="1:23" s="201" customFormat="1" ht="40.25" customHeight="1" x14ac:dyDescent="0.35">
      <c r="A1517" s="569" t="str">
        <f t="shared" ref="A1517" ca="1" si="5811">INDIRECT("'update Helper'!C"&amp;U1517)</f>
        <v>a163p000004cuw4AAA</v>
      </c>
      <c r="B1517" s="589">
        <v>23</v>
      </c>
      <c r="C1517" s="570" t="str">
        <f>VLOOKUP(B1517,'Coverage Indicators - Section D'!$A$9:$AU$70,47,FALSE)</f>
        <v/>
      </c>
      <c r="D1517" s="578" t="str">
        <f t="shared" ref="D1517" si="5812">R1517</f>
        <v/>
      </c>
      <c r="E1517" s="578" t="str">
        <f t="shared" ref="E1517" si="5813">S1517</f>
        <v/>
      </c>
      <c r="F1517" s="421"/>
      <c r="G1517" s="576" t="str">
        <f ca="1">IF(OR(INDIRECT("'update Helper'!E"&amp;U1517)="",F1517&lt;&gt;0,F1518&lt;&gt;0),IF(IFERROR((F1517/F1518),"")="","",(F1517/F1518)),INDIRECT("'update Helper'!E"&amp;U1517)/100)</f>
        <v/>
      </c>
      <c r="H1517" s="580"/>
      <c r="I1517" s="582"/>
      <c r="J1517" s="572"/>
      <c r="K1517" s="570" t="str">
        <f t="shared" ref="K1517" si="5814">W1517</f>
        <v/>
      </c>
      <c r="L1517" s="570" t="str">
        <f t="shared" ref="L1517" si="5815">V1517</f>
        <v/>
      </c>
      <c r="M1517" s="572"/>
      <c r="N1517" s="572"/>
      <c r="P1517" s="201">
        <f t="shared" ref="P1517" si="5816">IF(AND(EXACT(C1517,C1515),C1515&lt;&gt;0),P1515+1,0)</f>
        <v>448</v>
      </c>
      <c r="Q1517" s="201" t="str">
        <f t="shared" ref="Q1517" si="5817">IF(C1517&lt;&gt;"",C1517&amp;"-"&amp;P1517,"")</f>
        <v/>
      </c>
      <c r="R1517" s="201" t="str">
        <f t="array" ref="R1517">IFERROR(IF(INDEX('Disaggregation Records'!$E$155:$E$385,MATCH(RIGHT(Q1517,255),RIGHT('Disaggregation Records'!$D$155:$D$385,255),0))="","",INDEX('Disaggregation Records'!$E$155:$E$385,MATCH(RIGHT(Q1517,255),RIGHT('Disaggregation Records'!$D$155:$D$385,255),0))),"")</f>
        <v/>
      </c>
      <c r="S1517" s="201" t="str">
        <f t="array" ref="S1517">IFERROR(IF(INDEX('Disaggregation Records'!$F$155:$F$385,MATCH(RIGHT(Q1517,255),RIGHT('Disaggregation Records'!$D$155:$D$385,255),0))="","",INDEX('Disaggregation Records'!$F$155:$F$385,MATCH(RIGHT(Q1517,255),RIGHT('Disaggregation Records'!$D$155:$D$385,255),0))),"")</f>
        <v/>
      </c>
      <c r="T1517" s="201" t="str">
        <f t="array" ref="T1517">IFERROR(IF(INDEX('Disaggregation Records'!$H$155:$H$385,MATCH(RIGHT(Q1517,255),RIGHT('Disaggregation Records'!$D$155:$D$385,255),0))="","",INDEX('Disaggregation Records'!$H$155:$H$385,MATCH(RIGHT(Q1517,255),RIGHT('Disaggregation Records'!$D$155:$D$385,255),0))),"")</f>
        <v/>
      </c>
      <c r="U1517" s="201">
        <f t="shared" ref="U1517" si="5818">U1515+1</f>
        <v>1860</v>
      </c>
      <c r="V1517" s="201" t="str">
        <f t="array" ref="V1517">IFERROR(IF(INDEX('Disaggregation Records'!$I$155:$I$385,MATCH(RIGHT(Q1517,255),RIGHT('Disaggregation Records'!$D$155:$D$385,255),0))="","",INDEX('Disaggregation Records'!$I$155:$I$385,MATCH(RIGHT(Q1517,255),RIGHT('Disaggregation Records'!$D$155:$D$385,255),0))),"")</f>
        <v/>
      </c>
      <c r="W1517" s="201" t="str">
        <f>IFERROR(INDEX('Reference Records'!L$40:L$88,MATCH(LEFT(C1517,255),'Reference Records'!E$40:E$88,0)),"")</f>
        <v/>
      </c>
    </row>
    <row r="1518" spans="1:23" s="201" customFormat="1" ht="40.25" customHeight="1" x14ac:dyDescent="0.35">
      <c r="A1518" s="569"/>
      <c r="B1518" s="590"/>
      <c r="C1518" s="571"/>
      <c r="D1518" s="579"/>
      <c r="E1518" s="579"/>
      <c r="F1518" s="215"/>
      <c r="G1518" s="577"/>
      <c r="H1518" s="581"/>
      <c r="I1518" s="583"/>
      <c r="J1518" s="573"/>
      <c r="K1518" s="571"/>
      <c r="L1518" s="571"/>
      <c r="M1518" s="573"/>
      <c r="N1518" s="573"/>
    </row>
    <row r="1519" spans="1:23" s="201" customFormat="1" ht="40.25" customHeight="1" x14ac:dyDescent="0.35">
      <c r="A1519" s="569" t="str">
        <f t="shared" ref="A1519" ca="1" si="5819">INDIRECT("'update Helper'!C"&amp;U1519)</f>
        <v>a163p000004cuw5AAA</v>
      </c>
      <c r="B1519" s="589">
        <v>23</v>
      </c>
      <c r="C1519" s="570" t="str">
        <f>VLOOKUP(B1519,'Coverage Indicators - Section D'!$A$9:$AU$70,47,FALSE)</f>
        <v/>
      </c>
      <c r="D1519" s="578" t="str">
        <f t="shared" ref="D1519" si="5820">R1519</f>
        <v/>
      </c>
      <c r="E1519" s="578" t="str">
        <f t="shared" ref="E1519" si="5821">S1519</f>
        <v/>
      </c>
      <c r="F1519" s="421"/>
      <c r="G1519" s="576" t="str">
        <f ca="1">IF(OR(INDIRECT("'update Helper'!E"&amp;U1519)="",F1519&lt;&gt;0,F1520&lt;&gt;0),IF(IFERROR((F1519/F1520),"")="","",(F1519/F1520)),INDIRECT("'update Helper'!E"&amp;U1519)/100)</f>
        <v/>
      </c>
      <c r="H1519" s="580"/>
      <c r="I1519" s="582"/>
      <c r="J1519" s="572"/>
      <c r="K1519" s="570" t="str">
        <f t="shared" ref="K1519" si="5822">W1519</f>
        <v/>
      </c>
      <c r="L1519" s="570" t="str">
        <f t="shared" ref="L1519" si="5823">V1519</f>
        <v/>
      </c>
      <c r="M1519" s="572"/>
      <c r="N1519" s="572"/>
      <c r="P1519" s="201">
        <f t="shared" ref="P1519" si="5824">IF(AND(EXACT(C1519,C1517),C1517&lt;&gt;0),P1517+1,0)</f>
        <v>449</v>
      </c>
      <c r="Q1519" s="201" t="str">
        <f t="shared" ref="Q1519" si="5825">IF(C1519&lt;&gt;"",C1519&amp;"-"&amp;P1519,"")</f>
        <v/>
      </c>
      <c r="R1519" s="201" t="str">
        <f t="array" ref="R1519">IFERROR(IF(INDEX('Disaggregation Records'!$E$155:$E$385,MATCH(RIGHT(Q1519,255),RIGHT('Disaggregation Records'!$D$155:$D$385,255),0))="","",INDEX('Disaggregation Records'!$E$155:$E$385,MATCH(RIGHT(Q1519,255),RIGHT('Disaggregation Records'!$D$155:$D$385,255),0))),"")</f>
        <v/>
      </c>
      <c r="S1519" s="201" t="str">
        <f t="array" ref="S1519">IFERROR(IF(INDEX('Disaggregation Records'!$F$155:$F$385,MATCH(RIGHT(Q1519,255),RIGHT('Disaggregation Records'!$D$155:$D$385,255),0))="","",INDEX('Disaggregation Records'!$F$155:$F$385,MATCH(RIGHT(Q1519,255),RIGHT('Disaggregation Records'!$D$155:$D$385,255),0))),"")</f>
        <v/>
      </c>
      <c r="T1519" s="201" t="str">
        <f t="array" ref="T1519">IFERROR(IF(INDEX('Disaggregation Records'!$H$155:$H$385,MATCH(RIGHT(Q1519,255),RIGHT('Disaggregation Records'!$D$155:$D$385,255),0))="","",INDEX('Disaggregation Records'!$H$155:$H$385,MATCH(RIGHT(Q1519,255),RIGHT('Disaggregation Records'!$D$155:$D$385,255),0))),"")</f>
        <v/>
      </c>
      <c r="U1519" s="201">
        <f t="shared" ref="U1519" si="5826">U1517+1</f>
        <v>1861</v>
      </c>
      <c r="V1519" s="201" t="str">
        <f t="array" ref="V1519">IFERROR(IF(INDEX('Disaggregation Records'!$I$155:$I$385,MATCH(RIGHT(Q1519,255),RIGHT('Disaggregation Records'!$D$155:$D$385,255),0))="","",INDEX('Disaggregation Records'!$I$155:$I$385,MATCH(RIGHT(Q1519,255),RIGHT('Disaggregation Records'!$D$155:$D$385,255),0))),"")</f>
        <v/>
      </c>
      <c r="W1519" s="201" t="str">
        <f>IFERROR(INDEX('Reference Records'!L$40:L$88,MATCH(LEFT(C1519,255),'Reference Records'!E$40:E$88,0)),"")</f>
        <v/>
      </c>
    </row>
    <row r="1520" spans="1:23" s="201" customFormat="1" ht="40.25" customHeight="1" x14ac:dyDescent="0.35">
      <c r="A1520" s="569"/>
      <c r="B1520" s="590"/>
      <c r="C1520" s="571"/>
      <c r="D1520" s="579"/>
      <c r="E1520" s="579"/>
      <c r="F1520" s="215"/>
      <c r="G1520" s="577"/>
      <c r="H1520" s="581"/>
      <c r="I1520" s="583"/>
      <c r="J1520" s="573"/>
      <c r="K1520" s="571"/>
      <c r="L1520" s="571"/>
      <c r="M1520" s="573"/>
      <c r="N1520" s="573"/>
    </row>
    <row r="1521" spans="1:23" s="201" customFormat="1" ht="40.25" customHeight="1" x14ac:dyDescent="0.35">
      <c r="A1521" s="569" t="str">
        <f t="shared" ref="A1521" ca="1" si="5827">INDIRECT("'update Helper'!C"&amp;U1521)</f>
        <v>a163p000004cuw6AAA</v>
      </c>
      <c r="B1521" s="589">
        <v>23</v>
      </c>
      <c r="C1521" s="570" t="str">
        <f>VLOOKUP(B1521,'Coverage Indicators - Section D'!$A$9:$AU$70,47,FALSE)</f>
        <v/>
      </c>
      <c r="D1521" s="578" t="str">
        <f t="shared" ref="D1521" si="5828">R1521</f>
        <v/>
      </c>
      <c r="E1521" s="578" t="str">
        <f t="shared" ref="E1521" si="5829">S1521</f>
        <v/>
      </c>
      <c r="F1521" s="421"/>
      <c r="G1521" s="576" t="str">
        <f ca="1">IF(OR(INDIRECT("'update Helper'!E"&amp;U1521)="",F1521&lt;&gt;0,F1522&lt;&gt;0),IF(IFERROR((F1521/F1522),"")="","",(F1521/F1522)),INDIRECT("'update Helper'!E"&amp;U1521)/100)</f>
        <v/>
      </c>
      <c r="H1521" s="580"/>
      <c r="I1521" s="582"/>
      <c r="J1521" s="572"/>
      <c r="K1521" s="570" t="str">
        <f t="shared" ref="K1521" si="5830">W1521</f>
        <v/>
      </c>
      <c r="L1521" s="570" t="str">
        <f t="shared" ref="L1521" si="5831">V1521</f>
        <v/>
      </c>
      <c r="M1521" s="572"/>
      <c r="N1521" s="572"/>
      <c r="P1521" s="201">
        <f t="shared" ref="P1521" si="5832">IF(AND(EXACT(C1521,C1519),C1519&lt;&gt;0),P1519+1,0)</f>
        <v>450</v>
      </c>
      <c r="Q1521" s="201" t="str">
        <f t="shared" ref="Q1521" si="5833">IF(C1521&lt;&gt;"",C1521&amp;"-"&amp;P1521,"")</f>
        <v/>
      </c>
      <c r="R1521" s="201" t="str">
        <f t="array" ref="R1521">IFERROR(IF(INDEX('Disaggregation Records'!$E$155:$E$385,MATCH(RIGHT(Q1521,255),RIGHT('Disaggregation Records'!$D$155:$D$385,255),0))="","",INDEX('Disaggregation Records'!$E$155:$E$385,MATCH(RIGHT(Q1521,255),RIGHT('Disaggregation Records'!$D$155:$D$385,255),0))),"")</f>
        <v/>
      </c>
      <c r="S1521" s="201" t="str">
        <f t="array" ref="S1521">IFERROR(IF(INDEX('Disaggregation Records'!$F$155:$F$385,MATCH(RIGHT(Q1521,255),RIGHT('Disaggregation Records'!$D$155:$D$385,255),0))="","",INDEX('Disaggregation Records'!$F$155:$F$385,MATCH(RIGHT(Q1521,255),RIGHT('Disaggregation Records'!$D$155:$D$385,255),0))),"")</f>
        <v/>
      </c>
      <c r="T1521" s="201" t="str">
        <f t="array" ref="T1521">IFERROR(IF(INDEX('Disaggregation Records'!$H$155:$H$385,MATCH(RIGHT(Q1521,255),RIGHT('Disaggregation Records'!$D$155:$D$385,255),0))="","",INDEX('Disaggregation Records'!$H$155:$H$385,MATCH(RIGHT(Q1521,255),RIGHT('Disaggregation Records'!$D$155:$D$385,255),0))),"")</f>
        <v/>
      </c>
      <c r="U1521" s="201">
        <f t="shared" ref="U1521" si="5834">U1519+1</f>
        <v>1862</v>
      </c>
      <c r="V1521" s="201" t="str">
        <f t="array" ref="V1521">IFERROR(IF(INDEX('Disaggregation Records'!$I$155:$I$385,MATCH(RIGHT(Q1521,255),RIGHT('Disaggregation Records'!$D$155:$D$385,255),0))="","",INDEX('Disaggregation Records'!$I$155:$I$385,MATCH(RIGHT(Q1521,255),RIGHT('Disaggregation Records'!$D$155:$D$385,255),0))),"")</f>
        <v/>
      </c>
      <c r="W1521" s="201" t="str">
        <f>IFERROR(INDEX('Reference Records'!L$40:L$88,MATCH(LEFT(C1521,255),'Reference Records'!E$40:E$88,0)),"")</f>
        <v/>
      </c>
    </row>
    <row r="1522" spans="1:23" s="201" customFormat="1" ht="40.25" customHeight="1" x14ac:dyDescent="0.35">
      <c r="A1522" s="569"/>
      <c r="B1522" s="590"/>
      <c r="C1522" s="571"/>
      <c r="D1522" s="579"/>
      <c r="E1522" s="579"/>
      <c r="F1522" s="215"/>
      <c r="G1522" s="577"/>
      <c r="H1522" s="581"/>
      <c r="I1522" s="583"/>
      <c r="J1522" s="573"/>
      <c r="K1522" s="571"/>
      <c r="L1522" s="571"/>
      <c r="M1522" s="573"/>
      <c r="N1522" s="573"/>
    </row>
    <row r="1523" spans="1:23" s="201" customFormat="1" ht="40.25" customHeight="1" x14ac:dyDescent="0.35">
      <c r="A1523" s="569" t="str">
        <f t="shared" ref="A1523" ca="1" si="5835">INDIRECT("'update Helper'!C"&amp;U1523)</f>
        <v>a163p000004cuw7AAA</v>
      </c>
      <c r="B1523" s="589">
        <v>23</v>
      </c>
      <c r="C1523" s="570" t="str">
        <f>VLOOKUP(B1523,'Coverage Indicators - Section D'!$A$9:$AU$70,47,FALSE)</f>
        <v/>
      </c>
      <c r="D1523" s="578" t="str">
        <f t="shared" ref="D1523" si="5836">R1523</f>
        <v/>
      </c>
      <c r="E1523" s="578" t="str">
        <f t="shared" ref="E1523" si="5837">S1523</f>
        <v/>
      </c>
      <c r="F1523" s="421"/>
      <c r="G1523" s="576" t="str">
        <f ca="1">IF(OR(INDIRECT("'update Helper'!E"&amp;U1523)="",F1523&lt;&gt;0,F1524&lt;&gt;0),IF(IFERROR((F1523/F1524),"")="","",(F1523/F1524)),INDIRECT("'update Helper'!E"&amp;U1523)/100)</f>
        <v/>
      </c>
      <c r="H1523" s="580"/>
      <c r="I1523" s="582"/>
      <c r="J1523" s="572"/>
      <c r="K1523" s="570" t="str">
        <f t="shared" ref="K1523" si="5838">W1523</f>
        <v/>
      </c>
      <c r="L1523" s="570" t="str">
        <f t="shared" ref="L1523" si="5839">V1523</f>
        <v/>
      </c>
      <c r="M1523" s="572"/>
      <c r="N1523" s="572"/>
      <c r="P1523" s="201">
        <f t="shared" ref="P1523" si="5840">IF(AND(EXACT(C1523,C1521),C1521&lt;&gt;0),P1521+1,0)</f>
        <v>451</v>
      </c>
      <c r="Q1523" s="201" t="str">
        <f t="shared" ref="Q1523" si="5841">IF(C1523&lt;&gt;"",C1523&amp;"-"&amp;P1523,"")</f>
        <v/>
      </c>
      <c r="R1523" s="201" t="str">
        <f t="array" ref="R1523">IFERROR(IF(INDEX('Disaggregation Records'!$E$155:$E$385,MATCH(RIGHT(Q1523,255),RIGHT('Disaggregation Records'!$D$155:$D$385,255),0))="","",INDEX('Disaggregation Records'!$E$155:$E$385,MATCH(RIGHT(Q1523,255),RIGHT('Disaggregation Records'!$D$155:$D$385,255),0))),"")</f>
        <v/>
      </c>
      <c r="S1523" s="201" t="str">
        <f t="array" ref="S1523">IFERROR(IF(INDEX('Disaggregation Records'!$F$155:$F$385,MATCH(RIGHT(Q1523,255),RIGHT('Disaggregation Records'!$D$155:$D$385,255),0))="","",INDEX('Disaggregation Records'!$F$155:$F$385,MATCH(RIGHT(Q1523,255),RIGHT('Disaggregation Records'!$D$155:$D$385,255),0))),"")</f>
        <v/>
      </c>
      <c r="T1523" s="201" t="str">
        <f t="array" ref="T1523">IFERROR(IF(INDEX('Disaggregation Records'!$H$155:$H$385,MATCH(RIGHT(Q1523,255),RIGHT('Disaggregation Records'!$D$155:$D$385,255),0))="","",INDEX('Disaggregation Records'!$H$155:$H$385,MATCH(RIGHT(Q1523,255),RIGHT('Disaggregation Records'!$D$155:$D$385,255),0))),"")</f>
        <v/>
      </c>
      <c r="U1523" s="201">
        <f t="shared" ref="U1523" si="5842">U1521+1</f>
        <v>1863</v>
      </c>
      <c r="V1523" s="201" t="str">
        <f t="array" ref="V1523">IFERROR(IF(INDEX('Disaggregation Records'!$I$155:$I$385,MATCH(RIGHT(Q1523,255),RIGHT('Disaggregation Records'!$D$155:$D$385,255),0))="","",INDEX('Disaggregation Records'!$I$155:$I$385,MATCH(RIGHT(Q1523,255),RIGHT('Disaggregation Records'!$D$155:$D$385,255),0))),"")</f>
        <v/>
      </c>
      <c r="W1523" s="201" t="str">
        <f>IFERROR(INDEX('Reference Records'!L$40:L$88,MATCH(LEFT(C1523,255),'Reference Records'!E$40:E$88,0)),"")</f>
        <v/>
      </c>
    </row>
    <row r="1524" spans="1:23" s="201" customFormat="1" ht="40.25" customHeight="1" x14ac:dyDescent="0.35">
      <c r="A1524" s="569"/>
      <c r="B1524" s="590"/>
      <c r="C1524" s="571"/>
      <c r="D1524" s="579"/>
      <c r="E1524" s="579"/>
      <c r="F1524" s="215"/>
      <c r="G1524" s="577"/>
      <c r="H1524" s="581"/>
      <c r="I1524" s="583"/>
      <c r="J1524" s="573"/>
      <c r="K1524" s="571"/>
      <c r="L1524" s="571"/>
      <c r="M1524" s="573"/>
      <c r="N1524" s="573"/>
    </row>
    <row r="1525" spans="1:23" s="201" customFormat="1" ht="40.25" customHeight="1" x14ac:dyDescent="0.35">
      <c r="A1525" s="569" t="str">
        <f t="shared" ref="A1525" ca="1" si="5843">INDIRECT("'update Helper'!C"&amp;U1525)</f>
        <v>a163p000004cuw8AAA</v>
      </c>
      <c r="B1525" s="589">
        <v>23</v>
      </c>
      <c r="C1525" s="570" t="str">
        <f>VLOOKUP(B1525,'Coverage Indicators - Section D'!$A$9:$AU$70,47,FALSE)</f>
        <v/>
      </c>
      <c r="D1525" s="578" t="str">
        <f t="shared" ref="D1525" si="5844">R1525</f>
        <v/>
      </c>
      <c r="E1525" s="578" t="str">
        <f t="shared" ref="E1525" si="5845">S1525</f>
        <v/>
      </c>
      <c r="F1525" s="421"/>
      <c r="G1525" s="576" t="str">
        <f ca="1">IF(OR(INDIRECT("'update Helper'!E"&amp;U1525)="",F1525&lt;&gt;0,F1526&lt;&gt;0),IF(IFERROR((F1525/F1526),"")="","",(F1525/F1526)),INDIRECT("'update Helper'!E"&amp;U1525)/100)</f>
        <v/>
      </c>
      <c r="H1525" s="580"/>
      <c r="I1525" s="582"/>
      <c r="J1525" s="572"/>
      <c r="K1525" s="570" t="str">
        <f t="shared" ref="K1525" si="5846">W1525</f>
        <v/>
      </c>
      <c r="L1525" s="570" t="str">
        <f t="shared" ref="L1525" si="5847">V1525</f>
        <v/>
      </c>
      <c r="M1525" s="572"/>
      <c r="N1525" s="572"/>
      <c r="P1525" s="201">
        <f t="shared" ref="P1525" si="5848">IF(AND(EXACT(C1525,C1523),C1523&lt;&gt;0),P1523+1,0)</f>
        <v>452</v>
      </c>
      <c r="Q1525" s="201" t="str">
        <f t="shared" ref="Q1525" si="5849">IF(C1525&lt;&gt;"",C1525&amp;"-"&amp;P1525,"")</f>
        <v/>
      </c>
      <c r="R1525" s="201" t="str">
        <f t="array" ref="R1525">IFERROR(IF(INDEX('Disaggregation Records'!$E$155:$E$385,MATCH(RIGHT(Q1525,255),RIGHT('Disaggregation Records'!$D$155:$D$385,255),0))="","",INDEX('Disaggregation Records'!$E$155:$E$385,MATCH(RIGHT(Q1525,255),RIGHT('Disaggregation Records'!$D$155:$D$385,255),0))),"")</f>
        <v/>
      </c>
      <c r="S1525" s="201" t="str">
        <f t="array" ref="S1525">IFERROR(IF(INDEX('Disaggregation Records'!$F$155:$F$385,MATCH(RIGHT(Q1525,255),RIGHT('Disaggregation Records'!$D$155:$D$385,255),0))="","",INDEX('Disaggregation Records'!$F$155:$F$385,MATCH(RIGHT(Q1525,255),RIGHT('Disaggregation Records'!$D$155:$D$385,255),0))),"")</f>
        <v/>
      </c>
      <c r="T1525" s="201" t="str">
        <f t="array" ref="T1525">IFERROR(IF(INDEX('Disaggregation Records'!$H$155:$H$385,MATCH(RIGHT(Q1525,255),RIGHT('Disaggregation Records'!$D$155:$D$385,255),0))="","",INDEX('Disaggregation Records'!$H$155:$H$385,MATCH(RIGHT(Q1525,255),RIGHT('Disaggregation Records'!$D$155:$D$385,255),0))),"")</f>
        <v/>
      </c>
      <c r="U1525" s="201">
        <f t="shared" ref="U1525" si="5850">U1523+1</f>
        <v>1864</v>
      </c>
      <c r="V1525" s="201" t="str">
        <f t="array" ref="V1525">IFERROR(IF(INDEX('Disaggregation Records'!$I$155:$I$385,MATCH(RIGHT(Q1525,255),RIGHT('Disaggregation Records'!$D$155:$D$385,255),0))="","",INDEX('Disaggregation Records'!$I$155:$I$385,MATCH(RIGHT(Q1525,255),RIGHT('Disaggregation Records'!$D$155:$D$385,255),0))),"")</f>
        <v/>
      </c>
      <c r="W1525" s="201" t="str">
        <f>IFERROR(INDEX('Reference Records'!L$40:L$88,MATCH(LEFT(C1525,255),'Reference Records'!E$40:E$88,0)),"")</f>
        <v/>
      </c>
    </row>
    <row r="1526" spans="1:23" s="201" customFormat="1" ht="40.25" customHeight="1" x14ac:dyDescent="0.35">
      <c r="A1526" s="569"/>
      <c r="B1526" s="590"/>
      <c r="C1526" s="571"/>
      <c r="D1526" s="579"/>
      <c r="E1526" s="579"/>
      <c r="F1526" s="215"/>
      <c r="G1526" s="577"/>
      <c r="H1526" s="581"/>
      <c r="I1526" s="583"/>
      <c r="J1526" s="573"/>
      <c r="K1526" s="571"/>
      <c r="L1526" s="571"/>
      <c r="M1526" s="573"/>
      <c r="N1526" s="573"/>
    </row>
    <row r="1527" spans="1:23" s="201" customFormat="1" ht="40.25" customHeight="1" x14ac:dyDescent="0.35">
      <c r="A1527" s="569" t="str">
        <f t="shared" ref="A1527" ca="1" si="5851">INDIRECT("'update Helper'!C"&amp;U1527)</f>
        <v>a163p000004cuw9AAA</v>
      </c>
      <c r="B1527" s="589">
        <v>23</v>
      </c>
      <c r="C1527" s="570" t="str">
        <f>VLOOKUP(B1527,'Coverage Indicators - Section D'!$A$9:$AU$70,47,FALSE)</f>
        <v/>
      </c>
      <c r="D1527" s="578" t="str">
        <f t="shared" ref="D1527" si="5852">R1527</f>
        <v/>
      </c>
      <c r="E1527" s="578" t="str">
        <f t="shared" ref="E1527" si="5853">S1527</f>
        <v/>
      </c>
      <c r="F1527" s="421"/>
      <c r="G1527" s="576" t="str">
        <f ca="1">IF(OR(INDIRECT("'update Helper'!E"&amp;U1527)="",F1527&lt;&gt;0,F1528&lt;&gt;0),IF(IFERROR((F1527/F1528),"")="","",(F1527/F1528)),INDIRECT("'update Helper'!E"&amp;U1527)/100)</f>
        <v/>
      </c>
      <c r="H1527" s="580"/>
      <c r="I1527" s="582"/>
      <c r="J1527" s="572"/>
      <c r="K1527" s="570" t="str">
        <f t="shared" ref="K1527" si="5854">W1527</f>
        <v/>
      </c>
      <c r="L1527" s="570" t="str">
        <f t="shared" ref="L1527" si="5855">V1527</f>
        <v/>
      </c>
      <c r="M1527" s="572"/>
      <c r="N1527" s="572"/>
      <c r="P1527" s="201">
        <f t="shared" ref="P1527" si="5856">IF(AND(EXACT(C1527,C1525),C1525&lt;&gt;0),P1525+1,0)</f>
        <v>453</v>
      </c>
      <c r="Q1527" s="201" t="str">
        <f t="shared" ref="Q1527" si="5857">IF(C1527&lt;&gt;"",C1527&amp;"-"&amp;P1527,"")</f>
        <v/>
      </c>
      <c r="R1527" s="201" t="str">
        <f t="array" ref="R1527">IFERROR(IF(INDEX('Disaggregation Records'!$E$155:$E$385,MATCH(RIGHT(Q1527,255),RIGHT('Disaggregation Records'!$D$155:$D$385,255),0))="","",INDEX('Disaggregation Records'!$E$155:$E$385,MATCH(RIGHT(Q1527,255),RIGHT('Disaggregation Records'!$D$155:$D$385,255),0))),"")</f>
        <v/>
      </c>
      <c r="S1527" s="201" t="str">
        <f t="array" ref="S1527">IFERROR(IF(INDEX('Disaggregation Records'!$F$155:$F$385,MATCH(RIGHT(Q1527,255),RIGHT('Disaggregation Records'!$D$155:$D$385,255),0))="","",INDEX('Disaggregation Records'!$F$155:$F$385,MATCH(RIGHT(Q1527,255),RIGHT('Disaggregation Records'!$D$155:$D$385,255),0))),"")</f>
        <v/>
      </c>
      <c r="T1527" s="201" t="str">
        <f t="array" ref="T1527">IFERROR(IF(INDEX('Disaggregation Records'!$H$155:$H$385,MATCH(RIGHT(Q1527,255),RIGHT('Disaggregation Records'!$D$155:$D$385,255),0))="","",INDEX('Disaggregation Records'!$H$155:$H$385,MATCH(RIGHT(Q1527,255),RIGHT('Disaggregation Records'!$D$155:$D$385,255),0))),"")</f>
        <v/>
      </c>
      <c r="U1527" s="201">
        <f t="shared" ref="U1527" si="5858">U1525+1</f>
        <v>1865</v>
      </c>
      <c r="V1527" s="201" t="str">
        <f t="array" ref="V1527">IFERROR(IF(INDEX('Disaggregation Records'!$I$155:$I$385,MATCH(RIGHT(Q1527,255),RIGHT('Disaggregation Records'!$D$155:$D$385,255),0))="","",INDEX('Disaggregation Records'!$I$155:$I$385,MATCH(RIGHT(Q1527,255),RIGHT('Disaggregation Records'!$D$155:$D$385,255),0))),"")</f>
        <v/>
      </c>
      <c r="W1527" s="201" t="str">
        <f>IFERROR(INDEX('Reference Records'!L$40:L$88,MATCH(LEFT(C1527,255),'Reference Records'!E$40:E$88,0)),"")</f>
        <v/>
      </c>
    </row>
    <row r="1528" spans="1:23" s="201" customFormat="1" ht="40.25" customHeight="1" x14ac:dyDescent="0.35">
      <c r="A1528" s="569"/>
      <c r="B1528" s="590"/>
      <c r="C1528" s="571"/>
      <c r="D1528" s="579"/>
      <c r="E1528" s="579"/>
      <c r="F1528" s="215"/>
      <c r="G1528" s="577"/>
      <c r="H1528" s="581"/>
      <c r="I1528" s="583"/>
      <c r="J1528" s="573"/>
      <c r="K1528" s="571"/>
      <c r="L1528" s="571"/>
      <c r="M1528" s="573"/>
      <c r="N1528" s="573"/>
    </row>
    <row r="1529" spans="1:23" s="201" customFormat="1" ht="40.25" customHeight="1" x14ac:dyDescent="0.35">
      <c r="A1529" s="569" t="str">
        <f t="shared" ref="A1529" ca="1" si="5859">INDIRECT("'update Helper'!C"&amp;U1529)</f>
        <v>a163p000004cuwAAAQ</v>
      </c>
      <c r="B1529" s="589">
        <v>23</v>
      </c>
      <c r="C1529" s="570" t="str">
        <f>VLOOKUP(B1529,'Coverage Indicators - Section D'!$A$9:$AU$70,47,FALSE)</f>
        <v/>
      </c>
      <c r="D1529" s="578" t="str">
        <f t="shared" ref="D1529" si="5860">R1529</f>
        <v/>
      </c>
      <c r="E1529" s="578" t="str">
        <f t="shared" ref="E1529" si="5861">S1529</f>
        <v/>
      </c>
      <c r="F1529" s="421"/>
      <c r="G1529" s="576" t="str">
        <f ca="1">IF(OR(INDIRECT("'update Helper'!E"&amp;U1529)="",F1529&lt;&gt;0,F1530&lt;&gt;0),IF(IFERROR((F1529/F1530),"")="","",(F1529/F1530)),INDIRECT("'update Helper'!E"&amp;U1529)/100)</f>
        <v/>
      </c>
      <c r="H1529" s="580"/>
      <c r="I1529" s="582"/>
      <c r="J1529" s="572"/>
      <c r="K1529" s="570" t="str">
        <f t="shared" ref="K1529" si="5862">W1529</f>
        <v/>
      </c>
      <c r="L1529" s="570" t="str">
        <f t="shared" ref="L1529" si="5863">V1529</f>
        <v/>
      </c>
      <c r="M1529" s="572"/>
      <c r="N1529" s="572"/>
      <c r="P1529" s="201">
        <f t="shared" ref="P1529" si="5864">IF(AND(EXACT(C1529,C1527),C1527&lt;&gt;0),P1527+1,0)</f>
        <v>454</v>
      </c>
      <c r="Q1529" s="201" t="str">
        <f t="shared" ref="Q1529" si="5865">IF(C1529&lt;&gt;"",C1529&amp;"-"&amp;P1529,"")</f>
        <v/>
      </c>
      <c r="R1529" s="201" t="str">
        <f t="array" ref="R1529">IFERROR(IF(INDEX('Disaggregation Records'!$E$155:$E$385,MATCH(RIGHT(Q1529,255),RIGHT('Disaggregation Records'!$D$155:$D$385,255),0))="","",INDEX('Disaggregation Records'!$E$155:$E$385,MATCH(RIGHT(Q1529,255),RIGHT('Disaggregation Records'!$D$155:$D$385,255),0))),"")</f>
        <v/>
      </c>
      <c r="S1529" s="201" t="str">
        <f t="array" ref="S1529">IFERROR(IF(INDEX('Disaggregation Records'!$F$155:$F$385,MATCH(RIGHT(Q1529,255),RIGHT('Disaggregation Records'!$D$155:$D$385,255),0))="","",INDEX('Disaggregation Records'!$F$155:$F$385,MATCH(RIGHT(Q1529,255),RIGHT('Disaggregation Records'!$D$155:$D$385,255),0))),"")</f>
        <v/>
      </c>
      <c r="T1529" s="201" t="str">
        <f t="array" ref="T1529">IFERROR(IF(INDEX('Disaggregation Records'!$H$155:$H$385,MATCH(RIGHT(Q1529,255),RIGHT('Disaggregation Records'!$D$155:$D$385,255),0))="","",INDEX('Disaggregation Records'!$H$155:$H$385,MATCH(RIGHT(Q1529,255),RIGHT('Disaggregation Records'!$D$155:$D$385,255),0))),"")</f>
        <v/>
      </c>
      <c r="U1529" s="201">
        <f t="shared" ref="U1529" si="5866">U1527+1</f>
        <v>1866</v>
      </c>
      <c r="V1529" s="201" t="str">
        <f t="array" ref="V1529">IFERROR(IF(INDEX('Disaggregation Records'!$I$155:$I$385,MATCH(RIGHT(Q1529,255),RIGHT('Disaggregation Records'!$D$155:$D$385,255),0))="","",INDEX('Disaggregation Records'!$I$155:$I$385,MATCH(RIGHT(Q1529,255),RIGHT('Disaggregation Records'!$D$155:$D$385,255),0))),"")</f>
        <v/>
      </c>
      <c r="W1529" s="201" t="str">
        <f>IFERROR(INDEX('Reference Records'!L$40:L$88,MATCH(LEFT(C1529,255),'Reference Records'!E$40:E$88,0)),"")</f>
        <v/>
      </c>
    </row>
    <row r="1530" spans="1:23" s="201" customFormat="1" ht="40.25" customHeight="1" x14ac:dyDescent="0.35">
      <c r="A1530" s="569"/>
      <c r="B1530" s="590"/>
      <c r="C1530" s="571"/>
      <c r="D1530" s="579"/>
      <c r="E1530" s="579"/>
      <c r="F1530" s="215"/>
      <c r="G1530" s="577"/>
      <c r="H1530" s="581"/>
      <c r="I1530" s="583"/>
      <c r="J1530" s="573"/>
      <c r="K1530" s="571"/>
      <c r="L1530" s="571"/>
      <c r="M1530" s="573"/>
      <c r="N1530" s="573"/>
    </row>
    <row r="1531" spans="1:23" s="201" customFormat="1" ht="40.25" customHeight="1" x14ac:dyDescent="0.35">
      <c r="A1531" s="569" t="str">
        <f t="shared" ref="A1531" ca="1" si="5867">INDIRECT("'update Helper'!C"&amp;U1531)</f>
        <v>a163p000004cuwBAAQ</v>
      </c>
      <c r="B1531" s="589">
        <v>23</v>
      </c>
      <c r="C1531" s="570" t="str">
        <f>VLOOKUP(B1531,'Coverage Indicators - Section D'!$A$9:$AU$70,47,FALSE)</f>
        <v/>
      </c>
      <c r="D1531" s="578" t="str">
        <f t="shared" ref="D1531" si="5868">R1531</f>
        <v/>
      </c>
      <c r="E1531" s="578" t="str">
        <f t="shared" ref="E1531" si="5869">S1531</f>
        <v/>
      </c>
      <c r="F1531" s="421"/>
      <c r="G1531" s="576" t="str">
        <f ca="1">IF(OR(INDIRECT("'update Helper'!E"&amp;U1531)="",F1531&lt;&gt;0,F1532&lt;&gt;0),IF(IFERROR((F1531/F1532),"")="","",(F1531/F1532)),INDIRECT("'update Helper'!E"&amp;U1531)/100)</f>
        <v/>
      </c>
      <c r="H1531" s="580"/>
      <c r="I1531" s="582"/>
      <c r="J1531" s="572"/>
      <c r="K1531" s="570" t="str">
        <f t="shared" ref="K1531" si="5870">W1531</f>
        <v/>
      </c>
      <c r="L1531" s="570" t="str">
        <f t="shared" ref="L1531" si="5871">V1531</f>
        <v/>
      </c>
      <c r="M1531" s="572"/>
      <c r="N1531" s="572"/>
      <c r="P1531" s="201">
        <f t="shared" ref="P1531" si="5872">IF(AND(EXACT(C1531,C1529),C1529&lt;&gt;0),P1529+1,0)</f>
        <v>455</v>
      </c>
      <c r="Q1531" s="201" t="str">
        <f t="shared" ref="Q1531" si="5873">IF(C1531&lt;&gt;"",C1531&amp;"-"&amp;P1531,"")</f>
        <v/>
      </c>
      <c r="R1531" s="201" t="str">
        <f t="array" ref="R1531">IFERROR(IF(INDEX('Disaggregation Records'!$E$155:$E$385,MATCH(RIGHT(Q1531,255),RIGHT('Disaggregation Records'!$D$155:$D$385,255),0))="","",INDEX('Disaggregation Records'!$E$155:$E$385,MATCH(RIGHT(Q1531,255),RIGHT('Disaggregation Records'!$D$155:$D$385,255),0))),"")</f>
        <v/>
      </c>
      <c r="S1531" s="201" t="str">
        <f t="array" ref="S1531">IFERROR(IF(INDEX('Disaggregation Records'!$F$155:$F$385,MATCH(RIGHT(Q1531,255),RIGHT('Disaggregation Records'!$D$155:$D$385,255),0))="","",INDEX('Disaggregation Records'!$F$155:$F$385,MATCH(RIGHT(Q1531,255),RIGHT('Disaggregation Records'!$D$155:$D$385,255),0))),"")</f>
        <v/>
      </c>
      <c r="T1531" s="201" t="str">
        <f t="array" ref="T1531">IFERROR(IF(INDEX('Disaggregation Records'!$H$155:$H$385,MATCH(RIGHT(Q1531,255),RIGHT('Disaggregation Records'!$D$155:$D$385,255),0))="","",INDEX('Disaggregation Records'!$H$155:$H$385,MATCH(RIGHT(Q1531,255),RIGHT('Disaggregation Records'!$D$155:$D$385,255),0))),"")</f>
        <v/>
      </c>
      <c r="U1531" s="201">
        <f t="shared" ref="U1531" si="5874">U1529+1</f>
        <v>1867</v>
      </c>
      <c r="V1531" s="201" t="str">
        <f t="array" ref="V1531">IFERROR(IF(INDEX('Disaggregation Records'!$I$155:$I$385,MATCH(RIGHT(Q1531,255),RIGHT('Disaggregation Records'!$D$155:$D$385,255),0))="","",INDEX('Disaggregation Records'!$I$155:$I$385,MATCH(RIGHT(Q1531,255),RIGHT('Disaggregation Records'!$D$155:$D$385,255),0))),"")</f>
        <v/>
      </c>
      <c r="W1531" s="201" t="str">
        <f>IFERROR(INDEX('Reference Records'!L$40:L$88,MATCH(LEFT(C1531,255),'Reference Records'!E$40:E$88,0)),"")</f>
        <v/>
      </c>
    </row>
    <row r="1532" spans="1:23" s="201" customFormat="1" ht="40.25" customHeight="1" x14ac:dyDescent="0.35">
      <c r="A1532" s="569"/>
      <c r="B1532" s="590"/>
      <c r="C1532" s="571"/>
      <c r="D1532" s="579"/>
      <c r="E1532" s="579"/>
      <c r="F1532" s="215"/>
      <c r="G1532" s="577"/>
      <c r="H1532" s="581"/>
      <c r="I1532" s="583"/>
      <c r="J1532" s="573"/>
      <c r="K1532" s="571"/>
      <c r="L1532" s="571"/>
      <c r="M1532" s="573"/>
      <c r="N1532" s="573"/>
    </row>
    <row r="1533" spans="1:23" s="201" customFormat="1" ht="40.25" customHeight="1" x14ac:dyDescent="0.35">
      <c r="A1533" s="569" t="str">
        <f t="shared" ref="A1533" ca="1" si="5875">INDIRECT("'update Helper'!C"&amp;U1533)</f>
        <v>a163p000004cuwCAAQ</v>
      </c>
      <c r="B1533" s="589">
        <v>23</v>
      </c>
      <c r="C1533" s="570" t="str">
        <f>VLOOKUP(B1533,'Coverage Indicators - Section D'!$A$9:$AU$70,47,FALSE)</f>
        <v/>
      </c>
      <c r="D1533" s="578" t="str">
        <f t="shared" ref="D1533" si="5876">R1533</f>
        <v/>
      </c>
      <c r="E1533" s="578" t="str">
        <f t="shared" ref="E1533" si="5877">S1533</f>
        <v/>
      </c>
      <c r="F1533" s="421"/>
      <c r="G1533" s="576" t="str">
        <f ca="1">IF(OR(INDIRECT("'update Helper'!E"&amp;U1533)="",F1533&lt;&gt;0,F1534&lt;&gt;0),IF(IFERROR((F1533/F1534),"")="","",(F1533/F1534)),INDIRECT("'update Helper'!E"&amp;U1533)/100)</f>
        <v/>
      </c>
      <c r="H1533" s="580"/>
      <c r="I1533" s="582"/>
      <c r="J1533" s="572"/>
      <c r="K1533" s="570" t="str">
        <f t="shared" ref="K1533" si="5878">W1533</f>
        <v/>
      </c>
      <c r="L1533" s="570" t="str">
        <f t="shared" ref="L1533" si="5879">V1533</f>
        <v/>
      </c>
      <c r="M1533" s="572"/>
      <c r="N1533" s="572"/>
      <c r="P1533" s="201">
        <f t="shared" ref="P1533" si="5880">IF(AND(EXACT(C1533,C1531),C1531&lt;&gt;0),P1531+1,0)</f>
        <v>456</v>
      </c>
      <c r="Q1533" s="201" t="str">
        <f t="shared" ref="Q1533" si="5881">IF(C1533&lt;&gt;"",C1533&amp;"-"&amp;P1533,"")</f>
        <v/>
      </c>
      <c r="R1533" s="201" t="str">
        <f t="array" ref="R1533">IFERROR(IF(INDEX('Disaggregation Records'!$E$155:$E$385,MATCH(RIGHT(Q1533,255),RIGHT('Disaggregation Records'!$D$155:$D$385,255),0))="","",INDEX('Disaggregation Records'!$E$155:$E$385,MATCH(RIGHT(Q1533,255),RIGHT('Disaggregation Records'!$D$155:$D$385,255),0))),"")</f>
        <v/>
      </c>
      <c r="S1533" s="201" t="str">
        <f t="array" ref="S1533">IFERROR(IF(INDEX('Disaggregation Records'!$F$155:$F$385,MATCH(RIGHT(Q1533,255),RIGHT('Disaggregation Records'!$D$155:$D$385,255),0))="","",INDEX('Disaggregation Records'!$F$155:$F$385,MATCH(RIGHT(Q1533,255),RIGHT('Disaggregation Records'!$D$155:$D$385,255),0))),"")</f>
        <v/>
      </c>
      <c r="T1533" s="201" t="str">
        <f t="array" ref="T1533">IFERROR(IF(INDEX('Disaggregation Records'!$H$155:$H$385,MATCH(RIGHT(Q1533,255),RIGHT('Disaggregation Records'!$D$155:$D$385,255),0))="","",INDEX('Disaggregation Records'!$H$155:$H$385,MATCH(RIGHT(Q1533,255),RIGHT('Disaggregation Records'!$D$155:$D$385,255),0))),"")</f>
        <v/>
      </c>
      <c r="U1533" s="201">
        <f t="shared" ref="U1533" si="5882">U1531+1</f>
        <v>1868</v>
      </c>
      <c r="V1533" s="201" t="str">
        <f t="array" ref="V1533">IFERROR(IF(INDEX('Disaggregation Records'!$I$155:$I$385,MATCH(RIGHT(Q1533,255),RIGHT('Disaggregation Records'!$D$155:$D$385,255),0))="","",INDEX('Disaggregation Records'!$I$155:$I$385,MATCH(RIGHT(Q1533,255),RIGHT('Disaggregation Records'!$D$155:$D$385,255),0))),"")</f>
        <v/>
      </c>
      <c r="W1533" s="201" t="str">
        <f>IFERROR(INDEX('Reference Records'!L$40:L$88,MATCH(LEFT(C1533,255),'Reference Records'!E$40:E$88,0)),"")</f>
        <v/>
      </c>
    </row>
    <row r="1534" spans="1:23" s="201" customFormat="1" ht="40.25" customHeight="1" x14ac:dyDescent="0.35">
      <c r="A1534" s="569"/>
      <c r="B1534" s="590"/>
      <c r="C1534" s="571"/>
      <c r="D1534" s="579"/>
      <c r="E1534" s="579"/>
      <c r="F1534" s="215"/>
      <c r="G1534" s="577"/>
      <c r="H1534" s="581"/>
      <c r="I1534" s="583"/>
      <c r="J1534" s="573"/>
      <c r="K1534" s="571"/>
      <c r="L1534" s="571"/>
      <c r="M1534" s="573"/>
      <c r="N1534" s="573"/>
    </row>
    <row r="1535" spans="1:23" s="201" customFormat="1" ht="40.25" customHeight="1" x14ac:dyDescent="0.35">
      <c r="A1535" s="569" t="str">
        <f t="shared" ref="A1535" ca="1" si="5883">INDIRECT("'update Helper'!C"&amp;U1535)</f>
        <v>a163p000004cuwDAAQ</v>
      </c>
      <c r="B1535" s="589">
        <v>23</v>
      </c>
      <c r="C1535" s="570" t="str">
        <f>VLOOKUP(B1535,'Coverage Indicators - Section D'!$A$9:$AU$70,47,FALSE)</f>
        <v/>
      </c>
      <c r="D1535" s="578" t="str">
        <f t="shared" ref="D1535" si="5884">R1535</f>
        <v/>
      </c>
      <c r="E1535" s="578" t="str">
        <f t="shared" ref="E1535" si="5885">S1535</f>
        <v/>
      </c>
      <c r="F1535" s="421"/>
      <c r="G1535" s="576" t="str">
        <f ca="1">IF(OR(INDIRECT("'update Helper'!E"&amp;U1535)="",F1535&lt;&gt;0,F1536&lt;&gt;0),IF(IFERROR((F1535/F1536),"")="","",(F1535/F1536)),INDIRECT("'update Helper'!E"&amp;U1535)/100)</f>
        <v/>
      </c>
      <c r="H1535" s="580"/>
      <c r="I1535" s="582"/>
      <c r="J1535" s="572"/>
      <c r="K1535" s="570" t="str">
        <f t="shared" ref="K1535" si="5886">W1535</f>
        <v/>
      </c>
      <c r="L1535" s="570" t="str">
        <f t="shared" ref="L1535" si="5887">V1535</f>
        <v/>
      </c>
      <c r="M1535" s="572"/>
      <c r="N1535" s="572"/>
      <c r="P1535" s="201">
        <f t="shared" ref="P1535" si="5888">IF(AND(EXACT(C1535,C1533),C1533&lt;&gt;0),P1533+1,0)</f>
        <v>457</v>
      </c>
      <c r="Q1535" s="201" t="str">
        <f t="shared" ref="Q1535" si="5889">IF(C1535&lt;&gt;"",C1535&amp;"-"&amp;P1535,"")</f>
        <v/>
      </c>
      <c r="R1535" s="201" t="str">
        <f t="array" ref="R1535">IFERROR(IF(INDEX('Disaggregation Records'!$E$155:$E$385,MATCH(RIGHT(Q1535,255),RIGHT('Disaggregation Records'!$D$155:$D$385,255),0))="","",INDEX('Disaggregation Records'!$E$155:$E$385,MATCH(RIGHT(Q1535,255),RIGHT('Disaggregation Records'!$D$155:$D$385,255),0))),"")</f>
        <v/>
      </c>
      <c r="S1535" s="201" t="str">
        <f t="array" ref="S1535">IFERROR(IF(INDEX('Disaggregation Records'!$F$155:$F$385,MATCH(RIGHT(Q1535,255),RIGHT('Disaggregation Records'!$D$155:$D$385,255),0))="","",INDEX('Disaggregation Records'!$F$155:$F$385,MATCH(RIGHT(Q1535,255),RIGHT('Disaggregation Records'!$D$155:$D$385,255),0))),"")</f>
        <v/>
      </c>
      <c r="T1535" s="201" t="str">
        <f t="array" ref="T1535">IFERROR(IF(INDEX('Disaggregation Records'!$H$155:$H$385,MATCH(RIGHT(Q1535,255),RIGHT('Disaggregation Records'!$D$155:$D$385,255),0))="","",INDEX('Disaggregation Records'!$H$155:$H$385,MATCH(RIGHT(Q1535,255),RIGHT('Disaggregation Records'!$D$155:$D$385,255),0))),"")</f>
        <v/>
      </c>
      <c r="U1535" s="201">
        <f t="shared" ref="U1535" si="5890">U1533+1</f>
        <v>1869</v>
      </c>
      <c r="V1535" s="201" t="str">
        <f t="array" ref="V1535">IFERROR(IF(INDEX('Disaggregation Records'!$I$155:$I$385,MATCH(RIGHT(Q1535,255),RIGHT('Disaggregation Records'!$D$155:$D$385,255),0))="","",INDEX('Disaggregation Records'!$I$155:$I$385,MATCH(RIGHT(Q1535,255),RIGHT('Disaggregation Records'!$D$155:$D$385,255),0))),"")</f>
        <v/>
      </c>
      <c r="W1535" s="201" t="str">
        <f>IFERROR(INDEX('Reference Records'!L$40:L$88,MATCH(LEFT(C1535,255),'Reference Records'!E$40:E$88,0)),"")</f>
        <v/>
      </c>
    </row>
    <row r="1536" spans="1:23" s="201" customFormat="1" ht="40.25" customHeight="1" x14ac:dyDescent="0.35">
      <c r="A1536" s="569"/>
      <c r="B1536" s="590"/>
      <c r="C1536" s="571"/>
      <c r="D1536" s="579"/>
      <c r="E1536" s="579"/>
      <c r="F1536" s="215"/>
      <c r="G1536" s="577"/>
      <c r="H1536" s="581"/>
      <c r="I1536" s="583"/>
      <c r="J1536" s="573"/>
      <c r="K1536" s="571"/>
      <c r="L1536" s="571"/>
      <c r="M1536" s="573"/>
      <c r="N1536" s="573"/>
    </row>
    <row r="1537" spans="1:23" s="201" customFormat="1" ht="40.25" customHeight="1" x14ac:dyDescent="0.35">
      <c r="A1537" s="569" t="str">
        <f t="shared" ref="A1537" ca="1" si="5891">INDIRECT("'update Helper'!C"&amp;U1537)</f>
        <v>a163p000004cuwEAAQ</v>
      </c>
      <c r="B1537" s="589">
        <v>23</v>
      </c>
      <c r="C1537" s="570" t="str">
        <f>VLOOKUP(B1537,'Coverage Indicators - Section D'!$A$9:$AU$70,47,FALSE)</f>
        <v/>
      </c>
      <c r="D1537" s="578" t="str">
        <f t="shared" ref="D1537" si="5892">R1537</f>
        <v/>
      </c>
      <c r="E1537" s="578" t="str">
        <f t="shared" ref="E1537" si="5893">S1537</f>
        <v/>
      </c>
      <c r="F1537" s="421"/>
      <c r="G1537" s="576" t="str">
        <f ca="1">IF(OR(INDIRECT("'update Helper'!E"&amp;U1537)="",F1537&lt;&gt;0,F1538&lt;&gt;0),IF(IFERROR((F1537/F1538),"")="","",(F1537/F1538)),INDIRECT("'update Helper'!E"&amp;U1537)/100)</f>
        <v/>
      </c>
      <c r="H1537" s="580"/>
      <c r="I1537" s="582"/>
      <c r="J1537" s="572"/>
      <c r="K1537" s="570" t="str">
        <f t="shared" ref="K1537" si="5894">W1537</f>
        <v/>
      </c>
      <c r="L1537" s="570" t="str">
        <f t="shared" ref="L1537" si="5895">V1537</f>
        <v/>
      </c>
      <c r="M1537" s="572"/>
      <c r="N1537" s="572"/>
      <c r="P1537" s="201">
        <f t="shared" ref="P1537" si="5896">IF(AND(EXACT(C1537,C1535),C1535&lt;&gt;0),P1535+1,0)</f>
        <v>458</v>
      </c>
      <c r="Q1537" s="201" t="str">
        <f t="shared" ref="Q1537" si="5897">IF(C1537&lt;&gt;"",C1537&amp;"-"&amp;P1537,"")</f>
        <v/>
      </c>
      <c r="R1537" s="201" t="str">
        <f t="array" ref="R1537">IFERROR(IF(INDEX('Disaggregation Records'!$E$155:$E$385,MATCH(RIGHT(Q1537,255),RIGHT('Disaggregation Records'!$D$155:$D$385,255),0))="","",INDEX('Disaggregation Records'!$E$155:$E$385,MATCH(RIGHT(Q1537,255),RIGHT('Disaggregation Records'!$D$155:$D$385,255),0))),"")</f>
        <v/>
      </c>
      <c r="S1537" s="201" t="str">
        <f t="array" ref="S1537">IFERROR(IF(INDEX('Disaggregation Records'!$F$155:$F$385,MATCH(RIGHT(Q1537,255),RIGHT('Disaggregation Records'!$D$155:$D$385,255),0))="","",INDEX('Disaggregation Records'!$F$155:$F$385,MATCH(RIGHT(Q1537,255),RIGHT('Disaggregation Records'!$D$155:$D$385,255),0))),"")</f>
        <v/>
      </c>
      <c r="T1537" s="201" t="str">
        <f t="array" ref="T1537">IFERROR(IF(INDEX('Disaggregation Records'!$H$155:$H$385,MATCH(RIGHT(Q1537,255),RIGHT('Disaggregation Records'!$D$155:$D$385,255),0))="","",INDEX('Disaggregation Records'!$H$155:$H$385,MATCH(RIGHT(Q1537,255),RIGHT('Disaggregation Records'!$D$155:$D$385,255),0))),"")</f>
        <v/>
      </c>
      <c r="U1537" s="201">
        <f t="shared" ref="U1537" si="5898">U1535+1</f>
        <v>1870</v>
      </c>
      <c r="V1537" s="201" t="str">
        <f t="array" ref="V1537">IFERROR(IF(INDEX('Disaggregation Records'!$I$155:$I$385,MATCH(RIGHT(Q1537,255),RIGHT('Disaggregation Records'!$D$155:$D$385,255),0))="","",INDEX('Disaggregation Records'!$I$155:$I$385,MATCH(RIGHT(Q1537,255),RIGHT('Disaggregation Records'!$D$155:$D$385,255),0))),"")</f>
        <v/>
      </c>
      <c r="W1537" s="201" t="str">
        <f>IFERROR(INDEX('Reference Records'!L$40:L$88,MATCH(LEFT(C1537,255),'Reference Records'!E$40:E$88,0)),"")</f>
        <v/>
      </c>
    </row>
    <row r="1538" spans="1:23" s="201" customFormat="1" ht="40.25" customHeight="1" x14ac:dyDescent="0.35">
      <c r="A1538" s="569"/>
      <c r="B1538" s="590"/>
      <c r="C1538" s="571"/>
      <c r="D1538" s="579"/>
      <c r="E1538" s="579"/>
      <c r="F1538" s="215"/>
      <c r="G1538" s="577"/>
      <c r="H1538" s="581"/>
      <c r="I1538" s="583"/>
      <c r="J1538" s="573"/>
      <c r="K1538" s="571"/>
      <c r="L1538" s="571"/>
      <c r="M1538" s="573"/>
      <c r="N1538" s="573"/>
    </row>
    <row r="1539" spans="1:23" s="201" customFormat="1" ht="40.25" customHeight="1" x14ac:dyDescent="0.35">
      <c r="A1539" s="569" t="str">
        <f t="shared" ref="A1539" ca="1" si="5899">INDIRECT("'update Helper'!C"&amp;U1539)</f>
        <v>a163p000004cuwFAAQ</v>
      </c>
      <c r="B1539" s="589">
        <v>23</v>
      </c>
      <c r="C1539" s="570" t="str">
        <f>VLOOKUP(B1539,'Coverage Indicators - Section D'!$A$9:$AU$70,47,FALSE)</f>
        <v/>
      </c>
      <c r="D1539" s="578" t="str">
        <f t="shared" ref="D1539" si="5900">R1539</f>
        <v/>
      </c>
      <c r="E1539" s="578" t="str">
        <f t="shared" ref="E1539" si="5901">S1539</f>
        <v/>
      </c>
      <c r="F1539" s="421"/>
      <c r="G1539" s="576" t="str">
        <f ca="1">IF(OR(INDIRECT("'update Helper'!E"&amp;U1539)="",F1539&lt;&gt;0,F1540&lt;&gt;0),IF(IFERROR((F1539/F1540),"")="","",(F1539/F1540)),INDIRECT("'update Helper'!E"&amp;U1539)/100)</f>
        <v/>
      </c>
      <c r="H1539" s="580"/>
      <c r="I1539" s="582"/>
      <c r="J1539" s="572"/>
      <c r="K1539" s="570" t="str">
        <f t="shared" ref="K1539" si="5902">W1539</f>
        <v/>
      </c>
      <c r="L1539" s="570" t="str">
        <f t="shared" ref="L1539" si="5903">V1539</f>
        <v/>
      </c>
      <c r="M1539" s="572"/>
      <c r="N1539" s="572"/>
      <c r="P1539" s="201">
        <f t="shared" ref="P1539" si="5904">IF(AND(EXACT(C1539,C1537),C1537&lt;&gt;0),P1537+1,0)</f>
        <v>459</v>
      </c>
      <c r="Q1539" s="201" t="str">
        <f t="shared" ref="Q1539" si="5905">IF(C1539&lt;&gt;"",C1539&amp;"-"&amp;P1539,"")</f>
        <v/>
      </c>
      <c r="R1539" s="201" t="str">
        <f t="array" ref="R1539">IFERROR(IF(INDEX('Disaggregation Records'!$E$155:$E$385,MATCH(RIGHT(Q1539,255),RIGHT('Disaggregation Records'!$D$155:$D$385,255),0))="","",INDEX('Disaggregation Records'!$E$155:$E$385,MATCH(RIGHT(Q1539,255),RIGHT('Disaggregation Records'!$D$155:$D$385,255),0))),"")</f>
        <v/>
      </c>
      <c r="S1539" s="201" t="str">
        <f t="array" ref="S1539">IFERROR(IF(INDEX('Disaggregation Records'!$F$155:$F$385,MATCH(RIGHT(Q1539,255),RIGHT('Disaggregation Records'!$D$155:$D$385,255),0))="","",INDEX('Disaggregation Records'!$F$155:$F$385,MATCH(RIGHT(Q1539,255),RIGHT('Disaggregation Records'!$D$155:$D$385,255),0))),"")</f>
        <v/>
      </c>
      <c r="T1539" s="201" t="str">
        <f t="array" ref="T1539">IFERROR(IF(INDEX('Disaggregation Records'!$H$155:$H$385,MATCH(RIGHT(Q1539,255),RIGHT('Disaggregation Records'!$D$155:$D$385,255),0))="","",INDEX('Disaggregation Records'!$H$155:$H$385,MATCH(RIGHT(Q1539,255),RIGHT('Disaggregation Records'!$D$155:$D$385,255),0))),"")</f>
        <v/>
      </c>
      <c r="U1539" s="201">
        <f t="shared" ref="U1539" si="5906">U1537+1</f>
        <v>1871</v>
      </c>
      <c r="V1539" s="201" t="str">
        <f t="array" ref="V1539">IFERROR(IF(INDEX('Disaggregation Records'!$I$155:$I$385,MATCH(RIGHT(Q1539,255),RIGHT('Disaggregation Records'!$D$155:$D$385,255),0))="","",INDEX('Disaggregation Records'!$I$155:$I$385,MATCH(RIGHT(Q1539,255),RIGHT('Disaggregation Records'!$D$155:$D$385,255),0))),"")</f>
        <v/>
      </c>
      <c r="W1539" s="201" t="str">
        <f>IFERROR(INDEX('Reference Records'!L$40:L$88,MATCH(LEFT(C1539,255),'Reference Records'!E$40:E$88,0)),"")</f>
        <v/>
      </c>
    </row>
    <row r="1540" spans="1:23" s="201" customFormat="1" ht="40.25" customHeight="1" x14ac:dyDescent="0.35">
      <c r="A1540" s="569"/>
      <c r="B1540" s="590"/>
      <c r="C1540" s="571"/>
      <c r="D1540" s="579"/>
      <c r="E1540" s="579"/>
      <c r="F1540" s="215"/>
      <c r="G1540" s="577"/>
      <c r="H1540" s="581"/>
      <c r="I1540" s="583"/>
      <c r="J1540" s="573"/>
      <c r="K1540" s="571"/>
      <c r="L1540" s="571"/>
      <c r="M1540" s="573"/>
      <c r="N1540" s="573"/>
    </row>
    <row r="1541" spans="1:23" s="201" customFormat="1" ht="40.25" customHeight="1" x14ac:dyDescent="0.35">
      <c r="A1541" s="569" t="str">
        <f t="shared" ref="A1541" ca="1" si="5907">INDIRECT("'update Helper'!C"&amp;U1541)</f>
        <v>a163p000004cuwGAAQ</v>
      </c>
      <c r="B1541" s="589">
        <v>24</v>
      </c>
      <c r="C1541" s="570" t="str">
        <f>VLOOKUP(B1541,'Coverage Indicators - Section D'!$A$9:$AU$70,47,FALSE)</f>
        <v/>
      </c>
      <c r="D1541" s="578" t="str">
        <f t="shared" ref="D1541" si="5908">R1541</f>
        <v/>
      </c>
      <c r="E1541" s="578" t="str">
        <f t="shared" ref="E1541" si="5909">S1541</f>
        <v/>
      </c>
      <c r="F1541" s="421"/>
      <c r="G1541" s="576" t="str">
        <f ca="1">IF(OR(INDIRECT("'update Helper'!E"&amp;U1541)="",F1541&lt;&gt;0,F1542&lt;&gt;0),IF(IFERROR((F1541/F1542),"")="","",(F1541/F1542)),INDIRECT("'update Helper'!E"&amp;U1541)/100)</f>
        <v/>
      </c>
      <c r="H1541" s="580"/>
      <c r="I1541" s="582"/>
      <c r="J1541" s="572"/>
      <c r="K1541" s="570" t="str">
        <f t="shared" ref="K1541" si="5910">W1541</f>
        <v/>
      </c>
      <c r="L1541" s="570" t="str">
        <f t="shared" ref="L1541" si="5911">V1541</f>
        <v/>
      </c>
      <c r="M1541" s="572"/>
      <c r="N1541" s="572"/>
      <c r="P1541" s="201">
        <f t="shared" ref="P1541" si="5912">IF(AND(EXACT(C1541,C1539),C1539&lt;&gt;0),P1539+1,0)</f>
        <v>460</v>
      </c>
      <c r="Q1541" s="201" t="str">
        <f t="shared" ref="Q1541" si="5913">IF(C1541&lt;&gt;"",C1541&amp;"-"&amp;P1541,"")</f>
        <v/>
      </c>
      <c r="R1541" s="201" t="str">
        <f t="array" ref="R1541">IFERROR(IF(INDEX('Disaggregation Records'!$E$155:$E$385,MATCH(RIGHT(Q1541,255),RIGHT('Disaggregation Records'!$D$155:$D$385,255),0))="","",INDEX('Disaggregation Records'!$E$155:$E$385,MATCH(RIGHT(Q1541,255),RIGHT('Disaggregation Records'!$D$155:$D$385,255),0))),"")</f>
        <v/>
      </c>
      <c r="S1541" s="201" t="str">
        <f t="array" ref="S1541">IFERROR(IF(INDEX('Disaggregation Records'!$F$155:$F$385,MATCH(RIGHT(Q1541,255),RIGHT('Disaggregation Records'!$D$155:$D$385,255),0))="","",INDEX('Disaggregation Records'!$F$155:$F$385,MATCH(RIGHT(Q1541,255),RIGHT('Disaggregation Records'!$D$155:$D$385,255),0))),"")</f>
        <v/>
      </c>
      <c r="T1541" s="201" t="str">
        <f t="array" ref="T1541">IFERROR(IF(INDEX('Disaggregation Records'!$H$155:$H$385,MATCH(RIGHT(Q1541,255),RIGHT('Disaggregation Records'!$D$155:$D$385,255),0))="","",INDEX('Disaggregation Records'!$H$155:$H$385,MATCH(RIGHT(Q1541,255),RIGHT('Disaggregation Records'!$D$155:$D$385,255),0))),"")</f>
        <v/>
      </c>
      <c r="U1541" s="201">
        <f t="shared" ref="U1541" si="5914">U1539+1</f>
        <v>1872</v>
      </c>
      <c r="V1541" s="201" t="str">
        <f t="array" ref="V1541">IFERROR(IF(INDEX('Disaggregation Records'!$I$155:$I$385,MATCH(RIGHT(Q1541,255),RIGHT('Disaggregation Records'!$D$155:$D$385,255),0))="","",INDEX('Disaggregation Records'!$I$155:$I$385,MATCH(RIGHT(Q1541,255),RIGHT('Disaggregation Records'!$D$155:$D$385,255),0))),"")</f>
        <v/>
      </c>
      <c r="W1541" s="201" t="str">
        <f>IFERROR(INDEX('Reference Records'!L$40:L$88,MATCH(LEFT(C1541,255),'Reference Records'!E$40:E$88,0)),"")</f>
        <v/>
      </c>
    </row>
    <row r="1542" spans="1:23" s="201" customFormat="1" ht="40.25" customHeight="1" x14ac:dyDescent="0.35">
      <c r="A1542" s="569"/>
      <c r="B1542" s="590"/>
      <c r="C1542" s="571"/>
      <c r="D1542" s="579"/>
      <c r="E1542" s="579"/>
      <c r="F1542" s="215"/>
      <c r="G1542" s="577"/>
      <c r="H1542" s="581"/>
      <c r="I1542" s="583"/>
      <c r="J1542" s="573"/>
      <c r="K1542" s="571"/>
      <c r="L1542" s="571"/>
      <c r="M1542" s="573"/>
      <c r="N1542" s="573"/>
    </row>
    <row r="1543" spans="1:23" s="201" customFormat="1" ht="40.25" customHeight="1" x14ac:dyDescent="0.35">
      <c r="A1543" s="569" t="str">
        <f t="shared" ref="A1543" ca="1" si="5915">INDIRECT("'update Helper'!C"&amp;U1543)</f>
        <v>a163p000004cuwHAAQ</v>
      </c>
      <c r="B1543" s="589">
        <v>24</v>
      </c>
      <c r="C1543" s="570" t="str">
        <f>VLOOKUP(B1543,'Coverage Indicators - Section D'!$A$9:$AU$70,47,FALSE)</f>
        <v/>
      </c>
      <c r="D1543" s="578" t="str">
        <f t="shared" ref="D1543" si="5916">R1543</f>
        <v/>
      </c>
      <c r="E1543" s="578" t="str">
        <f t="shared" ref="E1543" si="5917">S1543</f>
        <v/>
      </c>
      <c r="F1543" s="421"/>
      <c r="G1543" s="576" t="str">
        <f ca="1">IF(OR(INDIRECT("'update Helper'!E"&amp;U1543)="",F1543&lt;&gt;0,F1544&lt;&gt;0),IF(IFERROR((F1543/F1544),"")="","",(F1543/F1544)),INDIRECT("'update Helper'!E"&amp;U1543)/100)</f>
        <v/>
      </c>
      <c r="H1543" s="580"/>
      <c r="I1543" s="582"/>
      <c r="J1543" s="572"/>
      <c r="K1543" s="570" t="str">
        <f t="shared" ref="K1543" si="5918">W1543</f>
        <v/>
      </c>
      <c r="L1543" s="570" t="str">
        <f t="shared" ref="L1543" si="5919">V1543</f>
        <v/>
      </c>
      <c r="M1543" s="572"/>
      <c r="N1543" s="572"/>
      <c r="P1543" s="201">
        <f t="shared" ref="P1543" si="5920">IF(AND(EXACT(C1543,C1541),C1541&lt;&gt;0),P1541+1,0)</f>
        <v>461</v>
      </c>
      <c r="Q1543" s="201" t="str">
        <f t="shared" ref="Q1543" si="5921">IF(C1543&lt;&gt;"",C1543&amp;"-"&amp;P1543,"")</f>
        <v/>
      </c>
      <c r="R1543" s="201" t="str">
        <f t="array" ref="R1543">IFERROR(IF(INDEX('Disaggregation Records'!$E$155:$E$385,MATCH(RIGHT(Q1543,255),RIGHT('Disaggregation Records'!$D$155:$D$385,255),0))="","",INDEX('Disaggregation Records'!$E$155:$E$385,MATCH(RIGHT(Q1543,255),RIGHT('Disaggregation Records'!$D$155:$D$385,255),0))),"")</f>
        <v/>
      </c>
      <c r="S1543" s="201" t="str">
        <f t="array" ref="S1543">IFERROR(IF(INDEX('Disaggregation Records'!$F$155:$F$385,MATCH(RIGHT(Q1543,255),RIGHT('Disaggregation Records'!$D$155:$D$385,255),0))="","",INDEX('Disaggregation Records'!$F$155:$F$385,MATCH(RIGHT(Q1543,255),RIGHT('Disaggregation Records'!$D$155:$D$385,255),0))),"")</f>
        <v/>
      </c>
      <c r="T1543" s="201" t="str">
        <f t="array" ref="T1543">IFERROR(IF(INDEX('Disaggregation Records'!$H$155:$H$385,MATCH(RIGHT(Q1543,255),RIGHT('Disaggregation Records'!$D$155:$D$385,255),0))="","",INDEX('Disaggregation Records'!$H$155:$H$385,MATCH(RIGHT(Q1543,255),RIGHT('Disaggregation Records'!$D$155:$D$385,255),0))),"")</f>
        <v/>
      </c>
      <c r="U1543" s="201">
        <f t="shared" ref="U1543" si="5922">U1541+1</f>
        <v>1873</v>
      </c>
      <c r="V1543" s="201" t="str">
        <f t="array" ref="V1543">IFERROR(IF(INDEX('Disaggregation Records'!$I$155:$I$385,MATCH(RIGHT(Q1543,255),RIGHT('Disaggregation Records'!$D$155:$D$385,255),0))="","",INDEX('Disaggregation Records'!$I$155:$I$385,MATCH(RIGHT(Q1543,255),RIGHT('Disaggregation Records'!$D$155:$D$385,255),0))),"")</f>
        <v/>
      </c>
      <c r="W1543" s="201" t="str">
        <f>IFERROR(INDEX('Reference Records'!L$40:L$88,MATCH(LEFT(C1543,255),'Reference Records'!E$40:E$88,0)),"")</f>
        <v/>
      </c>
    </row>
    <row r="1544" spans="1:23" s="201" customFormat="1" ht="40.25" customHeight="1" x14ac:dyDescent="0.35">
      <c r="A1544" s="569"/>
      <c r="B1544" s="590"/>
      <c r="C1544" s="571"/>
      <c r="D1544" s="579"/>
      <c r="E1544" s="579"/>
      <c r="F1544" s="215"/>
      <c r="G1544" s="577"/>
      <c r="H1544" s="581"/>
      <c r="I1544" s="583"/>
      <c r="J1544" s="573"/>
      <c r="K1544" s="571"/>
      <c r="L1544" s="571"/>
      <c r="M1544" s="573"/>
      <c r="N1544" s="573"/>
    </row>
    <row r="1545" spans="1:23" s="201" customFormat="1" ht="40.25" customHeight="1" x14ac:dyDescent="0.35">
      <c r="A1545" s="569" t="str">
        <f t="shared" ref="A1545" ca="1" si="5923">INDIRECT("'update Helper'!C"&amp;U1545)</f>
        <v>a163p000004cuwIAAQ</v>
      </c>
      <c r="B1545" s="589">
        <v>24</v>
      </c>
      <c r="C1545" s="570" t="str">
        <f>VLOOKUP(B1545,'Coverage Indicators - Section D'!$A$9:$AU$70,47,FALSE)</f>
        <v/>
      </c>
      <c r="D1545" s="578" t="str">
        <f t="shared" ref="D1545" si="5924">R1545</f>
        <v/>
      </c>
      <c r="E1545" s="578" t="str">
        <f t="shared" ref="E1545" si="5925">S1545</f>
        <v/>
      </c>
      <c r="F1545" s="421"/>
      <c r="G1545" s="576" t="str">
        <f ca="1">IF(OR(INDIRECT("'update Helper'!E"&amp;U1545)="",F1545&lt;&gt;0,F1546&lt;&gt;0),IF(IFERROR((F1545/F1546),"")="","",(F1545/F1546)),INDIRECT("'update Helper'!E"&amp;U1545)/100)</f>
        <v/>
      </c>
      <c r="H1545" s="580"/>
      <c r="I1545" s="582"/>
      <c r="J1545" s="572"/>
      <c r="K1545" s="570" t="str">
        <f t="shared" ref="K1545" si="5926">W1545</f>
        <v/>
      </c>
      <c r="L1545" s="570" t="str">
        <f t="shared" ref="L1545" si="5927">V1545</f>
        <v/>
      </c>
      <c r="M1545" s="572"/>
      <c r="N1545" s="572"/>
      <c r="P1545" s="201">
        <f t="shared" ref="P1545" si="5928">IF(AND(EXACT(C1545,C1543),C1543&lt;&gt;0),P1543+1,0)</f>
        <v>462</v>
      </c>
      <c r="Q1545" s="201" t="str">
        <f t="shared" ref="Q1545" si="5929">IF(C1545&lt;&gt;"",C1545&amp;"-"&amp;P1545,"")</f>
        <v/>
      </c>
      <c r="R1545" s="201" t="str">
        <f t="array" ref="R1545">IFERROR(IF(INDEX('Disaggregation Records'!$E$155:$E$385,MATCH(RIGHT(Q1545,255),RIGHT('Disaggregation Records'!$D$155:$D$385,255),0))="","",INDEX('Disaggregation Records'!$E$155:$E$385,MATCH(RIGHT(Q1545,255),RIGHT('Disaggregation Records'!$D$155:$D$385,255),0))),"")</f>
        <v/>
      </c>
      <c r="S1545" s="201" t="str">
        <f t="array" ref="S1545">IFERROR(IF(INDEX('Disaggregation Records'!$F$155:$F$385,MATCH(RIGHT(Q1545,255),RIGHT('Disaggregation Records'!$D$155:$D$385,255),0))="","",INDEX('Disaggregation Records'!$F$155:$F$385,MATCH(RIGHT(Q1545,255),RIGHT('Disaggregation Records'!$D$155:$D$385,255),0))),"")</f>
        <v/>
      </c>
      <c r="T1545" s="201" t="str">
        <f t="array" ref="T1545">IFERROR(IF(INDEX('Disaggregation Records'!$H$155:$H$385,MATCH(RIGHT(Q1545,255),RIGHT('Disaggregation Records'!$D$155:$D$385,255),0))="","",INDEX('Disaggregation Records'!$H$155:$H$385,MATCH(RIGHT(Q1545,255),RIGHT('Disaggregation Records'!$D$155:$D$385,255),0))),"")</f>
        <v/>
      </c>
      <c r="U1545" s="201">
        <f t="shared" ref="U1545" si="5930">U1543+1</f>
        <v>1874</v>
      </c>
      <c r="V1545" s="201" t="str">
        <f t="array" ref="V1545">IFERROR(IF(INDEX('Disaggregation Records'!$I$155:$I$385,MATCH(RIGHT(Q1545,255),RIGHT('Disaggregation Records'!$D$155:$D$385,255),0))="","",INDEX('Disaggregation Records'!$I$155:$I$385,MATCH(RIGHT(Q1545,255),RIGHT('Disaggregation Records'!$D$155:$D$385,255),0))),"")</f>
        <v/>
      </c>
      <c r="W1545" s="201" t="str">
        <f>IFERROR(INDEX('Reference Records'!L$40:L$88,MATCH(LEFT(C1545,255),'Reference Records'!E$40:E$88,0)),"")</f>
        <v/>
      </c>
    </row>
    <row r="1546" spans="1:23" s="201" customFormat="1" ht="40.25" customHeight="1" x14ac:dyDescent="0.35">
      <c r="A1546" s="569"/>
      <c r="B1546" s="590"/>
      <c r="C1546" s="571"/>
      <c r="D1546" s="579"/>
      <c r="E1546" s="579"/>
      <c r="F1546" s="215"/>
      <c r="G1546" s="577"/>
      <c r="H1546" s="581"/>
      <c r="I1546" s="583"/>
      <c r="J1546" s="573"/>
      <c r="K1546" s="571"/>
      <c r="L1546" s="571"/>
      <c r="M1546" s="573"/>
      <c r="N1546" s="573"/>
    </row>
    <row r="1547" spans="1:23" s="201" customFormat="1" ht="40.25" customHeight="1" x14ac:dyDescent="0.35">
      <c r="A1547" s="569" t="str">
        <f t="shared" ref="A1547" ca="1" si="5931">INDIRECT("'update Helper'!C"&amp;U1547)</f>
        <v>a163p000004cuwJAAQ</v>
      </c>
      <c r="B1547" s="589">
        <v>24</v>
      </c>
      <c r="C1547" s="570" t="str">
        <f>VLOOKUP(B1547,'Coverage Indicators - Section D'!$A$9:$AU$70,47,FALSE)</f>
        <v/>
      </c>
      <c r="D1547" s="578" t="str">
        <f t="shared" ref="D1547" si="5932">R1547</f>
        <v/>
      </c>
      <c r="E1547" s="578" t="str">
        <f t="shared" ref="E1547" si="5933">S1547</f>
        <v/>
      </c>
      <c r="F1547" s="421"/>
      <c r="G1547" s="576" t="str">
        <f ca="1">IF(OR(INDIRECT("'update Helper'!E"&amp;U1547)="",F1547&lt;&gt;0,F1548&lt;&gt;0),IF(IFERROR((F1547/F1548),"")="","",(F1547/F1548)),INDIRECT("'update Helper'!E"&amp;U1547)/100)</f>
        <v/>
      </c>
      <c r="H1547" s="580"/>
      <c r="I1547" s="582"/>
      <c r="J1547" s="572"/>
      <c r="K1547" s="570" t="str">
        <f t="shared" ref="K1547" si="5934">W1547</f>
        <v/>
      </c>
      <c r="L1547" s="570" t="str">
        <f t="shared" ref="L1547" si="5935">V1547</f>
        <v/>
      </c>
      <c r="M1547" s="572"/>
      <c r="N1547" s="572"/>
      <c r="P1547" s="201">
        <f t="shared" ref="P1547" si="5936">IF(AND(EXACT(C1547,C1545),C1545&lt;&gt;0),P1545+1,0)</f>
        <v>463</v>
      </c>
      <c r="Q1547" s="201" t="str">
        <f t="shared" ref="Q1547" si="5937">IF(C1547&lt;&gt;"",C1547&amp;"-"&amp;P1547,"")</f>
        <v/>
      </c>
      <c r="R1547" s="201" t="str">
        <f t="array" ref="R1547">IFERROR(IF(INDEX('Disaggregation Records'!$E$155:$E$385,MATCH(RIGHT(Q1547,255),RIGHT('Disaggregation Records'!$D$155:$D$385,255),0))="","",INDEX('Disaggregation Records'!$E$155:$E$385,MATCH(RIGHT(Q1547,255),RIGHT('Disaggregation Records'!$D$155:$D$385,255),0))),"")</f>
        <v/>
      </c>
      <c r="S1547" s="201" t="str">
        <f t="array" ref="S1547">IFERROR(IF(INDEX('Disaggregation Records'!$F$155:$F$385,MATCH(RIGHT(Q1547,255),RIGHT('Disaggregation Records'!$D$155:$D$385,255),0))="","",INDEX('Disaggregation Records'!$F$155:$F$385,MATCH(RIGHT(Q1547,255),RIGHT('Disaggregation Records'!$D$155:$D$385,255),0))),"")</f>
        <v/>
      </c>
      <c r="T1547" s="201" t="str">
        <f t="array" ref="T1547">IFERROR(IF(INDEX('Disaggregation Records'!$H$155:$H$385,MATCH(RIGHT(Q1547,255),RIGHT('Disaggregation Records'!$D$155:$D$385,255),0))="","",INDEX('Disaggregation Records'!$H$155:$H$385,MATCH(RIGHT(Q1547,255),RIGHT('Disaggregation Records'!$D$155:$D$385,255),0))),"")</f>
        <v/>
      </c>
      <c r="U1547" s="201">
        <f t="shared" ref="U1547" si="5938">U1545+1</f>
        <v>1875</v>
      </c>
      <c r="V1547" s="201" t="str">
        <f t="array" ref="V1547">IFERROR(IF(INDEX('Disaggregation Records'!$I$155:$I$385,MATCH(RIGHT(Q1547,255),RIGHT('Disaggregation Records'!$D$155:$D$385,255),0))="","",INDEX('Disaggregation Records'!$I$155:$I$385,MATCH(RIGHT(Q1547,255),RIGHT('Disaggregation Records'!$D$155:$D$385,255),0))),"")</f>
        <v/>
      </c>
      <c r="W1547" s="201" t="str">
        <f>IFERROR(INDEX('Reference Records'!L$40:L$88,MATCH(LEFT(C1547,255),'Reference Records'!E$40:E$88,0)),"")</f>
        <v/>
      </c>
    </row>
    <row r="1548" spans="1:23" s="201" customFormat="1" ht="40.25" customHeight="1" x14ac:dyDescent="0.35">
      <c r="A1548" s="569"/>
      <c r="B1548" s="590"/>
      <c r="C1548" s="571"/>
      <c r="D1548" s="579"/>
      <c r="E1548" s="579"/>
      <c r="F1548" s="215"/>
      <c r="G1548" s="577"/>
      <c r="H1548" s="581"/>
      <c r="I1548" s="583"/>
      <c r="J1548" s="573"/>
      <c r="K1548" s="571"/>
      <c r="L1548" s="571"/>
      <c r="M1548" s="573"/>
      <c r="N1548" s="573"/>
    </row>
    <row r="1549" spans="1:23" s="201" customFormat="1" ht="40.25" customHeight="1" x14ac:dyDescent="0.35">
      <c r="A1549" s="569" t="str">
        <f t="shared" ref="A1549" ca="1" si="5939">INDIRECT("'update Helper'!C"&amp;U1549)</f>
        <v>a163p000004cuwKAAQ</v>
      </c>
      <c r="B1549" s="589">
        <v>24</v>
      </c>
      <c r="C1549" s="570" t="str">
        <f>VLOOKUP(B1549,'Coverage Indicators - Section D'!$A$9:$AU$70,47,FALSE)</f>
        <v/>
      </c>
      <c r="D1549" s="578" t="str">
        <f t="shared" ref="D1549" si="5940">R1549</f>
        <v/>
      </c>
      <c r="E1549" s="578" t="str">
        <f t="shared" ref="E1549" si="5941">S1549</f>
        <v/>
      </c>
      <c r="F1549" s="421"/>
      <c r="G1549" s="576" t="str">
        <f ca="1">IF(OR(INDIRECT("'update Helper'!E"&amp;U1549)="",F1549&lt;&gt;0,F1550&lt;&gt;0),IF(IFERROR((F1549/F1550),"")="","",(F1549/F1550)),INDIRECT("'update Helper'!E"&amp;U1549)/100)</f>
        <v/>
      </c>
      <c r="H1549" s="580"/>
      <c r="I1549" s="582"/>
      <c r="J1549" s="572"/>
      <c r="K1549" s="570" t="str">
        <f t="shared" ref="K1549" si="5942">W1549</f>
        <v/>
      </c>
      <c r="L1549" s="570" t="str">
        <f t="shared" ref="L1549" si="5943">V1549</f>
        <v/>
      </c>
      <c r="M1549" s="572"/>
      <c r="N1549" s="572"/>
      <c r="P1549" s="201">
        <f t="shared" ref="P1549" si="5944">IF(AND(EXACT(C1549,C1547),C1547&lt;&gt;0),P1547+1,0)</f>
        <v>464</v>
      </c>
      <c r="Q1549" s="201" t="str">
        <f t="shared" ref="Q1549" si="5945">IF(C1549&lt;&gt;"",C1549&amp;"-"&amp;P1549,"")</f>
        <v/>
      </c>
      <c r="R1549" s="201" t="str">
        <f t="array" ref="R1549">IFERROR(IF(INDEX('Disaggregation Records'!$E$155:$E$385,MATCH(RIGHT(Q1549,255),RIGHT('Disaggregation Records'!$D$155:$D$385,255),0))="","",INDEX('Disaggregation Records'!$E$155:$E$385,MATCH(RIGHT(Q1549,255),RIGHT('Disaggregation Records'!$D$155:$D$385,255),0))),"")</f>
        <v/>
      </c>
      <c r="S1549" s="201" t="str">
        <f t="array" ref="S1549">IFERROR(IF(INDEX('Disaggregation Records'!$F$155:$F$385,MATCH(RIGHT(Q1549,255),RIGHT('Disaggregation Records'!$D$155:$D$385,255),0))="","",INDEX('Disaggregation Records'!$F$155:$F$385,MATCH(RIGHT(Q1549,255),RIGHT('Disaggregation Records'!$D$155:$D$385,255),0))),"")</f>
        <v/>
      </c>
      <c r="T1549" s="201" t="str">
        <f t="array" ref="T1549">IFERROR(IF(INDEX('Disaggregation Records'!$H$155:$H$385,MATCH(RIGHT(Q1549,255),RIGHT('Disaggregation Records'!$D$155:$D$385,255),0))="","",INDEX('Disaggregation Records'!$H$155:$H$385,MATCH(RIGHT(Q1549,255),RIGHT('Disaggregation Records'!$D$155:$D$385,255),0))),"")</f>
        <v/>
      </c>
      <c r="U1549" s="201">
        <f t="shared" ref="U1549" si="5946">U1547+1</f>
        <v>1876</v>
      </c>
      <c r="V1549" s="201" t="str">
        <f t="array" ref="V1549">IFERROR(IF(INDEX('Disaggregation Records'!$I$155:$I$385,MATCH(RIGHT(Q1549,255),RIGHT('Disaggregation Records'!$D$155:$D$385,255),0))="","",INDEX('Disaggregation Records'!$I$155:$I$385,MATCH(RIGHT(Q1549,255),RIGHT('Disaggregation Records'!$D$155:$D$385,255),0))),"")</f>
        <v/>
      </c>
      <c r="W1549" s="201" t="str">
        <f>IFERROR(INDEX('Reference Records'!L$40:L$88,MATCH(LEFT(C1549,255),'Reference Records'!E$40:E$88,0)),"")</f>
        <v/>
      </c>
    </row>
    <row r="1550" spans="1:23" s="201" customFormat="1" ht="40.25" customHeight="1" x14ac:dyDescent="0.35">
      <c r="A1550" s="569"/>
      <c r="B1550" s="590"/>
      <c r="C1550" s="571"/>
      <c r="D1550" s="579"/>
      <c r="E1550" s="579"/>
      <c r="F1550" s="215"/>
      <c r="G1550" s="577"/>
      <c r="H1550" s="581"/>
      <c r="I1550" s="583"/>
      <c r="J1550" s="573"/>
      <c r="K1550" s="571"/>
      <c r="L1550" s="571"/>
      <c r="M1550" s="573"/>
      <c r="N1550" s="573"/>
    </row>
    <row r="1551" spans="1:23" s="201" customFormat="1" ht="40.25" customHeight="1" x14ac:dyDescent="0.35">
      <c r="A1551" s="569" t="str">
        <f t="shared" ref="A1551" ca="1" si="5947">INDIRECT("'update Helper'!C"&amp;U1551)</f>
        <v>a163p000004cuwLAAQ</v>
      </c>
      <c r="B1551" s="589">
        <v>24</v>
      </c>
      <c r="C1551" s="570" t="str">
        <f>VLOOKUP(B1551,'Coverage Indicators - Section D'!$A$9:$AU$70,47,FALSE)</f>
        <v/>
      </c>
      <c r="D1551" s="578" t="str">
        <f t="shared" ref="D1551" si="5948">R1551</f>
        <v/>
      </c>
      <c r="E1551" s="578" t="str">
        <f t="shared" ref="E1551" si="5949">S1551</f>
        <v/>
      </c>
      <c r="F1551" s="421"/>
      <c r="G1551" s="576" t="str">
        <f ca="1">IF(OR(INDIRECT("'update Helper'!E"&amp;U1551)="",F1551&lt;&gt;0,F1552&lt;&gt;0),IF(IFERROR((F1551/F1552),"")="","",(F1551/F1552)),INDIRECT("'update Helper'!E"&amp;U1551)/100)</f>
        <v/>
      </c>
      <c r="H1551" s="580"/>
      <c r="I1551" s="582"/>
      <c r="J1551" s="572"/>
      <c r="K1551" s="570" t="str">
        <f t="shared" ref="K1551" si="5950">W1551</f>
        <v/>
      </c>
      <c r="L1551" s="570" t="str">
        <f t="shared" ref="L1551" si="5951">V1551</f>
        <v/>
      </c>
      <c r="M1551" s="572"/>
      <c r="N1551" s="572"/>
      <c r="P1551" s="201">
        <f t="shared" ref="P1551" si="5952">IF(AND(EXACT(C1551,C1549),C1549&lt;&gt;0),P1549+1,0)</f>
        <v>465</v>
      </c>
      <c r="Q1551" s="201" t="str">
        <f t="shared" ref="Q1551" si="5953">IF(C1551&lt;&gt;"",C1551&amp;"-"&amp;P1551,"")</f>
        <v/>
      </c>
      <c r="R1551" s="201" t="str">
        <f t="array" ref="R1551">IFERROR(IF(INDEX('Disaggregation Records'!$E$155:$E$385,MATCH(RIGHT(Q1551,255),RIGHT('Disaggregation Records'!$D$155:$D$385,255),0))="","",INDEX('Disaggregation Records'!$E$155:$E$385,MATCH(RIGHT(Q1551,255),RIGHT('Disaggregation Records'!$D$155:$D$385,255),0))),"")</f>
        <v/>
      </c>
      <c r="S1551" s="201" t="str">
        <f t="array" ref="S1551">IFERROR(IF(INDEX('Disaggregation Records'!$F$155:$F$385,MATCH(RIGHT(Q1551,255),RIGHT('Disaggregation Records'!$D$155:$D$385,255),0))="","",INDEX('Disaggregation Records'!$F$155:$F$385,MATCH(RIGHT(Q1551,255),RIGHT('Disaggregation Records'!$D$155:$D$385,255),0))),"")</f>
        <v/>
      </c>
      <c r="T1551" s="201" t="str">
        <f t="array" ref="T1551">IFERROR(IF(INDEX('Disaggregation Records'!$H$155:$H$385,MATCH(RIGHT(Q1551,255),RIGHT('Disaggregation Records'!$D$155:$D$385,255),0))="","",INDEX('Disaggregation Records'!$H$155:$H$385,MATCH(RIGHT(Q1551,255),RIGHT('Disaggregation Records'!$D$155:$D$385,255),0))),"")</f>
        <v/>
      </c>
      <c r="U1551" s="201">
        <f t="shared" ref="U1551" si="5954">U1549+1</f>
        <v>1877</v>
      </c>
      <c r="V1551" s="201" t="str">
        <f t="array" ref="V1551">IFERROR(IF(INDEX('Disaggregation Records'!$I$155:$I$385,MATCH(RIGHT(Q1551,255),RIGHT('Disaggregation Records'!$D$155:$D$385,255),0))="","",INDEX('Disaggregation Records'!$I$155:$I$385,MATCH(RIGHT(Q1551,255),RIGHT('Disaggregation Records'!$D$155:$D$385,255),0))),"")</f>
        <v/>
      </c>
      <c r="W1551" s="201" t="str">
        <f>IFERROR(INDEX('Reference Records'!L$40:L$88,MATCH(LEFT(C1551,255),'Reference Records'!E$40:E$88,0)),"")</f>
        <v/>
      </c>
    </row>
    <row r="1552" spans="1:23" s="201" customFormat="1" ht="40.25" customHeight="1" x14ac:dyDescent="0.35">
      <c r="A1552" s="569"/>
      <c r="B1552" s="590"/>
      <c r="C1552" s="571"/>
      <c r="D1552" s="579"/>
      <c r="E1552" s="579"/>
      <c r="F1552" s="215"/>
      <c r="G1552" s="577"/>
      <c r="H1552" s="581"/>
      <c r="I1552" s="583"/>
      <c r="J1552" s="573"/>
      <c r="K1552" s="571"/>
      <c r="L1552" s="571"/>
      <c r="M1552" s="573"/>
      <c r="N1552" s="573"/>
    </row>
    <row r="1553" spans="1:23" s="201" customFormat="1" ht="40.25" customHeight="1" x14ac:dyDescent="0.35">
      <c r="A1553" s="569" t="str">
        <f t="shared" ref="A1553" ca="1" si="5955">INDIRECT("'update Helper'!C"&amp;U1553)</f>
        <v>a163p000004cuwMAAQ</v>
      </c>
      <c r="B1553" s="589">
        <v>24</v>
      </c>
      <c r="C1553" s="570" t="str">
        <f>VLOOKUP(B1553,'Coverage Indicators - Section D'!$A$9:$AU$70,47,FALSE)</f>
        <v/>
      </c>
      <c r="D1553" s="578" t="str">
        <f t="shared" ref="D1553" si="5956">R1553</f>
        <v/>
      </c>
      <c r="E1553" s="578" t="str">
        <f t="shared" ref="E1553" si="5957">S1553</f>
        <v/>
      </c>
      <c r="F1553" s="421"/>
      <c r="G1553" s="576" t="str">
        <f ca="1">IF(OR(INDIRECT("'update Helper'!E"&amp;U1553)="",F1553&lt;&gt;0,F1554&lt;&gt;0),IF(IFERROR((F1553/F1554),"")="","",(F1553/F1554)),INDIRECT("'update Helper'!E"&amp;U1553)/100)</f>
        <v/>
      </c>
      <c r="H1553" s="580"/>
      <c r="I1553" s="582"/>
      <c r="J1553" s="572"/>
      <c r="K1553" s="570" t="str">
        <f t="shared" ref="K1553" si="5958">W1553</f>
        <v/>
      </c>
      <c r="L1553" s="570" t="str">
        <f t="shared" ref="L1553" si="5959">V1553</f>
        <v/>
      </c>
      <c r="M1553" s="572"/>
      <c r="N1553" s="572"/>
      <c r="P1553" s="201">
        <f t="shared" ref="P1553" si="5960">IF(AND(EXACT(C1553,C1551),C1551&lt;&gt;0),P1551+1,0)</f>
        <v>466</v>
      </c>
      <c r="Q1553" s="201" t="str">
        <f t="shared" ref="Q1553" si="5961">IF(C1553&lt;&gt;"",C1553&amp;"-"&amp;P1553,"")</f>
        <v/>
      </c>
      <c r="R1553" s="201" t="str">
        <f t="array" ref="R1553">IFERROR(IF(INDEX('Disaggregation Records'!$E$155:$E$385,MATCH(RIGHT(Q1553,255),RIGHT('Disaggregation Records'!$D$155:$D$385,255),0))="","",INDEX('Disaggregation Records'!$E$155:$E$385,MATCH(RIGHT(Q1553,255),RIGHT('Disaggregation Records'!$D$155:$D$385,255),0))),"")</f>
        <v/>
      </c>
      <c r="S1553" s="201" t="str">
        <f t="array" ref="S1553">IFERROR(IF(INDEX('Disaggregation Records'!$F$155:$F$385,MATCH(RIGHT(Q1553,255),RIGHT('Disaggregation Records'!$D$155:$D$385,255),0))="","",INDEX('Disaggregation Records'!$F$155:$F$385,MATCH(RIGHT(Q1553,255),RIGHT('Disaggregation Records'!$D$155:$D$385,255),0))),"")</f>
        <v/>
      </c>
      <c r="T1553" s="201" t="str">
        <f t="array" ref="T1553">IFERROR(IF(INDEX('Disaggregation Records'!$H$155:$H$385,MATCH(RIGHT(Q1553,255),RIGHT('Disaggregation Records'!$D$155:$D$385,255),0))="","",INDEX('Disaggregation Records'!$H$155:$H$385,MATCH(RIGHT(Q1553,255),RIGHT('Disaggregation Records'!$D$155:$D$385,255),0))),"")</f>
        <v/>
      </c>
      <c r="U1553" s="201">
        <f t="shared" ref="U1553" si="5962">U1551+1</f>
        <v>1878</v>
      </c>
      <c r="V1553" s="201" t="str">
        <f t="array" ref="V1553">IFERROR(IF(INDEX('Disaggregation Records'!$I$155:$I$385,MATCH(RIGHT(Q1553,255),RIGHT('Disaggregation Records'!$D$155:$D$385,255),0))="","",INDEX('Disaggregation Records'!$I$155:$I$385,MATCH(RIGHT(Q1553,255),RIGHT('Disaggregation Records'!$D$155:$D$385,255),0))),"")</f>
        <v/>
      </c>
      <c r="W1553" s="201" t="str">
        <f>IFERROR(INDEX('Reference Records'!L$40:L$88,MATCH(LEFT(C1553,255),'Reference Records'!E$40:E$88,0)),"")</f>
        <v/>
      </c>
    </row>
    <row r="1554" spans="1:23" s="201" customFormat="1" ht="40.25" customHeight="1" x14ac:dyDescent="0.35">
      <c r="A1554" s="569"/>
      <c r="B1554" s="590"/>
      <c r="C1554" s="571"/>
      <c r="D1554" s="579"/>
      <c r="E1554" s="579"/>
      <c r="F1554" s="215"/>
      <c r="G1554" s="577"/>
      <c r="H1554" s="581"/>
      <c r="I1554" s="583"/>
      <c r="J1554" s="573"/>
      <c r="K1554" s="571"/>
      <c r="L1554" s="571"/>
      <c r="M1554" s="573"/>
      <c r="N1554" s="573"/>
    </row>
    <row r="1555" spans="1:23" s="201" customFormat="1" ht="40.25" customHeight="1" x14ac:dyDescent="0.35">
      <c r="A1555" s="569" t="str">
        <f t="shared" ref="A1555" ca="1" si="5963">INDIRECT("'update Helper'!C"&amp;U1555)</f>
        <v>a163p000004cuwNAAQ</v>
      </c>
      <c r="B1555" s="589">
        <v>24</v>
      </c>
      <c r="C1555" s="570" t="str">
        <f>VLOOKUP(B1555,'Coverage Indicators - Section D'!$A$9:$AU$70,47,FALSE)</f>
        <v/>
      </c>
      <c r="D1555" s="578" t="str">
        <f t="shared" ref="D1555" si="5964">R1555</f>
        <v/>
      </c>
      <c r="E1555" s="578" t="str">
        <f t="shared" ref="E1555" si="5965">S1555</f>
        <v/>
      </c>
      <c r="F1555" s="421"/>
      <c r="G1555" s="576" t="str">
        <f ca="1">IF(OR(INDIRECT("'update Helper'!E"&amp;U1555)="",F1555&lt;&gt;0,F1556&lt;&gt;0),IF(IFERROR((F1555/F1556),"")="","",(F1555/F1556)),INDIRECT("'update Helper'!E"&amp;U1555)/100)</f>
        <v/>
      </c>
      <c r="H1555" s="580"/>
      <c r="I1555" s="582"/>
      <c r="J1555" s="572"/>
      <c r="K1555" s="570" t="str">
        <f t="shared" ref="K1555" si="5966">W1555</f>
        <v/>
      </c>
      <c r="L1555" s="570" t="str">
        <f t="shared" ref="L1555" si="5967">V1555</f>
        <v/>
      </c>
      <c r="M1555" s="572"/>
      <c r="N1555" s="572"/>
      <c r="P1555" s="201">
        <f t="shared" ref="P1555" si="5968">IF(AND(EXACT(C1555,C1553),C1553&lt;&gt;0),P1553+1,0)</f>
        <v>467</v>
      </c>
      <c r="Q1555" s="201" t="str">
        <f t="shared" ref="Q1555" si="5969">IF(C1555&lt;&gt;"",C1555&amp;"-"&amp;P1555,"")</f>
        <v/>
      </c>
      <c r="R1555" s="201" t="str">
        <f t="array" ref="R1555">IFERROR(IF(INDEX('Disaggregation Records'!$E$155:$E$385,MATCH(RIGHT(Q1555,255),RIGHT('Disaggregation Records'!$D$155:$D$385,255),0))="","",INDEX('Disaggregation Records'!$E$155:$E$385,MATCH(RIGHT(Q1555,255),RIGHT('Disaggregation Records'!$D$155:$D$385,255),0))),"")</f>
        <v/>
      </c>
      <c r="S1555" s="201" t="str">
        <f t="array" ref="S1555">IFERROR(IF(INDEX('Disaggregation Records'!$F$155:$F$385,MATCH(RIGHT(Q1555,255),RIGHT('Disaggregation Records'!$D$155:$D$385,255),0))="","",INDEX('Disaggregation Records'!$F$155:$F$385,MATCH(RIGHT(Q1555,255),RIGHT('Disaggregation Records'!$D$155:$D$385,255),0))),"")</f>
        <v/>
      </c>
      <c r="T1555" s="201" t="str">
        <f t="array" ref="T1555">IFERROR(IF(INDEX('Disaggregation Records'!$H$155:$H$385,MATCH(RIGHT(Q1555,255),RIGHT('Disaggregation Records'!$D$155:$D$385,255),0))="","",INDEX('Disaggregation Records'!$H$155:$H$385,MATCH(RIGHT(Q1555,255),RIGHT('Disaggregation Records'!$D$155:$D$385,255),0))),"")</f>
        <v/>
      </c>
      <c r="U1555" s="201">
        <f t="shared" ref="U1555" si="5970">U1553+1</f>
        <v>1879</v>
      </c>
      <c r="V1555" s="201" t="str">
        <f t="array" ref="V1555">IFERROR(IF(INDEX('Disaggregation Records'!$I$155:$I$385,MATCH(RIGHT(Q1555,255),RIGHT('Disaggregation Records'!$D$155:$D$385,255),0))="","",INDEX('Disaggregation Records'!$I$155:$I$385,MATCH(RIGHT(Q1555,255),RIGHT('Disaggregation Records'!$D$155:$D$385,255),0))),"")</f>
        <v/>
      </c>
      <c r="W1555" s="201" t="str">
        <f>IFERROR(INDEX('Reference Records'!L$40:L$88,MATCH(LEFT(C1555,255),'Reference Records'!E$40:E$88,0)),"")</f>
        <v/>
      </c>
    </row>
    <row r="1556" spans="1:23" s="201" customFormat="1" ht="40.25" customHeight="1" x14ac:dyDescent="0.35">
      <c r="A1556" s="569"/>
      <c r="B1556" s="590"/>
      <c r="C1556" s="571"/>
      <c r="D1556" s="579"/>
      <c r="E1556" s="579"/>
      <c r="F1556" s="215"/>
      <c r="G1556" s="577"/>
      <c r="H1556" s="581"/>
      <c r="I1556" s="583"/>
      <c r="J1556" s="573"/>
      <c r="K1556" s="571"/>
      <c r="L1556" s="571"/>
      <c r="M1556" s="573"/>
      <c r="N1556" s="573"/>
    </row>
    <row r="1557" spans="1:23" s="201" customFormat="1" ht="40.25" customHeight="1" x14ac:dyDescent="0.35">
      <c r="A1557" s="569" t="str">
        <f t="shared" ref="A1557" ca="1" si="5971">INDIRECT("'update Helper'!C"&amp;U1557)</f>
        <v>a163p000004cuwOAAQ</v>
      </c>
      <c r="B1557" s="589">
        <v>24</v>
      </c>
      <c r="C1557" s="570" t="str">
        <f>VLOOKUP(B1557,'Coverage Indicators - Section D'!$A$9:$AU$70,47,FALSE)</f>
        <v/>
      </c>
      <c r="D1557" s="578" t="str">
        <f t="shared" ref="D1557" si="5972">R1557</f>
        <v/>
      </c>
      <c r="E1557" s="578" t="str">
        <f t="shared" ref="E1557" si="5973">S1557</f>
        <v/>
      </c>
      <c r="F1557" s="421"/>
      <c r="G1557" s="576" t="str">
        <f ca="1">IF(OR(INDIRECT("'update Helper'!E"&amp;U1557)="",F1557&lt;&gt;0,F1558&lt;&gt;0),IF(IFERROR((F1557/F1558),"")="","",(F1557/F1558)),INDIRECT("'update Helper'!E"&amp;U1557)/100)</f>
        <v/>
      </c>
      <c r="H1557" s="580"/>
      <c r="I1557" s="582"/>
      <c r="J1557" s="572"/>
      <c r="K1557" s="570" t="str">
        <f t="shared" ref="K1557" si="5974">W1557</f>
        <v/>
      </c>
      <c r="L1557" s="570" t="str">
        <f t="shared" ref="L1557" si="5975">V1557</f>
        <v/>
      </c>
      <c r="M1557" s="572"/>
      <c r="N1557" s="572"/>
      <c r="P1557" s="201">
        <f t="shared" ref="P1557" si="5976">IF(AND(EXACT(C1557,C1555),C1555&lt;&gt;0),P1555+1,0)</f>
        <v>468</v>
      </c>
      <c r="Q1557" s="201" t="str">
        <f t="shared" ref="Q1557" si="5977">IF(C1557&lt;&gt;"",C1557&amp;"-"&amp;P1557,"")</f>
        <v/>
      </c>
      <c r="R1557" s="201" t="str">
        <f t="array" ref="R1557">IFERROR(IF(INDEX('Disaggregation Records'!$E$155:$E$385,MATCH(RIGHT(Q1557,255),RIGHT('Disaggregation Records'!$D$155:$D$385,255),0))="","",INDEX('Disaggregation Records'!$E$155:$E$385,MATCH(RIGHT(Q1557,255),RIGHT('Disaggregation Records'!$D$155:$D$385,255),0))),"")</f>
        <v/>
      </c>
      <c r="S1557" s="201" t="str">
        <f t="array" ref="S1557">IFERROR(IF(INDEX('Disaggregation Records'!$F$155:$F$385,MATCH(RIGHT(Q1557,255),RIGHT('Disaggregation Records'!$D$155:$D$385,255),0))="","",INDEX('Disaggregation Records'!$F$155:$F$385,MATCH(RIGHT(Q1557,255),RIGHT('Disaggregation Records'!$D$155:$D$385,255),0))),"")</f>
        <v/>
      </c>
      <c r="T1557" s="201" t="str">
        <f t="array" ref="T1557">IFERROR(IF(INDEX('Disaggregation Records'!$H$155:$H$385,MATCH(RIGHT(Q1557,255),RIGHT('Disaggregation Records'!$D$155:$D$385,255),0))="","",INDEX('Disaggregation Records'!$H$155:$H$385,MATCH(RIGHT(Q1557,255),RIGHT('Disaggregation Records'!$D$155:$D$385,255),0))),"")</f>
        <v/>
      </c>
      <c r="U1557" s="201">
        <f t="shared" ref="U1557" si="5978">U1555+1</f>
        <v>1880</v>
      </c>
      <c r="V1557" s="201" t="str">
        <f t="array" ref="V1557">IFERROR(IF(INDEX('Disaggregation Records'!$I$155:$I$385,MATCH(RIGHT(Q1557,255),RIGHT('Disaggregation Records'!$D$155:$D$385,255),0))="","",INDEX('Disaggregation Records'!$I$155:$I$385,MATCH(RIGHT(Q1557,255),RIGHT('Disaggregation Records'!$D$155:$D$385,255),0))),"")</f>
        <v/>
      </c>
      <c r="W1557" s="201" t="str">
        <f>IFERROR(INDEX('Reference Records'!L$40:L$88,MATCH(LEFT(C1557,255),'Reference Records'!E$40:E$88,0)),"")</f>
        <v/>
      </c>
    </row>
    <row r="1558" spans="1:23" s="201" customFormat="1" ht="40.25" customHeight="1" x14ac:dyDescent="0.35">
      <c r="A1558" s="569"/>
      <c r="B1558" s="590"/>
      <c r="C1558" s="571"/>
      <c r="D1558" s="579"/>
      <c r="E1558" s="579"/>
      <c r="F1558" s="215"/>
      <c r="G1558" s="577"/>
      <c r="H1558" s="581"/>
      <c r="I1558" s="583"/>
      <c r="J1558" s="573"/>
      <c r="K1558" s="571"/>
      <c r="L1558" s="571"/>
      <c r="M1558" s="573"/>
      <c r="N1558" s="573"/>
    </row>
    <row r="1559" spans="1:23" s="201" customFormat="1" ht="40.25" customHeight="1" x14ac:dyDescent="0.35">
      <c r="A1559" s="569" t="str">
        <f t="shared" ref="A1559" ca="1" si="5979">INDIRECT("'update Helper'!C"&amp;U1559)</f>
        <v>a163p000004cuwPAAQ</v>
      </c>
      <c r="B1559" s="589">
        <v>24</v>
      </c>
      <c r="C1559" s="570" t="str">
        <f>VLOOKUP(B1559,'Coverage Indicators - Section D'!$A$9:$AU$70,47,FALSE)</f>
        <v/>
      </c>
      <c r="D1559" s="578" t="str">
        <f t="shared" ref="D1559" si="5980">R1559</f>
        <v/>
      </c>
      <c r="E1559" s="578" t="str">
        <f t="shared" ref="E1559" si="5981">S1559</f>
        <v/>
      </c>
      <c r="F1559" s="421"/>
      <c r="G1559" s="576" t="str">
        <f ca="1">IF(OR(INDIRECT("'update Helper'!E"&amp;U1559)="",F1559&lt;&gt;0,F1560&lt;&gt;0),IF(IFERROR((F1559/F1560),"")="","",(F1559/F1560)),INDIRECT("'update Helper'!E"&amp;U1559)/100)</f>
        <v/>
      </c>
      <c r="H1559" s="580"/>
      <c r="I1559" s="582"/>
      <c r="J1559" s="572"/>
      <c r="K1559" s="570" t="str">
        <f t="shared" ref="K1559" si="5982">W1559</f>
        <v/>
      </c>
      <c r="L1559" s="570" t="str">
        <f t="shared" ref="L1559" si="5983">V1559</f>
        <v/>
      </c>
      <c r="M1559" s="572"/>
      <c r="N1559" s="572"/>
      <c r="P1559" s="201">
        <f t="shared" ref="P1559" si="5984">IF(AND(EXACT(C1559,C1557),C1557&lt;&gt;0),P1557+1,0)</f>
        <v>469</v>
      </c>
      <c r="Q1559" s="201" t="str">
        <f t="shared" ref="Q1559" si="5985">IF(C1559&lt;&gt;"",C1559&amp;"-"&amp;P1559,"")</f>
        <v/>
      </c>
      <c r="R1559" s="201" t="str">
        <f t="array" ref="R1559">IFERROR(IF(INDEX('Disaggregation Records'!$E$155:$E$385,MATCH(RIGHT(Q1559,255),RIGHT('Disaggregation Records'!$D$155:$D$385,255),0))="","",INDEX('Disaggregation Records'!$E$155:$E$385,MATCH(RIGHT(Q1559,255),RIGHT('Disaggregation Records'!$D$155:$D$385,255),0))),"")</f>
        <v/>
      </c>
      <c r="S1559" s="201" t="str">
        <f t="array" ref="S1559">IFERROR(IF(INDEX('Disaggregation Records'!$F$155:$F$385,MATCH(RIGHT(Q1559,255),RIGHT('Disaggregation Records'!$D$155:$D$385,255),0))="","",INDEX('Disaggregation Records'!$F$155:$F$385,MATCH(RIGHT(Q1559,255),RIGHT('Disaggregation Records'!$D$155:$D$385,255),0))),"")</f>
        <v/>
      </c>
      <c r="T1559" s="201" t="str">
        <f t="array" ref="T1559">IFERROR(IF(INDEX('Disaggregation Records'!$H$155:$H$385,MATCH(RIGHT(Q1559,255),RIGHT('Disaggregation Records'!$D$155:$D$385,255),0))="","",INDEX('Disaggregation Records'!$H$155:$H$385,MATCH(RIGHT(Q1559,255),RIGHT('Disaggregation Records'!$D$155:$D$385,255),0))),"")</f>
        <v/>
      </c>
      <c r="U1559" s="201">
        <f t="shared" ref="U1559" si="5986">U1557+1</f>
        <v>1881</v>
      </c>
      <c r="V1559" s="201" t="str">
        <f t="array" ref="V1559">IFERROR(IF(INDEX('Disaggregation Records'!$I$155:$I$385,MATCH(RIGHT(Q1559,255),RIGHT('Disaggregation Records'!$D$155:$D$385,255),0))="","",INDEX('Disaggregation Records'!$I$155:$I$385,MATCH(RIGHT(Q1559,255),RIGHT('Disaggregation Records'!$D$155:$D$385,255),0))),"")</f>
        <v/>
      </c>
      <c r="W1559" s="201" t="str">
        <f>IFERROR(INDEX('Reference Records'!L$40:L$88,MATCH(LEFT(C1559,255),'Reference Records'!E$40:E$88,0)),"")</f>
        <v/>
      </c>
    </row>
    <row r="1560" spans="1:23" s="201" customFormat="1" ht="40.25" customHeight="1" x14ac:dyDescent="0.35">
      <c r="A1560" s="569"/>
      <c r="B1560" s="590"/>
      <c r="C1560" s="571"/>
      <c r="D1560" s="579"/>
      <c r="E1560" s="579"/>
      <c r="F1560" s="215"/>
      <c r="G1560" s="577"/>
      <c r="H1560" s="581"/>
      <c r="I1560" s="583"/>
      <c r="J1560" s="573"/>
      <c r="K1560" s="571"/>
      <c r="L1560" s="571"/>
      <c r="M1560" s="573"/>
      <c r="N1560" s="573"/>
    </row>
    <row r="1561" spans="1:23" s="201" customFormat="1" ht="40.25" customHeight="1" x14ac:dyDescent="0.35">
      <c r="A1561" s="569" t="str">
        <f t="shared" ref="A1561" ca="1" si="5987">INDIRECT("'update Helper'!C"&amp;U1561)</f>
        <v>a163p000004cuwQAAQ</v>
      </c>
      <c r="B1561" s="589">
        <v>24</v>
      </c>
      <c r="C1561" s="570" t="str">
        <f>VLOOKUP(B1561,'Coverage Indicators - Section D'!$A$9:$AU$70,47,FALSE)</f>
        <v/>
      </c>
      <c r="D1561" s="578" t="str">
        <f t="shared" ref="D1561" si="5988">R1561</f>
        <v/>
      </c>
      <c r="E1561" s="578" t="str">
        <f t="shared" ref="E1561" si="5989">S1561</f>
        <v/>
      </c>
      <c r="F1561" s="421"/>
      <c r="G1561" s="576" t="str">
        <f ca="1">IF(OR(INDIRECT("'update Helper'!E"&amp;U1561)="",F1561&lt;&gt;0,F1562&lt;&gt;0),IF(IFERROR((F1561/F1562),"")="","",(F1561/F1562)),INDIRECT("'update Helper'!E"&amp;U1561)/100)</f>
        <v/>
      </c>
      <c r="H1561" s="580"/>
      <c r="I1561" s="582"/>
      <c r="J1561" s="572"/>
      <c r="K1561" s="570" t="str">
        <f t="shared" ref="K1561" si="5990">W1561</f>
        <v/>
      </c>
      <c r="L1561" s="570" t="str">
        <f t="shared" ref="L1561" si="5991">V1561</f>
        <v/>
      </c>
      <c r="M1561" s="572"/>
      <c r="N1561" s="572"/>
      <c r="P1561" s="201">
        <f t="shared" ref="P1561" si="5992">IF(AND(EXACT(C1561,C1559),C1559&lt;&gt;0),P1559+1,0)</f>
        <v>470</v>
      </c>
      <c r="Q1561" s="201" t="str">
        <f t="shared" ref="Q1561" si="5993">IF(C1561&lt;&gt;"",C1561&amp;"-"&amp;P1561,"")</f>
        <v/>
      </c>
      <c r="R1561" s="201" t="str">
        <f t="array" ref="R1561">IFERROR(IF(INDEX('Disaggregation Records'!$E$155:$E$385,MATCH(RIGHT(Q1561,255),RIGHT('Disaggregation Records'!$D$155:$D$385,255),0))="","",INDEX('Disaggregation Records'!$E$155:$E$385,MATCH(RIGHT(Q1561,255),RIGHT('Disaggregation Records'!$D$155:$D$385,255),0))),"")</f>
        <v/>
      </c>
      <c r="S1561" s="201" t="str">
        <f t="array" ref="S1561">IFERROR(IF(INDEX('Disaggregation Records'!$F$155:$F$385,MATCH(RIGHT(Q1561,255),RIGHT('Disaggregation Records'!$D$155:$D$385,255),0))="","",INDEX('Disaggregation Records'!$F$155:$F$385,MATCH(RIGHT(Q1561,255),RIGHT('Disaggregation Records'!$D$155:$D$385,255),0))),"")</f>
        <v/>
      </c>
      <c r="T1561" s="201" t="str">
        <f t="array" ref="T1561">IFERROR(IF(INDEX('Disaggregation Records'!$H$155:$H$385,MATCH(RIGHT(Q1561,255),RIGHT('Disaggregation Records'!$D$155:$D$385,255),0))="","",INDEX('Disaggregation Records'!$H$155:$H$385,MATCH(RIGHT(Q1561,255),RIGHT('Disaggregation Records'!$D$155:$D$385,255),0))),"")</f>
        <v/>
      </c>
      <c r="U1561" s="201">
        <f t="shared" ref="U1561" si="5994">U1559+1</f>
        <v>1882</v>
      </c>
      <c r="V1561" s="201" t="str">
        <f t="array" ref="V1561">IFERROR(IF(INDEX('Disaggregation Records'!$I$155:$I$385,MATCH(RIGHT(Q1561,255),RIGHT('Disaggregation Records'!$D$155:$D$385,255),0))="","",INDEX('Disaggregation Records'!$I$155:$I$385,MATCH(RIGHT(Q1561,255),RIGHT('Disaggregation Records'!$D$155:$D$385,255),0))),"")</f>
        <v/>
      </c>
      <c r="W1561" s="201" t="str">
        <f>IFERROR(INDEX('Reference Records'!L$40:L$88,MATCH(LEFT(C1561,255),'Reference Records'!E$40:E$88,0)),"")</f>
        <v/>
      </c>
    </row>
    <row r="1562" spans="1:23" s="201" customFormat="1" ht="40.25" customHeight="1" x14ac:dyDescent="0.35">
      <c r="A1562" s="569"/>
      <c r="B1562" s="590"/>
      <c r="C1562" s="571"/>
      <c r="D1562" s="579"/>
      <c r="E1562" s="579"/>
      <c r="F1562" s="215"/>
      <c r="G1562" s="577"/>
      <c r="H1562" s="581"/>
      <c r="I1562" s="583"/>
      <c r="J1562" s="573"/>
      <c r="K1562" s="571"/>
      <c r="L1562" s="571"/>
      <c r="M1562" s="573"/>
      <c r="N1562" s="573"/>
    </row>
    <row r="1563" spans="1:23" s="201" customFormat="1" ht="40.25" customHeight="1" x14ac:dyDescent="0.35">
      <c r="A1563" s="569" t="str">
        <f t="shared" ref="A1563" ca="1" si="5995">INDIRECT("'update Helper'!C"&amp;U1563)</f>
        <v>a163p000004cuwRAAQ</v>
      </c>
      <c r="B1563" s="589">
        <v>24</v>
      </c>
      <c r="C1563" s="570" t="str">
        <f>VLOOKUP(B1563,'Coverage Indicators - Section D'!$A$9:$AU$70,47,FALSE)</f>
        <v/>
      </c>
      <c r="D1563" s="578" t="str">
        <f t="shared" ref="D1563" si="5996">R1563</f>
        <v/>
      </c>
      <c r="E1563" s="578" t="str">
        <f t="shared" ref="E1563" si="5997">S1563</f>
        <v/>
      </c>
      <c r="F1563" s="421"/>
      <c r="G1563" s="576" t="str">
        <f ca="1">IF(OR(INDIRECT("'update Helper'!E"&amp;U1563)="",F1563&lt;&gt;0,F1564&lt;&gt;0),IF(IFERROR((F1563/F1564),"")="","",(F1563/F1564)),INDIRECT("'update Helper'!E"&amp;U1563)/100)</f>
        <v/>
      </c>
      <c r="H1563" s="580"/>
      <c r="I1563" s="582"/>
      <c r="J1563" s="572"/>
      <c r="K1563" s="570" t="str">
        <f t="shared" ref="K1563" si="5998">W1563</f>
        <v/>
      </c>
      <c r="L1563" s="570" t="str">
        <f t="shared" ref="L1563" si="5999">V1563</f>
        <v/>
      </c>
      <c r="M1563" s="572"/>
      <c r="N1563" s="572"/>
      <c r="P1563" s="201">
        <f t="shared" ref="P1563" si="6000">IF(AND(EXACT(C1563,C1561),C1561&lt;&gt;0),P1561+1,0)</f>
        <v>471</v>
      </c>
      <c r="Q1563" s="201" t="str">
        <f t="shared" ref="Q1563" si="6001">IF(C1563&lt;&gt;"",C1563&amp;"-"&amp;P1563,"")</f>
        <v/>
      </c>
      <c r="R1563" s="201" t="str">
        <f t="array" ref="R1563">IFERROR(IF(INDEX('Disaggregation Records'!$E$155:$E$385,MATCH(RIGHT(Q1563,255),RIGHT('Disaggregation Records'!$D$155:$D$385,255),0))="","",INDEX('Disaggregation Records'!$E$155:$E$385,MATCH(RIGHT(Q1563,255),RIGHT('Disaggregation Records'!$D$155:$D$385,255),0))),"")</f>
        <v/>
      </c>
      <c r="S1563" s="201" t="str">
        <f t="array" ref="S1563">IFERROR(IF(INDEX('Disaggregation Records'!$F$155:$F$385,MATCH(RIGHT(Q1563,255),RIGHT('Disaggregation Records'!$D$155:$D$385,255),0))="","",INDEX('Disaggregation Records'!$F$155:$F$385,MATCH(RIGHT(Q1563,255),RIGHT('Disaggregation Records'!$D$155:$D$385,255),0))),"")</f>
        <v/>
      </c>
      <c r="T1563" s="201" t="str">
        <f t="array" ref="T1563">IFERROR(IF(INDEX('Disaggregation Records'!$H$155:$H$385,MATCH(RIGHT(Q1563,255),RIGHT('Disaggregation Records'!$D$155:$D$385,255),0))="","",INDEX('Disaggregation Records'!$H$155:$H$385,MATCH(RIGHT(Q1563,255),RIGHT('Disaggregation Records'!$D$155:$D$385,255),0))),"")</f>
        <v/>
      </c>
      <c r="U1563" s="201">
        <f t="shared" ref="U1563" si="6002">U1561+1</f>
        <v>1883</v>
      </c>
      <c r="V1563" s="201" t="str">
        <f t="array" ref="V1563">IFERROR(IF(INDEX('Disaggregation Records'!$I$155:$I$385,MATCH(RIGHT(Q1563,255),RIGHT('Disaggregation Records'!$D$155:$D$385,255),0))="","",INDEX('Disaggregation Records'!$I$155:$I$385,MATCH(RIGHT(Q1563,255),RIGHT('Disaggregation Records'!$D$155:$D$385,255),0))),"")</f>
        <v/>
      </c>
      <c r="W1563" s="201" t="str">
        <f>IFERROR(INDEX('Reference Records'!L$40:L$88,MATCH(LEFT(C1563,255),'Reference Records'!E$40:E$88,0)),"")</f>
        <v/>
      </c>
    </row>
    <row r="1564" spans="1:23" s="201" customFormat="1" ht="40.25" customHeight="1" x14ac:dyDescent="0.35">
      <c r="A1564" s="569"/>
      <c r="B1564" s="590"/>
      <c r="C1564" s="571"/>
      <c r="D1564" s="579"/>
      <c r="E1564" s="579"/>
      <c r="F1564" s="215"/>
      <c r="G1564" s="577"/>
      <c r="H1564" s="581"/>
      <c r="I1564" s="583"/>
      <c r="J1564" s="573"/>
      <c r="K1564" s="571"/>
      <c r="L1564" s="571"/>
      <c r="M1564" s="573"/>
      <c r="N1564" s="573"/>
    </row>
    <row r="1565" spans="1:23" s="201" customFormat="1" ht="40.25" customHeight="1" x14ac:dyDescent="0.35">
      <c r="A1565" s="569" t="str">
        <f t="shared" ref="A1565" ca="1" si="6003">INDIRECT("'update Helper'!C"&amp;U1565)</f>
        <v>a163p000004cuwSAAQ</v>
      </c>
      <c r="B1565" s="589">
        <v>24</v>
      </c>
      <c r="C1565" s="570" t="str">
        <f>VLOOKUP(B1565,'Coverage Indicators - Section D'!$A$9:$AU$70,47,FALSE)</f>
        <v/>
      </c>
      <c r="D1565" s="578" t="str">
        <f t="shared" ref="D1565" si="6004">R1565</f>
        <v/>
      </c>
      <c r="E1565" s="578" t="str">
        <f t="shared" ref="E1565" si="6005">S1565</f>
        <v/>
      </c>
      <c r="F1565" s="421"/>
      <c r="G1565" s="576" t="str">
        <f ca="1">IF(OR(INDIRECT("'update Helper'!E"&amp;U1565)="",F1565&lt;&gt;0,F1566&lt;&gt;0),IF(IFERROR((F1565/F1566),"")="","",(F1565/F1566)),INDIRECT("'update Helper'!E"&amp;U1565)/100)</f>
        <v/>
      </c>
      <c r="H1565" s="580"/>
      <c r="I1565" s="582"/>
      <c r="J1565" s="572"/>
      <c r="K1565" s="570" t="str">
        <f t="shared" ref="K1565" si="6006">W1565</f>
        <v/>
      </c>
      <c r="L1565" s="570" t="str">
        <f t="shared" ref="L1565" si="6007">V1565</f>
        <v/>
      </c>
      <c r="M1565" s="572"/>
      <c r="N1565" s="572"/>
      <c r="P1565" s="201">
        <f t="shared" ref="P1565" si="6008">IF(AND(EXACT(C1565,C1563),C1563&lt;&gt;0),P1563+1,0)</f>
        <v>472</v>
      </c>
      <c r="Q1565" s="201" t="str">
        <f t="shared" ref="Q1565" si="6009">IF(C1565&lt;&gt;"",C1565&amp;"-"&amp;P1565,"")</f>
        <v/>
      </c>
      <c r="R1565" s="201" t="str">
        <f t="array" ref="R1565">IFERROR(IF(INDEX('Disaggregation Records'!$E$155:$E$385,MATCH(RIGHT(Q1565,255),RIGHT('Disaggregation Records'!$D$155:$D$385,255),0))="","",INDEX('Disaggregation Records'!$E$155:$E$385,MATCH(RIGHT(Q1565,255),RIGHT('Disaggregation Records'!$D$155:$D$385,255),0))),"")</f>
        <v/>
      </c>
      <c r="S1565" s="201" t="str">
        <f t="array" ref="S1565">IFERROR(IF(INDEX('Disaggregation Records'!$F$155:$F$385,MATCH(RIGHT(Q1565,255),RIGHT('Disaggregation Records'!$D$155:$D$385,255),0))="","",INDEX('Disaggregation Records'!$F$155:$F$385,MATCH(RIGHT(Q1565,255),RIGHT('Disaggregation Records'!$D$155:$D$385,255),0))),"")</f>
        <v/>
      </c>
      <c r="T1565" s="201" t="str">
        <f t="array" ref="T1565">IFERROR(IF(INDEX('Disaggregation Records'!$H$155:$H$385,MATCH(RIGHT(Q1565,255),RIGHT('Disaggregation Records'!$D$155:$D$385,255),0))="","",INDEX('Disaggregation Records'!$H$155:$H$385,MATCH(RIGHT(Q1565,255),RIGHT('Disaggregation Records'!$D$155:$D$385,255),0))),"")</f>
        <v/>
      </c>
      <c r="U1565" s="201">
        <f t="shared" ref="U1565" si="6010">U1563+1</f>
        <v>1884</v>
      </c>
      <c r="V1565" s="201" t="str">
        <f t="array" ref="V1565">IFERROR(IF(INDEX('Disaggregation Records'!$I$155:$I$385,MATCH(RIGHT(Q1565,255),RIGHT('Disaggregation Records'!$D$155:$D$385,255),0))="","",INDEX('Disaggregation Records'!$I$155:$I$385,MATCH(RIGHT(Q1565,255),RIGHT('Disaggregation Records'!$D$155:$D$385,255),0))),"")</f>
        <v/>
      </c>
      <c r="W1565" s="201" t="str">
        <f>IFERROR(INDEX('Reference Records'!L$40:L$88,MATCH(LEFT(C1565,255),'Reference Records'!E$40:E$88,0)),"")</f>
        <v/>
      </c>
    </row>
    <row r="1566" spans="1:23" s="201" customFormat="1" ht="40.25" customHeight="1" x14ac:dyDescent="0.35">
      <c r="A1566" s="569"/>
      <c r="B1566" s="590"/>
      <c r="C1566" s="571"/>
      <c r="D1566" s="579"/>
      <c r="E1566" s="579"/>
      <c r="F1566" s="215"/>
      <c r="G1566" s="577"/>
      <c r="H1566" s="581"/>
      <c r="I1566" s="583"/>
      <c r="J1566" s="573"/>
      <c r="K1566" s="571"/>
      <c r="L1566" s="571"/>
      <c r="M1566" s="573"/>
      <c r="N1566" s="573"/>
    </row>
    <row r="1567" spans="1:23" s="201" customFormat="1" ht="40.25" customHeight="1" x14ac:dyDescent="0.35">
      <c r="A1567" s="569" t="str">
        <f t="shared" ref="A1567" ca="1" si="6011">INDIRECT("'update Helper'!C"&amp;U1567)</f>
        <v>a163p000004cuwTAAQ</v>
      </c>
      <c r="B1567" s="589">
        <v>24</v>
      </c>
      <c r="C1567" s="570" t="str">
        <f>VLOOKUP(B1567,'Coverage Indicators - Section D'!$A$9:$AU$70,47,FALSE)</f>
        <v/>
      </c>
      <c r="D1567" s="578" t="str">
        <f t="shared" ref="D1567" si="6012">R1567</f>
        <v/>
      </c>
      <c r="E1567" s="578" t="str">
        <f t="shared" ref="E1567" si="6013">S1567</f>
        <v/>
      </c>
      <c r="F1567" s="421"/>
      <c r="G1567" s="576" t="str">
        <f ca="1">IF(OR(INDIRECT("'update Helper'!E"&amp;U1567)="",F1567&lt;&gt;0,F1568&lt;&gt;0),IF(IFERROR((F1567/F1568),"")="","",(F1567/F1568)),INDIRECT("'update Helper'!E"&amp;U1567)/100)</f>
        <v/>
      </c>
      <c r="H1567" s="580"/>
      <c r="I1567" s="582"/>
      <c r="J1567" s="572"/>
      <c r="K1567" s="570" t="str">
        <f t="shared" ref="K1567" si="6014">W1567</f>
        <v/>
      </c>
      <c r="L1567" s="570" t="str">
        <f t="shared" ref="L1567" si="6015">V1567</f>
        <v/>
      </c>
      <c r="M1567" s="572"/>
      <c r="N1567" s="572"/>
      <c r="P1567" s="201">
        <f t="shared" ref="P1567" si="6016">IF(AND(EXACT(C1567,C1565),C1565&lt;&gt;0),P1565+1,0)</f>
        <v>473</v>
      </c>
      <c r="Q1567" s="201" t="str">
        <f t="shared" ref="Q1567" si="6017">IF(C1567&lt;&gt;"",C1567&amp;"-"&amp;P1567,"")</f>
        <v/>
      </c>
      <c r="R1567" s="201" t="str">
        <f t="array" ref="R1567">IFERROR(IF(INDEX('Disaggregation Records'!$E$155:$E$385,MATCH(RIGHT(Q1567,255),RIGHT('Disaggregation Records'!$D$155:$D$385,255),0))="","",INDEX('Disaggregation Records'!$E$155:$E$385,MATCH(RIGHT(Q1567,255),RIGHT('Disaggregation Records'!$D$155:$D$385,255),0))),"")</f>
        <v/>
      </c>
      <c r="S1567" s="201" t="str">
        <f t="array" ref="S1567">IFERROR(IF(INDEX('Disaggregation Records'!$F$155:$F$385,MATCH(RIGHT(Q1567,255),RIGHT('Disaggregation Records'!$D$155:$D$385,255),0))="","",INDEX('Disaggregation Records'!$F$155:$F$385,MATCH(RIGHT(Q1567,255),RIGHT('Disaggregation Records'!$D$155:$D$385,255),0))),"")</f>
        <v/>
      </c>
      <c r="T1567" s="201" t="str">
        <f t="array" ref="T1567">IFERROR(IF(INDEX('Disaggregation Records'!$H$155:$H$385,MATCH(RIGHT(Q1567,255),RIGHT('Disaggregation Records'!$D$155:$D$385,255),0))="","",INDEX('Disaggregation Records'!$H$155:$H$385,MATCH(RIGHT(Q1567,255),RIGHT('Disaggregation Records'!$D$155:$D$385,255),0))),"")</f>
        <v/>
      </c>
      <c r="U1567" s="201">
        <f t="shared" ref="U1567" si="6018">U1565+1</f>
        <v>1885</v>
      </c>
      <c r="V1567" s="201" t="str">
        <f t="array" ref="V1567">IFERROR(IF(INDEX('Disaggregation Records'!$I$155:$I$385,MATCH(RIGHT(Q1567,255),RIGHT('Disaggregation Records'!$D$155:$D$385,255),0))="","",INDEX('Disaggregation Records'!$I$155:$I$385,MATCH(RIGHT(Q1567,255),RIGHT('Disaggregation Records'!$D$155:$D$385,255),0))),"")</f>
        <v/>
      </c>
      <c r="W1567" s="201" t="str">
        <f>IFERROR(INDEX('Reference Records'!L$40:L$88,MATCH(LEFT(C1567,255),'Reference Records'!E$40:E$88,0)),"")</f>
        <v/>
      </c>
    </row>
    <row r="1568" spans="1:23" s="201" customFormat="1" ht="40.25" customHeight="1" x14ac:dyDescent="0.35">
      <c r="A1568" s="569"/>
      <c r="B1568" s="590"/>
      <c r="C1568" s="571"/>
      <c r="D1568" s="579"/>
      <c r="E1568" s="579"/>
      <c r="F1568" s="215"/>
      <c r="G1568" s="577"/>
      <c r="H1568" s="581"/>
      <c r="I1568" s="583"/>
      <c r="J1568" s="573"/>
      <c r="K1568" s="571"/>
      <c r="L1568" s="571"/>
      <c r="M1568" s="573"/>
      <c r="N1568" s="573"/>
    </row>
    <row r="1569" spans="1:23" s="201" customFormat="1" ht="40.25" customHeight="1" x14ac:dyDescent="0.35">
      <c r="A1569" s="569" t="str">
        <f t="shared" ref="A1569" ca="1" si="6019">INDIRECT("'update Helper'!C"&amp;U1569)</f>
        <v>a163p000004cuwUAAQ</v>
      </c>
      <c r="B1569" s="589">
        <v>24</v>
      </c>
      <c r="C1569" s="570" t="str">
        <f>VLOOKUP(B1569,'Coverage Indicators - Section D'!$A$9:$AU$70,47,FALSE)</f>
        <v/>
      </c>
      <c r="D1569" s="578" t="str">
        <f t="shared" ref="D1569" si="6020">R1569</f>
        <v/>
      </c>
      <c r="E1569" s="578" t="str">
        <f t="shared" ref="E1569" si="6021">S1569</f>
        <v/>
      </c>
      <c r="F1569" s="421"/>
      <c r="G1569" s="576" t="str">
        <f ca="1">IF(OR(INDIRECT("'update Helper'!E"&amp;U1569)="",F1569&lt;&gt;0,F1570&lt;&gt;0),IF(IFERROR((F1569/F1570),"")="","",(F1569/F1570)),INDIRECT("'update Helper'!E"&amp;U1569)/100)</f>
        <v/>
      </c>
      <c r="H1569" s="580"/>
      <c r="I1569" s="582"/>
      <c r="J1569" s="572"/>
      <c r="K1569" s="570" t="str">
        <f t="shared" ref="K1569" si="6022">W1569</f>
        <v/>
      </c>
      <c r="L1569" s="570" t="str">
        <f t="shared" ref="L1569" si="6023">V1569</f>
        <v/>
      </c>
      <c r="M1569" s="572"/>
      <c r="N1569" s="572"/>
      <c r="P1569" s="201">
        <f t="shared" ref="P1569" si="6024">IF(AND(EXACT(C1569,C1567),C1567&lt;&gt;0),P1567+1,0)</f>
        <v>474</v>
      </c>
      <c r="Q1569" s="201" t="str">
        <f t="shared" ref="Q1569" si="6025">IF(C1569&lt;&gt;"",C1569&amp;"-"&amp;P1569,"")</f>
        <v/>
      </c>
      <c r="R1569" s="201" t="str">
        <f t="array" ref="R1569">IFERROR(IF(INDEX('Disaggregation Records'!$E$155:$E$385,MATCH(RIGHT(Q1569,255),RIGHT('Disaggregation Records'!$D$155:$D$385,255),0))="","",INDEX('Disaggregation Records'!$E$155:$E$385,MATCH(RIGHT(Q1569,255),RIGHT('Disaggregation Records'!$D$155:$D$385,255),0))),"")</f>
        <v/>
      </c>
      <c r="S1569" s="201" t="str">
        <f t="array" ref="S1569">IFERROR(IF(INDEX('Disaggregation Records'!$F$155:$F$385,MATCH(RIGHT(Q1569,255),RIGHT('Disaggregation Records'!$D$155:$D$385,255),0))="","",INDEX('Disaggregation Records'!$F$155:$F$385,MATCH(RIGHT(Q1569,255),RIGHT('Disaggregation Records'!$D$155:$D$385,255),0))),"")</f>
        <v/>
      </c>
      <c r="T1569" s="201" t="str">
        <f t="array" ref="T1569">IFERROR(IF(INDEX('Disaggregation Records'!$H$155:$H$385,MATCH(RIGHT(Q1569,255),RIGHT('Disaggregation Records'!$D$155:$D$385,255),0))="","",INDEX('Disaggregation Records'!$H$155:$H$385,MATCH(RIGHT(Q1569,255),RIGHT('Disaggregation Records'!$D$155:$D$385,255),0))),"")</f>
        <v/>
      </c>
      <c r="U1569" s="201">
        <f t="shared" ref="U1569" si="6026">U1567+1</f>
        <v>1886</v>
      </c>
      <c r="V1569" s="201" t="str">
        <f t="array" ref="V1569">IFERROR(IF(INDEX('Disaggregation Records'!$I$155:$I$385,MATCH(RIGHT(Q1569,255),RIGHT('Disaggregation Records'!$D$155:$D$385,255),0))="","",INDEX('Disaggregation Records'!$I$155:$I$385,MATCH(RIGHT(Q1569,255),RIGHT('Disaggregation Records'!$D$155:$D$385,255),0))),"")</f>
        <v/>
      </c>
      <c r="W1569" s="201" t="str">
        <f>IFERROR(INDEX('Reference Records'!L$40:L$88,MATCH(LEFT(C1569,255),'Reference Records'!E$40:E$88,0)),"")</f>
        <v/>
      </c>
    </row>
    <row r="1570" spans="1:23" s="201" customFormat="1" ht="40.25" customHeight="1" x14ac:dyDescent="0.35">
      <c r="A1570" s="569"/>
      <c r="B1570" s="590"/>
      <c r="C1570" s="571"/>
      <c r="D1570" s="579"/>
      <c r="E1570" s="579"/>
      <c r="F1570" s="215"/>
      <c r="G1570" s="577"/>
      <c r="H1570" s="581"/>
      <c r="I1570" s="583"/>
      <c r="J1570" s="573"/>
      <c r="K1570" s="571"/>
      <c r="L1570" s="571"/>
      <c r="M1570" s="573"/>
      <c r="N1570" s="573"/>
    </row>
    <row r="1571" spans="1:23" s="201" customFormat="1" ht="40.25" customHeight="1" x14ac:dyDescent="0.35">
      <c r="A1571" s="569" t="str">
        <f t="shared" ref="A1571" ca="1" si="6027">INDIRECT("'update Helper'!C"&amp;U1571)</f>
        <v>a163p000004cuwVAAQ</v>
      </c>
      <c r="B1571" s="589">
        <v>24</v>
      </c>
      <c r="C1571" s="570" t="str">
        <f>VLOOKUP(B1571,'Coverage Indicators - Section D'!$A$9:$AU$70,47,FALSE)</f>
        <v/>
      </c>
      <c r="D1571" s="578" t="str">
        <f t="shared" ref="D1571" si="6028">R1571</f>
        <v/>
      </c>
      <c r="E1571" s="578" t="str">
        <f t="shared" ref="E1571" si="6029">S1571</f>
        <v/>
      </c>
      <c r="F1571" s="421"/>
      <c r="G1571" s="576" t="str">
        <f ca="1">IF(OR(INDIRECT("'update Helper'!E"&amp;U1571)="",F1571&lt;&gt;0,F1572&lt;&gt;0),IF(IFERROR((F1571/F1572),"")="","",(F1571/F1572)),INDIRECT("'update Helper'!E"&amp;U1571)/100)</f>
        <v/>
      </c>
      <c r="H1571" s="580"/>
      <c r="I1571" s="582"/>
      <c r="J1571" s="572"/>
      <c r="K1571" s="570" t="str">
        <f t="shared" ref="K1571" si="6030">W1571</f>
        <v/>
      </c>
      <c r="L1571" s="570" t="str">
        <f t="shared" ref="L1571" si="6031">V1571</f>
        <v/>
      </c>
      <c r="M1571" s="572"/>
      <c r="N1571" s="572"/>
      <c r="P1571" s="201">
        <f t="shared" ref="P1571" si="6032">IF(AND(EXACT(C1571,C1569),C1569&lt;&gt;0),P1569+1,0)</f>
        <v>475</v>
      </c>
      <c r="Q1571" s="201" t="str">
        <f t="shared" ref="Q1571" si="6033">IF(C1571&lt;&gt;"",C1571&amp;"-"&amp;P1571,"")</f>
        <v/>
      </c>
      <c r="R1571" s="201" t="str">
        <f t="array" ref="R1571">IFERROR(IF(INDEX('Disaggregation Records'!$E$155:$E$385,MATCH(RIGHT(Q1571,255),RIGHT('Disaggregation Records'!$D$155:$D$385,255),0))="","",INDEX('Disaggregation Records'!$E$155:$E$385,MATCH(RIGHT(Q1571,255),RIGHT('Disaggregation Records'!$D$155:$D$385,255),0))),"")</f>
        <v/>
      </c>
      <c r="S1571" s="201" t="str">
        <f t="array" ref="S1571">IFERROR(IF(INDEX('Disaggregation Records'!$F$155:$F$385,MATCH(RIGHT(Q1571,255),RIGHT('Disaggregation Records'!$D$155:$D$385,255),0))="","",INDEX('Disaggregation Records'!$F$155:$F$385,MATCH(RIGHT(Q1571,255),RIGHT('Disaggregation Records'!$D$155:$D$385,255),0))),"")</f>
        <v/>
      </c>
      <c r="T1571" s="201" t="str">
        <f t="array" ref="T1571">IFERROR(IF(INDEX('Disaggregation Records'!$H$155:$H$385,MATCH(RIGHT(Q1571,255),RIGHT('Disaggregation Records'!$D$155:$D$385,255),0))="","",INDEX('Disaggregation Records'!$H$155:$H$385,MATCH(RIGHT(Q1571,255),RIGHT('Disaggregation Records'!$D$155:$D$385,255),0))),"")</f>
        <v/>
      </c>
      <c r="U1571" s="201">
        <f t="shared" ref="U1571" si="6034">U1569+1</f>
        <v>1887</v>
      </c>
      <c r="V1571" s="201" t="str">
        <f t="array" ref="V1571">IFERROR(IF(INDEX('Disaggregation Records'!$I$155:$I$385,MATCH(RIGHT(Q1571,255),RIGHT('Disaggregation Records'!$D$155:$D$385,255),0))="","",INDEX('Disaggregation Records'!$I$155:$I$385,MATCH(RIGHT(Q1571,255),RIGHT('Disaggregation Records'!$D$155:$D$385,255),0))),"")</f>
        <v/>
      </c>
      <c r="W1571" s="201" t="str">
        <f>IFERROR(INDEX('Reference Records'!L$40:L$88,MATCH(LEFT(C1571,255),'Reference Records'!E$40:E$88,0)),"")</f>
        <v/>
      </c>
    </row>
    <row r="1572" spans="1:23" s="201" customFormat="1" ht="40.25" customHeight="1" x14ac:dyDescent="0.35">
      <c r="A1572" s="569"/>
      <c r="B1572" s="590"/>
      <c r="C1572" s="571"/>
      <c r="D1572" s="579"/>
      <c r="E1572" s="579"/>
      <c r="F1572" s="215"/>
      <c r="G1572" s="577"/>
      <c r="H1572" s="581"/>
      <c r="I1572" s="583"/>
      <c r="J1572" s="573"/>
      <c r="K1572" s="571"/>
      <c r="L1572" s="571"/>
      <c r="M1572" s="573"/>
      <c r="N1572" s="573"/>
    </row>
    <row r="1573" spans="1:23" s="201" customFormat="1" ht="40.25" customHeight="1" x14ac:dyDescent="0.35">
      <c r="A1573" s="569" t="str">
        <f t="shared" ref="A1573" ca="1" si="6035">INDIRECT("'update Helper'!C"&amp;U1573)</f>
        <v>a163p000004cuwWAAQ</v>
      </c>
      <c r="B1573" s="589">
        <v>24</v>
      </c>
      <c r="C1573" s="570" t="str">
        <f>VLOOKUP(B1573,'Coverage Indicators - Section D'!$A$9:$AU$70,47,FALSE)</f>
        <v/>
      </c>
      <c r="D1573" s="578" t="str">
        <f t="shared" ref="D1573" si="6036">R1573</f>
        <v/>
      </c>
      <c r="E1573" s="578" t="str">
        <f t="shared" ref="E1573" si="6037">S1573</f>
        <v/>
      </c>
      <c r="F1573" s="421"/>
      <c r="G1573" s="576" t="str">
        <f ca="1">IF(OR(INDIRECT("'update Helper'!E"&amp;U1573)="",F1573&lt;&gt;0,F1574&lt;&gt;0),IF(IFERROR((F1573/F1574),"")="","",(F1573/F1574)),INDIRECT("'update Helper'!E"&amp;U1573)/100)</f>
        <v/>
      </c>
      <c r="H1573" s="580"/>
      <c r="I1573" s="582"/>
      <c r="J1573" s="572"/>
      <c r="K1573" s="570" t="str">
        <f t="shared" ref="K1573" si="6038">W1573</f>
        <v/>
      </c>
      <c r="L1573" s="570" t="str">
        <f t="shared" ref="L1573" si="6039">V1573</f>
        <v/>
      </c>
      <c r="M1573" s="572"/>
      <c r="N1573" s="572"/>
      <c r="P1573" s="201">
        <f t="shared" ref="P1573" si="6040">IF(AND(EXACT(C1573,C1571),C1571&lt;&gt;0),P1571+1,0)</f>
        <v>476</v>
      </c>
      <c r="Q1573" s="201" t="str">
        <f t="shared" ref="Q1573" si="6041">IF(C1573&lt;&gt;"",C1573&amp;"-"&amp;P1573,"")</f>
        <v/>
      </c>
      <c r="R1573" s="201" t="str">
        <f t="array" ref="R1573">IFERROR(IF(INDEX('Disaggregation Records'!$E$155:$E$385,MATCH(RIGHT(Q1573,255),RIGHT('Disaggregation Records'!$D$155:$D$385,255),0))="","",INDEX('Disaggregation Records'!$E$155:$E$385,MATCH(RIGHT(Q1573,255),RIGHT('Disaggregation Records'!$D$155:$D$385,255),0))),"")</f>
        <v/>
      </c>
      <c r="S1573" s="201" t="str">
        <f t="array" ref="S1573">IFERROR(IF(INDEX('Disaggregation Records'!$F$155:$F$385,MATCH(RIGHT(Q1573,255),RIGHT('Disaggregation Records'!$D$155:$D$385,255),0))="","",INDEX('Disaggregation Records'!$F$155:$F$385,MATCH(RIGHT(Q1573,255),RIGHT('Disaggregation Records'!$D$155:$D$385,255),0))),"")</f>
        <v/>
      </c>
      <c r="T1573" s="201" t="str">
        <f t="array" ref="T1573">IFERROR(IF(INDEX('Disaggregation Records'!$H$155:$H$385,MATCH(RIGHT(Q1573,255),RIGHT('Disaggregation Records'!$D$155:$D$385,255),0))="","",INDEX('Disaggregation Records'!$H$155:$H$385,MATCH(RIGHT(Q1573,255),RIGHT('Disaggregation Records'!$D$155:$D$385,255),0))),"")</f>
        <v/>
      </c>
      <c r="U1573" s="201">
        <f t="shared" ref="U1573" si="6042">U1571+1</f>
        <v>1888</v>
      </c>
      <c r="V1573" s="201" t="str">
        <f t="array" ref="V1573">IFERROR(IF(INDEX('Disaggregation Records'!$I$155:$I$385,MATCH(RIGHT(Q1573,255),RIGHT('Disaggregation Records'!$D$155:$D$385,255),0))="","",INDEX('Disaggregation Records'!$I$155:$I$385,MATCH(RIGHT(Q1573,255),RIGHT('Disaggregation Records'!$D$155:$D$385,255),0))),"")</f>
        <v/>
      </c>
      <c r="W1573" s="201" t="str">
        <f>IFERROR(INDEX('Reference Records'!L$40:L$88,MATCH(LEFT(C1573,255),'Reference Records'!E$40:E$88,0)),"")</f>
        <v/>
      </c>
    </row>
    <row r="1574" spans="1:23" s="201" customFormat="1" ht="40.25" customHeight="1" x14ac:dyDescent="0.35">
      <c r="A1574" s="569"/>
      <c r="B1574" s="590"/>
      <c r="C1574" s="571"/>
      <c r="D1574" s="579"/>
      <c r="E1574" s="579"/>
      <c r="F1574" s="215"/>
      <c r="G1574" s="577"/>
      <c r="H1574" s="581"/>
      <c r="I1574" s="583"/>
      <c r="J1574" s="573"/>
      <c r="K1574" s="571"/>
      <c r="L1574" s="571"/>
      <c r="M1574" s="573"/>
      <c r="N1574" s="573"/>
    </row>
    <row r="1575" spans="1:23" s="201" customFormat="1" ht="40.25" customHeight="1" x14ac:dyDescent="0.35">
      <c r="A1575" s="569" t="str">
        <f t="shared" ref="A1575" ca="1" si="6043">INDIRECT("'update Helper'!C"&amp;U1575)</f>
        <v>a163p000004cuwXAAQ</v>
      </c>
      <c r="B1575" s="589">
        <v>24</v>
      </c>
      <c r="C1575" s="570" t="str">
        <f>VLOOKUP(B1575,'Coverage Indicators - Section D'!$A$9:$AU$70,47,FALSE)</f>
        <v/>
      </c>
      <c r="D1575" s="578" t="str">
        <f t="shared" ref="D1575" si="6044">R1575</f>
        <v/>
      </c>
      <c r="E1575" s="578" t="str">
        <f t="shared" ref="E1575" si="6045">S1575</f>
        <v/>
      </c>
      <c r="F1575" s="421"/>
      <c r="G1575" s="576" t="str">
        <f ca="1">IF(OR(INDIRECT("'update Helper'!E"&amp;U1575)="",F1575&lt;&gt;0,F1576&lt;&gt;0),IF(IFERROR((F1575/F1576),"")="","",(F1575/F1576)),INDIRECT("'update Helper'!E"&amp;U1575)/100)</f>
        <v/>
      </c>
      <c r="H1575" s="580"/>
      <c r="I1575" s="582"/>
      <c r="J1575" s="572"/>
      <c r="K1575" s="570" t="str">
        <f t="shared" ref="K1575" si="6046">W1575</f>
        <v/>
      </c>
      <c r="L1575" s="570" t="str">
        <f t="shared" ref="L1575" si="6047">V1575</f>
        <v/>
      </c>
      <c r="M1575" s="572"/>
      <c r="N1575" s="572"/>
      <c r="P1575" s="201">
        <f t="shared" ref="P1575" si="6048">IF(AND(EXACT(C1575,C1573),C1573&lt;&gt;0),P1573+1,0)</f>
        <v>477</v>
      </c>
      <c r="Q1575" s="201" t="str">
        <f t="shared" ref="Q1575" si="6049">IF(C1575&lt;&gt;"",C1575&amp;"-"&amp;P1575,"")</f>
        <v/>
      </c>
      <c r="R1575" s="201" t="str">
        <f t="array" ref="R1575">IFERROR(IF(INDEX('Disaggregation Records'!$E$155:$E$385,MATCH(RIGHT(Q1575,255),RIGHT('Disaggregation Records'!$D$155:$D$385,255),0))="","",INDEX('Disaggregation Records'!$E$155:$E$385,MATCH(RIGHT(Q1575,255),RIGHT('Disaggregation Records'!$D$155:$D$385,255),0))),"")</f>
        <v/>
      </c>
      <c r="S1575" s="201" t="str">
        <f t="array" ref="S1575">IFERROR(IF(INDEX('Disaggregation Records'!$F$155:$F$385,MATCH(RIGHT(Q1575,255),RIGHT('Disaggregation Records'!$D$155:$D$385,255),0))="","",INDEX('Disaggregation Records'!$F$155:$F$385,MATCH(RIGHT(Q1575,255),RIGHT('Disaggregation Records'!$D$155:$D$385,255),0))),"")</f>
        <v/>
      </c>
      <c r="T1575" s="201" t="str">
        <f t="array" ref="T1575">IFERROR(IF(INDEX('Disaggregation Records'!$H$155:$H$385,MATCH(RIGHT(Q1575,255),RIGHT('Disaggregation Records'!$D$155:$D$385,255),0))="","",INDEX('Disaggregation Records'!$H$155:$H$385,MATCH(RIGHT(Q1575,255),RIGHT('Disaggregation Records'!$D$155:$D$385,255),0))),"")</f>
        <v/>
      </c>
      <c r="U1575" s="201">
        <f t="shared" ref="U1575" si="6050">U1573+1</f>
        <v>1889</v>
      </c>
      <c r="V1575" s="201" t="str">
        <f t="array" ref="V1575">IFERROR(IF(INDEX('Disaggregation Records'!$I$155:$I$385,MATCH(RIGHT(Q1575,255),RIGHT('Disaggregation Records'!$D$155:$D$385,255),0))="","",INDEX('Disaggregation Records'!$I$155:$I$385,MATCH(RIGHT(Q1575,255),RIGHT('Disaggregation Records'!$D$155:$D$385,255),0))),"")</f>
        <v/>
      </c>
      <c r="W1575" s="201" t="str">
        <f>IFERROR(INDEX('Reference Records'!L$40:L$88,MATCH(LEFT(C1575,255),'Reference Records'!E$40:E$88,0)),"")</f>
        <v/>
      </c>
    </row>
    <row r="1576" spans="1:23" s="201" customFormat="1" ht="40.25" customHeight="1" x14ac:dyDescent="0.35">
      <c r="A1576" s="569"/>
      <c r="B1576" s="590"/>
      <c r="C1576" s="571"/>
      <c r="D1576" s="579"/>
      <c r="E1576" s="579"/>
      <c r="F1576" s="215"/>
      <c r="G1576" s="577"/>
      <c r="H1576" s="581"/>
      <c r="I1576" s="583"/>
      <c r="J1576" s="573"/>
      <c r="K1576" s="571"/>
      <c r="L1576" s="571"/>
      <c r="M1576" s="573"/>
      <c r="N1576" s="573"/>
    </row>
    <row r="1577" spans="1:23" s="201" customFormat="1" ht="40.25" customHeight="1" x14ac:dyDescent="0.35">
      <c r="A1577" s="569" t="str">
        <f t="shared" ref="A1577" ca="1" si="6051">INDIRECT("'update Helper'!C"&amp;U1577)</f>
        <v>a163p000004cuwYAAQ</v>
      </c>
      <c r="B1577" s="589">
        <v>24</v>
      </c>
      <c r="C1577" s="570" t="str">
        <f>VLOOKUP(B1577,'Coverage Indicators - Section D'!$A$9:$AU$70,47,FALSE)</f>
        <v/>
      </c>
      <c r="D1577" s="578" t="str">
        <f t="shared" ref="D1577" si="6052">R1577</f>
        <v/>
      </c>
      <c r="E1577" s="578" t="str">
        <f t="shared" ref="E1577" si="6053">S1577</f>
        <v/>
      </c>
      <c r="F1577" s="421"/>
      <c r="G1577" s="576" t="str">
        <f ca="1">IF(OR(INDIRECT("'update Helper'!E"&amp;U1577)="",F1577&lt;&gt;0,F1578&lt;&gt;0),IF(IFERROR((F1577/F1578),"")="","",(F1577/F1578)),INDIRECT("'update Helper'!E"&amp;U1577)/100)</f>
        <v/>
      </c>
      <c r="H1577" s="580"/>
      <c r="I1577" s="582"/>
      <c r="J1577" s="572"/>
      <c r="K1577" s="570" t="str">
        <f t="shared" ref="K1577" si="6054">W1577</f>
        <v/>
      </c>
      <c r="L1577" s="570" t="str">
        <f t="shared" ref="L1577" si="6055">V1577</f>
        <v/>
      </c>
      <c r="M1577" s="572"/>
      <c r="N1577" s="572"/>
      <c r="P1577" s="201">
        <f t="shared" ref="P1577" si="6056">IF(AND(EXACT(C1577,C1575),C1575&lt;&gt;0),P1575+1,0)</f>
        <v>478</v>
      </c>
      <c r="Q1577" s="201" t="str">
        <f t="shared" ref="Q1577" si="6057">IF(C1577&lt;&gt;"",C1577&amp;"-"&amp;P1577,"")</f>
        <v/>
      </c>
      <c r="R1577" s="201" t="str">
        <f t="array" ref="R1577">IFERROR(IF(INDEX('Disaggregation Records'!$E$155:$E$385,MATCH(RIGHT(Q1577,255),RIGHT('Disaggregation Records'!$D$155:$D$385,255),0))="","",INDEX('Disaggregation Records'!$E$155:$E$385,MATCH(RIGHT(Q1577,255),RIGHT('Disaggregation Records'!$D$155:$D$385,255),0))),"")</f>
        <v/>
      </c>
      <c r="S1577" s="201" t="str">
        <f t="array" ref="S1577">IFERROR(IF(INDEX('Disaggregation Records'!$F$155:$F$385,MATCH(RIGHT(Q1577,255),RIGHT('Disaggregation Records'!$D$155:$D$385,255),0))="","",INDEX('Disaggregation Records'!$F$155:$F$385,MATCH(RIGHT(Q1577,255),RIGHT('Disaggregation Records'!$D$155:$D$385,255),0))),"")</f>
        <v/>
      </c>
      <c r="T1577" s="201" t="str">
        <f t="array" ref="T1577">IFERROR(IF(INDEX('Disaggregation Records'!$H$155:$H$385,MATCH(RIGHT(Q1577,255),RIGHT('Disaggregation Records'!$D$155:$D$385,255),0))="","",INDEX('Disaggregation Records'!$H$155:$H$385,MATCH(RIGHT(Q1577,255),RIGHT('Disaggregation Records'!$D$155:$D$385,255),0))),"")</f>
        <v/>
      </c>
      <c r="U1577" s="201">
        <f t="shared" ref="U1577" si="6058">U1575+1</f>
        <v>1890</v>
      </c>
      <c r="V1577" s="201" t="str">
        <f t="array" ref="V1577">IFERROR(IF(INDEX('Disaggregation Records'!$I$155:$I$385,MATCH(RIGHT(Q1577,255),RIGHT('Disaggregation Records'!$D$155:$D$385,255),0))="","",INDEX('Disaggregation Records'!$I$155:$I$385,MATCH(RIGHT(Q1577,255),RIGHT('Disaggregation Records'!$D$155:$D$385,255),0))),"")</f>
        <v/>
      </c>
      <c r="W1577" s="201" t="str">
        <f>IFERROR(INDEX('Reference Records'!L$40:L$88,MATCH(LEFT(C1577,255),'Reference Records'!E$40:E$88,0)),"")</f>
        <v/>
      </c>
    </row>
    <row r="1578" spans="1:23" s="201" customFormat="1" ht="40.25" customHeight="1" x14ac:dyDescent="0.35">
      <c r="A1578" s="569"/>
      <c r="B1578" s="590"/>
      <c r="C1578" s="571"/>
      <c r="D1578" s="579"/>
      <c r="E1578" s="579"/>
      <c r="F1578" s="215"/>
      <c r="G1578" s="577"/>
      <c r="H1578" s="581"/>
      <c r="I1578" s="583"/>
      <c r="J1578" s="573"/>
      <c r="K1578" s="571"/>
      <c r="L1578" s="571"/>
      <c r="M1578" s="573"/>
      <c r="N1578" s="573"/>
    </row>
    <row r="1579" spans="1:23" s="201" customFormat="1" ht="40.25" customHeight="1" x14ac:dyDescent="0.35">
      <c r="A1579" s="569" t="str">
        <f t="shared" ref="A1579" ca="1" si="6059">INDIRECT("'update Helper'!C"&amp;U1579)</f>
        <v>a163p000004cuwZAAQ</v>
      </c>
      <c r="B1579" s="589">
        <v>24</v>
      </c>
      <c r="C1579" s="570" t="str">
        <f>VLOOKUP(B1579,'Coverage Indicators - Section D'!$A$9:$AU$70,47,FALSE)</f>
        <v/>
      </c>
      <c r="D1579" s="578" t="str">
        <f t="shared" ref="D1579" si="6060">R1579</f>
        <v/>
      </c>
      <c r="E1579" s="578" t="str">
        <f t="shared" ref="E1579" si="6061">S1579</f>
        <v/>
      </c>
      <c r="F1579" s="421"/>
      <c r="G1579" s="576" t="str">
        <f ca="1">IF(OR(INDIRECT("'update Helper'!E"&amp;U1579)="",F1579&lt;&gt;0,F1580&lt;&gt;0),IF(IFERROR((F1579/F1580),"")="","",(F1579/F1580)),INDIRECT("'update Helper'!E"&amp;U1579)/100)</f>
        <v/>
      </c>
      <c r="H1579" s="580"/>
      <c r="I1579" s="582"/>
      <c r="J1579" s="572"/>
      <c r="K1579" s="570" t="str">
        <f t="shared" ref="K1579" si="6062">W1579</f>
        <v/>
      </c>
      <c r="L1579" s="570" t="str">
        <f t="shared" ref="L1579" si="6063">V1579</f>
        <v/>
      </c>
      <c r="M1579" s="572"/>
      <c r="N1579" s="572"/>
      <c r="P1579" s="201">
        <f t="shared" ref="P1579" si="6064">IF(AND(EXACT(C1579,C1577),C1577&lt;&gt;0),P1577+1,0)</f>
        <v>479</v>
      </c>
      <c r="Q1579" s="201" t="str">
        <f t="shared" ref="Q1579" si="6065">IF(C1579&lt;&gt;"",C1579&amp;"-"&amp;P1579,"")</f>
        <v/>
      </c>
      <c r="R1579" s="201" t="str">
        <f t="array" ref="R1579">IFERROR(IF(INDEX('Disaggregation Records'!$E$155:$E$385,MATCH(RIGHT(Q1579,255),RIGHT('Disaggregation Records'!$D$155:$D$385,255),0))="","",INDEX('Disaggregation Records'!$E$155:$E$385,MATCH(RIGHT(Q1579,255),RIGHT('Disaggregation Records'!$D$155:$D$385,255),0))),"")</f>
        <v/>
      </c>
      <c r="S1579" s="201" t="str">
        <f t="array" ref="S1579">IFERROR(IF(INDEX('Disaggregation Records'!$F$155:$F$385,MATCH(RIGHT(Q1579,255),RIGHT('Disaggregation Records'!$D$155:$D$385,255),0))="","",INDEX('Disaggregation Records'!$F$155:$F$385,MATCH(RIGHT(Q1579,255),RIGHT('Disaggregation Records'!$D$155:$D$385,255),0))),"")</f>
        <v/>
      </c>
      <c r="T1579" s="201" t="str">
        <f t="array" ref="T1579">IFERROR(IF(INDEX('Disaggregation Records'!$H$155:$H$385,MATCH(RIGHT(Q1579,255),RIGHT('Disaggregation Records'!$D$155:$D$385,255),0))="","",INDEX('Disaggregation Records'!$H$155:$H$385,MATCH(RIGHT(Q1579,255),RIGHT('Disaggregation Records'!$D$155:$D$385,255),0))),"")</f>
        <v/>
      </c>
      <c r="U1579" s="201">
        <f t="shared" ref="U1579" si="6066">U1577+1</f>
        <v>1891</v>
      </c>
      <c r="V1579" s="201" t="str">
        <f t="array" ref="V1579">IFERROR(IF(INDEX('Disaggregation Records'!$I$155:$I$385,MATCH(RIGHT(Q1579,255),RIGHT('Disaggregation Records'!$D$155:$D$385,255),0))="","",INDEX('Disaggregation Records'!$I$155:$I$385,MATCH(RIGHT(Q1579,255),RIGHT('Disaggregation Records'!$D$155:$D$385,255),0))),"")</f>
        <v/>
      </c>
      <c r="W1579" s="201" t="str">
        <f>IFERROR(INDEX('Reference Records'!L$40:L$88,MATCH(LEFT(C1579,255),'Reference Records'!E$40:E$88,0)),"")</f>
        <v/>
      </c>
    </row>
    <row r="1580" spans="1:23" s="201" customFormat="1" ht="40.25" customHeight="1" x14ac:dyDescent="0.35">
      <c r="A1580" s="569"/>
      <c r="B1580" s="590"/>
      <c r="C1580" s="571"/>
      <c r="D1580" s="579"/>
      <c r="E1580" s="579"/>
      <c r="F1580" s="215"/>
      <c r="G1580" s="577"/>
      <c r="H1580" s="581"/>
      <c r="I1580" s="583"/>
      <c r="J1580" s="573"/>
      <c r="K1580" s="571"/>
      <c r="L1580" s="571"/>
      <c r="M1580" s="573"/>
      <c r="N1580" s="573"/>
    </row>
    <row r="1581" spans="1:23" s="201" customFormat="1" ht="40.25" customHeight="1" x14ac:dyDescent="0.35">
      <c r="A1581" s="569" t="str">
        <f t="shared" ref="A1581" ca="1" si="6067">INDIRECT("'update Helper'!C"&amp;U1581)</f>
        <v>a163p000004cuwaAAA</v>
      </c>
      <c r="B1581" s="589">
        <v>25</v>
      </c>
      <c r="C1581" s="570" t="str">
        <f>VLOOKUP(B1581,'Coverage Indicators - Section D'!$A$9:$AU$70,47,FALSE)</f>
        <v/>
      </c>
      <c r="D1581" s="578" t="str">
        <f t="shared" ref="D1581" si="6068">R1581</f>
        <v/>
      </c>
      <c r="E1581" s="578" t="str">
        <f t="shared" ref="E1581" si="6069">S1581</f>
        <v/>
      </c>
      <c r="F1581" s="421"/>
      <c r="G1581" s="576" t="str">
        <f ca="1">IF(OR(INDIRECT("'update Helper'!E"&amp;U1581)="",F1581&lt;&gt;0,F1582&lt;&gt;0),IF(IFERROR((F1581/F1582),"")="","",(F1581/F1582)),INDIRECT("'update Helper'!E"&amp;U1581)/100)</f>
        <v/>
      </c>
      <c r="H1581" s="580"/>
      <c r="I1581" s="582"/>
      <c r="J1581" s="572"/>
      <c r="K1581" s="570" t="str">
        <f t="shared" ref="K1581" si="6070">W1581</f>
        <v/>
      </c>
      <c r="L1581" s="570" t="str">
        <f t="shared" ref="L1581" si="6071">V1581</f>
        <v/>
      </c>
      <c r="M1581" s="572"/>
      <c r="N1581" s="572"/>
      <c r="P1581" s="201">
        <f t="shared" ref="P1581" si="6072">IF(AND(EXACT(C1581,C1579),C1579&lt;&gt;0),P1579+1,0)</f>
        <v>480</v>
      </c>
      <c r="Q1581" s="201" t="str">
        <f t="shared" ref="Q1581" si="6073">IF(C1581&lt;&gt;"",C1581&amp;"-"&amp;P1581,"")</f>
        <v/>
      </c>
      <c r="R1581" s="201" t="str">
        <f t="array" ref="R1581">IFERROR(IF(INDEX('Disaggregation Records'!$E$155:$E$385,MATCH(RIGHT(Q1581,255),RIGHT('Disaggregation Records'!$D$155:$D$385,255),0))="","",INDEX('Disaggregation Records'!$E$155:$E$385,MATCH(RIGHT(Q1581,255),RIGHT('Disaggregation Records'!$D$155:$D$385,255),0))),"")</f>
        <v/>
      </c>
      <c r="S1581" s="201" t="str">
        <f t="array" ref="S1581">IFERROR(IF(INDEX('Disaggregation Records'!$F$155:$F$385,MATCH(RIGHT(Q1581,255),RIGHT('Disaggregation Records'!$D$155:$D$385,255),0))="","",INDEX('Disaggregation Records'!$F$155:$F$385,MATCH(RIGHT(Q1581,255),RIGHT('Disaggregation Records'!$D$155:$D$385,255),0))),"")</f>
        <v/>
      </c>
      <c r="T1581" s="201" t="str">
        <f t="array" ref="T1581">IFERROR(IF(INDEX('Disaggregation Records'!$H$155:$H$385,MATCH(RIGHT(Q1581,255),RIGHT('Disaggregation Records'!$D$155:$D$385,255),0))="","",INDEX('Disaggregation Records'!$H$155:$H$385,MATCH(RIGHT(Q1581,255),RIGHT('Disaggregation Records'!$D$155:$D$385,255),0))),"")</f>
        <v/>
      </c>
      <c r="U1581" s="201">
        <f t="shared" ref="U1581" si="6074">U1579+1</f>
        <v>1892</v>
      </c>
      <c r="V1581" s="201" t="str">
        <f t="array" ref="V1581">IFERROR(IF(INDEX('Disaggregation Records'!$I$155:$I$385,MATCH(RIGHT(Q1581,255),RIGHT('Disaggregation Records'!$D$155:$D$385,255),0))="","",INDEX('Disaggregation Records'!$I$155:$I$385,MATCH(RIGHT(Q1581,255),RIGHT('Disaggregation Records'!$D$155:$D$385,255),0))),"")</f>
        <v/>
      </c>
      <c r="W1581" s="201" t="str">
        <f>IFERROR(INDEX('Reference Records'!L$40:L$88,MATCH(LEFT(C1581,255),'Reference Records'!E$40:E$88,0)),"")</f>
        <v/>
      </c>
    </row>
    <row r="1582" spans="1:23" s="201" customFormat="1" ht="40.25" customHeight="1" x14ac:dyDescent="0.35">
      <c r="A1582" s="569"/>
      <c r="B1582" s="590"/>
      <c r="C1582" s="571"/>
      <c r="D1582" s="579"/>
      <c r="E1582" s="579"/>
      <c r="F1582" s="215"/>
      <c r="G1582" s="577"/>
      <c r="H1582" s="581"/>
      <c r="I1582" s="583"/>
      <c r="J1582" s="573"/>
      <c r="K1582" s="571"/>
      <c r="L1582" s="571"/>
      <c r="M1582" s="573"/>
      <c r="N1582" s="573"/>
    </row>
    <row r="1583" spans="1:23" s="201" customFormat="1" ht="40.25" customHeight="1" x14ac:dyDescent="0.35">
      <c r="A1583" s="569" t="str">
        <f t="shared" ref="A1583" ca="1" si="6075">INDIRECT("'update Helper'!C"&amp;U1583)</f>
        <v>a163p000004cuwbAAA</v>
      </c>
      <c r="B1583" s="589">
        <v>25</v>
      </c>
      <c r="C1583" s="570" t="str">
        <f>VLOOKUP(B1583,'Coverage Indicators - Section D'!$A$9:$AU$70,47,FALSE)</f>
        <v/>
      </c>
      <c r="D1583" s="578" t="str">
        <f t="shared" ref="D1583" si="6076">R1583</f>
        <v/>
      </c>
      <c r="E1583" s="578" t="str">
        <f t="shared" ref="E1583" si="6077">S1583</f>
        <v/>
      </c>
      <c r="F1583" s="421"/>
      <c r="G1583" s="576" t="str">
        <f ca="1">IF(OR(INDIRECT("'update Helper'!E"&amp;U1583)="",F1583&lt;&gt;0,F1584&lt;&gt;0),IF(IFERROR((F1583/F1584),"")="","",(F1583/F1584)),INDIRECT("'update Helper'!E"&amp;U1583)/100)</f>
        <v/>
      </c>
      <c r="H1583" s="580"/>
      <c r="I1583" s="582"/>
      <c r="J1583" s="572"/>
      <c r="K1583" s="570" t="str">
        <f t="shared" ref="K1583" si="6078">W1583</f>
        <v/>
      </c>
      <c r="L1583" s="570" t="str">
        <f t="shared" ref="L1583" si="6079">V1583</f>
        <v/>
      </c>
      <c r="M1583" s="572"/>
      <c r="N1583" s="572"/>
      <c r="P1583" s="201">
        <f t="shared" ref="P1583" si="6080">IF(AND(EXACT(C1583,C1581),C1581&lt;&gt;0),P1581+1,0)</f>
        <v>481</v>
      </c>
      <c r="Q1583" s="201" t="str">
        <f t="shared" ref="Q1583" si="6081">IF(C1583&lt;&gt;"",C1583&amp;"-"&amp;P1583,"")</f>
        <v/>
      </c>
      <c r="R1583" s="201" t="str">
        <f t="array" ref="R1583">IFERROR(IF(INDEX('Disaggregation Records'!$E$155:$E$385,MATCH(RIGHT(Q1583,255),RIGHT('Disaggregation Records'!$D$155:$D$385,255),0))="","",INDEX('Disaggregation Records'!$E$155:$E$385,MATCH(RIGHT(Q1583,255),RIGHT('Disaggregation Records'!$D$155:$D$385,255),0))),"")</f>
        <v/>
      </c>
      <c r="S1583" s="201" t="str">
        <f t="array" ref="S1583">IFERROR(IF(INDEX('Disaggregation Records'!$F$155:$F$385,MATCH(RIGHT(Q1583,255),RIGHT('Disaggregation Records'!$D$155:$D$385,255),0))="","",INDEX('Disaggregation Records'!$F$155:$F$385,MATCH(RIGHT(Q1583,255),RIGHT('Disaggregation Records'!$D$155:$D$385,255),0))),"")</f>
        <v/>
      </c>
      <c r="T1583" s="201" t="str">
        <f t="array" ref="T1583">IFERROR(IF(INDEX('Disaggregation Records'!$H$155:$H$385,MATCH(RIGHT(Q1583,255),RIGHT('Disaggregation Records'!$D$155:$D$385,255),0))="","",INDEX('Disaggregation Records'!$H$155:$H$385,MATCH(RIGHT(Q1583,255),RIGHT('Disaggregation Records'!$D$155:$D$385,255),0))),"")</f>
        <v/>
      </c>
      <c r="U1583" s="201">
        <f t="shared" ref="U1583" si="6082">U1581+1</f>
        <v>1893</v>
      </c>
      <c r="V1583" s="201" t="str">
        <f t="array" ref="V1583">IFERROR(IF(INDEX('Disaggregation Records'!$I$155:$I$385,MATCH(RIGHT(Q1583,255),RIGHT('Disaggregation Records'!$D$155:$D$385,255),0))="","",INDEX('Disaggregation Records'!$I$155:$I$385,MATCH(RIGHT(Q1583,255),RIGHT('Disaggregation Records'!$D$155:$D$385,255),0))),"")</f>
        <v/>
      </c>
      <c r="W1583" s="201" t="str">
        <f>IFERROR(INDEX('Reference Records'!L$40:L$88,MATCH(LEFT(C1583,255),'Reference Records'!E$40:E$88,0)),"")</f>
        <v/>
      </c>
    </row>
    <row r="1584" spans="1:23" s="201" customFormat="1" ht="40.25" customHeight="1" x14ac:dyDescent="0.35">
      <c r="A1584" s="569"/>
      <c r="B1584" s="590"/>
      <c r="C1584" s="571"/>
      <c r="D1584" s="579"/>
      <c r="E1584" s="579"/>
      <c r="F1584" s="215"/>
      <c r="G1584" s="577"/>
      <c r="H1584" s="581"/>
      <c r="I1584" s="583"/>
      <c r="J1584" s="573"/>
      <c r="K1584" s="571"/>
      <c r="L1584" s="571"/>
      <c r="M1584" s="573"/>
      <c r="N1584" s="573"/>
    </row>
    <row r="1585" spans="1:23" s="201" customFormat="1" ht="40.25" customHeight="1" x14ac:dyDescent="0.35">
      <c r="A1585" s="569" t="str">
        <f t="shared" ref="A1585" ca="1" si="6083">INDIRECT("'update Helper'!C"&amp;U1585)</f>
        <v>a163p000004cuwcAAA</v>
      </c>
      <c r="B1585" s="589">
        <v>25</v>
      </c>
      <c r="C1585" s="570" t="str">
        <f>VLOOKUP(B1585,'Coverage Indicators - Section D'!$A$9:$AU$70,47,FALSE)</f>
        <v/>
      </c>
      <c r="D1585" s="578" t="str">
        <f t="shared" ref="D1585" si="6084">R1585</f>
        <v/>
      </c>
      <c r="E1585" s="578" t="str">
        <f t="shared" ref="E1585" si="6085">S1585</f>
        <v/>
      </c>
      <c r="F1585" s="421"/>
      <c r="G1585" s="576" t="str">
        <f ca="1">IF(OR(INDIRECT("'update Helper'!E"&amp;U1585)="",F1585&lt;&gt;0,F1586&lt;&gt;0),IF(IFERROR((F1585/F1586),"")="","",(F1585/F1586)),INDIRECT("'update Helper'!E"&amp;U1585)/100)</f>
        <v/>
      </c>
      <c r="H1585" s="580"/>
      <c r="I1585" s="582"/>
      <c r="J1585" s="572"/>
      <c r="K1585" s="570" t="str">
        <f t="shared" ref="K1585" si="6086">W1585</f>
        <v/>
      </c>
      <c r="L1585" s="570" t="str">
        <f t="shared" ref="L1585" si="6087">V1585</f>
        <v/>
      </c>
      <c r="M1585" s="572"/>
      <c r="N1585" s="572"/>
      <c r="P1585" s="201">
        <f t="shared" ref="P1585" si="6088">IF(AND(EXACT(C1585,C1583),C1583&lt;&gt;0),P1583+1,0)</f>
        <v>482</v>
      </c>
      <c r="Q1585" s="201" t="str">
        <f t="shared" ref="Q1585" si="6089">IF(C1585&lt;&gt;"",C1585&amp;"-"&amp;P1585,"")</f>
        <v/>
      </c>
      <c r="R1585" s="201" t="str">
        <f t="array" ref="R1585">IFERROR(IF(INDEX('Disaggregation Records'!$E$155:$E$385,MATCH(RIGHT(Q1585,255),RIGHT('Disaggregation Records'!$D$155:$D$385,255),0))="","",INDEX('Disaggregation Records'!$E$155:$E$385,MATCH(RIGHT(Q1585,255),RIGHT('Disaggregation Records'!$D$155:$D$385,255),0))),"")</f>
        <v/>
      </c>
      <c r="S1585" s="201" t="str">
        <f t="array" ref="S1585">IFERROR(IF(INDEX('Disaggregation Records'!$F$155:$F$385,MATCH(RIGHT(Q1585,255),RIGHT('Disaggregation Records'!$D$155:$D$385,255),0))="","",INDEX('Disaggregation Records'!$F$155:$F$385,MATCH(RIGHT(Q1585,255),RIGHT('Disaggregation Records'!$D$155:$D$385,255),0))),"")</f>
        <v/>
      </c>
      <c r="T1585" s="201" t="str">
        <f t="array" ref="T1585">IFERROR(IF(INDEX('Disaggregation Records'!$H$155:$H$385,MATCH(RIGHT(Q1585,255),RIGHT('Disaggregation Records'!$D$155:$D$385,255),0))="","",INDEX('Disaggregation Records'!$H$155:$H$385,MATCH(RIGHT(Q1585,255),RIGHT('Disaggregation Records'!$D$155:$D$385,255),0))),"")</f>
        <v/>
      </c>
      <c r="U1585" s="201">
        <f t="shared" ref="U1585" si="6090">U1583+1</f>
        <v>1894</v>
      </c>
      <c r="V1585" s="201" t="str">
        <f t="array" ref="V1585">IFERROR(IF(INDEX('Disaggregation Records'!$I$155:$I$385,MATCH(RIGHT(Q1585,255),RIGHT('Disaggregation Records'!$D$155:$D$385,255),0))="","",INDEX('Disaggregation Records'!$I$155:$I$385,MATCH(RIGHT(Q1585,255),RIGHT('Disaggregation Records'!$D$155:$D$385,255),0))),"")</f>
        <v/>
      </c>
      <c r="W1585" s="201" t="str">
        <f>IFERROR(INDEX('Reference Records'!L$40:L$88,MATCH(LEFT(C1585,255),'Reference Records'!E$40:E$88,0)),"")</f>
        <v/>
      </c>
    </row>
    <row r="1586" spans="1:23" s="201" customFormat="1" ht="40.25" customHeight="1" x14ac:dyDescent="0.35">
      <c r="A1586" s="569"/>
      <c r="B1586" s="590"/>
      <c r="C1586" s="571"/>
      <c r="D1586" s="579"/>
      <c r="E1586" s="579"/>
      <c r="F1586" s="215"/>
      <c r="G1586" s="577"/>
      <c r="H1586" s="581"/>
      <c r="I1586" s="583"/>
      <c r="J1586" s="573"/>
      <c r="K1586" s="571"/>
      <c r="L1586" s="571"/>
      <c r="M1586" s="573"/>
      <c r="N1586" s="573"/>
    </row>
    <row r="1587" spans="1:23" s="201" customFormat="1" ht="40.25" customHeight="1" x14ac:dyDescent="0.35">
      <c r="A1587" s="569" t="str">
        <f t="shared" ref="A1587" ca="1" si="6091">INDIRECT("'update Helper'!C"&amp;U1587)</f>
        <v>a163p000004cuwdAAA</v>
      </c>
      <c r="B1587" s="589">
        <v>25</v>
      </c>
      <c r="C1587" s="570" t="str">
        <f>VLOOKUP(B1587,'Coverage Indicators - Section D'!$A$9:$AU$70,47,FALSE)</f>
        <v/>
      </c>
      <c r="D1587" s="578" t="str">
        <f t="shared" ref="D1587" si="6092">R1587</f>
        <v/>
      </c>
      <c r="E1587" s="578" t="str">
        <f t="shared" ref="E1587" si="6093">S1587</f>
        <v/>
      </c>
      <c r="F1587" s="421"/>
      <c r="G1587" s="576" t="str">
        <f ca="1">IF(OR(INDIRECT("'update Helper'!E"&amp;U1587)="",F1587&lt;&gt;0,F1588&lt;&gt;0),IF(IFERROR((F1587/F1588),"")="","",(F1587/F1588)),INDIRECT("'update Helper'!E"&amp;U1587)/100)</f>
        <v/>
      </c>
      <c r="H1587" s="580"/>
      <c r="I1587" s="582"/>
      <c r="J1587" s="572"/>
      <c r="K1587" s="570" t="str">
        <f t="shared" ref="K1587" si="6094">W1587</f>
        <v/>
      </c>
      <c r="L1587" s="570" t="str">
        <f t="shared" ref="L1587" si="6095">V1587</f>
        <v/>
      </c>
      <c r="M1587" s="572"/>
      <c r="N1587" s="572"/>
      <c r="P1587" s="201">
        <f t="shared" ref="P1587" si="6096">IF(AND(EXACT(C1587,C1585),C1585&lt;&gt;0),P1585+1,0)</f>
        <v>483</v>
      </c>
      <c r="Q1587" s="201" t="str">
        <f t="shared" ref="Q1587" si="6097">IF(C1587&lt;&gt;"",C1587&amp;"-"&amp;P1587,"")</f>
        <v/>
      </c>
      <c r="R1587" s="201" t="str">
        <f t="array" ref="R1587">IFERROR(IF(INDEX('Disaggregation Records'!$E$155:$E$385,MATCH(RIGHT(Q1587,255),RIGHT('Disaggregation Records'!$D$155:$D$385,255),0))="","",INDEX('Disaggregation Records'!$E$155:$E$385,MATCH(RIGHT(Q1587,255),RIGHT('Disaggregation Records'!$D$155:$D$385,255),0))),"")</f>
        <v/>
      </c>
      <c r="S1587" s="201" t="str">
        <f t="array" ref="S1587">IFERROR(IF(INDEX('Disaggregation Records'!$F$155:$F$385,MATCH(RIGHT(Q1587,255),RIGHT('Disaggregation Records'!$D$155:$D$385,255),0))="","",INDEX('Disaggregation Records'!$F$155:$F$385,MATCH(RIGHT(Q1587,255),RIGHT('Disaggregation Records'!$D$155:$D$385,255),0))),"")</f>
        <v/>
      </c>
      <c r="T1587" s="201" t="str">
        <f t="array" ref="T1587">IFERROR(IF(INDEX('Disaggregation Records'!$H$155:$H$385,MATCH(RIGHT(Q1587,255),RIGHT('Disaggregation Records'!$D$155:$D$385,255),0))="","",INDEX('Disaggregation Records'!$H$155:$H$385,MATCH(RIGHT(Q1587,255),RIGHT('Disaggregation Records'!$D$155:$D$385,255),0))),"")</f>
        <v/>
      </c>
      <c r="U1587" s="201">
        <f t="shared" ref="U1587" si="6098">U1585+1</f>
        <v>1895</v>
      </c>
      <c r="V1587" s="201" t="str">
        <f t="array" ref="V1587">IFERROR(IF(INDEX('Disaggregation Records'!$I$155:$I$385,MATCH(RIGHT(Q1587,255),RIGHT('Disaggregation Records'!$D$155:$D$385,255),0))="","",INDEX('Disaggregation Records'!$I$155:$I$385,MATCH(RIGHT(Q1587,255),RIGHT('Disaggregation Records'!$D$155:$D$385,255),0))),"")</f>
        <v/>
      </c>
      <c r="W1587" s="201" t="str">
        <f>IFERROR(INDEX('Reference Records'!L$40:L$88,MATCH(LEFT(C1587,255),'Reference Records'!E$40:E$88,0)),"")</f>
        <v/>
      </c>
    </row>
    <row r="1588" spans="1:23" s="201" customFormat="1" ht="40.25" customHeight="1" x14ac:dyDescent="0.35">
      <c r="A1588" s="569"/>
      <c r="B1588" s="590"/>
      <c r="C1588" s="571"/>
      <c r="D1588" s="579"/>
      <c r="E1588" s="579"/>
      <c r="F1588" s="215"/>
      <c r="G1588" s="577"/>
      <c r="H1588" s="581"/>
      <c r="I1588" s="583"/>
      <c r="J1588" s="573"/>
      <c r="K1588" s="571"/>
      <c r="L1588" s="571"/>
      <c r="M1588" s="573"/>
      <c r="N1588" s="573"/>
    </row>
    <row r="1589" spans="1:23" s="201" customFormat="1" ht="40.25" customHeight="1" x14ac:dyDescent="0.35">
      <c r="A1589" s="569" t="str">
        <f t="shared" ref="A1589" ca="1" si="6099">INDIRECT("'update Helper'!C"&amp;U1589)</f>
        <v>a163p000004cuweAAA</v>
      </c>
      <c r="B1589" s="589">
        <v>25</v>
      </c>
      <c r="C1589" s="570" t="str">
        <f>VLOOKUP(B1589,'Coverage Indicators - Section D'!$A$9:$AU$70,47,FALSE)</f>
        <v/>
      </c>
      <c r="D1589" s="578" t="str">
        <f t="shared" ref="D1589" si="6100">R1589</f>
        <v/>
      </c>
      <c r="E1589" s="578" t="str">
        <f t="shared" ref="E1589" si="6101">S1589</f>
        <v/>
      </c>
      <c r="F1589" s="421"/>
      <c r="G1589" s="576" t="str">
        <f ca="1">IF(OR(INDIRECT("'update Helper'!E"&amp;U1589)="",F1589&lt;&gt;0,F1590&lt;&gt;0),IF(IFERROR((F1589/F1590),"")="","",(F1589/F1590)),INDIRECT("'update Helper'!E"&amp;U1589)/100)</f>
        <v/>
      </c>
      <c r="H1589" s="580"/>
      <c r="I1589" s="582"/>
      <c r="J1589" s="572"/>
      <c r="K1589" s="570" t="str">
        <f t="shared" ref="K1589" si="6102">W1589</f>
        <v/>
      </c>
      <c r="L1589" s="570" t="str">
        <f t="shared" ref="L1589" si="6103">V1589</f>
        <v/>
      </c>
      <c r="M1589" s="572"/>
      <c r="N1589" s="572"/>
      <c r="P1589" s="201">
        <f t="shared" ref="P1589" si="6104">IF(AND(EXACT(C1589,C1587),C1587&lt;&gt;0),P1587+1,0)</f>
        <v>484</v>
      </c>
      <c r="Q1589" s="201" t="str">
        <f t="shared" ref="Q1589" si="6105">IF(C1589&lt;&gt;"",C1589&amp;"-"&amp;P1589,"")</f>
        <v/>
      </c>
      <c r="R1589" s="201" t="str">
        <f t="array" ref="R1589">IFERROR(IF(INDEX('Disaggregation Records'!$E$155:$E$385,MATCH(RIGHT(Q1589,255),RIGHT('Disaggregation Records'!$D$155:$D$385,255),0))="","",INDEX('Disaggregation Records'!$E$155:$E$385,MATCH(RIGHT(Q1589,255),RIGHT('Disaggregation Records'!$D$155:$D$385,255),0))),"")</f>
        <v/>
      </c>
      <c r="S1589" s="201" t="str">
        <f t="array" ref="S1589">IFERROR(IF(INDEX('Disaggregation Records'!$F$155:$F$385,MATCH(RIGHT(Q1589,255),RIGHT('Disaggregation Records'!$D$155:$D$385,255),0))="","",INDEX('Disaggregation Records'!$F$155:$F$385,MATCH(RIGHT(Q1589,255),RIGHT('Disaggregation Records'!$D$155:$D$385,255),0))),"")</f>
        <v/>
      </c>
      <c r="T1589" s="201" t="str">
        <f t="array" ref="T1589">IFERROR(IF(INDEX('Disaggregation Records'!$H$155:$H$385,MATCH(RIGHT(Q1589,255),RIGHT('Disaggregation Records'!$D$155:$D$385,255),0))="","",INDEX('Disaggregation Records'!$H$155:$H$385,MATCH(RIGHT(Q1589,255),RIGHT('Disaggregation Records'!$D$155:$D$385,255),0))),"")</f>
        <v/>
      </c>
      <c r="U1589" s="201">
        <f t="shared" ref="U1589" si="6106">U1587+1</f>
        <v>1896</v>
      </c>
      <c r="V1589" s="201" t="str">
        <f t="array" ref="V1589">IFERROR(IF(INDEX('Disaggregation Records'!$I$155:$I$385,MATCH(RIGHT(Q1589,255),RIGHT('Disaggregation Records'!$D$155:$D$385,255),0))="","",INDEX('Disaggregation Records'!$I$155:$I$385,MATCH(RIGHT(Q1589,255),RIGHT('Disaggregation Records'!$D$155:$D$385,255),0))),"")</f>
        <v/>
      </c>
      <c r="W1589" s="201" t="str">
        <f>IFERROR(INDEX('Reference Records'!L$40:L$88,MATCH(LEFT(C1589,255),'Reference Records'!E$40:E$88,0)),"")</f>
        <v/>
      </c>
    </row>
    <row r="1590" spans="1:23" s="201" customFormat="1" ht="40.25" customHeight="1" x14ac:dyDescent="0.35">
      <c r="A1590" s="569"/>
      <c r="B1590" s="590"/>
      <c r="C1590" s="571"/>
      <c r="D1590" s="579"/>
      <c r="E1590" s="579"/>
      <c r="F1590" s="215"/>
      <c r="G1590" s="577"/>
      <c r="H1590" s="581"/>
      <c r="I1590" s="583"/>
      <c r="J1590" s="573"/>
      <c r="K1590" s="571"/>
      <c r="L1590" s="571"/>
      <c r="M1590" s="573"/>
      <c r="N1590" s="573"/>
    </row>
    <row r="1591" spans="1:23" s="201" customFormat="1" ht="40.25" customHeight="1" x14ac:dyDescent="0.35">
      <c r="A1591" s="569" t="str">
        <f t="shared" ref="A1591" ca="1" si="6107">INDIRECT("'update Helper'!C"&amp;U1591)</f>
        <v>a163p000004cuwfAAA</v>
      </c>
      <c r="B1591" s="589">
        <v>25</v>
      </c>
      <c r="C1591" s="570" t="str">
        <f>VLOOKUP(B1591,'Coverage Indicators - Section D'!$A$9:$AU$70,47,FALSE)</f>
        <v/>
      </c>
      <c r="D1591" s="578" t="str">
        <f t="shared" ref="D1591" si="6108">R1591</f>
        <v/>
      </c>
      <c r="E1591" s="578" t="str">
        <f t="shared" ref="E1591" si="6109">S1591</f>
        <v/>
      </c>
      <c r="F1591" s="421"/>
      <c r="G1591" s="576" t="str">
        <f ca="1">IF(OR(INDIRECT("'update Helper'!E"&amp;U1591)="",F1591&lt;&gt;0,F1592&lt;&gt;0),IF(IFERROR((F1591/F1592),"")="","",(F1591/F1592)),INDIRECT("'update Helper'!E"&amp;U1591)/100)</f>
        <v/>
      </c>
      <c r="H1591" s="580"/>
      <c r="I1591" s="582"/>
      <c r="J1591" s="572"/>
      <c r="K1591" s="570" t="str">
        <f t="shared" ref="K1591" si="6110">W1591</f>
        <v/>
      </c>
      <c r="L1591" s="570" t="str">
        <f t="shared" ref="L1591" si="6111">V1591</f>
        <v/>
      </c>
      <c r="M1591" s="572"/>
      <c r="N1591" s="572"/>
      <c r="P1591" s="201">
        <f t="shared" ref="P1591" si="6112">IF(AND(EXACT(C1591,C1589),C1589&lt;&gt;0),P1589+1,0)</f>
        <v>485</v>
      </c>
      <c r="Q1591" s="201" t="str">
        <f t="shared" ref="Q1591" si="6113">IF(C1591&lt;&gt;"",C1591&amp;"-"&amp;P1591,"")</f>
        <v/>
      </c>
      <c r="R1591" s="201" t="str">
        <f t="array" ref="R1591">IFERROR(IF(INDEX('Disaggregation Records'!$E$155:$E$385,MATCH(RIGHT(Q1591,255),RIGHT('Disaggregation Records'!$D$155:$D$385,255),0))="","",INDEX('Disaggregation Records'!$E$155:$E$385,MATCH(RIGHT(Q1591,255),RIGHT('Disaggregation Records'!$D$155:$D$385,255),0))),"")</f>
        <v/>
      </c>
      <c r="S1591" s="201" t="str">
        <f t="array" ref="S1591">IFERROR(IF(INDEX('Disaggregation Records'!$F$155:$F$385,MATCH(RIGHT(Q1591,255),RIGHT('Disaggregation Records'!$D$155:$D$385,255),0))="","",INDEX('Disaggregation Records'!$F$155:$F$385,MATCH(RIGHT(Q1591,255),RIGHT('Disaggregation Records'!$D$155:$D$385,255),0))),"")</f>
        <v/>
      </c>
      <c r="T1591" s="201" t="str">
        <f t="array" ref="T1591">IFERROR(IF(INDEX('Disaggregation Records'!$H$155:$H$385,MATCH(RIGHT(Q1591,255),RIGHT('Disaggregation Records'!$D$155:$D$385,255),0))="","",INDEX('Disaggregation Records'!$H$155:$H$385,MATCH(RIGHT(Q1591,255),RIGHT('Disaggregation Records'!$D$155:$D$385,255),0))),"")</f>
        <v/>
      </c>
      <c r="U1591" s="201">
        <f t="shared" ref="U1591" si="6114">U1589+1</f>
        <v>1897</v>
      </c>
      <c r="V1591" s="201" t="str">
        <f t="array" ref="V1591">IFERROR(IF(INDEX('Disaggregation Records'!$I$155:$I$385,MATCH(RIGHT(Q1591,255),RIGHT('Disaggregation Records'!$D$155:$D$385,255),0))="","",INDEX('Disaggregation Records'!$I$155:$I$385,MATCH(RIGHT(Q1591,255),RIGHT('Disaggregation Records'!$D$155:$D$385,255),0))),"")</f>
        <v/>
      </c>
      <c r="W1591" s="201" t="str">
        <f>IFERROR(INDEX('Reference Records'!L$40:L$88,MATCH(LEFT(C1591,255),'Reference Records'!E$40:E$88,0)),"")</f>
        <v/>
      </c>
    </row>
    <row r="1592" spans="1:23" s="201" customFormat="1" ht="40.25" customHeight="1" x14ac:dyDescent="0.35">
      <c r="A1592" s="569"/>
      <c r="B1592" s="590"/>
      <c r="C1592" s="571"/>
      <c r="D1592" s="579"/>
      <c r="E1592" s="579"/>
      <c r="F1592" s="215"/>
      <c r="G1592" s="577"/>
      <c r="H1592" s="581"/>
      <c r="I1592" s="583"/>
      <c r="J1592" s="573"/>
      <c r="K1592" s="571"/>
      <c r="L1592" s="571"/>
      <c r="M1592" s="573"/>
      <c r="N1592" s="573"/>
    </row>
    <row r="1593" spans="1:23" s="201" customFormat="1" ht="40.25" customHeight="1" x14ac:dyDescent="0.35">
      <c r="A1593" s="569" t="str">
        <f t="shared" ref="A1593" ca="1" si="6115">INDIRECT("'update Helper'!C"&amp;U1593)</f>
        <v>a163p000004cuwgAAA</v>
      </c>
      <c r="B1593" s="589">
        <v>25</v>
      </c>
      <c r="C1593" s="570" t="str">
        <f>VLOOKUP(B1593,'Coverage Indicators - Section D'!$A$9:$AU$70,47,FALSE)</f>
        <v/>
      </c>
      <c r="D1593" s="578" t="str">
        <f t="shared" ref="D1593" si="6116">R1593</f>
        <v/>
      </c>
      <c r="E1593" s="578" t="str">
        <f t="shared" ref="E1593" si="6117">S1593</f>
        <v/>
      </c>
      <c r="F1593" s="421"/>
      <c r="G1593" s="576" t="str">
        <f ca="1">IF(OR(INDIRECT("'update Helper'!E"&amp;U1593)="",F1593&lt;&gt;0,F1594&lt;&gt;0),IF(IFERROR((F1593/F1594),"")="","",(F1593/F1594)),INDIRECT("'update Helper'!E"&amp;U1593)/100)</f>
        <v/>
      </c>
      <c r="H1593" s="580"/>
      <c r="I1593" s="582"/>
      <c r="J1593" s="572"/>
      <c r="K1593" s="570" t="str">
        <f t="shared" ref="K1593" si="6118">W1593</f>
        <v/>
      </c>
      <c r="L1593" s="570" t="str">
        <f t="shared" ref="L1593" si="6119">V1593</f>
        <v/>
      </c>
      <c r="M1593" s="572"/>
      <c r="N1593" s="572"/>
      <c r="P1593" s="201">
        <f t="shared" ref="P1593" si="6120">IF(AND(EXACT(C1593,C1591),C1591&lt;&gt;0),P1591+1,0)</f>
        <v>486</v>
      </c>
      <c r="Q1593" s="201" t="str">
        <f t="shared" ref="Q1593" si="6121">IF(C1593&lt;&gt;"",C1593&amp;"-"&amp;P1593,"")</f>
        <v/>
      </c>
      <c r="R1593" s="201" t="str">
        <f t="array" ref="R1593">IFERROR(IF(INDEX('Disaggregation Records'!$E$155:$E$385,MATCH(RIGHT(Q1593,255),RIGHT('Disaggregation Records'!$D$155:$D$385,255),0))="","",INDEX('Disaggregation Records'!$E$155:$E$385,MATCH(RIGHT(Q1593,255),RIGHT('Disaggregation Records'!$D$155:$D$385,255),0))),"")</f>
        <v/>
      </c>
      <c r="S1593" s="201" t="str">
        <f t="array" ref="S1593">IFERROR(IF(INDEX('Disaggregation Records'!$F$155:$F$385,MATCH(RIGHT(Q1593,255),RIGHT('Disaggregation Records'!$D$155:$D$385,255),0))="","",INDEX('Disaggregation Records'!$F$155:$F$385,MATCH(RIGHT(Q1593,255),RIGHT('Disaggregation Records'!$D$155:$D$385,255),0))),"")</f>
        <v/>
      </c>
      <c r="T1593" s="201" t="str">
        <f t="array" ref="T1593">IFERROR(IF(INDEX('Disaggregation Records'!$H$155:$H$385,MATCH(RIGHT(Q1593,255),RIGHT('Disaggregation Records'!$D$155:$D$385,255),0))="","",INDEX('Disaggregation Records'!$H$155:$H$385,MATCH(RIGHT(Q1593,255),RIGHT('Disaggregation Records'!$D$155:$D$385,255),0))),"")</f>
        <v/>
      </c>
      <c r="U1593" s="201">
        <f t="shared" ref="U1593" si="6122">U1591+1</f>
        <v>1898</v>
      </c>
      <c r="V1593" s="201" t="str">
        <f t="array" ref="V1593">IFERROR(IF(INDEX('Disaggregation Records'!$I$155:$I$385,MATCH(RIGHT(Q1593,255),RIGHT('Disaggregation Records'!$D$155:$D$385,255),0))="","",INDEX('Disaggregation Records'!$I$155:$I$385,MATCH(RIGHT(Q1593,255),RIGHT('Disaggregation Records'!$D$155:$D$385,255),0))),"")</f>
        <v/>
      </c>
      <c r="W1593" s="201" t="str">
        <f>IFERROR(INDEX('Reference Records'!L$40:L$88,MATCH(LEFT(C1593,255),'Reference Records'!E$40:E$88,0)),"")</f>
        <v/>
      </c>
    </row>
    <row r="1594" spans="1:23" s="201" customFormat="1" ht="40.25" customHeight="1" x14ac:dyDescent="0.35">
      <c r="A1594" s="569"/>
      <c r="B1594" s="590"/>
      <c r="C1594" s="571"/>
      <c r="D1594" s="579"/>
      <c r="E1594" s="579"/>
      <c r="F1594" s="215"/>
      <c r="G1594" s="577"/>
      <c r="H1594" s="581"/>
      <c r="I1594" s="583"/>
      <c r="J1594" s="573"/>
      <c r="K1594" s="571"/>
      <c r="L1594" s="571"/>
      <c r="M1594" s="573"/>
      <c r="N1594" s="573"/>
    </row>
    <row r="1595" spans="1:23" s="201" customFormat="1" ht="40.25" customHeight="1" x14ac:dyDescent="0.35">
      <c r="A1595" s="569" t="str">
        <f t="shared" ref="A1595" ca="1" si="6123">INDIRECT("'update Helper'!C"&amp;U1595)</f>
        <v>a163p000004cuwhAAA</v>
      </c>
      <c r="B1595" s="589">
        <v>25</v>
      </c>
      <c r="C1595" s="570" t="str">
        <f>VLOOKUP(B1595,'Coverage Indicators - Section D'!$A$9:$AU$70,47,FALSE)</f>
        <v/>
      </c>
      <c r="D1595" s="578" t="str">
        <f t="shared" ref="D1595" si="6124">R1595</f>
        <v/>
      </c>
      <c r="E1595" s="578" t="str">
        <f t="shared" ref="E1595" si="6125">S1595</f>
        <v/>
      </c>
      <c r="F1595" s="421"/>
      <c r="G1595" s="576" t="str">
        <f ca="1">IF(OR(INDIRECT("'update Helper'!E"&amp;U1595)="",F1595&lt;&gt;0,F1596&lt;&gt;0),IF(IFERROR((F1595/F1596),"")="","",(F1595/F1596)),INDIRECT("'update Helper'!E"&amp;U1595)/100)</f>
        <v/>
      </c>
      <c r="H1595" s="580"/>
      <c r="I1595" s="582"/>
      <c r="J1595" s="572"/>
      <c r="K1595" s="570" t="str">
        <f t="shared" ref="K1595" si="6126">W1595</f>
        <v/>
      </c>
      <c r="L1595" s="570" t="str">
        <f t="shared" ref="L1595" si="6127">V1595</f>
        <v/>
      </c>
      <c r="M1595" s="572"/>
      <c r="N1595" s="572"/>
      <c r="P1595" s="201">
        <f t="shared" ref="P1595" si="6128">IF(AND(EXACT(C1595,C1593),C1593&lt;&gt;0),P1593+1,0)</f>
        <v>487</v>
      </c>
      <c r="Q1595" s="201" t="str">
        <f t="shared" ref="Q1595" si="6129">IF(C1595&lt;&gt;"",C1595&amp;"-"&amp;P1595,"")</f>
        <v/>
      </c>
      <c r="R1595" s="201" t="str">
        <f t="array" ref="R1595">IFERROR(IF(INDEX('Disaggregation Records'!$E$155:$E$385,MATCH(RIGHT(Q1595,255),RIGHT('Disaggregation Records'!$D$155:$D$385,255),0))="","",INDEX('Disaggregation Records'!$E$155:$E$385,MATCH(RIGHT(Q1595,255),RIGHT('Disaggregation Records'!$D$155:$D$385,255),0))),"")</f>
        <v/>
      </c>
      <c r="S1595" s="201" t="str">
        <f t="array" ref="S1595">IFERROR(IF(INDEX('Disaggregation Records'!$F$155:$F$385,MATCH(RIGHT(Q1595,255),RIGHT('Disaggregation Records'!$D$155:$D$385,255),0))="","",INDEX('Disaggregation Records'!$F$155:$F$385,MATCH(RIGHT(Q1595,255),RIGHT('Disaggregation Records'!$D$155:$D$385,255),0))),"")</f>
        <v/>
      </c>
      <c r="T1595" s="201" t="str">
        <f t="array" ref="T1595">IFERROR(IF(INDEX('Disaggregation Records'!$H$155:$H$385,MATCH(RIGHT(Q1595,255),RIGHT('Disaggregation Records'!$D$155:$D$385,255),0))="","",INDEX('Disaggregation Records'!$H$155:$H$385,MATCH(RIGHT(Q1595,255),RIGHT('Disaggregation Records'!$D$155:$D$385,255),0))),"")</f>
        <v/>
      </c>
      <c r="U1595" s="201">
        <f t="shared" ref="U1595" si="6130">U1593+1</f>
        <v>1899</v>
      </c>
      <c r="V1595" s="201" t="str">
        <f t="array" ref="V1595">IFERROR(IF(INDEX('Disaggregation Records'!$I$155:$I$385,MATCH(RIGHT(Q1595,255),RIGHT('Disaggregation Records'!$D$155:$D$385,255),0))="","",INDEX('Disaggregation Records'!$I$155:$I$385,MATCH(RIGHT(Q1595,255),RIGHT('Disaggregation Records'!$D$155:$D$385,255),0))),"")</f>
        <v/>
      </c>
      <c r="W1595" s="201" t="str">
        <f>IFERROR(INDEX('Reference Records'!L$40:L$88,MATCH(LEFT(C1595,255),'Reference Records'!E$40:E$88,0)),"")</f>
        <v/>
      </c>
    </row>
    <row r="1596" spans="1:23" s="201" customFormat="1" ht="40.25" customHeight="1" x14ac:dyDescent="0.35">
      <c r="A1596" s="569"/>
      <c r="B1596" s="590"/>
      <c r="C1596" s="571"/>
      <c r="D1596" s="579"/>
      <c r="E1596" s="579"/>
      <c r="F1596" s="215"/>
      <c r="G1596" s="577"/>
      <c r="H1596" s="581"/>
      <c r="I1596" s="583"/>
      <c r="J1596" s="573"/>
      <c r="K1596" s="571"/>
      <c r="L1596" s="571"/>
      <c r="M1596" s="573"/>
      <c r="N1596" s="573"/>
    </row>
    <row r="1597" spans="1:23" s="201" customFormat="1" ht="40.25" customHeight="1" x14ac:dyDescent="0.35">
      <c r="A1597" s="569" t="str">
        <f t="shared" ref="A1597" ca="1" si="6131">INDIRECT("'update Helper'!C"&amp;U1597)</f>
        <v>a163p000004cuwiAAA</v>
      </c>
      <c r="B1597" s="589">
        <v>25</v>
      </c>
      <c r="C1597" s="570" t="str">
        <f>VLOOKUP(B1597,'Coverage Indicators - Section D'!$A$9:$AU$70,47,FALSE)</f>
        <v/>
      </c>
      <c r="D1597" s="578" t="str">
        <f t="shared" ref="D1597" si="6132">R1597</f>
        <v/>
      </c>
      <c r="E1597" s="578" t="str">
        <f t="shared" ref="E1597" si="6133">S1597</f>
        <v/>
      </c>
      <c r="F1597" s="421"/>
      <c r="G1597" s="576" t="str">
        <f ca="1">IF(OR(INDIRECT("'update Helper'!E"&amp;U1597)="",F1597&lt;&gt;0,F1598&lt;&gt;0),IF(IFERROR((F1597/F1598),"")="","",(F1597/F1598)),INDIRECT("'update Helper'!E"&amp;U1597)/100)</f>
        <v/>
      </c>
      <c r="H1597" s="580"/>
      <c r="I1597" s="582"/>
      <c r="J1597" s="572"/>
      <c r="K1597" s="570" t="str">
        <f t="shared" ref="K1597" si="6134">W1597</f>
        <v/>
      </c>
      <c r="L1597" s="570" t="str">
        <f t="shared" ref="L1597" si="6135">V1597</f>
        <v/>
      </c>
      <c r="M1597" s="572"/>
      <c r="N1597" s="572"/>
      <c r="P1597" s="201">
        <f t="shared" ref="P1597" si="6136">IF(AND(EXACT(C1597,C1595),C1595&lt;&gt;0),P1595+1,0)</f>
        <v>488</v>
      </c>
      <c r="Q1597" s="201" t="str">
        <f t="shared" ref="Q1597" si="6137">IF(C1597&lt;&gt;"",C1597&amp;"-"&amp;P1597,"")</f>
        <v/>
      </c>
      <c r="R1597" s="201" t="str">
        <f t="array" ref="R1597">IFERROR(IF(INDEX('Disaggregation Records'!$E$155:$E$385,MATCH(RIGHT(Q1597,255),RIGHT('Disaggregation Records'!$D$155:$D$385,255),0))="","",INDEX('Disaggregation Records'!$E$155:$E$385,MATCH(RIGHT(Q1597,255),RIGHT('Disaggregation Records'!$D$155:$D$385,255),0))),"")</f>
        <v/>
      </c>
      <c r="S1597" s="201" t="str">
        <f t="array" ref="S1597">IFERROR(IF(INDEX('Disaggregation Records'!$F$155:$F$385,MATCH(RIGHT(Q1597,255),RIGHT('Disaggregation Records'!$D$155:$D$385,255),0))="","",INDEX('Disaggregation Records'!$F$155:$F$385,MATCH(RIGHT(Q1597,255),RIGHT('Disaggregation Records'!$D$155:$D$385,255),0))),"")</f>
        <v/>
      </c>
      <c r="T1597" s="201" t="str">
        <f t="array" ref="T1597">IFERROR(IF(INDEX('Disaggregation Records'!$H$155:$H$385,MATCH(RIGHT(Q1597,255),RIGHT('Disaggregation Records'!$D$155:$D$385,255),0))="","",INDEX('Disaggregation Records'!$H$155:$H$385,MATCH(RIGHT(Q1597,255),RIGHT('Disaggregation Records'!$D$155:$D$385,255),0))),"")</f>
        <v/>
      </c>
      <c r="U1597" s="201">
        <f t="shared" ref="U1597" si="6138">U1595+1</f>
        <v>1900</v>
      </c>
      <c r="V1597" s="201" t="str">
        <f t="array" ref="V1597">IFERROR(IF(INDEX('Disaggregation Records'!$I$155:$I$385,MATCH(RIGHT(Q1597,255),RIGHT('Disaggregation Records'!$D$155:$D$385,255),0))="","",INDEX('Disaggregation Records'!$I$155:$I$385,MATCH(RIGHT(Q1597,255),RIGHT('Disaggregation Records'!$D$155:$D$385,255),0))),"")</f>
        <v/>
      </c>
      <c r="W1597" s="201" t="str">
        <f>IFERROR(INDEX('Reference Records'!L$40:L$88,MATCH(LEFT(C1597,255),'Reference Records'!E$40:E$88,0)),"")</f>
        <v/>
      </c>
    </row>
    <row r="1598" spans="1:23" s="201" customFormat="1" ht="40.25" customHeight="1" x14ac:dyDescent="0.35">
      <c r="A1598" s="569"/>
      <c r="B1598" s="590"/>
      <c r="C1598" s="571"/>
      <c r="D1598" s="579"/>
      <c r="E1598" s="579"/>
      <c r="F1598" s="215"/>
      <c r="G1598" s="577"/>
      <c r="H1598" s="581"/>
      <c r="I1598" s="583"/>
      <c r="J1598" s="573"/>
      <c r="K1598" s="571"/>
      <c r="L1598" s="571"/>
      <c r="M1598" s="573"/>
      <c r="N1598" s="573"/>
    </row>
    <row r="1599" spans="1:23" s="201" customFormat="1" ht="40.25" customHeight="1" x14ac:dyDescent="0.35">
      <c r="A1599" s="569" t="str">
        <f t="shared" ref="A1599" ca="1" si="6139">INDIRECT("'update Helper'!C"&amp;U1599)</f>
        <v>a163p000004cuwjAAA</v>
      </c>
      <c r="B1599" s="589">
        <v>25</v>
      </c>
      <c r="C1599" s="570" t="str">
        <f>VLOOKUP(B1599,'Coverage Indicators - Section D'!$A$9:$AU$70,47,FALSE)</f>
        <v/>
      </c>
      <c r="D1599" s="578" t="str">
        <f t="shared" ref="D1599" si="6140">R1599</f>
        <v/>
      </c>
      <c r="E1599" s="578" t="str">
        <f t="shared" ref="E1599" si="6141">S1599</f>
        <v/>
      </c>
      <c r="F1599" s="421"/>
      <c r="G1599" s="576" t="str">
        <f ca="1">IF(OR(INDIRECT("'update Helper'!E"&amp;U1599)="",F1599&lt;&gt;0,F1600&lt;&gt;0),IF(IFERROR((F1599/F1600),"")="","",(F1599/F1600)),INDIRECT("'update Helper'!E"&amp;U1599)/100)</f>
        <v/>
      </c>
      <c r="H1599" s="580"/>
      <c r="I1599" s="582"/>
      <c r="J1599" s="572"/>
      <c r="K1599" s="570" t="str">
        <f t="shared" ref="K1599" si="6142">W1599</f>
        <v/>
      </c>
      <c r="L1599" s="570" t="str">
        <f t="shared" ref="L1599" si="6143">V1599</f>
        <v/>
      </c>
      <c r="M1599" s="572"/>
      <c r="N1599" s="572"/>
      <c r="P1599" s="201">
        <f t="shared" ref="P1599" si="6144">IF(AND(EXACT(C1599,C1597),C1597&lt;&gt;0),P1597+1,0)</f>
        <v>489</v>
      </c>
      <c r="Q1599" s="201" t="str">
        <f t="shared" ref="Q1599" si="6145">IF(C1599&lt;&gt;"",C1599&amp;"-"&amp;P1599,"")</f>
        <v/>
      </c>
      <c r="R1599" s="201" t="str">
        <f t="array" ref="R1599">IFERROR(IF(INDEX('Disaggregation Records'!$E$155:$E$385,MATCH(RIGHT(Q1599,255),RIGHT('Disaggregation Records'!$D$155:$D$385,255),0))="","",INDEX('Disaggregation Records'!$E$155:$E$385,MATCH(RIGHT(Q1599,255),RIGHT('Disaggregation Records'!$D$155:$D$385,255),0))),"")</f>
        <v/>
      </c>
      <c r="S1599" s="201" t="str">
        <f t="array" ref="S1599">IFERROR(IF(INDEX('Disaggregation Records'!$F$155:$F$385,MATCH(RIGHT(Q1599,255),RIGHT('Disaggregation Records'!$D$155:$D$385,255),0))="","",INDEX('Disaggregation Records'!$F$155:$F$385,MATCH(RIGHT(Q1599,255),RIGHT('Disaggregation Records'!$D$155:$D$385,255),0))),"")</f>
        <v/>
      </c>
      <c r="T1599" s="201" t="str">
        <f t="array" ref="T1599">IFERROR(IF(INDEX('Disaggregation Records'!$H$155:$H$385,MATCH(RIGHT(Q1599,255),RIGHT('Disaggregation Records'!$D$155:$D$385,255),0))="","",INDEX('Disaggregation Records'!$H$155:$H$385,MATCH(RIGHT(Q1599,255),RIGHT('Disaggregation Records'!$D$155:$D$385,255),0))),"")</f>
        <v/>
      </c>
      <c r="U1599" s="201">
        <f t="shared" ref="U1599" si="6146">U1597+1</f>
        <v>1901</v>
      </c>
      <c r="V1599" s="201" t="str">
        <f t="array" ref="V1599">IFERROR(IF(INDEX('Disaggregation Records'!$I$155:$I$385,MATCH(RIGHT(Q1599,255),RIGHT('Disaggregation Records'!$D$155:$D$385,255),0))="","",INDEX('Disaggregation Records'!$I$155:$I$385,MATCH(RIGHT(Q1599,255),RIGHT('Disaggregation Records'!$D$155:$D$385,255),0))),"")</f>
        <v/>
      </c>
      <c r="W1599" s="201" t="str">
        <f>IFERROR(INDEX('Reference Records'!L$40:L$88,MATCH(LEFT(C1599,255),'Reference Records'!E$40:E$88,0)),"")</f>
        <v/>
      </c>
    </row>
    <row r="1600" spans="1:23" s="201" customFormat="1" ht="40.25" customHeight="1" x14ac:dyDescent="0.35">
      <c r="A1600" s="569"/>
      <c r="B1600" s="590"/>
      <c r="C1600" s="571"/>
      <c r="D1600" s="579"/>
      <c r="E1600" s="579"/>
      <c r="F1600" s="215"/>
      <c r="G1600" s="577"/>
      <c r="H1600" s="581"/>
      <c r="I1600" s="583"/>
      <c r="J1600" s="573"/>
      <c r="K1600" s="571"/>
      <c r="L1600" s="571"/>
      <c r="M1600" s="573"/>
      <c r="N1600" s="573"/>
    </row>
    <row r="1601" spans="1:23" s="201" customFormat="1" ht="40.25" customHeight="1" x14ac:dyDescent="0.35">
      <c r="A1601" s="569" t="str">
        <f t="shared" ref="A1601" ca="1" si="6147">INDIRECT("'update Helper'!C"&amp;U1601)</f>
        <v>a163p000004cuwkAAA</v>
      </c>
      <c r="B1601" s="589">
        <v>25</v>
      </c>
      <c r="C1601" s="570" t="str">
        <f>VLOOKUP(B1601,'Coverage Indicators - Section D'!$A$9:$AU$70,47,FALSE)</f>
        <v/>
      </c>
      <c r="D1601" s="578" t="str">
        <f t="shared" ref="D1601" si="6148">R1601</f>
        <v/>
      </c>
      <c r="E1601" s="578" t="str">
        <f t="shared" ref="E1601" si="6149">S1601</f>
        <v/>
      </c>
      <c r="F1601" s="421"/>
      <c r="G1601" s="576" t="str">
        <f ca="1">IF(OR(INDIRECT("'update Helper'!E"&amp;U1601)="",F1601&lt;&gt;0,F1602&lt;&gt;0),IF(IFERROR((F1601/F1602),"")="","",(F1601/F1602)),INDIRECT("'update Helper'!E"&amp;U1601)/100)</f>
        <v/>
      </c>
      <c r="H1601" s="580"/>
      <c r="I1601" s="582"/>
      <c r="J1601" s="572"/>
      <c r="K1601" s="570" t="str">
        <f t="shared" ref="K1601" si="6150">W1601</f>
        <v/>
      </c>
      <c r="L1601" s="570" t="str">
        <f t="shared" ref="L1601" si="6151">V1601</f>
        <v/>
      </c>
      <c r="M1601" s="572"/>
      <c r="N1601" s="572"/>
      <c r="P1601" s="201">
        <f t="shared" ref="P1601" si="6152">IF(AND(EXACT(C1601,C1599),C1599&lt;&gt;0),P1599+1,0)</f>
        <v>490</v>
      </c>
      <c r="Q1601" s="201" t="str">
        <f t="shared" ref="Q1601" si="6153">IF(C1601&lt;&gt;"",C1601&amp;"-"&amp;P1601,"")</f>
        <v/>
      </c>
      <c r="R1601" s="201" t="str">
        <f t="array" ref="R1601">IFERROR(IF(INDEX('Disaggregation Records'!$E$155:$E$385,MATCH(RIGHT(Q1601,255),RIGHT('Disaggregation Records'!$D$155:$D$385,255),0))="","",INDEX('Disaggregation Records'!$E$155:$E$385,MATCH(RIGHT(Q1601,255),RIGHT('Disaggregation Records'!$D$155:$D$385,255),0))),"")</f>
        <v/>
      </c>
      <c r="S1601" s="201" t="str">
        <f t="array" ref="S1601">IFERROR(IF(INDEX('Disaggregation Records'!$F$155:$F$385,MATCH(RIGHT(Q1601,255),RIGHT('Disaggregation Records'!$D$155:$D$385,255),0))="","",INDEX('Disaggregation Records'!$F$155:$F$385,MATCH(RIGHT(Q1601,255),RIGHT('Disaggregation Records'!$D$155:$D$385,255),0))),"")</f>
        <v/>
      </c>
      <c r="T1601" s="201" t="str">
        <f t="array" ref="T1601">IFERROR(IF(INDEX('Disaggregation Records'!$H$155:$H$385,MATCH(RIGHT(Q1601,255),RIGHT('Disaggregation Records'!$D$155:$D$385,255),0))="","",INDEX('Disaggregation Records'!$H$155:$H$385,MATCH(RIGHT(Q1601,255),RIGHT('Disaggregation Records'!$D$155:$D$385,255),0))),"")</f>
        <v/>
      </c>
      <c r="U1601" s="201">
        <f t="shared" ref="U1601" si="6154">U1599+1</f>
        <v>1902</v>
      </c>
      <c r="V1601" s="201" t="str">
        <f t="array" ref="V1601">IFERROR(IF(INDEX('Disaggregation Records'!$I$155:$I$385,MATCH(RIGHT(Q1601,255),RIGHT('Disaggregation Records'!$D$155:$D$385,255),0))="","",INDEX('Disaggregation Records'!$I$155:$I$385,MATCH(RIGHT(Q1601,255),RIGHT('Disaggregation Records'!$D$155:$D$385,255),0))),"")</f>
        <v/>
      </c>
      <c r="W1601" s="201" t="str">
        <f>IFERROR(INDEX('Reference Records'!L$40:L$88,MATCH(LEFT(C1601,255),'Reference Records'!E$40:E$88,0)),"")</f>
        <v/>
      </c>
    </row>
    <row r="1602" spans="1:23" s="201" customFormat="1" ht="40.25" customHeight="1" x14ac:dyDescent="0.35">
      <c r="A1602" s="569"/>
      <c r="B1602" s="590"/>
      <c r="C1602" s="571"/>
      <c r="D1602" s="579"/>
      <c r="E1602" s="579"/>
      <c r="F1602" s="215"/>
      <c r="G1602" s="577"/>
      <c r="H1602" s="581"/>
      <c r="I1602" s="583"/>
      <c r="J1602" s="573"/>
      <c r="K1602" s="571"/>
      <c r="L1602" s="571"/>
      <c r="M1602" s="573"/>
      <c r="N1602" s="573"/>
    </row>
    <row r="1603" spans="1:23" s="201" customFormat="1" ht="40.25" customHeight="1" x14ac:dyDescent="0.35">
      <c r="A1603" s="569" t="str">
        <f t="shared" ref="A1603" ca="1" si="6155">INDIRECT("'update Helper'!C"&amp;U1603)</f>
        <v>a163p000004cuwlAAA</v>
      </c>
      <c r="B1603" s="589">
        <v>25</v>
      </c>
      <c r="C1603" s="570" t="str">
        <f>VLOOKUP(B1603,'Coverage Indicators - Section D'!$A$9:$AU$70,47,FALSE)</f>
        <v/>
      </c>
      <c r="D1603" s="578" t="str">
        <f t="shared" ref="D1603" si="6156">R1603</f>
        <v/>
      </c>
      <c r="E1603" s="578" t="str">
        <f t="shared" ref="E1603" si="6157">S1603</f>
        <v/>
      </c>
      <c r="F1603" s="421"/>
      <c r="G1603" s="576" t="str">
        <f ca="1">IF(OR(INDIRECT("'update Helper'!E"&amp;U1603)="",F1603&lt;&gt;0,F1604&lt;&gt;0),IF(IFERROR((F1603/F1604),"")="","",(F1603/F1604)),INDIRECT("'update Helper'!E"&amp;U1603)/100)</f>
        <v/>
      </c>
      <c r="H1603" s="580"/>
      <c r="I1603" s="582"/>
      <c r="J1603" s="572"/>
      <c r="K1603" s="570" t="str">
        <f t="shared" ref="K1603" si="6158">W1603</f>
        <v/>
      </c>
      <c r="L1603" s="570" t="str">
        <f t="shared" ref="L1603" si="6159">V1603</f>
        <v/>
      </c>
      <c r="M1603" s="572"/>
      <c r="N1603" s="572"/>
      <c r="P1603" s="201">
        <f t="shared" ref="P1603" si="6160">IF(AND(EXACT(C1603,C1601),C1601&lt;&gt;0),P1601+1,0)</f>
        <v>491</v>
      </c>
      <c r="Q1603" s="201" t="str">
        <f t="shared" ref="Q1603" si="6161">IF(C1603&lt;&gt;"",C1603&amp;"-"&amp;P1603,"")</f>
        <v/>
      </c>
      <c r="R1603" s="201" t="str">
        <f t="array" ref="R1603">IFERROR(IF(INDEX('Disaggregation Records'!$E$155:$E$385,MATCH(RIGHT(Q1603,255),RIGHT('Disaggregation Records'!$D$155:$D$385,255),0))="","",INDEX('Disaggregation Records'!$E$155:$E$385,MATCH(RIGHT(Q1603,255),RIGHT('Disaggregation Records'!$D$155:$D$385,255),0))),"")</f>
        <v/>
      </c>
      <c r="S1603" s="201" t="str">
        <f t="array" ref="S1603">IFERROR(IF(INDEX('Disaggregation Records'!$F$155:$F$385,MATCH(RIGHT(Q1603,255),RIGHT('Disaggregation Records'!$D$155:$D$385,255),0))="","",INDEX('Disaggregation Records'!$F$155:$F$385,MATCH(RIGHT(Q1603,255),RIGHT('Disaggregation Records'!$D$155:$D$385,255),0))),"")</f>
        <v/>
      </c>
      <c r="T1603" s="201" t="str">
        <f t="array" ref="T1603">IFERROR(IF(INDEX('Disaggregation Records'!$H$155:$H$385,MATCH(RIGHT(Q1603,255),RIGHT('Disaggregation Records'!$D$155:$D$385,255),0))="","",INDEX('Disaggregation Records'!$H$155:$H$385,MATCH(RIGHT(Q1603,255),RIGHT('Disaggregation Records'!$D$155:$D$385,255),0))),"")</f>
        <v/>
      </c>
      <c r="U1603" s="201">
        <f t="shared" ref="U1603" si="6162">U1601+1</f>
        <v>1903</v>
      </c>
      <c r="V1603" s="201" t="str">
        <f t="array" ref="V1603">IFERROR(IF(INDEX('Disaggregation Records'!$I$155:$I$385,MATCH(RIGHT(Q1603,255),RIGHT('Disaggregation Records'!$D$155:$D$385,255),0))="","",INDEX('Disaggregation Records'!$I$155:$I$385,MATCH(RIGHT(Q1603,255),RIGHT('Disaggregation Records'!$D$155:$D$385,255),0))),"")</f>
        <v/>
      </c>
      <c r="W1603" s="201" t="str">
        <f>IFERROR(INDEX('Reference Records'!L$40:L$88,MATCH(LEFT(C1603,255),'Reference Records'!E$40:E$88,0)),"")</f>
        <v/>
      </c>
    </row>
    <row r="1604" spans="1:23" s="201" customFormat="1" ht="40.25" customHeight="1" x14ac:dyDescent="0.35">
      <c r="A1604" s="569"/>
      <c r="B1604" s="590"/>
      <c r="C1604" s="571"/>
      <c r="D1604" s="579"/>
      <c r="E1604" s="579"/>
      <c r="F1604" s="215"/>
      <c r="G1604" s="577"/>
      <c r="H1604" s="581"/>
      <c r="I1604" s="583"/>
      <c r="J1604" s="573"/>
      <c r="K1604" s="571"/>
      <c r="L1604" s="571"/>
      <c r="M1604" s="573"/>
      <c r="N1604" s="573"/>
    </row>
    <row r="1605" spans="1:23" s="201" customFormat="1" ht="40.25" customHeight="1" x14ac:dyDescent="0.35">
      <c r="A1605" s="569" t="str">
        <f t="shared" ref="A1605" ca="1" si="6163">INDIRECT("'update Helper'!C"&amp;U1605)</f>
        <v>a163p000004cuwmAAA</v>
      </c>
      <c r="B1605" s="589">
        <v>25</v>
      </c>
      <c r="C1605" s="570" t="str">
        <f>VLOOKUP(B1605,'Coverage Indicators - Section D'!$A$9:$AU$70,47,FALSE)</f>
        <v/>
      </c>
      <c r="D1605" s="578" t="str">
        <f t="shared" ref="D1605" si="6164">R1605</f>
        <v/>
      </c>
      <c r="E1605" s="578" t="str">
        <f t="shared" ref="E1605" si="6165">S1605</f>
        <v/>
      </c>
      <c r="F1605" s="421"/>
      <c r="G1605" s="576" t="str">
        <f ca="1">IF(OR(INDIRECT("'update Helper'!E"&amp;U1605)="",F1605&lt;&gt;0,F1606&lt;&gt;0),IF(IFERROR((F1605/F1606),"")="","",(F1605/F1606)),INDIRECT("'update Helper'!E"&amp;U1605)/100)</f>
        <v/>
      </c>
      <c r="H1605" s="580"/>
      <c r="I1605" s="582"/>
      <c r="J1605" s="572"/>
      <c r="K1605" s="570" t="str">
        <f t="shared" ref="K1605" si="6166">W1605</f>
        <v/>
      </c>
      <c r="L1605" s="570" t="str">
        <f t="shared" ref="L1605" si="6167">V1605</f>
        <v/>
      </c>
      <c r="M1605" s="572"/>
      <c r="N1605" s="572"/>
      <c r="P1605" s="201">
        <f t="shared" ref="P1605" si="6168">IF(AND(EXACT(C1605,C1603),C1603&lt;&gt;0),P1603+1,0)</f>
        <v>492</v>
      </c>
      <c r="Q1605" s="201" t="str">
        <f t="shared" ref="Q1605" si="6169">IF(C1605&lt;&gt;"",C1605&amp;"-"&amp;P1605,"")</f>
        <v/>
      </c>
      <c r="R1605" s="201" t="str">
        <f t="array" ref="R1605">IFERROR(IF(INDEX('Disaggregation Records'!$E$155:$E$385,MATCH(RIGHT(Q1605,255),RIGHT('Disaggregation Records'!$D$155:$D$385,255),0))="","",INDEX('Disaggregation Records'!$E$155:$E$385,MATCH(RIGHT(Q1605,255),RIGHT('Disaggregation Records'!$D$155:$D$385,255),0))),"")</f>
        <v/>
      </c>
      <c r="S1605" s="201" t="str">
        <f t="array" ref="S1605">IFERROR(IF(INDEX('Disaggregation Records'!$F$155:$F$385,MATCH(RIGHT(Q1605,255),RIGHT('Disaggregation Records'!$D$155:$D$385,255),0))="","",INDEX('Disaggregation Records'!$F$155:$F$385,MATCH(RIGHT(Q1605,255),RIGHT('Disaggregation Records'!$D$155:$D$385,255),0))),"")</f>
        <v/>
      </c>
      <c r="T1605" s="201" t="str">
        <f t="array" ref="T1605">IFERROR(IF(INDEX('Disaggregation Records'!$H$155:$H$385,MATCH(RIGHT(Q1605,255),RIGHT('Disaggregation Records'!$D$155:$D$385,255),0))="","",INDEX('Disaggregation Records'!$H$155:$H$385,MATCH(RIGHT(Q1605,255),RIGHT('Disaggregation Records'!$D$155:$D$385,255),0))),"")</f>
        <v/>
      </c>
      <c r="U1605" s="201">
        <f t="shared" ref="U1605" si="6170">U1603+1</f>
        <v>1904</v>
      </c>
      <c r="V1605" s="201" t="str">
        <f t="array" ref="V1605">IFERROR(IF(INDEX('Disaggregation Records'!$I$155:$I$385,MATCH(RIGHT(Q1605,255),RIGHT('Disaggregation Records'!$D$155:$D$385,255),0))="","",INDEX('Disaggregation Records'!$I$155:$I$385,MATCH(RIGHT(Q1605,255),RIGHT('Disaggregation Records'!$D$155:$D$385,255),0))),"")</f>
        <v/>
      </c>
      <c r="W1605" s="201" t="str">
        <f>IFERROR(INDEX('Reference Records'!L$40:L$88,MATCH(LEFT(C1605,255),'Reference Records'!E$40:E$88,0)),"")</f>
        <v/>
      </c>
    </row>
    <row r="1606" spans="1:23" s="201" customFormat="1" ht="40.25" customHeight="1" x14ac:dyDescent="0.35">
      <c r="A1606" s="569"/>
      <c r="B1606" s="590"/>
      <c r="C1606" s="571"/>
      <c r="D1606" s="579"/>
      <c r="E1606" s="579"/>
      <c r="F1606" s="215"/>
      <c r="G1606" s="577"/>
      <c r="H1606" s="581"/>
      <c r="I1606" s="583"/>
      <c r="J1606" s="573"/>
      <c r="K1606" s="571"/>
      <c r="L1606" s="571"/>
      <c r="M1606" s="573"/>
      <c r="N1606" s="573"/>
    </row>
    <row r="1607" spans="1:23" s="201" customFormat="1" ht="40.25" customHeight="1" x14ac:dyDescent="0.35">
      <c r="A1607" s="569" t="str">
        <f t="shared" ref="A1607" ca="1" si="6171">INDIRECT("'update Helper'!C"&amp;U1607)</f>
        <v>a163p000004cuwnAAA</v>
      </c>
      <c r="B1607" s="589">
        <v>25</v>
      </c>
      <c r="C1607" s="570" t="str">
        <f>VLOOKUP(B1607,'Coverage Indicators - Section D'!$A$9:$AU$70,47,FALSE)</f>
        <v/>
      </c>
      <c r="D1607" s="578" t="str">
        <f t="shared" ref="D1607" si="6172">R1607</f>
        <v/>
      </c>
      <c r="E1607" s="578" t="str">
        <f t="shared" ref="E1607" si="6173">S1607</f>
        <v/>
      </c>
      <c r="F1607" s="421"/>
      <c r="G1607" s="576" t="str">
        <f ca="1">IF(OR(INDIRECT("'update Helper'!E"&amp;U1607)="",F1607&lt;&gt;0,F1608&lt;&gt;0),IF(IFERROR((F1607/F1608),"")="","",(F1607/F1608)),INDIRECT("'update Helper'!E"&amp;U1607)/100)</f>
        <v/>
      </c>
      <c r="H1607" s="580"/>
      <c r="I1607" s="582"/>
      <c r="J1607" s="572"/>
      <c r="K1607" s="570" t="str">
        <f t="shared" ref="K1607" si="6174">W1607</f>
        <v/>
      </c>
      <c r="L1607" s="570" t="str">
        <f t="shared" ref="L1607" si="6175">V1607</f>
        <v/>
      </c>
      <c r="M1607" s="572"/>
      <c r="N1607" s="572"/>
      <c r="P1607" s="201">
        <f t="shared" ref="P1607" si="6176">IF(AND(EXACT(C1607,C1605),C1605&lt;&gt;0),P1605+1,0)</f>
        <v>493</v>
      </c>
      <c r="Q1607" s="201" t="str">
        <f t="shared" ref="Q1607" si="6177">IF(C1607&lt;&gt;"",C1607&amp;"-"&amp;P1607,"")</f>
        <v/>
      </c>
      <c r="R1607" s="201" t="str">
        <f t="array" ref="R1607">IFERROR(IF(INDEX('Disaggregation Records'!$E$155:$E$385,MATCH(RIGHT(Q1607,255),RIGHT('Disaggregation Records'!$D$155:$D$385,255),0))="","",INDEX('Disaggregation Records'!$E$155:$E$385,MATCH(RIGHT(Q1607,255),RIGHT('Disaggregation Records'!$D$155:$D$385,255),0))),"")</f>
        <v/>
      </c>
      <c r="S1607" s="201" t="str">
        <f t="array" ref="S1607">IFERROR(IF(INDEX('Disaggregation Records'!$F$155:$F$385,MATCH(RIGHT(Q1607,255),RIGHT('Disaggregation Records'!$D$155:$D$385,255),0))="","",INDEX('Disaggregation Records'!$F$155:$F$385,MATCH(RIGHT(Q1607,255),RIGHT('Disaggregation Records'!$D$155:$D$385,255),0))),"")</f>
        <v/>
      </c>
      <c r="T1607" s="201" t="str">
        <f t="array" ref="T1607">IFERROR(IF(INDEX('Disaggregation Records'!$H$155:$H$385,MATCH(RIGHT(Q1607,255),RIGHT('Disaggregation Records'!$D$155:$D$385,255),0))="","",INDEX('Disaggregation Records'!$H$155:$H$385,MATCH(RIGHT(Q1607,255),RIGHT('Disaggregation Records'!$D$155:$D$385,255),0))),"")</f>
        <v/>
      </c>
      <c r="U1607" s="201">
        <f t="shared" ref="U1607" si="6178">U1605+1</f>
        <v>1905</v>
      </c>
      <c r="V1607" s="201" t="str">
        <f t="array" ref="V1607">IFERROR(IF(INDEX('Disaggregation Records'!$I$155:$I$385,MATCH(RIGHT(Q1607,255),RIGHT('Disaggregation Records'!$D$155:$D$385,255),0))="","",INDEX('Disaggregation Records'!$I$155:$I$385,MATCH(RIGHT(Q1607,255),RIGHT('Disaggregation Records'!$D$155:$D$385,255),0))),"")</f>
        <v/>
      </c>
      <c r="W1607" s="201" t="str">
        <f>IFERROR(INDEX('Reference Records'!L$40:L$88,MATCH(LEFT(C1607,255),'Reference Records'!E$40:E$88,0)),"")</f>
        <v/>
      </c>
    </row>
    <row r="1608" spans="1:23" s="201" customFormat="1" ht="40.25" customHeight="1" x14ac:dyDescent="0.35">
      <c r="A1608" s="569"/>
      <c r="B1608" s="590"/>
      <c r="C1608" s="571"/>
      <c r="D1608" s="579"/>
      <c r="E1608" s="579"/>
      <c r="F1608" s="215"/>
      <c r="G1608" s="577"/>
      <c r="H1608" s="581"/>
      <c r="I1608" s="583"/>
      <c r="J1608" s="573"/>
      <c r="K1608" s="571"/>
      <c r="L1608" s="571"/>
      <c r="M1608" s="573"/>
      <c r="N1608" s="573"/>
    </row>
    <row r="1609" spans="1:23" s="201" customFormat="1" ht="40.25" customHeight="1" x14ac:dyDescent="0.35">
      <c r="A1609" s="569" t="str">
        <f t="shared" ref="A1609" ca="1" si="6179">INDIRECT("'update Helper'!C"&amp;U1609)</f>
        <v>a163p000004cuwoAAA</v>
      </c>
      <c r="B1609" s="589">
        <v>25</v>
      </c>
      <c r="C1609" s="570" t="str">
        <f>VLOOKUP(B1609,'Coverage Indicators - Section D'!$A$9:$AU$70,47,FALSE)</f>
        <v/>
      </c>
      <c r="D1609" s="578" t="str">
        <f t="shared" ref="D1609" si="6180">R1609</f>
        <v/>
      </c>
      <c r="E1609" s="578" t="str">
        <f t="shared" ref="E1609" si="6181">S1609</f>
        <v/>
      </c>
      <c r="F1609" s="421"/>
      <c r="G1609" s="576" t="str">
        <f ca="1">IF(OR(INDIRECT("'update Helper'!E"&amp;U1609)="",F1609&lt;&gt;0,F1610&lt;&gt;0),IF(IFERROR((F1609/F1610),"")="","",(F1609/F1610)),INDIRECT("'update Helper'!E"&amp;U1609)/100)</f>
        <v/>
      </c>
      <c r="H1609" s="580"/>
      <c r="I1609" s="582"/>
      <c r="J1609" s="572"/>
      <c r="K1609" s="570" t="str">
        <f t="shared" ref="K1609" si="6182">W1609</f>
        <v/>
      </c>
      <c r="L1609" s="570" t="str">
        <f t="shared" ref="L1609" si="6183">V1609</f>
        <v/>
      </c>
      <c r="M1609" s="572"/>
      <c r="N1609" s="572"/>
      <c r="P1609" s="201">
        <f t="shared" ref="P1609" si="6184">IF(AND(EXACT(C1609,C1607),C1607&lt;&gt;0),P1607+1,0)</f>
        <v>494</v>
      </c>
      <c r="Q1609" s="201" t="str">
        <f t="shared" ref="Q1609" si="6185">IF(C1609&lt;&gt;"",C1609&amp;"-"&amp;P1609,"")</f>
        <v/>
      </c>
      <c r="R1609" s="201" t="str">
        <f t="array" ref="R1609">IFERROR(IF(INDEX('Disaggregation Records'!$E$155:$E$385,MATCH(RIGHT(Q1609,255),RIGHT('Disaggregation Records'!$D$155:$D$385,255),0))="","",INDEX('Disaggregation Records'!$E$155:$E$385,MATCH(RIGHT(Q1609,255),RIGHT('Disaggregation Records'!$D$155:$D$385,255),0))),"")</f>
        <v/>
      </c>
      <c r="S1609" s="201" t="str">
        <f t="array" ref="S1609">IFERROR(IF(INDEX('Disaggregation Records'!$F$155:$F$385,MATCH(RIGHT(Q1609,255),RIGHT('Disaggregation Records'!$D$155:$D$385,255),0))="","",INDEX('Disaggregation Records'!$F$155:$F$385,MATCH(RIGHT(Q1609,255),RIGHT('Disaggregation Records'!$D$155:$D$385,255),0))),"")</f>
        <v/>
      </c>
      <c r="T1609" s="201" t="str">
        <f t="array" ref="T1609">IFERROR(IF(INDEX('Disaggregation Records'!$H$155:$H$385,MATCH(RIGHT(Q1609,255),RIGHT('Disaggregation Records'!$D$155:$D$385,255),0))="","",INDEX('Disaggregation Records'!$H$155:$H$385,MATCH(RIGHT(Q1609,255),RIGHT('Disaggregation Records'!$D$155:$D$385,255),0))),"")</f>
        <v/>
      </c>
      <c r="U1609" s="201">
        <f t="shared" ref="U1609" si="6186">U1607+1</f>
        <v>1906</v>
      </c>
      <c r="V1609" s="201" t="str">
        <f t="array" ref="V1609">IFERROR(IF(INDEX('Disaggregation Records'!$I$155:$I$385,MATCH(RIGHT(Q1609,255),RIGHT('Disaggregation Records'!$D$155:$D$385,255),0))="","",INDEX('Disaggregation Records'!$I$155:$I$385,MATCH(RIGHT(Q1609,255),RIGHT('Disaggregation Records'!$D$155:$D$385,255),0))),"")</f>
        <v/>
      </c>
      <c r="W1609" s="201" t="str">
        <f>IFERROR(INDEX('Reference Records'!L$40:L$88,MATCH(LEFT(C1609,255),'Reference Records'!E$40:E$88,0)),"")</f>
        <v/>
      </c>
    </row>
    <row r="1610" spans="1:23" s="201" customFormat="1" ht="40.25" customHeight="1" x14ac:dyDescent="0.35">
      <c r="A1610" s="569"/>
      <c r="B1610" s="590"/>
      <c r="C1610" s="571"/>
      <c r="D1610" s="579"/>
      <c r="E1610" s="579"/>
      <c r="F1610" s="215"/>
      <c r="G1610" s="577"/>
      <c r="H1610" s="581"/>
      <c r="I1610" s="583"/>
      <c r="J1610" s="573"/>
      <c r="K1610" s="571"/>
      <c r="L1610" s="571"/>
      <c r="M1610" s="573"/>
      <c r="N1610" s="573"/>
    </row>
    <row r="1611" spans="1:23" s="201" customFormat="1" ht="40.25" customHeight="1" x14ac:dyDescent="0.35">
      <c r="A1611" s="569" t="str">
        <f t="shared" ref="A1611" ca="1" si="6187">INDIRECT("'update Helper'!C"&amp;U1611)</f>
        <v>a163p000004cuwpAAA</v>
      </c>
      <c r="B1611" s="589">
        <v>25</v>
      </c>
      <c r="C1611" s="570" t="str">
        <f>VLOOKUP(B1611,'Coverage Indicators - Section D'!$A$9:$AU$70,47,FALSE)</f>
        <v/>
      </c>
      <c r="D1611" s="578" t="str">
        <f t="shared" ref="D1611" si="6188">R1611</f>
        <v/>
      </c>
      <c r="E1611" s="578" t="str">
        <f t="shared" ref="E1611" si="6189">S1611</f>
        <v/>
      </c>
      <c r="F1611" s="421"/>
      <c r="G1611" s="576" t="str">
        <f ca="1">IF(OR(INDIRECT("'update Helper'!E"&amp;U1611)="",F1611&lt;&gt;0,F1612&lt;&gt;0),IF(IFERROR((F1611/F1612),"")="","",(F1611/F1612)),INDIRECT("'update Helper'!E"&amp;U1611)/100)</f>
        <v/>
      </c>
      <c r="H1611" s="580"/>
      <c r="I1611" s="582"/>
      <c r="J1611" s="572"/>
      <c r="K1611" s="570" t="str">
        <f t="shared" ref="K1611" si="6190">W1611</f>
        <v/>
      </c>
      <c r="L1611" s="570" t="str">
        <f t="shared" ref="L1611" si="6191">V1611</f>
        <v/>
      </c>
      <c r="M1611" s="572"/>
      <c r="N1611" s="572"/>
      <c r="P1611" s="201">
        <f t="shared" ref="P1611" si="6192">IF(AND(EXACT(C1611,C1609),C1609&lt;&gt;0),P1609+1,0)</f>
        <v>495</v>
      </c>
      <c r="Q1611" s="201" t="str">
        <f t="shared" ref="Q1611" si="6193">IF(C1611&lt;&gt;"",C1611&amp;"-"&amp;P1611,"")</f>
        <v/>
      </c>
      <c r="R1611" s="201" t="str">
        <f t="array" ref="R1611">IFERROR(IF(INDEX('Disaggregation Records'!$E$155:$E$385,MATCH(RIGHT(Q1611,255),RIGHT('Disaggregation Records'!$D$155:$D$385,255),0))="","",INDEX('Disaggregation Records'!$E$155:$E$385,MATCH(RIGHT(Q1611,255),RIGHT('Disaggregation Records'!$D$155:$D$385,255),0))),"")</f>
        <v/>
      </c>
      <c r="S1611" s="201" t="str">
        <f t="array" ref="S1611">IFERROR(IF(INDEX('Disaggregation Records'!$F$155:$F$385,MATCH(RIGHT(Q1611,255),RIGHT('Disaggregation Records'!$D$155:$D$385,255),0))="","",INDEX('Disaggregation Records'!$F$155:$F$385,MATCH(RIGHT(Q1611,255),RIGHT('Disaggregation Records'!$D$155:$D$385,255),0))),"")</f>
        <v/>
      </c>
      <c r="T1611" s="201" t="str">
        <f t="array" ref="T1611">IFERROR(IF(INDEX('Disaggregation Records'!$H$155:$H$385,MATCH(RIGHT(Q1611,255),RIGHT('Disaggregation Records'!$D$155:$D$385,255),0))="","",INDEX('Disaggregation Records'!$H$155:$H$385,MATCH(RIGHT(Q1611,255),RIGHT('Disaggregation Records'!$D$155:$D$385,255),0))),"")</f>
        <v/>
      </c>
      <c r="U1611" s="201">
        <f t="shared" ref="U1611" si="6194">U1609+1</f>
        <v>1907</v>
      </c>
      <c r="V1611" s="201" t="str">
        <f t="array" ref="V1611">IFERROR(IF(INDEX('Disaggregation Records'!$I$155:$I$385,MATCH(RIGHT(Q1611,255),RIGHT('Disaggregation Records'!$D$155:$D$385,255),0))="","",INDEX('Disaggregation Records'!$I$155:$I$385,MATCH(RIGHT(Q1611,255),RIGHT('Disaggregation Records'!$D$155:$D$385,255),0))),"")</f>
        <v/>
      </c>
      <c r="W1611" s="201" t="str">
        <f>IFERROR(INDEX('Reference Records'!L$40:L$88,MATCH(LEFT(C1611,255),'Reference Records'!E$40:E$88,0)),"")</f>
        <v/>
      </c>
    </row>
    <row r="1612" spans="1:23" s="201" customFormat="1" ht="40.25" customHeight="1" x14ac:dyDescent="0.35">
      <c r="A1612" s="569"/>
      <c r="B1612" s="590"/>
      <c r="C1612" s="571"/>
      <c r="D1612" s="579"/>
      <c r="E1612" s="579"/>
      <c r="F1612" s="215"/>
      <c r="G1612" s="577"/>
      <c r="H1612" s="581"/>
      <c r="I1612" s="583"/>
      <c r="J1612" s="573"/>
      <c r="K1612" s="571"/>
      <c r="L1612" s="571"/>
      <c r="M1612" s="573"/>
      <c r="N1612" s="573"/>
    </row>
    <row r="1613" spans="1:23" s="201" customFormat="1" ht="40.25" customHeight="1" x14ac:dyDescent="0.35">
      <c r="A1613" s="569" t="str">
        <f t="shared" ref="A1613" ca="1" si="6195">INDIRECT("'update Helper'!C"&amp;U1613)</f>
        <v>a163p000004cuwqAAA</v>
      </c>
      <c r="B1613" s="589">
        <v>25</v>
      </c>
      <c r="C1613" s="570" t="str">
        <f>VLOOKUP(B1613,'Coverage Indicators - Section D'!$A$9:$AU$70,47,FALSE)</f>
        <v/>
      </c>
      <c r="D1613" s="578" t="str">
        <f t="shared" ref="D1613" si="6196">R1613</f>
        <v/>
      </c>
      <c r="E1613" s="578" t="str">
        <f t="shared" ref="E1613" si="6197">S1613</f>
        <v/>
      </c>
      <c r="F1613" s="421"/>
      <c r="G1613" s="576" t="str">
        <f ca="1">IF(OR(INDIRECT("'update Helper'!E"&amp;U1613)="",F1613&lt;&gt;0,F1614&lt;&gt;0),IF(IFERROR((F1613/F1614),"")="","",(F1613/F1614)),INDIRECT("'update Helper'!E"&amp;U1613)/100)</f>
        <v/>
      </c>
      <c r="H1613" s="580"/>
      <c r="I1613" s="582"/>
      <c r="J1613" s="572"/>
      <c r="K1613" s="570" t="str">
        <f t="shared" ref="K1613" si="6198">W1613</f>
        <v/>
      </c>
      <c r="L1613" s="570" t="str">
        <f t="shared" ref="L1613" si="6199">V1613</f>
        <v/>
      </c>
      <c r="M1613" s="572"/>
      <c r="N1613" s="572"/>
      <c r="P1613" s="201">
        <f t="shared" ref="P1613" si="6200">IF(AND(EXACT(C1613,C1611),C1611&lt;&gt;0),P1611+1,0)</f>
        <v>496</v>
      </c>
      <c r="Q1613" s="201" t="str">
        <f t="shared" ref="Q1613" si="6201">IF(C1613&lt;&gt;"",C1613&amp;"-"&amp;P1613,"")</f>
        <v/>
      </c>
      <c r="R1613" s="201" t="str">
        <f t="array" ref="R1613">IFERROR(IF(INDEX('Disaggregation Records'!$E$155:$E$385,MATCH(RIGHT(Q1613,255),RIGHT('Disaggregation Records'!$D$155:$D$385,255),0))="","",INDEX('Disaggregation Records'!$E$155:$E$385,MATCH(RIGHT(Q1613,255),RIGHT('Disaggregation Records'!$D$155:$D$385,255),0))),"")</f>
        <v/>
      </c>
      <c r="S1613" s="201" t="str">
        <f t="array" ref="S1613">IFERROR(IF(INDEX('Disaggregation Records'!$F$155:$F$385,MATCH(RIGHT(Q1613,255),RIGHT('Disaggregation Records'!$D$155:$D$385,255),0))="","",INDEX('Disaggregation Records'!$F$155:$F$385,MATCH(RIGHT(Q1613,255),RIGHT('Disaggregation Records'!$D$155:$D$385,255),0))),"")</f>
        <v/>
      </c>
      <c r="T1613" s="201" t="str">
        <f t="array" ref="T1613">IFERROR(IF(INDEX('Disaggregation Records'!$H$155:$H$385,MATCH(RIGHT(Q1613,255),RIGHT('Disaggregation Records'!$D$155:$D$385,255),0))="","",INDEX('Disaggregation Records'!$H$155:$H$385,MATCH(RIGHT(Q1613,255),RIGHT('Disaggregation Records'!$D$155:$D$385,255),0))),"")</f>
        <v/>
      </c>
      <c r="U1613" s="201">
        <f t="shared" ref="U1613" si="6202">U1611+1</f>
        <v>1908</v>
      </c>
      <c r="V1613" s="201" t="str">
        <f t="array" ref="V1613">IFERROR(IF(INDEX('Disaggregation Records'!$I$155:$I$385,MATCH(RIGHT(Q1613,255),RIGHT('Disaggregation Records'!$D$155:$D$385,255),0))="","",INDEX('Disaggregation Records'!$I$155:$I$385,MATCH(RIGHT(Q1613,255),RIGHT('Disaggregation Records'!$D$155:$D$385,255),0))),"")</f>
        <v/>
      </c>
      <c r="W1613" s="201" t="str">
        <f>IFERROR(INDEX('Reference Records'!L$40:L$88,MATCH(LEFT(C1613,255),'Reference Records'!E$40:E$88,0)),"")</f>
        <v/>
      </c>
    </row>
    <row r="1614" spans="1:23" s="201" customFormat="1" ht="40.25" customHeight="1" x14ac:dyDescent="0.35">
      <c r="A1614" s="569"/>
      <c r="B1614" s="590"/>
      <c r="C1614" s="571"/>
      <c r="D1614" s="579"/>
      <c r="E1614" s="579"/>
      <c r="F1614" s="215"/>
      <c r="G1614" s="577"/>
      <c r="H1614" s="581"/>
      <c r="I1614" s="583"/>
      <c r="J1614" s="573"/>
      <c r="K1614" s="571"/>
      <c r="L1614" s="571"/>
      <c r="M1614" s="573"/>
      <c r="N1614" s="573"/>
    </row>
    <row r="1615" spans="1:23" s="201" customFormat="1" ht="40.25" customHeight="1" x14ac:dyDescent="0.35">
      <c r="A1615" s="569" t="str">
        <f t="shared" ref="A1615" ca="1" si="6203">INDIRECT("'update Helper'!C"&amp;U1615)</f>
        <v>a163p000004cuwrAAA</v>
      </c>
      <c r="B1615" s="589">
        <v>25</v>
      </c>
      <c r="C1615" s="570" t="str">
        <f>VLOOKUP(B1615,'Coverage Indicators - Section D'!$A$9:$AU$70,47,FALSE)</f>
        <v/>
      </c>
      <c r="D1615" s="578" t="str">
        <f t="shared" ref="D1615" si="6204">R1615</f>
        <v/>
      </c>
      <c r="E1615" s="578" t="str">
        <f t="shared" ref="E1615" si="6205">S1615</f>
        <v/>
      </c>
      <c r="F1615" s="421"/>
      <c r="G1615" s="576" t="str">
        <f ca="1">IF(OR(INDIRECT("'update Helper'!E"&amp;U1615)="",F1615&lt;&gt;0,F1616&lt;&gt;0),IF(IFERROR((F1615/F1616),"")="","",(F1615/F1616)),INDIRECT("'update Helper'!E"&amp;U1615)/100)</f>
        <v/>
      </c>
      <c r="H1615" s="580"/>
      <c r="I1615" s="582"/>
      <c r="J1615" s="572"/>
      <c r="K1615" s="570" t="str">
        <f t="shared" ref="K1615" si="6206">W1615</f>
        <v/>
      </c>
      <c r="L1615" s="570" t="str">
        <f t="shared" ref="L1615" si="6207">V1615</f>
        <v/>
      </c>
      <c r="M1615" s="572"/>
      <c r="N1615" s="572"/>
      <c r="P1615" s="201">
        <f t="shared" ref="P1615" si="6208">IF(AND(EXACT(C1615,C1613),C1613&lt;&gt;0),P1613+1,0)</f>
        <v>497</v>
      </c>
      <c r="Q1615" s="201" t="str">
        <f t="shared" ref="Q1615" si="6209">IF(C1615&lt;&gt;"",C1615&amp;"-"&amp;P1615,"")</f>
        <v/>
      </c>
      <c r="R1615" s="201" t="str">
        <f t="array" ref="R1615">IFERROR(IF(INDEX('Disaggregation Records'!$E$155:$E$385,MATCH(RIGHT(Q1615,255),RIGHT('Disaggregation Records'!$D$155:$D$385,255),0))="","",INDEX('Disaggregation Records'!$E$155:$E$385,MATCH(RIGHT(Q1615,255),RIGHT('Disaggregation Records'!$D$155:$D$385,255),0))),"")</f>
        <v/>
      </c>
      <c r="S1615" s="201" t="str">
        <f t="array" ref="S1615">IFERROR(IF(INDEX('Disaggregation Records'!$F$155:$F$385,MATCH(RIGHT(Q1615,255),RIGHT('Disaggregation Records'!$D$155:$D$385,255),0))="","",INDEX('Disaggregation Records'!$F$155:$F$385,MATCH(RIGHT(Q1615,255),RIGHT('Disaggregation Records'!$D$155:$D$385,255),0))),"")</f>
        <v/>
      </c>
      <c r="T1615" s="201" t="str">
        <f t="array" ref="T1615">IFERROR(IF(INDEX('Disaggregation Records'!$H$155:$H$385,MATCH(RIGHT(Q1615,255),RIGHT('Disaggregation Records'!$D$155:$D$385,255),0))="","",INDEX('Disaggregation Records'!$H$155:$H$385,MATCH(RIGHT(Q1615,255),RIGHT('Disaggregation Records'!$D$155:$D$385,255),0))),"")</f>
        <v/>
      </c>
      <c r="U1615" s="201">
        <f t="shared" ref="U1615" si="6210">U1613+1</f>
        <v>1909</v>
      </c>
      <c r="V1615" s="201" t="str">
        <f t="array" ref="V1615">IFERROR(IF(INDEX('Disaggregation Records'!$I$155:$I$385,MATCH(RIGHT(Q1615,255),RIGHT('Disaggregation Records'!$D$155:$D$385,255),0))="","",INDEX('Disaggregation Records'!$I$155:$I$385,MATCH(RIGHT(Q1615,255),RIGHT('Disaggregation Records'!$D$155:$D$385,255),0))),"")</f>
        <v/>
      </c>
      <c r="W1615" s="201" t="str">
        <f>IFERROR(INDEX('Reference Records'!L$40:L$88,MATCH(LEFT(C1615,255),'Reference Records'!E$40:E$88,0)),"")</f>
        <v/>
      </c>
    </row>
    <row r="1616" spans="1:23" s="201" customFormat="1" ht="40.25" customHeight="1" x14ac:dyDescent="0.35">
      <c r="A1616" s="569"/>
      <c r="B1616" s="590"/>
      <c r="C1616" s="571"/>
      <c r="D1616" s="579"/>
      <c r="E1616" s="579"/>
      <c r="F1616" s="215"/>
      <c r="G1616" s="577"/>
      <c r="H1616" s="581"/>
      <c r="I1616" s="583"/>
      <c r="J1616" s="573"/>
      <c r="K1616" s="571"/>
      <c r="L1616" s="571"/>
      <c r="M1616" s="573"/>
      <c r="N1616" s="573"/>
    </row>
    <row r="1617" spans="1:23" s="201" customFormat="1" ht="40.25" customHeight="1" x14ac:dyDescent="0.35">
      <c r="A1617" s="569" t="str">
        <f t="shared" ref="A1617" ca="1" si="6211">INDIRECT("'update Helper'!C"&amp;U1617)</f>
        <v>a163p000004cuwsAAA</v>
      </c>
      <c r="B1617" s="589">
        <v>25</v>
      </c>
      <c r="C1617" s="570" t="str">
        <f>VLOOKUP(B1617,'Coverage Indicators - Section D'!$A$9:$AU$70,47,FALSE)</f>
        <v/>
      </c>
      <c r="D1617" s="578" t="str">
        <f t="shared" ref="D1617" si="6212">R1617</f>
        <v/>
      </c>
      <c r="E1617" s="578" t="str">
        <f t="shared" ref="E1617" si="6213">S1617</f>
        <v/>
      </c>
      <c r="F1617" s="421"/>
      <c r="G1617" s="576" t="str">
        <f ca="1">IF(OR(INDIRECT("'update Helper'!E"&amp;U1617)="",F1617&lt;&gt;0,F1618&lt;&gt;0),IF(IFERROR((F1617/F1618),"")="","",(F1617/F1618)),INDIRECT("'update Helper'!E"&amp;U1617)/100)</f>
        <v/>
      </c>
      <c r="H1617" s="580"/>
      <c r="I1617" s="582"/>
      <c r="J1617" s="572"/>
      <c r="K1617" s="570" t="str">
        <f t="shared" ref="K1617" si="6214">W1617</f>
        <v/>
      </c>
      <c r="L1617" s="570" t="str">
        <f t="shared" ref="L1617" si="6215">V1617</f>
        <v/>
      </c>
      <c r="M1617" s="572"/>
      <c r="N1617" s="572"/>
      <c r="P1617" s="201">
        <f t="shared" ref="P1617" si="6216">IF(AND(EXACT(C1617,C1615),C1615&lt;&gt;0),P1615+1,0)</f>
        <v>498</v>
      </c>
      <c r="Q1617" s="201" t="str">
        <f t="shared" ref="Q1617" si="6217">IF(C1617&lt;&gt;"",C1617&amp;"-"&amp;P1617,"")</f>
        <v/>
      </c>
      <c r="R1617" s="201" t="str">
        <f t="array" ref="R1617">IFERROR(IF(INDEX('Disaggregation Records'!$E$155:$E$385,MATCH(RIGHT(Q1617,255),RIGHT('Disaggregation Records'!$D$155:$D$385,255),0))="","",INDEX('Disaggregation Records'!$E$155:$E$385,MATCH(RIGHT(Q1617,255),RIGHT('Disaggregation Records'!$D$155:$D$385,255),0))),"")</f>
        <v/>
      </c>
      <c r="S1617" s="201" t="str">
        <f t="array" ref="S1617">IFERROR(IF(INDEX('Disaggregation Records'!$F$155:$F$385,MATCH(RIGHT(Q1617,255),RIGHT('Disaggregation Records'!$D$155:$D$385,255),0))="","",INDEX('Disaggregation Records'!$F$155:$F$385,MATCH(RIGHT(Q1617,255),RIGHT('Disaggregation Records'!$D$155:$D$385,255),0))),"")</f>
        <v/>
      </c>
      <c r="T1617" s="201" t="str">
        <f t="array" ref="T1617">IFERROR(IF(INDEX('Disaggregation Records'!$H$155:$H$385,MATCH(RIGHT(Q1617,255),RIGHT('Disaggregation Records'!$D$155:$D$385,255),0))="","",INDEX('Disaggregation Records'!$H$155:$H$385,MATCH(RIGHT(Q1617,255),RIGHT('Disaggregation Records'!$D$155:$D$385,255),0))),"")</f>
        <v/>
      </c>
      <c r="U1617" s="201">
        <f t="shared" ref="U1617" si="6218">U1615+1</f>
        <v>1910</v>
      </c>
      <c r="V1617" s="201" t="str">
        <f t="array" ref="V1617">IFERROR(IF(INDEX('Disaggregation Records'!$I$155:$I$385,MATCH(RIGHT(Q1617,255),RIGHT('Disaggregation Records'!$D$155:$D$385,255),0))="","",INDEX('Disaggregation Records'!$I$155:$I$385,MATCH(RIGHT(Q1617,255),RIGHT('Disaggregation Records'!$D$155:$D$385,255),0))),"")</f>
        <v/>
      </c>
      <c r="W1617" s="201" t="str">
        <f>IFERROR(INDEX('Reference Records'!L$40:L$88,MATCH(LEFT(C1617,255),'Reference Records'!E$40:E$88,0)),"")</f>
        <v/>
      </c>
    </row>
    <row r="1618" spans="1:23" s="201" customFormat="1" ht="40.25" customHeight="1" x14ac:dyDescent="0.35">
      <c r="A1618" s="569"/>
      <c r="B1618" s="590"/>
      <c r="C1618" s="571"/>
      <c r="D1618" s="579"/>
      <c r="E1618" s="579"/>
      <c r="F1618" s="215"/>
      <c r="G1618" s="577"/>
      <c r="H1618" s="581"/>
      <c r="I1618" s="583"/>
      <c r="J1618" s="573"/>
      <c r="K1618" s="571"/>
      <c r="L1618" s="571"/>
      <c r="M1618" s="573"/>
      <c r="N1618" s="573"/>
    </row>
    <row r="1619" spans="1:23" s="201" customFormat="1" ht="40.25" customHeight="1" x14ac:dyDescent="0.35">
      <c r="A1619" s="569" t="str">
        <f t="shared" ref="A1619" ca="1" si="6219">INDIRECT("'update Helper'!C"&amp;U1619)</f>
        <v>a163p000004cuwtAAA</v>
      </c>
      <c r="B1619" s="589">
        <v>25</v>
      </c>
      <c r="C1619" s="570" t="str">
        <f>VLOOKUP(B1619,'Coverage Indicators - Section D'!$A$9:$AU$70,47,FALSE)</f>
        <v/>
      </c>
      <c r="D1619" s="578" t="str">
        <f t="shared" ref="D1619" si="6220">R1619</f>
        <v/>
      </c>
      <c r="E1619" s="578" t="str">
        <f t="shared" ref="E1619" si="6221">S1619</f>
        <v/>
      </c>
      <c r="F1619" s="421"/>
      <c r="G1619" s="576" t="str">
        <f ca="1">IF(OR(INDIRECT("'update Helper'!E"&amp;U1619)="",F1619&lt;&gt;0,F1620&lt;&gt;0),IF(IFERROR((F1619/F1620),"")="","",(F1619/F1620)),INDIRECT("'update Helper'!E"&amp;U1619)/100)</f>
        <v/>
      </c>
      <c r="H1619" s="580"/>
      <c r="I1619" s="582"/>
      <c r="J1619" s="572"/>
      <c r="K1619" s="570" t="str">
        <f t="shared" ref="K1619" si="6222">W1619</f>
        <v/>
      </c>
      <c r="L1619" s="570" t="str">
        <f t="shared" ref="L1619" si="6223">V1619</f>
        <v/>
      </c>
      <c r="M1619" s="572"/>
      <c r="N1619" s="572"/>
      <c r="P1619" s="201">
        <f t="shared" ref="P1619" si="6224">IF(AND(EXACT(C1619,C1617),C1617&lt;&gt;0),P1617+1,0)</f>
        <v>499</v>
      </c>
      <c r="Q1619" s="201" t="str">
        <f t="shared" ref="Q1619" si="6225">IF(C1619&lt;&gt;"",C1619&amp;"-"&amp;P1619,"")</f>
        <v/>
      </c>
      <c r="R1619" s="201" t="str">
        <f t="array" ref="R1619">IFERROR(IF(INDEX('Disaggregation Records'!$E$155:$E$385,MATCH(RIGHT(Q1619,255),RIGHT('Disaggregation Records'!$D$155:$D$385,255),0))="","",INDEX('Disaggregation Records'!$E$155:$E$385,MATCH(RIGHT(Q1619,255),RIGHT('Disaggregation Records'!$D$155:$D$385,255),0))),"")</f>
        <v/>
      </c>
      <c r="S1619" s="201" t="str">
        <f t="array" ref="S1619">IFERROR(IF(INDEX('Disaggregation Records'!$F$155:$F$385,MATCH(RIGHT(Q1619,255),RIGHT('Disaggregation Records'!$D$155:$D$385,255),0))="","",INDEX('Disaggregation Records'!$F$155:$F$385,MATCH(RIGHT(Q1619,255),RIGHT('Disaggregation Records'!$D$155:$D$385,255),0))),"")</f>
        <v/>
      </c>
      <c r="T1619" s="201" t="str">
        <f t="array" ref="T1619">IFERROR(IF(INDEX('Disaggregation Records'!$H$155:$H$385,MATCH(RIGHT(Q1619,255),RIGHT('Disaggregation Records'!$D$155:$D$385,255),0))="","",INDEX('Disaggregation Records'!$H$155:$H$385,MATCH(RIGHT(Q1619,255),RIGHT('Disaggregation Records'!$D$155:$D$385,255),0))),"")</f>
        <v/>
      </c>
      <c r="U1619" s="201">
        <f t="shared" ref="U1619" si="6226">U1617+1</f>
        <v>1911</v>
      </c>
      <c r="V1619" s="201" t="str">
        <f t="array" ref="V1619">IFERROR(IF(INDEX('Disaggregation Records'!$I$155:$I$385,MATCH(RIGHT(Q1619,255),RIGHT('Disaggregation Records'!$D$155:$D$385,255),0))="","",INDEX('Disaggregation Records'!$I$155:$I$385,MATCH(RIGHT(Q1619,255),RIGHT('Disaggregation Records'!$D$155:$D$385,255),0))),"")</f>
        <v/>
      </c>
      <c r="W1619" s="201" t="str">
        <f>IFERROR(INDEX('Reference Records'!L$40:L$88,MATCH(LEFT(C1619,255),'Reference Records'!E$40:E$88,0)),"")</f>
        <v/>
      </c>
    </row>
    <row r="1620" spans="1:23" s="201" customFormat="1" ht="40.25" customHeight="1" x14ac:dyDescent="0.35">
      <c r="A1620" s="569"/>
      <c r="B1620" s="590"/>
      <c r="C1620" s="571"/>
      <c r="D1620" s="579"/>
      <c r="E1620" s="579"/>
      <c r="F1620" s="215"/>
      <c r="G1620" s="577"/>
      <c r="H1620" s="581"/>
      <c r="I1620" s="583"/>
      <c r="J1620" s="573"/>
      <c r="K1620" s="571"/>
      <c r="L1620" s="571"/>
      <c r="M1620" s="573"/>
      <c r="N1620" s="573"/>
    </row>
    <row r="1621" spans="1:23" s="201" customFormat="1" ht="40.25" customHeight="1" x14ac:dyDescent="0.35">
      <c r="A1621" s="569" t="str">
        <f t="shared" ref="A1621" ca="1" si="6227">INDIRECT("'update Helper'!C"&amp;U1621)</f>
        <v>a163p000004cuwuAAA</v>
      </c>
      <c r="B1621" s="589">
        <v>26</v>
      </c>
      <c r="C1621" s="570" t="str">
        <f>VLOOKUP(B1621,'Coverage Indicators - Section D'!$A$9:$AU$70,47,FALSE)</f>
        <v/>
      </c>
      <c r="D1621" s="578" t="str">
        <f t="shared" ref="D1621" si="6228">R1621</f>
        <v/>
      </c>
      <c r="E1621" s="578" t="str">
        <f t="shared" ref="E1621" si="6229">S1621</f>
        <v/>
      </c>
      <c r="F1621" s="421"/>
      <c r="G1621" s="576" t="str">
        <f ca="1">IF(OR(INDIRECT("'update Helper'!E"&amp;U1621)="",F1621&lt;&gt;0,F1622&lt;&gt;0),IF(IFERROR((F1621/F1622),"")="","",(F1621/F1622)),INDIRECT("'update Helper'!E"&amp;U1621)/100)</f>
        <v/>
      </c>
      <c r="H1621" s="580"/>
      <c r="I1621" s="582"/>
      <c r="J1621" s="572"/>
      <c r="K1621" s="570" t="str">
        <f t="shared" ref="K1621" si="6230">W1621</f>
        <v/>
      </c>
      <c r="L1621" s="570" t="str">
        <f t="shared" ref="L1621" si="6231">V1621</f>
        <v/>
      </c>
      <c r="M1621" s="572"/>
      <c r="N1621" s="572"/>
      <c r="P1621" s="201">
        <f t="shared" ref="P1621" si="6232">IF(AND(EXACT(C1621,C1619),C1619&lt;&gt;0),P1619+1,0)</f>
        <v>500</v>
      </c>
      <c r="Q1621" s="201" t="str">
        <f t="shared" ref="Q1621" si="6233">IF(C1621&lt;&gt;"",C1621&amp;"-"&amp;P1621,"")</f>
        <v/>
      </c>
      <c r="R1621" s="201" t="str">
        <f t="array" ref="R1621">IFERROR(IF(INDEX('Disaggregation Records'!$E$155:$E$385,MATCH(RIGHT(Q1621,255),RIGHT('Disaggregation Records'!$D$155:$D$385,255),0))="","",INDEX('Disaggregation Records'!$E$155:$E$385,MATCH(RIGHT(Q1621,255),RIGHT('Disaggregation Records'!$D$155:$D$385,255),0))),"")</f>
        <v/>
      </c>
      <c r="S1621" s="201" t="str">
        <f t="array" ref="S1621">IFERROR(IF(INDEX('Disaggregation Records'!$F$155:$F$385,MATCH(RIGHT(Q1621,255),RIGHT('Disaggregation Records'!$D$155:$D$385,255),0))="","",INDEX('Disaggregation Records'!$F$155:$F$385,MATCH(RIGHT(Q1621,255),RIGHT('Disaggregation Records'!$D$155:$D$385,255),0))),"")</f>
        <v/>
      </c>
      <c r="T1621" s="201" t="str">
        <f t="array" ref="T1621">IFERROR(IF(INDEX('Disaggregation Records'!$H$155:$H$385,MATCH(RIGHT(Q1621,255),RIGHT('Disaggregation Records'!$D$155:$D$385,255),0))="","",INDEX('Disaggregation Records'!$H$155:$H$385,MATCH(RIGHT(Q1621,255),RIGHT('Disaggregation Records'!$D$155:$D$385,255),0))),"")</f>
        <v/>
      </c>
      <c r="U1621" s="201">
        <f t="shared" ref="U1621" si="6234">U1619+1</f>
        <v>1912</v>
      </c>
      <c r="V1621" s="201" t="str">
        <f t="array" ref="V1621">IFERROR(IF(INDEX('Disaggregation Records'!$I$155:$I$385,MATCH(RIGHT(Q1621,255),RIGHT('Disaggregation Records'!$D$155:$D$385,255),0))="","",INDEX('Disaggregation Records'!$I$155:$I$385,MATCH(RIGHT(Q1621,255),RIGHT('Disaggregation Records'!$D$155:$D$385,255),0))),"")</f>
        <v/>
      </c>
      <c r="W1621" s="201" t="str">
        <f>IFERROR(INDEX('Reference Records'!L$40:L$88,MATCH(LEFT(C1621,255),'Reference Records'!E$40:E$88,0)),"")</f>
        <v/>
      </c>
    </row>
    <row r="1622" spans="1:23" s="201" customFormat="1" ht="40.25" customHeight="1" x14ac:dyDescent="0.35">
      <c r="A1622" s="569"/>
      <c r="B1622" s="590"/>
      <c r="C1622" s="571"/>
      <c r="D1622" s="579"/>
      <c r="E1622" s="579"/>
      <c r="F1622" s="215"/>
      <c r="G1622" s="577"/>
      <c r="H1622" s="581"/>
      <c r="I1622" s="583"/>
      <c r="J1622" s="573"/>
      <c r="K1622" s="571"/>
      <c r="L1622" s="571"/>
      <c r="M1622" s="573"/>
      <c r="N1622" s="573"/>
    </row>
    <row r="1623" spans="1:23" s="201" customFormat="1" ht="40.25" customHeight="1" x14ac:dyDescent="0.35">
      <c r="A1623" s="569" t="str">
        <f t="shared" ref="A1623" ca="1" si="6235">INDIRECT("'update Helper'!C"&amp;U1623)</f>
        <v>a163p000004cuwvAAA</v>
      </c>
      <c r="B1623" s="589">
        <v>26</v>
      </c>
      <c r="C1623" s="570" t="str">
        <f>VLOOKUP(B1623,'Coverage Indicators - Section D'!$A$9:$AU$70,47,FALSE)</f>
        <v/>
      </c>
      <c r="D1623" s="578" t="str">
        <f t="shared" ref="D1623" si="6236">R1623</f>
        <v/>
      </c>
      <c r="E1623" s="578" t="str">
        <f t="shared" ref="E1623" si="6237">S1623</f>
        <v/>
      </c>
      <c r="F1623" s="421"/>
      <c r="G1623" s="576" t="str">
        <f ca="1">IF(OR(INDIRECT("'update Helper'!E"&amp;U1623)="",F1623&lt;&gt;0,F1624&lt;&gt;0),IF(IFERROR((F1623/F1624),"")="","",(F1623/F1624)),INDIRECT("'update Helper'!E"&amp;U1623)/100)</f>
        <v/>
      </c>
      <c r="H1623" s="580"/>
      <c r="I1623" s="582"/>
      <c r="J1623" s="572"/>
      <c r="K1623" s="570" t="str">
        <f t="shared" ref="K1623" si="6238">W1623</f>
        <v/>
      </c>
      <c r="L1623" s="570" t="str">
        <f t="shared" ref="L1623" si="6239">V1623</f>
        <v/>
      </c>
      <c r="M1623" s="572"/>
      <c r="N1623" s="572"/>
      <c r="P1623" s="201">
        <f t="shared" ref="P1623" si="6240">IF(AND(EXACT(C1623,C1621),C1621&lt;&gt;0),P1621+1,0)</f>
        <v>501</v>
      </c>
      <c r="Q1623" s="201" t="str">
        <f t="shared" ref="Q1623" si="6241">IF(C1623&lt;&gt;"",C1623&amp;"-"&amp;P1623,"")</f>
        <v/>
      </c>
      <c r="R1623" s="201" t="str">
        <f t="array" ref="R1623">IFERROR(IF(INDEX('Disaggregation Records'!$E$155:$E$385,MATCH(RIGHT(Q1623,255),RIGHT('Disaggregation Records'!$D$155:$D$385,255),0))="","",INDEX('Disaggregation Records'!$E$155:$E$385,MATCH(RIGHT(Q1623,255),RIGHT('Disaggregation Records'!$D$155:$D$385,255),0))),"")</f>
        <v/>
      </c>
      <c r="S1623" s="201" t="str">
        <f t="array" ref="S1623">IFERROR(IF(INDEX('Disaggregation Records'!$F$155:$F$385,MATCH(RIGHT(Q1623,255),RIGHT('Disaggregation Records'!$D$155:$D$385,255),0))="","",INDEX('Disaggregation Records'!$F$155:$F$385,MATCH(RIGHT(Q1623,255),RIGHT('Disaggregation Records'!$D$155:$D$385,255),0))),"")</f>
        <v/>
      </c>
      <c r="T1623" s="201" t="str">
        <f t="array" ref="T1623">IFERROR(IF(INDEX('Disaggregation Records'!$H$155:$H$385,MATCH(RIGHT(Q1623,255),RIGHT('Disaggregation Records'!$D$155:$D$385,255),0))="","",INDEX('Disaggregation Records'!$H$155:$H$385,MATCH(RIGHT(Q1623,255),RIGHT('Disaggregation Records'!$D$155:$D$385,255),0))),"")</f>
        <v/>
      </c>
      <c r="U1623" s="201">
        <f t="shared" ref="U1623" si="6242">U1621+1</f>
        <v>1913</v>
      </c>
      <c r="V1623" s="201" t="str">
        <f t="array" ref="V1623">IFERROR(IF(INDEX('Disaggregation Records'!$I$155:$I$385,MATCH(RIGHT(Q1623,255),RIGHT('Disaggregation Records'!$D$155:$D$385,255),0))="","",INDEX('Disaggregation Records'!$I$155:$I$385,MATCH(RIGHT(Q1623,255),RIGHT('Disaggregation Records'!$D$155:$D$385,255),0))),"")</f>
        <v/>
      </c>
      <c r="W1623" s="201" t="str">
        <f>IFERROR(INDEX('Reference Records'!L$40:L$88,MATCH(LEFT(C1623,255),'Reference Records'!E$40:E$88,0)),"")</f>
        <v/>
      </c>
    </row>
    <row r="1624" spans="1:23" s="201" customFormat="1" ht="40.25" customHeight="1" x14ac:dyDescent="0.35">
      <c r="A1624" s="569"/>
      <c r="B1624" s="590"/>
      <c r="C1624" s="571"/>
      <c r="D1624" s="579"/>
      <c r="E1624" s="579"/>
      <c r="F1624" s="215"/>
      <c r="G1624" s="577"/>
      <c r="H1624" s="581"/>
      <c r="I1624" s="583"/>
      <c r="J1624" s="573"/>
      <c r="K1624" s="571"/>
      <c r="L1624" s="571"/>
      <c r="M1624" s="573"/>
      <c r="N1624" s="573"/>
    </row>
    <row r="1625" spans="1:23" s="201" customFormat="1" ht="40.25" customHeight="1" x14ac:dyDescent="0.35">
      <c r="A1625" s="569" t="str">
        <f t="shared" ref="A1625" ca="1" si="6243">INDIRECT("'update Helper'!C"&amp;U1625)</f>
        <v>a163p000004cuwwAAA</v>
      </c>
      <c r="B1625" s="589">
        <v>26</v>
      </c>
      <c r="C1625" s="570" t="str">
        <f>VLOOKUP(B1625,'Coverage Indicators - Section D'!$A$9:$AU$70,47,FALSE)</f>
        <v/>
      </c>
      <c r="D1625" s="578" t="str">
        <f t="shared" ref="D1625" si="6244">R1625</f>
        <v/>
      </c>
      <c r="E1625" s="578" t="str">
        <f t="shared" ref="E1625" si="6245">S1625</f>
        <v/>
      </c>
      <c r="F1625" s="421"/>
      <c r="G1625" s="576" t="str">
        <f ca="1">IF(OR(INDIRECT("'update Helper'!E"&amp;U1625)="",F1625&lt;&gt;0,F1626&lt;&gt;0),IF(IFERROR((F1625/F1626),"")="","",(F1625/F1626)),INDIRECT("'update Helper'!E"&amp;U1625)/100)</f>
        <v/>
      </c>
      <c r="H1625" s="580"/>
      <c r="I1625" s="582"/>
      <c r="J1625" s="572"/>
      <c r="K1625" s="570" t="str">
        <f t="shared" ref="K1625" si="6246">W1625</f>
        <v/>
      </c>
      <c r="L1625" s="570" t="str">
        <f t="shared" ref="L1625" si="6247">V1625</f>
        <v/>
      </c>
      <c r="M1625" s="572"/>
      <c r="N1625" s="572"/>
      <c r="P1625" s="201">
        <f t="shared" ref="P1625" si="6248">IF(AND(EXACT(C1625,C1623),C1623&lt;&gt;0),P1623+1,0)</f>
        <v>502</v>
      </c>
      <c r="Q1625" s="201" t="str">
        <f t="shared" ref="Q1625" si="6249">IF(C1625&lt;&gt;"",C1625&amp;"-"&amp;P1625,"")</f>
        <v/>
      </c>
      <c r="R1625" s="201" t="str">
        <f t="array" ref="R1625">IFERROR(IF(INDEX('Disaggregation Records'!$E$155:$E$385,MATCH(RIGHT(Q1625,255),RIGHT('Disaggregation Records'!$D$155:$D$385,255),0))="","",INDEX('Disaggregation Records'!$E$155:$E$385,MATCH(RIGHT(Q1625,255),RIGHT('Disaggregation Records'!$D$155:$D$385,255),0))),"")</f>
        <v/>
      </c>
      <c r="S1625" s="201" t="str">
        <f t="array" ref="S1625">IFERROR(IF(INDEX('Disaggregation Records'!$F$155:$F$385,MATCH(RIGHT(Q1625,255),RIGHT('Disaggregation Records'!$D$155:$D$385,255),0))="","",INDEX('Disaggregation Records'!$F$155:$F$385,MATCH(RIGHT(Q1625,255),RIGHT('Disaggregation Records'!$D$155:$D$385,255),0))),"")</f>
        <v/>
      </c>
      <c r="T1625" s="201" t="str">
        <f t="array" ref="T1625">IFERROR(IF(INDEX('Disaggregation Records'!$H$155:$H$385,MATCH(RIGHT(Q1625,255),RIGHT('Disaggregation Records'!$D$155:$D$385,255),0))="","",INDEX('Disaggregation Records'!$H$155:$H$385,MATCH(RIGHT(Q1625,255),RIGHT('Disaggregation Records'!$D$155:$D$385,255),0))),"")</f>
        <v/>
      </c>
      <c r="U1625" s="201">
        <f t="shared" ref="U1625" si="6250">U1623+1</f>
        <v>1914</v>
      </c>
      <c r="V1625" s="201" t="str">
        <f t="array" ref="V1625">IFERROR(IF(INDEX('Disaggregation Records'!$I$155:$I$385,MATCH(RIGHT(Q1625,255),RIGHT('Disaggregation Records'!$D$155:$D$385,255),0))="","",INDEX('Disaggregation Records'!$I$155:$I$385,MATCH(RIGHT(Q1625,255),RIGHT('Disaggregation Records'!$D$155:$D$385,255),0))),"")</f>
        <v/>
      </c>
      <c r="W1625" s="201" t="str">
        <f>IFERROR(INDEX('Reference Records'!L$40:L$88,MATCH(LEFT(C1625,255),'Reference Records'!E$40:E$88,0)),"")</f>
        <v/>
      </c>
    </row>
    <row r="1626" spans="1:23" s="201" customFormat="1" ht="40.25" customHeight="1" x14ac:dyDescent="0.35">
      <c r="A1626" s="569"/>
      <c r="B1626" s="590"/>
      <c r="C1626" s="571"/>
      <c r="D1626" s="579"/>
      <c r="E1626" s="579"/>
      <c r="F1626" s="215"/>
      <c r="G1626" s="577"/>
      <c r="H1626" s="581"/>
      <c r="I1626" s="583"/>
      <c r="J1626" s="573"/>
      <c r="K1626" s="571"/>
      <c r="L1626" s="571"/>
      <c r="M1626" s="573"/>
      <c r="N1626" s="573"/>
    </row>
    <row r="1627" spans="1:23" s="201" customFormat="1" ht="40.25" customHeight="1" x14ac:dyDescent="0.35">
      <c r="A1627" s="569" t="str">
        <f t="shared" ref="A1627" ca="1" si="6251">INDIRECT("'update Helper'!C"&amp;U1627)</f>
        <v>a163p000004cuwxAAA</v>
      </c>
      <c r="B1627" s="589">
        <v>26</v>
      </c>
      <c r="C1627" s="570" t="str">
        <f>VLOOKUP(B1627,'Coverage Indicators - Section D'!$A$9:$AU$70,47,FALSE)</f>
        <v/>
      </c>
      <c r="D1627" s="578" t="str">
        <f t="shared" ref="D1627" si="6252">R1627</f>
        <v/>
      </c>
      <c r="E1627" s="578" t="str">
        <f t="shared" ref="E1627" si="6253">S1627</f>
        <v/>
      </c>
      <c r="F1627" s="421"/>
      <c r="G1627" s="576" t="str">
        <f ca="1">IF(OR(INDIRECT("'update Helper'!E"&amp;U1627)="",F1627&lt;&gt;0,F1628&lt;&gt;0),IF(IFERROR((F1627/F1628),"")="","",(F1627/F1628)),INDIRECT("'update Helper'!E"&amp;U1627)/100)</f>
        <v/>
      </c>
      <c r="H1627" s="580"/>
      <c r="I1627" s="582"/>
      <c r="J1627" s="572"/>
      <c r="K1627" s="570" t="str">
        <f t="shared" ref="K1627" si="6254">W1627</f>
        <v/>
      </c>
      <c r="L1627" s="570" t="str">
        <f t="shared" ref="L1627" si="6255">V1627</f>
        <v/>
      </c>
      <c r="M1627" s="572"/>
      <c r="N1627" s="572"/>
      <c r="P1627" s="201">
        <f t="shared" ref="P1627" si="6256">IF(AND(EXACT(C1627,C1625),C1625&lt;&gt;0),P1625+1,0)</f>
        <v>503</v>
      </c>
      <c r="Q1627" s="201" t="str">
        <f t="shared" ref="Q1627" si="6257">IF(C1627&lt;&gt;"",C1627&amp;"-"&amp;P1627,"")</f>
        <v/>
      </c>
      <c r="R1627" s="201" t="str">
        <f t="array" ref="R1627">IFERROR(IF(INDEX('Disaggregation Records'!$E$155:$E$385,MATCH(RIGHT(Q1627,255),RIGHT('Disaggregation Records'!$D$155:$D$385,255),0))="","",INDEX('Disaggregation Records'!$E$155:$E$385,MATCH(RIGHT(Q1627,255),RIGHT('Disaggregation Records'!$D$155:$D$385,255),0))),"")</f>
        <v/>
      </c>
      <c r="S1627" s="201" t="str">
        <f t="array" ref="S1627">IFERROR(IF(INDEX('Disaggregation Records'!$F$155:$F$385,MATCH(RIGHT(Q1627,255),RIGHT('Disaggregation Records'!$D$155:$D$385,255),0))="","",INDEX('Disaggregation Records'!$F$155:$F$385,MATCH(RIGHT(Q1627,255),RIGHT('Disaggregation Records'!$D$155:$D$385,255),0))),"")</f>
        <v/>
      </c>
      <c r="T1627" s="201" t="str">
        <f t="array" ref="T1627">IFERROR(IF(INDEX('Disaggregation Records'!$H$155:$H$385,MATCH(RIGHT(Q1627,255),RIGHT('Disaggregation Records'!$D$155:$D$385,255),0))="","",INDEX('Disaggregation Records'!$H$155:$H$385,MATCH(RIGHT(Q1627,255),RIGHT('Disaggregation Records'!$D$155:$D$385,255),0))),"")</f>
        <v/>
      </c>
      <c r="U1627" s="201">
        <f t="shared" ref="U1627" si="6258">U1625+1</f>
        <v>1915</v>
      </c>
      <c r="V1627" s="201" t="str">
        <f t="array" ref="V1627">IFERROR(IF(INDEX('Disaggregation Records'!$I$155:$I$385,MATCH(RIGHT(Q1627,255),RIGHT('Disaggregation Records'!$D$155:$D$385,255),0))="","",INDEX('Disaggregation Records'!$I$155:$I$385,MATCH(RIGHT(Q1627,255),RIGHT('Disaggregation Records'!$D$155:$D$385,255),0))),"")</f>
        <v/>
      </c>
      <c r="W1627" s="201" t="str">
        <f>IFERROR(INDEX('Reference Records'!L$40:L$88,MATCH(LEFT(C1627,255),'Reference Records'!E$40:E$88,0)),"")</f>
        <v/>
      </c>
    </row>
    <row r="1628" spans="1:23" s="201" customFormat="1" ht="40.25" customHeight="1" x14ac:dyDescent="0.35">
      <c r="A1628" s="569"/>
      <c r="B1628" s="590"/>
      <c r="C1628" s="571"/>
      <c r="D1628" s="579"/>
      <c r="E1628" s="579"/>
      <c r="F1628" s="215"/>
      <c r="G1628" s="577"/>
      <c r="H1628" s="581"/>
      <c r="I1628" s="583"/>
      <c r="J1628" s="573"/>
      <c r="K1628" s="571"/>
      <c r="L1628" s="571"/>
      <c r="M1628" s="573"/>
      <c r="N1628" s="573"/>
    </row>
    <row r="1629" spans="1:23" s="201" customFormat="1" ht="40.25" customHeight="1" x14ac:dyDescent="0.35">
      <c r="A1629" s="569" t="str">
        <f t="shared" ref="A1629" ca="1" si="6259">INDIRECT("'update Helper'!C"&amp;U1629)</f>
        <v>a163p000004cuwyAAA</v>
      </c>
      <c r="B1629" s="589">
        <v>26</v>
      </c>
      <c r="C1629" s="570" t="str">
        <f>VLOOKUP(B1629,'Coverage Indicators - Section D'!$A$9:$AU$70,47,FALSE)</f>
        <v/>
      </c>
      <c r="D1629" s="578" t="str">
        <f t="shared" ref="D1629" si="6260">R1629</f>
        <v/>
      </c>
      <c r="E1629" s="578" t="str">
        <f t="shared" ref="E1629" si="6261">S1629</f>
        <v/>
      </c>
      <c r="F1629" s="421"/>
      <c r="G1629" s="576" t="str">
        <f ca="1">IF(OR(INDIRECT("'update Helper'!E"&amp;U1629)="",F1629&lt;&gt;0,F1630&lt;&gt;0),IF(IFERROR((F1629/F1630),"")="","",(F1629/F1630)),INDIRECT("'update Helper'!E"&amp;U1629)/100)</f>
        <v/>
      </c>
      <c r="H1629" s="580"/>
      <c r="I1629" s="582"/>
      <c r="J1629" s="572"/>
      <c r="K1629" s="570" t="str">
        <f t="shared" ref="K1629" si="6262">W1629</f>
        <v/>
      </c>
      <c r="L1629" s="570" t="str">
        <f t="shared" ref="L1629" si="6263">V1629</f>
        <v/>
      </c>
      <c r="M1629" s="572"/>
      <c r="N1629" s="572"/>
      <c r="P1629" s="201">
        <f t="shared" ref="P1629" si="6264">IF(AND(EXACT(C1629,C1627),C1627&lt;&gt;0),P1627+1,0)</f>
        <v>504</v>
      </c>
      <c r="Q1629" s="201" t="str">
        <f t="shared" ref="Q1629" si="6265">IF(C1629&lt;&gt;"",C1629&amp;"-"&amp;P1629,"")</f>
        <v/>
      </c>
      <c r="R1629" s="201" t="str">
        <f t="array" ref="R1629">IFERROR(IF(INDEX('Disaggregation Records'!$E$155:$E$385,MATCH(RIGHT(Q1629,255),RIGHT('Disaggregation Records'!$D$155:$D$385,255),0))="","",INDEX('Disaggregation Records'!$E$155:$E$385,MATCH(RIGHT(Q1629,255),RIGHT('Disaggregation Records'!$D$155:$D$385,255),0))),"")</f>
        <v/>
      </c>
      <c r="S1629" s="201" t="str">
        <f t="array" ref="S1629">IFERROR(IF(INDEX('Disaggregation Records'!$F$155:$F$385,MATCH(RIGHT(Q1629,255),RIGHT('Disaggregation Records'!$D$155:$D$385,255),0))="","",INDEX('Disaggregation Records'!$F$155:$F$385,MATCH(RIGHT(Q1629,255),RIGHT('Disaggregation Records'!$D$155:$D$385,255),0))),"")</f>
        <v/>
      </c>
      <c r="T1629" s="201" t="str">
        <f t="array" ref="T1629">IFERROR(IF(INDEX('Disaggregation Records'!$H$155:$H$385,MATCH(RIGHT(Q1629,255),RIGHT('Disaggregation Records'!$D$155:$D$385,255),0))="","",INDEX('Disaggregation Records'!$H$155:$H$385,MATCH(RIGHT(Q1629,255),RIGHT('Disaggregation Records'!$D$155:$D$385,255),0))),"")</f>
        <v/>
      </c>
      <c r="U1629" s="201">
        <f t="shared" ref="U1629" si="6266">U1627+1</f>
        <v>1916</v>
      </c>
      <c r="V1629" s="201" t="str">
        <f t="array" ref="V1629">IFERROR(IF(INDEX('Disaggregation Records'!$I$155:$I$385,MATCH(RIGHT(Q1629,255),RIGHT('Disaggregation Records'!$D$155:$D$385,255),0))="","",INDEX('Disaggregation Records'!$I$155:$I$385,MATCH(RIGHT(Q1629,255),RIGHT('Disaggregation Records'!$D$155:$D$385,255),0))),"")</f>
        <v/>
      </c>
      <c r="W1629" s="201" t="str">
        <f>IFERROR(INDEX('Reference Records'!L$40:L$88,MATCH(LEFT(C1629,255),'Reference Records'!E$40:E$88,0)),"")</f>
        <v/>
      </c>
    </row>
    <row r="1630" spans="1:23" s="201" customFormat="1" ht="40.25" customHeight="1" x14ac:dyDescent="0.35">
      <c r="A1630" s="569"/>
      <c r="B1630" s="590"/>
      <c r="C1630" s="571"/>
      <c r="D1630" s="579"/>
      <c r="E1630" s="579"/>
      <c r="F1630" s="215"/>
      <c r="G1630" s="577"/>
      <c r="H1630" s="581"/>
      <c r="I1630" s="583"/>
      <c r="J1630" s="573"/>
      <c r="K1630" s="571"/>
      <c r="L1630" s="571"/>
      <c r="M1630" s="573"/>
      <c r="N1630" s="573"/>
    </row>
    <row r="1631" spans="1:23" s="201" customFormat="1" ht="40.25" customHeight="1" x14ac:dyDescent="0.35">
      <c r="A1631" s="569" t="str">
        <f t="shared" ref="A1631" ca="1" si="6267">INDIRECT("'update Helper'!C"&amp;U1631)</f>
        <v>a163p000004cuwzAAA</v>
      </c>
      <c r="B1631" s="589">
        <v>26</v>
      </c>
      <c r="C1631" s="570" t="str">
        <f>VLOOKUP(B1631,'Coverage Indicators - Section D'!$A$9:$AU$70,47,FALSE)</f>
        <v/>
      </c>
      <c r="D1631" s="578" t="str">
        <f t="shared" ref="D1631" si="6268">R1631</f>
        <v/>
      </c>
      <c r="E1631" s="578" t="str">
        <f t="shared" ref="E1631" si="6269">S1631</f>
        <v/>
      </c>
      <c r="F1631" s="421"/>
      <c r="G1631" s="576" t="str">
        <f ca="1">IF(OR(INDIRECT("'update Helper'!E"&amp;U1631)="",F1631&lt;&gt;0,F1632&lt;&gt;0),IF(IFERROR((F1631/F1632),"")="","",(F1631/F1632)),INDIRECT("'update Helper'!E"&amp;U1631)/100)</f>
        <v/>
      </c>
      <c r="H1631" s="580"/>
      <c r="I1631" s="582"/>
      <c r="J1631" s="572"/>
      <c r="K1631" s="570" t="str">
        <f t="shared" ref="K1631" si="6270">W1631</f>
        <v/>
      </c>
      <c r="L1631" s="570" t="str">
        <f t="shared" ref="L1631" si="6271">V1631</f>
        <v/>
      </c>
      <c r="M1631" s="572"/>
      <c r="N1631" s="572"/>
      <c r="P1631" s="201">
        <f t="shared" ref="P1631" si="6272">IF(AND(EXACT(C1631,C1629),C1629&lt;&gt;0),P1629+1,0)</f>
        <v>505</v>
      </c>
      <c r="Q1631" s="201" t="str">
        <f t="shared" ref="Q1631" si="6273">IF(C1631&lt;&gt;"",C1631&amp;"-"&amp;P1631,"")</f>
        <v/>
      </c>
      <c r="R1631" s="201" t="str">
        <f t="array" ref="R1631">IFERROR(IF(INDEX('Disaggregation Records'!$E$155:$E$385,MATCH(RIGHT(Q1631,255),RIGHT('Disaggregation Records'!$D$155:$D$385,255),0))="","",INDEX('Disaggregation Records'!$E$155:$E$385,MATCH(RIGHT(Q1631,255),RIGHT('Disaggregation Records'!$D$155:$D$385,255),0))),"")</f>
        <v/>
      </c>
      <c r="S1631" s="201" t="str">
        <f t="array" ref="S1631">IFERROR(IF(INDEX('Disaggregation Records'!$F$155:$F$385,MATCH(RIGHT(Q1631,255),RIGHT('Disaggregation Records'!$D$155:$D$385,255),0))="","",INDEX('Disaggregation Records'!$F$155:$F$385,MATCH(RIGHT(Q1631,255),RIGHT('Disaggregation Records'!$D$155:$D$385,255),0))),"")</f>
        <v/>
      </c>
      <c r="T1631" s="201" t="str">
        <f t="array" ref="T1631">IFERROR(IF(INDEX('Disaggregation Records'!$H$155:$H$385,MATCH(RIGHT(Q1631,255),RIGHT('Disaggregation Records'!$D$155:$D$385,255),0))="","",INDEX('Disaggregation Records'!$H$155:$H$385,MATCH(RIGHT(Q1631,255),RIGHT('Disaggregation Records'!$D$155:$D$385,255),0))),"")</f>
        <v/>
      </c>
      <c r="U1631" s="201">
        <f t="shared" ref="U1631" si="6274">U1629+1</f>
        <v>1917</v>
      </c>
      <c r="V1631" s="201" t="str">
        <f t="array" ref="V1631">IFERROR(IF(INDEX('Disaggregation Records'!$I$155:$I$385,MATCH(RIGHT(Q1631,255),RIGHT('Disaggregation Records'!$D$155:$D$385,255),0))="","",INDEX('Disaggregation Records'!$I$155:$I$385,MATCH(RIGHT(Q1631,255),RIGHT('Disaggregation Records'!$D$155:$D$385,255),0))),"")</f>
        <v/>
      </c>
      <c r="W1631" s="201" t="str">
        <f>IFERROR(INDEX('Reference Records'!L$40:L$88,MATCH(LEFT(C1631,255),'Reference Records'!E$40:E$88,0)),"")</f>
        <v/>
      </c>
    </row>
    <row r="1632" spans="1:23" s="201" customFormat="1" ht="40.25" customHeight="1" x14ac:dyDescent="0.35">
      <c r="A1632" s="569"/>
      <c r="B1632" s="590"/>
      <c r="C1632" s="571"/>
      <c r="D1632" s="579"/>
      <c r="E1632" s="579"/>
      <c r="F1632" s="215"/>
      <c r="G1632" s="577"/>
      <c r="H1632" s="581"/>
      <c r="I1632" s="583"/>
      <c r="J1632" s="573"/>
      <c r="K1632" s="571"/>
      <c r="L1632" s="571"/>
      <c r="M1632" s="573"/>
      <c r="N1632" s="573"/>
    </row>
    <row r="1633" spans="1:23" s="201" customFormat="1" ht="40.25" customHeight="1" x14ac:dyDescent="0.35">
      <c r="A1633" s="569" t="str">
        <f t="shared" ref="A1633" ca="1" si="6275">INDIRECT("'update Helper'!C"&amp;U1633)</f>
        <v>a163p000004cux0AAA</v>
      </c>
      <c r="B1633" s="589">
        <v>26</v>
      </c>
      <c r="C1633" s="570" t="str">
        <f>VLOOKUP(B1633,'Coverage Indicators - Section D'!$A$9:$AU$70,47,FALSE)</f>
        <v/>
      </c>
      <c r="D1633" s="578" t="str">
        <f t="shared" ref="D1633" si="6276">R1633</f>
        <v/>
      </c>
      <c r="E1633" s="578" t="str">
        <f t="shared" ref="E1633" si="6277">S1633</f>
        <v/>
      </c>
      <c r="F1633" s="421"/>
      <c r="G1633" s="576" t="str">
        <f ca="1">IF(OR(INDIRECT("'update Helper'!E"&amp;U1633)="",F1633&lt;&gt;0,F1634&lt;&gt;0),IF(IFERROR((F1633/F1634),"")="","",(F1633/F1634)),INDIRECT("'update Helper'!E"&amp;U1633)/100)</f>
        <v/>
      </c>
      <c r="H1633" s="580"/>
      <c r="I1633" s="582"/>
      <c r="J1633" s="572"/>
      <c r="K1633" s="570" t="str">
        <f t="shared" ref="K1633" si="6278">W1633</f>
        <v/>
      </c>
      <c r="L1633" s="570" t="str">
        <f t="shared" ref="L1633" si="6279">V1633</f>
        <v/>
      </c>
      <c r="M1633" s="572"/>
      <c r="N1633" s="572"/>
      <c r="P1633" s="201">
        <f t="shared" ref="P1633" si="6280">IF(AND(EXACT(C1633,C1631),C1631&lt;&gt;0),P1631+1,0)</f>
        <v>506</v>
      </c>
      <c r="Q1633" s="201" t="str">
        <f t="shared" ref="Q1633" si="6281">IF(C1633&lt;&gt;"",C1633&amp;"-"&amp;P1633,"")</f>
        <v/>
      </c>
      <c r="R1633" s="201" t="str">
        <f t="array" ref="R1633">IFERROR(IF(INDEX('Disaggregation Records'!$E$155:$E$385,MATCH(RIGHT(Q1633,255),RIGHT('Disaggregation Records'!$D$155:$D$385,255),0))="","",INDEX('Disaggregation Records'!$E$155:$E$385,MATCH(RIGHT(Q1633,255),RIGHT('Disaggregation Records'!$D$155:$D$385,255),0))),"")</f>
        <v/>
      </c>
      <c r="S1633" s="201" t="str">
        <f t="array" ref="S1633">IFERROR(IF(INDEX('Disaggregation Records'!$F$155:$F$385,MATCH(RIGHT(Q1633,255),RIGHT('Disaggregation Records'!$D$155:$D$385,255),0))="","",INDEX('Disaggregation Records'!$F$155:$F$385,MATCH(RIGHT(Q1633,255),RIGHT('Disaggregation Records'!$D$155:$D$385,255),0))),"")</f>
        <v/>
      </c>
      <c r="T1633" s="201" t="str">
        <f t="array" ref="T1633">IFERROR(IF(INDEX('Disaggregation Records'!$H$155:$H$385,MATCH(RIGHT(Q1633,255),RIGHT('Disaggregation Records'!$D$155:$D$385,255),0))="","",INDEX('Disaggregation Records'!$H$155:$H$385,MATCH(RIGHT(Q1633,255),RIGHT('Disaggregation Records'!$D$155:$D$385,255),0))),"")</f>
        <v/>
      </c>
      <c r="U1633" s="201">
        <f t="shared" ref="U1633" si="6282">U1631+1</f>
        <v>1918</v>
      </c>
      <c r="V1633" s="201" t="str">
        <f t="array" ref="V1633">IFERROR(IF(INDEX('Disaggregation Records'!$I$155:$I$385,MATCH(RIGHT(Q1633,255),RIGHT('Disaggregation Records'!$D$155:$D$385,255),0))="","",INDEX('Disaggregation Records'!$I$155:$I$385,MATCH(RIGHT(Q1633,255),RIGHT('Disaggregation Records'!$D$155:$D$385,255),0))),"")</f>
        <v/>
      </c>
      <c r="W1633" s="201" t="str">
        <f>IFERROR(INDEX('Reference Records'!L$40:L$88,MATCH(LEFT(C1633,255),'Reference Records'!E$40:E$88,0)),"")</f>
        <v/>
      </c>
    </row>
    <row r="1634" spans="1:23" s="201" customFormat="1" ht="40.25" customHeight="1" x14ac:dyDescent="0.35">
      <c r="A1634" s="569"/>
      <c r="B1634" s="590"/>
      <c r="C1634" s="571"/>
      <c r="D1634" s="579"/>
      <c r="E1634" s="579"/>
      <c r="F1634" s="215"/>
      <c r="G1634" s="577"/>
      <c r="H1634" s="581"/>
      <c r="I1634" s="583"/>
      <c r="J1634" s="573"/>
      <c r="K1634" s="571"/>
      <c r="L1634" s="571"/>
      <c r="M1634" s="573"/>
      <c r="N1634" s="573"/>
    </row>
    <row r="1635" spans="1:23" s="201" customFormat="1" ht="40.25" customHeight="1" x14ac:dyDescent="0.35">
      <c r="A1635" s="569" t="str">
        <f t="shared" ref="A1635" ca="1" si="6283">INDIRECT("'update Helper'!C"&amp;U1635)</f>
        <v>a163p000004cux1AAA</v>
      </c>
      <c r="B1635" s="589">
        <v>26</v>
      </c>
      <c r="C1635" s="570" t="str">
        <f>VLOOKUP(B1635,'Coverage Indicators - Section D'!$A$9:$AU$70,47,FALSE)</f>
        <v/>
      </c>
      <c r="D1635" s="578" t="str">
        <f t="shared" ref="D1635" si="6284">R1635</f>
        <v/>
      </c>
      <c r="E1635" s="578" t="str">
        <f t="shared" ref="E1635" si="6285">S1635</f>
        <v/>
      </c>
      <c r="F1635" s="421"/>
      <c r="G1635" s="576" t="str">
        <f ca="1">IF(OR(INDIRECT("'update Helper'!E"&amp;U1635)="",F1635&lt;&gt;0,F1636&lt;&gt;0),IF(IFERROR((F1635/F1636),"")="","",(F1635/F1636)),INDIRECT("'update Helper'!E"&amp;U1635)/100)</f>
        <v/>
      </c>
      <c r="H1635" s="580"/>
      <c r="I1635" s="582"/>
      <c r="J1635" s="572"/>
      <c r="K1635" s="570" t="str">
        <f t="shared" ref="K1635" si="6286">W1635</f>
        <v/>
      </c>
      <c r="L1635" s="570" t="str">
        <f t="shared" ref="L1635" si="6287">V1635</f>
        <v/>
      </c>
      <c r="M1635" s="572"/>
      <c r="N1635" s="572"/>
      <c r="P1635" s="201">
        <f t="shared" ref="P1635" si="6288">IF(AND(EXACT(C1635,C1633),C1633&lt;&gt;0),P1633+1,0)</f>
        <v>507</v>
      </c>
      <c r="Q1635" s="201" t="str">
        <f t="shared" ref="Q1635" si="6289">IF(C1635&lt;&gt;"",C1635&amp;"-"&amp;P1635,"")</f>
        <v/>
      </c>
      <c r="R1635" s="201" t="str">
        <f t="array" ref="R1635">IFERROR(IF(INDEX('Disaggregation Records'!$E$155:$E$385,MATCH(RIGHT(Q1635,255),RIGHT('Disaggregation Records'!$D$155:$D$385,255),0))="","",INDEX('Disaggregation Records'!$E$155:$E$385,MATCH(RIGHT(Q1635,255),RIGHT('Disaggregation Records'!$D$155:$D$385,255),0))),"")</f>
        <v/>
      </c>
      <c r="S1635" s="201" t="str">
        <f t="array" ref="S1635">IFERROR(IF(INDEX('Disaggregation Records'!$F$155:$F$385,MATCH(RIGHT(Q1635,255),RIGHT('Disaggregation Records'!$D$155:$D$385,255),0))="","",INDEX('Disaggregation Records'!$F$155:$F$385,MATCH(RIGHT(Q1635,255),RIGHT('Disaggregation Records'!$D$155:$D$385,255),0))),"")</f>
        <v/>
      </c>
      <c r="T1635" s="201" t="str">
        <f t="array" ref="T1635">IFERROR(IF(INDEX('Disaggregation Records'!$H$155:$H$385,MATCH(RIGHT(Q1635,255),RIGHT('Disaggregation Records'!$D$155:$D$385,255),0))="","",INDEX('Disaggregation Records'!$H$155:$H$385,MATCH(RIGHT(Q1635,255),RIGHT('Disaggregation Records'!$D$155:$D$385,255),0))),"")</f>
        <v/>
      </c>
      <c r="U1635" s="201">
        <f t="shared" ref="U1635" si="6290">U1633+1</f>
        <v>1919</v>
      </c>
      <c r="V1635" s="201" t="str">
        <f t="array" ref="V1635">IFERROR(IF(INDEX('Disaggregation Records'!$I$155:$I$385,MATCH(RIGHT(Q1635,255),RIGHT('Disaggregation Records'!$D$155:$D$385,255),0))="","",INDEX('Disaggregation Records'!$I$155:$I$385,MATCH(RIGHT(Q1635,255),RIGHT('Disaggregation Records'!$D$155:$D$385,255),0))),"")</f>
        <v/>
      </c>
      <c r="W1635" s="201" t="str">
        <f>IFERROR(INDEX('Reference Records'!L$40:L$88,MATCH(LEFT(C1635,255),'Reference Records'!E$40:E$88,0)),"")</f>
        <v/>
      </c>
    </row>
    <row r="1636" spans="1:23" s="201" customFormat="1" ht="40.25" customHeight="1" x14ac:dyDescent="0.35">
      <c r="A1636" s="569"/>
      <c r="B1636" s="590"/>
      <c r="C1636" s="571"/>
      <c r="D1636" s="579"/>
      <c r="E1636" s="579"/>
      <c r="F1636" s="215"/>
      <c r="G1636" s="577"/>
      <c r="H1636" s="581"/>
      <c r="I1636" s="583"/>
      <c r="J1636" s="573"/>
      <c r="K1636" s="571"/>
      <c r="L1636" s="571"/>
      <c r="M1636" s="573"/>
      <c r="N1636" s="573"/>
    </row>
    <row r="1637" spans="1:23" s="201" customFormat="1" ht="40.25" customHeight="1" x14ac:dyDescent="0.35">
      <c r="A1637" s="569" t="str">
        <f t="shared" ref="A1637" ca="1" si="6291">INDIRECT("'update Helper'!C"&amp;U1637)</f>
        <v>a163p000004cux2AAA</v>
      </c>
      <c r="B1637" s="589">
        <v>26</v>
      </c>
      <c r="C1637" s="570" t="str">
        <f>VLOOKUP(B1637,'Coverage Indicators - Section D'!$A$9:$AU$70,47,FALSE)</f>
        <v/>
      </c>
      <c r="D1637" s="578" t="str">
        <f t="shared" ref="D1637" si="6292">R1637</f>
        <v/>
      </c>
      <c r="E1637" s="578" t="str">
        <f t="shared" ref="E1637" si="6293">S1637</f>
        <v/>
      </c>
      <c r="F1637" s="421"/>
      <c r="G1637" s="576" t="str">
        <f ca="1">IF(OR(INDIRECT("'update Helper'!E"&amp;U1637)="",F1637&lt;&gt;0,F1638&lt;&gt;0),IF(IFERROR((F1637/F1638),"")="","",(F1637/F1638)),INDIRECT("'update Helper'!E"&amp;U1637)/100)</f>
        <v/>
      </c>
      <c r="H1637" s="580"/>
      <c r="I1637" s="582"/>
      <c r="J1637" s="572"/>
      <c r="K1637" s="570" t="str">
        <f t="shared" ref="K1637" si="6294">W1637</f>
        <v/>
      </c>
      <c r="L1637" s="570" t="str">
        <f t="shared" ref="L1637" si="6295">V1637</f>
        <v/>
      </c>
      <c r="M1637" s="572"/>
      <c r="N1637" s="572"/>
      <c r="P1637" s="201">
        <f t="shared" ref="P1637" si="6296">IF(AND(EXACT(C1637,C1635),C1635&lt;&gt;0),P1635+1,0)</f>
        <v>508</v>
      </c>
      <c r="Q1637" s="201" t="str">
        <f t="shared" ref="Q1637" si="6297">IF(C1637&lt;&gt;"",C1637&amp;"-"&amp;P1637,"")</f>
        <v/>
      </c>
      <c r="R1637" s="201" t="str">
        <f t="array" ref="R1637">IFERROR(IF(INDEX('Disaggregation Records'!$E$155:$E$385,MATCH(RIGHT(Q1637,255),RIGHT('Disaggregation Records'!$D$155:$D$385,255),0))="","",INDEX('Disaggregation Records'!$E$155:$E$385,MATCH(RIGHT(Q1637,255),RIGHT('Disaggregation Records'!$D$155:$D$385,255),0))),"")</f>
        <v/>
      </c>
      <c r="S1637" s="201" t="str">
        <f t="array" ref="S1637">IFERROR(IF(INDEX('Disaggregation Records'!$F$155:$F$385,MATCH(RIGHT(Q1637,255),RIGHT('Disaggregation Records'!$D$155:$D$385,255),0))="","",INDEX('Disaggregation Records'!$F$155:$F$385,MATCH(RIGHT(Q1637,255),RIGHT('Disaggregation Records'!$D$155:$D$385,255),0))),"")</f>
        <v/>
      </c>
      <c r="T1637" s="201" t="str">
        <f t="array" ref="T1637">IFERROR(IF(INDEX('Disaggregation Records'!$H$155:$H$385,MATCH(RIGHT(Q1637,255),RIGHT('Disaggregation Records'!$D$155:$D$385,255),0))="","",INDEX('Disaggregation Records'!$H$155:$H$385,MATCH(RIGHT(Q1637,255),RIGHT('Disaggregation Records'!$D$155:$D$385,255),0))),"")</f>
        <v/>
      </c>
      <c r="U1637" s="201">
        <f t="shared" ref="U1637" si="6298">U1635+1</f>
        <v>1920</v>
      </c>
      <c r="V1637" s="201" t="str">
        <f t="array" ref="V1637">IFERROR(IF(INDEX('Disaggregation Records'!$I$155:$I$385,MATCH(RIGHT(Q1637,255),RIGHT('Disaggregation Records'!$D$155:$D$385,255),0))="","",INDEX('Disaggregation Records'!$I$155:$I$385,MATCH(RIGHT(Q1637,255),RIGHT('Disaggregation Records'!$D$155:$D$385,255),0))),"")</f>
        <v/>
      </c>
      <c r="W1637" s="201" t="str">
        <f>IFERROR(INDEX('Reference Records'!L$40:L$88,MATCH(LEFT(C1637,255),'Reference Records'!E$40:E$88,0)),"")</f>
        <v/>
      </c>
    </row>
    <row r="1638" spans="1:23" s="201" customFormat="1" ht="40.25" customHeight="1" x14ac:dyDescent="0.35">
      <c r="A1638" s="569"/>
      <c r="B1638" s="590"/>
      <c r="C1638" s="571"/>
      <c r="D1638" s="579"/>
      <c r="E1638" s="579"/>
      <c r="F1638" s="215"/>
      <c r="G1638" s="577"/>
      <c r="H1638" s="581"/>
      <c r="I1638" s="583"/>
      <c r="J1638" s="573"/>
      <c r="K1638" s="571"/>
      <c r="L1638" s="571"/>
      <c r="M1638" s="573"/>
      <c r="N1638" s="573"/>
    </row>
    <row r="1639" spans="1:23" s="201" customFormat="1" ht="40.25" customHeight="1" x14ac:dyDescent="0.35">
      <c r="A1639" s="569" t="str">
        <f t="shared" ref="A1639" ca="1" si="6299">INDIRECT("'update Helper'!C"&amp;U1639)</f>
        <v>a163p000004cux3AAA</v>
      </c>
      <c r="B1639" s="589">
        <v>26</v>
      </c>
      <c r="C1639" s="570" t="str">
        <f>VLOOKUP(B1639,'Coverage Indicators - Section D'!$A$9:$AU$70,47,FALSE)</f>
        <v/>
      </c>
      <c r="D1639" s="578" t="str">
        <f t="shared" ref="D1639" si="6300">R1639</f>
        <v/>
      </c>
      <c r="E1639" s="578" t="str">
        <f t="shared" ref="E1639" si="6301">S1639</f>
        <v/>
      </c>
      <c r="F1639" s="421"/>
      <c r="G1639" s="576" t="str">
        <f ca="1">IF(OR(INDIRECT("'update Helper'!E"&amp;U1639)="",F1639&lt;&gt;0,F1640&lt;&gt;0),IF(IFERROR((F1639/F1640),"")="","",(F1639/F1640)),INDIRECT("'update Helper'!E"&amp;U1639)/100)</f>
        <v/>
      </c>
      <c r="H1639" s="580"/>
      <c r="I1639" s="582"/>
      <c r="J1639" s="572"/>
      <c r="K1639" s="570" t="str">
        <f t="shared" ref="K1639" si="6302">W1639</f>
        <v/>
      </c>
      <c r="L1639" s="570" t="str">
        <f t="shared" ref="L1639" si="6303">V1639</f>
        <v/>
      </c>
      <c r="M1639" s="572"/>
      <c r="N1639" s="572"/>
      <c r="P1639" s="201">
        <f t="shared" ref="P1639" si="6304">IF(AND(EXACT(C1639,C1637),C1637&lt;&gt;0),P1637+1,0)</f>
        <v>509</v>
      </c>
      <c r="Q1639" s="201" t="str">
        <f t="shared" ref="Q1639" si="6305">IF(C1639&lt;&gt;"",C1639&amp;"-"&amp;P1639,"")</f>
        <v/>
      </c>
      <c r="R1639" s="201" t="str">
        <f t="array" ref="R1639">IFERROR(IF(INDEX('Disaggregation Records'!$E$155:$E$385,MATCH(RIGHT(Q1639,255),RIGHT('Disaggregation Records'!$D$155:$D$385,255),0))="","",INDEX('Disaggregation Records'!$E$155:$E$385,MATCH(RIGHT(Q1639,255),RIGHT('Disaggregation Records'!$D$155:$D$385,255),0))),"")</f>
        <v/>
      </c>
      <c r="S1639" s="201" t="str">
        <f t="array" ref="S1639">IFERROR(IF(INDEX('Disaggregation Records'!$F$155:$F$385,MATCH(RIGHT(Q1639,255),RIGHT('Disaggregation Records'!$D$155:$D$385,255),0))="","",INDEX('Disaggregation Records'!$F$155:$F$385,MATCH(RIGHT(Q1639,255),RIGHT('Disaggregation Records'!$D$155:$D$385,255),0))),"")</f>
        <v/>
      </c>
      <c r="T1639" s="201" t="str">
        <f t="array" ref="T1639">IFERROR(IF(INDEX('Disaggregation Records'!$H$155:$H$385,MATCH(RIGHT(Q1639,255),RIGHT('Disaggregation Records'!$D$155:$D$385,255),0))="","",INDEX('Disaggregation Records'!$H$155:$H$385,MATCH(RIGHT(Q1639,255),RIGHT('Disaggregation Records'!$D$155:$D$385,255),0))),"")</f>
        <v/>
      </c>
      <c r="U1639" s="201">
        <f t="shared" ref="U1639" si="6306">U1637+1</f>
        <v>1921</v>
      </c>
      <c r="V1639" s="201" t="str">
        <f t="array" ref="V1639">IFERROR(IF(INDEX('Disaggregation Records'!$I$155:$I$385,MATCH(RIGHT(Q1639,255),RIGHT('Disaggregation Records'!$D$155:$D$385,255),0))="","",INDEX('Disaggregation Records'!$I$155:$I$385,MATCH(RIGHT(Q1639,255),RIGHT('Disaggregation Records'!$D$155:$D$385,255),0))),"")</f>
        <v/>
      </c>
      <c r="W1639" s="201" t="str">
        <f>IFERROR(INDEX('Reference Records'!L$40:L$88,MATCH(LEFT(C1639,255),'Reference Records'!E$40:E$88,0)),"")</f>
        <v/>
      </c>
    </row>
    <row r="1640" spans="1:23" s="201" customFormat="1" ht="40.25" customHeight="1" x14ac:dyDescent="0.35">
      <c r="A1640" s="569"/>
      <c r="B1640" s="590"/>
      <c r="C1640" s="571"/>
      <c r="D1640" s="579"/>
      <c r="E1640" s="579"/>
      <c r="F1640" s="215"/>
      <c r="G1640" s="577"/>
      <c r="H1640" s="581"/>
      <c r="I1640" s="583"/>
      <c r="J1640" s="573"/>
      <c r="K1640" s="571"/>
      <c r="L1640" s="571"/>
      <c r="M1640" s="573"/>
      <c r="N1640" s="573"/>
    </row>
    <row r="1641" spans="1:23" s="201" customFormat="1" ht="40.25" customHeight="1" x14ac:dyDescent="0.35">
      <c r="A1641" s="569" t="str">
        <f t="shared" ref="A1641" ca="1" si="6307">INDIRECT("'update Helper'!C"&amp;U1641)</f>
        <v>a163p000004cux4AAA</v>
      </c>
      <c r="B1641" s="589">
        <v>26</v>
      </c>
      <c r="C1641" s="570" t="str">
        <f>VLOOKUP(B1641,'Coverage Indicators - Section D'!$A$9:$AU$70,47,FALSE)</f>
        <v/>
      </c>
      <c r="D1641" s="578" t="str">
        <f t="shared" ref="D1641" si="6308">R1641</f>
        <v/>
      </c>
      <c r="E1641" s="578" t="str">
        <f t="shared" ref="E1641" si="6309">S1641</f>
        <v/>
      </c>
      <c r="F1641" s="421"/>
      <c r="G1641" s="576" t="str">
        <f ca="1">IF(OR(INDIRECT("'update Helper'!E"&amp;U1641)="",F1641&lt;&gt;0,F1642&lt;&gt;0),IF(IFERROR((F1641/F1642),"")="","",(F1641/F1642)),INDIRECT("'update Helper'!E"&amp;U1641)/100)</f>
        <v/>
      </c>
      <c r="H1641" s="580"/>
      <c r="I1641" s="582"/>
      <c r="J1641" s="572"/>
      <c r="K1641" s="570" t="str">
        <f t="shared" ref="K1641" si="6310">W1641</f>
        <v/>
      </c>
      <c r="L1641" s="570" t="str">
        <f t="shared" ref="L1641" si="6311">V1641</f>
        <v/>
      </c>
      <c r="M1641" s="572"/>
      <c r="N1641" s="572"/>
      <c r="P1641" s="201">
        <f t="shared" ref="P1641" si="6312">IF(AND(EXACT(C1641,C1639),C1639&lt;&gt;0),P1639+1,0)</f>
        <v>510</v>
      </c>
      <c r="Q1641" s="201" t="str">
        <f t="shared" ref="Q1641" si="6313">IF(C1641&lt;&gt;"",C1641&amp;"-"&amp;P1641,"")</f>
        <v/>
      </c>
      <c r="R1641" s="201" t="str">
        <f t="array" ref="R1641">IFERROR(IF(INDEX('Disaggregation Records'!$E$155:$E$385,MATCH(RIGHT(Q1641,255),RIGHT('Disaggregation Records'!$D$155:$D$385,255),0))="","",INDEX('Disaggregation Records'!$E$155:$E$385,MATCH(RIGHT(Q1641,255),RIGHT('Disaggregation Records'!$D$155:$D$385,255),0))),"")</f>
        <v/>
      </c>
      <c r="S1641" s="201" t="str">
        <f t="array" ref="S1641">IFERROR(IF(INDEX('Disaggregation Records'!$F$155:$F$385,MATCH(RIGHT(Q1641,255),RIGHT('Disaggregation Records'!$D$155:$D$385,255),0))="","",INDEX('Disaggregation Records'!$F$155:$F$385,MATCH(RIGHT(Q1641,255),RIGHT('Disaggregation Records'!$D$155:$D$385,255),0))),"")</f>
        <v/>
      </c>
      <c r="T1641" s="201" t="str">
        <f t="array" ref="T1641">IFERROR(IF(INDEX('Disaggregation Records'!$H$155:$H$385,MATCH(RIGHT(Q1641,255),RIGHT('Disaggregation Records'!$D$155:$D$385,255),0))="","",INDEX('Disaggregation Records'!$H$155:$H$385,MATCH(RIGHT(Q1641,255),RIGHT('Disaggregation Records'!$D$155:$D$385,255),0))),"")</f>
        <v/>
      </c>
      <c r="U1641" s="201">
        <f t="shared" ref="U1641" si="6314">U1639+1</f>
        <v>1922</v>
      </c>
      <c r="V1641" s="201" t="str">
        <f t="array" ref="V1641">IFERROR(IF(INDEX('Disaggregation Records'!$I$155:$I$385,MATCH(RIGHT(Q1641,255),RIGHT('Disaggregation Records'!$D$155:$D$385,255),0))="","",INDEX('Disaggregation Records'!$I$155:$I$385,MATCH(RIGHT(Q1641,255),RIGHT('Disaggregation Records'!$D$155:$D$385,255),0))),"")</f>
        <v/>
      </c>
      <c r="W1641" s="201" t="str">
        <f>IFERROR(INDEX('Reference Records'!L$40:L$88,MATCH(LEFT(C1641,255),'Reference Records'!E$40:E$88,0)),"")</f>
        <v/>
      </c>
    </row>
    <row r="1642" spans="1:23" s="201" customFormat="1" ht="40.25" customHeight="1" x14ac:dyDescent="0.35">
      <c r="A1642" s="569"/>
      <c r="B1642" s="590"/>
      <c r="C1642" s="571"/>
      <c r="D1642" s="579"/>
      <c r="E1642" s="579"/>
      <c r="F1642" s="215"/>
      <c r="G1642" s="577"/>
      <c r="H1642" s="581"/>
      <c r="I1642" s="583"/>
      <c r="J1642" s="573"/>
      <c r="K1642" s="571"/>
      <c r="L1642" s="571"/>
      <c r="M1642" s="573"/>
      <c r="N1642" s="573"/>
    </row>
    <row r="1643" spans="1:23" s="201" customFormat="1" ht="40.25" customHeight="1" x14ac:dyDescent="0.35">
      <c r="A1643" s="569" t="str">
        <f t="shared" ref="A1643" ca="1" si="6315">INDIRECT("'update Helper'!C"&amp;U1643)</f>
        <v>a163p000004cux5AAA</v>
      </c>
      <c r="B1643" s="589">
        <v>26</v>
      </c>
      <c r="C1643" s="570" t="str">
        <f>VLOOKUP(B1643,'Coverage Indicators - Section D'!$A$9:$AU$70,47,FALSE)</f>
        <v/>
      </c>
      <c r="D1643" s="578" t="str">
        <f t="shared" ref="D1643" si="6316">R1643</f>
        <v/>
      </c>
      <c r="E1643" s="578" t="str">
        <f t="shared" ref="E1643" si="6317">S1643</f>
        <v/>
      </c>
      <c r="F1643" s="421"/>
      <c r="G1643" s="576" t="str">
        <f ca="1">IF(OR(INDIRECT("'update Helper'!E"&amp;U1643)="",F1643&lt;&gt;0,F1644&lt;&gt;0),IF(IFERROR((F1643/F1644),"")="","",(F1643/F1644)),INDIRECT("'update Helper'!E"&amp;U1643)/100)</f>
        <v/>
      </c>
      <c r="H1643" s="580"/>
      <c r="I1643" s="582"/>
      <c r="J1643" s="572"/>
      <c r="K1643" s="570" t="str">
        <f t="shared" ref="K1643" si="6318">W1643</f>
        <v/>
      </c>
      <c r="L1643" s="570" t="str">
        <f t="shared" ref="L1643" si="6319">V1643</f>
        <v/>
      </c>
      <c r="M1643" s="572"/>
      <c r="N1643" s="572"/>
      <c r="P1643" s="201">
        <f t="shared" ref="P1643" si="6320">IF(AND(EXACT(C1643,C1641),C1641&lt;&gt;0),P1641+1,0)</f>
        <v>511</v>
      </c>
      <c r="Q1643" s="201" t="str">
        <f t="shared" ref="Q1643" si="6321">IF(C1643&lt;&gt;"",C1643&amp;"-"&amp;P1643,"")</f>
        <v/>
      </c>
      <c r="R1643" s="201" t="str">
        <f t="array" ref="R1643">IFERROR(IF(INDEX('Disaggregation Records'!$E$155:$E$385,MATCH(RIGHT(Q1643,255),RIGHT('Disaggregation Records'!$D$155:$D$385,255),0))="","",INDEX('Disaggregation Records'!$E$155:$E$385,MATCH(RIGHT(Q1643,255),RIGHT('Disaggregation Records'!$D$155:$D$385,255),0))),"")</f>
        <v/>
      </c>
      <c r="S1643" s="201" t="str">
        <f t="array" ref="S1643">IFERROR(IF(INDEX('Disaggregation Records'!$F$155:$F$385,MATCH(RIGHT(Q1643,255),RIGHT('Disaggregation Records'!$D$155:$D$385,255),0))="","",INDEX('Disaggregation Records'!$F$155:$F$385,MATCH(RIGHT(Q1643,255),RIGHT('Disaggregation Records'!$D$155:$D$385,255),0))),"")</f>
        <v/>
      </c>
      <c r="T1643" s="201" t="str">
        <f t="array" ref="T1643">IFERROR(IF(INDEX('Disaggregation Records'!$H$155:$H$385,MATCH(RIGHT(Q1643,255),RIGHT('Disaggregation Records'!$D$155:$D$385,255),0))="","",INDEX('Disaggregation Records'!$H$155:$H$385,MATCH(RIGHT(Q1643,255),RIGHT('Disaggregation Records'!$D$155:$D$385,255),0))),"")</f>
        <v/>
      </c>
      <c r="U1643" s="201">
        <f t="shared" ref="U1643" si="6322">U1641+1</f>
        <v>1923</v>
      </c>
      <c r="V1643" s="201" t="str">
        <f t="array" ref="V1643">IFERROR(IF(INDEX('Disaggregation Records'!$I$155:$I$385,MATCH(RIGHT(Q1643,255),RIGHT('Disaggregation Records'!$D$155:$D$385,255),0))="","",INDEX('Disaggregation Records'!$I$155:$I$385,MATCH(RIGHT(Q1643,255),RIGHT('Disaggregation Records'!$D$155:$D$385,255),0))),"")</f>
        <v/>
      </c>
      <c r="W1643" s="201" t="str">
        <f>IFERROR(INDEX('Reference Records'!L$40:L$88,MATCH(LEFT(C1643,255),'Reference Records'!E$40:E$88,0)),"")</f>
        <v/>
      </c>
    </row>
    <row r="1644" spans="1:23" s="201" customFormat="1" ht="40.25" customHeight="1" x14ac:dyDescent="0.35">
      <c r="A1644" s="569"/>
      <c r="B1644" s="590"/>
      <c r="C1644" s="571"/>
      <c r="D1644" s="579"/>
      <c r="E1644" s="579"/>
      <c r="F1644" s="215"/>
      <c r="G1644" s="577"/>
      <c r="H1644" s="581"/>
      <c r="I1644" s="583"/>
      <c r="J1644" s="573"/>
      <c r="K1644" s="571"/>
      <c r="L1644" s="571"/>
      <c r="M1644" s="573"/>
      <c r="N1644" s="573"/>
    </row>
    <row r="1645" spans="1:23" s="201" customFormat="1" ht="40.25" customHeight="1" x14ac:dyDescent="0.35">
      <c r="A1645" s="569" t="str">
        <f t="shared" ref="A1645" ca="1" si="6323">INDIRECT("'update Helper'!C"&amp;U1645)</f>
        <v>a163p000004cux6AAA</v>
      </c>
      <c r="B1645" s="589">
        <v>26</v>
      </c>
      <c r="C1645" s="570" t="str">
        <f>VLOOKUP(B1645,'Coverage Indicators - Section D'!$A$9:$AU$70,47,FALSE)</f>
        <v/>
      </c>
      <c r="D1645" s="578" t="str">
        <f t="shared" ref="D1645" si="6324">R1645</f>
        <v/>
      </c>
      <c r="E1645" s="578" t="str">
        <f t="shared" ref="E1645" si="6325">S1645</f>
        <v/>
      </c>
      <c r="F1645" s="421"/>
      <c r="G1645" s="576" t="str">
        <f ca="1">IF(OR(INDIRECT("'update Helper'!E"&amp;U1645)="",F1645&lt;&gt;0,F1646&lt;&gt;0),IF(IFERROR((F1645/F1646),"")="","",(F1645/F1646)),INDIRECT("'update Helper'!E"&amp;U1645)/100)</f>
        <v/>
      </c>
      <c r="H1645" s="580"/>
      <c r="I1645" s="582"/>
      <c r="J1645" s="572"/>
      <c r="K1645" s="570" t="str">
        <f t="shared" ref="K1645" si="6326">W1645</f>
        <v/>
      </c>
      <c r="L1645" s="570" t="str">
        <f t="shared" ref="L1645" si="6327">V1645</f>
        <v/>
      </c>
      <c r="M1645" s="572"/>
      <c r="N1645" s="572"/>
      <c r="P1645" s="201">
        <f t="shared" ref="P1645" si="6328">IF(AND(EXACT(C1645,C1643),C1643&lt;&gt;0),P1643+1,0)</f>
        <v>512</v>
      </c>
      <c r="Q1645" s="201" t="str">
        <f t="shared" ref="Q1645" si="6329">IF(C1645&lt;&gt;"",C1645&amp;"-"&amp;P1645,"")</f>
        <v/>
      </c>
      <c r="R1645" s="201" t="str">
        <f t="array" ref="R1645">IFERROR(IF(INDEX('Disaggregation Records'!$E$155:$E$385,MATCH(RIGHT(Q1645,255),RIGHT('Disaggregation Records'!$D$155:$D$385,255),0))="","",INDEX('Disaggregation Records'!$E$155:$E$385,MATCH(RIGHT(Q1645,255),RIGHT('Disaggregation Records'!$D$155:$D$385,255),0))),"")</f>
        <v/>
      </c>
      <c r="S1645" s="201" t="str">
        <f t="array" ref="S1645">IFERROR(IF(INDEX('Disaggregation Records'!$F$155:$F$385,MATCH(RIGHT(Q1645,255),RIGHT('Disaggregation Records'!$D$155:$D$385,255),0))="","",INDEX('Disaggregation Records'!$F$155:$F$385,MATCH(RIGHT(Q1645,255),RIGHT('Disaggregation Records'!$D$155:$D$385,255),0))),"")</f>
        <v/>
      </c>
      <c r="T1645" s="201" t="str">
        <f t="array" ref="T1645">IFERROR(IF(INDEX('Disaggregation Records'!$H$155:$H$385,MATCH(RIGHT(Q1645,255),RIGHT('Disaggregation Records'!$D$155:$D$385,255),0))="","",INDEX('Disaggregation Records'!$H$155:$H$385,MATCH(RIGHT(Q1645,255),RIGHT('Disaggregation Records'!$D$155:$D$385,255),0))),"")</f>
        <v/>
      </c>
      <c r="U1645" s="201">
        <f t="shared" ref="U1645" si="6330">U1643+1</f>
        <v>1924</v>
      </c>
      <c r="V1645" s="201" t="str">
        <f t="array" ref="V1645">IFERROR(IF(INDEX('Disaggregation Records'!$I$155:$I$385,MATCH(RIGHT(Q1645,255),RIGHT('Disaggregation Records'!$D$155:$D$385,255),0))="","",INDEX('Disaggregation Records'!$I$155:$I$385,MATCH(RIGHT(Q1645,255),RIGHT('Disaggregation Records'!$D$155:$D$385,255),0))),"")</f>
        <v/>
      </c>
      <c r="W1645" s="201" t="str">
        <f>IFERROR(INDEX('Reference Records'!L$40:L$88,MATCH(LEFT(C1645,255),'Reference Records'!E$40:E$88,0)),"")</f>
        <v/>
      </c>
    </row>
    <row r="1646" spans="1:23" s="201" customFormat="1" ht="40.25" customHeight="1" x14ac:dyDescent="0.35">
      <c r="A1646" s="569"/>
      <c r="B1646" s="590"/>
      <c r="C1646" s="571"/>
      <c r="D1646" s="579"/>
      <c r="E1646" s="579"/>
      <c r="F1646" s="215"/>
      <c r="G1646" s="577"/>
      <c r="H1646" s="581"/>
      <c r="I1646" s="583"/>
      <c r="J1646" s="573"/>
      <c r="K1646" s="571"/>
      <c r="L1646" s="571"/>
      <c r="M1646" s="573"/>
      <c r="N1646" s="573"/>
    </row>
    <row r="1647" spans="1:23" s="201" customFormat="1" ht="40.25" customHeight="1" x14ac:dyDescent="0.35">
      <c r="A1647" s="569" t="str">
        <f t="shared" ref="A1647" ca="1" si="6331">INDIRECT("'update Helper'!C"&amp;U1647)</f>
        <v>a163p000004cux7AAA</v>
      </c>
      <c r="B1647" s="589">
        <v>26</v>
      </c>
      <c r="C1647" s="570" t="str">
        <f>VLOOKUP(B1647,'Coverage Indicators - Section D'!$A$9:$AU$70,47,FALSE)</f>
        <v/>
      </c>
      <c r="D1647" s="578" t="str">
        <f t="shared" ref="D1647" si="6332">R1647</f>
        <v/>
      </c>
      <c r="E1647" s="578" t="str">
        <f t="shared" ref="E1647" si="6333">S1647</f>
        <v/>
      </c>
      <c r="F1647" s="421"/>
      <c r="G1647" s="576" t="str">
        <f ca="1">IF(OR(INDIRECT("'update Helper'!E"&amp;U1647)="",F1647&lt;&gt;0,F1648&lt;&gt;0),IF(IFERROR((F1647/F1648),"")="","",(F1647/F1648)),INDIRECT("'update Helper'!E"&amp;U1647)/100)</f>
        <v/>
      </c>
      <c r="H1647" s="580"/>
      <c r="I1647" s="582"/>
      <c r="J1647" s="572"/>
      <c r="K1647" s="570" t="str">
        <f t="shared" ref="K1647" si="6334">W1647</f>
        <v/>
      </c>
      <c r="L1647" s="570" t="str">
        <f t="shared" ref="L1647" si="6335">V1647</f>
        <v/>
      </c>
      <c r="M1647" s="572"/>
      <c r="N1647" s="572"/>
      <c r="P1647" s="201">
        <f t="shared" ref="P1647" si="6336">IF(AND(EXACT(C1647,C1645),C1645&lt;&gt;0),P1645+1,0)</f>
        <v>513</v>
      </c>
      <c r="Q1647" s="201" t="str">
        <f t="shared" ref="Q1647" si="6337">IF(C1647&lt;&gt;"",C1647&amp;"-"&amp;P1647,"")</f>
        <v/>
      </c>
      <c r="R1647" s="201" t="str">
        <f t="array" ref="R1647">IFERROR(IF(INDEX('Disaggregation Records'!$E$155:$E$385,MATCH(RIGHT(Q1647,255),RIGHT('Disaggregation Records'!$D$155:$D$385,255),0))="","",INDEX('Disaggregation Records'!$E$155:$E$385,MATCH(RIGHT(Q1647,255),RIGHT('Disaggregation Records'!$D$155:$D$385,255),0))),"")</f>
        <v/>
      </c>
      <c r="S1647" s="201" t="str">
        <f t="array" ref="S1647">IFERROR(IF(INDEX('Disaggregation Records'!$F$155:$F$385,MATCH(RIGHT(Q1647,255),RIGHT('Disaggregation Records'!$D$155:$D$385,255),0))="","",INDEX('Disaggregation Records'!$F$155:$F$385,MATCH(RIGHT(Q1647,255),RIGHT('Disaggregation Records'!$D$155:$D$385,255),0))),"")</f>
        <v/>
      </c>
      <c r="T1647" s="201" t="str">
        <f t="array" ref="T1647">IFERROR(IF(INDEX('Disaggregation Records'!$H$155:$H$385,MATCH(RIGHT(Q1647,255),RIGHT('Disaggregation Records'!$D$155:$D$385,255),0))="","",INDEX('Disaggregation Records'!$H$155:$H$385,MATCH(RIGHT(Q1647,255),RIGHT('Disaggregation Records'!$D$155:$D$385,255),0))),"")</f>
        <v/>
      </c>
      <c r="U1647" s="201">
        <f t="shared" ref="U1647" si="6338">U1645+1</f>
        <v>1925</v>
      </c>
      <c r="V1647" s="201" t="str">
        <f t="array" ref="V1647">IFERROR(IF(INDEX('Disaggregation Records'!$I$155:$I$385,MATCH(RIGHT(Q1647,255),RIGHT('Disaggregation Records'!$D$155:$D$385,255),0))="","",INDEX('Disaggregation Records'!$I$155:$I$385,MATCH(RIGHT(Q1647,255),RIGHT('Disaggregation Records'!$D$155:$D$385,255),0))),"")</f>
        <v/>
      </c>
      <c r="W1647" s="201" t="str">
        <f>IFERROR(INDEX('Reference Records'!L$40:L$88,MATCH(LEFT(C1647,255),'Reference Records'!E$40:E$88,0)),"")</f>
        <v/>
      </c>
    </row>
    <row r="1648" spans="1:23" s="201" customFormat="1" ht="40.25" customHeight="1" x14ac:dyDescent="0.35">
      <c r="A1648" s="569"/>
      <c r="B1648" s="590"/>
      <c r="C1648" s="571"/>
      <c r="D1648" s="579"/>
      <c r="E1648" s="579"/>
      <c r="F1648" s="215"/>
      <c r="G1648" s="577"/>
      <c r="H1648" s="581"/>
      <c r="I1648" s="583"/>
      <c r="J1648" s="573"/>
      <c r="K1648" s="571"/>
      <c r="L1648" s="571"/>
      <c r="M1648" s="573"/>
      <c r="N1648" s="573"/>
    </row>
    <row r="1649" spans="1:23" s="201" customFormat="1" ht="40.25" customHeight="1" x14ac:dyDescent="0.35">
      <c r="A1649" s="569" t="str">
        <f t="shared" ref="A1649" ca="1" si="6339">INDIRECT("'update Helper'!C"&amp;U1649)</f>
        <v>a163p000004cux8AAA</v>
      </c>
      <c r="B1649" s="589">
        <v>26</v>
      </c>
      <c r="C1649" s="570" t="str">
        <f>VLOOKUP(B1649,'Coverage Indicators - Section D'!$A$9:$AU$70,47,FALSE)</f>
        <v/>
      </c>
      <c r="D1649" s="578" t="str">
        <f t="shared" ref="D1649" si="6340">R1649</f>
        <v/>
      </c>
      <c r="E1649" s="578" t="str">
        <f t="shared" ref="E1649" si="6341">S1649</f>
        <v/>
      </c>
      <c r="F1649" s="421"/>
      <c r="G1649" s="576" t="str">
        <f ca="1">IF(OR(INDIRECT("'update Helper'!E"&amp;U1649)="",F1649&lt;&gt;0,F1650&lt;&gt;0),IF(IFERROR((F1649/F1650),"")="","",(F1649/F1650)),INDIRECT("'update Helper'!E"&amp;U1649)/100)</f>
        <v/>
      </c>
      <c r="H1649" s="580"/>
      <c r="I1649" s="582"/>
      <c r="J1649" s="572"/>
      <c r="K1649" s="570" t="str">
        <f t="shared" ref="K1649" si="6342">W1649</f>
        <v/>
      </c>
      <c r="L1649" s="570" t="str">
        <f t="shared" ref="L1649" si="6343">V1649</f>
        <v/>
      </c>
      <c r="M1649" s="572"/>
      <c r="N1649" s="572"/>
      <c r="P1649" s="201">
        <f t="shared" ref="P1649" si="6344">IF(AND(EXACT(C1649,C1647),C1647&lt;&gt;0),P1647+1,0)</f>
        <v>514</v>
      </c>
      <c r="Q1649" s="201" t="str">
        <f t="shared" ref="Q1649" si="6345">IF(C1649&lt;&gt;"",C1649&amp;"-"&amp;P1649,"")</f>
        <v/>
      </c>
      <c r="R1649" s="201" t="str">
        <f t="array" ref="R1649">IFERROR(IF(INDEX('Disaggregation Records'!$E$155:$E$385,MATCH(RIGHT(Q1649,255),RIGHT('Disaggregation Records'!$D$155:$D$385,255),0))="","",INDEX('Disaggregation Records'!$E$155:$E$385,MATCH(RIGHT(Q1649,255),RIGHT('Disaggregation Records'!$D$155:$D$385,255),0))),"")</f>
        <v/>
      </c>
      <c r="S1649" s="201" t="str">
        <f t="array" ref="S1649">IFERROR(IF(INDEX('Disaggregation Records'!$F$155:$F$385,MATCH(RIGHT(Q1649,255),RIGHT('Disaggregation Records'!$D$155:$D$385,255),0))="","",INDEX('Disaggregation Records'!$F$155:$F$385,MATCH(RIGHT(Q1649,255),RIGHT('Disaggregation Records'!$D$155:$D$385,255),0))),"")</f>
        <v/>
      </c>
      <c r="T1649" s="201" t="str">
        <f t="array" ref="T1649">IFERROR(IF(INDEX('Disaggregation Records'!$H$155:$H$385,MATCH(RIGHT(Q1649,255),RIGHT('Disaggregation Records'!$D$155:$D$385,255),0))="","",INDEX('Disaggregation Records'!$H$155:$H$385,MATCH(RIGHT(Q1649,255),RIGHT('Disaggregation Records'!$D$155:$D$385,255),0))),"")</f>
        <v/>
      </c>
      <c r="U1649" s="201">
        <f t="shared" ref="U1649" si="6346">U1647+1</f>
        <v>1926</v>
      </c>
      <c r="V1649" s="201" t="str">
        <f t="array" ref="V1649">IFERROR(IF(INDEX('Disaggregation Records'!$I$155:$I$385,MATCH(RIGHT(Q1649,255),RIGHT('Disaggregation Records'!$D$155:$D$385,255),0))="","",INDEX('Disaggregation Records'!$I$155:$I$385,MATCH(RIGHT(Q1649,255),RIGHT('Disaggregation Records'!$D$155:$D$385,255),0))),"")</f>
        <v/>
      </c>
      <c r="W1649" s="201" t="str">
        <f>IFERROR(INDEX('Reference Records'!L$40:L$88,MATCH(LEFT(C1649,255),'Reference Records'!E$40:E$88,0)),"")</f>
        <v/>
      </c>
    </row>
    <row r="1650" spans="1:23" s="201" customFormat="1" ht="40.25" customHeight="1" x14ac:dyDescent="0.35">
      <c r="A1650" s="569"/>
      <c r="B1650" s="590"/>
      <c r="C1650" s="571"/>
      <c r="D1650" s="579"/>
      <c r="E1650" s="579"/>
      <c r="F1650" s="215"/>
      <c r="G1650" s="577"/>
      <c r="H1650" s="581"/>
      <c r="I1650" s="583"/>
      <c r="J1650" s="573"/>
      <c r="K1650" s="571"/>
      <c r="L1650" s="571"/>
      <c r="M1650" s="573"/>
      <c r="N1650" s="573"/>
    </row>
    <row r="1651" spans="1:23" s="201" customFormat="1" ht="40.25" customHeight="1" x14ac:dyDescent="0.35">
      <c r="A1651" s="569" t="str">
        <f t="shared" ref="A1651" ca="1" si="6347">INDIRECT("'update Helper'!C"&amp;U1651)</f>
        <v>a163p000004cux9AAA</v>
      </c>
      <c r="B1651" s="589">
        <v>26</v>
      </c>
      <c r="C1651" s="570" t="str">
        <f>VLOOKUP(B1651,'Coverage Indicators - Section D'!$A$9:$AU$70,47,FALSE)</f>
        <v/>
      </c>
      <c r="D1651" s="578" t="str">
        <f t="shared" ref="D1651" si="6348">R1651</f>
        <v/>
      </c>
      <c r="E1651" s="578" t="str">
        <f t="shared" ref="E1651" si="6349">S1651</f>
        <v/>
      </c>
      <c r="F1651" s="421"/>
      <c r="G1651" s="576" t="str">
        <f ca="1">IF(OR(INDIRECT("'update Helper'!E"&amp;U1651)="",F1651&lt;&gt;0,F1652&lt;&gt;0),IF(IFERROR((F1651/F1652),"")="","",(F1651/F1652)),INDIRECT("'update Helper'!E"&amp;U1651)/100)</f>
        <v/>
      </c>
      <c r="H1651" s="580"/>
      <c r="I1651" s="582"/>
      <c r="J1651" s="572"/>
      <c r="K1651" s="570" t="str">
        <f t="shared" ref="K1651" si="6350">W1651</f>
        <v/>
      </c>
      <c r="L1651" s="570" t="str">
        <f t="shared" ref="L1651" si="6351">V1651</f>
        <v/>
      </c>
      <c r="M1651" s="572"/>
      <c r="N1651" s="572"/>
      <c r="P1651" s="201">
        <f t="shared" ref="P1651" si="6352">IF(AND(EXACT(C1651,C1649),C1649&lt;&gt;0),P1649+1,0)</f>
        <v>515</v>
      </c>
      <c r="Q1651" s="201" t="str">
        <f t="shared" ref="Q1651" si="6353">IF(C1651&lt;&gt;"",C1651&amp;"-"&amp;P1651,"")</f>
        <v/>
      </c>
      <c r="R1651" s="201" t="str">
        <f t="array" ref="R1651">IFERROR(IF(INDEX('Disaggregation Records'!$E$155:$E$385,MATCH(RIGHT(Q1651,255),RIGHT('Disaggregation Records'!$D$155:$D$385,255),0))="","",INDEX('Disaggregation Records'!$E$155:$E$385,MATCH(RIGHT(Q1651,255),RIGHT('Disaggregation Records'!$D$155:$D$385,255),0))),"")</f>
        <v/>
      </c>
      <c r="S1651" s="201" t="str">
        <f t="array" ref="S1651">IFERROR(IF(INDEX('Disaggregation Records'!$F$155:$F$385,MATCH(RIGHT(Q1651,255),RIGHT('Disaggregation Records'!$D$155:$D$385,255),0))="","",INDEX('Disaggregation Records'!$F$155:$F$385,MATCH(RIGHT(Q1651,255),RIGHT('Disaggregation Records'!$D$155:$D$385,255),0))),"")</f>
        <v/>
      </c>
      <c r="T1651" s="201" t="str">
        <f t="array" ref="T1651">IFERROR(IF(INDEX('Disaggregation Records'!$H$155:$H$385,MATCH(RIGHT(Q1651,255),RIGHT('Disaggregation Records'!$D$155:$D$385,255),0))="","",INDEX('Disaggregation Records'!$H$155:$H$385,MATCH(RIGHT(Q1651,255),RIGHT('Disaggregation Records'!$D$155:$D$385,255),0))),"")</f>
        <v/>
      </c>
      <c r="U1651" s="201">
        <f t="shared" ref="U1651" si="6354">U1649+1</f>
        <v>1927</v>
      </c>
      <c r="V1651" s="201" t="str">
        <f t="array" ref="V1651">IFERROR(IF(INDEX('Disaggregation Records'!$I$155:$I$385,MATCH(RIGHT(Q1651,255),RIGHT('Disaggregation Records'!$D$155:$D$385,255),0))="","",INDEX('Disaggregation Records'!$I$155:$I$385,MATCH(RIGHT(Q1651,255),RIGHT('Disaggregation Records'!$D$155:$D$385,255),0))),"")</f>
        <v/>
      </c>
      <c r="W1651" s="201" t="str">
        <f>IFERROR(INDEX('Reference Records'!L$40:L$88,MATCH(LEFT(C1651,255),'Reference Records'!E$40:E$88,0)),"")</f>
        <v/>
      </c>
    </row>
    <row r="1652" spans="1:23" s="201" customFormat="1" ht="40.25" customHeight="1" x14ac:dyDescent="0.35">
      <c r="A1652" s="569"/>
      <c r="B1652" s="590"/>
      <c r="C1652" s="571"/>
      <c r="D1652" s="579"/>
      <c r="E1652" s="579"/>
      <c r="F1652" s="215"/>
      <c r="G1652" s="577"/>
      <c r="H1652" s="581"/>
      <c r="I1652" s="583"/>
      <c r="J1652" s="573"/>
      <c r="K1652" s="571"/>
      <c r="L1652" s="571"/>
      <c r="M1652" s="573"/>
      <c r="N1652" s="573"/>
    </row>
    <row r="1653" spans="1:23" s="201" customFormat="1" ht="40.25" customHeight="1" x14ac:dyDescent="0.35">
      <c r="A1653" s="569" t="str">
        <f t="shared" ref="A1653" ca="1" si="6355">INDIRECT("'update Helper'!C"&amp;U1653)</f>
        <v>a163p000004cuxAAAQ</v>
      </c>
      <c r="B1653" s="589">
        <v>26</v>
      </c>
      <c r="C1653" s="570" t="str">
        <f>VLOOKUP(B1653,'Coverage Indicators - Section D'!$A$9:$AU$70,47,FALSE)</f>
        <v/>
      </c>
      <c r="D1653" s="578" t="str">
        <f t="shared" ref="D1653" si="6356">R1653</f>
        <v/>
      </c>
      <c r="E1653" s="578" t="str">
        <f t="shared" ref="E1653" si="6357">S1653</f>
        <v/>
      </c>
      <c r="F1653" s="421"/>
      <c r="G1653" s="576" t="str">
        <f ca="1">IF(OR(INDIRECT("'update Helper'!E"&amp;U1653)="",F1653&lt;&gt;0,F1654&lt;&gt;0),IF(IFERROR((F1653/F1654),"")="","",(F1653/F1654)),INDIRECT("'update Helper'!E"&amp;U1653)/100)</f>
        <v/>
      </c>
      <c r="H1653" s="580"/>
      <c r="I1653" s="582"/>
      <c r="J1653" s="572"/>
      <c r="K1653" s="570" t="str">
        <f t="shared" ref="K1653" si="6358">W1653</f>
        <v/>
      </c>
      <c r="L1653" s="570" t="str">
        <f t="shared" ref="L1653" si="6359">V1653</f>
        <v/>
      </c>
      <c r="M1653" s="572"/>
      <c r="N1653" s="572"/>
      <c r="P1653" s="201">
        <f t="shared" ref="P1653" si="6360">IF(AND(EXACT(C1653,C1651),C1651&lt;&gt;0),P1651+1,0)</f>
        <v>516</v>
      </c>
      <c r="Q1653" s="201" t="str">
        <f t="shared" ref="Q1653" si="6361">IF(C1653&lt;&gt;"",C1653&amp;"-"&amp;P1653,"")</f>
        <v/>
      </c>
      <c r="R1653" s="201" t="str">
        <f t="array" ref="R1653">IFERROR(IF(INDEX('Disaggregation Records'!$E$155:$E$385,MATCH(RIGHT(Q1653,255),RIGHT('Disaggregation Records'!$D$155:$D$385,255),0))="","",INDEX('Disaggregation Records'!$E$155:$E$385,MATCH(RIGHT(Q1653,255),RIGHT('Disaggregation Records'!$D$155:$D$385,255),0))),"")</f>
        <v/>
      </c>
      <c r="S1653" s="201" t="str">
        <f t="array" ref="S1653">IFERROR(IF(INDEX('Disaggregation Records'!$F$155:$F$385,MATCH(RIGHT(Q1653,255),RIGHT('Disaggregation Records'!$D$155:$D$385,255),0))="","",INDEX('Disaggregation Records'!$F$155:$F$385,MATCH(RIGHT(Q1653,255),RIGHT('Disaggregation Records'!$D$155:$D$385,255),0))),"")</f>
        <v/>
      </c>
      <c r="T1653" s="201" t="str">
        <f t="array" ref="T1653">IFERROR(IF(INDEX('Disaggregation Records'!$H$155:$H$385,MATCH(RIGHT(Q1653,255),RIGHT('Disaggregation Records'!$D$155:$D$385,255),0))="","",INDEX('Disaggregation Records'!$H$155:$H$385,MATCH(RIGHT(Q1653,255),RIGHT('Disaggregation Records'!$D$155:$D$385,255),0))),"")</f>
        <v/>
      </c>
      <c r="U1653" s="201">
        <f t="shared" ref="U1653" si="6362">U1651+1</f>
        <v>1928</v>
      </c>
      <c r="V1653" s="201" t="str">
        <f t="array" ref="V1653">IFERROR(IF(INDEX('Disaggregation Records'!$I$155:$I$385,MATCH(RIGHT(Q1653,255),RIGHT('Disaggregation Records'!$D$155:$D$385,255),0))="","",INDEX('Disaggregation Records'!$I$155:$I$385,MATCH(RIGHT(Q1653,255),RIGHT('Disaggregation Records'!$D$155:$D$385,255),0))),"")</f>
        <v/>
      </c>
      <c r="W1653" s="201" t="str">
        <f>IFERROR(INDEX('Reference Records'!L$40:L$88,MATCH(LEFT(C1653,255),'Reference Records'!E$40:E$88,0)),"")</f>
        <v/>
      </c>
    </row>
    <row r="1654" spans="1:23" s="201" customFormat="1" ht="40.25" customHeight="1" x14ac:dyDescent="0.35">
      <c r="A1654" s="569"/>
      <c r="B1654" s="590"/>
      <c r="C1654" s="571"/>
      <c r="D1654" s="579"/>
      <c r="E1654" s="579"/>
      <c r="F1654" s="215"/>
      <c r="G1654" s="577"/>
      <c r="H1654" s="581"/>
      <c r="I1654" s="583"/>
      <c r="J1654" s="573"/>
      <c r="K1654" s="571"/>
      <c r="L1654" s="571"/>
      <c r="M1654" s="573"/>
      <c r="N1654" s="573"/>
    </row>
    <row r="1655" spans="1:23" s="201" customFormat="1" ht="40.25" customHeight="1" x14ac:dyDescent="0.35">
      <c r="A1655" s="569" t="str">
        <f t="shared" ref="A1655" ca="1" si="6363">INDIRECT("'update Helper'!C"&amp;U1655)</f>
        <v>a163p000004cuxBAAQ</v>
      </c>
      <c r="B1655" s="589">
        <v>26</v>
      </c>
      <c r="C1655" s="570" t="str">
        <f>VLOOKUP(B1655,'Coverage Indicators - Section D'!$A$9:$AU$70,47,FALSE)</f>
        <v/>
      </c>
      <c r="D1655" s="578" t="str">
        <f t="shared" ref="D1655" si="6364">R1655</f>
        <v/>
      </c>
      <c r="E1655" s="578" t="str">
        <f t="shared" ref="E1655" si="6365">S1655</f>
        <v/>
      </c>
      <c r="F1655" s="421"/>
      <c r="G1655" s="576" t="str">
        <f ca="1">IF(OR(INDIRECT("'update Helper'!E"&amp;U1655)="",F1655&lt;&gt;0,F1656&lt;&gt;0),IF(IFERROR((F1655/F1656),"")="","",(F1655/F1656)),INDIRECT("'update Helper'!E"&amp;U1655)/100)</f>
        <v/>
      </c>
      <c r="H1655" s="580"/>
      <c r="I1655" s="582"/>
      <c r="J1655" s="572"/>
      <c r="K1655" s="570" t="str">
        <f t="shared" ref="K1655" si="6366">W1655</f>
        <v/>
      </c>
      <c r="L1655" s="570" t="str">
        <f t="shared" ref="L1655" si="6367">V1655</f>
        <v/>
      </c>
      <c r="M1655" s="572"/>
      <c r="N1655" s="572"/>
      <c r="P1655" s="201">
        <f t="shared" ref="P1655" si="6368">IF(AND(EXACT(C1655,C1653),C1653&lt;&gt;0),P1653+1,0)</f>
        <v>517</v>
      </c>
      <c r="Q1655" s="201" t="str">
        <f t="shared" ref="Q1655" si="6369">IF(C1655&lt;&gt;"",C1655&amp;"-"&amp;P1655,"")</f>
        <v/>
      </c>
      <c r="R1655" s="201" t="str">
        <f t="array" ref="R1655">IFERROR(IF(INDEX('Disaggregation Records'!$E$155:$E$385,MATCH(RIGHT(Q1655,255),RIGHT('Disaggregation Records'!$D$155:$D$385,255),0))="","",INDEX('Disaggregation Records'!$E$155:$E$385,MATCH(RIGHT(Q1655,255),RIGHT('Disaggregation Records'!$D$155:$D$385,255),0))),"")</f>
        <v/>
      </c>
      <c r="S1655" s="201" t="str">
        <f t="array" ref="S1655">IFERROR(IF(INDEX('Disaggregation Records'!$F$155:$F$385,MATCH(RIGHT(Q1655,255),RIGHT('Disaggregation Records'!$D$155:$D$385,255),0))="","",INDEX('Disaggregation Records'!$F$155:$F$385,MATCH(RIGHT(Q1655,255),RIGHT('Disaggregation Records'!$D$155:$D$385,255),0))),"")</f>
        <v/>
      </c>
      <c r="T1655" s="201" t="str">
        <f t="array" ref="T1655">IFERROR(IF(INDEX('Disaggregation Records'!$H$155:$H$385,MATCH(RIGHT(Q1655,255),RIGHT('Disaggregation Records'!$D$155:$D$385,255),0))="","",INDEX('Disaggregation Records'!$H$155:$H$385,MATCH(RIGHT(Q1655,255),RIGHT('Disaggregation Records'!$D$155:$D$385,255),0))),"")</f>
        <v/>
      </c>
      <c r="U1655" s="201">
        <f t="shared" ref="U1655" si="6370">U1653+1</f>
        <v>1929</v>
      </c>
      <c r="V1655" s="201" t="str">
        <f t="array" ref="V1655">IFERROR(IF(INDEX('Disaggregation Records'!$I$155:$I$385,MATCH(RIGHT(Q1655,255),RIGHT('Disaggregation Records'!$D$155:$D$385,255),0))="","",INDEX('Disaggregation Records'!$I$155:$I$385,MATCH(RIGHT(Q1655,255),RIGHT('Disaggregation Records'!$D$155:$D$385,255),0))),"")</f>
        <v/>
      </c>
      <c r="W1655" s="201" t="str">
        <f>IFERROR(INDEX('Reference Records'!L$40:L$88,MATCH(LEFT(C1655,255),'Reference Records'!E$40:E$88,0)),"")</f>
        <v/>
      </c>
    </row>
    <row r="1656" spans="1:23" s="201" customFormat="1" ht="40.25" customHeight="1" x14ac:dyDescent="0.35">
      <c r="A1656" s="569"/>
      <c r="B1656" s="590"/>
      <c r="C1656" s="571"/>
      <c r="D1656" s="579"/>
      <c r="E1656" s="579"/>
      <c r="F1656" s="215"/>
      <c r="G1656" s="577"/>
      <c r="H1656" s="581"/>
      <c r="I1656" s="583"/>
      <c r="J1656" s="573"/>
      <c r="K1656" s="571"/>
      <c r="L1656" s="571"/>
      <c r="M1656" s="573"/>
      <c r="N1656" s="573"/>
    </row>
    <row r="1657" spans="1:23" s="201" customFormat="1" ht="40.25" customHeight="1" x14ac:dyDescent="0.35">
      <c r="A1657" s="569" t="str">
        <f t="shared" ref="A1657" ca="1" si="6371">INDIRECT("'update Helper'!C"&amp;U1657)</f>
        <v>a163p000004cuxCAAQ</v>
      </c>
      <c r="B1657" s="589">
        <v>26</v>
      </c>
      <c r="C1657" s="570" t="str">
        <f>VLOOKUP(B1657,'Coverage Indicators - Section D'!$A$9:$AU$70,47,FALSE)</f>
        <v/>
      </c>
      <c r="D1657" s="578" t="str">
        <f t="shared" ref="D1657" si="6372">R1657</f>
        <v/>
      </c>
      <c r="E1657" s="578" t="str">
        <f t="shared" ref="E1657" si="6373">S1657</f>
        <v/>
      </c>
      <c r="F1657" s="421"/>
      <c r="G1657" s="576" t="str">
        <f ca="1">IF(OR(INDIRECT("'update Helper'!E"&amp;U1657)="",F1657&lt;&gt;0,F1658&lt;&gt;0),IF(IFERROR((F1657/F1658),"")="","",(F1657/F1658)),INDIRECT("'update Helper'!E"&amp;U1657)/100)</f>
        <v/>
      </c>
      <c r="H1657" s="580"/>
      <c r="I1657" s="582"/>
      <c r="J1657" s="572"/>
      <c r="K1657" s="570" t="str">
        <f t="shared" ref="K1657" si="6374">W1657</f>
        <v/>
      </c>
      <c r="L1657" s="570" t="str">
        <f t="shared" ref="L1657" si="6375">V1657</f>
        <v/>
      </c>
      <c r="M1657" s="572"/>
      <c r="N1657" s="572"/>
      <c r="P1657" s="201">
        <f t="shared" ref="P1657" si="6376">IF(AND(EXACT(C1657,C1655),C1655&lt;&gt;0),P1655+1,0)</f>
        <v>518</v>
      </c>
      <c r="Q1657" s="201" t="str">
        <f t="shared" ref="Q1657" si="6377">IF(C1657&lt;&gt;"",C1657&amp;"-"&amp;P1657,"")</f>
        <v/>
      </c>
      <c r="R1657" s="201" t="str">
        <f t="array" ref="R1657">IFERROR(IF(INDEX('Disaggregation Records'!$E$155:$E$385,MATCH(RIGHT(Q1657,255),RIGHT('Disaggregation Records'!$D$155:$D$385,255),0))="","",INDEX('Disaggregation Records'!$E$155:$E$385,MATCH(RIGHT(Q1657,255),RIGHT('Disaggregation Records'!$D$155:$D$385,255),0))),"")</f>
        <v/>
      </c>
      <c r="S1657" s="201" t="str">
        <f t="array" ref="S1657">IFERROR(IF(INDEX('Disaggregation Records'!$F$155:$F$385,MATCH(RIGHT(Q1657,255),RIGHT('Disaggregation Records'!$D$155:$D$385,255),0))="","",INDEX('Disaggregation Records'!$F$155:$F$385,MATCH(RIGHT(Q1657,255),RIGHT('Disaggregation Records'!$D$155:$D$385,255),0))),"")</f>
        <v/>
      </c>
      <c r="T1657" s="201" t="str">
        <f t="array" ref="T1657">IFERROR(IF(INDEX('Disaggregation Records'!$H$155:$H$385,MATCH(RIGHT(Q1657,255),RIGHT('Disaggregation Records'!$D$155:$D$385,255),0))="","",INDEX('Disaggregation Records'!$H$155:$H$385,MATCH(RIGHT(Q1657,255),RIGHT('Disaggregation Records'!$D$155:$D$385,255),0))),"")</f>
        <v/>
      </c>
      <c r="U1657" s="201">
        <f t="shared" ref="U1657" si="6378">U1655+1</f>
        <v>1930</v>
      </c>
      <c r="V1657" s="201" t="str">
        <f t="array" ref="V1657">IFERROR(IF(INDEX('Disaggregation Records'!$I$155:$I$385,MATCH(RIGHT(Q1657,255),RIGHT('Disaggregation Records'!$D$155:$D$385,255),0))="","",INDEX('Disaggregation Records'!$I$155:$I$385,MATCH(RIGHT(Q1657,255),RIGHT('Disaggregation Records'!$D$155:$D$385,255),0))),"")</f>
        <v/>
      </c>
      <c r="W1657" s="201" t="str">
        <f>IFERROR(INDEX('Reference Records'!L$40:L$88,MATCH(LEFT(C1657,255),'Reference Records'!E$40:E$88,0)),"")</f>
        <v/>
      </c>
    </row>
    <row r="1658" spans="1:23" s="201" customFormat="1" ht="40.25" customHeight="1" x14ac:dyDescent="0.35">
      <c r="A1658" s="569"/>
      <c r="B1658" s="590"/>
      <c r="C1658" s="571"/>
      <c r="D1658" s="579"/>
      <c r="E1658" s="579"/>
      <c r="F1658" s="215"/>
      <c r="G1658" s="577"/>
      <c r="H1658" s="581"/>
      <c r="I1658" s="583"/>
      <c r="J1658" s="573"/>
      <c r="K1658" s="571"/>
      <c r="L1658" s="571"/>
      <c r="M1658" s="573"/>
      <c r="N1658" s="573"/>
    </row>
    <row r="1659" spans="1:23" s="201" customFormat="1" ht="40.25" customHeight="1" x14ac:dyDescent="0.35">
      <c r="A1659" s="569" t="str">
        <f t="shared" ref="A1659" ca="1" si="6379">INDIRECT("'update Helper'!C"&amp;U1659)</f>
        <v>a163p000004cuxDAAQ</v>
      </c>
      <c r="B1659" s="589">
        <v>26</v>
      </c>
      <c r="C1659" s="570" t="str">
        <f>VLOOKUP(B1659,'Coverage Indicators - Section D'!$A$9:$AU$70,47,FALSE)</f>
        <v/>
      </c>
      <c r="D1659" s="578" t="str">
        <f t="shared" ref="D1659" si="6380">R1659</f>
        <v/>
      </c>
      <c r="E1659" s="578" t="str">
        <f t="shared" ref="E1659" si="6381">S1659</f>
        <v/>
      </c>
      <c r="F1659" s="421"/>
      <c r="G1659" s="576" t="str">
        <f ca="1">IF(OR(INDIRECT("'update Helper'!E"&amp;U1659)="",F1659&lt;&gt;0,F1660&lt;&gt;0),IF(IFERROR((F1659/F1660),"")="","",(F1659/F1660)),INDIRECT("'update Helper'!E"&amp;U1659)/100)</f>
        <v/>
      </c>
      <c r="H1659" s="580"/>
      <c r="I1659" s="582"/>
      <c r="J1659" s="572"/>
      <c r="K1659" s="570" t="str">
        <f t="shared" ref="K1659" si="6382">W1659</f>
        <v/>
      </c>
      <c r="L1659" s="570" t="str">
        <f t="shared" ref="L1659" si="6383">V1659</f>
        <v/>
      </c>
      <c r="M1659" s="572"/>
      <c r="N1659" s="572"/>
      <c r="P1659" s="201">
        <f t="shared" ref="P1659" si="6384">IF(AND(EXACT(C1659,C1657),C1657&lt;&gt;0),P1657+1,0)</f>
        <v>519</v>
      </c>
      <c r="Q1659" s="201" t="str">
        <f t="shared" ref="Q1659" si="6385">IF(C1659&lt;&gt;"",C1659&amp;"-"&amp;P1659,"")</f>
        <v/>
      </c>
      <c r="R1659" s="201" t="str">
        <f t="array" ref="R1659">IFERROR(IF(INDEX('Disaggregation Records'!$E$155:$E$385,MATCH(RIGHT(Q1659,255),RIGHT('Disaggregation Records'!$D$155:$D$385,255),0))="","",INDEX('Disaggregation Records'!$E$155:$E$385,MATCH(RIGHT(Q1659,255),RIGHT('Disaggregation Records'!$D$155:$D$385,255),0))),"")</f>
        <v/>
      </c>
      <c r="S1659" s="201" t="str">
        <f t="array" ref="S1659">IFERROR(IF(INDEX('Disaggregation Records'!$F$155:$F$385,MATCH(RIGHT(Q1659,255),RIGHT('Disaggregation Records'!$D$155:$D$385,255),0))="","",INDEX('Disaggregation Records'!$F$155:$F$385,MATCH(RIGHT(Q1659,255),RIGHT('Disaggregation Records'!$D$155:$D$385,255),0))),"")</f>
        <v/>
      </c>
      <c r="T1659" s="201" t="str">
        <f t="array" ref="T1659">IFERROR(IF(INDEX('Disaggregation Records'!$H$155:$H$385,MATCH(RIGHT(Q1659,255),RIGHT('Disaggregation Records'!$D$155:$D$385,255),0))="","",INDEX('Disaggregation Records'!$H$155:$H$385,MATCH(RIGHT(Q1659,255),RIGHT('Disaggregation Records'!$D$155:$D$385,255),0))),"")</f>
        <v/>
      </c>
      <c r="U1659" s="201">
        <f t="shared" ref="U1659" si="6386">U1657+1</f>
        <v>1931</v>
      </c>
      <c r="V1659" s="201" t="str">
        <f t="array" ref="V1659">IFERROR(IF(INDEX('Disaggregation Records'!$I$155:$I$385,MATCH(RIGHT(Q1659,255),RIGHT('Disaggregation Records'!$D$155:$D$385,255),0))="","",INDEX('Disaggregation Records'!$I$155:$I$385,MATCH(RIGHT(Q1659,255),RIGHT('Disaggregation Records'!$D$155:$D$385,255),0))),"")</f>
        <v/>
      </c>
      <c r="W1659" s="201" t="str">
        <f>IFERROR(INDEX('Reference Records'!L$40:L$88,MATCH(LEFT(C1659,255),'Reference Records'!E$40:E$88,0)),"")</f>
        <v/>
      </c>
    </row>
    <row r="1660" spans="1:23" s="201" customFormat="1" ht="40.25" customHeight="1" x14ac:dyDescent="0.35">
      <c r="A1660" s="569"/>
      <c r="B1660" s="590"/>
      <c r="C1660" s="571"/>
      <c r="D1660" s="579"/>
      <c r="E1660" s="579"/>
      <c r="F1660" s="215"/>
      <c r="G1660" s="577"/>
      <c r="H1660" s="581"/>
      <c r="I1660" s="583"/>
      <c r="J1660" s="573"/>
      <c r="K1660" s="571"/>
      <c r="L1660" s="571"/>
      <c r="M1660" s="573"/>
      <c r="N1660" s="573"/>
    </row>
    <row r="1661" spans="1:23" s="201" customFormat="1" ht="40.25" customHeight="1" x14ac:dyDescent="0.35">
      <c r="A1661" s="569" t="str">
        <f t="shared" ref="A1661" ca="1" si="6387">INDIRECT("'update Helper'!C"&amp;U1661)</f>
        <v>a163p000004cuxEAAQ</v>
      </c>
      <c r="B1661" s="589">
        <v>27</v>
      </c>
      <c r="C1661" s="570" t="str">
        <f>VLOOKUP(B1661,'Coverage Indicators - Section D'!$A$9:$AU$70,47,FALSE)</f>
        <v/>
      </c>
      <c r="D1661" s="578" t="str">
        <f t="shared" ref="D1661" si="6388">R1661</f>
        <v/>
      </c>
      <c r="E1661" s="578" t="str">
        <f t="shared" ref="E1661" si="6389">S1661</f>
        <v/>
      </c>
      <c r="F1661" s="421"/>
      <c r="G1661" s="576" t="str">
        <f ca="1">IF(OR(INDIRECT("'update Helper'!E"&amp;U1661)="",F1661&lt;&gt;0,F1662&lt;&gt;0),IF(IFERROR((F1661/F1662),"")="","",(F1661/F1662)),INDIRECT("'update Helper'!E"&amp;U1661)/100)</f>
        <v/>
      </c>
      <c r="H1661" s="580"/>
      <c r="I1661" s="582"/>
      <c r="J1661" s="572"/>
      <c r="K1661" s="570" t="str">
        <f t="shared" ref="K1661" si="6390">W1661</f>
        <v/>
      </c>
      <c r="L1661" s="570" t="str">
        <f t="shared" ref="L1661" si="6391">V1661</f>
        <v/>
      </c>
      <c r="M1661" s="572"/>
      <c r="N1661" s="572"/>
      <c r="P1661" s="201">
        <f t="shared" ref="P1661" si="6392">IF(AND(EXACT(C1661,C1659),C1659&lt;&gt;0),P1659+1,0)</f>
        <v>520</v>
      </c>
      <c r="Q1661" s="201" t="str">
        <f t="shared" ref="Q1661" si="6393">IF(C1661&lt;&gt;"",C1661&amp;"-"&amp;P1661,"")</f>
        <v/>
      </c>
      <c r="R1661" s="201" t="str">
        <f t="array" ref="R1661">IFERROR(IF(INDEX('Disaggregation Records'!$E$155:$E$385,MATCH(RIGHT(Q1661,255),RIGHT('Disaggregation Records'!$D$155:$D$385,255),0))="","",INDEX('Disaggregation Records'!$E$155:$E$385,MATCH(RIGHT(Q1661,255),RIGHT('Disaggregation Records'!$D$155:$D$385,255),0))),"")</f>
        <v/>
      </c>
      <c r="S1661" s="201" t="str">
        <f t="array" ref="S1661">IFERROR(IF(INDEX('Disaggregation Records'!$F$155:$F$385,MATCH(RIGHT(Q1661,255),RIGHT('Disaggregation Records'!$D$155:$D$385,255),0))="","",INDEX('Disaggregation Records'!$F$155:$F$385,MATCH(RIGHT(Q1661,255),RIGHT('Disaggregation Records'!$D$155:$D$385,255),0))),"")</f>
        <v/>
      </c>
      <c r="T1661" s="201" t="str">
        <f t="array" ref="T1661">IFERROR(IF(INDEX('Disaggregation Records'!$H$155:$H$385,MATCH(RIGHT(Q1661,255),RIGHT('Disaggregation Records'!$D$155:$D$385,255),0))="","",INDEX('Disaggregation Records'!$H$155:$H$385,MATCH(RIGHT(Q1661,255),RIGHT('Disaggregation Records'!$D$155:$D$385,255),0))),"")</f>
        <v/>
      </c>
      <c r="U1661" s="201">
        <f t="shared" ref="U1661" si="6394">U1659+1</f>
        <v>1932</v>
      </c>
      <c r="V1661" s="201" t="str">
        <f t="array" ref="V1661">IFERROR(IF(INDEX('Disaggregation Records'!$I$155:$I$385,MATCH(RIGHT(Q1661,255),RIGHT('Disaggregation Records'!$D$155:$D$385,255),0))="","",INDEX('Disaggregation Records'!$I$155:$I$385,MATCH(RIGHT(Q1661,255),RIGHT('Disaggregation Records'!$D$155:$D$385,255),0))),"")</f>
        <v/>
      </c>
      <c r="W1661" s="201" t="str">
        <f>IFERROR(INDEX('Reference Records'!L$40:L$88,MATCH(LEFT(C1661,255),'Reference Records'!E$40:E$88,0)),"")</f>
        <v/>
      </c>
    </row>
    <row r="1662" spans="1:23" s="201" customFormat="1" ht="40.25" customHeight="1" x14ac:dyDescent="0.35">
      <c r="A1662" s="569"/>
      <c r="B1662" s="590"/>
      <c r="C1662" s="571"/>
      <c r="D1662" s="579"/>
      <c r="E1662" s="579"/>
      <c r="F1662" s="215"/>
      <c r="G1662" s="577"/>
      <c r="H1662" s="581"/>
      <c r="I1662" s="583"/>
      <c r="J1662" s="573"/>
      <c r="K1662" s="571"/>
      <c r="L1662" s="571"/>
      <c r="M1662" s="573"/>
      <c r="N1662" s="573"/>
    </row>
    <row r="1663" spans="1:23" s="201" customFormat="1" ht="40.25" customHeight="1" x14ac:dyDescent="0.35">
      <c r="A1663" s="569" t="str">
        <f t="shared" ref="A1663" ca="1" si="6395">INDIRECT("'update Helper'!C"&amp;U1663)</f>
        <v>a163p000004cuxFAAQ</v>
      </c>
      <c r="B1663" s="589">
        <v>27</v>
      </c>
      <c r="C1663" s="570" t="str">
        <f>VLOOKUP(B1663,'Coverage Indicators - Section D'!$A$9:$AU$70,47,FALSE)</f>
        <v/>
      </c>
      <c r="D1663" s="578" t="str">
        <f t="shared" ref="D1663" si="6396">R1663</f>
        <v/>
      </c>
      <c r="E1663" s="578" t="str">
        <f t="shared" ref="E1663" si="6397">S1663</f>
        <v/>
      </c>
      <c r="F1663" s="421"/>
      <c r="G1663" s="576" t="str">
        <f ca="1">IF(OR(INDIRECT("'update Helper'!E"&amp;U1663)="",F1663&lt;&gt;0,F1664&lt;&gt;0),IF(IFERROR((F1663/F1664),"")="","",(F1663/F1664)),INDIRECT("'update Helper'!E"&amp;U1663)/100)</f>
        <v/>
      </c>
      <c r="H1663" s="580"/>
      <c r="I1663" s="582"/>
      <c r="J1663" s="572"/>
      <c r="K1663" s="570" t="str">
        <f t="shared" ref="K1663" si="6398">W1663</f>
        <v/>
      </c>
      <c r="L1663" s="570" t="str">
        <f t="shared" ref="L1663" si="6399">V1663</f>
        <v/>
      </c>
      <c r="M1663" s="572"/>
      <c r="N1663" s="572"/>
      <c r="P1663" s="201">
        <f t="shared" ref="P1663" si="6400">IF(AND(EXACT(C1663,C1661),C1661&lt;&gt;0),P1661+1,0)</f>
        <v>521</v>
      </c>
      <c r="Q1663" s="201" t="str">
        <f t="shared" ref="Q1663" si="6401">IF(C1663&lt;&gt;"",C1663&amp;"-"&amp;P1663,"")</f>
        <v/>
      </c>
      <c r="R1663" s="201" t="str">
        <f t="array" ref="R1663">IFERROR(IF(INDEX('Disaggregation Records'!$E$155:$E$385,MATCH(RIGHT(Q1663,255),RIGHT('Disaggregation Records'!$D$155:$D$385,255),0))="","",INDEX('Disaggregation Records'!$E$155:$E$385,MATCH(RIGHT(Q1663,255),RIGHT('Disaggregation Records'!$D$155:$D$385,255),0))),"")</f>
        <v/>
      </c>
      <c r="S1663" s="201" t="str">
        <f t="array" ref="S1663">IFERROR(IF(INDEX('Disaggregation Records'!$F$155:$F$385,MATCH(RIGHT(Q1663,255),RIGHT('Disaggregation Records'!$D$155:$D$385,255),0))="","",INDEX('Disaggregation Records'!$F$155:$F$385,MATCH(RIGHT(Q1663,255),RIGHT('Disaggregation Records'!$D$155:$D$385,255),0))),"")</f>
        <v/>
      </c>
      <c r="T1663" s="201" t="str">
        <f t="array" ref="T1663">IFERROR(IF(INDEX('Disaggregation Records'!$H$155:$H$385,MATCH(RIGHT(Q1663,255),RIGHT('Disaggregation Records'!$D$155:$D$385,255),0))="","",INDEX('Disaggregation Records'!$H$155:$H$385,MATCH(RIGHT(Q1663,255),RIGHT('Disaggregation Records'!$D$155:$D$385,255),0))),"")</f>
        <v/>
      </c>
      <c r="U1663" s="201">
        <f t="shared" ref="U1663" si="6402">U1661+1</f>
        <v>1933</v>
      </c>
      <c r="V1663" s="201" t="str">
        <f t="array" ref="V1663">IFERROR(IF(INDEX('Disaggregation Records'!$I$155:$I$385,MATCH(RIGHT(Q1663,255),RIGHT('Disaggregation Records'!$D$155:$D$385,255),0))="","",INDEX('Disaggregation Records'!$I$155:$I$385,MATCH(RIGHT(Q1663,255),RIGHT('Disaggregation Records'!$D$155:$D$385,255),0))),"")</f>
        <v/>
      </c>
      <c r="W1663" s="201" t="str">
        <f>IFERROR(INDEX('Reference Records'!L$40:L$88,MATCH(LEFT(C1663,255),'Reference Records'!E$40:E$88,0)),"")</f>
        <v/>
      </c>
    </row>
    <row r="1664" spans="1:23" s="201" customFormat="1" ht="40.25" customHeight="1" x14ac:dyDescent="0.35">
      <c r="A1664" s="569"/>
      <c r="B1664" s="590"/>
      <c r="C1664" s="571"/>
      <c r="D1664" s="579"/>
      <c r="E1664" s="579"/>
      <c r="F1664" s="215"/>
      <c r="G1664" s="577"/>
      <c r="H1664" s="581"/>
      <c r="I1664" s="583"/>
      <c r="J1664" s="573"/>
      <c r="K1664" s="571"/>
      <c r="L1664" s="571"/>
      <c r="M1664" s="573"/>
      <c r="N1664" s="573"/>
    </row>
    <row r="1665" spans="1:23" s="201" customFormat="1" ht="40.25" customHeight="1" x14ac:dyDescent="0.35">
      <c r="A1665" s="569" t="str">
        <f t="shared" ref="A1665" ca="1" si="6403">INDIRECT("'update Helper'!C"&amp;U1665)</f>
        <v>a163p000004cuxGAAQ</v>
      </c>
      <c r="B1665" s="589">
        <v>27</v>
      </c>
      <c r="C1665" s="570" t="str">
        <f>VLOOKUP(B1665,'Coverage Indicators - Section D'!$A$9:$AU$70,47,FALSE)</f>
        <v/>
      </c>
      <c r="D1665" s="578" t="str">
        <f t="shared" ref="D1665" si="6404">R1665</f>
        <v/>
      </c>
      <c r="E1665" s="578" t="str">
        <f t="shared" ref="E1665" si="6405">S1665</f>
        <v/>
      </c>
      <c r="F1665" s="421"/>
      <c r="G1665" s="576" t="str">
        <f ca="1">IF(OR(INDIRECT("'update Helper'!E"&amp;U1665)="",F1665&lt;&gt;0,F1666&lt;&gt;0),IF(IFERROR((F1665/F1666),"")="","",(F1665/F1666)),INDIRECT("'update Helper'!E"&amp;U1665)/100)</f>
        <v/>
      </c>
      <c r="H1665" s="580"/>
      <c r="I1665" s="582"/>
      <c r="J1665" s="572"/>
      <c r="K1665" s="570" t="str">
        <f t="shared" ref="K1665" si="6406">W1665</f>
        <v/>
      </c>
      <c r="L1665" s="570" t="str">
        <f t="shared" ref="L1665" si="6407">V1665</f>
        <v/>
      </c>
      <c r="M1665" s="572"/>
      <c r="N1665" s="572"/>
      <c r="P1665" s="201">
        <f t="shared" ref="P1665" si="6408">IF(AND(EXACT(C1665,C1663),C1663&lt;&gt;0),P1663+1,0)</f>
        <v>522</v>
      </c>
      <c r="Q1665" s="201" t="str">
        <f t="shared" ref="Q1665" si="6409">IF(C1665&lt;&gt;"",C1665&amp;"-"&amp;P1665,"")</f>
        <v/>
      </c>
      <c r="R1665" s="201" t="str">
        <f t="array" ref="R1665">IFERROR(IF(INDEX('Disaggregation Records'!$E$155:$E$385,MATCH(RIGHT(Q1665,255),RIGHT('Disaggregation Records'!$D$155:$D$385,255),0))="","",INDEX('Disaggregation Records'!$E$155:$E$385,MATCH(RIGHT(Q1665,255),RIGHT('Disaggregation Records'!$D$155:$D$385,255),0))),"")</f>
        <v/>
      </c>
      <c r="S1665" s="201" t="str">
        <f t="array" ref="S1665">IFERROR(IF(INDEX('Disaggregation Records'!$F$155:$F$385,MATCH(RIGHT(Q1665,255),RIGHT('Disaggregation Records'!$D$155:$D$385,255),0))="","",INDEX('Disaggregation Records'!$F$155:$F$385,MATCH(RIGHT(Q1665,255),RIGHT('Disaggregation Records'!$D$155:$D$385,255),0))),"")</f>
        <v/>
      </c>
      <c r="T1665" s="201" t="str">
        <f t="array" ref="T1665">IFERROR(IF(INDEX('Disaggregation Records'!$H$155:$H$385,MATCH(RIGHT(Q1665,255),RIGHT('Disaggregation Records'!$D$155:$D$385,255),0))="","",INDEX('Disaggregation Records'!$H$155:$H$385,MATCH(RIGHT(Q1665,255),RIGHT('Disaggregation Records'!$D$155:$D$385,255),0))),"")</f>
        <v/>
      </c>
      <c r="U1665" s="201">
        <f t="shared" ref="U1665" si="6410">U1663+1</f>
        <v>1934</v>
      </c>
      <c r="V1665" s="201" t="str">
        <f t="array" ref="V1665">IFERROR(IF(INDEX('Disaggregation Records'!$I$155:$I$385,MATCH(RIGHT(Q1665,255),RIGHT('Disaggregation Records'!$D$155:$D$385,255),0))="","",INDEX('Disaggregation Records'!$I$155:$I$385,MATCH(RIGHT(Q1665,255),RIGHT('Disaggregation Records'!$D$155:$D$385,255),0))),"")</f>
        <v/>
      </c>
      <c r="W1665" s="201" t="str">
        <f>IFERROR(INDEX('Reference Records'!L$40:L$88,MATCH(LEFT(C1665,255),'Reference Records'!E$40:E$88,0)),"")</f>
        <v/>
      </c>
    </row>
    <row r="1666" spans="1:23" s="201" customFormat="1" ht="40.25" customHeight="1" x14ac:dyDescent="0.35">
      <c r="A1666" s="569"/>
      <c r="B1666" s="590"/>
      <c r="C1666" s="571"/>
      <c r="D1666" s="579"/>
      <c r="E1666" s="579"/>
      <c r="F1666" s="215"/>
      <c r="G1666" s="577"/>
      <c r="H1666" s="581"/>
      <c r="I1666" s="583"/>
      <c r="J1666" s="573"/>
      <c r="K1666" s="571"/>
      <c r="L1666" s="571"/>
      <c r="M1666" s="573"/>
      <c r="N1666" s="573"/>
    </row>
    <row r="1667" spans="1:23" s="201" customFormat="1" ht="40.25" customHeight="1" x14ac:dyDescent="0.35">
      <c r="A1667" s="569" t="str">
        <f t="shared" ref="A1667" ca="1" si="6411">INDIRECT("'update Helper'!C"&amp;U1667)</f>
        <v>a163p000004cuxHAAQ</v>
      </c>
      <c r="B1667" s="589">
        <v>27</v>
      </c>
      <c r="C1667" s="570" t="str">
        <f>VLOOKUP(B1667,'Coverage Indicators - Section D'!$A$9:$AU$70,47,FALSE)</f>
        <v/>
      </c>
      <c r="D1667" s="578" t="str">
        <f t="shared" ref="D1667" si="6412">R1667</f>
        <v/>
      </c>
      <c r="E1667" s="578" t="str">
        <f t="shared" ref="E1667" si="6413">S1667</f>
        <v/>
      </c>
      <c r="F1667" s="421"/>
      <c r="G1667" s="576" t="str">
        <f ca="1">IF(OR(INDIRECT("'update Helper'!E"&amp;U1667)="",F1667&lt;&gt;0,F1668&lt;&gt;0),IF(IFERROR((F1667/F1668),"")="","",(F1667/F1668)),INDIRECT("'update Helper'!E"&amp;U1667)/100)</f>
        <v/>
      </c>
      <c r="H1667" s="580"/>
      <c r="I1667" s="582"/>
      <c r="J1667" s="572"/>
      <c r="K1667" s="570" t="str">
        <f t="shared" ref="K1667" si="6414">W1667</f>
        <v/>
      </c>
      <c r="L1667" s="570" t="str">
        <f t="shared" ref="L1667" si="6415">V1667</f>
        <v/>
      </c>
      <c r="M1667" s="572"/>
      <c r="N1667" s="572"/>
      <c r="P1667" s="201">
        <f t="shared" ref="P1667" si="6416">IF(AND(EXACT(C1667,C1665),C1665&lt;&gt;0),P1665+1,0)</f>
        <v>523</v>
      </c>
      <c r="Q1667" s="201" t="str">
        <f t="shared" ref="Q1667" si="6417">IF(C1667&lt;&gt;"",C1667&amp;"-"&amp;P1667,"")</f>
        <v/>
      </c>
      <c r="R1667" s="201" t="str">
        <f t="array" ref="R1667">IFERROR(IF(INDEX('Disaggregation Records'!$E$155:$E$385,MATCH(RIGHT(Q1667,255),RIGHT('Disaggregation Records'!$D$155:$D$385,255),0))="","",INDEX('Disaggregation Records'!$E$155:$E$385,MATCH(RIGHT(Q1667,255),RIGHT('Disaggregation Records'!$D$155:$D$385,255),0))),"")</f>
        <v/>
      </c>
      <c r="S1667" s="201" t="str">
        <f t="array" ref="S1667">IFERROR(IF(INDEX('Disaggregation Records'!$F$155:$F$385,MATCH(RIGHT(Q1667,255),RIGHT('Disaggregation Records'!$D$155:$D$385,255),0))="","",INDEX('Disaggregation Records'!$F$155:$F$385,MATCH(RIGHT(Q1667,255),RIGHT('Disaggregation Records'!$D$155:$D$385,255),0))),"")</f>
        <v/>
      </c>
      <c r="T1667" s="201" t="str">
        <f t="array" ref="T1667">IFERROR(IF(INDEX('Disaggregation Records'!$H$155:$H$385,MATCH(RIGHT(Q1667,255),RIGHT('Disaggregation Records'!$D$155:$D$385,255),0))="","",INDEX('Disaggregation Records'!$H$155:$H$385,MATCH(RIGHT(Q1667,255),RIGHT('Disaggregation Records'!$D$155:$D$385,255),0))),"")</f>
        <v/>
      </c>
      <c r="U1667" s="201">
        <f t="shared" ref="U1667" si="6418">U1665+1</f>
        <v>1935</v>
      </c>
      <c r="V1667" s="201" t="str">
        <f t="array" ref="V1667">IFERROR(IF(INDEX('Disaggregation Records'!$I$155:$I$385,MATCH(RIGHT(Q1667,255),RIGHT('Disaggregation Records'!$D$155:$D$385,255),0))="","",INDEX('Disaggregation Records'!$I$155:$I$385,MATCH(RIGHT(Q1667,255),RIGHT('Disaggregation Records'!$D$155:$D$385,255),0))),"")</f>
        <v/>
      </c>
      <c r="W1667" s="201" t="str">
        <f>IFERROR(INDEX('Reference Records'!L$40:L$88,MATCH(LEFT(C1667,255),'Reference Records'!E$40:E$88,0)),"")</f>
        <v/>
      </c>
    </row>
    <row r="1668" spans="1:23" s="201" customFormat="1" ht="40.25" customHeight="1" x14ac:dyDescent="0.35">
      <c r="A1668" s="569"/>
      <c r="B1668" s="590"/>
      <c r="C1668" s="571"/>
      <c r="D1668" s="579"/>
      <c r="E1668" s="579"/>
      <c r="F1668" s="215"/>
      <c r="G1668" s="577"/>
      <c r="H1668" s="581"/>
      <c r="I1668" s="583"/>
      <c r="J1668" s="573"/>
      <c r="K1668" s="571"/>
      <c r="L1668" s="571"/>
      <c r="M1668" s="573"/>
      <c r="N1668" s="573"/>
    </row>
    <row r="1669" spans="1:23" s="201" customFormat="1" ht="40.25" customHeight="1" x14ac:dyDescent="0.35">
      <c r="A1669" s="569" t="str">
        <f t="shared" ref="A1669" ca="1" si="6419">INDIRECT("'update Helper'!C"&amp;U1669)</f>
        <v>a163p000004cuxIAAQ</v>
      </c>
      <c r="B1669" s="589">
        <v>27</v>
      </c>
      <c r="C1669" s="570" t="str">
        <f>VLOOKUP(B1669,'Coverage Indicators - Section D'!$A$9:$AU$70,47,FALSE)</f>
        <v/>
      </c>
      <c r="D1669" s="578" t="str">
        <f t="shared" ref="D1669" si="6420">R1669</f>
        <v/>
      </c>
      <c r="E1669" s="578" t="str">
        <f t="shared" ref="E1669" si="6421">S1669</f>
        <v/>
      </c>
      <c r="F1669" s="421"/>
      <c r="G1669" s="576" t="str">
        <f ca="1">IF(OR(INDIRECT("'update Helper'!E"&amp;U1669)="",F1669&lt;&gt;0,F1670&lt;&gt;0),IF(IFERROR((F1669/F1670),"")="","",(F1669/F1670)),INDIRECT("'update Helper'!E"&amp;U1669)/100)</f>
        <v/>
      </c>
      <c r="H1669" s="580"/>
      <c r="I1669" s="582"/>
      <c r="J1669" s="572"/>
      <c r="K1669" s="570" t="str">
        <f t="shared" ref="K1669" si="6422">W1669</f>
        <v/>
      </c>
      <c r="L1669" s="570" t="str">
        <f t="shared" ref="L1669" si="6423">V1669</f>
        <v/>
      </c>
      <c r="M1669" s="572"/>
      <c r="N1669" s="572"/>
      <c r="P1669" s="201">
        <f t="shared" ref="P1669" si="6424">IF(AND(EXACT(C1669,C1667),C1667&lt;&gt;0),P1667+1,0)</f>
        <v>524</v>
      </c>
      <c r="Q1669" s="201" t="str">
        <f t="shared" ref="Q1669" si="6425">IF(C1669&lt;&gt;"",C1669&amp;"-"&amp;P1669,"")</f>
        <v/>
      </c>
      <c r="R1669" s="201" t="str">
        <f t="array" ref="R1669">IFERROR(IF(INDEX('Disaggregation Records'!$E$155:$E$385,MATCH(RIGHT(Q1669,255),RIGHT('Disaggregation Records'!$D$155:$D$385,255),0))="","",INDEX('Disaggregation Records'!$E$155:$E$385,MATCH(RIGHT(Q1669,255),RIGHT('Disaggregation Records'!$D$155:$D$385,255),0))),"")</f>
        <v/>
      </c>
      <c r="S1669" s="201" t="str">
        <f t="array" ref="S1669">IFERROR(IF(INDEX('Disaggregation Records'!$F$155:$F$385,MATCH(RIGHT(Q1669,255),RIGHT('Disaggregation Records'!$D$155:$D$385,255),0))="","",INDEX('Disaggregation Records'!$F$155:$F$385,MATCH(RIGHT(Q1669,255),RIGHT('Disaggregation Records'!$D$155:$D$385,255),0))),"")</f>
        <v/>
      </c>
      <c r="T1669" s="201" t="str">
        <f t="array" ref="T1669">IFERROR(IF(INDEX('Disaggregation Records'!$H$155:$H$385,MATCH(RIGHT(Q1669,255),RIGHT('Disaggregation Records'!$D$155:$D$385,255),0))="","",INDEX('Disaggregation Records'!$H$155:$H$385,MATCH(RIGHT(Q1669,255),RIGHT('Disaggregation Records'!$D$155:$D$385,255),0))),"")</f>
        <v/>
      </c>
      <c r="U1669" s="201">
        <f t="shared" ref="U1669" si="6426">U1667+1</f>
        <v>1936</v>
      </c>
      <c r="V1669" s="201" t="str">
        <f t="array" ref="V1669">IFERROR(IF(INDEX('Disaggregation Records'!$I$155:$I$385,MATCH(RIGHT(Q1669,255),RIGHT('Disaggregation Records'!$D$155:$D$385,255),0))="","",INDEX('Disaggregation Records'!$I$155:$I$385,MATCH(RIGHT(Q1669,255),RIGHT('Disaggregation Records'!$D$155:$D$385,255),0))),"")</f>
        <v/>
      </c>
      <c r="W1669" s="201" t="str">
        <f>IFERROR(INDEX('Reference Records'!L$40:L$88,MATCH(LEFT(C1669,255),'Reference Records'!E$40:E$88,0)),"")</f>
        <v/>
      </c>
    </row>
    <row r="1670" spans="1:23" s="201" customFormat="1" ht="40.25" customHeight="1" x14ac:dyDescent="0.35">
      <c r="A1670" s="569"/>
      <c r="B1670" s="590"/>
      <c r="C1670" s="571"/>
      <c r="D1670" s="579"/>
      <c r="E1670" s="579"/>
      <c r="F1670" s="215"/>
      <c r="G1670" s="577"/>
      <c r="H1670" s="581"/>
      <c r="I1670" s="583"/>
      <c r="J1670" s="573"/>
      <c r="K1670" s="571"/>
      <c r="L1670" s="571"/>
      <c r="M1670" s="573"/>
      <c r="N1670" s="573"/>
    </row>
    <row r="1671" spans="1:23" s="201" customFormat="1" ht="40.25" customHeight="1" x14ac:dyDescent="0.35">
      <c r="A1671" s="569" t="str">
        <f t="shared" ref="A1671" ca="1" si="6427">INDIRECT("'update Helper'!C"&amp;U1671)</f>
        <v>a163p000004cuxJAAQ</v>
      </c>
      <c r="B1671" s="589">
        <v>27</v>
      </c>
      <c r="C1671" s="570" t="str">
        <f>VLOOKUP(B1671,'Coverage Indicators - Section D'!$A$9:$AU$70,47,FALSE)</f>
        <v/>
      </c>
      <c r="D1671" s="578" t="str">
        <f t="shared" ref="D1671" si="6428">R1671</f>
        <v/>
      </c>
      <c r="E1671" s="578" t="str">
        <f t="shared" ref="E1671" si="6429">S1671</f>
        <v/>
      </c>
      <c r="F1671" s="421"/>
      <c r="G1671" s="576" t="str">
        <f ca="1">IF(OR(INDIRECT("'update Helper'!E"&amp;U1671)="",F1671&lt;&gt;0,F1672&lt;&gt;0),IF(IFERROR((F1671/F1672),"")="","",(F1671/F1672)),INDIRECT("'update Helper'!E"&amp;U1671)/100)</f>
        <v/>
      </c>
      <c r="H1671" s="580"/>
      <c r="I1671" s="582"/>
      <c r="J1671" s="572"/>
      <c r="K1671" s="570" t="str">
        <f t="shared" ref="K1671" si="6430">W1671</f>
        <v/>
      </c>
      <c r="L1671" s="570" t="str">
        <f t="shared" ref="L1671" si="6431">V1671</f>
        <v/>
      </c>
      <c r="M1671" s="572"/>
      <c r="N1671" s="572"/>
      <c r="P1671" s="201">
        <f t="shared" ref="P1671" si="6432">IF(AND(EXACT(C1671,C1669),C1669&lt;&gt;0),P1669+1,0)</f>
        <v>525</v>
      </c>
      <c r="Q1671" s="201" t="str">
        <f t="shared" ref="Q1671" si="6433">IF(C1671&lt;&gt;"",C1671&amp;"-"&amp;P1671,"")</f>
        <v/>
      </c>
      <c r="R1671" s="201" t="str">
        <f t="array" ref="R1671">IFERROR(IF(INDEX('Disaggregation Records'!$E$155:$E$385,MATCH(RIGHT(Q1671,255),RIGHT('Disaggregation Records'!$D$155:$D$385,255),0))="","",INDEX('Disaggregation Records'!$E$155:$E$385,MATCH(RIGHT(Q1671,255),RIGHT('Disaggregation Records'!$D$155:$D$385,255),0))),"")</f>
        <v/>
      </c>
      <c r="S1671" s="201" t="str">
        <f t="array" ref="S1671">IFERROR(IF(INDEX('Disaggregation Records'!$F$155:$F$385,MATCH(RIGHT(Q1671,255),RIGHT('Disaggregation Records'!$D$155:$D$385,255),0))="","",INDEX('Disaggregation Records'!$F$155:$F$385,MATCH(RIGHT(Q1671,255),RIGHT('Disaggregation Records'!$D$155:$D$385,255),0))),"")</f>
        <v/>
      </c>
      <c r="T1671" s="201" t="str">
        <f t="array" ref="T1671">IFERROR(IF(INDEX('Disaggregation Records'!$H$155:$H$385,MATCH(RIGHT(Q1671,255),RIGHT('Disaggregation Records'!$D$155:$D$385,255),0))="","",INDEX('Disaggregation Records'!$H$155:$H$385,MATCH(RIGHT(Q1671,255),RIGHT('Disaggregation Records'!$D$155:$D$385,255),0))),"")</f>
        <v/>
      </c>
      <c r="U1671" s="201">
        <f t="shared" ref="U1671" si="6434">U1669+1</f>
        <v>1937</v>
      </c>
      <c r="V1671" s="201" t="str">
        <f t="array" ref="V1671">IFERROR(IF(INDEX('Disaggregation Records'!$I$155:$I$385,MATCH(RIGHT(Q1671,255),RIGHT('Disaggregation Records'!$D$155:$D$385,255),0))="","",INDEX('Disaggregation Records'!$I$155:$I$385,MATCH(RIGHT(Q1671,255),RIGHT('Disaggregation Records'!$D$155:$D$385,255),0))),"")</f>
        <v/>
      </c>
      <c r="W1671" s="201" t="str">
        <f>IFERROR(INDEX('Reference Records'!L$40:L$88,MATCH(LEFT(C1671,255),'Reference Records'!E$40:E$88,0)),"")</f>
        <v/>
      </c>
    </row>
    <row r="1672" spans="1:23" s="201" customFormat="1" ht="40.25" customHeight="1" x14ac:dyDescent="0.35">
      <c r="A1672" s="569"/>
      <c r="B1672" s="590"/>
      <c r="C1672" s="571"/>
      <c r="D1672" s="579"/>
      <c r="E1672" s="579"/>
      <c r="F1672" s="215"/>
      <c r="G1672" s="577"/>
      <c r="H1672" s="581"/>
      <c r="I1672" s="583"/>
      <c r="J1672" s="573"/>
      <c r="K1672" s="571"/>
      <c r="L1672" s="571"/>
      <c r="M1672" s="573"/>
      <c r="N1672" s="573"/>
    </row>
    <row r="1673" spans="1:23" s="201" customFormat="1" ht="40.25" customHeight="1" x14ac:dyDescent="0.35">
      <c r="A1673" s="569" t="str">
        <f t="shared" ref="A1673" ca="1" si="6435">INDIRECT("'update Helper'!C"&amp;U1673)</f>
        <v>a163p000004cuxKAAQ</v>
      </c>
      <c r="B1673" s="589">
        <v>27</v>
      </c>
      <c r="C1673" s="570" t="str">
        <f>VLOOKUP(B1673,'Coverage Indicators - Section D'!$A$9:$AU$70,47,FALSE)</f>
        <v/>
      </c>
      <c r="D1673" s="578" t="str">
        <f t="shared" ref="D1673" si="6436">R1673</f>
        <v/>
      </c>
      <c r="E1673" s="578" t="str">
        <f t="shared" ref="E1673" si="6437">S1673</f>
        <v/>
      </c>
      <c r="F1673" s="421"/>
      <c r="G1673" s="576" t="str">
        <f ca="1">IF(OR(INDIRECT("'update Helper'!E"&amp;U1673)="",F1673&lt;&gt;0,F1674&lt;&gt;0),IF(IFERROR((F1673/F1674),"")="","",(F1673/F1674)),INDIRECT("'update Helper'!E"&amp;U1673)/100)</f>
        <v/>
      </c>
      <c r="H1673" s="580"/>
      <c r="I1673" s="582"/>
      <c r="J1673" s="572"/>
      <c r="K1673" s="570" t="str">
        <f t="shared" ref="K1673" si="6438">W1673</f>
        <v/>
      </c>
      <c r="L1673" s="570" t="str">
        <f t="shared" ref="L1673" si="6439">V1673</f>
        <v/>
      </c>
      <c r="M1673" s="572"/>
      <c r="N1673" s="572"/>
      <c r="P1673" s="201">
        <f t="shared" ref="P1673" si="6440">IF(AND(EXACT(C1673,C1671),C1671&lt;&gt;0),P1671+1,0)</f>
        <v>526</v>
      </c>
      <c r="Q1673" s="201" t="str">
        <f t="shared" ref="Q1673" si="6441">IF(C1673&lt;&gt;"",C1673&amp;"-"&amp;P1673,"")</f>
        <v/>
      </c>
      <c r="R1673" s="201" t="str">
        <f t="array" ref="R1673">IFERROR(IF(INDEX('Disaggregation Records'!$E$155:$E$385,MATCH(RIGHT(Q1673,255),RIGHT('Disaggregation Records'!$D$155:$D$385,255),0))="","",INDEX('Disaggregation Records'!$E$155:$E$385,MATCH(RIGHT(Q1673,255),RIGHT('Disaggregation Records'!$D$155:$D$385,255),0))),"")</f>
        <v/>
      </c>
      <c r="S1673" s="201" t="str">
        <f t="array" ref="S1673">IFERROR(IF(INDEX('Disaggregation Records'!$F$155:$F$385,MATCH(RIGHT(Q1673,255),RIGHT('Disaggregation Records'!$D$155:$D$385,255),0))="","",INDEX('Disaggregation Records'!$F$155:$F$385,MATCH(RIGHT(Q1673,255),RIGHT('Disaggregation Records'!$D$155:$D$385,255),0))),"")</f>
        <v/>
      </c>
      <c r="T1673" s="201" t="str">
        <f t="array" ref="T1673">IFERROR(IF(INDEX('Disaggregation Records'!$H$155:$H$385,MATCH(RIGHT(Q1673,255),RIGHT('Disaggregation Records'!$D$155:$D$385,255),0))="","",INDEX('Disaggregation Records'!$H$155:$H$385,MATCH(RIGHT(Q1673,255),RIGHT('Disaggregation Records'!$D$155:$D$385,255),0))),"")</f>
        <v/>
      </c>
      <c r="U1673" s="201">
        <f t="shared" ref="U1673" si="6442">U1671+1</f>
        <v>1938</v>
      </c>
      <c r="V1673" s="201" t="str">
        <f t="array" ref="V1673">IFERROR(IF(INDEX('Disaggregation Records'!$I$155:$I$385,MATCH(RIGHT(Q1673,255),RIGHT('Disaggregation Records'!$D$155:$D$385,255),0))="","",INDEX('Disaggregation Records'!$I$155:$I$385,MATCH(RIGHT(Q1673,255),RIGHT('Disaggregation Records'!$D$155:$D$385,255),0))),"")</f>
        <v/>
      </c>
      <c r="W1673" s="201" t="str">
        <f>IFERROR(INDEX('Reference Records'!L$40:L$88,MATCH(LEFT(C1673,255),'Reference Records'!E$40:E$88,0)),"")</f>
        <v/>
      </c>
    </row>
    <row r="1674" spans="1:23" s="201" customFormat="1" ht="40.25" customHeight="1" x14ac:dyDescent="0.35">
      <c r="A1674" s="569"/>
      <c r="B1674" s="590"/>
      <c r="C1674" s="571"/>
      <c r="D1674" s="579"/>
      <c r="E1674" s="579"/>
      <c r="F1674" s="215"/>
      <c r="G1674" s="577"/>
      <c r="H1674" s="581"/>
      <c r="I1674" s="583"/>
      <c r="J1674" s="573"/>
      <c r="K1674" s="571"/>
      <c r="L1674" s="571"/>
      <c r="M1674" s="573"/>
      <c r="N1674" s="573"/>
    </row>
    <row r="1675" spans="1:23" s="201" customFormat="1" ht="40.25" customHeight="1" x14ac:dyDescent="0.35">
      <c r="A1675" s="569" t="str">
        <f t="shared" ref="A1675" ca="1" si="6443">INDIRECT("'update Helper'!C"&amp;U1675)</f>
        <v>a163p000004cuxLAAQ</v>
      </c>
      <c r="B1675" s="589">
        <v>27</v>
      </c>
      <c r="C1675" s="570" t="str">
        <f>VLOOKUP(B1675,'Coverage Indicators - Section D'!$A$9:$AU$70,47,FALSE)</f>
        <v/>
      </c>
      <c r="D1675" s="578" t="str">
        <f t="shared" ref="D1675" si="6444">R1675</f>
        <v/>
      </c>
      <c r="E1675" s="578" t="str">
        <f t="shared" ref="E1675" si="6445">S1675</f>
        <v/>
      </c>
      <c r="F1675" s="421"/>
      <c r="G1675" s="576" t="str">
        <f ca="1">IF(OR(INDIRECT("'update Helper'!E"&amp;U1675)="",F1675&lt;&gt;0,F1676&lt;&gt;0),IF(IFERROR((F1675/F1676),"")="","",(F1675/F1676)),INDIRECT("'update Helper'!E"&amp;U1675)/100)</f>
        <v/>
      </c>
      <c r="H1675" s="580"/>
      <c r="I1675" s="582"/>
      <c r="J1675" s="572"/>
      <c r="K1675" s="570" t="str">
        <f t="shared" ref="K1675" si="6446">W1675</f>
        <v/>
      </c>
      <c r="L1675" s="570" t="str">
        <f t="shared" ref="L1675" si="6447">V1675</f>
        <v/>
      </c>
      <c r="M1675" s="572"/>
      <c r="N1675" s="572"/>
      <c r="P1675" s="201">
        <f t="shared" ref="P1675" si="6448">IF(AND(EXACT(C1675,C1673),C1673&lt;&gt;0),P1673+1,0)</f>
        <v>527</v>
      </c>
      <c r="Q1675" s="201" t="str">
        <f t="shared" ref="Q1675" si="6449">IF(C1675&lt;&gt;"",C1675&amp;"-"&amp;P1675,"")</f>
        <v/>
      </c>
      <c r="R1675" s="201" t="str">
        <f t="array" ref="R1675">IFERROR(IF(INDEX('Disaggregation Records'!$E$155:$E$385,MATCH(RIGHT(Q1675,255),RIGHT('Disaggregation Records'!$D$155:$D$385,255),0))="","",INDEX('Disaggregation Records'!$E$155:$E$385,MATCH(RIGHT(Q1675,255),RIGHT('Disaggregation Records'!$D$155:$D$385,255),0))),"")</f>
        <v/>
      </c>
      <c r="S1675" s="201" t="str">
        <f t="array" ref="S1675">IFERROR(IF(INDEX('Disaggregation Records'!$F$155:$F$385,MATCH(RIGHT(Q1675,255),RIGHT('Disaggregation Records'!$D$155:$D$385,255),0))="","",INDEX('Disaggregation Records'!$F$155:$F$385,MATCH(RIGHT(Q1675,255),RIGHT('Disaggregation Records'!$D$155:$D$385,255),0))),"")</f>
        <v/>
      </c>
      <c r="T1675" s="201" t="str">
        <f t="array" ref="T1675">IFERROR(IF(INDEX('Disaggregation Records'!$H$155:$H$385,MATCH(RIGHT(Q1675,255),RIGHT('Disaggregation Records'!$D$155:$D$385,255),0))="","",INDEX('Disaggregation Records'!$H$155:$H$385,MATCH(RIGHT(Q1675,255),RIGHT('Disaggregation Records'!$D$155:$D$385,255),0))),"")</f>
        <v/>
      </c>
      <c r="U1675" s="201">
        <f t="shared" ref="U1675" si="6450">U1673+1</f>
        <v>1939</v>
      </c>
      <c r="V1675" s="201" t="str">
        <f t="array" ref="V1675">IFERROR(IF(INDEX('Disaggregation Records'!$I$155:$I$385,MATCH(RIGHT(Q1675,255),RIGHT('Disaggregation Records'!$D$155:$D$385,255),0))="","",INDEX('Disaggregation Records'!$I$155:$I$385,MATCH(RIGHT(Q1675,255),RIGHT('Disaggregation Records'!$D$155:$D$385,255),0))),"")</f>
        <v/>
      </c>
      <c r="W1675" s="201" t="str">
        <f>IFERROR(INDEX('Reference Records'!L$40:L$88,MATCH(LEFT(C1675,255),'Reference Records'!E$40:E$88,0)),"")</f>
        <v/>
      </c>
    </row>
    <row r="1676" spans="1:23" s="201" customFormat="1" ht="40.25" customHeight="1" x14ac:dyDescent="0.35">
      <c r="A1676" s="569"/>
      <c r="B1676" s="590"/>
      <c r="C1676" s="571"/>
      <c r="D1676" s="579"/>
      <c r="E1676" s="579"/>
      <c r="F1676" s="215"/>
      <c r="G1676" s="577"/>
      <c r="H1676" s="581"/>
      <c r="I1676" s="583"/>
      <c r="J1676" s="573"/>
      <c r="K1676" s="571"/>
      <c r="L1676" s="571"/>
      <c r="M1676" s="573"/>
      <c r="N1676" s="573"/>
    </row>
    <row r="1677" spans="1:23" s="201" customFormat="1" ht="40.25" customHeight="1" x14ac:dyDescent="0.35">
      <c r="A1677" s="569" t="str">
        <f t="shared" ref="A1677" ca="1" si="6451">INDIRECT("'update Helper'!C"&amp;U1677)</f>
        <v>a163p000004cuxMAAQ</v>
      </c>
      <c r="B1677" s="589">
        <v>27</v>
      </c>
      <c r="C1677" s="570" t="str">
        <f>VLOOKUP(B1677,'Coverage Indicators - Section D'!$A$9:$AU$70,47,FALSE)</f>
        <v/>
      </c>
      <c r="D1677" s="578" t="str">
        <f t="shared" ref="D1677" si="6452">R1677</f>
        <v/>
      </c>
      <c r="E1677" s="578" t="str">
        <f t="shared" ref="E1677" si="6453">S1677</f>
        <v/>
      </c>
      <c r="F1677" s="421"/>
      <c r="G1677" s="576" t="str">
        <f ca="1">IF(OR(INDIRECT("'update Helper'!E"&amp;U1677)="",F1677&lt;&gt;0,F1678&lt;&gt;0),IF(IFERROR((F1677/F1678),"")="","",(F1677/F1678)),INDIRECT("'update Helper'!E"&amp;U1677)/100)</f>
        <v/>
      </c>
      <c r="H1677" s="580"/>
      <c r="I1677" s="582"/>
      <c r="J1677" s="572"/>
      <c r="K1677" s="570" t="str">
        <f t="shared" ref="K1677" si="6454">W1677</f>
        <v/>
      </c>
      <c r="L1677" s="570" t="str">
        <f t="shared" ref="L1677" si="6455">V1677</f>
        <v/>
      </c>
      <c r="M1677" s="572"/>
      <c r="N1677" s="572"/>
      <c r="P1677" s="201">
        <f t="shared" ref="P1677" si="6456">IF(AND(EXACT(C1677,C1675),C1675&lt;&gt;0),P1675+1,0)</f>
        <v>528</v>
      </c>
      <c r="Q1677" s="201" t="str">
        <f t="shared" ref="Q1677" si="6457">IF(C1677&lt;&gt;"",C1677&amp;"-"&amp;P1677,"")</f>
        <v/>
      </c>
      <c r="R1677" s="201" t="str">
        <f t="array" ref="R1677">IFERROR(IF(INDEX('Disaggregation Records'!$E$155:$E$385,MATCH(RIGHT(Q1677,255),RIGHT('Disaggregation Records'!$D$155:$D$385,255),0))="","",INDEX('Disaggregation Records'!$E$155:$E$385,MATCH(RIGHT(Q1677,255),RIGHT('Disaggregation Records'!$D$155:$D$385,255),0))),"")</f>
        <v/>
      </c>
      <c r="S1677" s="201" t="str">
        <f t="array" ref="S1677">IFERROR(IF(INDEX('Disaggregation Records'!$F$155:$F$385,MATCH(RIGHT(Q1677,255),RIGHT('Disaggregation Records'!$D$155:$D$385,255),0))="","",INDEX('Disaggregation Records'!$F$155:$F$385,MATCH(RIGHT(Q1677,255),RIGHT('Disaggregation Records'!$D$155:$D$385,255),0))),"")</f>
        <v/>
      </c>
      <c r="T1677" s="201" t="str">
        <f t="array" ref="T1677">IFERROR(IF(INDEX('Disaggregation Records'!$H$155:$H$385,MATCH(RIGHT(Q1677,255),RIGHT('Disaggregation Records'!$D$155:$D$385,255),0))="","",INDEX('Disaggregation Records'!$H$155:$H$385,MATCH(RIGHT(Q1677,255),RIGHT('Disaggregation Records'!$D$155:$D$385,255),0))),"")</f>
        <v/>
      </c>
      <c r="U1677" s="201">
        <f t="shared" ref="U1677" si="6458">U1675+1</f>
        <v>1940</v>
      </c>
      <c r="V1677" s="201" t="str">
        <f t="array" ref="V1677">IFERROR(IF(INDEX('Disaggregation Records'!$I$155:$I$385,MATCH(RIGHT(Q1677,255),RIGHT('Disaggregation Records'!$D$155:$D$385,255),0))="","",INDEX('Disaggregation Records'!$I$155:$I$385,MATCH(RIGHT(Q1677,255),RIGHT('Disaggregation Records'!$D$155:$D$385,255),0))),"")</f>
        <v/>
      </c>
      <c r="W1677" s="201" t="str">
        <f>IFERROR(INDEX('Reference Records'!L$40:L$88,MATCH(LEFT(C1677,255),'Reference Records'!E$40:E$88,0)),"")</f>
        <v/>
      </c>
    </row>
    <row r="1678" spans="1:23" s="201" customFormat="1" ht="40.25" customHeight="1" x14ac:dyDescent="0.35">
      <c r="A1678" s="569"/>
      <c r="B1678" s="590"/>
      <c r="C1678" s="571"/>
      <c r="D1678" s="579"/>
      <c r="E1678" s="579"/>
      <c r="F1678" s="215"/>
      <c r="G1678" s="577"/>
      <c r="H1678" s="581"/>
      <c r="I1678" s="583"/>
      <c r="J1678" s="573"/>
      <c r="K1678" s="571"/>
      <c r="L1678" s="571"/>
      <c r="M1678" s="573"/>
      <c r="N1678" s="573"/>
    </row>
    <row r="1679" spans="1:23" s="201" customFormat="1" ht="40.25" customHeight="1" x14ac:dyDescent="0.35">
      <c r="A1679" s="569" t="str">
        <f t="shared" ref="A1679" ca="1" si="6459">INDIRECT("'update Helper'!C"&amp;U1679)</f>
        <v>a163p000004cuxNAAQ</v>
      </c>
      <c r="B1679" s="589">
        <v>27</v>
      </c>
      <c r="C1679" s="570" t="str">
        <f>VLOOKUP(B1679,'Coverage Indicators - Section D'!$A$9:$AU$70,47,FALSE)</f>
        <v/>
      </c>
      <c r="D1679" s="578" t="str">
        <f t="shared" ref="D1679" si="6460">R1679</f>
        <v/>
      </c>
      <c r="E1679" s="578" t="str">
        <f t="shared" ref="E1679" si="6461">S1679</f>
        <v/>
      </c>
      <c r="F1679" s="421"/>
      <c r="G1679" s="576" t="str">
        <f ca="1">IF(OR(INDIRECT("'update Helper'!E"&amp;U1679)="",F1679&lt;&gt;0,F1680&lt;&gt;0),IF(IFERROR((F1679/F1680),"")="","",(F1679/F1680)),INDIRECT("'update Helper'!E"&amp;U1679)/100)</f>
        <v/>
      </c>
      <c r="H1679" s="580"/>
      <c r="I1679" s="582"/>
      <c r="J1679" s="572"/>
      <c r="K1679" s="570" t="str">
        <f t="shared" ref="K1679" si="6462">W1679</f>
        <v/>
      </c>
      <c r="L1679" s="570" t="str">
        <f t="shared" ref="L1679" si="6463">V1679</f>
        <v/>
      </c>
      <c r="M1679" s="572"/>
      <c r="N1679" s="572"/>
      <c r="P1679" s="201">
        <f t="shared" ref="P1679" si="6464">IF(AND(EXACT(C1679,C1677),C1677&lt;&gt;0),P1677+1,0)</f>
        <v>529</v>
      </c>
      <c r="Q1679" s="201" t="str">
        <f t="shared" ref="Q1679" si="6465">IF(C1679&lt;&gt;"",C1679&amp;"-"&amp;P1679,"")</f>
        <v/>
      </c>
      <c r="R1679" s="201" t="str">
        <f t="array" ref="R1679">IFERROR(IF(INDEX('Disaggregation Records'!$E$155:$E$385,MATCH(RIGHT(Q1679,255),RIGHT('Disaggregation Records'!$D$155:$D$385,255),0))="","",INDEX('Disaggregation Records'!$E$155:$E$385,MATCH(RIGHT(Q1679,255),RIGHT('Disaggregation Records'!$D$155:$D$385,255),0))),"")</f>
        <v/>
      </c>
      <c r="S1679" s="201" t="str">
        <f t="array" ref="S1679">IFERROR(IF(INDEX('Disaggregation Records'!$F$155:$F$385,MATCH(RIGHT(Q1679,255),RIGHT('Disaggregation Records'!$D$155:$D$385,255),0))="","",INDEX('Disaggregation Records'!$F$155:$F$385,MATCH(RIGHT(Q1679,255),RIGHT('Disaggregation Records'!$D$155:$D$385,255),0))),"")</f>
        <v/>
      </c>
      <c r="T1679" s="201" t="str">
        <f t="array" ref="T1679">IFERROR(IF(INDEX('Disaggregation Records'!$H$155:$H$385,MATCH(RIGHT(Q1679,255),RIGHT('Disaggregation Records'!$D$155:$D$385,255),0))="","",INDEX('Disaggregation Records'!$H$155:$H$385,MATCH(RIGHT(Q1679,255),RIGHT('Disaggregation Records'!$D$155:$D$385,255),0))),"")</f>
        <v/>
      </c>
      <c r="U1679" s="201">
        <f t="shared" ref="U1679" si="6466">U1677+1</f>
        <v>1941</v>
      </c>
      <c r="V1679" s="201" t="str">
        <f t="array" ref="V1679">IFERROR(IF(INDEX('Disaggregation Records'!$I$155:$I$385,MATCH(RIGHT(Q1679,255),RIGHT('Disaggregation Records'!$D$155:$D$385,255),0))="","",INDEX('Disaggregation Records'!$I$155:$I$385,MATCH(RIGHT(Q1679,255),RIGHT('Disaggregation Records'!$D$155:$D$385,255),0))),"")</f>
        <v/>
      </c>
      <c r="W1679" s="201" t="str">
        <f>IFERROR(INDEX('Reference Records'!L$40:L$88,MATCH(LEFT(C1679,255),'Reference Records'!E$40:E$88,0)),"")</f>
        <v/>
      </c>
    </row>
    <row r="1680" spans="1:23" s="201" customFormat="1" ht="40.25" customHeight="1" x14ac:dyDescent="0.35">
      <c r="A1680" s="569"/>
      <c r="B1680" s="590"/>
      <c r="C1680" s="571"/>
      <c r="D1680" s="579"/>
      <c r="E1680" s="579"/>
      <c r="F1680" s="215"/>
      <c r="G1680" s="577"/>
      <c r="H1680" s="581"/>
      <c r="I1680" s="583"/>
      <c r="J1680" s="573"/>
      <c r="K1680" s="571"/>
      <c r="L1680" s="571"/>
      <c r="M1680" s="573"/>
      <c r="N1680" s="573"/>
    </row>
    <row r="1681" spans="1:23" s="201" customFormat="1" ht="40.25" customHeight="1" x14ac:dyDescent="0.35">
      <c r="A1681" s="569" t="str">
        <f t="shared" ref="A1681" ca="1" si="6467">INDIRECT("'update Helper'!C"&amp;U1681)</f>
        <v>a163p000004cuxOAAQ</v>
      </c>
      <c r="B1681" s="589">
        <v>27</v>
      </c>
      <c r="C1681" s="570" t="str">
        <f>VLOOKUP(B1681,'Coverage Indicators - Section D'!$A$9:$AU$70,47,FALSE)</f>
        <v/>
      </c>
      <c r="D1681" s="578" t="str">
        <f t="shared" ref="D1681" si="6468">R1681</f>
        <v/>
      </c>
      <c r="E1681" s="578" t="str">
        <f t="shared" ref="E1681" si="6469">S1681</f>
        <v/>
      </c>
      <c r="F1681" s="421"/>
      <c r="G1681" s="576" t="str">
        <f ca="1">IF(OR(INDIRECT("'update Helper'!E"&amp;U1681)="",F1681&lt;&gt;0,F1682&lt;&gt;0),IF(IFERROR((F1681/F1682),"")="","",(F1681/F1682)),INDIRECT("'update Helper'!E"&amp;U1681)/100)</f>
        <v/>
      </c>
      <c r="H1681" s="580"/>
      <c r="I1681" s="582"/>
      <c r="J1681" s="572"/>
      <c r="K1681" s="570" t="str">
        <f t="shared" ref="K1681" si="6470">W1681</f>
        <v/>
      </c>
      <c r="L1681" s="570" t="str">
        <f t="shared" ref="L1681" si="6471">V1681</f>
        <v/>
      </c>
      <c r="M1681" s="572"/>
      <c r="N1681" s="572"/>
      <c r="P1681" s="201">
        <f t="shared" ref="P1681" si="6472">IF(AND(EXACT(C1681,C1679),C1679&lt;&gt;0),P1679+1,0)</f>
        <v>530</v>
      </c>
      <c r="Q1681" s="201" t="str">
        <f t="shared" ref="Q1681" si="6473">IF(C1681&lt;&gt;"",C1681&amp;"-"&amp;P1681,"")</f>
        <v/>
      </c>
      <c r="R1681" s="201" t="str">
        <f t="array" ref="R1681">IFERROR(IF(INDEX('Disaggregation Records'!$E$155:$E$385,MATCH(RIGHT(Q1681,255),RIGHT('Disaggregation Records'!$D$155:$D$385,255),0))="","",INDEX('Disaggregation Records'!$E$155:$E$385,MATCH(RIGHT(Q1681,255),RIGHT('Disaggregation Records'!$D$155:$D$385,255),0))),"")</f>
        <v/>
      </c>
      <c r="S1681" s="201" t="str">
        <f t="array" ref="S1681">IFERROR(IF(INDEX('Disaggregation Records'!$F$155:$F$385,MATCH(RIGHT(Q1681,255),RIGHT('Disaggregation Records'!$D$155:$D$385,255),0))="","",INDEX('Disaggregation Records'!$F$155:$F$385,MATCH(RIGHT(Q1681,255),RIGHT('Disaggregation Records'!$D$155:$D$385,255),0))),"")</f>
        <v/>
      </c>
      <c r="T1681" s="201" t="str">
        <f t="array" ref="T1681">IFERROR(IF(INDEX('Disaggregation Records'!$H$155:$H$385,MATCH(RIGHT(Q1681,255),RIGHT('Disaggregation Records'!$D$155:$D$385,255),0))="","",INDEX('Disaggregation Records'!$H$155:$H$385,MATCH(RIGHT(Q1681,255),RIGHT('Disaggregation Records'!$D$155:$D$385,255),0))),"")</f>
        <v/>
      </c>
      <c r="U1681" s="201">
        <f t="shared" ref="U1681" si="6474">U1679+1</f>
        <v>1942</v>
      </c>
      <c r="V1681" s="201" t="str">
        <f t="array" ref="V1681">IFERROR(IF(INDEX('Disaggregation Records'!$I$155:$I$385,MATCH(RIGHT(Q1681,255),RIGHT('Disaggregation Records'!$D$155:$D$385,255),0))="","",INDEX('Disaggregation Records'!$I$155:$I$385,MATCH(RIGHT(Q1681,255),RIGHT('Disaggregation Records'!$D$155:$D$385,255),0))),"")</f>
        <v/>
      </c>
      <c r="W1681" s="201" t="str">
        <f>IFERROR(INDEX('Reference Records'!L$40:L$88,MATCH(LEFT(C1681,255),'Reference Records'!E$40:E$88,0)),"")</f>
        <v/>
      </c>
    </row>
    <row r="1682" spans="1:23" s="201" customFormat="1" ht="40.25" customHeight="1" x14ac:dyDescent="0.35">
      <c r="A1682" s="569"/>
      <c r="B1682" s="590"/>
      <c r="C1682" s="571"/>
      <c r="D1682" s="579"/>
      <c r="E1682" s="579"/>
      <c r="F1682" s="215"/>
      <c r="G1682" s="577"/>
      <c r="H1682" s="581"/>
      <c r="I1682" s="583"/>
      <c r="J1682" s="573"/>
      <c r="K1682" s="571"/>
      <c r="L1682" s="571"/>
      <c r="M1682" s="573"/>
      <c r="N1682" s="573"/>
    </row>
    <row r="1683" spans="1:23" s="201" customFormat="1" ht="40.25" customHeight="1" x14ac:dyDescent="0.35">
      <c r="A1683" s="569" t="str">
        <f t="shared" ref="A1683" ca="1" si="6475">INDIRECT("'update Helper'!C"&amp;U1683)</f>
        <v>a163p000004cuxPAAQ</v>
      </c>
      <c r="B1683" s="589">
        <v>27</v>
      </c>
      <c r="C1683" s="570" t="str">
        <f>VLOOKUP(B1683,'Coverage Indicators - Section D'!$A$9:$AU$70,47,FALSE)</f>
        <v/>
      </c>
      <c r="D1683" s="578" t="str">
        <f t="shared" ref="D1683" si="6476">R1683</f>
        <v/>
      </c>
      <c r="E1683" s="578" t="str">
        <f t="shared" ref="E1683" si="6477">S1683</f>
        <v/>
      </c>
      <c r="F1683" s="421"/>
      <c r="G1683" s="576" t="str">
        <f ca="1">IF(OR(INDIRECT("'update Helper'!E"&amp;U1683)="",F1683&lt;&gt;0,F1684&lt;&gt;0),IF(IFERROR((F1683/F1684),"")="","",(F1683/F1684)),INDIRECT("'update Helper'!E"&amp;U1683)/100)</f>
        <v/>
      </c>
      <c r="H1683" s="580"/>
      <c r="I1683" s="582"/>
      <c r="J1683" s="572"/>
      <c r="K1683" s="570" t="str">
        <f t="shared" ref="K1683" si="6478">W1683</f>
        <v/>
      </c>
      <c r="L1683" s="570" t="str">
        <f t="shared" ref="L1683" si="6479">V1683</f>
        <v/>
      </c>
      <c r="M1683" s="572"/>
      <c r="N1683" s="572"/>
      <c r="P1683" s="201">
        <f t="shared" ref="P1683" si="6480">IF(AND(EXACT(C1683,C1681),C1681&lt;&gt;0),P1681+1,0)</f>
        <v>531</v>
      </c>
      <c r="Q1683" s="201" t="str">
        <f t="shared" ref="Q1683" si="6481">IF(C1683&lt;&gt;"",C1683&amp;"-"&amp;P1683,"")</f>
        <v/>
      </c>
      <c r="R1683" s="201" t="str">
        <f t="array" ref="R1683">IFERROR(IF(INDEX('Disaggregation Records'!$E$155:$E$385,MATCH(RIGHT(Q1683,255),RIGHT('Disaggregation Records'!$D$155:$D$385,255),0))="","",INDEX('Disaggregation Records'!$E$155:$E$385,MATCH(RIGHT(Q1683,255),RIGHT('Disaggregation Records'!$D$155:$D$385,255),0))),"")</f>
        <v/>
      </c>
      <c r="S1683" s="201" t="str">
        <f t="array" ref="S1683">IFERROR(IF(INDEX('Disaggregation Records'!$F$155:$F$385,MATCH(RIGHT(Q1683,255),RIGHT('Disaggregation Records'!$D$155:$D$385,255),0))="","",INDEX('Disaggregation Records'!$F$155:$F$385,MATCH(RIGHT(Q1683,255),RIGHT('Disaggregation Records'!$D$155:$D$385,255),0))),"")</f>
        <v/>
      </c>
      <c r="T1683" s="201" t="str">
        <f t="array" ref="T1683">IFERROR(IF(INDEX('Disaggregation Records'!$H$155:$H$385,MATCH(RIGHT(Q1683,255),RIGHT('Disaggregation Records'!$D$155:$D$385,255),0))="","",INDEX('Disaggregation Records'!$H$155:$H$385,MATCH(RIGHT(Q1683,255),RIGHT('Disaggregation Records'!$D$155:$D$385,255),0))),"")</f>
        <v/>
      </c>
      <c r="U1683" s="201">
        <f t="shared" ref="U1683" si="6482">U1681+1</f>
        <v>1943</v>
      </c>
      <c r="V1683" s="201" t="str">
        <f t="array" ref="V1683">IFERROR(IF(INDEX('Disaggregation Records'!$I$155:$I$385,MATCH(RIGHT(Q1683,255),RIGHT('Disaggregation Records'!$D$155:$D$385,255),0))="","",INDEX('Disaggregation Records'!$I$155:$I$385,MATCH(RIGHT(Q1683,255),RIGHT('Disaggregation Records'!$D$155:$D$385,255),0))),"")</f>
        <v/>
      </c>
      <c r="W1683" s="201" t="str">
        <f>IFERROR(INDEX('Reference Records'!L$40:L$88,MATCH(LEFT(C1683,255),'Reference Records'!E$40:E$88,0)),"")</f>
        <v/>
      </c>
    </row>
    <row r="1684" spans="1:23" s="201" customFormat="1" ht="40.25" customHeight="1" x14ac:dyDescent="0.35">
      <c r="A1684" s="569"/>
      <c r="B1684" s="590"/>
      <c r="C1684" s="571"/>
      <c r="D1684" s="579"/>
      <c r="E1684" s="579"/>
      <c r="F1684" s="215"/>
      <c r="G1684" s="577"/>
      <c r="H1684" s="581"/>
      <c r="I1684" s="583"/>
      <c r="J1684" s="573"/>
      <c r="K1684" s="571"/>
      <c r="L1684" s="571"/>
      <c r="M1684" s="573"/>
      <c r="N1684" s="573"/>
    </row>
    <row r="1685" spans="1:23" s="201" customFormat="1" ht="40.25" customHeight="1" x14ac:dyDescent="0.35">
      <c r="A1685" s="569" t="str">
        <f t="shared" ref="A1685" ca="1" si="6483">INDIRECT("'update Helper'!C"&amp;U1685)</f>
        <v>a163p000004cuxQAAQ</v>
      </c>
      <c r="B1685" s="589">
        <v>27</v>
      </c>
      <c r="C1685" s="570" t="str">
        <f>VLOOKUP(B1685,'Coverage Indicators - Section D'!$A$9:$AU$70,47,FALSE)</f>
        <v/>
      </c>
      <c r="D1685" s="578" t="str">
        <f t="shared" ref="D1685" si="6484">R1685</f>
        <v/>
      </c>
      <c r="E1685" s="578" t="str">
        <f t="shared" ref="E1685" si="6485">S1685</f>
        <v/>
      </c>
      <c r="F1685" s="421"/>
      <c r="G1685" s="576" t="str">
        <f ca="1">IF(OR(INDIRECT("'update Helper'!E"&amp;U1685)="",F1685&lt;&gt;0,F1686&lt;&gt;0),IF(IFERROR((F1685/F1686),"")="","",(F1685/F1686)),INDIRECT("'update Helper'!E"&amp;U1685)/100)</f>
        <v/>
      </c>
      <c r="H1685" s="580"/>
      <c r="I1685" s="582"/>
      <c r="J1685" s="572"/>
      <c r="K1685" s="570" t="str">
        <f t="shared" ref="K1685" si="6486">W1685</f>
        <v/>
      </c>
      <c r="L1685" s="570" t="str">
        <f t="shared" ref="L1685" si="6487">V1685</f>
        <v/>
      </c>
      <c r="M1685" s="572"/>
      <c r="N1685" s="572"/>
      <c r="P1685" s="201">
        <f t="shared" ref="P1685" si="6488">IF(AND(EXACT(C1685,C1683),C1683&lt;&gt;0),P1683+1,0)</f>
        <v>532</v>
      </c>
      <c r="Q1685" s="201" t="str">
        <f t="shared" ref="Q1685" si="6489">IF(C1685&lt;&gt;"",C1685&amp;"-"&amp;P1685,"")</f>
        <v/>
      </c>
      <c r="R1685" s="201" t="str">
        <f t="array" ref="R1685">IFERROR(IF(INDEX('Disaggregation Records'!$E$155:$E$385,MATCH(RIGHT(Q1685,255),RIGHT('Disaggregation Records'!$D$155:$D$385,255),0))="","",INDEX('Disaggregation Records'!$E$155:$E$385,MATCH(RIGHT(Q1685,255),RIGHT('Disaggregation Records'!$D$155:$D$385,255),0))),"")</f>
        <v/>
      </c>
      <c r="S1685" s="201" t="str">
        <f t="array" ref="S1685">IFERROR(IF(INDEX('Disaggregation Records'!$F$155:$F$385,MATCH(RIGHT(Q1685,255),RIGHT('Disaggregation Records'!$D$155:$D$385,255),0))="","",INDEX('Disaggregation Records'!$F$155:$F$385,MATCH(RIGHT(Q1685,255),RIGHT('Disaggregation Records'!$D$155:$D$385,255),0))),"")</f>
        <v/>
      </c>
      <c r="T1685" s="201" t="str">
        <f t="array" ref="T1685">IFERROR(IF(INDEX('Disaggregation Records'!$H$155:$H$385,MATCH(RIGHT(Q1685,255),RIGHT('Disaggregation Records'!$D$155:$D$385,255),0))="","",INDEX('Disaggregation Records'!$H$155:$H$385,MATCH(RIGHT(Q1685,255),RIGHT('Disaggregation Records'!$D$155:$D$385,255),0))),"")</f>
        <v/>
      </c>
      <c r="U1685" s="201">
        <f t="shared" ref="U1685" si="6490">U1683+1</f>
        <v>1944</v>
      </c>
      <c r="V1685" s="201" t="str">
        <f t="array" ref="V1685">IFERROR(IF(INDEX('Disaggregation Records'!$I$155:$I$385,MATCH(RIGHT(Q1685,255),RIGHT('Disaggregation Records'!$D$155:$D$385,255),0))="","",INDEX('Disaggregation Records'!$I$155:$I$385,MATCH(RIGHT(Q1685,255),RIGHT('Disaggregation Records'!$D$155:$D$385,255),0))),"")</f>
        <v/>
      </c>
      <c r="W1685" s="201" t="str">
        <f>IFERROR(INDEX('Reference Records'!L$40:L$88,MATCH(LEFT(C1685,255),'Reference Records'!E$40:E$88,0)),"")</f>
        <v/>
      </c>
    </row>
    <row r="1686" spans="1:23" s="201" customFormat="1" ht="40.25" customHeight="1" x14ac:dyDescent="0.35">
      <c r="A1686" s="569"/>
      <c r="B1686" s="590"/>
      <c r="C1686" s="571"/>
      <c r="D1686" s="579"/>
      <c r="E1686" s="579"/>
      <c r="F1686" s="215"/>
      <c r="G1686" s="577"/>
      <c r="H1686" s="581"/>
      <c r="I1686" s="583"/>
      <c r="J1686" s="573"/>
      <c r="K1686" s="571"/>
      <c r="L1686" s="571"/>
      <c r="M1686" s="573"/>
      <c r="N1686" s="573"/>
    </row>
    <row r="1687" spans="1:23" s="201" customFormat="1" ht="40.25" customHeight="1" x14ac:dyDescent="0.35">
      <c r="A1687" s="569" t="str">
        <f t="shared" ref="A1687" ca="1" si="6491">INDIRECT("'update Helper'!C"&amp;U1687)</f>
        <v>a163p000004cuxRAAQ</v>
      </c>
      <c r="B1687" s="589">
        <v>27</v>
      </c>
      <c r="C1687" s="570" t="str">
        <f>VLOOKUP(B1687,'Coverage Indicators - Section D'!$A$9:$AU$70,47,FALSE)</f>
        <v/>
      </c>
      <c r="D1687" s="578" t="str">
        <f t="shared" ref="D1687" si="6492">R1687</f>
        <v/>
      </c>
      <c r="E1687" s="578" t="str">
        <f t="shared" ref="E1687" si="6493">S1687</f>
        <v/>
      </c>
      <c r="F1687" s="421"/>
      <c r="G1687" s="576" t="str">
        <f ca="1">IF(OR(INDIRECT("'update Helper'!E"&amp;U1687)="",F1687&lt;&gt;0,F1688&lt;&gt;0),IF(IFERROR((F1687/F1688),"")="","",(F1687/F1688)),INDIRECT("'update Helper'!E"&amp;U1687)/100)</f>
        <v/>
      </c>
      <c r="H1687" s="580"/>
      <c r="I1687" s="582"/>
      <c r="J1687" s="572"/>
      <c r="K1687" s="570" t="str">
        <f t="shared" ref="K1687" si="6494">W1687</f>
        <v/>
      </c>
      <c r="L1687" s="570" t="str">
        <f t="shared" ref="L1687" si="6495">V1687</f>
        <v/>
      </c>
      <c r="M1687" s="572"/>
      <c r="N1687" s="572"/>
      <c r="P1687" s="201">
        <f t="shared" ref="P1687" si="6496">IF(AND(EXACT(C1687,C1685),C1685&lt;&gt;0),P1685+1,0)</f>
        <v>533</v>
      </c>
      <c r="Q1687" s="201" t="str">
        <f t="shared" ref="Q1687" si="6497">IF(C1687&lt;&gt;"",C1687&amp;"-"&amp;P1687,"")</f>
        <v/>
      </c>
      <c r="R1687" s="201" t="str">
        <f t="array" ref="R1687">IFERROR(IF(INDEX('Disaggregation Records'!$E$155:$E$385,MATCH(RIGHT(Q1687,255),RIGHT('Disaggregation Records'!$D$155:$D$385,255),0))="","",INDEX('Disaggregation Records'!$E$155:$E$385,MATCH(RIGHT(Q1687,255),RIGHT('Disaggregation Records'!$D$155:$D$385,255),0))),"")</f>
        <v/>
      </c>
      <c r="S1687" s="201" t="str">
        <f t="array" ref="S1687">IFERROR(IF(INDEX('Disaggregation Records'!$F$155:$F$385,MATCH(RIGHT(Q1687,255),RIGHT('Disaggregation Records'!$D$155:$D$385,255),0))="","",INDEX('Disaggregation Records'!$F$155:$F$385,MATCH(RIGHT(Q1687,255),RIGHT('Disaggregation Records'!$D$155:$D$385,255),0))),"")</f>
        <v/>
      </c>
      <c r="T1687" s="201" t="str">
        <f t="array" ref="T1687">IFERROR(IF(INDEX('Disaggregation Records'!$H$155:$H$385,MATCH(RIGHT(Q1687,255),RIGHT('Disaggregation Records'!$D$155:$D$385,255),0))="","",INDEX('Disaggregation Records'!$H$155:$H$385,MATCH(RIGHT(Q1687,255),RIGHT('Disaggregation Records'!$D$155:$D$385,255),0))),"")</f>
        <v/>
      </c>
      <c r="U1687" s="201">
        <f t="shared" ref="U1687" si="6498">U1685+1</f>
        <v>1945</v>
      </c>
      <c r="V1687" s="201" t="str">
        <f t="array" ref="V1687">IFERROR(IF(INDEX('Disaggregation Records'!$I$155:$I$385,MATCH(RIGHT(Q1687,255),RIGHT('Disaggregation Records'!$D$155:$D$385,255),0))="","",INDEX('Disaggregation Records'!$I$155:$I$385,MATCH(RIGHT(Q1687,255),RIGHT('Disaggregation Records'!$D$155:$D$385,255),0))),"")</f>
        <v/>
      </c>
      <c r="W1687" s="201" t="str">
        <f>IFERROR(INDEX('Reference Records'!L$40:L$88,MATCH(LEFT(C1687,255),'Reference Records'!E$40:E$88,0)),"")</f>
        <v/>
      </c>
    </row>
    <row r="1688" spans="1:23" s="201" customFormat="1" ht="40.25" customHeight="1" x14ac:dyDescent="0.35">
      <c r="A1688" s="569"/>
      <c r="B1688" s="590"/>
      <c r="C1688" s="571"/>
      <c r="D1688" s="579"/>
      <c r="E1688" s="579"/>
      <c r="F1688" s="215"/>
      <c r="G1688" s="577"/>
      <c r="H1688" s="581"/>
      <c r="I1688" s="583"/>
      <c r="J1688" s="573"/>
      <c r="K1688" s="571"/>
      <c r="L1688" s="571"/>
      <c r="M1688" s="573"/>
      <c r="N1688" s="573"/>
    </row>
    <row r="1689" spans="1:23" s="201" customFormat="1" ht="40.25" customHeight="1" x14ac:dyDescent="0.35">
      <c r="A1689" s="569" t="str">
        <f t="shared" ref="A1689" ca="1" si="6499">INDIRECT("'update Helper'!C"&amp;U1689)</f>
        <v>a163p000004cuxSAAQ</v>
      </c>
      <c r="B1689" s="589">
        <v>27</v>
      </c>
      <c r="C1689" s="570" t="str">
        <f>VLOOKUP(B1689,'Coverage Indicators - Section D'!$A$9:$AU$70,47,FALSE)</f>
        <v/>
      </c>
      <c r="D1689" s="578" t="str">
        <f t="shared" ref="D1689" si="6500">R1689</f>
        <v/>
      </c>
      <c r="E1689" s="578" t="str">
        <f t="shared" ref="E1689" si="6501">S1689</f>
        <v/>
      </c>
      <c r="F1689" s="421"/>
      <c r="G1689" s="576" t="str">
        <f ca="1">IF(OR(INDIRECT("'update Helper'!E"&amp;U1689)="",F1689&lt;&gt;0,F1690&lt;&gt;0),IF(IFERROR((F1689/F1690),"")="","",(F1689/F1690)),INDIRECT("'update Helper'!E"&amp;U1689)/100)</f>
        <v/>
      </c>
      <c r="H1689" s="580"/>
      <c r="I1689" s="582"/>
      <c r="J1689" s="572"/>
      <c r="K1689" s="570" t="str">
        <f t="shared" ref="K1689" si="6502">W1689</f>
        <v/>
      </c>
      <c r="L1689" s="570" t="str">
        <f t="shared" ref="L1689" si="6503">V1689</f>
        <v/>
      </c>
      <c r="M1689" s="572"/>
      <c r="N1689" s="572"/>
      <c r="P1689" s="201">
        <f t="shared" ref="P1689" si="6504">IF(AND(EXACT(C1689,C1687),C1687&lt;&gt;0),P1687+1,0)</f>
        <v>534</v>
      </c>
      <c r="Q1689" s="201" t="str">
        <f t="shared" ref="Q1689" si="6505">IF(C1689&lt;&gt;"",C1689&amp;"-"&amp;P1689,"")</f>
        <v/>
      </c>
      <c r="R1689" s="201" t="str">
        <f t="array" ref="R1689">IFERROR(IF(INDEX('Disaggregation Records'!$E$155:$E$385,MATCH(RIGHT(Q1689,255),RIGHT('Disaggregation Records'!$D$155:$D$385,255),0))="","",INDEX('Disaggregation Records'!$E$155:$E$385,MATCH(RIGHT(Q1689,255),RIGHT('Disaggregation Records'!$D$155:$D$385,255),0))),"")</f>
        <v/>
      </c>
      <c r="S1689" s="201" t="str">
        <f t="array" ref="S1689">IFERROR(IF(INDEX('Disaggregation Records'!$F$155:$F$385,MATCH(RIGHT(Q1689,255),RIGHT('Disaggregation Records'!$D$155:$D$385,255),0))="","",INDEX('Disaggregation Records'!$F$155:$F$385,MATCH(RIGHT(Q1689,255),RIGHT('Disaggregation Records'!$D$155:$D$385,255),0))),"")</f>
        <v/>
      </c>
      <c r="T1689" s="201" t="str">
        <f t="array" ref="T1689">IFERROR(IF(INDEX('Disaggregation Records'!$H$155:$H$385,MATCH(RIGHT(Q1689,255),RIGHT('Disaggregation Records'!$D$155:$D$385,255),0))="","",INDEX('Disaggregation Records'!$H$155:$H$385,MATCH(RIGHT(Q1689,255),RIGHT('Disaggregation Records'!$D$155:$D$385,255),0))),"")</f>
        <v/>
      </c>
      <c r="U1689" s="201">
        <f t="shared" ref="U1689" si="6506">U1687+1</f>
        <v>1946</v>
      </c>
      <c r="V1689" s="201" t="str">
        <f t="array" ref="V1689">IFERROR(IF(INDEX('Disaggregation Records'!$I$155:$I$385,MATCH(RIGHT(Q1689,255),RIGHT('Disaggregation Records'!$D$155:$D$385,255),0))="","",INDEX('Disaggregation Records'!$I$155:$I$385,MATCH(RIGHT(Q1689,255),RIGHT('Disaggregation Records'!$D$155:$D$385,255),0))),"")</f>
        <v/>
      </c>
      <c r="W1689" s="201" t="str">
        <f>IFERROR(INDEX('Reference Records'!L$40:L$88,MATCH(LEFT(C1689,255),'Reference Records'!E$40:E$88,0)),"")</f>
        <v/>
      </c>
    </row>
    <row r="1690" spans="1:23" s="201" customFormat="1" ht="40.25" customHeight="1" x14ac:dyDescent="0.35">
      <c r="A1690" s="569"/>
      <c r="B1690" s="590"/>
      <c r="C1690" s="571"/>
      <c r="D1690" s="579"/>
      <c r="E1690" s="579"/>
      <c r="F1690" s="215"/>
      <c r="G1690" s="577"/>
      <c r="H1690" s="581"/>
      <c r="I1690" s="583"/>
      <c r="J1690" s="573"/>
      <c r="K1690" s="571"/>
      <c r="L1690" s="571"/>
      <c r="M1690" s="573"/>
      <c r="N1690" s="573"/>
    </row>
    <row r="1691" spans="1:23" s="201" customFormat="1" ht="40.25" customHeight="1" x14ac:dyDescent="0.35">
      <c r="A1691" s="569" t="str">
        <f t="shared" ref="A1691" ca="1" si="6507">INDIRECT("'update Helper'!C"&amp;U1691)</f>
        <v>a163p000004cuxTAAQ</v>
      </c>
      <c r="B1691" s="589">
        <v>27</v>
      </c>
      <c r="C1691" s="570" t="str">
        <f>VLOOKUP(B1691,'Coverage Indicators - Section D'!$A$9:$AU$70,47,FALSE)</f>
        <v/>
      </c>
      <c r="D1691" s="578" t="str">
        <f t="shared" ref="D1691" si="6508">R1691</f>
        <v/>
      </c>
      <c r="E1691" s="578" t="str">
        <f t="shared" ref="E1691" si="6509">S1691</f>
        <v/>
      </c>
      <c r="F1691" s="421"/>
      <c r="G1691" s="576" t="str">
        <f ca="1">IF(OR(INDIRECT("'update Helper'!E"&amp;U1691)="",F1691&lt;&gt;0,F1692&lt;&gt;0),IF(IFERROR((F1691/F1692),"")="","",(F1691/F1692)),INDIRECT("'update Helper'!E"&amp;U1691)/100)</f>
        <v/>
      </c>
      <c r="H1691" s="580"/>
      <c r="I1691" s="582"/>
      <c r="J1691" s="572"/>
      <c r="K1691" s="570" t="str">
        <f t="shared" ref="K1691" si="6510">W1691</f>
        <v/>
      </c>
      <c r="L1691" s="570" t="str">
        <f t="shared" ref="L1691" si="6511">V1691</f>
        <v/>
      </c>
      <c r="M1691" s="572"/>
      <c r="N1691" s="572"/>
      <c r="P1691" s="201">
        <f t="shared" ref="P1691" si="6512">IF(AND(EXACT(C1691,C1689),C1689&lt;&gt;0),P1689+1,0)</f>
        <v>535</v>
      </c>
      <c r="Q1691" s="201" t="str">
        <f t="shared" ref="Q1691" si="6513">IF(C1691&lt;&gt;"",C1691&amp;"-"&amp;P1691,"")</f>
        <v/>
      </c>
      <c r="R1691" s="201" t="str">
        <f t="array" ref="R1691">IFERROR(IF(INDEX('Disaggregation Records'!$E$155:$E$385,MATCH(RIGHT(Q1691,255),RIGHT('Disaggregation Records'!$D$155:$D$385,255),0))="","",INDEX('Disaggregation Records'!$E$155:$E$385,MATCH(RIGHT(Q1691,255),RIGHT('Disaggregation Records'!$D$155:$D$385,255),0))),"")</f>
        <v/>
      </c>
      <c r="S1691" s="201" t="str">
        <f t="array" ref="S1691">IFERROR(IF(INDEX('Disaggregation Records'!$F$155:$F$385,MATCH(RIGHT(Q1691,255),RIGHT('Disaggregation Records'!$D$155:$D$385,255),0))="","",INDEX('Disaggregation Records'!$F$155:$F$385,MATCH(RIGHT(Q1691,255),RIGHT('Disaggregation Records'!$D$155:$D$385,255),0))),"")</f>
        <v/>
      </c>
      <c r="T1691" s="201" t="str">
        <f t="array" ref="T1691">IFERROR(IF(INDEX('Disaggregation Records'!$H$155:$H$385,MATCH(RIGHT(Q1691,255),RIGHT('Disaggregation Records'!$D$155:$D$385,255),0))="","",INDEX('Disaggregation Records'!$H$155:$H$385,MATCH(RIGHT(Q1691,255),RIGHT('Disaggregation Records'!$D$155:$D$385,255),0))),"")</f>
        <v/>
      </c>
      <c r="U1691" s="201">
        <f t="shared" ref="U1691" si="6514">U1689+1</f>
        <v>1947</v>
      </c>
      <c r="V1691" s="201" t="str">
        <f t="array" ref="V1691">IFERROR(IF(INDEX('Disaggregation Records'!$I$155:$I$385,MATCH(RIGHT(Q1691,255),RIGHT('Disaggregation Records'!$D$155:$D$385,255),0))="","",INDEX('Disaggregation Records'!$I$155:$I$385,MATCH(RIGHT(Q1691,255),RIGHT('Disaggregation Records'!$D$155:$D$385,255),0))),"")</f>
        <v/>
      </c>
      <c r="W1691" s="201" t="str">
        <f>IFERROR(INDEX('Reference Records'!L$40:L$88,MATCH(LEFT(C1691,255),'Reference Records'!E$40:E$88,0)),"")</f>
        <v/>
      </c>
    </row>
    <row r="1692" spans="1:23" s="201" customFormat="1" ht="40.25" customHeight="1" x14ac:dyDescent="0.35">
      <c r="A1692" s="569"/>
      <c r="B1692" s="590"/>
      <c r="C1692" s="571"/>
      <c r="D1692" s="579"/>
      <c r="E1692" s="579"/>
      <c r="F1692" s="215"/>
      <c r="G1692" s="577"/>
      <c r="H1692" s="581"/>
      <c r="I1692" s="583"/>
      <c r="J1692" s="573"/>
      <c r="K1692" s="571"/>
      <c r="L1692" s="571"/>
      <c r="M1692" s="573"/>
      <c r="N1692" s="573"/>
    </row>
    <row r="1693" spans="1:23" s="201" customFormat="1" ht="40.25" customHeight="1" x14ac:dyDescent="0.35">
      <c r="A1693" s="569" t="str">
        <f t="shared" ref="A1693" ca="1" si="6515">INDIRECT("'update Helper'!C"&amp;U1693)</f>
        <v>a163p000004cuxUAAQ</v>
      </c>
      <c r="B1693" s="589">
        <v>27</v>
      </c>
      <c r="C1693" s="570" t="str">
        <f>VLOOKUP(B1693,'Coverage Indicators - Section D'!$A$9:$AU$70,47,FALSE)</f>
        <v/>
      </c>
      <c r="D1693" s="578" t="str">
        <f t="shared" ref="D1693" si="6516">R1693</f>
        <v/>
      </c>
      <c r="E1693" s="578" t="str">
        <f t="shared" ref="E1693" si="6517">S1693</f>
        <v/>
      </c>
      <c r="F1693" s="421"/>
      <c r="G1693" s="576" t="str">
        <f ca="1">IF(OR(INDIRECT("'update Helper'!E"&amp;U1693)="",F1693&lt;&gt;0,F1694&lt;&gt;0),IF(IFERROR((F1693/F1694),"")="","",(F1693/F1694)),INDIRECT("'update Helper'!E"&amp;U1693)/100)</f>
        <v/>
      </c>
      <c r="H1693" s="580"/>
      <c r="I1693" s="582"/>
      <c r="J1693" s="572"/>
      <c r="K1693" s="570" t="str">
        <f t="shared" ref="K1693" si="6518">W1693</f>
        <v/>
      </c>
      <c r="L1693" s="570" t="str">
        <f t="shared" ref="L1693" si="6519">V1693</f>
        <v/>
      </c>
      <c r="M1693" s="572"/>
      <c r="N1693" s="572"/>
      <c r="P1693" s="201">
        <f t="shared" ref="P1693" si="6520">IF(AND(EXACT(C1693,C1691),C1691&lt;&gt;0),P1691+1,0)</f>
        <v>536</v>
      </c>
      <c r="Q1693" s="201" t="str">
        <f t="shared" ref="Q1693" si="6521">IF(C1693&lt;&gt;"",C1693&amp;"-"&amp;P1693,"")</f>
        <v/>
      </c>
      <c r="R1693" s="201" t="str">
        <f t="array" ref="R1693">IFERROR(IF(INDEX('Disaggregation Records'!$E$155:$E$385,MATCH(RIGHT(Q1693,255),RIGHT('Disaggregation Records'!$D$155:$D$385,255),0))="","",INDEX('Disaggregation Records'!$E$155:$E$385,MATCH(RIGHT(Q1693,255),RIGHT('Disaggregation Records'!$D$155:$D$385,255),0))),"")</f>
        <v/>
      </c>
      <c r="S1693" s="201" t="str">
        <f t="array" ref="S1693">IFERROR(IF(INDEX('Disaggregation Records'!$F$155:$F$385,MATCH(RIGHT(Q1693,255),RIGHT('Disaggregation Records'!$D$155:$D$385,255),0))="","",INDEX('Disaggregation Records'!$F$155:$F$385,MATCH(RIGHT(Q1693,255),RIGHT('Disaggregation Records'!$D$155:$D$385,255),0))),"")</f>
        <v/>
      </c>
      <c r="T1693" s="201" t="str">
        <f t="array" ref="T1693">IFERROR(IF(INDEX('Disaggregation Records'!$H$155:$H$385,MATCH(RIGHT(Q1693,255),RIGHT('Disaggregation Records'!$D$155:$D$385,255),0))="","",INDEX('Disaggregation Records'!$H$155:$H$385,MATCH(RIGHT(Q1693,255),RIGHT('Disaggregation Records'!$D$155:$D$385,255),0))),"")</f>
        <v/>
      </c>
      <c r="U1693" s="201">
        <f t="shared" ref="U1693" si="6522">U1691+1</f>
        <v>1948</v>
      </c>
      <c r="V1693" s="201" t="str">
        <f t="array" ref="V1693">IFERROR(IF(INDEX('Disaggregation Records'!$I$155:$I$385,MATCH(RIGHT(Q1693,255),RIGHT('Disaggregation Records'!$D$155:$D$385,255),0))="","",INDEX('Disaggregation Records'!$I$155:$I$385,MATCH(RIGHT(Q1693,255),RIGHT('Disaggregation Records'!$D$155:$D$385,255),0))),"")</f>
        <v/>
      </c>
      <c r="W1693" s="201" t="str">
        <f>IFERROR(INDEX('Reference Records'!L$40:L$88,MATCH(LEFT(C1693,255),'Reference Records'!E$40:E$88,0)),"")</f>
        <v/>
      </c>
    </row>
    <row r="1694" spans="1:23" s="201" customFormat="1" ht="40.25" customHeight="1" x14ac:dyDescent="0.35">
      <c r="A1694" s="569"/>
      <c r="B1694" s="590"/>
      <c r="C1694" s="571"/>
      <c r="D1694" s="579"/>
      <c r="E1694" s="579"/>
      <c r="F1694" s="215"/>
      <c r="G1694" s="577"/>
      <c r="H1694" s="581"/>
      <c r="I1694" s="583"/>
      <c r="J1694" s="573"/>
      <c r="K1694" s="571"/>
      <c r="L1694" s="571"/>
      <c r="M1694" s="573"/>
      <c r="N1694" s="573"/>
    </row>
    <row r="1695" spans="1:23" s="201" customFormat="1" ht="40.25" customHeight="1" x14ac:dyDescent="0.35">
      <c r="A1695" s="569" t="str">
        <f t="shared" ref="A1695" ca="1" si="6523">INDIRECT("'update Helper'!C"&amp;U1695)</f>
        <v>a163p000004cuxVAAQ</v>
      </c>
      <c r="B1695" s="589">
        <v>27</v>
      </c>
      <c r="C1695" s="570" t="str">
        <f>VLOOKUP(B1695,'Coverage Indicators - Section D'!$A$9:$AU$70,47,FALSE)</f>
        <v/>
      </c>
      <c r="D1695" s="578" t="str">
        <f t="shared" ref="D1695" si="6524">R1695</f>
        <v/>
      </c>
      <c r="E1695" s="578" t="str">
        <f t="shared" ref="E1695" si="6525">S1695</f>
        <v/>
      </c>
      <c r="F1695" s="421"/>
      <c r="G1695" s="576" t="str">
        <f ca="1">IF(OR(INDIRECT("'update Helper'!E"&amp;U1695)="",F1695&lt;&gt;0,F1696&lt;&gt;0),IF(IFERROR((F1695/F1696),"")="","",(F1695/F1696)),INDIRECT("'update Helper'!E"&amp;U1695)/100)</f>
        <v/>
      </c>
      <c r="H1695" s="580"/>
      <c r="I1695" s="582"/>
      <c r="J1695" s="572"/>
      <c r="K1695" s="570" t="str">
        <f t="shared" ref="K1695" si="6526">W1695</f>
        <v/>
      </c>
      <c r="L1695" s="570" t="str">
        <f t="shared" ref="L1695" si="6527">V1695</f>
        <v/>
      </c>
      <c r="M1695" s="572"/>
      <c r="N1695" s="572"/>
      <c r="P1695" s="201">
        <f t="shared" ref="P1695" si="6528">IF(AND(EXACT(C1695,C1693),C1693&lt;&gt;0),P1693+1,0)</f>
        <v>537</v>
      </c>
      <c r="Q1695" s="201" t="str">
        <f t="shared" ref="Q1695" si="6529">IF(C1695&lt;&gt;"",C1695&amp;"-"&amp;P1695,"")</f>
        <v/>
      </c>
      <c r="R1695" s="201" t="str">
        <f t="array" ref="R1695">IFERROR(IF(INDEX('Disaggregation Records'!$E$155:$E$385,MATCH(RIGHT(Q1695,255),RIGHT('Disaggregation Records'!$D$155:$D$385,255),0))="","",INDEX('Disaggregation Records'!$E$155:$E$385,MATCH(RIGHT(Q1695,255),RIGHT('Disaggregation Records'!$D$155:$D$385,255),0))),"")</f>
        <v/>
      </c>
      <c r="S1695" s="201" t="str">
        <f t="array" ref="S1695">IFERROR(IF(INDEX('Disaggregation Records'!$F$155:$F$385,MATCH(RIGHT(Q1695,255),RIGHT('Disaggregation Records'!$D$155:$D$385,255),0))="","",INDEX('Disaggregation Records'!$F$155:$F$385,MATCH(RIGHT(Q1695,255),RIGHT('Disaggregation Records'!$D$155:$D$385,255),0))),"")</f>
        <v/>
      </c>
      <c r="T1695" s="201" t="str">
        <f t="array" ref="T1695">IFERROR(IF(INDEX('Disaggregation Records'!$H$155:$H$385,MATCH(RIGHT(Q1695,255),RIGHT('Disaggregation Records'!$D$155:$D$385,255),0))="","",INDEX('Disaggregation Records'!$H$155:$H$385,MATCH(RIGHT(Q1695,255),RIGHT('Disaggregation Records'!$D$155:$D$385,255),0))),"")</f>
        <v/>
      </c>
      <c r="U1695" s="201">
        <f t="shared" ref="U1695" si="6530">U1693+1</f>
        <v>1949</v>
      </c>
      <c r="V1695" s="201" t="str">
        <f t="array" ref="V1695">IFERROR(IF(INDEX('Disaggregation Records'!$I$155:$I$385,MATCH(RIGHT(Q1695,255),RIGHT('Disaggregation Records'!$D$155:$D$385,255),0))="","",INDEX('Disaggregation Records'!$I$155:$I$385,MATCH(RIGHT(Q1695,255),RIGHT('Disaggregation Records'!$D$155:$D$385,255),0))),"")</f>
        <v/>
      </c>
      <c r="W1695" s="201" t="str">
        <f>IFERROR(INDEX('Reference Records'!L$40:L$88,MATCH(LEFT(C1695,255),'Reference Records'!E$40:E$88,0)),"")</f>
        <v/>
      </c>
    </row>
    <row r="1696" spans="1:23" s="201" customFormat="1" ht="40.25" customHeight="1" x14ac:dyDescent="0.35">
      <c r="A1696" s="569"/>
      <c r="B1696" s="590"/>
      <c r="C1696" s="571"/>
      <c r="D1696" s="579"/>
      <c r="E1696" s="579"/>
      <c r="F1696" s="215"/>
      <c r="G1696" s="577"/>
      <c r="H1696" s="581"/>
      <c r="I1696" s="583"/>
      <c r="J1696" s="573"/>
      <c r="K1696" s="571"/>
      <c r="L1696" s="571"/>
      <c r="M1696" s="573"/>
      <c r="N1696" s="573"/>
    </row>
    <row r="1697" spans="1:23" s="201" customFormat="1" ht="40.25" customHeight="1" x14ac:dyDescent="0.35">
      <c r="A1697" s="569" t="str">
        <f t="shared" ref="A1697" ca="1" si="6531">INDIRECT("'update Helper'!C"&amp;U1697)</f>
        <v>a163p000004cuxWAAQ</v>
      </c>
      <c r="B1697" s="589">
        <v>27</v>
      </c>
      <c r="C1697" s="570" t="str">
        <f>VLOOKUP(B1697,'Coverage Indicators - Section D'!$A$9:$AU$70,47,FALSE)</f>
        <v/>
      </c>
      <c r="D1697" s="578" t="str">
        <f t="shared" ref="D1697" si="6532">R1697</f>
        <v/>
      </c>
      <c r="E1697" s="578" t="str">
        <f t="shared" ref="E1697" si="6533">S1697</f>
        <v/>
      </c>
      <c r="F1697" s="421"/>
      <c r="G1697" s="576" t="str">
        <f ca="1">IF(OR(INDIRECT("'update Helper'!E"&amp;U1697)="",F1697&lt;&gt;0,F1698&lt;&gt;0),IF(IFERROR((F1697/F1698),"")="","",(F1697/F1698)),INDIRECT("'update Helper'!E"&amp;U1697)/100)</f>
        <v/>
      </c>
      <c r="H1697" s="580"/>
      <c r="I1697" s="582"/>
      <c r="J1697" s="572"/>
      <c r="K1697" s="570" t="str">
        <f t="shared" ref="K1697" si="6534">W1697</f>
        <v/>
      </c>
      <c r="L1697" s="570" t="str">
        <f t="shared" ref="L1697" si="6535">V1697</f>
        <v/>
      </c>
      <c r="M1697" s="572"/>
      <c r="N1697" s="572"/>
      <c r="P1697" s="201">
        <f t="shared" ref="P1697" si="6536">IF(AND(EXACT(C1697,C1695),C1695&lt;&gt;0),P1695+1,0)</f>
        <v>538</v>
      </c>
      <c r="Q1697" s="201" t="str">
        <f t="shared" ref="Q1697" si="6537">IF(C1697&lt;&gt;"",C1697&amp;"-"&amp;P1697,"")</f>
        <v/>
      </c>
      <c r="R1697" s="201" t="str">
        <f t="array" ref="R1697">IFERROR(IF(INDEX('Disaggregation Records'!$E$155:$E$385,MATCH(RIGHT(Q1697,255),RIGHT('Disaggregation Records'!$D$155:$D$385,255),0))="","",INDEX('Disaggregation Records'!$E$155:$E$385,MATCH(RIGHT(Q1697,255),RIGHT('Disaggregation Records'!$D$155:$D$385,255),0))),"")</f>
        <v/>
      </c>
      <c r="S1697" s="201" t="str">
        <f t="array" ref="S1697">IFERROR(IF(INDEX('Disaggregation Records'!$F$155:$F$385,MATCH(RIGHT(Q1697,255),RIGHT('Disaggregation Records'!$D$155:$D$385,255),0))="","",INDEX('Disaggregation Records'!$F$155:$F$385,MATCH(RIGHT(Q1697,255),RIGHT('Disaggregation Records'!$D$155:$D$385,255),0))),"")</f>
        <v/>
      </c>
      <c r="T1697" s="201" t="str">
        <f t="array" ref="T1697">IFERROR(IF(INDEX('Disaggregation Records'!$H$155:$H$385,MATCH(RIGHT(Q1697,255),RIGHT('Disaggregation Records'!$D$155:$D$385,255),0))="","",INDEX('Disaggregation Records'!$H$155:$H$385,MATCH(RIGHT(Q1697,255),RIGHT('Disaggregation Records'!$D$155:$D$385,255),0))),"")</f>
        <v/>
      </c>
      <c r="U1697" s="201">
        <f t="shared" ref="U1697" si="6538">U1695+1</f>
        <v>1950</v>
      </c>
      <c r="V1697" s="201" t="str">
        <f t="array" ref="V1697">IFERROR(IF(INDEX('Disaggregation Records'!$I$155:$I$385,MATCH(RIGHT(Q1697,255),RIGHT('Disaggregation Records'!$D$155:$D$385,255),0))="","",INDEX('Disaggregation Records'!$I$155:$I$385,MATCH(RIGHT(Q1697,255),RIGHT('Disaggregation Records'!$D$155:$D$385,255),0))),"")</f>
        <v/>
      </c>
      <c r="W1697" s="201" t="str">
        <f>IFERROR(INDEX('Reference Records'!L$40:L$88,MATCH(LEFT(C1697,255),'Reference Records'!E$40:E$88,0)),"")</f>
        <v/>
      </c>
    </row>
    <row r="1698" spans="1:23" s="201" customFormat="1" ht="40.25" customHeight="1" x14ac:dyDescent="0.35">
      <c r="A1698" s="569"/>
      <c r="B1698" s="590"/>
      <c r="C1698" s="571"/>
      <c r="D1698" s="579"/>
      <c r="E1698" s="579"/>
      <c r="F1698" s="215"/>
      <c r="G1698" s="577"/>
      <c r="H1698" s="581"/>
      <c r="I1698" s="583"/>
      <c r="J1698" s="573"/>
      <c r="K1698" s="571"/>
      <c r="L1698" s="571"/>
      <c r="M1698" s="573"/>
      <c r="N1698" s="573"/>
    </row>
    <row r="1699" spans="1:23" s="201" customFormat="1" ht="40.25" customHeight="1" x14ac:dyDescent="0.35">
      <c r="A1699" s="569" t="str">
        <f t="shared" ref="A1699" ca="1" si="6539">INDIRECT("'update Helper'!C"&amp;U1699)</f>
        <v>a163p000004cuxXAAQ</v>
      </c>
      <c r="B1699" s="589">
        <v>27</v>
      </c>
      <c r="C1699" s="570" t="str">
        <f>VLOOKUP(B1699,'Coverage Indicators - Section D'!$A$9:$AU$70,47,FALSE)</f>
        <v/>
      </c>
      <c r="D1699" s="578" t="str">
        <f t="shared" ref="D1699" si="6540">R1699</f>
        <v/>
      </c>
      <c r="E1699" s="578" t="str">
        <f t="shared" ref="E1699" si="6541">S1699</f>
        <v/>
      </c>
      <c r="F1699" s="421"/>
      <c r="G1699" s="576" t="str">
        <f ca="1">IF(OR(INDIRECT("'update Helper'!E"&amp;U1699)="",F1699&lt;&gt;0,F1700&lt;&gt;0),IF(IFERROR((F1699/F1700),"")="","",(F1699/F1700)),INDIRECT("'update Helper'!E"&amp;U1699)/100)</f>
        <v/>
      </c>
      <c r="H1699" s="580"/>
      <c r="I1699" s="582"/>
      <c r="J1699" s="572"/>
      <c r="K1699" s="570" t="str">
        <f t="shared" ref="K1699" si="6542">W1699</f>
        <v/>
      </c>
      <c r="L1699" s="570" t="str">
        <f t="shared" ref="L1699" si="6543">V1699</f>
        <v/>
      </c>
      <c r="M1699" s="572"/>
      <c r="N1699" s="572"/>
      <c r="P1699" s="201">
        <f t="shared" ref="P1699" si="6544">IF(AND(EXACT(C1699,C1697),C1697&lt;&gt;0),P1697+1,0)</f>
        <v>539</v>
      </c>
      <c r="Q1699" s="201" t="str">
        <f t="shared" ref="Q1699" si="6545">IF(C1699&lt;&gt;"",C1699&amp;"-"&amp;P1699,"")</f>
        <v/>
      </c>
      <c r="R1699" s="201" t="str">
        <f t="array" ref="R1699">IFERROR(IF(INDEX('Disaggregation Records'!$E$155:$E$385,MATCH(RIGHT(Q1699,255),RIGHT('Disaggregation Records'!$D$155:$D$385,255),0))="","",INDEX('Disaggregation Records'!$E$155:$E$385,MATCH(RIGHT(Q1699,255),RIGHT('Disaggregation Records'!$D$155:$D$385,255),0))),"")</f>
        <v/>
      </c>
      <c r="S1699" s="201" t="str">
        <f t="array" ref="S1699">IFERROR(IF(INDEX('Disaggregation Records'!$F$155:$F$385,MATCH(RIGHT(Q1699,255),RIGHT('Disaggregation Records'!$D$155:$D$385,255),0))="","",INDEX('Disaggregation Records'!$F$155:$F$385,MATCH(RIGHT(Q1699,255),RIGHT('Disaggregation Records'!$D$155:$D$385,255),0))),"")</f>
        <v/>
      </c>
      <c r="T1699" s="201" t="str">
        <f t="array" ref="T1699">IFERROR(IF(INDEX('Disaggregation Records'!$H$155:$H$385,MATCH(RIGHT(Q1699,255),RIGHT('Disaggregation Records'!$D$155:$D$385,255),0))="","",INDEX('Disaggregation Records'!$H$155:$H$385,MATCH(RIGHT(Q1699,255),RIGHT('Disaggregation Records'!$D$155:$D$385,255),0))),"")</f>
        <v/>
      </c>
      <c r="U1699" s="201">
        <f t="shared" ref="U1699" si="6546">U1697+1</f>
        <v>1951</v>
      </c>
      <c r="V1699" s="201" t="str">
        <f t="array" ref="V1699">IFERROR(IF(INDEX('Disaggregation Records'!$I$155:$I$385,MATCH(RIGHT(Q1699,255),RIGHT('Disaggregation Records'!$D$155:$D$385,255),0))="","",INDEX('Disaggregation Records'!$I$155:$I$385,MATCH(RIGHT(Q1699,255),RIGHT('Disaggregation Records'!$D$155:$D$385,255),0))),"")</f>
        <v/>
      </c>
      <c r="W1699" s="201" t="str">
        <f>IFERROR(INDEX('Reference Records'!L$40:L$88,MATCH(LEFT(C1699,255),'Reference Records'!E$40:E$88,0)),"")</f>
        <v/>
      </c>
    </row>
    <row r="1700" spans="1:23" s="201" customFormat="1" ht="40.25" customHeight="1" x14ac:dyDescent="0.35">
      <c r="A1700" s="569"/>
      <c r="B1700" s="590"/>
      <c r="C1700" s="571"/>
      <c r="D1700" s="579"/>
      <c r="E1700" s="579"/>
      <c r="F1700" s="215"/>
      <c r="G1700" s="577"/>
      <c r="H1700" s="581"/>
      <c r="I1700" s="583"/>
      <c r="J1700" s="573"/>
      <c r="K1700" s="571"/>
      <c r="L1700" s="571"/>
      <c r="M1700" s="573"/>
      <c r="N1700" s="573"/>
    </row>
    <row r="1701" spans="1:23" s="201" customFormat="1" ht="40.25" customHeight="1" x14ac:dyDescent="0.35">
      <c r="A1701" s="569" t="str">
        <f t="shared" ref="A1701" ca="1" si="6547">INDIRECT("'update Helper'!C"&amp;U1701)</f>
        <v>a163p000004cuxYAAQ</v>
      </c>
      <c r="B1701" s="589">
        <v>28</v>
      </c>
      <c r="C1701" s="570" t="str">
        <f>VLOOKUP(B1701,'Coverage Indicators - Section D'!$A$9:$AU$70,47,FALSE)</f>
        <v/>
      </c>
      <c r="D1701" s="578" t="str">
        <f t="shared" ref="D1701" si="6548">R1701</f>
        <v/>
      </c>
      <c r="E1701" s="578" t="str">
        <f t="shared" ref="E1701" si="6549">S1701</f>
        <v/>
      </c>
      <c r="F1701" s="421"/>
      <c r="G1701" s="576" t="str">
        <f ca="1">IF(OR(INDIRECT("'update Helper'!E"&amp;U1701)="",F1701&lt;&gt;0,F1702&lt;&gt;0),IF(IFERROR((F1701/F1702),"")="","",(F1701/F1702)),INDIRECT("'update Helper'!E"&amp;U1701)/100)</f>
        <v/>
      </c>
      <c r="H1701" s="580"/>
      <c r="I1701" s="582"/>
      <c r="J1701" s="572"/>
      <c r="K1701" s="570" t="str">
        <f t="shared" ref="K1701" si="6550">W1701</f>
        <v/>
      </c>
      <c r="L1701" s="570" t="str">
        <f t="shared" ref="L1701" si="6551">V1701</f>
        <v/>
      </c>
      <c r="M1701" s="572"/>
      <c r="N1701" s="572"/>
      <c r="P1701" s="201">
        <f t="shared" ref="P1701" si="6552">IF(AND(EXACT(C1701,C1699),C1699&lt;&gt;0),P1699+1,0)</f>
        <v>540</v>
      </c>
      <c r="Q1701" s="201" t="str">
        <f t="shared" ref="Q1701" si="6553">IF(C1701&lt;&gt;"",C1701&amp;"-"&amp;P1701,"")</f>
        <v/>
      </c>
      <c r="R1701" s="201" t="str">
        <f t="array" ref="R1701">IFERROR(IF(INDEX('Disaggregation Records'!$E$155:$E$385,MATCH(RIGHT(Q1701,255),RIGHT('Disaggregation Records'!$D$155:$D$385,255),0))="","",INDEX('Disaggregation Records'!$E$155:$E$385,MATCH(RIGHT(Q1701,255),RIGHT('Disaggregation Records'!$D$155:$D$385,255),0))),"")</f>
        <v/>
      </c>
      <c r="S1701" s="201" t="str">
        <f t="array" ref="S1701">IFERROR(IF(INDEX('Disaggregation Records'!$F$155:$F$385,MATCH(RIGHT(Q1701,255),RIGHT('Disaggregation Records'!$D$155:$D$385,255),0))="","",INDEX('Disaggregation Records'!$F$155:$F$385,MATCH(RIGHT(Q1701,255),RIGHT('Disaggregation Records'!$D$155:$D$385,255),0))),"")</f>
        <v/>
      </c>
      <c r="T1701" s="201" t="str">
        <f t="array" ref="T1701">IFERROR(IF(INDEX('Disaggregation Records'!$H$155:$H$385,MATCH(RIGHT(Q1701,255),RIGHT('Disaggregation Records'!$D$155:$D$385,255),0))="","",INDEX('Disaggregation Records'!$H$155:$H$385,MATCH(RIGHT(Q1701,255),RIGHT('Disaggregation Records'!$D$155:$D$385,255),0))),"")</f>
        <v/>
      </c>
      <c r="U1701" s="201">
        <f t="shared" ref="U1701" si="6554">U1699+1</f>
        <v>1952</v>
      </c>
      <c r="V1701" s="201" t="str">
        <f t="array" ref="V1701">IFERROR(IF(INDEX('Disaggregation Records'!$I$155:$I$385,MATCH(RIGHT(Q1701,255),RIGHT('Disaggregation Records'!$D$155:$D$385,255),0))="","",INDEX('Disaggregation Records'!$I$155:$I$385,MATCH(RIGHT(Q1701,255),RIGHT('Disaggregation Records'!$D$155:$D$385,255),0))),"")</f>
        <v/>
      </c>
      <c r="W1701" s="201" t="str">
        <f>IFERROR(INDEX('Reference Records'!L$40:L$88,MATCH(LEFT(C1701,255),'Reference Records'!E$40:E$88,0)),"")</f>
        <v/>
      </c>
    </row>
    <row r="1702" spans="1:23" s="201" customFormat="1" ht="40.25" customHeight="1" x14ac:dyDescent="0.35">
      <c r="A1702" s="569"/>
      <c r="B1702" s="590"/>
      <c r="C1702" s="571"/>
      <c r="D1702" s="579"/>
      <c r="E1702" s="579"/>
      <c r="F1702" s="215"/>
      <c r="G1702" s="577"/>
      <c r="H1702" s="581"/>
      <c r="I1702" s="583"/>
      <c r="J1702" s="573"/>
      <c r="K1702" s="571"/>
      <c r="L1702" s="571"/>
      <c r="M1702" s="573"/>
      <c r="N1702" s="573"/>
    </row>
    <row r="1703" spans="1:23" s="201" customFormat="1" ht="40.25" customHeight="1" x14ac:dyDescent="0.35">
      <c r="A1703" s="569" t="str">
        <f t="shared" ref="A1703" ca="1" si="6555">INDIRECT("'update Helper'!C"&amp;U1703)</f>
        <v>a163p000004cuxZAAQ</v>
      </c>
      <c r="B1703" s="589">
        <v>28</v>
      </c>
      <c r="C1703" s="570" t="str">
        <f>VLOOKUP(B1703,'Coverage Indicators - Section D'!$A$9:$AU$70,47,FALSE)</f>
        <v/>
      </c>
      <c r="D1703" s="578" t="str">
        <f t="shared" ref="D1703" si="6556">R1703</f>
        <v/>
      </c>
      <c r="E1703" s="578" t="str">
        <f t="shared" ref="E1703" si="6557">S1703</f>
        <v/>
      </c>
      <c r="F1703" s="421"/>
      <c r="G1703" s="576" t="str">
        <f ca="1">IF(OR(INDIRECT("'update Helper'!E"&amp;U1703)="",F1703&lt;&gt;0,F1704&lt;&gt;0),IF(IFERROR((F1703/F1704),"")="","",(F1703/F1704)),INDIRECT("'update Helper'!E"&amp;U1703)/100)</f>
        <v/>
      </c>
      <c r="H1703" s="580"/>
      <c r="I1703" s="582"/>
      <c r="J1703" s="572"/>
      <c r="K1703" s="570" t="str">
        <f t="shared" ref="K1703" si="6558">W1703</f>
        <v/>
      </c>
      <c r="L1703" s="570" t="str">
        <f t="shared" ref="L1703" si="6559">V1703</f>
        <v/>
      </c>
      <c r="M1703" s="572"/>
      <c r="N1703" s="572"/>
      <c r="P1703" s="201">
        <f t="shared" ref="P1703" si="6560">IF(AND(EXACT(C1703,C1701),C1701&lt;&gt;0),P1701+1,0)</f>
        <v>541</v>
      </c>
      <c r="Q1703" s="201" t="str">
        <f t="shared" ref="Q1703" si="6561">IF(C1703&lt;&gt;"",C1703&amp;"-"&amp;P1703,"")</f>
        <v/>
      </c>
      <c r="R1703" s="201" t="str">
        <f t="array" ref="R1703">IFERROR(IF(INDEX('Disaggregation Records'!$E$155:$E$385,MATCH(RIGHT(Q1703,255),RIGHT('Disaggregation Records'!$D$155:$D$385,255),0))="","",INDEX('Disaggregation Records'!$E$155:$E$385,MATCH(RIGHT(Q1703,255),RIGHT('Disaggregation Records'!$D$155:$D$385,255),0))),"")</f>
        <v/>
      </c>
      <c r="S1703" s="201" t="str">
        <f t="array" ref="S1703">IFERROR(IF(INDEX('Disaggregation Records'!$F$155:$F$385,MATCH(RIGHT(Q1703,255),RIGHT('Disaggregation Records'!$D$155:$D$385,255),0))="","",INDEX('Disaggregation Records'!$F$155:$F$385,MATCH(RIGHT(Q1703,255),RIGHT('Disaggregation Records'!$D$155:$D$385,255),0))),"")</f>
        <v/>
      </c>
      <c r="T1703" s="201" t="str">
        <f t="array" ref="T1703">IFERROR(IF(INDEX('Disaggregation Records'!$H$155:$H$385,MATCH(RIGHT(Q1703,255),RIGHT('Disaggregation Records'!$D$155:$D$385,255),0))="","",INDEX('Disaggregation Records'!$H$155:$H$385,MATCH(RIGHT(Q1703,255),RIGHT('Disaggregation Records'!$D$155:$D$385,255),0))),"")</f>
        <v/>
      </c>
      <c r="U1703" s="201">
        <f t="shared" ref="U1703" si="6562">U1701+1</f>
        <v>1953</v>
      </c>
      <c r="V1703" s="201" t="str">
        <f t="array" ref="V1703">IFERROR(IF(INDEX('Disaggregation Records'!$I$155:$I$385,MATCH(RIGHT(Q1703,255),RIGHT('Disaggregation Records'!$D$155:$D$385,255),0))="","",INDEX('Disaggregation Records'!$I$155:$I$385,MATCH(RIGHT(Q1703,255),RIGHT('Disaggregation Records'!$D$155:$D$385,255),0))),"")</f>
        <v/>
      </c>
      <c r="W1703" s="201" t="str">
        <f>IFERROR(INDEX('Reference Records'!L$40:L$88,MATCH(LEFT(C1703,255),'Reference Records'!E$40:E$88,0)),"")</f>
        <v/>
      </c>
    </row>
    <row r="1704" spans="1:23" s="201" customFormat="1" ht="40.25" customHeight="1" x14ac:dyDescent="0.35">
      <c r="A1704" s="569"/>
      <c r="B1704" s="590"/>
      <c r="C1704" s="571"/>
      <c r="D1704" s="579"/>
      <c r="E1704" s="579"/>
      <c r="F1704" s="215"/>
      <c r="G1704" s="577"/>
      <c r="H1704" s="581"/>
      <c r="I1704" s="583"/>
      <c r="J1704" s="573"/>
      <c r="K1704" s="571"/>
      <c r="L1704" s="571"/>
      <c r="M1704" s="573"/>
      <c r="N1704" s="573"/>
    </row>
    <row r="1705" spans="1:23" s="201" customFormat="1" ht="40.25" customHeight="1" x14ac:dyDescent="0.35">
      <c r="A1705" s="569" t="str">
        <f t="shared" ref="A1705" ca="1" si="6563">INDIRECT("'update Helper'!C"&amp;U1705)</f>
        <v>a163p000004cuxaAAA</v>
      </c>
      <c r="B1705" s="589">
        <v>28</v>
      </c>
      <c r="C1705" s="570" t="str">
        <f>VLOOKUP(B1705,'Coverage Indicators - Section D'!$A$9:$AU$70,47,FALSE)</f>
        <v/>
      </c>
      <c r="D1705" s="578" t="str">
        <f t="shared" ref="D1705" si="6564">R1705</f>
        <v/>
      </c>
      <c r="E1705" s="578" t="str">
        <f t="shared" ref="E1705" si="6565">S1705</f>
        <v/>
      </c>
      <c r="F1705" s="421"/>
      <c r="G1705" s="576" t="str">
        <f ca="1">IF(OR(INDIRECT("'update Helper'!E"&amp;U1705)="",F1705&lt;&gt;0,F1706&lt;&gt;0),IF(IFERROR((F1705/F1706),"")="","",(F1705/F1706)),INDIRECT("'update Helper'!E"&amp;U1705)/100)</f>
        <v/>
      </c>
      <c r="H1705" s="580"/>
      <c r="I1705" s="582"/>
      <c r="J1705" s="572"/>
      <c r="K1705" s="570" t="str">
        <f t="shared" ref="K1705" si="6566">W1705</f>
        <v/>
      </c>
      <c r="L1705" s="570" t="str">
        <f t="shared" ref="L1705" si="6567">V1705</f>
        <v/>
      </c>
      <c r="M1705" s="572"/>
      <c r="N1705" s="572"/>
      <c r="P1705" s="201">
        <f t="shared" ref="P1705" si="6568">IF(AND(EXACT(C1705,C1703),C1703&lt;&gt;0),P1703+1,0)</f>
        <v>542</v>
      </c>
      <c r="Q1705" s="201" t="str">
        <f t="shared" ref="Q1705" si="6569">IF(C1705&lt;&gt;"",C1705&amp;"-"&amp;P1705,"")</f>
        <v/>
      </c>
      <c r="R1705" s="201" t="str">
        <f t="array" ref="R1705">IFERROR(IF(INDEX('Disaggregation Records'!$E$155:$E$385,MATCH(RIGHT(Q1705,255),RIGHT('Disaggregation Records'!$D$155:$D$385,255),0))="","",INDEX('Disaggregation Records'!$E$155:$E$385,MATCH(RIGHT(Q1705,255),RIGHT('Disaggregation Records'!$D$155:$D$385,255),0))),"")</f>
        <v/>
      </c>
      <c r="S1705" s="201" t="str">
        <f t="array" ref="S1705">IFERROR(IF(INDEX('Disaggregation Records'!$F$155:$F$385,MATCH(RIGHT(Q1705,255),RIGHT('Disaggregation Records'!$D$155:$D$385,255),0))="","",INDEX('Disaggregation Records'!$F$155:$F$385,MATCH(RIGHT(Q1705,255),RIGHT('Disaggregation Records'!$D$155:$D$385,255),0))),"")</f>
        <v/>
      </c>
      <c r="T1705" s="201" t="str">
        <f t="array" ref="T1705">IFERROR(IF(INDEX('Disaggregation Records'!$H$155:$H$385,MATCH(RIGHT(Q1705,255),RIGHT('Disaggregation Records'!$D$155:$D$385,255),0))="","",INDEX('Disaggregation Records'!$H$155:$H$385,MATCH(RIGHT(Q1705,255),RIGHT('Disaggregation Records'!$D$155:$D$385,255),0))),"")</f>
        <v/>
      </c>
      <c r="U1705" s="201">
        <f t="shared" ref="U1705" si="6570">U1703+1</f>
        <v>1954</v>
      </c>
      <c r="V1705" s="201" t="str">
        <f t="array" ref="V1705">IFERROR(IF(INDEX('Disaggregation Records'!$I$155:$I$385,MATCH(RIGHT(Q1705,255),RIGHT('Disaggregation Records'!$D$155:$D$385,255),0))="","",INDEX('Disaggregation Records'!$I$155:$I$385,MATCH(RIGHT(Q1705,255),RIGHT('Disaggregation Records'!$D$155:$D$385,255),0))),"")</f>
        <v/>
      </c>
      <c r="W1705" s="201" t="str">
        <f>IFERROR(INDEX('Reference Records'!L$40:L$88,MATCH(LEFT(C1705,255),'Reference Records'!E$40:E$88,0)),"")</f>
        <v/>
      </c>
    </row>
    <row r="1706" spans="1:23" s="201" customFormat="1" ht="40.25" customHeight="1" x14ac:dyDescent="0.35">
      <c r="A1706" s="569"/>
      <c r="B1706" s="590"/>
      <c r="C1706" s="571"/>
      <c r="D1706" s="579"/>
      <c r="E1706" s="579"/>
      <c r="F1706" s="215"/>
      <c r="G1706" s="577"/>
      <c r="H1706" s="581"/>
      <c r="I1706" s="583"/>
      <c r="J1706" s="573"/>
      <c r="K1706" s="571"/>
      <c r="L1706" s="571"/>
      <c r="M1706" s="573"/>
      <c r="N1706" s="573"/>
    </row>
    <row r="1707" spans="1:23" s="201" customFormat="1" ht="40.25" customHeight="1" x14ac:dyDescent="0.35">
      <c r="A1707" s="569" t="str">
        <f t="shared" ref="A1707" ca="1" si="6571">INDIRECT("'update Helper'!C"&amp;U1707)</f>
        <v>a163p000004cuxbAAA</v>
      </c>
      <c r="B1707" s="589">
        <v>28</v>
      </c>
      <c r="C1707" s="570" t="str">
        <f>VLOOKUP(B1707,'Coverage Indicators - Section D'!$A$9:$AU$70,47,FALSE)</f>
        <v/>
      </c>
      <c r="D1707" s="578" t="str">
        <f t="shared" ref="D1707" si="6572">R1707</f>
        <v/>
      </c>
      <c r="E1707" s="578" t="str">
        <f t="shared" ref="E1707" si="6573">S1707</f>
        <v/>
      </c>
      <c r="F1707" s="421"/>
      <c r="G1707" s="576" t="str">
        <f ca="1">IF(OR(INDIRECT("'update Helper'!E"&amp;U1707)="",F1707&lt;&gt;0,F1708&lt;&gt;0),IF(IFERROR((F1707/F1708),"")="","",(F1707/F1708)),INDIRECT("'update Helper'!E"&amp;U1707)/100)</f>
        <v/>
      </c>
      <c r="H1707" s="580"/>
      <c r="I1707" s="582"/>
      <c r="J1707" s="572"/>
      <c r="K1707" s="570" t="str">
        <f t="shared" ref="K1707" si="6574">W1707</f>
        <v/>
      </c>
      <c r="L1707" s="570" t="str">
        <f t="shared" ref="L1707" si="6575">V1707</f>
        <v/>
      </c>
      <c r="M1707" s="572"/>
      <c r="N1707" s="572"/>
      <c r="P1707" s="201">
        <f t="shared" ref="P1707" si="6576">IF(AND(EXACT(C1707,C1705),C1705&lt;&gt;0),P1705+1,0)</f>
        <v>543</v>
      </c>
      <c r="Q1707" s="201" t="str">
        <f t="shared" ref="Q1707" si="6577">IF(C1707&lt;&gt;"",C1707&amp;"-"&amp;P1707,"")</f>
        <v/>
      </c>
      <c r="R1707" s="201" t="str">
        <f t="array" ref="R1707">IFERROR(IF(INDEX('Disaggregation Records'!$E$155:$E$385,MATCH(RIGHT(Q1707,255),RIGHT('Disaggregation Records'!$D$155:$D$385,255),0))="","",INDEX('Disaggregation Records'!$E$155:$E$385,MATCH(RIGHT(Q1707,255),RIGHT('Disaggregation Records'!$D$155:$D$385,255),0))),"")</f>
        <v/>
      </c>
      <c r="S1707" s="201" t="str">
        <f t="array" ref="S1707">IFERROR(IF(INDEX('Disaggregation Records'!$F$155:$F$385,MATCH(RIGHT(Q1707,255),RIGHT('Disaggregation Records'!$D$155:$D$385,255),0))="","",INDEX('Disaggregation Records'!$F$155:$F$385,MATCH(RIGHT(Q1707,255),RIGHT('Disaggregation Records'!$D$155:$D$385,255),0))),"")</f>
        <v/>
      </c>
      <c r="T1707" s="201" t="str">
        <f t="array" ref="T1707">IFERROR(IF(INDEX('Disaggregation Records'!$H$155:$H$385,MATCH(RIGHT(Q1707,255),RIGHT('Disaggregation Records'!$D$155:$D$385,255),0))="","",INDEX('Disaggregation Records'!$H$155:$H$385,MATCH(RIGHT(Q1707,255),RIGHT('Disaggregation Records'!$D$155:$D$385,255),0))),"")</f>
        <v/>
      </c>
      <c r="U1707" s="201">
        <f t="shared" ref="U1707" si="6578">U1705+1</f>
        <v>1955</v>
      </c>
      <c r="V1707" s="201" t="str">
        <f t="array" ref="V1707">IFERROR(IF(INDEX('Disaggregation Records'!$I$155:$I$385,MATCH(RIGHT(Q1707,255),RIGHT('Disaggregation Records'!$D$155:$D$385,255),0))="","",INDEX('Disaggregation Records'!$I$155:$I$385,MATCH(RIGHT(Q1707,255),RIGHT('Disaggregation Records'!$D$155:$D$385,255),0))),"")</f>
        <v/>
      </c>
      <c r="W1707" s="201" t="str">
        <f>IFERROR(INDEX('Reference Records'!L$40:L$88,MATCH(LEFT(C1707,255),'Reference Records'!E$40:E$88,0)),"")</f>
        <v/>
      </c>
    </row>
    <row r="1708" spans="1:23" s="201" customFormat="1" ht="40.25" customHeight="1" x14ac:dyDescent="0.35">
      <c r="A1708" s="569"/>
      <c r="B1708" s="590"/>
      <c r="C1708" s="571"/>
      <c r="D1708" s="579"/>
      <c r="E1708" s="579"/>
      <c r="F1708" s="215"/>
      <c r="G1708" s="577"/>
      <c r="H1708" s="581"/>
      <c r="I1708" s="583"/>
      <c r="J1708" s="573"/>
      <c r="K1708" s="571"/>
      <c r="L1708" s="571"/>
      <c r="M1708" s="573"/>
      <c r="N1708" s="573"/>
    </row>
    <row r="1709" spans="1:23" s="201" customFormat="1" ht="40.25" customHeight="1" x14ac:dyDescent="0.35">
      <c r="A1709" s="569" t="str">
        <f t="shared" ref="A1709" ca="1" si="6579">INDIRECT("'update Helper'!C"&amp;U1709)</f>
        <v>a163p000004cuxcAAA</v>
      </c>
      <c r="B1709" s="589">
        <v>28</v>
      </c>
      <c r="C1709" s="570" t="str">
        <f>VLOOKUP(B1709,'Coverage Indicators - Section D'!$A$9:$AU$70,47,FALSE)</f>
        <v/>
      </c>
      <c r="D1709" s="578" t="str">
        <f t="shared" ref="D1709" si="6580">R1709</f>
        <v/>
      </c>
      <c r="E1709" s="578" t="str">
        <f t="shared" ref="E1709" si="6581">S1709</f>
        <v/>
      </c>
      <c r="F1709" s="421"/>
      <c r="G1709" s="576" t="str">
        <f ca="1">IF(OR(INDIRECT("'update Helper'!E"&amp;U1709)="",F1709&lt;&gt;0,F1710&lt;&gt;0),IF(IFERROR((F1709/F1710),"")="","",(F1709/F1710)),INDIRECT("'update Helper'!E"&amp;U1709)/100)</f>
        <v/>
      </c>
      <c r="H1709" s="580"/>
      <c r="I1709" s="582"/>
      <c r="J1709" s="572"/>
      <c r="K1709" s="570" t="str">
        <f t="shared" ref="K1709" si="6582">W1709</f>
        <v/>
      </c>
      <c r="L1709" s="570" t="str">
        <f t="shared" ref="L1709" si="6583">V1709</f>
        <v/>
      </c>
      <c r="M1709" s="572"/>
      <c r="N1709" s="572"/>
      <c r="P1709" s="201">
        <f t="shared" ref="P1709" si="6584">IF(AND(EXACT(C1709,C1707),C1707&lt;&gt;0),P1707+1,0)</f>
        <v>544</v>
      </c>
      <c r="Q1709" s="201" t="str">
        <f t="shared" ref="Q1709" si="6585">IF(C1709&lt;&gt;"",C1709&amp;"-"&amp;P1709,"")</f>
        <v/>
      </c>
      <c r="R1709" s="201" t="str">
        <f t="array" ref="R1709">IFERROR(IF(INDEX('Disaggregation Records'!$E$155:$E$385,MATCH(RIGHT(Q1709,255),RIGHT('Disaggregation Records'!$D$155:$D$385,255),0))="","",INDEX('Disaggregation Records'!$E$155:$E$385,MATCH(RIGHT(Q1709,255),RIGHT('Disaggregation Records'!$D$155:$D$385,255),0))),"")</f>
        <v/>
      </c>
      <c r="S1709" s="201" t="str">
        <f t="array" ref="S1709">IFERROR(IF(INDEX('Disaggregation Records'!$F$155:$F$385,MATCH(RIGHT(Q1709,255),RIGHT('Disaggregation Records'!$D$155:$D$385,255),0))="","",INDEX('Disaggregation Records'!$F$155:$F$385,MATCH(RIGHT(Q1709,255),RIGHT('Disaggregation Records'!$D$155:$D$385,255),0))),"")</f>
        <v/>
      </c>
      <c r="T1709" s="201" t="str">
        <f t="array" ref="T1709">IFERROR(IF(INDEX('Disaggregation Records'!$H$155:$H$385,MATCH(RIGHT(Q1709,255),RIGHT('Disaggregation Records'!$D$155:$D$385,255),0))="","",INDEX('Disaggregation Records'!$H$155:$H$385,MATCH(RIGHT(Q1709,255),RIGHT('Disaggregation Records'!$D$155:$D$385,255),0))),"")</f>
        <v/>
      </c>
      <c r="U1709" s="201">
        <f t="shared" ref="U1709" si="6586">U1707+1</f>
        <v>1956</v>
      </c>
      <c r="V1709" s="201" t="str">
        <f t="array" ref="V1709">IFERROR(IF(INDEX('Disaggregation Records'!$I$155:$I$385,MATCH(RIGHT(Q1709,255),RIGHT('Disaggregation Records'!$D$155:$D$385,255),0))="","",INDEX('Disaggregation Records'!$I$155:$I$385,MATCH(RIGHT(Q1709,255),RIGHT('Disaggregation Records'!$D$155:$D$385,255),0))),"")</f>
        <v/>
      </c>
      <c r="W1709" s="201" t="str">
        <f>IFERROR(INDEX('Reference Records'!L$40:L$88,MATCH(LEFT(C1709,255),'Reference Records'!E$40:E$88,0)),"")</f>
        <v/>
      </c>
    </row>
    <row r="1710" spans="1:23" s="201" customFormat="1" ht="40.25" customHeight="1" x14ac:dyDescent="0.35">
      <c r="A1710" s="569"/>
      <c r="B1710" s="590"/>
      <c r="C1710" s="571"/>
      <c r="D1710" s="579"/>
      <c r="E1710" s="579"/>
      <c r="F1710" s="215"/>
      <c r="G1710" s="577"/>
      <c r="H1710" s="581"/>
      <c r="I1710" s="583"/>
      <c r="J1710" s="573"/>
      <c r="K1710" s="571"/>
      <c r="L1710" s="571"/>
      <c r="M1710" s="573"/>
      <c r="N1710" s="573"/>
    </row>
    <row r="1711" spans="1:23" s="201" customFormat="1" ht="40.25" customHeight="1" x14ac:dyDescent="0.35">
      <c r="A1711" s="569" t="str">
        <f t="shared" ref="A1711" ca="1" si="6587">INDIRECT("'update Helper'!C"&amp;U1711)</f>
        <v>a163p000004cuxdAAA</v>
      </c>
      <c r="B1711" s="589">
        <v>28</v>
      </c>
      <c r="C1711" s="570" t="str">
        <f>VLOOKUP(B1711,'Coverage Indicators - Section D'!$A$9:$AU$70,47,FALSE)</f>
        <v/>
      </c>
      <c r="D1711" s="578" t="str">
        <f t="shared" ref="D1711" si="6588">R1711</f>
        <v/>
      </c>
      <c r="E1711" s="578" t="str">
        <f t="shared" ref="E1711" si="6589">S1711</f>
        <v/>
      </c>
      <c r="F1711" s="421"/>
      <c r="G1711" s="576" t="str">
        <f ca="1">IF(OR(INDIRECT("'update Helper'!E"&amp;U1711)="",F1711&lt;&gt;0,F1712&lt;&gt;0),IF(IFERROR((F1711/F1712),"")="","",(F1711/F1712)),INDIRECT("'update Helper'!E"&amp;U1711)/100)</f>
        <v/>
      </c>
      <c r="H1711" s="580"/>
      <c r="I1711" s="582"/>
      <c r="J1711" s="572"/>
      <c r="K1711" s="570" t="str">
        <f t="shared" ref="K1711" si="6590">W1711</f>
        <v/>
      </c>
      <c r="L1711" s="570" t="str">
        <f t="shared" ref="L1711" si="6591">V1711</f>
        <v/>
      </c>
      <c r="M1711" s="572"/>
      <c r="N1711" s="572"/>
      <c r="P1711" s="201">
        <f t="shared" ref="P1711" si="6592">IF(AND(EXACT(C1711,C1709),C1709&lt;&gt;0),P1709+1,0)</f>
        <v>545</v>
      </c>
      <c r="Q1711" s="201" t="str">
        <f t="shared" ref="Q1711" si="6593">IF(C1711&lt;&gt;"",C1711&amp;"-"&amp;P1711,"")</f>
        <v/>
      </c>
      <c r="R1711" s="201" t="str">
        <f t="array" ref="R1711">IFERROR(IF(INDEX('Disaggregation Records'!$E$155:$E$385,MATCH(RIGHT(Q1711,255),RIGHT('Disaggregation Records'!$D$155:$D$385,255),0))="","",INDEX('Disaggregation Records'!$E$155:$E$385,MATCH(RIGHT(Q1711,255),RIGHT('Disaggregation Records'!$D$155:$D$385,255),0))),"")</f>
        <v/>
      </c>
      <c r="S1711" s="201" t="str">
        <f t="array" ref="S1711">IFERROR(IF(INDEX('Disaggregation Records'!$F$155:$F$385,MATCH(RIGHT(Q1711,255),RIGHT('Disaggregation Records'!$D$155:$D$385,255),0))="","",INDEX('Disaggregation Records'!$F$155:$F$385,MATCH(RIGHT(Q1711,255),RIGHT('Disaggregation Records'!$D$155:$D$385,255),0))),"")</f>
        <v/>
      </c>
      <c r="T1711" s="201" t="str">
        <f t="array" ref="T1711">IFERROR(IF(INDEX('Disaggregation Records'!$H$155:$H$385,MATCH(RIGHT(Q1711,255),RIGHT('Disaggregation Records'!$D$155:$D$385,255),0))="","",INDEX('Disaggregation Records'!$H$155:$H$385,MATCH(RIGHT(Q1711,255),RIGHT('Disaggregation Records'!$D$155:$D$385,255),0))),"")</f>
        <v/>
      </c>
      <c r="U1711" s="201">
        <f t="shared" ref="U1711" si="6594">U1709+1</f>
        <v>1957</v>
      </c>
      <c r="V1711" s="201" t="str">
        <f t="array" ref="V1711">IFERROR(IF(INDEX('Disaggregation Records'!$I$155:$I$385,MATCH(RIGHT(Q1711,255),RIGHT('Disaggregation Records'!$D$155:$D$385,255),0))="","",INDEX('Disaggregation Records'!$I$155:$I$385,MATCH(RIGHT(Q1711,255),RIGHT('Disaggregation Records'!$D$155:$D$385,255),0))),"")</f>
        <v/>
      </c>
      <c r="W1711" s="201" t="str">
        <f>IFERROR(INDEX('Reference Records'!L$40:L$88,MATCH(LEFT(C1711,255),'Reference Records'!E$40:E$88,0)),"")</f>
        <v/>
      </c>
    </row>
    <row r="1712" spans="1:23" s="201" customFormat="1" ht="40.25" customHeight="1" x14ac:dyDescent="0.35">
      <c r="A1712" s="569"/>
      <c r="B1712" s="590"/>
      <c r="C1712" s="571"/>
      <c r="D1712" s="579"/>
      <c r="E1712" s="579"/>
      <c r="F1712" s="215"/>
      <c r="G1712" s="577"/>
      <c r="H1712" s="581"/>
      <c r="I1712" s="583"/>
      <c r="J1712" s="573"/>
      <c r="K1712" s="571"/>
      <c r="L1712" s="571"/>
      <c r="M1712" s="573"/>
      <c r="N1712" s="573"/>
    </row>
    <row r="1713" spans="1:23" s="201" customFormat="1" ht="40.25" customHeight="1" x14ac:dyDescent="0.35">
      <c r="A1713" s="569" t="str">
        <f t="shared" ref="A1713" ca="1" si="6595">INDIRECT("'update Helper'!C"&amp;U1713)</f>
        <v>a163p000004cuxeAAA</v>
      </c>
      <c r="B1713" s="589">
        <v>28</v>
      </c>
      <c r="C1713" s="570" t="str">
        <f>VLOOKUP(B1713,'Coverage Indicators - Section D'!$A$9:$AU$70,47,FALSE)</f>
        <v/>
      </c>
      <c r="D1713" s="578" t="str">
        <f t="shared" ref="D1713" si="6596">R1713</f>
        <v/>
      </c>
      <c r="E1713" s="578" t="str">
        <f t="shared" ref="E1713" si="6597">S1713</f>
        <v/>
      </c>
      <c r="F1713" s="421"/>
      <c r="G1713" s="576" t="str">
        <f ca="1">IF(OR(INDIRECT("'update Helper'!E"&amp;U1713)="",F1713&lt;&gt;0,F1714&lt;&gt;0),IF(IFERROR((F1713/F1714),"")="","",(F1713/F1714)),INDIRECT("'update Helper'!E"&amp;U1713)/100)</f>
        <v/>
      </c>
      <c r="H1713" s="580"/>
      <c r="I1713" s="582"/>
      <c r="J1713" s="572"/>
      <c r="K1713" s="570" t="str">
        <f t="shared" ref="K1713" si="6598">W1713</f>
        <v/>
      </c>
      <c r="L1713" s="570" t="str">
        <f t="shared" ref="L1713" si="6599">V1713</f>
        <v/>
      </c>
      <c r="M1713" s="572"/>
      <c r="N1713" s="572"/>
      <c r="P1713" s="201">
        <f t="shared" ref="P1713" si="6600">IF(AND(EXACT(C1713,C1711),C1711&lt;&gt;0),P1711+1,0)</f>
        <v>546</v>
      </c>
      <c r="Q1713" s="201" t="str">
        <f t="shared" ref="Q1713" si="6601">IF(C1713&lt;&gt;"",C1713&amp;"-"&amp;P1713,"")</f>
        <v/>
      </c>
      <c r="R1713" s="201" t="str">
        <f t="array" ref="R1713">IFERROR(IF(INDEX('Disaggregation Records'!$E$155:$E$385,MATCH(RIGHT(Q1713,255),RIGHT('Disaggregation Records'!$D$155:$D$385,255),0))="","",INDEX('Disaggregation Records'!$E$155:$E$385,MATCH(RIGHT(Q1713,255),RIGHT('Disaggregation Records'!$D$155:$D$385,255),0))),"")</f>
        <v/>
      </c>
      <c r="S1713" s="201" t="str">
        <f t="array" ref="S1713">IFERROR(IF(INDEX('Disaggregation Records'!$F$155:$F$385,MATCH(RIGHT(Q1713,255),RIGHT('Disaggregation Records'!$D$155:$D$385,255),0))="","",INDEX('Disaggregation Records'!$F$155:$F$385,MATCH(RIGHT(Q1713,255),RIGHT('Disaggregation Records'!$D$155:$D$385,255),0))),"")</f>
        <v/>
      </c>
      <c r="T1713" s="201" t="str">
        <f t="array" ref="T1713">IFERROR(IF(INDEX('Disaggregation Records'!$H$155:$H$385,MATCH(RIGHT(Q1713,255),RIGHT('Disaggregation Records'!$D$155:$D$385,255),0))="","",INDEX('Disaggregation Records'!$H$155:$H$385,MATCH(RIGHT(Q1713,255),RIGHT('Disaggregation Records'!$D$155:$D$385,255),0))),"")</f>
        <v/>
      </c>
      <c r="U1713" s="201">
        <f t="shared" ref="U1713" si="6602">U1711+1</f>
        <v>1958</v>
      </c>
      <c r="V1713" s="201" t="str">
        <f t="array" ref="V1713">IFERROR(IF(INDEX('Disaggregation Records'!$I$155:$I$385,MATCH(RIGHT(Q1713,255),RIGHT('Disaggregation Records'!$D$155:$D$385,255),0))="","",INDEX('Disaggregation Records'!$I$155:$I$385,MATCH(RIGHT(Q1713,255),RIGHT('Disaggregation Records'!$D$155:$D$385,255),0))),"")</f>
        <v/>
      </c>
      <c r="W1713" s="201" t="str">
        <f>IFERROR(INDEX('Reference Records'!L$40:L$88,MATCH(LEFT(C1713,255),'Reference Records'!E$40:E$88,0)),"")</f>
        <v/>
      </c>
    </row>
    <row r="1714" spans="1:23" s="201" customFormat="1" ht="40.25" customHeight="1" x14ac:dyDescent="0.35">
      <c r="A1714" s="569"/>
      <c r="B1714" s="590"/>
      <c r="C1714" s="571"/>
      <c r="D1714" s="579"/>
      <c r="E1714" s="579"/>
      <c r="F1714" s="215"/>
      <c r="G1714" s="577"/>
      <c r="H1714" s="581"/>
      <c r="I1714" s="583"/>
      <c r="J1714" s="573"/>
      <c r="K1714" s="571"/>
      <c r="L1714" s="571"/>
      <c r="M1714" s="573"/>
      <c r="N1714" s="573"/>
    </row>
    <row r="1715" spans="1:23" s="201" customFormat="1" ht="40.25" customHeight="1" x14ac:dyDescent="0.35">
      <c r="A1715" s="569" t="str">
        <f t="shared" ref="A1715" ca="1" si="6603">INDIRECT("'update Helper'!C"&amp;U1715)</f>
        <v>a163p000004cuxfAAA</v>
      </c>
      <c r="B1715" s="589">
        <v>28</v>
      </c>
      <c r="C1715" s="570" t="str">
        <f>VLOOKUP(B1715,'Coverage Indicators - Section D'!$A$9:$AU$70,47,FALSE)</f>
        <v/>
      </c>
      <c r="D1715" s="578" t="str">
        <f t="shared" ref="D1715" si="6604">R1715</f>
        <v/>
      </c>
      <c r="E1715" s="578" t="str">
        <f t="shared" ref="E1715" si="6605">S1715</f>
        <v/>
      </c>
      <c r="F1715" s="421"/>
      <c r="G1715" s="576" t="str">
        <f ca="1">IF(OR(INDIRECT("'update Helper'!E"&amp;U1715)="",F1715&lt;&gt;0,F1716&lt;&gt;0),IF(IFERROR((F1715/F1716),"")="","",(F1715/F1716)),INDIRECT("'update Helper'!E"&amp;U1715)/100)</f>
        <v/>
      </c>
      <c r="H1715" s="580"/>
      <c r="I1715" s="582"/>
      <c r="J1715" s="572"/>
      <c r="K1715" s="570" t="str">
        <f t="shared" ref="K1715" si="6606">W1715</f>
        <v/>
      </c>
      <c r="L1715" s="570" t="str">
        <f t="shared" ref="L1715" si="6607">V1715</f>
        <v/>
      </c>
      <c r="M1715" s="572"/>
      <c r="N1715" s="572"/>
      <c r="P1715" s="201">
        <f t="shared" ref="P1715" si="6608">IF(AND(EXACT(C1715,C1713),C1713&lt;&gt;0),P1713+1,0)</f>
        <v>547</v>
      </c>
      <c r="Q1715" s="201" t="str">
        <f t="shared" ref="Q1715" si="6609">IF(C1715&lt;&gt;"",C1715&amp;"-"&amp;P1715,"")</f>
        <v/>
      </c>
      <c r="R1715" s="201" t="str">
        <f t="array" ref="R1715">IFERROR(IF(INDEX('Disaggregation Records'!$E$155:$E$385,MATCH(RIGHT(Q1715,255),RIGHT('Disaggregation Records'!$D$155:$D$385,255),0))="","",INDEX('Disaggregation Records'!$E$155:$E$385,MATCH(RIGHT(Q1715,255),RIGHT('Disaggregation Records'!$D$155:$D$385,255),0))),"")</f>
        <v/>
      </c>
      <c r="S1715" s="201" t="str">
        <f t="array" ref="S1715">IFERROR(IF(INDEX('Disaggregation Records'!$F$155:$F$385,MATCH(RIGHT(Q1715,255),RIGHT('Disaggregation Records'!$D$155:$D$385,255),0))="","",INDEX('Disaggregation Records'!$F$155:$F$385,MATCH(RIGHT(Q1715,255),RIGHT('Disaggregation Records'!$D$155:$D$385,255),0))),"")</f>
        <v/>
      </c>
      <c r="T1715" s="201" t="str">
        <f t="array" ref="T1715">IFERROR(IF(INDEX('Disaggregation Records'!$H$155:$H$385,MATCH(RIGHT(Q1715,255),RIGHT('Disaggregation Records'!$D$155:$D$385,255),0))="","",INDEX('Disaggregation Records'!$H$155:$H$385,MATCH(RIGHT(Q1715,255),RIGHT('Disaggregation Records'!$D$155:$D$385,255),0))),"")</f>
        <v/>
      </c>
      <c r="U1715" s="201">
        <f t="shared" ref="U1715" si="6610">U1713+1</f>
        <v>1959</v>
      </c>
      <c r="V1715" s="201" t="str">
        <f t="array" ref="V1715">IFERROR(IF(INDEX('Disaggregation Records'!$I$155:$I$385,MATCH(RIGHT(Q1715,255),RIGHT('Disaggregation Records'!$D$155:$D$385,255),0))="","",INDEX('Disaggregation Records'!$I$155:$I$385,MATCH(RIGHT(Q1715,255),RIGHT('Disaggregation Records'!$D$155:$D$385,255),0))),"")</f>
        <v/>
      </c>
      <c r="W1715" s="201" t="str">
        <f>IFERROR(INDEX('Reference Records'!L$40:L$88,MATCH(LEFT(C1715,255),'Reference Records'!E$40:E$88,0)),"")</f>
        <v/>
      </c>
    </row>
    <row r="1716" spans="1:23" s="201" customFormat="1" ht="40.25" customHeight="1" x14ac:dyDescent="0.35">
      <c r="A1716" s="569"/>
      <c r="B1716" s="590"/>
      <c r="C1716" s="571"/>
      <c r="D1716" s="579"/>
      <c r="E1716" s="579"/>
      <c r="F1716" s="215"/>
      <c r="G1716" s="577"/>
      <c r="H1716" s="581"/>
      <c r="I1716" s="583"/>
      <c r="J1716" s="573"/>
      <c r="K1716" s="571"/>
      <c r="L1716" s="571"/>
      <c r="M1716" s="573"/>
      <c r="N1716" s="573"/>
    </row>
    <row r="1717" spans="1:23" s="201" customFormat="1" ht="40.25" customHeight="1" x14ac:dyDescent="0.35">
      <c r="A1717" s="569" t="str">
        <f t="shared" ref="A1717" ca="1" si="6611">INDIRECT("'update Helper'!C"&amp;U1717)</f>
        <v>a163p000004cuxgAAA</v>
      </c>
      <c r="B1717" s="589">
        <v>28</v>
      </c>
      <c r="C1717" s="570" t="str">
        <f>VLOOKUP(B1717,'Coverage Indicators - Section D'!$A$9:$AU$70,47,FALSE)</f>
        <v/>
      </c>
      <c r="D1717" s="578" t="str">
        <f t="shared" ref="D1717" si="6612">R1717</f>
        <v/>
      </c>
      <c r="E1717" s="578" t="str">
        <f t="shared" ref="E1717" si="6613">S1717</f>
        <v/>
      </c>
      <c r="F1717" s="421"/>
      <c r="G1717" s="576" t="str">
        <f ca="1">IF(OR(INDIRECT("'update Helper'!E"&amp;U1717)="",F1717&lt;&gt;0,F1718&lt;&gt;0),IF(IFERROR((F1717/F1718),"")="","",(F1717/F1718)),INDIRECT("'update Helper'!E"&amp;U1717)/100)</f>
        <v/>
      </c>
      <c r="H1717" s="580"/>
      <c r="I1717" s="582"/>
      <c r="J1717" s="572"/>
      <c r="K1717" s="570" t="str">
        <f t="shared" ref="K1717" si="6614">W1717</f>
        <v/>
      </c>
      <c r="L1717" s="570" t="str">
        <f t="shared" ref="L1717" si="6615">V1717</f>
        <v/>
      </c>
      <c r="M1717" s="572"/>
      <c r="N1717" s="572"/>
      <c r="P1717" s="201">
        <f t="shared" ref="P1717" si="6616">IF(AND(EXACT(C1717,C1715),C1715&lt;&gt;0),P1715+1,0)</f>
        <v>548</v>
      </c>
      <c r="Q1717" s="201" t="str">
        <f t="shared" ref="Q1717" si="6617">IF(C1717&lt;&gt;"",C1717&amp;"-"&amp;P1717,"")</f>
        <v/>
      </c>
      <c r="R1717" s="201" t="str">
        <f t="array" ref="R1717">IFERROR(IF(INDEX('Disaggregation Records'!$E$155:$E$385,MATCH(RIGHT(Q1717,255),RIGHT('Disaggregation Records'!$D$155:$D$385,255),0))="","",INDEX('Disaggregation Records'!$E$155:$E$385,MATCH(RIGHT(Q1717,255),RIGHT('Disaggregation Records'!$D$155:$D$385,255),0))),"")</f>
        <v/>
      </c>
      <c r="S1717" s="201" t="str">
        <f t="array" ref="S1717">IFERROR(IF(INDEX('Disaggregation Records'!$F$155:$F$385,MATCH(RIGHT(Q1717,255),RIGHT('Disaggregation Records'!$D$155:$D$385,255),0))="","",INDEX('Disaggregation Records'!$F$155:$F$385,MATCH(RIGHT(Q1717,255),RIGHT('Disaggregation Records'!$D$155:$D$385,255),0))),"")</f>
        <v/>
      </c>
      <c r="T1717" s="201" t="str">
        <f t="array" ref="T1717">IFERROR(IF(INDEX('Disaggregation Records'!$H$155:$H$385,MATCH(RIGHT(Q1717,255),RIGHT('Disaggregation Records'!$D$155:$D$385,255),0))="","",INDEX('Disaggregation Records'!$H$155:$H$385,MATCH(RIGHT(Q1717,255),RIGHT('Disaggregation Records'!$D$155:$D$385,255),0))),"")</f>
        <v/>
      </c>
      <c r="U1717" s="201">
        <f t="shared" ref="U1717" si="6618">U1715+1</f>
        <v>1960</v>
      </c>
      <c r="V1717" s="201" t="str">
        <f t="array" ref="V1717">IFERROR(IF(INDEX('Disaggregation Records'!$I$155:$I$385,MATCH(RIGHT(Q1717,255),RIGHT('Disaggregation Records'!$D$155:$D$385,255),0))="","",INDEX('Disaggregation Records'!$I$155:$I$385,MATCH(RIGHT(Q1717,255),RIGHT('Disaggregation Records'!$D$155:$D$385,255),0))),"")</f>
        <v/>
      </c>
      <c r="W1717" s="201" t="str">
        <f>IFERROR(INDEX('Reference Records'!L$40:L$88,MATCH(LEFT(C1717,255),'Reference Records'!E$40:E$88,0)),"")</f>
        <v/>
      </c>
    </row>
    <row r="1718" spans="1:23" s="201" customFormat="1" ht="40.25" customHeight="1" x14ac:dyDescent="0.35">
      <c r="A1718" s="569"/>
      <c r="B1718" s="590"/>
      <c r="C1718" s="571"/>
      <c r="D1718" s="579"/>
      <c r="E1718" s="579"/>
      <c r="F1718" s="215"/>
      <c r="G1718" s="577"/>
      <c r="H1718" s="581"/>
      <c r="I1718" s="583"/>
      <c r="J1718" s="573"/>
      <c r="K1718" s="571"/>
      <c r="L1718" s="571"/>
      <c r="M1718" s="573"/>
      <c r="N1718" s="573"/>
    </row>
    <row r="1719" spans="1:23" s="201" customFormat="1" ht="40.25" customHeight="1" x14ac:dyDescent="0.35">
      <c r="A1719" s="569" t="str">
        <f t="shared" ref="A1719" ca="1" si="6619">INDIRECT("'update Helper'!C"&amp;U1719)</f>
        <v>a163p000004cuxhAAA</v>
      </c>
      <c r="B1719" s="589">
        <v>28</v>
      </c>
      <c r="C1719" s="570" t="str">
        <f>VLOOKUP(B1719,'Coverage Indicators - Section D'!$A$9:$AU$70,47,FALSE)</f>
        <v/>
      </c>
      <c r="D1719" s="578" t="str">
        <f t="shared" ref="D1719" si="6620">R1719</f>
        <v/>
      </c>
      <c r="E1719" s="578" t="str">
        <f t="shared" ref="E1719" si="6621">S1719</f>
        <v/>
      </c>
      <c r="F1719" s="421"/>
      <c r="G1719" s="576" t="str">
        <f ca="1">IF(OR(INDIRECT("'update Helper'!E"&amp;U1719)="",F1719&lt;&gt;0,F1720&lt;&gt;0),IF(IFERROR((F1719/F1720),"")="","",(F1719/F1720)),INDIRECT("'update Helper'!E"&amp;U1719)/100)</f>
        <v/>
      </c>
      <c r="H1719" s="580"/>
      <c r="I1719" s="582"/>
      <c r="J1719" s="572"/>
      <c r="K1719" s="570" t="str">
        <f t="shared" ref="K1719" si="6622">W1719</f>
        <v/>
      </c>
      <c r="L1719" s="570" t="str">
        <f t="shared" ref="L1719" si="6623">V1719</f>
        <v/>
      </c>
      <c r="M1719" s="572"/>
      <c r="N1719" s="572"/>
      <c r="P1719" s="201">
        <f t="shared" ref="P1719" si="6624">IF(AND(EXACT(C1719,C1717),C1717&lt;&gt;0),P1717+1,0)</f>
        <v>549</v>
      </c>
      <c r="Q1719" s="201" t="str">
        <f t="shared" ref="Q1719" si="6625">IF(C1719&lt;&gt;"",C1719&amp;"-"&amp;P1719,"")</f>
        <v/>
      </c>
      <c r="R1719" s="201" t="str">
        <f t="array" ref="R1719">IFERROR(IF(INDEX('Disaggregation Records'!$E$155:$E$385,MATCH(RIGHT(Q1719,255),RIGHT('Disaggregation Records'!$D$155:$D$385,255),0))="","",INDEX('Disaggregation Records'!$E$155:$E$385,MATCH(RIGHT(Q1719,255),RIGHT('Disaggregation Records'!$D$155:$D$385,255),0))),"")</f>
        <v/>
      </c>
      <c r="S1719" s="201" t="str">
        <f t="array" ref="S1719">IFERROR(IF(INDEX('Disaggregation Records'!$F$155:$F$385,MATCH(RIGHT(Q1719,255),RIGHT('Disaggregation Records'!$D$155:$D$385,255),0))="","",INDEX('Disaggregation Records'!$F$155:$F$385,MATCH(RIGHT(Q1719,255),RIGHT('Disaggregation Records'!$D$155:$D$385,255),0))),"")</f>
        <v/>
      </c>
      <c r="T1719" s="201" t="str">
        <f t="array" ref="T1719">IFERROR(IF(INDEX('Disaggregation Records'!$H$155:$H$385,MATCH(RIGHT(Q1719,255),RIGHT('Disaggregation Records'!$D$155:$D$385,255),0))="","",INDEX('Disaggregation Records'!$H$155:$H$385,MATCH(RIGHT(Q1719,255),RIGHT('Disaggregation Records'!$D$155:$D$385,255),0))),"")</f>
        <v/>
      </c>
      <c r="U1719" s="201">
        <f t="shared" ref="U1719" si="6626">U1717+1</f>
        <v>1961</v>
      </c>
      <c r="V1719" s="201" t="str">
        <f t="array" ref="V1719">IFERROR(IF(INDEX('Disaggregation Records'!$I$155:$I$385,MATCH(RIGHT(Q1719,255),RIGHT('Disaggregation Records'!$D$155:$D$385,255),0))="","",INDEX('Disaggregation Records'!$I$155:$I$385,MATCH(RIGHT(Q1719,255),RIGHT('Disaggregation Records'!$D$155:$D$385,255),0))),"")</f>
        <v/>
      </c>
      <c r="W1719" s="201" t="str">
        <f>IFERROR(INDEX('Reference Records'!L$40:L$88,MATCH(LEFT(C1719,255),'Reference Records'!E$40:E$88,0)),"")</f>
        <v/>
      </c>
    </row>
    <row r="1720" spans="1:23" s="201" customFormat="1" ht="40.25" customHeight="1" x14ac:dyDescent="0.35">
      <c r="A1720" s="569"/>
      <c r="B1720" s="590"/>
      <c r="C1720" s="571"/>
      <c r="D1720" s="579"/>
      <c r="E1720" s="579"/>
      <c r="F1720" s="215"/>
      <c r="G1720" s="577"/>
      <c r="H1720" s="581"/>
      <c r="I1720" s="583"/>
      <c r="J1720" s="573"/>
      <c r="K1720" s="571"/>
      <c r="L1720" s="571"/>
      <c r="M1720" s="573"/>
      <c r="N1720" s="573"/>
    </row>
    <row r="1721" spans="1:23" s="201" customFormat="1" ht="40.25" customHeight="1" x14ac:dyDescent="0.35">
      <c r="A1721" s="569" t="str">
        <f t="shared" ref="A1721" ca="1" si="6627">INDIRECT("'update Helper'!C"&amp;U1721)</f>
        <v>a163p000004cuxiAAA</v>
      </c>
      <c r="B1721" s="589">
        <v>28</v>
      </c>
      <c r="C1721" s="570" t="str">
        <f>VLOOKUP(B1721,'Coverage Indicators - Section D'!$A$9:$AU$70,47,FALSE)</f>
        <v/>
      </c>
      <c r="D1721" s="578" t="str">
        <f t="shared" ref="D1721" si="6628">R1721</f>
        <v/>
      </c>
      <c r="E1721" s="578" t="str">
        <f t="shared" ref="E1721" si="6629">S1721</f>
        <v/>
      </c>
      <c r="F1721" s="421"/>
      <c r="G1721" s="576" t="str">
        <f ca="1">IF(OR(INDIRECT("'update Helper'!E"&amp;U1721)="",F1721&lt;&gt;0,F1722&lt;&gt;0),IF(IFERROR((F1721/F1722),"")="","",(F1721/F1722)),INDIRECT("'update Helper'!E"&amp;U1721)/100)</f>
        <v/>
      </c>
      <c r="H1721" s="580"/>
      <c r="I1721" s="582"/>
      <c r="J1721" s="572"/>
      <c r="K1721" s="570" t="str">
        <f t="shared" ref="K1721" si="6630">W1721</f>
        <v/>
      </c>
      <c r="L1721" s="570" t="str">
        <f t="shared" ref="L1721" si="6631">V1721</f>
        <v/>
      </c>
      <c r="M1721" s="572"/>
      <c r="N1721" s="572"/>
      <c r="P1721" s="201">
        <f t="shared" ref="P1721" si="6632">IF(AND(EXACT(C1721,C1719),C1719&lt;&gt;0),P1719+1,0)</f>
        <v>550</v>
      </c>
      <c r="Q1721" s="201" t="str">
        <f t="shared" ref="Q1721" si="6633">IF(C1721&lt;&gt;"",C1721&amp;"-"&amp;P1721,"")</f>
        <v/>
      </c>
      <c r="R1721" s="201" t="str">
        <f t="array" ref="R1721">IFERROR(IF(INDEX('Disaggregation Records'!$E$155:$E$385,MATCH(RIGHT(Q1721,255),RIGHT('Disaggregation Records'!$D$155:$D$385,255),0))="","",INDEX('Disaggregation Records'!$E$155:$E$385,MATCH(RIGHT(Q1721,255),RIGHT('Disaggregation Records'!$D$155:$D$385,255),0))),"")</f>
        <v/>
      </c>
      <c r="S1721" s="201" t="str">
        <f t="array" ref="S1721">IFERROR(IF(INDEX('Disaggregation Records'!$F$155:$F$385,MATCH(RIGHT(Q1721,255),RIGHT('Disaggregation Records'!$D$155:$D$385,255),0))="","",INDEX('Disaggregation Records'!$F$155:$F$385,MATCH(RIGHT(Q1721,255),RIGHT('Disaggregation Records'!$D$155:$D$385,255),0))),"")</f>
        <v/>
      </c>
      <c r="T1721" s="201" t="str">
        <f t="array" ref="T1721">IFERROR(IF(INDEX('Disaggregation Records'!$H$155:$H$385,MATCH(RIGHT(Q1721,255),RIGHT('Disaggregation Records'!$D$155:$D$385,255),0))="","",INDEX('Disaggregation Records'!$H$155:$H$385,MATCH(RIGHT(Q1721,255),RIGHT('Disaggregation Records'!$D$155:$D$385,255),0))),"")</f>
        <v/>
      </c>
      <c r="U1721" s="201">
        <f t="shared" ref="U1721" si="6634">U1719+1</f>
        <v>1962</v>
      </c>
      <c r="V1721" s="201" t="str">
        <f t="array" ref="V1721">IFERROR(IF(INDEX('Disaggregation Records'!$I$155:$I$385,MATCH(RIGHT(Q1721,255),RIGHT('Disaggregation Records'!$D$155:$D$385,255),0))="","",INDEX('Disaggregation Records'!$I$155:$I$385,MATCH(RIGHT(Q1721,255),RIGHT('Disaggregation Records'!$D$155:$D$385,255),0))),"")</f>
        <v/>
      </c>
      <c r="W1721" s="201" t="str">
        <f>IFERROR(INDEX('Reference Records'!L$40:L$88,MATCH(LEFT(C1721,255),'Reference Records'!E$40:E$88,0)),"")</f>
        <v/>
      </c>
    </row>
    <row r="1722" spans="1:23" s="201" customFormat="1" ht="40.25" customHeight="1" x14ac:dyDescent="0.35">
      <c r="A1722" s="569"/>
      <c r="B1722" s="590"/>
      <c r="C1722" s="571"/>
      <c r="D1722" s="579"/>
      <c r="E1722" s="579"/>
      <c r="F1722" s="215"/>
      <c r="G1722" s="577"/>
      <c r="H1722" s="581"/>
      <c r="I1722" s="583"/>
      <c r="J1722" s="573"/>
      <c r="K1722" s="571"/>
      <c r="L1722" s="571"/>
      <c r="M1722" s="573"/>
      <c r="N1722" s="573"/>
    </row>
    <row r="1723" spans="1:23" s="201" customFormat="1" ht="40.25" customHeight="1" x14ac:dyDescent="0.35">
      <c r="A1723" s="569" t="str">
        <f t="shared" ref="A1723" ca="1" si="6635">INDIRECT("'update Helper'!C"&amp;U1723)</f>
        <v>a163p000004cuxjAAA</v>
      </c>
      <c r="B1723" s="589">
        <v>28</v>
      </c>
      <c r="C1723" s="570" t="str">
        <f>VLOOKUP(B1723,'Coverage Indicators - Section D'!$A$9:$AU$70,47,FALSE)</f>
        <v/>
      </c>
      <c r="D1723" s="578" t="str">
        <f t="shared" ref="D1723" si="6636">R1723</f>
        <v/>
      </c>
      <c r="E1723" s="578" t="str">
        <f t="shared" ref="E1723" si="6637">S1723</f>
        <v/>
      </c>
      <c r="F1723" s="421"/>
      <c r="G1723" s="576" t="str">
        <f ca="1">IF(OR(INDIRECT("'update Helper'!E"&amp;U1723)="",F1723&lt;&gt;0,F1724&lt;&gt;0),IF(IFERROR((F1723/F1724),"")="","",(F1723/F1724)),INDIRECT("'update Helper'!E"&amp;U1723)/100)</f>
        <v/>
      </c>
      <c r="H1723" s="580"/>
      <c r="I1723" s="582"/>
      <c r="J1723" s="572"/>
      <c r="K1723" s="570" t="str">
        <f t="shared" ref="K1723" si="6638">W1723</f>
        <v/>
      </c>
      <c r="L1723" s="570" t="str">
        <f t="shared" ref="L1723" si="6639">V1723</f>
        <v/>
      </c>
      <c r="M1723" s="572"/>
      <c r="N1723" s="572"/>
      <c r="P1723" s="201">
        <f t="shared" ref="P1723" si="6640">IF(AND(EXACT(C1723,C1721),C1721&lt;&gt;0),P1721+1,0)</f>
        <v>551</v>
      </c>
      <c r="Q1723" s="201" t="str">
        <f t="shared" ref="Q1723" si="6641">IF(C1723&lt;&gt;"",C1723&amp;"-"&amp;P1723,"")</f>
        <v/>
      </c>
      <c r="R1723" s="201" t="str">
        <f t="array" ref="R1723">IFERROR(IF(INDEX('Disaggregation Records'!$E$155:$E$385,MATCH(RIGHT(Q1723,255),RIGHT('Disaggregation Records'!$D$155:$D$385,255),0))="","",INDEX('Disaggregation Records'!$E$155:$E$385,MATCH(RIGHT(Q1723,255),RIGHT('Disaggregation Records'!$D$155:$D$385,255),0))),"")</f>
        <v/>
      </c>
      <c r="S1723" s="201" t="str">
        <f t="array" ref="S1723">IFERROR(IF(INDEX('Disaggregation Records'!$F$155:$F$385,MATCH(RIGHT(Q1723,255),RIGHT('Disaggregation Records'!$D$155:$D$385,255),0))="","",INDEX('Disaggregation Records'!$F$155:$F$385,MATCH(RIGHT(Q1723,255),RIGHT('Disaggregation Records'!$D$155:$D$385,255),0))),"")</f>
        <v/>
      </c>
      <c r="T1723" s="201" t="str">
        <f t="array" ref="T1723">IFERROR(IF(INDEX('Disaggregation Records'!$H$155:$H$385,MATCH(RIGHT(Q1723,255),RIGHT('Disaggregation Records'!$D$155:$D$385,255),0))="","",INDEX('Disaggregation Records'!$H$155:$H$385,MATCH(RIGHT(Q1723,255),RIGHT('Disaggregation Records'!$D$155:$D$385,255),0))),"")</f>
        <v/>
      </c>
      <c r="U1723" s="201">
        <f t="shared" ref="U1723" si="6642">U1721+1</f>
        <v>1963</v>
      </c>
      <c r="V1723" s="201" t="str">
        <f t="array" ref="V1723">IFERROR(IF(INDEX('Disaggregation Records'!$I$155:$I$385,MATCH(RIGHT(Q1723,255),RIGHT('Disaggregation Records'!$D$155:$D$385,255),0))="","",INDEX('Disaggregation Records'!$I$155:$I$385,MATCH(RIGHT(Q1723,255),RIGHT('Disaggregation Records'!$D$155:$D$385,255),0))),"")</f>
        <v/>
      </c>
      <c r="W1723" s="201" t="str">
        <f>IFERROR(INDEX('Reference Records'!L$40:L$88,MATCH(LEFT(C1723,255),'Reference Records'!E$40:E$88,0)),"")</f>
        <v/>
      </c>
    </row>
    <row r="1724" spans="1:23" s="201" customFormat="1" ht="40.25" customHeight="1" x14ac:dyDescent="0.35">
      <c r="A1724" s="569"/>
      <c r="B1724" s="590"/>
      <c r="C1724" s="571"/>
      <c r="D1724" s="579"/>
      <c r="E1724" s="579"/>
      <c r="F1724" s="215"/>
      <c r="G1724" s="577"/>
      <c r="H1724" s="581"/>
      <c r="I1724" s="583"/>
      <c r="J1724" s="573"/>
      <c r="K1724" s="571"/>
      <c r="L1724" s="571"/>
      <c r="M1724" s="573"/>
      <c r="N1724" s="573"/>
    </row>
    <row r="1725" spans="1:23" s="201" customFormat="1" ht="40.25" customHeight="1" x14ac:dyDescent="0.35">
      <c r="A1725" s="569" t="str">
        <f t="shared" ref="A1725" ca="1" si="6643">INDIRECT("'update Helper'!C"&amp;U1725)</f>
        <v>a163p000004cuxkAAA</v>
      </c>
      <c r="B1725" s="589">
        <v>28</v>
      </c>
      <c r="C1725" s="570" t="str">
        <f>VLOOKUP(B1725,'Coverage Indicators - Section D'!$A$9:$AU$70,47,FALSE)</f>
        <v/>
      </c>
      <c r="D1725" s="578" t="str">
        <f t="shared" ref="D1725" si="6644">R1725</f>
        <v/>
      </c>
      <c r="E1725" s="578" t="str">
        <f t="shared" ref="E1725" si="6645">S1725</f>
        <v/>
      </c>
      <c r="F1725" s="421"/>
      <c r="G1725" s="576" t="str">
        <f ca="1">IF(OR(INDIRECT("'update Helper'!E"&amp;U1725)="",F1725&lt;&gt;0,F1726&lt;&gt;0),IF(IFERROR((F1725/F1726),"")="","",(F1725/F1726)),INDIRECT("'update Helper'!E"&amp;U1725)/100)</f>
        <v/>
      </c>
      <c r="H1725" s="580"/>
      <c r="I1725" s="582"/>
      <c r="J1725" s="572"/>
      <c r="K1725" s="570" t="str">
        <f t="shared" ref="K1725" si="6646">W1725</f>
        <v/>
      </c>
      <c r="L1725" s="570" t="str">
        <f t="shared" ref="L1725" si="6647">V1725</f>
        <v/>
      </c>
      <c r="M1725" s="572"/>
      <c r="N1725" s="572"/>
      <c r="P1725" s="201">
        <f t="shared" ref="P1725" si="6648">IF(AND(EXACT(C1725,C1723),C1723&lt;&gt;0),P1723+1,0)</f>
        <v>552</v>
      </c>
      <c r="Q1725" s="201" t="str">
        <f t="shared" ref="Q1725" si="6649">IF(C1725&lt;&gt;"",C1725&amp;"-"&amp;P1725,"")</f>
        <v/>
      </c>
      <c r="R1725" s="201" t="str">
        <f t="array" ref="R1725">IFERROR(IF(INDEX('Disaggregation Records'!$E$155:$E$385,MATCH(RIGHT(Q1725,255),RIGHT('Disaggregation Records'!$D$155:$D$385,255),0))="","",INDEX('Disaggregation Records'!$E$155:$E$385,MATCH(RIGHT(Q1725,255),RIGHT('Disaggregation Records'!$D$155:$D$385,255),0))),"")</f>
        <v/>
      </c>
      <c r="S1725" s="201" t="str">
        <f t="array" ref="S1725">IFERROR(IF(INDEX('Disaggregation Records'!$F$155:$F$385,MATCH(RIGHT(Q1725,255),RIGHT('Disaggregation Records'!$D$155:$D$385,255),0))="","",INDEX('Disaggregation Records'!$F$155:$F$385,MATCH(RIGHT(Q1725,255),RIGHT('Disaggregation Records'!$D$155:$D$385,255),0))),"")</f>
        <v/>
      </c>
      <c r="T1725" s="201" t="str">
        <f t="array" ref="T1725">IFERROR(IF(INDEX('Disaggregation Records'!$H$155:$H$385,MATCH(RIGHT(Q1725,255),RIGHT('Disaggregation Records'!$D$155:$D$385,255),0))="","",INDEX('Disaggregation Records'!$H$155:$H$385,MATCH(RIGHT(Q1725,255),RIGHT('Disaggregation Records'!$D$155:$D$385,255),0))),"")</f>
        <v/>
      </c>
      <c r="U1725" s="201">
        <f t="shared" ref="U1725" si="6650">U1723+1</f>
        <v>1964</v>
      </c>
      <c r="V1725" s="201" t="str">
        <f t="array" ref="V1725">IFERROR(IF(INDEX('Disaggregation Records'!$I$155:$I$385,MATCH(RIGHT(Q1725,255),RIGHT('Disaggregation Records'!$D$155:$D$385,255),0))="","",INDEX('Disaggregation Records'!$I$155:$I$385,MATCH(RIGHT(Q1725,255),RIGHT('Disaggregation Records'!$D$155:$D$385,255),0))),"")</f>
        <v/>
      </c>
      <c r="W1725" s="201" t="str">
        <f>IFERROR(INDEX('Reference Records'!L$40:L$88,MATCH(LEFT(C1725,255),'Reference Records'!E$40:E$88,0)),"")</f>
        <v/>
      </c>
    </row>
    <row r="1726" spans="1:23" s="201" customFormat="1" ht="40.25" customHeight="1" x14ac:dyDescent="0.35">
      <c r="A1726" s="569"/>
      <c r="B1726" s="590"/>
      <c r="C1726" s="571"/>
      <c r="D1726" s="579"/>
      <c r="E1726" s="579"/>
      <c r="F1726" s="215"/>
      <c r="G1726" s="577"/>
      <c r="H1726" s="581"/>
      <c r="I1726" s="583"/>
      <c r="J1726" s="573"/>
      <c r="K1726" s="571"/>
      <c r="L1726" s="571"/>
      <c r="M1726" s="573"/>
      <c r="N1726" s="573"/>
    </row>
    <row r="1727" spans="1:23" s="201" customFormat="1" ht="40.25" customHeight="1" x14ac:dyDescent="0.35">
      <c r="A1727" s="569" t="str">
        <f t="shared" ref="A1727" ca="1" si="6651">INDIRECT("'update Helper'!C"&amp;U1727)</f>
        <v>a163p000004cuxlAAA</v>
      </c>
      <c r="B1727" s="589">
        <v>28</v>
      </c>
      <c r="C1727" s="570" t="str">
        <f>VLOOKUP(B1727,'Coverage Indicators - Section D'!$A$9:$AU$70,47,FALSE)</f>
        <v/>
      </c>
      <c r="D1727" s="578" t="str">
        <f t="shared" ref="D1727" si="6652">R1727</f>
        <v/>
      </c>
      <c r="E1727" s="578" t="str">
        <f t="shared" ref="E1727" si="6653">S1727</f>
        <v/>
      </c>
      <c r="F1727" s="421"/>
      <c r="G1727" s="576" t="str">
        <f ca="1">IF(OR(INDIRECT("'update Helper'!E"&amp;U1727)="",F1727&lt;&gt;0,F1728&lt;&gt;0),IF(IFERROR((F1727/F1728),"")="","",(F1727/F1728)),INDIRECT("'update Helper'!E"&amp;U1727)/100)</f>
        <v/>
      </c>
      <c r="H1727" s="580"/>
      <c r="I1727" s="582"/>
      <c r="J1727" s="572"/>
      <c r="K1727" s="570" t="str">
        <f t="shared" ref="K1727" si="6654">W1727</f>
        <v/>
      </c>
      <c r="L1727" s="570" t="str">
        <f t="shared" ref="L1727" si="6655">V1727</f>
        <v/>
      </c>
      <c r="M1727" s="572"/>
      <c r="N1727" s="572"/>
      <c r="P1727" s="201">
        <f t="shared" ref="P1727" si="6656">IF(AND(EXACT(C1727,C1725),C1725&lt;&gt;0),P1725+1,0)</f>
        <v>553</v>
      </c>
      <c r="Q1727" s="201" t="str">
        <f t="shared" ref="Q1727" si="6657">IF(C1727&lt;&gt;"",C1727&amp;"-"&amp;P1727,"")</f>
        <v/>
      </c>
      <c r="R1727" s="201" t="str">
        <f t="array" ref="R1727">IFERROR(IF(INDEX('Disaggregation Records'!$E$155:$E$385,MATCH(RIGHT(Q1727,255),RIGHT('Disaggregation Records'!$D$155:$D$385,255),0))="","",INDEX('Disaggregation Records'!$E$155:$E$385,MATCH(RIGHT(Q1727,255),RIGHT('Disaggregation Records'!$D$155:$D$385,255),0))),"")</f>
        <v/>
      </c>
      <c r="S1727" s="201" t="str">
        <f t="array" ref="S1727">IFERROR(IF(INDEX('Disaggregation Records'!$F$155:$F$385,MATCH(RIGHT(Q1727,255),RIGHT('Disaggregation Records'!$D$155:$D$385,255),0))="","",INDEX('Disaggregation Records'!$F$155:$F$385,MATCH(RIGHT(Q1727,255),RIGHT('Disaggregation Records'!$D$155:$D$385,255),0))),"")</f>
        <v/>
      </c>
      <c r="T1727" s="201" t="str">
        <f t="array" ref="T1727">IFERROR(IF(INDEX('Disaggregation Records'!$H$155:$H$385,MATCH(RIGHT(Q1727,255),RIGHT('Disaggregation Records'!$D$155:$D$385,255),0))="","",INDEX('Disaggregation Records'!$H$155:$H$385,MATCH(RIGHT(Q1727,255),RIGHT('Disaggregation Records'!$D$155:$D$385,255),0))),"")</f>
        <v/>
      </c>
      <c r="U1727" s="201">
        <f t="shared" ref="U1727" si="6658">U1725+1</f>
        <v>1965</v>
      </c>
      <c r="V1727" s="201" t="str">
        <f t="array" ref="V1727">IFERROR(IF(INDEX('Disaggregation Records'!$I$155:$I$385,MATCH(RIGHT(Q1727,255),RIGHT('Disaggregation Records'!$D$155:$D$385,255),0))="","",INDEX('Disaggregation Records'!$I$155:$I$385,MATCH(RIGHT(Q1727,255),RIGHT('Disaggregation Records'!$D$155:$D$385,255),0))),"")</f>
        <v/>
      </c>
      <c r="W1727" s="201" t="str">
        <f>IFERROR(INDEX('Reference Records'!L$40:L$88,MATCH(LEFT(C1727,255),'Reference Records'!E$40:E$88,0)),"")</f>
        <v/>
      </c>
    </row>
    <row r="1728" spans="1:23" s="201" customFormat="1" ht="40.25" customHeight="1" x14ac:dyDescent="0.35">
      <c r="A1728" s="569"/>
      <c r="B1728" s="590"/>
      <c r="C1728" s="571"/>
      <c r="D1728" s="579"/>
      <c r="E1728" s="579"/>
      <c r="F1728" s="215"/>
      <c r="G1728" s="577"/>
      <c r="H1728" s="581"/>
      <c r="I1728" s="583"/>
      <c r="J1728" s="573"/>
      <c r="K1728" s="571"/>
      <c r="L1728" s="571"/>
      <c r="M1728" s="573"/>
      <c r="N1728" s="573"/>
    </row>
    <row r="1729" spans="1:23" s="201" customFormat="1" ht="40.25" customHeight="1" x14ac:dyDescent="0.35">
      <c r="A1729" s="569" t="str">
        <f t="shared" ref="A1729" ca="1" si="6659">INDIRECT("'update Helper'!C"&amp;U1729)</f>
        <v>a163p000004cuxmAAA</v>
      </c>
      <c r="B1729" s="589">
        <v>28</v>
      </c>
      <c r="C1729" s="570" t="str">
        <f>VLOOKUP(B1729,'Coverage Indicators - Section D'!$A$9:$AU$70,47,FALSE)</f>
        <v/>
      </c>
      <c r="D1729" s="578" t="str">
        <f t="shared" ref="D1729" si="6660">R1729</f>
        <v/>
      </c>
      <c r="E1729" s="578" t="str">
        <f t="shared" ref="E1729" si="6661">S1729</f>
        <v/>
      </c>
      <c r="F1729" s="421"/>
      <c r="G1729" s="576" t="str">
        <f ca="1">IF(OR(INDIRECT("'update Helper'!E"&amp;U1729)="",F1729&lt;&gt;0,F1730&lt;&gt;0),IF(IFERROR((F1729/F1730),"")="","",(F1729/F1730)),INDIRECT("'update Helper'!E"&amp;U1729)/100)</f>
        <v/>
      </c>
      <c r="H1729" s="580"/>
      <c r="I1729" s="582"/>
      <c r="J1729" s="572"/>
      <c r="K1729" s="570" t="str">
        <f t="shared" ref="K1729" si="6662">W1729</f>
        <v/>
      </c>
      <c r="L1729" s="570" t="str">
        <f t="shared" ref="L1729" si="6663">V1729</f>
        <v/>
      </c>
      <c r="M1729" s="572"/>
      <c r="N1729" s="572"/>
      <c r="P1729" s="201">
        <f t="shared" ref="P1729" si="6664">IF(AND(EXACT(C1729,C1727),C1727&lt;&gt;0),P1727+1,0)</f>
        <v>554</v>
      </c>
      <c r="Q1729" s="201" t="str">
        <f t="shared" ref="Q1729" si="6665">IF(C1729&lt;&gt;"",C1729&amp;"-"&amp;P1729,"")</f>
        <v/>
      </c>
      <c r="R1729" s="201" t="str">
        <f t="array" ref="R1729">IFERROR(IF(INDEX('Disaggregation Records'!$E$155:$E$385,MATCH(RIGHT(Q1729,255),RIGHT('Disaggregation Records'!$D$155:$D$385,255),0))="","",INDEX('Disaggregation Records'!$E$155:$E$385,MATCH(RIGHT(Q1729,255),RIGHT('Disaggregation Records'!$D$155:$D$385,255),0))),"")</f>
        <v/>
      </c>
      <c r="S1729" s="201" t="str">
        <f t="array" ref="S1729">IFERROR(IF(INDEX('Disaggregation Records'!$F$155:$F$385,MATCH(RIGHT(Q1729,255),RIGHT('Disaggregation Records'!$D$155:$D$385,255),0))="","",INDEX('Disaggregation Records'!$F$155:$F$385,MATCH(RIGHT(Q1729,255),RIGHT('Disaggregation Records'!$D$155:$D$385,255),0))),"")</f>
        <v/>
      </c>
      <c r="T1729" s="201" t="str">
        <f t="array" ref="T1729">IFERROR(IF(INDEX('Disaggregation Records'!$H$155:$H$385,MATCH(RIGHT(Q1729,255),RIGHT('Disaggregation Records'!$D$155:$D$385,255),0))="","",INDEX('Disaggregation Records'!$H$155:$H$385,MATCH(RIGHT(Q1729,255),RIGHT('Disaggregation Records'!$D$155:$D$385,255),0))),"")</f>
        <v/>
      </c>
      <c r="U1729" s="201">
        <f t="shared" ref="U1729" si="6666">U1727+1</f>
        <v>1966</v>
      </c>
      <c r="V1729" s="201" t="str">
        <f t="array" ref="V1729">IFERROR(IF(INDEX('Disaggregation Records'!$I$155:$I$385,MATCH(RIGHT(Q1729,255),RIGHT('Disaggregation Records'!$D$155:$D$385,255),0))="","",INDEX('Disaggregation Records'!$I$155:$I$385,MATCH(RIGHT(Q1729,255),RIGHT('Disaggregation Records'!$D$155:$D$385,255),0))),"")</f>
        <v/>
      </c>
      <c r="W1729" s="201" t="str">
        <f>IFERROR(INDEX('Reference Records'!L$40:L$88,MATCH(LEFT(C1729,255),'Reference Records'!E$40:E$88,0)),"")</f>
        <v/>
      </c>
    </row>
    <row r="1730" spans="1:23" s="201" customFormat="1" ht="40.25" customHeight="1" x14ac:dyDescent="0.35">
      <c r="A1730" s="569"/>
      <c r="B1730" s="590"/>
      <c r="C1730" s="571"/>
      <c r="D1730" s="579"/>
      <c r="E1730" s="579"/>
      <c r="F1730" s="215"/>
      <c r="G1730" s="577"/>
      <c r="H1730" s="581"/>
      <c r="I1730" s="583"/>
      <c r="J1730" s="573"/>
      <c r="K1730" s="571"/>
      <c r="L1730" s="571"/>
      <c r="M1730" s="573"/>
      <c r="N1730" s="573"/>
    </row>
    <row r="1731" spans="1:23" s="201" customFormat="1" ht="40.25" customHeight="1" x14ac:dyDescent="0.35">
      <c r="A1731" s="569" t="str">
        <f t="shared" ref="A1731" ca="1" si="6667">INDIRECT("'update Helper'!C"&amp;U1731)</f>
        <v>a163p000004cuxnAAA</v>
      </c>
      <c r="B1731" s="589">
        <v>28</v>
      </c>
      <c r="C1731" s="570" t="str">
        <f>VLOOKUP(B1731,'Coverage Indicators - Section D'!$A$9:$AU$70,47,FALSE)</f>
        <v/>
      </c>
      <c r="D1731" s="578" t="str">
        <f t="shared" ref="D1731" si="6668">R1731</f>
        <v/>
      </c>
      <c r="E1731" s="578" t="str">
        <f t="shared" ref="E1731" si="6669">S1731</f>
        <v/>
      </c>
      <c r="F1731" s="421"/>
      <c r="G1731" s="576" t="str">
        <f ca="1">IF(OR(INDIRECT("'update Helper'!E"&amp;U1731)="",F1731&lt;&gt;0,F1732&lt;&gt;0),IF(IFERROR((F1731/F1732),"")="","",(F1731/F1732)),INDIRECT("'update Helper'!E"&amp;U1731)/100)</f>
        <v/>
      </c>
      <c r="H1731" s="580"/>
      <c r="I1731" s="582"/>
      <c r="J1731" s="572"/>
      <c r="K1731" s="570" t="str">
        <f t="shared" ref="K1731" si="6670">W1731</f>
        <v/>
      </c>
      <c r="L1731" s="570" t="str">
        <f t="shared" ref="L1731" si="6671">V1731</f>
        <v/>
      </c>
      <c r="M1731" s="572"/>
      <c r="N1731" s="572"/>
      <c r="P1731" s="201">
        <f t="shared" ref="P1731" si="6672">IF(AND(EXACT(C1731,C1729),C1729&lt;&gt;0),P1729+1,0)</f>
        <v>555</v>
      </c>
      <c r="Q1731" s="201" t="str">
        <f t="shared" ref="Q1731" si="6673">IF(C1731&lt;&gt;"",C1731&amp;"-"&amp;P1731,"")</f>
        <v/>
      </c>
      <c r="R1731" s="201" t="str">
        <f t="array" ref="R1731">IFERROR(IF(INDEX('Disaggregation Records'!$E$155:$E$385,MATCH(RIGHT(Q1731,255),RIGHT('Disaggregation Records'!$D$155:$D$385,255),0))="","",INDEX('Disaggregation Records'!$E$155:$E$385,MATCH(RIGHT(Q1731,255),RIGHT('Disaggregation Records'!$D$155:$D$385,255),0))),"")</f>
        <v/>
      </c>
      <c r="S1731" s="201" t="str">
        <f t="array" ref="S1731">IFERROR(IF(INDEX('Disaggregation Records'!$F$155:$F$385,MATCH(RIGHT(Q1731,255),RIGHT('Disaggregation Records'!$D$155:$D$385,255),0))="","",INDEX('Disaggregation Records'!$F$155:$F$385,MATCH(RIGHT(Q1731,255),RIGHT('Disaggregation Records'!$D$155:$D$385,255),0))),"")</f>
        <v/>
      </c>
      <c r="T1731" s="201" t="str">
        <f t="array" ref="T1731">IFERROR(IF(INDEX('Disaggregation Records'!$H$155:$H$385,MATCH(RIGHT(Q1731,255),RIGHT('Disaggregation Records'!$D$155:$D$385,255),0))="","",INDEX('Disaggregation Records'!$H$155:$H$385,MATCH(RIGHT(Q1731,255),RIGHT('Disaggregation Records'!$D$155:$D$385,255),0))),"")</f>
        <v/>
      </c>
      <c r="U1731" s="201">
        <f t="shared" ref="U1731" si="6674">U1729+1</f>
        <v>1967</v>
      </c>
      <c r="V1731" s="201" t="str">
        <f t="array" ref="V1731">IFERROR(IF(INDEX('Disaggregation Records'!$I$155:$I$385,MATCH(RIGHT(Q1731,255),RIGHT('Disaggregation Records'!$D$155:$D$385,255),0))="","",INDEX('Disaggregation Records'!$I$155:$I$385,MATCH(RIGHT(Q1731,255),RIGHT('Disaggregation Records'!$D$155:$D$385,255),0))),"")</f>
        <v/>
      </c>
      <c r="W1731" s="201" t="str">
        <f>IFERROR(INDEX('Reference Records'!L$40:L$88,MATCH(LEFT(C1731,255),'Reference Records'!E$40:E$88,0)),"")</f>
        <v/>
      </c>
    </row>
    <row r="1732" spans="1:23" s="201" customFormat="1" ht="40.25" customHeight="1" x14ac:dyDescent="0.35">
      <c r="A1732" s="569"/>
      <c r="B1732" s="590"/>
      <c r="C1732" s="571"/>
      <c r="D1732" s="579"/>
      <c r="E1732" s="579"/>
      <c r="F1732" s="215"/>
      <c r="G1732" s="577"/>
      <c r="H1732" s="581"/>
      <c r="I1732" s="583"/>
      <c r="J1732" s="573"/>
      <c r="K1732" s="571"/>
      <c r="L1732" s="571"/>
      <c r="M1732" s="573"/>
      <c r="N1732" s="573"/>
    </row>
    <row r="1733" spans="1:23" s="201" customFormat="1" ht="40.25" customHeight="1" x14ac:dyDescent="0.35">
      <c r="A1733" s="569" t="str">
        <f t="shared" ref="A1733" ca="1" si="6675">INDIRECT("'update Helper'!C"&amp;U1733)</f>
        <v>a163p000004cuxoAAA</v>
      </c>
      <c r="B1733" s="589">
        <v>28</v>
      </c>
      <c r="C1733" s="570" t="str">
        <f>VLOOKUP(B1733,'Coverage Indicators - Section D'!$A$9:$AU$70,47,FALSE)</f>
        <v/>
      </c>
      <c r="D1733" s="578" t="str">
        <f t="shared" ref="D1733" si="6676">R1733</f>
        <v/>
      </c>
      <c r="E1733" s="578" t="str">
        <f t="shared" ref="E1733" si="6677">S1733</f>
        <v/>
      </c>
      <c r="F1733" s="421"/>
      <c r="G1733" s="576" t="str">
        <f ca="1">IF(OR(INDIRECT("'update Helper'!E"&amp;U1733)="",F1733&lt;&gt;0,F1734&lt;&gt;0),IF(IFERROR((F1733/F1734),"")="","",(F1733/F1734)),INDIRECT("'update Helper'!E"&amp;U1733)/100)</f>
        <v/>
      </c>
      <c r="H1733" s="580"/>
      <c r="I1733" s="582"/>
      <c r="J1733" s="572"/>
      <c r="K1733" s="570" t="str">
        <f t="shared" ref="K1733" si="6678">W1733</f>
        <v/>
      </c>
      <c r="L1733" s="570" t="str">
        <f t="shared" ref="L1733" si="6679">V1733</f>
        <v/>
      </c>
      <c r="M1733" s="572"/>
      <c r="N1733" s="572"/>
      <c r="P1733" s="201">
        <f t="shared" ref="P1733" si="6680">IF(AND(EXACT(C1733,C1731),C1731&lt;&gt;0),P1731+1,0)</f>
        <v>556</v>
      </c>
      <c r="Q1733" s="201" t="str">
        <f t="shared" ref="Q1733" si="6681">IF(C1733&lt;&gt;"",C1733&amp;"-"&amp;P1733,"")</f>
        <v/>
      </c>
      <c r="R1733" s="201" t="str">
        <f t="array" ref="R1733">IFERROR(IF(INDEX('Disaggregation Records'!$E$155:$E$385,MATCH(RIGHT(Q1733,255),RIGHT('Disaggregation Records'!$D$155:$D$385,255),0))="","",INDEX('Disaggregation Records'!$E$155:$E$385,MATCH(RIGHT(Q1733,255),RIGHT('Disaggregation Records'!$D$155:$D$385,255),0))),"")</f>
        <v/>
      </c>
      <c r="S1733" s="201" t="str">
        <f t="array" ref="S1733">IFERROR(IF(INDEX('Disaggregation Records'!$F$155:$F$385,MATCH(RIGHT(Q1733,255),RIGHT('Disaggregation Records'!$D$155:$D$385,255),0))="","",INDEX('Disaggregation Records'!$F$155:$F$385,MATCH(RIGHT(Q1733,255),RIGHT('Disaggregation Records'!$D$155:$D$385,255),0))),"")</f>
        <v/>
      </c>
      <c r="T1733" s="201" t="str">
        <f t="array" ref="T1733">IFERROR(IF(INDEX('Disaggregation Records'!$H$155:$H$385,MATCH(RIGHT(Q1733,255),RIGHT('Disaggregation Records'!$D$155:$D$385,255),0))="","",INDEX('Disaggregation Records'!$H$155:$H$385,MATCH(RIGHT(Q1733,255),RIGHT('Disaggregation Records'!$D$155:$D$385,255),0))),"")</f>
        <v/>
      </c>
      <c r="U1733" s="201">
        <f t="shared" ref="U1733" si="6682">U1731+1</f>
        <v>1968</v>
      </c>
      <c r="V1733" s="201" t="str">
        <f t="array" ref="V1733">IFERROR(IF(INDEX('Disaggregation Records'!$I$155:$I$385,MATCH(RIGHT(Q1733,255),RIGHT('Disaggregation Records'!$D$155:$D$385,255),0))="","",INDEX('Disaggregation Records'!$I$155:$I$385,MATCH(RIGHT(Q1733,255),RIGHT('Disaggregation Records'!$D$155:$D$385,255),0))),"")</f>
        <v/>
      </c>
      <c r="W1733" s="201" t="str">
        <f>IFERROR(INDEX('Reference Records'!L$40:L$88,MATCH(LEFT(C1733,255),'Reference Records'!E$40:E$88,0)),"")</f>
        <v/>
      </c>
    </row>
    <row r="1734" spans="1:23" s="201" customFormat="1" ht="40.25" customHeight="1" x14ac:dyDescent="0.35">
      <c r="A1734" s="569"/>
      <c r="B1734" s="590"/>
      <c r="C1734" s="571"/>
      <c r="D1734" s="579"/>
      <c r="E1734" s="579"/>
      <c r="F1734" s="215"/>
      <c r="G1734" s="577"/>
      <c r="H1734" s="581"/>
      <c r="I1734" s="583"/>
      <c r="J1734" s="573"/>
      <c r="K1734" s="571"/>
      <c r="L1734" s="571"/>
      <c r="M1734" s="573"/>
      <c r="N1734" s="573"/>
    </row>
    <row r="1735" spans="1:23" s="201" customFormat="1" ht="40.25" customHeight="1" x14ac:dyDescent="0.35">
      <c r="A1735" s="569" t="str">
        <f t="shared" ref="A1735" ca="1" si="6683">INDIRECT("'update Helper'!C"&amp;U1735)</f>
        <v>a163p000004cuxpAAA</v>
      </c>
      <c r="B1735" s="589">
        <v>28</v>
      </c>
      <c r="C1735" s="570" t="str">
        <f>VLOOKUP(B1735,'Coverage Indicators - Section D'!$A$9:$AU$70,47,FALSE)</f>
        <v/>
      </c>
      <c r="D1735" s="578" t="str">
        <f t="shared" ref="D1735" si="6684">R1735</f>
        <v/>
      </c>
      <c r="E1735" s="578" t="str">
        <f t="shared" ref="E1735" si="6685">S1735</f>
        <v/>
      </c>
      <c r="F1735" s="421"/>
      <c r="G1735" s="576" t="str">
        <f ca="1">IF(OR(INDIRECT("'update Helper'!E"&amp;U1735)="",F1735&lt;&gt;0,F1736&lt;&gt;0),IF(IFERROR((F1735/F1736),"")="","",(F1735/F1736)),INDIRECT("'update Helper'!E"&amp;U1735)/100)</f>
        <v/>
      </c>
      <c r="H1735" s="580"/>
      <c r="I1735" s="582"/>
      <c r="J1735" s="572"/>
      <c r="K1735" s="570" t="str">
        <f t="shared" ref="K1735" si="6686">W1735</f>
        <v/>
      </c>
      <c r="L1735" s="570" t="str">
        <f t="shared" ref="L1735" si="6687">V1735</f>
        <v/>
      </c>
      <c r="M1735" s="572"/>
      <c r="N1735" s="572"/>
      <c r="P1735" s="201">
        <f t="shared" ref="P1735" si="6688">IF(AND(EXACT(C1735,C1733),C1733&lt;&gt;0),P1733+1,0)</f>
        <v>557</v>
      </c>
      <c r="Q1735" s="201" t="str">
        <f t="shared" ref="Q1735" si="6689">IF(C1735&lt;&gt;"",C1735&amp;"-"&amp;P1735,"")</f>
        <v/>
      </c>
      <c r="R1735" s="201" t="str">
        <f t="array" ref="R1735">IFERROR(IF(INDEX('Disaggregation Records'!$E$155:$E$385,MATCH(RIGHT(Q1735,255),RIGHT('Disaggregation Records'!$D$155:$D$385,255),0))="","",INDEX('Disaggregation Records'!$E$155:$E$385,MATCH(RIGHT(Q1735,255),RIGHT('Disaggregation Records'!$D$155:$D$385,255),0))),"")</f>
        <v/>
      </c>
      <c r="S1735" s="201" t="str">
        <f t="array" ref="S1735">IFERROR(IF(INDEX('Disaggregation Records'!$F$155:$F$385,MATCH(RIGHT(Q1735,255),RIGHT('Disaggregation Records'!$D$155:$D$385,255),0))="","",INDEX('Disaggregation Records'!$F$155:$F$385,MATCH(RIGHT(Q1735,255),RIGHT('Disaggregation Records'!$D$155:$D$385,255),0))),"")</f>
        <v/>
      </c>
      <c r="T1735" s="201" t="str">
        <f t="array" ref="T1735">IFERROR(IF(INDEX('Disaggregation Records'!$H$155:$H$385,MATCH(RIGHT(Q1735,255),RIGHT('Disaggregation Records'!$D$155:$D$385,255),0))="","",INDEX('Disaggregation Records'!$H$155:$H$385,MATCH(RIGHT(Q1735,255),RIGHT('Disaggregation Records'!$D$155:$D$385,255),0))),"")</f>
        <v/>
      </c>
      <c r="U1735" s="201">
        <f t="shared" ref="U1735" si="6690">U1733+1</f>
        <v>1969</v>
      </c>
      <c r="V1735" s="201" t="str">
        <f t="array" ref="V1735">IFERROR(IF(INDEX('Disaggregation Records'!$I$155:$I$385,MATCH(RIGHT(Q1735,255),RIGHT('Disaggregation Records'!$D$155:$D$385,255),0))="","",INDEX('Disaggregation Records'!$I$155:$I$385,MATCH(RIGHT(Q1735,255),RIGHT('Disaggregation Records'!$D$155:$D$385,255),0))),"")</f>
        <v/>
      </c>
      <c r="W1735" s="201" t="str">
        <f>IFERROR(INDEX('Reference Records'!L$40:L$88,MATCH(LEFT(C1735,255),'Reference Records'!E$40:E$88,0)),"")</f>
        <v/>
      </c>
    </row>
    <row r="1736" spans="1:23" s="201" customFormat="1" ht="40.25" customHeight="1" x14ac:dyDescent="0.35">
      <c r="A1736" s="569"/>
      <c r="B1736" s="590"/>
      <c r="C1736" s="571"/>
      <c r="D1736" s="579"/>
      <c r="E1736" s="579"/>
      <c r="F1736" s="215"/>
      <c r="G1736" s="577"/>
      <c r="H1736" s="581"/>
      <c r="I1736" s="583"/>
      <c r="J1736" s="573"/>
      <c r="K1736" s="571"/>
      <c r="L1736" s="571"/>
      <c r="M1736" s="573"/>
      <c r="N1736" s="573"/>
    </row>
    <row r="1737" spans="1:23" s="201" customFormat="1" ht="40.25" customHeight="1" x14ac:dyDescent="0.35">
      <c r="A1737" s="569" t="str">
        <f t="shared" ref="A1737" ca="1" si="6691">INDIRECT("'update Helper'!C"&amp;U1737)</f>
        <v>a163p000004cuxqAAA</v>
      </c>
      <c r="B1737" s="589">
        <v>28</v>
      </c>
      <c r="C1737" s="570" t="str">
        <f>VLOOKUP(B1737,'Coverage Indicators - Section D'!$A$9:$AU$70,47,FALSE)</f>
        <v/>
      </c>
      <c r="D1737" s="578" t="str">
        <f t="shared" ref="D1737" si="6692">R1737</f>
        <v/>
      </c>
      <c r="E1737" s="578" t="str">
        <f t="shared" ref="E1737" si="6693">S1737</f>
        <v/>
      </c>
      <c r="F1737" s="421"/>
      <c r="G1737" s="576" t="str">
        <f ca="1">IF(OR(INDIRECT("'update Helper'!E"&amp;U1737)="",F1737&lt;&gt;0,F1738&lt;&gt;0),IF(IFERROR((F1737/F1738),"")="","",(F1737/F1738)),INDIRECT("'update Helper'!E"&amp;U1737)/100)</f>
        <v/>
      </c>
      <c r="H1737" s="580"/>
      <c r="I1737" s="582"/>
      <c r="J1737" s="572"/>
      <c r="K1737" s="570" t="str">
        <f t="shared" ref="K1737" si="6694">W1737</f>
        <v/>
      </c>
      <c r="L1737" s="570" t="str">
        <f t="shared" ref="L1737" si="6695">V1737</f>
        <v/>
      </c>
      <c r="M1737" s="572"/>
      <c r="N1737" s="572"/>
      <c r="P1737" s="201">
        <f t="shared" ref="P1737" si="6696">IF(AND(EXACT(C1737,C1735),C1735&lt;&gt;0),P1735+1,0)</f>
        <v>558</v>
      </c>
      <c r="Q1737" s="201" t="str">
        <f t="shared" ref="Q1737" si="6697">IF(C1737&lt;&gt;"",C1737&amp;"-"&amp;P1737,"")</f>
        <v/>
      </c>
      <c r="R1737" s="201" t="str">
        <f t="array" ref="R1737">IFERROR(IF(INDEX('Disaggregation Records'!$E$155:$E$385,MATCH(RIGHT(Q1737,255),RIGHT('Disaggregation Records'!$D$155:$D$385,255),0))="","",INDEX('Disaggregation Records'!$E$155:$E$385,MATCH(RIGHT(Q1737,255),RIGHT('Disaggregation Records'!$D$155:$D$385,255),0))),"")</f>
        <v/>
      </c>
      <c r="S1737" s="201" t="str">
        <f t="array" ref="S1737">IFERROR(IF(INDEX('Disaggregation Records'!$F$155:$F$385,MATCH(RIGHT(Q1737,255),RIGHT('Disaggregation Records'!$D$155:$D$385,255),0))="","",INDEX('Disaggregation Records'!$F$155:$F$385,MATCH(RIGHT(Q1737,255),RIGHT('Disaggregation Records'!$D$155:$D$385,255),0))),"")</f>
        <v/>
      </c>
      <c r="T1737" s="201" t="str">
        <f t="array" ref="T1737">IFERROR(IF(INDEX('Disaggregation Records'!$H$155:$H$385,MATCH(RIGHT(Q1737,255),RIGHT('Disaggregation Records'!$D$155:$D$385,255),0))="","",INDEX('Disaggregation Records'!$H$155:$H$385,MATCH(RIGHT(Q1737,255),RIGHT('Disaggregation Records'!$D$155:$D$385,255),0))),"")</f>
        <v/>
      </c>
      <c r="U1737" s="201">
        <f t="shared" ref="U1737" si="6698">U1735+1</f>
        <v>1970</v>
      </c>
      <c r="V1737" s="201" t="str">
        <f t="array" ref="V1737">IFERROR(IF(INDEX('Disaggregation Records'!$I$155:$I$385,MATCH(RIGHT(Q1737,255),RIGHT('Disaggregation Records'!$D$155:$D$385,255),0))="","",INDEX('Disaggregation Records'!$I$155:$I$385,MATCH(RIGHT(Q1737,255),RIGHT('Disaggregation Records'!$D$155:$D$385,255),0))),"")</f>
        <v/>
      </c>
      <c r="W1737" s="201" t="str">
        <f>IFERROR(INDEX('Reference Records'!L$40:L$88,MATCH(LEFT(C1737,255),'Reference Records'!E$40:E$88,0)),"")</f>
        <v/>
      </c>
    </row>
    <row r="1738" spans="1:23" s="201" customFormat="1" ht="40.25" customHeight="1" x14ac:dyDescent="0.35">
      <c r="A1738" s="569"/>
      <c r="B1738" s="590"/>
      <c r="C1738" s="571"/>
      <c r="D1738" s="579"/>
      <c r="E1738" s="579"/>
      <c r="F1738" s="215"/>
      <c r="G1738" s="577"/>
      <c r="H1738" s="581"/>
      <c r="I1738" s="583"/>
      <c r="J1738" s="573"/>
      <c r="K1738" s="571"/>
      <c r="L1738" s="571"/>
      <c r="M1738" s="573"/>
      <c r="N1738" s="573"/>
    </row>
    <row r="1739" spans="1:23" s="201" customFormat="1" ht="40.25" customHeight="1" x14ac:dyDescent="0.35">
      <c r="A1739" s="569" t="str">
        <f t="shared" ref="A1739" ca="1" si="6699">INDIRECT("'update Helper'!C"&amp;U1739)</f>
        <v>a163p000004cuxrAAA</v>
      </c>
      <c r="B1739" s="589">
        <v>28</v>
      </c>
      <c r="C1739" s="570" t="str">
        <f>VLOOKUP(B1739,'Coverage Indicators - Section D'!$A$9:$AU$70,47,FALSE)</f>
        <v/>
      </c>
      <c r="D1739" s="578" t="str">
        <f t="shared" ref="D1739" si="6700">R1739</f>
        <v/>
      </c>
      <c r="E1739" s="578" t="str">
        <f t="shared" ref="E1739" si="6701">S1739</f>
        <v/>
      </c>
      <c r="F1739" s="421"/>
      <c r="G1739" s="576" t="str">
        <f ca="1">IF(OR(INDIRECT("'update Helper'!E"&amp;U1739)="",F1739&lt;&gt;0,F1740&lt;&gt;0),IF(IFERROR((F1739/F1740),"")="","",(F1739/F1740)),INDIRECT("'update Helper'!E"&amp;U1739)/100)</f>
        <v/>
      </c>
      <c r="H1739" s="580"/>
      <c r="I1739" s="582"/>
      <c r="J1739" s="572"/>
      <c r="K1739" s="570" t="str">
        <f t="shared" ref="K1739" si="6702">W1739</f>
        <v/>
      </c>
      <c r="L1739" s="570" t="str">
        <f t="shared" ref="L1739" si="6703">V1739</f>
        <v/>
      </c>
      <c r="M1739" s="572"/>
      <c r="N1739" s="572"/>
      <c r="P1739" s="201">
        <f t="shared" ref="P1739" si="6704">IF(AND(EXACT(C1739,C1737),C1737&lt;&gt;0),P1737+1,0)</f>
        <v>559</v>
      </c>
      <c r="Q1739" s="201" t="str">
        <f t="shared" ref="Q1739" si="6705">IF(C1739&lt;&gt;"",C1739&amp;"-"&amp;P1739,"")</f>
        <v/>
      </c>
      <c r="R1739" s="201" t="str">
        <f t="array" ref="R1739">IFERROR(IF(INDEX('Disaggregation Records'!$E$155:$E$385,MATCH(RIGHT(Q1739,255),RIGHT('Disaggregation Records'!$D$155:$D$385,255),0))="","",INDEX('Disaggregation Records'!$E$155:$E$385,MATCH(RIGHT(Q1739,255),RIGHT('Disaggregation Records'!$D$155:$D$385,255),0))),"")</f>
        <v/>
      </c>
      <c r="S1739" s="201" t="str">
        <f t="array" ref="S1739">IFERROR(IF(INDEX('Disaggregation Records'!$F$155:$F$385,MATCH(RIGHT(Q1739,255),RIGHT('Disaggregation Records'!$D$155:$D$385,255),0))="","",INDEX('Disaggregation Records'!$F$155:$F$385,MATCH(RIGHT(Q1739,255),RIGHT('Disaggregation Records'!$D$155:$D$385,255),0))),"")</f>
        <v/>
      </c>
      <c r="T1739" s="201" t="str">
        <f t="array" ref="T1739">IFERROR(IF(INDEX('Disaggregation Records'!$H$155:$H$385,MATCH(RIGHT(Q1739,255),RIGHT('Disaggregation Records'!$D$155:$D$385,255),0))="","",INDEX('Disaggregation Records'!$H$155:$H$385,MATCH(RIGHT(Q1739,255),RIGHT('Disaggregation Records'!$D$155:$D$385,255),0))),"")</f>
        <v/>
      </c>
      <c r="U1739" s="201">
        <f t="shared" ref="U1739" si="6706">U1737+1</f>
        <v>1971</v>
      </c>
      <c r="V1739" s="201" t="str">
        <f t="array" ref="V1739">IFERROR(IF(INDEX('Disaggregation Records'!$I$155:$I$385,MATCH(RIGHT(Q1739,255),RIGHT('Disaggregation Records'!$D$155:$D$385,255),0))="","",INDEX('Disaggregation Records'!$I$155:$I$385,MATCH(RIGHT(Q1739,255),RIGHT('Disaggregation Records'!$D$155:$D$385,255),0))),"")</f>
        <v/>
      </c>
      <c r="W1739" s="201" t="str">
        <f>IFERROR(INDEX('Reference Records'!L$40:L$88,MATCH(LEFT(C1739,255),'Reference Records'!E$40:E$88,0)),"")</f>
        <v/>
      </c>
    </row>
    <row r="1740" spans="1:23" s="201" customFormat="1" ht="40.25" customHeight="1" x14ac:dyDescent="0.35">
      <c r="A1740" s="569"/>
      <c r="B1740" s="590"/>
      <c r="C1740" s="571"/>
      <c r="D1740" s="579"/>
      <c r="E1740" s="579"/>
      <c r="F1740" s="215"/>
      <c r="G1740" s="577"/>
      <c r="H1740" s="581"/>
      <c r="I1740" s="583"/>
      <c r="J1740" s="573"/>
      <c r="K1740" s="571"/>
      <c r="L1740" s="571"/>
      <c r="M1740" s="573"/>
      <c r="N1740" s="573"/>
    </row>
    <row r="1741" spans="1:23" s="201" customFormat="1" ht="40.25" customHeight="1" x14ac:dyDescent="0.35">
      <c r="A1741" s="569" t="str">
        <f t="shared" ref="A1741" ca="1" si="6707">INDIRECT("'update Helper'!C"&amp;U1741)</f>
        <v>a163p000004cuxsAAA</v>
      </c>
      <c r="B1741" s="589">
        <v>29</v>
      </c>
      <c r="C1741" s="570" t="str">
        <f>VLOOKUP(B1741,'Coverage Indicators - Section D'!$A$9:$AU$70,47,FALSE)</f>
        <v/>
      </c>
      <c r="D1741" s="578" t="str">
        <f t="shared" ref="D1741" si="6708">R1741</f>
        <v/>
      </c>
      <c r="E1741" s="578" t="str">
        <f t="shared" ref="E1741" si="6709">S1741</f>
        <v/>
      </c>
      <c r="F1741" s="421"/>
      <c r="G1741" s="576" t="str">
        <f ca="1">IF(OR(INDIRECT("'update Helper'!E"&amp;U1741)="",F1741&lt;&gt;0,F1742&lt;&gt;0),IF(IFERROR((F1741/F1742),"")="","",(F1741/F1742)),INDIRECT("'update Helper'!E"&amp;U1741)/100)</f>
        <v/>
      </c>
      <c r="H1741" s="580"/>
      <c r="I1741" s="582"/>
      <c r="J1741" s="572"/>
      <c r="K1741" s="570" t="str">
        <f t="shared" ref="K1741" si="6710">W1741</f>
        <v/>
      </c>
      <c r="L1741" s="570" t="str">
        <f t="shared" ref="L1741" si="6711">V1741</f>
        <v/>
      </c>
      <c r="M1741" s="572"/>
      <c r="N1741" s="572"/>
      <c r="P1741" s="201">
        <f t="shared" ref="P1741" si="6712">IF(AND(EXACT(C1741,C1739),C1739&lt;&gt;0),P1739+1,0)</f>
        <v>560</v>
      </c>
      <c r="Q1741" s="201" t="str">
        <f t="shared" ref="Q1741" si="6713">IF(C1741&lt;&gt;"",C1741&amp;"-"&amp;P1741,"")</f>
        <v/>
      </c>
      <c r="R1741" s="201" t="str">
        <f t="array" ref="R1741">IFERROR(IF(INDEX('Disaggregation Records'!$E$155:$E$385,MATCH(RIGHT(Q1741,255),RIGHT('Disaggregation Records'!$D$155:$D$385,255),0))="","",INDEX('Disaggregation Records'!$E$155:$E$385,MATCH(RIGHT(Q1741,255),RIGHT('Disaggregation Records'!$D$155:$D$385,255),0))),"")</f>
        <v/>
      </c>
      <c r="S1741" s="201" t="str">
        <f t="array" ref="S1741">IFERROR(IF(INDEX('Disaggregation Records'!$F$155:$F$385,MATCH(RIGHT(Q1741,255),RIGHT('Disaggregation Records'!$D$155:$D$385,255),0))="","",INDEX('Disaggregation Records'!$F$155:$F$385,MATCH(RIGHT(Q1741,255),RIGHT('Disaggregation Records'!$D$155:$D$385,255),0))),"")</f>
        <v/>
      </c>
      <c r="T1741" s="201" t="str">
        <f t="array" ref="T1741">IFERROR(IF(INDEX('Disaggregation Records'!$H$155:$H$385,MATCH(RIGHT(Q1741,255),RIGHT('Disaggregation Records'!$D$155:$D$385,255),0))="","",INDEX('Disaggregation Records'!$H$155:$H$385,MATCH(RIGHT(Q1741,255),RIGHT('Disaggregation Records'!$D$155:$D$385,255),0))),"")</f>
        <v/>
      </c>
      <c r="U1741" s="201">
        <f t="shared" ref="U1741" si="6714">U1739+1</f>
        <v>1972</v>
      </c>
      <c r="V1741" s="201" t="str">
        <f t="array" ref="V1741">IFERROR(IF(INDEX('Disaggregation Records'!$I$155:$I$385,MATCH(RIGHT(Q1741,255),RIGHT('Disaggregation Records'!$D$155:$D$385,255),0))="","",INDEX('Disaggregation Records'!$I$155:$I$385,MATCH(RIGHT(Q1741,255),RIGHT('Disaggregation Records'!$D$155:$D$385,255),0))),"")</f>
        <v/>
      </c>
      <c r="W1741" s="201" t="str">
        <f>IFERROR(INDEX('Reference Records'!L$40:L$88,MATCH(LEFT(C1741,255),'Reference Records'!E$40:E$88,0)),"")</f>
        <v/>
      </c>
    </row>
    <row r="1742" spans="1:23" s="201" customFormat="1" ht="40.25" customHeight="1" x14ac:dyDescent="0.35">
      <c r="A1742" s="569"/>
      <c r="B1742" s="590"/>
      <c r="C1742" s="571"/>
      <c r="D1742" s="579"/>
      <c r="E1742" s="579"/>
      <c r="F1742" s="215"/>
      <c r="G1742" s="577"/>
      <c r="H1742" s="581"/>
      <c r="I1742" s="583"/>
      <c r="J1742" s="573"/>
      <c r="K1742" s="571"/>
      <c r="L1742" s="571"/>
      <c r="M1742" s="573"/>
      <c r="N1742" s="573"/>
    </row>
    <row r="1743" spans="1:23" s="201" customFormat="1" ht="40.25" customHeight="1" x14ac:dyDescent="0.35">
      <c r="A1743" s="569" t="str">
        <f t="shared" ref="A1743" ca="1" si="6715">INDIRECT("'update Helper'!C"&amp;U1743)</f>
        <v>a163p000004cuxtAAA</v>
      </c>
      <c r="B1743" s="589">
        <v>29</v>
      </c>
      <c r="C1743" s="570" t="str">
        <f>VLOOKUP(B1743,'Coverage Indicators - Section D'!$A$9:$AU$70,47,FALSE)</f>
        <v/>
      </c>
      <c r="D1743" s="578" t="str">
        <f t="shared" ref="D1743" si="6716">R1743</f>
        <v/>
      </c>
      <c r="E1743" s="578" t="str">
        <f t="shared" ref="E1743" si="6717">S1743</f>
        <v/>
      </c>
      <c r="F1743" s="421"/>
      <c r="G1743" s="576" t="str">
        <f ca="1">IF(OR(INDIRECT("'update Helper'!E"&amp;U1743)="",F1743&lt;&gt;0,F1744&lt;&gt;0),IF(IFERROR((F1743/F1744),"")="","",(F1743/F1744)),INDIRECT("'update Helper'!E"&amp;U1743)/100)</f>
        <v/>
      </c>
      <c r="H1743" s="580"/>
      <c r="I1743" s="582"/>
      <c r="J1743" s="572"/>
      <c r="K1743" s="570" t="str">
        <f t="shared" ref="K1743" si="6718">W1743</f>
        <v/>
      </c>
      <c r="L1743" s="570" t="str">
        <f t="shared" ref="L1743" si="6719">V1743</f>
        <v/>
      </c>
      <c r="M1743" s="572"/>
      <c r="N1743" s="572"/>
      <c r="P1743" s="201">
        <f t="shared" ref="P1743" si="6720">IF(AND(EXACT(C1743,C1741),C1741&lt;&gt;0),P1741+1,0)</f>
        <v>561</v>
      </c>
      <c r="Q1743" s="201" t="str">
        <f t="shared" ref="Q1743" si="6721">IF(C1743&lt;&gt;"",C1743&amp;"-"&amp;P1743,"")</f>
        <v/>
      </c>
      <c r="R1743" s="201" t="str">
        <f t="array" ref="R1743">IFERROR(IF(INDEX('Disaggregation Records'!$E$155:$E$385,MATCH(RIGHT(Q1743,255),RIGHT('Disaggregation Records'!$D$155:$D$385,255),0))="","",INDEX('Disaggregation Records'!$E$155:$E$385,MATCH(RIGHT(Q1743,255),RIGHT('Disaggregation Records'!$D$155:$D$385,255),0))),"")</f>
        <v/>
      </c>
      <c r="S1743" s="201" t="str">
        <f t="array" ref="S1743">IFERROR(IF(INDEX('Disaggregation Records'!$F$155:$F$385,MATCH(RIGHT(Q1743,255),RIGHT('Disaggregation Records'!$D$155:$D$385,255),0))="","",INDEX('Disaggregation Records'!$F$155:$F$385,MATCH(RIGHT(Q1743,255),RIGHT('Disaggregation Records'!$D$155:$D$385,255),0))),"")</f>
        <v/>
      </c>
      <c r="T1743" s="201" t="str">
        <f t="array" ref="T1743">IFERROR(IF(INDEX('Disaggregation Records'!$H$155:$H$385,MATCH(RIGHT(Q1743,255),RIGHT('Disaggregation Records'!$D$155:$D$385,255),0))="","",INDEX('Disaggregation Records'!$H$155:$H$385,MATCH(RIGHT(Q1743,255),RIGHT('Disaggregation Records'!$D$155:$D$385,255),0))),"")</f>
        <v/>
      </c>
      <c r="U1743" s="201">
        <f t="shared" ref="U1743" si="6722">U1741+1</f>
        <v>1973</v>
      </c>
      <c r="V1743" s="201" t="str">
        <f t="array" ref="V1743">IFERROR(IF(INDEX('Disaggregation Records'!$I$155:$I$385,MATCH(RIGHT(Q1743,255),RIGHT('Disaggregation Records'!$D$155:$D$385,255),0))="","",INDEX('Disaggregation Records'!$I$155:$I$385,MATCH(RIGHT(Q1743,255),RIGHT('Disaggregation Records'!$D$155:$D$385,255),0))),"")</f>
        <v/>
      </c>
      <c r="W1743" s="201" t="str">
        <f>IFERROR(INDEX('Reference Records'!L$40:L$88,MATCH(LEFT(C1743,255),'Reference Records'!E$40:E$88,0)),"")</f>
        <v/>
      </c>
    </row>
    <row r="1744" spans="1:23" s="201" customFormat="1" ht="40.25" customHeight="1" x14ac:dyDescent="0.35">
      <c r="A1744" s="569"/>
      <c r="B1744" s="590"/>
      <c r="C1744" s="571"/>
      <c r="D1744" s="579"/>
      <c r="E1744" s="579"/>
      <c r="F1744" s="215"/>
      <c r="G1744" s="577"/>
      <c r="H1744" s="581"/>
      <c r="I1744" s="583"/>
      <c r="J1744" s="573"/>
      <c r="K1744" s="571"/>
      <c r="L1744" s="571"/>
      <c r="M1744" s="573"/>
      <c r="N1744" s="573"/>
    </row>
    <row r="1745" spans="1:23" s="201" customFormat="1" ht="40.25" customHeight="1" x14ac:dyDescent="0.35">
      <c r="A1745" s="569" t="str">
        <f t="shared" ref="A1745" ca="1" si="6723">INDIRECT("'update Helper'!C"&amp;U1745)</f>
        <v>a163p000004cuxuAAA</v>
      </c>
      <c r="B1745" s="589">
        <v>29</v>
      </c>
      <c r="C1745" s="570" t="str">
        <f>VLOOKUP(B1745,'Coverage Indicators - Section D'!$A$9:$AU$70,47,FALSE)</f>
        <v/>
      </c>
      <c r="D1745" s="578" t="str">
        <f t="shared" ref="D1745" si="6724">R1745</f>
        <v/>
      </c>
      <c r="E1745" s="578" t="str">
        <f t="shared" ref="E1745" si="6725">S1745</f>
        <v/>
      </c>
      <c r="F1745" s="421"/>
      <c r="G1745" s="576" t="str">
        <f ca="1">IF(OR(INDIRECT("'update Helper'!E"&amp;U1745)="",F1745&lt;&gt;0,F1746&lt;&gt;0),IF(IFERROR((F1745/F1746),"")="","",(F1745/F1746)),INDIRECT("'update Helper'!E"&amp;U1745)/100)</f>
        <v/>
      </c>
      <c r="H1745" s="580"/>
      <c r="I1745" s="582"/>
      <c r="J1745" s="572"/>
      <c r="K1745" s="570" t="str">
        <f t="shared" ref="K1745" si="6726">W1745</f>
        <v/>
      </c>
      <c r="L1745" s="570" t="str">
        <f t="shared" ref="L1745" si="6727">V1745</f>
        <v/>
      </c>
      <c r="M1745" s="572"/>
      <c r="N1745" s="572"/>
      <c r="P1745" s="201">
        <f t="shared" ref="P1745" si="6728">IF(AND(EXACT(C1745,C1743),C1743&lt;&gt;0),P1743+1,0)</f>
        <v>562</v>
      </c>
      <c r="Q1745" s="201" t="str">
        <f t="shared" ref="Q1745" si="6729">IF(C1745&lt;&gt;"",C1745&amp;"-"&amp;P1745,"")</f>
        <v/>
      </c>
      <c r="R1745" s="201" t="str">
        <f t="array" ref="R1745">IFERROR(IF(INDEX('Disaggregation Records'!$E$155:$E$385,MATCH(RIGHT(Q1745,255),RIGHT('Disaggregation Records'!$D$155:$D$385,255),0))="","",INDEX('Disaggregation Records'!$E$155:$E$385,MATCH(RIGHT(Q1745,255),RIGHT('Disaggregation Records'!$D$155:$D$385,255),0))),"")</f>
        <v/>
      </c>
      <c r="S1745" s="201" t="str">
        <f t="array" ref="S1745">IFERROR(IF(INDEX('Disaggregation Records'!$F$155:$F$385,MATCH(RIGHT(Q1745,255),RIGHT('Disaggregation Records'!$D$155:$D$385,255),0))="","",INDEX('Disaggregation Records'!$F$155:$F$385,MATCH(RIGHT(Q1745,255),RIGHT('Disaggregation Records'!$D$155:$D$385,255),0))),"")</f>
        <v/>
      </c>
      <c r="T1745" s="201" t="str">
        <f t="array" ref="T1745">IFERROR(IF(INDEX('Disaggregation Records'!$H$155:$H$385,MATCH(RIGHT(Q1745,255),RIGHT('Disaggregation Records'!$D$155:$D$385,255),0))="","",INDEX('Disaggregation Records'!$H$155:$H$385,MATCH(RIGHT(Q1745,255),RIGHT('Disaggregation Records'!$D$155:$D$385,255),0))),"")</f>
        <v/>
      </c>
      <c r="U1745" s="201">
        <f t="shared" ref="U1745" si="6730">U1743+1</f>
        <v>1974</v>
      </c>
      <c r="V1745" s="201" t="str">
        <f t="array" ref="V1745">IFERROR(IF(INDEX('Disaggregation Records'!$I$155:$I$385,MATCH(RIGHT(Q1745,255),RIGHT('Disaggregation Records'!$D$155:$D$385,255),0))="","",INDEX('Disaggregation Records'!$I$155:$I$385,MATCH(RIGHT(Q1745,255),RIGHT('Disaggregation Records'!$D$155:$D$385,255),0))),"")</f>
        <v/>
      </c>
      <c r="W1745" s="201" t="str">
        <f>IFERROR(INDEX('Reference Records'!L$40:L$88,MATCH(LEFT(C1745,255),'Reference Records'!E$40:E$88,0)),"")</f>
        <v/>
      </c>
    </row>
    <row r="1746" spans="1:23" s="201" customFormat="1" ht="40.25" customHeight="1" x14ac:dyDescent="0.35">
      <c r="A1746" s="569"/>
      <c r="B1746" s="590"/>
      <c r="C1746" s="571"/>
      <c r="D1746" s="579"/>
      <c r="E1746" s="579"/>
      <c r="F1746" s="215"/>
      <c r="G1746" s="577"/>
      <c r="H1746" s="581"/>
      <c r="I1746" s="583"/>
      <c r="J1746" s="573"/>
      <c r="K1746" s="571"/>
      <c r="L1746" s="571"/>
      <c r="M1746" s="573"/>
      <c r="N1746" s="573"/>
    </row>
    <row r="1747" spans="1:23" s="201" customFormat="1" ht="40.25" customHeight="1" x14ac:dyDescent="0.35">
      <c r="A1747" s="569" t="str">
        <f t="shared" ref="A1747" ca="1" si="6731">INDIRECT("'update Helper'!C"&amp;U1747)</f>
        <v>a163p000004cuxvAAA</v>
      </c>
      <c r="B1747" s="589">
        <v>29</v>
      </c>
      <c r="C1747" s="570" t="str">
        <f>VLOOKUP(B1747,'Coverage Indicators - Section D'!$A$9:$AU$70,47,FALSE)</f>
        <v/>
      </c>
      <c r="D1747" s="578" t="str">
        <f t="shared" ref="D1747" si="6732">R1747</f>
        <v/>
      </c>
      <c r="E1747" s="578" t="str">
        <f t="shared" ref="E1747" si="6733">S1747</f>
        <v/>
      </c>
      <c r="F1747" s="421"/>
      <c r="G1747" s="576" t="str">
        <f ca="1">IF(OR(INDIRECT("'update Helper'!E"&amp;U1747)="",F1747&lt;&gt;0,F1748&lt;&gt;0),IF(IFERROR((F1747/F1748),"")="","",(F1747/F1748)),INDIRECT("'update Helper'!E"&amp;U1747)/100)</f>
        <v/>
      </c>
      <c r="H1747" s="580"/>
      <c r="I1747" s="582"/>
      <c r="J1747" s="572"/>
      <c r="K1747" s="570" t="str">
        <f t="shared" ref="K1747" si="6734">W1747</f>
        <v/>
      </c>
      <c r="L1747" s="570" t="str">
        <f t="shared" ref="L1747" si="6735">V1747</f>
        <v/>
      </c>
      <c r="M1747" s="572"/>
      <c r="N1747" s="572"/>
      <c r="P1747" s="201">
        <f t="shared" ref="P1747" si="6736">IF(AND(EXACT(C1747,C1745),C1745&lt;&gt;0),P1745+1,0)</f>
        <v>563</v>
      </c>
      <c r="Q1747" s="201" t="str">
        <f t="shared" ref="Q1747" si="6737">IF(C1747&lt;&gt;"",C1747&amp;"-"&amp;P1747,"")</f>
        <v/>
      </c>
      <c r="R1747" s="201" t="str">
        <f t="array" ref="R1747">IFERROR(IF(INDEX('Disaggregation Records'!$E$155:$E$385,MATCH(RIGHT(Q1747,255),RIGHT('Disaggregation Records'!$D$155:$D$385,255),0))="","",INDEX('Disaggregation Records'!$E$155:$E$385,MATCH(RIGHT(Q1747,255),RIGHT('Disaggregation Records'!$D$155:$D$385,255),0))),"")</f>
        <v/>
      </c>
      <c r="S1747" s="201" t="str">
        <f t="array" ref="S1747">IFERROR(IF(INDEX('Disaggregation Records'!$F$155:$F$385,MATCH(RIGHT(Q1747,255),RIGHT('Disaggregation Records'!$D$155:$D$385,255),0))="","",INDEX('Disaggregation Records'!$F$155:$F$385,MATCH(RIGHT(Q1747,255),RIGHT('Disaggregation Records'!$D$155:$D$385,255),0))),"")</f>
        <v/>
      </c>
      <c r="T1747" s="201" t="str">
        <f t="array" ref="T1747">IFERROR(IF(INDEX('Disaggregation Records'!$H$155:$H$385,MATCH(RIGHT(Q1747,255),RIGHT('Disaggregation Records'!$D$155:$D$385,255),0))="","",INDEX('Disaggregation Records'!$H$155:$H$385,MATCH(RIGHT(Q1747,255),RIGHT('Disaggregation Records'!$D$155:$D$385,255),0))),"")</f>
        <v/>
      </c>
      <c r="U1747" s="201">
        <f t="shared" ref="U1747" si="6738">U1745+1</f>
        <v>1975</v>
      </c>
      <c r="V1747" s="201" t="str">
        <f t="array" ref="V1747">IFERROR(IF(INDEX('Disaggregation Records'!$I$155:$I$385,MATCH(RIGHT(Q1747,255),RIGHT('Disaggregation Records'!$D$155:$D$385,255),0))="","",INDEX('Disaggregation Records'!$I$155:$I$385,MATCH(RIGHT(Q1747,255),RIGHT('Disaggregation Records'!$D$155:$D$385,255),0))),"")</f>
        <v/>
      </c>
      <c r="W1747" s="201" t="str">
        <f>IFERROR(INDEX('Reference Records'!L$40:L$88,MATCH(LEFT(C1747,255),'Reference Records'!E$40:E$88,0)),"")</f>
        <v/>
      </c>
    </row>
    <row r="1748" spans="1:23" s="201" customFormat="1" ht="40.25" customHeight="1" x14ac:dyDescent="0.35">
      <c r="A1748" s="569"/>
      <c r="B1748" s="590"/>
      <c r="C1748" s="571"/>
      <c r="D1748" s="579"/>
      <c r="E1748" s="579"/>
      <c r="F1748" s="215"/>
      <c r="G1748" s="577"/>
      <c r="H1748" s="581"/>
      <c r="I1748" s="583"/>
      <c r="J1748" s="573"/>
      <c r="K1748" s="571"/>
      <c r="L1748" s="571"/>
      <c r="M1748" s="573"/>
      <c r="N1748" s="573"/>
    </row>
    <row r="1749" spans="1:23" s="201" customFormat="1" ht="40.25" customHeight="1" x14ac:dyDescent="0.35">
      <c r="A1749" s="569" t="str">
        <f t="shared" ref="A1749" ca="1" si="6739">INDIRECT("'update Helper'!C"&amp;U1749)</f>
        <v>a163p000004cuxwAAA</v>
      </c>
      <c r="B1749" s="589">
        <v>29</v>
      </c>
      <c r="C1749" s="570" t="str">
        <f>VLOOKUP(B1749,'Coverage Indicators - Section D'!$A$9:$AU$70,47,FALSE)</f>
        <v/>
      </c>
      <c r="D1749" s="578" t="str">
        <f t="shared" ref="D1749" si="6740">R1749</f>
        <v/>
      </c>
      <c r="E1749" s="578" t="str">
        <f t="shared" ref="E1749" si="6741">S1749</f>
        <v/>
      </c>
      <c r="F1749" s="421"/>
      <c r="G1749" s="576" t="str">
        <f ca="1">IF(OR(INDIRECT("'update Helper'!E"&amp;U1749)="",F1749&lt;&gt;0,F1750&lt;&gt;0),IF(IFERROR((F1749/F1750),"")="","",(F1749/F1750)),INDIRECT("'update Helper'!E"&amp;U1749)/100)</f>
        <v/>
      </c>
      <c r="H1749" s="580"/>
      <c r="I1749" s="582"/>
      <c r="J1749" s="572"/>
      <c r="K1749" s="570" t="str">
        <f t="shared" ref="K1749" si="6742">W1749</f>
        <v/>
      </c>
      <c r="L1749" s="570" t="str">
        <f t="shared" ref="L1749" si="6743">V1749</f>
        <v/>
      </c>
      <c r="M1749" s="572"/>
      <c r="N1749" s="572"/>
      <c r="P1749" s="201">
        <f t="shared" ref="P1749" si="6744">IF(AND(EXACT(C1749,C1747),C1747&lt;&gt;0),P1747+1,0)</f>
        <v>564</v>
      </c>
      <c r="Q1749" s="201" t="str">
        <f t="shared" ref="Q1749" si="6745">IF(C1749&lt;&gt;"",C1749&amp;"-"&amp;P1749,"")</f>
        <v/>
      </c>
      <c r="R1749" s="201" t="str">
        <f t="array" ref="R1749">IFERROR(IF(INDEX('Disaggregation Records'!$E$155:$E$385,MATCH(RIGHT(Q1749,255),RIGHT('Disaggregation Records'!$D$155:$D$385,255),0))="","",INDEX('Disaggregation Records'!$E$155:$E$385,MATCH(RIGHT(Q1749,255),RIGHT('Disaggregation Records'!$D$155:$D$385,255),0))),"")</f>
        <v/>
      </c>
      <c r="S1749" s="201" t="str">
        <f t="array" ref="S1749">IFERROR(IF(INDEX('Disaggregation Records'!$F$155:$F$385,MATCH(RIGHT(Q1749,255),RIGHT('Disaggregation Records'!$D$155:$D$385,255),0))="","",INDEX('Disaggregation Records'!$F$155:$F$385,MATCH(RIGHT(Q1749,255),RIGHT('Disaggregation Records'!$D$155:$D$385,255),0))),"")</f>
        <v/>
      </c>
      <c r="T1749" s="201" t="str">
        <f t="array" ref="T1749">IFERROR(IF(INDEX('Disaggregation Records'!$H$155:$H$385,MATCH(RIGHT(Q1749,255),RIGHT('Disaggregation Records'!$D$155:$D$385,255),0))="","",INDEX('Disaggregation Records'!$H$155:$H$385,MATCH(RIGHT(Q1749,255),RIGHT('Disaggregation Records'!$D$155:$D$385,255),0))),"")</f>
        <v/>
      </c>
      <c r="U1749" s="201">
        <f t="shared" ref="U1749" si="6746">U1747+1</f>
        <v>1976</v>
      </c>
      <c r="V1749" s="201" t="str">
        <f t="array" ref="V1749">IFERROR(IF(INDEX('Disaggregation Records'!$I$155:$I$385,MATCH(RIGHT(Q1749,255),RIGHT('Disaggregation Records'!$D$155:$D$385,255),0))="","",INDEX('Disaggregation Records'!$I$155:$I$385,MATCH(RIGHT(Q1749,255),RIGHT('Disaggregation Records'!$D$155:$D$385,255),0))),"")</f>
        <v/>
      </c>
      <c r="W1749" s="201" t="str">
        <f>IFERROR(INDEX('Reference Records'!L$40:L$88,MATCH(LEFT(C1749,255),'Reference Records'!E$40:E$88,0)),"")</f>
        <v/>
      </c>
    </row>
    <row r="1750" spans="1:23" s="201" customFormat="1" ht="40.25" customHeight="1" x14ac:dyDescent="0.35">
      <c r="A1750" s="569"/>
      <c r="B1750" s="590"/>
      <c r="C1750" s="571"/>
      <c r="D1750" s="579"/>
      <c r="E1750" s="579"/>
      <c r="F1750" s="215"/>
      <c r="G1750" s="577"/>
      <c r="H1750" s="581"/>
      <c r="I1750" s="583"/>
      <c r="J1750" s="573"/>
      <c r="K1750" s="571"/>
      <c r="L1750" s="571"/>
      <c r="M1750" s="573"/>
      <c r="N1750" s="573"/>
    </row>
    <row r="1751" spans="1:23" s="201" customFormat="1" ht="40.25" customHeight="1" x14ac:dyDescent="0.35">
      <c r="A1751" s="569" t="str">
        <f t="shared" ref="A1751" ca="1" si="6747">INDIRECT("'update Helper'!C"&amp;U1751)</f>
        <v>a163p000004cuxxAAA</v>
      </c>
      <c r="B1751" s="589">
        <v>29</v>
      </c>
      <c r="C1751" s="570" t="str">
        <f>VLOOKUP(B1751,'Coverage Indicators - Section D'!$A$9:$AU$70,47,FALSE)</f>
        <v/>
      </c>
      <c r="D1751" s="578" t="str">
        <f t="shared" ref="D1751" si="6748">R1751</f>
        <v/>
      </c>
      <c r="E1751" s="578" t="str">
        <f t="shared" ref="E1751" si="6749">S1751</f>
        <v/>
      </c>
      <c r="F1751" s="421"/>
      <c r="G1751" s="576" t="str">
        <f ca="1">IF(OR(INDIRECT("'update Helper'!E"&amp;U1751)="",F1751&lt;&gt;0,F1752&lt;&gt;0),IF(IFERROR((F1751/F1752),"")="","",(F1751/F1752)),INDIRECT("'update Helper'!E"&amp;U1751)/100)</f>
        <v/>
      </c>
      <c r="H1751" s="580"/>
      <c r="I1751" s="582"/>
      <c r="J1751" s="572"/>
      <c r="K1751" s="570" t="str">
        <f t="shared" ref="K1751" si="6750">W1751</f>
        <v/>
      </c>
      <c r="L1751" s="570" t="str">
        <f t="shared" ref="L1751" si="6751">V1751</f>
        <v/>
      </c>
      <c r="M1751" s="572"/>
      <c r="N1751" s="572"/>
      <c r="P1751" s="201">
        <f t="shared" ref="P1751" si="6752">IF(AND(EXACT(C1751,C1749),C1749&lt;&gt;0),P1749+1,0)</f>
        <v>565</v>
      </c>
      <c r="Q1751" s="201" t="str">
        <f t="shared" ref="Q1751" si="6753">IF(C1751&lt;&gt;"",C1751&amp;"-"&amp;P1751,"")</f>
        <v/>
      </c>
      <c r="R1751" s="201" t="str">
        <f t="array" ref="R1751">IFERROR(IF(INDEX('Disaggregation Records'!$E$155:$E$385,MATCH(RIGHT(Q1751,255),RIGHT('Disaggregation Records'!$D$155:$D$385,255),0))="","",INDEX('Disaggregation Records'!$E$155:$E$385,MATCH(RIGHT(Q1751,255),RIGHT('Disaggregation Records'!$D$155:$D$385,255),0))),"")</f>
        <v/>
      </c>
      <c r="S1751" s="201" t="str">
        <f t="array" ref="S1751">IFERROR(IF(INDEX('Disaggregation Records'!$F$155:$F$385,MATCH(RIGHT(Q1751,255),RIGHT('Disaggregation Records'!$D$155:$D$385,255),0))="","",INDEX('Disaggregation Records'!$F$155:$F$385,MATCH(RIGHT(Q1751,255),RIGHT('Disaggregation Records'!$D$155:$D$385,255),0))),"")</f>
        <v/>
      </c>
      <c r="T1751" s="201" t="str">
        <f t="array" ref="T1751">IFERROR(IF(INDEX('Disaggregation Records'!$H$155:$H$385,MATCH(RIGHT(Q1751,255),RIGHT('Disaggregation Records'!$D$155:$D$385,255),0))="","",INDEX('Disaggregation Records'!$H$155:$H$385,MATCH(RIGHT(Q1751,255),RIGHT('Disaggregation Records'!$D$155:$D$385,255),0))),"")</f>
        <v/>
      </c>
      <c r="U1751" s="201">
        <f t="shared" ref="U1751" si="6754">U1749+1</f>
        <v>1977</v>
      </c>
      <c r="V1751" s="201" t="str">
        <f t="array" ref="V1751">IFERROR(IF(INDEX('Disaggregation Records'!$I$155:$I$385,MATCH(RIGHT(Q1751,255),RIGHT('Disaggregation Records'!$D$155:$D$385,255),0))="","",INDEX('Disaggregation Records'!$I$155:$I$385,MATCH(RIGHT(Q1751,255),RIGHT('Disaggregation Records'!$D$155:$D$385,255),0))),"")</f>
        <v/>
      </c>
      <c r="W1751" s="201" t="str">
        <f>IFERROR(INDEX('Reference Records'!L$40:L$88,MATCH(LEFT(C1751,255),'Reference Records'!E$40:E$88,0)),"")</f>
        <v/>
      </c>
    </row>
    <row r="1752" spans="1:23" s="201" customFormat="1" ht="40.25" customHeight="1" x14ac:dyDescent="0.35">
      <c r="A1752" s="569"/>
      <c r="B1752" s="590"/>
      <c r="C1752" s="571"/>
      <c r="D1752" s="579"/>
      <c r="E1752" s="579"/>
      <c r="F1752" s="215"/>
      <c r="G1752" s="577"/>
      <c r="H1752" s="581"/>
      <c r="I1752" s="583"/>
      <c r="J1752" s="573"/>
      <c r="K1752" s="571"/>
      <c r="L1752" s="571"/>
      <c r="M1752" s="573"/>
      <c r="N1752" s="573"/>
    </row>
    <row r="1753" spans="1:23" s="201" customFormat="1" ht="40.25" customHeight="1" x14ac:dyDescent="0.35">
      <c r="A1753" s="569" t="str">
        <f t="shared" ref="A1753" ca="1" si="6755">INDIRECT("'update Helper'!C"&amp;U1753)</f>
        <v>a163p000004cuxyAAA</v>
      </c>
      <c r="B1753" s="589">
        <v>29</v>
      </c>
      <c r="C1753" s="570" t="str">
        <f>VLOOKUP(B1753,'Coverage Indicators - Section D'!$A$9:$AU$70,47,FALSE)</f>
        <v/>
      </c>
      <c r="D1753" s="578" t="str">
        <f t="shared" ref="D1753" si="6756">R1753</f>
        <v/>
      </c>
      <c r="E1753" s="578" t="str">
        <f t="shared" ref="E1753" si="6757">S1753</f>
        <v/>
      </c>
      <c r="F1753" s="421"/>
      <c r="G1753" s="576" t="str">
        <f ca="1">IF(OR(INDIRECT("'update Helper'!E"&amp;U1753)="",F1753&lt;&gt;0,F1754&lt;&gt;0),IF(IFERROR((F1753/F1754),"")="","",(F1753/F1754)),INDIRECT("'update Helper'!E"&amp;U1753)/100)</f>
        <v/>
      </c>
      <c r="H1753" s="580"/>
      <c r="I1753" s="582"/>
      <c r="J1753" s="572"/>
      <c r="K1753" s="570" t="str">
        <f t="shared" ref="K1753" si="6758">W1753</f>
        <v/>
      </c>
      <c r="L1753" s="570" t="str">
        <f t="shared" ref="L1753" si="6759">V1753</f>
        <v/>
      </c>
      <c r="M1753" s="572"/>
      <c r="N1753" s="572"/>
      <c r="P1753" s="201">
        <f t="shared" ref="P1753" si="6760">IF(AND(EXACT(C1753,C1751),C1751&lt;&gt;0),P1751+1,0)</f>
        <v>566</v>
      </c>
      <c r="Q1753" s="201" t="str">
        <f t="shared" ref="Q1753" si="6761">IF(C1753&lt;&gt;"",C1753&amp;"-"&amp;P1753,"")</f>
        <v/>
      </c>
      <c r="R1753" s="201" t="str">
        <f t="array" ref="R1753">IFERROR(IF(INDEX('Disaggregation Records'!$E$155:$E$385,MATCH(RIGHT(Q1753,255),RIGHT('Disaggregation Records'!$D$155:$D$385,255),0))="","",INDEX('Disaggregation Records'!$E$155:$E$385,MATCH(RIGHT(Q1753,255),RIGHT('Disaggregation Records'!$D$155:$D$385,255),0))),"")</f>
        <v/>
      </c>
      <c r="S1753" s="201" t="str">
        <f t="array" ref="S1753">IFERROR(IF(INDEX('Disaggregation Records'!$F$155:$F$385,MATCH(RIGHT(Q1753,255),RIGHT('Disaggregation Records'!$D$155:$D$385,255),0))="","",INDEX('Disaggregation Records'!$F$155:$F$385,MATCH(RIGHT(Q1753,255),RIGHT('Disaggregation Records'!$D$155:$D$385,255),0))),"")</f>
        <v/>
      </c>
      <c r="T1753" s="201" t="str">
        <f t="array" ref="T1753">IFERROR(IF(INDEX('Disaggregation Records'!$H$155:$H$385,MATCH(RIGHT(Q1753,255),RIGHT('Disaggregation Records'!$D$155:$D$385,255),0))="","",INDEX('Disaggregation Records'!$H$155:$H$385,MATCH(RIGHT(Q1753,255),RIGHT('Disaggregation Records'!$D$155:$D$385,255),0))),"")</f>
        <v/>
      </c>
      <c r="U1753" s="201">
        <f t="shared" ref="U1753" si="6762">U1751+1</f>
        <v>1978</v>
      </c>
      <c r="V1753" s="201" t="str">
        <f t="array" ref="V1753">IFERROR(IF(INDEX('Disaggregation Records'!$I$155:$I$385,MATCH(RIGHT(Q1753,255),RIGHT('Disaggregation Records'!$D$155:$D$385,255),0))="","",INDEX('Disaggregation Records'!$I$155:$I$385,MATCH(RIGHT(Q1753,255),RIGHT('Disaggregation Records'!$D$155:$D$385,255),0))),"")</f>
        <v/>
      </c>
      <c r="W1753" s="201" t="str">
        <f>IFERROR(INDEX('Reference Records'!L$40:L$88,MATCH(LEFT(C1753,255),'Reference Records'!E$40:E$88,0)),"")</f>
        <v/>
      </c>
    </row>
    <row r="1754" spans="1:23" s="201" customFormat="1" ht="40.25" customHeight="1" x14ac:dyDescent="0.35">
      <c r="A1754" s="569"/>
      <c r="B1754" s="590"/>
      <c r="C1754" s="571"/>
      <c r="D1754" s="579"/>
      <c r="E1754" s="579"/>
      <c r="F1754" s="215"/>
      <c r="G1754" s="577"/>
      <c r="H1754" s="581"/>
      <c r="I1754" s="583"/>
      <c r="J1754" s="573"/>
      <c r="K1754" s="571"/>
      <c r="L1754" s="571"/>
      <c r="M1754" s="573"/>
      <c r="N1754" s="573"/>
    </row>
    <row r="1755" spans="1:23" s="201" customFormat="1" ht="40.25" customHeight="1" x14ac:dyDescent="0.35">
      <c r="A1755" s="569" t="str">
        <f t="shared" ref="A1755" ca="1" si="6763">INDIRECT("'update Helper'!C"&amp;U1755)</f>
        <v>a163p000004cuxzAAA</v>
      </c>
      <c r="B1755" s="589">
        <v>29</v>
      </c>
      <c r="C1755" s="570" t="str">
        <f>VLOOKUP(B1755,'Coverage Indicators - Section D'!$A$9:$AU$70,47,FALSE)</f>
        <v/>
      </c>
      <c r="D1755" s="578" t="str">
        <f t="shared" ref="D1755" si="6764">R1755</f>
        <v/>
      </c>
      <c r="E1755" s="578" t="str">
        <f t="shared" ref="E1755" si="6765">S1755</f>
        <v/>
      </c>
      <c r="F1755" s="421"/>
      <c r="G1755" s="576" t="str">
        <f ca="1">IF(OR(INDIRECT("'update Helper'!E"&amp;U1755)="",F1755&lt;&gt;0,F1756&lt;&gt;0),IF(IFERROR((F1755/F1756),"")="","",(F1755/F1756)),INDIRECT("'update Helper'!E"&amp;U1755)/100)</f>
        <v/>
      </c>
      <c r="H1755" s="580"/>
      <c r="I1755" s="582"/>
      <c r="J1755" s="572"/>
      <c r="K1755" s="570" t="str">
        <f t="shared" ref="K1755" si="6766">W1755</f>
        <v/>
      </c>
      <c r="L1755" s="570" t="str">
        <f t="shared" ref="L1755" si="6767">V1755</f>
        <v/>
      </c>
      <c r="M1755" s="572"/>
      <c r="N1755" s="572"/>
      <c r="P1755" s="201">
        <f t="shared" ref="P1755" si="6768">IF(AND(EXACT(C1755,C1753),C1753&lt;&gt;0),P1753+1,0)</f>
        <v>567</v>
      </c>
      <c r="Q1755" s="201" t="str">
        <f t="shared" ref="Q1755" si="6769">IF(C1755&lt;&gt;"",C1755&amp;"-"&amp;P1755,"")</f>
        <v/>
      </c>
      <c r="R1755" s="201" t="str">
        <f t="array" ref="R1755">IFERROR(IF(INDEX('Disaggregation Records'!$E$155:$E$385,MATCH(RIGHT(Q1755,255),RIGHT('Disaggregation Records'!$D$155:$D$385,255),0))="","",INDEX('Disaggregation Records'!$E$155:$E$385,MATCH(RIGHT(Q1755,255),RIGHT('Disaggregation Records'!$D$155:$D$385,255),0))),"")</f>
        <v/>
      </c>
      <c r="S1755" s="201" t="str">
        <f t="array" ref="S1755">IFERROR(IF(INDEX('Disaggregation Records'!$F$155:$F$385,MATCH(RIGHT(Q1755,255),RIGHT('Disaggregation Records'!$D$155:$D$385,255),0))="","",INDEX('Disaggregation Records'!$F$155:$F$385,MATCH(RIGHT(Q1755,255),RIGHT('Disaggregation Records'!$D$155:$D$385,255),0))),"")</f>
        <v/>
      </c>
      <c r="T1755" s="201" t="str">
        <f t="array" ref="T1755">IFERROR(IF(INDEX('Disaggregation Records'!$H$155:$H$385,MATCH(RIGHT(Q1755,255),RIGHT('Disaggregation Records'!$D$155:$D$385,255),0))="","",INDEX('Disaggregation Records'!$H$155:$H$385,MATCH(RIGHT(Q1755,255),RIGHT('Disaggregation Records'!$D$155:$D$385,255),0))),"")</f>
        <v/>
      </c>
      <c r="U1755" s="201">
        <f t="shared" ref="U1755" si="6770">U1753+1</f>
        <v>1979</v>
      </c>
      <c r="V1755" s="201" t="str">
        <f t="array" ref="V1755">IFERROR(IF(INDEX('Disaggregation Records'!$I$155:$I$385,MATCH(RIGHT(Q1755,255),RIGHT('Disaggregation Records'!$D$155:$D$385,255),0))="","",INDEX('Disaggregation Records'!$I$155:$I$385,MATCH(RIGHT(Q1755,255),RIGHT('Disaggregation Records'!$D$155:$D$385,255),0))),"")</f>
        <v/>
      </c>
      <c r="W1755" s="201" t="str">
        <f>IFERROR(INDEX('Reference Records'!L$40:L$88,MATCH(LEFT(C1755,255),'Reference Records'!E$40:E$88,0)),"")</f>
        <v/>
      </c>
    </row>
    <row r="1756" spans="1:23" s="201" customFormat="1" ht="40.25" customHeight="1" x14ac:dyDescent="0.35">
      <c r="A1756" s="569"/>
      <c r="B1756" s="590"/>
      <c r="C1756" s="571"/>
      <c r="D1756" s="579"/>
      <c r="E1756" s="579"/>
      <c r="F1756" s="215"/>
      <c r="G1756" s="577"/>
      <c r="H1756" s="581"/>
      <c r="I1756" s="583"/>
      <c r="J1756" s="573"/>
      <c r="K1756" s="571"/>
      <c r="L1756" s="571"/>
      <c r="M1756" s="573"/>
      <c r="N1756" s="573"/>
    </row>
    <row r="1757" spans="1:23" s="201" customFormat="1" ht="40.25" customHeight="1" x14ac:dyDescent="0.35">
      <c r="A1757" s="569" t="str">
        <f t="shared" ref="A1757" ca="1" si="6771">INDIRECT("'update Helper'!C"&amp;U1757)</f>
        <v>a163p000004cuy0AAA</v>
      </c>
      <c r="B1757" s="589">
        <v>29</v>
      </c>
      <c r="C1757" s="570" t="str">
        <f>VLOOKUP(B1757,'Coverage Indicators - Section D'!$A$9:$AU$70,47,FALSE)</f>
        <v/>
      </c>
      <c r="D1757" s="578" t="str">
        <f t="shared" ref="D1757" si="6772">R1757</f>
        <v/>
      </c>
      <c r="E1757" s="578" t="str">
        <f t="shared" ref="E1757" si="6773">S1757</f>
        <v/>
      </c>
      <c r="F1757" s="421"/>
      <c r="G1757" s="576" t="str">
        <f ca="1">IF(OR(INDIRECT("'update Helper'!E"&amp;U1757)="",F1757&lt;&gt;0,F1758&lt;&gt;0),IF(IFERROR((F1757/F1758),"")="","",(F1757/F1758)),INDIRECT("'update Helper'!E"&amp;U1757)/100)</f>
        <v/>
      </c>
      <c r="H1757" s="580"/>
      <c r="I1757" s="582"/>
      <c r="J1757" s="572"/>
      <c r="K1757" s="570" t="str">
        <f t="shared" ref="K1757" si="6774">W1757</f>
        <v/>
      </c>
      <c r="L1757" s="570" t="str">
        <f t="shared" ref="L1757" si="6775">V1757</f>
        <v/>
      </c>
      <c r="M1757" s="572"/>
      <c r="N1757" s="572"/>
      <c r="P1757" s="201">
        <f t="shared" ref="P1757" si="6776">IF(AND(EXACT(C1757,C1755),C1755&lt;&gt;0),P1755+1,0)</f>
        <v>568</v>
      </c>
      <c r="Q1757" s="201" t="str">
        <f t="shared" ref="Q1757" si="6777">IF(C1757&lt;&gt;"",C1757&amp;"-"&amp;P1757,"")</f>
        <v/>
      </c>
      <c r="R1757" s="201" t="str">
        <f t="array" ref="R1757">IFERROR(IF(INDEX('Disaggregation Records'!$E$155:$E$385,MATCH(RIGHT(Q1757,255),RIGHT('Disaggregation Records'!$D$155:$D$385,255),0))="","",INDEX('Disaggregation Records'!$E$155:$E$385,MATCH(RIGHT(Q1757,255),RIGHT('Disaggregation Records'!$D$155:$D$385,255),0))),"")</f>
        <v/>
      </c>
      <c r="S1757" s="201" t="str">
        <f t="array" ref="S1757">IFERROR(IF(INDEX('Disaggregation Records'!$F$155:$F$385,MATCH(RIGHT(Q1757,255),RIGHT('Disaggregation Records'!$D$155:$D$385,255),0))="","",INDEX('Disaggregation Records'!$F$155:$F$385,MATCH(RIGHT(Q1757,255),RIGHT('Disaggregation Records'!$D$155:$D$385,255),0))),"")</f>
        <v/>
      </c>
      <c r="T1757" s="201" t="str">
        <f t="array" ref="T1757">IFERROR(IF(INDEX('Disaggregation Records'!$H$155:$H$385,MATCH(RIGHT(Q1757,255),RIGHT('Disaggregation Records'!$D$155:$D$385,255),0))="","",INDEX('Disaggregation Records'!$H$155:$H$385,MATCH(RIGHT(Q1757,255),RIGHT('Disaggregation Records'!$D$155:$D$385,255),0))),"")</f>
        <v/>
      </c>
      <c r="U1757" s="201">
        <f t="shared" ref="U1757" si="6778">U1755+1</f>
        <v>1980</v>
      </c>
      <c r="V1757" s="201" t="str">
        <f t="array" ref="V1757">IFERROR(IF(INDEX('Disaggregation Records'!$I$155:$I$385,MATCH(RIGHT(Q1757,255),RIGHT('Disaggregation Records'!$D$155:$D$385,255),0))="","",INDEX('Disaggregation Records'!$I$155:$I$385,MATCH(RIGHT(Q1757,255),RIGHT('Disaggregation Records'!$D$155:$D$385,255),0))),"")</f>
        <v/>
      </c>
      <c r="W1757" s="201" t="str">
        <f>IFERROR(INDEX('Reference Records'!L$40:L$88,MATCH(LEFT(C1757,255),'Reference Records'!E$40:E$88,0)),"")</f>
        <v/>
      </c>
    </row>
    <row r="1758" spans="1:23" s="201" customFormat="1" ht="40.25" customHeight="1" x14ac:dyDescent="0.35">
      <c r="A1758" s="569"/>
      <c r="B1758" s="590"/>
      <c r="C1758" s="571"/>
      <c r="D1758" s="579"/>
      <c r="E1758" s="579"/>
      <c r="F1758" s="215"/>
      <c r="G1758" s="577"/>
      <c r="H1758" s="581"/>
      <c r="I1758" s="583"/>
      <c r="J1758" s="573"/>
      <c r="K1758" s="571"/>
      <c r="L1758" s="571"/>
      <c r="M1758" s="573"/>
      <c r="N1758" s="573"/>
    </row>
    <row r="1759" spans="1:23" s="201" customFormat="1" ht="40.25" customHeight="1" x14ac:dyDescent="0.35">
      <c r="A1759" s="569" t="str">
        <f t="shared" ref="A1759" ca="1" si="6779">INDIRECT("'update Helper'!C"&amp;U1759)</f>
        <v>a163p000004cuy1AAA</v>
      </c>
      <c r="B1759" s="589">
        <v>29</v>
      </c>
      <c r="C1759" s="570" t="str">
        <f>VLOOKUP(B1759,'Coverage Indicators - Section D'!$A$9:$AU$70,47,FALSE)</f>
        <v/>
      </c>
      <c r="D1759" s="578" t="str">
        <f t="shared" ref="D1759" si="6780">R1759</f>
        <v/>
      </c>
      <c r="E1759" s="578" t="str">
        <f t="shared" ref="E1759" si="6781">S1759</f>
        <v/>
      </c>
      <c r="F1759" s="421"/>
      <c r="G1759" s="576" t="str">
        <f ca="1">IF(OR(INDIRECT("'update Helper'!E"&amp;U1759)="",F1759&lt;&gt;0,F1760&lt;&gt;0),IF(IFERROR((F1759/F1760),"")="","",(F1759/F1760)),INDIRECT("'update Helper'!E"&amp;U1759)/100)</f>
        <v/>
      </c>
      <c r="H1759" s="580"/>
      <c r="I1759" s="582"/>
      <c r="J1759" s="572"/>
      <c r="K1759" s="570" t="str">
        <f t="shared" ref="K1759" si="6782">W1759</f>
        <v/>
      </c>
      <c r="L1759" s="570" t="str">
        <f t="shared" ref="L1759" si="6783">V1759</f>
        <v/>
      </c>
      <c r="M1759" s="572"/>
      <c r="N1759" s="572"/>
      <c r="P1759" s="201">
        <f t="shared" ref="P1759" si="6784">IF(AND(EXACT(C1759,C1757),C1757&lt;&gt;0),P1757+1,0)</f>
        <v>569</v>
      </c>
      <c r="Q1759" s="201" t="str">
        <f t="shared" ref="Q1759" si="6785">IF(C1759&lt;&gt;"",C1759&amp;"-"&amp;P1759,"")</f>
        <v/>
      </c>
      <c r="R1759" s="201" t="str">
        <f t="array" ref="R1759">IFERROR(IF(INDEX('Disaggregation Records'!$E$155:$E$385,MATCH(RIGHT(Q1759,255),RIGHT('Disaggregation Records'!$D$155:$D$385,255),0))="","",INDEX('Disaggregation Records'!$E$155:$E$385,MATCH(RIGHT(Q1759,255),RIGHT('Disaggregation Records'!$D$155:$D$385,255),0))),"")</f>
        <v/>
      </c>
      <c r="S1759" s="201" t="str">
        <f t="array" ref="S1759">IFERROR(IF(INDEX('Disaggregation Records'!$F$155:$F$385,MATCH(RIGHT(Q1759,255),RIGHT('Disaggregation Records'!$D$155:$D$385,255),0))="","",INDEX('Disaggregation Records'!$F$155:$F$385,MATCH(RIGHT(Q1759,255),RIGHT('Disaggregation Records'!$D$155:$D$385,255),0))),"")</f>
        <v/>
      </c>
      <c r="T1759" s="201" t="str">
        <f t="array" ref="T1759">IFERROR(IF(INDEX('Disaggregation Records'!$H$155:$H$385,MATCH(RIGHT(Q1759,255),RIGHT('Disaggregation Records'!$D$155:$D$385,255),0))="","",INDEX('Disaggregation Records'!$H$155:$H$385,MATCH(RIGHT(Q1759,255),RIGHT('Disaggregation Records'!$D$155:$D$385,255),0))),"")</f>
        <v/>
      </c>
      <c r="U1759" s="201">
        <f t="shared" ref="U1759" si="6786">U1757+1</f>
        <v>1981</v>
      </c>
      <c r="V1759" s="201" t="str">
        <f t="array" ref="V1759">IFERROR(IF(INDEX('Disaggregation Records'!$I$155:$I$385,MATCH(RIGHT(Q1759,255),RIGHT('Disaggregation Records'!$D$155:$D$385,255),0))="","",INDEX('Disaggregation Records'!$I$155:$I$385,MATCH(RIGHT(Q1759,255),RIGHT('Disaggregation Records'!$D$155:$D$385,255),0))),"")</f>
        <v/>
      </c>
      <c r="W1759" s="201" t="str">
        <f>IFERROR(INDEX('Reference Records'!L$40:L$88,MATCH(LEFT(C1759,255),'Reference Records'!E$40:E$88,0)),"")</f>
        <v/>
      </c>
    </row>
    <row r="1760" spans="1:23" s="201" customFormat="1" ht="40.25" customHeight="1" x14ac:dyDescent="0.35">
      <c r="A1760" s="569"/>
      <c r="B1760" s="590"/>
      <c r="C1760" s="571"/>
      <c r="D1760" s="579"/>
      <c r="E1760" s="579"/>
      <c r="F1760" s="215"/>
      <c r="G1760" s="577"/>
      <c r="H1760" s="581"/>
      <c r="I1760" s="583"/>
      <c r="J1760" s="573"/>
      <c r="K1760" s="571"/>
      <c r="L1760" s="571"/>
      <c r="M1760" s="573"/>
      <c r="N1760" s="573"/>
    </row>
    <row r="1761" spans="1:23" s="201" customFormat="1" ht="40.25" customHeight="1" x14ac:dyDescent="0.35">
      <c r="A1761" s="569" t="str">
        <f t="shared" ref="A1761" ca="1" si="6787">INDIRECT("'update Helper'!C"&amp;U1761)</f>
        <v>a163p000004cuy2AAA</v>
      </c>
      <c r="B1761" s="589">
        <v>29</v>
      </c>
      <c r="C1761" s="570" t="str">
        <f>VLOOKUP(B1761,'Coverage Indicators - Section D'!$A$9:$AU$70,47,FALSE)</f>
        <v/>
      </c>
      <c r="D1761" s="578" t="str">
        <f t="shared" ref="D1761" si="6788">R1761</f>
        <v/>
      </c>
      <c r="E1761" s="578" t="str">
        <f t="shared" ref="E1761" si="6789">S1761</f>
        <v/>
      </c>
      <c r="F1761" s="421"/>
      <c r="G1761" s="576" t="str">
        <f ca="1">IF(OR(INDIRECT("'update Helper'!E"&amp;U1761)="",F1761&lt;&gt;0,F1762&lt;&gt;0),IF(IFERROR((F1761/F1762),"")="","",(F1761/F1762)),INDIRECT("'update Helper'!E"&amp;U1761)/100)</f>
        <v/>
      </c>
      <c r="H1761" s="580"/>
      <c r="I1761" s="582"/>
      <c r="J1761" s="572"/>
      <c r="K1761" s="570" t="str">
        <f t="shared" ref="K1761" si="6790">W1761</f>
        <v/>
      </c>
      <c r="L1761" s="570" t="str">
        <f t="shared" ref="L1761" si="6791">V1761</f>
        <v/>
      </c>
      <c r="M1761" s="572"/>
      <c r="N1761" s="572"/>
      <c r="P1761" s="201">
        <f t="shared" ref="P1761" si="6792">IF(AND(EXACT(C1761,C1759),C1759&lt;&gt;0),P1759+1,0)</f>
        <v>570</v>
      </c>
      <c r="Q1761" s="201" t="str">
        <f t="shared" ref="Q1761" si="6793">IF(C1761&lt;&gt;"",C1761&amp;"-"&amp;P1761,"")</f>
        <v/>
      </c>
      <c r="R1761" s="201" t="str">
        <f t="array" ref="R1761">IFERROR(IF(INDEX('Disaggregation Records'!$E$155:$E$385,MATCH(RIGHT(Q1761,255),RIGHT('Disaggregation Records'!$D$155:$D$385,255),0))="","",INDEX('Disaggregation Records'!$E$155:$E$385,MATCH(RIGHT(Q1761,255),RIGHT('Disaggregation Records'!$D$155:$D$385,255),0))),"")</f>
        <v/>
      </c>
      <c r="S1761" s="201" t="str">
        <f t="array" ref="S1761">IFERROR(IF(INDEX('Disaggregation Records'!$F$155:$F$385,MATCH(RIGHT(Q1761,255),RIGHT('Disaggregation Records'!$D$155:$D$385,255),0))="","",INDEX('Disaggregation Records'!$F$155:$F$385,MATCH(RIGHT(Q1761,255),RIGHT('Disaggregation Records'!$D$155:$D$385,255),0))),"")</f>
        <v/>
      </c>
      <c r="T1761" s="201" t="str">
        <f t="array" ref="T1761">IFERROR(IF(INDEX('Disaggregation Records'!$H$155:$H$385,MATCH(RIGHT(Q1761,255),RIGHT('Disaggregation Records'!$D$155:$D$385,255),0))="","",INDEX('Disaggregation Records'!$H$155:$H$385,MATCH(RIGHT(Q1761,255),RIGHT('Disaggregation Records'!$D$155:$D$385,255),0))),"")</f>
        <v/>
      </c>
      <c r="U1761" s="201">
        <f t="shared" ref="U1761" si="6794">U1759+1</f>
        <v>1982</v>
      </c>
      <c r="V1761" s="201" t="str">
        <f t="array" ref="V1761">IFERROR(IF(INDEX('Disaggregation Records'!$I$155:$I$385,MATCH(RIGHT(Q1761,255),RIGHT('Disaggregation Records'!$D$155:$D$385,255),0))="","",INDEX('Disaggregation Records'!$I$155:$I$385,MATCH(RIGHT(Q1761,255),RIGHT('Disaggregation Records'!$D$155:$D$385,255),0))),"")</f>
        <v/>
      </c>
      <c r="W1761" s="201" t="str">
        <f>IFERROR(INDEX('Reference Records'!L$40:L$88,MATCH(LEFT(C1761,255),'Reference Records'!E$40:E$88,0)),"")</f>
        <v/>
      </c>
    </row>
    <row r="1762" spans="1:23" s="201" customFormat="1" ht="40.25" customHeight="1" x14ac:dyDescent="0.35">
      <c r="A1762" s="569"/>
      <c r="B1762" s="590"/>
      <c r="C1762" s="571"/>
      <c r="D1762" s="579"/>
      <c r="E1762" s="579"/>
      <c r="F1762" s="215"/>
      <c r="G1762" s="577"/>
      <c r="H1762" s="581"/>
      <c r="I1762" s="583"/>
      <c r="J1762" s="573"/>
      <c r="K1762" s="571"/>
      <c r="L1762" s="571"/>
      <c r="M1762" s="573"/>
      <c r="N1762" s="573"/>
    </row>
    <row r="1763" spans="1:23" s="201" customFormat="1" ht="40.25" customHeight="1" x14ac:dyDescent="0.35">
      <c r="A1763" s="569" t="str">
        <f t="shared" ref="A1763" ca="1" si="6795">INDIRECT("'update Helper'!C"&amp;U1763)</f>
        <v>a163p000004cuy3AAA</v>
      </c>
      <c r="B1763" s="589">
        <v>29</v>
      </c>
      <c r="C1763" s="570" t="str">
        <f>VLOOKUP(B1763,'Coverage Indicators - Section D'!$A$9:$AU$70,47,FALSE)</f>
        <v/>
      </c>
      <c r="D1763" s="578" t="str">
        <f t="shared" ref="D1763" si="6796">R1763</f>
        <v/>
      </c>
      <c r="E1763" s="578" t="str">
        <f t="shared" ref="E1763" si="6797">S1763</f>
        <v/>
      </c>
      <c r="F1763" s="421"/>
      <c r="G1763" s="576" t="str">
        <f ca="1">IF(OR(INDIRECT("'update Helper'!E"&amp;U1763)="",F1763&lt;&gt;0,F1764&lt;&gt;0),IF(IFERROR((F1763/F1764),"")="","",(F1763/F1764)),INDIRECT("'update Helper'!E"&amp;U1763)/100)</f>
        <v/>
      </c>
      <c r="H1763" s="580"/>
      <c r="I1763" s="582"/>
      <c r="J1763" s="572"/>
      <c r="K1763" s="570" t="str">
        <f t="shared" ref="K1763" si="6798">W1763</f>
        <v/>
      </c>
      <c r="L1763" s="570" t="str">
        <f t="shared" ref="L1763" si="6799">V1763</f>
        <v/>
      </c>
      <c r="M1763" s="572"/>
      <c r="N1763" s="572"/>
      <c r="P1763" s="201">
        <f t="shared" ref="P1763" si="6800">IF(AND(EXACT(C1763,C1761),C1761&lt;&gt;0),P1761+1,0)</f>
        <v>571</v>
      </c>
      <c r="Q1763" s="201" t="str">
        <f t="shared" ref="Q1763" si="6801">IF(C1763&lt;&gt;"",C1763&amp;"-"&amp;P1763,"")</f>
        <v/>
      </c>
      <c r="R1763" s="201" t="str">
        <f t="array" ref="R1763">IFERROR(IF(INDEX('Disaggregation Records'!$E$155:$E$385,MATCH(RIGHT(Q1763,255),RIGHT('Disaggregation Records'!$D$155:$D$385,255),0))="","",INDEX('Disaggregation Records'!$E$155:$E$385,MATCH(RIGHT(Q1763,255),RIGHT('Disaggregation Records'!$D$155:$D$385,255),0))),"")</f>
        <v/>
      </c>
      <c r="S1763" s="201" t="str">
        <f t="array" ref="S1763">IFERROR(IF(INDEX('Disaggregation Records'!$F$155:$F$385,MATCH(RIGHT(Q1763,255),RIGHT('Disaggregation Records'!$D$155:$D$385,255),0))="","",INDEX('Disaggregation Records'!$F$155:$F$385,MATCH(RIGHT(Q1763,255),RIGHT('Disaggregation Records'!$D$155:$D$385,255),0))),"")</f>
        <v/>
      </c>
      <c r="T1763" s="201" t="str">
        <f t="array" ref="T1763">IFERROR(IF(INDEX('Disaggregation Records'!$H$155:$H$385,MATCH(RIGHT(Q1763,255),RIGHT('Disaggregation Records'!$D$155:$D$385,255),0))="","",INDEX('Disaggregation Records'!$H$155:$H$385,MATCH(RIGHT(Q1763,255),RIGHT('Disaggregation Records'!$D$155:$D$385,255),0))),"")</f>
        <v/>
      </c>
      <c r="U1763" s="201">
        <f t="shared" ref="U1763" si="6802">U1761+1</f>
        <v>1983</v>
      </c>
      <c r="V1763" s="201" t="str">
        <f t="array" ref="V1763">IFERROR(IF(INDEX('Disaggregation Records'!$I$155:$I$385,MATCH(RIGHT(Q1763,255),RIGHT('Disaggregation Records'!$D$155:$D$385,255),0))="","",INDEX('Disaggregation Records'!$I$155:$I$385,MATCH(RIGHT(Q1763,255),RIGHT('Disaggregation Records'!$D$155:$D$385,255),0))),"")</f>
        <v/>
      </c>
      <c r="W1763" s="201" t="str">
        <f>IFERROR(INDEX('Reference Records'!L$40:L$88,MATCH(LEFT(C1763,255),'Reference Records'!E$40:E$88,0)),"")</f>
        <v/>
      </c>
    </row>
    <row r="1764" spans="1:23" s="201" customFormat="1" ht="40.25" customHeight="1" x14ac:dyDescent="0.35">
      <c r="A1764" s="569"/>
      <c r="B1764" s="590"/>
      <c r="C1764" s="571"/>
      <c r="D1764" s="579"/>
      <c r="E1764" s="579"/>
      <c r="F1764" s="215"/>
      <c r="G1764" s="577"/>
      <c r="H1764" s="581"/>
      <c r="I1764" s="583"/>
      <c r="J1764" s="573"/>
      <c r="K1764" s="571"/>
      <c r="L1764" s="571"/>
      <c r="M1764" s="573"/>
      <c r="N1764" s="573"/>
    </row>
    <row r="1765" spans="1:23" s="201" customFormat="1" ht="40.25" customHeight="1" x14ac:dyDescent="0.35">
      <c r="A1765" s="569" t="str">
        <f t="shared" ref="A1765" ca="1" si="6803">INDIRECT("'update Helper'!C"&amp;U1765)</f>
        <v>a163p000004cuy4AAA</v>
      </c>
      <c r="B1765" s="589">
        <v>29</v>
      </c>
      <c r="C1765" s="570" t="str">
        <f>VLOOKUP(B1765,'Coverage Indicators - Section D'!$A$9:$AU$70,47,FALSE)</f>
        <v/>
      </c>
      <c r="D1765" s="578" t="str">
        <f t="shared" ref="D1765" si="6804">R1765</f>
        <v/>
      </c>
      <c r="E1765" s="578" t="str">
        <f t="shared" ref="E1765" si="6805">S1765</f>
        <v/>
      </c>
      <c r="F1765" s="421"/>
      <c r="G1765" s="576" t="str">
        <f ca="1">IF(OR(INDIRECT("'update Helper'!E"&amp;U1765)="",F1765&lt;&gt;0,F1766&lt;&gt;0),IF(IFERROR((F1765/F1766),"")="","",(F1765/F1766)),INDIRECT("'update Helper'!E"&amp;U1765)/100)</f>
        <v/>
      </c>
      <c r="H1765" s="580"/>
      <c r="I1765" s="582"/>
      <c r="J1765" s="572"/>
      <c r="K1765" s="570" t="str">
        <f t="shared" ref="K1765" si="6806">W1765</f>
        <v/>
      </c>
      <c r="L1765" s="570" t="str">
        <f t="shared" ref="L1765" si="6807">V1765</f>
        <v/>
      </c>
      <c r="M1765" s="572"/>
      <c r="N1765" s="572"/>
      <c r="P1765" s="201">
        <f t="shared" ref="P1765" si="6808">IF(AND(EXACT(C1765,C1763),C1763&lt;&gt;0),P1763+1,0)</f>
        <v>572</v>
      </c>
      <c r="Q1765" s="201" t="str">
        <f t="shared" ref="Q1765" si="6809">IF(C1765&lt;&gt;"",C1765&amp;"-"&amp;P1765,"")</f>
        <v/>
      </c>
      <c r="R1765" s="201" t="str">
        <f t="array" ref="R1765">IFERROR(IF(INDEX('Disaggregation Records'!$E$155:$E$385,MATCH(RIGHT(Q1765,255),RIGHT('Disaggregation Records'!$D$155:$D$385,255),0))="","",INDEX('Disaggregation Records'!$E$155:$E$385,MATCH(RIGHT(Q1765,255),RIGHT('Disaggregation Records'!$D$155:$D$385,255),0))),"")</f>
        <v/>
      </c>
      <c r="S1765" s="201" t="str">
        <f t="array" ref="S1765">IFERROR(IF(INDEX('Disaggregation Records'!$F$155:$F$385,MATCH(RIGHT(Q1765,255),RIGHT('Disaggregation Records'!$D$155:$D$385,255),0))="","",INDEX('Disaggregation Records'!$F$155:$F$385,MATCH(RIGHT(Q1765,255),RIGHT('Disaggregation Records'!$D$155:$D$385,255),0))),"")</f>
        <v/>
      </c>
      <c r="T1765" s="201" t="str">
        <f t="array" ref="T1765">IFERROR(IF(INDEX('Disaggregation Records'!$H$155:$H$385,MATCH(RIGHT(Q1765,255),RIGHT('Disaggregation Records'!$D$155:$D$385,255),0))="","",INDEX('Disaggregation Records'!$H$155:$H$385,MATCH(RIGHT(Q1765,255),RIGHT('Disaggregation Records'!$D$155:$D$385,255),0))),"")</f>
        <v/>
      </c>
      <c r="U1765" s="201">
        <f t="shared" ref="U1765" si="6810">U1763+1</f>
        <v>1984</v>
      </c>
      <c r="V1765" s="201" t="str">
        <f t="array" ref="V1765">IFERROR(IF(INDEX('Disaggregation Records'!$I$155:$I$385,MATCH(RIGHT(Q1765,255),RIGHT('Disaggregation Records'!$D$155:$D$385,255),0))="","",INDEX('Disaggregation Records'!$I$155:$I$385,MATCH(RIGHT(Q1765,255),RIGHT('Disaggregation Records'!$D$155:$D$385,255),0))),"")</f>
        <v/>
      </c>
      <c r="W1765" s="201" t="str">
        <f>IFERROR(INDEX('Reference Records'!L$40:L$88,MATCH(LEFT(C1765,255),'Reference Records'!E$40:E$88,0)),"")</f>
        <v/>
      </c>
    </row>
    <row r="1766" spans="1:23" s="201" customFormat="1" ht="40.25" customHeight="1" x14ac:dyDescent="0.35">
      <c r="A1766" s="569"/>
      <c r="B1766" s="590"/>
      <c r="C1766" s="571"/>
      <c r="D1766" s="579"/>
      <c r="E1766" s="579"/>
      <c r="F1766" s="215"/>
      <c r="G1766" s="577"/>
      <c r="H1766" s="581"/>
      <c r="I1766" s="583"/>
      <c r="J1766" s="573"/>
      <c r="K1766" s="571"/>
      <c r="L1766" s="571"/>
      <c r="M1766" s="573"/>
      <c r="N1766" s="573"/>
    </row>
    <row r="1767" spans="1:23" s="201" customFormat="1" ht="40.25" customHeight="1" x14ac:dyDescent="0.35">
      <c r="A1767" s="569" t="str">
        <f t="shared" ref="A1767" ca="1" si="6811">INDIRECT("'update Helper'!C"&amp;U1767)</f>
        <v>a163p000004cuy5AAA</v>
      </c>
      <c r="B1767" s="589">
        <v>29</v>
      </c>
      <c r="C1767" s="570" t="str">
        <f>VLOOKUP(B1767,'Coverage Indicators - Section D'!$A$9:$AU$70,47,FALSE)</f>
        <v/>
      </c>
      <c r="D1767" s="578" t="str">
        <f t="shared" ref="D1767" si="6812">R1767</f>
        <v/>
      </c>
      <c r="E1767" s="578" t="str">
        <f t="shared" ref="E1767" si="6813">S1767</f>
        <v/>
      </c>
      <c r="F1767" s="421"/>
      <c r="G1767" s="576" t="str">
        <f ca="1">IF(OR(INDIRECT("'update Helper'!E"&amp;U1767)="",F1767&lt;&gt;0,F1768&lt;&gt;0),IF(IFERROR((F1767/F1768),"")="","",(F1767/F1768)),INDIRECT("'update Helper'!E"&amp;U1767)/100)</f>
        <v/>
      </c>
      <c r="H1767" s="580"/>
      <c r="I1767" s="582"/>
      <c r="J1767" s="572"/>
      <c r="K1767" s="570" t="str">
        <f t="shared" ref="K1767" si="6814">W1767</f>
        <v/>
      </c>
      <c r="L1767" s="570" t="str">
        <f t="shared" ref="L1767" si="6815">V1767</f>
        <v/>
      </c>
      <c r="M1767" s="572"/>
      <c r="N1767" s="572"/>
      <c r="P1767" s="201">
        <f t="shared" ref="P1767" si="6816">IF(AND(EXACT(C1767,C1765),C1765&lt;&gt;0),P1765+1,0)</f>
        <v>573</v>
      </c>
      <c r="Q1767" s="201" t="str">
        <f t="shared" ref="Q1767" si="6817">IF(C1767&lt;&gt;"",C1767&amp;"-"&amp;P1767,"")</f>
        <v/>
      </c>
      <c r="R1767" s="201" t="str">
        <f t="array" ref="R1767">IFERROR(IF(INDEX('Disaggregation Records'!$E$155:$E$385,MATCH(RIGHT(Q1767,255),RIGHT('Disaggregation Records'!$D$155:$D$385,255),0))="","",INDEX('Disaggregation Records'!$E$155:$E$385,MATCH(RIGHT(Q1767,255),RIGHT('Disaggregation Records'!$D$155:$D$385,255),0))),"")</f>
        <v/>
      </c>
      <c r="S1767" s="201" t="str">
        <f t="array" ref="S1767">IFERROR(IF(INDEX('Disaggregation Records'!$F$155:$F$385,MATCH(RIGHT(Q1767,255),RIGHT('Disaggregation Records'!$D$155:$D$385,255),0))="","",INDEX('Disaggregation Records'!$F$155:$F$385,MATCH(RIGHT(Q1767,255),RIGHT('Disaggregation Records'!$D$155:$D$385,255),0))),"")</f>
        <v/>
      </c>
      <c r="T1767" s="201" t="str">
        <f t="array" ref="T1767">IFERROR(IF(INDEX('Disaggregation Records'!$H$155:$H$385,MATCH(RIGHT(Q1767,255),RIGHT('Disaggregation Records'!$D$155:$D$385,255),0))="","",INDEX('Disaggregation Records'!$H$155:$H$385,MATCH(RIGHT(Q1767,255),RIGHT('Disaggregation Records'!$D$155:$D$385,255),0))),"")</f>
        <v/>
      </c>
      <c r="U1767" s="201">
        <f t="shared" ref="U1767" si="6818">U1765+1</f>
        <v>1985</v>
      </c>
      <c r="V1767" s="201" t="str">
        <f t="array" ref="V1767">IFERROR(IF(INDEX('Disaggregation Records'!$I$155:$I$385,MATCH(RIGHT(Q1767,255),RIGHT('Disaggregation Records'!$D$155:$D$385,255),0))="","",INDEX('Disaggregation Records'!$I$155:$I$385,MATCH(RIGHT(Q1767,255),RIGHT('Disaggregation Records'!$D$155:$D$385,255),0))),"")</f>
        <v/>
      </c>
      <c r="W1767" s="201" t="str">
        <f>IFERROR(INDEX('Reference Records'!L$40:L$88,MATCH(LEFT(C1767,255),'Reference Records'!E$40:E$88,0)),"")</f>
        <v/>
      </c>
    </row>
    <row r="1768" spans="1:23" s="201" customFormat="1" ht="40.25" customHeight="1" x14ac:dyDescent="0.35">
      <c r="A1768" s="569"/>
      <c r="B1768" s="590"/>
      <c r="C1768" s="571"/>
      <c r="D1768" s="579"/>
      <c r="E1768" s="579"/>
      <c r="F1768" s="215"/>
      <c r="G1768" s="577"/>
      <c r="H1768" s="581"/>
      <c r="I1768" s="583"/>
      <c r="J1768" s="573"/>
      <c r="K1768" s="571"/>
      <c r="L1768" s="571"/>
      <c r="M1768" s="573"/>
      <c r="N1768" s="573"/>
    </row>
    <row r="1769" spans="1:23" s="201" customFormat="1" ht="40.25" customHeight="1" x14ac:dyDescent="0.35">
      <c r="A1769" s="569" t="str">
        <f t="shared" ref="A1769" ca="1" si="6819">INDIRECT("'update Helper'!C"&amp;U1769)</f>
        <v>a163p000004cuy6AAA</v>
      </c>
      <c r="B1769" s="589">
        <v>29</v>
      </c>
      <c r="C1769" s="570" t="str">
        <f>VLOOKUP(B1769,'Coverage Indicators - Section D'!$A$9:$AU$70,47,FALSE)</f>
        <v/>
      </c>
      <c r="D1769" s="578" t="str">
        <f t="shared" ref="D1769" si="6820">R1769</f>
        <v/>
      </c>
      <c r="E1769" s="578" t="str">
        <f t="shared" ref="E1769" si="6821">S1769</f>
        <v/>
      </c>
      <c r="F1769" s="421"/>
      <c r="G1769" s="576" t="str">
        <f ca="1">IF(OR(INDIRECT("'update Helper'!E"&amp;U1769)="",F1769&lt;&gt;0,F1770&lt;&gt;0),IF(IFERROR((F1769/F1770),"")="","",(F1769/F1770)),INDIRECT("'update Helper'!E"&amp;U1769)/100)</f>
        <v/>
      </c>
      <c r="H1769" s="580"/>
      <c r="I1769" s="582"/>
      <c r="J1769" s="572"/>
      <c r="K1769" s="570" t="str">
        <f t="shared" ref="K1769" si="6822">W1769</f>
        <v/>
      </c>
      <c r="L1769" s="570" t="str">
        <f t="shared" ref="L1769" si="6823">V1769</f>
        <v/>
      </c>
      <c r="M1769" s="572"/>
      <c r="N1769" s="572"/>
      <c r="P1769" s="201">
        <f t="shared" ref="P1769" si="6824">IF(AND(EXACT(C1769,C1767),C1767&lt;&gt;0),P1767+1,0)</f>
        <v>574</v>
      </c>
      <c r="Q1769" s="201" t="str">
        <f t="shared" ref="Q1769" si="6825">IF(C1769&lt;&gt;"",C1769&amp;"-"&amp;P1769,"")</f>
        <v/>
      </c>
      <c r="R1769" s="201" t="str">
        <f t="array" ref="R1769">IFERROR(IF(INDEX('Disaggregation Records'!$E$155:$E$385,MATCH(RIGHT(Q1769,255),RIGHT('Disaggregation Records'!$D$155:$D$385,255),0))="","",INDEX('Disaggregation Records'!$E$155:$E$385,MATCH(RIGHT(Q1769,255),RIGHT('Disaggregation Records'!$D$155:$D$385,255),0))),"")</f>
        <v/>
      </c>
      <c r="S1769" s="201" t="str">
        <f t="array" ref="S1769">IFERROR(IF(INDEX('Disaggregation Records'!$F$155:$F$385,MATCH(RIGHT(Q1769,255),RIGHT('Disaggregation Records'!$D$155:$D$385,255),0))="","",INDEX('Disaggregation Records'!$F$155:$F$385,MATCH(RIGHT(Q1769,255),RIGHT('Disaggregation Records'!$D$155:$D$385,255),0))),"")</f>
        <v/>
      </c>
      <c r="T1769" s="201" t="str">
        <f t="array" ref="T1769">IFERROR(IF(INDEX('Disaggregation Records'!$H$155:$H$385,MATCH(RIGHT(Q1769,255),RIGHT('Disaggregation Records'!$D$155:$D$385,255),0))="","",INDEX('Disaggregation Records'!$H$155:$H$385,MATCH(RIGHT(Q1769,255),RIGHT('Disaggregation Records'!$D$155:$D$385,255),0))),"")</f>
        <v/>
      </c>
      <c r="U1769" s="201">
        <f t="shared" ref="U1769" si="6826">U1767+1</f>
        <v>1986</v>
      </c>
      <c r="V1769" s="201" t="str">
        <f t="array" ref="V1769">IFERROR(IF(INDEX('Disaggregation Records'!$I$155:$I$385,MATCH(RIGHT(Q1769,255),RIGHT('Disaggregation Records'!$D$155:$D$385,255),0))="","",INDEX('Disaggregation Records'!$I$155:$I$385,MATCH(RIGHT(Q1769,255),RIGHT('Disaggregation Records'!$D$155:$D$385,255),0))),"")</f>
        <v/>
      </c>
      <c r="W1769" s="201" t="str">
        <f>IFERROR(INDEX('Reference Records'!L$40:L$88,MATCH(LEFT(C1769,255),'Reference Records'!E$40:E$88,0)),"")</f>
        <v/>
      </c>
    </row>
    <row r="1770" spans="1:23" s="201" customFormat="1" ht="40.25" customHeight="1" x14ac:dyDescent="0.35">
      <c r="A1770" s="569"/>
      <c r="B1770" s="590"/>
      <c r="C1770" s="571"/>
      <c r="D1770" s="579"/>
      <c r="E1770" s="579"/>
      <c r="F1770" s="215"/>
      <c r="G1770" s="577"/>
      <c r="H1770" s="581"/>
      <c r="I1770" s="583"/>
      <c r="J1770" s="573"/>
      <c r="K1770" s="571"/>
      <c r="L1770" s="571"/>
      <c r="M1770" s="573"/>
      <c r="N1770" s="573"/>
    </row>
    <row r="1771" spans="1:23" s="201" customFormat="1" ht="40.25" customHeight="1" x14ac:dyDescent="0.35">
      <c r="A1771" s="569" t="str">
        <f t="shared" ref="A1771" ca="1" si="6827">INDIRECT("'update Helper'!C"&amp;U1771)</f>
        <v>a163p000004cuy7AAA</v>
      </c>
      <c r="B1771" s="589">
        <v>29</v>
      </c>
      <c r="C1771" s="570" t="str">
        <f>VLOOKUP(B1771,'Coverage Indicators - Section D'!$A$9:$AU$70,47,FALSE)</f>
        <v/>
      </c>
      <c r="D1771" s="578" t="str">
        <f t="shared" ref="D1771" si="6828">R1771</f>
        <v/>
      </c>
      <c r="E1771" s="578" t="str">
        <f t="shared" ref="E1771" si="6829">S1771</f>
        <v/>
      </c>
      <c r="F1771" s="421"/>
      <c r="G1771" s="576" t="str">
        <f ca="1">IF(OR(INDIRECT("'update Helper'!E"&amp;U1771)="",F1771&lt;&gt;0,F1772&lt;&gt;0),IF(IFERROR((F1771/F1772),"")="","",(F1771/F1772)),INDIRECT("'update Helper'!E"&amp;U1771)/100)</f>
        <v/>
      </c>
      <c r="H1771" s="580"/>
      <c r="I1771" s="582"/>
      <c r="J1771" s="572"/>
      <c r="K1771" s="570" t="str">
        <f t="shared" ref="K1771" si="6830">W1771</f>
        <v/>
      </c>
      <c r="L1771" s="570" t="str">
        <f t="shared" ref="L1771" si="6831">V1771</f>
        <v/>
      </c>
      <c r="M1771" s="572"/>
      <c r="N1771" s="572"/>
      <c r="P1771" s="201">
        <f t="shared" ref="P1771" si="6832">IF(AND(EXACT(C1771,C1769),C1769&lt;&gt;0),P1769+1,0)</f>
        <v>575</v>
      </c>
      <c r="Q1771" s="201" t="str">
        <f t="shared" ref="Q1771" si="6833">IF(C1771&lt;&gt;"",C1771&amp;"-"&amp;P1771,"")</f>
        <v/>
      </c>
      <c r="R1771" s="201" t="str">
        <f t="array" ref="R1771">IFERROR(IF(INDEX('Disaggregation Records'!$E$155:$E$385,MATCH(RIGHT(Q1771,255),RIGHT('Disaggregation Records'!$D$155:$D$385,255),0))="","",INDEX('Disaggregation Records'!$E$155:$E$385,MATCH(RIGHT(Q1771,255),RIGHT('Disaggregation Records'!$D$155:$D$385,255),0))),"")</f>
        <v/>
      </c>
      <c r="S1771" s="201" t="str">
        <f t="array" ref="S1771">IFERROR(IF(INDEX('Disaggregation Records'!$F$155:$F$385,MATCH(RIGHT(Q1771,255),RIGHT('Disaggregation Records'!$D$155:$D$385,255),0))="","",INDEX('Disaggregation Records'!$F$155:$F$385,MATCH(RIGHT(Q1771,255),RIGHT('Disaggregation Records'!$D$155:$D$385,255),0))),"")</f>
        <v/>
      </c>
      <c r="T1771" s="201" t="str">
        <f t="array" ref="T1771">IFERROR(IF(INDEX('Disaggregation Records'!$H$155:$H$385,MATCH(RIGHT(Q1771,255),RIGHT('Disaggregation Records'!$D$155:$D$385,255),0))="","",INDEX('Disaggregation Records'!$H$155:$H$385,MATCH(RIGHT(Q1771,255),RIGHT('Disaggregation Records'!$D$155:$D$385,255),0))),"")</f>
        <v/>
      </c>
      <c r="U1771" s="201">
        <f t="shared" ref="U1771" si="6834">U1769+1</f>
        <v>1987</v>
      </c>
      <c r="V1771" s="201" t="str">
        <f t="array" ref="V1771">IFERROR(IF(INDEX('Disaggregation Records'!$I$155:$I$385,MATCH(RIGHT(Q1771,255),RIGHT('Disaggregation Records'!$D$155:$D$385,255),0))="","",INDEX('Disaggregation Records'!$I$155:$I$385,MATCH(RIGHT(Q1771,255),RIGHT('Disaggregation Records'!$D$155:$D$385,255),0))),"")</f>
        <v/>
      </c>
      <c r="W1771" s="201" t="str">
        <f>IFERROR(INDEX('Reference Records'!L$40:L$88,MATCH(LEFT(C1771,255),'Reference Records'!E$40:E$88,0)),"")</f>
        <v/>
      </c>
    </row>
    <row r="1772" spans="1:23" s="201" customFormat="1" ht="40.25" customHeight="1" x14ac:dyDescent="0.35">
      <c r="A1772" s="569"/>
      <c r="B1772" s="590"/>
      <c r="C1772" s="571"/>
      <c r="D1772" s="579"/>
      <c r="E1772" s="579"/>
      <c r="F1772" s="215"/>
      <c r="G1772" s="577"/>
      <c r="H1772" s="581"/>
      <c r="I1772" s="583"/>
      <c r="J1772" s="573"/>
      <c r="K1772" s="571"/>
      <c r="L1772" s="571"/>
      <c r="M1772" s="573"/>
      <c r="N1772" s="573"/>
    </row>
    <row r="1773" spans="1:23" s="201" customFormat="1" ht="40.25" customHeight="1" x14ac:dyDescent="0.35">
      <c r="A1773" s="569" t="str">
        <f t="shared" ref="A1773" ca="1" si="6835">INDIRECT("'update Helper'!C"&amp;U1773)</f>
        <v>a163p000004cuy8AAA</v>
      </c>
      <c r="B1773" s="589">
        <v>29</v>
      </c>
      <c r="C1773" s="570" t="str">
        <f>VLOOKUP(B1773,'Coverage Indicators - Section D'!$A$9:$AU$70,47,FALSE)</f>
        <v/>
      </c>
      <c r="D1773" s="578" t="str">
        <f t="shared" ref="D1773" si="6836">R1773</f>
        <v/>
      </c>
      <c r="E1773" s="578" t="str">
        <f t="shared" ref="E1773" si="6837">S1773</f>
        <v/>
      </c>
      <c r="F1773" s="421"/>
      <c r="G1773" s="576" t="str">
        <f ca="1">IF(OR(INDIRECT("'update Helper'!E"&amp;U1773)="",F1773&lt;&gt;0,F1774&lt;&gt;0),IF(IFERROR((F1773/F1774),"")="","",(F1773/F1774)),INDIRECT("'update Helper'!E"&amp;U1773)/100)</f>
        <v/>
      </c>
      <c r="H1773" s="580"/>
      <c r="I1773" s="582"/>
      <c r="J1773" s="572"/>
      <c r="K1773" s="570" t="str">
        <f t="shared" ref="K1773" si="6838">W1773</f>
        <v/>
      </c>
      <c r="L1773" s="570" t="str">
        <f t="shared" ref="L1773" si="6839">V1773</f>
        <v/>
      </c>
      <c r="M1773" s="572"/>
      <c r="N1773" s="572"/>
      <c r="P1773" s="201">
        <f t="shared" ref="P1773" si="6840">IF(AND(EXACT(C1773,C1771),C1771&lt;&gt;0),P1771+1,0)</f>
        <v>576</v>
      </c>
      <c r="Q1773" s="201" t="str">
        <f t="shared" ref="Q1773" si="6841">IF(C1773&lt;&gt;"",C1773&amp;"-"&amp;P1773,"")</f>
        <v/>
      </c>
      <c r="R1773" s="201" t="str">
        <f t="array" ref="R1773">IFERROR(IF(INDEX('Disaggregation Records'!$E$155:$E$385,MATCH(RIGHT(Q1773,255),RIGHT('Disaggregation Records'!$D$155:$D$385,255),0))="","",INDEX('Disaggregation Records'!$E$155:$E$385,MATCH(RIGHT(Q1773,255),RIGHT('Disaggregation Records'!$D$155:$D$385,255),0))),"")</f>
        <v/>
      </c>
      <c r="S1773" s="201" t="str">
        <f t="array" ref="S1773">IFERROR(IF(INDEX('Disaggregation Records'!$F$155:$F$385,MATCH(RIGHT(Q1773,255),RIGHT('Disaggregation Records'!$D$155:$D$385,255),0))="","",INDEX('Disaggregation Records'!$F$155:$F$385,MATCH(RIGHT(Q1773,255),RIGHT('Disaggregation Records'!$D$155:$D$385,255),0))),"")</f>
        <v/>
      </c>
      <c r="T1773" s="201" t="str">
        <f t="array" ref="T1773">IFERROR(IF(INDEX('Disaggregation Records'!$H$155:$H$385,MATCH(RIGHT(Q1773,255),RIGHT('Disaggregation Records'!$D$155:$D$385,255),0))="","",INDEX('Disaggregation Records'!$H$155:$H$385,MATCH(RIGHT(Q1773,255),RIGHT('Disaggregation Records'!$D$155:$D$385,255),0))),"")</f>
        <v/>
      </c>
      <c r="U1773" s="201">
        <f t="shared" ref="U1773" si="6842">U1771+1</f>
        <v>1988</v>
      </c>
      <c r="V1773" s="201" t="str">
        <f t="array" ref="V1773">IFERROR(IF(INDEX('Disaggregation Records'!$I$155:$I$385,MATCH(RIGHT(Q1773,255),RIGHT('Disaggregation Records'!$D$155:$D$385,255),0))="","",INDEX('Disaggregation Records'!$I$155:$I$385,MATCH(RIGHT(Q1773,255),RIGHT('Disaggregation Records'!$D$155:$D$385,255),0))),"")</f>
        <v/>
      </c>
      <c r="W1773" s="201" t="str">
        <f>IFERROR(INDEX('Reference Records'!L$40:L$88,MATCH(LEFT(C1773,255),'Reference Records'!E$40:E$88,0)),"")</f>
        <v/>
      </c>
    </row>
    <row r="1774" spans="1:23" s="201" customFormat="1" ht="40.25" customHeight="1" x14ac:dyDescent="0.35">
      <c r="A1774" s="569"/>
      <c r="B1774" s="590"/>
      <c r="C1774" s="571"/>
      <c r="D1774" s="579"/>
      <c r="E1774" s="579"/>
      <c r="F1774" s="215"/>
      <c r="G1774" s="577"/>
      <c r="H1774" s="581"/>
      <c r="I1774" s="583"/>
      <c r="J1774" s="573"/>
      <c r="K1774" s="571"/>
      <c r="L1774" s="571"/>
      <c r="M1774" s="573"/>
      <c r="N1774" s="573"/>
    </row>
    <row r="1775" spans="1:23" s="201" customFormat="1" ht="40.25" customHeight="1" x14ac:dyDescent="0.35">
      <c r="A1775" s="569" t="str">
        <f t="shared" ref="A1775" ca="1" si="6843">INDIRECT("'update Helper'!C"&amp;U1775)</f>
        <v>a163p000004cuy9AAA</v>
      </c>
      <c r="B1775" s="589">
        <v>29</v>
      </c>
      <c r="C1775" s="570" t="str">
        <f>VLOOKUP(B1775,'Coverage Indicators - Section D'!$A$9:$AU$70,47,FALSE)</f>
        <v/>
      </c>
      <c r="D1775" s="578" t="str">
        <f t="shared" ref="D1775" si="6844">R1775</f>
        <v/>
      </c>
      <c r="E1775" s="578" t="str">
        <f t="shared" ref="E1775" si="6845">S1775</f>
        <v/>
      </c>
      <c r="F1775" s="421"/>
      <c r="G1775" s="576" t="str">
        <f ca="1">IF(OR(INDIRECT("'update Helper'!E"&amp;U1775)="",F1775&lt;&gt;0,F1776&lt;&gt;0),IF(IFERROR((F1775/F1776),"")="","",(F1775/F1776)),INDIRECT("'update Helper'!E"&amp;U1775)/100)</f>
        <v/>
      </c>
      <c r="H1775" s="580"/>
      <c r="I1775" s="582"/>
      <c r="J1775" s="572"/>
      <c r="K1775" s="570" t="str">
        <f t="shared" ref="K1775" si="6846">W1775</f>
        <v/>
      </c>
      <c r="L1775" s="570" t="str">
        <f t="shared" ref="L1775" si="6847">V1775</f>
        <v/>
      </c>
      <c r="M1775" s="572"/>
      <c r="N1775" s="572"/>
      <c r="P1775" s="201">
        <f t="shared" ref="P1775" si="6848">IF(AND(EXACT(C1775,C1773),C1773&lt;&gt;0),P1773+1,0)</f>
        <v>577</v>
      </c>
      <c r="Q1775" s="201" t="str">
        <f t="shared" ref="Q1775" si="6849">IF(C1775&lt;&gt;"",C1775&amp;"-"&amp;P1775,"")</f>
        <v/>
      </c>
      <c r="R1775" s="201" t="str">
        <f t="array" ref="R1775">IFERROR(IF(INDEX('Disaggregation Records'!$E$155:$E$385,MATCH(RIGHT(Q1775,255),RIGHT('Disaggregation Records'!$D$155:$D$385,255),0))="","",INDEX('Disaggregation Records'!$E$155:$E$385,MATCH(RIGHT(Q1775,255),RIGHT('Disaggregation Records'!$D$155:$D$385,255),0))),"")</f>
        <v/>
      </c>
      <c r="S1775" s="201" t="str">
        <f t="array" ref="S1775">IFERROR(IF(INDEX('Disaggregation Records'!$F$155:$F$385,MATCH(RIGHT(Q1775,255),RIGHT('Disaggregation Records'!$D$155:$D$385,255),0))="","",INDEX('Disaggregation Records'!$F$155:$F$385,MATCH(RIGHT(Q1775,255),RIGHT('Disaggregation Records'!$D$155:$D$385,255),0))),"")</f>
        <v/>
      </c>
      <c r="T1775" s="201" t="str">
        <f t="array" ref="T1775">IFERROR(IF(INDEX('Disaggregation Records'!$H$155:$H$385,MATCH(RIGHT(Q1775,255),RIGHT('Disaggregation Records'!$D$155:$D$385,255),0))="","",INDEX('Disaggregation Records'!$H$155:$H$385,MATCH(RIGHT(Q1775,255),RIGHT('Disaggregation Records'!$D$155:$D$385,255),0))),"")</f>
        <v/>
      </c>
      <c r="U1775" s="201">
        <f t="shared" ref="U1775" si="6850">U1773+1</f>
        <v>1989</v>
      </c>
      <c r="V1775" s="201" t="str">
        <f t="array" ref="V1775">IFERROR(IF(INDEX('Disaggregation Records'!$I$155:$I$385,MATCH(RIGHT(Q1775,255),RIGHT('Disaggregation Records'!$D$155:$D$385,255),0))="","",INDEX('Disaggregation Records'!$I$155:$I$385,MATCH(RIGHT(Q1775,255),RIGHT('Disaggregation Records'!$D$155:$D$385,255),0))),"")</f>
        <v/>
      </c>
      <c r="W1775" s="201" t="str">
        <f>IFERROR(INDEX('Reference Records'!L$40:L$88,MATCH(LEFT(C1775,255),'Reference Records'!E$40:E$88,0)),"")</f>
        <v/>
      </c>
    </row>
    <row r="1776" spans="1:23" s="201" customFormat="1" ht="40.25" customHeight="1" x14ac:dyDescent="0.35">
      <c r="A1776" s="569"/>
      <c r="B1776" s="590"/>
      <c r="C1776" s="571"/>
      <c r="D1776" s="579"/>
      <c r="E1776" s="579"/>
      <c r="F1776" s="215"/>
      <c r="G1776" s="577"/>
      <c r="H1776" s="581"/>
      <c r="I1776" s="583"/>
      <c r="J1776" s="573"/>
      <c r="K1776" s="571"/>
      <c r="L1776" s="571"/>
      <c r="M1776" s="573"/>
      <c r="N1776" s="573"/>
    </row>
    <row r="1777" spans="1:23" s="201" customFormat="1" ht="40.25" customHeight="1" x14ac:dyDescent="0.35">
      <c r="A1777" s="569" t="str">
        <f t="shared" ref="A1777" ca="1" si="6851">INDIRECT("'update Helper'!C"&amp;U1777)</f>
        <v>a163p000004cuyAAAQ</v>
      </c>
      <c r="B1777" s="589">
        <v>29</v>
      </c>
      <c r="C1777" s="570" t="str">
        <f>VLOOKUP(B1777,'Coverage Indicators - Section D'!$A$9:$AU$70,47,FALSE)</f>
        <v/>
      </c>
      <c r="D1777" s="578" t="str">
        <f t="shared" ref="D1777" si="6852">R1777</f>
        <v/>
      </c>
      <c r="E1777" s="578" t="str">
        <f t="shared" ref="E1777" si="6853">S1777</f>
        <v/>
      </c>
      <c r="F1777" s="421"/>
      <c r="G1777" s="576" t="str">
        <f ca="1">IF(OR(INDIRECT("'update Helper'!E"&amp;U1777)="",F1777&lt;&gt;0,F1778&lt;&gt;0),IF(IFERROR((F1777/F1778),"")="","",(F1777/F1778)),INDIRECT("'update Helper'!E"&amp;U1777)/100)</f>
        <v/>
      </c>
      <c r="H1777" s="580"/>
      <c r="I1777" s="582"/>
      <c r="J1777" s="572"/>
      <c r="K1777" s="570" t="str">
        <f t="shared" ref="K1777" si="6854">W1777</f>
        <v/>
      </c>
      <c r="L1777" s="570" t="str">
        <f t="shared" ref="L1777" si="6855">V1777</f>
        <v/>
      </c>
      <c r="M1777" s="572"/>
      <c r="N1777" s="572"/>
      <c r="P1777" s="201">
        <f t="shared" ref="P1777" si="6856">IF(AND(EXACT(C1777,C1775),C1775&lt;&gt;0),P1775+1,0)</f>
        <v>578</v>
      </c>
      <c r="Q1777" s="201" t="str">
        <f t="shared" ref="Q1777" si="6857">IF(C1777&lt;&gt;"",C1777&amp;"-"&amp;P1777,"")</f>
        <v/>
      </c>
      <c r="R1777" s="201" t="str">
        <f t="array" ref="R1777">IFERROR(IF(INDEX('Disaggregation Records'!$E$155:$E$385,MATCH(RIGHT(Q1777,255),RIGHT('Disaggregation Records'!$D$155:$D$385,255),0))="","",INDEX('Disaggregation Records'!$E$155:$E$385,MATCH(RIGHT(Q1777,255),RIGHT('Disaggregation Records'!$D$155:$D$385,255),0))),"")</f>
        <v/>
      </c>
      <c r="S1777" s="201" t="str">
        <f t="array" ref="S1777">IFERROR(IF(INDEX('Disaggregation Records'!$F$155:$F$385,MATCH(RIGHT(Q1777,255),RIGHT('Disaggregation Records'!$D$155:$D$385,255),0))="","",INDEX('Disaggregation Records'!$F$155:$F$385,MATCH(RIGHT(Q1777,255),RIGHT('Disaggregation Records'!$D$155:$D$385,255),0))),"")</f>
        <v/>
      </c>
      <c r="T1777" s="201" t="str">
        <f t="array" ref="T1777">IFERROR(IF(INDEX('Disaggregation Records'!$H$155:$H$385,MATCH(RIGHT(Q1777,255),RIGHT('Disaggregation Records'!$D$155:$D$385,255),0))="","",INDEX('Disaggregation Records'!$H$155:$H$385,MATCH(RIGHT(Q1777,255),RIGHT('Disaggregation Records'!$D$155:$D$385,255),0))),"")</f>
        <v/>
      </c>
      <c r="U1777" s="201">
        <f t="shared" ref="U1777" si="6858">U1775+1</f>
        <v>1990</v>
      </c>
      <c r="V1777" s="201" t="str">
        <f t="array" ref="V1777">IFERROR(IF(INDEX('Disaggregation Records'!$I$155:$I$385,MATCH(RIGHT(Q1777,255),RIGHT('Disaggregation Records'!$D$155:$D$385,255),0))="","",INDEX('Disaggregation Records'!$I$155:$I$385,MATCH(RIGHT(Q1777,255),RIGHT('Disaggregation Records'!$D$155:$D$385,255),0))),"")</f>
        <v/>
      </c>
      <c r="W1777" s="201" t="str">
        <f>IFERROR(INDEX('Reference Records'!L$40:L$88,MATCH(LEFT(C1777,255),'Reference Records'!E$40:E$88,0)),"")</f>
        <v/>
      </c>
    </row>
    <row r="1778" spans="1:23" s="201" customFormat="1" ht="40.25" customHeight="1" x14ac:dyDescent="0.35">
      <c r="A1778" s="569"/>
      <c r="B1778" s="590"/>
      <c r="C1778" s="571"/>
      <c r="D1778" s="579"/>
      <c r="E1778" s="579"/>
      <c r="F1778" s="215"/>
      <c r="G1778" s="577"/>
      <c r="H1778" s="581"/>
      <c r="I1778" s="583"/>
      <c r="J1778" s="573"/>
      <c r="K1778" s="571"/>
      <c r="L1778" s="571"/>
      <c r="M1778" s="573"/>
      <c r="N1778" s="573"/>
    </row>
    <row r="1779" spans="1:23" s="201" customFormat="1" ht="40.25" customHeight="1" x14ac:dyDescent="0.35">
      <c r="A1779" s="569" t="str">
        <f t="shared" ref="A1779" ca="1" si="6859">INDIRECT("'update Helper'!C"&amp;U1779)</f>
        <v>a163p000004cuyBAAQ</v>
      </c>
      <c r="B1779" s="589">
        <v>29</v>
      </c>
      <c r="C1779" s="570" t="str">
        <f>VLOOKUP(B1779,'Coverage Indicators - Section D'!$A$9:$AU$70,47,FALSE)</f>
        <v/>
      </c>
      <c r="D1779" s="578" t="str">
        <f t="shared" ref="D1779" si="6860">R1779</f>
        <v/>
      </c>
      <c r="E1779" s="578" t="str">
        <f t="shared" ref="E1779" si="6861">S1779</f>
        <v/>
      </c>
      <c r="F1779" s="421"/>
      <c r="G1779" s="576" t="str">
        <f ca="1">IF(OR(INDIRECT("'update Helper'!E"&amp;U1779)="",F1779&lt;&gt;0,F1780&lt;&gt;0),IF(IFERROR((F1779/F1780),"")="","",(F1779/F1780)),INDIRECT("'update Helper'!E"&amp;U1779)/100)</f>
        <v/>
      </c>
      <c r="H1779" s="580"/>
      <c r="I1779" s="582"/>
      <c r="J1779" s="572"/>
      <c r="K1779" s="570" t="str">
        <f t="shared" ref="K1779" si="6862">W1779</f>
        <v/>
      </c>
      <c r="L1779" s="570" t="str">
        <f t="shared" ref="L1779" si="6863">V1779</f>
        <v/>
      </c>
      <c r="M1779" s="572"/>
      <c r="N1779" s="572"/>
      <c r="P1779" s="201">
        <f t="shared" ref="P1779" si="6864">IF(AND(EXACT(C1779,C1777),C1777&lt;&gt;0),P1777+1,0)</f>
        <v>579</v>
      </c>
      <c r="Q1779" s="201" t="str">
        <f t="shared" ref="Q1779" si="6865">IF(C1779&lt;&gt;"",C1779&amp;"-"&amp;P1779,"")</f>
        <v/>
      </c>
      <c r="R1779" s="201" t="str">
        <f t="array" ref="R1779">IFERROR(IF(INDEX('Disaggregation Records'!$E$155:$E$385,MATCH(RIGHT(Q1779,255),RIGHT('Disaggregation Records'!$D$155:$D$385,255),0))="","",INDEX('Disaggregation Records'!$E$155:$E$385,MATCH(RIGHT(Q1779,255),RIGHT('Disaggregation Records'!$D$155:$D$385,255),0))),"")</f>
        <v/>
      </c>
      <c r="S1779" s="201" t="str">
        <f t="array" ref="S1779">IFERROR(IF(INDEX('Disaggregation Records'!$F$155:$F$385,MATCH(RIGHT(Q1779,255),RIGHT('Disaggregation Records'!$D$155:$D$385,255),0))="","",INDEX('Disaggregation Records'!$F$155:$F$385,MATCH(RIGHT(Q1779,255),RIGHT('Disaggregation Records'!$D$155:$D$385,255),0))),"")</f>
        <v/>
      </c>
      <c r="T1779" s="201" t="str">
        <f t="array" ref="T1779">IFERROR(IF(INDEX('Disaggregation Records'!$H$155:$H$385,MATCH(RIGHT(Q1779,255),RIGHT('Disaggregation Records'!$D$155:$D$385,255),0))="","",INDEX('Disaggregation Records'!$H$155:$H$385,MATCH(RIGHT(Q1779,255),RIGHT('Disaggregation Records'!$D$155:$D$385,255),0))),"")</f>
        <v/>
      </c>
      <c r="U1779" s="201">
        <f t="shared" ref="U1779" si="6866">U1777+1</f>
        <v>1991</v>
      </c>
      <c r="V1779" s="201" t="str">
        <f t="array" ref="V1779">IFERROR(IF(INDEX('Disaggregation Records'!$I$155:$I$385,MATCH(RIGHT(Q1779,255),RIGHT('Disaggregation Records'!$D$155:$D$385,255),0))="","",INDEX('Disaggregation Records'!$I$155:$I$385,MATCH(RIGHT(Q1779,255),RIGHT('Disaggregation Records'!$D$155:$D$385,255),0))),"")</f>
        <v/>
      </c>
      <c r="W1779" s="201" t="str">
        <f>IFERROR(INDEX('Reference Records'!L$40:L$88,MATCH(LEFT(C1779,255),'Reference Records'!E$40:E$88,0)),"")</f>
        <v/>
      </c>
    </row>
    <row r="1780" spans="1:23" s="201" customFormat="1" ht="40.25" customHeight="1" x14ac:dyDescent="0.35">
      <c r="A1780" s="569"/>
      <c r="B1780" s="590"/>
      <c r="C1780" s="571"/>
      <c r="D1780" s="579"/>
      <c r="E1780" s="579"/>
      <c r="F1780" s="215"/>
      <c r="G1780" s="577"/>
      <c r="H1780" s="581"/>
      <c r="I1780" s="583"/>
      <c r="J1780" s="573"/>
      <c r="K1780" s="571"/>
      <c r="L1780" s="571"/>
      <c r="M1780" s="573"/>
      <c r="N1780" s="573"/>
    </row>
    <row r="1781" spans="1:23" s="201" customFormat="1" ht="40.25" customHeight="1" x14ac:dyDescent="0.35">
      <c r="A1781" s="569" t="str">
        <f t="shared" ref="A1781" ca="1" si="6867">INDIRECT("'update Helper'!C"&amp;U1781)</f>
        <v>a163p000004cuyCAAQ</v>
      </c>
      <c r="B1781" s="589">
        <v>30</v>
      </c>
      <c r="C1781" s="570" t="str">
        <f ca="1">VLOOKUP(B1781,'Coverage Indicators - Section D'!$A$9:$AU$70,47,FALSE)</f>
        <v/>
      </c>
      <c r="D1781" s="578" t="str">
        <f t="shared" ref="D1781" ca="1" si="6868">R1781</f>
        <v/>
      </c>
      <c r="E1781" s="578" t="str">
        <f t="shared" ref="E1781" ca="1" si="6869">S1781</f>
        <v/>
      </c>
      <c r="F1781" s="421"/>
      <c r="G1781" s="576" t="str">
        <f ca="1">IF(OR(INDIRECT("'update Helper'!E"&amp;U1781)="",F1781&lt;&gt;0,F1782&lt;&gt;0),IF(IFERROR((F1781/F1782),"")="","",(F1781/F1782)),INDIRECT("'update Helper'!E"&amp;U1781)/100)</f>
        <v/>
      </c>
      <c r="H1781" s="580"/>
      <c r="I1781" s="582"/>
      <c r="J1781" s="572"/>
      <c r="K1781" s="570" t="str">
        <f t="shared" ref="K1781" ca="1" si="6870">W1781</f>
        <v/>
      </c>
      <c r="L1781" s="570" t="str">
        <f t="shared" ref="L1781" ca="1" si="6871">V1781</f>
        <v/>
      </c>
      <c r="M1781" s="572"/>
      <c r="N1781" s="572"/>
      <c r="P1781" s="201">
        <f t="shared" ref="P1781" ca="1" si="6872">IF(AND(EXACT(C1781,C1779),C1779&lt;&gt;0),P1779+1,0)</f>
        <v>580</v>
      </c>
      <c r="Q1781" s="201" t="str">
        <f t="shared" ref="Q1781" ca="1" si="6873">IF(C1781&lt;&gt;"",C1781&amp;"-"&amp;P1781,"")</f>
        <v/>
      </c>
      <c r="R1781" s="201" t="str">
        <f t="array" aca="1" ref="R1781" ca="1">IFERROR(IF(INDEX('Disaggregation Records'!$E$155:$E$385,MATCH(RIGHT(Q1781,255),RIGHT('Disaggregation Records'!$D$155:$D$385,255),0))="","",INDEX('Disaggregation Records'!$E$155:$E$385,MATCH(RIGHT(Q1781,255),RIGHT('Disaggregation Records'!$D$155:$D$385,255),0))),"")</f>
        <v/>
      </c>
      <c r="S1781" s="201" t="str">
        <f t="array" aca="1" ref="S1781" ca="1">IFERROR(IF(INDEX('Disaggregation Records'!$F$155:$F$385,MATCH(RIGHT(Q1781,255),RIGHT('Disaggregation Records'!$D$155:$D$385,255),0))="","",INDEX('Disaggregation Records'!$F$155:$F$385,MATCH(RIGHT(Q1781,255),RIGHT('Disaggregation Records'!$D$155:$D$385,255),0))),"")</f>
        <v/>
      </c>
      <c r="T1781" s="201" t="str">
        <f t="array" aca="1" ref="T1781" ca="1">IFERROR(IF(INDEX('Disaggregation Records'!$H$155:$H$385,MATCH(RIGHT(Q1781,255),RIGHT('Disaggregation Records'!$D$155:$D$385,255),0))="","",INDEX('Disaggregation Records'!$H$155:$H$385,MATCH(RIGHT(Q1781,255),RIGHT('Disaggregation Records'!$D$155:$D$385,255),0))),"")</f>
        <v/>
      </c>
      <c r="U1781" s="201">
        <f t="shared" ref="U1781" si="6874">U1779+1</f>
        <v>1992</v>
      </c>
      <c r="V1781" s="201" t="str">
        <f t="array" aca="1" ref="V1781" ca="1">IFERROR(IF(INDEX('Disaggregation Records'!$I$155:$I$385,MATCH(RIGHT(Q1781,255),RIGHT('Disaggregation Records'!$D$155:$D$385,255),0))="","",INDEX('Disaggregation Records'!$I$155:$I$385,MATCH(RIGHT(Q1781,255),RIGHT('Disaggregation Records'!$D$155:$D$385,255),0))),"")</f>
        <v/>
      </c>
      <c r="W1781" s="201" t="str">
        <f ca="1">IFERROR(INDEX('Reference Records'!L$40:L$88,MATCH(LEFT(C1781,255),'Reference Records'!E$40:E$88,0)),"")</f>
        <v/>
      </c>
    </row>
    <row r="1782" spans="1:23" s="201" customFormat="1" ht="40.25" customHeight="1" x14ac:dyDescent="0.35">
      <c r="A1782" s="569"/>
      <c r="B1782" s="590"/>
      <c r="C1782" s="571"/>
      <c r="D1782" s="579"/>
      <c r="E1782" s="579"/>
      <c r="F1782" s="215"/>
      <c r="G1782" s="577"/>
      <c r="H1782" s="581"/>
      <c r="I1782" s="583"/>
      <c r="J1782" s="573"/>
      <c r="K1782" s="571"/>
      <c r="L1782" s="571"/>
      <c r="M1782" s="573"/>
      <c r="N1782" s="573"/>
    </row>
    <row r="1783" spans="1:23" s="201" customFormat="1" ht="40.25" customHeight="1" x14ac:dyDescent="0.35">
      <c r="A1783" s="569" t="str">
        <f t="shared" ref="A1783" ca="1" si="6875">INDIRECT("'update Helper'!C"&amp;U1783)</f>
        <v>a163p000004cuyDAAQ</v>
      </c>
      <c r="B1783" s="589">
        <v>30</v>
      </c>
      <c r="C1783" s="570" t="str">
        <f ca="1">VLOOKUP(B1783,'Coverage Indicators - Section D'!$A$9:$AU$70,47,FALSE)</f>
        <v/>
      </c>
      <c r="D1783" s="578" t="str">
        <f t="shared" ref="D1783" ca="1" si="6876">R1783</f>
        <v/>
      </c>
      <c r="E1783" s="578" t="str">
        <f t="shared" ref="E1783" ca="1" si="6877">S1783</f>
        <v/>
      </c>
      <c r="F1783" s="421"/>
      <c r="G1783" s="576" t="str">
        <f ca="1">IF(OR(INDIRECT("'update Helper'!E"&amp;U1783)="",F1783&lt;&gt;0,F1784&lt;&gt;0),IF(IFERROR((F1783/F1784),"")="","",(F1783/F1784)),INDIRECT("'update Helper'!E"&amp;U1783)/100)</f>
        <v/>
      </c>
      <c r="H1783" s="580"/>
      <c r="I1783" s="582"/>
      <c r="J1783" s="572"/>
      <c r="K1783" s="570" t="str">
        <f t="shared" ref="K1783" ca="1" si="6878">W1783</f>
        <v/>
      </c>
      <c r="L1783" s="570" t="str">
        <f t="shared" ref="L1783" ca="1" si="6879">V1783</f>
        <v/>
      </c>
      <c r="M1783" s="572"/>
      <c r="N1783" s="572"/>
      <c r="P1783" s="201">
        <f t="shared" ref="P1783" ca="1" si="6880">IF(AND(EXACT(C1783,C1781),C1781&lt;&gt;0),P1781+1,0)</f>
        <v>581</v>
      </c>
      <c r="Q1783" s="201" t="str">
        <f t="shared" ref="Q1783" ca="1" si="6881">IF(C1783&lt;&gt;"",C1783&amp;"-"&amp;P1783,"")</f>
        <v/>
      </c>
      <c r="R1783" s="201" t="str">
        <f t="array" aca="1" ref="R1783" ca="1">IFERROR(IF(INDEX('Disaggregation Records'!$E$155:$E$385,MATCH(RIGHT(Q1783,255),RIGHT('Disaggregation Records'!$D$155:$D$385,255),0))="","",INDEX('Disaggregation Records'!$E$155:$E$385,MATCH(RIGHT(Q1783,255),RIGHT('Disaggregation Records'!$D$155:$D$385,255),0))),"")</f>
        <v/>
      </c>
      <c r="S1783" s="201" t="str">
        <f t="array" aca="1" ref="S1783" ca="1">IFERROR(IF(INDEX('Disaggregation Records'!$F$155:$F$385,MATCH(RIGHT(Q1783,255),RIGHT('Disaggregation Records'!$D$155:$D$385,255),0))="","",INDEX('Disaggregation Records'!$F$155:$F$385,MATCH(RIGHT(Q1783,255),RIGHT('Disaggregation Records'!$D$155:$D$385,255),0))),"")</f>
        <v/>
      </c>
      <c r="T1783" s="201" t="str">
        <f t="array" aca="1" ref="T1783" ca="1">IFERROR(IF(INDEX('Disaggregation Records'!$H$155:$H$385,MATCH(RIGHT(Q1783,255),RIGHT('Disaggregation Records'!$D$155:$D$385,255),0))="","",INDEX('Disaggregation Records'!$H$155:$H$385,MATCH(RIGHT(Q1783,255),RIGHT('Disaggregation Records'!$D$155:$D$385,255),0))),"")</f>
        <v/>
      </c>
      <c r="U1783" s="201">
        <f t="shared" ref="U1783" si="6882">U1781+1</f>
        <v>1993</v>
      </c>
      <c r="V1783" s="201" t="str">
        <f t="array" aca="1" ref="V1783" ca="1">IFERROR(IF(INDEX('Disaggregation Records'!$I$155:$I$385,MATCH(RIGHT(Q1783,255),RIGHT('Disaggregation Records'!$D$155:$D$385,255),0))="","",INDEX('Disaggregation Records'!$I$155:$I$385,MATCH(RIGHT(Q1783,255),RIGHT('Disaggregation Records'!$D$155:$D$385,255),0))),"")</f>
        <v/>
      </c>
      <c r="W1783" s="201" t="str">
        <f ca="1">IFERROR(INDEX('Reference Records'!L$40:L$88,MATCH(LEFT(C1783,255),'Reference Records'!E$40:E$88,0)),"")</f>
        <v/>
      </c>
    </row>
    <row r="1784" spans="1:23" s="201" customFormat="1" ht="40.25" customHeight="1" x14ac:dyDescent="0.35">
      <c r="A1784" s="569"/>
      <c r="B1784" s="590"/>
      <c r="C1784" s="571"/>
      <c r="D1784" s="579"/>
      <c r="E1784" s="579"/>
      <c r="F1784" s="215"/>
      <c r="G1784" s="577"/>
      <c r="H1784" s="581"/>
      <c r="I1784" s="583"/>
      <c r="J1784" s="573"/>
      <c r="K1784" s="571"/>
      <c r="L1784" s="571"/>
      <c r="M1784" s="573"/>
      <c r="N1784" s="573"/>
    </row>
    <row r="1785" spans="1:23" s="201" customFormat="1" ht="40.25" customHeight="1" x14ac:dyDescent="0.35">
      <c r="A1785" s="569" t="str">
        <f t="shared" ref="A1785" ca="1" si="6883">INDIRECT("'update Helper'!C"&amp;U1785)</f>
        <v>a163p000004cuyEAAQ</v>
      </c>
      <c r="B1785" s="589">
        <v>30</v>
      </c>
      <c r="C1785" s="570" t="str">
        <f ca="1">VLOOKUP(B1785,'Coverage Indicators - Section D'!$A$9:$AU$70,47,FALSE)</f>
        <v/>
      </c>
      <c r="D1785" s="578" t="str">
        <f t="shared" ref="D1785" ca="1" si="6884">R1785</f>
        <v/>
      </c>
      <c r="E1785" s="578" t="str">
        <f t="shared" ref="E1785" ca="1" si="6885">S1785</f>
        <v/>
      </c>
      <c r="F1785" s="421"/>
      <c r="G1785" s="576" t="str">
        <f ca="1">IF(OR(INDIRECT("'update Helper'!E"&amp;U1785)="",F1785&lt;&gt;0,F1786&lt;&gt;0),IF(IFERROR((F1785/F1786),"")="","",(F1785/F1786)),INDIRECT("'update Helper'!E"&amp;U1785)/100)</f>
        <v/>
      </c>
      <c r="H1785" s="580"/>
      <c r="I1785" s="582"/>
      <c r="J1785" s="572"/>
      <c r="K1785" s="570" t="str">
        <f t="shared" ref="K1785" ca="1" si="6886">W1785</f>
        <v/>
      </c>
      <c r="L1785" s="570" t="str">
        <f t="shared" ref="L1785" ca="1" si="6887">V1785</f>
        <v/>
      </c>
      <c r="M1785" s="572"/>
      <c r="N1785" s="572"/>
      <c r="P1785" s="201">
        <f t="shared" ref="P1785" ca="1" si="6888">IF(AND(EXACT(C1785,C1783),C1783&lt;&gt;0),P1783+1,0)</f>
        <v>582</v>
      </c>
      <c r="Q1785" s="201" t="str">
        <f t="shared" ref="Q1785" ca="1" si="6889">IF(C1785&lt;&gt;"",C1785&amp;"-"&amp;P1785,"")</f>
        <v/>
      </c>
      <c r="R1785" s="201" t="str">
        <f t="array" aca="1" ref="R1785" ca="1">IFERROR(IF(INDEX('Disaggregation Records'!$E$155:$E$385,MATCH(RIGHT(Q1785,255),RIGHT('Disaggregation Records'!$D$155:$D$385,255),0))="","",INDEX('Disaggregation Records'!$E$155:$E$385,MATCH(RIGHT(Q1785,255),RIGHT('Disaggregation Records'!$D$155:$D$385,255),0))),"")</f>
        <v/>
      </c>
      <c r="S1785" s="201" t="str">
        <f t="array" aca="1" ref="S1785" ca="1">IFERROR(IF(INDEX('Disaggregation Records'!$F$155:$F$385,MATCH(RIGHT(Q1785,255),RIGHT('Disaggregation Records'!$D$155:$D$385,255),0))="","",INDEX('Disaggregation Records'!$F$155:$F$385,MATCH(RIGHT(Q1785,255),RIGHT('Disaggregation Records'!$D$155:$D$385,255),0))),"")</f>
        <v/>
      </c>
      <c r="T1785" s="201" t="str">
        <f t="array" aca="1" ref="T1785" ca="1">IFERROR(IF(INDEX('Disaggregation Records'!$H$155:$H$385,MATCH(RIGHT(Q1785,255),RIGHT('Disaggregation Records'!$D$155:$D$385,255),0))="","",INDEX('Disaggregation Records'!$H$155:$H$385,MATCH(RIGHT(Q1785,255),RIGHT('Disaggregation Records'!$D$155:$D$385,255),0))),"")</f>
        <v/>
      </c>
      <c r="U1785" s="201">
        <f t="shared" ref="U1785" si="6890">U1783+1</f>
        <v>1994</v>
      </c>
      <c r="V1785" s="201" t="str">
        <f t="array" aca="1" ref="V1785" ca="1">IFERROR(IF(INDEX('Disaggregation Records'!$I$155:$I$385,MATCH(RIGHT(Q1785,255),RIGHT('Disaggregation Records'!$D$155:$D$385,255),0))="","",INDEX('Disaggregation Records'!$I$155:$I$385,MATCH(RIGHT(Q1785,255),RIGHT('Disaggregation Records'!$D$155:$D$385,255),0))),"")</f>
        <v/>
      </c>
      <c r="W1785" s="201" t="str">
        <f ca="1">IFERROR(INDEX('Reference Records'!L$40:L$88,MATCH(LEFT(C1785,255),'Reference Records'!E$40:E$88,0)),"")</f>
        <v/>
      </c>
    </row>
    <row r="1786" spans="1:23" s="201" customFormat="1" ht="40.25" customHeight="1" x14ac:dyDescent="0.35">
      <c r="A1786" s="569"/>
      <c r="B1786" s="590"/>
      <c r="C1786" s="571"/>
      <c r="D1786" s="579"/>
      <c r="E1786" s="579"/>
      <c r="F1786" s="215"/>
      <c r="G1786" s="577"/>
      <c r="H1786" s="581"/>
      <c r="I1786" s="583"/>
      <c r="J1786" s="573"/>
      <c r="K1786" s="571"/>
      <c r="L1786" s="571"/>
      <c r="M1786" s="573"/>
      <c r="N1786" s="573"/>
    </row>
    <row r="1787" spans="1:23" s="201" customFormat="1" ht="40.25" customHeight="1" x14ac:dyDescent="0.35">
      <c r="A1787" s="569" t="str">
        <f t="shared" ref="A1787" ca="1" si="6891">INDIRECT("'update Helper'!C"&amp;U1787)</f>
        <v>a163p000004cuyFAAQ</v>
      </c>
      <c r="B1787" s="589">
        <v>30</v>
      </c>
      <c r="C1787" s="570" t="str">
        <f ca="1">VLOOKUP(B1787,'Coverage Indicators - Section D'!$A$9:$AU$70,47,FALSE)</f>
        <v/>
      </c>
      <c r="D1787" s="578" t="str">
        <f t="shared" ref="D1787" ca="1" si="6892">R1787</f>
        <v/>
      </c>
      <c r="E1787" s="578" t="str">
        <f t="shared" ref="E1787" ca="1" si="6893">S1787</f>
        <v/>
      </c>
      <c r="F1787" s="421"/>
      <c r="G1787" s="576" t="str">
        <f ca="1">IF(OR(INDIRECT("'update Helper'!E"&amp;U1787)="",F1787&lt;&gt;0,F1788&lt;&gt;0),IF(IFERROR((F1787/F1788),"")="","",(F1787/F1788)),INDIRECT("'update Helper'!E"&amp;U1787)/100)</f>
        <v/>
      </c>
      <c r="H1787" s="580"/>
      <c r="I1787" s="582"/>
      <c r="J1787" s="572"/>
      <c r="K1787" s="570" t="str">
        <f t="shared" ref="K1787" ca="1" si="6894">W1787</f>
        <v/>
      </c>
      <c r="L1787" s="570" t="str">
        <f t="shared" ref="L1787" ca="1" si="6895">V1787</f>
        <v/>
      </c>
      <c r="M1787" s="572"/>
      <c r="N1787" s="572"/>
      <c r="P1787" s="201">
        <f t="shared" ref="P1787" ca="1" si="6896">IF(AND(EXACT(C1787,C1785),C1785&lt;&gt;0),P1785+1,0)</f>
        <v>583</v>
      </c>
      <c r="Q1787" s="201" t="str">
        <f t="shared" ref="Q1787" ca="1" si="6897">IF(C1787&lt;&gt;"",C1787&amp;"-"&amp;P1787,"")</f>
        <v/>
      </c>
      <c r="R1787" s="201" t="str">
        <f t="array" aca="1" ref="R1787" ca="1">IFERROR(IF(INDEX('Disaggregation Records'!$E$155:$E$385,MATCH(RIGHT(Q1787,255),RIGHT('Disaggregation Records'!$D$155:$D$385,255),0))="","",INDEX('Disaggregation Records'!$E$155:$E$385,MATCH(RIGHT(Q1787,255),RIGHT('Disaggregation Records'!$D$155:$D$385,255),0))),"")</f>
        <v/>
      </c>
      <c r="S1787" s="201" t="str">
        <f t="array" aca="1" ref="S1787" ca="1">IFERROR(IF(INDEX('Disaggregation Records'!$F$155:$F$385,MATCH(RIGHT(Q1787,255),RIGHT('Disaggregation Records'!$D$155:$D$385,255),0))="","",INDEX('Disaggregation Records'!$F$155:$F$385,MATCH(RIGHT(Q1787,255),RIGHT('Disaggregation Records'!$D$155:$D$385,255),0))),"")</f>
        <v/>
      </c>
      <c r="T1787" s="201" t="str">
        <f t="array" aca="1" ref="T1787" ca="1">IFERROR(IF(INDEX('Disaggregation Records'!$H$155:$H$385,MATCH(RIGHT(Q1787,255),RIGHT('Disaggregation Records'!$D$155:$D$385,255),0))="","",INDEX('Disaggregation Records'!$H$155:$H$385,MATCH(RIGHT(Q1787,255),RIGHT('Disaggregation Records'!$D$155:$D$385,255),0))),"")</f>
        <v/>
      </c>
      <c r="U1787" s="201">
        <f t="shared" ref="U1787" si="6898">U1785+1</f>
        <v>1995</v>
      </c>
      <c r="V1787" s="201" t="str">
        <f t="array" aca="1" ref="V1787" ca="1">IFERROR(IF(INDEX('Disaggregation Records'!$I$155:$I$385,MATCH(RIGHT(Q1787,255),RIGHT('Disaggregation Records'!$D$155:$D$385,255),0))="","",INDEX('Disaggregation Records'!$I$155:$I$385,MATCH(RIGHT(Q1787,255),RIGHT('Disaggregation Records'!$D$155:$D$385,255),0))),"")</f>
        <v/>
      </c>
      <c r="W1787" s="201" t="str">
        <f ca="1">IFERROR(INDEX('Reference Records'!L$40:L$88,MATCH(LEFT(C1787,255),'Reference Records'!E$40:E$88,0)),"")</f>
        <v/>
      </c>
    </row>
    <row r="1788" spans="1:23" s="201" customFormat="1" ht="40.25" customHeight="1" x14ac:dyDescent="0.35">
      <c r="A1788" s="569"/>
      <c r="B1788" s="590"/>
      <c r="C1788" s="571"/>
      <c r="D1788" s="579"/>
      <c r="E1788" s="579"/>
      <c r="F1788" s="215"/>
      <c r="G1788" s="577"/>
      <c r="H1788" s="581"/>
      <c r="I1788" s="583"/>
      <c r="J1788" s="573"/>
      <c r="K1788" s="571"/>
      <c r="L1788" s="571"/>
      <c r="M1788" s="573"/>
      <c r="N1788" s="573"/>
    </row>
    <row r="1789" spans="1:23" s="201" customFormat="1" ht="40.25" customHeight="1" x14ac:dyDescent="0.35">
      <c r="A1789" s="569" t="str">
        <f t="shared" ref="A1789" ca="1" si="6899">INDIRECT("'update Helper'!C"&amp;U1789)</f>
        <v>a163p000004cuyGAAQ</v>
      </c>
      <c r="B1789" s="589">
        <v>30</v>
      </c>
      <c r="C1789" s="570" t="str">
        <f ca="1">VLOOKUP(B1789,'Coverage Indicators - Section D'!$A$9:$AU$70,47,FALSE)</f>
        <v/>
      </c>
      <c r="D1789" s="578" t="str">
        <f t="shared" ref="D1789" ca="1" si="6900">R1789</f>
        <v/>
      </c>
      <c r="E1789" s="578" t="str">
        <f t="shared" ref="E1789" ca="1" si="6901">S1789</f>
        <v/>
      </c>
      <c r="F1789" s="421"/>
      <c r="G1789" s="576" t="str">
        <f ca="1">IF(OR(INDIRECT("'update Helper'!E"&amp;U1789)="",F1789&lt;&gt;0,F1790&lt;&gt;0),IF(IFERROR((F1789/F1790),"")="","",(F1789/F1790)),INDIRECT("'update Helper'!E"&amp;U1789)/100)</f>
        <v/>
      </c>
      <c r="H1789" s="580"/>
      <c r="I1789" s="582"/>
      <c r="J1789" s="572"/>
      <c r="K1789" s="570" t="str">
        <f t="shared" ref="K1789" ca="1" si="6902">W1789</f>
        <v/>
      </c>
      <c r="L1789" s="570" t="str">
        <f t="shared" ref="L1789" ca="1" si="6903">V1789</f>
        <v/>
      </c>
      <c r="M1789" s="572"/>
      <c r="N1789" s="572"/>
      <c r="P1789" s="201">
        <f t="shared" ref="P1789" ca="1" si="6904">IF(AND(EXACT(C1789,C1787),C1787&lt;&gt;0),P1787+1,0)</f>
        <v>584</v>
      </c>
      <c r="Q1789" s="201" t="str">
        <f t="shared" ref="Q1789" ca="1" si="6905">IF(C1789&lt;&gt;"",C1789&amp;"-"&amp;P1789,"")</f>
        <v/>
      </c>
      <c r="R1789" s="201" t="str">
        <f t="array" aca="1" ref="R1789" ca="1">IFERROR(IF(INDEX('Disaggregation Records'!$E$155:$E$385,MATCH(RIGHT(Q1789,255),RIGHT('Disaggregation Records'!$D$155:$D$385,255),0))="","",INDEX('Disaggregation Records'!$E$155:$E$385,MATCH(RIGHT(Q1789,255),RIGHT('Disaggregation Records'!$D$155:$D$385,255),0))),"")</f>
        <v/>
      </c>
      <c r="S1789" s="201" t="str">
        <f t="array" aca="1" ref="S1789" ca="1">IFERROR(IF(INDEX('Disaggregation Records'!$F$155:$F$385,MATCH(RIGHT(Q1789,255),RIGHT('Disaggregation Records'!$D$155:$D$385,255),0))="","",INDEX('Disaggregation Records'!$F$155:$F$385,MATCH(RIGHT(Q1789,255),RIGHT('Disaggregation Records'!$D$155:$D$385,255),0))),"")</f>
        <v/>
      </c>
      <c r="T1789" s="201" t="str">
        <f t="array" aca="1" ref="T1789" ca="1">IFERROR(IF(INDEX('Disaggregation Records'!$H$155:$H$385,MATCH(RIGHT(Q1789,255),RIGHT('Disaggregation Records'!$D$155:$D$385,255),0))="","",INDEX('Disaggregation Records'!$H$155:$H$385,MATCH(RIGHT(Q1789,255),RIGHT('Disaggregation Records'!$D$155:$D$385,255),0))),"")</f>
        <v/>
      </c>
      <c r="U1789" s="201">
        <f t="shared" ref="U1789" si="6906">U1787+1</f>
        <v>1996</v>
      </c>
      <c r="V1789" s="201" t="str">
        <f t="array" aca="1" ref="V1789" ca="1">IFERROR(IF(INDEX('Disaggregation Records'!$I$155:$I$385,MATCH(RIGHT(Q1789,255),RIGHT('Disaggregation Records'!$D$155:$D$385,255),0))="","",INDEX('Disaggregation Records'!$I$155:$I$385,MATCH(RIGHT(Q1789,255),RIGHT('Disaggregation Records'!$D$155:$D$385,255),0))),"")</f>
        <v/>
      </c>
      <c r="W1789" s="201" t="str">
        <f ca="1">IFERROR(INDEX('Reference Records'!L$40:L$88,MATCH(LEFT(C1789,255),'Reference Records'!E$40:E$88,0)),"")</f>
        <v/>
      </c>
    </row>
    <row r="1790" spans="1:23" s="201" customFormat="1" ht="40.25" customHeight="1" x14ac:dyDescent="0.35">
      <c r="A1790" s="569"/>
      <c r="B1790" s="590"/>
      <c r="C1790" s="571"/>
      <c r="D1790" s="579"/>
      <c r="E1790" s="579"/>
      <c r="F1790" s="215"/>
      <c r="G1790" s="577"/>
      <c r="H1790" s="581"/>
      <c r="I1790" s="583"/>
      <c r="J1790" s="573"/>
      <c r="K1790" s="571"/>
      <c r="L1790" s="571"/>
      <c r="M1790" s="573"/>
      <c r="N1790" s="573"/>
    </row>
    <row r="1791" spans="1:23" s="201" customFormat="1" ht="40.25" customHeight="1" x14ac:dyDescent="0.35">
      <c r="A1791" s="569" t="str">
        <f t="shared" ref="A1791" ca="1" si="6907">INDIRECT("'update Helper'!C"&amp;U1791)</f>
        <v>a163p000004cuyHAAQ</v>
      </c>
      <c r="B1791" s="589">
        <v>30</v>
      </c>
      <c r="C1791" s="570" t="str">
        <f ca="1">VLOOKUP(B1791,'Coverage Indicators - Section D'!$A$9:$AU$70,47,FALSE)</f>
        <v/>
      </c>
      <c r="D1791" s="578" t="str">
        <f t="shared" ref="D1791" ca="1" si="6908">R1791</f>
        <v/>
      </c>
      <c r="E1791" s="578" t="str">
        <f t="shared" ref="E1791" ca="1" si="6909">S1791</f>
        <v/>
      </c>
      <c r="F1791" s="421"/>
      <c r="G1791" s="576" t="str">
        <f ca="1">IF(OR(INDIRECT("'update Helper'!E"&amp;U1791)="",F1791&lt;&gt;0,F1792&lt;&gt;0),IF(IFERROR((F1791/F1792),"")="","",(F1791/F1792)),INDIRECT("'update Helper'!E"&amp;U1791)/100)</f>
        <v/>
      </c>
      <c r="H1791" s="580"/>
      <c r="I1791" s="582"/>
      <c r="J1791" s="572"/>
      <c r="K1791" s="570" t="str">
        <f t="shared" ref="K1791" ca="1" si="6910">W1791</f>
        <v/>
      </c>
      <c r="L1791" s="570" t="str">
        <f t="shared" ref="L1791" ca="1" si="6911">V1791</f>
        <v/>
      </c>
      <c r="M1791" s="572"/>
      <c r="N1791" s="572"/>
      <c r="P1791" s="201">
        <f t="shared" ref="P1791" ca="1" si="6912">IF(AND(EXACT(C1791,C1789),C1789&lt;&gt;0),P1789+1,0)</f>
        <v>585</v>
      </c>
      <c r="Q1791" s="201" t="str">
        <f t="shared" ref="Q1791" ca="1" si="6913">IF(C1791&lt;&gt;"",C1791&amp;"-"&amp;P1791,"")</f>
        <v/>
      </c>
      <c r="R1791" s="201" t="str">
        <f t="array" aca="1" ref="R1791" ca="1">IFERROR(IF(INDEX('Disaggregation Records'!$E$155:$E$385,MATCH(RIGHT(Q1791,255),RIGHT('Disaggregation Records'!$D$155:$D$385,255),0))="","",INDEX('Disaggregation Records'!$E$155:$E$385,MATCH(RIGHT(Q1791,255),RIGHT('Disaggregation Records'!$D$155:$D$385,255),0))),"")</f>
        <v/>
      </c>
      <c r="S1791" s="201" t="str">
        <f t="array" aca="1" ref="S1791" ca="1">IFERROR(IF(INDEX('Disaggregation Records'!$F$155:$F$385,MATCH(RIGHT(Q1791,255),RIGHT('Disaggregation Records'!$D$155:$D$385,255),0))="","",INDEX('Disaggregation Records'!$F$155:$F$385,MATCH(RIGHT(Q1791,255),RIGHT('Disaggregation Records'!$D$155:$D$385,255),0))),"")</f>
        <v/>
      </c>
      <c r="T1791" s="201" t="str">
        <f t="array" aca="1" ref="T1791" ca="1">IFERROR(IF(INDEX('Disaggregation Records'!$H$155:$H$385,MATCH(RIGHT(Q1791,255),RIGHT('Disaggregation Records'!$D$155:$D$385,255),0))="","",INDEX('Disaggregation Records'!$H$155:$H$385,MATCH(RIGHT(Q1791,255),RIGHT('Disaggregation Records'!$D$155:$D$385,255),0))),"")</f>
        <v/>
      </c>
      <c r="U1791" s="201">
        <f t="shared" ref="U1791" si="6914">U1789+1</f>
        <v>1997</v>
      </c>
      <c r="V1791" s="201" t="str">
        <f t="array" aca="1" ref="V1791" ca="1">IFERROR(IF(INDEX('Disaggregation Records'!$I$155:$I$385,MATCH(RIGHT(Q1791,255),RIGHT('Disaggregation Records'!$D$155:$D$385,255),0))="","",INDEX('Disaggregation Records'!$I$155:$I$385,MATCH(RIGHT(Q1791,255),RIGHT('Disaggregation Records'!$D$155:$D$385,255),0))),"")</f>
        <v/>
      </c>
      <c r="W1791" s="201" t="str">
        <f ca="1">IFERROR(INDEX('Reference Records'!L$40:L$88,MATCH(LEFT(C1791,255),'Reference Records'!E$40:E$88,0)),"")</f>
        <v/>
      </c>
    </row>
    <row r="1792" spans="1:23" s="201" customFormat="1" ht="40.25" customHeight="1" x14ac:dyDescent="0.35">
      <c r="A1792" s="569"/>
      <c r="B1792" s="590"/>
      <c r="C1792" s="571"/>
      <c r="D1792" s="579"/>
      <c r="E1792" s="579"/>
      <c r="F1792" s="215"/>
      <c r="G1792" s="577"/>
      <c r="H1792" s="581"/>
      <c r="I1792" s="583"/>
      <c r="J1792" s="573"/>
      <c r="K1792" s="571"/>
      <c r="L1792" s="571"/>
      <c r="M1792" s="573"/>
      <c r="N1792" s="573"/>
    </row>
    <row r="1793" spans="1:23" s="201" customFormat="1" ht="40.25" customHeight="1" x14ac:dyDescent="0.35">
      <c r="A1793" s="569" t="str">
        <f t="shared" ref="A1793" ca="1" si="6915">INDIRECT("'update Helper'!C"&amp;U1793)</f>
        <v>a163p000004cuyIAAQ</v>
      </c>
      <c r="B1793" s="589">
        <v>30</v>
      </c>
      <c r="C1793" s="570" t="str">
        <f ca="1">VLOOKUP(B1793,'Coverage Indicators - Section D'!$A$9:$AU$70,47,FALSE)</f>
        <v/>
      </c>
      <c r="D1793" s="578" t="str">
        <f t="shared" ref="D1793" ca="1" si="6916">R1793</f>
        <v/>
      </c>
      <c r="E1793" s="578" t="str">
        <f t="shared" ref="E1793" ca="1" si="6917">S1793</f>
        <v/>
      </c>
      <c r="F1793" s="421"/>
      <c r="G1793" s="576" t="str">
        <f ca="1">IF(OR(INDIRECT("'update Helper'!E"&amp;U1793)="",F1793&lt;&gt;0,F1794&lt;&gt;0),IF(IFERROR((F1793/F1794),"")="","",(F1793/F1794)),INDIRECT("'update Helper'!E"&amp;U1793)/100)</f>
        <v/>
      </c>
      <c r="H1793" s="580"/>
      <c r="I1793" s="582"/>
      <c r="J1793" s="572"/>
      <c r="K1793" s="570" t="str">
        <f t="shared" ref="K1793" ca="1" si="6918">W1793</f>
        <v/>
      </c>
      <c r="L1793" s="570" t="str">
        <f t="shared" ref="L1793" ca="1" si="6919">V1793</f>
        <v/>
      </c>
      <c r="M1793" s="572"/>
      <c r="N1793" s="572"/>
      <c r="P1793" s="201">
        <f t="shared" ref="P1793" ca="1" si="6920">IF(AND(EXACT(C1793,C1791),C1791&lt;&gt;0),P1791+1,0)</f>
        <v>586</v>
      </c>
      <c r="Q1793" s="201" t="str">
        <f t="shared" ref="Q1793" ca="1" si="6921">IF(C1793&lt;&gt;"",C1793&amp;"-"&amp;P1793,"")</f>
        <v/>
      </c>
      <c r="R1793" s="201" t="str">
        <f t="array" aca="1" ref="R1793" ca="1">IFERROR(IF(INDEX('Disaggregation Records'!$E$155:$E$385,MATCH(RIGHT(Q1793,255),RIGHT('Disaggregation Records'!$D$155:$D$385,255),0))="","",INDEX('Disaggregation Records'!$E$155:$E$385,MATCH(RIGHT(Q1793,255),RIGHT('Disaggregation Records'!$D$155:$D$385,255),0))),"")</f>
        <v/>
      </c>
      <c r="S1793" s="201" t="str">
        <f t="array" aca="1" ref="S1793" ca="1">IFERROR(IF(INDEX('Disaggregation Records'!$F$155:$F$385,MATCH(RIGHT(Q1793,255),RIGHT('Disaggregation Records'!$D$155:$D$385,255),0))="","",INDEX('Disaggregation Records'!$F$155:$F$385,MATCH(RIGHT(Q1793,255),RIGHT('Disaggregation Records'!$D$155:$D$385,255),0))),"")</f>
        <v/>
      </c>
      <c r="T1793" s="201" t="str">
        <f t="array" aca="1" ref="T1793" ca="1">IFERROR(IF(INDEX('Disaggregation Records'!$H$155:$H$385,MATCH(RIGHT(Q1793,255),RIGHT('Disaggregation Records'!$D$155:$D$385,255),0))="","",INDEX('Disaggregation Records'!$H$155:$H$385,MATCH(RIGHT(Q1793,255),RIGHT('Disaggregation Records'!$D$155:$D$385,255),0))),"")</f>
        <v/>
      </c>
      <c r="U1793" s="201">
        <f t="shared" ref="U1793" si="6922">U1791+1</f>
        <v>1998</v>
      </c>
      <c r="V1793" s="201" t="str">
        <f t="array" aca="1" ref="V1793" ca="1">IFERROR(IF(INDEX('Disaggregation Records'!$I$155:$I$385,MATCH(RIGHT(Q1793,255),RIGHT('Disaggregation Records'!$D$155:$D$385,255),0))="","",INDEX('Disaggregation Records'!$I$155:$I$385,MATCH(RIGHT(Q1793,255),RIGHT('Disaggregation Records'!$D$155:$D$385,255),0))),"")</f>
        <v/>
      </c>
      <c r="W1793" s="201" t="str">
        <f ca="1">IFERROR(INDEX('Reference Records'!L$40:L$88,MATCH(LEFT(C1793,255),'Reference Records'!E$40:E$88,0)),"")</f>
        <v/>
      </c>
    </row>
    <row r="1794" spans="1:23" s="201" customFormat="1" ht="40.25" customHeight="1" x14ac:dyDescent="0.35">
      <c r="A1794" s="569"/>
      <c r="B1794" s="590"/>
      <c r="C1794" s="571"/>
      <c r="D1794" s="579"/>
      <c r="E1794" s="579"/>
      <c r="F1794" s="215"/>
      <c r="G1794" s="577"/>
      <c r="H1794" s="581"/>
      <c r="I1794" s="583"/>
      <c r="J1794" s="573"/>
      <c r="K1794" s="571"/>
      <c r="L1794" s="571"/>
      <c r="M1794" s="573"/>
      <c r="N1794" s="573"/>
    </row>
    <row r="1795" spans="1:23" s="201" customFormat="1" ht="40.25" customHeight="1" x14ac:dyDescent="0.35">
      <c r="A1795" s="569" t="str">
        <f t="shared" ref="A1795" ca="1" si="6923">INDIRECT("'update Helper'!C"&amp;U1795)</f>
        <v>a163p000004cuyJAAQ</v>
      </c>
      <c r="B1795" s="589">
        <v>30</v>
      </c>
      <c r="C1795" s="570" t="str">
        <f ca="1">VLOOKUP(B1795,'Coverage Indicators - Section D'!$A$9:$AU$70,47,FALSE)</f>
        <v/>
      </c>
      <c r="D1795" s="578" t="str">
        <f t="shared" ref="D1795" ca="1" si="6924">R1795</f>
        <v/>
      </c>
      <c r="E1795" s="578" t="str">
        <f t="shared" ref="E1795" ca="1" si="6925">S1795</f>
        <v/>
      </c>
      <c r="F1795" s="421"/>
      <c r="G1795" s="576" t="str">
        <f ca="1">IF(OR(INDIRECT("'update Helper'!E"&amp;U1795)="",F1795&lt;&gt;0,F1796&lt;&gt;0),IF(IFERROR((F1795/F1796),"")="","",(F1795/F1796)),INDIRECT("'update Helper'!E"&amp;U1795)/100)</f>
        <v/>
      </c>
      <c r="H1795" s="580"/>
      <c r="I1795" s="582"/>
      <c r="J1795" s="572"/>
      <c r="K1795" s="570" t="str">
        <f t="shared" ref="K1795" ca="1" si="6926">W1795</f>
        <v/>
      </c>
      <c r="L1795" s="570" t="str">
        <f t="shared" ref="L1795" ca="1" si="6927">V1795</f>
        <v/>
      </c>
      <c r="M1795" s="572"/>
      <c r="N1795" s="572"/>
      <c r="P1795" s="201">
        <f t="shared" ref="P1795" ca="1" si="6928">IF(AND(EXACT(C1795,C1793),C1793&lt;&gt;0),P1793+1,0)</f>
        <v>587</v>
      </c>
      <c r="Q1795" s="201" t="str">
        <f t="shared" ref="Q1795" ca="1" si="6929">IF(C1795&lt;&gt;"",C1795&amp;"-"&amp;P1795,"")</f>
        <v/>
      </c>
      <c r="R1795" s="201" t="str">
        <f t="array" aca="1" ref="R1795" ca="1">IFERROR(IF(INDEX('Disaggregation Records'!$E$155:$E$385,MATCH(RIGHT(Q1795,255),RIGHT('Disaggregation Records'!$D$155:$D$385,255),0))="","",INDEX('Disaggregation Records'!$E$155:$E$385,MATCH(RIGHT(Q1795,255),RIGHT('Disaggregation Records'!$D$155:$D$385,255),0))),"")</f>
        <v/>
      </c>
      <c r="S1795" s="201" t="str">
        <f t="array" aca="1" ref="S1795" ca="1">IFERROR(IF(INDEX('Disaggregation Records'!$F$155:$F$385,MATCH(RIGHT(Q1795,255),RIGHT('Disaggregation Records'!$D$155:$D$385,255),0))="","",INDEX('Disaggregation Records'!$F$155:$F$385,MATCH(RIGHT(Q1795,255),RIGHT('Disaggregation Records'!$D$155:$D$385,255),0))),"")</f>
        <v/>
      </c>
      <c r="T1795" s="201" t="str">
        <f t="array" aca="1" ref="T1795" ca="1">IFERROR(IF(INDEX('Disaggregation Records'!$H$155:$H$385,MATCH(RIGHT(Q1795,255),RIGHT('Disaggregation Records'!$D$155:$D$385,255),0))="","",INDEX('Disaggregation Records'!$H$155:$H$385,MATCH(RIGHT(Q1795,255),RIGHT('Disaggregation Records'!$D$155:$D$385,255),0))),"")</f>
        <v/>
      </c>
      <c r="U1795" s="201">
        <f t="shared" ref="U1795" si="6930">U1793+1</f>
        <v>1999</v>
      </c>
      <c r="V1795" s="201" t="str">
        <f t="array" aca="1" ref="V1795" ca="1">IFERROR(IF(INDEX('Disaggregation Records'!$I$155:$I$385,MATCH(RIGHT(Q1795,255),RIGHT('Disaggregation Records'!$D$155:$D$385,255),0))="","",INDEX('Disaggregation Records'!$I$155:$I$385,MATCH(RIGHT(Q1795,255),RIGHT('Disaggregation Records'!$D$155:$D$385,255),0))),"")</f>
        <v/>
      </c>
      <c r="W1795" s="201" t="str">
        <f ca="1">IFERROR(INDEX('Reference Records'!L$40:L$88,MATCH(LEFT(C1795,255),'Reference Records'!E$40:E$88,0)),"")</f>
        <v/>
      </c>
    </row>
    <row r="1796" spans="1:23" s="201" customFormat="1" ht="40.25" customHeight="1" x14ac:dyDescent="0.35">
      <c r="A1796" s="569"/>
      <c r="B1796" s="590"/>
      <c r="C1796" s="571"/>
      <c r="D1796" s="579"/>
      <c r="E1796" s="579"/>
      <c r="F1796" s="215"/>
      <c r="G1796" s="577"/>
      <c r="H1796" s="581"/>
      <c r="I1796" s="583"/>
      <c r="J1796" s="573"/>
      <c r="K1796" s="571"/>
      <c r="L1796" s="571"/>
      <c r="M1796" s="573"/>
      <c r="N1796" s="573"/>
    </row>
    <row r="1797" spans="1:23" s="201" customFormat="1" ht="40.25" customHeight="1" x14ac:dyDescent="0.35">
      <c r="A1797" s="569" t="str">
        <f t="shared" ref="A1797" ca="1" si="6931">INDIRECT("'update Helper'!C"&amp;U1797)</f>
        <v>a163p000004cuyKAAQ</v>
      </c>
      <c r="B1797" s="589">
        <v>30</v>
      </c>
      <c r="C1797" s="570" t="str">
        <f ca="1">VLOOKUP(B1797,'Coverage Indicators - Section D'!$A$9:$AU$70,47,FALSE)</f>
        <v/>
      </c>
      <c r="D1797" s="578" t="str">
        <f t="shared" ref="D1797" ca="1" si="6932">R1797</f>
        <v/>
      </c>
      <c r="E1797" s="578" t="str">
        <f t="shared" ref="E1797" ca="1" si="6933">S1797</f>
        <v/>
      </c>
      <c r="F1797" s="421"/>
      <c r="G1797" s="576" t="str">
        <f ca="1">IF(OR(INDIRECT("'update Helper'!E"&amp;U1797)="",F1797&lt;&gt;0,F1798&lt;&gt;0),IF(IFERROR((F1797/F1798),"")="","",(F1797/F1798)),INDIRECT("'update Helper'!E"&amp;U1797)/100)</f>
        <v/>
      </c>
      <c r="H1797" s="580"/>
      <c r="I1797" s="582"/>
      <c r="J1797" s="572"/>
      <c r="K1797" s="570" t="str">
        <f t="shared" ref="K1797" ca="1" si="6934">W1797</f>
        <v/>
      </c>
      <c r="L1797" s="570" t="str">
        <f t="shared" ref="L1797" ca="1" si="6935">V1797</f>
        <v/>
      </c>
      <c r="M1797" s="572"/>
      <c r="N1797" s="572"/>
      <c r="P1797" s="201">
        <f t="shared" ref="P1797" ca="1" si="6936">IF(AND(EXACT(C1797,C1795),C1795&lt;&gt;0),P1795+1,0)</f>
        <v>588</v>
      </c>
      <c r="Q1797" s="201" t="str">
        <f t="shared" ref="Q1797" ca="1" si="6937">IF(C1797&lt;&gt;"",C1797&amp;"-"&amp;P1797,"")</f>
        <v/>
      </c>
      <c r="R1797" s="201" t="str">
        <f t="array" aca="1" ref="R1797" ca="1">IFERROR(IF(INDEX('Disaggregation Records'!$E$155:$E$385,MATCH(RIGHT(Q1797,255),RIGHT('Disaggregation Records'!$D$155:$D$385,255),0))="","",INDEX('Disaggregation Records'!$E$155:$E$385,MATCH(RIGHT(Q1797,255),RIGHT('Disaggregation Records'!$D$155:$D$385,255),0))),"")</f>
        <v/>
      </c>
      <c r="S1797" s="201" t="str">
        <f t="array" aca="1" ref="S1797" ca="1">IFERROR(IF(INDEX('Disaggregation Records'!$F$155:$F$385,MATCH(RIGHT(Q1797,255),RIGHT('Disaggregation Records'!$D$155:$D$385,255),0))="","",INDEX('Disaggregation Records'!$F$155:$F$385,MATCH(RIGHT(Q1797,255),RIGHT('Disaggregation Records'!$D$155:$D$385,255),0))),"")</f>
        <v/>
      </c>
      <c r="T1797" s="201" t="str">
        <f t="array" aca="1" ref="T1797" ca="1">IFERROR(IF(INDEX('Disaggregation Records'!$H$155:$H$385,MATCH(RIGHT(Q1797,255),RIGHT('Disaggregation Records'!$D$155:$D$385,255),0))="","",INDEX('Disaggregation Records'!$H$155:$H$385,MATCH(RIGHT(Q1797,255),RIGHT('Disaggregation Records'!$D$155:$D$385,255),0))),"")</f>
        <v/>
      </c>
      <c r="U1797" s="201">
        <f t="shared" ref="U1797" si="6938">U1795+1</f>
        <v>2000</v>
      </c>
      <c r="V1797" s="201" t="str">
        <f t="array" aca="1" ref="V1797" ca="1">IFERROR(IF(INDEX('Disaggregation Records'!$I$155:$I$385,MATCH(RIGHT(Q1797,255),RIGHT('Disaggregation Records'!$D$155:$D$385,255),0))="","",INDEX('Disaggregation Records'!$I$155:$I$385,MATCH(RIGHT(Q1797,255),RIGHT('Disaggregation Records'!$D$155:$D$385,255),0))),"")</f>
        <v/>
      </c>
      <c r="W1797" s="201" t="str">
        <f ca="1">IFERROR(INDEX('Reference Records'!L$40:L$88,MATCH(LEFT(C1797,255),'Reference Records'!E$40:E$88,0)),"")</f>
        <v/>
      </c>
    </row>
    <row r="1798" spans="1:23" s="201" customFormat="1" ht="40.25" customHeight="1" x14ac:dyDescent="0.35">
      <c r="A1798" s="569"/>
      <c r="B1798" s="590"/>
      <c r="C1798" s="571"/>
      <c r="D1798" s="579"/>
      <c r="E1798" s="579"/>
      <c r="F1798" s="215"/>
      <c r="G1798" s="577"/>
      <c r="H1798" s="581"/>
      <c r="I1798" s="583"/>
      <c r="J1798" s="573"/>
      <c r="K1798" s="571"/>
      <c r="L1798" s="571"/>
      <c r="M1798" s="573"/>
      <c r="N1798" s="573"/>
    </row>
    <row r="1799" spans="1:23" s="201" customFormat="1" ht="40.25" customHeight="1" x14ac:dyDescent="0.35">
      <c r="A1799" s="569" t="str">
        <f t="shared" ref="A1799" ca="1" si="6939">INDIRECT("'update Helper'!C"&amp;U1799)</f>
        <v>a163p000004cuyLAAQ</v>
      </c>
      <c r="B1799" s="589">
        <v>30</v>
      </c>
      <c r="C1799" s="570" t="str">
        <f ca="1">VLOOKUP(B1799,'Coverage Indicators - Section D'!$A$9:$AU$70,47,FALSE)</f>
        <v/>
      </c>
      <c r="D1799" s="578" t="str">
        <f t="shared" ref="D1799" ca="1" si="6940">R1799</f>
        <v/>
      </c>
      <c r="E1799" s="578" t="str">
        <f t="shared" ref="E1799" ca="1" si="6941">S1799</f>
        <v/>
      </c>
      <c r="F1799" s="421"/>
      <c r="G1799" s="576" t="str">
        <f ca="1">IF(OR(INDIRECT("'update Helper'!E"&amp;U1799)="",F1799&lt;&gt;0,F1800&lt;&gt;0),IF(IFERROR((F1799/F1800),"")="","",(F1799/F1800)),INDIRECT("'update Helper'!E"&amp;U1799)/100)</f>
        <v/>
      </c>
      <c r="H1799" s="580"/>
      <c r="I1799" s="582"/>
      <c r="J1799" s="572"/>
      <c r="K1799" s="570" t="str">
        <f t="shared" ref="K1799" ca="1" si="6942">W1799</f>
        <v/>
      </c>
      <c r="L1799" s="570" t="str">
        <f t="shared" ref="L1799" ca="1" si="6943">V1799</f>
        <v/>
      </c>
      <c r="M1799" s="572"/>
      <c r="N1799" s="572"/>
      <c r="P1799" s="201">
        <f t="shared" ref="P1799" ca="1" si="6944">IF(AND(EXACT(C1799,C1797),C1797&lt;&gt;0),P1797+1,0)</f>
        <v>589</v>
      </c>
      <c r="Q1799" s="201" t="str">
        <f t="shared" ref="Q1799" ca="1" si="6945">IF(C1799&lt;&gt;"",C1799&amp;"-"&amp;P1799,"")</f>
        <v/>
      </c>
      <c r="R1799" s="201" t="str">
        <f t="array" aca="1" ref="R1799" ca="1">IFERROR(IF(INDEX('Disaggregation Records'!$E$155:$E$385,MATCH(RIGHT(Q1799,255),RIGHT('Disaggregation Records'!$D$155:$D$385,255),0))="","",INDEX('Disaggregation Records'!$E$155:$E$385,MATCH(RIGHT(Q1799,255),RIGHT('Disaggregation Records'!$D$155:$D$385,255),0))),"")</f>
        <v/>
      </c>
      <c r="S1799" s="201" t="str">
        <f t="array" aca="1" ref="S1799" ca="1">IFERROR(IF(INDEX('Disaggregation Records'!$F$155:$F$385,MATCH(RIGHT(Q1799,255),RIGHT('Disaggregation Records'!$D$155:$D$385,255),0))="","",INDEX('Disaggregation Records'!$F$155:$F$385,MATCH(RIGHT(Q1799,255),RIGHT('Disaggregation Records'!$D$155:$D$385,255),0))),"")</f>
        <v/>
      </c>
      <c r="T1799" s="201" t="str">
        <f t="array" aca="1" ref="T1799" ca="1">IFERROR(IF(INDEX('Disaggregation Records'!$H$155:$H$385,MATCH(RIGHT(Q1799,255),RIGHT('Disaggregation Records'!$D$155:$D$385,255),0))="","",INDEX('Disaggregation Records'!$H$155:$H$385,MATCH(RIGHT(Q1799,255),RIGHT('Disaggregation Records'!$D$155:$D$385,255),0))),"")</f>
        <v/>
      </c>
      <c r="U1799" s="201">
        <f t="shared" ref="U1799" si="6946">U1797+1</f>
        <v>2001</v>
      </c>
      <c r="V1799" s="201" t="str">
        <f t="array" aca="1" ref="V1799" ca="1">IFERROR(IF(INDEX('Disaggregation Records'!$I$155:$I$385,MATCH(RIGHT(Q1799,255),RIGHT('Disaggregation Records'!$D$155:$D$385,255),0))="","",INDEX('Disaggregation Records'!$I$155:$I$385,MATCH(RIGHT(Q1799,255),RIGHT('Disaggregation Records'!$D$155:$D$385,255),0))),"")</f>
        <v/>
      </c>
      <c r="W1799" s="201" t="str">
        <f ca="1">IFERROR(INDEX('Reference Records'!L$40:L$88,MATCH(LEFT(C1799,255),'Reference Records'!E$40:E$88,0)),"")</f>
        <v/>
      </c>
    </row>
    <row r="1800" spans="1:23" s="201" customFormat="1" ht="40.25" customHeight="1" x14ac:dyDescent="0.35">
      <c r="A1800" s="569"/>
      <c r="B1800" s="590"/>
      <c r="C1800" s="571"/>
      <c r="D1800" s="579"/>
      <c r="E1800" s="579"/>
      <c r="F1800" s="215"/>
      <c r="G1800" s="577"/>
      <c r="H1800" s="581"/>
      <c r="I1800" s="583"/>
      <c r="J1800" s="573"/>
      <c r="K1800" s="571"/>
      <c r="L1800" s="571"/>
      <c r="M1800" s="573"/>
      <c r="N1800" s="573"/>
    </row>
    <row r="1801" spans="1:23" s="201" customFormat="1" ht="40.25" customHeight="1" x14ac:dyDescent="0.35">
      <c r="A1801" s="569" t="str">
        <f t="shared" ref="A1801" ca="1" si="6947">INDIRECT("'update Helper'!C"&amp;U1801)</f>
        <v>a163p000004cuyMAAQ</v>
      </c>
      <c r="B1801" s="589">
        <v>30</v>
      </c>
      <c r="C1801" s="570" t="str">
        <f ca="1">VLOOKUP(B1801,'Coverage Indicators - Section D'!$A$9:$AU$70,47,FALSE)</f>
        <v/>
      </c>
      <c r="D1801" s="578" t="str">
        <f t="shared" ref="D1801" ca="1" si="6948">R1801</f>
        <v/>
      </c>
      <c r="E1801" s="578" t="str">
        <f t="shared" ref="E1801" ca="1" si="6949">S1801</f>
        <v/>
      </c>
      <c r="F1801" s="421"/>
      <c r="G1801" s="576" t="str">
        <f ca="1">IF(OR(INDIRECT("'update Helper'!E"&amp;U1801)="",F1801&lt;&gt;0,F1802&lt;&gt;0),IF(IFERROR((F1801/F1802),"")="","",(F1801/F1802)),INDIRECT("'update Helper'!E"&amp;U1801)/100)</f>
        <v/>
      </c>
      <c r="H1801" s="580"/>
      <c r="I1801" s="582"/>
      <c r="J1801" s="572"/>
      <c r="K1801" s="570" t="str">
        <f t="shared" ref="K1801" ca="1" si="6950">W1801</f>
        <v/>
      </c>
      <c r="L1801" s="570" t="str">
        <f t="shared" ref="L1801" ca="1" si="6951">V1801</f>
        <v/>
      </c>
      <c r="M1801" s="572"/>
      <c r="N1801" s="572"/>
      <c r="P1801" s="201">
        <f t="shared" ref="P1801" ca="1" si="6952">IF(AND(EXACT(C1801,C1799),C1799&lt;&gt;0),P1799+1,0)</f>
        <v>590</v>
      </c>
      <c r="Q1801" s="201" t="str">
        <f t="shared" ref="Q1801" ca="1" si="6953">IF(C1801&lt;&gt;"",C1801&amp;"-"&amp;P1801,"")</f>
        <v/>
      </c>
      <c r="R1801" s="201" t="str">
        <f t="array" aca="1" ref="R1801" ca="1">IFERROR(IF(INDEX('Disaggregation Records'!$E$155:$E$385,MATCH(RIGHT(Q1801,255),RIGHT('Disaggregation Records'!$D$155:$D$385,255),0))="","",INDEX('Disaggregation Records'!$E$155:$E$385,MATCH(RIGHT(Q1801,255),RIGHT('Disaggregation Records'!$D$155:$D$385,255),0))),"")</f>
        <v/>
      </c>
      <c r="S1801" s="201" t="str">
        <f t="array" aca="1" ref="S1801" ca="1">IFERROR(IF(INDEX('Disaggregation Records'!$F$155:$F$385,MATCH(RIGHT(Q1801,255),RIGHT('Disaggregation Records'!$D$155:$D$385,255),0))="","",INDEX('Disaggregation Records'!$F$155:$F$385,MATCH(RIGHT(Q1801,255),RIGHT('Disaggregation Records'!$D$155:$D$385,255),0))),"")</f>
        <v/>
      </c>
      <c r="T1801" s="201" t="str">
        <f t="array" aca="1" ref="T1801" ca="1">IFERROR(IF(INDEX('Disaggregation Records'!$H$155:$H$385,MATCH(RIGHT(Q1801,255),RIGHT('Disaggregation Records'!$D$155:$D$385,255),0))="","",INDEX('Disaggregation Records'!$H$155:$H$385,MATCH(RIGHT(Q1801,255),RIGHT('Disaggregation Records'!$D$155:$D$385,255),0))),"")</f>
        <v/>
      </c>
      <c r="U1801" s="201">
        <f t="shared" ref="U1801" si="6954">U1799+1</f>
        <v>2002</v>
      </c>
      <c r="V1801" s="201" t="str">
        <f t="array" aca="1" ref="V1801" ca="1">IFERROR(IF(INDEX('Disaggregation Records'!$I$155:$I$385,MATCH(RIGHT(Q1801,255),RIGHT('Disaggregation Records'!$D$155:$D$385,255),0))="","",INDEX('Disaggregation Records'!$I$155:$I$385,MATCH(RIGHT(Q1801,255),RIGHT('Disaggregation Records'!$D$155:$D$385,255),0))),"")</f>
        <v/>
      </c>
      <c r="W1801" s="201" t="str">
        <f ca="1">IFERROR(INDEX('Reference Records'!L$40:L$88,MATCH(LEFT(C1801,255),'Reference Records'!E$40:E$88,0)),"")</f>
        <v/>
      </c>
    </row>
    <row r="1802" spans="1:23" s="201" customFormat="1" ht="40.25" customHeight="1" x14ac:dyDescent="0.35">
      <c r="A1802" s="569"/>
      <c r="B1802" s="590"/>
      <c r="C1802" s="571"/>
      <c r="D1802" s="579"/>
      <c r="E1802" s="579"/>
      <c r="F1802" s="215"/>
      <c r="G1802" s="577"/>
      <c r="H1802" s="581"/>
      <c r="I1802" s="583"/>
      <c r="J1802" s="573"/>
      <c r="K1802" s="571"/>
      <c r="L1802" s="571"/>
      <c r="M1802" s="573"/>
      <c r="N1802" s="573"/>
    </row>
    <row r="1803" spans="1:23" s="201" customFormat="1" ht="40.25" customHeight="1" x14ac:dyDescent="0.35">
      <c r="A1803" s="569" t="str">
        <f t="shared" ref="A1803" ca="1" si="6955">INDIRECT("'update Helper'!C"&amp;U1803)</f>
        <v>a163p000004cuyNAAQ</v>
      </c>
      <c r="B1803" s="589">
        <v>30</v>
      </c>
      <c r="C1803" s="570" t="str">
        <f ca="1">VLOOKUP(B1803,'Coverage Indicators - Section D'!$A$9:$AU$70,47,FALSE)</f>
        <v/>
      </c>
      <c r="D1803" s="578" t="str">
        <f t="shared" ref="D1803" ca="1" si="6956">R1803</f>
        <v/>
      </c>
      <c r="E1803" s="578" t="str">
        <f t="shared" ref="E1803" ca="1" si="6957">S1803</f>
        <v/>
      </c>
      <c r="F1803" s="421"/>
      <c r="G1803" s="576" t="str">
        <f ca="1">IF(OR(INDIRECT("'update Helper'!E"&amp;U1803)="",F1803&lt;&gt;0,F1804&lt;&gt;0),IF(IFERROR((F1803/F1804),"")="","",(F1803/F1804)),INDIRECT("'update Helper'!E"&amp;U1803)/100)</f>
        <v/>
      </c>
      <c r="H1803" s="580"/>
      <c r="I1803" s="582"/>
      <c r="J1803" s="572"/>
      <c r="K1803" s="570" t="str">
        <f t="shared" ref="K1803" ca="1" si="6958">W1803</f>
        <v/>
      </c>
      <c r="L1803" s="570" t="str">
        <f t="shared" ref="L1803" ca="1" si="6959">V1803</f>
        <v/>
      </c>
      <c r="M1803" s="572"/>
      <c r="N1803" s="572"/>
      <c r="P1803" s="201">
        <f t="shared" ref="P1803" ca="1" si="6960">IF(AND(EXACT(C1803,C1801),C1801&lt;&gt;0),P1801+1,0)</f>
        <v>591</v>
      </c>
      <c r="Q1803" s="201" t="str">
        <f t="shared" ref="Q1803" ca="1" si="6961">IF(C1803&lt;&gt;"",C1803&amp;"-"&amp;P1803,"")</f>
        <v/>
      </c>
      <c r="R1803" s="201" t="str">
        <f t="array" aca="1" ref="R1803" ca="1">IFERROR(IF(INDEX('Disaggregation Records'!$E$155:$E$385,MATCH(RIGHT(Q1803,255),RIGHT('Disaggregation Records'!$D$155:$D$385,255),0))="","",INDEX('Disaggregation Records'!$E$155:$E$385,MATCH(RIGHT(Q1803,255),RIGHT('Disaggregation Records'!$D$155:$D$385,255),0))),"")</f>
        <v/>
      </c>
      <c r="S1803" s="201" t="str">
        <f t="array" aca="1" ref="S1803" ca="1">IFERROR(IF(INDEX('Disaggregation Records'!$F$155:$F$385,MATCH(RIGHT(Q1803,255),RIGHT('Disaggregation Records'!$D$155:$D$385,255),0))="","",INDEX('Disaggregation Records'!$F$155:$F$385,MATCH(RIGHT(Q1803,255),RIGHT('Disaggregation Records'!$D$155:$D$385,255),0))),"")</f>
        <v/>
      </c>
      <c r="T1803" s="201" t="str">
        <f t="array" aca="1" ref="T1803" ca="1">IFERROR(IF(INDEX('Disaggregation Records'!$H$155:$H$385,MATCH(RIGHT(Q1803,255),RIGHT('Disaggregation Records'!$D$155:$D$385,255),0))="","",INDEX('Disaggregation Records'!$H$155:$H$385,MATCH(RIGHT(Q1803,255),RIGHT('Disaggregation Records'!$D$155:$D$385,255),0))),"")</f>
        <v/>
      </c>
      <c r="U1803" s="201">
        <f t="shared" ref="U1803" si="6962">U1801+1</f>
        <v>2003</v>
      </c>
      <c r="V1803" s="201" t="str">
        <f t="array" aca="1" ref="V1803" ca="1">IFERROR(IF(INDEX('Disaggregation Records'!$I$155:$I$385,MATCH(RIGHT(Q1803,255),RIGHT('Disaggregation Records'!$D$155:$D$385,255),0))="","",INDEX('Disaggregation Records'!$I$155:$I$385,MATCH(RIGHT(Q1803,255),RIGHT('Disaggregation Records'!$D$155:$D$385,255),0))),"")</f>
        <v/>
      </c>
      <c r="W1803" s="201" t="str">
        <f ca="1">IFERROR(INDEX('Reference Records'!L$40:L$88,MATCH(LEFT(C1803,255),'Reference Records'!E$40:E$88,0)),"")</f>
        <v/>
      </c>
    </row>
    <row r="1804" spans="1:23" s="201" customFormat="1" ht="40.25" customHeight="1" x14ac:dyDescent="0.35">
      <c r="A1804" s="569"/>
      <c r="B1804" s="590"/>
      <c r="C1804" s="571"/>
      <c r="D1804" s="579"/>
      <c r="E1804" s="579"/>
      <c r="F1804" s="215"/>
      <c r="G1804" s="577"/>
      <c r="H1804" s="581"/>
      <c r="I1804" s="583"/>
      <c r="J1804" s="573"/>
      <c r="K1804" s="571"/>
      <c r="L1804" s="571"/>
      <c r="M1804" s="573"/>
      <c r="N1804" s="573"/>
    </row>
    <row r="1805" spans="1:23" s="201" customFormat="1" ht="40.25" customHeight="1" x14ac:dyDescent="0.35">
      <c r="A1805" s="569" t="str">
        <f t="shared" ref="A1805" ca="1" si="6963">INDIRECT("'update Helper'!C"&amp;U1805)</f>
        <v>a163p000004cuyOAAQ</v>
      </c>
      <c r="B1805" s="589">
        <v>30</v>
      </c>
      <c r="C1805" s="570" t="str">
        <f ca="1">VLOOKUP(B1805,'Coverage Indicators - Section D'!$A$9:$AU$70,47,FALSE)</f>
        <v/>
      </c>
      <c r="D1805" s="578" t="str">
        <f t="shared" ref="D1805" ca="1" si="6964">R1805</f>
        <v/>
      </c>
      <c r="E1805" s="578" t="str">
        <f t="shared" ref="E1805" ca="1" si="6965">S1805</f>
        <v/>
      </c>
      <c r="F1805" s="421"/>
      <c r="G1805" s="576" t="str">
        <f ca="1">IF(OR(INDIRECT("'update Helper'!E"&amp;U1805)="",F1805&lt;&gt;0,F1806&lt;&gt;0),IF(IFERROR((F1805/F1806),"")="","",(F1805/F1806)),INDIRECT("'update Helper'!E"&amp;U1805)/100)</f>
        <v/>
      </c>
      <c r="H1805" s="580"/>
      <c r="I1805" s="582"/>
      <c r="J1805" s="572"/>
      <c r="K1805" s="570" t="str">
        <f t="shared" ref="K1805" ca="1" si="6966">W1805</f>
        <v/>
      </c>
      <c r="L1805" s="570" t="str">
        <f t="shared" ref="L1805" ca="1" si="6967">V1805</f>
        <v/>
      </c>
      <c r="M1805" s="572"/>
      <c r="N1805" s="572"/>
      <c r="P1805" s="201">
        <f t="shared" ref="P1805" ca="1" si="6968">IF(AND(EXACT(C1805,C1803),C1803&lt;&gt;0),P1803+1,0)</f>
        <v>592</v>
      </c>
      <c r="Q1805" s="201" t="str">
        <f t="shared" ref="Q1805" ca="1" si="6969">IF(C1805&lt;&gt;"",C1805&amp;"-"&amp;P1805,"")</f>
        <v/>
      </c>
      <c r="R1805" s="201" t="str">
        <f t="array" aca="1" ref="R1805" ca="1">IFERROR(IF(INDEX('Disaggregation Records'!$E$155:$E$385,MATCH(RIGHT(Q1805,255),RIGHT('Disaggregation Records'!$D$155:$D$385,255),0))="","",INDEX('Disaggregation Records'!$E$155:$E$385,MATCH(RIGHT(Q1805,255),RIGHT('Disaggregation Records'!$D$155:$D$385,255),0))),"")</f>
        <v/>
      </c>
      <c r="S1805" s="201" t="str">
        <f t="array" aca="1" ref="S1805" ca="1">IFERROR(IF(INDEX('Disaggregation Records'!$F$155:$F$385,MATCH(RIGHT(Q1805,255),RIGHT('Disaggregation Records'!$D$155:$D$385,255),0))="","",INDEX('Disaggregation Records'!$F$155:$F$385,MATCH(RIGHT(Q1805,255),RIGHT('Disaggregation Records'!$D$155:$D$385,255),0))),"")</f>
        <v/>
      </c>
      <c r="T1805" s="201" t="str">
        <f t="array" aca="1" ref="T1805" ca="1">IFERROR(IF(INDEX('Disaggregation Records'!$H$155:$H$385,MATCH(RIGHT(Q1805,255),RIGHT('Disaggregation Records'!$D$155:$D$385,255),0))="","",INDEX('Disaggregation Records'!$H$155:$H$385,MATCH(RIGHT(Q1805,255),RIGHT('Disaggregation Records'!$D$155:$D$385,255),0))),"")</f>
        <v/>
      </c>
      <c r="U1805" s="201">
        <f t="shared" ref="U1805" si="6970">U1803+1</f>
        <v>2004</v>
      </c>
      <c r="V1805" s="201" t="str">
        <f t="array" aca="1" ref="V1805" ca="1">IFERROR(IF(INDEX('Disaggregation Records'!$I$155:$I$385,MATCH(RIGHT(Q1805,255),RIGHT('Disaggregation Records'!$D$155:$D$385,255),0))="","",INDEX('Disaggregation Records'!$I$155:$I$385,MATCH(RIGHT(Q1805,255),RIGHT('Disaggregation Records'!$D$155:$D$385,255),0))),"")</f>
        <v/>
      </c>
      <c r="W1805" s="201" t="str">
        <f ca="1">IFERROR(INDEX('Reference Records'!L$40:L$88,MATCH(LEFT(C1805,255),'Reference Records'!E$40:E$88,0)),"")</f>
        <v/>
      </c>
    </row>
    <row r="1806" spans="1:23" s="201" customFormat="1" ht="40.25" customHeight="1" x14ac:dyDescent="0.35">
      <c r="A1806" s="569"/>
      <c r="B1806" s="590"/>
      <c r="C1806" s="571"/>
      <c r="D1806" s="579"/>
      <c r="E1806" s="579"/>
      <c r="F1806" s="215"/>
      <c r="G1806" s="577"/>
      <c r="H1806" s="581"/>
      <c r="I1806" s="583"/>
      <c r="J1806" s="573"/>
      <c r="K1806" s="571"/>
      <c r="L1806" s="571"/>
      <c r="M1806" s="573"/>
      <c r="N1806" s="573"/>
    </row>
    <row r="1807" spans="1:23" s="201" customFormat="1" ht="40.25" customHeight="1" x14ac:dyDescent="0.35">
      <c r="A1807" s="569" t="str">
        <f t="shared" ref="A1807" ca="1" si="6971">INDIRECT("'update Helper'!C"&amp;U1807)</f>
        <v>a163p000004cuyPAAQ</v>
      </c>
      <c r="B1807" s="589">
        <v>30</v>
      </c>
      <c r="C1807" s="570" t="str">
        <f ca="1">VLOOKUP(B1807,'Coverage Indicators - Section D'!$A$9:$AU$70,47,FALSE)</f>
        <v/>
      </c>
      <c r="D1807" s="578" t="str">
        <f t="shared" ref="D1807" ca="1" si="6972">R1807</f>
        <v/>
      </c>
      <c r="E1807" s="578" t="str">
        <f t="shared" ref="E1807" ca="1" si="6973">S1807</f>
        <v/>
      </c>
      <c r="F1807" s="421"/>
      <c r="G1807" s="576" t="str">
        <f ca="1">IF(OR(INDIRECT("'update Helper'!E"&amp;U1807)="",F1807&lt;&gt;0,F1808&lt;&gt;0),IF(IFERROR((F1807/F1808),"")="","",(F1807/F1808)),INDIRECT("'update Helper'!E"&amp;U1807)/100)</f>
        <v/>
      </c>
      <c r="H1807" s="580"/>
      <c r="I1807" s="582"/>
      <c r="J1807" s="572"/>
      <c r="K1807" s="570" t="str">
        <f t="shared" ref="K1807" ca="1" si="6974">W1807</f>
        <v/>
      </c>
      <c r="L1807" s="570" t="str">
        <f t="shared" ref="L1807" ca="1" si="6975">V1807</f>
        <v/>
      </c>
      <c r="M1807" s="572"/>
      <c r="N1807" s="572"/>
      <c r="P1807" s="201">
        <f t="shared" ref="P1807" ca="1" si="6976">IF(AND(EXACT(C1807,C1805),C1805&lt;&gt;0),P1805+1,0)</f>
        <v>593</v>
      </c>
      <c r="Q1807" s="201" t="str">
        <f t="shared" ref="Q1807" ca="1" si="6977">IF(C1807&lt;&gt;"",C1807&amp;"-"&amp;P1807,"")</f>
        <v/>
      </c>
      <c r="R1807" s="201" t="str">
        <f t="array" aca="1" ref="R1807" ca="1">IFERROR(IF(INDEX('Disaggregation Records'!$E$155:$E$385,MATCH(RIGHT(Q1807,255),RIGHT('Disaggregation Records'!$D$155:$D$385,255),0))="","",INDEX('Disaggregation Records'!$E$155:$E$385,MATCH(RIGHT(Q1807,255),RIGHT('Disaggregation Records'!$D$155:$D$385,255),0))),"")</f>
        <v/>
      </c>
      <c r="S1807" s="201" t="str">
        <f t="array" aca="1" ref="S1807" ca="1">IFERROR(IF(INDEX('Disaggregation Records'!$F$155:$F$385,MATCH(RIGHT(Q1807,255),RIGHT('Disaggregation Records'!$D$155:$D$385,255),0))="","",INDEX('Disaggregation Records'!$F$155:$F$385,MATCH(RIGHT(Q1807,255),RIGHT('Disaggregation Records'!$D$155:$D$385,255),0))),"")</f>
        <v/>
      </c>
      <c r="T1807" s="201" t="str">
        <f t="array" aca="1" ref="T1807" ca="1">IFERROR(IF(INDEX('Disaggregation Records'!$H$155:$H$385,MATCH(RIGHT(Q1807,255),RIGHT('Disaggregation Records'!$D$155:$D$385,255),0))="","",INDEX('Disaggregation Records'!$H$155:$H$385,MATCH(RIGHT(Q1807,255),RIGHT('Disaggregation Records'!$D$155:$D$385,255),0))),"")</f>
        <v/>
      </c>
      <c r="U1807" s="201">
        <f t="shared" ref="U1807" si="6978">U1805+1</f>
        <v>2005</v>
      </c>
      <c r="V1807" s="201" t="str">
        <f t="array" aca="1" ref="V1807" ca="1">IFERROR(IF(INDEX('Disaggregation Records'!$I$155:$I$385,MATCH(RIGHT(Q1807,255),RIGHT('Disaggregation Records'!$D$155:$D$385,255),0))="","",INDEX('Disaggregation Records'!$I$155:$I$385,MATCH(RIGHT(Q1807,255),RIGHT('Disaggregation Records'!$D$155:$D$385,255),0))),"")</f>
        <v/>
      </c>
      <c r="W1807" s="201" t="str">
        <f ca="1">IFERROR(INDEX('Reference Records'!L$40:L$88,MATCH(LEFT(C1807,255),'Reference Records'!E$40:E$88,0)),"")</f>
        <v/>
      </c>
    </row>
    <row r="1808" spans="1:23" s="201" customFormat="1" ht="40.25" customHeight="1" x14ac:dyDescent="0.35">
      <c r="A1808" s="569"/>
      <c r="B1808" s="590"/>
      <c r="C1808" s="571"/>
      <c r="D1808" s="579"/>
      <c r="E1808" s="579"/>
      <c r="F1808" s="215"/>
      <c r="G1808" s="577"/>
      <c r="H1808" s="581"/>
      <c r="I1808" s="583"/>
      <c r="J1808" s="573"/>
      <c r="K1808" s="571"/>
      <c r="L1808" s="571"/>
      <c r="M1808" s="573"/>
      <c r="N1808" s="573"/>
    </row>
    <row r="1809" spans="1:23" s="201" customFormat="1" ht="40.25" customHeight="1" x14ac:dyDescent="0.35">
      <c r="A1809" s="569" t="str">
        <f t="shared" ref="A1809" ca="1" si="6979">INDIRECT("'update Helper'!C"&amp;U1809)</f>
        <v>a163p000004cuyQAAQ</v>
      </c>
      <c r="B1809" s="589">
        <v>30</v>
      </c>
      <c r="C1809" s="570" t="str">
        <f ca="1">VLOOKUP(B1809,'Coverage Indicators - Section D'!$A$9:$AU$70,47,FALSE)</f>
        <v/>
      </c>
      <c r="D1809" s="578" t="str">
        <f t="shared" ref="D1809" ca="1" si="6980">R1809</f>
        <v/>
      </c>
      <c r="E1809" s="578" t="str">
        <f t="shared" ref="E1809" ca="1" si="6981">S1809</f>
        <v/>
      </c>
      <c r="F1809" s="421"/>
      <c r="G1809" s="576" t="str">
        <f ca="1">IF(OR(INDIRECT("'update Helper'!E"&amp;U1809)="",F1809&lt;&gt;0,F1810&lt;&gt;0),IF(IFERROR((F1809/F1810),"")="","",(F1809/F1810)),INDIRECT("'update Helper'!E"&amp;U1809)/100)</f>
        <v/>
      </c>
      <c r="H1809" s="580"/>
      <c r="I1809" s="582"/>
      <c r="J1809" s="572"/>
      <c r="K1809" s="570" t="str">
        <f t="shared" ref="K1809" ca="1" si="6982">W1809</f>
        <v/>
      </c>
      <c r="L1809" s="570" t="str">
        <f t="shared" ref="L1809" ca="1" si="6983">V1809</f>
        <v/>
      </c>
      <c r="M1809" s="572"/>
      <c r="N1809" s="572"/>
      <c r="P1809" s="201">
        <f t="shared" ref="P1809" ca="1" si="6984">IF(AND(EXACT(C1809,C1807),C1807&lt;&gt;0),P1807+1,0)</f>
        <v>594</v>
      </c>
      <c r="Q1809" s="201" t="str">
        <f t="shared" ref="Q1809" ca="1" si="6985">IF(C1809&lt;&gt;"",C1809&amp;"-"&amp;P1809,"")</f>
        <v/>
      </c>
      <c r="R1809" s="201" t="str">
        <f t="array" aca="1" ref="R1809" ca="1">IFERROR(IF(INDEX('Disaggregation Records'!$E$155:$E$385,MATCH(RIGHT(Q1809,255),RIGHT('Disaggregation Records'!$D$155:$D$385,255),0))="","",INDEX('Disaggregation Records'!$E$155:$E$385,MATCH(RIGHT(Q1809,255),RIGHT('Disaggregation Records'!$D$155:$D$385,255),0))),"")</f>
        <v/>
      </c>
      <c r="S1809" s="201" t="str">
        <f t="array" aca="1" ref="S1809" ca="1">IFERROR(IF(INDEX('Disaggregation Records'!$F$155:$F$385,MATCH(RIGHT(Q1809,255),RIGHT('Disaggregation Records'!$D$155:$D$385,255),0))="","",INDEX('Disaggregation Records'!$F$155:$F$385,MATCH(RIGHT(Q1809,255),RIGHT('Disaggregation Records'!$D$155:$D$385,255),0))),"")</f>
        <v/>
      </c>
      <c r="T1809" s="201" t="str">
        <f t="array" aca="1" ref="T1809" ca="1">IFERROR(IF(INDEX('Disaggregation Records'!$H$155:$H$385,MATCH(RIGHT(Q1809,255),RIGHT('Disaggregation Records'!$D$155:$D$385,255),0))="","",INDEX('Disaggregation Records'!$H$155:$H$385,MATCH(RIGHT(Q1809,255),RIGHT('Disaggregation Records'!$D$155:$D$385,255),0))),"")</f>
        <v/>
      </c>
      <c r="U1809" s="201">
        <f t="shared" ref="U1809" si="6986">U1807+1</f>
        <v>2006</v>
      </c>
      <c r="V1809" s="201" t="str">
        <f t="array" aca="1" ref="V1809" ca="1">IFERROR(IF(INDEX('Disaggregation Records'!$I$155:$I$385,MATCH(RIGHT(Q1809,255),RIGHT('Disaggregation Records'!$D$155:$D$385,255),0))="","",INDEX('Disaggregation Records'!$I$155:$I$385,MATCH(RIGHT(Q1809,255),RIGHT('Disaggregation Records'!$D$155:$D$385,255),0))),"")</f>
        <v/>
      </c>
      <c r="W1809" s="201" t="str">
        <f ca="1">IFERROR(INDEX('Reference Records'!L$40:L$88,MATCH(LEFT(C1809,255),'Reference Records'!E$40:E$88,0)),"")</f>
        <v/>
      </c>
    </row>
    <row r="1810" spans="1:23" s="201" customFormat="1" ht="40.25" customHeight="1" x14ac:dyDescent="0.35">
      <c r="A1810" s="569"/>
      <c r="B1810" s="590"/>
      <c r="C1810" s="571"/>
      <c r="D1810" s="579"/>
      <c r="E1810" s="579"/>
      <c r="F1810" s="215"/>
      <c r="G1810" s="577"/>
      <c r="H1810" s="581"/>
      <c r="I1810" s="583"/>
      <c r="J1810" s="573"/>
      <c r="K1810" s="571"/>
      <c r="L1810" s="571"/>
      <c r="M1810" s="573"/>
      <c r="N1810" s="573"/>
    </row>
    <row r="1811" spans="1:23" s="201" customFormat="1" ht="40.25" customHeight="1" x14ac:dyDescent="0.35">
      <c r="A1811" s="569" t="str">
        <f t="shared" ref="A1811" ca="1" si="6987">INDIRECT("'update Helper'!C"&amp;U1811)</f>
        <v>a163p000004cuyRAAQ</v>
      </c>
      <c r="B1811" s="589">
        <v>30</v>
      </c>
      <c r="C1811" s="570" t="str">
        <f ca="1">VLOOKUP(B1811,'Coverage Indicators - Section D'!$A$9:$AU$70,47,FALSE)</f>
        <v/>
      </c>
      <c r="D1811" s="578" t="str">
        <f t="shared" ref="D1811" ca="1" si="6988">R1811</f>
        <v/>
      </c>
      <c r="E1811" s="578" t="str">
        <f t="shared" ref="E1811" ca="1" si="6989">S1811</f>
        <v/>
      </c>
      <c r="F1811" s="421"/>
      <c r="G1811" s="576" t="str">
        <f ca="1">IF(OR(INDIRECT("'update Helper'!E"&amp;U1811)="",F1811&lt;&gt;0,F1812&lt;&gt;0),IF(IFERROR((F1811/F1812),"")="","",(F1811/F1812)),INDIRECT("'update Helper'!E"&amp;U1811)/100)</f>
        <v/>
      </c>
      <c r="H1811" s="580"/>
      <c r="I1811" s="582"/>
      <c r="J1811" s="572"/>
      <c r="K1811" s="570" t="str">
        <f t="shared" ref="K1811" ca="1" si="6990">W1811</f>
        <v/>
      </c>
      <c r="L1811" s="570" t="str">
        <f t="shared" ref="L1811" ca="1" si="6991">V1811</f>
        <v/>
      </c>
      <c r="M1811" s="572"/>
      <c r="N1811" s="572"/>
      <c r="P1811" s="201">
        <f t="shared" ref="P1811" ca="1" si="6992">IF(AND(EXACT(C1811,C1809),C1809&lt;&gt;0),P1809+1,0)</f>
        <v>595</v>
      </c>
      <c r="Q1811" s="201" t="str">
        <f t="shared" ref="Q1811" ca="1" si="6993">IF(C1811&lt;&gt;"",C1811&amp;"-"&amp;P1811,"")</f>
        <v/>
      </c>
      <c r="R1811" s="201" t="str">
        <f t="array" aca="1" ref="R1811" ca="1">IFERROR(IF(INDEX('Disaggregation Records'!$E$155:$E$385,MATCH(RIGHT(Q1811,255),RIGHT('Disaggregation Records'!$D$155:$D$385,255),0))="","",INDEX('Disaggregation Records'!$E$155:$E$385,MATCH(RIGHT(Q1811,255),RIGHT('Disaggregation Records'!$D$155:$D$385,255),0))),"")</f>
        <v/>
      </c>
      <c r="S1811" s="201" t="str">
        <f t="array" aca="1" ref="S1811" ca="1">IFERROR(IF(INDEX('Disaggregation Records'!$F$155:$F$385,MATCH(RIGHT(Q1811,255),RIGHT('Disaggregation Records'!$D$155:$D$385,255),0))="","",INDEX('Disaggregation Records'!$F$155:$F$385,MATCH(RIGHT(Q1811,255),RIGHT('Disaggregation Records'!$D$155:$D$385,255),0))),"")</f>
        <v/>
      </c>
      <c r="T1811" s="201" t="str">
        <f t="array" aca="1" ref="T1811" ca="1">IFERROR(IF(INDEX('Disaggregation Records'!$H$155:$H$385,MATCH(RIGHT(Q1811,255),RIGHT('Disaggregation Records'!$D$155:$D$385,255),0))="","",INDEX('Disaggregation Records'!$H$155:$H$385,MATCH(RIGHT(Q1811,255),RIGHT('Disaggregation Records'!$D$155:$D$385,255),0))),"")</f>
        <v/>
      </c>
      <c r="U1811" s="201">
        <f t="shared" ref="U1811" si="6994">U1809+1</f>
        <v>2007</v>
      </c>
      <c r="V1811" s="201" t="str">
        <f t="array" aca="1" ref="V1811" ca="1">IFERROR(IF(INDEX('Disaggregation Records'!$I$155:$I$385,MATCH(RIGHT(Q1811,255),RIGHT('Disaggregation Records'!$D$155:$D$385,255),0))="","",INDEX('Disaggregation Records'!$I$155:$I$385,MATCH(RIGHT(Q1811,255),RIGHT('Disaggregation Records'!$D$155:$D$385,255),0))),"")</f>
        <v/>
      </c>
      <c r="W1811" s="201" t="str">
        <f ca="1">IFERROR(INDEX('Reference Records'!L$40:L$88,MATCH(LEFT(C1811,255),'Reference Records'!E$40:E$88,0)),"")</f>
        <v/>
      </c>
    </row>
    <row r="1812" spans="1:23" s="201" customFormat="1" ht="40.25" customHeight="1" x14ac:dyDescent="0.35">
      <c r="A1812" s="569"/>
      <c r="B1812" s="590"/>
      <c r="C1812" s="571"/>
      <c r="D1812" s="579"/>
      <c r="E1812" s="579"/>
      <c r="F1812" s="215"/>
      <c r="G1812" s="577"/>
      <c r="H1812" s="581"/>
      <c r="I1812" s="583"/>
      <c r="J1812" s="573"/>
      <c r="K1812" s="571"/>
      <c r="L1812" s="571"/>
      <c r="M1812" s="573"/>
      <c r="N1812" s="573"/>
    </row>
    <row r="1813" spans="1:23" s="201" customFormat="1" ht="40.25" customHeight="1" x14ac:dyDescent="0.35">
      <c r="A1813" s="569" t="str">
        <f t="shared" ref="A1813" ca="1" si="6995">INDIRECT("'update Helper'!C"&amp;U1813)</f>
        <v>a163p000004cuySAAQ</v>
      </c>
      <c r="B1813" s="589">
        <v>30</v>
      </c>
      <c r="C1813" s="570" t="str">
        <f ca="1">VLOOKUP(B1813,'Coverage Indicators - Section D'!$A$9:$AU$70,47,FALSE)</f>
        <v/>
      </c>
      <c r="D1813" s="578" t="str">
        <f t="shared" ref="D1813" ca="1" si="6996">R1813</f>
        <v/>
      </c>
      <c r="E1813" s="578" t="str">
        <f t="shared" ref="E1813" ca="1" si="6997">S1813</f>
        <v/>
      </c>
      <c r="F1813" s="421"/>
      <c r="G1813" s="576" t="str">
        <f ca="1">IF(OR(INDIRECT("'update Helper'!E"&amp;U1813)="",F1813&lt;&gt;0,F1814&lt;&gt;0),IF(IFERROR((F1813/F1814),"")="","",(F1813/F1814)),INDIRECT("'update Helper'!E"&amp;U1813)/100)</f>
        <v/>
      </c>
      <c r="H1813" s="580"/>
      <c r="I1813" s="582"/>
      <c r="J1813" s="572"/>
      <c r="K1813" s="570" t="str">
        <f t="shared" ref="K1813" ca="1" si="6998">W1813</f>
        <v/>
      </c>
      <c r="L1813" s="570" t="str">
        <f t="shared" ref="L1813" ca="1" si="6999">V1813</f>
        <v/>
      </c>
      <c r="M1813" s="572"/>
      <c r="N1813" s="572"/>
      <c r="P1813" s="201">
        <f t="shared" ref="P1813" ca="1" si="7000">IF(AND(EXACT(C1813,C1811),C1811&lt;&gt;0),P1811+1,0)</f>
        <v>596</v>
      </c>
      <c r="Q1813" s="201" t="str">
        <f t="shared" ref="Q1813" ca="1" si="7001">IF(C1813&lt;&gt;"",C1813&amp;"-"&amp;P1813,"")</f>
        <v/>
      </c>
      <c r="R1813" s="201" t="str">
        <f t="array" aca="1" ref="R1813" ca="1">IFERROR(IF(INDEX('Disaggregation Records'!$E$155:$E$385,MATCH(RIGHT(Q1813,255),RIGHT('Disaggregation Records'!$D$155:$D$385,255),0))="","",INDEX('Disaggregation Records'!$E$155:$E$385,MATCH(RIGHT(Q1813,255),RIGHT('Disaggregation Records'!$D$155:$D$385,255),0))),"")</f>
        <v/>
      </c>
      <c r="S1813" s="201" t="str">
        <f t="array" aca="1" ref="S1813" ca="1">IFERROR(IF(INDEX('Disaggregation Records'!$F$155:$F$385,MATCH(RIGHT(Q1813,255),RIGHT('Disaggregation Records'!$D$155:$D$385,255),0))="","",INDEX('Disaggregation Records'!$F$155:$F$385,MATCH(RIGHT(Q1813,255),RIGHT('Disaggregation Records'!$D$155:$D$385,255),0))),"")</f>
        <v/>
      </c>
      <c r="T1813" s="201" t="str">
        <f t="array" aca="1" ref="T1813" ca="1">IFERROR(IF(INDEX('Disaggregation Records'!$H$155:$H$385,MATCH(RIGHT(Q1813,255),RIGHT('Disaggregation Records'!$D$155:$D$385,255),0))="","",INDEX('Disaggregation Records'!$H$155:$H$385,MATCH(RIGHT(Q1813,255),RIGHT('Disaggregation Records'!$D$155:$D$385,255),0))),"")</f>
        <v/>
      </c>
      <c r="U1813" s="201">
        <f t="shared" ref="U1813" si="7002">U1811+1</f>
        <v>2008</v>
      </c>
      <c r="V1813" s="201" t="str">
        <f t="array" aca="1" ref="V1813" ca="1">IFERROR(IF(INDEX('Disaggregation Records'!$I$155:$I$385,MATCH(RIGHT(Q1813,255),RIGHT('Disaggregation Records'!$D$155:$D$385,255),0))="","",INDEX('Disaggregation Records'!$I$155:$I$385,MATCH(RIGHT(Q1813,255),RIGHT('Disaggregation Records'!$D$155:$D$385,255),0))),"")</f>
        <v/>
      </c>
      <c r="W1813" s="201" t="str">
        <f ca="1">IFERROR(INDEX('Reference Records'!L$40:L$88,MATCH(LEFT(C1813,255),'Reference Records'!E$40:E$88,0)),"")</f>
        <v/>
      </c>
    </row>
    <row r="1814" spans="1:23" s="201" customFormat="1" ht="40.25" customHeight="1" x14ac:dyDescent="0.35">
      <c r="A1814" s="569"/>
      <c r="B1814" s="590"/>
      <c r="C1814" s="571"/>
      <c r="D1814" s="579"/>
      <c r="E1814" s="579"/>
      <c r="F1814" s="215"/>
      <c r="G1814" s="577"/>
      <c r="H1814" s="581"/>
      <c r="I1814" s="583"/>
      <c r="J1814" s="573"/>
      <c r="K1814" s="571"/>
      <c r="L1814" s="571"/>
      <c r="M1814" s="573"/>
      <c r="N1814" s="573"/>
    </row>
    <row r="1815" spans="1:23" s="201" customFormat="1" ht="40.25" customHeight="1" x14ac:dyDescent="0.35">
      <c r="A1815" s="569" t="str">
        <f t="shared" ref="A1815" ca="1" si="7003">INDIRECT("'update Helper'!C"&amp;U1815)</f>
        <v>a163p000004cuyTAAQ</v>
      </c>
      <c r="B1815" s="589">
        <v>30</v>
      </c>
      <c r="C1815" s="570" t="str">
        <f ca="1">VLOOKUP(B1815,'Coverage Indicators - Section D'!$A$9:$AU$70,47,FALSE)</f>
        <v/>
      </c>
      <c r="D1815" s="578" t="str">
        <f t="shared" ref="D1815" ca="1" si="7004">R1815</f>
        <v/>
      </c>
      <c r="E1815" s="578" t="str">
        <f t="shared" ref="E1815" ca="1" si="7005">S1815</f>
        <v/>
      </c>
      <c r="F1815" s="421"/>
      <c r="G1815" s="576" t="str">
        <f ca="1">IF(OR(INDIRECT("'update Helper'!E"&amp;U1815)="",F1815&lt;&gt;0,F1816&lt;&gt;0),IF(IFERROR((F1815/F1816),"")="","",(F1815/F1816)),INDIRECT("'update Helper'!E"&amp;U1815)/100)</f>
        <v/>
      </c>
      <c r="H1815" s="580"/>
      <c r="I1815" s="582"/>
      <c r="J1815" s="572"/>
      <c r="K1815" s="570" t="str">
        <f t="shared" ref="K1815" ca="1" si="7006">W1815</f>
        <v/>
      </c>
      <c r="L1815" s="570" t="str">
        <f t="shared" ref="L1815" ca="1" si="7007">V1815</f>
        <v/>
      </c>
      <c r="M1815" s="572"/>
      <c r="N1815" s="572"/>
      <c r="P1815" s="201">
        <f t="shared" ref="P1815" ca="1" si="7008">IF(AND(EXACT(C1815,C1813),C1813&lt;&gt;0),P1813+1,0)</f>
        <v>597</v>
      </c>
      <c r="Q1815" s="201" t="str">
        <f t="shared" ref="Q1815" ca="1" si="7009">IF(C1815&lt;&gt;"",C1815&amp;"-"&amp;P1815,"")</f>
        <v/>
      </c>
      <c r="R1815" s="201" t="str">
        <f t="array" aca="1" ref="R1815" ca="1">IFERROR(IF(INDEX('Disaggregation Records'!$E$155:$E$385,MATCH(RIGHT(Q1815,255),RIGHT('Disaggregation Records'!$D$155:$D$385,255),0))="","",INDEX('Disaggregation Records'!$E$155:$E$385,MATCH(RIGHT(Q1815,255),RIGHT('Disaggregation Records'!$D$155:$D$385,255),0))),"")</f>
        <v/>
      </c>
      <c r="S1815" s="201" t="str">
        <f t="array" aca="1" ref="S1815" ca="1">IFERROR(IF(INDEX('Disaggregation Records'!$F$155:$F$385,MATCH(RIGHT(Q1815,255),RIGHT('Disaggregation Records'!$D$155:$D$385,255),0))="","",INDEX('Disaggregation Records'!$F$155:$F$385,MATCH(RIGHT(Q1815,255),RIGHT('Disaggregation Records'!$D$155:$D$385,255),0))),"")</f>
        <v/>
      </c>
      <c r="T1815" s="201" t="str">
        <f t="array" aca="1" ref="T1815" ca="1">IFERROR(IF(INDEX('Disaggregation Records'!$H$155:$H$385,MATCH(RIGHT(Q1815,255),RIGHT('Disaggregation Records'!$D$155:$D$385,255),0))="","",INDEX('Disaggregation Records'!$H$155:$H$385,MATCH(RIGHT(Q1815,255),RIGHT('Disaggregation Records'!$D$155:$D$385,255),0))),"")</f>
        <v/>
      </c>
      <c r="U1815" s="201">
        <f t="shared" ref="U1815" si="7010">U1813+1</f>
        <v>2009</v>
      </c>
      <c r="V1815" s="201" t="str">
        <f t="array" aca="1" ref="V1815" ca="1">IFERROR(IF(INDEX('Disaggregation Records'!$I$155:$I$385,MATCH(RIGHT(Q1815,255),RIGHT('Disaggregation Records'!$D$155:$D$385,255),0))="","",INDEX('Disaggregation Records'!$I$155:$I$385,MATCH(RIGHT(Q1815,255),RIGHT('Disaggregation Records'!$D$155:$D$385,255),0))),"")</f>
        <v/>
      </c>
      <c r="W1815" s="201" t="str">
        <f ca="1">IFERROR(INDEX('Reference Records'!L$40:L$88,MATCH(LEFT(C1815,255),'Reference Records'!E$40:E$88,0)),"")</f>
        <v/>
      </c>
    </row>
    <row r="1816" spans="1:23" s="201" customFormat="1" ht="40.25" customHeight="1" x14ac:dyDescent="0.35">
      <c r="A1816" s="569"/>
      <c r="B1816" s="590"/>
      <c r="C1816" s="571"/>
      <c r="D1816" s="579"/>
      <c r="E1816" s="579"/>
      <c r="F1816" s="215"/>
      <c r="G1816" s="577"/>
      <c r="H1816" s="581"/>
      <c r="I1816" s="583"/>
      <c r="J1816" s="573"/>
      <c r="K1816" s="571"/>
      <c r="L1816" s="571"/>
      <c r="M1816" s="573"/>
      <c r="N1816" s="573"/>
    </row>
    <row r="1817" spans="1:23" s="201" customFormat="1" ht="40.25" customHeight="1" x14ac:dyDescent="0.35">
      <c r="A1817" s="569" t="str">
        <f t="shared" ref="A1817" ca="1" si="7011">INDIRECT("'update Helper'!C"&amp;U1817)</f>
        <v>a163p000004cuyUAAQ</v>
      </c>
      <c r="B1817" s="589">
        <v>30</v>
      </c>
      <c r="C1817" s="570" t="str">
        <f ca="1">VLOOKUP(B1817,'Coverage Indicators - Section D'!$A$9:$AU$70,47,FALSE)</f>
        <v/>
      </c>
      <c r="D1817" s="578" t="str">
        <f t="shared" ref="D1817" ca="1" si="7012">R1817</f>
        <v/>
      </c>
      <c r="E1817" s="578" t="str">
        <f t="shared" ref="E1817" ca="1" si="7013">S1817</f>
        <v/>
      </c>
      <c r="F1817" s="421"/>
      <c r="G1817" s="576" t="str">
        <f ca="1">IF(OR(INDIRECT("'update Helper'!E"&amp;U1817)="",F1817&lt;&gt;0,F1818&lt;&gt;0),IF(IFERROR((F1817/F1818),"")="","",(F1817/F1818)),INDIRECT("'update Helper'!E"&amp;U1817)/100)</f>
        <v/>
      </c>
      <c r="H1817" s="580"/>
      <c r="I1817" s="582"/>
      <c r="J1817" s="572"/>
      <c r="K1817" s="570" t="str">
        <f t="shared" ref="K1817" ca="1" si="7014">W1817</f>
        <v/>
      </c>
      <c r="L1817" s="570" t="str">
        <f t="shared" ref="L1817" ca="1" si="7015">V1817</f>
        <v/>
      </c>
      <c r="M1817" s="572"/>
      <c r="N1817" s="572"/>
      <c r="P1817" s="201">
        <f t="shared" ref="P1817" ca="1" si="7016">IF(AND(EXACT(C1817,C1815),C1815&lt;&gt;0),P1815+1,0)</f>
        <v>598</v>
      </c>
      <c r="Q1817" s="201" t="str">
        <f t="shared" ref="Q1817" ca="1" si="7017">IF(C1817&lt;&gt;"",C1817&amp;"-"&amp;P1817,"")</f>
        <v/>
      </c>
      <c r="R1817" s="201" t="str">
        <f t="array" aca="1" ref="R1817" ca="1">IFERROR(IF(INDEX('Disaggregation Records'!$E$155:$E$385,MATCH(RIGHT(Q1817,255),RIGHT('Disaggregation Records'!$D$155:$D$385,255),0))="","",INDEX('Disaggregation Records'!$E$155:$E$385,MATCH(RIGHT(Q1817,255),RIGHT('Disaggregation Records'!$D$155:$D$385,255),0))),"")</f>
        <v/>
      </c>
      <c r="S1817" s="201" t="str">
        <f t="array" aca="1" ref="S1817" ca="1">IFERROR(IF(INDEX('Disaggregation Records'!$F$155:$F$385,MATCH(RIGHT(Q1817,255),RIGHT('Disaggregation Records'!$D$155:$D$385,255),0))="","",INDEX('Disaggregation Records'!$F$155:$F$385,MATCH(RIGHT(Q1817,255),RIGHT('Disaggregation Records'!$D$155:$D$385,255),0))),"")</f>
        <v/>
      </c>
      <c r="T1817" s="201" t="str">
        <f t="array" aca="1" ref="T1817" ca="1">IFERROR(IF(INDEX('Disaggregation Records'!$H$155:$H$385,MATCH(RIGHT(Q1817,255),RIGHT('Disaggregation Records'!$D$155:$D$385,255),0))="","",INDEX('Disaggregation Records'!$H$155:$H$385,MATCH(RIGHT(Q1817,255),RIGHT('Disaggregation Records'!$D$155:$D$385,255),0))),"")</f>
        <v/>
      </c>
      <c r="U1817" s="201">
        <f t="shared" ref="U1817" si="7018">U1815+1</f>
        <v>2010</v>
      </c>
      <c r="V1817" s="201" t="str">
        <f t="array" aca="1" ref="V1817" ca="1">IFERROR(IF(INDEX('Disaggregation Records'!$I$155:$I$385,MATCH(RIGHT(Q1817,255),RIGHT('Disaggregation Records'!$D$155:$D$385,255),0))="","",INDEX('Disaggregation Records'!$I$155:$I$385,MATCH(RIGHT(Q1817,255),RIGHT('Disaggregation Records'!$D$155:$D$385,255),0))),"")</f>
        <v/>
      </c>
      <c r="W1817" s="201" t="str">
        <f ca="1">IFERROR(INDEX('Reference Records'!L$40:L$88,MATCH(LEFT(C1817,255),'Reference Records'!E$40:E$88,0)),"")</f>
        <v/>
      </c>
    </row>
    <row r="1818" spans="1:23" s="201" customFormat="1" ht="40.25" customHeight="1" x14ac:dyDescent="0.35">
      <c r="A1818" s="569"/>
      <c r="B1818" s="590"/>
      <c r="C1818" s="571"/>
      <c r="D1818" s="579"/>
      <c r="E1818" s="579"/>
      <c r="F1818" s="215"/>
      <c r="G1818" s="577"/>
      <c r="H1818" s="581"/>
      <c r="I1818" s="583"/>
      <c r="J1818" s="573"/>
      <c r="K1818" s="571"/>
      <c r="L1818" s="571"/>
      <c r="M1818" s="573"/>
      <c r="N1818" s="573"/>
    </row>
    <row r="1819" spans="1:23" s="201" customFormat="1" ht="40.25" customHeight="1" x14ac:dyDescent="0.35">
      <c r="A1819" s="569" t="str">
        <f t="shared" ref="A1819" ca="1" si="7019">INDIRECT("'update Helper'!C"&amp;U1819)</f>
        <v>a163p000004cuyVAAQ</v>
      </c>
      <c r="B1819" s="589">
        <v>30</v>
      </c>
      <c r="C1819" s="570" t="str">
        <f ca="1">VLOOKUP(B1819,'Coverage Indicators - Section D'!$A$9:$AU$70,47,FALSE)</f>
        <v/>
      </c>
      <c r="D1819" s="578" t="str">
        <f t="shared" ref="D1819" ca="1" si="7020">R1819</f>
        <v/>
      </c>
      <c r="E1819" s="578" t="str">
        <f t="shared" ref="E1819" ca="1" si="7021">S1819</f>
        <v/>
      </c>
      <c r="F1819" s="421"/>
      <c r="G1819" s="576" t="str">
        <f ca="1">IF(OR(INDIRECT("'update Helper'!E"&amp;U1819)="",F1819&lt;&gt;0,F1820&lt;&gt;0),IF(IFERROR((F1819/F1820),"")="","",(F1819/F1820)),INDIRECT("'update Helper'!E"&amp;U1819)/100)</f>
        <v/>
      </c>
      <c r="H1819" s="580"/>
      <c r="I1819" s="582"/>
      <c r="J1819" s="572"/>
      <c r="K1819" s="570" t="str">
        <f t="shared" ref="K1819" ca="1" si="7022">W1819</f>
        <v/>
      </c>
      <c r="L1819" s="570" t="str">
        <f t="shared" ref="L1819" ca="1" si="7023">V1819</f>
        <v/>
      </c>
      <c r="M1819" s="572"/>
      <c r="N1819" s="572"/>
      <c r="P1819" s="201">
        <f t="shared" ref="P1819" ca="1" si="7024">IF(AND(EXACT(C1819,C1817),C1817&lt;&gt;0),P1817+1,0)</f>
        <v>599</v>
      </c>
      <c r="Q1819" s="201" t="str">
        <f t="shared" ref="Q1819" ca="1" si="7025">IF(C1819&lt;&gt;"",C1819&amp;"-"&amp;P1819,"")</f>
        <v/>
      </c>
      <c r="R1819" s="201" t="str">
        <f t="array" aca="1" ref="R1819" ca="1">IFERROR(IF(INDEX('Disaggregation Records'!$E$155:$E$385,MATCH(RIGHT(Q1819,255),RIGHT('Disaggregation Records'!$D$155:$D$385,255),0))="","",INDEX('Disaggregation Records'!$E$155:$E$385,MATCH(RIGHT(Q1819,255),RIGHT('Disaggregation Records'!$D$155:$D$385,255),0))),"")</f>
        <v/>
      </c>
      <c r="S1819" s="201" t="str">
        <f t="array" aca="1" ref="S1819" ca="1">IFERROR(IF(INDEX('Disaggregation Records'!$F$155:$F$385,MATCH(RIGHT(Q1819,255),RIGHT('Disaggregation Records'!$D$155:$D$385,255),0))="","",INDEX('Disaggregation Records'!$F$155:$F$385,MATCH(RIGHT(Q1819,255),RIGHT('Disaggregation Records'!$D$155:$D$385,255),0))),"")</f>
        <v/>
      </c>
      <c r="T1819" s="201" t="str">
        <f t="array" aca="1" ref="T1819" ca="1">IFERROR(IF(INDEX('Disaggregation Records'!$H$155:$H$385,MATCH(RIGHT(Q1819,255),RIGHT('Disaggregation Records'!$D$155:$D$385,255),0))="","",INDEX('Disaggregation Records'!$H$155:$H$385,MATCH(RIGHT(Q1819,255),RIGHT('Disaggregation Records'!$D$155:$D$385,255),0))),"")</f>
        <v/>
      </c>
      <c r="U1819" s="201">
        <f t="shared" ref="U1819" si="7026">U1817+1</f>
        <v>2011</v>
      </c>
      <c r="V1819" s="201" t="str">
        <f t="array" aca="1" ref="V1819" ca="1">IFERROR(IF(INDEX('Disaggregation Records'!$I$155:$I$385,MATCH(RIGHT(Q1819,255),RIGHT('Disaggregation Records'!$D$155:$D$385,255),0))="","",INDEX('Disaggregation Records'!$I$155:$I$385,MATCH(RIGHT(Q1819,255),RIGHT('Disaggregation Records'!$D$155:$D$385,255),0))),"")</f>
        <v/>
      </c>
      <c r="W1819" s="201" t="str">
        <f ca="1">IFERROR(INDEX('Reference Records'!L$40:L$88,MATCH(LEFT(C1819,255),'Reference Records'!E$40:E$88,0)),"")</f>
        <v/>
      </c>
    </row>
    <row r="1820" spans="1:23" s="201" customFormat="1" ht="40.25" customHeight="1" x14ac:dyDescent="0.35">
      <c r="A1820" s="569"/>
      <c r="B1820" s="590"/>
      <c r="C1820" s="571"/>
      <c r="D1820" s="579"/>
      <c r="E1820" s="579"/>
      <c r="F1820" s="215"/>
      <c r="G1820" s="577"/>
      <c r="H1820" s="581"/>
      <c r="I1820" s="583"/>
      <c r="J1820" s="573"/>
      <c r="K1820" s="571"/>
      <c r="L1820" s="571"/>
      <c r="M1820" s="573"/>
      <c r="N1820" s="573"/>
    </row>
  </sheetData>
  <sheetProtection password="FB8C" sheet="1" objects="1" scenarios="1" formatCells="0" formatColumns="0" formatRows="0"/>
  <mergeCells count="11707">
    <mergeCell ref="L1819:L1820"/>
    <mergeCell ref="M1819:M1820"/>
    <mergeCell ref="N1819:N1820"/>
    <mergeCell ref="G1819:G1820"/>
    <mergeCell ref="H1819:H1820"/>
    <mergeCell ref="I1819:I1820"/>
    <mergeCell ref="J1819:J1820"/>
    <mergeCell ref="K1819:K1820"/>
    <mergeCell ref="B1819:B1820"/>
    <mergeCell ref="C1819:C1820"/>
    <mergeCell ref="D1819:D1820"/>
    <mergeCell ref="E1819:E1820"/>
    <mergeCell ref="L1815:L1816"/>
    <mergeCell ref="M1815:M1816"/>
    <mergeCell ref="N1815:N1816"/>
    <mergeCell ref="B1817:B1818"/>
    <mergeCell ref="C1817:C1818"/>
    <mergeCell ref="D1817:D1818"/>
    <mergeCell ref="E1817:E1818"/>
    <mergeCell ref="G1817:G1818"/>
    <mergeCell ref="H1817:H1818"/>
    <mergeCell ref="I1817:I1818"/>
    <mergeCell ref="J1817:J1818"/>
    <mergeCell ref="K1817:K1818"/>
    <mergeCell ref="L1817:L1818"/>
    <mergeCell ref="M1817:M1818"/>
    <mergeCell ref="N1817:N1818"/>
    <mergeCell ref="G1815:G1816"/>
    <mergeCell ref="H1815:H1816"/>
    <mergeCell ref="I1815:I1816"/>
    <mergeCell ref="J1815:J1816"/>
    <mergeCell ref="K1815:K1816"/>
    <mergeCell ref="B1815:B1816"/>
    <mergeCell ref="C1815:C1816"/>
    <mergeCell ref="D1815:D1816"/>
    <mergeCell ref="E1815:E1816"/>
    <mergeCell ref="L1811:L1812"/>
    <mergeCell ref="M1811:M1812"/>
    <mergeCell ref="N1811:N1812"/>
    <mergeCell ref="B1813:B1814"/>
    <mergeCell ref="C1813:C1814"/>
    <mergeCell ref="D1813:D1814"/>
    <mergeCell ref="E1813:E1814"/>
    <mergeCell ref="G1813:G1814"/>
    <mergeCell ref="H1813:H1814"/>
    <mergeCell ref="I1813:I1814"/>
    <mergeCell ref="J1813:J1814"/>
    <mergeCell ref="K1813:K1814"/>
    <mergeCell ref="L1813:L1814"/>
    <mergeCell ref="M1813:M1814"/>
    <mergeCell ref="N1813:N1814"/>
    <mergeCell ref="G1811:G1812"/>
    <mergeCell ref="H1811:H1812"/>
    <mergeCell ref="I1811:I1812"/>
    <mergeCell ref="J1811:J1812"/>
    <mergeCell ref="K1811:K1812"/>
    <mergeCell ref="B1811:B1812"/>
    <mergeCell ref="C1811:C1812"/>
    <mergeCell ref="D1811:D1812"/>
    <mergeCell ref="E1811:E1812"/>
    <mergeCell ref="L1807:L1808"/>
    <mergeCell ref="M1807:M1808"/>
    <mergeCell ref="N1807:N1808"/>
    <mergeCell ref="B1809:B1810"/>
    <mergeCell ref="C1809:C1810"/>
    <mergeCell ref="D1809:D1810"/>
    <mergeCell ref="E1809:E1810"/>
    <mergeCell ref="G1809:G1810"/>
    <mergeCell ref="H1809:H1810"/>
    <mergeCell ref="I1809:I1810"/>
    <mergeCell ref="J1809:J1810"/>
    <mergeCell ref="K1809:K1810"/>
    <mergeCell ref="L1809:L1810"/>
    <mergeCell ref="M1809:M1810"/>
    <mergeCell ref="N1809:N1810"/>
    <mergeCell ref="G1807:G1808"/>
    <mergeCell ref="H1807:H1808"/>
    <mergeCell ref="I1807:I1808"/>
    <mergeCell ref="J1807:J1808"/>
    <mergeCell ref="K1807:K1808"/>
    <mergeCell ref="B1807:B1808"/>
    <mergeCell ref="C1807:C1808"/>
    <mergeCell ref="D1807:D1808"/>
    <mergeCell ref="E1807:E1808"/>
    <mergeCell ref="L1803:L1804"/>
    <mergeCell ref="M1803:M1804"/>
    <mergeCell ref="N1803:N1804"/>
    <mergeCell ref="B1805:B1806"/>
    <mergeCell ref="C1805:C1806"/>
    <mergeCell ref="D1805:D1806"/>
    <mergeCell ref="E1805:E1806"/>
    <mergeCell ref="G1805:G1806"/>
    <mergeCell ref="H1805:H1806"/>
    <mergeCell ref="I1805:I1806"/>
    <mergeCell ref="J1805:J1806"/>
    <mergeCell ref="K1805:K1806"/>
    <mergeCell ref="L1805:L1806"/>
    <mergeCell ref="M1805:M1806"/>
    <mergeCell ref="N1805:N1806"/>
    <mergeCell ref="G1803:G1804"/>
    <mergeCell ref="H1803:H1804"/>
    <mergeCell ref="I1803:I1804"/>
    <mergeCell ref="J1803:J1804"/>
    <mergeCell ref="K1803:K1804"/>
    <mergeCell ref="B1803:B1804"/>
    <mergeCell ref="C1803:C1804"/>
    <mergeCell ref="D1803:D1804"/>
    <mergeCell ref="E1803:E1804"/>
    <mergeCell ref="L1799:L1800"/>
    <mergeCell ref="M1799:M1800"/>
    <mergeCell ref="N1799:N1800"/>
    <mergeCell ref="B1801:B1802"/>
    <mergeCell ref="C1801:C1802"/>
    <mergeCell ref="D1801:D1802"/>
    <mergeCell ref="E1801:E1802"/>
    <mergeCell ref="G1801:G1802"/>
    <mergeCell ref="H1801:H1802"/>
    <mergeCell ref="I1801:I1802"/>
    <mergeCell ref="J1801:J1802"/>
    <mergeCell ref="K1801:K1802"/>
    <mergeCell ref="L1801:L1802"/>
    <mergeCell ref="M1801:M1802"/>
    <mergeCell ref="N1801:N1802"/>
    <mergeCell ref="G1799:G1800"/>
    <mergeCell ref="H1799:H1800"/>
    <mergeCell ref="I1799:I1800"/>
    <mergeCell ref="J1799:J1800"/>
    <mergeCell ref="K1799:K1800"/>
    <mergeCell ref="B1799:B1800"/>
    <mergeCell ref="C1799:C1800"/>
    <mergeCell ref="D1799:D1800"/>
    <mergeCell ref="E1799:E1800"/>
    <mergeCell ref="L1795:L1796"/>
    <mergeCell ref="M1795:M1796"/>
    <mergeCell ref="N1795:N1796"/>
    <mergeCell ref="B1797:B1798"/>
    <mergeCell ref="C1797:C1798"/>
    <mergeCell ref="D1797:D1798"/>
    <mergeCell ref="E1797:E1798"/>
    <mergeCell ref="G1797:G1798"/>
    <mergeCell ref="H1797:H1798"/>
    <mergeCell ref="I1797:I1798"/>
    <mergeCell ref="J1797:J1798"/>
    <mergeCell ref="K1797:K1798"/>
    <mergeCell ref="L1797:L1798"/>
    <mergeCell ref="M1797:M1798"/>
    <mergeCell ref="N1797:N1798"/>
    <mergeCell ref="G1795:G1796"/>
    <mergeCell ref="H1795:H1796"/>
    <mergeCell ref="I1795:I1796"/>
    <mergeCell ref="J1795:J1796"/>
    <mergeCell ref="K1795:K1796"/>
    <mergeCell ref="B1795:B1796"/>
    <mergeCell ref="C1795:C1796"/>
    <mergeCell ref="D1795:D1796"/>
    <mergeCell ref="E1795:E1796"/>
    <mergeCell ref="L1791:L1792"/>
    <mergeCell ref="M1791:M1792"/>
    <mergeCell ref="N1791:N1792"/>
    <mergeCell ref="B1793:B1794"/>
    <mergeCell ref="C1793:C1794"/>
    <mergeCell ref="D1793:D1794"/>
    <mergeCell ref="E1793:E1794"/>
    <mergeCell ref="G1793:G1794"/>
    <mergeCell ref="H1793:H1794"/>
    <mergeCell ref="I1793:I1794"/>
    <mergeCell ref="J1793:J1794"/>
    <mergeCell ref="K1793:K1794"/>
    <mergeCell ref="L1793:L1794"/>
    <mergeCell ref="M1793:M1794"/>
    <mergeCell ref="N1793:N1794"/>
    <mergeCell ref="G1791:G1792"/>
    <mergeCell ref="H1791:H1792"/>
    <mergeCell ref="I1791:I1792"/>
    <mergeCell ref="J1791:J1792"/>
    <mergeCell ref="K1791:K1792"/>
    <mergeCell ref="B1791:B1792"/>
    <mergeCell ref="C1791:C1792"/>
    <mergeCell ref="D1791:D1792"/>
    <mergeCell ref="E1791:E1792"/>
    <mergeCell ref="L1787:L1788"/>
    <mergeCell ref="M1787:M1788"/>
    <mergeCell ref="N1787:N1788"/>
    <mergeCell ref="B1789:B1790"/>
    <mergeCell ref="C1789:C1790"/>
    <mergeCell ref="D1789:D1790"/>
    <mergeCell ref="E1789:E1790"/>
    <mergeCell ref="G1789:G1790"/>
    <mergeCell ref="H1789:H1790"/>
    <mergeCell ref="I1789:I1790"/>
    <mergeCell ref="J1789:J1790"/>
    <mergeCell ref="K1789:K1790"/>
    <mergeCell ref="L1789:L1790"/>
    <mergeCell ref="M1789:M1790"/>
    <mergeCell ref="N1789:N1790"/>
    <mergeCell ref="G1787:G1788"/>
    <mergeCell ref="H1787:H1788"/>
    <mergeCell ref="I1787:I1788"/>
    <mergeCell ref="J1787:J1788"/>
    <mergeCell ref="K1787:K1788"/>
    <mergeCell ref="B1787:B1788"/>
    <mergeCell ref="C1787:C1788"/>
    <mergeCell ref="D1787:D1788"/>
    <mergeCell ref="E1787:E1788"/>
    <mergeCell ref="L1783:L1784"/>
    <mergeCell ref="M1783:M1784"/>
    <mergeCell ref="N1783:N1784"/>
    <mergeCell ref="B1785:B1786"/>
    <mergeCell ref="C1785:C1786"/>
    <mergeCell ref="D1785:D1786"/>
    <mergeCell ref="E1785:E1786"/>
    <mergeCell ref="G1785:G1786"/>
    <mergeCell ref="H1785:H1786"/>
    <mergeCell ref="I1785:I1786"/>
    <mergeCell ref="J1785:J1786"/>
    <mergeCell ref="K1785:K1786"/>
    <mergeCell ref="L1785:L1786"/>
    <mergeCell ref="M1785:M1786"/>
    <mergeCell ref="N1785:N1786"/>
    <mergeCell ref="G1783:G1784"/>
    <mergeCell ref="H1783:H1784"/>
    <mergeCell ref="I1783:I1784"/>
    <mergeCell ref="J1783:J1784"/>
    <mergeCell ref="K1783:K1784"/>
    <mergeCell ref="B1783:B1784"/>
    <mergeCell ref="C1783:C1784"/>
    <mergeCell ref="D1783:D1784"/>
    <mergeCell ref="E1783:E1784"/>
    <mergeCell ref="L1779:L1780"/>
    <mergeCell ref="M1779:M1780"/>
    <mergeCell ref="N1779:N1780"/>
    <mergeCell ref="B1781:B1782"/>
    <mergeCell ref="C1781:C1782"/>
    <mergeCell ref="D1781:D1782"/>
    <mergeCell ref="E1781:E1782"/>
    <mergeCell ref="G1781:G1782"/>
    <mergeCell ref="H1781:H1782"/>
    <mergeCell ref="I1781:I1782"/>
    <mergeCell ref="J1781:J1782"/>
    <mergeCell ref="K1781:K1782"/>
    <mergeCell ref="L1781:L1782"/>
    <mergeCell ref="M1781:M1782"/>
    <mergeCell ref="N1781:N1782"/>
    <mergeCell ref="G1779:G1780"/>
    <mergeCell ref="H1779:H1780"/>
    <mergeCell ref="I1779:I1780"/>
    <mergeCell ref="J1779:J1780"/>
    <mergeCell ref="K1779:K1780"/>
    <mergeCell ref="B1779:B1780"/>
    <mergeCell ref="C1779:C1780"/>
    <mergeCell ref="D1779:D1780"/>
    <mergeCell ref="E1779:E1780"/>
    <mergeCell ref="L1775:L1776"/>
    <mergeCell ref="M1775:M1776"/>
    <mergeCell ref="N1775:N1776"/>
    <mergeCell ref="B1777:B1778"/>
    <mergeCell ref="C1777:C1778"/>
    <mergeCell ref="D1777:D1778"/>
    <mergeCell ref="E1777:E1778"/>
    <mergeCell ref="G1777:G1778"/>
    <mergeCell ref="H1777:H1778"/>
    <mergeCell ref="I1777:I1778"/>
    <mergeCell ref="J1777:J1778"/>
    <mergeCell ref="K1777:K1778"/>
    <mergeCell ref="L1777:L1778"/>
    <mergeCell ref="M1777:M1778"/>
    <mergeCell ref="N1777:N1778"/>
    <mergeCell ref="G1775:G1776"/>
    <mergeCell ref="H1775:H1776"/>
    <mergeCell ref="I1775:I1776"/>
    <mergeCell ref="J1775:J1776"/>
    <mergeCell ref="K1775:K1776"/>
    <mergeCell ref="B1775:B1776"/>
    <mergeCell ref="C1775:C1776"/>
    <mergeCell ref="D1775:D1776"/>
    <mergeCell ref="E1775:E1776"/>
    <mergeCell ref="L1771:L1772"/>
    <mergeCell ref="M1771:M1772"/>
    <mergeCell ref="N1771:N1772"/>
    <mergeCell ref="B1773:B1774"/>
    <mergeCell ref="C1773:C1774"/>
    <mergeCell ref="D1773:D1774"/>
    <mergeCell ref="E1773:E1774"/>
    <mergeCell ref="G1773:G1774"/>
    <mergeCell ref="H1773:H1774"/>
    <mergeCell ref="I1773:I1774"/>
    <mergeCell ref="J1773:J1774"/>
    <mergeCell ref="K1773:K1774"/>
    <mergeCell ref="L1773:L1774"/>
    <mergeCell ref="M1773:M1774"/>
    <mergeCell ref="N1773:N1774"/>
    <mergeCell ref="G1771:G1772"/>
    <mergeCell ref="H1771:H1772"/>
    <mergeCell ref="I1771:I1772"/>
    <mergeCell ref="J1771:J1772"/>
    <mergeCell ref="K1771:K1772"/>
    <mergeCell ref="B1771:B1772"/>
    <mergeCell ref="C1771:C1772"/>
    <mergeCell ref="D1771:D1772"/>
    <mergeCell ref="E1771:E1772"/>
    <mergeCell ref="L1767:L1768"/>
    <mergeCell ref="M1767:M1768"/>
    <mergeCell ref="N1767:N1768"/>
    <mergeCell ref="B1769:B1770"/>
    <mergeCell ref="C1769:C1770"/>
    <mergeCell ref="D1769:D1770"/>
    <mergeCell ref="E1769:E1770"/>
    <mergeCell ref="G1769:G1770"/>
    <mergeCell ref="H1769:H1770"/>
    <mergeCell ref="I1769:I1770"/>
    <mergeCell ref="J1769:J1770"/>
    <mergeCell ref="K1769:K1770"/>
    <mergeCell ref="L1769:L1770"/>
    <mergeCell ref="M1769:M1770"/>
    <mergeCell ref="N1769:N1770"/>
    <mergeCell ref="G1767:G1768"/>
    <mergeCell ref="H1767:H1768"/>
    <mergeCell ref="I1767:I1768"/>
    <mergeCell ref="J1767:J1768"/>
    <mergeCell ref="K1767:K1768"/>
    <mergeCell ref="B1767:B1768"/>
    <mergeCell ref="C1767:C1768"/>
    <mergeCell ref="D1767:D1768"/>
    <mergeCell ref="E1767:E1768"/>
    <mergeCell ref="L1763:L1764"/>
    <mergeCell ref="M1763:M1764"/>
    <mergeCell ref="N1763:N1764"/>
    <mergeCell ref="B1765:B1766"/>
    <mergeCell ref="C1765:C1766"/>
    <mergeCell ref="D1765:D1766"/>
    <mergeCell ref="E1765:E1766"/>
    <mergeCell ref="G1765:G1766"/>
    <mergeCell ref="H1765:H1766"/>
    <mergeCell ref="I1765:I1766"/>
    <mergeCell ref="J1765:J1766"/>
    <mergeCell ref="K1765:K1766"/>
    <mergeCell ref="L1765:L1766"/>
    <mergeCell ref="M1765:M1766"/>
    <mergeCell ref="N1765:N1766"/>
    <mergeCell ref="G1763:G1764"/>
    <mergeCell ref="H1763:H1764"/>
    <mergeCell ref="I1763:I1764"/>
    <mergeCell ref="J1763:J1764"/>
    <mergeCell ref="K1763:K1764"/>
    <mergeCell ref="B1763:B1764"/>
    <mergeCell ref="C1763:C1764"/>
    <mergeCell ref="D1763:D1764"/>
    <mergeCell ref="E1763:E1764"/>
    <mergeCell ref="L1759:L1760"/>
    <mergeCell ref="M1759:M1760"/>
    <mergeCell ref="N1759:N1760"/>
    <mergeCell ref="B1761:B1762"/>
    <mergeCell ref="C1761:C1762"/>
    <mergeCell ref="D1761:D1762"/>
    <mergeCell ref="E1761:E1762"/>
    <mergeCell ref="G1761:G1762"/>
    <mergeCell ref="H1761:H1762"/>
    <mergeCell ref="I1761:I1762"/>
    <mergeCell ref="J1761:J1762"/>
    <mergeCell ref="K1761:K1762"/>
    <mergeCell ref="L1761:L1762"/>
    <mergeCell ref="M1761:M1762"/>
    <mergeCell ref="N1761:N1762"/>
    <mergeCell ref="G1759:G1760"/>
    <mergeCell ref="H1759:H1760"/>
    <mergeCell ref="I1759:I1760"/>
    <mergeCell ref="J1759:J1760"/>
    <mergeCell ref="K1759:K1760"/>
    <mergeCell ref="B1759:B1760"/>
    <mergeCell ref="C1759:C1760"/>
    <mergeCell ref="D1759:D1760"/>
    <mergeCell ref="E1759:E1760"/>
    <mergeCell ref="L1755:L1756"/>
    <mergeCell ref="M1755:M1756"/>
    <mergeCell ref="N1755:N1756"/>
    <mergeCell ref="B1757:B1758"/>
    <mergeCell ref="C1757:C1758"/>
    <mergeCell ref="D1757:D1758"/>
    <mergeCell ref="E1757:E1758"/>
    <mergeCell ref="G1757:G1758"/>
    <mergeCell ref="H1757:H1758"/>
    <mergeCell ref="I1757:I1758"/>
    <mergeCell ref="J1757:J1758"/>
    <mergeCell ref="K1757:K1758"/>
    <mergeCell ref="L1757:L1758"/>
    <mergeCell ref="M1757:M1758"/>
    <mergeCell ref="N1757:N1758"/>
    <mergeCell ref="G1755:G1756"/>
    <mergeCell ref="H1755:H1756"/>
    <mergeCell ref="I1755:I1756"/>
    <mergeCell ref="J1755:J1756"/>
    <mergeCell ref="K1755:K1756"/>
    <mergeCell ref="B1755:B1756"/>
    <mergeCell ref="C1755:C1756"/>
    <mergeCell ref="D1755:D1756"/>
    <mergeCell ref="E1755:E1756"/>
    <mergeCell ref="L1751:L1752"/>
    <mergeCell ref="M1751:M1752"/>
    <mergeCell ref="N1751:N1752"/>
    <mergeCell ref="B1753:B1754"/>
    <mergeCell ref="C1753:C1754"/>
    <mergeCell ref="D1753:D1754"/>
    <mergeCell ref="E1753:E1754"/>
    <mergeCell ref="G1753:G1754"/>
    <mergeCell ref="H1753:H1754"/>
    <mergeCell ref="I1753:I1754"/>
    <mergeCell ref="J1753:J1754"/>
    <mergeCell ref="K1753:K1754"/>
    <mergeCell ref="L1753:L1754"/>
    <mergeCell ref="M1753:M1754"/>
    <mergeCell ref="N1753:N1754"/>
    <mergeCell ref="G1751:G1752"/>
    <mergeCell ref="H1751:H1752"/>
    <mergeCell ref="I1751:I1752"/>
    <mergeCell ref="J1751:J1752"/>
    <mergeCell ref="K1751:K1752"/>
    <mergeCell ref="B1751:B1752"/>
    <mergeCell ref="C1751:C1752"/>
    <mergeCell ref="D1751:D1752"/>
    <mergeCell ref="E1751:E1752"/>
    <mergeCell ref="L1747:L1748"/>
    <mergeCell ref="M1747:M1748"/>
    <mergeCell ref="N1747:N1748"/>
    <mergeCell ref="B1749:B1750"/>
    <mergeCell ref="C1749:C1750"/>
    <mergeCell ref="D1749:D1750"/>
    <mergeCell ref="E1749:E1750"/>
    <mergeCell ref="G1749:G1750"/>
    <mergeCell ref="H1749:H1750"/>
    <mergeCell ref="I1749:I1750"/>
    <mergeCell ref="J1749:J1750"/>
    <mergeCell ref="K1749:K1750"/>
    <mergeCell ref="L1749:L1750"/>
    <mergeCell ref="M1749:M1750"/>
    <mergeCell ref="N1749:N1750"/>
    <mergeCell ref="G1747:G1748"/>
    <mergeCell ref="H1747:H1748"/>
    <mergeCell ref="I1747:I1748"/>
    <mergeCell ref="J1747:J1748"/>
    <mergeCell ref="K1747:K1748"/>
    <mergeCell ref="B1747:B1748"/>
    <mergeCell ref="C1747:C1748"/>
    <mergeCell ref="D1747:D1748"/>
    <mergeCell ref="E1747:E1748"/>
    <mergeCell ref="L1743:L1744"/>
    <mergeCell ref="M1743:M1744"/>
    <mergeCell ref="N1743:N1744"/>
    <mergeCell ref="B1745:B1746"/>
    <mergeCell ref="C1745:C1746"/>
    <mergeCell ref="D1745:D1746"/>
    <mergeCell ref="E1745:E1746"/>
    <mergeCell ref="G1745:G1746"/>
    <mergeCell ref="H1745:H1746"/>
    <mergeCell ref="I1745:I1746"/>
    <mergeCell ref="J1745:J1746"/>
    <mergeCell ref="K1745:K1746"/>
    <mergeCell ref="L1745:L1746"/>
    <mergeCell ref="M1745:M1746"/>
    <mergeCell ref="N1745:N1746"/>
    <mergeCell ref="G1743:G1744"/>
    <mergeCell ref="H1743:H1744"/>
    <mergeCell ref="I1743:I1744"/>
    <mergeCell ref="J1743:J1744"/>
    <mergeCell ref="K1743:K1744"/>
    <mergeCell ref="B1743:B1744"/>
    <mergeCell ref="C1743:C1744"/>
    <mergeCell ref="D1743:D1744"/>
    <mergeCell ref="E1743:E1744"/>
    <mergeCell ref="L1739:L1740"/>
    <mergeCell ref="M1739:M1740"/>
    <mergeCell ref="N1739:N1740"/>
    <mergeCell ref="B1741:B1742"/>
    <mergeCell ref="C1741:C1742"/>
    <mergeCell ref="D1741:D1742"/>
    <mergeCell ref="E1741:E1742"/>
    <mergeCell ref="G1741:G1742"/>
    <mergeCell ref="H1741:H1742"/>
    <mergeCell ref="I1741:I1742"/>
    <mergeCell ref="J1741:J1742"/>
    <mergeCell ref="K1741:K1742"/>
    <mergeCell ref="L1741:L1742"/>
    <mergeCell ref="M1741:M1742"/>
    <mergeCell ref="N1741:N1742"/>
    <mergeCell ref="G1739:G1740"/>
    <mergeCell ref="H1739:H1740"/>
    <mergeCell ref="I1739:I1740"/>
    <mergeCell ref="J1739:J1740"/>
    <mergeCell ref="K1739:K1740"/>
    <mergeCell ref="B1739:B1740"/>
    <mergeCell ref="C1739:C1740"/>
    <mergeCell ref="D1739:D1740"/>
    <mergeCell ref="E1739:E1740"/>
    <mergeCell ref="L1735:L1736"/>
    <mergeCell ref="M1735:M1736"/>
    <mergeCell ref="N1735:N1736"/>
    <mergeCell ref="B1737:B1738"/>
    <mergeCell ref="C1737:C1738"/>
    <mergeCell ref="D1737:D1738"/>
    <mergeCell ref="E1737:E1738"/>
    <mergeCell ref="G1737:G1738"/>
    <mergeCell ref="H1737:H1738"/>
    <mergeCell ref="I1737:I1738"/>
    <mergeCell ref="J1737:J1738"/>
    <mergeCell ref="K1737:K1738"/>
    <mergeCell ref="L1737:L1738"/>
    <mergeCell ref="M1737:M1738"/>
    <mergeCell ref="N1737:N1738"/>
    <mergeCell ref="G1735:G1736"/>
    <mergeCell ref="H1735:H1736"/>
    <mergeCell ref="I1735:I1736"/>
    <mergeCell ref="J1735:J1736"/>
    <mergeCell ref="K1735:K1736"/>
    <mergeCell ref="B1735:B1736"/>
    <mergeCell ref="C1735:C1736"/>
    <mergeCell ref="D1735:D1736"/>
    <mergeCell ref="E1735:E1736"/>
    <mergeCell ref="L1731:L1732"/>
    <mergeCell ref="M1731:M1732"/>
    <mergeCell ref="N1731:N1732"/>
    <mergeCell ref="B1733:B1734"/>
    <mergeCell ref="C1733:C1734"/>
    <mergeCell ref="D1733:D1734"/>
    <mergeCell ref="E1733:E1734"/>
    <mergeCell ref="G1733:G1734"/>
    <mergeCell ref="H1733:H1734"/>
    <mergeCell ref="I1733:I1734"/>
    <mergeCell ref="J1733:J1734"/>
    <mergeCell ref="K1733:K1734"/>
    <mergeCell ref="L1733:L1734"/>
    <mergeCell ref="M1733:M1734"/>
    <mergeCell ref="N1733:N1734"/>
    <mergeCell ref="G1731:G1732"/>
    <mergeCell ref="H1731:H1732"/>
    <mergeCell ref="I1731:I1732"/>
    <mergeCell ref="J1731:J1732"/>
    <mergeCell ref="K1731:K1732"/>
    <mergeCell ref="B1731:B1732"/>
    <mergeCell ref="C1731:C1732"/>
    <mergeCell ref="D1731:D1732"/>
    <mergeCell ref="E1731:E1732"/>
    <mergeCell ref="L1727:L1728"/>
    <mergeCell ref="M1727:M1728"/>
    <mergeCell ref="N1727:N1728"/>
    <mergeCell ref="B1729:B1730"/>
    <mergeCell ref="C1729:C1730"/>
    <mergeCell ref="D1729:D1730"/>
    <mergeCell ref="E1729:E1730"/>
    <mergeCell ref="G1729:G1730"/>
    <mergeCell ref="H1729:H1730"/>
    <mergeCell ref="I1729:I1730"/>
    <mergeCell ref="J1729:J1730"/>
    <mergeCell ref="K1729:K1730"/>
    <mergeCell ref="L1729:L1730"/>
    <mergeCell ref="M1729:M1730"/>
    <mergeCell ref="N1729:N1730"/>
    <mergeCell ref="G1727:G1728"/>
    <mergeCell ref="H1727:H1728"/>
    <mergeCell ref="I1727:I1728"/>
    <mergeCell ref="J1727:J1728"/>
    <mergeCell ref="K1727:K1728"/>
    <mergeCell ref="B1727:B1728"/>
    <mergeCell ref="C1727:C1728"/>
    <mergeCell ref="D1727:D1728"/>
    <mergeCell ref="E1727:E1728"/>
    <mergeCell ref="L1723:L1724"/>
    <mergeCell ref="M1723:M1724"/>
    <mergeCell ref="N1723:N1724"/>
    <mergeCell ref="B1725:B1726"/>
    <mergeCell ref="C1725:C1726"/>
    <mergeCell ref="D1725:D1726"/>
    <mergeCell ref="E1725:E1726"/>
    <mergeCell ref="G1725:G1726"/>
    <mergeCell ref="H1725:H1726"/>
    <mergeCell ref="I1725:I1726"/>
    <mergeCell ref="J1725:J1726"/>
    <mergeCell ref="K1725:K1726"/>
    <mergeCell ref="L1725:L1726"/>
    <mergeCell ref="M1725:M1726"/>
    <mergeCell ref="N1725:N1726"/>
    <mergeCell ref="G1723:G1724"/>
    <mergeCell ref="H1723:H1724"/>
    <mergeCell ref="I1723:I1724"/>
    <mergeCell ref="J1723:J1724"/>
    <mergeCell ref="K1723:K1724"/>
    <mergeCell ref="B1723:B1724"/>
    <mergeCell ref="C1723:C1724"/>
    <mergeCell ref="D1723:D1724"/>
    <mergeCell ref="E1723:E1724"/>
    <mergeCell ref="L1719:L1720"/>
    <mergeCell ref="M1719:M1720"/>
    <mergeCell ref="N1719:N1720"/>
    <mergeCell ref="B1721:B1722"/>
    <mergeCell ref="C1721:C1722"/>
    <mergeCell ref="D1721:D1722"/>
    <mergeCell ref="E1721:E1722"/>
    <mergeCell ref="G1721:G1722"/>
    <mergeCell ref="H1721:H1722"/>
    <mergeCell ref="I1721:I1722"/>
    <mergeCell ref="J1721:J1722"/>
    <mergeCell ref="K1721:K1722"/>
    <mergeCell ref="L1721:L1722"/>
    <mergeCell ref="M1721:M1722"/>
    <mergeCell ref="N1721:N1722"/>
    <mergeCell ref="G1719:G1720"/>
    <mergeCell ref="H1719:H1720"/>
    <mergeCell ref="I1719:I1720"/>
    <mergeCell ref="J1719:J1720"/>
    <mergeCell ref="K1719:K1720"/>
    <mergeCell ref="B1719:B1720"/>
    <mergeCell ref="C1719:C1720"/>
    <mergeCell ref="D1719:D1720"/>
    <mergeCell ref="E1719:E1720"/>
    <mergeCell ref="L1715:L1716"/>
    <mergeCell ref="M1715:M1716"/>
    <mergeCell ref="N1715:N1716"/>
    <mergeCell ref="B1717:B1718"/>
    <mergeCell ref="C1717:C1718"/>
    <mergeCell ref="D1717:D1718"/>
    <mergeCell ref="E1717:E1718"/>
    <mergeCell ref="G1717:G1718"/>
    <mergeCell ref="H1717:H1718"/>
    <mergeCell ref="I1717:I1718"/>
    <mergeCell ref="J1717:J1718"/>
    <mergeCell ref="K1717:K1718"/>
    <mergeCell ref="L1717:L1718"/>
    <mergeCell ref="M1717:M1718"/>
    <mergeCell ref="N1717:N1718"/>
    <mergeCell ref="G1715:G1716"/>
    <mergeCell ref="H1715:H1716"/>
    <mergeCell ref="I1715:I1716"/>
    <mergeCell ref="J1715:J1716"/>
    <mergeCell ref="K1715:K1716"/>
    <mergeCell ref="B1715:B1716"/>
    <mergeCell ref="C1715:C1716"/>
    <mergeCell ref="D1715:D1716"/>
    <mergeCell ref="E1715:E1716"/>
    <mergeCell ref="L1711:L1712"/>
    <mergeCell ref="M1711:M1712"/>
    <mergeCell ref="N1711:N1712"/>
    <mergeCell ref="B1713:B1714"/>
    <mergeCell ref="C1713:C1714"/>
    <mergeCell ref="D1713:D1714"/>
    <mergeCell ref="E1713:E1714"/>
    <mergeCell ref="G1713:G1714"/>
    <mergeCell ref="H1713:H1714"/>
    <mergeCell ref="I1713:I1714"/>
    <mergeCell ref="J1713:J1714"/>
    <mergeCell ref="K1713:K1714"/>
    <mergeCell ref="L1713:L1714"/>
    <mergeCell ref="M1713:M1714"/>
    <mergeCell ref="N1713:N1714"/>
    <mergeCell ref="G1711:G1712"/>
    <mergeCell ref="H1711:H1712"/>
    <mergeCell ref="I1711:I1712"/>
    <mergeCell ref="J1711:J1712"/>
    <mergeCell ref="K1711:K1712"/>
    <mergeCell ref="B1711:B1712"/>
    <mergeCell ref="C1711:C1712"/>
    <mergeCell ref="D1711:D1712"/>
    <mergeCell ref="E1711:E1712"/>
    <mergeCell ref="L1707:L1708"/>
    <mergeCell ref="M1707:M1708"/>
    <mergeCell ref="N1707:N1708"/>
    <mergeCell ref="B1709:B1710"/>
    <mergeCell ref="C1709:C1710"/>
    <mergeCell ref="D1709:D1710"/>
    <mergeCell ref="E1709:E1710"/>
    <mergeCell ref="G1709:G1710"/>
    <mergeCell ref="H1709:H1710"/>
    <mergeCell ref="I1709:I1710"/>
    <mergeCell ref="J1709:J1710"/>
    <mergeCell ref="K1709:K1710"/>
    <mergeCell ref="L1709:L1710"/>
    <mergeCell ref="M1709:M1710"/>
    <mergeCell ref="N1709:N1710"/>
    <mergeCell ref="G1707:G1708"/>
    <mergeCell ref="H1707:H1708"/>
    <mergeCell ref="I1707:I1708"/>
    <mergeCell ref="J1707:J1708"/>
    <mergeCell ref="K1707:K1708"/>
    <mergeCell ref="B1707:B1708"/>
    <mergeCell ref="C1707:C1708"/>
    <mergeCell ref="D1707:D1708"/>
    <mergeCell ref="E1707:E1708"/>
    <mergeCell ref="L1703:L1704"/>
    <mergeCell ref="M1703:M1704"/>
    <mergeCell ref="N1703:N1704"/>
    <mergeCell ref="B1705:B1706"/>
    <mergeCell ref="C1705:C1706"/>
    <mergeCell ref="D1705:D1706"/>
    <mergeCell ref="E1705:E1706"/>
    <mergeCell ref="G1705:G1706"/>
    <mergeCell ref="H1705:H1706"/>
    <mergeCell ref="I1705:I1706"/>
    <mergeCell ref="J1705:J1706"/>
    <mergeCell ref="K1705:K1706"/>
    <mergeCell ref="L1705:L1706"/>
    <mergeCell ref="M1705:M1706"/>
    <mergeCell ref="N1705:N1706"/>
    <mergeCell ref="G1703:G1704"/>
    <mergeCell ref="H1703:H1704"/>
    <mergeCell ref="I1703:I1704"/>
    <mergeCell ref="J1703:J1704"/>
    <mergeCell ref="K1703:K1704"/>
    <mergeCell ref="B1703:B1704"/>
    <mergeCell ref="C1703:C1704"/>
    <mergeCell ref="D1703:D1704"/>
    <mergeCell ref="E1703:E1704"/>
    <mergeCell ref="L1699:L1700"/>
    <mergeCell ref="M1699:M1700"/>
    <mergeCell ref="N1699:N1700"/>
    <mergeCell ref="B1701:B1702"/>
    <mergeCell ref="C1701:C1702"/>
    <mergeCell ref="D1701:D1702"/>
    <mergeCell ref="E1701:E1702"/>
    <mergeCell ref="G1701:G1702"/>
    <mergeCell ref="H1701:H1702"/>
    <mergeCell ref="I1701:I1702"/>
    <mergeCell ref="J1701:J1702"/>
    <mergeCell ref="K1701:K1702"/>
    <mergeCell ref="L1701:L1702"/>
    <mergeCell ref="M1701:M1702"/>
    <mergeCell ref="N1701:N1702"/>
    <mergeCell ref="G1699:G1700"/>
    <mergeCell ref="H1699:H1700"/>
    <mergeCell ref="I1699:I1700"/>
    <mergeCell ref="J1699:J1700"/>
    <mergeCell ref="K1699:K1700"/>
    <mergeCell ref="B1699:B1700"/>
    <mergeCell ref="C1699:C1700"/>
    <mergeCell ref="D1699:D1700"/>
    <mergeCell ref="E1699:E1700"/>
    <mergeCell ref="L1695:L1696"/>
    <mergeCell ref="M1695:M1696"/>
    <mergeCell ref="N1695:N1696"/>
    <mergeCell ref="B1697:B1698"/>
    <mergeCell ref="C1697:C1698"/>
    <mergeCell ref="D1697:D1698"/>
    <mergeCell ref="E1697:E1698"/>
    <mergeCell ref="G1697:G1698"/>
    <mergeCell ref="H1697:H1698"/>
    <mergeCell ref="I1697:I1698"/>
    <mergeCell ref="J1697:J1698"/>
    <mergeCell ref="K1697:K1698"/>
    <mergeCell ref="L1697:L1698"/>
    <mergeCell ref="M1697:M1698"/>
    <mergeCell ref="N1697:N1698"/>
    <mergeCell ref="G1695:G1696"/>
    <mergeCell ref="H1695:H1696"/>
    <mergeCell ref="I1695:I1696"/>
    <mergeCell ref="J1695:J1696"/>
    <mergeCell ref="K1695:K1696"/>
    <mergeCell ref="B1695:B1696"/>
    <mergeCell ref="C1695:C1696"/>
    <mergeCell ref="D1695:D1696"/>
    <mergeCell ref="E1695:E1696"/>
    <mergeCell ref="L1691:L1692"/>
    <mergeCell ref="M1691:M1692"/>
    <mergeCell ref="N1691:N1692"/>
    <mergeCell ref="B1693:B1694"/>
    <mergeCell ref="C1693:C1694"/>
    <mergeCell ref="D1693:D1694"/>
    <mergeCell ref="E1693:E1694"/>
    <mergeCell ref="G1693:G1694"/>
    <mergeCell ref="H1693:H1694"/>
    <mergeCell ref="I1693:I1694"/>
    <mergeCell ref="J1693:J1694"/>
    <mergeCell ref="K1693:K1694"/>
    <mergeCell ref="L1693:L1694"/>
    <mergeCell ref="M1693:M1694"/>
    <mergeCell ref="N1693:N1694"/>
    <mergeCell ref="G1691:G1692"/>
    <mergeCell ref="H1691:H1692"/>
    <mergeCell ref="I1691:I1692"/>
    <mergeCell ref="J1691:J1692"/>
    <mergeCell ref="K1691:K1692"/>
    <mergeCell ref="B1691:B1692"/>
    <mergeCell ref="C1691:C1692"/>
    <mergeCell ref="D1691:D1692"/>
    <mergeCell ref="E1691:E1692"/>
    <mergeCell ref="L1687:L1688"/>
    <mergeCell ref="M1687:M1688"/>
    <mergeCell ref="N1687:N1688"/>
    <mergeCell ref="B1689:B1690"/>
    <mergeCell ref="C1689:C1690"/>
    <mergeCell ref="D1689:D1690"/>
    <mergeCell ref="E1689:E1690"/>
    <mergeCell ref="G1689:G1690"/>
    <mergeCell ref="H1689:H1690"/>
    <mergeCell ref="I1689:I1690"/>
    <mergeCell ref="J1689:J1690"/>
    <mergeCell ref="K1689:K1690"/>
    <mergeCell ref="L1689:L1690"/>
    <mergeCell ref="M1689:M1690"/>
    <mergeCell ref="N1689:N1690"/>
    <mergeCell ref="G1687:G1688"/>
    <mergeCell ref="H1687:H1688"/>
    <mergeCell ref="I1687:I1688"/>
    <mergeCell ref="J1687:J1688"/>
    <mergeCell ref="K1687:K1688"/>
    <mergeCell ref="B1687:B1688"/>
    <mergeCell ref="C1687:C1688"/>
    <mergeCell ref="D1687:D1688"/>
    <mergeCell ref="E1687:E1688"/>
    <mergeCell ref="L1683:L1684"/>
    <mergeCell ref="M1683:M1684"/>
    <mergeCell ref="N1683:N1684"/>
    <mergeCell ref="B1685:B1686"/>
    <mergeCell ref="C1685:C1686"/>
    <mergeCell ref="D1685:D1686"/>
    <mergeCell ref="E1685:E1686"/>
    <mergeCell ref="G1685:G1686"/>
    <mergeCell ref="H1685:H1686"/>
    <mergeCell ref="I1685:I1686"/>
    <mergeCell ref="J1685:J1686"/>
    <mergeCell ref="K1685:K1686"/>
    <mergeCell ref="L1685:L1686"/>
    <mergeCell ref="M1685:M1686"/>
    <mergeCell ref="N1685:N1686"/>
    <mergeCell ref="G1683:G1684"/>
    <mergeCell ref="H1683:H1684"/>
    <mergeCell ref="I1683:I1684"/>
    <mergeCell ref="J1683:J1684"/>
    <mergeCell ref="K1683:K1684"/>
    <mergeCell ref="B1683:B1684"/>
    <mergeCell ref="C1683:C1684"/>
    <mergeCell ref="D1683:D1684"/>
    <mergeCell ref="E1683:E1684"/>
    <mergeCell ref="L1679:L1680"/>
    <mergeCell ref="M1679:M1680"/>
    <mergeCell ref="N1679:N1680"/>
    <mergeCell ref="B1681:B1682"/>
    <mergeCell ref="C1681:C1682"/>
    <mergeCell ref="D1681:D1682"/>
    <mergeCell ref="E1681:E1682"/>
    <mergeCell ref="G1681:G1682"/>
    <mergeCell ref="H1681:H1682"/>
    <mergeCell ref="I1681:I1682"/>
    <mergeCell ref="J1681:J1682"/>
    <mergeCell ref="K1681:K1682"/>
    <mergeCell ref="L1681:L1682"/>
    <mergeCell ref="M1681:M1682"/>
    <mergeCell ref="N1681:N1682"/>
    <mergeCell ref="G1679:G1680"/>
    <mergeCell ref="H1679:H1680"/>
    <mergeCell ref="I1679:I1680"/>
    <mergeCell ref="J1679:J1680"/>
    <mergeCell ref="K1679:K1680"/>
    <mergeCell ref="B1679:B1680"/>
    <mergeCell ref="C1679:C1680"/>
    <mergeCell ref="D1679:D1680"/>
    <mergeCell ref="E1679:E1680"/>
    <mergeCell ref="L1675:L1676"/>
    <mergeCell ref="M1675:M1676"/>
    <mergeCell ref="N1675:N1676"/>
    <mergeCell ref="B1677:B1678"/>
    <mergeCell ref="C1677:C1678"/>
    <mergeCell ref="D1677:D1678"/>
    <mergeCell ref="E1677:E1678"/>
    <mergeCell ref="G1677:G1678"/>
    <mergeCell ref="H1677:H1678"/>
    <mergeCell ref="I1677:I1678"/>
    <mergeCell ref="J1677:J1678"/>
    <mergeCell ref="K1677:K1678"/>
    <mergeCell ref="L1677:L1678"/>
    <mergeCell ref="M1677:M1678"/>
    <mergeCell ref="N1677:N1678"/>
    <mergeCell ref="G1675:G1676"/>
    <mergeCell ref="H1675:H1676"/>
    <mergeCell ref="I1675:I1676"/>
    <mergeCell ref="J1675:J1676"/>
    <mergeCell ref="K1675:K1676"/>
    <mergeCell ref="B1675:B1676"/>
    <mergeCell ref="C1675:C1676"/>
    <mergeCell ref="D1675:D1676"/>
    <mergeCell ref="E1675:E1676"/>
    <mergeCell ref="L1671:L1672"/>
    <mergeCell ref="M1671:M1672"/>
    <mergeCell ref="N1671:N1672"/>
    <mergeCell ref="B1673:B1674"/>
    <mergeCell ref="C1673:C1674"/>
    <mergeCell ref="D1673:D1674"/>
    <mergeCell ref="E1673:E1674"/>
    <mergeCell ref="G1673:G1674"/>
    <mergeCell ref="H1673:H1674"/>
    <mergeCell ref="I1673:I1674"/>
    <mergeCell ref="J1673:J1674"/>
    <mergeCell ref="K1673:K1674"/>
    <mergeCell ref="L1673:L1674"/>
    <mergeCell ref="M1673:M1674"/>
    <mergeCell ref="N1673:N1674"/>
    <mergeCell ref="G1671:G1672"/>
    <mergeCell ref="H1671:H1672"/>
    <mergeCell ref="I1671:I1672"/>
    <mergeCell ref="J1671:J1672"/>
    <mergeCell ref="K1671:K1672"/>
    <mergeCell ref="B1671:B1672"/>
    <mergeCell ref="C1671:C1672"/>
    <mergeCell ref="D1671:D1672"/>
    <mergeCell ref="E1671:E1672"/>
    <mergeCell ref="L1667:L1668"/>
    <mergeCell ref="M1667:M1668"/>
    <mergeCell ref="N1667:N1668"/>
    <mergeCell ref="B1669:B1670"/>
    <mergeCell ref="C1669:C1670"/>
    <mergeCell ref="D1669:D1670"/>
    <mergeCell ref="E1669:E1670"/>
    <mergeCell ref="G1669:G1670"/>
    <mergeCell ref="H1669:H1670"/>
    <mergeCell ref="I1669:I1670"/>
    <mergeCell ref="J1669:J1670"/>
    <mergeCell ref="K1669:K1670"/>
    <mergeCell ref="L1669:L1670"/>
    <mergeCell ref="M1669:M1670"/>
    <mergeCell ref="N1669:N1670"/>
    <mergeCell ref="G1667:G1668"/>
    <mergeCell ref="H1667:H1668"/>
    <mergeCell ref="I1667:I1668"/>
    <mergeCell ref="J1667:J1668"/>
    <mergeCell ref="K1667:K1668"/>
    <mergeCell ref="B1667:B1668"/>
    <mergeCell ref="C1667:C1668"/>
    <mergeCell ref="D1667:D1668"/>
    <mergeCell ref="E1667:E1668"/>
    <mergeCell ref="L1663:L1664"/>
    <mergeCell ref="M1663:M1664"/>
    <mergeCell ref="N1663:N1664"/>
    <mergeCell ref="B1665:B1666"/>
    <mergeCell ref="C1665:C1666"/>
    <mergeCell ref="D1665:D1666"/>
    <mergeCell ref="E1665:E1666"/>
    <mergeCell ref="G1665:G1666"/>
    <mergeCell ref="H1665:H1666"/>
    <mergeCell ref="I1665:I1666"/>
    <mergeCell ref="J1665:J1666"/>
    <mergeCell ref="K1665:K1666"/>
    <mergeCell ref="L1665:L1666"/>
    <mergeCell ref="M1665:M1666"/>
    <mergeCell ref="N1665:N1666"/>
    <mergeCell ref="G1663:G1664"/>
    <mergeCell ref="H1663:H1664"/>
    <mergeCell ref="I1663:I1664"/>
    <mergeCell ref="J1663:J1664"/>
    <mergeCell ref="K1663:K1664"/>
    <mergeCell ref="B1663:B1664"/>
    <mergeCell ref="C1663:C1664"/>
    <mergeCell ref="D1663:D1664"/>
    <mergeCell ref="E1663:E1664"/>
    <mergeCell ref="L1659:L1660"/>
    <mergeCell ref="M1659:M1660"/>
    <mergeCell ref="N1659:N1660"/>
    <mergeCell ref="B1661:B1662"/>
    <mergeCell ref="C1661:C1662"/>
    <mergeCell ref="D1661:D1662"/>
    <mergeCell ref="E1661:E1662"/>
    <mergeCell ref="G1661:G1662"/>
    <mergeCell ref="H1661:H1662"/>
    <mergeCell ref="I1661:I1662"/>
    <mergeCell ref="J1661:J1662"/>
    <mergeCell ref="K1661:K1662"/>
    <mergeCell ref="L1661:L1662"/>
    <mergeCell ref="M1661:M1662"/>
    <mergeCell ref="N1661:N1662"/>
    <mergeCell ref="G1659:G1660"/>
    <mergeCell ref="H1659:H1660"/>
    <mergeCell ref="I1659:I1660"/>
    <mergeCell ref="J1659:J1660"/>
    <mergeCell ref="K1659:K1660"/>
    <mergeCell ref="B1659:B1660"/>
    <mergeCell ref="C1659:C1660"/>
    <mergeCell ref="D1659:D1660"/>
    <mergeCell ref="E1659:E1660"/>
    <mergeCell ref="L1655:L1656"/>
    <mergeCell ref="M1655:M1656"/>
    <mergeCell ref="N1655:N1656"/>
    <mergeCell ref="B1657:B1658"/>
    <mergeCell ref="C1657:C1658"/>
    <mergeCell ref="D1657:D1658"/>
    <mergeCell ref="E1657:E1658"/>
    <mergeCell ref="G1657:G1658"/>
    <mergeCell ref="H1657:H1658"/>
    <mergeCell ref="I1657:I1658"/>
    <mergeCell ref="J1657:J1658"/>
    <mergeCell ref="K1657:K1658"/>
    <mergeCell ref="L1657:L1658"/>
    <mergeCell ref="M1657:M1658"/>
    <mergeCell ref="N1657:N1658"/>
    <mergeCell ref="G1655:G1656"/>
    <mergeCell ref="H1655:H1656"/>
    <mergeCell ref="I1655:I1656"/>
    <mergeCell ref="J1655:J1656"/>
    <mergeCell ref="K1655:K1656"/>
    <mergeCell ref="B1655:B1656"/>
    <mergeCell ref="C1655:C1656"/>
    <mergeCell ref="D1655:D1656"/>
    <mergeCell ref="E1655:E1656"/>
    <mergeCell ref="L1651:L1652"/>
    <mergeCell ref="M1651:M1652"/>
    <mergeCell ref="N1651:N1652"/>
    <mergeCell ref="B1653:B1654"/>
    <mergeCell ref="C1653:C1654"/>
    <mergeCell ref="D1653:D1654"/>
    <mergeCell ref="E1653:E1654"/>
    <mergeCell ref="G1653:G1654"/>
    <mergeCell ref="H1653:H1654"/>
    <mergeCell ref="I1653:I1654"/>
    <mergeCell ref="J1653:J1654"/>
    <mergeCell ref="K1653:K1654"/>
    <mergeCell ref="L1653:L1654"/>
    <mergeCell ref="M1653:M1654"/>
    <mergeCell ref="N1653:N1654"/>
    <mergeCell ref="G1651:G1652"/>
    <mergeCell ref="H1651:H1652"/>
    <mergeCell ref="I1651:I1652"/>
    <mergeCell ref="J1651:J1652"/>
    <mergeCell ref="K1651:K1652"/>
    <mergeCell ref="B1651:B1652"/>
    <mergeCell ref="C1651:C1652"/>
    <mergeCell ref="D1651:D1652"/>
    <mergeCell ref="E1651:E1652"/>
    <mergeCell ref="L1647:L1648"/>
    <mergeCell ref="M1647:M1648"/>
    <mergeCell ref="N1647:N1648"/>
    <mergeCell ref="B1649:B1650"/>
    <mergeCell ref="C1649:C1650"/>
    <mergeCell ref="D1649:D1650"/>
    <mergeCell ref="E1649:E1650"/>
    <mergeCell ref="G1649:G1650"/>
    <mergeCell ref="H1649:H1650"/>
    <mergeCell ref="I1649:I1650"/>
    <mergeCell ref="J1649:J1650"/>
    <mergeCell ref="K1649:K1650"/>
    <mergeCell ref="L1649:L1650"/>
    <mergeCell ref="M1649:M1650"/>
    <mergeCell ref="N1649:N1650"/>
    <mergeCell ref="G1647:G1648"/>
    <mergeCell ref="H1647:H1648"/>
    <mergeCell ref="I1647:I1648"/>
    <mergeCell ref="J1647:J1648"/>
    <mergeCell ref="K1647:K1648"/>
    <mergeCell ref="B1647:B1648"/>
    <mergeCell ref="C1647:C1648"/>
    <mergeCell ref="D1647:D1648"/>
    <mergeCell ref="E1647:E1648"/>
    <mergeCell ref="L1643:L1644"/>
    <mergeCell ref="M1643:M1644"/>
    <mergeCell ref="N1643:N1644"/>
    <mergeCell ref="B1645:B1646"/>
    <mergeCell ref="C1645:C1646"/>
    <mergeCell ref="D1645:D1646"/>
    <mergeCell ref="E1645:E1646"/>
    <mergeCell ref="G1645:G1646"/>
    <mergeCell ref="H1645:H1646"/>
    <mergeCell ref="I1645:I1646"/>
    <mergeCell ref="J1645:J1646"/>
    <mergeCell ref="K1645:K1646"/>
    <mergeCell ref="L1645:L1646"/>
    <mergeCell ref="M1645:M1646"/>
    <mergeCell ref="N1645:N1646"/>
    <mergeCell ref="G1643:G1644"/>
    <mergeCell ref="H1643:H1644"/>
    <mergeCell ref="I1643:I1644"/>
    <mergeCell ref="J1643:J1644"/>
    <mergeCell ref="K1643:K1644"/>
    <mergeCell ref="B1643:B1644"/>
    <mergeCell ref="C1643:C1644"/>
    <mergeCell ref="D1643:D1644"/>
    <mergeCell ref="E1643:E1644"/>
    <mergeCell ref="L1639:L1640"/>
    <mergeCell ref="M1639:M1640"/>
    <mergeCell ref="N1639:N1640"/>
    <mergeCell ref="B1641:B1642"/>
    <mergeCell ref="C1641:C1642"/>
    <mergeCell ref="D1641:D1642"/>
    <mergeCell ref="E1641:E1642"/>
    <mergeCell ref="G1641:G1642"/>
    <mergeCell ref="H1641:H1642"/>
    <mergeCell ref="I1641:I1642"/>
    <mergeCell ref="J1641:J1642"/>
    <mergeCell ref="K1641:K1642"/>
    <mergeCell ref="L1641:L1642"/>
    <mergeCell ref="M1641:M1642"/>
    <mergeCell ref="N1641:N1642"/>
    <mergeCell ref="G1639:G1640"/>
    <mergeCell ref="H1639:H1640"/>
    <mergeCell ref="I1639:I1640"/>
    <mergeCell ref="J1639:J1640"/>
    <mergeCell ref="K1639:K1640"/>
    <mergeCell ref="B1639:B1640"/>
    <mergeCell ref="C1639:C1640"/>
    <mergeCell ref="D1639:D1640"/>
    <mergeCell ref="E1639:E1640"/>
    <mergeCell ref="L1635:L1636"/>
    <mergeCell ref="M1635:M1636"/>
    <mergeCell ref="N1635:N1636"/>
    <mergeCell ref="B1637:B1638"/>
    <mergeCell ref="C1637:C1638"/>
    <mergeCell ref="D1637:D1638"/>
    <mergeCell ref="E1637:E1638"/>
    <mergeCell ref="G1637:G1638"/>
    <mergeCell ref="H1637:H1638"/>
    <mergeCell ref="I1637:I1638"/>
    <mergeCell ref="J1637:J1638"/>
    <mergeCell ref="K1637:K1638"/>
    <mergeCell ref="L1637:L1638"/>
    <mergeCell ref="M1637:M1638"/>
    <mergeCell ref="N1637:N1638"/>
    <mergeCell ref="G1635:G1636"/>
    <mergeCell ref="H1635:H1636"/>
    <mergeCell ref="I1635:I1636"/>
    <mergeCell ref="J1635:J1636"/>
    <mergeCell ref="K1635:K1636"/>
    <mergeCell ref="B1635:B1636"/>
    <mergeCell ref="C1635:C1636"/>
    <mergeCell ref="D1635:D1636"/>
    <mergeCell ref="E1635:E1636"/>
    <mergeCell ref="L1631:L1632"/>
    <mergeCell ref="M1631:M1632"/>
    <mergeCell ref="N1631:N1632"/>
    <mergeCell ref="B1633:B1634"/>
    <mergeCell ref="C1633:C1634"/>
    <mergeCell ref="D1633:D1634"/>
    <mergeCell ref="E1633:E1634"/>
    <mergeCell ref="G1633:G1634"/>
    <mergeCell ref="H1633:H1634"/>
    <mergeCell ref="I1633:I1634"/>
    <mergeCell ref="J1633:J1634"/>
    <mergeCell ref="K1633:K1634"/>
    <mergeCell ref="L1633:L1634"/>
    <mergeCell ref="M1633:M1634"/>
    <mergeCell ref="N1633:N1634"/>
    <mergeCell ref="G1631:G1632"/>
    <mergeCell ref="H1631:H1632"/>
    <mergeCell ref="I1631:I1632"/>
    <mergeCell ref="J1631:J1632"/>
    <mergeCell ref="K1631:K1632"/>
    <mergeCell ref="B1631:B1632"/>
    <mergeCell ref="C1631:C1632"/>
    <mergeCell ref="D1631:D1632"/>
    <mergeCell ref="E1631:E1632"/>
    <mergeCell ref="L1627:L1628"/>
    <mergeCell ref="M1627:M1628"/>
    <mergeCell ref="N1627:N1628"/>
    <mergeCell ref="B1629:B1630"/>
    <mergeCell ref="C1629:C1630"/>
    <mergeCell ref="D1629:D1630"/>
    <mergeCell ref="E1629:E1630"/>
    <mergeCell ref="G1629:G1630"/>
    <mergeCell ref="H1629:H1630"/>
    <mergeCell ref="I1629:I1630"/>
    <mergeCell ref="J1629:J1630"/>
    <mergeCell ref="K1629:K1630"/>
    <mergeCell ref="L1629:L1630"/>
    <mergeCell ref="M1629:M1630"/>
    <mergeCell ref="N1629:N1630"/>
    <mergeCell ref="G1627:G1628"/>
    <mergeCell ref="H1627:H1628"/>
    <mergeCell ref="I1627:I1628"/>
    <mergeCell ref="J1627:J1628"/>
    <mergeCell ref="K1627:K1628"/>
    <mergeCell ref="B1627:B1628"/>
    <mergeCell ref="C1627:C1628"/>
    <mergeCell ref="D1627:D1628"/>
    <mergeCell ref="E1627:E1628"/>
    <mergeCell ref="L1623:L1624"/>
    <mergeCell ref="M1623:M1624"/>
    <mergeCell ref="N1623:N1624"/>
    <mergeCell ref="B1625:B1626"/>
    <mergeCell ref="C1625:C1626"/>
    <mergeCell ref="D1625:D1626"/>
    <mergeCell ref="E1625:E1626"/>
    <mergeCell ref="G1625:G1626"/>
    <mergeCell ref="H1625:H1626"/>
    <mergeCell ref="I1625:I1626"/>
    <mergeCell ref="J1625:J1626"/>
    <mergeCell ref="K1625:K1626"/>
    <mergeCell ref="L1625:L1626"/>
    <mergeCell ref="M1625:M1626"/>
    <mergeCell ref="N1625:N1626"/>
    <mergeCell ref="G1623:G1624"/>
    <mergeCell ref="H1623:H1624"/>
    <mergeCell ref="I1623:I1624"/>
    <mergeCell ref="J1623:J1624"/>
    <mergeCell ref="K1623:K1624"/>
    <mergeCell ref="B1623:B1624"/>
    <mergeCell ref="C1623:C1624"/>
    <mergeCell ref="D1623:D1624"/>
    <mergeCell ref="E1623:E1624"/>
    <mergeCell ref="L1619:L1620"/>
    <mergeCell ref="M1619:M1620"/>
    <mergeCell ref="N1619:N1620"/>
    <mergeCell ref="B1621:B1622"/>
    <mergeCell ref="C1621:C1622"/>
    <mergeCell ref="D1621:D1622"/>
    <mergeCell ref="E1621:E1622"/>
    <mergeCell ref="G1621:G1622"/>
    <mergeCell ref="H1621:H1622"/>
    <mergeCell ref="I1621:I1622"/>
    <mergeCell ref="J1621:J1622"/>
    <mergeCell ref="K1621:K1622"/>
    <mergeCell ref="L1621:L1622"/>
    <mergeCell ref="M1621:M1622"/>
    <mergeCell ref="N1621:N1622"/>
    <mergeCell ref="G1619:G1620"/>
    <mergeCell ref="H1619:H1620"/>
    <mergeCell ref="I1619:I1620"/>
    <mergeCell ref="J1619:J1620"/>
    <mergeCell ref="K1619:K1620"/>
    <mergeCell ref="B1619:B1620"/>
    <mergeCell ref="C1619:C1620"/>
    <mergeCell ref="D1619:D1620"/>
    <mergeCell ref="E1619:E1620"/>
    <mergeCell ref="L1615:L1616"/>
    <mergeCell ref="M1615:M1616"/>
    <mergeCell ref="N1615:N1616"/>
    <mergeCell ref="B1617:B1618"/>
    <mergeCell ref="C1617:C1618"/>
    <mergeCell ref="D1617:D1618"/>
    <mergeCell ref="E1617:E1618"/>
    <mergeCell ref="G1617:G1618"/>
    <mergeCell ref="H1617:H1618"/>
    <mergeCell ref="I1617:I1618"/>
    <mergeCell ref="J1617:J1618"/>
    <mergeCell ref="K1617:K1618"/>
    <mergeCell ref="L1617:L1618"/>
    <mergeCell ref="M1617:M1618"/>
    <mergeCell ref="N1617:N1618"/>
    <mergeCell ref="G1615:G1616"/>
    <mergeCell ref="H1615:H1616"/>
    <mergeCell ref="I1615:I1616"/>
    <mergeCell ref="J1615:J1616"/>
    <mergeCell ref="K1615:K1616"/>
    <mergeCell ref="B1615:B1616"/>
    <mergeCell ref="C1615:C1616"/>
    <mergeCell ref="D1615:D1616"/>
    <mergeCell ref="E1615:E1616"/>
    <mergeCell ref="L1611:L1612"/>
    <mergeCell ref="M1611:M1612"/>
    <mergeCell ref="N1611:N1612"/>
    <mergeCell ref="B1613:B1614"/>
    <mergeCell ref="C1613:C1614"/>
    <mergeCell ref="D1613:D1614"/>
    <mergeCell ref="E1613:E1614"/>
    <mergeCell ref="G1613:G1614"/>
    <mergeCell ref="H1613:H1614"/>
    <mergeCell ref="I1613:I1614"/>
    <mergeCell ref="J1613:J1614"/>
    <mergeCell ref="K1613:K1614"/>
    <mergeCell ref="L1613:L1614"/>
    <mergeCell ref="M1613:M1614"/>
    <mergeCell ref="N1613:N1614"/>
    <mergeCell ref="G1611:G1612"/>
    <mergeCell ref="H1611:H1612"/>
    <mergeCell ref="I1611:I1612"/>
    <mergeCell ref="J1611:J1612"/>
    <mergeCell ref="K1611:K1612"/>
    <mergeCell ref="B1611:B1612"/>
    <mergeCell ref="C1611:C1612"/>
    <mergeCell ref="D1611:D1612"/>
    <mergeCell ref="E1611:E1612"/>
    <mergeCell ref="L1607:L1608"/>
    <mergeCell ref="M1607:M1608"/>
    <mergeCell ref="N1607:N1608"/>
    <mergeCell ref="B1609:B1610"/>
    <mergeCell ref="C1609:C1610"/>
    <mergeCell ref="D1609:D1610"/>
    <mergeCell ref="E1609:E1610"/>
    <mergeCell ref="G1609:G1610"/>
    <mergeCell ref="H1609:H1610"/>
    <mergeCell ref="I1609:I1610"/>
    <mergeCell ref="J1609:J1610"/>
    <mergeCell ref="K1609:K1610"/>
    <mergeCell ref="L1609:L1610"/>
    <mergeCell ref="M1609:M1610"/>
    <mergeCell ref="N1609:N1610"/>
    <mergeCell ref="G1607:G1608"/>
    <mergeCell ref="H1607:H1608"/>
    <mergeCell ref="I1607:I1608"/>
    <mergeCell ref="J1607:J1608"/>
    <mergeCell ref="K1607:K1608"/>
    <mergeCell ref="B1607:B1608"/>
    <mergeCell ref="C1607:C1608"/>
    <mergeCell ref="D1607:D1608"/>
    <mergeCell ref="E1607:E1608"/>
    <mergeCell ref="L1603:L1604"/>
    <mergeCell ref="M1603:M1604"/>
    <mergeCell ref="N1603:N1604"/>
    <mergeCell ref="B1605:B1606"/>
    <mergeCell ref="C1605:C1606"/>
    <mergeCell ref="D1605:D1606"/>
    <mergeCell ref="E1605:E1606"/>
    <mergeCell ref="G1605:G1606"/>
    <mergeCell ref="H1605:H1606"/>
    <mergeCell ref="I1605:I1606"/>
    <mergeCell ref="J1605:J1606"/>
    <mergeCell ref="K1605:K1606"/>
    <mergeCell ref="L1605:L1606"/>
    <mergeCell ref="M1605:M1606"/>
    <mergeCell ref="N1605:N1606"/>
    <mergeCell ref="G1603:G1604"/>
    <mergeCell ref="H1603:H1604"/>
    <mergeCell ref="I1603:I1604"/>
    <mergeCell ref="J1603:J1604"/>
    <mergeCell ref="K1603:K1604"/>
    <mergeCell ref="B1603:B1604"/>
    <mergeCell ref="C1603:C1604"/>
    <mergeCell ref="D1603:D1604"/>
    <mergeCell ref="E1603:E1604"/>
    <mergeCell ref="L1599:L1600"/>
    <mergeCell ref="M1599:M1600"/>
    <mergeCell ref="N1599:N1600"/>
    <mergeCell ref="B1601:B1602"/>
    <mergeCell ref="C1601:C1602"/>
    <mergeCell ref="D1601:D1602"/>
    <mergeCell ref="E1601:E1602"/>
    <mergeCell ref="G1601:G1602"/>
    <mergeCell ref="H1601:H1602"/>
    <mergeCell ref="I1601:I1602"/>
    <mergeCell ref="J1601:J1602"/>
    <mergeCell ref="K1601:K1602"/>
    <mergeCell ref="L1601:L1602"/>
    <mergeCell ref="M1601:M1602"/>
    <mergeCell ref="N1601:N1602"/>
    <mergeCell ref="G1599:G1600"/>
    <mergeCell ref="H1599:H1600"/>
    <mergeCell ref="I1599:I1600"/>
    <mergeCell ref="J1599:J1600"/>
    <mergeCell ref="K1599:K1600"/>
    <mergeCell ref="B1599:B1600"/>
    <mergeCell ref="C1599:C1600"/>
    <mergeCell ref="D1599:D1600"/>
    <mergeCell ref="E1599:E1600"/>
    <mergeCell ref="L1595:L1596"/>
    <mergeCell ref="M1595:M1596"/>
    <mergeCell ref="N1595:N1596"/>
    <mergeCell ref="B1597:B1598"/>
    <mergeCell ref="C1597:C1598"/>
    <mergeCell ref="D1597:D1598"/>
    <mergeCell ref="E1597:E1598"/>
    <mergeCell ref="G1597:G1598"/>
    <mergeCell ref="H1597:H1598"/>
    <mergeCell ref="I1597:I1598"/>
    <mergeCell ref="J1597:J1598"/>
    <mergeCell ref="K1597:K1598"/>
    <mergeCell ref="L1597:L1598"/>
    <mergeCell ref="M1597:M1598"/>
    <mergeCell ref="N1597:N1598"/>
    <mergeCell ref="G1595:G1596"/>
    <mergeCell ref="H1595:H1596"/>
    <mergeCell ref="I1595:I1596"/>
    <mergeCell ref="J1595:J1596"/>
    <mergeCell ref="K1595:K1596"/>
    <mergeCell ref="B1595:B1596"/>
    <mergeCell ref="C1595:C1596"/>
    <mergeCell ref="D1595:D1596"/>
    <mergeCell ref="E1595:E1596"/>
    <mergeCell ref="L1591:L1592"/>
    <mergeCell ref="M1591:M1592"/>
    <mergeCell ref="N1591:N1592"/>
    <mergeCell ref="B1593:B1594"/>
    <mergeCell ref="C1593:C1594"/>
    <mergeCell ref="D1593:D1594"/>
    <mergeCell ref="E1593:E1594"/>
    <mergeCell ref="G1593:G1594"/>
    <mergeCell ref="H1593:H1594"/>
    <mergeCell ref="I1593:I1594"/>
    <mergeCell ref="J1593:J1594"/>
    <mergeCell ref="K1593:K1594"/>
    <mergeCell ref="L1593:L1594"/>
    <mergeCell ref="M1593:M1594"/>
    <mergeCell ref="N1593:N1594"/>
    <mergeCell ref="G1591:G1592"/>
    <mergeCell ref="H1591:H1592"/>
    <mergeCell ref="I1591:I1592"/>
    <mergeCell ref="J1591:J1592"/>
    <mergeCell ref="K1591:K1592"/>
    <mergeCell ref="B1591:B1592"/>
    <mergeCell ref="C1591:C1592"/>
    <mergeCell ref="D1591:D1592"/>
    <mergeCell ref="E1591:E1592"/>
    <mergeCell ref="L1587:L1588"/>
    <mergeCell ref="M1587:M1588"/>
    <mergeCell ref="N1587:N1588"/>
    <mergeCell ref="B1589:B1590"/>
    <mergeCell ref="C1589:C1590"/>
    <mergeCell ref="D1589:D1590"/>
    <mergeCell ref="E1589:E1590"/>
    <mergeCell ref="G1589:G1590"/>
    <mergeCell ref="H1589:H1590"/>
    <mergeCell ref="I1589:I1590"/>
    <mergeCell ref="J1589:J1590"/>
    <mergeCell ref="K1589:K1590"/>
    <mergeCell ref="L1589:L1590"/>
    <mergeCell ref="M1589:M1590"/>
    <mergeCell ref="N1589:N1590"/>
    <mergeCell ref="G1587:G1588"/>
    <mergeCell ref="H1587:H1588"/>
    <mergeCell ref="I1587:I1588"/>
    <mergeCell ref="J1587:J1588"/>
    <mergeCell ref="K1587:K1588"/>
    <mergeCell ref="B1587:B1588"/>
    <mergeCell ref="C1587:C1588"/>
    <mergeCell ref="D1587:D1588"/>
    <mergeCell ref="E1587:E1588"/>
    <mergeCell ref="L1583:L1584"/>
    <mergeCell ref="M1583:M1584"/>
    <mergeCell ref="N1583:N1584"/>
    <mergeCell ref="B1585:B1586"/>
    <mergeCell ref="C1585:C1586"/>
    <mergeCell ref="D1585:D1586"/>
    <mergeCell ref="E1585:E1586"/>
    <mergeCell ref="G1585:G1586"/>
    <mergeCell ref="H1585:H1586"/>
    <mergeCell ref="I1585:I1586"/>
    <mergeCell ref="J1585:J1586"/>
    <mergeCell ref="K1585:K1586"/>
    <mergeCell ref="L1585:L1586"/>
    <mergeCell ref="M1585:M1586"/>
    <mergeCell ref="N1585:N1586"/>
    <mergeCell ref="G1583:G1584"/>
    <mergeCell ref="H1583:H1584"/>
    <mergeCell ref="I1583:I1584"/>
    <mergeCell ref="J1583:J1584"/>
    <mergeCell ref="K1583:K1584"/>
    <mergeCell ref="B1583:B1584"/>
    <mergeCell ref="C1583:C1584"/>
    <mergeCell ref="D1583:D1584"/>
    <mergeCell ref="E1583:E1584"/>
    <mergeCell ref="L1579:L1580"/>
    <mergeCell ref="M1579:M1580"/>
    <mergeCell ref="N1579:N1580"/>
    <mergeCell ref="B1581:B1582"/>
    <mergeCell ref="C1581:C1582"/>
    <mergeCell ref="D1581:D1582"/>
    <mergeCell ref="E1581:E1582"/>
    <mergeCell ref="G1581:G1582"/>
    <mergeCell ref="H1581:H1582"/>
    <mergeCell ref="I1581:I1582"/>
    <mergeCell ref="J1581:J1582"/>
    <mergeCell ref="K1581:K1582"/>
    <mergeCell ref="L1581:L1582"/>
    <mergeCell ref="M1581:M1582"/>
    <mergeCell ref="N1581:N1582"/>
    <mergeCell ref="G1579:G1580"/>
    <mergeCell ref="H1579:H1580"/>
    <mergeCell ref="I1579:I1580"/>
    <mergeCell ref="J1579:J1580"/>
    <mergeCell ref="K1579:K1580"/>
    <mergeCell ref="B1579:B1580"/>
    <mergeCell ref="C1579:C1580"/>
    <mergeCell ref="D1579:D1580"/>
    <mergeCell ref="E1579:E1580"/>
    <mergeCell ref="L1575:L1576"/>
    <mergeCell ref="M1575:M1576"/>
    <mergeCell ref="N1575:N1576"/>
    <mergeCell ref="B1577:B1578"/>
    <mergeCell ref="C1577:C1578"/>
    <mergeCell ref="D1577:D1578"/>
    <mergeCell ref="E1577:E1578"/>
    <mergeCell ref="G1577:G1578"/>
    <mergeCell ref="H1577:H1578"/>
    <mergeCell ref="I1577:I1578"/>
    <mergeCell ref="J1577:J1578"/>
    <mergeCell ref="K1577:K1578"/>
    <mergeCell ref="L1577:L1578"/>
    <mergeCell ref="M1577:M1578"/>
    <mergeCell ref="N1577:N1578"/>
    <mergeCell ref="G1575:G1576"/>
    <mergeCell ref="H1575:H1576"/>
    <mergeCell ref="I1575:I1576"/>
    <mergeCell ref="J1575:J1576"/>
    <mergeCell ref="K1575:K1576"/>
    <mergeCell ref="B1575:B1576"/>
    <mergeCell ref="C1575:C1576"/>
    <mergeCell ref="D1575:D1576"/>
    <mergeCell ref="E1575:E1576"/>
    <mergeCell ref="L1571:L1572"/>
    <mergeCell ref="M1571:M1572"/>
    <mergeCell ref="N1571:N1572"/>
    <mergeCell ref="B1573:B1574"/>
    <mergeCell ref="C1573:C1574"/>
    <mergeCell ref="D1573:D1574"/>
    <mergeCell ref="E1573:E1574"/>
    <mergeCell ref="G1573:G1574"/>
    <mergeCell ref="H1573:H1574"/>
    <mergeCell ref="I1573:I1574"/>
    <mergeCell ref="J1573:J1574"/>
    <mergeCell ref="K1573:K1574"/>
    <mergeCell ref="L1573:L1574"/>
    <mergeCell ref="M1573:M1574"/>
    <mergeCell ref="N1573:N1574"/>
    <mergeCell ref="G1571:G1572"/>
    <mergeCell ref="H1571:H1572"/>
    <mergeCell ref="I1571:I1572"/>
    <mergeCell ref="J1571:J1572"/>
    <mergeCell ref="K1571:K1572"/>
    <mergeCell ref="B1571:B1572"/>
    <mergeCell ref="C1571:C1572"/>
    <mergeCell ref="D1571:D1572"/>
    <mergeCell ref="E1571:E1572"/>
    <mergeCell ref="L1567:L1568"/>
    <mergeCell ref="M1567:M1568"/>
    <mergeCell ref="N1567:N1568"/>
    <mergeCell ref="B1569:B1570"/>
    <mergeCell ref="C1569:C1570"/>
    <mergeCell ref="D1569:D1570"/>
    <mergeCell ref="E1569:E1570"/>
    <mergeCell ref="G1569:G1570"/>
    <mergeCell ref="H1569:H1570"/>
    <mergeCell ref="I1569:I1570"/>
    <mergeCell ref="J1569:J1570"/>
    <mergeCell ref="K1569:K1570"/>
    <mergeCell ref="L1569:L1570"/>
    <mergeCell ref="M1569:M1570"/>
    <mergeCell ref="N1569:N1570"/>
    <mergeCell ref="G1567:G1568"/>
    <mergeCell ref="H1567:H1568"/>
    <mergeCell ref="I1567:I1568"/>
    <mergeCell ref="J1567:J1568"/>
    <mergeCell ref="K1567:K1568"/>
    <mergeCell ref="B1567:B1568"/>
    <mergeCell ref="C1567:C1568"/>
    <mergeCell ref="D1567:D1568"/>
    <mergeCell ref="E1567:E1568"/>
    <mergeCell ref="L1563:L1564"/>
    <mergeCell ref="M1563:M1564"/>
    <mergeCell ref="N1563:N1564"/>
    <mergeCell ref="B1565:B1566"/>
    <mergeCell ref="C1565:C1566"/>
    <mergeCell ref="D1565:D1566"/>
    <mergeCell ref="E1565:E1566"/>
    <mergeCell ref="G1565:G1566"/>
    <mergeCell ref="H1565:H1566"/>
    <mergeCell ref="I1565:I1566"/>
    <mergeCell ref="J1565:J1566"/>
    <mergeCell ref="K1565:K1566"/>
    <mergeCell ref="L1565:L1566"/>
    <mergeCell ref="M1565:M1566"/>
    <mergeCell ref="N1565:N1566"/>
    <mergeCell ref="G1563:G1564"/>
    <mergeCell ref="H1563:H1564"/>
    <mergeCell ref="I1563:I1564"/>
    <mergeCell ref="J1563:J1564"/>
    <mergeCell ref="K1563:K1564"/>
    <mergeCell ref="B1563:B1564"/>
    <mergeCell ref="C1563:C1564"/>
    <mergeCell ref="D1563:D1564"/>
    <mergeCell ref="E1563:E1564"/>
    <mergeCell ref="L1559:L1560"/>
    <mergeCell ref="M1559:M1560"/>
    <mergeCell ref="N1559:N1560"/>
    <mergeCell ref="B1561:B1562"/>
    <mergeCell ref="C1561:C1562"/>
    <mergeCell ref="D1561:D1562"/>
    <mergeCell ref="E1561:E1562"/>
    <mergeCell ref="G1561:G1562"/>
    <mergeCell ref="H1561:H1562"/>
    <mergeCell ref="I1561:I1562"/>
    <mergeCell ref="J1561:J1562"/>
    <mergeCell ref="K1561:K1562"/>
    <mergeCell ref="L1561:L1562"/>
    <mergeCell ref="M1561:M1562"/>
    <mergeCell ref="N1561:N1562"/>
    <mergeCell ref="G1559:G1560"/>
    <mergeCell ref="H1559:H1560"/>
    <mergeCell ref="I1559:I1560"/>
    <mergeCell ref="J1559:J1560"/>
    <mergeCell ref="K1559:K1560"/>
    <mergeCell ref="B1559:B1560"/>
    <mergeCell ref="C1559:C1560"/>
    <mergeCell ref="D1559:D1560"/>
    <mergeCell ref="E1559:E1560"/>
    <mergeCell ref="L1555:L1556"/>
    <mergeCell ref="M1555:M1556"/>
    <mergeCell ref="N1555:N1556"/>
    <mergeCell ref="B1557:B1558"/>
    <mergeCell ref="C1557:C1558"/>
    <mergeCell ref="D1557:D1558"/>
    <mergeCell ref="E1557:E1558"/>
    <mergeCell ref="G1557:G1558"/>
    <mergeCell ref="H1557:H1558"/>
    <mergeCell ref="I1557:I1558"/>
    <mergeCell ref="J1557:J1558"/>
    <mergeCell ref="K1557:K1558"/>
    <mergeCell ref="L1557:L1558"/>
    <mergeCell ref="M1557:M1558"/>
    <mergeCell ref="N1557:N1558"/>
    <mergeCell ref="G1555:G1556"/>
    <mergeCell ref="H1555:H1556"/>
    <mergeCell ref="I1555:I1556"/>
    <mergeCell ref="J1555:J1556"/>
    <mergeCell ref="K1555:K1556"/>
    <mergeCell ref="B1555:B1556"/>
    <mergeCell ref="C1555:C1556"/>
    <mergeCell ref="D1555:D1556"/>
    <mergeCell ref="E1555:E1556"/>
    <mergeCell ref="L1551:L1552"/>
    <mergeCell ref="M1551:M1552"/>
    <mergeCell ref="N1551:N1552"/>
    <mergeCell ref="B1553:B1554"/>
    <mergeCell ref="C1553:C1554"/>
    <mergeCell ref="D1553:D1554"/>
    <mergeCell ref="E1553:E1554"/>
    <mergeCell ref="G1553:G1554"/>
    <mergeCell ref="H1553:H1554"/>
    <mergeCell ref="I1553:I1554"/>
    <mergeCell ref="J1553:J1554"/>
    <mergeCell ref="K1553:K1554"/>
    <mergeCell ref="L1553:L1554"/>
    <mergeCell ref="M1553:M1554"/>
    <mergeCell ref="N1553:N1554"/>
    <mergeCell ref="G1551:G1552"/>
    <mergeCell ref="H1551:H1552"/>
    <mergeCell ref="I1551:I1552"/>
    <mergeCell ref="J1551:J1552"/>
    <mergeCell ref="K1551:K1552"/>
    <mergeCell ref="B1551:B1552"/>
    <mergeCell ref="C1551:C1552"/>
    <mergeCell ref="D1551:D1552"/>
    <mergeCell ref="E1551:E1552"/>
    <mergeCell ref="L1547:L1548"/>
    <mergeCell ref="M1547:M1548"/>
    <mergeCell ref="N1547:N1548"/>
    <mergeCell ref="B1549:B1550"/>
    <mergeCell ref="C1549:C1550"/>
    <mergeCell ref="D1549:D1550"/>
    <mergeCell ref="E1549:E1550"/>
    <mergeCell ref="G1549:G1550"/>
    <mergeCell ref="H1549:H1550"/>
    <mergeCell ref="I1549:I1550"/>
    <mergeCell ref="J1549:J1550"/>
    <mergeCell ref="K1549:K1550"/>
    <mergeCell ref="L1549:L1550"/>
    <mergeCell ref="M1549:M1550"/>
    <mergeCell ref="N1549:N1550"/>
    <mergeCell ref="G1547:G1548"/>
    <mergeCell ref="H1547:H1548"/>
    <mergeCell ref="I1547:I1548"/>
    <mergeCell ref="J1547:J1548"/>
    <mergeCell ref="K1547:K1548"/>
    <mergeCell ref="B1547:B1548"/>
    <mergeCell ref="C1547:C1548"/>
    <mergeCell ref="D1547:D1548"/>
    <mergeCell ref="E1547:E1548"/>
    <mergeCell ref="L1543:L1544"/>
    <mergeCell ref="M1543:M1544"/>
    <mergeCell ref="N1543:N1544"/>
    <mergeCell ref="B1545:B1546"/>
    <mergeCell ref="C1545:C1546"/>
    <mergeCell ref="D1545:D1546"/>
    <mergeCell ref="E1545:E1546"/>
    <mergeCell ref="G1545:G1546"/>
    <mergeCell ref="H1545:H1546"/>
    <mergeCell ref="I1545:I1546"/>
    <mergeCell ref="J1545:J1546"/>
    <mergeCell ref="K1545:K1546"/>
    <mergeCell ref="L1545:L1546"/>
    <mergeCell ref="M1545:M1546"/>
    <mergeCell ref="N1545:N1546"/>
    <mergeCell ref="G1543:G1544"/>
    <mergeCell ref="H1543:H1544"/>
    <mergeCell ref="I1543:I1544"/>
    <mergeCell ref="J1543:J1544"/>
    <mergeCell ref="K1543:K1544"/>
    <mergeCell ref="B1543:B1544"/>
    <mergeCell ref="C1543:C1544"/>
    <mergeCell ref="D1543:D1544"/>
    <mergeCell ref="E1543:E1544"/>
    <mergeCell ref="L1539:L1540"/>
    <mergeCell ref="M1539:M1540"/>
    <mergeCell ref="N1539:N1540"/>
    <mergeCell ref="B1541:B1542"/>
    <mergeCell ref="C1541:C1542"/>
    <mergeCell ref="D1541:D1542"/>
    <mergeCell ref="E1541:E1542"/>
    <mergeCell ref="G1541:G1542"/>
    <mergeCell ref="H1541:H1542"/>
    <mergeCell ref="I1541:I1542"/>
    <mergeCell ref="J1541:J1542"/>
    <mergeCell ref="K1541:K1542"/>
    <mergeCell ref="L1541:L1542"/>
    <mergeCell ref="M1541:M1542"/>
    <mergeCell ref="N1541:N1542"/>
    <mergeCell ref="G1539:G1540"/>
    <mergeCell ref="H1539:H1540"/>
    <mergeCell ref="I1539:I1540"/>
    <mergeCell ref="J1539:J1540"/>
    <mergeCell ref="K1539:K1540"/>
    <mergeCell ref="B1539:B1540"/>
    <mergeCell ref="C1539:C1540"/>
    <mergeCell ref="D1539:D1540"/>
    <mergeCell ref="E1539:E1540"/>
    <mergeCell ref="L1535:L1536"/>
    <mergeCell ref="M1535:M1536"/>
    <mergeCell ref="N1535:N1536"/>
    <mergeCell ref="B1537:B1538"/>
    <mergeCell ref="C1537:C1538"/>
    <mergeCell ref="D1537:D1538"/>
    <mergeCell ref="E1537:E1538"/>
    <mergeCell ref="G1537:G1538"/>
    <mergeCell ref="H1537:H1538"/>
    <mergeCell ref="I1537:I1538"/>
    <mergeCell ref="J1537:J1538"/>
    <mergeCell ref="K1537:K1538"/>
    <mergeCell ref="L1537:L1538"/>
    <mergeCell ref="M1537:M1538"/>
    <mergeCell ref="N1537:N1538"/>
    <mergeCell ref="G1535:G1536"/>
    <mergeCell ref="H1535:H1536"/>
    <mergeCell ref="I1535:I1536"/>
    <mergeCell ref="J1535:J1536"/>
    <mergeCell ref="K1535:K1536"/>
    <mergeCell ref="B1535:B1536"/>
    <mergeCell ref="C1535:C1536"/>
    <mergeCell ref="D1535:D1536"/>
    <mergeCell ref="E1535:E1536"/>
    <mergeCell ref="L1531:L1532"/>
    <mergeCell ref="M1531:M1532"/>
    <mergeCell ref="N1531:N1532"/>
    <mergeCell ref="B1533:B1534"/>
    <mergeCell ref="C1533:C1534"/>
    <mergeCell ref="D1533:D1534"/>
    <mergeCell ref="E1533:E1534"/>
    <mergeCell ref="G1533:G1534"/>
    <mergeCell ref="H1533:H1534"/>
    <mergeCell ref="I1533:I1534"/>
    <mergeCell ref="J1533:J1534"/>
    <mergeCell ref="K1533:K1534"/>
    <mergeCell ref="L1533:L1534"/>
    <mergeCell ref="M1533:M1534"/>
    <mergeCell ref="N1533:N1534"/>
    <mergeCell ref="G1531:G1532"/>
    <mergeCell ref="H1531:H1532"/>
    <mergeCell ref="I1531:I1532"/>
    <mergeCell ref="J1531:J1532"/>
    <mergeCell ref="K1531:K1532"/>
    <mergeCell ref="B1531:B1532"/>
    <mergeCell ref="C1531:C1532"/>
    <mergeCell ref="D1531:D1532"/>
    <mergeCell ref="E1531:E1532"/>
    <mergeCell ref="L1527:L1528"/>
    <mergeCell ref="M1527:M1528"/>
    <mergeCell ref="N1527:N1528"/>
    <mergeCell ref="B1529:B1530"/>
    <mergeCell ref="C1529:C1530"/>
    <mergeCell ref="D1529:D1530"/>
    <mergeCell ref="E1529:E1530"/>
    <mergeCell ref="G1529:G1530"/>
    <mergeCell ref="H1529:H1530"/>
    <mergeCell ref="I1529:I1530"/>
    <mergeCell ref="J1529:J1530"/>
    <mergeCell ref="K1529:K1530"/>
    <mergeCell ref="L1529:L1530"/>
    <mergeCell ref="M1529:M1530"/>
    <mergeCell ref="N1529:N1530"/>
    <mergeCell ref="G1527:G1528"/>
    <mergeCell ref="H1527:H1528"/>
    <mergeCell ref="I1527:I1528"/>
    <mergeCell ref="J1527:J1528"/>
    <mergeCell ref="K1527:K1528"/>
    <mergeCell ref="B1527:B1528"/>
    <mergeCell ref="C1527:C1528"/>
    <mergeCell ref="D1527:D1528"/>
    <mergeCell ref="E1527:E1528"/>
    <mergeCell ref="L1523:L1524"/>
    <mergeCell ref="M1523:M1524"/>
    <mergeCell ref="N1523:N1524"/>
    <mergeCell ref="B1525:B1526"/>
    <mergeCell ref="C1525:C1526"/>
    <mergeCell ref="D1525:D1526"/>
    <mergeCell ref="E1525:E1526"/>
    <mergeCell ref="G1525:G1526"/>
    <mergeCell ref="H1525:H1526"/>
    <mergeCell ref="I1525:I1526"/>
    <mergeCell ref="J1525:J1526"/>
    <mergeCell ref="K1525:K1526"/>
    <mergeCell ref="L1525:L1526"/>
    <mergeCell ref="M1525:M1526"/>
    <mergeCell ref="N1525:N1526"/>
    <mergeCell ref="G1523:G1524"/>
    <mergeCell ref="H1523:H1524"/>
    <mergeCell ref="I1523:I1524"/>
    <mergeCell ref="J1523:J1524"/>
    <mergeCell ref="K1523:K1524"/>
    <mergeCell ref="B1523:B1524"/>
    <mergeCell ref="C1523:C1524"/>
    <mergeCell ref="D1523:D1524"/>
    <mergeCell ref="E1523:E1524"/>
    <mergeCell ref="L1519:L1520"/>
    <mergeCell ref="M1519:M1520"/>
    <mergeCell ref="N1519:N1520"/>
    <mergeCell ref="B1521:B1522"/>
    <mergeCell ref="C1521:C1522"/>
    <mergeCell ref="D1521:D1522"/>
    <mergeCell ref="E1521:E1522"/>
    <mergeCell ref="G1521:G1522"/>
    <mergeCell ref="H1521:H1522"/>
    <mergeCell ref="I1521:I1522"/>
    <mergeCell ref="J1521:J1522"/>
    <mergeCell ref="K1521:K1522"/>
    <mergeCell ref="L1521:L1522"/>
    <mergeCell ref="M1521:M1522"/>
    <mergeCell ref="N1521:N1522"/>
    <mergeCell ref="G1519:G1520"/>
    <mergeCell ref="H1519:H1520"/>
    <mergeCell ref="I1519:I1520"/>
    <mergeCell ref="J1519:J1520"/>
    <mergeCell ref="K1519:K1520"/>
    <mergeCell ref="B1519:B1520"/>
    <mergeCell ref="C1519:C1520"/>
    <mergeCell ref="D1519:D1520"/>
    <mergeCell ref="E1519:E1520"/>
    <mergeCell ref="L1515:L1516"/>
    <mergeCell ref="M1515:M1516"/>
    <mergeCell ref="N1515:N1516"/>
    <mergeCell ref="B1517:B1518"/>
    <mergeCell ref="C1517:C1518"/>
    <mergeCell ref="D1517:D1518"/>
    <mergeCell ref="E1517:E1518"/>
    <mergeCell ref="G1517:G1518"/>
    <mergeCell ref="H1517:H1518"/>
    <mergeCell ref="I1517:I1518"/>
    <mergeCell ref="J1517:J1518"/>
    <mergeCell ref="K1517:K1518"/>
    <mergeCell ref="L1517:L1518"/>
    <mergeCell ref="M1517:M1518"/>
    <mergeCell ref="N1517:N1518"/>
    <mergeCell ref="G1515:G1516"/>
    <mergeCell ref="H1515:H1516"/>
    <mergeCell ref="I1515:I1516"/>
    <mergeCell ref="J1515:J1516"/>
    <mergeCell ref="K1515:K1516"/>
    <mergeCell ref="B1515:B1516"/>
    <mergeCell ref="C1515:C1516"/>
    <mergeCell ref="D1515:D1516"/>
    <mergeCell ref="E1515:E1516"/>
    <mergeCell ref="L1511:L1512"/>
    <mergeCell ref="M1511:M1512"/>
    <mergeCell ref="N1511:N1512"/>
    <mergeCell ref="B1513:B1514"/>
    <mergeCell ref="C1513:C1514"/>
    <mergeCell ref="D1513:D1514"/>
    <mergeCell ref="E1513:E1514"/>
    <mergeCell ref="G1513:G1514"/>
    <mergeCell ref="H1513:H1514"/>
    <mergeCell ref="I1513:I1514"/>
    <mergeCell ref="J1513:J1514"/>
    <mergeCell ref="K1513:K1514"/>
    <mergeCell ref="L1513:L1514"/>
    <mergeCell ref="M1513:M1514"/>
    <mergeCell ref="N1513:N1514"/>
    <mergeCell ref="G1511:G1512"/>
    <mergeCell ref="H1511:H1512"/>
    <mergeCell ref="I1511:I1512"/>
    <mergeCell ref="J1511:J1512"/>
    <mergeCell ref="K1511:K1512"/>
    <mergeCell ref="B1511:B1512"/>
    <mergeCell ref="C1511:C1512"/>
    <mergeCell ref="D1511:D1512"/>
    <mergeCell ref="E1511:E1512"/>
    <mergeCell ref="L1507:L1508"/>
    <mergeCell ref="M1507:M1508"/>
    <mergeCell ref="N1507:N1508"/>
    <mergeCell ref="B1509:B1510"/>
    <mergeCell ref="C1509:C1510"/>
    <mergeCell ref="D1509:D1510"/>
    <mergeCell ref="E1509:E1510"/>
    <mergeCell ref="G1509:G1510"/>
    <mergeCell ref="H1509:H1510"/>
    <mergeCell ref="I1509:I1510"/>
    <mergeCell ref="J1509:J1510"/>
    <mergeCell ref="K1509:K1510"/>
    <mergeCell ref="L1509:L1510"/>
    <mergeCell ref="M1509:M1510"/>
    <mergeCell ref="N1509:N1510"/>
    <mergeCell ref="G1507:G1508"/>
    <mergeCell ref="H1507:H1508"/>
    <mergeCell ref="I1507:I1508"/>
    <mergeCell ref="J1507:J1508"/>
    <mergeCell ref="K1507:K1508"/>
    <mergeCell ref="B1507:B1508"/>
    <mergeCell ref="C1507:C1508"/>
    <mergeCell ref="D1507:D1508"/>
    <mergeCell ref="E1507:E1508"/>
    <mergeCell ref="L1503:L1504"/>
    <mergeCell ref="M1503:M1504"/>
    <mergeCell ref="N1503:N1504"/>
    <mergeCell ref="B1505:B1506"/>
    <mergeCell ref="C1505:C1506"/>
    <mergeCell ref="D1505:D1506"/>
    <mergeCell ref="E1505:E1506"/>
    <mergeCell ref="G1505:G1506"/>
    <mergeCell ref="H1505:H1506"/>
    <mergeCell ref="I1505:I1506"/>
    <mergeCell ref="J1505:J1506"/>
    <mergeCell ref="K1505:K1506"/>
    <mergeCell ref="L1505:L1506"/>
    <mergeCell ref="M1505:M1506"/>
    <mergeCell ref="N1505:N1506"/>
    <mergeCell ref="G1503:G1504"/>
    <mergeCell ref="H1503:H1504"/>
    <mergeCell ref="I1503:I1504"/>
    <mergeCell ref="J1503:J1504"/>
    <mergeCell ref="K1503:K1504"/>
    <mergeCell ref="B1503:B1504"/>
    <mergeCell ref="C1503:C1504"/>
    <mergeCell ref="D1503:D1504"/>
    <mergeCell ref="E1503:E1504"/>
    <mergeCell ref="L1499:L1500"/>
    <mergeCell ref="M1499:M1500"/>
    <mergeCell ref="N1499:N1500"/>
    <mergeCell ref="B1501:B1502"/>
    <mergeCell ref="C1501:C1502"/>
    <mergeCell ref="D1501:D1502"/>
    <mergeCell ref="E1501:E1502"/>
    <mergeCell ref="G1501:G1502"/>
    <mergeCell ref="H1501:H1502"/>
    <mergeCell ref="I1501:I1502"/>
    <mergeCell ref="J1501:J1502"/>
    <mergeCell ref="K1501:K1502"/>
    <mergeCell ref="L1501:L1502"/>
    <mergeCell ref="M1501:M1502"/>
    <mergeCell ref="N1501:N1502"/>
    <mergeCell ref="G1499:G1500"/>
    <mergeCell ref="H1499:H1500"/>
    <mergeCell ref="I1499:I1500"/>
    <mergeCell ref="J1499:J1500"/>
    <mergeCell ref="K1499:K1500"/>
    <mergeCell ref="B1499:B1500"/>
    <mergeCell ref="C1499:C1500"/>
    <mergeCell ref="D1499:D1500"/>
    <mergeCell ref="E1499:E1500"/>
    <mergeCell ref="L1495:L1496"/>
    <mergeCell ref="M1495:M1496"/>
    <mergeCell ref="N1495:N1496"/>
    <mergeCell ref="B1497:B1498"/>
    <mergeCell ref="C1497:C1498"/>
    <mergeCell ref="D1497:D1498"/>
    <mergeCell ref="E1497:E1498"/>
    <mergeCell ref="G1497:G1498"/>
    <mergeCell ref="H1497:H1498"/>
    <mergeCell ref="I1497:I1498"/>
    <mergeCell ref="J1497:J1498"/>
    <mergeCell ref="K1497:K1498"/>
    <mergeCell ref="L1497:L1498"/>
    <mergeCell ref="M1497:M1498"/>
    <mergeCell ref="N1497:N1498"/>
    <mergeCell ref="G1495:G1496"/>
    <mergeCell ref="H1495:H1496"/>
    <mergeCell ref="I1495:I1496"/>
    <mergeCell ref="J1495:J1496"/>
    <mergeCell ref="K1495:K1496"/>
    <mergeCell ref="B1495:B1496"/>
    <mergeCell ref="C1495:C1496"/>
    <mergeCell ref="D1495:D1496"/>
    <mergeCell ref="E1495:E1496"/>
    <mergeCell ref="L1491:L1492"/>
    <mergeCell ref="M1491:M1492"/>
    <mergeCell ref="N1491:N1492"/>
    <mergeCell ref="B1493:B1494"/>
    <mergeCell ref="C1493:C1494"/>
    <mergeCell ref="D1493:D1494"/>
    <mergeCell ref="E1493:E1494"/>
    <mergeCell ref="G1493:G1494"/>
    <mergeCell ref="H1493:H1494"/>
    <mergeCell ref="I1493:I1494"/>
    <mergeCell ref="J1493:J1494"/>
    <mergeCell ref="K1493:K1494"/>
    <mergeCell ref="L1493:L1494"/>
    <mergeCell ref="M1493:M1494"/>
    <mergeCell ref="N1493:N1494"/>
    <mergeCell ref="G1491:G1492"/>
    <mergeCell ref="H1491:H1492"/>
    <mergeCell ref="I1491:I1492"/>
    <mergeCell ref="J1491:J1492"/>
    <mergeCell ref="K1491:K1492"/>
    <mergeCell ref="B1491:B1492"/>
    <mergeCell ref="C1491:C1492"/>
    <mergeCell ref="D1491:D1492"/>
    <mergeCell ref="E1491:E1492"/>
    <mergeCell ref="L1487:L1488"/>
    <mergeCell ref="M1487:M1488"/>
    <mergeCell ref="N1487:N1488"/>
    <mergeCell ref="B1489:B1490"/>
    <mergeCell ref="C1489:C1490"/>
    <mergeCell ref="D1489:D1490"/>
    <mergeCell ref="E1489:E1490"/>
    <mergeCell ref="G1489:G1490"/>
    <mergeCell ref="H1489:H1490"/>
    <mergeCell ref="I1489:I1490"/>
    <mergeCell ref="J1489:J1490"/>
    <mergeCell ref="K1489:K1490"/>
    <mergeCell ref="L1489:L1490"/>
    <mergeCell ref="M1489:M1490"/>
    <mergeCell ref="N1489:N1490"/>
    <mergeCell ref="G1487:G1488"/>
    <mergeCell ref="H1487:H1488"/>
    <mergeCell ref="I1487:I1488"/>
    <mergeCell ref="J1487:J1488"/>
    <mergeCell ref="K1487:K1488"/>
    <mergeCell ref="B1487:B1488"/>
    <mergeCell ref="C1487:C1488"/>
    <mergeCell ref="D1487:D1488"/>
    <mergeCell ref="E1487:E1488"/>
    <mergeCell ref="L1483:L1484"/>
    <mergeCell ref="M1483:M1484"/>
    <mergeCell ref="N1483:N1484"/>
    <mergeCell ref="B1485:B1486"/>
    <mergeCell ref="C1485:C1486"/>
    <mergeCell ref="D1485:D1486"/>
    <mergeCell ref="E1485:E1486"/>
    <mergeCell ref="G1485:G1486"/>
    <mergeCell ref="H1485:H1486"/>
    <mergeCell ref="I1485:I1486"/>
    <mergeCell ref="J1485:J1486"/>
    <mergeCell ref="K1485:K1486"/>
    <mergeCell ref="L1485:L1486"/>
    <mergeCell ref="M1485:M1486"/>
    <mergeCell ref="N1485:N1486"/>
    <mergeCell ref="G1483:G1484"/>
    <mergeCell ref="H1483:H1484"/>
    <mergeCell ref="I1483:I1484"/>
    <mergeCell ref="J1483:J1484"/>
    <mergeCell ref="K1483:K1484"/>
    <mergeCell ref="B1483:B1484"/>
    <mergeCell ref="C1483:C1484"/>
    <mergeCell ref="D1483:D1484"/>
    <mergeCell ref="E1483:E1484"/>
    <mergeCell ref="L1479:L1480"/>
    <mergeCell ref="M1479:M1480"/>
    <mergeCell ref="N1479:N1480"/>
    <mergeCell ref="B1481:B1482"/>
    <mergeCell ref="C1481:C1482"/>
    <mergeCell ref="D1481:D1482"/>
    <mergeCell ref="E1481:E1482"/>
    <mergeCell ref="G1481:G1482"/>
    <mergeCell ref="H1481:H1482"/>
    <mergeCell ref="I1481:I1482"/>
    <mergeCell ref="J1481:J1482"/>
    <mergeCell ref="K1481:K1482"/>
    <mergeCell ref="L1481:L1482"/>
    <mergeCell ref="M1481:M1482"/>
    <mergeCell ref="N1481:N1482"/>
    <mergeCell ref="G1479:G1480"/>
    <mergeCell ref="H1479:H1480"/>
    <mergeCell ref="I1479:I1480"/>
    <mergeCell ref="J1479:J1480"/>
    <mergeCell ref="K1479:K1480"/>
    <mergeCell ref="B1479:B1480"/>
    <mergeCell ref="C1479:C1480"/>
    <mergeCell ref="D1479:D1480"/>
    <mergeCell ref="E1479:E1480"/>
    <mergeCell ref="L1475:L1476"/>
    <mergeCell ref="M1475:M1476"/>
    <mergeCell ref="N1475:N1476"/>
    <mergeCell ref="B1477:B1478"/>
    <mergeCell ref="C1477:C1478"/>
    <mergeCell ref="D1477:D1478"/>
    <mergeCell ref="E1477:E1478"/>
    <mergeCell ref="G1477:G1478"/>
    <mergeCell ref="H1477:H1478"/>
    <mergeCell ref="I1477:I1478"/>
    <mergeCell ref="J1477:J1478"/>
    <mergeCell ref="K1477:K1478"/>
    <mergeCell ref="L1477:L1478"/>
    <mergeCell ref="M1477:M1478"/>
    <mergeCell ref="N1477:N1478"/>
    <mergeCell ref="G1475:G1476"/>
    <mergeCell ref="H1475:H1476"/>
    <mergeCell ref="I1475:I1476"/>
    <mergeCell ref="J1475:J1476"/>
    <mergeCell ref="K1475:K1476"/>
    <mergeCell ref="B1475:B1476"/>
    <mergeCell ref="C1475:C1476"/>
    <mergeCell ref="D1475:D1476"/>
    <mergeCell ref="E1475:E1476"/>
    <mergeCell ref="L1471:L1472"/>
    <mergeCell ref="M1471:M1472"/>
    <mergeCell ref="N1471:N1472"/>
    <mergeCell ref="B1473:B1474"/>
    <mergeCell ref="C1473:C1474"/>
    <mergeCell ref="D1473:D1474"/>
    <mergeCell ref="E1473:E1474"/>
    <mergeCell ref="G1473:G1474"/>
    <mergeCell ref="H1473:H1474"/>
    <mergeCell ref="I1473:I1474"/>
    <mergeCell ref="J1473:J1474"/>
    <mergeCell ref="K1473:K1474"/>
    <mergeCell ref="L1473:L1474"/>
    <mergeCell ref="M1473:M1474"/>
    <mergeCell ref="N1473:N1474"/>
    <mergeCell ref="G1471:G1472"/>
    <mergeCell ref="H1471:H1472"/>
    <mergeCell ref="I1471:I1472"/>
    <mergeCell ref="J1471:J1472"/>
    <mergeCell ref="K1471:K1472"/>
    <mergeCell ref="B1471:B1472"/>
    <mergeCell ref="C1471:C1472"/>
    <mergeCell ref="D1471:D1472"/>
    <mergeCell ref="E1471:E1472"/>
    <mergeCell ref="L1467:L1468"/>
    <mergeCell ref="M1467:M1468"/>
    <mergeCell ref="N1467:N1468"/>
    <mergeCell ref="B1469:B1470"/>
    <mergeCell ref="C1469:C1470"/>
    <mergeCell ref="D1469:D1470"/>
    <mergeCell ref="E1469:E1470"/>
    <mergeCell ref="G1469:G1470"/>
    <mergeCell ref="H1469:H1470"/>
    <mergeCell ref="I1469:I1470"/>
    <mergeCell ref="J1469:J1470"/>
    <mergeCell ref="K1469:K1470"/>
    <mergeCell ref="L1469:L1470"/>
    <mergeCell ref="M1469:M1470"/>
    <mergeCell ref="N1469:N1470"/>
    <mergeCell ref="G1467:G1468"/>
    <mergeCell ref="H1467:H1468"/>
    <mergeCell ref="I1467:I1468"/>
    <mergeCell ref="J1467:J1468"/>
    <mergeCell ref="K1467:K1468"/>
    <mergeCell ref="B1467:B1468"/>
    <mergeCell ref="C1467:C1468"/>
    <mergeCell ref="D1467:D1468"/>
    <mergeCell ref="E1467:E1468"/>
    <mergeCell ref="L1463:L1464"/>
    <mergeCell ref="M1463:M1464"/>
    <mergeCell ref="N1463:N1464"/>
    <mergeCell ref="B1465:B1466"/>
    <mergeCell ref="C1465:C1466"/>
    <mergeCell ref="D1465:D1466"/>
    <mergeCell ref="E1465:E1466"/>
    <mergeCell ref="G1465:G1466"/>
    <mergeCell ref="H1465:H1466"/>
    <mergeCell ref="I1465:I1466"/>
    <mergeCell ref="J1465:J1466"/>
    <mergeCell ref="K1465:K1466"/>
    <mergeCell ref="L1465:L1466"/>
    <mergeCell ref="M1465:M1466"/>
    <mergeCell ref="N1465:N1466"/>
    <mergeCell ref="G1463:G1464"/>
    <mergeCell ref="H1463:H1464"/>
    <mergeCell ref="I1463:I1464"/>
    <mergeCell ref="J1463:J1464"/>
    <mergeCell ref="K1463:K1464"/>
    <mergeCell ref="B1463:B1464"/>
    <mergeCell ref="C1463:C1464"/>
    <mergeCell ref="D1463:D1464"/>
    <mergeCell ref="E1463:E1464"/>
    <mergeCell ref="L1459:L1460"/>
    <mergeCell ref="M1459:M1460"/>
    <mergeCell ref="N1459:N1460"/>
    <mergeCell ref="B1461:B1462"/>
    <mergeCell ref="C1461:C1462"/>
    <mergeCell ref="D1461:D1462"/>
    <mergeCell ref="E1461:E1462"/>
    <mergeCell ref="G1461:G1462"/>
    <mergeCell ref="H1461:H1462"/>
    <mergeCell ref="I1461:I1462"/>
    <mergeCell ref="J1461:J1462"/>
    <mergeCell ref="K1461:K1462"/>
    <mergeCell ref="L1461:L1462"/>
    <mergeCell ref="M1461:M1462"/>
    <mergeCell ref="N1461:N1462"/>
    <mergeCell ref="G1459:G1460"/>
    <mergeCell ref="H1459:H1460"/>
    <mergeCell ref="I1459:I1460"/>
    <mergeCell ref="J1459:J1460"/>
    <mergeCell ref="K1459:K1460"/>
    <mergeCell ref="B1459:B1460"/>
    <mergeCell ref="C1459:C1460"/>
    <mergeCell ref="D1459:D1460"/>
    <mergeCell ref="E1459:E1460"/>
    <mergeCell ref="L1455:L1456"/>
    <mergeCell ref="M1455:M1456"/>
    <mergeCell ref="N1455:N1456"/>
    <mergeCell ref="B1457:B1458"/>
    <mergeCell ref="C1457:C1458"/>
    <mergeCell ref="D1457:D1458"/>
    <mergeCell ref="E1457:E1458"/>
    <mergeCell ref="G1457:G1458"/>
    <mergeCell ref="H1457:H1458"/>
    <mergeCell ref="I1457:I1458"/>
    <mergeCell ref="J1457:J1458"/>
    <mergeCell ref="K1457:K1458"/>
    <mergeCell ref="L1457:L1458"/>
    <mergeCell ref="M1457:M1458"/>
    <mergeCell ref="N1457:N1458"/>
    <mergeCell ref="G1455:G1456"/>
    <mergeCell ref="H1455:H1456"/>
    <mergeCell ref="I1455:I1456"/>
    <mergeCell ref="J1455:J1456"/>
    <mergeCell ref="K1455:K1456"/>
    <mergeCell ref="B1455:B1456"/>
    <mergeCell ref="C1455:C1456"/>
    <mergeCell ref="D1455:D1456"/>
    <mergeCell ref="E1455:E1456"/>
    <mergeCell ref="L1451:L1452"/>
    <mergeCell ref="M1451:M1452"/>
    <mergeCell ref="N1451:N1452"/>
    <mergeCell ref="B1453:B1454"/>
    <mergeCell ref="C1453:C1454"/>
    <mergeCell ref="D1453:D1454"/>
    <mergeCell ref="E1453:E1454"/>
    <mergeCell ref="G1453:G1454"/>
    <mergeCell ref="H1453:H1454"/>
    <mergeCell ref="I1453:I1454"/>
    <mergeCell ref="J1453:J1454"/>
    <mergeCell ref="K1453:K1454"/>
    <mergeCell ref="L1453:L1454"/>
    <mergeCell ref="M1453:M1454"/>
    <mergeCell ref="N1453:N1454"/>
    <mergeCell ref="G1451:G1452"/>
    <mergeCell ref="H1451:H1452"/>
    <mergeCell ref="I1451:I1452"/>
    <mergeCell ref="J1451:J1452"/>
    <mergeCell ref="K1451:K1452"/>
    <mergeCell ref="B1451:B1452"/>
    <mergeCell ref="C1451:C1452"/>
    <mergeCell ref="D1451:D1452"/>
    <mergeCell ref="E1451:E1452"/>
    <mergeCell ref="L1447:L1448"/>
    <mergeCell ref="M1447:M1448"/>
    <mergeCell ref="N1447:N1448"/>
    <mergeCell ref="B1449:B1450"/>
    <mergeCell ref="C1449:C1450"/>
    <mergeCell ref="D1449:D1450"/>
    <mergeCell ref="E1449:E1450"/>
    <mergeCell ref="G1449:G1450"/>
    <mergeCell ref="H1449:H1450"/>
    <mergeCell ref="I1449:I1450"/>
    <mergeCell ref="J1449:J1450"/>
    <mergeCell ref="K1449:K1450"/>
    <mergeCell ref="L1449:L1450"/>
    <mergeCell ref="M1449:M1450"/>
    <mergeCell ref="N1449:N1450"/>
    <mergeCell ref="G1447:G1448"/>
    <mergeCell ref="H1447:H1448"/>
    <mergeCell ref="I1447:I1448"/>
    <mergeCell ref="J1447:J1448"/>
    <mergeCell ref="K1447:K1448"/>
    <mergeCell ref="B1447:B1448"/>
    <mergeCell ref="C1447:C1448"/>
    <mergeCell ref="D1447:D1448"/>
    <mergeCell ref="E1447:E1448"/>
    <mergeCell ref="L1443:L1444"/>
    <mergeCell ref="M1443:M1444"/>
    <mergeCell ref="N1443:N1444"/>
    <mergeCell ref="B1445:B1446"/>
    <mergeCell ref="C1445:C1446"/>
    <mergeCell ref="D1445:D1446"/>
    <mergeCell ref="E1445:E1446"/>
    <mergeCell ref="G1445:G1446"/>
    <mergeCell ref="H1445:H1446"/>
    <mergeCell ref="I1445:I1446"/>
    <mergeCell ref="J1445:J1446"/>
    <mergeCell ref="K1445:K1446"/>
    <mergeCell ref="L1445:L1446"/>
    <mergeCell ref="M1445:M1446"/>
    <mergeCell ref="N1445:N1446"/>
    <mergeCell ref="G1443:G1444"/>
    <mergeCell ref="H1443:H1444"/>
    <mergeCell ref="I1443:I1444"/>
    <mergeCell ref="J1443:J1444"/>
    <mergeCell ref="K1443:K1444"/>
    <mergeCell ref="B1443:B1444"/>
    <mergeCell ref="C1443:C1444"/>
    <mergeCell ref="D1443:D1444"/>
    <mergeCell ref="E1443:E1444"/>
    <mergeCell ref="L1439:L1440"/>
    <mergeCell ref="M1439:M1440"/>
    <mergeCell ref="N1439:N1440"/>
    <mergeCell ref="B1441:B1442"/>
    <mergeCell ref="C1441:C1442"/>
    <mergeCell ref="D1441:D1442"/>
    <mergeCell ref="E1441:E1442"/>
    <mergeCell ref="G1441:G1442"/>
    <mergeCell ref="H1441:H1442"/>
    <mergeCell ref="I1441:I1442"/>
    <mergeCell ref="J1441:J1442"/>
    <mergeCell ref="K1441:K1442"/>
    <mergeCell ref="L1441:L1442"/>
    <mergeCell ref="M1441:M1442"/>
    <mergeCell ref="N1441:N1442"/>
    <mergeCell ref="G1439:G1440"/>
    <mergeCell ref="H1439:H1440"/>
    <mergeCell ref="I1439:I1440"/>
    <mergeCell ref="J1439:J1440"/>
    <mergeCell ref="K1439:K1440"/>
    <mergeCell ref="B1439:B1440"/>
    <mergeCell ref="C1439:C1440"/>
    <mergeCell ref="D1439:D1440"/>
    <mergeCell ref="E1439:E1440"/>
    <mergeCell ref="L1435:L1436"/>
    <mergeCell ref="M1435:M1436"/>
    <mergeCell ref="N1435:N1436"/>
    <mergeCell ref="B1437:B1438"/>
    <mergeCell ref="C1437:C1438"/>
    <mergeCell ref="D1437:D1438"/>
    <mergeCell ref="E1437:E1438"/>
    <mergeCell ref="G1437:G1438"/>
    <mergeCell ref="H1437:H1438"/>
    <mergeCell ref="I1437:I1438"/>
    <mergeCell ref="J1437:J1438"/>
    <mergeCell ref="K1437:K1438"/>
    <mergeCell ref="L1437:L1438"/>
    <mergeCell ref="M1437:M1438"/>
    <mergeCell ref="N1437:N1438"/>
    <mergeCell ref="G1435:G1436"/>
    <mergeCell ref="H1435:H1436"/>
    <mergeCell ref="I1435:I1436"/>
    <mergeCell ref="J1435:J1436"/>
    <mergeCell ref="K1435:K1436"/>
    <mergeCell ref="B1435:B1436"/>
    <mergeCell ref="C1435:C1436"/>
    <mergeCell ref="D1435:D1436"/>
    <mergeCell ref="E1435:E1436"/>
    <mergeCell ref="L1431:L1432"/>
    <mergeCell ref="M1431:M1432"/>
    <mergeCell ref="N1431:N1432"/>
    <mergeCell ref="B1433:B1434"/>
    <mergeCell ref="C1433:C1434"/>
    <mergeCell ref="D1433:D1434"/>
    <mergeCell ref="E1433:E1434"/>
    <mergeCell ref="G1433:G1434"/>
    <mergeCell ref="H1433:H1434"/>
    <mergeCell ref="I1433:I1434"/>
    <mergeCell ref="J1433:J1434"/>
    <mergeCell ref="K1433:K1434"/>
    <mergeCell ref="L1433:L1434"/>
    <mergeCell ref="M1433:M1434"/>
    <mergeCell ref="N1433:N1434"/>
    <mergeCell ref="G1431:G1432"/>
    <mergeCell ref="H1431:H1432"/>
    <mergeCell ref="I1431:I1432"/>
    <mergeCell ref="J1431:J1432"/>
    <mergeCell ref="K1431:K1432"/>
    <mergeCell ref="B1431:B1432"/>
    <mergeCell ref="C1431:C1432"/>
    <mergeCell ref="D1431:D1432"/>
    <mergeCell ref="E1431:E1432"/>
    <mergeCell ref="L1427:L1428"/>
    <mergeCell ref="M1427:M1428"/>
    <mergeCell ref="N1427:N1428"/>
    <mergeCell ref="B1429:B1430"/>
    <mergeCell ref="C1429:C1430"/>
    <mergeCell ref="D1429:D1430"/>
    <mergeCell ref="E1429:E1430"/>
    <mergeCell ref="G1429:G1430"/>
    <mergeCell ref="H1429:H1430"/>
    <mergeCell ref="I1429:I1430"/>
    <mergeCell ref="J1429:J1430"/>
    <mergeCell ref="K1429:K1430"/>
    <mergeCell ref="L1429:L1430"/>
    <mergeCell ref="M1429:M1430"/>
    <mergeCell ref="N1429:N1430"/>
    <mergeCell ref="G1427:G1428"/>
    <mergeCell ref="H1427:H1428"/>
    <mergeCell ref="I1427:I1428"/>
    <mergeCell ref="J1427:J1428"/>
    <mergeCell ref="K1427:K1428"/>
    <mergeCell ref="B1427:B1428"/>
    <mergeCell ref="C1427:C1428"/>
    <mergeCell ref="D1427:D1428"/>
    <mergeCell ref="E1427:E1428"/>
    <mergeCell ref="L1423:L1424"/>
    <mergeCell ref="M1423:M1424"/>
    <mergeCell ref="N1423:N1424"/>
    <mergeCell ref="B1425:B1426"/>
    <mergeCell ref="C1425:C1426"/>
    <mergeCell ref="D1425:D1426"/>
    <mergeCell ref="E1425:E1426"/>
    <mergeCell ref="G1425:G1426"/>
    <mergeCell ref="H1425:H1426"/>
    <mergeCell ref="I1425:I1426"/>
    <mergeCell ref="J1425:J1426"/>
    <mergeCell ref="K1425:K1426"/>
    <mergeCell ref="L1425:L1426"/>
    <mergeCell ref="M1425:M1426"/>
    <mergeCell ref="N1425:N1426"/>
    <mergeCell ref="G1423:G1424"/>
    <mergeCell ref="H1423:H1424"/>
    <mergeCell ref="I1423:I1424"/>
    <mergeCell ref="J1423:J1424"/>
    <mergeCell ref="K1423:K1424"/>
    <mergeCell ref="B1423:B1424"/>
    <mergeCell ref="C1423:C1424"/>
    <mergeCell ref="D1423:D1424"/>
    <mergeCell ref="E1423:E1424"/>
    <mergeCell ref="L1419:L1420"/>
    <mergeCell ref="M1419:M1420"/>
    <mergeCell ref="N1419:N1420"/>
    <mergeCell ref="B1421:B1422"/>
    <mergeCell ref="C1421:C1422"/>
    <mergeCell ref="D1421:D1422"/>
    <mergeCell ref="E1421:E1422"/>
    <mergeCell ref="G1421:G1422"/>
    <mergeCell ref="H1421:H1422"/>
    <mergeCell ref="I1421:I1422"/>
    <mergeCell ref="J1421:J1422"/>
    <mergeCell ref="K1421:K1422"/>
    <mergeCell ref="L1421:L1422"/>
    <mergeCell ref="M1421:M1422"/>
    <mergeCell ref="N1421:N1422"/>
    <mergeCell ref="G1419:G1420"/>
    <mergeCell ref="H1419:H1420"/>
    <mergeCell ref="I1419:I1420"/>
    <mergeCell ref="J1419:J1420"/>
    <mergeCell ref="K1419:K1420"/>
    <mergeCell ref="B1419:B1420"/>
    <mergeCell ref="C1419:C1420"/>
    <mergeCell ref="D1419:D1420"/>
    <mergeCell ref="E1419:E1420"/>
    <mergeCell ref="L1415:L1416"/>
    <mergeCell ref="M1415:M1416"/>
    <mergeCell ref="N1415:N1416"/>
    <mergeCell ref="B1417:B1418"/>
    <mergeCell ref="C1417:C1418"/>
    <mergeCell ref="D1417:D1418"/>
    <mergeCell ref="E1417:E1418"/>
    <mergeCell ref="G1417:G1418"/>
    <mergeCell ref="H1417:H1418"/>
    <mergeCell ref="I1417:I1418"/>
    <mergeCell ref="J1417:J1418"/>
    <mergeCell ref="K1417:K1418"/>
    <mergeCell ref="L1417:L1418"/>
    <mergeCell ref="M1417:M1418"/>
    <mergeCell ref="N1417:N1418"/>
    <mergeCell ref="G1415:G1416"/>
    <mergeCell ref="H1415:H1416"/>
    <mergeCell ref="I1415:I1416"/>
    <mergeCell ref="J1415:J1416"/>
    <mergeCell ref="K1415:K1416"/>
    <mergeCell ref="B1415:B1416"/>
    <mergeCell ref="C1415:C1416"/>
    <mergeCell ref="D1415:D1416"/>
    <mergeCell ref="E1415:E1416"/>
    <mergeCell ref="L1411:L1412"/>
    <mergeCell ref="M1411:M1412"/>
    <mergeCell ref="N1411:N1412"/>
    <mergeCell ref="B1413:B1414"/>
    <mergeCell ref="C1413:C1414"/>
    <mergeCell ref="D1413:D1414"/>
    <mergeCell ref="E1413:E1414"/>
    <mergeCell ref="G1413:G1414"/>
    <mergeCell ref="H1413:H1414"/>
    <mergeCell ref="I1413:I1414"/>
    <mergeCell ref="J1413:J1414"/>
    <mergeCell ref="K1413:K1414"/>
    <mergeCell ref="L1413:L1414"/>
    <mergeCell ref="M1413:M1414"/>
    <mergeCell ref="N1413:N1414"/>
    <mergeCell ref="G1411:G1412"/>
    <mergeCell ref="H1411:H1412"/>
    <mergeCell ref="I1411:I1412"/>
    <mergeCell ref="J1411:J1412"/>
    <mergeCell ref="K1411:K1412"/>
    <mergeCell ref="B1411:B1412"/>
    <mergeCell ref="C1411:C1412"/>
    <mergeCell ref="D1411:D1412"/>
    <mergeCell ref="E1411:E1412"/>
    <mergeCell ref="L1407:L1408"/>
    <mergeCell ref="M1407:M1408"/>
    <mergeCell ref="N1407:N1408"/>
    <mergeCell ref="B1409:B1410"/>
    <mergeCell ref="C1409:C1410"/>
    <mergeCell ref="D1409:D1410"/>
    <mergeCell ref="E1409:E1410"/>
    <mergeCell ref="G1409:G1410"/>
    <mergeCell ref="H1409:H1410"/>
    <mergeCell ref="I1409:I1410"/>
    <mergeCell ref="J1409:J1410"/>
    <mergeCell ref="K1409:K1410"/>
    <mergeCell ref="L1409:L1410"/>
    <mergeCell ref="M1409:M1410"/>
    <mergeCell ref="N1409:N1410"/>
    <mergeCell ref="G1407:G1408"/>
    <mergeCell ref="H1407:H1408"/>
    <mergeCell ref="I1407:I1408"/>
    <mergeCell ref="J1407:J1408"/>
    <mergeCell ref="K1407:K1408"/>
    <mergeCell ref="B1407:B1408"/>
    <mergeCell ref="C1407:C1408"/>
    <mergeCell ref="D1407:D1408"/>
    <mergeCell ref="E1407:E1408"/>
    <mergeCell ref="L1403:L1404"/>
    <mergeCell ref="M1403:M1404"/>
    <mergeCell ref="N1403:N1404"/>
    <mergeCell ref="B1405:B1406"/>
    <mergeCell ref="C1405:C1406"/>
    <mergeCell ref="D1405:D1406"/>
    <mergeCell ref="E1405:E1406"/>
    <mergeCell ref="G1405:G1406"/>
    <mergeCell ref="H1405:H1406"/>
    <mergeCell ref="I1405:I1406"/>
    <mergeCell ref="J1405:J1406"/>
    <mergeCell ref="K1405:K1406"/>
    <mergeCell ref="L1405:L1406"/>
    <mergeCell ref="M1405:M1406"/>
    <mergeCell ref="N1405:N1406"/>
    <mergeCell ref="G1403:G1404"/>
    <mergeCell ref="H1403:H1404"/>
    <mergeCell ref="I1403:I1404"/>
    <mergeCell ref="J1403:J1404"/>
    <mergeCell ref="K1403:K1404"/>
    <mergeCell ref="B1403:B1404"/>
    <mergeCell ref="C1403:C1404"/>
    <mergeCell ref="D1403:D1404"/>
    <mergeCell ref="E1403:E1404"/>
    <mergeCell ref="L1399:L1400"/>
    <mergeCell ref="M1399:M1400"/>
    <mergeCell ref="N1399:N1400"/>
    <mergeCell ref="B1401:B1402"/>
    <mergeCell ref="C1401:C1402"/>
    <mergeCell ref="D1401:D1402"/>
    <mergeCell ref="E1401:E1402"/>
    <mergeCell ref="G1401:G1402"/>
    <mergeCell ref="H1401:H1402"/>
    <mergeCell ref="I1401:I1402"/>
    <mergeCell ref="J1401:J1402"/>
    <mergeCell ref="K1401:K1402"/>
    <mergeCell ref="L1401:L1402"/>
    <mergeCell ref="M1401:M1402"/>
    <mergeCell ref="N1401:N1402"/>
    <mergeCell ref="G1399:G1400"/>
    <mergeCell ref="H1399:H1400"/>
    <mergeCell ref="I1399:I1400"/>
    <mergeCell ref="J1399:J1400"/>
    <mergeCell ref="K1399:K1400"/>
    <mergeCell ref="B1399:B1400"/>
    <mergeCell ref="C1399:C1400"/>
    <mergeCell ref="D1399:D1400"/>
    <mergeCell ref="E1399:E1400"/>
    <mergeCell ref="L1395:L1396"/>
    <mergeCell ref="M1395:M1396"/>
    <mergeCell ref="N1395:N1396"/>
    <mergeCell ref="B1397:B1398"/>
    <mergeCell ref="C1397:C1398"/>
    <mergeCell ref="D1397:D1398"/>
    <mergeCell ref="E1397:E1398"/>
    <mergeCell ref="G1397:G1398"/>
    <mergeCell ref="H1397:H1398"/>
    <mergeCell ref="I1397:I1398"/>
    <mergeCell ref="J1397:J1398"/>
    <mergeCell ref="K1397:K1398"/>
    <mergeCell ref="L1397:L1398"/>
    <mergeCell ref="M1397:M1398"/>
    <mergeCell ref="N1397:N1398"/>
    <mergeCell ref="G1395:G1396"/>
    <mergeCell ref="H1395:H1396"/>
    <mergeCell ref="I1395:I1396"/>
    <mergeCell ref="J1395:J1396"/>
    <mergeCell ref="K1395:K1396"/>
    <mergeCell ref="B1395:B1396"/>
    <mergeCell ref="C1395:C1396"/>
    <mergeCell ref="D1395:D1396"/>
    <mergeCell ref="E1395:E1396"/>
    <mergeCell ref="L1391:L1392"/>
    <mergeCell ref="M1391:M1392"/>
    <mergeCell ref="N1391:N1392"/>
    <mergeCell ref="B1393:B1394"/>
    <mergeCell ref="C1393:C1394"/>
    <mergeCell ref="D1393:D1394"/>
    <mergeCell ref="E1393:E1394"/>
    <mergeCell ref="G1393:G1394"/>
    <mergeCell ref="H1393:H1394"/>
    <mergeCell ref="I1393:I1394"/>
    <mergeCell ref="J1393:J1394"/>
    <mergeCell ref="K1393:K1394"/>
    <mergeCell ref="L1393:L1394"/>
    <mergeCell ref="M1393:M1394"/>
    <mergeCell ref="N1393:N1394"/>
    <mergeCell ref="G1391:G1392"/>
    <mergeCell ref="H1391:H1392"/>
    <mergeCell ref="I1391:I1392"/>
    <mergeCell ref="J1391:J1392"/>
    <mergeCell ref="K1391:K1392"/>
    <mergeCell ref="B1391:B1392"/>
    <mergeCell ref="C1391:C1392"/>
    <mergeCell ref="D1391:D1392"/>
    <mergeCell ref="E1391:E1392"/>
    <mergeCell ref="L1387:L1388"/>
    <mergeCell ref="M1387:M1388"/>
    <mergeCell ref="N1387:N1388"/>
    <mergeCell ref="B1389:B1390"/>
    <mergeCell ref="C1389:C1390"/>
    <mergeCell ref="D1389:D1390"/>
    <mergeCell ref="E1389:E1390"/>
    <mergeCell ref="G1389:G1390"/>
    <mergeCell ref="H1389:H1390"/>
    <mergeCell ref="I1389:I1390"/>
    <mergeCell ref="J1389:J1390"/>
    <mergeCell ref="K1389:K1390"/>
    <mergeCell ref="L1389:L1390"/>
    <mergeCell ref="M1389:M1390"/>
    <mergeCell ref="N1389:N1390"/>
    <mergeCell ref="G1387:G1388"/>
    <mergeCell ref="H1387:H1388"/>
    <mergeCell ref="I1387:I1388"/>
    <mergeCell ref="J1387:J1388"/>
    <mergeCell ref="K1387:K1388"/>
    <mergeCell ref="B1387:B1388"/>
    <mergeCell ref="C1387:C1388"/>
    <mergeCell ref="D1387:D1388"/>
    <mergeCell ref="E1387:E1388"/>
    <mergeCell ref="L1383:L1384"/>
    <mergeCell ref="M1383:M1384"/>
    <mergeCell ref="N1383:N1384"/>
    <mergeCell ref="B1385:B1386"/>
    <mergeCell ref="C1385:C1386"/>
    <mergeCell ref="D1385:D1386"/>
    <mergeCell ref="E1385:E1386"/>
    <mergeCell ref="G1385:G1386"/>
    <mergeCell ref="H1385:H1386"/>
    <mergeCell ref="I1385:I1386"/>
    <mergeCell ref="J1385:J1386"/>
    <mergeCell ref="K1385:K1386"/>
    <mergeCell ref="L1385:L1386"/>
    <mergeCell ref="M1385:M1386"/>
    <mergeCell ref="N1385:N1386"/>
    <mergeCell ref="G1383:G1384"/>
    <mergeCell ref="H1383:H1384"/>
    <mergeCell ref="I1383:I1384"/>
    <mergeCell ref="J1383:J1384"/>
    <mergeCell ref="K1383:K1384"/>
    <mergeCell ref="B1383:B1384"/>
    <mergeCell ref="C1383:C1384"/>
    <mergeCell ref="D1383:D1384"/>
    <mergeCell ref="E1383:E1384"/>
    <mergeCell ref="L1379:L1380"/>
    <mergeCell ref="M1379:M1380"/>
    <mergeCell ref="N1379:N1380"/>
    <mergeCell ref="B1381:B1382"/>
    <mergeCell ref="C1381:C1382"/>
    <mergeCell ref="D1381:D1382"/>
    <mergeCell ref="E1381:E1382"/>
    <mergeCell ref="G1381:G1382"/>
    <mergeCell ref="H1381:H1382"/>
    <mergeCell ref="I1381:I1382"/>
    <mergeCell ref="J1381:J1382"/>
    <mergeCell ref="K1381:K1382"/>
    <mergeCell ref="L1381:L1382"/>
    <mergeCell ref="M1381:M1382"/>
    <mergeCell ref="N1381:N1382"/>
    <mergeCell ref="G1379:G1380"/>
    <mergeCell ref="H1379:H1380"/>
    <mergeCell ref="I1379:I1380"/>
    <mergeCell ref="J1379:J1380"/>
    <mergeCell ref="K1379:K1380"/>
    <mergeCell ref="B1379:B1380"/>
    <mergeCell ref="C1379:C1380"/>
    <mergeCell ref="D1379:D1380"/>
    <mergeCell ref="E1379:E1380"/>
    <mergeCell ref="L1375:L1376"/>
    <mergeCell ref="M1375:M1376"/>
    <mergeCell ref="N1375:N1376"/>
    <mergeCell ref="B1377:B1378"/>
    <mergeCell ref="C1377:C1378"/>
    <mergeCell ref="D1377:D1378"/>
    <mergeCell ref="E1377:E1378"/>
    <mergeCell ref="G1377:G1378"/>
    <mergeCell ref="H1377:H1378"/>
    <mergeCell ref="I1377:I1378"/>
    <mergeCell ref="J1377:J1378"/>
    <mergeCell ref="K1377:K1378"/>
    <mergeCell ref="L1377:L1378"/>
    <mergeCell ref="M1377:M1378"/>
    <mergeCell ref="N1377:N1378"/>
    <mergeCell ref="G1375:G1376"/>
    <mergeCell ref="H1375:H1376"/>
    <mergeCell ref="I1375:I1376"/>
    <mergeCell ref="J1375:J1376"/>
    <mergeCell ref="K1375:K1376"/>
    <mergeCell ref="B1375:B1376"/>
    <mergeCell ref="C1375:C1376"/>
    <mergeCell ref="D1375:D1376"/>
    <mergeCell ref="E1375:E1376"/>
    <mergeCell ref="L1371:L1372"/>
    <mergeCell ref="M1371:M1372"/>
    <mergeCell ref="N1371:N1372"/>
    <mergeCell ref="B1373:B1374"/>
    <mergeCell ref="C1373:C1374"/>
    <mergeCell ref="D1373:D1374"/>
    <mergeCell ref="E1373:E1374"/>
    <mergeCell ref="G1373:G1374"/>
    <mergeCell ref="H1373:H1374"/>
    <mergeCell ref="I1373:I1374"/>
    <mergeCell ref="J1373:J1374"/>
    <mergeCell ref="K1373:K1374"/>
    <mergeCell ref="L1373:L1374"/>
    <mergeCell ref="M1373:M1374"/>
    <mergeCell ref="N1373:N1374"/>
    <mergeCell ref="G1371:G1372"/>
    <mergeCell ref="H1371:H1372"/>
    <mergeCell ref="I1371:I1372"/>
    <mergeCell ref="J1371:J1372"/>
    <mergeCell ref="K1371:K1372"/>
    <mergeCell ref="B1371:B1372"/>
    <mergeCell ref="C1371:C1372"/>
    <mergeCell ref="D1371:D1372"/>
    <mergeCell ref="E1371:E1372"/>
    <mergeCell ref="L1367:L1368"/>
    <mergeCell ref="M1367:M1368"/>
    <mergeCell ref="N1367:N1368"/>
    <mergeCell ref="B1369:B1370"/>
    <mergeCell ref="C1369:C1370"/>
    <mergeCell ref="D1369:D1370"/>
    <mergeCell ref="E1369:E1370"/>
    <mergeCell ref="G1369:G1370"/>
    <mergeCell ref="H1369:H1370"/>
    <mergeCell ref="I1369:I1370"/>
    <mergeCell ref="J1369:J1370"/>
    <mergeCell ref="K1369:K1370"/>
    <mergeCell ref="L1369:L1370"/>
    <mergeCell ref="M1369:M1370"/>
    <mergeCell ref="N1369:N1370"/>
    <mergeCell ref="G1367:G1368"/>
    <mergeCell ref="H1367:H1368"/>
    <mergeCell ref="I1367:I1368"/>
    <mergeCell ref="J1367:J1368"/>
    <mergeCell ref="K1367:K1368"/>
    <mergeCell ref="B1367:B1368"/>
    <mergeCell ref="C1367:C1368"/>
    <mergeCell ref="D1367:D1368"/>
    <mergeCell ref="E1367:E1368"/>
    <mergeCell ref="L1363:L1364"/>
    <mergeCell ref="M1363:M1364"/>
    <mergeCell ref="N1363:N1364"/>
    <mergeCell ref="B1365:B1366"/>
    <mergeCell ref="C1365:C1366"/>
    <mergeCell ref="D1365:D1366"/>
    <mergeCell ref="E1365:E1366"/>
    <mergeCell ref="G1365:G1366"/>
    <mergeCell ref="H1365:H1366"/>
    <mergeCell ref="I1365:I1366"/>
    <mergeCell ref="J1365:J1366"/>
    <mergeCell ref="K1365:K1366"/>
    <mergeCell ref="L1365:L1366"/>
    <mergeCell ref="M1365:M1366"/>
    <mergeCell ref="N1365:N1366"/>
    <mergeCell ref="G1363:G1364"/>
    <mergeCell ref="H1363:H1364"/>
    <mergeCell ref="I1363:I1364"/>
    <mergeCell ref="J1363:J1364"/>
    <mergeCell ref="K1363:K1364"/>
    <mergeCell ref="B1363:B1364"/>
    <mergeCell ref="C1363:C1364"/>
    <mergeCell ref="D1363:D1364"/>
    <mergeCell ref="E1363:E1364"/>
    <mergeCell ref="L1359:L1360"/>
    <mergeCell ref="M1359:M1360"/>
    <mergeCell ref="N1359:N1360"/>
    <mergeCell ref="B1361:B1362"/>
    <mergeCell ref="C1361:C1362"/>
    <mergeCell ref="D1361:D1362"/>
    <mergeCell ref="E1361:E1362"/>
    <mergeCell ref="G1361:G1362"/>
    <mergeCell ref="H1361:H1362"/>
    <mergeCell ref="I1361:I1362"/>
    <mergeCell ref="J1361:J1362"/>
    <mergeCell ref="K1361:K1362"/>
    <mergeCell ref="L1361:L1362"/>
    <mergeCell ref="M1361:M1362"/>
    <mergeCell ref="N1361:N1362"/>
    <mergeCell ref="G1359:G1360"/>
    <mergeCell ref="H1359:H1360"/>
    <mergeCell ref="I1359:I1360"/>
    <mergeCell ref="J1359:J1360"/>
    <mergeCell ref="K1359:K1360"/>
    <mergeCell ref="B1359:B1360"/>
    <mergeCell ref="C1359:C1360"/>
    <mergeCell ref="D1359:D1360"/>
    <mergeCell ref="E1359:E1360"/>
    <mergeCell ref="L1355:L1356"/>
    <mergeCell ref="M1355:M1356"/>
    <mergeCell ref="N1355:N1356"/>
    <mergeCell ref="B1357:B1358"/>
    <mergeCell ref="C1357:C1358"/>
    <mergeCell ref="D1357:D1358"/>
    <mergeCell ref="E1357:E1358"/>
    <mergeCell ref="G1357:G1358"/>
    <mergeCell ref="H1357:H1358"/>
    <mergeCell ref="I1357:I1358"/>
    <mergeCell ref="J1357:J1358"/>
    <mergeCell ref="K1357:K1358"/>
    <mergeCell ref="L1357:L1358"/>
    <mergeCell ref="M1357:M1358"/>
    <mergeCell ref="N1357:N1358"/>
    <mergeCell ref="G1355:G1356"/>
    <mergeCell ref="H1355:H1356"/>
    <mergeCell ref="I1355:I1356"/>
    <mergeCell ref="J1355:J1356"/>
    <mergeCell ref="K1355:K1356"/>
    <mergeCell ref="B1355:B1356"/>
    <mergeCell ref="C1355:C1356"/>
    <mergeCell ref="D1355:D1356"/>
    <mergeCell ref="E1355:E1356"/>
    <mergeCell ref="L1351:L1352"/>
    <mergeCell ref="M1351:M1352"/>
    <mergeCell ref="N1351:N1352"/>
    <mergeCell ref="B1353:B1354"/>
    <mergeCell ref="C1353:C1354"/>
    <mergeCell ref="D1353:D1354"/>
    <mergeCell ref="E1353:E1354"/>
    <mergeCell ref="G1353:G1354"/>
    <mergeCell ref="H1353:H1354"/>
    <mergeCell ref="I1353:I1354"/>
    <mergeCell ref="J1353:J1354"/>
    <mergeCell ref="K1353:K1354"/>
    <mergeCell ref="L1353:L1354"/>
    <mergeCell ref="M1353:M1354"/>
    <mergeCell ref="N1353:N1354"/>
    <mergeCell ref="G1351:G1352"/>
    <mergeCell ref="H1351:H1352"/>
    <mergeCell ref="I1351:I1352"/>
    <mergeCell ref="J1351:J1352"/>
    <mergeCell ref="K1351:K1352"/>
    <mergeCell ref="B1351:B1352"/>
    <mergeCell ref="C1351:C1352"/>
    <mergeCell ref="D1351:D1352"/>
    <mergeCell ref="E1351:E1352"/>
    <mergeCell ref="L1347:L1348"/>
    <mergeCell ref="M1347:M1348"/>
    <mergeCell ref="N1347:N1348"/>
    <mergeCell ref="B1349:B1350"/>
    <mergeCell ref="C1349:C1350"/>
    <mergeCell ref="D1349:D1350"/>
    <mergeCell ref="E1349:E1350"/>
    <mergeCell ref="G1349:G1350"/>
    <mergeCell ref="H1349:H1350"/>
    <mergeCell ref="I1349:I1350"/>
    <mergeCell ref="J1349:J1350"/>
    <mergeCell ref="K1349:K1350"/>
    <mergeCell ref="L1349:L1350"/>
    <mergeCell ref="M1349:M1350"/>
    <mergeCell ref="N1349:N1350"/>
    <mergeCell ref="G1347:G1348"/>
    <mergeCell ref="H1347:H1348"/>
    <mergeCell ref="I1347:I1348"/>
    <mergeCell ref="J1347:J1348"/>
    <mergeCell ref="K1347:K1348"/>
    <mergeCell ref="B1347:B1348"/>
    <mergeCell ref="C1347:C1348"/>
    <mergeCell ref="D1347:D1348"/>
    <mergeCell ref="E1347:E1348"/>
    <mergeCell ref="L1343:L1344"/>
    <mergeCell ref="M1343:M1344"/>
    <mergeCell ref="N1343:N1344"/>
    <mergeCell ref="B1345:B1346"/>
    <mergeCell ref="C1345:C1346"/>
    <mergeCell ref="D1345:D1346"/>
    <mergeCell ref="E1345:E1346"/>
    <mergeCell ref="G1345:G1346"/>
    <mergeCell ref="H1345:H1346"/>
    <mergeCell ref="I1345:I1346"/>
    <mergeCell ref="J1345:J1346"/>
    <mergeCell ref="K1345:K1346"/>
    <mergeCell ref="L1345:L1346"/>
    <mergeCell ref="M1345:M1346"/>
    <mergeCell ref="N1345:N1346"/>
    <mergeCell ref="G1343:G1344"/>
    <mergeCell ref="H1343:H1344"/>
    <mergeCell ref="I1343:I1344"/>
    <mergeCell ref="J1343:J1344"/>
    <mergeCell ref="K1343:K1344"/>
    <mergeCell ref="B1343:B1344"/>
    <mergeCell ref="C1343:C1344"/>
    <mergeCell ref="D1343:D1344"/>
    <mergeCell ref="E1343:E1344"/>
    <mergeCell ref="L1339:L1340"/>
    <mergeCell ref="M1339:M1340"/>
    <mergeCell ref="N1339:N1340"/>
    <mergeCell ref="B1341:B1342"/>
    <mergeCell ref="C1341:C1342"/>
    <mergeCell ref="D1341:D1342"/>
    <mergeCell ref="E1341:E1342"/>
    <mergeCell ref="G1341:G1342"/>
    <mergeCell ref="H1341:H1342"/>
    <mergeCell ref="I1341:I1342"/>
    <mergeCell ref="J1341:J1342"/>
    <mergeCell ref="K1341:K1342"/>
    <mergeCell ref="L1341:L1342"/>
    <mergeCell ref="M1341:M1342"/>
    <mergeCell ref="N1341:N1342"/>
    <mergeCell ref="G1339:G1340"/>
    <mergeCell ref="H1339:H1340"/>
    <mergeCell ref="I1339:I1340"/>
    <mergeCell ref="J1339:J1340"/>
    <mergeCell ref="K1339:K1340"/>
    <mergeCell ref="B1339:B1340"/>
    <mergeCell ref="C1339:C1340"/>
    <mergeCell ref="D1339:D1340"/>
    <mergeCell ref="E1339:E1340"/>
    <mergeCell ref="L1335:L1336"/>
    <mergeCell ref="M1335:M1336"/>
    <mergeCell ref="N1335:N1336"/>
    <mergeCell ref="B1337:B1338"/>
    <mergeCell ref="C1337:C1338"/>
    <mergeCell ref="D1337:D1338"/>
    <mergeCell ref="E1337:E1338"/>
    <mergeCell ref="G1337:G1338"/>
    <mergeCell ref="H1337:H1338"/>
    <mergeCell ref="I1337:I1338"/>
    <mergeCell ref="J1337:J1338"/>
    <mergeCell ref="K1337:K1338"/>
    <mergeCell ref="L1337:L1338"/>
    <mergeCell ref="M1337:M1338"/>
    <mergeCell ref="N1337:N1338"/>
    <mergeCell ref="G1335:G1336"/>
    <mergeCell ref="H1335:H1336"/>
    <mergeCell ref="I1335:I1336"/>
    <mergeCell ref="J1335:J1336"/>
    <mergeCell ref="K1335:K1336"/>
    <mergeCell ref="B1335:B1336"/>
    <mergeCell ref="C1335:C1336"/>
    <mergeCell ref="D1335:D1336"/>
    <mergeCell ref="E1335:E1336"/>
    <mergeCell ref="L1331:L1332"/>
    <mergeCell ref="M1331:M1332"/>
    <mergeCell ref="N1331:N1332"/>
    <mergeCell ref="B1333:B1334"/>
    <mergeCell ref="C1333:C1334"/>
    <mergeCell ref="D1333:D1334"/>
    <mergeCell ref="E1333:E1334"/>
    <mergeCell ref="G1333:G1334"/>
    <mergeCell ref="H1333:H1334"/>
    <mergeCell ref="I1333:I1334"/>
    <mergeCell ref="J1333:J1334"/>
    <mergeCell ref="K1333:K1334"/>
    <mergeCell ref="L1333:L1334"/>
    <mergeCell ref="M1333:M1334"/>
    <mergeCell ref="N1333:N1334"/>
    <mergeCell ref="G1331:G1332"/>
    <mergeCell ref="H1331:H1332"/>
    <mergeCell ref="I1331:I1332"/>
    <mergeCell ref="J1331:J1332"/>
    <mergeCell ref="K1331:K1332"/>
    <mergeCell ref="B1331:B1332"/>
    <mergeCell ref="C1331:C1332"/>
    <mergeCell ref="D1331:D1332"/>
    <mergeCell ref="E1331:E1332"/>
    <mergeCell ref="L1327:L1328"/>
    <mergeCell ref="M1327:M1328"/>
    <mergeCell ref="N1327:N1328"/>
    <mergeCell ref="B1329:B1330"/>
    <mergeCell ref="C1329:C1330"/>
    <mergeCell ref="D1329:D1330"/>
    <mergeCell ref="E1329:E1330"/>
    <mergeCell ref="G1329:G1330"/>
    <mergeCell ref="H1329:H1330"/>
    <mergeCell ref="I1329:I1330"/>
    <mergeCell ref="J1329:J1330"/>
    <mergeCell ref="K1329:K1330"/>
    <mergeCell ref="L1329:L1330"/>
    <mergeCell ref="M1329:M1330"/>
    <mergeCell ref="N1329:N1330"/>
    <mergeCell ref="G1327:G1328"/>
    <mergeCell ref="H1327:H1328"/>
    <mergeCell ref="I1327:I1328"/>
    <mergeCell ref="J1327:J1328"/>
    <mergeCell ref="K1327:K1328"/>
    <mergeCell ref="B1327:B1328"/>
    <mergeCell ref="C1327:C1328"/>
    <mergeCell ref="D1327:D1328"/>
    <mergeCell ref="E1327:E1328"/>
    <mergeCell ref="L1323:L1324"/>
    <mergeCell ref="M1323:M1324"/>
    <mergeCell ref="N1323:N1324"/>
    <mergeCell ref="B1325:B1326"/>
    <mergeCell ref="C1325:C1326"/>
    <mergeCell ref="D1325:D1326"/>
    <mergeCell ref="E1325:E1326"/>
    <mergeCell ref="G1325:G1326"/>
    <mergeCell ref="H1325:H1326"/>
    <mergeCell ref="I1325:I1326"/>
    <mergeCell ref="J1325:J1326"/>
    <mergeCell ref="K1325:K1326"/>
    <mergeCell ref="L1325:L1326"/>
    <mergeCell ref="M1325:M1326"/>
    <mergeCell ref="N1325:N1326"/>
    <mergeCell ref="G1323:G1324"/>
    <mergeCell ref="H1323:H1324"/>
    <mergeCell ref="I1323:I1324"/>
    <mergeCell ref="J1323:J1324"/>
    <mergeCell ref="K1323:K1324"/>
    <mergeCell ref="B1323:B1324"/>
    <mergeCell ref="C1323:C1324"/>
    <mergeCell ref="D1323:D1324"/>
    <mergeCell ref="E1323:E1324"/>
    <mergeCell ref="L1319:L1320"/>
    <mergeCell ref="M1319:M1320"/>
    <mergeCell ref="N1319:N1320"/>
    <mergeCell ref="B1321:B1322"/>
    <mergeCell ref="C1321:C1322"/>
    <mergeCell ref="D1321:D1322"/>
    <mergeCell ref="E1321:E1322"/>
    <mergeCell ref="G1321:G1322"/>
    <mergeCell ref="H1321:H1322"/>
    <mergeCell ref="I1321:I1322"/>
    <mergeCell ref="J1321:J1322"/>
    <mergeCell ref="K1321:K1322"/>
    <mergeCell ref="L1321:L1322"/>
    <mergeCell ref="M1321:M1322"/>
    <mergeCell ref="N1321:N1322"/>
    <mergeCell ref="G1319:G1320"/>
    <mergeCell ref="H1319:H1320"/>
    <mergeCell ref="I1319:I1320"/>
    <mergeCell ref="J1319:J1320"/>
    <mergeCell ref="K1319:K1320"/>
    <mergeCell ref="B1319:B1320"/>
    <mergeCell ref="C1319:C1320"/>
    <mergeCell ref="D1319:D1320"/>
    <mergeCell ref="E1319:E1320"/>
    <mergeCell ref="L1315:L1316"/>
    <mergeCell ref="M1315:M1316"/>
    <mergeCell ref="N1315:N1316"/>
    <mergeCell ref="B1317:B1318"/>
    <mergeCell ref="C1317:C1318"/>
    <mergeCell ref="D1317:D1318"/>
    <mergeCell ref="E1317:E1318"/>
    <mergeCell ref="G1317:G1318"/>
    <mergeCell ref="H1317:H1318"/>
    <mergeCell ref="I1317:I1318"/>
    <mergeCell ref="J1317:J1318"/>
    <mergeCell ref="K1317:K1318"/>
    <mergeCell ref="L1317:L1318"/>
    <mergeCell ref="M1317:M1318"/>
    <mergeCell ref="N1317:N1318"/>
    <mergeCell ref="G1315:G1316"/>
    <mergeCell ref="H1315:H1316"/>
    <mergeCell ref="I1315:I1316"/>
    <mergeCell ref="J1315:J1316"/>
    <mergeCell ref="K1315:K1316"/>
    <mergeCell ref="B1315:B1316"/>
    <mergeCell ref="C1315:C1316"/>
    <mergeCell ref="D1315:D1316"/>
    <mergeCell ref="E1315:E1316"/>
    <mergeCell ref="L1311:L1312"/>
    <mergeCell ref="M1311:M1312"/>
    <mergeCell ref="N1311:N1312"/>
    <mergeCell ref="B1313:B1314"/>
    <mergeCell ref="C1313:C1314"/>
    <mergeCell ref="D1313:D1314"/>
    <mergeCell ref="E1313:E1314"/>
    <mergeCell ref="G1313:G1314"/>
    <mergeCell ref="H1313:H1314"/>
    <mergeCell ref="I1313:I1314"/>
    <mergeCell ref="J1313:J1314"/>
    <mergeCell ref="K1313:K1314"/>
    <mergeCell ref="L1313:L1314"/>
    <mergeCell ref="M1313:M1314"/>
    <mergeCell ref="N1313:N1314"/>
    <mergeCell ref="G1311:G1312"/>
    <mergeCell ref="H1311:H1312"/>
    <mergeCell ref="I1311:I1312"/>
    <mergeCell ref="J1311:J1312"/>
    <mergeCell ref="K1311:K1312"/>
    <mergeCell ref="B1311:B1312"/>
    <mergeCell ref="C1311:C1312"/>
    <mergeCell ref="D1311:D1312"/>
    <mergeCell ref="E1311:E1312"/>
    <mergeCell ref="L1307:L1308"/>
    <mergeCell ref="M1307:M1308"/>
    <mergeCell ref="N1307:N1308"/>
    <mergeCell ref="B1309:B1310"/>
    <mergeCell ref="C1309:C1310"/>
    <mergeCell ref="D1309:D1310"/>
    <mergeCell ref="E1309:E1310"/>
    <mergeCell ref="G1309:G1310"/>
    <mergeCell ref="H1309:H1310"/>
    <mergeCell ref="I1309:I1310"/>
    <mergeCell ref="J1309:J1310"/>
    <mergeCell ref="K1309:K1310"/>
    <mergeCell ref="L1309:L1310"/>
    <mergeCell ref="M1309:M1310"/>
    <mergeCell ref="N1309:N1310"/>
    <mergeCell ref="G1307:G1308"/>
    <mergeCell ref="H1307:H1308"/>
    <mergeCell ref="I1307:I1308"/>
    <mergeCell ref="J1307:J1308"/>
    <mergeCell ref="K1307:K1308"/>
    <mergeCell ref="B1307:B1308"/>
    <mergeCell ref="C1307:C1308"/>
    <mergeCell ref="D1307:D1308"/>
    <mergeCell ref="E1307:E1308"/>
    <mergeCell ref="L1303:L1304"/>
    <mergeCell ref="M1303:M1304"/>
    <mergeCell ref="N1303:N1304"/>
    <mergeCell ref="B1305:B1306"/>
    <mergeCell ref="C1305:C1306"/>
    <mergeCell ref="D1305:D1306"/>
    <mergeCell ref="E1305:E1306"/>
    <mergeCell ref="G1305:G1306"/>
    <mergeCell ref="H1305:H1306"/>
    <mergeCell ref="I1305:I1306"/>
    <mergeCell ref="J1305:J1306"/>
    <mergeCell ref="K1305:K1306"/>
    <mergeCell ref="L1305:L1306"/>
    <mergeCell ref="M1305:M1306"/>
    <mergeCell ref="N1305:N1306"/>
    <mergeCell ref="G1303:G1304"/>
    <mergeCell ref="H1303:H1304"/>
    <mergeCell ref="I1303:I1304"/>
    <mergeCell ref="J1303:J1304"/>
    <mergeCell ref="K1303:K1304"/>
    <mergeCell ref="B1303:B1304"/>
    <mergeCell ref="C1303:C1304"/>
    <mergeCell ref="D1303:D1304"/>
    <mergeCell ref="E1303:E1304"/>
    <mergeCell ref="L1299:L1300"/>
    <mergeCell ref="M1299:M1300"/>
    <mergeCell ref="N1299:N1300"/>
    <mergeCell ref="B1301:B1302"/>
    <mergeCell ref="C1301:C1302"/>
    <mergeCell ref="D1301:D1302"/>
    <mergeCell ref="E1301:E1302"/>
    <mergeCell ref="G1301:G1302"/>
    <mergeCell ref="H1301:H1302"/>
    <mergeCell ref="I1301:I1302"/>
    <mergeCell ref="J1301:J1302"/>
    <mergeCell ref="K1301:K1302"/>
    <mergeCell ref="L1301:L1302"/>
    <mergeCell ref="M1301:M1302"/>
    <mergeCell ref="N1301:N1302"/>
    <mergeCell ref="G1299:G1300"/>
    <mergeCell ref="H1299:H1300"/>
    <mergeCell ref="I1299:I1300"/>
    <mergeCell ref="J1299:J1300"/>
    <mergeCell ref="K1299:K1300"/>
    <mergeCell ref="B1299:B1300"/>
    <mergeCell ref="C1299:C1300"/>
    <mergeCell ref="D1299:D1300"/>
    <mergeCell ref="E1299:E1300"/>
    <mergeCell ref="L1295:L1296"/>
    <mergeCell ref="M1295:M1296"/>
    <mergeCell ref="N1295:N1296"/>
    <mergeCell ref="B1297:B1298"/>
    <mergeCell ref="C1297:C1298"/>
    <mergeCell ref="D1297:D1298"/>
    <mergeCell ref="E1297:E1298"/>
    <mergeCell ref="G1297:G1298"/>
    <mergeCell ref="H1297:H1298"/>
    <mergeCell ref="I1297:I1298"/>
    <mergeCell ref="J1297:J1298"/>
    <mergeCell ref="K1297:K1298"/>
    <mergeCell ref="L1297:L1298"/>
    <mergeCell ref="M1297:M1298"/>
    <mergeCell ref="N1297:N1298"/>
    <mergeCell ref="G1295:G1296"/>
    <mergeCell ref="H1295:H1296"/>
    <mergeCell ref="I1295:I1296"/>
    <mergeCell ref="J1295:J1296"/>
    <mergeCell ref="K1295:K1296"/>
    <mergeCell ref="B1295:B1296"/>
    <mergeCell ref="C1295:C1296"/>
    <mergeCell ref="D1295:D1296"/>
    <mergeCell ref="E1295:E1296"/>
    <mergeCell ref="L1291:L1292"/>
    <mergeCell ref="M1291:M1292"/>
    <mergeCell ref="N1291:N1292"/>
    <mergeCell ref="B1293:B1294"/>
    <mergeCell ref="C1293:C1294"/>
    <mergeCell ref="D1293:D1294"/>
    <mergeCell ref="E1293:E1294"/>
    <mergeCell ref="G1293:G1294"/>
    <mergeCell ref="H1293:H1294"/>
    <mergeCell ref="I1293:I1294"/>
    <mergeCell ref="J1293:J1294"/>
    <mergeCell ref="K1293:K1294"/>
    <mergeCell ref="L1293:L1294"/>
    <mergeCell ref="M1293:M1294"/>
    <mergeCell ref="N1293:N1294"/>
    <mergeCell ref="G1291:G1292"/>
    <mergeCell ref="H1291:H1292"/>
    <mergeCell ref="I1291:I1292"/>
    <mergeCell ref="J1291:J1292"/>
    <mergeCell ref="K1291:K1292"/>
    <mergeCell ref="B1291:B1292"/>
    <mergeCell ref="C1291:C1292"/>
    <mergeCell ref="D1291:D1292"/>
    <mergeCell ref="E1291:E1292"/>
    <mergeCell ref="L1287:L1288"/>
    <mergeCell ref="M1287:M1288"/>
    <mergeCell ref="N1287:N1288"/>
    <mergeCell ref="B1289:B1290"/>
    <mergeCell ref="C1289:C1290"/>
    <mergeCell ref="D1289:D1290"/>
    <mergeCell ref="E1289:E1290"/>
    <mergeCell ref="G1289:G1290"/>
    <mergeCell ref="H1289:H1290"/>
    <mergeCell ref="I1289:I1290"/>
    <mergeCell ref="J1289:J1290"/>
    <mergeCell ref="K1289:K1290"/>
    <mergeCell ref="L1289:L1290"/>
    <mergeCell ref="M1289:M1290"/>
    <mergeCell ref="N1289:N1290"/>
    <mergeCell ref="G1287:G1288"/>
    <mergeCell ref="H1287:H1288"/>
    <mergeCell ref="I1287:I1288"/>
    <mergeCell ref="J1287:J1288"/>
    <mergeCell ref="K1287:K1288"/>
    <mergeCell ref="B1287:B1288"/>
    <mergeCell ref="C1287:C1288"/>
    <mergeCell ref="D1287:D1288"/>
    <mergeCell ref="E1287:E1288"/>
    <mergeCell ref="L1283:L1284"/>
    <mergeCell ref="M1283:M1284"/>
    <mergeCell ref="N1283:N1284"/>
    <mergeCell ref="B1285:B1286"/>
    <mergeCell ref="C1285:C1286"/>
    <mergeCell ref="D1285:D1286"/>
    <mergeCell ref="E1285:E1286"/>
    <mergeCell ref="G1285:G1286"/>
    <mergeCell ref="H1285:H1286"/>
    <mergeCell ref="I1285:I1286"/>
    <mergeCell ref="J1285:J1286"/>
    <mergeCell ref="K1285:K1286"/>
    <mergeCell ref="L1285:L1286"/>
    <mergeCell ref="M1285:M1286"/>
    <mergeCell ref="N1285:N1286"/>
    <mergeCell ref="G1283:G1284"/>
    <mergeCell ref="H1283:H1284"/>
    <mergeCell ref="I1283:I1284"/>
    <mergeCell ref="J1283:J1284"/>
    <mergeCell ref="K1283:K1284"/>
    <mergeCell ref="B1283:B1284"/>
    <mergeCell ref="C1283:C1284"/>
    <mergeCell ref="D1283:D1284"/>
    <mergeCell ref="E1283:E1284"/>
    <mergeCell ref="L1279:L1280"/>
    <mergeCell ref="M1279:M1280"/>
    <mergeCell ref="N1279:N1280"/>
    <mergeCell ref="B1281:B1282"/>
    <mergeCell ref="C1281:C1282"/>
    <mergeCell ref="D1281:D1282"/>
    <mergeCell ref="E1281:E1282"/>
    <mergeCell ref="G1281:G1282"/>
    <mergeCell ref="H1281:H1282"/>
    <mergeCell ref="I1281:I1282"/>
    <mergeCell ref="J1281:J1282"/>
    <mergeCell ref="K1281:K1282"/>
    <mergeCell ref="L1281:L1282"/>
    <mergeCell ref="M1281:M1282"/>
    <mergeCell ref="N1281:N1282"/>
    <mergeCell ref="G1279:G1280"/>
    <mergeCell ref="H1279:H1280"/>
    <mergeCell ref="I1279:I1280"/>
    <mergeCell ref="J1279:J1280"/>
    <mergeCell ref="K1279:K1280"/>
    <mergeCell ref="B1279:B1280"/>
    <mergeCell ref="C1279:C1280"/>
    <mergeCell ref="D1279:D1280"/>
    <mergeCell ref="E1279:E1280"/>
    <mergeCell ref="L1275:L1276"/>
    <mergeCell ref="M1275:M1276"/>
    <mergeCell ref="N1275:N1276"/>
    <mergeCell ref="B1277:B1278"/>
    <mergeCell ref="C1277:C1278"/>
    <mergeCell ref="D1277:D1278"/>
    <mergeCell ref="E1277:E1278"/>
    <mergeCell ref="G1277:G1278"/>
    <mergeCell ref="H1277:H1278"/>
    <mergeCell ref="I1277:I1278"/>
    <mergeCell ref="J1277:J1278"/>
    <mergeCell ref="K1277:K1278"/>
    <mergeCell ref="L1277:L1278"/>
    <mergeCell ref="M1277:M1278"/>
    <mergeCell ref="N1277:N1278"/>
    <mergeCell ref="G1275:G1276"/>
    <mergeCell ref="H1275:H1276"/>
    <mergeCell ref="I1275:I1276"/>
    <mergeCell ref="J1275:J1276"/>
    <mergeCell ref="K1275:K1276"/>
    <mergeCell ref="B1275:B1276"/>
    <mergeCell ref="C1275:C1276"/>
    <mergeCell ref="D1275:D1276"/>
    <mergeCell ref="E1275:E1276"/>
    <mergeCell ref="L1271:L1272"/>
    <mergeCell ref="M1271:M1272"/>
    <mergeCell ref="N1271:N1272"/>
    <mergeCell ref="B1273:B1274"/>
    <mergeCell ref="C1273:C1274"/>
    <mergeCell ref="D1273:D1274"/>
    <mergeCell ref="E1273:E1274"/>
    <mergeCell ref="G1273:G1274"/>
    <mergeCell ref="H1273:H1274"/>
    <mergeCell ref="I1273:I1274"/>
    <mergeCell ref="J1273:J1274"/>
    <mergeCell ref="K1273:K1274"/>
    <mergeCell ref="L1273:L1274"/>
    <mergeCell ref="M1273:M1274"/>
    <mergeCell ref="N1273:N1274"/>
    <mergeCell ref="G1271:G1272"/>
    <mergeCell ref="H1271:H1272"/>
    <mergeCell ref="I1271:I1272"/>
    <mergeCell ref="J1271:J1272"/>
    <mergeCell ref="K1271:K1272"/>
    <mergeCell ref="B1271:B1272"/>
    <mergeCell ref="C1271:C1272"/>
    <mergeCell ref="D1271:D1272"/>
    <mergeCell ref="E1271:E1272"/>
    <mergeCell ref="L1267:L1268"/>
    <mergeCell ref="M1267:M1268"/>
    <mergeCell ref="N1267:N1268"/>
    <mergeCell ref="B1269:B1270"/>
    <mergeCell ref="C1269:C1270"/>
    <mergeCell ref="D1269:D1270"/>
    <mergeCell ref="E1269:E1270"/>
    <mergeCell ref="G1269:G1270"/>
    <mergeCell ref="H1269:H1270"/>
    <mergeCell ref="I1269:I1270"/>
    <mergeCell ref="J1269:J1270"/>
    <mergeCell ref="K1269:K1270"/>
    <mergeCell ref="L1269:L1270"/>
    <mergeCell ref="M1269:M1270"/>
    <mergeCell ref="N1269:N1270"/>
    <mergeCell ref="G1267:G1268"/>
    <mergeCell ref="H1267:H1268"/>
    <mergeCell ref="I1267:I1268"/>
    <mergeCell ref="J1267:J1268"/>
    <mergeCell ref="K1267:K1268"/>
    <mergeCell ref="B1267:B1268"/>
    <mergeCell ref="C1267:C1268"/>
    <mergeCell ref="D1267:D1268"/>
    <mergeCell ref="E1267:E1268"/>
    <mergeCell ref="L1263:L1264"/>
    <mergeCell ref="M1263:M1264"/>
    <mergeCell ref="N1263:N1264"/>
    <mergeCell ref="B1265:B1266"/>
    <mergeCell ref="C1265:C1266"/>
    <mergeCell ref="D1265:D1266"/>
    <mergeCell ref="E1265:E1266"/>
    <mergeCell ref="G1265:G1266"/>
    <mergeCell ref="H1265:H1266"/>
    <mergeCell ref="I1265:I1266"/>
    <mergeCell ref="J1265:J1266"/>
    <mergeCell ref="K1265:K1266"/>
    <mergeCell ref="L1265:L1266"/>
    <mergeCell ref="M1265:M1266"/>
    <mergeCell ref="N1265:N1266"/>
    <mergeCell ref="G1263:G1264"/>
    <mergeCell ref="H1263:H1264"/>
    <mergeCell ref="I1263:I1264"/>
    <mergeCell ref="J1263:J1264"/>
    <mergeCell ref="K1263:K1264"/>
    <mergeCell ref="B1263:B1264"/>
    <mergeCell ref="C1263:C1264"/>
    <mergeCell ref="D1263:D1264"/>
    <mergeCell ref="E1263:E1264"/>
    <mergeCell ref="L1259:L1260"/>
    <mergeCell ref="M1259:M1260"/>
    <mergeCell ref="N1259:N1260"/>
    <mergeCell ref="B1261:B1262"/>
    <mergeCell ref="C1261:C1262"/>
    <mergeCell ref="D1261:D1262"/>
    <mergeCell ref="E1261:E1262"/>
    <mergeCell ref="G1261:G1262"/>
    <mergeCell ref="H1261:H1262"/>
    <mergeCell ref="I1261:I1262"/>
    <mergeCell ref="J1261:J1262"/>
    <mergeCell ref="K1261:K1262"/>
    <mergeCell ref="L1261:L1262"/>
    <mergeCell ref="M1261:M1262"/>
    <mergeCell ref="N1261:N1262"/>
    <mergeCell ref="G1259:G1260"/>
    <mergeCell ref="H1259:H1260"/>
    <mergeCell ref="I1259:I1260"/>
    <mergeCell ref="J1259:J1260"/>
    <mergeCell ref="K1259:K1260"/>
    <mergeCell ref="B1259:B1260"/>
    <mergeCell ref="C1259:C1260"/>
    <mergeCell ref="D1259:D1260"/>
    <mergeCell ref="E1259:E1260"/>
    <mergeCell ref="L1255:L1256"/>
    <mergeCell ref="M1255:M1256"/>
    <mergeCell ref="N1255:N1256"/>
    <mergeCell ref="B1257:B1258"/>
    <mergeCell ref="C1257:C1258"/>
    <mergeCell ref="D1257:D1258"/>
    <mergeCell ref="E1257:E1258"/>
    <mergeCell ref="G1257:G1258"/>
    <mergeCell ref="H1257:H1258"/>
    <mergeCell ref="I1257:I1258"/>
    <mergeCell ref="J1257:J1258"/>
    <mergeCell ref="K1257:K1258"/>
    <mergeCell ref="L1257:L1258"/>
    <mergeCell ref="M1257:M1258"/>
    <mergeCell ref="N1257:N1258"/>
    <mergeCell ref="G1255:G1256"/>
    <mergeCell ref="H1255:H1256"/>
    <mergeCell ref="I1255:I1256"/>
    <mergeCell ref="J1255:J1256"/>
    <mergeCell ref="K1255:K1256"/>
    <mergeCell ref="B1255:B1256"/>
    <mergeCell ref="C1255:C1256"/>
    <mergeCell ref="D1255:D1256"/>
    <mergeCell ref="E1255:E1256"/>
    <mergeCell ref="L1251:L1252"/>
    <mergeCell ref="M1251:M1252"/>
    <mergeCell ref="N1251:N1252"/>
    <mergeCell ref="B1253:B1254"/>
    <mergeCell ref="C1253:C1254"/>
    <mergeCell ref="D1253:D1254"/>
    <mergeCell ref="E1253:E1254"/>
    <mergeCell ref="G1253:G1254"/>
    <mergeCell ref="H1253:H1254"/>
    <mergeCell ref="I1253:I1254"/>
    <mergeCell ref="J1253:J1254"/>
    <mergeCell ref="K1253:K1254"/>
    <mergeCell ref="L1253:L1254"/>
    <mergeCell ref="M1253:M1254"/>
    <mergeCell ref="N1253:N1254"/>
    <mergeCell ref="G1251:G1252"/>
    <mergeCell ref="H1251:H1252"/>
    <mergeCell ref="I1251:I1252"/>
    <mergeCell ref="J1251:J1252"/>
    <mergeCell ref="K1251:K1252"/>
    <mergeCell ref="B1251:B1252"/>
    <mergeCell ref="C1251:C1252"/>
    <mergeCell ref="D1251:D1252"/>
    <mergeCell ref="E1251:E1252"/>
    <mergeCell ref="L1247:L1248"/>
    <mergeCell ref="M1247:M1248"/>
    <mergeCell ref="N1247:N1248"/>
    <mergeCell ref="B1249:B1250"/>
    <mergeCell ref="C1249:C1250"/>
    <mergeCell ref="D1249:D1250"/>
    <mergeCell ref="E1249:E1250"/>
    <mergeCell ref="G1249:G1250"/>
    <mergeCell ref="H1249:H1250"/>
    <mergeCell ref="I1249:I1250"/>
    <mergeCell ref="J1249:J1250"/>
    <mergeCell ref="K1249:K1250"/>
    <mergeCell ref="L1249:L1250"/>
    <mergeCell ref="M1249:M1250"/>
    <mergeCell ref="N1249:N1250"/>
    <mergeCell ref="G1247:G1248"/>
    <mergeCell ref="H1247:H1248"/>
    <mergeCell ref="I1247:I1248"/>
    <mergeCell ref="J1247:J1248"/>
    <mergeCell ref="K1247:K1248"/>
    <mergeCell ref="B1247:B1248"/>
    <mergeCell ref="C1247:C1248"/>
    <mergeCell ref="D1247:D1248"/>
    <mergeCell ref="E1247:E1248"/>
    <mergeCell ref="L1243:L1244"/>
    <mergeCell ref="M1243:M1244"/>
    <mergeCell ref="N1243:N1244"/>
    <mergeCell ref="B1245:B1246"/>
    <mergeCell ref="C1245:C1246"/>
    <mergeCell ref="D1245:D1246"/>
    <mergeCell ref="E1245:E1246"/>
    <mergeCell ref="G1245:G1246"/>
    <mergeCell ref="H1245:H1246"/>
    <mergeCell ref="I1245:I1246"/>
    <mergeCell ref="J1245:J1246"/>
    <mergeCell ref="K1245:K1246"/>
    <mergeCell ref="L1245:L1246"/>
    <mergeCell ref="M1245:M1246"/>
    <mergeCell ref="N1245:N1246"/>
    <mergeCell ref="G1243:G1244"/>
    <mergeCell ref="H1243:H1244"/>
    <mergeCell ref="I1243:I1244"/>
    <mergeCell ref="J1243:J1244"/>
    <mergeCell ref="K1243:K1244"/>
    <mergeCell ref="B1243:B1244"/>
    <mergeCell ref="C1243:C1244"/>
    <mergeCell ref="D1243:D1244"/>
    <mergeCell ref="E1243:E1244"/>
    <mergeCell ref="L1239:L1240"/>
    <mergeCell ref="M1239:M1240"/>
    <mergeCell ref="N1239:N1240"/>
    <mergeCell ref="B1241:B1242"/>
    <mergeCell ref="C1241:C1242"/>
    <mergeCell ref="D1241:D1242"/>
    <mergeCell ref="E1241:E1242"/>
    <mergeCell ref="G1241:G1242"/>
    <mergeCell ref="H1241:H1242"/>
    <mergeCell ref="I1241:I1242"/>
    <mergeCell ref="J1241:J1242"/>
    <mergeCell ref="K1241:K1242"/>
    <mergeCell ref="L1241:L1242"/>
    <mergeCell ref="M1241:M1242"/>
    <mergeCell ref="N1241:N1242"/>
    <mergeCell ref="G1239:G1240"/>
    <mergeCell ref="H1239:H1240"/>
    <mergeCell ref="I1239:I1240"/>
    <mergeCell ref="J1239:J1240"/>
    <mergeCell ref="K1239:K1240"/>
    <mergeCell ref="B1239:B1240"/>
    <mergeCell ref="C1239:C1240"/>
    <mergeCell ref="D1239:D1240"/>
    <mergeCell ref="E1239:E1240"/>
    <mergeCell ref="L1235:L1236"/>
    <mergeCell ref="M1235:M1236"/>
    <mergeCell ref="N1235:N1236"/>
    <mergeCell ref="B1237:B1238"/>
    <mergeCell ref="C1237:C1238"/>
    <mergeCell ref="D1237:D1238"/>
    <mergeCell ref="E1237:E1238"/>
    <mergeCell ref="G1237:G1238"/>
    <mergeCell ref="H1237:H1238"/>
    <mergeCell ref="I1237:I1238"/>
    <mergeCell ref="J1237:J1238"/>
    <mergeCell ref="K1237:K1238"/>
    <mergeCell ref="L1237:L1238"/>
    <mergeCell ref="M1237:M1238"/>
    <mergeCell ref="N1237:N1238"/>
    <mergeCell ref="G1235:G1236"/>
    <mergeCell ref="H1235:H1236"/>
    <mergeCell ref="I1235:I1236"/>
    <mergeCell ref="J1235:J1236"/>
    <mergeCell ref="K1235:K1236"/>
    <mergeCell ref="B1235:B1236"/>
    <mergeCell ref="C1235:C1236"/>
    <mergeCell ref="D1235:D1236"/>
    <mergeCell ref="E1235:E1236"/>
    <mergeCell ref="L1231:L1232"/>
    <mergeCell ref="M1231:M1232"/>
    <mergeCell ref="N1231:N1232"/>
    <mergeCell ref="B1233:B1234"/>
    <mergeCell ref="C1233:C1234"/>
    <mergeCell ref="D1233:D1234"/>
    <mergeCell ref="E1233:E1234"/>
    <mergeCell ref="G1233:G1234"/>
    <mergeCell ref="H1233:H1234"/>
    <mergeCell ref="I1233:I1234"/>
    <mergeCell ref="J1233:J1234"/>
    <mergeCell ref="K1233:K1234"/>
    <mergeCell ref="L1233:L1234"/>
    <mergeCell ref="M1233:M1234"/>
    <mergeCell ref="N1233:N1234"/>
    <mergeCell ref="G1231:G1232"/>
    <mergeCell ref="H1231:H1232"/>
    <mergeCell ref="I1231:I1232"/>
    <mergeCell ref="J1231:J1232"/>
    <mergeCell ref="K1231:K1232"/>
    <mergeCell ref="B1231:B1232"/>
    <mergeCell ref="C1231:C1232"/>
    <mergeCell ref="D1231:D1232"/>
    <mergeCell ref="E1231:E1232"/>
    <mergeCell ref="L1227:L1228"/>
    <mergeCell ref="M1227:M1228"/>
    <mergeCell ref="N1227:N1228"/>
    <mergeCell ref="B1229:B1230"/>
    <mergeCell ref="C1229:C1230"/>
    <mergeCell ref="D1229:D1230"/>
    <mergeCell ref="E1229:E1230"/>
    <mergeCell ref="G1229:G1230"/>
    <mergeCell ref="H1229:H1230"/>
    <mergeCell ref="I1229:I1230"/>
    <mergeCell ref="J1229:J1230"/>
    <mergeCell ref="K1229:K1230"/>
    <mergeCell ref="L1229:L1230"/>
    <mergeCell ref="M1229:M1230"/>
    <mergeCell ref="N1229:N1230"/>
    <mergeCell ref="G1227:G1228"/>
    <mergeCell ref="H1227:H1228"/>
    <mergeCell ref="I1227:I1228"/>
    <mergeCell ref="J1227:J1228"/>
    <mergeCell ref="K1227:K1228"/>
    <mergeCell ref="B1227:B1228"/>
    <mergeCell ref="C1227:C1228"/>
    <mergeCell ref="D1227:D1228"/>
    <mergeCell ref="E1227:E1228"/>
    <mergeCell ref="L1223:L1224"/>
    <mergeCell ref="M1223:M1224"/>
    <mergeCell ref="N1223:N1224"/>
    <mergeCell ref="B1225:B1226"/>
    <mergeCell ref="C1225:C1226"/>
    <mergeCell ref="D1225:D1226"/>
    <mergeCell ref="E1225:E1226"/>
    <mergeCell ref="G1225:G1226"/>
    <mergeCell ref="H1225:H1226"/>
    <mergeCell ref="I1225:I1226"/>
    <mergeCell ref="J1225:J1226"/>
    <mergeCell ref="K1225:K1226"/>
    <mergeCell ref="L1225:L1226"/>
    <mergeCell ref="M1225:M1226"/>
    <mergeCell ref="N1225:N1226"/>
    <mergeCell ref="G1223:G1224"/>
    <mergeCell ref="H1223:H1224"/>
    <mergeCell ref="I1223:I1224"/>
    <mergeCell ref="J1223:J1224"/>
    <mergeCell ref="K1223:K1224"/>
    <mergeCell ref="B1223:B1224"/>
    <mergeCell ref="C1223:C1224"/>
    <mergeCell ref="D1223:D1224"/>
    <mergeCell ref="E1223:E1224"/>
    <mergeCell ref="L1219:L1220"/>
    <mergeCell ref="M1219:M1220"/>
    <mergeCell ref="N1219:N1220"/>
    <mergeCell ref="B1221:B1222"/>
    <mergeCell ref="C1221:C1222"/>
    <mergeCell ref="D1221:D1222"/>
    <mergeCell ref="E1221:E1222"/>
    <mergeCell ref="G1221:G1222"/>
    <mergeCell ref="H1221:H1222"/>
    <mergeCell ref="I1221:I1222"/>
    <mergeCell ref="J1221:J1222"/>
    <mergeCell ref="K1221:K1222"/>
    <mergeCell ref="L1221:L1222"/>
    <mergeCell ref="M1221:M1222"/>
    <mergeCell ref="N1221:N1222"/>
    <mergeCell ref="G1219:G1220"/>
    <mergeCell ref="H1219:H1220"/>
    <mergeCell ref="I1219:I1220"/>
    <mergeCell ref="J1219:J1220"/>
    <mergeCell ref="K1219:K1220"/>
    <mergeCell ref="B1219:B1220"/>
    <mergeCell ref="C1219:C1220"/>
    <mergeCell ref="D1219:D1220"/>
    <mergeCell ref="E1219:E1220"/>
    <mergeCell ref="L1215:L1216"/>
    <mergeCell ref="M1215:M1216"/>
    <mergeCell ref="N1215:N1216"/>
    <mergeCell ref="B1217:B1218"/>
    <mergeCell ref="C1217:C1218"/>
    <mergeCell ref="D1217:D1218"/>
    <mergeCell ref="E1217:E1218"/>
    <mergeCell ref="G1217:G1218"/>
    <mergeCell ref="H1217:H1218"/>
    <mergeCell ref="I1217:I1218"/>
    <mergeCell ref="J1217:J1218"/>
    <mergeCell ref="K1217:K1218"/>
    <mergeCell ref="L1217:L1218"/>
    <mergeCell ref="M1217:M1218"/>
    <mergeCell ref="N1217:N1218"/>
    <mergeCell ref="G1215:G1216"/>
    <mergeCell ref="H1215:H1216"/>
    <mergeCell ref="I1215:I1216"/>
    <mergeCell ref="J1215:J1216"/>
    <mergeCell ref="K1215:K1216"/>
    <mergeCell ref="B1215:B1216"/>
    <mergeCell ref="C1215:C1216"/>
    <mergeCell ref="D1215:D1216"/>
    <mergeCell ref="E1215:E1216"/>
    <mergeCell ref="L1211:L1212"/>
    <mergeCell ref="M1211:M1212"/>
    <mergeCell ref="N1211:N1212"/>
    <mergeCell ref="B1213:B1214"/>
    <mergeCell ref="C1213:C1214"/>
    <mergeCell ref="D1213:D1214"/>
    <mergeCell ref="E1213:E1214"/>
    <mergeCell ref="G1213:G1214"/>
    <mergeCell ref="H1213:H1214"/>
    <mergeCell ref="I1213:I1214"/>
    <mergeCell ref="J1213:J1214"/>
    <mergeCell ref="K1213:K1214"/>
    <mergeCell ref="L1213:L1214"/>
    <mergeCell ref="M1213:M1214"/>
    <mergeCell ref="N1213:N1214"/>
    <mergeCell ref="G1211:G1212"/>
    <mergeCell ref="H1211:H1212"/>
    <mergeCell ref="I1211:I1212"/>
    <mergeCell ref="J1211:J1212"/>
    <mergeCell ref="K1211:K1212"/>
    <mergeCell ref="B1211:B1212"/>
    <mergeCell ref="C1211:C1212"/>
    <mergeCell ref="D1211:D1212"/>
    <mergeCell ref="E1211:E1212"/>
    <mergeCell ref="L1207:L1208"/>
    <mergeCell ref="M1207:M1208"/>
    <mergeCell ref="N1207:N1208"/>
    <mergeCell ref="B1209:B1210"/>
    <mergeCell ref="C1209:C1210"/>
    <mergeCell ref="D1209:D1210"/>
    <mergeCell ref="E1209:E1210"/>
    <mergeCell ref="G1209:G1210"/>
    <mergeCell ref="H1209:H1210"/>
    <mergeCell ref="I1209:I1210"/>
    <mergeCell ref="J1209:J1210"/>
    <mergeCell ref="K1209:K1210"/>
    <mergeCell ref="L1209:L1210"/>
    <mergeCell ref="M1209:M1210"/>
    <mergeCell ref="N1209:N1210"/>
    <mergeCell ref="G1207:G1208"/>
    <mergeCell ref="H1207:H1208"/>
    <mergeCell ref="I1207:I1208"/>
    <mergeCell ref="J1207:J1208"/>
    <mergeCell ref="K1207:K1208"/>
    <mergeCell ref="B1207:B1208"/>
    <mergeCell ref="C1207:C1208"/>
    <mergeCell ref="D1207:D1208"/>
    <mergeCell ref="E1207:E1208"/>
    <mergeCell ref="L1203:L1204"/>
    <mergeCell ref="M1203:M1204"/>
    <mergeCell ref="N1203:N1204"/>
    <mergeCell ref="B1205:B1206"/>
    <mergeCell ref="C1205:C1206"/>
    <mergeCell ref="D1205:D1206"/>
    <mergeCell ref="E1205:E1206"/>
    <mergeCell ref="G1205:G1206"/>
    <mergeCell ref="H1205:H1206"/>
    <mergeCell ref="I1205:I1206"/>
    <mergeCell ref="J1205:J1206"/>
    <mergeCell ref="K1205:K1206"/>
    <mergeCell ref="L1205:L1206"/>
    <mergeCell ref="M1205:M1206"/>
    <mergeCell ref="N1205:N1206"/>
    <mergeCell ref="G1203:G1204"/>
    <mergeCell ref="H1203:H1204"/>
    <mergeCell ref="I1203:I1204"/>
    <mergeCell ref="J1203:J1204"/>
    <mergeCell ref="K1203:K1204"/>
    <mergeCell ref="B1203:B1204"/>
    <mergeCell ref="C1203:C1204"/>
    <mergeCell ref="D1203:D1204"/>
    <mergeCell ref="E1203:E1204"/>
    <mergeCell ref="L1199:L1200"/>
    <mergeCell ref="M1199:M1200"/>
    <mergeCell ref="N1199:N1200"/>
    <mergeCell ref="B1201:B1202"/>
    <mergeCell ref="C1201:C1202"/>
    <mergeCell ref="D1201:D1202"/>
    <mergeCell ref="E1201:E1202"/>
    <mergeCell ref="G1201:G1202"/>
    <mergeCell ref="H1201:H1202"/>
    <mergeCell ref="I1201:I1202"/>
    <mergeCell ref="J1201:J1202"/>
    <mergeCell ref="K1201:K1202"/>
    <mergeCell ref="L1201:L1202"/>
    <mergeCell ref="M1201:M1202"/>
    <mergeCell ref="N1201:N1202"/>
    <mergeCell ref="G1199:G1200"/>
    <mergeCell ref="H1199:H1200"/>
    <mergeCell ref="I1199:I1200"/>
    <mergeCell ref="J1199:J1200"/>
    <mergeCell ref="K1199:K1200"/>
    <mergeCell ref="B1199:B1200"/>
    <mergeCell ref="C1199:C1200"/>
    <mergeCell ref="D1199:D1200"/>
    <mergeCell ref="E1199:E1200"/>
    <mergeCell ref="L1195:L1196"/>
    <mergeCell ref="M1195:M1196"/>
    <mergeCell ref="N1195:N1196"/>
    <mergeCell ref="B1197:B1198"/>
    <mergeCell ref="C1197:C1198"/>
    <mergeCell ref="D1197:D1198"/>
    <mergeCell ref="E1197:E1198"/>
    <mergeCell ref="G1197:G1198"/>
    <mergeCell ref="H1197:H1198"/>
    <mergeCell ref="I1197:I1198"/>
    <mergeCell ref="J1197:J1198"/>
    <mergeCell ref="K1197:K1198"/>
    <mergeCell ref="L1197:L1198"/>
    <mergeCell ref="M1197:M1198"/>
    <mergeCell ref="N1197:N1198"/>
    <mergeCell ref="G1195:G1196"/>
    <mergeCell ref="H1195:H1196"/>
    <mergeCell ref="I1195:I1196"/>
    <mergeCell ref="J1195:J1196"/>
    <mergeCell ref="K1195:K1196"/>
    <mergeCell ref="B1195:B1196"/>
    <mergeCell ref="C1195:C1196"/>
    <mergeCell ref="D1195:D1196"/>
    <mergeCell ref="E1195:E1196"/>
    <mergeCell ref="L1191:L1192"/>
    <mergeCell ref="M1191:M1192"/>
    <mergeCell ref="N1191:N1192"/>
    <mergeCell ref="B1193:B1194"/>
    <mergeCell ref="C1193:C1194"/>
    <mergeCell ref="D1193:D1194"/>
    <mergeCell ref="E1193:E1194"/>
    <mergeCell ref="G1193:G1194"/>
    <mergeCell ref="H1193:H1194"/>
    <mergeCell ref="I1193:I1194"/>
    <mergeCell ref="J1193:J1194"/>
    <mergeCell ref="K1193:K1194"/>
    <mergeCell ref="L1193:L1194"/>
    <mergeCell ref="M1193:M1194"/>
    <mergeCell ref="N1193:N1194"/>
    <mergeCell ref="G1191:G1192"/>
    <mergeCell ref="H1191:H1192"/>
    <mergeCell ref="I1191:I1192"/>
    <mergeCell ref="J1191:J1192"/>
    <mergeCell ref="K1191:K1192"/>
    <mergeCell ref="B1191:B1192"/>
    <mergeCell ref="C1191:C1192"/>
    <mergeCell ref="D1191:D1192"/>
    <mergeCell ref="E1191:E1192"/>
    <mergeCell ref="L1187:L1188"/>
    <mergeCell ref="M1187:M1188"/>
    <mergeCell ref="N1187:N1188"/>
    <mergeCell ref="B1189:B1190"/>
    <mergeCell ref="C1189:C1190"/>
    <mergeCell ref="D1189:D1190"/>
    <mergeCell ref="E1189:E1190"/>
    <mergeCell ref="G1189:G1190"/>
    <mergeCell ref="H1189:H1190"/>
    <mergeCell ref="I1189:I1190"/>
    <mergeCell ref="J1189:J1190"/>
    <mergeCell ref="K1189:K1190"/>
    <mergeCell ref="L1189:L1190"/>
    <mergeCell ref="M1189:M1190"/>
    <mergeCell ref="N1189:N1190"/>
    <mergeCell ref="G1187:G1188"/>
    <mergeCell ref="H1187:H1188"/>
    <mergeCell ref="I1187:I1188"/>
    <mergeCell ref="J1187:J1188"/>
    <mergeCell ref="K1187:K1188"/>
    <mergeCell ref="B1187:B1188"/>
    <mergeCell ref="C1187:C1188"/>
    <mergeCell ref="D1187:D1188"/>
    <mergeCell ref="E1187:E1188"/>
    <mergeCell ref="L1183:L1184"/>
    <mergeCell ref="M1183:M1184"/>
    <mergeCell ref="N1183:N1184"/>
    <mergeCell ref="B1185:B1186"/>
    <mergeCell ref="C1185:C1186"/>
    <mergeCell ref="D1185:D1186"/>
    <mergeCell ref="E1185:E1186"/>
    <mergeCell ref="G1185:G1186"/>
    <mergeCell ref="H1185:H1186"/>
    <mergeCell ref="I1185:I1186"/>
    <mergeCell ref="J1185:J1186"/>
    <mergeCell ref="K1185:K1186"/>
    <mergeCell ref="L1185:L1186"/>
    <mergeCell ref="M1185:M1186"/>
    <mergeCell ref="N1185:N1186"/>
    <mergeCell ref="G1183:G1184"/>
    <mergeCell ref="H1183:H1184"/>
    <mergeCell ref="I1183:I1184"/>
    <mergeCell ref="J1183:J1184"/>
    <mergeCell ref="K1183:K1184"/>
    <mergeCell ref="B1183:B1184"/>
    <mergeCell ref="C1183:C1184"/>
    <mergeCell ref="D1183:D1184"/>
    <mergeCell ref="E1183:E1184"/>
    <mergeCell ref="L1179:L1180"/>
    <mergeCell ref="M1179:M1180"/>
    <mergeCell ref="N1179:N1180"/>
    <mergeCell ref="B1181:B1182"/>
    <mergeCell ref="C1181:C1182"/>
    <mergeCell ref="D1181:D1182"/>
    <mergeCell ref="E1181:E1182"/>
    <mergeCell ref="G1181:G1182"/>
    <mergeCell ref="H1181:H1182"/>
    <mergeCell ref="I1181:I1182"/>
    <mergeCell ref="J1181:J1182"/>
    <mergeCell ref="K1181:K1182"/>
    <mergeCell ref="L1181:L1182"/>
    <mergeCell ref="M1181:M1182"/>
    <mergeCell ref="N1181:N1182"/>
    <mergeCell ref="G1179:G1180"/>
    <mergeCell ref="H1179:H1180"/>
    <mergeCell ref="I1179:I1180"/>
    <mergeCell ref="J1179:J1180"/>
    <mergeCell ref="K1179:K1180"/>
    <mergeCell ref="B1179:B1180"/>
    <mergeCell ref="C1179:C1180"/>
    <mergeCell ref="D1179:D1180"/>
    <mergeCell ref="E1179:E1180"/>
    <mergeCell ref="L1175:L1176"/>
    <mergeCell ref="M1175:M1176"/>
    <mergeCell ref="N1175:N1176"/>
    <mergeCell ref="B1177:B1178"/>
    <mergeCell ref="C1177:C1178"/>
    <mergeCell ref="D1177:D1178"/>
    <mergeCell ref="E1177:E1178"/>
    <mergeCell ref="G1177:G1178"/>
    <mergeCell ref="H1177:H1178"/>
    <mergeCell ref="I1177:I1178"/>
    <mergeCell ref="J1177:J1178"/>
    <mergeCell ref="K1177:K1178"/>
    <mergeCell ref="L1177:L1178"/>
    <mergeCell ref="M1177:M1178"/>
    <mergeCell ref="N1177:N1178"/>
    <mergeCell ref="G1175:G1176"/>
    <mergeCell ref="H1175:H1176"/>
    <mergeCell ref="I1175:I1176"/>
    <mergeCell ref="J1175:J1176"/>
    <mergeCell ref="K1175:K1176"/>
    <mergeCell ref="B1175:B1176"/>
    <mergeCell ref="C1175:C1176"/>
    <mergeCell ref="D1175:D1176"/>
    <mergeCell ref="E1175:E1176"/>
    <mergeCell ref="L1171:L1172"/>
    <mergeCell ref="M1171:M1172"/>
    <mergeCell ref="N1171:N1172"/>
    <mergeCell ref="B1173:B1174"/>
    <mergeCell ref="C1173:C1174"/>
    <mergeCell ref="D1173:D1174"/>
    <mergeCell ref="E1173:E1174"/>
    <mergeCell ref="G1173:G1174"/>
    <mergeCell ref="H1173:H1174"/>
    <mergeCell ref="I1173:I1174"/>
    <mergeCell ref="J1173:J1174"/>
    <mergeCell ref="K1173:K1174"/>
    <mergeCell ref="L1173:L1174"/>
    <mergeCell ref="M1173:M1174"/>
    <mergeCell ref="N1173:N1174"/>
    <mergeCell ref="G1171:G1172"/>
    <mergeCell ref="H1171:H1172"/>
    <mergeCell ref="I1171:I1172"/>
    <mergeCell ref="J1171:J1172"/>
    <mergeCell ref="K1171:K1172"/>
    <mergeCell ref="B1171:B1172"/>
    <mergeCell ref="C1171:C1172"/>
    <mergeCell ref="D1171:D1172"/>
    <mergeCell ref="E1171:E1172"/>
    <mergeCell ref="L1167:L1168"/>
    <mergeCell ref="M1167:M1168"/>
    <mergeCell ref="N1167:N1168"/>
    <mergeCell ref="B1169:B1170"/>
    <mergeCell ref="C1169:C1170"/>
    <mergeCell ref="D1169:D1170"/>
    <mergeCell ref="E1169:E1170"/>
    <mergeCell ref="G1169:G1170"/>
    <mergeCell ref="H1169:H1170"/>
    <mergeCell ref="I1169:I1170"/>
    <mergeCell ref="J1169:J1170"/>
    <mergeCell ref="K1169:K1170"/>
    <mergeCell ref="L1169:L1170"/>
    <mergeCell ref="M1169:M1170"/>
    <mergeCell ref="N1169:N1170"/>
    <mergeCell ref="G1167:G1168"/>
    <mergeCell ref="H1167:H1168"/>
    <mergeCell ref="I1167:I1168"/>
    <mergeCell ref="J1167:J1168"/>
    <mergeCell ref="K1167:K1168"/>
    <mergeCell ref="B1167:B1168"/>
    <mergeCell ref="C1167:C1168"/>
    <mergeCell ref="D1167:D1168"/>
    <mergeCell ref="E1167:E1168"/>
    <mergeCell ref="L1163:L1164"/>
    <mergeCell ref="M1163:M1164"/>
    <mergeCell ref="N1163:N1164"/>
    <mergeCell ref="B1165:B1166"/>
    <mergeCell ref="C1165:C1166"/>
    <mergeCell ref="D1165:D1166"/>
    <mergeCell ref="E1165:E1166"/>
    <mergeCell ref="G1165:G1166"/>
    <mergeCell ref="H1165:H1166"/>
    <mergeCell ref="I1165:I1166"/>
    <mergeCell ref="J1165:J1166"/>
    <mergeCell ref="K1165:K1166"/>
    <mergeCell ref="L1165:L1166"/>
    <mergeCell ref="M1165:M1166"/>
    <mergeCell ref="N1165:N1166"/>
    <mergeCell ref="G1163:G1164"/>
    <mergeCell ref="H1163:H1164"/>
    <mergeCell ref="I1163:I1164"/>
    <mergeCell ref="J1163:J1164"/>
    <mergeCell ref="K1163:K1164"/>
    <mergeCell ref="B1163:B1164"/>
    <mergeCell ref="C1163:C1164"/>
    <mergeCell ref="D1163:D1164"/>
    <mergeCell ref="E1163:E1164"/>
    <mergeCell ref="L1159:L1160"/>
    <mergeCell ref="M1159:M1160"/>
    <mergeCell ref="N1159:N1160"/>
    <mergeCell ref="B1161:B1162"/>
    <mergeCell ref="C1161:C1162"/>
    <mergeCell ref="D1161:D1162"/>
    <mergeCell ref="E1161:E1162"/>
    <mergeCell ref="G1161:G1162"/>
    <mergeCell ref="H1161:H1162"/>
    <mergeCell ref="I1161:I1162"/>
    <mergeCell ref="J1161:J1162"/>
    <mergeCell ref="K1161:K1162"/>
    <mergeCell ref="L1161:L1162"/>
    <mergeCell ref="M1161:M1162"/>
    <mergeCell ref="N1161:N1162"/>
    <mergeCell ref="G1159:G1160"/>
    <mergeCell ref="H1159:H1160"/>
    <mergeCell ref="I1159:I1160"/>
    <mergeCell ref="J1159:J1160"/>
    <mergeCell ref="K1159:K1160"/>
    <mergeCell ref="B1159:B1160"/>
    <mergeCell ref="C1159:C1160"/>
    <mergeCell ref="D1159:D1160"/>
    <mergeCell ref="E1159:E1160"/>
    <mergeCell ref="L1155:L1156"/>
    <mergeCell ref="M1155:M1156"/>
    <mergeCell ref="N1155:N1156"/>
    <mergeCell ref="B1157:B1158"/>
    <mergeCell ref="C1157:C1158"/>
    <mergeCell ref="D1157:D1158"/>
    <mergeCell ref="E1157:E1158"/>
    <mergeCell ref="G1157:G1158"/>
    <mergeCell ref="H1157:H1158"/>
    <mergeCell ref="I1157:I1158"/>
    <mergeCell ref="J1157:J1158"/>
    <mergeCell ref="K1157:K1158"/>
    <mergeCell ref="L1157:L1158"/>
    <mergeCell ref="M1157:M1158"/>
    <mergeCell ref="N1157:N1158"/>
    <mergeCell ref="G1155:G1156"/>
    <mergeCell ref="H1155:H1156"/>
    <mergeCell ref="I1155:I1156"/>
    <mergeCell ref="J1155:J1156"/>
    <mergeCell ref="K1155:K1156"/>
    <mergeCell ref="B1155:B1156"/>
    <mergeCell ref="C1155:C1156"/>
    <mergeCell ref="D1155:D1156"/>
    <mergeCell ref="E1155:E1156"/>
    <mergeCell ref="L1151:L1152"/>
    <mergeCell ref="M1151:M1152"/>
    <mergeCell ref="N1151:N1152"/>
    <mergeCell ref="B1153:B1154"/>
    <mergeCell ref="C1153:C1154"/>
    <mergeCell ref="D1153:D1154"/>
    <mergeCell ref="E1153:E1154"/>
    <mergeCell ref="G1153:G1154"/>
    <mergeCell ref="H1153:H1154"/>
    <mergeCell ref="I1153:I1154"/>
    <mergeCell ref="J1153:J1154"/>
    <mergeCell ref="K1153:K1154"/>
    <mergeCell ref="L1153:L1154"/>
    <mergeCell ref="M1153:M1154"/>
    <mergeCell ref="N1153:N1154"/>
    <mergeCell ref="G1151:G1152"/>
    <mergeCell ref="H1151:H1152"/>
    <mergeCell ref="I1151:I1152"/>
    <mergeCell ref="J1151:J1152"/>
    <mergeCell ref="K1151:K1152"/>
    <mergeCell ref="B1151:B1152"/>
    <mergeCell ref="C1151:C1152"/>
    <mergeCell ref="D1151:D1152"/>
    <mergeCell ref="E1151:E1152"/>
    <mergeCell ref="L1147:L1148"/>
    <mergeCell ref="M1147:M1148"/>
    <mergeCell ref="N1147:N1148"/>
    <mergeCell ref="B1149:B1150"/>
    <mergeCell ref="C1149:C1150"/>
    <mergeCell ref="D1149:D1150"/>
    <mergeCell ref="E1149:E1150"/>
    <mergeCell ref="G1149:G1150"/>
    <mergeCell ref="H1149:H1150"/>
    <mergeCell ref="I1149:I1150"/>
    <mergeCell ref="J1149:J1150"/>
    <mergeCell ref="K1149:K1150"/>
    <mergeCell ref="L1149:L1150"/>
    <mergeCell ref="M1149:M1150"/>
    <mergeCell ref="N1149:N1150"/>
    <mergeCell ref="G1147:G1148"/>
    <mergeCell ref="H1147:H1148"/>
    <mergeCell ref="I1147:I1148"/>
    <mergeCell ref="J1147:J1148"/>
    <mergeCell ref="K1147:K1148"/>
    <mergeCell ref="B1147:B1148"/>
    <mergeCell ref="C1147:C1148"/>
    <mergeCell ref="D1147:D1148"/>
    <mergeCell ref="E1147:E1148"/>
    <mergeCell ref="L1143:L1144"/>
    <mergeCell ref="M1143:M1144"/>
    <mergeCell ref="N1143:N1144"/>
    <mergeCell ref="B1145:B1146"/>
    <mergeCell ref="C1145:C1146"/>
    <mergeCell ref="D1145:D1146"/>
    <mergeCell ref="E1145:E1146"/>
    <mergeCell ref="G1145:G1146"/>
    <mergeCell ref="H1145:H1146"/>
    <mergeCell ref="I1145:I1146"/>
    <mergeCell ref="J1145:J1146"/>
    <mergeCell ref="K1145:K1146"/>
    <mergeCell ref="L1145:L1146"/>
    <mergeCell ref="M1145:M1146"/>
    <mergeCell ref="N1145:N1146"/>
    <mergeCell ref="G1143:G1144"/>
    <mergeCell ref="H1143:H1144"/>
    <mergeCell ref="I1143:I1144"/>
    <mergeCell ref="J1143:J1144"/>
    <mergeCell ref="K1143:K1144"/>
    <mergeCell ref="B1143:B1144"/>
    <mergeCell ref="C1143:C1144"/>
    <mergeCell ref="D1143:D1144"/>
    <mergeCell ref="E1143:E1144"/>
    <mergeCell ref="L1139:L1140"/>
    <mergeCell ref="M1139:M1140"/>
    <mergeCell ref="N1139:N1140"/>
    <mergeCell ref="B1141:B1142"/>
    <mergeCell ref="C1141:C1142"/>
    <mergeCell ref="D1141:D1142"/>
    <mergeCell ref="E1141:E1142"/>
    <mergeCell ref="G1141:G1142"/>
    <mergeCell ref="H1141:H1142"/>
    <mergeCell ref="I1141:I1142"/>
    <mergeCell ref="J1141:J1142"/>
    <mergeCell ref="K1141:K1142"/>
    <mergeCell ref="L1141:L1142"/>
    <mergeCell ref="M1141:M1142"/>
    <mergeCell ref="N1141:N1142"/>
    <mergeCell ref="G1139:G1140"/>
    <mergeCell ref="H1139:H1140"/>
    <mergeCell ref="I1139:I1140"/>
    <mergeCell ref="J1139:J1140"/>
    <mergeCell ref="K1139:K1140"/>
    <mergeCell ref="B1139:B1140"/>
    <mergeCell ref="C1139:C1140"/>
    <mergeCell ref="D1139:D1140"/>
    <mergeCell ref="E1139:E1140"/>
    <mergeCell ref="L1135:L1136"/>
    <mergeCell ref="M1135:M1136"/>
    <mergeCell ref="N1135:N1136"/>
    <mergeCell ref="B1137:B1138"/>
    <mergeCell ref="C1137:C1138"/>
    <mergeCell ref="D1137:D1138"/>
    <mergeCell ref="E1137:E1138"/>
    <mergeCell ref="G1137:G1138"/>
    <mergeCell ref="H1137:H1138"/>
    <mergeCell ref="I1137:I1138"/>
    <mergeCell ref="J1137:J1138"/>
    <mergeCell ref="K1137:K1138"/>
    <mergeCell ref="L1137:L1138"/>
    <mergeCell ref="M1137:M1138"/>
    <mergeCell ref="N1137:N1138"/>
    <mergeCell ref="G1135:G1136"/>
    <mergeCell ref="H1135:H1136"/>
    <mergeCell ref="I1135:I1136"/>
    <mergeCell ref="J1135:J1136"/>
    <mergeCell ref="K1135:K1136"/>
    <mergeCell ref="B1135:B1136"/>
    <mergeCell ref="C1135:C1136"/>
    <mergeCell ref="D1135:D1136"/>
    <mergeCell ref="E1135:E1136"/>
    <mergeCell ref="L1131:L1132"/>
    <mergeCell ref="M1131:M1132"/>
    <mergeCell ref="N1131:N1132"/>
    <mergeCell ref="B1133:B1134"/>
    <mergeCell ref="C1133:C1134"/>
    <mergeCell ref="D1133:D1134"/>
    <mergeCell ref="E1133:E1134"/>
    <mergeCell ref="G1133:G1134"/>
    <mergeCell ref="H1133:H1134"/>
    <mergeCell ref="I1133:I1134"/>
    <mergeCell ref="J1133:J1134"/>
    <mergeCell ref="K1133:K1134"/>
    <mergeCell ref="L1133:L1134"/>
    <mergeCell ref="M1133:M1134"/>
    <mergeCell ref="N1133:N1134"/>
    <mergeCell ref="G1131:G1132"/>
    <mergeCell ref="H1131:H1132"/>
    <mergeCell ref="I1131:I1132"/>
    <mergeCell ref="J1131:J1132"/>
    <mergeCell ref="K1131:K1132"/>
    <mergeCell ref="B1131:B1132"/>
    <mergeCell ref="C1131:C1132"/>
    <mergeCell ref="D1131:D1132"/>
    <mergeCell ref="E1131:E1132"/>
    <mergeCell ref="L1127:L1128"/>
    <mergeCell ref="M1127:M1128"/>
    <mergeCell ref="N1127:N1128"/>
    <mergeCell ref="B1129:B1130"/>
    <mergeCell ref="C1129:C1130"/>
    <mergeCell ref="D1129:D1130"/>
    <mergeCell ref="E1129:E1130"/>
    <mergeCell ref="G1129:G1130"/>
    <mergeCell ref="H1129:H1130"/>
    <mergeCell ref="I1129:I1130"/>
    <mergeCell ref="J1129:J1130"/>
    <mergeCell ref="K1129:K1130"/>
    <mergeCell ref="L1129:L1130"/>
    <mergeCell ref="M1129:M1130"/>
    <mergeCell ref="N1129:N1130"/>
    <mergeCell ref="G1127:G1128"/>
    <mergeCell ref="H1127:H1128"/>
    <mergeCell ref="I1127:I1128"/>
    <mergeCell ref="J1127:J1128"/>
    <mergeCell ref="K1127:K1128"/>
    <mergeCell ref="B1127:B1128"/>
    <mergeCell ref="C1127:C1128"/>
    <mergeCell ref="D1127:D1128"/>
    <mergeCell ref="E1127:E1128"/>
    <mergeCell ref="L1123:L1124"/>
    <mergeCell ref="M1123:M1124"/>
    <mergeCell ref="N1123:N1124"/>
    <mergeCell ref="B1125:B1126"/>
    <mergeCell ref="C1125:C1126"/>
    <mergeCell ref="D1125:D1126"/>
    <mergeCell ref="E1125:E1126"/>
    <mergeCell ref="G1125:G1126"/>
    <mergeCell ref="H1125:H1126"/>
    <mergeCell ref="I1125:I1126"/>
    <mergeCell ref="J1125:J1126"/>
    <mergeCell ref="K1125:K1126"/>
    <mergeCell ref="L1125:L1126"/>
    <mergeCell ref="M1125:M1126"/>
    <mergeCell ref="N1125:N1126"/>
    <mergeCell ref="G1123:G1124"/>
    <mergeCell ref="H1123:H1124"/>
    <mergeCell ref="I1123:I1124"/>
    <mergeCell ref="J1123:J1124"/>
    <mergeCell ref="K1123:K1124"/>
    <mergeCell ref="B1123:B1124"/>
    <mergeCell ref="C1123:C1124"/>
    <mergeCell ref="D1123:D1124"/>
    <mergeCell ref="E1123:E1124"/>
    <mergeCell ref="L1119:L1120"/>
    <mergeCell ref="M1119:M1120"/>
    <mergeCell ref="N1119:N1120"/>
    <mergeCell ref="B1121:B1122"/>
    <mergeCell ref="C1121:C1122"/>
    <mergeCell ref="D1121:D1122"/>
    <mergeCell ref="E1121:E1122"/>
    <mergeCell ref="G1121:G1122"/>
    <mergeCell ref="H1121:H1122"/>
    <mergeCell ref="I1121:I1122"/>
    <mergeCell ref="J1121:J1122"/>
    <mergeCell ref="K1121:K1122"/>
    <mergeCell ref="L1121:L1122"/>
    <mergeCell ref="M1121:M1122"/>
    <mergeCell ref="N1121:N1122"/>
    <mergeCell ref="G1119:G1120"/>
    <mergeCell ref="H1119:H1120"/>
    <mergeCell ref="I1119:I1120"/>
    <mergeCell ref="J1119:J1120"/>
    <mergeCell ref="K1119:K1120"/>
    <mergeCell ref="B1119:B1120"/>
    <mergeCell ref="C1119:C1120"/>
    <mergeCell ref="D1119:D1120"/>
    <mergeCell ref="E1119:E1120"/>
    <mergeCell ref="L1115:L1116"/>
    <mergeCell ref="M1115:M1116"/>
    <mergeCell ref="N1115:N1116"/>
    <mergeCell ref="B1117:B1118"/>
    <mergeCell ref="C1117:C1118"/>
    <mergeCell ref="D1117:D1118"/>
    <mergeCell ref="E1117:E1118"/>
    <mergeCell ref="G1117:G1118"/>
    <mergeCell ref="H1117:H1118"/>
    <mergeCell ref="I1117:I1118"/>
    <mergeCell ref="J1117:J1118"/>
    <mergeCell ref="K1117:K1118"/>
    <mergeCell ref="L1117:L1118"/>
    <mergeCell ref="M1117:M1118"/>
    <mergeCell ref="N1117:N1118"/>
    <mergeCell ref="G1115:G1116"/>
    <mergeCell ref="H1115:H1116"/>
    <mergeCell ref="I1115:I1116"/>
    <mergeCell ref="J1115:J1116"/>
    <mergeCell ref="K1115:K1116"/>
    <mergeCell ref="B1115:B1116"/>
    <mergeCell ref="C1115:C1116"/>
    <mergeCell ref="D1115:D1116"/>
    <mergeCell ref="E1115:E1116"/>
    <mergeCell ref="L1111:L1112"/>
    <mergeCell ref="M1111:M1112"/>
    <mergeCell ref="N1111:N1112"/>
    <mergeCell ref="B1113:B1114"/>
    <mergeCell ref="C1113:C1114"/>
    <mergeCell ref="D1113:D1114"/>
    <mergeCell ref="E1113:E1114"/>
    <mergeCell ref="G1113:G1114"/>
    <mergeCell ref="H1113:H1114"/>
    <mergeCell ref="I1113:I1114"/>
    <mergeCell ref="J1113:J1114"/>
    <mergeCell ref="K1113:K1114"/>
    <mergeCell ref="L1113:L1114"/>
    <mergeCell ref="M1113:M1114"/>
    <mergeCell ref="N1113:N1114"/>
    <mergeCell ref="G1111:G1112"/>
    <mergeCell ref="H1111:H1112"/>
    <mergeCell ref="I1111:I1112"/>
    <mergeCell ref="J1111:J1112"/>
    <mergeCell ref="K1111:K1112"/>
    <mergeCell ref="B1111:B1112"/>
    <mergeCell ref="C1111:C1112"/>
    <mergeCell ref="D1111:D1112"/>
    <mergeCell ref="E1111:E1112"/>
    <mergeCell ref="L1107:L1108"/>
    <mergeCell ref="M1107:M1108"/>
    <mergeCell ref="N1107:N1108"/>
    <mergeCell ref="B1109:B1110"/>
    <mergeCell ref="C1109:C1110"/>
    <mergeCell ref="D1109:D1110"/>
    <mergeCell ref="E1109:E1110"/>
    <mergeCell ref="G1109:G1110"/>
    <mergeCell ref="H1109:H1110"/>
    <mergeCell ref="I1109:I1110"/>
    <mergeCell ref="J1109:J1110"/>
    <mergeCell ref="K1109:K1110"/>
    <mergeCell ref="L1109:L1110"/>
    <mergeCell ref="M1109:M1110"/>
    <mergeCell ref="N1109:N1110"/>
    <mergeCell ref="G1107:G1108"/>
    <mergeCell ref="H1107:H1108"/>
    <mergeCell ref="I1107:I1108"/>
    <mergeCell ref="J1107:J1108"/>
    <mergeCell ref="K1107:K1108"/>
    <mergeCell ref="B1107:B1108"/>
    <mergeCell ref="C1107:C1108"/>
    <mergeCell ref="D1107:D1108"/>
    <mergeCell ref="E1107:E1108"/>
    <mergeCell ref="L1103:L1104"/>
    <mergeCell ref="M1103:M1104"/>
    <mergeCell ref="N1103:N1104"/>
    <mergeCell ref="B1105:B1106"/>
    <mergeCell ref="C1105:C1106"/>
    <mergeCell ref="D1105:D1106"/>
    <mergeCell ref="E1105:E1106"/>
    <mergeCell ref="G1105:G1106"/>
    <mergeCell ref="H1105:H1106"/>
    <mergeCell ref="I1105:I1106"/>
    <mergeCell ref="J1105:J1106"/>
    <mergeCell ref="K1105:K1106"/>
    <mergeCell ref="L1105:L1106"/>
    <mergeCell ref="M1105:M1106"/>
    <mergeCell ref="N1105:N1106"/>
    <mergeCell ref="G1103:G1104"/>
    <mergeCell ref="H1103:H1104"/>
    <mergeCell ref="I1103:I1104"/>
    <mergeCell ref="J1103:J1104"/>
    <mergeCell ref="K1103:K1104"/>
    <mergeCell ref="B1103:B1104"/>
    <mergeCell ref="C1103:C1104"/>
    <mergeCell ref="D1103:D1104"/>
    <mergeCell ref="E1103:E1104"/>
    <mergeCell ref="L1099:L1100"/>
    <mergeCell ref="M1099:M1100"/>
    <mergeCell ref="N1099:N1100"/>
    <mergeCell ref="B1101:B1102"/>
    <mergeCell ref="C1101:C1102"/>
    <mergeCell ref="D1101:D1102"/>
    <mergeCell ref="E1101:E1102"/>
    <mergeCell ref="G1101:G1102"/>
    <mergeCell ref="H1101:H1102"/>
    <mergeCell ref="I1101:I1102"/>
    <mergeCell ref="J1101:J1102"/>
    <mergeCell ref="K1101:K1102"/>
    <mergeCell ref="L1101:L1102"/>
    <mergeCell ref="M1101:M1102"/>
    <mergeCell ref="N1101:N1102"/>
    <mergeCell ref="G1099:G1100"/>
    <mergeCell ref="H1099:H1100"/>
    <mergeCell ref="I1099:I1100"/>
    <mergeCell ref="J1099:J1100"/>
    <mergeCell ref="K1099:K1100"/>
    <mergeCell ref="B1099:B1100"/>
    <mergeCell ref="C1099:C1100"/>
    <mergeCell ref="D1099:D1100"/>
    <mergeCell ref="E1099:E1100"/>
    <mergeCell ref="L1095:L1096"/>
    <mergeCell ref="M1095:M1096"/>
    <mergeCell ref="N1095:N1096"/>
    <mergeCell ref="B1097:B1098"/>
    <mergeCell ref="C1097:C1098"/>
    <mergeCell ref="D1097:D1098"/>
    <mergeCell ref="E1097:E1098"/>
    <mergeCell ref="G1097:G1098"/>
    <mergeCell ref="H1097:H1098"/>
    <mergeCell ref="I1097:I1098"/>
    <mergeCell ref="J1097:J1098"/>
    <mergeCell ref="K1097:K1098"/>
    <mergeCell ref="L1097:L1098"/>
    <mergeCell ref="M1097:M1098"/>
    <mergeCell ref="N1097:N1098"/>
    <mergeCell ref="G1095:G1096"/>
    <mergeCell ref="H1095:H1096"/>
    <mergeCell ref="I1095:I1096"/>
    <mergeCell ref="J1095:J1096"/>
    <mergeCell ref="K1095:K1096"/>
    <mergeCell ref="B1095:B1096"/>
    <mergeCell ref="C1095:C1096"/>
    <mergeCell ref="D1095:D1096"/>
    <mergeCell ref="E1095:E1096"/>
    <mergeCell ref="L1091:L1092"/>
    <mergeCell ref="M1091:M1092"/>
    <mergeCell ref="N1091:N1092"/>
    <mergeCell ref="B1093:B1094"/>
    <mergeCell ref="C1093:C1094"/>
    <mergeCell ref="D1093:D1094"/>
    <mergeCell ref="E1093:E1094"/>
    <mergeCell ref="G1093:G1094"/>
    <mergeCell ref="H1093:H1094"/>
    <mergeCell ref="I1093:I1094"/>
    <mergeCell ref="J1093:J1094"/>
    <mergeCell ref="K1093:K1094"/>
    <mergeCell ref="L1093:L1094"/>
    <mergeCell ref="M1093:M1094"/>
    <mergeCell ref="N1093:N1094"/>
    <mergeCell ref="G1091:G1092"/>
    <mergeCell ref="H1091:H1092"/>
    <mergeCell ref="I1091:I1092"/>
    <mergeCell ref="J1091:J1092"/>
    <mergeCell ref="K1091:K1092"/>
    <mergeCell ref="B1091:B1092"/>
    <mergeCell ref="C1091:C1092"/>
    <mergeCell ref="D1091:D1092"/>
    <mergeCell ref="E1091:E1092"/>
    <mergeCell ref="L1087:L1088"/>
    <mergeCell ref="M1087:M1088"/>
    <mergeCell ref="N1087:N1088"/>
    <mergeCell ref="B1089:B1090"/>
    <mergeCell ref="C1089:C1090"/>
    <mergeCell ref="D1089:D1090"/>
    <mergeCell ref="E1089:E1090"/>
    <mergeCell ref="G1089:G1090"/>
    <mergeCell ref="H1089:H1090"/>
    <mergeCell ref="I1089:I1090"/>
    <mergeCell ref="J1089:J1090"/>
    <mergeCell ref="K1089:K1090"/>
    <mergeCell ref="L1089:L1090"/>
    <mergeCell ref="M1089:M1090"/>
    <mergeCell ref="N1089:N1090"/>
    <mergeCell ref="G1087:G1088"/>
    <mergeCell ref="H1087:H1088"/>
    <mergeCell ref="I1087:I1088"/>
    <mergeCell ref="J1087:J1088"/>
    <mergeCell ref="K1087:K1088"/>
    <mergeCell ref="B1087:B1088"/>
    <mergeCell ref="C1087:C1088"/>
    <mergeCell ref="D1087:D1088"/>
    <mergeCell ref="E1087:E1088"/>
    <mergeCell ref="L1083:L1084"/>
    <mergeCell ref="M1083:M1084"/>
    <mergeCell ref="N1083:N1084"/>
    <mergeCell ref="B1085:B1086"/>
    <mergeCell ref="C1085:C1086"/>
    <mergeCell ref="D1085:D1086"/>
    <mergeCell ref="E1085:E1086"/>
    <mergeCell ref="G1085:G1086"/>
    <mergeCell ref="H1085:H1086"/>
    <mergeCell ref="I1085:I1086"/>
    <mergeCell ref="J1085:J1086"/>
    <mergeCell ref="K1085:K1086"/>
    <mergeCell ref="L1085:L1086"/>
    <mergeCell ref="M1085:M1086"/>
    <mergeCell ref="N1085:N1086"/>
    <mergeCell ref="G1083:G1084"/>
    <mergeCell ref="H1083:H1084"/>
    <mergeCell ref="I1083:I1084"/>
    <mergeCell ref="J1083:J1084"/>
    <mergeCell ref="K1083:K1084"/>
    <mergeCell ref="B1083:B1084"/>
    <mergeCell ref="C1083:C1084"/>
    <mergeCell ref="D1083:D1084"/>
    <mergeCell ref="E1083:E1084"/>
    <mergeCell ref="L1079:L1080"/>
    <mergeCell ref="M1079:M1080"/>
    <mergeCell ref="N1079:N1080"/>
    <mergeCell ref="B1081:B1082"/>
    <mergeCell ref="C1081:C1082"/>
    <mergeCell ref="D1081:D1082"/>
    <mergeCell ref="E1081:E1082"/>
    <mergeCell ref="G1081:G1082"/>
    <mergeCell ref="H1081:H1082"/>
    <mergeCell ref="I1081:I1082"/>
    <mergeCell ref="J1081:J1082"/>
    <mergeCell ref="K1081:K1082"/>
    <mergeCell ref="L1081:L1082"/>
    <mergeCell ref="M1081:M1082"/>
    <mergeCell ref="N1081:N1082"/>
    <mergeCell ref="G1079:G1080"/>
    <mergeCell ref="H1079:H1080"/>
    <mergeCell ref="I1079:I1080"/>
    <mergeCell ref="J1079:J1080"/>
    <mergeCell ref="K1079:K1080"/>
    <mergeCell ref="B1079:B1080"/>
    <mergeCell ref="C1079:C1080"/>
    <mergeCell ref="D1079:D1080"/>
    <mergeCell ref="E1079:E1080"/>
    <mergeCell ref="L1075:L1076"/>
    <mergeCell ref="M1075:M1076"/>
    <mergeCell ref="N1075:N1076"/>
    <mergeCell ref="B1077:B1078"/>
    <mergeCell ref="C1077:C1078"/>
    <mergeCell ref="D1077:D1078"/>
    <mergeCell ref="E1077:E1078"/>
    <mergeCell ref="G1077:G1078"/>
    <mergeCell ref="H1077:H1078"/>
    <mergeCell ref="I1077:I1078"/>
    <mergeCell ref="J1077:J1078"/>
    <mergeCell ref="K1077:K1078"/>
    <mergeCell ref="L1077:L1078"/>
    <mergeCell ref="M1077:M1078"/>
    <mergeCell ref="N1077:N1078"/>
    <mergeCell ref="G1075:G1076"/>
    <mergeCell ref="H1075:H1076"/>
    <mergeCell ref="I1075:I1076"/>
    <mergeCell ref="J1075:J1076"/>
    <mergeCell ref="K1075:K1076"/>
    <mergeCell ref="B1075:B1076"/>
    <mergeCell ref="C1075:C1076"/>
    <mergeCell ref="D1075:D1076"/>
    <mergeCell ref="E1075:E1076"/>
    <mergeCell ref="L1071:L1072"/>
    <mergeCell ref="M1071:M1072"/>
    <mergeCell ref="N1071:N1072"/>
    <mergeCell ref="B1073:B1074"/>
    <mergeCell ref="C1073:C1074"/>
    <mergeCell ref="D1073:D1074"/>
    <mergeCell ref="E1073:E1074"/>
    <mergeCell ref="G1073:G1074"/>
    <mergeCell ref="H1073:H1074"/>
    <mergeCell ref="I1073:I1074"/>
    <mergeCell ref="J1073:J1074"/>
    <mergeCell ref="K1073:K1074"/>
    <mergeCell ref="L1073:L1074"/>
    <mergeCell ref="M1073:M1074"/>
    <mergeCell ref="N1073:N1074"/>
    <mergeCell ref="G1071:G1072"/>
    <mergeCell ref="H1071:H1072"/>
    <mergeCell ref="I1071:I1072"/>
    <mergeCell ref="J1071:J1072"/>
    <mergeCell ref="K1071:K1072"/>
    <mergeCell ref="B1071:B1072"/>
    <mergeCell ref="C1071:C1072"/>
    <mergeCell ref="D1071:D1072"/>
    <mergeCell ref="E1071:E1072"/>
    <mergeCell ref="L1067:L1068"/>
    <mergeCell ref="M1067:M1068"/>
    <mergeCell ref="N1067:N1068"/>
    <mergeCell ref="B1069:B1070"/>
    <mergeCell ref="C1069:C1070"/>
    <mergeCell ref="D1069:D1070"/>
    <mergeCell ref="E1069:E1070"/>
    <mergeCell ref="G1069:G1070"/>
    <mergeCell ref="H1069:H1070"/>
    <mergeCell ref="I1069:I1070"/>
    <mergeCell ref="J1069:J1070"/>
    <mergeCell ref="K1069:K1070"/>
    <mergeCell ref="L1069:L1070"/>
    <mergeCell ref="M1069:M1070"/>
    <mergeCell ref="N1069:N1070"/>
    <mergeCell ref="G1067:G1068"/>
    <mergeCell ref="H1067:H1068"/>
    <mergeCell ref="I1067:I1068"/>
    <mergeCell ref="J1067:J1068"/>
    <mergeCell ref="K1067:K1068"/>
    <mergeCell ref="B1067:B1068"/>
    <mergeCell ref="C1067:C1068"/>
    <mergeCell ref="D1067:D1068"/>
    <mergeCell ref="E1067:E1068"/>
    <mergeCell ref="L1063:L1064"/>
    <mergeCell ref="M1063:M1064"/>
    <mergeCell ref="N1063:N1064"/>
    <mergeCell ref="B1065:B1066"/>
    <mergeCell ref="C1065:C1066"/>
    <mergeCell ref="D1065:D1066"/>
    <mergeCell ref="E1065:E1066"/>
    <mergeCell ref="G1065:G1066"/>
    <mergeCell ref="H1065:H1066"/>
    <mergeCell ref="I1065:I1066"/>
    <mergeCell ref="J1065:J1066"/>
    <mergeCell ref="K1065:K1066"/>
    <mergeCell ref="L1065:L1066"/>
    <mergeCell ref="M1065:M1066"/>
    <mergeCell ref="N1065:N1066"/>
    <mergeCell ref="G1063:G1064"/>
    <mergeCell ref="H1063:H1064"/>
    <mergeCell ref="I1063:I1064"/>
    <mergeCell ref="J1063:J1064"/>
    <mergeCell ref="K1063:K1064"/>
    <mergeCell ref="B1063:B1064"/>
    <mergeCell ref="C1063:C1064"/>
    <mergeCell ref="D1063:D1064"/>
    <mergeCell ref="E1063:E1064"/>
    <mergeCell ref="L1059:L1060"/>
    <mergeCell ref="M1059:M1060"/>
    <mergeCell ref="N1059:N1060"/>
    <mergeCell ref="B1061:B1062"/>
    <mergeCell ref="C1061:C1062"/>
    <mergeCell ref="D1061:D1062"/>
    <mergeCell ref="E1061:E1062"/>
    <mergeCell ref="G1061:G1062"/>
    <mergeCell ref="H1061:H1062"/>
    <mergeCell ref="I1061:I1062"/>
    <mergeCell ref="J1061:J1062"/>
    <mergeCell ref="K1061:K1062"/>
    <mergeCell ref="L1061:L1062"/>
    <mergeCell ref="M1061:M1062"/>
    <mergeCell ref="N1061:N1062"/>
    <mergeCell ref="G1059:G1060"/>
    <mergeCell ref="H1059:H1060"/>
    <mergeCell ref="I1059:I1060"/>
    <mergeCell ref="J1059:J1060"/>
    <mergeCell ref="K1059:K1060"/>
    <mergeCell ref="B1059:B1060"/>
    <mergeCell ref="C1059:C1060"/>
    <mergeCell ref="D1059:D1060"/>
    <mergeCell ref="E1059:E1060"/>
    <mergeCell ref="L1055:L1056"/>
    <mergeCell ref="M1055:M1056"/>
    <mergeCell ref="N1055:N1056"/>
    <mergeCell ref="B1057:B1058"/>
    <mergeCell ref="C1057:C1058"/>
    <mergeCell ref="D1057:D1058"/>
    <mergeCell ref="E1057:E1058"/>
    <mergeCell ref="G1057:G1058"/>
    <mergeCell ref="H1057:H1058"/>
    <mergeCell ref="I1057:I1058"/>
    <mergeCell ref="J1057:J1058"/>
    <mergeCell ref="K1057:K1058"/>
    <mergeCell ref="L1057:L1058"/>
    <mergeCell ref="M1057:M1058"/>
    <mergeCell ref="N1057:N1058"/>
    <mergeCell ref="G1055:G1056"/>
    <mergeCell ref="H1055:H1056"/>
    <mergeCell ref="I1055:I1056"/>
    <mergeCell ref="J1055:J1056"/>
    <mergeCell ref="K1055:K1056"/>
    <mergeCell ref="B1055:B1056"/>
    <mergeCell ref="C1055:C1056"/>
    <mergeCell ref="D1055:D1056"/>
    <mergeCell ref="E1055:E1056"/>
    <mergeCell ref="L1051:L1052"/>
    <mergeCell ref="M1051:M1052"/>
    <mergeCell ref="N1051:N1052"/>
    <mergeCell ref="B1053:B1054"/>
    <mergeCell ref="C1053:C1054"/>
    <mergeCell ref="D1053:D1054"/>
    <mergeCell ref="E1053:E1054"/>
    <mergeCell ref="G1053:G1054"/>
    <mergeCell ref="H1053:H1054"/>
    <mergeCell ref="I1053:I1054"/>
    <mergeCell ref="J1053:J1054"/>
    <mergeCell ref="K1053:K1054"/>
    <mergeCell ref="L1053:L1054"/>
    <mergeCell ref="M1053:M1054"/>
    <mergeCell ref="N1053:N1054"/>
    <mergeCell ref="G1051:G1052"/>
    <mergeCell ref="H1051:H1052"/>
    <mergeCell ref="I1051:I1052"/>
    <mergeCell ref="J1051:J1052"/>
    <mergeCell ref="K1051:K1052"/>
    <mergeCell ref="B1051:B1052"/>
    <mergeCell ref="C1051:C1052"/>
    <mergeCell ref="D1051:D1052"/>
    <mergeCell ref="E1051:E1052"/>
    <mergeCell ref="L1047:L1048"/>
    <mergeCell ref="M1047:M1048"/>
    <mergeCell ref="N1047:N1048"/>
    <mergeCell ref="B1049:B1050"/>
    <mergeCell ref="C1049:C1050"/>
    <mergeCell ref="D1049:D1050"/>
    <mergeCell ref="E1049:E1050"/>
    <mergeCell ref="G1049:G1050"/>
    <mergeCell ref="H1049:H1050"/>
    <mergeCell ref="I1049:I1050"/>
    <mergeCell ref="J1049:J1050"/>
    <mergeCell ref="K1049:K1050"/>
    <mergeCell ref="L1049:L1050"/>
    <mergeCell ref="M1049:M1050"/>
    <mergeCell ref="N1049:N1050"/>
    <mergeCell ref="G1047:G1048"/>
    <mergeCell ref="H1047:H1048"/>
    <mergeCell ref="I1047:I1048"/>
    <mergeCell ref="J1047:J1048"/>
    <mergeCell ref="K1047:K1048"/>
    <mergeCell ref="B1047:B1048"/>
    <mergeCell ref="C1047:C1048"/>
    <mergeCell ref="D1047:D1048"/>
    <mergeCell ref="E1047:E1048"/>
    <mergeCell ref="L1043:L1044"/>
    <mergeCell ref="M1043:M1044"/>
    <mergeCell ref="N1043:N1044"/>
    <mergeCell ref="B1045:B1046"/>
    <mergeCell ref="C1045:C1046"/>
    <mergeCell ref="D1045:D1046"/>
    <mergeCell ref="E1045:E1046"/>
    <mergeCell ref="G1045:G1046"/>
    <mergeCell ref="H1045:H1046"/>
    <mergeCell ref="I1045:I1046"/>
    <mergeCell ref="J1045:J1046"/>
    <mergeCell ref="K1045:K1046"/>
    <mergeCell ref="L1045:L1046"/>
    <mergeCell ref="M1045:M1046"/>
    <mergeCell ref="N1045:N1046"/>
    <mergeCell ref="G1043:G1044"/>
    <mergeCell ref="H1043:H1044"/>
    <mergeCell ref="I1043:I1044"/>
    <mergeCell ref="J1043:J1044"/>
    <mergeCell ref="K1043:K1044"/>
    <mergeCell ref="B1043:B1044"/>
    <mergeCell ref="C1043:C1044"/>
    <mergeCell ref="D1043:D1044"/>
    <mergeCell ref="E1043:E1044"/>
    <mergeCell ref="L1039:L1040"/>
    <mergeCell ref="M1039:M1040"/>
    <mergeCell ref="N1039:N1040"/>
    <mergeCell ref="B1041:B1042"/>
    <mergeCell ref="C1041:C1042"/>
    <mergeCell ref="D1041:D1042"/>
    <mergeCell ref="E1041:E1042"/>
    <mergeCell ref="G1041:G1042"/>
    <mergeCell ref="H1041:H1042"/>
    <mergeCell ref="I1041:I1042"/>
    <mergeCell ref="J1041:J1042"/>
    <mergeCell ref="K1041:K1042"/>
    <mergeCell ref="L1041:L1042"/>
    <mergeCell ref="M1041:M1042"/>
    <mergeCell ref="N1041:N1042"/>
    <mergeCell ref="G1039:G1040"/>
    <mergeCell ref="H1039:H1040"/>
    <mergeCell ref="I1039:I1040"/>
    <mergeCell ref="J1039:J1040"/>
    <mergeCell ref="K1039:K1040"/>
    <mergeCell ref="B1039:B1040"/>
    <mergeCell ref="C1039:C1040"/>
    <mergeCell ref="D1039:D1040"/>
    <mergeCell ref="E1039:E1040"/>
    <mergeCell ref="L1035:L1036"/>
    <mergeCell ref="M1035:M1036"/>
    <mergeCell ref="N1035:N1036"/>
    <mergeCell ref="B1037:B1038"/>
    <mergeCell ref="C1037:C1038"/>
    <mergeCell ref="D1037:D1038"/>
    <mergeCell ref="E1037:E1038"/>
    <mergeCell ref="G1037:G1038"/>
    <mergeCell ref="H1037:H1038"/>
    <mergeCell ref="I1037:I1038"/>
    <mergeCell ref="J1037:J1038"/>
    <mergeCell ref="K1037:K1038"/>
    <mergeCell ref="L1037:L1038"/>
    <mergeCell ref="M1037:M1038"/>
    <mergeCell ref="N1037:N1038"/>
    <mergeCell ref="G1035:G1036"/>
    <mergeCell ref="H1035:H1036"/>
    <mergeCell ref="I1035:I1036"/>
    <mergeCell ref="J1035:J1036"/>
    <mergeCell ref="K1035:K1036"/>
    <mergeCell ref="B1035:B1036"/>
    <mergeCell ref="C1035:C1036"/>
    <mergeCell ref="D1035:D1036"/>
    <mergeCell ref="E1035:E1036"/>
    <mergeCell ref="L1031:L1032"/>
    <mergeCell ref="M1031:M1032"/>
    <mergeCell ref="N1031:N1032"/>
    <mergeCell ref="B1033:B1034"/>
    <mergeCell ref="C1033:C1034"/>
    <mergeCell ref="D1033:D1034"/>
    <mergeCell ref="E1033:E1034"/>
    <mergeCell ref="G1033:G1034"/>
    <mergeCell ref="H1033:H1034"/>
    <mergeCell ref="I1033:I1034"/>
    <mergeCell ref="J1033:J1034"/>
    <mergeCell ref="K1033:K1034"/>
    <mergeCell ref="L1033:L1034"/>
    <mergeCell ref="M1033:M1034"/>
    <mergeCell ref="N1033:N1034"/>
    <mergeCell ref="G1031:G1032"/>
    <mergeCell ref="H1031:H1032"/>
    <mergeCell ref="I1031:I1032"/>
    <mergeCell ref="J1031:J1032"/>
    <mergeCell ref="K1031:K1032"/>
    <mergeCell ref="B1031:B1032"/>
    <mergeCell ref="C1031:C1032"/>
    <mergeCell ref="D1031:D1032"/>
    <mergeCell ref="E1031:E1032"/>
    <mergeCell ref="L1027:L1028"/>
    <mergeCell ref="M1027:M1028"/>
    <mergeCell ref="N1027:N1028"/>
    <mergeCell ref="B1029:B1030"/>
    <mergeCell ref="C1029:C1030"/>
    <mergeCell ref="D1029:D1030"/>
    <mergeCell ref="E1029:E1030"/>
    <mergeCell ref="G1029:G1030"/>
    <mergeCell ref="H1029:H1030"/>
    <mergeCell ref="I1029:I1030"/>
    <mergeCell ref="J1029:J1030"/>
    <mergeCell ref="K1029:K1030"/>
    <mergeCell ref="L1029:L1030"/>
    <mergeCell ref="M1029:M1030"/>
    <mergeCell ref="N1029:N1030"/>
    <mergeCell ref="G1027:G1028"/>
    <mergeCell ref="H1027:H1028"/>
    <mergeCell ref="I1027:I1028"/>
    <mergeCell ref="J1027:J1028"/>
    <mergeCell ref="K1027:K1028"/>
    <mergeCell ref="B1027:B1028"/>
    <mergeCell ref="C1027:C1028"/>
    <mergeCell ref="D1027:D1028"/>
    <mergeCell ref="E1027:E1028"/>
    <mergeCell ref="L1023:L1024"/>
    <mergeCell ref="M1023:M1024"/>
    <mergeCell ref="N1023:N1024"/>
    <mergeCell ref="B1025:B1026"/>
    <mergeCell ref="C1025:C1026"/>
    <mergeCell ref="D1025:D1026"/>
    <mergeCell ref="E1025:E1026"/>
    <mergeCell ref="G1025:G1026"/>
    <mergeCell ref="H1025:H1026"/>
    <mergeCell ref="I1025:I1026"/>
    <mergeCell ref="J1025:J1026"/>
    <mergeCell ref="K1025:K1026"/>
    <mergeCell ref="L1025:L1026"/>
    <mergeCell ref="M1025:M1026"/>
    <mergeCell ref="N1025:N1026"/>
    <mergeCell ref="G1023:G1024"/>
    <mergeCell ref="H1023:H1024"/>
    <mergeCell ref="I1023:I1024"/>
    <mergeCell ref="J1023:J1024"/>
    <mergeCell ref="K1023:K1024"/>
    <mergeCell ref="B1023:B1024"/>
    <mergeCell ref="C1023:C1024"/>
    <mergeCell ref="D1023:D1024"/>
    <mergeCell ref="E1023:E1024"/>
    <mergeCell ref="L1019:L1020"/>
    <mergeCell ref="M1019:M1020"/>
    <mergeCell ref="N1019:N1020"/>
    <mergeCell ref="B1021:B1022"/>
    <mergeCell ref="C1021:C1022"/>
    <mergeCell ref="D1021:D1022"/>
    <mergeCell ref="E1021:E1022"/>
    <mergeCell ref="G1021:G1022"/>
    <mergeCell ref="H1021:H1022"/>
    <mergeCell ref="I1021:I1022"/>
    <mergeCell ref="J1021:J1022"/>
    <mergeCell ref="K1021:K1022"/>
    <mergeCell ref="L1021:L1022"/>
    <mergeCell ref="M1021:M1022"/>
    <mergeCell ref="N1021:N1022"/>
    <mergeCell ref="G1019:G1020"/>
    <mergeCell ref="H1019:H1020"/>
    <mergeCell ref="I1019:I1020"/>
    <mergeCell ref="J1019:J1020"/>
    <mergeCell ref="K1019:K1020"/>
    <mergeCell ref="B1019:B1020"/>
    <mergeCell ref="C1019:C1020"/>
    <mergeCell ref="D1019:D1020"/>
    <mergeCell ref="E1019:E1020"/>
    <mergeCell ref="L1015:L1016"/>
    <mergeCell ref="M1015:M1016"/>
    <mergeCell ref="N1015:N1016"/>
    <mergeCell ref="B1017:B1018"/>
    <mergeCell ref="C1017:C1018"/>
    <mergeCell ref="D1017:D1018"/>
    <mergeCell ref="E1017:E1018"/>
    <mergeCell ref="G1017:G1018"/>
    <mergeCell ref="H1017:H1018"/>
    <mergeCell ref="I1017:I1018"/>
    <mergeCell ref="J1017:J1018"/>
    <mergeCell ref="K1017:K1018"/>
    <mergeCell ref="L1017:L1018"/>
    <mergeCell ref="M1017:M1018"/>
    <mergeCell ref="N1017:N1018"/>
    <mergeCell ref="G1015:G1016"/>
    <mergeCell ref="H1015:H1016"/>
    <mergeCell ref="I1015:I1016"/>
    <mergeCell ref="J1015:J1016"/>
    <mergeCell ref="K1015:K1016"/>
    <mergeCell ref="B1015:B1016"/>
    <mergeCell ref="C1015:C1016"/>
    <mergeCell ref="D1015:D1016"/>
    <mergeCell ref="E1015:E1016"/>
    <mergeCell ref="L1011:L1012"/>
    <mergeCell ref="M1011:M1012"/>
    <mergeCell ref="N1011:N1012"/>
    <mergeCell ref="B1013:B1014"/>
    <mergeCell ref="C1013:C1014"/>
    <mergeCell ref="D1013:D1014"/>
    <mergeCell ref="E1013:E1014"/>
    <mergeCell ref="G1013:G1014"/>
    <mergeCell ref="H1013:H1014"/>
    <mergeCell ref="I1013:I1014"/>
    <mergeCell ref="J1013:J1014"/>
    <mergeCell ref="K1013:K1014"/>
    <mergeCell ref="L1013:L1014"/>
    <mergeCell ref="M1013:M1014"/>
    <mergeCell ref="N1013:N1014"/>
    <mergeCell ref="G1011:G1012"/>
    <mergeCell ref="H1011:H1012"/>
    <mergeCell ref="I1011:I1012"/>
    <mergeCell ref="J1011:J1012"/>
    <mergeCell ref="K1011:K1012"/>
    <mergeCell ref="B1011:B1012"/>
    <mergeCell ref="C1011:C1012"/>
    <mergeCell ref="D1011:D1012"/>
    <mergeCell ref="E1011:E1012"/>
    <mergeCell ref="L1007:L1008"/>
    <mergeCell ref="M1007:M1008"/>
    <mergeCell ref="N1007:N1008"/>
    <mergeCell ref="B1009:B1010"/>
    <mergeCell ref="C1009:C1010"/>
    <mergeCell ref="D1009:D1010"/>
    <mergeCell ref="E1009:E1010"/>
    <mergeCell ref="G1009:G1010"/>
    <mergeCell ref="H1009:H1010"/>
    <mergeCell ref="I1009:I1010"/>
    <mergeCell ref="J1009:J1010"/>
    <mergeCell ref="K1009:K1010"/>
    <mergeCell ref="L1009:L1010"/>
    <mergeCell ref="M1009:M1010"/>
    <mergeCell ref="N1009:N1010"/>
    <mergeCell ref="G1007:G1008"/>
    <mergeCell ref="H1007:H1008"/>
    <mergeCell ref="I1007:I1008"/>
    <mergeCell ref="J1007:J1008"/>
    <mergeCell ref="K1007:K1008"/>
    <mergeCell ref="B1007:B1008"/>
    <mergeCell ref="C1007:C1008"/>
    <mergeCell ref="D1007:D1008"/>
    <mergeCell ref="E1007:E1008"/>
    <mergeCell ref="L1003:L1004"/>
    <mergeCell ref="M1003:M1004"/>
    <mergeCell ref="N1003:N1004"/>
    <mergeCell ref="B1005:B1006"/>
    <mergeCell ref="C1005:C1006"/>
    <mergeCell ref="D1005:D1006"/>
    <mergeCell ref="E1005:E1006"/>
    <mergeCell ref="G1005:G1006"/>
    <mergeCell ref="H1005:H1006"/>
    <mergeCell ref="I1005:I1006"/>
    <mergeCell ref="J1005:J1006"/>
    <mergeCell ref="K1005:K1006"/>
    <mergeCell ref="L1005:L1006"/>
    <mergeCell ref="M1005:M1006"/>
    <mergeCell ref="N1005:N1006"/>
    <mergeCell ref="G1003:G1004"/>
    <mergeCell ref="H1003:H1004"/>
    <mergeCell ref="I1003:I1004"/>
    <mergeCell ref="J1003:J1004"/>
    <mergeCell ref="K1003:K1004"/>
    <mergeCell ref="B1003:B1004"/>
    <mergeCell ref="C1003:C1004"/>
    <mergeCell ref="D1003:D1004"/>
    <mergeCell ref="E1003:E1004"/>
    <mergeCell ref="L999:L1000"/>
    <mergeCell ref="M999:M1000"/>
    <mergeCell ref="N999:N1000"/>
    <mergeCell ref="B1001:B1002"/>
    <mergeCell ref="C1001:C1002"/>
    <mergeCell ref="D1001:D1002"/>
    <mergeCell ref="E1001:E1002"/>
    <mergeCell ref="G1001:G1002"/>
    <mergeCell ref="H1001:H1002"/>
    <mergeCell ref="I1001:I1002"/>
    <mergeCell ref="J1001:J1002"/>
    <mergeCell ref="K1001:K1002"/>
    <mergeCell ref="L1001:L1002"/>
    <mergeCell ref="M1001:M1002"/>
    <mergeCell ref="N1001:N1002"/>
    <mergeCell ref="G999:G1000"/>
    <mergeCell ref="H999:H1000"/>
    <mergeCell ref="I999:I1000"/>
    <mergeCell ref="J999:J1000"/>
    <mergeCell ref="K999:K1000"/>
    <mergeCell ref="B999:B1000"/>
    <mergeCell ref="C999:C1000"/>
    <mergeCell ref="D999:D1000"/>
    <mergeCell ref="E999:E1000"/>
    <mergeCell ref="L995:L996"/>
    <mergeCell ref="M995:M996"/>
    <mergeCell ref="N995:N996"/>
    <mergeCell ref="B997:B998"/>
    <mergeCell ref="C997:C998"/>
    <mergeCell ref="D997:D998"/>
    <mergeCell ref="E997:E998"/>
    <mergeCell ref="G997:G998"/>
    <mergeCell ref="H997:H998"/>
    <mergeCell ref="I997:I998"/>
    <mergeCell ref="J997:J998"/>
    <mergeCell ref="K997:K998"/>
    <mergeCell ref="L997:L998"/>
    <mergeCell ref="M997:M998"/>
    <mergeCell ref="N997:N998"/>
    <mergeCell ref="G995:G996"/>
    <mergeCell ref="H995:H996"/>
    <mergeCell ref="I995:I996"/>
    <mergeCell ref="J995:J996"/>
    <mergeCell ref="K995:K996"/>
    <mergeCell ref="B995:B996"/>
    <mergeCell ref="C995:C996"/>
    <mergeCell ref="D995:D996"/>
    <mergeCell ref="E995:E996"/>
    <mergeCell ref="L991:L992"/>
    <mergeCell ref="M991:M992"/>
    <mergeCell ref="N991:N992"/>
    <mergeCell ref="B993:B994"/>
    <mergeCell ref="C993:C994"/>
    <mergeCell ref="D993:D994"/>
    <mergeCell ref="E993:E994"/>
    <mergeCell ref="G993:G994"/>
    <mergeCell ref="H993:H994"/>
    <mergeCell ref="I993:I994"/>
    <mergeCell ref="J993:J994"/>
    <mergeCell ref="K993:K994"/>
    <mergeCell ref="L993:L994"/>
    <mergeCell ref="M993:M994"/>
    <mergeCell ref="N993:N994"/>
    <mergeCell ref="G991:G992"/>
    <mergeCell ref="H991:H992"/>
    <mergeCell ref="I991:I992"/>
    <mergeCell ref="J991:J992"/>
    <mergeCell ref="K991:K992"/>
    <mergeCell ref="B991:B992"/>
    <mergeCell ref="C991:C992"/>
    <mergeCell ref="D991:D992"/>
    <mergeCell ref="E991:E992"/>
    <mergeCell ref="L987:L988"/>
    <mergeCell ref="M987:M988"/>
    <mergeCell ref="N987:N988"/>
    <mergeCell ref="B989:B990"/>
    <mergeCell ref="C989:C990"/>
    <mergeCell ref="D989:D990"/>
    <mergeCell ref="E989:E990"/>
    <mergeCell ref="G989:G990"/>
    <mergeCell ref="H989:H990"/>
    <mergeCell ref="I989:I990"/>
    <mergeCell ref="J989:J990"/>
    <mergeCell ref="K989:K990"/>
    <mergeCell ref="L989:L990"/>
    <mergeCell ref="M989:M990"/>
    <mergeCell ref="N989:N990"/>
    <mergeCell ref="G987:G988"/>
    <mergeCell ref="H987:H988"/>
    <mergeCell ref="I987:I988"/>
    <mergeCell ref="J987:J988"/>
    <mergeCell ref="K987:K988"/>
    <mergeCell ref="B987:B988"/>
    <mergeCell ref="C987:C988"/>
    <mergeCell ref="D987:D988"/>
    <mergeCell ref="E987:E988"/>
    <mergeCell ref="L983:L984"/>
    <mergeCell ref="M983:M984"/>
    <mergeCell ref="N983:N984"/>
    <mergeCell ref="B985:B986"/>
    <mergeCell ref="C985:C986"/>
    <mergeCell ref="D985:D986"/>
    <mergeCell ref="E985:E986"/>
    <mergeCell ref="G985:G986"/>
    <mergeCell ref="H985:H986"/>
    <mergeCell ref="I985:I986"/>
    <mergeCell ref="J985:J986"/>
    <mergeCell ref="K985:K986"/>
    <mergeCell ref="L985:L986"/>
    <mergeCell ref="M985:M986"/>
    <mergeCell ref="N985:N986"/>
    <mergeCell ref="G983:G984"/>
    <mergeCell ref="H983:H984"/>
    <mergeCell ref="I983:I984"/>
    <mergeCell ref="J983:J984"/>
    <mergeCell ref="K983:K984"/>
    <mergeCell ref="B983:B984"/>
    <mergeCell ref="C983:C984"/>
    <mergeCell ref="D983:D984"/>
    <mergeCell ref="E983:E984"/>
    <mergeCell ref="L979:L980"/>
    <mergeCell ref="M979:M980"/>
    <mergeCell ref="N979:N980"/>
    <mergeCell ref="B981:B982"/>
    <mergeCell ref="C981:C982"/>
    <mergeCell ref="D981:D982"/>
    <mergeCell ref="E981:E982"/>
    <mergeCell ref="G981:G982"/>
    <mergeCell ref="H981:H982"/>
    <mergeCell ref="I981:I982"/>
    <mergeCell ref="J981:J982"/>
    <mergeCell ref="K981:K982"/>
    <mergeCell ref="L981:L982"/>
    <mergeCell ref="M981:M982"/>
    <mergeCell ref="N981:N982"/>
    <mergeCell ref="G979:G980"/>
    <mergeCell ref="H979:H980"/>
    <mergeCell ref="I979:I980"/>
    <mergeCell ref="J979:J980"/>
    <mergeCell ref="K979:K980"/>
    <mergeCell ref="B979:B980"/>
    <mergeCell ref="C979:C980"/>
    <mergeCell ref="D979:D980"/>
    <mergeCell ref="E979:E980"/>
    <mergeCell ref="L975:L976"/>
    <mergeCell ref="M975:M976"/>
    <mergeCell ref="N975:N976"/>
    <mergeCell ref="B977:B978"/>
    <mergeCell ref="C977:C978"/>
    <mergeCell ref="D977:D978"/>
    <mergeCell ref="E977:E978"/>
    <mergeCell ref="G977:G978"/>
    <mergeCell ref="H977:H978"/>
    <mergeCell ref="I977:I978"/>
    <mergeCell ref="J977:J978"/>
    <mergeCell ref="K977:K978"/>
    <mergeCell ref="L977:L978"/>
    <mergeCell ref="M977:M978"/>
    <mergeCell ref="N977:N978"/>
    <mergeCell ref="G975:G976"/>
    <mergeCell ref="H975:H976"/>
    <mergeCell ref="I975:I976"/>
    <mergeCell ref="J975:J976"/>
    <mergeCell ref="K975:K976"/>
    <mergeCell ref="B975:B976"/>
    <mergeCell ref="C975:C976"/>
    <mergeCell ref="D975:D976"/>
    <mergeCell ref="E975:E976"/>
    <mergeCell ref="L971:L972"/>
    <mergeCell ref="M971:M972"/>
    <mergeCell ref="N971:N972"/>
    <mergeCell ref="B973:B974"/>
    <mergeCell ref="C973:C974"/>
    <mergeCell ref="D973:D974"/>
    <mergeCell ref="E973:E974"/>
    <mergeCell ref="G973:G974"/>
    <mergeCell ref="H973:H974"/>
    <mergeCell ref="I973:I974"/>
    <mergeCell ref="J973:J974"/>
    <mergeCell ref="K973:K974"/>
    <mergeCell ref="L973:L974"/>
    <mergeCell ref="M973:M974"/>
    <mergeCell ref="N973:N974"/>
    <mergeCell ref="G971:G972"/>
    <mergeCell ref="H971:H972"/>
    <mergeCell ref="I971:I972"/>
    <mergeCell ref="J971:J972"/>
    <mergeCell ref="K971:K972"/>
    <mergeCell ref="B971:B972"/>
    <mergeCell ref="C971:C972"/>
    <mergeCell ref="D971:D972"/>
    <mergeCell ref="E971:E972"/>
    <mergeCell ref="L967:L968"/>
    <mergeCell ref="M967:M968"/>
    <mergeCell ref="N967:N968"/>
    <mergeCell ref="B969:B970"/>
    <mergeCell ref="C969:C970"/>
    <mergeCell ref="D969:D970"/>
    <mergeCell ref="E969:E970"/>
    <mergeCell ref="G969:G970"/>
    <mergeCell ref="H969:H970"/>
    <mergeCell ref="I969:I970"/>
    <mergeCell ref="J969:J970"/>
    <mergeCell ref="K969:K970"/>
    <mergeCell ref="L969:L970"/>
    <mergeCell ref="M969:M970"/>
    <mergeCell ref="N969:N970"/>
    <mergeCell ref="G967:G968"/>
    <mergeCell ref="H967:H968"/>
    <mergeCell ref="I967:I968"/>
    <mergeCell ref="J967:J968"/>
    <mergeCell ref="K967:K968"/>
    <mergeCell ref="B967:B968"/>
    <mergeCell ref="C967:C968"/>
    <mergeCell ref="D967:D968"/>
    <mergeCell ref="E967:E968"/>
    <mergeCell ref="L963:L964"/>
    <mergeCell ref="M963:M964"/>
    <mergeCell ref="N963:N964"/>
    <mergeCell ref="B965:B966"/>
    <mergeCell ref="C965:C966"/>
    <mergeCell ref="D965:D966"/>
    <mergeCell ref="E965:E966"/>
    <mergeCell ref="G965:G966"/>
    <mergeCell ref="H965:H966"/>
    <mergeCell ref="I965:I966"/>
    <mergeCell ref="J965:J966"/>
    <mergeCell ref="K965:K966"/>
    <mergeCell ref="L965:L966"/>
    <mergeCell ref="M965:M966"/>
    <mergeCell ref="N965:N966"/>
    <mergeCell ref="G963:G964"/>
    <mergeCell ref="H963:H964"/>
    <mergeCell ref="I963:I964"/>
    <mergeCell ref="J963:J964"/>
    <mergeCell ref="K963:K964"/>
    <mergeCell ref="B963:B964"/>
    <mergeCell ref="C963:C964"/>
    <mergeCell ref="D963:D964"/>
    <mergeCell ref="E963:E964"/>
    <mergeCell ref="L959:L960"/>
    <mergeCell ref="M959:M960"/>
    <mergeCell ref="N959:N960"/>
    <mergeCell ref="B961:B962"/>
    <mergeCell ref="C961:C962"/>
    <mergeCell ref="D961:D962"/>
    <mergeCell ref="E961:E962"/>
    <mergeCell ref="G961:G962"/>
    <mergeCell ref="H961:H962"/>
    <mergeCell ref="I961:I962"/>
    <mergeCell ref="J961:J962"/>
    <mergeCell ref="K961:K962"/>
    <mergeCell ref="L961:L962"/>
    <mergeCell ref="M961:M962"/>
    <mergeCell ref="N961:N962"/>
    <mergeCell ref="G959:G960"/>
    <mergeCell ref="H959:H960"/>
    <mergeCell ref="I959:I960"/>
    <mergeCell ref="J959:J960"/>
    <mergeCell ref="K959:K960"/>
    <mergeCell ref="B959:B960"/>
    <mergeCell ref="C959:C960"/>
    <mergeCell ref="D959:D960"/>
    <mergeCell ref="E959:E960"/>
    <mergeCell ref="L955:L956"/>
    <mergeCell ref="M955:M956"/>
    <mergeCell ref="N955:N956"/>
    <mergeCell ref="B957:B958"/>
    <mergeCell ref="C957:C958"/>
    <mergeCell ref="D957:D958"/>
    <mergeCell ref="E957:E958"/>
    <mergeCell ref="G957:G958"/>
    <mergeCell ref="H957:H958"/>
    <mergeCell ref="I957:I958"/>
    <mergeCell ref="J957:J958"/>
    <mergeCell ref="K957:K958"/>
    <mergeCell ref="L957:L958"/>
    <mergeCell ref="M957:M958"/>
    <mergeCell ref="N957:N958"/>
    <mergeCell ref="G955:G956"/>
    <mergeCell ref="H955:H956"/>
    <mergeCell ref="I955:I956"/>
    <mergeCell ref="J955:J956"/>
    <mergeCell ref="K955:K956"/>
    <mergeCell ref="B955:B956"/>
    <mergeCell ref="C955:C956"/>
    <mergeCell ref="D955:D956"/>
    <mergeCell ref="E955:E956"/>
    <mergeCell ref="L951:L952"/>
    <mergeCell ref="M951:M952"/>
    <mergeCell ref="N951:N952"/>
    <mergeCell ref="B953:B954"/>
    <mergeCell ref="C953:C954"/>
    <mergeCell ref="D953:D954"/>
    <mergeCell ref="E953:E954"/>
    <mergeCell ref="G953:G954"/>
    <mergeCell ref="H953:H954"/>
    <mergeCell ref="I953:I954"/>
    <mergeCell ref="J953:J954"/>
    <mergeCell ref="K953:K954"/>
    <mergeCell ref="L953:L954"/>
    <mergeCell ref="M953:M954"/>
    <mergeCell ref="N953:N954"/>
    <mergeCell ref="G951:G952"/>
    <mergeCell ref="H951:H952"/>
    <mergeCell ref="I951:I952"/>
    <mergeCell ref="J951:J952"/>
    <mergeCell ref="K951:K952"/>
    <mergeCell ref="B951:B952"/>
    <mergeCell ref="C951:C952"/>
    <mergeCell ref="D951:D952"/>
    <mergeCell ref="E951:E952"/>
    <mergeCell ref="L947:L948"/>
    <mergeCell ref="M947:M948"/>
    <mergeCell ref="N947:N948"/>
    <mergeCell ref="B949:B950"/>
    <mergeCell ref="C949:C950"/>
    <mergeCell ref="D949:D950"/>
    <mergeCell ref="E949:E950"/>
    <mergeCell ref="G949:G950"/>
    <mergeCell ref="H949:H950"/>
    <mergeCell ref="I949:I950"/>
    <mergeCell ref="J949:J950"/>
    <mergeCell ref="K949:K950"/>
    <mergeCell ref="L949:L950"/>
    <mergeCell ref="M949:M950"/>
    <mergeCell ref="N949:N950"/>
    <mergeCell ref="G947:G948"/>
    <mergeCell ref="H947:H948"/>
    <mergeCell ref="I947:I948"/>
    <mergeCell ref="J947:J948"/>
    <mergeCell ref="K947:K948"/>
    <mergeCell ref="B947:B948"/>
    <mergeCell ref="C947:C948"/>
    <mergeCell ref="D947:D948"/>
    <mergeCell ref="E947:E948"/>
    <mergeCell ref="L943:L944"/>
    <mergeCell ref="M943:M944"/>
    <mergeCell ref="N943:N944"/>
    <mergeCell ref="B945:B946"/>
    <mergeCell ref="C945:C946"/>
    <mergeCell ref="D945:D946"/>
    <mergeCell ref="E945:E946"/>
    <mergeCell ref="G945:G946"/>
    <mergeCell ref="H945:H946"/>
    <mergeCell ref="I945:I946"/>
    <mergeCell ref="J945:J946"/>
    <mergeCell ref="K945:K946"/>
    <mergeCell ref="L945:L946"/>
    <mergeCell ref="M945:M946"/>
    <mergeCell ref="N945:N946"/>
    <mergeCell ref="G943:G944"/>
    <mergeCell ref="H943:H944"/>
    <mergeCell ref="I943:I944"/>
    <mergeCell ref="J943:J944"/>
    <mergeCell ref="K943:K944"/>
    <mergeCell ref="B943:B944"/>
    <mergeCell ref="C943:C944"/>
    <mergeCell ref="D943:D944"/>
    <mergeCell ref="E943:E944"/>
    <mergeCell ref="L939:L940"/>
    <mergeCell ref="M939:M940"/>
    <mergeCell ref="N939:N940"/>
    <mergeCell ref="B941:B942"/>
    <mergeCell ref="C941:C942"/>
    <mergeCell ref="D941:D942"/>
    <mergeCell ref="E941:E942"/>
    <mergeCell ref="G941:G942"/>
    <mergeCell ref="H941:H942"/>
    <mergeCell ref="I941:I942"/>
    <mergeCell ref="J941:J942"/>
    <mergeCell ref="K941:K942"/>
    <mergeCell ref="L941:L942"/>
    <mergeCell ref="M941:M942"/>
    <mergeCell ref="N941:N942"/>
    <mergeCell ref="G939:G940"/>
    <mergeCell ref="H939:H940"/>
    <mergeCell ref="I939:I940"/>
    <mergeCell ref="J939:J940"/>
    <mergeCell ref="K939:K940"/>
    <mergeCell ref="B939:B940"/>
    <mergeCell ref="C939:C940"/>
    <mergeCell ref="D939:D940"/>
    <mergeCell ref="E939:E940"/>
    <mergeCell ref="L935:L936"/>
    <mergeCell ref="M935:M936"/>
    <mergeCell ref="N935:N936"/>
    <mergeCell ref="B937:B938"/>
    <mergeCell ref="C937:C938"/>
    <mergeCell ref="D937:D938"/>
    <mergeCell ref="E937:E938"/>
    <mergeCell ref="G937:G938"/>
    <mergeCell ref="H937:H938"/>
    <mergeCell ref="I937:I938"/>
    <mergeCell ref="J937:J938"/>
    <mergeCell ref="K937:K938"/>
    <mergeCell ref="L937:L938"/>
    <mergeCell ref="M937:M938"/>
    <mergeCell ref="N937:N938"/>
    <mergeCell ref="G935:G936"/>
    <mergeCell ref="H935:H936"/>
    <mergeCell ref="I935:I936"/>
    <mergeCell ref="J935:J936"/>
    <mergeCell ref="K935:K936"/>
    <mergeCell ref="B935:B936"/>
    <mergeCell ref="C935:C936"/>
    <mergeCell ref="D935:D936"/>
    <mergeCell ref="E935:E936"/>
    <mergeCell ref="L931:L932"/>
    <mergeCell ref="M931:M932"/>
    <mergeCell ref="N931:N932"/>
    <mergeCell ref="B933:B934"/>
    <mergeCell ref="C933:C934"/>
    <mergeCell ref="D933:D934"/>
    <mergeCell ref="E933:E934"/>
    <mergeCell ref="G933:G934"/>
    <mergeCell ref="H933:H934"/>
    <mergeCell ref="I933:I934"/>
    <mergeCell ref="J933:J934"/>
    <mergeCell ref="K933:K934"/>
    <mergeCell ref="L933:L934"/>
    <mergeCell ref="M933:M934"/>
    <mergeCell ref="N933:N934"/>
    <mergeCell ref="G931:G932"/>
    <mergeCell ref="H931:H932"/>
    <mergeCell ref="I931:I932"/>
    <mergeCell ref="J931:J932"/>
    <mergeCell ref="K931:K932"/>
    <mergeCell ref="B931:B932"/>
    <mergeCell ref="C931:C932"/>
    <mergeCell ref="D931:D932"/>
    <mergeCell ref="E931:E932"/>
    <mergeCell ref="L927:L928"/>
    <mergeCell ref="M927:M928"/>
    <mergeCell ref="N927:N928"/>
    <mergeCell ref="B929:B930"/>
    <mergeCell ref="C929:C930"/>
    <mergeCell ref="D929:D930"/>
    <mergeCell ref="E929:E930"/>
    <mergeCell ref="G929:G930"/>
    <mergeCell ref="H929:H930"/>
    <mergeCell ref="I929:I930"/>
    <mergeCell ref="J929:J930"/>
    <mergeCell ref="K929:K930"/>
    <mergeCell ref="L929:L930"/>
    <mergeCell ref="M929:M930"/>
    <mergeCell ref="N929:N930"/>
    <mergeCell ref="G927:G928"/>
    <mergeCell ref="H927:H928"/>
    <mergeCell ref="I927:I928"/>
    <mergeCell ref="J927:J928"/>
    <mergeCell ref="K927:K928"/>
    <mergeCell ref="B927:B928"/>
    <mergeCell ref="C927:C928"/>
    <mergeCell ref="D927:D928"/>
    <mergeCell ref="E927:E928"/>
    <mergeCell ref="L923:L924"/>
    <mergeCell ref="M923:M924"/>
    <mergeCell ref="N923:N924"/>
    <mergeCell ref="B925:B926"/>
    <mergeCell ref="C925:C926"/>
    <mergeCell ref="D925:D926"/>
    <mergeCell ref="E925:E926"/>
    <mergeCell ref="G925:G926"/>
    <mergeCell ref="H925:H926"/>
    <mergeCell ref="I925:I926"/>
    <mergeCell ref="J925:J926"/>
    <mergeCell ref="K925:K926"/>
    <mergeCell ref="L925:L926"/>
    <mergeCell ref="M925:M926"/>
    <mergeCell ref="N925:N926"/>
    <mergeCell ref="G923:G924"/>
    <mergeCell ref="H923:H924"/>
    <mergeCell ref="I923:I924"/>
    <mergeCell ref="J923:J924"/>
    <mergeCell ref="K923:K924"/>
    <mergeCell ref="B923:B924"/>
    <mergeCell ref="C923:C924"/>
    <mergeCell ref="D923:D924"/>
    <mergeCell ref="E923:E924"/>
    <mergeCell ref="L919:L920"/>
    <mergeCell ref="M919:M920"/>
    <mergeCell ref="N919:N920"/>
    <mergeCell ref="B921:B922"/>
    <mergeCell ref="C921:C922"/>
    <mergeCell ref="D921:D922"/>
    <mergeCell ref="E921:E922"/>
    <mergeCell ref="G921:G922"/>
    <mergeCell ref="H921:H922"/>
    <mergeCell ref="I921:I922"/>
    <mergeCell ref="J921:J922"/>
    <mergeCell ref="K921:K922"/>
    <mergeCell ref="L921:L922"/>
    <mergeCell ref="M921:M922"/>
    <mergeCell ref="N921:N922"/>
    <mergeCell ref="G919:G920"/>
    <mergeCell ref="H919:H920"/>
    <mergeCell ref="I919:I920"/>
    <mergeCell ref="J919:J920"/>
    <mergeCell ref="K919:K920"/>
    <mergeCell ref="B919:B920"/>
    <mergeCell ref="C919:C920"/>
    <mergeCell ref="D919:D920"/>
    <mergeCell ref="E919:E920"/>
    <mergeCell ref="L915:L916"/>
    <mergeCell ref="M915:M916"/>
    <mergeCell ref="N915:N916"/>
    <mergeCell ref="B917:B918"/>
    <mergeCell ref="C917:C918"/>
    <mergeCell ref="D917:D918"/>
    <mergeCell ref="E917:E918"/>
    <mergeCell ref="G917:G918"/>
    <mergeCell ref="H917:H918"/>
    <mergeCell ref="I917:I918"/>
    <mergeCell ref="J917:J918"/>
    <mergeCell ref="K917:K918"/>
    <mergeCell ref="L917:L918"/>
    <mergeCell ref="M917:M918"/>
    <mergeCell ref="N917:N918"/>
    <mergeCell ref="G915:G916"/>
    <mergeCell ref="H915:H916"/>
    <mergeCell ref="I915:I916"/>
    <mergeCell ref="J915:J916"/>
    <mergeCell ref="K915:K916"/>
    <mergeCell ref="B915:B916"/>
    <mergeCell ref="C915:C916"/>
    <mergeCell ref="D915:D916"/>
    <mergeCell ref="E915:E916"/>
    <mergeCell ref="L911:L912"/>
    <mergeCell ref="M911:M912"/>
    <mergeCell ref="N911:N912"/>
    <mergeCell ref="B913:B914"/>
    <mergeCell ref="C913:C914"/>
    <mergeCell ref="D913:D914"/>
    <mergeCell ref="E913:E914"/>
    <mergeCell ref="G913:G914"/>
    <mergeCell ref="H913:H914"/>
    <mergeCell ref="I913:I914"/>
    <mergeCell ref="J913:J914"/>
    <mergeCell ref="K913:K914"/>
    <mergeCell ref="L913:L914"/>
    <mergeCell ref="M913:M914"/>
    <mergeCell ref="N913:N914"/>
    <mergeCell ref="G911:G912"/>
    <mergeCell ref="H911:H912"/>
    <mergeCell ref="I911:I912"/>
    <mergeCell ref="J911:J912"/>
    <mergeCell ref="K911:K912"/>
    <mergeCell ref="B911:B912"/>
    <mergeCell ref="C911:C912"/>
    <mergeCell ref="D911:D912"/>
    <mergeCell ref="E911:E912"/>
    <mergeCell ref="L907:L908"/>
    <mergeCell ref="M907:M908"/>
    <mergeCell ref="N907:N908"/>
    <mergeCell ref="B909:B910"/>
    <mergeCell ref="C909:C910"/>
    <mergeCell ref="D909:D910"/>
    <mergeCell ref="E909:E910"/>
    <mergeCell ref="G909:G910"/>
    <mergeCell ref="H909:H910"/>
    <mergeCell ref="I909:I910"/>
    <mergeCell ref="J909:J910"/>
    <mergeCell ref="K909:K910"/>
    <mergeCell ref="L909:L910"/>
    <mergeCell ref="M909:M910"/>
    <mergeCell ref="N909:N910"/>
    <mergeCell ref="G907:G908"/>
    <mergeCell ref="H907:H908"/>
    <mergeCell ref="I907:I908"/>
    <mergeCell ref="J907:J908"/>
    <mergeCell ref="K907:K908"/>
    <mergeCell ref="B907:B908"/>
    <mergeCell ref="C907:C908"/>
    <mergeCell ref="D907:D908"/>
    <mergeCell ref="E907:E908"/>
    <mergeCell ref="L903:L904"/>
    <mergeCell ref="M903:M904"/>
    <mergeCell ref="N903:N904"/>
    <mergeCell ref="B905:B906"/>
    <mergeCell ref="C905:C906"/>
    <mergeCell ref="D905:D906"/>
    <mergeCell ref="E905:E906"/>
    <mergeCell ref="G905:G906"/>
    <mergeCell ref="H905:H906"/>
    <mergeCell ref="I905:I906"/>
    <mergeCell ref="J905:J906"/>
    <mergeCell ref="K905:K906"/>
    <mergeCell ref="L905:L906"/>
    <mergeCell ref="M905:M906"/>
    <mergeCell ref="N905:N906"/>
    <mergeCell ref="G903:G904"/>
    <mergeCell ref="H903:H904"/>
    <mergeCell ref="I903:I904"/>
    <mergeCell ref="J903:J904"/>
    <mergeCell ref="K903:K904"/>
    <mergeCell ref="B903:B904"/>
    <mergeCell ref="C903:C904"/>
    <mergeCell ref="D903:D904"/>
    <mergeCell ref="E903:E904"/>
    <mergeCell ref="L899:L900"/>
    <mergeCell ref="M899:M900"/>
    <mergeCell ref="N899:N900"/>
    <mergeCell ref="B901:B902"/>
    <mergeCell ref="C901:C902"/>
    <mergeCell ref="D901:D902"/>
    <mergeCell ref="E901:E902"/>
    <mergeCell ref="G901:G902"/>
    <mergeCell ref="H901:H902"/>
    <mergeCell ref="I901:I902"/>
    <mergeCell ref="J901:J902"/>
    <mergeCell ref="K901:K902"/>
    <mergeCell ref="L901:L902"/>
    <mergeCell ref="M901:M902"/>
    <mergeCell ref="N901:N902"/>
    <mergeCell ref="G899:G900"/>
    <mergeCell ref="H899:H900"/>
    <mergeCell ref="I899:I900"/>
    <mergeCell ref="J899:J900"/>
    <mergeCell ref="K899:K900"/>
    <mergeCell ref="B899:B900"/>
    <mergeCell ref="C899:C900"/>
    <mergeCell ref="D899:D900"/>
    <mergeCell ref="E899:E900"/>
    <mergeCell ref="L895:L896"/>
    <mergeCell ref="M895:M896"/>
    <mergeCell ref="N895:N896"/>
    <mergeCell ref="B897:B898"/>
    <mergeCell ref="C897:C898"/>
    <mergeCell ref="D897:D898"/>
    <mergeCell ref="E897:E898"/>
    <mergeCell ref="G897:G898"/>
    <mergeCell ref="H897:H898"/>
    <mergeCell ref="I897:I898"/>
    <mergeCell ref="J897:J898"/>
    <mergeCell ref="K897:K898"/>
    <mergeCell ref="L897:L898"/>
    <mergeCell ref="M897:M898"/>
    <mergeCell ref="N897:N898"/>
    <mergeCell ref="G895:G896"/>
    <mergeCell ref="H895:H896"/>
    <mergeCell ref="I895:I896"/>
    <mergeCell ref="J895:J896"/>
    <mergeCell ref="K895:K896"/>
    <mergeCell ref="B895:B896"/>
    <mergeCell ref="C895:C896"/>
    <mergeCell ref="D895:D896"/>
    <mergeCell ref="E895:E896"/>
    <mergeCell ref="L891:L892"/>
    <mergeCell ref="M891:M892"/>
    <mergeCell ref="N891:N892"/>
    <mergeCell ref="B893:B894"/>
    <mergeCell ref="C893:C894"/>
    <mergeCell ref="D893:D894"/>
    <mergeCell ref="E893:E894"/>
    <mergeCell ref="G893:G894"/>
    <mergeCell ref="H893:H894"/>
    <mergeCell ref="I893:I894"/>
    <mergeCell ref="J893:J894"/>
    <mergeCell ref="K893:K894"/>
    <mergeCell ref="L893:L894"/>
    <mergeCell ref="M893:M894"/>
    <mergeCell ref="N893:N894"/>
    <mergeCell ref="G891:G892"/>
    <mergeCell ref="H891:H892"/>
    <mergeCell ref="I891:I892"/>
    <mergeCell ref="J891:J892"/>
    <mergeCell ref="K891:K892"/>
    <mergeCell ref="B891:B892"/>
    <mergeCell ref="C891:C892"/>
    <mergeCell ref="D891:D892"/>
    <mergeCell ref="E891:E892"/>
    <mergeCell ref="L887:L888"/>
    <mergeCell ref="M887:M888"/>
    <mergeCell ref="N887:N888"/>
    <mergeCell ref="B889:B890"/>
    <mergeCell ref="C889:C890"/>
    <mergeCell ref="D889:D890"/>
    <mergeCell ref="E889:E890"/>
    <mergeCell ref="G889:G890"/>
    <mergeCell ref="H889:H890"/>
    <mergeCell ref="I889:I890"/>
    <mergeCell ref="J889:J890"/>
    <mergeCell ref="K889:K890"/>
    <mergeCell ref="L889:L890"/>
    <mergeCell ref="M889:M890"/>
    <mergeCell ref="N889:N890"/>
    <mergeCell ref="G887:G888"/>
    <mergeCell ref="H887:H888"/>
    <mergeCell ref="I887:I888"/>
    <mergeCell ref="J887:J888"/>
    <mergeCell ref="K887:K888"/>
    <mergeCell ref="B887:B888"/>
    <mergeCell ref="C887:C888"/>
    <mergeCell ref="D887:D888"/>
    <mergeCell ref="E887:E888"/>
    <mergeCell ref="L883:L884"/>
    <mergeCell ref="M883:M884"/>
    <mergeCell ref="N883:N884"/>
    <mergeCell ref="B885:B886"/>
    <mergeCell ref="C885:C886"/>
    <mergeCell ref="D885:D886"/>
    <mergeCell ref="E885:E886"/>
    <mergeCell ref="G885:G886"/>
    <mergeCell ref="H885:H886"/>
    <mergeCell ref="I885:I886"/>
    <mergeCell ref="J885:J886"/>
    <mergeCell ref="K885:K886"/>
    <mergeCell ref="L885:L886"/>
    <mergeCell ref="M885:M886"/>
    <mergeCell ref="N885:N886"/>
    <mergeCell ref="G883:G884"/>
    <mergeCell ref="H883:H884"/>
    <mergeCell ref="I883:I884"/>
    <mergeCell ref="J883:J884"/>
    <mergeCell ref="K883:K884"/>
    <mergeCell ref="B883:B884"/>
    <mergeCell ref="C883:C884"/>
    <mergeCell ref="D883:D884"/>
    <mergeCell ref="E883:E884"/>
    <mergeCell ref="L879:L880"/>
    <mergeCell ref="M879:M880"/>
    <mergeCell ref="N879:N880"/>
    <mergeCell ref="B881:B882"/>
    <mergeCell ref="C881:C882"/>
    <mergeCell ref="D881:D882"/>
    <mergeCell ref="E881:E882"/>
    <mergeCell ref="G881:G882"/>
    <mergeCell ref="H881:H882"/>
    <mergeCell ref="I881:I882"/>
    <mergeCell ref="J881:J882"/>
    <mergeCell ref="K881:K882"/>
    <mergeCell ref="L881:L882"/>
    <mergeCell ref="M881:M882"/>
    <mergeCell ref="N881:N882"/>
    <mergeCell ref="G879:G880"/>
    <mergeCell ref="H879:H880"/>
    <mergeCell ref="I879:I880"/>
    <mergeCell ref="J879:J880"/>
    <mergeCell ref="K879:K880"/>
    <mergeCell ref="B879:B880"/>
    <mergeCell ref="C879:C880"/>
    <mergeCell ref="D879:D880"/>
    <mergeCell ref="E879:E880"/>
    <mergeCell ref="L875:L876"/>
    <mergeCell ref="M875:M876"/>
    <mergeCell ref="N875:N876"/>
    <mergeCell ref="B877:B878"/>
    <mergeCell ref="C877:C878"/>
    <mergeCell ref="D877:D878"/>
    <mergeCell ref="E877:E878"/>
    <mergeCell ref="G877:G878"/>
    <mergeCell ref="H877:H878"/>
    <mergeCell ref="I877:I878"/>
    <mergeCell ref="J877:J878"/>
    <mergeCell ref="K877:K878"/>
    <mergeCell ref="L877:L878"/>
    <mergeCell ref="M877:M878"/>
    <mergeCell ref="N877:N878"/>
    <mergeCell ref="G875:G876"/>
    <mergeCell ref="H875:H876"/>
    <mergeCell ref="I875:I876"/>
    <mergeCell ref="J875:J876"/>
    <mergeCell ref="K875:K876"/>
    <mergeCell ref="B875:B876"/>
    <mergeCell ref="C875:C876"/>
    <mergeCell ref="D875:D876"/>
    <mergeCell ref="E875:E876"/>
    <mergeCell ref="L871:L872"/>
    <mergeCell ref="M871:M872"/>
    <mergeCell ref="N871:N872"/>
    <mergeCell ref="B873:B874"/>
    <mergeCell ref="C873:C874"/>
    <mergeCell ref="D873:D874"/>
    <mergeCell ref="E873:E874"/>
    <mergeCell ref="G873:G874"/>
    <mergeCell ref="H873:H874"/>
    <mergeCell ref="I873:I874"/>
    <mergeCell ref="J873:J874"/>
    <mergeCell ref="K873:K874"/>
    <mergeCell ref="L873:L874"/>
    <mergeCell ref="M873:M874"/>
    <mergeCell ref="N873:N874"/>
    <mergeCell ref="G871:G872"/>
    <mergeCell ref="H871:H872"/>
    <mergeCell ref="I871:I872"/>
    <mergeCell ref="J871:J872"/>
    <mergeCell ref="K871:K872"/>
    <mergeCell ref="B871:B872"/>
    <mergeCell ref="C871:C872"/>
    <mergeCell ref="D871:D872"/>
    <mergeCell ref="E871:E872"/>
    <mergeCell ref="L867:L868"/>
    <mergeCell ref="M867:M868"/>
    <mergeCell ref="N867:N868"/>
    <mergeCell ref="B869:B870"/>
    <mergeCell ref="C869:C870"/>
    <mergeCell ref="D869:D870"/>
    <mergeCell ref="E869:E870"/>
    <mergeCell ref="G869:G870"/>
    <mergeCell ref="H869:H870"/>
    <mergeCell ref="I869:I870"/>
    <mergeCell ref="J869:J870"/>
    <mergeCell ref="K869:K870"/>
    <mergeCell ref="L869:L870"/>
    <mergeCell ref="M869:M870"/>
    <mergeCell ref="N869:N870"/>
    <mergeCell ref="G867:G868"/>
    <mergeCell ref="H867:H868"/>
    <mergeCell ref="I867:I868"/>
    <mergeCell ref="J867:J868"/>
    <mergeCell ref="K867:K868"/>
    <mergeCell ref="B867:B868"/>
    <mergeCell ref="C867:C868"/>
    <mergeCell ref="D867:D868"/>
    <mergeCell ref="E867:E868"/>
    <mergeCell ref="L863:L864"/>
    <mergeCell ref="M863:M864"/>
    <mergeCell ref="N863:N864"/>
    <mergeCell ref="B865:B866"/>
    <mergeCell ref="C865:C866"/>
    <mergeCell ref="D865:D866"/>
    <mergeCell ref="E865:E866"/>
    <mergeCell ref="G865:G866"/>
    <mergeCell ref="H865:H866"/>
    <mergeCell ref="I865:I866"/>
    <mergeCell ref="J865:J866"/>
    <mergeCell ref="K865:K866"/>
    <mergeCell ref="L865:L866"/>
    <mergeCell ref="M865:M866"/>
    <mergeCell ref="N865:N866"/>
    <mergeCell ref="G863:G864"/>
    <mergeCell ref="H863:H864"/>
    <mergeCell ref="I863:I864"/>
    <mergeCell ref="J863:J864"/>
    <mergeCell ref="K863:K864"/>
    <mergeCell ref="B863:B864"/>
    <mergeCell ref="C863:C864"/>
    <mergeCell ref="D863:D864"/>
    <mergeCell ref="E863:E864"/>
    <mergeCell ref="L859:L860"/>
    <mergeCell ref="M859:M860"/>
    <mergeCell ref="N859:N860"/>
    <mergeCell ref="B861:B862"/>
    <mergeCell ref="C861:C862"/>
    <mergeCell ref="D861:D862"/>
    <mergeCell ref="E861:E862"/>
    <mergeCell ref="G861:G862"/>
    <mergeCell ref="H861:H862"/>
    <mergeCell ref="I861:I862"/>
    <mergeCell ref="J861:J862"/>
    <mergeCell ref="K861:K862"/>
    <mergeCell ref="L861:L862"/>
    <mergeCell ref="M861:M862"/>
    <mergeCell ref="N861:N862"/>
    <mergeCell ref="G859:G860"/>
    <mergeCell ref="H859:H860"/>
    <mergeCell ref="I859:I860"/>
    <mergeCell ref="J859:J860"/>
    <mergeCell ref="K859:K860"/>
    <mergeCell ref="B859:B860"/>
    <mergeCell ref="C859:C860"/>
    <mergeCell ref="D859:D860"/>
    <mergeCell ref="E859:E860"/>
    <mergeCell ref="L855:L856"/>
    <mergeCell ref="M855:M856"/>
    <mergeCell ref="N855:N856"/>
    <mergeCell ref="B857:B858"/>
    <mergeCell ref="C857:C858"/>
    <mergeCell ref="D857:D858"/>
    <mergeCell ref="E857:E858"/>
    <mergeCell ref="G857:G858"/>
    <mergeCell ref="H857:H858"/>
    <mergeCell ref="I857:I858"/>
    <mergeCell ref="J857:J858"/>
    <mergeCell ref="K857:K858"/>
    <mergeCell ref="L857:L858"/>
    <mergeCell ref="M857:M858"/>
    <mergeCell ref="N857:N858"/>
    <mergeCell ref="G855:G856"/>
    <mergeCell ref="H855:H856"/>
    <mergeCell ref="I855:I856"/>
    <mergeCell ref="J855:J856"/>
    <mergeCell ref="K855:K856"/>
    <mergeCell ref="B855:B856"/>
    <mergeCell ref="C855:C856"/>
    <mergeCell ref="D855:D856"/>
    <mergeCell ref="E855:E856"/>
    <mergeCell ref="L851:L852"/>
    <mergeCell ref="M851:M852"/>
    <mergeCell ref="N851:N852"/>
    <mergeCell ref="B853:B854"/>
    <mergeCell ref="C853:C854"/>
    <mergeCell ref="D853:D854"/>
    <mergeCell ref="E853:E854"/>
    <mergeCell ref="G853:G854"/>
    <mergeCell ref="H853:H854"/>
    <mergeCell ref="I853:I854"/>
    <mergeCell ref="J853:J854"/>
    <mergeCell ref="K853:K854"/>
    <mergeCell ref="L853:L854"/>
    <mergeCell ref="M853:M854"/>
    <mergeCell ref="N853:N854"/>
    <mergeCell ref="G851:G852"/>
    <mergeCell ref="H851:H852"/>
    <mergeCell ref="I851:I852"/>
    <mergeCell ref="J851:J852"/>
    <mergeCell ref="K851:K852"/>
    <mergeCell ref="B851:B852"/>
    <mergeCell ref="C851:C852"/>
    <mergeCell ref="D851:D852"/>
    <mergeCell ref="E851:E852"/>
    <mergeCell ref="L847:L848"/>
    <mergeCell ref="M847:M848"/>
    <mergeCell ref="N847:N848"/>
    <mergeCell ref="B849:B850"/>
    <mergeCell ref="C849:C850"/>
    <mergeCell ref="D849:D850"/>
    <mergeCell ref="E849:E850"/>
    <mergeCell ref="G849:G850"/>
    <mergeCell ref="H849:H850"/>
    <mergeCell ref="I849:I850"/>
    <mergeCell ref="J849:J850"/>
    <mergeCell ref="K849:K850"/>
    <mergeCell ref="L849:L850"/>
    <mergeCell ref="M849:M850"/>
    <mergeCell ref="N849:N850"/>
    <mergeCell ref="G847:G848"/>
    <mergeCell ref="H847:H848"/>
    <mergeCell ref="I847:I848"/>
    <mergeCell ref="J847:J848"/>
    <mergeCell ref="K847:K848"/>
    <mergeCell ref="B847:B848"/>
    <mergeCell ref="C847:C848"/>
    <mergeCell ref="D847:D848"/>
    <mergeCell ref="E847:E848"/>
    <mergeCell ref="L843:L844"/>
    <mergeCell ref="M843:M844"/>
    <mergeCell ref="N843:N844"/>
    <mergeCell ref="B845:B846"/>
    <mergeCell ref="C845:C846"/>
    <mergeCell ref="D845:D846"/>
    <mergeCell ref="E845:E846"/>
    <mergeCell ref="G845:G846"/>
    <mergeCell ref="H845:H846"/>
    <mergeCell ref="I845:I846"/>
    <mergeCell ref="J845:J846"/>
    <mergeCell ref="K845:K846"/>
    <mergeCell ref="L845:L846"/>
    <mergeCell ref="M845:M846"/>
    <mergeCell ref="N845:N846"/>
    <mergeCell ref="G843:G844"/>
    <mergeCell ref="H843:H844"/>
    <mergeCell ref="I843:I844"/>
    <mergeCell ref="J843:J844"/>
    <mergeCell ref="K843:K844"/>
    <mergeCell ref="B843:B844"/>
    <mergeCell ref="C843:C844"/>
    <mergeCell ref="D843:D844"/>
    <mergeCell ref="E843:E844"/>
    <mergeCell ref="L839:L840"/>
    <mergeCell ref="M839:M840"/>
    <mergeCell ref="N839:N840"/>
    <mergeCell ref="B841:B842"/>
    <mergeCell ref="C841:C842"/>
    <mergeCell ref="D841:D842"/>
    <mergeCell ref="E841:E842"/>
    <mergeCell ref="G841:G842"/>
    <mergeCell ref="H841:H842"/>
    <mergeCell ref="I841:I842"/>
    <mergeCell ref="J841:J842"/>
    <mergeCell ref="K841:K842"/>
    <mergeCell ref="L841:L842"/>
    <mergeCell ref="M841:M842"/>
    <mergeCell ref="N841:N842"/>
    <mergeCell ref="G839:G840"/>
    <mergeCell ref="H839:H840"/>
    <mergeCell ref="I839:I840"/>
    <mergeCell ref="J839:J840"/>
    <mergeCell ref="K839:K840"/>
    <mergeCell ref="B839:B840"/>
    <mergeCell ref="C839:C840"/>
    <mergeCell ref="D839:D840"/>
    <mergeCell ref="E839:E840"/>
    <mergeCell ref="L835:L836"/>
    <mergeCell ref="M835:M836"/>
    <mergeCell ref="N835:N836"/>
    <mergeCell ref="B837:B838"/>
    <mergeCell ref="C837:C838"/>
    <mergeCell ref="D837:D838"/>
    <mergeCell ref="E837:E838"/>
    <mergeCell ref="G837:G838"/>
    <mergeCell ref="H837:H838"/>
    <mergeCell ref="I837:I838"/>
    <mergeCell ref="J837:J838"/>
    <mergeCell ref="K837:K838"/>
    <mergeCell ref="L837:L838"/>
    <mergeCell ref="M837:M838"/>
    <mergeCell ref="N837:N838"/>
    <mergeCell ref="G835:G836"/>
    <mergeCell ref="H835:H836"/>
    <mergeCell ref="I835:I836"/>
    <mergeCell ref="J835:J836"/>
    <mergeCell ref="K835:K836"/>
    <mergeCell ref="B835:B836"/>
    <mergeCell ref="C835:C836"/>
    <mergeCell ref="D835:D836"/>
    <mergeCell ref="E835:E836"/>
    <mergeCell ref="L831:L832"/>
    <mergeCell ref="M831:M832"/>
    <mergeCell ref="N831:N832"/>
    <mergeCell ref="B833:B834"/>
    <mergeCell ref="C833:C834"/>
    <mergeCell ref="D833:D834"/>
    <mergeCell ref="E833:E834"/>
    <mergeCell ref="G833:G834"/>
    <mergeCell ref="H833:H834"/>
    <mergeCell ref="I833:I834"/>
    <mergeCell ref="J833:J834"/>
    <mergeCell ref="K833:K834"/>
    <mergeCell ref="L833:L834"/>
    <mergeCell ref="M833:M834"/>
    <mergeCell ref="N833:N834"/>
    <mergeCell ref="G831:G832"/>
    <mergeCell ref="H831:H832"/>
    <mergeCell ref="I831:I832"/>
    <mergeCell ref="J831:J832"/>
    <mergeCell ref="K831:K832"/>
    <mergeCell ref="B831:B832"/>
    <mergeCell ref="C831:C832"/>
    <mergeCell ref="D831:D832"/>
    <mergeCell ref="E831:E832"/>
    <mergeCell ref="L827:L828"/>
    <mergeCell ref="M827:M828"/>
    <mergeCell ref="N827:N828"/>
    <mergeCell ref="B829:B830"/>
    <mergeCell ref="C829:C830"/>
    <mergeCell ref="D829:D830"/>
    <mergeCell ref="E829:E830"/>
    <mergeCell ref="G829:G830"/>
    <mergeCell ref="H829:H830"/>
    <mergeCell ref="I829:I830"/>
    <mergeCell ref="J829:J830"/>
    <mergeCell ref="K829:K830"/>
    <mergeCell ref="L829:L830"/>
    <mergeCell ref="M829:M830"/>
    <mergeCell ref="N829:N830"/>
    <mergeCell ref="G827:G828"/>
    <mergeCell ref="H827:H828"/>
    <mergeCell ref="I827:I828"/>
    <mergeCell ref="J827:J828"/>
    <mergeCell ref="K827:K828"/>
    <mergeCell ref="B827:B828"/>
    <mergeCell ref="C827:C828"/>
    <mergeCell ref="D827:D828"/>
    <mergeCell ref="E827:E828"/>
    <mergeCell ref="L823:L824"/>
    <mergeCell ref="M823:M824"/>
    <mergeCell ref="N823:N824"/>
    <mergeCell ref="B825:B826"/>
    <mergeCell ref="C825:C826"/>
    <mergeCell ref="D825:D826"/>
    <mergeCell ref="E825:E826"/>
    <mergeCell ref="G825:G826"/>
    <mergeCell ref="H825:H826"/>
    <mergeCell ref="I825:I826"/>
    <mergeCell ref="J825:J826"/>
    <mergeCell ref="K825:K826"/>
    <mergeCell ref="L825:L826"/>
    <mergeCell ref="M825:M826"/>
    <mergeCell ref="N825:N826"/>
    <mergeCell ref="G823:G824"/>
    <mergeCell ref="H823:H824"/>
    <mergeCell ref="I823:I824"/>
    <mergeCell ref="J823:J824"/>
    <mergeCell ref="K823:K824"/>
    <mergeCell ref="B823:B824"/>
    <mergeCell ref="C823:C824"/>
    <mergeCell ref="D823:D824"/>
    <mergeCell ref="E823:E824"/>
    <mergeCell ref="L819:L820"/>
    <mergeCell ref="M819:M820"/>
    <mergeCell ref="N819:N820"/>
    <mergeCell ref="B821:B822"/>
    <mergeCell ref="C821:C822"/>
    <mergeCell ref="D821:D822"/>
    <mergeCell ref="E821:E822"/>
    <mergeCell ref="G821:G822"/>
    <mergeCell ref="H821:H822"/>
    <mergeCell ref="I821:I822"/>
    <mergeCell ref="J821:J822"/>
    <mergeCell ref="K821:K822"/>
    <mergeCell ref="L821:L822"/>
    <mergeCell ref="M821:M822"/>
    <mergeCell ref="N821:N822"/>
    <mergeCell ref="G819:G820"/>
    <mergeCell ref="H819:H820"/>
    <mergeCell ref="I819:I820"/>
    <mergeCell ref="J819:J820"/>
    <mergeCell ref="K819:K820"/>
    <mergeCell ref="B819:B820"/>
    <mergeCell ref="C819:C820"/>
    <mergeCell ref="D819:D820"/>
    <mergeCell ref="E819:E820"/>
    <mergeCell ref="L815:L816"/>
    <mergeCell ref="M815:M816"/>
    <mergeCell ref="N815:N816"/>
    <mergeCell ref="B817:B818"/>
    <mergeCell ref="C817:C818"/>
    <mergeCell ref="D817:D818"/>
    <mergeCell ref="E817:E818"/>
    <mergeCell ref="G817:G818"/>
    <mergeCell ref="H817:H818"/>
    <mergeCell ref="I817:I818"/>
    <mergeCell ref="J817:J818"/>
    <mergeCell ref="K817:K818"/>
    <mergeCell ref="L817:L818"/>
    <mergeCell ref="M817:M818"/>
    <mergeCell ref="N817:N818"/>
    <mergeCell ref="G815:G816"/>
    <mergeCell ref="H815:H816"/>
    <mergeCell ref="I815:I816"/>
    <mergeCell ref="J815:J816"/>
    <mergeCell ref="K815:K816"/>
    <mergeCell ref="B815:B816"/>
    <mergeCell ref="C815:C816"/>
    <mergeCell ref="D815:D816"/>
    <mergeCell ref="E815:E816"/>
    <mergeCell ref="L811:L812"/>
    <mergeCell ref="M811:M812"/>
    <mergeCell ref="N811:N812"/>
    <mergeCell ref="B813:B814"/>
    <mergeCell ref="C813:C814"/>
    <mergeCell ref="D813:D814"/>
    <mergeCell ref="E813:E814"/>
    <mergeCell ref="G813:G814"/>
    <mergeCell ref="H813:H814"/>
    <mergeCell ref="I813:I814"/>
    <mergeCell ref="J813:J814"/>
    <mergeCell ref="K813:K814"/>
    <mergeCell ref="L813:L814"/>
    <mergeCell ref="M813:M814"/>
    <mergeCell ref="N813:N814"/>
    <mergeCell ref="G811:G812"/>
    <mergeCell ref="H811:H812"/>
    <mergeCell ref="I811:I812"/>
    <mergeCell ref="J811:J812"/>
    <mergeCell ref="K811:K812"/>
    <mergeCell ref="B811:B812"/>
    <mergeCell ref="C811:C812"/>
    <mergeCell ref="D811:D812"/>
    <mergeCell ref="E811:E812"/>
    <mergeCell ref="L807:L808"/>
    <mergeCell ref="M807:M808"/>
    <mergeCell ref="N807:N808"/>
    <mergeCell ref="B809:B810"/>
    <mergeCell ref="C809:C810"/>
    <mergeCell ref="D809:D810"/>
    <mergeCell ref="E809:E810"/>
    <mergeCell ref="G809:G810"/>
    <mergeCell ref="H809:H810"/>
    <mergeCell ref="I809:I810"/>
    <mergeCell ref="J809:J810"/>
    <mergeCell ref="K809:K810"/>
    <mergeCell ref="L809:L810"/>
    <mergeCell ref="M809:M810"/>
    <mergeCell ref="N809:N810"/>
    <mergeCell ref="G807:G808"/>
    <mergeCell ref="H807:H808"/>
    <mergeCell ref="I807:I808"/>
    <mergeCell ref="J807:J808"/>
    <mergeCell ref="K807:K808"/>
    <mergeCell ref="B807:B808"/>
    <mergeCell ref="C807:C808"/>
    <mergeCell ref="D807:D808"/>
    <mergeCell ref="E807:E808"/>
    <mergeCell ref="L803:L804"/>
    <mergeCell ref="M803:M804"/>
    <mergeCell ref="N803:N804"/>
    <mergeCell ref="B805:B806"/>
    <mergeCell ref="C805:C806"/>
    <mergeCell ref="D805:D806"/>
    <mergeCell ref="E805:E806"/>
    <mergeCell ref="G805:G806"/>
    <mergeCell ref="H805:H806"/>
    <mergeCell ref="I805:I806"/>
    <mergeCell ref="J805:J806"/>
    <mergeCell ref="K805:K806"/>
    <mergeCell ref="L805:L806"/>
    <mergeCell ref="M805:M806"/>
    <mergeCell ref="N805:N806"/>
    <mergeCell ref="G803:G804"/>
    <mergeCell ref="H803:H804"/>
    <mergeCell ref="I803:I804"/>
    <mergeCell ref="J803:J804"/>
    <mergeCell ref="K803:K804"/>
    <mergeCell ref="B803:B804"/>
    <mergeCell ref="C803:C804"/>
    <mergeCell ref="D803:D804"/>
    <mergeCell ref="E803:E804"/>
    <mergeCell ref="L799:L800"/>
    <mergeCell ref="M799:M800"/>
    <mergeCell ref="N799:N800"/>
    <mergeCell ref="B801:B802"/>
    <mergeCell ref="C801:C802"/>
    <mergeCell ref="D801:D802"/>
    <mergeCell ref="E801:E802"/>
    <mergeCell ref="G801:G802"/>
    <mergeCell ref="H801:H802"/>
    <mergeCell ref="I801:I802"/>
    <mergeCell ref="J801:J802"/>
    <mergeCell ref="K801:K802"/>
    <mergeCell ref="L801:L802"/>
    <mergeCell ref="M801:M802"/>
    <mergeCell ref="N801:N802"/>
    <mergeCell ref="G799:G800"/>
    <mergeCell ref="H799:H800"/>
    <mergeCell ref="I799:I800"/>
    <mergeCell ref="J799:J800"/>
    <mergeCell ref="K799:K800"/>
    <mergeCell ref="B799:B800"/>
    <mergeCell ref="C799:C800"/>
    <mergeCell ref="D799:D800"/>
    <mergeCell ref="E799:E800"/>
    <mergeCell ref="L795:L796"/>
    <mergeCell ref="M795:M796"/>
    <mergeCell ref="N795:N796"/>
    <mergeCell ref="B797:B798"/>
    <mergeCell ref="C797:C798"/>
    <mergeCell ref="D797:D798"/>
    <mergeCell ref="E797:E798"/>
    <mergeCell ref="G797:G798"/>
    <mergeCell ref="H797:H798"/>
    <mergeCell ref="I797:I798"/>
    <mergeCell ref="J797:J798"/>
    <mergeCell ref="K797:K798"/>
    <mergeCell ref="L797:L798"/>
    <mergeCell ref="M797:M798"/>
    <mergeCell ref="N797:N798"/>
    <mergeCell ref="G795:G796"/>
    <mergeCell ref="H795:H796"/>
    <mergeCell ref="I795:I796"/>
    <mergeCell ref="J795:J796"/>
    <mergeCell ref="K795:K796"/>
    <mergeCell ref="B795:B796"/>
    <mergeCell ref="C795:C796"/>
    <mergeCell ref="D795:D796"/>
    <mergeCell ref="E795:E796"/>
    <mergeCell ref="L791:L792"/>
    <mergeCell ref="M791:M792"/>
    <mergeCell ref="N791:N792"/>
    <mergeCell ref="B793:B794"/>
    <mergeCell ref="C793:C794"/>
    <mergeCell ref="D793:D794"/>
    <mergeCell ref="E793:E794"/>
    <mergeCell ref="G793:G794"/>
    <mergeCell ref="H793:H794"/>
    <mergeCell ref="I793:I794"/>
    <mergeCell ref="J793:J794"/>
    <mergeCell ref="K793:K794"/>
    <mergeCell ref="L793:L794"/>
    <mergeCell ref="M793:M794"/>
    <mergeCell ref="N793:N794"/>
    <mergeCell ref="G791:G792"/>
    <mergeCell ref="H791:H792"/>
    <mergeCell ref="I791:I792"/>
    <mergeCell ref="J791:J792"/>
    <mergeCell ref="K791:K792"/>
    <mergeCell ref="B791:B792"/>
    <mergeCell ref="C791:C792"/>
    <mergeCell ref="D791:D792"/>
    <mergeCell ref="E791:E792"/>
    <mergeCell ref="L787:L788"/>
    <mergeCell ref="M787:M788"/>
    <mergeCell ref="N787:N788"/>
    <mergeCell ref="B789:B790"/>
    <mergeCell ref="C789:C790"/>
    <mergeCell ref="D789:D790"/>
    <mergeCell ref="E789:E790"/>
    <mergeCell ref="G789:G790"/>
    <mergeCell ref="H789:H790"/>
    <mergeCell ref="I789:I790"/>
    <mergeCell ref="J789:J790"/>
    <mergeCell ref="K789:K790"/>
    <mergeCell ref="L789:L790"/>
    <mergeCell ref="M789:M790"/>
    <mergeCell ref="N789:N790"/>
    <mergeCell ref="G787:G788"/>
    <mergeCell ref="H787:H788"/>
    <mergeCell ref="I787:I788"/>
    <mergeCell ref="J787:J788"/>
    <mergeCell ref="K787:K788"/>
    <mergeCell ref="B787:B788"/>
    <mergeCell ref="C787:C788"/>
    <mergeCell ref="D787:D788"/>
    <mergeCell ref="E787:E788"/>
    <mergeCell ref="L783:L784"/>
    <mergeCell ref="M783:M784"/>
    <mergeCell ref="N783:N784"/>
    <mergeCell ref="B785:B786"/>
    <mergeCell ref="C785:C786"/>
    <mergeCell ref="D785:D786"/>
    <mergeCell ref="E785:E786"/>
    <mergeCell ref="G785:G786"/>
    <mergeCell ref="H785:H786"/>
    <mergeCell ref="I785:I786"/>
    <mergeCell ref="J785:J786"/>
    <mergeCell ref="K785:K786"/>
    <mergeCell ref="L785:L786"/>
    <mergeCell ref="M785:M786"/>
    <mergeCell ref="N785:N786"/>
    <mergeCell ref="G783:G784"/>
    <mergeCell ref="H783:H784"/>
    <mergeCell ref="I783:I784"/>
    <mergeCell ref="J783:J784"/>
    <mergeCell ref="K783:K784"/>
    <mergeCell ref="B783:B784"/>
    <mergeCell ref="C783:C784"/>
    <mergeCell ref="D783:D784"/>
    <mergeCell ref="E783:E784"/>
    <mergeCell ref="L779:L780"/>
    <mergeCell ref="M779:M780"/>
    <mergeCell ref="N779:N780"/>
    <mergeCell ref="B781:B782"/>
    <mergeCell ref="C781:C782"/>
    <mergeCell ref="D781:D782"/>
    <mergeCell ref="E781:E782"/>
    <mergeCell ref="G781:G782"/>
    <mergeCell ref="H781:H782"/>
    <mergeCell ref="I781:I782"/>
    <mergeCell ref="J781:J782"/>
    <mergeCell ref="K781:K782"/>
    <mergeCell ref="L781:L782"/>
    <mergeCell ref="M781:M782"/>
    <mergeCell ref="N781:N782"/>
    <mergeCell ref="G779:G780"/>
    <mergeCell ref="H779:H780"/>
    <mergeCell ref="I779:I780"/>
    <mergeCell ref="J779:J780"/>
    <mergeCell ref="K779:K780"/>
    <mergeCell ref="B779:B780"/>
    <mergeCell ref="C779:C780"/>
    <mergeCell ref="D779:D780"/>
    <mergeCell ref="E779:E780"/>
    <mergeCell ref="L775:L776"/>
    <mergeCell ref="M775:M776"/>
    <mergeCell ref="N775:N776"/>
    <mergeCell ref="B777:B778"/>
    <mergeCell ref="C777:C778"/>
    <mergeCell ref="D777:D778"/>
    <mergeCell ref="E777:E778"/>
    <mergeCell ref="G777:G778"/>
    <mergeCell ref="H777:H778"/>
    <mergeCell ref="I777:I778"/>
    <mergeCell ref="J777:J778"/>
    <mergeCell ref="K777:K778"/>
    <mergeCell ref="L777:L778"/>
    <mergeCell ref="M777:M778"/>
    <mergeCell ref="N777:N778"/>
    <mergeCell ref="G775:G776"/>
    <mergeCell ref="H775:H776"/>
    <mergeCell ref="I775:I776"/>
    <mergeCell ref="J775:J776"/>
    <mergeCell ref="K775:K776"/>
    <mergeCell ref="B775:B776"/>
    <mergeCell ref="C775:C776"/>
    <mergeCell ref="D775:D776"/>
    <mergeCell ref="E775:E776"/>
    <mergeCell ref="L771:L772"/>
    <mergeCell ref="M771:M772"/>
    <mergeCell ref="N771:N772"/>
    <mergeCell ref="B773:B774"/>
    <mergeCell ref="C773:C774"/>
    <mergeCell ref="D773:D774"/>
    <mergeCell ref="E773:E774"/>
    <mergeCell ref="G773:G774"/>
    <mergeCell ref="H773:H774"/>
    <mergeCell ref="I773:I774"/>
    <mergeCell ref="J773:J774"/>
    <mergeCell ref="K773:K774"/>
    <mergeCell ref="L773:L774"/>
    <mergeCell ref="M773:M774"/>
    <mergeCell ref="N773:N774"/>
    <mergeCell ref="G771:G772"/>
    <mergeCell ref="H771:H772"/>
    <mergeCell ref="I771:I772"/>
    <mergeCell ref="J771:J772"/>
    <mergeCell ref="K771:K772"/>
    <mergeCell ref="B771:B772"/>
    <mergeCell ref="C771:C772"/>
    <mergeCell ref="D771:D772"/>
    <mergeCell ref="E771:E772"/>
    <mergeCell ref="L767:L768"/>
    <mergeCell ref="M767:M768"/>
    <mergeCell ref="N767:N768"/>
    <mergeCell ref="B769:B770"/>
    <mergeCell ref="C769:C770"/>
    <mergeCell ref="D769:D770"/>
    <mergeCell ref="E769:E770"/>
    <mergeCell ref="G769:G770"/>
    <mergeCell ref="H769:H770"/>
    <mergeCell ref="I769:I770"/>
    <mergeCell ref="J769:J770"/>
    <mergeCell ref="K769:K770"/>
    <mergeCell ref="L769:L770"/>
    <mergeCell ref="M769:M770"/>
    <mergeCell ref="N769:N770"/>
    <mergeCell ref="G767:G768"/>
    <mergeCell ref="H767:H768"/>
    <mergeCell ref="I767:I768"/>
    <mergeCell ref="J767:J768"/>
    <mergeCell ref="K767:K768"/>
    <mergeCell ref="B767:B768"/>
    <mergeCell ref="C767:C768"/>
    <mergeCell ref="D767:D768"/>
    <mergeCell ref="E767:E768"/>
    <mergeCell ref="L763:L764"/>
    <mergeCell ref="M763:M764"/>
    <mergeCell ref="N763:N764"/>
    <mergeCell ref="B765:B766"/>
    <mergeCell ref="C765:C766"/>
    <mergeCell ref="D765:D766"/>
    <mergeCell ref="E765:E766"/>
    <mergeCell ref="G765:G766"/>
    <mergeCell ref="H765:H766"/>
    <mergeCell ref="I765:I766"/>
    <mergeCell ref="J765:J766"/>
    <mergeCell ref="K765:K766"/>
    <mergeCell ref="L765:L766"/>
    <mergeCell ref="M765:M766"/>
    <mergeCell ref="N765:N766"/>
    <mergeCell ref="G763:G764"/>
    <mergeCell ref="H763:H764"/>
    <mergeCell ref="I763:I764"/>
    <mergeCell ref="J763:J764"/>
    <mergeCell ref="K763:K764"/>
    <mergeCell ref="B763:B764"/>
    <mergeCell ref="C763:C764"/>
    <mergeCell ref="D763:D764"/>
    <mergeCell ref="E763:E764"/>
    <mergeCell ref="L759:L760"/>
    <mergeCell ref="M759:M760"/>
    <mergeCell ref="N759:N760"/>
    <mergeCell ref="B761:B762"/>
    <mergeCell ref="C761:C762"/>
    <mergeCell ref="D761:D762"/>
    <mergeCell ref="E761:E762"/>
    <mergeCell ref="G761:G762"/>
    <mergeCell ref="H761:H762"/>
    <mergeCell ref="I761:I762"/>
    <mergeCell ref="J761:J762"/>
    <mergeCell ref="K761:K762"/>
    <mergeCell ref="L761:L762"/>
    <mergeCell ref="M761:M762"/>
    <mergeCell ref="N761:N762"/>
    <mergeCell ref="G759:G760"/>
    <mergeCell ref="H759:H760"/>
    <mergeCell ref="I759:I760"/>
    <mergeCell ref="J759:J760"/>
    <mergeCell ref="K759:K760"/>
    <mergeCell ref="B759:B760"/>
    <mergeCell ref="C759:C760"/>
    <mergeCell ref="D759:D760"/>
    <mergeCell ref="E759:E760"/>
    <mergeCell ref="L755:L756"/>
    <mergeCell ref="M755:M756"/>
    <mergeCell ref="N755:N756"/>
    <mergeCell ref="B757:B758"/>
    <mergeCell ref="C757:C758"/>
    <mergeCell ref="D757:D758"/>
    <mergeCell ref="E757:E758"/>
    <mergeCell ref="G757:G758"/>
    <mergeCell ref="H757:H758"/>
    <mergeCell ref="I757:I758"/>
    <mergeCell ref="J757:J758"/>
    <mergeCell ref="K757:K758"/>
    <mergeCell ref="L757:L758"/>
    <mergeCell ref="M757:M758"/>
    <mergeCell ref="N757:N758"/>
    <mergeCell ref="G755:G756"/>
    <mergeCell ref="H755:H756"/>
    <mergeCell ref="I755:I756"/>
    <mergeCell ref="J755:J756"/>
    <mergeCell ref="K755:K756"/>
    <mergeCell ref="B755:B756"/>
    <mergeCell ref="C755:C756"/>
    <mergeCell ref="D755:D756"/>
    <mergeCell ref="E755:E756"/>
    <mergeCell ref="L751:L752"/>
    <mergeCell ref="M751:M752"/>
    <mergeCell ref="N751:N752"/>
    <mergeCell ref="B753:B754"/>
    <mergeCell ref="C753:C754"/>
    <mergeCell ref="D753:D754"/>
    <mergeCell ref="E753:E754"/>
    <mergeCell ref="G753:G754"/>
    <mergeCell ref="H753:H754"/>
    <mergeCell ref="I753:I754"/>
    <mergeCell ref="J753:J754"/>
    <mergeCell ref="K753:K754"/>
    <mergeCell ref="L753:L754"/>
    <mergeCell ref="M753:M754"/>
    <mergeCell ref="N753:N754"/>
    <mergeCell ref="G751:G752"/>
    <mergeCell ref="H751:H752"/>
    <mergeCell ref="I751:I752"/>
    <mergeCell ref="J751:J752"/>
    <mergeCell ref="K751:K752"/>
    <mergeCell ref="B751:B752"/>
    <mergeCell ref="C751:C752"/>
    <mergeCell ref="D751:D752"/>
    <mergeCell ref="E751:E752"/>
    <mergeCell ref="L747:L748"/>
    <mergeCell ref="M747:M748"/>
    <mergeCell ref="N747:N748"/>
    <mergeCell ref="B749:B750"/>
    <mergeCell ref="C749:C750"/>
    <mergeCell ref="D749:D750"/>
    <mergeCell ref="E749:E750"/>
    <mergeCell ref="G749:G750"/>
    <mergeCell ref="H749:H750"/>
    <mergeCell ref="I749:I750"/>
    <mergeCell ref="J749:J750"/>
    <mergeCell ref="K749:K750"/>
    <mergeCell ref="L749:L750"/>
    <mergeCell ref="M749:M750"/>
    <mergeCell ref="N749:N750"/>
    <mergeCell ref="G747:G748"/>
    <mergeCell ref="H747:H748"/>
    <mergeCell ref="I747:I748"/>
    <mergeCell ref="J747:J748"/>
    <mergeCell ref="K747:K748"/>
    <mergeCell ref="B747:B748"/>
    <mergeCell ref="C747:C748"/>
    <mergeCell ref="D747:D748"/>
    <mergeCell ref="E747:E748"/>
    <mergeCell ref="L743:L744"/>
    <mergeCell ref="M743:M744"/>
    <mergeCell ref="N743:N744"/>
    <mergeCell ref="B745:B746"/>
    <mergeCell ref="C745:C746"/>
    <mergeCell ref="D745:D746"/>
    <mergeCell ref="E745:E746"/>
    <mergeCell ref="G745:G746"/>
    <mergeCell ref="H745:H746"/>
    <mergeCell ref="I745:I746"/>
    <mergeCell ref="J745:J746"/>
    <mergeCell ref="K745:K746"/>
    <mergeCell ref="L745:L746"/>
    <mergeCell ref="M745:M746"/>
    <mergeCell ref="N745:N746"/>
    <mergeCell ref="G743:G744"/>
    <mergeCell ref="H743:H744"/>
    <mergeCell ref="I743:I744"/>
    <mergeCell ref="J743:J744"/>
    <mergeCell ref="K743:K744"/>
    <mergeCell ref="B743:B744"/>
    <mergeCell ref="C743:C744"/>
    <mergeCell ref="D743:D744"/>
    <mergeCell ref="E743:E744"/>
    <mergeCell ref="L739:L740"/>
    <mergeCell ref="M739:M740"/>
    <mergeCell ref="N739:N740"/>
    <mergeCell ref="B741:B742"/>
    <mergeCell ref="C741:C742"/>
    <mergeCell ref="D741:D742"/>
    <mergeCell ref="E741:E742"/>
    <mergeCell ref="G741:G742"/>
    <mergeCell ref="H741:H742"/>
    <mergeCell ref="I741:I742"/>
    <mergeCell ref="J741:J742"/>
    <mergeCell ref="K741:K742"/>
    <mergeCell ref="L741:L742"/>
    <mergeCell ref="M741:M742"/>
    <mergeCell ref="N741:N742"/>
    <mergeCell ref="G739:G740"/>
    <mergeCell ref="H739:H740"/>
    <mergeCell ref="I739:I740"/>
    <mergeCell ref="J739:J740"/>
    <mergeCell ref="K739:K740"/>
    <mergeCell ref="B739:B740"/>
    <mergeCell ref="C739:C740"/>
    <mergeCell ref="D739:D740"/>
    <mergeCell ref="E739:E740"/>
    <mergeCell ref="L735:L736"/>
    <mergeCell ref="M735:M736"/>
    <mergeCell ref="N735:N736"/>
    <mergeCell ref="B737:B738"/>
    <mergeCell ref="C737:C738"/>
    <mergeCell ref="D737:D738"/>
    <mergeCell ref="E737:E738"/>
    <mergeCell ref="G737:G738"/>
    <mergeCell ref="H737:H738"/>
    <mergeCell ref="I737:I738"/>
    <mergeCell ref="J737:J738"/>
    <mergeCell ref="K737:K738"/>
    <mergeCell ref="L737:L738"/>
    <mergeCell ref="M737:M738"/>
    <mergeCell ref="N737:N738"/>
    <mergeCell ref="G735:G736"/>
    <mergeCell ref="H735:H736"/>
    <mergeCell ref="I735:I736"/>
    <mergeCell ref="J735:J736"/>
    <mergeCell ref="K735:K736"/>
    <mergeCell ref="B735:B736"/>
    <mergeCell ref="C735:C736"/>
    <mergeCell ref="D735:D736"/>
    <mergeCell ref="E735:E736"/>
    <mergeCell ref="L731:L732"/>
    <mergeCell ref="M731:M732"/>
    <mergeCell ref="N731:N732"/>
    <mergeCell ref="B733:B734"/>
    <mergeCell ref="C733:C734"/>
    <mergeCell ref="D733:D734"/>
    <mergeCell ref="E733:E734"/>
    <mergeCell ref="G733:G734"/>
    <mergeCell ref="H733:H734"/>
    <mergeCell ref="I733:I734"/>
    <mergeCell ref="J733:J734"/>
    <mergeCell ref="K733:K734"/>
    <mergeCell ref="L733:L734"/>
    <mergeCell ref="M733:M734"/>
    <mergeCell ref="N733:N734"/>
    <mergeCell ref="G731:G732"/>
    <mergeCell ref="H731:H732"/>
    <mergeCell ref="I731:I732"/>
    <mergeCell ref="J731:J732"/>
    <mergeCell ref="K731:K732"/>
    <mergeCell ref="B731:B732"/>
    <mergeCell ref="C731:C732"/>
    <mergeCell ref="D731:D732"/>
    <mergeCell ref="E731:E732"/>
    <mergeCell ref="L727:L728"/>
    <mergeCell ref="M727:M728"/>
    <mergeCell ref="N727:N728"/>
    <mergeCell ref="B729:B730"/>
    <mergeCell ref="C729:C730"/>
    <mergeCell ref="D729:D730"/>
    <mergeCell ref="E729:E730"/>
    <mergeCell ref="G729:G730"/>
    <mergeCell ref="H729:H730"/>
    <mergeCell ref="I729:I730"/>
    <mergeCell ref="J729:J730"/>
    <mergeCell ref="K729:K730"/>
    <mergeCell ref="L729:L730"/>
    <mergeCell ref="M729:M730"/>
    <mergeCell ref="N729:N730"/>
    <mergeCell ref="G727:G728"/>
    <mergeCell ref="H727:H728"/>
    <mergeCell ref="I727:I728"/>
    <mergeCell ref="J727:J728"/>
    <mergeCell ref="K727:K728"/>
    <mergeCell ref="B727:B728"/>
    <mergeCell ref="C727:C728"/>
    <mergeCell ref="D727:D728"/>
    <mergeCell ref="E727:E728"/>
    <mergeCell ref="L723:L724"/>
    <mergeCell ref="M723:M724"/>
    <mergeCell ref="N723:N724"/>
    <mergeCell ref="B725:B726"/>
    <mergeCell ref="C725:C726"/>
    <mergeCell ref="D725:D726"/>
    <mergeCell ref="E725:E726"/>
    <mergeCell ref="G725:G726"/>
    <mergeCell ref="H725:H726"/>
    <mergeCell ref="I725:I726"/>
    <mergeCell ref="J725:J726"/>
    <mergeCell ref="K725:K726"/>
    <mergeCell ref="L725:L726"/>
    <mergeCell ref="M725:M726"/>
    <mergeCell ref="N725:N726"/>
    <mergeCell ref="G723:G724"/>
    <mergeCell ref="H723:H724"/>
    <mergeCell ref="I723:I724"/>
    <mergeCell ref="J723:J724"/>
    <mergeCell ref="K723:K724"/>
    <mergeCell ref="B723:B724"/>
    <mergeCell ref="C723:C724"/>
    <mergeCell ref="D723:D724"/>
    <mergeCell ref="E723:E724"/>
    <mergeCell ref="L719:L720"/>
    <mergeCell ref="M719:M720"/>
    <mergeCell ref="N719:N720"/>
    <mergeCell ref="B721:B722"/>
    <mergeCell ref="C721:C722"/>
    <mergeCell ref="D721:D722"/>
    <mergeCell ref="E721:E722"/>
    <mergeCell ref="G721:G722"/>
    <mergeCell ref="H721:H722"/>
    <mergeCell ref="I721:I722"/>
    <mergeCell ref="J721:J722"/>
    <mergeCell ref="K721:K722"/>
    <mergeCell ref="L721:L722"/>
    <mergeCell ref="M721:M722"/>
    <mergeCell ref="N721:N722"/>
    <mergeCell ref="G719:G720"/>
    <mergeCell ref="H719:H720"/>
    <mergeCell ref="I719:I720"/>
    <mergeCell ref="J719:J720"/>
    <mergeCell ref="K719:K720"/>
    <mergeCell ref="B719:B720"/>
    <mergeCell ref="C719:C720"/>
    <mergeCell ref="D719:D720"/>
    <mergeCell ref="E719:E720"/>
    <mergeCell ref="L715:L716"/>
    <mergeCell ref="M715:M716"/>
    <mergeCell ref="N715:N716"/>
    <mergeCell ref="B717:B718"/>
    <mergeCell ref="C717:C718"/>
    <mergeCell ref="D717:D718"/>
    <mergeCell ref="E717:E718"/>
    <mergeCell ref="G717:G718"/>
    <mergeCell ref="H717:H718"/>
    <mergeCell ref="I717:I718"/>
    <mergeCell ref="J717:J718"/>
    <mergeCell ref="K717:K718"/>
    <mergeCell ref="L717:L718"/>
    <mergeCell ref="M717:M718"/>
    <mergeCell ref="N717:N718"/>
    <mergeCell ref="G715:G716"/>
    <mergeCell ref="H715:H716"/>
    <mergeCell ref="I715:I716"/>
    <mergeCell ref="J715:J716"/>
    <mergeCell ref="K715:K716"/>
    <mergeCell ref="B715:B716"/>
    <mergeCell ref="C715:C716"/>
    <mergeCell ref="D715:D716"/>
    <mergeCell ref="E715:E716"/>
    <mergeCell ref="L711:L712"/>
    <mergeCell ref="M711:M712"/>
    <mergeCell ref="N711:N712"/>
    <mergeCell ref="B713:B714"/>
    <mergeCell ref="C713:C714"/>
    <mergeCell ref="D713:D714"/>
    <mergeCell ref="E713:E714"/>
    <mergeCell ref="G713:G714"/>
    <mergeCell ref="H713:H714"/>
    <mergeCell ref="I713:I714"/>
    <mergeCell ref="J713:J714"/>
    <mergeCell ref="K713:K714"/>
    <mergeCell ref="L713:L714"/>
    <mergeCell ref="M713:M714"/>
    <mergeCell ref="N713:N714"/>
    <mergeCell ref="G711:G712"/>
    <mergeCell ref="H711:H712"/>
    <mergeCell ref="I711:I712"/>
    <mergeCell ref="J711:J712"/>
    <mergeCell ref="K711:K712"/>
    <mergeCell ref="B711:B712"/>
    <mergeCell ref="C711:C712"/>
    <mergeCell ref="D711:D712"/>
    <mergeCell ref="E711:E712"/>
    <mergeCell ref="L707:L708"/>
    <mergeCell ref="M707:M708"/>
    <mergeCell ref="N707:N708"/>
    <mergeCell ref="B709:B710"/>
    <mergeCell ref="C709:C710"/>
    <mergeCell ref="D709:D710"/>
    <mergeCell ref="E709:E710"/>
    <mergeCell ref="G709:G710"/>
    <mergeCell ref="H709:H710"/>
    <mergeCell ref="I709:I710"/>
    <mergeCell ref="J709:J710"/>
    <mergeCell ref="K709:K710"/>
    <mergeCell ref="L709:L710"/>
    <mergeCell ref="M709:M710"/>
    <mergeCell ref="N709:N710"/>
    <mergeCell ref="G707:G708"/>
    <mergeCell ref="H707:H708"/>
    <mergeCell ref="I707:I708"/>
    <mergeCell ref="J707:J708"/>
    <mergeCell ref="K707:K708"/>
    <mergeCell ref="B707:B708"/>
    <mergeCell ref="C707:C708"/>
    <mergeCell ref="D707:D708"/>
    <mergeCell ref="E707:E708"/>
    <mergeCell ref="L703:L704"/>
    <mergeCell ref="M703:M704"/>
    <mergeCell ref="N703:N704"/>
    <mergeCell ref="B705:B706"/>
    <mergeCell ref="C705:C706"/>
    <mergeCell ref="D705:D706"/>
    <mergeCell ref="E705:E706"/>
    <mergeCell ref="G705:G706"/>
    <mergeCell ref="H705:H706"/>
    <mergeCell ref="I705:I706"/>
    <mergeCell ref="J705:J706"/>
    <mergeCell ref="K705:K706"/>
    <mergeCell ref="L705:L706"/>
    <mergeCell ref="M705:M706"/>
    <mergeCell ref="N705:N706"/>
    <mergeCell ref="G703:G704"/>
    <mergeCell ref="H703:H704"/>
    <mergeCell ref="I703:I704"/>
    <mergeCell ref="J703:J704"/>
    <mergeCell ref="K703:K704"/>
    <mergeCell ref="B703:B704"/>
    <mergeCell ref="C703:C704"/>
    <mergeCell ref="D703:D704"/>
    <mergeCell ref="E703:E704"/>
    <mergeCell ref="L699:L700"/>
    <mergeCell ref="M699:M700"/>
    <mergeCell ref="N699:N700"/>
    <mergeCell ref="B701:B702"/>
    <mergeCell ref="C701:C702"/>
    <mergeCell ref="D701:D702"/>
    <mergeCell ref="E701:E702"/>
    <mergeCell ref="G701:G702"/>
    <mergeCell ref="H701:H702"/>
    <mergeCell ref="I701:I702"/>
    <mergeCell ref="J701:J702"/>
    <mergeCell ref="K701:K702"/>
    <mergeCell ref="L701:L702"/>
    <mergeCell ref="M701:M702"/>
    <mergeCell ref="N701:N702"/>
    <mergeCell ref="G699:G700"/>
    <mergeCell ref="H699:H700"/>
    <mergeCell ref="I699:I700"/>
    <mergeCell ref="J699:J700"/>
    <mergeCell ref="K699:K700"/>
    <mergeCell ref="B699:B700"/>
    <mergeCell ref="C699:C700"/>
    <mergeCell ref="D699:D700"/>
    <mergeCell ref="E699:E700"/>
    <mergeCell ref="L695:L696"/>
    <mergeCell ref="M695:M696"/>
    <mergeCell ref="N695:N696"/>
    <mergeCell ref="B697:B698"/>
    <mergeCell ref="C697:C698"/>
    <mergeCell ref="D697:D698"/>
    <mergeCell ref="E697:E698"/>
    <mergeCell ref="G697:G698"/>
    <mergeCell ref="H697:H698"/>
    <mergeCell ref="I697:I698"/>
    <mergeCell ref="J697:J698"/>
    <mergeCell ref="K697:K698"/>
    <mergeCell ref="L697:L698"/>
    <mergeCell ref="M697:M698"/>
    <mergeCell ref="N697:N698"/>
    <mergeCell ref="G695:G696"/>
    <mergeCell ref="H695:H696"/>
    <mergeCell ref="I695:I696"/>
    <mergeCell ref="J695:J696"/>
    <mergeCell ref="K695:K696"/>
    <mergeCell ref="B695:B696"/>
    <mergeCell ref="C695:C696"/>
    <mergeCell ref="D695:D696"/>
    <mergeCell ref="E695:E696"/>
    <mergeCell ref="L691:L692"/>
    <mergeCell ref="M691:M692"/>
    <mergeCell ref="N691:N692"/>
    <mergeCell ref="B693:B694"/>
    <mergeCell ref="C693:C694"/>
    <mergeCell ref="D693:D694"/>
    <mergeCell ref="E693:E694"/>
    <mergeCell ref="G693:G694"/>
    <mergeCell ref="H693:H694"/>
    <mergeCell ref="I693:I694"/>
    <mergeCell ref="J693:J694"/>
    <mergeCell ref="K693:K694"/>
    <mergeCell ref="L693:L694"/>
    <mergeCell ref="M693:M694"/>
    <mergeCell ref="N693:N694"/>
    <mergeCell ref="G691:G692"/>
    <mergeCell ref="H691:H692"/>
    <mergeCell ref="I691:I692"/>
    <mergeCell ref="J691:J692"/>
    <mergeCell ref="K691:K692"/>
    <mergeCell ref="B691:B692"/>
    <mergeCell ref="C691:C692"/>
    <mergeCell ref="D691:D692"/>
    <mergeCell ref="E691:E692"/>
    <mergeCell ref="L687:L688"/>
    <mergeCell ref="M687:M688"/>
    <mergeCell ref="N687:N688"/>
    <mergeCell ref="B689:B690"/>
    <mergeCell ref="C689:C690"/>
    <mergeCell ref="D689:D690"/>
    <mergeCell ref="E689:E690"/>
    <mergeCell ref="G689:G690"/>
    <mergeCell ref="H689:H690"/>
    <mergeCell ref="I689:I690"/>
    <mergeCell ref="J689:J690"/>
    <mergeCell ref="K689:K690"/>
    <mergeCell ref="L689:L690"/>
    <mergeCell ref="M689:M690"/>
    <mergeCell ref="N689:N690"/>
    <mergeCell ref="G687:G688"/>
    <mergeCell ref="H687:H688"/>
    <mergeCell ref="I687:I688"/>
    <mergeCell ref="J687:J688"/>
    <mergeCell ref="K687:K688"/>
    <mergeCell ref="B687:B688"/>
    <mergeCell ref="C687:C688"/>
    <mergeCell ref="D687:D688"/>
    <mergeCell ref="E687:E688"/>
    <mergeCell ref="L683:L684"/>
    <mergeCell ref="M683:M684"/>
    <mergeCell ref="N683:N684"/>
    <mergeCell ref="B685:B686"/>
    <mergeCell ref="C685:C686"/>
    <mergeCell ref="D685:D686"/>
    <mergeCell ref="E685:E686"/>
    <mergeCell ref="G685:G686"/>
    <mergeCell ref="H685:H686"/>
    <mergeCell ref="I685:I686"/>
    <mergeCell ref="J685:J686"/>
    <mergeCell ref="K685:K686"/>
    <mergeCell ref="L685:L686"/>
    <mergeCell ref="M685:M686"/>
    <mergeCell ref="N685:N686"/>
    <mergeCell ref="G683:G684"/>
    <mergeCell ref="H683:H684"/>
    <mergeCell ref="I683:I684"/>
    <mergeCell ref="J683:J684"/>
    <mergeCell ref="K683:K684"/>
    <mergeCell ref="B683:B684"/>
    <mergeCell ref="C683:C684"/>
    <mergeCell ref="D683:D684"/>
    <mergeCell ref="E683:E684"/>
    <mergeCell ref="L679:L680"/>
    <mergeCell ref="M679:M680"/>
    <mergeCell ref="N679:N680"/>
    <mergeCell ref="B681:B682"/>
    <mergeCell ref="C681:C682"/>
    <mergeCell ref="D681:D682"/>
    <mergeCell ref="E681:E682"/>
    <mergeCell ref="G681:G682"/>
    <mergeCell ref="H681:H682"/>
    <mergeCell ref="I681:I682"/>
    <mergeCell ref="J681:J682"/>
    <mergeCell ref="K681:K682"/>
    <mergeCell ref="L681:L682"/>
    <mergeCell ref="M681:M682"/>
    <mergeCell ref="N681:N682"/>
    <mergeCell ref="G679:G680"/>
    <mergeCell ref="H679:H680"/>
    <mergeCell ref="I679:I680"/>
    <mergeCell ref="J679:J680"/>
    <mergeCell ref="K679:K680"/>
    <mergeCell ref="B679:B680"/>
    <mergeCell ref="C679:C680"/>
    <mergeCell ref="D679:D680"/>
    <mergeCell ref="E679:E680"/>
    <mergeCell ref="L675:L676"/>
    <mergeCell ref="M675:M676"/>
    <mergeCell ref="N675:N676"/>
    <mergeCell ref="B677:B678"/>
    <mergeCell ref="C677:C678"/>
    <mergeCell ref="D677:D678"/>
    <mergeCell ref="E677:E678"/>
    <mergeCell ref="G677:G678"/>
    <mergeCell ref="H677:H678"/>
    <mergeCell ref="I677:I678"/>
    <mergeCell ref="J677:J678"/>
    <mergeCell ref="K677:K678"/>
    <mergeCell ref="L677:L678"/>
    <mergeCell ref="M677:M678"/>
    <mergeCell ref="N677:N678"/>
    <mergeCell ref="G675:G676"/>
    <mergeCell ref="H675:H676"/>
    <mergeCell ref="I675:I676"/>
    <mergeCell ref="J675:J676"/>
    <mergeCell ref="K675:K676"/>
    <mergeCell ref="B675:B676"/>
    <mergeCell ref="C675:C676"/>
    <mergeCell ref="D675:D676"/>
    <mergeCell ref="E675:E676"/>
    <mergeCell ref="L671:L672"/>
    <mergeCell ref="M671:M672"/>
    <mergeCell ref="N671:N672"/>
    <mergeCell ref="B673:B674"/>
    <mergeCell ref="C673:C674"/>
    <mergeCell ref="D673:D674"/>
    <mergeCell ref="E673:E674"/>
    <mergeCell ref="G673:G674"/>
    <mergeCell ref="H673:H674"/>
    <mergeCell ref="I673:I674"/>
    <mergeCell ref="J673:J674"/>
    <mergeCell ref="K673:K674"/>
    <mergeCell ref="L673:L674"/>
    <mergeCell ref="M673:M674"/>
    <mergeCell ref="N673:N674"/>
    <mergeCell ref="G671:G672"/>
    <mergeCell ref="H671:H672"/>
    <mergeCell ref="I671:I672"/>
    <mergeCell ref="J671:J672"/>
    <mergeCell ref="K671:K672"/>
    <mergeCell ref="B671:B672"/>
    <mergeCell ref="C671:C672"/>
    <mergeCell ref="D671:D672"/>
    <mergeCell ref="E671:E672"/>
    <mergeCell ref="L667:L668"/>
    <mergeCell ref="M667:M668"/>
    <mergeCell ref="N667:N668"/>
    <mergeCell ref="B669:B670"/>
    <mergeCell ref="C669:C670"/>
    <mergeCell ref="D669:D670"/>
    <mergeCell ref="E669:E670"/>
    <mergeCell ref="G669:G670"/>
    <mergeCell ref="H669:H670"/>
    <mergeCell ref="I669:I670"/>
    <mergeCell ref="J669:J670"/>
    <mergeCell ref="K669:K670"/>
    <mergeCell ref="L669:L670"/>
    <mergeCell ref="M669:M670"/>
    <mergeCell ref="N669:N670"/>
    <mergeCell ref="G667:G668"/>
    <mergeCell ref="H667:H668"/>
    <mergeCell ref="I667:I668"/>
    <mergeCell ref="J667:J668"/>
    <mergeCell ref="K667:K668"/>
    <mergeCell ref="B667:B668"/>
    <mergeCell ref="C667:C668"/>
    <mergeCell ref="D667:D668"/>
    <mergeCell ref="E667:E668"/>
    <mergeCell ref="L663:L664"/>
    <mergeCell ref="M663:M664"/>
    <mergeCell ref="N663:N664"/>
    <mergeCell ref="B665:B666"/>
    <mergeCell ref="C665:C666"/>
    <mergeCell ref="D665:D666"/>
    <mergeCell ref="E665:E666"/>
    <mergeCell ref="G665:G666"/>
    <mergeCell ref="H665:H666"/>
    <mergeCell ref="I665:I666"/>
    <mergeCell ref="J665:J666"/>
    <mergeCell ref="K665:K666"/>
    <mergeCell ref="L665:L666"/>
    <mergeCell ref="M665:M666"/>
    <mergeCell ref="N665:N666"/>
    <mergeCell ref="G663:G664"/>
    <mergeCell ref="H663:H664"/>
    <mergeCell ref="I663:I664"/>
    <mergeCell ref="J663:J664"/>
    <mergeCell ref="K663:K664"/>
    <mergeCell ref="B663:B664"/>
    <mergeCell ref="C663:C664"/>
    <mergeCell ref="D663:D664"/>
    <mergeCell ref="E663:E664"/>
    <mergeCell ref="L659:L660"/>
    <mergeCell ref="M659:M660"/>
    <mergeCell ref="N659:N660"/>
    <mergeCell ref="B661:B662"/>
    <mergeCell ref="C661:C662"/>
    <mergeCell ref="D661:D662"/>
    <mergeCell ref="E661:E662"/>
    <mergeCell ref="G661:G662"/>
    <mergeCell ref="H661:H662"/>
    <mergeCell ref="I661:I662"/>
    <mergeCell ref="J661:J662"/>
    <mergeCell ref="K661:K662"/>
    <mergeCell ref="L661:L662"/>
    <mergeCell ref="M661:M662"/>
    <mergeCell ref="N661:N662"/>
    <mergeCell ref="G659:G660"/>
    <mergeCell ref="H659:H660"/>
    <mergeCell ref="I659:I660"/>
    <mergeCell ref="J659:J660"/>
    <mergeCell ref="K659:K660"/>
    <mergeCell ref="B659:B660"/>
    <mergeCell ref="C659:C660"/>
    <mergeCell ref="D659:D660"/>
    <mergeCell ref="E659:E660"/>
    <mergeCell ref="L655:L656"/>
    <mergeCell ref="M655:M656"/>
    <mergeCell ref="N655:N656"/>
    <mergeCell ref="B657:B658"/>
    <mergeCell ref="C657:C658"/>
    <mergeCell ref="D657:D658"/>
    <mergeCell ref="E657:E658"/>
    <mergeCell ref="G657:G658"/>
    <mergeCell ref="H657:H658"/>
    <mergeCell ref="I657:I658"/>
    <mergeCell ref="J657:J658"/>
    <mergeCell ref="K657:K658"/>
    <mergeCell ref="L657:L658"/>
    <mergeCell ref="M657:M658"/>
    <mergeCell ref="N657:N658"/>
    <mergeCell ref="G655:G656"/>
    <mergeCell ref="H655:H656"/>
    <mergeCell ref="I655:I656"/>
    <mergeCell ref="J655:J656"/>
    <mergeCell ref="K655:K656"/>
    <mergeCell ref="B655:B656"/>
    <mergeCell ref="C655:C656"/>
    <mergeCell ref="D655:D656"/>
    <mergeCell ref="E655:E656"/>
    <mergeCell ref="L651:L652"/>
    <mergeCell ref="M651:M652"/>
    <mergeCell ref="N651:N652"/>
    <mergeCell ref="B653:B654"/>
    <mergeCell ref="C653:C654"/>
    <mergeCell ref="D653:D654"/>
    <mergeCell ref="E653:E654"/>
    <mergeCell ref="G653:G654"/>
    <mergeCell ref="H653:H654"/>
    <mergeCell ref="I653:I654"/>
    <mergeCell ref="J653:J654"/>
    <mergeCell ref="K653:K654"/>
    <mergeCell ref="L653:L654"/>
    <mergeCell ref="M653:M654"/>
    <mergeCell ref="N653:N654"/>
    <mergeCell ref="G651:G652"/>
    <mergeCell ref="H651:H652"/>
    <mergeCell ref="I651:I652"/>
    <mergeCell ref="J651:J652"/>
    <mergeCell ref="K651:K652"/>
    <mergeCell ref="B651:B652"/>
    <mergeCell ref="C651:C652"/>
    <mergeCell ref="D651:D652"/>
    <mergeCell ref="E651:E652"/>
    <mergeCell ref="L647:L648"/>
    <mergeCell ref="M647:M648"/>
    <mergeCell ref="N647:N648"/>
    <mergeCell ref="B649:B650"/>
    <mergeCell ref="C649:C650"/>
    <mergeCell ref="D649:D650"/>
    <mergeCell ref="E649:E650"/>
    <mergeCell ref="G649:G650"/>
    <mergeCell ref="H649:H650"/>
    <mergeCell ref="I649:I650"/>
    <mergeCell ref="J649:J650"/>
    <mergeCell ref="K649:K650"/>
    <mergeCell ref="L649:L650"/>
    <mergeCell ref="M649:M650"/>
    <mergeCell ref="N649:N650"/>
    <mergeCell ref="G647:G648"/>
    <mergeCell ref="H647:H648"/>
    <mergeCell ref="I647:I648"/>
    <mergeCell ref="J647:J648"/>
    <mergeCell ref="K647:K648"/>
    <mergeCell ref="B647:B648"/>
    <mergeCell ref="C647:C648"/>
    <mergeCell ref="D647:D648"/>
    <mergeCell ref="E647:E648"/>
    <mergeCell ref="L643:L644"/>
    <mergeCell ref="M643:M644"/>
    <mergeCell ref="N643:N644"/>
    <mergeCell ref="B645:B646"/>
    <mergeCell ref="C645:C646"/>
    <mergeCell ref="D645:D646"/>
    <mergeCell ref="E645:E646"/>
    <mergeCell ref="G645:G646"/>
    <mergeCell ref="H645:H646"/>
    <mergeCell ref="I645:I646"/>
    <mergeCell ref="J645:J646"/>
    <mergeCell ref="K645:K646"/>
    <mergeCell ref="L645:L646"/>
    <mergeCell ref="M645:M646"/>
    <mergeCell ref="N645:N646"/>
    <mergeCell ref="G643:G644"/>
    <mergeCell ref="H643:H644"/>
    <mergeCell ref="I643:I644"/>
    <mergeCell ref="J643:J644"/>
    <mergeCell ref="K643:K644"/>
    <mergeCell ref="B643:B644"/>
    <mergeCell ref="C643:C644"/>
    <mergeCell ref="D643:D644"/>
    <mergeCell ref="E643:E644"/>
    <mergeCell ref="L639:L640"/>
    <mergeCell ref="M639:M640"/>
    <mergeCell ref="N639:N640"/>
    <mergeCell ref="B641:B642"/>
    <mergeCell ref="C641:C642"/>
    <mergeCell ref="D641:D642"/>
    <mergeCell ref="E641:E642"/>
    <mergeCell ref="G641:G642"/>
    <mergeCell ref="H641:H642"/>
    <mergeCell ref="I641:I642"/>
    <mergeCell ref="J641:J642"/>
    <mergeCell ref="K641:K642"/>
    <mergeCell ref="L641:L642"/>
    <mergeCell ref="M641:M642"/>
    <mergeCell ref="N641:N642"/>
    <mergeCell ref="G639:G640"/>
    <mergeCell ref="H639:H640"/>
    <mergeCell ref="I639:I640"/>
    <mergeCell ref="J639:J640"/>
    <mergeCell ref="K639:K640"/>
    <mergeCell ref="B639:B640"/>
    <mergeCell ref="C639:C640"/>
    <mergeCell ref="D639:D640"/>
    <mergeCell ref="E639:E640"/>
    <mergeCell ref="L635:L636"/>
    <mergeCell ref="M635:M636"/>
    <mergeCell ref="N635:N636"/>
    <mergeCell ref="B637:B638"/>
    <mergeCell ref="C637:C638"/>
    <mergeCell ref="D637:D638"/>
    <mergeCell ref="E637:E638"/>
    <mergeCell ref="G637:G638"/>
    <mergeCell ref="H637:H638"/>
    <mergeCell ref="I637:I638"/>
    <mergeCell ref="J637:J638"/>
    <mergeCell ref="K637:K638"/>
    <mergeCell ref="L637:L638"/>
    <mergeCell ref="M637:M638"/>
    <mergeCell ref="N637:N638"/>
    <mergeCell ref="G635:G636"/>
    <mergeCell ref="H635:H636"/>
    <mergeCell ref="I635:I636"/>
    <mergeCell ref="J635:J636"/>
    <mergeCell ref="K635:K636"/>
    <mergeCell ref="B635:B636"/>
    <mergeCell ref="C635:C636"/>
    <mergeCell ref="D635:D636"/>
    <mergeCell ref="E635:E636"/>
    <mergeCell ref="L631:L632"/>
    <mergeCell ref="M631:M632"/>
    <mergeCell ref="N631:N632"/>
    <mergeCell ref="B633:B634"/>
    <mergeCell ref="C633:C634"/>
    <mergeCell ref="D633:D634"/>
    <mergeCell ref="E633:E634"/>
    <mergeCell ref="G633:G634"/>
    <mergeCell ref="H633:H634"/>
    <mergeCell ref="I633:I634"/>
    <mergeCell ref="J633:J634"/>
    <mergeCell ref="K633:K634"/>
    <mergeCell ref="L633:L634"/>
    <mergeCell ref="M633:M634"/>
    <mergeCell ref="N633:N634"/>
    <mergeCell ref="G631:G632"/>
    <mergeCell ref="H631:H632"/>
    <mergeCell ref="I631:I632"/>
    <mergeCell ref="J631:J632"/>
    <mergeCell ref="K631:K632"/>
    <mergeCell ref="B631:B632"/>
    <mergeCell ref="C631:C632"/>
    <mergeCell ref="D631:D632"/>
    <mergeCell ref="E631:E632"/>
    <mergeCell ref="L627:L628"/>
    <mergeCell ref="M627:M628"/>
    <mergeCell ref="N627:N628"/>
    <mergeCell ref="B629:B630"/>
    <mergeCell ref="C629:C630"/>
    <mergeCell ref="D629:D630"/>
    <mergeCell ref="E629:E630"/>
    <mergeCell ref="G629:G630"/>
    <mergeCell ref="H629:H630"/>
    <mergeCell ref="I629:I630"/>
    <mergeCell ref="J629:J630"/>
    <mergeCell ref="K629:K630"/>
    <mergeCell ref="L629:L630"/>
    <mergeCell ref="M629:M630"/>
    <mergeCell ref="N629:N630"/>
    <mergeCell ref="G627:G628"/>
    <mergeCell ref="H627:H628"/>
    <mergeCell ref="I627:I628"/>
    <mergeCell ref="J627:J628"/>
    <mergeCell ref="K627:K628"/>
    <mergeCell ref="B627:B628"/>
    <mergeCell ref="C627:C628"/>
    <mergeCell ref="D627:D628"/>
    <mergeCell ref="E627:E628"/>
    <mergeCell ref="L623:L624"/>
    <mergeCell ref="M623:M624"/>
    <mergeCell ref="N623:N624"/>
    <mergeCell ref="B625:B626"/>
    <mergeCell ref="C625:C626"/>
    <mergeCell ref="D625:D626"/>
    <mergeCell ref="E625:E626"/>
    <mergeCell ref="G625:G626"/>
    <mergeCell ref="H625:H626"/>
    <mergeCell ref="I625:I626"/>
    <mergeCell ref="J625:J626"/>
    <mergeCell ref="K625:K626"/>
    <mergeCell ref="L625:L626"/>
    <mergeCell ref="M625:M626"/>
    <mergeCell ref="N625:N626"/>
    <mergeCell ref="G623:G624"/>
    <mergeCell ref="H623:H624"/>
    <mergeCell ref="I623:I624"/>
    <mergeCell ref="J623:J624"/>
    <mergeCell ref="K623:K624"/>
    <mergeCell ref="B623:B624"/>
    <mergeCell ref="C623:C624"/>
    <mergeCell ref="D623:D624"/>
    <mergeCell ref="E623:E624"/>
    <mergeCell ref="L612:L613"/>
    <mergeCell ref="M612:M613"/>
    <mergeCell ref="N612:N613"/>
    <mergeCell ref="B614:B615"/>
    <mergeCell ref="C614:C615"/>
    <mergeCell ref="D614:D615"/>
    <mergeCell ref="E614:E615"/>
    <mergeCell ref="G614:G615"/>
    <mergeCell ref="H614:H615"/>
    <mergeCell ref="I614:I615"/>
    <mergeCell ref="J614:J615"/>
    <mergeCell ref="K614:K615"/>
    <mergeCell ref="L614:L615"/>
    <mergeCell ref="M614:M615"/>
    <mergeCell ref="N614:N615"/>
    <mergeCell ref="G612:G613"/>
    <mergeCell ref="H612:H613"/>
    <mergeCell ref="I612:I613"/>
    <mergeCell ref="J612:J613"/>
    <mergeCell ref="K612:K613"/>
    <mergeCell ref="B612:B613"/>
    <mergeCell ref="C612:C613"/>
    <mergeCell ref="D612:D613"/>
    <mergeCell ref="E612:E613"/>
    <mergeCell ref="L608:L609"/>
    <mergeCell ref="M608:M609"/>
    <mergeCell ref="N608:N609"/>
    <mergeCell ref="B610:B611"/>
    <mergeCell ref="C610:C611"/>
    <mergeCell ref="D610:D611"/>
    <mergeCell ref="E610:E611"/>
    <mergeCell ref="G610:G611"/>
    <mergeCell ref="H610:H611"/>
    <mergeCell ref="I610:I611"/>
    <mergeCell ref="J610:J611"/>
    <mergeCell ref="K610:K611"/>
    <mergeCell ref="L610:L611"/>
    <mergeCell ref="M610:M611"/>
    <mergeCell ref="N610:N611"/>
    <mergeCell ref="G608:G609"/>
    <mergeCell ref="H608:H609"/>
    <mergeCell ref="I608:I609"/>
    <mergeCell ref="J608:J609"/>
    <mergeCell ref="K608:K609"/>
    <mergeCell ref="B608:B609"/>
    <mergeCell ref="C608:C609"/>
    <mergeCell ref="D608:D609"/>
    <mergeCell ref="E608:E609"/>
    <mergeCell ref="L604:L605"/>
    <mergeCell ref="M604:M605"/>
    <mergeCell ref="N604:N605"/>
    <mergeCell ref="B606:B607"/>
    <mergeCell ref="C606:C607"/>
    <mergeCell ref="D606:D607"/>
    <mergeCell ref="E606:E607"/>
    <mergeCell ref="G606:G607"/>
    <mergeCell ref="H606:H607"/>
    <mergeCell ref="I606:I607"/>
    <mergeCell ref="J606:J607"/>
    <mergeCell ref="K606:K607"/>
    <mergeCell ref="L606:L607"/>
    <mergeCell ref="M606:M607"/>
    <mergeCell ref="N606:N607"/>
    <mergeCell ref="G604:G605"/>
    <mergeCell ref="H604:H605"/>
    <mergeCell ref="I604:I605"/>
    <mergeCell ref="J604:J605"/>
    <mergeCell ref="K604:K605"/>
    <mergeCell ref="B604:B605"/>
    <mergeCell ref="C604:C605"/>
    <mergeCell ref="D604:D605"/>
    <mergeCell ref="E604:E605"/>
    <mergeCell ref="L600:L601"/>
    <mergeCell ref="M600:M601"/>
    <mergeCell ref="N600:N601"/>
    <mergeCell ref="B602:B603"/>
    <mergeCell ref="C602:C603"/>
    <mergeCell ref="D602:D603"/>
    <mergeCell ref="E602:E603"/>
    <mergeCell ref="G602:G603"/>
    <mergeCell ref="H602:H603"/>
    <mergeCell ref="I602:I603"/>
    <mergeCell ref="J602:J603"/>
    <mergeCell ref="K602:K603"/>
    <mergeCell ref="L602:L603"/>
    <mergeCell ref="M602:M603"/>
    <mergeCell ref="N602:N603"/>
    <mergeCell ref="G600:G601"/>
    <mergeCell ref="H600:H601"/>
    <mergeCell ref="I600:I601"/>
    <mergeCell ref="J600:J601"/>
    <mergeCell ref="K600:K601"/>
    <mergeCell ref="B600:B601"/>
    <mergeCell ref="C600:C601"/>
    <mergeCell ref="D600:D601"/>
    <mergeCell ref="E600:E601"/>
    <mergeCell ref="L596:L597"/>
    <mergeCell ref="M596:M597"/>
    <mergeCell ref="N596:N597"/>
    <mergeCell ref="B598:B599"/>
    <mergeCell ref="C598:C599"/>
    <mergeCell ref="D598:D599"/>
    <mergeCell ref="E598:E599"/>
    <mergeCell ref="G598:G599"/>
    <mergeCell ref="H598:H599"/>
    <mergeCell ref="I598:I599"/>
    <mergeCell ref="J598:J599"/>
    <mergeCell ref="K598:K599"/>
    <mergeCell ref="L598:L599"/>
    <mergeCell ref="M598:M599"/>
    <mergeCell ref="N598:N599"/>
    <mergeCell ref="G596:G597"/>
    <mergeCell ref="H596:H597"/>
    <mergeCell ref="I596:I597"/>
    <mergeCell ref="J596:J597"/>
    <mergeCell ref="K596:K597"/>
    <mergeCell ref="B596:B597"/>
    <mergeCell ref="C596:C597"/>
    <mergeCell ref="D596:D597"/>
    <mergeCell ref="E596:E597"/>
    <mergeCell ref="L592:L593"/>
    <mergeCell ref="M592:M593"/>
    <mergeCell ref="N592:N593"/>
    <mergeCell ref="B594:B595"/>
    <mergeCell ref="C594:C595"/>
    <mergeCell ref="D594:D595"/>
    <mergeCell ref="E594:E595"/>
    <mergeCell ref="G594:G595"/>
    <mergeCell ref="H594:H595"/>
    <mergeCell ref="I594:I595"/>
    <mergeCell ref="J594:J595"/>
    <mergeCell ref="K594:K595"/>
    <mergeCell ref="L594:L595"/>
    <mergeCell ref="M594:M595"/>
    <mergeCell ref="N594:N595"/>
    <mergeCell ref="G592:G593"/>
    <mergeCell ref="H592:H593"/>
    <mergeCell ref="I592:I593"/>
    <mergeCell ref="J592:J593"/>
    <mergeCell ref="K592:K593"/>
    <mergeCell ref="B592:B593"/>
    <mergeCell ref="C592:C593"/>
    <mergeCell ref="D592:D593"/>
    <mergeCell ref="E592:E593"/>
    <mergeCell ref="L588:L589"/>
    <mergeCell ref="M588:M589"/>
    <mergeCell ref="N588:N589"/>
    <mergeCell ref="B590:B591"/>
    <mergeCell ref="C590:C591"/>
    <mergeCell ref="D590:D591"/>
    <mergeCell ref="E590:E591"/>
    <mergeCell ref="G590:G591"/>
    <mergeCell ref="H590:H591"/>
    <mergeCell ref="I590:I591"/>
    <mergeCell ref="J590:J591"/>
    <mergeCell ref="K590:K591"/>
    <mergeCell ref="L590:L591"/>
    <mergeCell ref="M590:M591"/>
    <mergeCell ref="N590:N591"/>
    <mergeCell ref="G588:G589"/>
    <mergeCell ref="H588:H589"/>
    <mergeCell ref="I588:I589"/>
    <mergeCell ref="J588:J589"/>
    <mergeCell ref="K588:K589"/>
    <mergeCell ref="B588:B589"/>
    <mergeCell ref="C588:C589"/>
    <mergeCell ref="D588:D589"/>
    <mergeCell ref="E588:E589"/>
    <mergeCell ref="L584:L585"/>
    <mergeCell ref="M584:M585"/>
    <mergeCell ref="N584:N585"/>
    <mergeCell ref="B586:B587"/>
    <mergeCell ref="C586:C587"/>
    <mergeCell ref="D586:D587"/>
    <mergeCell ref="E586:E587"/>
    <mergeCell ref="G586:G587"/>
    <mergeCell ref="H586:H587"/>
    <mergeCell ref="I586:I587"/>
    <mergeCell ref="J586:J587"/>
    <mergeCell ref="K586:K587"/>
    <mergeCell ref="L586:L587"/>
    <mergeCell ref="M586:M587"/>
    <mergeCell ref="N586:N587"/>
    <mergeCell ref="G584:G585"/>
    <mergeCell ref="H584:H585"/>
    <mergeCell ref="I584:I585"/>
    <mergeCell ref="J584:J585"/>
    <mergeCell ref="K584:K585"/>
    <mergeCell ref="B584:B585"/>
    <mergeCell ref="C584:C585"/>
    <mergeCell ref="D584:D585"/>
    <mergeCell ref="E584:E585"/>
    <mergeCell ref="L580:L581"/>
    <mergeCell ref="M580:M581"/>
    <mergeCell ref="N580:N581"/>
    <mergeCell ref="B582:B583"/>
    <mergeCell ref="C582:C583"/>
    <mergeCell ref="D582:D583"/>
    <mergeCell ref="E582:E583"/>
    <mergeCell ref="G582:G583"/>
    <mergeCell ref="H582:H583"/>
    <mergeCell ref="I582:I583"/>
    <mergeCell ref="J582:J583"/>
    <mergeCell ref="K582:K583"/>
    <mergeCell ref="L582:L583"/>
    <mergeCell ref="M582:M583"/>
    <mergeCell ref="N582:N583"/>
    <mergeCell ref="G580:G581"/>
    <mergeCell ref="H580:H581"/>
    <mergeCell ref="I580:I581"/>
    <mergeCell ref="J580:J581"/>
    <mergeCell ref="K580:K581"/>
    <mergeCell ref="B580:B581"/>
    <mergeCell ref="C580:C581"/>
    <mergeCell ref="D580:D581"/>
    <mergeCell ref="E580:E581"/>
    <mergeCell ref="L576:L577"/>
    <mergeCell ref="M576:M577"/>
    <mergeCell ref="N576:N577"/>
    <mergeCell ref="B578:B579"/>
    <mergeCell ref="C578:C579"/>
    <mergeCell ref="D578:D579"/>
    <mergeCell ref="E578:E579"/>
    <mergeCell ref="G578:G579"/>
    <mergeCell ref="H578:H579"/>
    <mergeCell ref="I578:I579"/>
    <mergeCell ref="J578:J579"/>
    <mergeCell ref="K578:K579"/>
    <mergeCell ref="L578:L579"/>
    <mergeCell ref="M578:M579"/>
    <mergeCell ref="N578:N579"/>
    <mergeCell ref="G576:G577"/>
    <mergeCell ref="H576:H577"/>
    <mergeCell ref="I576:I577"/>
    <mergeCell ref="J576:J577"/>
    <mergeCell ref="K576:K577"/>
    <mergeCell ref="B576:B577"/>
    <mergeCell ref="C576:C577"/>
    <mergeCell ref="D576:D577"/>
    <mergeCell ref="E576:E577"/>
    <mergeCell ref="L572:L573"/>
    <mergeCell ref="M572:M573"/>
    <mergeCell ref="N572:N573"/>
    <mergeCell ref="B574:B575"/>
    <mergeCell ref="C574:C575"/>
    <mergeCell ref="D574:D575"/>
    <mergeCell ref="E574:E575"/>
    <mergeCell ref="G574:G575"/>
    <mergeCell ref="H574:H575"/>
    <mergeCell ref="I574:I575"/>
    <mergeCell ref="J574:J575"/>
    <mergeCell ref="K574:K575"/>
    <mergeCell ref="L574:L575"/>
    <mergeCell ref="M574:M575"/>
    <mergeCell ref="N574:N575"/>
    <mergeCell ref="G572:G573"/>
    <mergeCell ref="H572:H573"/>
    <mergeCell ref="I572:I573"/>
    <mergeCell ref="J572:J573"/>
    <mergeCell ref="K572:K573"/>
    <mergeCell ref="B572:B573"/>
    <mergeCell ref="C572:C573"/>
    <mergeCell ref="D572:D573"/>
    <mergeCell ref="E572:E573"/>
    <mergeCell ref="L568:L569"/>
    <mergeCell ref="M568:M569"/>
    <mergeCell ref="N568:N569"/>
    <mergeCell ref="B570:B571"/>
    <mergeCell ref="C570:C571"/>
    <mergeCell ref="D570:D571"/>
    <mergeCell ref="E570:E571"/>
    <mergeCell ref="G570:G571"/>
    <mergeCell ref="H570:H571"/>
    <mergeCell ref="I570:I571"/>
    <mergeCell ref="J570:J571"/>
    <mergeCell ref="K570:K571"/>
    <mergeCell ref="L570:L571"/>
    <mergeCell ref="M570:M571"/>
    <mergeCell ref="N570:N571"/>
    <mergeCell ref="G568:G569"/>
    <mergeCell ref="H568:H569"/>
    <mergeCell ref="I568:I569"/>
    <mergeCell ref="J568:J569"/>
    <mergeCell ref="K568:K569"/>
    <mergeCell ref="B568:B569"/>
    <mergeCell ref="C568:C569"/>
    <mergeCell ref="D568:D569"/>
    <mergeCell ref="E568:E569"/>
    <mergeCell ref="L564:L565"/>
    <mergeCell ref="M564:M565"/>
    <mergeCell ref="N564:N565"/>
    <mergeCell ref="B566:B567"/>
    <mergeCell ref="C566:C567"/>
    <mergeCell ref="D566:D567"/>
    <mergeCell ref="E566:E567"/>
    <mergeCell ref="G566:G567"/>
    <mergeCell ref="H566:H567"/>
    <mergeCell ref="I566:I567"/>
    <mergeCell ref="J566:J567"/>
    <mergeCell ref="K566:K567"/>
    <mergeCell ref="L566:L567"/>
    <mergeCell ref="M566:M567"/>
    <mergeCell ref="N566:N567"/>
    <mergeCell ref="G564:G565"/>
    <mergeCell ref="H564:H565"/>
    <mergeCell ref="I564:I565"/>
    <mergeCell ref="J564:J565"/>
    <mergeCell ref="K564:K565"/>
    <mergeCell ref="B564:B565"/>
    <mergeCell ref="C564:C565"/>
    <mergeCell ref="D564:D565"/>
    <mergeCell ref="E564:E565"/>
    <mergeCell ref="L560:L561"/>
    <mergeCell ref="M560:M561"/>
    <mergeCell ref="N560:N561"/>
    <mergeCell ref="B562:B563"/>
    <mergeCell ref="C562:C563"/>
    <mergeCell ref="D562:D563"/>
    <mergeCell ref="E562:E563"/>
    <mergeCell ref="G562:G563"/>
    <mergeCell ref="H562:H563"/>
    <mergeCell ref="I562:I563"/>
    <mergeCell ref="J562:J563"/>
    <mergeCell ref="K562:K563"/>
    <mergeCell ref="L562:L563"/>
    <mergeCell ref="M562:M563"/>
    <mergeCell ref="N562:N563"/>
    <mergeCell ref="G560:G561"/>
    <mergeCell ref="H560:H561"/>
    <mergeCell ref="I560:I561"/>
    <mergeCell ref="J560:J561"/>
    <mergeCell ref="K560:K561"/>
    <mergeCell ref="B560:B561"/>
    <mergeCell ref="C560:C561"/>
    <mergeCell ref="D560:D561"/>
    <mergeCell ref="E560:E561"/>
    <mergeCell ref="L556:L557"/>
    <mergeCell ref="M556:M557"/>
    <mergeCell ref="N556:N557"/>
    <mergeCell ref="B558:B559"/>
    <mergeCell ref="C558:C559"/>
    <mergeCell ref="D558:D559"/>
    <mergeCell ref="E558:E559"/>
    <mergeCell ref="G558:G559"/>
    <mergeCell ref="H558:H559"/>
    <mergeCell ref="I558:I559"/>
    <mergeCell ref="J558:J559"/>
    <mergeCell ref="K558:K559"/>
    <mergeCell ref="L558:L559"/>
    <mergeCell ref="M558:M559"/>
    <mergeCell ref="N558:N559"/>
    <mergeCell ref="G556:G557"/>
    <mergeCell ref="H556:H557"/>
    <mergeCell ref="I556:I557"/>
    <mergeCell ref="J556:J557"/>
    <mergeCell ref="K556:K557"/>
    <mergeCell ref="B556:B557"/>
    <mergeCell ref="C556:C557"/>
    <mergeCell ref="D556:D557"/>
    <mergeCell ref="E556:E557"/>
    <mergeCell ref="L552:L553"/>
    <mergeCell ref="M552:M553"/>
    <mergeCell ref="N552:N553"/>
    <mergeCell ref="B554:B555"/>
    <mergeCell ref="C554:C555"/>
    <mergeCell ref="D554:D555"/>
    <mergeCell ref="E554:E555"/>
    <mergeCell ref="G554:G555"/>
    <mergeCell ref="H554:H555"/>
    <mergeCell ref="I554:I555"/>
    <mergeCell ref="J554:J555"/>
    <mergeCell ref="K554:K555"/>
    <mergeCell ref="L554:L555"/>
    <mergeCell ref="M554:M555"/>
    <mergeCell ref="N554:N555"/>
    <mergeCell ref="G552:G553"/>
    <mergeCell ref="H552:H553"/>
    <mergeCell ref="I552:I553"/>
    <mergeCell ref="J552:J553"/>
    <mergeCell ref="K552:K553"/>
    <mergeCell ref="B552:B553"/>
    <mergeCell ref="C552:C553"/>
    <mergeCell ref="D552:D553"/>
    <mergeCell ref="E552:E553"/>
    <mergeCell ref="L548:L549"/>
    <mergeCell ref="M548:M549"/>
    <mergeCell ref="N548:N549"/>
    <mergeCell ref="B550:B551"/>
    <mergeCell ref="C550:C551"/>
    <mergeCell ref="D550:D551"/>
    <mergeCell ref="E550:E551"/>
    <mergeCell ref="G550:G551"/>
    <mergeCell ref="H550:H551"/>
    <mergeCell ref="I550:I551"/>
    <mergeCell ref="J550:J551"/>
    <mergeCell ref="K550:K551"/>
    <mergeCell ref="L550:L551"/>
    <mergeCell ref="M550:M551"/>
    <mergeCell ref="N550:N551"/>
    <mergeCell ref="G548:G549"/>
    <mergeCell ref="H548:H549"/>
    <mergeCell ref="I548:I549"/>
    <mergeCell ref="J548:J549"/>
    <mergeCell ref="K548:K549"/>
    <mergeCell ref="B548:B549"/>
    <mergeCell ref="C548:C549"/>
    <mergeCell ref="D548:D549"/>
    <mergeCell ref="E548:E549"/>
    <mergeCell ref="L544:L545"/>
    <mergeCell ref="M544:M545"/>
    <mergeCell ref="N544:N545"/>
    <mergeCell ref="B546:B547"/>
    <mergeCell ref="C546:C547"/>
    <mergeCell ref="D546:D547"/>
    <mergeCell ref="E546:E547"/>
    <mergeCell ref="G546:G547"/>
    <mergeCell ref="H546:H547"/>
    <mergeCell ref="I546:I547"/>
    <mergeCell ref="J546:J547"/>
    <mergeCell ref="K546:K547"/>
    <mergeCell ref="L546:L547"/>
    <mergeCell ref="M546:M547"/>
    <mergeCell ref="N546:N547"/>
    <mergeCell ref="G544:G545"/>
    <mergeCell ref="H544:H545"/>
    <mergeCell ref="I544:I545"/>
    <mergeCell ref="J544:J545"/>
    <mergeCell ref="K544:K545"/>
    <mergeCell ref="B544:B545"/>
    <mergeCell ref="C544:C545"/>
    <mergeCell ref="D544:D545"/>
    <mergeCell ref="E544:E545"/>
    <mergeCell ref="L540:L541"/>
    <mergeCell ref="M540:M541"/>
    <mergeCell ref="N540:N541"/>
    <mergeCell ref="B542:B543"/>
    <mergeCell ref="C542:C543"/>
    <mergeCell ref="D542:D543"/>
    <mergeCell ref="E542:E543"/>
    <mergeCell ref="G542:G543"/>
    <mergeCell ref="H542:H543"/>
    <mergeCell ref="I542:I543"/>
    <mergeCell ref="J542:J543"/>
    <mergeCell ref="K542:K543"/>
    <mergeCell ref="L542:L543"/>
    <mergeCell ref="M542:M543"/>
    <mergeCell ref="N542:N543"/>
    <mergeCell ref="G540:G541"/>
    <mergeCell ref="H540:H541"/>
    <mergeCell ref="I540:I541"/>
    <mergeCell ref="J540:J541"/>
    <mergeCell ref="K540:K541"/>
    <mergeCell ref="B540:B541"/>
    <mergeCell ref="C540:C541"/>
    <mergeCell ref="D540:D541"/>
    <mergeCell ref="E540:E541"/>
    <mergeCell ref="L536:L537"/>
    <mergeCell ref="M536:M537"/>
    <mergeCell ref="N536:N537"/>
    <mergeCell ref="B538:B539"/>
    <mergeCell ref="C538:C539"/>
    <mergeCell ref="D538:D539"/>
    <mergeCell ref="E538:E539"/>
    <mergeCell ref="G538:G539"/>
    <mergeCell ref="H538:H539"/>
    <mergeCell ref="I538:I539"/>
    <mergeCell ref="J538:J539"/>
    <mergeCell ref="K538:K539"/>
    <mergeCell ref="L538:L539"/>
    <mergeCell ref="M538:M539"/>
    <mergeCell ref="N538:N539"/>
    <mergeCell ref="G536:G537"/>
    <mergeCell ref="H536:H537"/>
    <mergeCell ref="I536:I537"/>
    <mergeCell ref="J536:J537"/>
    <mergeCell ref="K536:K537"/>
    <mergeCell ref="B536:B537"/>
    <mergeCell ref="C536:C537"/>
    <mergeCell ref="D536:D537"/>
    <mergeCell ref="E536:E537"/>
    <mergeCell ref="L532:L533"/>
    <mergeCell ref="M532:M533"/>
    <mergeCell ref="N532:N533"/>
    <mergeCell ref="B534:B535"/>
    <mergeCell ref="C534:C535"/>
    <mergeCell ref="D534:D535"/>
    <mergeCell ref="E534:E535"/>
    <mergeCell ref="G534:G535"/>
    <mergeCell ref="H534:H535"/>
    <mergeCell ref="I534:I535"/>
    <mergeCell ref="J534:J535"/>
    <mergeCell ref="K534:K535"/>
    <mergeCell ref="L534:L535"/>
    <mergeCell ref="M534:M535"/>
    <mergeCell ref="N534:N535"/>
    <mergeCell ref="G532:G533"/>
    <mergeCell ref="H532:H533"/>
    <mergeCell ref="I532:I533"/>
    <mergeCell ref="J532:J533"/>
    <mergeCell ref="K532:K533"/>
    <mergeCell ref="B532:B533"/>
    <mergeCell ref="C532:C533"/>
    <mergeCell ref="D532:D533"/>
    <mergeCell ref="E532:E533"/>
    <mergeCell ref="L528:L529"/>
    <mergeCell ref="M528:M529"/>
    <mergeCell ref="N528:N529"/>
    <mergeCell ref="B530:B531"/>
    <mergeCell ref="C530:C531"/>
    <mergeCell ref="D530:D531"/>
    <mergeCell ref="E530:E531"/>
    <mergeCell ref="G530:G531"/>
    <mergeCell ref="H530:H531"/>
    <mergeCell ref="I530:I531"/>
    <mergeCell ref="J530:J531"/>
    <mergeCell ref="K530:K531"/>
    <mergeCell ref="L530:L531"/>
    <mergeCell ref="M530:M531"/>
    <mergeCell ref="N530:N531"/>
    <mergeCell ref="G528:G529"/>
    <mergeCell ref="H528:H529"/>
    <mergeCell ref="I528:I529"/>
    <mergeCell ref="J528:J529"/>
    <mergeCell ref="K528:K529"/>
    <mergeCell ref="B528:B529"/>
    <mergeCell ref="C528:C529"/>
    <mergeCell ref="D528:D529"/>
    <mergeCell ref="E528:E529"/>
    <mergeCell ref="L524:L525"/>
    <mergeCell ref="M524:M525"/>
    <mergeCell ref="N524:N525"/>
    <mergeCell ref="B526:B527"/>
    <mergeCell ref="C526:C527"/>
    <mergeCell ref="D526:D527"/>
    <mergeCell ref="E526:E527"/>
    <mergeCell ref="G526:G527"/>
    <mergeCell ref="H526:H527"/>
    <mergeCell ref="I526:I527"/>
    <mergeCell ref="J526:J527"/>
    <mergeCell ref="K526:K527"/>
    <mergeCell ref="L526:L527"/>
    <mergeCell ref="M526:M527"/>
    <mergeCell ref="N526:N527"/>
    <mergeCell ref="G524:G525"/>
    <mergeCell ref="H524:H525"/>
    <mergeCell ref="I524:I525"/>
    <mergeCell ref="J524:J525"/>
    <mergeCell ref="K524:K525"/>
    <mergeCell ref="B524:B525"/>
    <mergeCell ref="C524:C525"/>
    <mergeCell ref="D524:D525"/>
    <mergeCell ref="E524:E525"/>
    <mergeCell ref="L520:L521"/>
    <mergeCell ref="M520:M521"/>
    <mergeCell ref="N520:N521"/>
    <mergeCell ref="B522:B523"/>
    <mergeCell ref="C522:C523"/>
    <mergeCell ref="D522:D523"/>
    <mergeCell ref="E522:E523"/>
    <mergeCell ref="G522:G523"/>
    <mergeCell ref="H522:H523"/>
    <mergeCell ref="I522:I523"/>
    <mergeCell ref="J522:J523"/>
    <mergeCell ref="K522:K523"/>
    <mergeCell ref="L522:L523"/>
    <mergeCell ref="M522:M523"/>
    <mergeCell ref="N522:N523"/>
    <mergeCell ref="G520:G521"/>
    <mergeCell ref="H520:H521"/>
    <mergeCell ref="I520:I521"/>
    <mergeCell ref="J520:J521"/>
    <mergeCell ref="K520:K521"/>
    <mergeCell ref="B520:B521"/>
    <mergeCell ref="C520:C521"/>
    <mergeCell ref="D520:D521"/>
    <mergeCell ref="E520:E521"/>
    <mergeCell ref="L516:L517"/>
    <mergeCell ref="M516:M517"/>
    <mergeCell ref="N516:N517"/>
    <mergeCell ref="B518:B519"/>
    <mergeCell ref="C518:C519"/>
    <mergeCell ref="D518:D519"/>
    <mergeCell ref="E518:E519"/>
    <mergeCell ref="G518:G519"/>
    <mergeCell ref="H518:H519"/>
    <mergeCell ref="I518:I519"/>
    <mergeCell ref="J518:J519"/>
    <mergeCell ref="K518:K519"/>
    <mergeCell ref="L518:L519"/>
    <mergeCell ref="M518:M519"/>
    <mergeCell ref="N518:N519"/>
    <mergeCell ref="G516:G517"/>
    <mergeCell ref="H516:H517"/>
    <mergeCell ref="I516:I517"/>
    <mergeCell ref="J516:J517"/>
    <mergeCell ref="K516:K517"/>
    <mergeCell ref="B516:B517"/>
    <mergeCell ref="C516:C517"/>
    <mergeCell ref="D516:D517"/>
    <mergeCell ref="E516:E517"/>
    <mergeCell ref="L512:L513"/>
    <mergeCell ref="M512:M513"/>
    <mergeCell ref="N512:N513"/>
    <mergeCell ref="B514:B515"/>
    <mergeCell ref="C514:C515"/>
    <mergeCell ref="D514:D515"/>
    <mergeCell ref="E514:E515"/>
    <mergeCell ref="G514:G515"/>
    <mergeCell ref="H514:H515"/>
    <mergeCell ref="I514:I515"/>
    <mergeCell ref="J514:J515"/>
    <mergeCell ref="K514:K515"/>
    <mergeCell ref="L514:L515"/>
    <mergeCell ref="M514:M515"/>
    <mergeCell ref="N514:N515"/>
    <mergeCell ref="G512:G513"/>
    <mergeCell ref="H512:H513"/>
    <mergeCell ref="I512:I513"/>
    <mergeCell ref="J512:J513"/>
    <mergeCell ref="K512:K513"/>
    <mergeCell ref="B512:B513"/>
    <mergeCell ref="C512:C513"/>
    <mergeCell ref="D512:D513"/>
    <mergeCell ref="E512:E513"/>
    <mergeCell ref="L508:L509"/>
    <mergeCell ref="M508:M509"/>
    <mergeCell ref="N508:N509"/>
    <mergeCell ref="B510:B511"/>
    <mergeCell ref="C510:C511"/>
    <mergeCell ref="D510:D511"/>
    <mergeCell ref="E510:E511"/>
    <mergeCell ref="G510:G511"/>
    <mergeCell ref="H510:H511"/>
    <mergeCell ref="I510:I511"/>
    <mergeCell ref="J510:J511"/>
    <mergeCell ref="K510:K511"/>
    <mergeCell ref="L510:L511"/>
    <mergeCell ref="M510:M511"/>
    <mergeCell ref="N510:N511"/>
    <mergeCell ref="G508:G509"/>
    <mergeCell ref="H508:H509"/>
    <mergeCell ref="I508:I509"/>
    <mergeCell ref="J508:J509"/>
    <mergeCell ref="K508:K509"/>
    <mergeCell ref="B508:B509"/>
    <mergeCell ref="C508:C509"/>
    <mergeCell ref="D508:D509"/>
    <mergeCell ref="E508:E509"/>
    <mergeCell ref="L504:L505"/>
    <mergeCell ref="M504:M505"/>
    <mergeCell ref="N504:N505"/>
    <mergeCell ref="B506:B507"/>
    <mergeCell ref="C506:C507"/>
    <mergeCell ref="D506:D507"/>
    <mergeCell ref="E506:E507"/>
    <mergeCell ref="G506:G507"/>
    <mergeCell ref="H506:H507"/>
    <mergeCell ref="I506:I507"/>
    <mergeCell ref="J506:J507"/>
    <mergeCell ref="K506:K507"/>
    <mergeCell ref="L506:L507"/>
    <mergeCell ref="M506:M507"/>
    <mergeCell ref="N506:N507"/>
    <mergeCell ref="G504:G505"/>
    <mergeCell ref="H504:H505"/>
    <mergeCell ref="I504:I505"/>
    <mergeCell ref="J504:J505"/>
    <mergeCell ref="K504:K505"/>
    <mergeCell ref="B504:B505"/>
    <mergeCell ref="C504:C505"/>
    <mergeCell ref="D504:D505"/>
    <mergeCell ref="E504:E505"/>
    <mergeCell ref="L500:L501"/>
    <mergeCell ref="M500:M501"/>
    <mergeCell ref="N500:N501"/>
    <mergeCell ref="B502:B503"/>
    <mergeCell ref="C502:C503"/>
    <mergeCell ref="D502:D503"/>
    <mergeCell ref="E502:E503"/>
    <mergeCell ref="G502:G503"/>
    <mergeCell ref="H502:H503"/>
    <mergeCell ref="I502:I503"/>
    <mergeCell ref="J502:J503"/>
    <mergeCell ref="K502:K503"/>
    <mergeCell ref="L502:L503"/>
    <mergeCell ref="M502:M503"/>
    <mergeCell ref="N502:N503"/>
    <mergeCell ref="G500:G501"/>
    <mergeCell ref="H500:H501"/>
    <mergeCell ref="I500:I501"/>
    <mergeCell ref="J500:J501"/>
    <mergeCell ref="K500:K501"/>
    <mergeCell ref="B500:B501"/>
    <mergeCell ref="C500:C501"/>
    <mergeCell ref="D500:D501"/>
    <mergeCell ref="E500:E501"/>
    <mergeCell ref="L496:L497"/>
    <mergeCell ref="M496:M497"/>
    <mergeCell ref="N496:N497"/>
    <mergeCell ref="B498:B499"/>
    <mergeCell ref="C498:C499"/>
    <mergeCell ref="D498:D499"/>
    <mergeCell ref="E498:E499"/>
    <mergeCell ref="G498:G499"/>
    <mergeCell ref="H498:H499"/>
    <mergeCell ref="I498:I499"/>
    <mergeCell ref="J498:J499"/>
    <mergeCell ref="K498:K499"/>
    <mergeCell ref="L498:L499"/>
    <mergeCell ref="M498:M499"/>
    <mergeCell ref="N498:N499"/>
    <mergeCell ref="G496:G497"/>
    <mergeCell ref="H496:H497"/>
    <mergeCell ref="I496:I497"/>
    <mergeCell ref="J496:J497"/>
    <mergeCell ref="K496:K497"/>
    <mergeCell ref="B496:B497"/>
    <mergeCell ref="C496:C497"/>
    <mergeCell ref="D496:D497"/>
    <mergeCell ref="E496:E497"/>
    <mergeCell ref="L492:L493"/>
    <mergeCell ref="M492:M493"/>
    <mergeCell ref="N492:N493"/>
    <mergeCell ref="B494:B495"/>
    <mergeCell ref="C494:C495"/>
    <mergeCell ref="D494:D495"/>
    <mergeCell ref="E494:E495"/>
    <mergeCell ref="G494:G495"/>
    <mergeCell ref="H494:H495"/>
    <mergeCell ref="I494:I495"/>
    <mergeCell ref="J494:J495"/>
    <mergeCell ref="K494:K495"/>
    <mergeCell ref="L494:L495"/>
    <mergeCell ref="M494:M495"/>
    <mergeCell ref="N494:N495"/>
    <mergeCell ref="G492:G493"/>
    <mergeCell ref="H492:H493"/>
    <mergeCell ref="I492:I493"/>
    <mergeCell ref="J492:J493"/>
    <mergeCell ref="K492:K493"/>
    <mergeCell ref="B492:B493"/>
    <mergeCell ref="C492:C493"/>
    <mergeCell ref="D492:D493"/>
    <mergeCell ref="E492:E493"/>
    <mergeCell ref="L488:L489"/>
    <mergeCell ref="M488:M489"/>
    <mergeCell ref="N488:N489"/>
    <mergeCell ref="B490:B491"/>
    <mergeCell ref="C490:C491"/>
    <mergeCell ref="D490:D491"/>
    <mergeCell ref="E490:E491"/>
    <mergeCell ref="G490:G491"/>
    <mergeCell ref="H490:H491"/>
    <mergeCell ref="I490:I491"/>
    <mergeCell ref="J490:J491"/>
    <mergeCell ref="K490:K491"/>
    <mergeCell ref="L490:L491"/>
    <mergeCell ref="M490:M491"/>
    <mergeCell ref="N490:N491"/>
    <mergeCell ref="G488:G489"/>
    <mergeCell ref="H488:H489"/>
    <mergeCell ref="I488:I489"/>
    <mergeCell ref="J488:J489"/>
    <mergeCell ref="K488:K489"/>
    <mergeCell ref="B488:B489"/>
    <mergeCell ref="C488:C489"/>
    <mergeCell ref="D488:D489"/>
    <mergeCell ref="E488:E489"/>
    <mergeCell ref="L484:L485"/>
    <mergeCell ref="M484:M485"/>
    <mergeCell ref="N484:N485"/>
    <mergeCell ref="B486:B487"/>
    <mergeCell ref="C486:C487"/>
    <mergeCell ref="D486:D487"/>
    <mergeCell ref="E486:E487"/>
    <mergeCell ref="G486:G487"/>
    <mergeCell ref="H486:H487"/>
    <mergeCell ref="I486:I487"/>
    <mergeCell ref="J486:J487"/>
    <mergeCell ref="K486:K487"/>
    <mergeCell ref="L486:L487"/>
    <mergeCell ref="M486:M487"/>
    <mergeCell ref="N486:N487"/>
    <mergeCell ref="G484:G485"/>
    <mergeCell ref="H484:H485"/>
    <mergeCell ref="I484:I485"/>
    <mergeCell ref="J484:J485"/>
    <mergeCell ref="K484:K485"/>
    <mergeCell ref="B484:B485"/>
    <mergeCell ref="C484:C485"/>
    <mergeCell ref="D484:D485"/>
    <mergeCell ref="E484:E485"/>
    <mergeCell ref="L480:L481"/>
    <mergeCell ref="M480:M481"/>
    <mergeCell ref="N480:N481"/>
    <mergeCell ref="B482:B483"/>
    <mergeCell ref="C482:C483"/>
    <mergeCell ref="D482:D483"/>
    <mergeCell ref="E482:E483"/>
    <mergeCell ref="G482:G483"/>
    <mergeCell ref="H482:H483"/>
    <mergeCell ref="I482:I483"/>
    <mergeCell ref="J482:J483"/>
    <mergeCell ref="K482:K483"/>
    <mergeCell ref="L482:L483"/>
    <mergeCell ref="M482:M483"/>
    <mergeCell ref="N482:N483"/>
    <mergeCell ref="G480:G481"/>
    <mergeCell ref="H480:H481"/>
    <mergeCell ref="I480:I481"/>
    <mergeCell ref="J480:J481"/>
    <mergeCell ref="K480:K481"/>
    <mergeCell ref="B480:B481"/>
    <mergeCell ref="C480:C481"/>
    <mergeCell ref="D480:D481"/>
    <mergeCell ref="E480:E481"/>
    <mergeCell ref="L476:L477"/>
    <mergeCell ref="M476:M477"/>
    <mergeCell ref="N476:N477"/>
    <mergeCell ref="B478:B479"/>
    <mergeCell ref="C478:C479"/>
    <mergeCell ref="D478:D479"/>
    <mergeCell ref="E478:E479"/>
    <mergeCell ref="G478:G479"/>
    <mergeCell ref="H478:H479"/>
    <mergeCell ref="I478:I479"/>
    <mergeCell ref="J478:J479"/>
    <mergeCell ref="K478:K479"/>
    <mergeCell ref="L478:L479"/>
    <mergeCell ref="M478:M479"/>
    <mergeCell ref="N478:N479"/>
    <mergeCell ref="G476:G477"/>
    <mergeCell ref="H476:H477"/>
    <mergeCell ref="I476:I477"/>
    <mergeCell ref="J476:J477"/>
    <mergeCell ref="K476:K477"/>
    <mergeCell ref="B476:B477"/>
    <mergeCell ref="C476:C477"/>
    <mergeCell ref="D476:D477"/>
    <mergeCell ref="E476:E477"/>
    <mergeCell ref="L472:L473"/>
    <mergeCell ref="M472:M473"/>
    <mergeCell ref="N472:N473"/>
    <mergeCell ref="B474:B475"/>
    <mergeCell ref="C474:C475"/>
    <mergeCell ref="D474:D475"/>
    <mergeCell ref="E474:E475"/>
    <mergeCell ref="G474:G475"/>
    <mergeCell ref="H474:H475"/>
    <mergeCell ref="I474:I475"/>
    <mergeCell ref="J474:J475"/>
    <mergeCell ref="K474:K475"/>
    <mergeCell ref="L474:L475"/>
    <mergeCell ref="M474:M475"/>
    <mergeCell ref="N474:N475"/>
    <mergeCell ref="G472:G473"/>
    <mergeCell ref="H472:H473"/>
    <mergeCell ref="I472:I473"/>
    <mergeCell ref="J472:J473"/>
    <mergeCell ref="K472:K473"/>
    <mergeCell ref="B472:B473"/>
    <mergeCell ref="C472:C473"/>
    <mergeCell ref="D472:D473"/>
    <mergeCell ref="E472:E473"/>
    <mergeCell ref="L468:L469"/>
    <mergeCell ref="M468:M469"/>
    <mergeCell ref="N468:N469"/>
    <mergeCell ref="B470:B471"/>
    <mergeCell ref="C470:C471"/>
    <mergeCell ref="D470:D471"/>
    <mergeCell ref="E470:E471"/>
    <mergeCell ref="G470:G471"/>
    <mergeCell ref="H470:H471"/>
    <mergeCell ref="I470:I471"/>
    <mergeCell ref="J470:J471"/>
    <mergeCell ref="K470:K471"/>
    <mergeCell ref="L470:L471"/>
    <mergeCell ref="M470:M471"/>
    <mergeCell ref="N470:N471"/>
    <mergeCell ref="G468:G469"/>
    <mergeCell ref="H468:H469"/>
    <mergeCell ref="I468:I469"/>
    <mergeCell ref="J468:J469"/>
    <mergeCell ref="K468:K469"/>
    <mergeCell ref="B468:B469"/>
    <mergeCell ref="C468:C469"/>
    <mergeCell ref="D468:D469"/>
    <mergeCell ref="E468:E469"/>
    <mergeCell ref="L464:L465"/>
    <mergeCell ref="M464:M465"/>
    <mergeCell ref="N464:N465"/>
    <mergeCell ref="B466:B467"/>
    <mergeCell ref="C466:C467"/>
    <mergeCell ref="D466:D467"/>
    <mergeCell ref="E466:E467"/>
    <mergeCell ref="G466:G467"/>
    <mergeCell ref="H466:H467"/>
    <mergeCell ref="I466:I467"/>
    <mergeCell ref="J466:J467"/>
    <mergeCell ref="K466:K467"/>
    <mergeCell ref="L466:L467"/>
    <mergeCell ref="M466:M467"/>
    <mergeCell ref="N466:N467"/>
    <mergeCell ref="G464:G465"/>
    <mergeCell ref="H464:H465"/>
    <mergeCell ref="I464:I465"/>
    <mergeCell ref="J464:J465"/>
    <mergeCell ref="K464:K465"/>
    <mergeCell ref="B464:B465"/>
    <mergeCell ref="C464:C465"/>
    <mergeCell ref="D464:D465"/>
    <mergeCell ref="E464:E465"/>
    <mergeCell ref="L460:L461"/>
    <mergeCell ref="M460:M461"/>
    <mergeCell ref="N460:N461"/>
    <mergeCell ref="B462:B463"/>
    <mergeCell ref="C462:C463"/>
    <mergeCell ref="D462:D463"/>
    <mergeCell ref="E462:E463"/>
    <mergeCell ref="G462:G463"/>
    <mergeCell ref="H462:H463"/>
    <mergeCell ref="I462:I463"/>
    <mergeCell ref="J462:J463"/>
    <mergeCell ref="K462:K463"/>
    <mergeCell ref="L462:L463"/>
    <mergeCell ref="M462:M463"/>
    <mergeCell ref="N462:N463"/>
    <mergeCell ref="G460:G461"/>
    <mergeCell ref="H460:H461"/>
    <mergeCell ref="I460:I461"/>
    <mergeCell ref="J460:J461"/>
    <mergeCell ref="K460:K461"/>
    <mergeCell ref="B460:B461"/>
    <mergeCell ref="C460:C461"/>
    <mergeCell ref="D460:D461"/>
    <mergeCell ref="E460:E461"/>
    <mergeCell ref="L456:L457"/>
    <mergeCell ref="M456:M457"/>
    <mergeCell ref="N456:N457"/>
    <mergeCell ref="B458:B459"/>
    <mergeCell ref="C458:C459"/>
    <mergeCell ref="D458:D459"/>
    <mergeCell ref="E458:E459"/>
    <mergeCell ref="G458:G459"/>
    <mergeCell ref="H458:H459"/>
    <mergeCell ref="I458:I459"/>
    <mergeCell ref="J458:J459"/>
    <mergeCell ref="K458:K459"/>
    <mergeCell ref="L458:L459"/>
    <mergeCell ref="M458:M459"/>
    <mergeCell ref="N458:N459"/>
    <mergeCell ref="G456:G457"/>
    <mergeCell ref="H456:H457"/>
    <mergeCell ref="I456:I457"/>
    <mergeCell ref="J456:J457"/>
    <mergeCell ref="K456:K457"/>
    <mergeCell ref="B456:B457"/>
    <mergeCell ref="C456:C457"/>
    <mergeCell ref="D456:D457"/>
    <mergeCell ref="E456:E457"/>
    <mergeCell ref="L452:L453"/>
    <mergeCell ref="M452:M453"/>
    <mergeCell ref="N452:N453"/>
    <mergeCell ref="B454:B455"/>
    <mergeCell ref="C454:C455"/>
    <mergeCell ref="D454:D455"/>
    <mergeCell ref="E454:E455"/>
    <mergeCell ref="G454:G455"/>
    <mergeCell ref="H454:H455"/>
    <mergeCell ref="I454:I455"/>
    <mergeCell ref="J454:J455"/>
    <mergeCell ref="K454:K455"/>
    <mergeCell ref="L454:L455"/>
    <mergeCell ref="M454:M455"/>
    <mergeCell ref="N454:N455"/>
    <mergeCell ref="G452:G453"/>
    <mergeCell ref="H452:H453"/>
    <mergeCell ref="I452:I453"/>
    <mergeCell ref="J452:J453"/>
    <mergeCell ref="K452:K453"/>
    <mergeCell ref="B452:B453"/>
    <mergeCell ref="C452:C453"/>
    <mergeCell ref="D452:D453"/>
    <mergeCell ref="E452:E453"/>
    <mergeCell ref="L448:L449"/>
    <mergeCell ref="M448:M449"/>
    <mergeCell ref="N448:N449"/>
    <mergeCell ref="B450:B451"/>
    <mergeCell ref="C450:C451"/>
    <mergeCell ref="D450:D451"/>
    <mergeCell ref="E450:E451"/>
    <mergeCell ref="G450:G451"/>
    <mergeCell ref="H450:H451"/>
    <mergeCell ref="I450:I451"/>
    <mergeCell ref="J450:J451"/>
    <mergeCell ref="K450:K451"/>
    <mergeCell ref="L450:L451"/>
    <mergeCell ref="M450:M451"/>
    <mergeCell ref="N450:N451"/>
    <mergeCell ref="G448:G449"/>
    <mergeCell ref="H448:H449"/>
    <mergeCell ref="I448:I449"/>
    <mergeCell ref="J448:J449"/>
    <mergeCell ref="K448:K449"/>
    <mergeCell ref="B448:B449"/>
    <mergeCell ref="C448:C449"/>
    <mergeCell ref="D448:D449"/>
    <mergeCell ref="E448:E449"/>
    <mergeCell ref="L444:L445"/>
    <mergeCell ref="M444:M445"/>
    <mergeCell ref="N444:N445"/>
    <mergeCell ref="B446:B447"/>
    <mergeCell ref="C446:C447"/>
    <mergeCell ref="D446:D447"/>
    <mergeCell ref="E446:E447"/>
    <mergeCell ref="G446:G447"/>
    <mergeCell ref="H446:H447"/>
    <mergeCell ref="I446:I447"/>
    <mergeCell ref="J446:J447"/>
    <mergeCell ref="K446:K447"/>
    <mergeCell ref="L446:L447"/>
    <mergeCell ref="M446:M447"/>
    <mergeCell ref="N446:N447"/>
    <mergeCell ref="G444:G445"/>
    <mergeCell ref="H444:H445"/>
    <mergeCell ref="I444:I445"/>
    <mergeCell ref="J444:J445"/>
    <mergeCell ref="K444:K445"/>
    <mergeCell ref="B444:B445"/>
    <mergeCell ref="C444:C445"/>
    <mergeCell ref="D444:D445"/>
    <mergeCell ref="E444:E445"/>
    <mergeCell ref="L440:L441"/>
    <mergeCell ref="M440:M441"/>
    <mergeCell ref="N440:N441"/>
    <mergeCell ref="B442:B443"/>
    <mergeCell ref="C442:C443"/>
    <mergeCell ref="D442:D443"/>
    <mergeCell ref="E442:E443"/>
    <mergeCell ref="G442:G443"/>
    <mergeCell ref="H442:H443"/>
    <mergeCell ref="I442:I443"/>
    <mergeCell ref="J442:J443"/>
    <mergeCell ref="K442:K443"/>
    <mergeCell ref="L442:L443"/>
    <mergeCell ref="M442:M443"/>
    <mergeCell ref="N442:N443"/>
    <mergeCell ref="G440:G441"/>
    <mergeCell ref="H440:H441"/>
    <mergeCell ref="I440:I441"/>
    <mergeCell ref="J440:J441"/>
    <mergeCell ref="K440:K441"/>
    <mergeCell ref="B440:B441"/>
    <mergeCell ref="C440:C441"/>
    <mergeCell ref="D440:D441"/>
    <mergeCell ref="E440:E441"/>
    <mergeCell ref="L436:L437"/>
    <mergeCell ref="M436:M437"/>
    <mergeCell ref="N436:N437"/>
    <mergeCell ref="B438:B439"/>
    <mergeCell ref="C438:C439"/>
    <mergeCell ref="D438:D439"/>
    <mergeCell ref="E438:E439"/>
    <mergeCell ref="G438:G439"/>
    <mergeCell ref="H438:H439"/>
    <mergeCell ref="I438:I439"/>
    <mergeCell ref="J438:J439"/>
    <mergeCell ref="K438:K439"/>
    <mergeCell ref="L438:L439"/>
    <mergeCell ref="M438:M439"/>
    <mergeCell ref="N438:N439"/>
    <mergeCell ref="G436:G437"/>
    <mergeCell ref="H436:H437"/>
    <mergeCell ref="I436:I437"/>
    <mergeCell ref="J436:J437"/>
    <mergeCell ref="K436:K437"/>
    <mergeCell ref="B436:B437"/>
    <mergeCell ref="C436:C437"/>
    <mergeCell ref="D436:D437"/>
    <mergeCell ref="E436:E437"/>
    <mergeCell ref="L432:L433"/>
    <mergeCell ref="M432:M433"/>
    <mergeCell ref="N432:N433"/>
    <mergeCell ref="B434:B435"/>
    <mergeCell ref="C434:C435"/>
    <mergeCell ref="D434:D435"/>
    <mergeCell ref="E434:E435"/>
    <mergeCell ref="G434:G435"/>
    <mergeCell ref="H434:H435"/>
    <mergeCell ref="I434:I435"/>
    <mergeCell ref="J434:J435"/>
    <mergeCell ref="K434:K435"/>
    <mergeCell ref="L434:L435"/>
    <mergeCell ref="M434:M435"/>
    <mergeCell ref="N434:N435"/>
    <mergeCell ref="G432:G433"/>
    <mergeCell ref="H432:H433"/>
    <mergeCell ref="I432:I433"/>
    <mergeCell ref="J432:J433"/>
    <mergeCell ref="K432:K433"/>
    <mergeCell ref="B432:B433"/>
    <mergeCell ref="C432:C433"/>
    <mergeCell ref="D432:D433"/>
    <mergeCell ref="E432:E433"/>
    <mergeCell ref="L428:L429"/>
    <mergeCell ref="M428:M429"/>
    <mergeCell ref="N428:N429"/>
    <mergeCell ref="B430:B431"/>
    <mergeCell ref="C430:C431"/>
    <mergeCell ref="D430:D431"/>
    <mergeCell ref="E430:E431"/>
    <mergeCell ref="G430:G431"/>
    <mergeCell ref="H430:H431"/>
    <mergeCell ref="I430:I431"/>
    <mergeCell ref="J430:J431"/>
    <mergeCell ref="K430:K431"/>
    <mergeCell ref="L430:L431"/>
    <mergeCell ref="M430:M431"/>
    <mergeCell ref="N430:N431"/>
    <mergeCell ref="G428:G429"/>
    <mergeCell ref="H428:H429"/>
    <mergeCell ref="I428:I429"/>
    <mergeCell ref="J428:J429"/>
    <mergeCell ref="K428:K429"/>
    <mergeCell ref="B428:B429"/>
    <mergeCell ref="C428:C429"/>
    <mergeCell ref="D428:D429"/>
    <mergeCell ref="E428:E429"/>
    <mergeCell ref="L424:L425"/>
    <mergeCell ref="M424:M425"/>
    <mergeCell ref="N424:N425"/>
    <mergeCell ref="B426:B427"/>
    <mergeCell ref="C426:C427"/>
    <mergeCell ref="D426:D427"/>
    <mergeCell ref="E426:E427"/>
    <mergeCell ref="G426:G427"/>
    <mergeCell ref="H426:H427"/>
    <mergeCell ref="I426:I427"/>
    <mergeCell ref="J426:J427"/>
    <mergeCell ref="K426:K427"/>
    <mergeCell ref="L426:L427"/>
    <mergeCell ref="M426:M427"/>
    <mergeCell ref="N426:N427"/>
    <mergeCell ref="G424:G425"/>
    <mergeCell ref="H424:H425"/>
    <mergeCell ref="I424:I425"/>
    <mergeCell ref="J424:J425"/>
    <mergeCell ref="K424:K425"/>
    <mergeCell ref="B424:B425"/>
    <mergeCell ref="C424:C425"/>
    <mergeCell ref="D424:D425"/>
    <mergeCell ref="E424:E425"/>
    <mergeCell ref="L420:L421"/>
    <mergeCell ref="M420:M421"/>
    <mergeCell ref="N420:N421"/>
    <mergeCell ref="B422:B423"/>
    <mergeCell ref="C422:C423"/>
    <mergeCell ref="D422:D423"/>
    <mergeCell ref="E422:E423"/>
    <mergeCell ref="G422:G423"/>
    <mergeCell ref="H422:H423"/>
    <mergeCell ref="I422:I423"/>
    <mergeCell ref="J422:J423"/>
    <mergeCell ref="K422:K423"/>
    <mergeCell ref="L422:L423"/>
    <mergeCell ref="M422:M423"/>
    <mergeCell ref="N422:N423"/>
    <mergeCell ref="G420:G421"/>
    <mergeCell ref="H420:H421"/>
    <mergeCell ref="I420:I421"/>
    <mergeCell ref="J420:J421"/>
    <mergeCell ref="K420:K421"/>
    <mergeCell ref="B420:B421"/>
    <mergeCell ref="C420:C421"/>
    <mergeCell ref="D420:D421"/>
    <mergeCell ref="E420:E421"/>
    <mergeCell ref="L416:L417"/>
    <mergeCell ref="M416:M417"/>
    <mergeCell ref="N416:N417"/>
    <mergeCell ref="B418:B419"/>
    <mergeCell ref="C418:C419"/>
    <mergeCell ref="D418:D419"/>
    <mergeCell ref="E418:E419"/>
    <mergeCell ref="G418:G419"/>
    <mergeCell ref="H418:H419"/>
    <mergeCell ref="I418:I419"/>
    <mergeCell ref="J418:J419"/>
    <mergeCell ref="K418:K419"/>
    <mergeCell ref="L418:L419"/>
    <mergeCell ref="M418:M419"/>
    <mergeCell ref="N418:N419"/>
    <mergeCell ref="G416:G417"/>
    <mergeCell ref="H416:H417"/>
    <mergeCell ref="I416:I417"/>
    <mergeCell ref="J416:J417"/>
    <mergeCell ref="K416:K417"/>
    <mergeCell ref="B416:B417"/>
    <mergeCell ref="C416:C417"/>
    <mergeCell ref="D416:D417"/>
    <mergeCell ref="E416:E417"/>
    <mergeCell ref="L412:L413"/>
    <mergeCell ref="M412:M413"/>
    <mergeCell ref="N412:N413"/>
    <mergeCell ref="B414:B415"/>
    <mergeCell ref="C414:C415"/>
    <mergeCell ref="D414:D415"/>
    <mergeCell ref="E414:E415"/>
    <mergeCell ref="G414:G415"/>
    <mergeCell ref="H414:H415"/>
    <mergeCell ref="I414:I415"/>
    <mergeCell ref="J414:J415"/>
    <mergeCell ref="K414:K415"/>
    <mergeCell ref="L414:L415"/>
    <mergeCell ref="M414:M415"/>
    <mergeCell ref="N414:N415"/>
    <mergeCell ref="G412:G413"/>
    <mergeCell ref="H412:H413"/>
    <mergeCell ref="I412:I413"/>
    <mergeCell ref="J412:J413"/>
    <mergeCell ref="K412:K413"/>
    <mergeCell ref="B412:B413"/>
    <mergeCell ref="C412:C413"/>
    <mergeCell ref="D412:D413"/>
    <mergeCell ref="E412:E413"/>
    <mergeCell ref="L408:L409"/>
    <mergeCell ref="M408:M409"/>
    <mergeCell ref="N408:N409"/>
    <mergeCell ref="B410:B411"/>
    <mergeCell ref="C410:C411"/>
    <mergeCell ref="D410:D411"/>
    <mergeCell ref="E410:E411"/>
    <mergeCell ref="G410:G411"/>
    <mergeCell ref="H410:H411"/>
    <mergeCell ref="I410:I411"/>
    <mergeCell ref="J410:J411"/>
    <mergeCell ref="K410:K411"/>
    <mergeCell ref="L410:L411"/>
    <mergeCell ref="M410:M411"/>
    <mergeCell ref="N410:N411"/>
    <mergeCell ref="G408:G409"/>
    <mergeCell ref="H408:H409"/>
    <mergeCell ref="I408:I409"/>
    <mergeCell ref="J408:J409"/>
    <mergeCell ref="K408:K409"/>
    <mergeCell ref="B408:B409"/>
    <mergeCell ref="C408:C409"/>
    <mergeCell ref="D408:D409"/>
    <mergeCell ref="E408:E409"/>
    <mergeCell ref="L404:L405"/>
    <mergeCell ref="M404:M405"/>
    <mergeCell ref="N404:N405"/>
    <mergeCell ref="B406:B407"/>
    <mergeCell ref="C406:C407"/>
    <mergeCell ref="D406:D407"/>
    <mergeCell ref="E406:E407"/>
    <mergeCell ref="G406:G407"/>
    <mergeCell ref="H406:H407"/>
    <mergeCell ref="I406:I407"/>
    <mergeCell ref="J406:J407"/>
    <mergeCell ref="K406:K407"/>
    <mergeCell ref="L406:L407"/>
    <mergeCell ref="M406:M407"/>
    <mergeCell ref="N406:N407"/>
    <mergeCell ref="G404:G405"/>
    <mergeCell ref="H404:H405"/>
    <mergeCell ref="I404:I405"/>
    <mergeCell ref="J404:J405"/>
    <mergeCell ref="K404:K405"/>
    <mergeCell ref="B404:B405"/>
    <mergeCell ref="C404:C405"/>
    <mergeCell ref="D404:D405"/>
    <mergeCell ref="E404:E405"/>
    <mergeCell ref="L400:L401"/>
    <mergeCell ref="M400:M401"/>
    <mergeCell ref="N400:N401"/>
    <mergeCell ref="B402:B403"/>
    <mergeCell ref="C402:C403"/>
    <mergeCell ref="D402:D403"/>
    <mergeCell ref="E402:E403"/>
    <mergeCell ref="G402:G403"/>
    <mergeCell ref="H402:H403"/>
    <mergeCell ref="I402:I403"/>
    <mergeCell ref="J402:J403"/>
    <mergeCell ref="K402:K403"/>
    <mergeCell ref="L402:L403"/>
    <mergeCell ref="M402:M403"/>
    <mergeCell ref="N402:N403"/>
    <mergeCell ref="G400:G401"/>
    <mergeCell ref="H400:H401"/>
    <mergeCell ref="I400:I401"/>
    <mergeCell ref="J400:J401"/>
    <mergeCell ref="K400:K401"/>
    <mergeCell ref="B400:B401"/>
    <mergeCell ref="C400:C401"/>
    <mergeCell ref="D400:D401"/>
    <mergeCell ref="E400:E401"/>
    <mergeCell ref="L396:L397"/>
    <mergeCell ref="M396:M397"/>
    <mergeCell ref="N396:N397"/>
    <mergeCell ref="B398:B399"/>
    <mergeCell ref="C398:C399"/>
    <mergeCell ref="D398:D399"/>
    <mergeCell ref="E398:E399"/>
    <mergeCell ref="G398:G399"/>
    <mergeCell ref="H398:H399"/>
    <mergeCell ref="I398:I399"/>
    <mergeCell ref="J398:J399"/>
    <mergeCell ref="K398:K399"/>
    <mergeCell ref="L398:L399"/>
    <mergeCell ref="M398:M399"/>
    <mergeCell ref="N398:N399"/>
    <mergeCell ref="G396:G397"/>
    <mergeCell ref="H396:H397"/>
    <mergeCell ref="I396:I397"/>
    <mergeCell ref="J396:J397"/>
    <mergeCell ref="K396:K397"/>
    <mergeCell ref="B396:B397"/>
    <mergeCell ref="C396:C397"/>
    <mergeCell ref="D396:D397"/>
    <mergeCell ref="E396:E397"/>
    <mergeCell ref="L392:L393"/>
    <mergeCell ref="M392:M393"/>
    <mergeCell ref="N392:N393"/>
    <mergeCell ref="B394:B395"/>
    <mergeCell ref="C394:C395"/>
    <mergeCell ref="D394:D395"/>
    <mergeCell ref="E394:E395"/>
    <mergeCell ref="G394:G395"/>
    <mergeCell ref="H394:H395"/>
    <mergeCell ref="I394:I395"/>
    <mergeCell ref="J394:J395"/>
    <mergeCell ref="K394:K395"/>
    <mergeCell ref="L394:L395"/>
    <mergeCell ref="M394:M395"/>
    <mergeCell ref="N394:N395"/>
    <mergeCell ref="G392:G393"/>
    <mergeCell ref="H392:H393"/>
    <mergeCell ref="I392:I393"/>
    <mergeCell ref="J392:J393"/>
    <mergeCell ref="K392:K393"/>
    <mergeCell ref="B392:B393"/>
    <mergeCell ref="C392:C393"/>
    <mergeCell ref="D392:D393"/>
    <mergeCell ref="E392:E393"/>
    <mergeCell ref="L388:L389"/>
    <mergeCell ref="M388:M389"/>
    <mergeCell ref="N388:N389"/>
    <mergeCell ref="B390:B391"/>
    <mergeCell ref="C390:C391"/>
    <mergeCell ref="D390:D391"/>
    <mergeCell ref="E390:E391"/>
    <mergeCell ref="G390:G391"/>
    <mergeCell ref="H390:H391"/>
    <mergeCell ref="I390:I391"/>
    <mergeCell ref="J390:J391"/>
    <mergeCell ref="K390:K391"/>
    <mergeCell ref="L390:L391"/>
    <mergeCell ref="M390:M391"/>
    <mergeCell ref="N390:N391"/>
    <mergeCell ref="G388:G389"/>
    <mergeCell ref="H388:H389"/>
    <mergeCell ref="I388:I389"/>
    <mergeCell ref="J388:J389"/>
    <mergeCell ref="K388:K389"/>
    <mergeCell ref="B388:B389"/>
    <mergeCell ref="C388:C389"/>
    <mergeCell ref="D388:D389"/>
    <mergeCell ref="E388:E389"/>
    <mergeCell ref="L384:L385"/>
    <mergeCell ref="M384:M385"/>
    <mergeCell ref="N384:N385"/>
    <mergeCell ref="B386:B387"/>
    <mergeCell ref="C386:C387"/>
    <mergeCell ref="D386:D387"/>
    <mergeCell ref="E386:E387"/>
    <mergeCell ref="G386:G387"/>
    <mergeCell ref="H386:H387"/>
    <mergeCell ref="I386:I387"/>
    <mergeCell ref="J386:J387"/>
    <mergeCell ref="K386:K387"/>
    <mergeCell ref="L386:L387"/>
    <mergeCell ref="M386:M387"/>
    <mergeCell ref="N386:N387"/>
    <mergeCell ref="G384:G385"/>
    <mergeCell ref="H384:H385"/>
    <mergeCell ref="I384:I385"/>
    <mergeCell ref="J384:J385"/>
    <mergeCell ref="K384:K385"/>
    <mergeCell ref="B384:B385"/>
    <mergeCell ref="C384:C385"/>
    <mergeCell ref="D384:D385"/>
    <mergeCell ref="E384:E385"/>
    <mergeCell ref="L380:L381"/>
    <mergeCell ref="M380:M381"/>
    <mergeCell ref="N380:N381"/>
    <mergeCell ref="B382:B383"/>
    <mergeCell ref="C382:C383"/>
    <mergeCell ref="D382:D383"/>
    <mergeCell ref="E382:E383"/>
    <mergeCell ref="G382:G383"/>
    <mergeCell ref="H382:H383"/>
    <mergeCell ref="I382:I383"/>
    <mergeCell ref="J382:J383"/>
    <mergeCell ref="K382:K383"/>
    <mergeCell ref="L382:L383"/>
    <mergeCell ref="M382:M383"/>
    <mergeCell ref="N382:N383"/>
    <mergeCell ref="G380:G381"/>
    <mergeCell ref="H380:H381"/>
    <mergeCell ref="I380:I381"/>
    <mergeCell ref="J380:J381"/>
    <mergeCell ref="K380:K381"/>
    <mergeCell ref="B380:B381"/>
    <mergeCell ref="C380:C381"/>
    <mergeCell ref="D380:D381"/>
    <mergeCell ref="E380:E381"/>
    <mergeCell ref="L376:L377"/>
    <mergeCell ref="M376:M377"/>
    <mergeCell ref="N376:N377"/>
    <mergeCell ref="B378:B379"/>
    <mergeCell ref="C378:C379"/>
    <mergeCell ref="D378:D379"/>
    <mergeCell ref="E378:E379"/>
    <mergeCell ref="G378:G379"/>
    <mergeCell ref="H378:H379"/>
    <mergeCell ref="I378:I379"/>
    <mergeCell ref="J378:J379"/>
    <mergeCell ref="K378:K379"/>
    <mergeCell ref="L378:L379"/>
    <mergeCell ref="M378:M379"/>
    <mergeCell ref="N378:N379"/>
    <mergeCell ref="G376:G377"/>
    <mergeCell ref="H376:H377"/>
    <mergeCell ref="I376:I377"/>
    <mergeCell ref="J376:J377"/>
    <mergeCell ref="K376:K377"/>
    <mergeCell ref="B376:B377"/>
    <mergeCell ref="C376:C377"/>
    <mergeCell ref="D376:D377"/>
    <mergeCell ref="E376:E377"/>
    <mergeCell ref="L372:L373"/>
    <mergeCell ref="M372:M373"/>
    <mergeCell ref="N372:N373"/>
    <mergeCell ref="B374:B375"/>
    <mergeCell ref="C374:C375"/>
    <mergeCell ref="D374:D375"/>
    <mergeCell ref="E374:E375"/>
    <mergeCell ref="G374:G375"/>
    <mergeCell ref="H374:H375"/>
    <mergeCell ref="I374:I375"/>
    <mergeCell ref="J374:J375"/>
    <mergeCell ref="K374:K375"/>
    <mergeCell ref="L374:L375"/>
    <mergeCell ref="M374:M375"/>
    <mergeCell ref="N374:N375"/>
    <mergeCell ref="G372:G373"/>
    <mergeCell ref="H372:H373"/>
    <mergeCell ref="I372:I373"/>
    <mergeCell ref="J372:J373"/>
    <mergeCell ref="K372:K373"/>
    <mergeCell ref="B372:B373"/>
    <mergeCell ref="C372:C373"/>
    <mergeCell ref="D372:D373"/>
    <mergeCell ref="E372:E373"/>
    <mergeCell ref="L368:L369"/>
    <mergeCell ref="M368:M369"/>
    <mergeCell ref="N368:N369"/>
    <mergeCell ref="B370:B371"/>
    <mergeCell ref="C370:C371"/>
    <mergeCell ref="D370:D371"/>
    <mergeCell ref="E370:E371"/>
    <mergeCell ref="G370:G371"/>
    <mergeCell ref="H370:H371"/>
    <mergeCell ref="I370:I371"/>
    <mergeCell ref="J370:J371"/>
    <mergeCell ref="K370:K371"/>
    <mergeCell ref="L370:L371"/>
    <mergeCell ref="M370:M371"/>
    <mergeCell ref="N370:N371"/>
    <mergeCell ref="G368:G369"/>
    <mergeCell ref="H368:H369"/>
    <mergeCell ref="I368:I369"/>
    <mergeCell ref="J368:J369"/>
    <mergeCell ref="K368:K369"/>
    <mergeCell ref="B368:B369"/>
    <mergeCell ref="C368:C369"/>
    <mergeCell ref="D368:D369"/>
    <mergeCell ref="E368:E369"/>
    <mergeCell ref="L364:L365"/>
    <mergeCell ref="M364:M365"/>
    <mergeCell ref="N364:N365"/>
    <mergeCell ref="B366:B367"/>
    <mergeCell ref="C366:C367"/>
    <mergeCell ref="D366:D367"/>
    <mergeCell ref="E366:E367"/>
    <mergeCell ref="G366:G367"/>
    <mergeCell ref="H366:H367"/>
    <mergeCell ref="I366:I367"/>
    <mergeCell ref="J366:J367"/>
    <mergeCell ref="K366:K367"/>
    <mergeCell ref="L366:L367"/>
    <mergeCell ref="M366:M367"/>
    <mergeCell ref="N366:N367"/>
    <mergeCell ref="G364:G365"/>
    <mergeCell ref="H364:H365"/>
    <mergeCell ref="I364:I365"/>
    <mergeCell ref="J364:J365"/>
    <mergeCell ref="K364:K365"/>
    <mergeCell ref="B364:B365"/>
    <mergeCell ref="C364:C365"/>
    <mergeCell ref="D364:D365"/>
    <mergeCell ref="E364:E365"/>
    <mergeCell ref="L360:L361"/>
    <mergeCell ref="M360:M361"/>
    <mergeCell ref="N360:N361"/>
    <mergeCell ref="B362:B363"/>
    <mergeCell ref="C362:C363"/>
    <mergeCell ref="D362:D363"/>
    <mergeCell ref="E362:E363"/>
    <mergeCell ref="G362:G363"/>
    <mergeCell ref="H362:H363"/>
    <mergeCell ref="I362:I363"/>
    <mergeCell ref="J362:J363"/>
    <mergeCell ref="K362:K363"/>
    <mergeCell ref="L362:L363"/>
    <mergeCell ref="M362:M363"/>
    <mergeCell ref="N362:N363"/>
    <mergeCell ref="G360:G361"/>
    <mergeCell ref="H360:H361"/>
    <mergeCell ref="I360:I361"/>
    <mergeCell ref="J360:J361"/>
    <mergeCell ref="K360:K361"/>
    <mergeCell ref="B360:B361"/>
    <mergeCell ref="C360:C361"/>
    <mergeCell ref="D360:D361"/>
    <mergeCell ref="E360:E361"/>
    <mergeCell ref="L356:L357"/>
    <mergeCell ref="M356:M357"/>
    <mergeCell ref="N356:N357"/>
    <mergeCell ref="B358:B359"/>
    <mergeCell ref="C358:C359"/>
    <mergeCell ref="D358:D359"/>
    <mergeCell ref="E358:E359"/>
    <mergeCell ref="G358:G359"/>
    <mergeCell ref="H358:H359"/>
    <mergeCell ref="I358:I359"/>
    <mergeCell ref="J358:J359"/>
    <mergeCell ref="K358:K359"/>
    <mergeCell ref="L358:L359"/>
    <mergeCell ref="M358:M359"/>
    <mergeCell ref="N358:N359"/>
    <mergeCell ref="G356:G357"/>
    <mergeCell ref="H356:H357"/>
    <mergeCell ref="I356:I357"/>
    <mergeCell ref="J356:J357"/>
    <mergeCell ref="K356:K357"/>
    <mergeCell ref="B356:B357"/>
    <mergeCell ref="C356:C357"/>
    <mergeCell ref="D356:D357"/>
    <mergeCell ref="E356:E357"/>
    <mergeCell ref="L352:L353"/>
    <mergeCell ref="M352:M353"/>
    <mergeCell ref="N352:N353"/>
    <mergeCell ref="B354:B355"/>
    <mergeCell ref="C354:C355"/>
    <mergeCell ref="D354:D355"/>
    <mergeCell ref="E354:E355"/>
    <mergeCell ref="G354:G355"/>
    <mergeCell ref="H354:H355"/>
    <mergeCell ref="I354:I355"/>
    <mergeCell ref="J354:J355"/>
    <mergeCell ref="K354:K355"/>
    <mergeCell ref="L354:L355"/>
    <mergeCell ref="M354:M355"/>
    <mergeCell ref="N354:N355"/>
    <mergeCell ref="G352:G353"/>
    <mergeCell ref="H352:H353"/>
    <mergeCell ref="I352:I353"/>
    <mergeCell ref="J352:J353"/>
    <mergeCell ref="K352:K353"/>
    <mergeCell ref="B352:B353"/>
    <mergeCell ref="C352:C353"/>
    <mergeCell ref="D352:D353"/>
    <mergeCell ref="E352:E353"/>
    <mergeCell ref="L348:L349"/>
    <mergeCell ref="M348:M349"/>
    <mergeCell ref="N348:N349"/>
    <mergeCell ref="B350:B351"/>
    <mergeCell ref="C350:C351"/>
    <mergeCell ref="D350:D351"/>
    <mergeCell ref="E350:E351"/>
    <mergeCell ref="G350:G351"/>
    <mergeCell ref="H350:H351"/>
    <mergeCell ref="I350:I351"/>
    <mergeCell ref="J350:J351"/>
    <mergeCell ref="K350:K351"/>
    <mergeCell ref="L350:L351"/>
    <mergeCell ref="M350:M351"/>
    <mergeCell ref="N350:N351"/>
    <mergeCell ref="G348:G349"/>
    <mergeCell ref="H348:H349"/>
    <mergeCell ref="I348:I349"/>
    <mergeCell ref="J348:J349"/>
    <mergeCell ref="K348:K349"/>
    <mergeCell ref="B348:B349"/>
    <mergeCell ref="C348:C349"/>
    <mergeCell ref="D348:D349"/>
    <mergeCell ref="E348:E349"/>
    <mergeCell ref="L344:L345"/>
    <mergeCell ref="M344:M345"/>
    <mergeCell ref="N344:N345"/>
    <mergeCell ref="B346:B347"/>
    <mergeCell ref="C346:C347"/>
    <mergeCell ref="D346:D347"/>
    <mergeCell ref="E346:E347"/>
    <mergeCell ref="G346:G347"/>
    <mergeCell ref="H346:H347"/>
    <mergeCell ref="I346:I347"/>
    <mergeCell ref="J346:J347"/>
    <mergeCell ref="K346:K347"/>
    <mergeCell ref="L346:L347"/>
    <mergeCell ref="M346:M347"/>
    <mergeCell ref="N346:N347"/>
    <mergeCell ref="G344:G345"/>
    <mergeCell ref="H344:H345"/>
    <mergeCell ref="I344:I345"/>
    <mergeCell ref="J344:J345"/>
    <mergeCell ref="K344:K345"/>
    <mergeCell ref="B344:B345"/>
    <mergeCell ref="C344:C345"/>
    <mergeCell ref="D344:D345"/>
    <mergeCell ref="E344:E345"/>
    <mergeCell ref="L340:L341"/>
    <mergeCell ref="M340:M341"/>
    <mergeCell ref="N340:N341"/>
    <mergeCell ref="B342:B343"/>
    <mergeCell ref="C342:C343"/>
    <mergeCell ref="D342:D343"/>
    <mergeCell ref="E342:E343"/>
    <mergeCell ref="G342:G343"/>
    <mergeCell ref="H342:H343"/>
    <mergeCell ref="I342:I343"/>
    <mergeCell ref="J342:J343"/>
    <mergeCell ref="K342:K343"/>
    <mergeCell ref="L342:L343"/>
    <mergeCell ref="M342:M343"/>
    <mergeCell ref="N342:N343"/>
    <mergeCell ref="G340:G341"/>
    <mergeCell ref="H340:H341"/>
    <mergeCell ref="I340:I341"/>
    <mergeCell ref="J340:J341"/>
    <mergeCell ref="K340:K341"/>
    <mergeCell ref="B340:B341"/>
    <mergeCell ref="C340:C341"/>
    <mergeCell ref="D340:D341"/>
    <mergeCell ref="E340:E341"/>
    <mergeCell ref="L336:L337"/>
    <mergeCell ref="M336:M337"/>
    <mergeCell ref="N336:N337"/>
    <mergeCell ref="B338:B339"/>
    <mergeCell ref="C338:C339"/>
    <mergeCell ref="D338:D339"/>
    <mergeCell ref="E338:E339"/>
    <mergeCell ref="G338:G339"/>
    <mergeCell ref="H338:H339"/>
    <mergeCell ref="I338:I339"/>
    <mergeCell ref="J338:J339"/>
    <mergeCell ref="K338:K339"/>
    <mergeCell ref="L338:L339"/>
    <mergeCell ref="M338:M339"/>
    <mergeCell ref="N338:N339"/>
    <mergeCell ref="G336:G337"/>
    <mergeCell ref="H336:H337"/>
    <mergeCell ref="I336:I337"/>
    <mergeCell ref="J336:J337"/>
    <mergeCell ref="K336:K337"/>
    <mergeCell ref="B336:B337"/>
    <mergeCell ref="C336:C337"/>
    <mergeCell ref="D336:D337"/>
    <mergeCell ref="E336:E337"/>
    <mergeCell ref="L332:L333"/>
    <mergeCell ref="M332:M333"/>
    <mergeCell ref="N332:N333"/>
    <mergeCell ref="B334:B335"/>
    <mergeCell ref="C334:C335"/>
    <mergeCell ref="D334:D335"/>
    <mergeCell ref="E334:E335"/>
    <mergeCell ref="G334:G335"/>
    <mergeCell ref="H334:H335"/>
    <mergeCell ref="I334:I335"/>
    <mergeCell ref="J334:J335"/>
    <mergeCell ref="K334:K335"/>
    <mergeCell ref="L334:L335"/>
    <mergeCell ref="M334:M335"/>
    <mergeCell ref="N334:N335"/>
    <mergeCell ref="G332:G333"/>
    <mergeCell ref="H332:H333"/>
    <mergeCell ref="I332:I333"/>
    <mergeCell ref="J332:J333"/>
    <mergeCell ref="K332:K333"/>
    <mergeCell ref="B332:B333"/>
    <mergeCell ref="C332:C333"/>
    <mergeCell ref="D332:D333"/>
    <mergeCell ref="E332:E333"/>
    <mergeCell ref="L328:L329"/>
    <mergeCell ref="M328:M329"/>
    <mergeCell ref="N328:N329"/>
    <mergeCell ref="B330:B331"/>
    <mergeCell ref="C330:C331"/>
    <mergeCell ref="D330:D331"/>
    <mergeCell ref="E330:E331"/>
    <mergeCell ref="G330:G331"/>
    <mergeCell ref="H330:H331"/>
    <mergeCell ref="I330:I331"/>
    <mergeCell ref="J330:J331"/>
    <mergeCell ref="K330:K331"/>
    <mergeCell ref="L330:L331"/>
    <mergeCell ref="M330:M331"/>
    <mergeCell ref="N330:N331"/>
    <mergeCell ref="G328:G329"/>
    <mergeCell ref="H328:H329"/>
    <mergeCell ref="I328:I329"/>
    <mergeCell ref="J328:J329"/>
    <mergeCell ref="K328:K329"/>
    <mergeCell ref="B328:B329"/>
    <mergeCell ref="C328:C329"/>
    <mergeCell ref="D328:D329"/>
    <mergeCell ref="E328:E329"/>
    <mergeCell ref="L324:L325"/>
    <mergeCell ref="M324:M325"/>
    <mergeCell ref="N324:N325"/>
    <mergeCell ref="B326:B327"/>
    <mergeCell ref="C326:C327"/>
    <mergeCell ref="D326:D327"/>
    <mergeCell ref="E326:E327"/>
    <mergeCell ref="G326:G327"/>
    <mergeCell ref="H326:H327"/>
    <mergeCell ref="I326:I327"/>
    <mergeCell ref="J326:J327"/>
    <mergeCell ref="K326:K327"/>
    <mergeCell ref="L326:L327"/>
    <mergeCell ref="M326:M327"/>
    <mergeCell ref="N326:N327"/>
    <mergeCell ref="G324:G325"/>
    <mergeCell ref="H324:H325"/>
    <mergeCell ref="I324:I325"/>
    <mergeCell ref="J324:J325"/>
    <mergeCell ref="K324:K325"/>
    <mergeCell ref="B324:B325"/>
    <mergeCell ref="C324:C325"/>
    <mergeCell ref="D324:D325"/>
    <mergeCell ref="E324:E325"/>
    <mergeCell ref="L320:L321"/>
    <mergeCell ref="M320:M321"/>
    <mergeCell ref="N320:N321"/>
    <mergeCell ref="B322:B323"/>
    <mergeCell ref="C322:C323"/>
    <mergeCell ref="D322:D323"/>
    <mergeCell ref="E322:E323"/>
    <mergeCell ref="G322:G323"/>
    <mergeCell ref="H322:H323"/>
    <mergeCell ref="I322:I323"/>
    <mergeCell ref="J322:J323"/>
    <mergeCell ref="K322:K323"/>
    <mergeCell ref="L322:L323"/>
    <mergeCell ref="M322:M323"/>
    <mergeCell ref="N322:N323"/>
    <mergeCell ref="G320:G321"/>
    <mergeCell ref="H320:H321"/>
    <mergeCell ref="I320:I321"/>
    <mergeCell ref="J320:J321"/>
    <mergeCell ref="K320:K321"/>
    <mergeCell ref="B320:B321"/>
    <mergeCell ref="C320:C321"/>
    <mergeCell ref="D320:D321"/>
    <mergeCell ref="E320:E321"/>
    <mergeCell ref="L308:L309"/>
    <mergeCell ref="M308:M309"/>
    <mergeCell ref="N308:N309"/>
    <mergeCell ref="B318:B319"/>
    <mergeCell ref="C318:C319"/>
    <mergeCell ref="D318:D319"/>
    <mergeCell ref="E318:E319"/>
    <mergeCell ref="G318:G319"/>
    <mergeCell ref="H318:H319"/>
    <mergeCell ref="I318:I319"/>
    <mergeCell ref="J318:J319"/>
    <mergeCell ref="K318:K319"/>
    <mergeCell ref="L318:L319"/>
    <mergeCell ref="M318:M319"/>
    <mergeCell ref="N318:N319"/>
    <mergeCell ref="G308:G309"/>
    <mergeCell ref="H308:H309"/>
    <mergeCell ref="I308:I309"/>
    <mergeCell ref="J308:J309"/>
    <mergeCell ref="K308:K309"/>
    <mergeCell ref="B308:B309"/>
    <mergeCell ref="C308:C309"/>
    <mergeCell ref="D308:D309"/>
    <mergeCell ref="E308:E309"/>
    <mergeCell ref="L304:L305"/>
    <mergeCell ref="M304:M305"/>
    <mergeCell ref="N304:N305"/>
    <mergeCell ref="B306:B307"/>
    <mergeCell ref="C306:C307"/>
    <mergeCell ref="D306:D307"/>
    <mergeCell ref="E306:E307"/>
    <mergeCell ref="G306:G307"/>
    <mergeCell ref="H306:H307"/>
    <mergeCell ref="I306:I307"/>
    <mergeCell ref="J306:J307"/>
    <mergeCell ref="K306:K307"/>
    <mergeCell ref="L306:L307"/>
    <mergeCell ref="M306:M307"/>
    <mergeCell ref="N306:N307"/>
    <mergeCell ref="G304:G305"/>
    <mergeCell ref="H304:H305"/>
    <mergeCell ref="I304:I305"/>
    <mergeCell ref="J304:J305"/>
    <mergeCell ref="K304:K305"/>
    <mergeCell ref="B304:B305"/>
    <mergeCell ref="C304:C305"/>
    <mergeCell ref="D304:D305"/>
    <mergeCell ref="E304:E305"/>
    <mergeCell ref="L300:L301"/>
    <mergeCell ref="M300:M301"/>
    <mergeCell ref="N300:N301"/>
    <mergeCell ref="B302:B303"/>
    <mergeCell ref="C302:C303"/>
    <mergeCell ref="D302:D303"/>
    <mergeCell ref="E302:E303"/>
    <mergeCell ref="G302:G303"/>
    <mergeCell ref="H302:H303"/>
    <mergeCell ref="I302:I303"/>
    <mergeCell ref="J302:J303"/>
    <mergeCell ref="K302:K303"/>
    <mergeCell ref="L302:L303"/>
    <mergeCell ref="M302:M303"/>
    <mergeCell ref="N302:N303"/>
    <mergeCell ref="G300:G301"/>
    <mergeCell ref="H300:H301"/>
    <mergeCell ref="I300:I301"/>
    <mergeCell ref="J300:J301"/>
    <mergeCell ref="K300:K301"/>
    <mergeCell ref="B300:B301"/>
    <mergeCell ref="C300:C301"/>
    <mergeCell ref="D300:D301"/>
    <mergeCell ref="E300:E301"/>
    <mergeCell ref="L296:L297"/>
    <mergeCell ref="M296:M297"/>
    <mergeCell ref="N296:N297"/>
    <mergeCell ref="B298:B299"/>
    <mergeCell ref="C298:C299"/>
    <mergeCell ref="D298:D299"/>
    <mergeCell ref="E298:E299"/>
    <mergeCell ref="G298:G299"/>
    <mergeCell ref="H298:H299"/>
    <mergeCell ref="I298:I299"/>
    <mergeCell ref="J298:J299"/>
    <mergeCell ref="K298:K299"/>
    <mergeCell ref="L298:L299"/>
    <mergeCell ref="M298:M299"/>
    <mergeCell ref="N298:N299"/>
    <mergeCell ref="G296:G297"/>
    <mergeCell ref="H296:H297"/>
    <mergeCell ref="I296:I297"/>
    <mergeCell ref="J296:J297"/>
    <mergeCell ref="K296:K297"/>
    <mergeCell ref="B296:B297"/>
    <mergeCell ref="C296:C297"/>
    <mergeCell ref="D296:D297"/>
    <mergeCell ref="E296:E297"/>
    <mergeCell ref="L292:L293"/>
    <mergeCell ref="M292:M293"/>
    <mergeCell ref="N292:N293"/>
    <mergeCell ref="B294:B295"/>
    <mergeCell ref="C294:C295"/>
    <mergeCell ref="D294:D295"/>
    <mergeCell ref="E294:E295"/>
    <mergeCell ref="G294:G295"/>
    <mergeCell ref="H294:H295"/>
    <mergeCell ref="I294:I295"/>
    <mergeCell ref="J294:J295"/>
    <mergeCell ref="K294:K295"/>
    <mergeCell ref="L294:L295"/>
    <mergeCell ref="M294:M295"/>
    <mergeCell ref="N294:N295"/>
    <mergeCell ref="G292:G293"/>
    <mergeCell ref="H292:H293"/>
    <mergeCell ref="I292:I293"/>
    <mergeCell ref="J292:J293"/>
    <mergeCell ref="K292:K293"/>
    <mergeCell ref="B292:B293"/>
    <mergeCell ref="C292:C293"/>
    <mergeCell ref="D292:D293"/>
    <mergeCell ref="E292:E293"/>
    <mergeCell ref="L288:L289"/>
    <mergeCell ref="M288:M289"/>
    <mergeCell ref="N288:N289"/>
    <mergeCell ref="B290:B291"/>
    <mergeCell ref="C290:C291"/>
    <mergeCell ref="D290:D291"/>
    <mergeCell ref="E290:E291"/>
    <mergeCell ref="G290:G291"/>
    <mergeCell ref="H290:H291"/>
    <mergeCell ref="I290:I291"/>
    <mergeCell ref="J290:J291"/>
    <mergeCell ref="K290:K291"/>
    <mergeCell ref="L290:L291"/>
    <mergeCell ref="M290:M291"/>
    <mergeCell ref="N290:N291"/>
    <mergeCell ref="G288:G289"/>
    <mergeCell ref="H288:H289"/>
    <mergeCell ref="I288:I289"/>
    <mergeCell ref="J288:J289"/>
    <mergeCell ref="K288:K289"/>
    <mergeCell ref="B288:B289"/>
    <mergeCell ref="C288:C289"/>
    <mergeCell ref="D288:D289"/>
    <mergeCell ref="E288:E289"/>
    <mergeCell ref="L284:L285"/>
    <mergeCell ref="M284:M285"/>
    <mergeCell ref="N284:N285"/>
    <mergeCell ref="B286:B287"/>
    <mergeCell ref="C286:C287"/>
    <mergeCell ref="D286:D287"/>
    <mergeCell ref="E286:E287"/>
    <mergeCell ref="G286:G287"/>
    <mergeCell ref="H286:H287"/>
    <mergeCell ref="I286:I287"/>
    <mergeCell ref="J286:J287"/>
    <mergeCell ref="K286:K287"/>
    <mergeCell ref="L286:L287"/>
    <mergeCell ref="M286:M287"/>
    <mergeCell ref="N286:N287"/>
    <mergeCell ref="G284:G285"/>
    <mergeCell ref="H284:H285"/>
    <mergeCell ref="I284:I285"/>
    <mergeCell ref="J284:J285"/>
    <mergeCell ref="K284:K285"/>
    <mergeCell ref="B284:B285"/>
    <mergeCell ref="C284:C285"/>
    <mergeCell ref="D284:D285"/>
    <mergeCell ref="E284:E285"/>
    <mergeCell ref="L280:L281"/>
    <mergeCell ref="M280:M281"/>
    <mergeCell ref="N280:N281"/>
    <mergeCell ref="B282:B283"/>
    <mergeCell ref="C282:C283"/>
    <mergeCell ref="D282:D283"/>
    <mergeCell ref="E282:E283"/>
    <mergeCell ref="G282:G283"/>
    <mergeCell ref="H282:H283"/>
    <mergeCell ref="I282:I283"/>
    <mergeCell ref="J282:J283"/>
    <mergeCell ref="K282:K283"/>
    <mergeCell ref="L282:L283"/>
    <mergeCell ref="M282:M283"/>
    <mergeCell ref="N282:N283"/>
    <mergeCell ref="G280:G281"/>
    <mergeCell ref="H280:H281"/>
    <mergeCell ref="I280:I281"/>
    <mergeCell ref="J280:J281"/>
    <mergeCell ref="K280:K281"/>
    <mergeCell ref="B280:B281"/>
    <mergeCell ref="C280:C281"/>
    <mergeCell ref="D280:D281"/>
    <mergeCell ref="E280:E281"/>
    <mergeCell ref="L276:L277"/>
    <mergeCell ref="M276:M277"/>
    <mergeCell ref="N276:N277"/>
    <mergeCell ref="B278:B279"/>
    <mergeCell ref="C278:C279"/>
    <mergeCell ref="D278:D279"/>
    <mergeCell ref="E278:E279"/>
    <mergeCell ref="G278:G279"/>
    <mergeCell ref="H278:H279"/>
    <mergeCell ref="I278:I279"/>
    <mergeCell ref="J278:J279"/>
    <mergeCell ref="K278:K279"/>
    <mergeCell ref="L278:L279"/>
    <mergeCell ref="M278:M279"/>
    <mergeCell ref="N278:N279"/>
    <mergeCell ref="G276:G277"/>
    <mergeCell ref="H276:H277"/>
    <mergeCell ref="I276:I277"/>
    <mergeCell ref="J276:J277"/>
    <mergeCell ref="K276:K277"/>
    <mergeCell ref="B276:B277"/>
    <mergeCell ref="C276:C277"/>
    <mergeCell ref="D276:D277"/>
    <mergeCell ref="E276:E277"/>
    <mergeCell ref="L272:L273"/>
    <mergeCell ref="M272:M273"/>
    <mergeCell ref="N272:N273"/>
    <mergeCell ref="B274:B275"/>
    <mergeCell ref="C274:C275"/>
    <mergeCell ref="D274:D275"/>
    <mergeCell ref="E274:E275"/>
    <mergeCell ref="G274:G275"/>
    <mergeCell ref="H274:H275"/>
    <mergeCell ref="I274:I275"/>
    <mergeCell ref="J274:J275"/>
    <mergeCell ref="K274:K275"/>
    <mergeCell ref="L274:L275"/>
    <mergeCell ref="M274:M275"/>
    <mergeCell ref="N274:N275"/>
    <mergeCell ref="G272:G273"/>
    <mergeCell ref="H272:H273"/>
    <mergeCell ref="I272:I273"/>
    <mergeCell ref="J272:J273"/>
    <mergeCell ref="K272:K273"/>
    <mergeCell ref="B272:B273"/>
    <mergeCell ref="C272:C273"/>
    <mergeCell ref="D272:D273"/>
    <mergeCell ref="E272:E273"/>
    <mergeCell ref="L268:L269"/>
    <mergeCell ref="M268:M269"/>
    <mergeCell ref="N268:N269"/>
    <mergeCell ref="B270:B271"/>
    <mergeCell ref="C270:C271"/>
    <mergeCell ref="D270:D271"/>
    <mergeCell ref="E270:E271"/>
    <mergeCell ref="G270:G271"/>
    <mergeCell ref="H270:H271"/>
    <mergeCell ref="I270:I271"/>
    <mergeCell ref="J270:J271"/>
    <mergeCell ref="K270:K271"/>
    <mergeCell ref="L270:L271"/>
    <mergeCell ref="M270:M271"/>
    <mergeCell ref="N270:N271"/>
    <mergeCell ref="G268:G269"/>
    <mergeCell ref="H268:H269"/>
    <mergeCell ref="I268:I269"/>
    <mergeCell ref="J268:J269"/>
    <mergeCell ref="K268:K269"/>
    <mergeCell ref="B268:B269"/>
    <mergeCell ref="C268:C269"/>
    <mergeCell ref="D268:D269"/>
    <mergeCell ref="E268:E269"/>
    <mergeCell ref="L264:L265"/>
    <mergeCell ref="M264:M265"/>
    <mergeCell ref="N264:N265"/>
    <mergeCell ref="B266:B267"/>
    <mergeCell ref="C266:C267"/>
    <mergeCell ref="D266:D267"/>
    <mergeCell ref="E266:E267"/>
    <mergeCell ref="G266:G267"/>
    <mergeCell ref="H266:H267"/>
    <mergeCell ref="I266:I267"/>
    <mergeCell ref="J266:J267"/>
    <mergeCell ref="K266:K267"/>
    <mergeCell ref="L266:L267"/>
    <mergeCell ref="M266:M267"/>
    <mergeCell ref="N266:N267"/>
    <mergeCell ref="G264:G265"/>
    <mergeCell ref="H264:H265"/>
    <mergeCell ref="I264:I265"/>
    <mergeCell ref="J264:J265"/>
    <mergeCell ref="K264:K265"/>
    <mergeCell ref="B264:B265"/>
    <mergeCell ref="C264:C265"/>
    <mergeCell ref="D264:D265"/>
    <mergeCell ref="E264:E265"/>
    <mergeCell ref="L260:L261"/>
    <mergeCell ref="M260:M261"/>
    <mergeCell ref="N260:N261"/>
    <mergeCell ref="B262:B263"/>
    <mergeCell ref="C262:C263"/>
    <mergeCell ref="D262:D263"/>
    <mergeCell ref="E262:E263"/>
    <mergeCell ref="G262:G263"/>
    <mergeCell ref="H262:H263"/>
    <mergeCell ref="I262:I263"/>
    <mergeCell ref="J262:J263"/>
    <mergeCell ref="K262:K263"/>
    <mergeCell ref="L262:L263"/>
    <mergeCell ref="M262:M263"/>
    <mergeCell ref="N262:N263"/>
    <mergeCell ref="G260:G261"/>
    <mergeCell ref="H260:H261"/>
    <mergeCell ref="I260:I261"/>
    <mergeCell ref="J260:J261"/>
    <mergeCell ref="K260:K261"/>
    <mergeCell ref="B260:B261"/>
    <mergeCell ref="C260:C261"/>
    <mergeCell ref="D260:D261"/>
    <mergeCell ref="E260:E261"/>
    <mergeCell ref="L256:L257"/>
    <mergeCell ref="M256:M257"/>
    <mergeCell ref="N256:N257"/>
    <mergeCell ref="B258:B259"/>
    <mergeCell ref="C258:C259"/>
    <mergeCell ref="D258:D259"/>
    <mergeCell ref="E258:E259"/>
    <mergeCell ref="G258:G259"/>
    <mergeCell ref="H258:H259"/>
    <mergeCell ref="I258:I259"/>
    <mergeCell ref="J258:J259"/>
    <mergeCell ref="K258:K259"/>
    <mergeCell ref="L258:L259"/>
    <mergeCell ref="M258:M259"/>
    <mergeCell ref="N258:N259"/>
    <mergeCell ref="G256:G257"/>
    <mergeCell ref="H256:H257"/>
    <mergeCell ref="I256:I257"/>
    <mergeCell ref="J256:J257"/>
    <mergeCell ref="K256:K257"/>
    <mergeCell ref="B256:B257"/>
    <mergeCell ref="C256:C257"/>
    <mergeCell ref="D256:D257"/>
    <mergeCell ref="E256:E257"/>
    <mergeCell ref="L252:L253"/>
    <mergeCell ref="M252:M253"/>
    <mergeCell ref="N252:N253"/>
    <mergeCell ref="B254:B255"/>
    <mergeCell ref="C254:C255"/>
    <mergeCell ref="D254:D255"/>
    <mergeCell ref="E254:E255"/>
    <mergeCell ref="G254:G255"/>
    <mergeCell ref="H254:H255"/>
    <mergeCell ref="I254:I255"/>
    <mergeCell ref="J254:J255"/>
    <mergeCell ref="K254:K255"/>
    <mergeCell ref="L254:L255"/>
    <mergeCell ref="M254:M255"/>
    <mergeCell ref="N254:N255"/>
    <mergeCell ref="G252:G253"/>
    <mergeCell ref="H252:H253"/>
    <mergeCell ref="I252:I253"/>
    <mergeCell ref="J252:J253"/>
    <mergeCell ref="K252:K253"/>
    <mergeCell ref="B252:B253"/>
    <mergeCell ref="C252:C253"/>
    <mergeCell ref="D252:D253"/>
    <mergeCell ref="E252:E253"/>
    <mergeCell ref="L248:L249"/>
    <mergeCell ref="M248:M249"/>
    <mergeCell ref="N248:N249"/>
    <mergeCell ref="B250:B251"/>
    <mergeCell ref="C250:C251"/>
    <mergeCell ref="D250:D251"/>
    <mergeCell ref="E250:E251"/>
    <mergeCell ref="G250:G251"/>
    <mergeCell ref="H250:H251"/>
    <mergeCell ref="I250:I251"/>
    <mergeCell ref="J250:J251"/>
    <mergeCell ref="K250:K251"/>
    <mergeCell ref="L250:L251"/>
    <mergeCell ref="M250:M251"/>
    <mergeCell ref="N250:N251"/>
    <mergeCell ref="G248:G249"/>
    <mergeCell ref="H248:H249"/>
    <mergeCell ref="I248:I249"/>
    <mergeCell ref="J248:J249"/>
    <mergeCell ref="K248:K249"/>
    <mergeCell ref="B248:B249"/>
    <mergeCell ref="C248:C249"/>
    <mergeCell ref="D248:D249"/>
    <mergeCell ref="E248:E249"/>
    <mergeCell ref="L244:L245"/>
    <mergeCell ref="M244:M245"/>
    <mergeCell ref="N244:N245"/>
    <mergeCell ref="B246:B247"/>
    <mergeCell ref="C246:C247"/>
    <mergeCell ref="D246:D247"/>
    <mergeCell ref="E246:E247"/>
    <mergeCell ref="G246:G247"/>
    <mergeCell ref="H246:H247"/>
    <mergeCell ref="I246:I247"/>
    <mergeCell ref="J246:J247"/>
    <mergeCell ref="K246:K247"/>
    <mergeCell ref="L246:L247"/>
    <mergeCell ref="M246:M247"/>
    <mergeCell ref="N246:N247"/>
    <mergeCell ref="G244:G245"/>
    <mergeCell ref="H244:H245"/>
    <mergeCell ref="I244:I245"/>
    <mergeCell ref="J244:J245"/>
    <mergeCell ref="K244:K245"/>
    <mergeCell ref="B244:B245"/>
    <mergeCell ref="C244:C245"/>
    <mergeCell ref="D244:D245"/>
    <mergeCell ref="E244:E245"/>
    <mergeCell ref="L240:L241"/>
    <mergeCell ref="M240:M241"/>
    <mergeCell ref="N240:N241"/>
    <mergeCell ref="B242:B243"/>
    <mergeCell ref="C242:C243"/>
    <mergeCell ref="D242:D243"/>
    <mergeCell ref="E242:E243"/>
    <mergeCell ref="G242:G243"/>
    <mergeCell ref="H242:H243"/>
    <mergeCell ref="I242:I243"/>
    <mergeCell ref="J242:J243"/>
    <mergeCell ref="K242:K243"/>
    <mergeCell ref="L242:L243"/>
    <mergeCell ref="M242:M243"/>
    <mergeCell ref="N242:N243"/>
    <mergeCell ref="G240:G241"/>
    <mergeCell ref="H240:H241"/>
    <mergeCell ref="I240:I241"/>
    <mergeCell ref="J240:J241"/>
    <mergeCell ref="K240:K241"/>
    <mergeCell ref="B240:B241"/>
    <mergeCell ref="C240:C241"/>
    <mergeCell ref="D240:D241"/>
    <mergeCell ref="E240:E241"/>
    <mergeCell ref="L236:L237"/>
    <mergeCell ref="M236:M237"/>
    <mergeCell ref="N236:N237"/>
    <mergeCell ref="B238:B239"/>
    <mergeCell ref="C238:C239"/>
    <mergeCell ref="D238:D239"/>
    <mergeCell ref="E238:E239"/>
    <mergeCell ref="G238:G239"/>
    <mergeCell ref="H238:H239"/>
    <mergeCell ref="I238:I239"/>
    <mergeCell ref="J238:J239"/>
    <mergeCell ref="K238:K239"/>
    <mergeCell ref="L238:L239"/>
    <mergeCell ref="M238:M239"/>
    <mergeCell ref="N238:N239"/>
    <mergeCell ref="G236:G237"/>
    <mergeCell ref="H236:H237"/>
    <mergeCell ref="I236:I237"/>
    <mergeCell ref="J236:J237"/>
    <mergeCell ref="K236:K237"/>
    <mergeCell ref="B236:B237"/>
    <mergeCell ref="C236:C237"/>
    <mergeCell ref="D236:D237"/>
    <mergeCell ref="E236:E237"/>
    <mergeCell ref="L232:L233"/>
    <mergeCell ref="M232:M233"/>
    <mergeCell ref="N232:N233"/>
    <mergeCell ref="B234:B235"/>
    <mergeCell ref="C234:C235"/>
    <mergeCell ref="D234:D235"/>
    <mergeCell ref="E234:E235"/>
    <mergeCell ref="G234:G235"/>
    <mergeCell ref="H234:H235"/>
    <mergeCell ref="I234:I235"/>
    <mergeCell ref="J234:J235"/>
    <mergeCell ref="K234:K235"/>
    <mergeCell ref="L234:L235"/>
    <mergeCell ref="M234:M235"/>
    <mergeCell ref="N234:N235"/>
    <mergeCell ref="G232:G233"/>
    <mergeCell ref="H232:H233"/>
    <mergeCell ref="I232:I233"/>
    <mergeCell ref="J232:J233"/>
    <mergeCell ref="K232:K233"/>
    <mergeCell ref="B232:B233"/>
    <mergeCell ref="C232:C233"/>
    <mergeCell ref="D232:D233"/>
    <mergeCell ref="E232:E233"/>
    <mergeCell ref="L228:L229"/>
    <mergeCell ref="M228:M229"/>
    <mergeCell ref="N228:N229"/>
    <mergeCell ref="B230:B231"/>
    <mergeCell ref="C230:C231"/>
    <mergeCell ref="D230:D231"/>
    <mergeCell ref="E230:E231"/>
    <mergeCell ref="G230:G231"/>
    <mergeCell ref="H230:H231"/>
    <mergeCell ref="I230:I231"/>
    <mergeCell ref="J230:J231"/>
    <mergeCell ref="K230:K231"/>
    <mergeCell ref="L230:L231"/>
    <mergeCell ref="M230:M231"/>
    <mergeCell ref="N230:N231"/>
    <mergeCell ref="G228:G229"/>
    <mergeCell ref="H228:H229"/>
    <mergeCell ref="I228:I229"/>
    <mergeCell ref="J228:J229"/>
    <mergeCell ref="K228:K229"/>
    <mergeCell ref="B228:B229"/>
    <mergeCell ref="C228:C229"/>
    <mergeCell ref="D228:D229"/>
    <mergeCell ref="E228:E229"/>
    <mergeCell ref="L224:L225"/>
    <mergeCell ref="M224:M225"/>
    <mergeCell ref="N224:N225"/>
    <mergeCell ref="B226:B227"/>
    <mergeCell ref="C226:C227"/>
    <mergeCell ref="D226:D227"/>
    <mergeCell ref="E226:E227"/>
    <mergeCell ref="G226:G227"/>
    <mergeCell ref="H226:H227"/>
    <mergeCell ref="I226:I227"/>
    <mergeCell ref="J226:J227"/>
    <mergeCell ref="K226:K227"/>
    <mergeCell ref="L226:L227"/>
    <mergeCell ref="M226:M227"/>
    <mergeCell ref="N226:N227"/>
    <mergeCell ref="G224:G225"/>
    <mergeCell ref="H224:H225"/>
    <mergeCell ref="I224:I225"/>
    <mergeCell ref="J224:J225"/>
    <mergeCell ref="K224:K225"/>
    <mergeCell ref="B224:B225"/>
    <mergeCell ref="C224:C225"/>
    <mergeCell ref="D224:D225"/>
    <mergeCell ref="E224:E225"/>
    <mergeCell ref="L220:L221"/>
    <mergeCell ref="M220:M221"/>
    <mergeCell ref="N220:N221"/>
    <mergeCell ref="B222:B223"/>
    <mergeCell ref="C222:C223"/>
    <mergeCell ref="D222:D223"/>
    <mergeCell ref="E222:E223"/>
    <mergeCell ref="G222:G223"/>
    <mergeCell ref="H222:H223"/>
    <mergeCell ref="I222:I223"/>
    <mergeCell ref="J222:J223"/>
    <mergeCell ref="K222:K223"/>
    <mergeCell ref="L222:L223"/>
    <mergeCell ref="M222:M223"/>
    <mergeCell ref="N222:N223"/>
    <mergeCell ref="G220:G221"/>
    <mergeCell ref="H220:H221"/>
    <mergeCell ref="I220:I221"/>
    <mergeCell ref="J220:J221"/>
    <mergeCell ref="K220:K221"/>
    <mergeCell ref="B220:B221"/>
    <mergeCell ref="C220:C221"/>
    <mergeCell ref="D220:D221"/>
    <mergeCell ref="E220:E221"/>
    <mergeCell ref="L216:L217"/>
    <mergeCell ref="M216:M217"/>
    <mergeCell ref="N216:N217"/>
    <mergeCell ref="B218:B219"/>
    <mergeCell ref="C218:C219"/>
    <mergeCell ref="D218:D219"/>
    <mergeCell ref="E218:E219"/>
    <mergeCell ref="G218:G219"/>
    <mergeCell ref="H218:H219"/>
    <mergeCell ref="I218:I219"/>
    <mergeCell ref="J218:J219"/>
    <mergeCell ref="K218:K219"/>
    <mergeCell ref="L218:L219"/>
    <mergeCell ref="M218:M219"/>
    <mergeCell ref="N218:N219"/>
    <mergeCell ref="G216:G217"/>
    <mergeCell ref="H216:H217"/>
    <mergeCell ref="I216:I217"/>
    <mergeCell ref="J216:J217"/>
    <mergeCell ref="K216:K217"/>
    <mergeCell ref="B216:B217"/>
    <mergeCell ref="C216:C217"/>
    <mergeCell ref="D216:D217"/>
    <mergeCell ref="E216:E217"/>
    <mergeCell ref="L212:L213"/>
    <mergeCell ref="M212:M213"/>
    <mergeCell ref="N212:N213"/>
    <mergeCell ref="B214:B215"/>
    <mergeCell ref="C214:C215"/>
    <mergeCell ref="D214:D215"/>
    <mergeCell ref="E214:E215"/>
    <mergeCell ref="G214:G215"/>
    <mergeCell ref="H214:H215"/>
    <mergeCell ref="I214:I215"/>
    <mergeCell ref="J214:J215"/>
    <mergeCell ref="K214:K215"/>
    <mergeCell ref="L214:L215"/>
    <mergeCell ref="M214:M215"/>
    <mergeCell ref="N214:N215"/>
    <mergeCell ref="G212:G213"/>
    <mergeCell ref="H212:H213"/>
    <mergeCell ref="I212:I213"/>
    <mergeCell ref="J212:J213"/>
    <mergeCell ref="K212:K213"/>
    <mergeCell ref="B212:B213"/>
    <mergeCell ref="C212:C213"/>
    <mergeCell ref="D212:D213"/>
    <mergeCell ref="E212:E213"/>
    <mergeCell ref="L208:L209"/>
    <mergeCell ref="M208:M209"/>
    <mergeCell ref="N208:N209"/>
    <mergeCell ref="B210:B211"/>
    <mergeCell ref="C210:C211"/>
    <mergeCell ref="D210:D211"/>
    <mergeCell ref="E210:E211"/>
    <mergeCell ref="G210:G211"/>
    <mergeCell ref="H210:H211"/>
    <mergeCell ref="I210:I211"/>
    <mergeCell ref="J210:J211"/>
    <mergeCell ref="K210:K211"/>
    <mergeCell ref="L210:L211"/>
    <mergeCell ref="M210:M211"/>
    <mergeCell ref="N210:N211"/>
    <mergeCell ref="G208:G209"/>
    <mergeCell ref="H208:H209"/>
    <mergeCell ref="I208:I209"/>
    <mergeCell ref="J208:J209"/>
    <mergeCell ref="K208:K209"/>
    <mergeCell ref="B208:B209"/>
    <mergeCell ref="C208:C209"/>
    <mergeCell ref="D208:D209"/>
    <mergeCell ref="E208:E209"/>
    <mergeCell ref="L204:L205"/>
    <mergeCell ref="M204:M205"/>
    <mergeCell ref="N204:N205"/>
    <mergeCell ref="B206:B207"/>
    <mergeCell ref="C206:C207"/>
    <mergeCell ref="D206:D207"/>
    <mergeCell ref="E206:E207"/>
    <mergeCell ref="G206:G207"/>
    <mergeCell ref="H206:H207"/>
    <mergeCell ref="I206:I207"/>
    <mergeCell ref="J206:J207"/>
    <mergeCell ref="K206:K207"/>
    <mergeCell ref="L206:L207"/>
    <mergeCell ref="M206:M207"/>
    <mergeCell ref="N206:N207"/>
    <mergeCell ref="G204:G205"/>
    <mergeCell ref="H204:H205"/>
    <mergeCell ref="I204:I205"/>
    <mergeCell ref="J204:J205"/>
    <mergeCell ref="K204:K205"/>
    <mergeCell ref="B204:B205"/>
    <mergeCell ref="C204:C205"/>
    <mergeCell ref="D204:D205"/>
    <mergeCell ref="E204:E205"/>
    <mergeCell ref="L200:L201"/>
    <mergeCell ref="M200:M201"/>
    <mergeCell ref="N200:N201"/>
    <mergeCell ref="B202:B203"/>
    <mergeCell ref="C202:C203"/>
    <mergeCell ref="D202:D203"/>
    <mergeCell ref="E202:E203"/>
    <mergeCell ref="G202:G203"/>
    <mergeCell ref="H202:H203"/>
    <mergeCell ref="I202:I203"/>
    <mergeCell ref="J202:J203"/>
    <mergeCell ref="K202:K203"/>
    <mergeCell ref="L202:L203"/>
    <mergeCell ref="M202:M203"/>
    <mergeCell ref="N202:N203"/>
    <mergeCell ref="G200:G201"/>
    <mergeCell ref="H200:H201"/>
    <mergeCell ref="I200:I201"/>
    <mergeCell ref="J200:J201"/>
    <mergeCell ref="K200:K201"/>
    <mergeCell ref="B200:B201"/>
    <mergeCell ref="C200:C201"/>
    <mergeCell ref="D200:D201"/>
    <mergeCell ref="E200:E201"/>
    <mergeCell ref="L196:L197"/>
    <mergeCell ref="M196:M197"/>
    <mergeCell ref="N196:N197"/>
    <mergeCell ref="B198:B199"/>
    <mergeCell ref="C198:C199"/>
    <mergeCell ref="D198:D199"/>
    <mergeCell ref="E198:E199"/>
    <mergeCell ref="G198:G199"/>
    <mergeCell ref="H198:H199"/>
    <mergeCell ref="I198:I199"/>
    <mergeCell ref="J198:J199"/>
    <mergeCell ref="K198:K199"/>
    <mergeCell ref="L198:L199"/>
    <mergeCell ref="M198:M199"/>
    <mergeCell ref="N198:N199"/>
    <mergeCell ref="G196:G197"/>
    <mergeCell ref="H196:H197"/>
    <mergeCell ref="I196:I197"/>
    <mergeCell ref="J196:J197"/>
    <mergeCell ref="K196:K197"/>
    <mergeCell ref="B196:B197"/>
    <mergeCell ref="C196:C197"/>
    <mergeCell ref="D196:D197"/>
    <mergeCell ref="E196:E197"/>
    <mergeCell ref="L192:L193"/>
    <mergeCell ref="M192:M193"/>
    <mergeCell ref="N192:N193"/>
    <mergeCell ref="B194:B195"/>
    <mergeCell ref="C194:C195"/>
    <mergeCell ref="D194:D195"/>
    <mergeCell ref="E194:E195"/>
    <mergeCell ref="G194:G195"/>
    <mergeCell ref="H194:H195"/>
    <mergeCell ref="I194:I195"/>
    <mergeCell ref="J194:J195"/>
    <mergeCell ref="K194:K195"/>
    <mergeCell ref="L194:L195"/>
    <mergeCell ref="M194:M195"/>
    <mergeCell ref="N194:N195"/>
    <mergeCell ref="G192:G193"/>
    <mergeCell ref="H192:H193"/>
    <mergeCell ref="I192:I193"/>
    <mergeCell ref="J192:J193"/>
    <mergeCell ref="K192:K193"/>
    <mergeCell ref="B192:B193"/>
    <mergeCell ref="C192:C193"/>
    <mergeCell ref="D192:D193"/>
    <mergeCell ref="E192:E193"/>
    <mergeCell ref="L188:L189"/>
    <mergeCell ref="M188:M189"/>
    <mergeCell ref="N188:N189"/>
    <mergeCell ref="B190:B191"/>
    <mergeCell ref="C190:C191"/>
    <mergeCell ref="D190:D191"/>
    <mergeCell ref="E190:E191"/>
    <mergeCell ref="G190:G191"/>
    <mergeCell ref="H190:H191"/>
    <mergeCell ref="I190:I191"/>
    <mergeCell ref="J190:J191"/>
    <mergeCell ref="K190:K191"/>
    <mergeCell ref="L190:L191"/>
    <mergeCell ref="M190:M191"/>
    <mergeCell ref="N190:N191"/>
    <mergeCell ref="G188:G189"/>
    <mergeCell ref="H188:H189"/>
    <mergeCell ref="I188:I189"/>
    <mergeCell ref="J188:J189"/>
    <mergeCell ref="K188:K189"/>
    <mergeCell ref="B188:B189"/>
    <mergeCell ref="C188:C189"/>
    <mergeCell ref="D188:D189"/>
    <mergeCell ref="E188:E189"/>
    <mergeCell ref="L184:L185"/>
    <mergeCell ref="M184:M185"/>
    <mergeCell ref="N184:N185"/>
    <mergeCell ref="B186:B187"/>
    <mergeCell ref="C186:C187"/>
    <mergeCell ref="D186:D187"/>
    <mergeCell ref="E186:E187"/>
    <mergeCell ref="G186:G187"/>
    <mergeCell ref="H186:H187"/>
    <mergeCell ref="I186:I187"/>
    <mergeCell ref="J186:J187"/>
    <mergeCell ref="K186:K187"/>
    <mergeCell ref="L186:L187"/>
    <mergeCell ref="M186:M187"/>
    <mergeCell ref="N186:N187"/>
    <mergeCell ref="G184:G185"/>
    <mergeCell ref="H184:H185"/>
    <mergeCell ref="I184:I185"/>
    <mergeCell ref="J184:J185"/>
    <mergeCell ref="K184:K185"/>
    <mergeCell ref="B184:B185"/>
    <mergeCell ref="C184:C185"/>
    <mergeCell ref="D184:D185"/>
    <mergeCell ref="E184:E185"/>
    <mergeCell ref="L180:L181"/>
    <mergeCell ref="M180:M181"/>
    <mergeCell ref="N180:N181"/>
    <mergeCell ref="B182:B183"/>
    <mergeCell ref="C182:C183"/>
    <mergeCell ref="D182:D183"/>
    <mergeCell ref="E182:E183"/>
    <mergeCell ref="G182:G183"/>
    <mergeCell ref="H182:H183"/>
    <mergeCell ref="I182:I183"/>
    <mergeCell ref="J182:J183"/>
    <mergeCell ref="K182:K183"/>
    <mergeCell ref="L182:L183"/>
    <mergeCell ref="M182:M183"/>
    <mergeCell ref="N182:N183"/>
    <mergeCell ref="G180:G181"/>
    <mergeCell ref="H180:H181"/>
    <mergeCell ref="I180:I181"/>
    <mergeCell ref="J180:J181"/>
    <mergeCell ref="K180:K181"/>
    <mergeCell ref="B180:B181"/>
    <mergeCell ref="C180:C181"/>
    <mergeCell ref="D180:D181"/>
    <mergeCell ref="E180:E181"/>
    <mergeCell ref="L176:L177"/>
    <mergeCell ref="M176:M177"/>
    <mergeCell ref="N176:N177"/>
    <mergeCell ref="B178:B179"/>
    <mergeCell ref="C178:C179"/>
    <mergeCell ref="D178:D179"/>
    <mergeCell ref="E178:E179"/>
    <mergeCell ref="G178:G179"/>
    <mergeCell ref="H178:H179"/>
    <mergeCell ref="I178:I179"/>
    <mergeCell ref="J178:J179"/>
    <mergeCell ref="K178:K179"/>
    <mergeCell ref="L178:L179"/>
    <mergeCell ref="M178:M179"/>
    <mergeCell ref="N178:N179"/>
    <mergeCell ref="G176:G177"/>
    <mergeCell ref="H176:H177"/>
    <mergeCell ref="I176:I177"/>
    <mergeCell ref="J176:J177"/>
    <mergeCell ref="K176:K177"/>
    <mergeCell ref="B176:B177"/>
    <mergeCell ref="C176:C177"/>
    <mergeCell ref="D176:D177"/>
    <mergeCell ref="E176:E177"/>
    <mergeCell ref="L172:L173"/>
    <mergeCell ref="M172:M173"/>
    <mergeCell ref="N172:N173"/>
    <mergeCell ref="B174:B175"/>
    <mergeCell ref="C174:C175"/>
    <mergeCell ref="D174:D175"/>
    <mergeCell ref="E174:E175"/>
    <mergeCell ref="G174:G175"/>
    <mergeCell ref="H174:H175"/>
    <mergeCell ref="I174:I175"/>
    <mergeCell ref="J174:J175"/>
    <mergeCell ref="K174:K175"/>
    <mergeCell ref="L174:L175"/>
    <mergeCell ref="M174:M175"/>
    <mergeCell ref="N174:N175"/>
    <mergeCell ref="G172:G173"/>
    <mergeCell ref="H172:H173"/>
    <mergeCell ref="I172:I173"/>
    <mergeCell ref="J172:J173"/>
    <mergeCell ref="K172:K173"/>
    <mergeCell ref="B172:B173"/>
    <mergeCell ref="C172:C173"/>
    <mergeCell ref="D172:D173"/>
    <mergeCell ref="E172:E173"/>
    <mergeCell ref="L168:L169"/>
    <mergeCell ref="M168:M169"/>
    <mergeCell ref="N168:N169"/>
    <mergeCell ref="B170:B171"/>
    <mergeCell ref="C170:C171"/>
    <mergeCell ref="D170:D171"/>
    <mergeCell ref="E170:E171"/>
    <mergeCell ref="G170:G171"/>
    <mergeCell ref="H170:H171"/>
    <mergeCell ref="I170:I171"/>
    <mergeCell ref="J170:J171"/>
    <mergeCell ref="K170:K171"/>
    <mergeCell ref="L170:L171"/>
    <mergeCell ref="M170:M171"/>
    <mergeCell ref="N170:N171"/>
    <mergeCell ref="G168:G169"/>
    <mergeCell ref="H168:H169"/>
    <mergeCell ref="I168:I169"/>
    <mergeCell ref="J168:J169"/>
    <mergeCell ref="K168:K169"/>
    <mergeCell ref="B168:B169"/>
    <mergeCell ref="C168:C169"/>
    <mergeCell ref="D168:D169"/>
    <mergeCell ref="E168:E169"/>
    <mergeCell ref="L164:L165"/>
    <mergeCell ref="M164:M165"/>
    <mergeCell ref="N164:N165"/>
    <mergeCell ref="B166:B167"/>
    <mergeCell ref="C166:C167"/>
    <mergeCell ref="D166:D167"/>
    <mergeCell ref="E166:E167"/>
    <mergeCell ref="G166:G167"/>
    <mergeCell ref="H166:H167"/>
    <mergeCell ref="I166:I167"/>
    <mergeCell ref="J166:J167"/>
    <mergeCell ref="K166:K167"/>
    <mergeCell ref="L166:L167"/>
    <mergeCell ref="M166:M167"/>
    <mergeCell ref="N166:N167"/>
    <mergeCell ref="G164:G165"/>
    <mergeCell ref="H164:H165"/>
    <mergeCell ref="I164:I165"/>
    <mergeCell ref="J164:J165"/>
    <mergeCell ref="K164:K165"/>
    <mergeCell ref="B164:B165"/>
    <mergeCell ref="C164:C165"/>
    <mergeCell ref="D164:D165"/>
    <mergeCell ref="E164:E165"/>
    <mergeCell ref="L160:L161"/>
    <mergeCell ref="M160:M161"/>
    <mergeCell ref="N160:N161"/>
    <mergeCell ref="B162:B163"/>
    <mergeCell ref="C162:C163"/>
    <mergeCell ref="D162:D163"/>
    <mergeCell ref="E162:E163"/>
    <mergeCell ref="G162:G163"/>
    <mergeCell ref="H162:H163"/>
    <mergeCell ref="I162:I163"/>
    <mergeCell ref="J162:J163"/>
    <mergeCell ref="K162:K163"/>
    <mergeCell ref="L162:L163"/>
    <mergeCell ref="M162:M163"/>
    <mergeCell ref="N162:N163"/>
    <mergeCell ref="G160:G161"/>
    <mergeCell ref="H160:H161"/>
    <mergeCell ref="I160:I161"/>
    <mergeCell ref="J160:J161"/>
    <mergeCell ref="K160:K161"/>
    <mergeCell ref="B160:B161"/>
    <mergeCell ref="C160:C161"/>
    <mergeCell ref="D160:D161"/>
    <mergeCell ref="E160:E161"/>
    <mergeCell ref="L156:L157"/>
    <mergeCell ref="M156:M157"/>
    <mergeCell ref="N156:N157"/>
    <mergeCell ref="B158:B159"/>
    <mergeCell ref="C158:C159"/>
    <mergeCell ref="D158:D159"/>
    <mergeCell ref="E158:E159"/>
    <mergeCell ref="G158:G159"/>
    <mergeCell ref="H158:H159"/>
    <mergeCell ref="I158:I159"/>
    <mergeCell ref="J158:J159"/>
    <mergeCell ref="K158:K159"/>
    <mergeCell ref="L158:L159"/>
    <mergeCell ref="M158:M159"/>
    <mergeCell ref="N158:N159"/>
    <mergeCell ref="G156:G157"/>
    <mergeCell ref="H156:H157"/>
    <mergeCell ref="I156:I157"/>
    <mergeCell ref="J156:J157"/>
    <mergeCell ref="K156:K157"/>
    <mergeCell ref="B156:B157"/>
    <mergeCell ref="C156:C157"/>
    <mergeCell ref="D156:D157"/>
    <mergeCell ref="E156:E157"/>
    <mergeCell ref="L152:L153"/>
    <mergeCell ref="M152:M153"/>
    <mergeCell ref="N152:N153"/>
    <mergeCell ref="B154:B155"/>
    <mergeCell ref="C154:C155"/>
    <mergeCell ref="D154:D155"/>
    <mergeCell ref="E154:E155"/>
    <mergeCell ref="G154:G155"/>
    <mergeCell ref="H154:H155"/>
    <mergeCell ref="I154:I155"/>
    <mergeCell ref="J154:J155"/>
    <mergeCell ref="K154:K155"/>
    <mergeCell ref="L154:L155"/>
    <mergeCell ref="M154:M155"/>
    <mergeCell ref="N154:N155"/>
    <mergeCell ref="G152:G153"/>
    <mergeCell ref="H152:H153"/>
    <mergeCell ref="I152:I153"/>
    <mergeCell ref="J152:J153"/>
    <mergeCell ref="K152:K153"/>
    <mergeCell ref="B152:B153"/>
    <mergeCell ref="C152:C153"/>
    <mergeCell ref="D152:D153"/>
    <mergeCell ref="E152:E153"/>
    <mergeCell ref="L148:L149"/>
    <mergeCell ref="M148:M149"/>
    <mergeCell ref="N148:N149"/>
    <mergeCell ref="B150:B151"/>
    <mergeCell ref="C150:C151"/>
    <mergeCell ref="D150:D151"/>
    <mergeCell ref="E150:E151"/>
    <mergeCell ref="G150:G151"/>
    <mergeCell ref="H150:H151"/>
    <mergeCell ref="I150:I151"/>
    <mergeCell ref="J150:J151"/>
    <mergeCell ref="K150:K151"/>
    <mergeCell ref="L150:L151"/>
    <mergeCell ref="M150:M151"/>
    <mergeCell ref="N150:N151"/>
    <mergeCell ref="G148:G149"/>
    <mergeCell ref="H148:H149"/>
    <mergeCell ref="I148:I149"/>
    <mergeCell ref="J148:J149"/>
    <mergeCell ref="K148:K149"/>
    <mergeCell ref="B148:B149"/>
    <mergeCell ref="C148:C149"/>
    <mergeCell ref="D148:D149"/>
    <mergeCell ref="E148:E149"/>
    <mergeCell ref="L144:L145"/>
    <mergeCell ref="M144:M145"/>
    <mergeCell ref="N144:N145"/>
    <mergeCell ref="B146:B147"/>
    <mergeCell ref="C146:C147"/>
    <mergeCell ref="D146:D147"/>
    <mergeCell ref="E146:E147"/>
    <mergeCell ref="G146:G147"/>
    <mergeCell ref="H146:H147"/>
    <mergeCell ref="I146:I147"/>
    <mergeCell ref="J146:J147"/>
    <mergeCell ref="K146:K147"/>
    <mergeCell ref="L146:L147"/>
    <mergeCell ref="M146:M147"/>
    <mergeCell ref="N146:N147"/>
    <mergeCell ref="G144:G145"/>
    <mergeCell ref="H144:H145"/>
    <mergeCell ref="I144:I145"/>
    <mergeCell ref="J144:J145"/>
    <mergeCell ref="K144:K145"/>
    <mergeCell ref="B144:B145"/>
    <mergeCell ref="C144:C145"/>
    <mergeCell ref="D144:D145"/>
    <mergeCell ref="E144:E145"/>
    <mergeCell ref="L140:L141"/>
    <mergeCell ref="M140:M141"/>
    <mergeCell ref="N140:N141"/>
    <mergeCell ref="B142:B143"/>
    <mergeCell ref="C142:C143"/>
    <mergeCell ref="D142:D143"/>
    <mergeCell ref="E142:E143"/>
    <mergeCell ref="G142:G143"/>
    <mergeCell ref="H142:H143"/>
    <mergeCell ref="I142:I143"/>
    <mergeCell ref="J142:J143"/>
    <mergeCell ref="K142:K143"/>
    <mergeCell ref="L142:L143"/>
    <mergeCell ref="M142:M143"/>
    <mergeCell ref="N142:N143"/>
    <mergeCell ref="G140:G141"/>
    <mergeCell ref="H140:H141"/>
    <mergeCell ref="I140:I141"/>
    <mergeCell ref="J140:J141"/>
    <mergeCell ref="K140:K141"/>
    <mergeCell ref="B140:B141"/>
    <mergeCell ref="C140:C141"/>
    <mergeCell ref="D140:D141"/>
    <mergeCell ref="E140:E141"/>
    <mergeCell ref="L136:L137"/>
    <mergeCell ref="M136:M137"/>
    <mergeCell ref="N136:N137"/>
    <mergeCell ref="B138:B139"/>
    <mergeCell ref="C138:C139"/>
    <mergeCell ref="D138:D139"/>
    <mergeCell ref="E138:E139"/>
    <mergeCell ref="G138:G139"/>
    <mergeCell ref="H138:H139"/>
    <mergeCell ref="I138:I139"/>
    <mergeCell ref="J138:J139"/>
    <mergeCell ref="K138:K139"/>
    <mergeCell ref="L138:L139"/>
    <mergeCell ref="M138:M139"/>
    <mergeCell ref="N138:N139"/>
    <mergeCell ref="G136:G137"/>
    <mergeCell ref="H136:H137"/>
    <mergeCell ref="I136:I137"/>
    <mergeCell ref="J136:J137"/>
    <mergeCell ref="K136:K137"/>
    <mergeCell ref="B136:B137"/>
    <mergeCell ref="C136:C137"/>
    <mergeCell ref="D136:D137"/>
    <mergeCell ref="E136:E137"/>
    <mergeCell ref="L132:L133"/>
    <mergeCell ref="M132:M133"/>
    <mergeCell ref="N132:N133"/>
    <mergeCell ref="B134:B135"/>
    <mergeCell ref="C134:C135"/>
    <mergeCell ref="D134:D135"/>
    <mergeCell ref="E134:E135"/>
    <mergeCell ref="G134:G135"/>
    <mergeCell ref="H134:H135"/>
    <mergeCell ref="I134:I135"/>
    <mergeCell ref="J134:J135"/>
    <mergeCell ref="K134:K135"/>
    <mergeCell ref="L134:L135"/>
    <mergeCell ref="M134:M135"/>
    <mergeCell ref="N134:N135"/>
    <mergeCell ref="G132:G133"/>
    <mergeCell ref="H132:H133"/>
    <mergeCell ref="I132:I133"/>
    <mergeCell ref="J132:J133"/>
    <mergeCell ref="K132:K133"/>
    <mergeCell ref="B132:B133"/>
    <mergeCell ref="C132:C133"/>
    <mergeCell ref="D132:D133"/>
    <mergeCell ref="E132:E133"/>
    <mergeCell ref="L128:L129"/>
    <mergeCell ref="M128:M129"/>
    <mergeCell ref="N128:N129"/>
    <mergeCell ref="B130:B131"/>
    <mergeCell ref="C130:C131"/>
    <mergeCell ref="D130:D131"/>
    <mergeCell ref="E130:E131"/>
    <mergeCell ref="G130:G131"/>
    <mergeCell ref="H130:H131"/>
    <mergeCell ref="I130:I131"/>
    <mergeCell ref="J130:J131"/>
    <mergeCell ref="K130:K131"/>
    <mergeCell ref="L130:L131"/>
    <mergeCell ref="M130:M131"/>
    <mergeCell ref="N130:N131"/>
    <mergeCell ref="G128:G129"/>
    <mergeCell ref="H128:H129"/>
    <mergeCell ref="I128:I129"/>
    <mergeCell ref="J128:J129"/>
    <mergeCell ref="K128:K129"/>
    <mergeCell ref="B128:B129"/>
    <mergeCell ref="C128:C129"/>
    <mergeCell ref="D128:D129"/>
    <mergeCell ref="E128:E129"/>
    <mergeCell ref="L124:L125"/>
    <mergeCell ref="M124:M125"/>
    <mergeCell ref="N124:N125"/>
    <mergeCell ref="B126:B127"/>
    <mergeCell ref="C126:C127"/>
    <mergeCell ref="D126:D127"/>
    <mergeCell ref="E126:E127"/>
    <mergeCell ref="G126:G127"/>
    <mergeCell ref="H126:H127"/>
    <mergeCell ref="I126:I127"/>
    <mergeCell ref="J126:J127"/>
    <mergeCell ref="K126:K127"/>
    <mergeCell ref="L126:L127"/>
    <mergeCell ref="M126:M127"/>
    <mergeCell ref="N126:N127"/>
    <mergeCell ref="G124:G125"/>
    <mergeCell ref="H124:H125"/>
    <mergeCell ref="I124:I125"/>
    <mergeCell ref="J124:J125"/>
    <mergeCell ref="K124:K125"/>
    <mergeCell ref="B124:B125"/>
    <mergeCell ref="C124:C125"/>
    <mergeCell ref="D124:D125"/>
    <mergeCell ref="E124:E125"/>
    <mergeCell ref="L120:L121"/>
    <mergeCell ref="M120:M121"/>
    <mergeCell ref="N120:N121"/>
    <mergeCell ref="B122:B123"/>
    <mergeCell ref="C122:C123"/>
    <mergeCell ref="D122:D123"/>
    <mergeCell ref="E122:E123"/>
    <mergeCell ref="G122:G123"/>
    <mergeCell ref="H122:H123"/>
    <mergeCell ref="I122:I123"/>
    <mergeCell ref="J122:J123"/>
    <mergeCell ref="K122:K123"/>
    <mergeCell ref="L122:L123"/>
    <mergeCell ref="M122:M123"/>
    <mergeCell ref="N122:N123"/>
    <mergeCell ref="G120:G121"/>
    <mergeCell ref="H120:H121"/>
    <mergeCell ref="I120:I121"/>
    <mergeCell ref="J120:J121"/>
    <mergeCell ref="K120:K121"/>
    <mergeCell ref="B120:B121"/>
    <mergeCell ref="C120:C121"/>
    <mergeCell ref="D120:D121"/>
    <mergeCell ref="E120:E121"/>
    <mergeCell ref="L116:L117"/>
    <mergeCell ref="M116:M117"/>
    <mergeCell ref="N116:N117"/>
    <mergeCell ref="B118:B119"/>
    <mergeCell ref="C118:C119"/>
    <mergeCell ref="D118:D119"/>
    <mergeCell ref="E118:E119"/>
    <mergeCell ref="G118:G119"/>
    <mergeCell ref="H118:H119"/>
    <mergeCell ref="I118:I119"/>
    <mergeCell ref="J118:J119"/>
    <mergeCell ref="K118:K119"/>
    <mergeCell ref="L118:L119"/>
    <mergeCell ref="M118:M119"/>
    <mergeCell ref="N118:N119"/>
    <mergeCell ref="G116:G117"/>
    <mergeCell ref="H116:H117"/>
    <mergeCell ref="I116:I117"/>
    <mergeCell ref="J116:J117"/>
    <mergeCell ref="K116:K117"/>
    <mergeCell ref="B116:B117"/>
    <mergeCell ref="C116:C117"/>
    <mergeCell ref="D116:D117"/>
    <mergeCell ref="E116:E117"/>
    <mergeCell ref="L112:L113"/>
    <mergeCell ref="M112:M113"/>
    <mergeCell ref="N112:N113"/>
    <mergeCell ref="B114:B115"/>
    <mergeCell ref="C114:C115"/>
    <mergeCell ref="D114:D115"/>
    <mergeCell ref="E114:E115"/>
    <mergeCell ref="G114:G115"/>
    <mergeCell ref="H114:H115"/>
    <mergeCell ref="I114:I115"/>
    <mergeCell ref="J114:J115"/>
    <mergeCell ref="K114:K115"/>
    <mergeCell ref="L114:L115"/>
    <mergeCell ref="M114:M115"/>
    <mergeCell ref="N114:N115"/>
    <mergeCell ref="G112:G113"/>
    <mergeCell ref="H112:H113"/>
    <mergeCell ref="I112:I113"/>
    <mergeCell ref="J112:J113"/>
    <mergeCell ref="K112:K113"/>
    <mergeCell ref="B112:B113"/>
    <mergeCell ref="C112:C113"/>
    <mergeCell ref="D112:D113"/>
    <mergeCell ref="E112:E113"/>
    <mergeCell ref="L108:L109"/>
    <mergeCell ref="M108:M109"/>
    <mergeCell ref="N108:N109"/>
    <mergeCell ref="B110:B111"/>
    <mergeCell ref="C110:C111"/>
    <mergeCell ref="D110:D111"/>
    <mergeCell ref="E110:E111"/>
    <mergeCell ref="G110:G111"/>
    <mergeCell ref="H110:H111"/>
    <mergeCell ref="I110:I111"/>
    <mergeCell ref="J110:J111"/>
    <mergeCell ref="K110:K111"/>
    <mergeCell ref="L110:L111"/>
    <mergeCell ref="M110:M111"/>
    <mergeCell ref="N110:N111"/>
    <mergeCell ref="G108:G109"/>
    <mergeCell ref="H108:H109"/>
    <mergeCell ref="I108:I109"/>
    <mergeCell ref="J108:J109"/>
    <mergeCell ref="K108:K109"/>
    <mergeCell ref="B108:B109"/>
    <mergeCell ref="C108:C109"/>
    <mergeCell ref="D108:D109"/>
    <mergeCell ref="E108:E109"/>
    <mergeCell ref="L104:L105"/>
    <mergeCell ref="M104:M105"/>
    <mergeCell ref="N104:N105"/>
    <mergeCell ref="B106:B107"/>
    <mergeCell ref="C106:C107"/>
    <mergeCell ref="D106:D107"/>
    <mergeCell ref="E106:E107"/>
    <mergeCell ref="G106:G107"/>
    <mergeCell ref="H106:H107"/>
    <mergeCell ref="I106:I107"/>
    <mergeCell ref="J106:J107"/>
    <mergeCell ref="K106:K107"/>
    <mergeCell ref="L106:L107"/>
    <mergeCell ref="M106:M107"/>
    <mergeCell ref="N106:N107"/>
    <mergeCell ref="G104:G105"/>
    <mergeCell ref="H104:H105"/>
    <mergeCell ref="I104:I105"/>
    <mergeCell ref="J104:J105"/>
    <mergeCell ref="K104:K105"/>
    <mergeCell ref="B104:B105"/>
    <mergeCell ref="C104:C105"/>
    <mergeCell ref="D104:D105"/>
    <mergeCell ref="E104:E105"/>
    <mergeCell ref="M100:M101"/>
    <mergeCell ref="N100:N101"/>
    <mergeCell ref="B102:B103"/>
    <mergeCell ref="C102:C103"/>
    <mergeCell ref="D102:D103"/>
    <mergeCell ref="E102:E103"/>
    <mergeCell ref="G102:G103"/>
    <mergeCell ref="H102:H103"/>
    <mergeCell ref="I102:I103"/>
    <mergeCell ref="J102:J103"/>
    <mergeCell ref="K102:K103"/>
    <mergeCell ref="L102:L103"/>
    <mergeCell ref="M102:M103"/>
    <mergeCell ref="N102:N103"/>
    <mergeCell ref="G100:G101"/>
    <mergeCell ref="H100:H101"/>
    <mergeCell ref="I100:I101"/>
    <mergeCell ref="J100:J101"/>
    <mergeCell ref="K100:K101"/>
    <mergeCell ref="B100:B101"/>
    <mergeCell ref="C100:C101"/>
    <mergeCell ref="D100:D101"/>
    <mergeCell ref="E100:E101"/>
    <mergeCell ref="L96:L97"/>
    <mergeCell ref="M96:M97"/>
    <mergeCell ref="N96:N97"/>
    <mergeCell ref="B98:B99"/>
    <mergeCell ref="C98:C99"/>
    <mergeCell ref="D98:D99"/>
    <mergeCell ref="E98:E99"/>
    <mergeCell ref="G98:G99"/>
    <mergeCell ref="H98:H99"/>
    <mergeCell ref="I98:I99"/>
    <mergeCell ref="J98:J99"/>
    <mergeCell ref="K98:K99"/>
    <mergeCell ref="L98:L99"/>
    <mergeCell ref="M98:M99"/>
    <mergeCell ref="N98:N99"/>
    <mergeCell ref="G96:G97"/>
    <mergeCell ref="H96:H97"/>
    <mergeCell ref="I96:I97"/>
    <mergeCell ref="J96:J97"/>
    <mergeCell ref="K96:K97"/>
    <mergeCell ref="B96:B97"/>
    <mergeCell ref="C96:C97"/>
    <mergeCell ref="D96:D97"/>
    <mergeCell ref="E96:E97"/>
    <mergeCell ref="A94:A95"/>
    <mergeCell ref="B94:B95"/>
    <mergeCell ref="C94:C95"/>
    <mergeCell ref="D94:D95"/>
    <mergeCell ref="E94:E95"/>
    <mergeCell ref="G94:G95"/>
    <mergeCell ref="H94:H95"/>
    <mergeCell ref="I94:I95"/>
    <mergeCell ref="J94:J95"/>
    <mergeCell ref="K94:K95"/>
    <mergeCell ref="L94:L95"/>
    <mergeCell ref="M94:M95"/>
    <mergeCell ref="N94:N95"/>
    <mergeCell ref="G92:G93"/>
    <mergeCell ref="H92:H93"/>
    <mergeCell ref="I92:I93"/>
    <mergeCell ref="J92:J93"/>
    <mergeCell ref="K92:K93"/>
    <mergeCell ref="A92:A93"/>
    <mergeCell ref="B92:B93"/>
    <mergeCell ref="C92:C93"/>
    <mergeCell ref="D92:D93"/>
    <mergeCell ref="E92:E93"/>
    <mergeCell ref="L88:L89"/>
    <mergeCell ref="M88:M89"/>
    <mergeCell ref="N88:N89"/>
    <mergeCell ref="A90:A91"/>
    <mergeCell ref="B90:B91"/>
    <mergeCell ref="C90:C91"/>
    <mergeCell ref="D90:D91"/>
    <mergeCell ref="E90:E91"/>
    <mergeCell ref="G90:G91"/>
    <mergeCell ref="H90:H91"/>
    <mergeCell ref="I90:I91"/>
    <mergeCell ref="J90:J91"/>
    <mergeCell ref="K90:K91"/>
    <mergeCell ref="L90:L91"/>
    <mergeCell ref="M90:M91"/>
    <mergeCell ref="N90:N91"/>
    <mergeCell ref="G88:G89"/>
    <mergeCell ref="H88:H89"/>
    <mergeCell ref="I88:I89"/>
    <mergeCell ref="J88:J89"/>
    <mergeCell ref="K88:K89"/>
    <mergeCell ref="A88:A89"/>
    <mergeCell ref="B88:B89"/>
    <mergeCell ref="C88:C89"/>
    <mergeCell ref="D88:D89"/>
    <mergeCell ref="E88:E89"/>
    <mergeCell ref="A86:A87"/>
    <mergeCell ref="B86:B87"/>
    <mergeCell ref="C86:C87"/>
    <mergeCell ref="D86:D87"/>
    <mergeCell ref="E86:E87"/>
    <mergeCell ref="G86:G87"/>
    <mergeCell ref="H86:H87"/>
    <mergeCell ref="I86:I87"/>
    <mergeCell ref="J86:J87"/>
    <mergeCell ref="K86:K87"/>
    <mergeCell ref="L86:L87"/>
    <mergeCell ref="M86:M87"/>
    <mergeCell ref="N86:N87"/>
    <mergeCell ref="G84:G85"/>
    <mergeCell ref="H84:H85"/>
    <mergeCell ref="I84:I85"/>
    <mergeCell ref="J84:J85"/>
    <mergeCell ref="K84:K85"/>
    <mergeCell ref="A84:A85"/>
    <mergeCell ref="B84:B85"/>
    <mergeCell ref="C84:C85"/>
    <mergeCell ref="D84:D85"/>
    <mergeCell ref="E84:E85"/>
    <mergeCell ref="L80:L81"/>
    <mergeCell ref="M80:M81"/>
    <mergeCell ref="N80:N81"/>
    <mergeCell ref="A82:A83"/>
    <mergeCell ref="B82:B83"/>
    <mergeCell ref="C82:C83"/>
    <mergeCell ref="D82:D83"/>
    <mergeCell ref="E82:E83"/>
    <mergeCell ref="G82:G83"/>
    <mergeCell ref="H82:H83"/>
    <mergeCell ref="I82:I83"/>
    <mergeCell ref="J82:J83"/>
    <mergeCell ref="K82:K83"/>
    <mergeCell ref="L82:L83"/>
    <mergeCell ref="M82:M83"/>
    <mergeCell ref="N82:N83"/>
    <mergeCell ref="G80:G81"/>
    <mergeCell ref="H80:H81"/>
    <mergeCell ref="I80:I81"/>
    <mergeCell ref="J80:J81"/>
    <mergeCell ref="K80:K81"/>
    <mergeCell ref="A80:A81"/>
    <mergeCell ref="B80:B81"/>
    <mergeCell ref="C80:C81"/>
    <mergeCell ref="D80:D81"/>
    <mergeCell ref="E80:E81"/>
    <mergeCell ref="A78:A79"/>
    <mergeCell ref="B78:B79"/>
    <mergeCell ref="C78:C79"/>
    <mergeCell ref="D78:D79"/>
    <mergeCell ref="E78:E79"/>
    <mergeCell ref="G78:G79"/>
    <mergeCell ref="H78:H79"/>
    <mergeCell ref="I78:I79"/>
    <mergeCell ref="J78:J79"/>
    <mergeCell ref="K78:K79"/>
    <mergeCell ref="L78:L79"/>
    <mergeCell ref="M78:M79"/>
    <mergeCell ref="N78:N79"/>
    <mergeCell ref="G76:G77"/>
    <mergeCell ref="H76:H77"/>
    <mergeCell ref="I76:I77"/>
    <mergeCell ref="J76:J77"/>
    <mergeCell ref="K76:K77"/>
    <mergeCell ref="A76:A77"/>
    <mergeCell ref="B76:B77"/>
    <mergeCell ref="C76:C77"/>
    <mergeCell ref="D76:D77"/>
    <mergeCell ref="E76:E77"/>
    <mergeCell ref="L72:L73"/>
    <mergeCell ref="M72:M73"/>
    <mergeCell ref="N72:N73"/>
    <mergeCell ref="A74:A75"/>
    <mergeCell ref="B74:B75"/>
    <mergeCell ref="C74:C75"/>
    <mergeCell ref="D74:D75"/>
    <mergeCell ref="E74:E75"/>
    <mergeCell ref="G74:G75"/>
    <mergeCell ref="H74:H75"/>
    <mergeCell ref="I74:I75"/>
    <mergeCell ref="J74:J75"/>
    <mergeCell ref="K74:K75"/>
    <mergeCell ref="L74:L75"/>
    <mergeCell ref="M74:M75"/>
    <mergeCell ref="N74:N75"/>
    <mergeCell ref="G72:G73"/>
    <mergeCell ref="H72:H73"/>
    <mergeCell ref="I72:I73"/>
    <mergeCell ref="J72:J73"/>
    <mergeCell ref="K72:K73"/>
    <mergeCell ref="A72:A73"/>
    <mergeCell ref="B72:B73"/>
    <mergeCell ref="C72:C73"/>
    <mergeCell ref="D72:D73"/>
    <mergeCell ref="E72:E73"/>
    <mergeCell ref="A70:A71"/>
    <mergeCell ref="B70:B71"/>
    <mergeCell ref="C70:C71"/>
    <mergeCell ref="D70:D71"/>
    <mergeCell ref="E70:E71"/>
    <mergeCell ref="G70:G71"/>
    <mergeCell ref="H70:H71"/>
    <mergeCell ref="I70:I71"/>
    <mergeCell ref="J70:J71"/>
    <mergeCell ref="K70:K71"/>
    <mergeCell ref="L70:L71"/>
    <mergeCell ref="M70:M71"/>
    <mergeCell ref="N70:N71"/>
    <mergeCell ref="G68:G69"/>
    <mergeCell ref="H68:H69"/>
    <mergeCell ref="I68:I69"/>
    <mergeCell ref="J68:J69"/>
    <mergeCell ref="K68:K69"/>
    <mergeCell ref="A68:A69"/>
    <mergeCell ref="B68:B69"/>
    <mergeCell ref="C68:C69"/>
    <mergeCell ref="D68:D69"/>
    <mergeCell ref="E68:E69"/>
    <mergeCell ref="L64:L65"/>
    <mergeCell ref="M64:M65"/>
    <mergeCell ref="N64:N65"/>
    <mergeCell ref="A66:A67"/>
    <mergeCell ref="B66:B67"/>
    <mergeCell ref="C66:C67"/>
    <mergeCell ref="D66:D67"/>
    <mergeCell ref="E66:E67"/>
    <mergeCell ref="G66:G67"/>
    <mergeCell ref="H66:H67"/>
    <mergeCell ref="I66:I67"/>
    <mergeCell ref="J66:J67"/>
    <mergeCell ref="K66:K67"/>
    <mergeCell ref="L66:L67"/>
    <mergeCell ref="M66:M67"/>
    <mergeCell ref="N66:N67"/>
    <mergeCell ref="G64:G65"/>
    <mergeCell ref="H64:H65"/>
    <mergeCell ref="I64:I65"/>
    <mergeCell ref="J64:J65"/>
    <mergeCell ref="K64:K65"/>
    <mergeCell ref="A64:A65"/>
    <mergeCell ref="B64:B65"/>
    <mergeCell ref="C64:C65"/>
    <mergeCell ref="D64:D65"/>
    <mergeCell ref="E64:E65"/>
    <mergeCell ref="A62:A63"/>
    <mergeCell ref="B62:B63"/>
    <mergeCell ref="C62:C63"/>
    <mergeCell ref="D62:D63"/>
    <mergeCell ref="E62:E63"/>
    <mergeCell ref="G62:G63"/>
    <mergeCell ref="H62:H63"/>
    <mergeCell ref="I62:I63"/>
    <mergeCell ref="J62:J63"/>
    <mergeCell ref="K62:K63"/>
    <mergeCell ref="L62:L63"/>
    <mergeCell ref="M62:M63"/>
    <mergeCell ref="N62:N63"/>
    <mergeCell ref="G60:G61"/>
    <mergeCell ref="H60:H61"/>
    <mergeCell ref="I60:I61"/>
    <mergeCell ref="J60:J61"/>
    <mergeCell ref="K60:K61"/>
    <mergeCell ref="A60:A61"/>
    <mergeCell ref="B60:B61"/>
    <mergeCell ref="C60:C61"/>
    <mergeCell ref="D60:D61"/>
    <mergeCell ref="E60:E61"/>
    <mergeCell ref="L56:L57"/>
    <mergeCell ref="M56:M57"/>
    <mergeCell ref="N56:N57"/>
    <mergeCell ref="A58:A59"/>
    <mergeCell ref="B58:B59"/>
    <mergeCell ref="C58:C59"/>
    <mergeCell ref="D58:D59"/>
    <mergeCell ref="E58:E59"/>
    <mergeCell ref="G58:G59"/>
    <mergeCell ref="H58:H59"/>
    <mergeCell ref="I58:I59"/>
    <mergeCell ref="J58:J59"/>
    <mergeCell ref="K58:K59"/>
    <mergeCell ref="L58:L59"/>
    <mergeCell ref="M58:M59"/>
    <mergeCell ref="N58:N59"/>
    <mergeCell ref="G56:G57"/>
    <mergeCell ref="H56:H57"/>
    <mergeCell ref="I56:I57"/>
    <mergeCell ref="J56:J57"/>
    <mergeCell ref="K56:K57"/>
    <mergeCell ref="A56:A57"/>
    <mergeCell ref="B56:B57"/>
    <mergeCell ref="C56:C57"/>
    <mergeCell ref="D56:D57"/>
    <mergeCell ref="E56:E57"/>
    <mergeCell ref="A54:A55"/>
    <mergeCell ref="B54:B55"/>
    <mergeCell ref="C54:C55"/>
    <mergeCell ref="D54:D55"/>
    <mergeCell ref="E54:E55"/>
    <mergeCell ref="G54:G55"/>
    <mergeCell ref="H54:H55"/>
    <mergeCell ref="I54:I55"/>
    <mergeCell ref="J54:J55"/>
    <mergeCell ref="K54:K55"/>
    <mergeCell ref="L54:L55"/>
    <mergeCell ref="M54:M55"/>
    <mergeCell ref="N54:N55"/>
    <mergeCell ref="G52:G53"/>
    <mergeCell ref="H52:H53"/>
    <mergeCell ref="I52:I53"/>
    <mergeCell ref="J52:J53"/>
    <mergeCell ref="K52:K53"/>
    <mergeCell ref="A52:A53"/>
    <mergeCell ref="B52:B53"/>
    <mergeCell ref="C52:C53"/>
    <mergeCell ref="D52:D53"/>
    <mergeCell ref="E52:E53"/>
    <mergeCell ref="L48:L49"/>
    <mergeCell ref="M48:M49"/>
    <mergeCell ref="N48:N49"/>
    <mergeCell ref="A50:A51"/>
    <mergeCell ref="B50:B51"/>
    <mergeCell ref="C50:C51"/>
    <mergeCell ref="D50:D51"/>
    <mergeCell ref="E50:E51"/>
    <mergeCell ref="G50:G51"/>
    <mergeCell ref="H50:H51"/>
    <mergeCell ref="I50:I51"/>
    <mergeCell ref="J50:J51"/>
    <mergeCell ref="K50:K51"/>
    <mergeCell ref="L50:L51"/>
    <mergeCell ref="M50:M51"/>
    <mergeCell ref="N50:N51"/>
    <mergeCell ref="G48:G49"/>
    <mergeCell ref="H48:H49"/>
    <mergeCell ref="I48:I49"/>
    <mergeCell ref="J48:J49"/>
    <mergeCell ref="K48:K49"/>
    <mergeCell ref="A48:A49"/>
    <mergeCell ref="B48:B49"/>
    <mergeCell ref="C48:C49"/>
    <mergeCell ref="D48:D49"/>
    <mergeCell ref="E48:E49"/>
    <mergeCell ref="A46:A47"/>
    <mergeCell ref="B46:B47"/>
    <mergeCell ref="C46:C47"/>
    <mergeCell ref="D46:D47"/>
    <mergeCell ref="E46:E47"/>
    <mergeCell ref="G46:G47"/>
    <mergeCell ref="H46:H47"/>
    <mergeCell ref="I46:I47"/>
    <mergeCell ref="J46:J47"/>
    <mergeCell ref="K46:K47"/>
    <mergeCell ref="L46:L47"/>
    <mergeCell ref="M46:M47"/>
    <mergeCell ref="N46:N47"/>
    <mergeCell ref="G44:G45"/>
    <mergeCell ref="H44:H45"/>
    <mergeCell ref="I44:I45"/>
    <mergeCell ref="J44:J45"/>
    <mergeCell ref="K44:K45"/>
    <mergeCell ref="A44:A45"/>
    <mergeCell ref="B44:B45"/>
    <mergeCell ref="C44:C45"/>
    <mergeCell ref="D44:D45"/>
    <mergeCell ref="E44:E45"/>
    <mergeCell ref="L40:L41"/>
    <mergeCell ref="M40:M41"/>
    <mergeCell ref="N40:N41"/>
    <mergeCell ref="A42:A43"/>
    <mergeCell ref="B42:B43"/>
    <mergeCell ref="C42:C43"/>
    <mergeCell ref="D42:D43"/>
    <mergeCell ref="E42:E43"/>
    <mergeCell ref="G42:G43"/>
    <mergeCell ref="H42:H43"/>
    <mergeCell ref="I42:I43"/>
    <mergeCell ref="J42:J43"/>
    <mergeCell ref="K42:K43"/>
    <mergeCell ref="L42:L43"/>
    <mergeCell ref="M42:M43"/>
    <mergeCell ref="N42:N43"/>
    <mergeCell ref="G40:G41"/>
    <mergeCell ref="H40:H41"/>
    <mergeCell ref="I40:I41"/>
    <mergeCell ref="J40:J41"/>
    <mergeCell ref="K40:K41"/>
    <mergeCell ref="A40:A41"/>
    <mergeCell ref="B40:B41"/>
    <mergeCell ref="C40:C41"/>
    <mergeCell ref="D40:D41"/>
    <mergeCell ref="E40:E41"/>
    <mergeCell ref="A24:A25"/>
    <mergeCell ref="B24:B25"/>
    <mergeCell ref="C24:C25"/>
    <mergeCell ref="D24:D25"/>
    <mergeCell ref="E24:E25"/>
    <mergeCell ref="L36:L37"/>
    <mergeCell ref="M36:M37"/>
    <mergeCell ref="N36:N37"/>
    <mergeCell ref="A38:A39"/>
    <mergeCell ref="B38:B39"/>
    <mergeCell ref="C38:C39"/>
    <mergeCell ref="D38:D39"/>
    <mergeCell ref="E38:E39"/>
    <mergeCell ref="G38:G39"/>
    <mergeCell ref="H38:H39"/>
    <mergeCell ref="I38:I39"/>
    <mergeCell ref="J38:J39"/>
    <mergeCell ref="K38:K39"/>
    <mergeCell ref="L38:L39"/>
    <mergeCell ref="M38:M39"/>
    <mergeCell ref="N38:N39"/>
    <mergeCell ref="G36:G37"/>
    <mergeCell ref="H36:H37"/>
    <mergeCell ref="I36:I37"/>
    <mergeCell ref="J36:J37"/>
    <mergeCell ref="K36:K37"/>
    <mergeCell ref="A36:A37"/>
    <mergeCell ref="B36:B37"/>
    <mergeCell ref="C36:C37"/>
    <mergeCell ref="D36:D37"/>
    <mergeCell ref="E36:E37"/>
    <mergeCell ref="L32:L33"/>
    <mergeCell ref="M32:M33"/>
    <mergeCell ref="N32:N33"/>
    <mergeCell ref="A34:A35"/>
    <mergeCell ref="B34:B35"/>
    <mergeCell ref="C34:C35"/>
    <mergeCell ref="D34:D35"/>
    <mergeCell ref="E34:E35"/>
    <mergeCell ref="G34:G35"/>
    <mergeCell ref="H34:H35"/>
    <mergeCell ref="I34:I35"/>
    <mergeCell ref="J34:J35"/>
    <mergeCell ref="K34:K35"/>
    <mergeCell ref="L34:L35"/>
    <mergeCell ref="M34:M35"/>
    <mergeCell ref="N34:N35"/>
    <mergeCell ref="G32:G33"/>
    <mergeCell ref="H32:H33"/>
    <mergeCell ref="I32:I33"/>
    <mergeCell ref="J32:J33"/>
    <mergeCell ref="K32:K33"/>
    <mergeCell ref="A32:A33"/>
    <mergeCell ref="B32:B33"/>
    <mergeCell ref="C32:C33"/>
    <mergeCell ref="D32:D33"/>
    <mergeCell ref="E32:E33"/>
    <mergeCell ref="A20:A21"/>
    <mergeCell ref="B20:B21"/>
    <mergeCell ref="C20:C21"/>
    <mergeCell ref="D20:D21"/>
    <mergeCell ref="E20:E21"/>
    <mergeCell ref="G20:G21"/>
    <mergeCell ref="H20:H21"/>
    <mergeCell ref="I20:I21"/>
    <mergeCell ref="J20:J21"/>
    <mergeCell ref="K20:K21"/>
    <mergeCell ref="L20:L21"/>
    <mergeCell ref="M20:M21"/>
    <mergeCell ref="A18:A19"/>
    <mergeCell ref="B18:B19"/>
    <mergeCell ref="C18:C19"/>
    <mergeCell ref="D18:D19"/>
    <mergeCell ref="E18:E19"/>
    <mergeCell ref="L28:L29"/>
    <mergeCell ref="M28:M29"/>
    <mergeCell ref="N28:N29"/>
    <mergeCell ref="A30:A31"/>
    <mergeCell ref="B30:B31"/>
    <mergeCell ref="C30:C31"/>
    <mergeCell ref="D30:D31"/>
    <mergeCell ref="E30:E31"/>
    <mergeCell ref="G30:G31"/>
    <mergeCell ref="H30:H31"/>
    <mergeCell ref="I30:I31"/>
    <mergeCell ref="J30:J31"/>
    <mergeCell ref="K30:K31"/>
    <mergeCell ref="L30:L31"/>
    <mergeCell ref="M30:M31"/>
    <mergeCell ref="N30:N31"/>
    <mergeCell ref="G28:G29"/>
    <mergeCell ref="H28:H29"/>
    <mergeCell ref="I28:I29"/>
    <mergeCell ref="J28:J29"/>
    <mergeCell ref="K28:K29"/>
    <mergeCell ref="A28:A29"/>
    <mergeCell ref="B28:B29"/>
    <mergeCell ref="C28:C29"/>
    <mergeCell ref="D28:D29"/>
    <mergeCell ref="E28:E29"/>
    <mergeCell ref="L24:L25"/>
    <mergeCell ref="M24:M25"/>
    <mergeCell ref="N24:N25"/>
    <mergeCell ref="A26:A27"/>
    <mergeCell ref="B26:B27"/>
    <mergeCell ref="C26:C27"/>
    <mergeCell ref="D26:D27"/>
    <mergeCell ref="E26:E27"/>
    <mergeCell ref="G26:G27"/>
    <mergeCell ref="H26:H27"/>
    <mergeCell ref="I26:I27"/>
    <mergeCell ref="J26:J27"/>
    <mergeCell ref="K26:K27"/>
    <mergeCell ref="L26:L27"/>
    <mergeCell ref="M26:M27"/>
    <mergeCell ref="N26:N27"/>
    <mergeCell ref="G24:G25"/>
    <mergeCell ref="H24:H25"/>
    <mergeCell ref="I24:I25"/>
    <mergeCell ref="J24:J25"/>
    <mergeCell ref="K24:K25"/>
    <mergeCell ref="A10:A11"/>
    <mergeCell ref="A621:A622"/>
    <mergeCell ref="B1:J3"/>
    <mergeCell ref="B8:J8"/>
    <mergeCell ref="B314:J314"/>
    <mergeCell ref="B316:B317"/>
    <mergeCell ref="C316:C317"/>
    <mergeCell ref="D316:D317"/>
    <mergeCell ref="E316:E317"/>
    <mergeCell ref="G316:G317"/>
    <mergeCell ref="H316:H317"/>
    <mergeCell ref="I316:I317"/>
    <mergeCell ref="J316:J317"/>
    <mergeCell ref="B10:B11"/>
    <mergeCell ref="B621:B622"/>
    <mergeCell ref="N14:N15"/>
    <mergeCell ref="A16:A17"/>
    <mergeCell ref="B16:B17"/>
    <mergeCell ref="C16:C17"/>
    <mergeCell ref="D16:D17"/>
    <mergeCell ref="E16:E17"/>
    <mergeCell ref="G16:G17"/>
    <mergeCell ref="H16:H17"/>
    <mergeCell ref="I16:I17"/>
    <mergeCell ref="J16:J17"/>
    <mergeCell ref="K16:K17"/>
    <mergeCell ref="L16:L17"/>
    <mergeCell ref="M16:M17"/>
    <mergeCell ref="N16:N17"/>
    <mergeCell ref="K12:K13"/>
    <mergeCell ref="L12:L13"/>
    <mergeCell ref="M12:M13"/>
    <mergeCell ref="N12:N13"/>
    <mergeCell ref="A14:A15"/>
    <mergeCell ref="B14:B15"/>
    <mergeCell ref="C14:C15"/>
    <mergeCell ref="D14:D15"/>
    <mergeCell ref="E14:E15"/>
    <mergeCell ref="G14:G15"/>
    <mergeCell ref="H14:H15"/>
    <mergeCell ref="I14:I15"/>
    <mergeCell ref="J14:J15"/>
    <mergeCell ref="K14:K15"/>
    <mergeCell ref="L14:L15"/>
    <mergeCell ref="M14:M15"/>
    <mergeCell ref="A12:A13"/>
    <mergeCell ref="B12:B13"/>
    <mergeCell ref="C12:C13"/>
    <mergeCell ref="D12:D13"/>
    <mergeCell ref="E12:E13"/>
    <mergeCell ref="N20:N21"/>
    <mergeCell ref="A22:A23"/>
    <mergeCell ref="B22:B23"/>
    <mergeCell ref="C22:C23"/>
    <mergeCell ref="D22:D23"/>
    <mergeCell ref="E22:E23"/>
    <mergeCell ref="G22:G23"/>
    <mergeCell ref="H22:H23"/>
    <mergeCell ref="I22:I23"/>
    <mergeCell ref="J22:J23"/>
    <mergeCell ref="K22:K23"/>
    <mergeCell ref="L22:L23"/>
    <mergeCell ref="M22:M23"/>
    <mergeCell ref="K8:N8"/>
    <mergeCell ref="K10:K11"/>
    <mergeCell ref="L10:L11"/>
    <mergeCell ref="M10:M11"/>
    <mergeCell ref="N10:N11"/>
    <mergeCell ref="K314:N314"/>
    <mergeCell ref="K316:K317"/>
    <mergeCell ref="L316:L317"/>
    <mergeCell ref="M316:M317"/>
    <mergeCell ref="N316:N317"/>
    <mergeCell ref="K619:N619"/>
    <mergeCell ref="K621:K622"/>
    <mergeCell ref="L621:L622"/>
    <mergeCell ref="M621:M622"/>
    <mergeCell ref="N621:N622"/>
    <mergeCell ref="J621:J622"/>
    <mergeCell ref="G621:G622"/>
    <mergeCell ref="C621:C622"/>
    <mergeCell ref="D621:D622"/>
    <mergeCell ref="E621:E622"/>
    <mergeCell ref="H621:H622"/>
    <mergeCell ref="I621:I622"/>
    <mergeCell ref="H10:H11"/>
    <mergeCell ref="I10:I11"/>
    <mergeCell ref="J10:J11"/>
    <mergeCell ref="B619:J619"/>
    <mergeCell ref="D10:D11"/>
    <mergeCell ref="E10:E11"/>
    <mergeCell ref="G10:G11"/>
    <mergeCell ref="C10:C11"/>
    <mergeCell ref="G12:G13"/>
    <mergeCell ref="H12:H13"/>
    <mergeCell ref="I12:I13"/>
    <mergeCell ref="J12:J13"/>
    <mergeCell ref="G18:G19"/>
    <mergeCell ref="H18:H19"/>
    <mergeCell ref="I18:I19"/>
    <mergeCell ref="J18:J19"/>
    <mergeCell ref="N22:N23"/>
    <mergeCell ref="K18:K19"/>
    <mergeCell ref="L18:L19"/>
    <mergeCell ref="M18:M19"/>
    <mergeCell ref="N18:N19"/>
    <mergeCell ref="L44:L45"/>
    <mergeCell ref="M44:M45"/>
    <mergeCell ref="N44:N45"/>
    <mergeCell ref="L52:L53"/>
    <mergeCell ref="M52:M53"/>
    <mergeCell ref="N52:N53"/>
    <mergeCell ref="L60:L61"/>
    <mergeCell ref="M60:M61"/>
    <mergeCell ref="N60:N61"/>
    <mergeCell ref="L68:L69"/>
    <mergeCell ref="M68:M69"/>
    <mergeCell ref="N68:N69"/>
    <mergeCell ref="L76:L77"/>
    <mergeCell ref="M76:M77"/>
    <mergeCell ref="N76:N77"/>
    <mergeCell ref="L84:L85"/>
    <mergeCell ref="M84:M85"/>
    <mergeCell ref="N84:N85"/>
    <mergeCell ref="L92:L93"/>
    <mergeCell ref="M92:M93"/>
    <mergeCell ref="N92:N93"/>
    <mergeCell ref="L100:L101"/>
    <mergeCell ref="A1819:A1820"/>
    <mergeCell ref="A1817:A1818"/>
    <mergeCell ref="A1815:A1816"/>
    <mergeCell ref="A1813:A1814"/>
    <mergeCell ref="A1811:A1812"/>
    <mergeCell ref="A1809:A1810"/>
    <mergeCell ref="A1807:A1808"/>
    <mergeCell ref="A1805:A1806"/>
    <mergeCell ref="A1803:A1804"/>
    <mergeCell ref="A1801:A1802"/>
    <mergeCell ref="A1799:A1800"/>
    <mergeCell ref="A1797:A1798"/>
    <mergeCell ref="A1795:A1796"/>
    <mergeCell ref="A1793:A1794"/>
    <mergeCell ref="A1791:A1792"/>
    <mergeCell ref="A1789:A1790"/>
    <mergeCell ref="A1787:A1788"/>
    <mergeCell ref="A1785:A1786"/>
    <mergeCell ref="A1783:A1784"/>
    <mergeCell ref="A1781:A1782"/>
    <mergeCell ref="A1779:A1780"/>
    <mergeCell ref="A1777:A1778"/>
    <mergeCell ref="A1775:A1776"/>
    <mergeCell ref="A1773:A1774"/>
    <mergeCell ref="A1771:A1772"/>
    <mergeCell ref="A1769:A1770"/>
    <mergeCell ref="A1767:A1768"/>
    <mergeCell ref="A1765:A1766"/>
    <mergeCell ref="A1763:A1764"/>
    <mergeCell ref="A1761:A1762"/>
    <mergeCell ref="A1759:A1760"/>
    <mergeCell ref="A1757:A1758"/>
    <mergeCell ref="A1755:A1756"/>
    <mergeCell ref="A1753:A1754"/>
    <mergeCell ref="A1751:A1752"/>
    <mergeCell ref="A1749:A1750"/>
    <mergeCell ref="A1747:A1748"/>
    <mergeCell ref="A1745:A1746"/>
    <mergeCell ref="A1743:A1744"/>
    <mergeCell ref="A1741:A1742"/>
    <mergeCell ref="A1739:A1740"/>
    <mergeCell ref="A1737:A1738"/>
    <mergeCell ref="A1735:A1736"/>
    <mergeCell ref="A1733:A1734"/>
    <mergeCell ref="A1731:A1732"/>
    <mergeCell ref="A1729:A1730"/>
    <mergeCell ref="A1727:A1728"/>
    <mergeCell ref="A1725:A1726"/>
    <mergeCell ref="A1723:A1724"/>
    <mergeCell ref="A1721:A1722"/>
    <mergeCell ref="A1719:A1720"/>
    <mergeCell ref="A1717:A1718"/>
    <mergeCell ref="A1715:A1716"/>
    <mergeCell ref="A1713:A1714"/>
    <mergeCell ref="A1711:A1712"/>
    <mergeCell ref="A1709:A1710"/>
    <mergeCell ref="A1707:A1708"/>
    <mergeCell ref="A1705:A1706"/>
    <mergeCell ref="A1703:A1704"/>
    <mergeCell ref="A1701:A1702"/>
    <mergeCell ref="A1699:A1700"/>
    <mergeCell ref="A1697:A1698"/>
    <mergeCell ref="A1695:A1696"/>
    <mergeCell ref="A1693:A1694"/>
    <mergeCell ref="A1691:A1692"/>
    <mergeCell ref="A1689:A1690"/>
    <mergeCell ref="A1687:A1688"/>
    <mergeCell ref="A1685:A1686"/>
    <mergeCell ref="A1683:A1684"/>
    <mergeCell ref="A1681:A1682"/>
    <mergeCell ref="A1679:A1680"/>
    <mergeCell ref="A1677:A1678"/>
    <mergeCell ref="A1675:A1676"/>
    <mergeCell ref="A1673:A1674"/>
    <mergeCell ref="A1671:A1672"/>
    <mergeCell ref="A1669:A1670"/>
    <mergeCell ref="A1667:A1668"/>
    <mergeCell ref="A1665:A1666"/>
    <mergeCell ref="A1663:A1664"/>
    <mergeCell ref="A1661:A1662"/>
    <mergeCell ref="A1659:A1660"/>
    <mergeCell ref="A1657:A1658"/>
    <mergeCell ref="A1655:A1656"/>
    <mergeCell ref="A1653:A1654"/>
    <mergeCell ref="A1651:A1652"/>
    <mergeCell ref="A1649:A1650"/>
    <mergeCell ref="A1647:A1648"/>
    <mergeCell ref="A1645:A1646"/>
    <mergeCell ref="A1643:A1644"/>
    <mergeCell ref="A1641:A1642"/>
    <mergeCell ref="A1639:A1640"/>
    <mergeCell ref="A1637:A1638"/>
    <mergeCell ref="A1635:A1636"/>
    <mergeCell ref="A1633:A1634"/>
    <mergeCell ref="A1631:A1632"/>
    <mergeCell ref="A1629:A1630"/>
    <mergeCell ref="A1627:A1628"/>
    <mergeCell ref="A1625:A1626"/>
    <mergeCell ref="A1623:A1624"/>
    <mergeCell ref="A1621:A1622"/>
    <mergeCell ref="A1619:A1620"/>
    <mergeCell ref="A1617:A1618"/>
    <mergeCell ref="A1615:A1616"/>
    <mergeCell ref="A1613:A1614"/>
    <mergeCell ref="A1611:A1612"/>
    <mergeCell ref="A1609:A1610"/>
    <mergeCell ref="A1607:A1608"/>
    <mergeCell ref="A1605:A1606"/>
    <mergeCell ref="A1603:A1604"/>
    <mergeCell ref="A1601:A1602"/>
    <mergeCell ref="A1599:A1600"/>
    <mergeCell ref="A1597:A1598"/>
    <mergeCell ref="A1595:A1596"/>
    <mergeCell ref="A1593:A1594"/>
    <mergeCell ref="A1591:A1592"/>
    <mergeCell ref="A1589:A1590"/>
    <mergeCell ref="A1587:A1588"/>
    <mergeCell ref="A1585:A1586"/>
    <mergeCell ref="A1583:A1584"/>
    <mergeCell ref="A1581:A1582"/>
    <mergeCell ref="A1579:A1580"/>
    <mergeCell ref="A1577:A1578"/>
    <mergeCell ref="A1575:A1576"/>
    <mergeCell ref="A1573:A1574"/>
    <mergeCell ref="A1571:A1572"/>
    <mergeCell ref="A1569:A1570"/>
    <mergeCell ref="A1567:A1568"/>
    <mergeCell ref="A1565:A1566"/>
    <mergeCell ref="A1563:A1564"/>
    <mergeCell ref="A1561:A1562"/>
    <mergeCell ref="A1559:A1560"/>
    <mergeCell ref="A1557:A1558"/>
    <mergeCell ref="A1555:A1556"/>
    <mergeCell ref="A1553:A1554"/>
    <mergeCell ref="A1551:A1552"/>
    <mergeCell ref="A1549:A1550"/>
    <mergeCell ref="A1547:A1548"/>
    <mergeCell ref="A1545:A1546"/>
    <mergeCell ref="A1543:A1544"/>
    <mergeCell ref="A1541:A1542"/>
    <mergeCell ref="A1539:A1540"/>
    <mergeCell ref="A1537:A1538"/>
    <mergeCell ref="A1535:A1536"/>
    <mergeCell ref="A1533:A1534"/>
    <mergeCell ref="A1531:A1532"/>
    <mergeCell ref="A1529:A1530"/>
    <mergeCell ref="A1527:A1528"/>
    <mergeCell ref="A1525:A1526"/>
    <mergeCell ref="A1523:A1524"/>
    <mergeCell ref="A1521:A1522"/>
    <mergeCell ref="A1519:A1520"/>
    <mergeCell ref="A1517:A1518"/>
    <mergeCell ref="A1515:A1516"/>
    <mergeCell ref="A1513:A1514"/>
    <mergeCell ref="A1511:A1512"/>
    <mergeCell ref="A1509:A1510"/>
    <mergeCell ref="A1507:A1508"/>
    <mergeCell ref="A1505:A1506"/>
    <mergeCell ref="A1503:A1504"/>
    <mergeCell ref="A1501:A1502"/>
    <mergeCell ref="A1499:A1500"/>
    <mergeCell ref="A1497:A1498"/>
    <mergeCell ref="A1495:A1496"/>
    <mergeCell ref="A1493:A1494"/>
    <mergeCell ref="A1491:A1492"/>
    <mergeCell ref="A1489:A1490"/>
    <mergeCell ref="A1487:A1488"/>
    <mergeCell ref="A1485:A1486"/>
    <mergeCell ref="A1483:A1484"/>
    <mergeCell ref="A1481:A1482"/>
    <mergeCell ref="A1479:A1480"/>
    <mergeCell ref="A1477:A1478"/>
    <mergeCell ref="A1475:A1476"/>
    <mergeCell ref="A1473:A1474"/>
    <mergeCell ref="A1471:A1472"/>
    <mergeCell ref="A1469:A1470"/>
    <mergeCell ref="A1467:A1468"/>
    <mergeCell ref="A1465:A1466"/>
    <mergeCell ref="A1463:A1464"/>
    <mergeCell ref="A1461:A1462"/>
    <mergeCell ref="A1459:A1460"/>
    <mergeCell ref="A1457:A1458"/>
    <mergeCell ref="A1455:A1456"/>
    <mergeCell ref="A1453:A1454"/>
    <mergeCell ref="A1451:A1452"/>
    <mergeCell ref="A1449:A1450"/>
    <mergeCell ref="A1447:A1448"/>
    <mergeCell ref="A1445:A1446"/>
    <mergeCell ref="A1443:A1444"/>
    <mergeCell ref="A1441:A1442"/>
    <mergeCell ref="A1439:A1440"/>
    <mergeCell ref="A1437:A1438"/>
    <mergeCell ref="A1435:A1436"/>
    <mergeCell ref="A1433:A1434"/>
    <mergeCell ref="A1431:A1432"/>
    <mergeCell ref="A1429:A1430"/>
    <mergeCell ref="A1427:A1428"/>
    <mergeCell ref="A1425:A1426"/>
    <mergeCell ref="A1423:A1424"/>
    <mergeCell ref="A1421:A1422"/>
    <mergeCell ref="A1419:A1420"/>
    <mergeCell ref="A1417:A1418"/>
    <mergeCell ref="A1415:A1416"/>
    <mergeCell ref="A1413:A1414"/>
    <mergeCell ref="A1411:A1412"/>
    <mergeCell ref="A1409:A1410"/>
    <mergeCell ref="A1407:A1408"/>
    <mergeCell ref="A1405:A1406"/>
    <mergeCell ref="A1403:A1404"/>
    <mergeCell ref="A1401:A1402"/>
    <mergeCell ref="A1399:A1400"/>
    <mergeCell ref="A1397:A1398"/>
    <mergeCell ref="A1395:A1396"/>
    <mergeCell ref="A1393:A1394"/>
    <mergeCell ref="A1391:A1392"/>
    <mergeCell ref="A1389:A1390"/>
    <mergeCell ref="A1387:A1388"/>
    <mergeCell ref="A1385:A1386"/>
    <mergeCell ref="A1383:A1384"/>
    <mergeCell ref="A1381:A1382"/>
    <mergeCell ref="A1379:A1380"/>
    <mergeCell ref="A1377:A1378"/>
    <mergeCell ref="A1375:A1376"/>
    <mergeCell ref="A1373:A1374"/>
    <mergeCell ref="A1371:A1372"/>
    <mergeCell ref="A1369:A1370"/>
    <mergeCell ref="A1367:A1368"/>
    <mergeCell ref="A1365:A1366"/>
    <mergeCell ref="A1363:A1364"/>
    <mergeCell ref="A1361:A1362"/>
    <mergeCell ref="A1359:A1360"/>
    <mergeCell ref="A1357:A1358"/>
    <mergeCell ref="A1355:A1356"/>
    <mergeCell ref="A1353:A1354"/>
    <mergeCell ref="A1351:A1352"/>
    <mergeCell ref="A1349:A1350"/>
    <mergeCell ref="A1347:A1348"/>
    <mergeCell ref="A1345:A1346"/>
    <mergeCell ref="A1343:A1344"/>
    <mergeCell ref="A1341:A1342"/>
    <mergeCell ref="A1339:A1340"/>
    <mergeCell ref="A1337:A1338"/>
    <mergeCell ref="A1335:A1336"/>
    <mergeCell ref="A1333:A1334"/>
    <mergeCell ref="A1331:A1332"/>
    <mergeCell ref="A1329:A1330"/>
    <mergeCell ref="A1327:A1328"/>
    <mergeCell ref="A1325:A1326"/>
    <mergeCell ref="A1323:A1324"/>
    <mergeCell ref="A1321:A1322"/>
    <mergeCell ref="A1319:A1320"/>
    <mergeCell ref="A1317:A1318"/>
    <mergeCell ref="A1315:A1316"/>
    <mergeCell ref="A1313:A1314"/>
    <mergeCell ref="A1311:A1312"/>
    <mergeCell ref="A1309:A1310"/>
    <mergeCell ref="A1307:A1308"/>
    <mergeCell ref="A1305:A1306"/>
    <mergeCell ref="A1303:A1304"/>
    <mergeCell ref="A1301:A1302"/>
    <mergeCell ref="A1299:A1300"/>
    <mergeCell ref="A1297:A1298"/>
    <mergeCell ref="A1295:A1296"/>
    <mergeCell ref="A1293:A1294"/>
    <mergeCell ref="A1291:A1292"/>
    <mergeCell ref="A1289:A1290"/>
    <mergeCell ref="A1287:A1288"/>
    <mergeCell ref="A1285:A1286"/>
    <mergeCell ref="A1283:A1284"/>
    <mergeCell ref="A1281:A1282"/>
    <mergeCell ref="A1279:A1280"/>
    <mergeCell ref="A1277:A1278"/>
    <mergeCell ref="A1275:A1276"/>
    <mergeCell ref="A1273:A1274"/>
    <mergeCell ref="A1271:A1272"/>
    <mergeCell ref="A1269:A1270"/>
    <mergeCell ref="A1267:A1268"/>
    <mergeCell ref="A1265:A1266"/>
    <mergeCell ref="A1263:A1264"/>
    <mergeCell ref="A1261:A1262"/>
    <mergeCell ref="A1259:A1260"/>
    <mergeCell ref="A1257:A1258"/>
    <mergeCell ref="A1255:A1256"/>
    <mergeCell ref="A1253:A1254"/>
    <mergeCell ref="A1251:A1252"/>
    <mergeCell ref="A1249:A1250"/>
    <mergeCell ref="A1247:A1248"/>
    <mergeCell ref="A1245:A1246"/>
    <mergeCell ref="A1243:A1244"/>
    <mergeCell ref="A1241:A1242"/>
    <mergeCell ref="A1239:A1240"/>
    <mergeCell ref="A1237:A1238"/>
    <mergeCell ref="A1235:A1236"/>
    <mergeCell ref="A1233:A1234"/>
    <mergeCell ref="A1231:A1232"/>
    <mergeCell ref="A1229:A1230"/>
    <mergeCell ref="A1227:A1228"/>
    <mergeCell ref="A1225:A1226"/>
    <mergeCell ref="A1223:A1224"/>
    <mergeCell ref="A1221:A1222"/>
    <mergeCell ref="A1219:A1220"/>
    <mergeCell ref="A1217:A1218"/>
    <mergeCell ref="A1215:A1216"/>
    <mergeCell ref="A1213:A1214"/>
    <mergeCell ref="A1211:A1212"/>
    <mergeCell ref="A1209:A1210"/>
    <mergeCell ref="A1207:A1208"/>
    <mergeCell ref="A1205:A1206"/>
    <mergeCell ref="A1203:A1204"/>
    <mergeCell ref="A1201:A1202"/>
    <mergeCell ref="A1199:A1200"/>
    <mergeCell ref="A1197:A1198"/>
    <mergeCell ref="A1195:A1196"/>
    <mergeCell ref="A1193:A1194"/>
    <mergeCell ref="A1191:A1192"/>
    <mergeCell ref="A1189:A1190"/>
    <mergeCell ref="A1187:A1188"/>
    <mergeCell ref="A1185:A1186"/>
    <mergeCell ref="A1183:A1184"/>
    <mergeCell ref="A1181:A1182"/>
    <mergeCell ref="A1179:A1180"/>
    <mergeCell ref="A1177:A1178"/>
    <mergeCell ref="A1175:A1176"/>
    <mergeCell ref="A1173:A1174"/>
    <mergeCell ref="A1171:A1172"/>
    <mergeCell ref="A1169:A1170"/>
    <mergeCell ref="A1167:A1168"/>
    <mergeCell ref="A1165:A1166"/>
    <mergeCell ref="A1163:A1164"/>
    <mergeCell ref="A1161:A1162"/>
    <mergeCell ref="A1159:A1160"/>
    <mergeCell ref="A1157:A1158"/>
    <mergeCell ref="A1155:A1156"/>
    <mergeCell ref="A1153:A1154"/>
    <mergeCell ref="A1151:A1152"/>
    <mergeCell ref="A1149:A1150"/>
    <mergeCell ref="A1147:A1148"/>
    <mergeCell ref="A1145:A1146"/>
    <mergeCell ref="A1143:A1144"/>
    <mergeCell ref="A1141:A1142"/>
    <mergeCell ref="A1139:A1140"/>
    <mergeCell ref="A1137:A1138"/>
    <mergeCell ref="A1135:A1136"/>
    <mergeCell ref="A1133:A1134"/>
    <mergeCell ref="A1131:A1132"/>
    <mergeCell ref="A1129:A1130"/>
    <mergeCell ref="A1127:A1128"/>
    <mergeCell ref="A1125:A1126"/>
    <mergeCell ref="A1123:A1124"/>
    <mergeCell ref="A1121:A1122"/>
    <mergeCell ref="A1119:A1120"/>
    <mergeCell ref="A1117:A1118"/>
    <mergeCell ref="A1115:A1116"/>
    <mergeCell ref="A1113:A1114"/>
    <mergeCell ref="A1111:A1112"/>
    <mergeCell ref="A1109:A1110"/>
    <mergeCell ref="A1107:A1108"/>
    <mergeCell ref="A1105:A1106"/>
    <mergeCell ref="A1103:A1104"/>
    <mergeCell ref="A1101:A1102"/>
    <mergeCell ref="A1099:A1100"/>
    <mergeCell ref="A1097:A1098"/>
    <mergeCell ref="A1095:A1096"/>
    <mergeCell ref="A1093:A1094"/>
    <mergeCell ref="A1091:A1092"/>
    <mergeCell ref="A1089:A1090"/>
    <mergeCell ref="A1087:A1088"/>
    <mergeCell ref="A1085:A1086"/>
    <mergeCell ref="A1083:A1084"/>
    <mergeCell ref="A1081:A1082"/>
    <mergeCell ref="A1079:A1080"/>
    <mergeCell ref="A1077:A1078"/>
    <mergeCell ref="A1075:A1076"/>
    <mergeCell ref="A1073:A1074"/>
    <mergeCell ref="A1071:A1072"/>
    <mergeCell ref="A1069:A1070"/>
    <mergeCell ref="A1067:A1068"/>
    <mergeCell ref="A1065:A1066"/>
    <mergeCell ref="A1063:A1064"/>
    <mergeCell ref="A1061:A1062"/>
    <mergeCell ref="A1059:A1060"/>
    <mergeCell ref="A1057:A1058"/>
    <mergeCell ref="A1055:A1056"/>
    <mergeCell ref="A1053:A1054"/>
    <mergeCell ref="A1051:A1052"/>
    <mergeCell ref="A1049:A1050"/>
    <mergeCell ref="A1047:A1048"/>
    <mergeCell ref="A1045:A1046"/>
    <mergeCell ref="A1043:A1044"/>
    <mergeCell ref="A1041:A1042"/>
    <mergeCell ref="A1039:A1040"/>
    <mergeCell ref="A1037:A1038"/>
    <mergeCell ref="A1035:A1036"/>
    <mergeCell ref="A1033:A1034"/>
    <mergeCell ref="A1031:A1032"/>
    <mergeCell ref="A1029:A1030"/>
    <mergeCell ref="A1027:A1028"/>
    <mergeCell ref="A1025:A1026"/>
    <mergeCell ref="A1023:A1024"/>
    <mergeCell ref="A1021:A1022"/>
    <mergeCell ref="A1019:A1020"/>
    <mergeCell ref="A1017:A1018"/>
    <mergeCell ref="A1015:A1016"/>
    <mergeCell ref="A1013:A1014"/>
    <mergeCell ref="A1011:A1012"/>
    <mergeCell ref="A1009:A1010"/>
    <mergeCell ref="A1007:A1008"/>
    <mergeCell ref="A1005:A1006"/>
    <mergeCell ref="A1003:A1004"/>
    <mergeCell ref="A1001:A1002"/>
    <mergeCell ref="A999:A1000"/>
    <mergeCell ref="A997:A998"/>
    <mergeCell ref="A995:A996"/>
    <mergeCell ref="A993:A994"/>
    <mergeCell ref="A991:A992"/>
    <mergeCell ref="A989:A990"/>
    <mergeCell ref="A987:A988"/>
    <mergeCell ref="A985:A986"/>
    <mergeCell ref="A983:A984"/>
    <mergeCell ref="A981:A982"/>
    <mergeCell ref="A979:A980"/>
    <mergeCell ref="A977:A978"/>
    <mergeCell ref="A975:A976"/>
    <mergeCell ref="A973:A974"/>
    <mergeCell ref="A971:A972"/>
    <mergeCell ref="A969:A970"/>
    <mergeCell ref="A967:A968"/>
    <mergeCell ref="A965:A966"/>
    <mergeCell ref="A963:A964"/>
    <mergeCell ref="A961:A962"/>
    <mergeCell ref="A959:A960"/>
    <mergeCell ref="A957:A958"/>
    <mergeCell ref="A955:A956"/>
    <mergeCell ref="A953:A954"/>
    <mergeCell ref="A951:A952"/>
    <mergeCell ref="A949:A950"/>
    <mergeCell ref="A947:A948"/>
    <mergeCell ref="A945:A946"/>
    <mergeCell ref="A943:A944"/>
    <mergeCell ref="A941:A942"/>
    <mergeCell ref="A939:A940"/>
    <mergeCell ref="A937:A938"/>
    <mergeCell ref="A935:A936"/>
    <mergeCell ref="A933:A934"/>
    <mergeCell ref="A931:A932"/>
    <mergeCell ref="A929:A930"/>
    <mergeCell ref="A927:A928"/>
    <mergeCell ref="A925:A926"/>
    <mergeCell ref="A923:A924"/>
    <mergeCell ref="A921:A922"/>
    <mergeCell ref="A919:A920"/>
    <mergeCell ref="A917:A918"/>
    <mergeCell ref="A915:A916"/>
    <mergeCell ref="A913:A914"/>
    <mergeCell ref="A911:A912"/>
    <mergeCell ref="A909:A910"/>
    <mergeCell ref="A907:A908"/>
    <mergeCell ref="A905:A906"/>
    <mergeCell ref="A903:A904"/>
    <mergeCell ref="A901:A902"/>
    <mergeCell ref="A899:A900"/>
    <mergeCell ref="A897:A898"/>
    <mergeCell ref="A895:A896"/>
    <mergeCell ref="A893:A894"/>
    <mergeCell ref="A891:A892"/>
    <mergeCell ref="A889:A890"/>
    <mergeCell ref="A887:A888"/>
    <mergeCell ref="A885:A886"/>
    <mergeCell ref="A883:A884"/>
    <mergeCell ref="A881:A882"/>
    <mergeCell ref="A879:A880"/>
    <mergeCell ref="A877:A878"/>
    <mergeCell ref="A875:A876"/>
    <mergeCell ref="A873:A874"/>
    <mergeCell ref="A871:A872"/>
    <mergeCell ref="A869:A870"/>
    <mergeCell ref="A867:A868"/>
    <mergeCell ref="A865:A866"/>
    <mergeCell ref="A863:A864"/>
    <mergeCell ref="A861:A862"/>
    <mergeCell ref="A859:A860"/>
    <mergeCell ref="A857:A858"/>
    <mergeCell ref="A855:A856"/>
    <mergeCell ref="A853:A854"/>
    <mergeCell ref="A851:A852"/>
    <mergeCell ref="A849:A850"/>
    <mergeCell ref="A847:A848"/>
    <mergeCell ref="A845:A846"/>
    <mergeCell ref="A843:A844"/>
    <mergeCell ref="A841:A842"/>
    <mergeCell ref="A839:A840"/>
    <mergeCell ref="A837:A838"/>
    <mergeCell ref="A835:A836"/>
    <mergeCell ref="A833:A834"/>
    <mergeCell ref="A831:A832"/>
    <mergeCell ref="A829:A830"/>
    <mergeCell ref="A827:A828"/>
    <mergeCell ref="A825:A826"/>
    <mergeCell ref="A823:A824"/>
    <mergeCell ref="A821:A822"/>
    <mergeCell ref="A819:A820"/>
    <mergeCell ref="A817:A818"/>
    <mergeCell ref="A815:A816"/>
    <mergeCell ref="A813:A814"/>
    <mergeCell ref="A811:A812"/>
    <mergeCell ref="A809:A810"/>
    <mergeCell ref="A807:A808"/>
    <mergeCell ref="A805:A806"/>
    <mergeCell ref="A803:A804"/>
    <mergeCell ref="A801:A802"/>
    <mergeCell ref="A799:A800"/>
    <mergeCell ref="A797:A798"/>
    <mergeCell ref="A795:A796"/>
    <mergeCell ref="A793:A794"/>
    <mergeCell ref="A791:A792"/>
    <mergeCell ref="A789:A790"/>
    <mergeCell ref="A787:A788"/>
    <mergeCell ref="A785:A786"/>
    <mergeCell ref="A783:A784"/>
    <mergeCell ref="A781:A782"/>
    <mergeCell ref="A779:A780"/>
    <mergeCell ref="A777:A778"/>
    <mergeCell ref="A775:A776"/>
    <mergeCell ref="A773:A774"/>
    <mergeCell ref="A771:A772"/>
    <mergeCell ref="A769:A770"/>
    <mergeCell ref="A767:A768"/>
    <mergeCell ref="A765:A766"/>
    <mergeCell ref="A763:A764"/>
    <mergeCell ref="A761:A762"/>
    <mergeCell ref="A759:A760"/>
    <mergeCell ref="A757:A758"/>
    <mergeCell ref="A755:A756"/>
    <mergeCell ref="A753:A754"/>
    <mergeCell ref="A751:A752"/>
    <mergeCell ref="A749:A750"/>
    <mergeCell ref="A747:A748"/>
    <mergeCell ref="A745:A746"/>
    <mergeCell ref="A743:A744"/>
    <mergeCell ref="A741:A742"/>
    <mergeCell ref="A739:A740"/>
    <mergeCell ref="A737:A738"/>
    <mergeCell ref="A735:A736"/>
    <mergeCell ref="A733:A734"/>
    <mergeCell ref="A731:A732"/>
    <mergeCell ref="A729:A730"/>
    <mergeCell ref="A727:A728"/>
    <mergeCell ref="A725:A726"/>
    <mergeCell ref="A723:A724"/>
    <mergeCell ref="A721:A722"/>
    <mergeCell ref="A719:A720"/>
    <mergeCell ref="A717:A718"/>
    <mergeCell ref="A715:A716"/>
    <mergeCell ref="A713:A714"/>
    <mergeCell ref="A711:A712"/>
    <mergeCell ref="A709:A710"/>
    <mergeCell ref="A707:A708"/>
    <mergeCell ref="A705:A706"/>
    <mergeCell ref="A703:A704"/>
    <mergeCell ref="A701:A702"/>
    <mergeCell ref="A699:A700"/>
    <mergeCell ref="A697:A698"/>
    <mergeCell ref="A695:A696"/>
    <mergeCell ref="A693:A694"/>
    <mergeCell ref="A691:A692"/>
    <mergeCell ref="A689:A690"/>
    <mergeCell ref="A687:A688"/>
    <mergeCell ref="A685:A686"/>
    <mergeCell ref="A683:A684"/>
    <mergeCell ref="A681:A682"/>
    <mergeCell ref="A679:A680"/>
    <mergeCell ref="A677:A678"/>
    <mergeCell ref="A675:A676"/>
    <mergeCell ref="A673:A674"/>
    <mergeCell ref="A671:A672"/>
    <mergeCell ref="A669:A670"/>
    <mergeCell ref="A667:A668"/>
    <mergeCell ref="A665:A666"/>
    <mergeCell ref="A663:A664"/>
    <mergeCell ref="A661:A662"/>
    <mergeCell ref="A659:A660"/>
    <mergeCell ref="A657:A658"/>
    <mergeCell ref="A655:A656"/>
    <mergeCell ref="A653:A654"/>
    <mergeCell ref="A651:A652"/>
    <mergeCell ref="A649:A650"/>
    <mergeCell ref="A647:A648"/>
    <mergeCell ref="A645:A646"/>
    <mergeCell ref="A643:A644"/>
    <mergeCell ref="A641:A642"/>
    <mergeCell ref="A639:A640"/>
    <mergeCell ref="A637:A638"/>
    <mergeCell ref="A635:A636"/>
    <mergeCell ref="A633:A634"/>
    <mergeCell ref="A631:A632"/>
    <mergeCell ref="A629:A630"/>
    <mergeCell ref="A627:A628"/>
    <mergeCell ref="A625:A626"/>
    <mergeCell ref="A623:A624"/>
    <mergeCell ref="A614:A615"/>
    <mergeCell ref="A612:A613"/>
    <mergeCell ref="A610:A611"/>
    <mergeCell ref="A608:A609"/>
    <mergeCell ref="A606:A607"/>
    <mergeCell ref="A604:A605"/>
    <mergeCell ref="A602:A603"/>
    <mergeCell ref="A600:A601"/>
    <mergeCell ref="A598:A599"/>
    <mergeCell ref="A596:A597"/>
    <mergeCell ref="A594:A595"/>
    <mergeCell ref="A592:A593"/>
    <mergeCell ref="A590:A591"/>
    <mergeCell ref="A588:A589"/>
    <mergeCell ref="A586:A587"/>
    <mergeCell ref="A584:A585"/>
    <mergeCell ref="A582:A583"/>
    <mergeCell ref="A580:A581"/>
    <mergeCell ref="A578:A579"/>
    <mergeCell ref="A576:A577"/>
    <mergeCell ref="A574:A575"/>
    <mergeCell ref="A572:A573"/>
    <mergeCell ref="A570:A571"/>
    <mergeCell ref="A568:A569"/>
    <mergeCell ref="A566:A567"/>
    <mergeCell ref="A564:A565"/>
    <mergeCell ref="A562:A563"/>
    <mergeCell ref="A560:A561"/>
    <mergeCell ref="A558:A559"/>
    <mergeCell ref="A556:A557"/>
    <mergeCell ref="A554:A555"/>
    <mergeCell ref="A552:A553"/>
    <mergeCell ref="A550:A551"/>
    <mergeCell ref="A548:A549"/>
    <mergeCell ref="A546:A547"/>
    <mergeCell ref="A544:A545"/>
    <mergeCell ref="A542:A543"/>
    <mergeCell ref="A540:A541"/>
    <mergeCell ref="A538:A539"/>
    <mergeCell ref="A536:A537"/>
    <mergeCell ref="A534:A535"/>
    <mergeCell ref="A532:A533"/>
    <mergeCell ref="A530:A531"/>
    <mergeCell ref="A528:A529"/>
    <mergeCell ref="A526:A527"/>
    <mergeCell ref="A524:A525"/>
    <mergeCell ref="A522:A523"/>
    <mergeCell ref="A520:A521"/>
    <mergeCell ref="A518:A519"/>
    <mergeCell ref="A516:A517"/>
    <mergeCell ref="A514:A515"/>
    <mergeCell ref="A512:A513"/>
    <mergeCell ref="A510:A511"/>
    <mergeCell ref="A508:A509"/>
    <mergeCell ref="A506:A507"/>
    <mergeCell ref="A504:A505"/>
    <mergeCell ref="A502:A503"/>
    <mergeCell ref="A500:A501"/>
    <mergeCell ref="A498:A499"/>
    <mergeCell ref="A496:A497"/>
    <mergeCell ref="A494:A495"/>
    <mergeCell ref="A492:A493"/>
    <mergeCell ref="A490:A491"/>
    <mergeCell ref="A488:A489"/>
    <mergeCell ref="A486:A487"/>
    <mergeCell ref="A484:A485"/>
    <mergeCell ref="A482:A483"/>
    <mergeCell ref="A480:A481"/>
    <mergeCell ref="A478:A479"/>
    <mergeCell ref="A476:A477"/>
    <mergeCell ref="A474:A475"/>
    <mergeCell ref="A472:A473"/>
    <mergeCell ref="A470:A471"/>
    <mergeCell ref="A468:A469"/>
    <mergeCell ref="A466:A467"/>
    <mergeCell ref="A464:A465"/>
    <mergeCell ref="A462:A463"/>
    <mergeCell ref="A460:A461"/>
    <mergeCell ref="A458:A459"/>
    <mergeCell ref="A456:A457"/>
    <mergeCell ref="A454:A455"/>
    <mergeCell ref="A452:A453"/>
    <mergeCell ref="A450:A451"/>
    <mergeCell ref="A448:A449"/>
    <mergeCell ref="A446:A447"/>
    <mergeCell ref="A444:A445"/>
    <mergeCell ref="A442:A443"/>
    <mergeCell ref="A440:A441"/>
    <mergeCell ref="A438:A439"/>
    <mergeCell ref="A436:A437"/>
    <mergeCell ref="A434:A435"/>
    <mergeCell ref="A432:A433"/>
    <mergeCell ref="A430:A431"/>
    <mergeCell ref="A428:A429"/>
    <mergeCell ref="A426:A427"/>
    <mergeCell ref="A424:A425"/>
    <mergeCell ref="A422:A423"/>
    <mergeCell ref="A420:A421"/>
    <mergeCell ref="A418:A419"/>
    <mergeCell ref="A416:A417"/>
    <mergeCell ref="A414:A415"/>
    <mergeCell ref="A412:A413"/>
    <mergeCell ref="A410:A411"/>
    <mergeCell ref="A408:A409"/>
    <mergeCell ref="A406:A407"/>
    <mergeCell ref="A404:A405"/>
    <mergeCell ref="A402:A403"/>
    <mergeCell ref="A400:A401"/>
    <mergeCell ref="A398:A399"/>
    <mergeCell ref="A396:A397"/>
    <mergeCell ref="A394:A395"/>
    <mergeCell ref="A392:A393"/>
    <mergeCell ref="A390:A391"/>
    <mergeCell ref="A388:A389"/>
    <mergeCell ref="A386:A387"/>
    <mergeCell ref="A384:A385"/>
    <mergeCell ref="A382:A383"/>
    <mergeCell ref="A380:A381"/>
    <mergeCell ref="A378:A379"/>
    <mergeCell ref="A376:A377"/>
    <mergeCell ref="A374:A375"/>
    <mergeCell ref="A372:A373"/>
    <mergeCell ref="A370:A371"/>
    <mergeCell ref="A368:A369"/>
    <mergeCell ref="A366:A367"/>
    <mergeCell ref="A364:A365"/>
    <mergeCell ref="A362:A363"/>
    <mergeCell ref="A360:A361"/>
    <mergeCell ref="A358:A359"/>
    <mergeCell ref="A356:A357"/>
    <mergeCell ref="A354:A355"/>
    <mergeCell ref="A352:A353"/>
    <mergeCell ref="A350:A351"/>
    <mergeCell ref="A348:A349"/>
    <mergeCell ref="A346:A347"/>
    <mergeCell ref="A344:A345"/>
    <mergeCell ref="A342:A343"/>
    <mergeCell ref="A340:A341"/>
    <mergeCell ref="A338:A339"/>
    <mergeCell ref="A336:A337"/>
    <mergeCell ref="A334:A335"/>
    <mergeCell ref="A332:A333"/>
    <mergeCell ref="A330:A331"/>
    <mergeCell ref="A328:A329"/>
    <mergeCell ref="A326:A327"/>
    <mergeCell ref="A324:A325"/>
    <mergeCell ref="A322:A323"/>
    <mergeCell ref="A320:A321"/>
    <mergeCell ref="A318:A319"/>
    <mergeCell ref="A316:A317"/>
    <mergeCell ref="A308:A309"/>
    <mergeCell ref="A306:A307"/>
    <mergeCell ref="A304:A305"/>
    <mergeCell ref="A302:A303"/>
    <mergeCell ref="A300:A301"/>
    <mergeCell ref="A298:A299"/>
    <mergeCell ref="A296:A297"/>
    <mergeCell ref="A294:A295"/>
    <mergeCell ref="A292:A293"/>
    <mergeCell ref="A290:A291"/>
    <mergeCell ref="A288:A289"/>
    <mergeCell ref="A286:A287"/>
    <mergeCell ref="A284:A285"/>
    <mergeCell ref="A282:A283"/>
    <mergeCell ref="A280:A281"/>
    <mergeCell ref="A278:A279"/>
    <mergeCell ref="A276:A277"/>
    <mergeCell ref="A274:A275"/>
    <mergeCell ref="A272:A273"/>
    <mergeCell ref="A270:A271"/>
    <mergeCell ref="A268:A269"/>
    <mergeCell ref="A266:A267"/>
    <mergeCell ref="A264:A265"/>
    <mergeCell ref="A262:A263"/>
    <mergeCell ref="A260:A261"/>
    <mergeCell ref="A258:A259"/>
    <mergeCell ref="A256:A257"/>
    <mergeCell ref="A254:A255"/>
    <mergeCell ref="A252:A253"/>
    <mergeCell ref="A250:A251"/>
    <mergeCell ref="A248:A249"/>
    <mergeCell ref="A246:A247"/>
    <mergeCell ref="A244:A245"/>
    <mergeCell ref="A242:A243"/>
    <mergeCell ref="A240:A241"/>
    <mergeCell ref="A238:A239"/>
    <mergeCell ref="A236:A237"/>
    <mergeCell ref="A234:A235"/>
    <mergeCell ref="A232:A233"/>
    <mergeCell ref="A230:A231"/>
    <mergeCell ref="A228:A229"/>
    <mergeCell ref="A226:A227"/>
    <mergeCell ref="A224:A225"/>
    <mergeCell ref="A156:A157"/>
    <mergeCell ref="A154:A155"/>
    <mergeCell ref="A152:A153"/>
    <mergeCell ref="A150:A151"/>
    <mergeCell ref="A148:A149"/>
    <mergeCell ref="A146:A147"/>
    <mergeCell ref="A144:A145"/>
    <mergeCell ref="A142:A143"/>
    <mergeCell ref="A140:A141"/>
    <mergeCell ref="A138:A139"/>
    <mergeCell ref="A136:A137"/>
    <mergeCell ref="A134:A135"/>
    <mergeCell ref="A132:A133"/>
    <mergeCell ref="A130:A131"/>
    <mergeCell ref="A128:A129"/>
    <mergeCell ref="A126:A127"/>
    <mergeCell ref="A124:A125"/>
    <mergeCell ref="A122:A123"/>
    <mergeCell ref="A120:A121"/>
    <mergeCell ref="A118:A119"/>
    <mergeCell ref="A116:A117"/>
    <mergeCell ref="A114:A115"/>
    <mergeCell ref="A112:A113"/>
    <mergeCell ref="A110:A111"/>
    <mergeCell ref="A108:A109"/>
    <mergeCell ref="A106:A107"/>
    <mergeCell ref="A104:A105"/>
    <mergeCell ref="A102:A103"/>
    <mergeCell ref="A100:A101"/>
    <mergeCell ref="A98:A99"/>
    <mergeCell ref="A96:A97"/>
    <mergeCell ref="A222:A223"/>
    <mergeCell ref="A220:A221"/>
    <mergeCell ref="A218:A219"/>
    <mergeCell ref="A216:A217"/>
    <mergeCell ref="A214:A215"/>
    <mergeCell ref="A212:A213"/>
    <mergeCell ref="A210:A211"/>
    <mergeCell ref="A208:A209"/>
    <mergeCell ref="A206:A207"/>
    <mergeCell ref="A204:A205"/>
    <mergeCell ref="A202:A203"/>
    <mergeCell ref="A200:A201"/>
    <mergeCell ref="A198:A199"/>
    <mergeCell ref="A196:A197"/>
    <mergeCell ref="A194:A195"/>
    <mergeCell ref="A192:A193"/>
    <mergeCell ref="A190:A191"/>
    <mergeCell ref="A188:A189"/>
    <mergeCell ref="A186:A187"/>
    <mergeCell ref="A184:A185"/>
    <mergeCell ref="A182:A183"/>
    <mergeCell ref="A180:A181"/>
    <mergeCell ref="A178:A179"/>
    <mergeCell ref="A176:A177"/>
    <mergeCell ref="A174:A175"/>
    <mergeCell ref="A172:A173"/>
    <mergeCell ref="A170:A171"/>
    <mergeCell ref="A168:A169"/>
    <mergeCell ref="A166:A167"/>
    <mergeCell ref="A164:A165"/>
    <mergeCell ref="A162:A163"/>
    <mergeCell ref="A160:A161"/>
    <mergeCell ref="A158:A159"/>
  </mergeCells>
  <conditionalFormatting sqref="K10:N10 K12:N12 K14:N14 K16:N16 K18:N18 K20:N20 K22:N22 K24:N24 K26:N26 K28:N28 K30:N30 K32:N32 K34:N34 K36:N36 K38:N38 K40:N40 K42:N42 K44:N44 K46:N46 K48:N48 K50:N50 K52:N52 K54:N54 K56:N56 K58:N58 K60:N60 K62:N62 K64:N64 K66:N66 K68:N68 K70:N70 K72:N72 K74:N74 K76:N76 K78:N78 K80:N80 K82:N82 K84:N84 K86:N86 K88:N88 K90:N90 K92:N92 K94:N94 K96:N96 K98:N98 K100:N100 K102:N102 K104:N104 K106:N106 K108:N108 K110:N110 K112:N112 K114:N114 K116:N116 K118:N118 K120:N120 K122:N122 K124:N124 K126:N126 K128:N128 K130:N130 K132:N132 K134:N134 K136:N136 K138:N138 K140:N140 K142:N142 K144:N144 K146:N146 K148:N148 K150:N150 K152:N152 K154:N154 K156:N156 K158:N158 K160:N160 K162:N162 K164:N164 K166:N166 K168:N168 K170:N170 K172:N172 K174:N174 K176:N176 K178:N178 K180:N180 K182:N182 K184:N184 K186:N186 K188:N188 K190:N190 K192:N192 K194:N194 K196:N196 K198:N198 K200:N200 K202:N202 K204:N204 K206:N206 K208:N208 K210:N210 K212:N212 K214:N214 K216:N216 K218:N218 K220:N220 K222:N222 K224:N224 K226:N226 K228:N228 K230:N230 K232:N232 K234:N234 K236:N236 K238:N238 K240:N240 K242:N242 K244:N244 K246:N246 K248:N248 K250:N250 K252:N252 K254:N254 K256:N256 K258:N258 K260:N260 K262:N262 K264:N264 K266:N266 K268:N268 K270:N270 K272:N272 K274:N274 K276:N276 K278:N278 K280:N280 K282:N282 K284:N284 K286:N286 K288:N288 K290:N290 K292:N292 K294:N294 K296:N296 K298:N298 K300:N300 K302:N302 K304:N304 K306:N306 K308:N308">
    <cfRule type="expression" priority="12657">
      <formula>ROW() - 2 &gt; SUMPRODUCT(MAX(($B1:$B11&lt;&gt;"")*(ROW($B1:K11))))</formula>
    </cfRule>
  </conditionalFormatting>
  <conditionalFormatting sqref="G10 G12 G14 G16 G18 G20 G22 G24 G26 G28 G30 G32 G34 G36 G38 G40 G42 G44 G46 G48 G50 G52 G54 G56 G58 G60 G62 G64 G66 G68 G70 G72 G74 G76 G78 G80 G82 G84 G86 G88 G90 G92 G94 G96 G98 G100 G102 G104 G106 G108 G110 G112 G114 G116 G118 G120 G122 G124 G126 G128 G130 G132 G134 G136 G138 G140 G142 G144 G146 G148 G150 G152 G154 G156 G158 G160 G162 G164 G166 G168 G170 G172 G174 G176 G178 G180 G182 G184 G186 G188 G190 G192 G194 G196 G198 G200 G202 G204 G206 G208 G210 G212 G214 G216 G218 G220 G222 G224 G226 G228 G230 G232 G234 G236 G238 G240 G242 G244 G246 G248 G250 G252 G254 G256 G258 G260 G262 G264 G266 G268 G270 G272 G274 G276 G278 G280 G282 G284 G286 G288 G290 G292 G294 G296 G298 G300 G302 G304 G306 G308">
    <cfRule type="expression" priority="12654">
      <formula>ROW() - 2 &gt; SUMPRODUCT(MAX(($B1:$B11&lt;&gt;"")*(ROW($B1:G11))))</formula>
    </cfRule>
  </conditionalFormatting>
  <conditionalFormatting sqref="H10 H12 H14 H16 H18 H20 H22 H24 H26 H28 H30 H32 H34 H36 H38 H40 H42 H44 H46 H48 H50 H52 H54 H56 H58 H60 H62 H64 H66 H68 H70 H72 H74 H76 H78 H80 H82 H84 H86 H88 H90 H92 H94 H96 H98 H100 H102 H104 H106 H108 H110 H112 H114 H116 H118 H120 H122 H124 H126 H128 H130 H132 H134 H136 H138 H140 H142 H144 H146 H148 H150 H152 H154 H156 H158 H160 H162 H164 H166 H168 H170 H172 H174 H176 H178 H180 H182 H184 H186 H188 H190 H192 H194 H196 H198 H200 H202 H204 H206 H208 H210 H212 H214 H216 H218 H220 H222 H224 H226 H228 H230 H232 H234 H236 H238 H240 H242 H244 H246 H248 H250 H252 H254 H256 H258 H260 H262 H264 H266 H268 H270 H272 H274 H276 H278 H280 H282 H284 H286 H288 H290 H292 H294 H296 H298 H300 H302 H304 H306 H308">
    <cfRule type="expression" priority="12653">
      <formula>ROW() - 2 &gt; SUMPRODUCT(MAX(($B1:$B11&lt;&gt;"")*(ROW($B1:H11))))</formula>
    </cfRule>
  </conditionalFormatting>
  <conditionalFormatting sqref="I10 I12 I14 I16 I18 I20 I22 I24 I26 I28 I30 I32 I34 I36 I38 I40 I42 I44 I46 I48 I50 I52 I54 I56 I58 I60 I62 I64 I66 I68 I70 I72 I74 I76 I78 I80 I82 I84 I86 I88 I90 I92 I94 I96 I98 I100 I102 I104 I106 I108 I110 I112 I114 I116 I118 I120 I122 I124 I126 I128 I130 I132 I134 I136 I138 I140 I142 I144 I146 I148 I150 I152 I154 I156 I158 I160 I162 I164 I166 I168 I170 I172 I174 I176 I178 I180 I182 I184 I186 I188 I190 I192 I194 I196 I198 I200 I202 I204 I206 I208 I210 I212 I214 I216 I218 I220 I222 I224 I226 I228 I230 I232 I234 I236 I238 I240 I242 I244 I246 I248 I250 I252 I254 I256 I258 I260 I262 I264 I266 I268 I270 I272 I274 I276 I278 I280 I282 I284 I286 I288 I290 I292 I294 I296 I298 I300 I302 I304 I306 I308">
    <cfRule type="expression" priority="12652">
      <formula>ROW() - 2 &gt; SUMPRODUCT(MAX(($B1:$B11&lt;&gt;"")*(ROW($B1:I11))))</formula>
    </cfRule>
  </conditionalFormatting>
  <conditionalFormatting sqref="F10:I10 F12:I12 F14:I14 F16:I16 F18:I18 F20:I20 F22:I22 F24:I24 F26:I26 F28:I28 F30:I30 F32:I32 F34:I34 F36:I36 F38:I38 F40:I40 F42:I42 F44:I44 F46:I46 F48:I48 F50:I50 F52:I52 F54:I54 F56:I56 F58:I58 F60:I60 F62:I62 F64:I64 F66:I66 F68:I68 F70:I70 F72:I72 F74:I74 F76:I76 F78:I78 F80:I80 F82:I82 F84:I84 F86:I86 F88:I88 F90:I90 F92:I92 F94:I94 F96:I96 F98:I98 F100:I100 F102:I102 F104:I104 F106:I106 F108:I108 F110:I110 F112:I112 F114:I114 F116:I116 F118:I118 F120:I120 F122:I122 F124:I124 F126:I126 F128:I128 F130:I130 F132:I132 F134:I134 F136:I136 F138:I138 F140:I140 F142:I142 F144:I144 F146:I146 F148:I148 F150:I150 F152:I152 F154:I154 F156:I156 F158:I158 F160:I160 F162:I162 F164:I164 F166:I166 F168:I168 F170:I170 F172:I172 F174:I174 F176:I176 F178:I178 F180:I180 F182:I182 F184:I184 F186:I186 F188:I188 F190:I190 F192:I192 F194:I194 F196:I196 F198:I198 F200:I200 F202:I202 F204:I204 F206:I206 F208:I208 F210:I210 F212:I212 F214:I214 F216:I216 F218:I218 F220:I220 F222:I222 F224:I224 F226:I226 F228:I228 F230:I230 F232:I232 F234:I234 F236:I236 F238:I238 F240:I240 F242:I242 F244:I244 F246:I246 F248:I248 F250:I250 F252:I252 F254:I254 F256:I256 F258:I258 F260:I260 F262:I262 F264:I264 F266:I266 F268:I268 F270:I270 F272:I272 F274:I274 F276:I276 F278:I278 F280:I280 F282:I282 F284:I284 F286:I286 F288:I288 F290:I290 F292:I292 F294:I294 F296:I296 F298:I298 F300:I300 F302:I302 F304:I304 F306:I306 F308:I308">
    <cfRule type="expression" dxfId="140" priority="12646">
      <formula>$D10=""</formula>
    </cfRule>
  </conditionalFormatting>
  <conditionalFormatting sqref="G11:I11 G13:I13 G15:I15 G17:I17 G19:I19 G21:I21 G23:I23 G25:I25 G27:I27 G29:I29 G31:I31 G33:I33 G35:I35 G37:I37 G39:I39 G41:I41 G43:I43 G45:I45 G47:I47 G49:I49 G51:I51 G53:I53 G55:I55 G57:I57 G59:I59 G61:I61 G63:I63 G65:I65 G67:I67 G69:I69 G71:I71 G73:I73 G75:I75 G77:I77 G79:I79 G81:I81 G83:I83 G85:I85 G87:I87 G89:I89 G91:I91 G93:I93 G95:I95 G97:I97 G99:I99 G101:I101 G103:I103 G105:I105 G107:I107 G109:I109 G111:I111 G113:I113 G115:I115 G117:I117 G119:I119 G121:I121 G123:I123 G125:I125 G127:I127 G129:I129 G131:I131 G133:I133 G135:I135 G137:I137 G139:I139 G141:I141 G143:I143 G145:I145 G147:I147 G149:I149 G151:I151 G153:I153 G155:I155 G157:I157 G159:I159 G161:I161 G163:I163 G165:I165 G167:I167 G169:I169 G171:I171 G173:I173 G175:I175 G177:I177 G179:I179 G181:I181 G183:I183 G185:I185 G187:I187 G189:I189 G191:I191 G193:I193 G195:I195 G197:I197 G199:I199 G201:I201 G203:I203 G205:I205 G207:I207 G209:I209 G211:I211 G213:I213 G215:I215 G217:I217 G219:I219 G221:I221 G223:I223 G225:I225 G227:I227 G229:I229 G231:I231 G233:I233 G235:I235 G237:I237 G239:I239 G241:I241 G243:I243 G245:I245 G247:I247 G249:I249 G251:I251 G253:I253 G255:I255 G257:I257 G259:I259 G261:I261 G263:I263 G265:I265 G267:I267 G269:I269 G271:I271 G273:I273 G275:I275 G277:I277 G279:I279 G281:I281 G283:I283 G285:I285 G287:I287 G289:I289 G291:I291 G293:I293 G295:I295 G297:I297 G299:I299 G301:I301 G303:I303 G305:I305 G307:I307 G309:I309">
    <cfRule type="expression" dxfId="139" priority="12647">
      <formula>$D10=""</formula>
    </cfRule>
  </conditionalFormatting>
  <conditionalFormatting sqref="K10 K12 K14 K16 K18 K20 K22 K24 K26 K28 K30 K32 K34 K36 K38 K40 K42 K44 K46 K48 K50 K52 K54 K56 K58 K60 K62 K64 K66 K68 K70 K72 K74 K76 K78 K80 K82 K84 K86 K88 K90 K92 K94 K96 K98 K100 K102 K104 K106 K108 K110 K112 K114 K116 K118 K120 K122 K124 K126 K128 K130 K132 K134 K136 K138 K140 K142 K144 K146 K148 K150 K152 K154 K156 K158 K160 K162 K164 K166 K168 K170 K172 K174 K176 K178 K180 K182 K184 K186 K188 K190 K192 K194 K196 K198 K200 K202 K204 K206 K208 K210 K212 K214 K216 K218 K220 K222 K224 K226 K228 K230 K232 K234 K236 K238 K240 K242 K244 K246 K248 K250 K252 K254 K256 K258 K260 K262 K264 K266 K268 K270 K272 K274 K276 K278 K280 K282 K284 K286 K288 K290 K292 K294 K296 K298 K300 K302 K304 K306 K308">
    <cfRule type="expression" dxfId="138" priority="12643">
      <formula>$D10=""</formula>
    </cfRule>
  </conditionalFormatting>
  <conditionalFormatting sqref="K11 K13 K15 K17 K19 K21 K23 K25 K27 K29 K31 K33 K35 K37 K39 K41 K43 K45 K47 K49 K51 K53 K55 K57 K59 K61 K63 K65 K67 K69 K71 K73 K75 K77 K79 K81 K83 K85 K87 K89 K91 K93 K95 K97 K99 K101 K103 K105 K107 K109 K111 K113 K115 K117 K119 K121 K123 K125 K127 K129 K131 K133 K135 K137 K139 K141 K143 K145 K147 K149 K151 K153 K155 K157 K159 K161 K163 K165 K167 K169 K171 K173 K175 K177 K179 K181 K183 K185 K187 K189 K191 K193 K195 K197 K199 K201 K203 K205 K207 K209 K211 K213 K215 K217 K219 K221 K223 K225 K227 K229 K231 K233 K235 K237 K239 K241 K243 K245 K247 K249 K251 K253 K255 K257 K259 K261 K263 K265 K267 K269 K271 K273 K275 K277 K279 K281 K283 K285 K287 K289 K291 K293 K295 K297 K299 K301 K303 K305 K307 K309">
    <cfRule type="expression" dxfId="137" priority="12644">
      <formula>$D10=""</formula>
    </cfRule>
  </conditionalFormatting>
  <conditionalFormatting sqref="L10 L12 L14 L16 L18 L20 L22 L24 L26 L28 L30 L32 L34 L36 L38 L40 L42 L44 L46 L48 L50 L52 L54 L56 L58 L60 L62 L64 L66 L68 L70 L72 L74 L76 L78 L80 L82 L84 L86 L88 L90 L92 L94 L96 L98 L100 L102 L104 L106 L108 L110 L112 L114 L116 L118 L120 L122 L124 L126 L128 L130 L132 L134 L136 L138 L140 L142 L144 L146 L148 L150 L152 L154 L156 L158 L160 L162 L164 L166 L168 L170 L172 L174 L176 L178 L180 L182 L184 L186 L188 L190 L192 L194 L196 L198 L200 L202 L204 L206 L208 L210 L212 L214 L216 L218 L220 L222 L224 L226 L228 L230 L232 L234 L236 L238 L240 L242 L244 L246 L248 L250 L252 L254 L256 L258 L260 L262 L264 L266 L268 L270 L272 L274 L276 L278 L280 L282 L284 L286 L288 L290 L292 L294 L296 L298 L300 L302 L304 L306 L308">
    <cfRule type="expression" dxfId="136" priority="12640">
      <formula>$D10=""</formula>
    </cfRule>
  </conditionalFormatting>
  <conditionalFormatting sqref="L11 L13 L15 L17 L19 L21 L23 L25 L27 L29 L31 L33 L35 L37 L39 L41 L43 L45 L47 L49 L51 L53 L55 L57 L59 L61 L63 L65 L67 L69 L71 L73 L75 L77 L79 L81 L83 L85 L87 L89 L91 L93 L95 L97 L99 L101 L103 L105 L107 L109 L111 L113 L115 L117 L119 L121 L123 L125 L127 L129 L131 L133 L135 L137 L139 L141 L143 L145 L147 L149 L151 L153 L155 L157 L159 L161 L163 L165 L167 L169 L171 L173 L175 L177 L179 L181 L183 L185 L187 L189 L191 L193 L195 L197 L199 L201 L203 L205 L207 L209 L211 L213 L215 L217 L219 L221 L223 L225 L227 L229 L231 L233 L235 L237 L239 L241 L243 L245 L247 L249 L251 L253 L255 L257 L259 L261 L263 L265 L267 L269 L271 L273 L275 L277 L279 L281 L283 L285 L287 L289 L291 L293 L295 L297 L299 L301 L303 L305 L307 L309">
    <cfRule type="expression" dxfId="135" priority="12641">
      <formula>$D10=""</formula>
    </cfRule>
  </conditionalFormatting>
  <conditionalFormatting sqref="M10 M12 M14 M16 M18 M20 M22 M24 M26 M28 M30 M32 M34 M36 M38 M40 M42 M44 M46 M48 M50 M52 M54 M56 M58 M60 M62 M64 M66 M68 M70 M72 M74 M76 M78 M80 M82 M84 M86 M88 M90 M92 M94 M96 M98 M100 M102 M104 M106 M108 M110 M112 M114 M116 M118 M120 M122 M124 M126 M128 M130 M132 M134 M136 M138 M140 M142 M144 M146 M148 M150 M152 M154 M156 M158 M160 M162 M164 M166 M168 M170 M172 M174 M176 M178 M180 M182 M184 M186 M188 M190 M192 M194 M196 M198 M200 M202 M204 M206 M208 M210 M212 M214 M216 M218 M220 M222 M224 M226 M228 M230 M232 M234 M236 M238 M240 M242 M244 M246 M248 M250 M252 M254 M256 M258 M260 M262 M264 M266 M268 M270 M272 M274 M276 M278 M280 M282 M284 M286 M288 M290 M292 M294 M296 M298 M300 M302 M304 M306 M308">
    <cfRule type="expression" dxfId="134" priority="12637">
      <formula>$D10=""</formula>
    </cfRule>
  </conditionalFormatting>
  <conditionalFormatting sqref="M11 M13 M15 M17 M19 M21 M23 M25 M27 M29 M31 M33 M35 M37 M39 M41 M43 M45 M47 M49 M51 M53 M55 M57 M59 M61 M63 M65 M67 M69 M71 M73 M75 M77 M79 M81 M83 M85 M87 M89 M91 M93 M95 M97 M99 M101 M103 M105 M107 M109 M111 M113 M115 M117 M119 M121 M123 M125 M127 M129 M131 M133 M135 M137 M139 M141 M143 M145 M147 M149 M151 M153 M155 M157 M159 M161 M163 M165 M167 M169 M171 M173 M175 M177 M179 M181 M183 M185 M187 M189 M191 M193 M195 M197 M199 M201 M203 M205 M207 M209 M211 M213 M215 M217 M219 M221 M223 M225 M227 M229 M231 M233 M235 M237 M239 M241 M243 M245 M247 M249 M251 M253 M255 M257 M259 M261 M263 M265 M267 M269 M271 M273 M275 M277 M279 M281 M283 M285 M287 M289 M291 M293 M295 M297 M299 M301 M303 M305 M307 M309">
    <cfRule type="expression" dxfId="133" priority="12638">
      <formula>$D10=""</formula>
    </cfRule>
  </conditionalFormatting>
  <conditionalFormatting sqref="N10 N12 N14 N16 N18 N20 N22 N24 N26 N28 N30 N32 N34 N36 N38 N40 N42 N44 N46 N48 N50 N52 N54 N56 N58 N60 N62 N64 N66 N68 N70 N72 N74 N76 N78 N80 N82 N84 N86 N88 N90 N92 N94 N96 N98 N100 N102 N104 N106 N108 N110 N112 N114 N116 N118 N120 N122 N124 N126 N128 N130 N132 N134 N136 N138 N140 N142 N144 N146 N148 N150 N152 N154 N156 N158 N160 N162 N164 N166 N168 N170 N172 N174 N176 N178 N180 N182 N184 N186 N188 N190 N192 N194 N196 N198 N200 N202 N204 N206 N208 N210 N212 N214 N216 N218 N220 N222 N224 N226 N228 N230 N232 N234 N236 N238 N240 N242 N244 N246 N248 N250 N252 N254 N256 N258 N260 N262 N264 N266 N268 N270 N272 N274 N276 N278 N280 N282 N284 N286 N288 N290 N292 N294 N296 N298 N300 N302 N304 N306 N308">
    <cfRule type="expression" dxfId="132" priority="12634">
      <formula>$D10=""</formula>
    </cfRule>
  </conditionalFormatting>
  <conditionalFormatting sqref="N11 N13 N15 N17 N19 N21 N23 N25 N27 N29 N31 N33 N35 N37 N39 N41 N43 N45 N47 N49 N51 N53 N55 N57 N59 N61 N63 N65 N67 N69 N71 N73 N75 N77 N79 N81 N83 N85 N87 N89 N91 N93 N95 N97 N99 N101 N103 N105 N107 N109 N111 N113 N115 N117 N119 N121 N123 N125 N127 N129 N131 N133 N135 N137 N139 N141 N143 N145 N147 N149 N151 N153 N155 N157 N159 N161 N163 N165 N167 N169 N171 N173 N175 N177 N179 N181 N183 N185 N187 N189 N191 N193 N195 N197 N199 N201 N203 N205 N207 N209 N211 N213 N215 N217 N219 N221 N223 N225 N227 N229 N231 N233 N235 N237 N239 N241 N243 N245 N247 N249 N251 N253 N255 N257 N259 N261 N263 N265 N267 N269 N271 N273 N275 N277 N279 N281 N283 N285 N287 N289 N291 N293 N295 N297 N299 N301 N303 N305 N307 N309">
    <cfRule type="expression" dxfId="131" priority="12635">
      <formula>$D10=""</formula>
    </cfRule>
  </conditionalFormatting>
  <conditionalFormatting sqref="B10:N10 C12:N12 C14:N14 C16:N16 C18:N18 C20:N20 C22:N22 C24:N24 C26:N26 C28:N28 C30:N30 C32:N32 C34:N34 C36:N36 C38:N38 C40:N40 C42:N42 C44:N44 C46:N46 C48:N48 C50:N50 C52:N52 C54:N54 C56:N56 C58:N58 C60:N60 C62:N62 C64:N64 C66:N66 C68:N68 C70:N70 C72:N72 C74:N74 C76:N76 C78:N78 C80:N80 C82:N82 C84:N84 C86:N86 C88:N88 C90:N90 C92:N92 C94:N94 C96:N96 C98:N98 C100:N100 C102:N102 C104:N104 C106:N106 C108:N108 C110:N110 C112:N112 C114:N114 C116:N116 C118:N118 C120:N120 C122:N122 C124:N124 C126:N126 C128:N128 C130:N130 C132:N132 C134:N134 C136:N136 C138:N138 C140:N140 C142:N142 C144:N144 C146:N146 C148:N148 C150:N150 C152:N152 C154:N154 C156:N156 C158:N158 C160:N160 C162:N162 C164:N164 C166:N166 C168:N168 C170:N170 C172:N172 C174:N174 C176:N176 C178:N178 C180:N180 C182:N182 C184:N184 C186:N186 C188:N188 C190:N190 C192:N192 C194:N194 C196:N196 C198:N198 C200:N200 C202:N202 C204:N204 C206:N206 C208:N208 C210:N210 C212:N212 C214:N214 C216:N216 C218:N218 C220:N220 C222:N222 C224:N224 C226:N226 C228:N228 C230:N230 C232:N232 C234:N234 C236:N236 C238:N238 C240:N240 C242:N242 C244:N244 C246:N246 C248:N248 C250:N250 C252:N252 C254:N254 C256:N256 C258:N258 C260:N260 C262:N262 C264:N264 C266:N266 C268:N268 C270:N270 C272:N272 C274:N274 C276:N276 C278:N278 C280:N280 C282:N282 C284:N284 C286:N286 C288:N288 C290:N290 C292:N292 C294:N294 C296:N296 C298:N298 C300:N300 C302:N302 C304:N304 C306:N306 C308:N308">
    <cfRule type="expression" dxfId="130" priority="100">
      <formula>$D10=""</formula>
    </cfRule>
  </conditionalFormatting>
  <conditionalFormatting sqref="F11 F13 F15 F17 F19 F21 F23 F25 F27 F29 F31 F33 F35 F37 F39 F41 F43 F45 F47 F49 F51 F53 F55 F57 F59 F61 F63 F65 F67 F69 F71 F73 F75 F77 F79 F81 F83 F85 F87 F89 F91 F93 F95 F97 F99 F101 F103 F105 F107 F109 F111 F113 F115 F117 F119 F121 F123 F125 F127 F129 F131 F133 F135 F137 F139 F141 F143 F145 F147 F149 F151 F153 F155 F157 F159 F161 F163 F165 F167 F169 F171 F173 F175 F177 F179 F181 F183 F185 F187 F189 F191 F193 F195 F197 F199 F201 F203 F205 F207 F209 F211 F213 F215 F217 F219 F221 F223 F225 F227 F229 F231 F233 F235 F237 F239 F241 F243 F245 F247 F249 F251 F253 F255 F257 F259 F261 F263 F265 F267 F269 F271 F273 F275 F277 F279 F281 F283 F285 F287 F289 F291 F293 F295 F297 F299 F301 F303 F305 F307 F309">
    <cfRule type="expression" dxfId="129" priority="99">
      <formula>$D10=""</formula>
    </cfRule>
  </conditionalFormatting>
  <conditionalFormatting sqref="B12 B14 B16 B18 B20 B22 B24 B26 B28 B30 B32 B34 B36 B38 B40 B42 B44 B46 B48 B50 B52 B54 B56 B58 B60 B62 B64 B66 B68 B70 B72 B74 B76 B78 B80 B82 B84 B86 B88 B90 B92 B94 B96 B98 B100 B102 B104 B106 B108 B110 B112 B114 B116 B118 B120 B122 B124 B126 B128 B130 B132 B134 B136 B138 B140 B142 B144 B146 B148 B150 B152 B154 B156 B158 B160 B162 B164 B166 B168 B170 B172 B174 B176 B178 B180 B182 B184 B186 B188 B190 B192 B194 B196 B198 B200 B202 B204 B206 B208 B210 B212 B214 B216 B218 B220 B222 B224 B226 B228 B230 B232 B234 B236 B238 B240 B242 B244 B246 B248 B250 B252 B254 B256 B258 B260 B262 B264 B266 B268 B270 B272 B274 B276 B278 B280 B282 B284 B286 B288 B290 B292 B294 B296 B298 B300 B302 B304 B306 B308">
    <cfRule type="expression" dxfId="128" priority="84">
      <formula>$D12=""</formula>
    </cfRule>
  </conditionalFormatting>
  <conditionalFormatting sqref="K316:N316 K318:N318 K320:N320 K322:N322 K324:N324 K326:N326 K328:N328 K330:N330 K332:N332 K334:N334 K336:N336 K338:N338 K340:N340 K342:N342 K344:N344 K346:N346 K348:N348 K350:N350 K352:N352 K354:N354 K356:N356 K358:N358 K360:N360 K362:N362 K364:N364 K366:N366 K368:N368 K370:N370 K372:N372 K374:N374 K376:N376 K378:N378 K380:N380 K382:N382 K384:N384 K386:N386 K388:N388 K390:N390 K392:N392 K394:N394 K396:N396 K398:N398 K400:N400 K402:N402 K404:N404 K406:N406 K408:N408 K410:N410 K412:N412 K414:N414 K416:N416 K418:N418 K420:N420 K422:N422 K424:N424 K426:N426 K428:N428 K430:N430 K432:N432 K434:N434 K436:N436 K438:N438 K440:N440 K442:N442 K444:N444 K446:N446 K448:N448 K450:N450 K452:N452 K454:N454 K456:N456 K458:N458 K460:N460 K462:N462 K464:N464 K466:N466 K468:N468 K470:N470 K472:N472 K474:N474 K476:N476 K478:N478 K480:N480 K482:N482 K484:N484 K486:N486 K488:N488 K490:N490 K492:N492 K494:N494 K496:N496 K498:N498 K500:N500 K502:N502 K504:N504 K506:N506 K508:N508 K510:N510 K512:N512 K514:N514 K516:N516 K518:N518 K520:N520 K522:N522 K524:N524 K526:N526 K528:N528 K530:N530 K532:N532 K534:N534 K536:N536 K538:N538 K540:N540 K542:N542 K544:N544 K546:N546 K548:N548 K550:N550 K552:N552 K554:N554 K556:N556 K558:N558 K560:N560 K562:N562 K564:N564 K566:N566 K568:N568 K570:N570 K572:N572 K574:N574 K576:N576 K578:N578 K580:N580 K582:N582 K584:N584 K586:N586 K588:N588 K590:N590 K592:N592 K594:N594 K596:N596 K598:N598 K600:N600 K602:N602 K604:N604 K606:N606 K608:N608 K610:N610 K612:N612 K614:N614">
    <cfRule type="expression" priority="82">
      <formula>ROW() - 2 &gt; SUMPRODUCT(MAX(($B307:$B317&lt;&gt;"")*(ROW($B307:K317))))</formula>
    </cfRule>
  </conditionalFormatting>
  <conditionalFormatting sqref="G316 G318 G320 G322 G324 G326 G328 G330 G332 G334 G336 G338 G340 G342 G344 G346 G348 G350 G352 G354 G356 G358 G360 G362 G364 G366 G368 G370 G372 G374 G376 G378 G380 G382 G384 G386 G388 G390 G392 G394 G396 G398 G400 G402 G404 G406 G408 G410 G412 G414 G416 G418 G420 G422 G424 G426 G428 G430 G432 G434 G436 G438 G440 G442 G444 G446 G448 G450 G452 G454 G456 G458 G460 G462 G464 G466 G468 G470 G472 G474 G476 G478 G480 G482 G484 G486 G488 G490 G492 G494 G496 G498 G500 G502 G504 G506 G508 G510 G512 G514 G516 G518 G520 G522 G524 G526 G528 G530 G532 G534 G536 G538 G540 G542 G544 G546 G548 G550 G552 G554 G556 G558 G560 G562 G564 G566 G568 G570 G572 G574 G576 G578 G580 G582 G584 G586 G588 G590 G592 G594 G596 G598 G600 G602 G604 G606 G608 G610 G612 G614">
    <cfRule type="expression" priority="81">
      <formula>ROW() - 2 &gt; SUMPRODUCT(MAX(($B307:$B317&lt;&gt;"")*(ROW($B307:G317))))</formula>
    </cfRule>
  </conditionalFormatting>
  <conditionalFormatting sqref="H316 H318 H320 H322 H324 H326 H328 H330 H332 H334 H336 H338 H340 H342 H344 H346 H348 H350 H352 H354 H356 H358 H360 H362 H364 H366 H368 H370 H372 H374 H376 H378 H380 H382 H384 H386 H388 H390 H392 H394 H396 H398 H400 H402 H404 H406 H408 H410 H412 H414 H416 H418 H420 H422 H424 H426 H428 H430 H432 H434 H436 H438 H440 H442 H444 H446 H448 H450 H452 H454 H456 H458 H460 H462 H464 H466 H468 H470 H472 H474 H476 H478 H480 H482 H484 H486 H488 H490 H492 H494 H496 H498 H500 H502 H504 H506 H508 H510 H512 H514 H516 H518 H520 H522 H524 H526 H528 H530 H532 H534 H536 H538 H540 H542 H544 H546 H548 H550 H552 H554 H556 H558 H560 H562 H564 H566 H568 H570 H572 H574 H576 H578 H580 H582 H584 H586 H588 H590 H592 H594 H596 H598 H600 H602 H604 H606 H608 H610 H612 H614">
    <cfRule type="expression" priority="80">
      <formula>ROW() - 2 &gt; SUMPRODUCT(MAX(($B307:$B317&lt;&gt;"")*(ROW($B307:H317))))</formula>
    </cfRule>
  </conditionalFormatting>
  <conditionalFormatting sqref="I316 I318 I320 I322 I324 I326 I328 I330 I332 I334 I336 I338 I340 I342 I344 I346 I348 I350 I352 I354 I356 I358 I360 I362 I364 I366 I368 I370 I372 I374 I376 I378 I380 I382 I384 I386 I388 I390 I392 I394 I396 I398 I400 I402 I404 I406 I408 I410 I412 I414 I416 I418 I420 I422 I424 I426 I428 I430 I432 I434 I436 I438 I440 I442 I444 I446 I448 I450 I452 I454 I456 I458 I460 I462 I464 I466 I468 I470 I472 I474 I476 I478 I480 I482 I484 I486 I488 I490 I492 I494 I496 I498 I500 I502 I504 I506 I508 I510 I512 I514 I516 I518 I520 I522 I524 I526 I528 I530 I532 I534 I536 I538 I540 I542 I544 I546 I548 I550 I552 I554 I556 I558 I560 I562 I564 I566 I568 I570 I572 I574 I576 I578 I580 I582 I584 I586 I588 I590 I592 I594 I596 I598 I600 I602 I604 I606 I608 I610 I612 I614">
    <cfRule type="expression" priority="79">
      <formula>ROW() - 2 &gt; SUMPRODUCT(MAX(($B307:$B317&lt;&gt;"")*(ROW($B307:I317))))</formula>
    </cfRule>
  </conditionalFormatting>
  <conditionalFormatting sqref="F316:I316 F318:I318 F320:I320 F322:I322 F324:I324 F326:I326 F328:I328 F330:I330 F332:I332 F334:I334 F336:I336 F338:I338 F340:I340 F342:I342 F344:I344 F346:I346 F348:I348 F350:I350 F352:I352 F354:I354 F356:I356 F358:I358 F360:I360 F362:I362 F364:I364 F366:I366 F368:I368 F370:I370 F372:I372 F374:I374 F376:I376 F378:I378 F380:I380 F382:I382 F384:I384 F386:I386 F388:I388 F390:I390 F392:I392 F394:I394 F396:I396 F398:I398 F400:I400 F402:I402 F404:I404 F406:I406 F408:I408 F410:I410 F412:I412 F414:I414 F416:I416 F418:I418 F420:I420 F422:I422 F424:I424 F426:I426 F428:I428 F430:I430 F432:I432 F434:I434 F436:I436 F438:I438 F440:I440 F442:I442 F444:I444 F446:I446 F448:I448 F450:I450 F452:I452 F454:I454 F456:I456 F458:I458 F460:I460 F462:I462 F464:I464 F466:I466 F468:I468 F470:I470 F472:I472 F474:I474 F476:I476 F478:I478 F480:I480 F482:I482 F484:I484 F486:I486 F488:I488 F490:I490 F492:I492 F494:I494 F496:I496 F498:I498 F500:I500 F502:I502 F504:I504 F506:I506 F508:I508 F510:I510 F512:I512 F514:I514 F516:I516 F518:I518 F520:I520 F522:I522 F524:I524 F526:I526 F528:I528 F530:I530 F532:I532 F534:I534 F536:I536 F538:I538 F540:I540 F542:I542 F544:I544 F546:I546 F548:I548 F550:I550 F552:I552 F554:I554 F556:I556 F558:I558 F560:I560 F562:I562 F564:I564 F566:I566 F568:I568 F570:I570 F572:I572 F574:I574 F576:I576 F578:I578 F580:I580 F582:I582 F584:I584 F586:I586 F588:I588 F590:I590 F592:I592 F594:I594 F596:I596 F598:I598 F600:I600 F602:I602 F604:I604 F606:I606 F608:I608 F610:I610 F612:I612 F614:I614">
    <cfRule type="expression" dxfId="127" priority="77">
      <formula>$D316=""</formula>
    </cfRule>
  </conditionalFormatting>
  <conditionalFormatting sqref="G317:I317 G319:I319 G321:I321 G323:I323 G325:I325 G327:I327 G329:I329 G331:I331 G333:I333 G335:I335 G337:I337 G339:I339 G341:I341 G343:I343 G345:I345 G347:I347 G349:I349 G351:I351 G353:I353 G355:I355 G357:I357 G359:I359 G361:I361 G363:I363 G365:I365 G367:I367 G369:I369 G371:I371 G373:I373 G375:I375 G377:I377 G379:I379 G381:I381 G383:I383 G385:I385 G387:I387 G389:I389 G391:I391 G393:I393 G395:I395 G397:I397 G399:I399 G401:I401 G403:I403 G405:I405 G407:I407 G409:I409 G411:I411 G413:I413 G415:I415 G417:I417 G419:I419 G421:I421 G423:I423 G425:I425 G427:I427 G429:I429 G431:I431 G433:I433 G435:I435 G437:I437 G439:I439 G441:I441 G443:I443 G445:I445 G447:I447 G449:I449 G451:I451 G453:I453 G455:I455 G457:I457 G459:I459 G461:I461 G463:I463 G465:I465 G467:I467 G469:I469 G471:I471 G473:I473 G475:I475 G477:I477 G479:I479 G481:I481 G483:I483 G485:I485 G487:I487 G489:I489 G491:I491 G493:I493 G495:I495 G497:I497 G499:I499 G501:I501 G503:I503 G505:I505 G507:I507 G509:I509 G511:I511 G513:I513 G515:I515 G517:I517 G519:I519 G521:I521 G523:I523 G525:I525 G527:I527 G529:I529 G531:I531 G533:I533 G535:I535 G537:I537 G539:I539 G541:I541 G543:I543 G545:I545 G547:I547 G549:I549 G551:I551 G553:I553 G555:I555 G557:I557 G559:I559 G561:I561 G563:I563 G565:I565 G567:I567 G569:I569 G571:I571 G573:I573 G575:I575 G577:I577 G579:I579 G581:I581 G583:I583 G585:I585 G587:I587 G589:I589 G591:I591 G593:I593 G595:I595 G597:I597 G599:I599 G601:I601 G603:I603 G605:I605 G607:I607 G609:I609 G611:I611 G613:I613 G615:I615">
    <cfRule type="expression" dxfId="126" priority="78">
      <formula>$D316=""</formula>
    </cfRule>
  </conditionalFormatting>
  <conditionalFormatting sqref="K316 K318 K320 K322 K324 K326 K328 K330 K332 K334 K336 K338 K340 K342 K344 K346 K348 K350 K352 K354 K356 K358 K360 K362 K364 K366 K368 K370 K372 K374 K376 K378 K380 K382 K384 K386 K388 K390 K392 K394 K396 K398 K400 K402 K404 K406 K408 K410 K412 K414 K416 K418 K420 K422 K424 K426 K428 K430 K432 K434 K436 K438 K440 K442 K444 K446 K448 K450 K452 K454 K456 K458 K460 K462 K464 K466 K468 K470 K472 K474 K476 K478 K480 K482 K484 K486 K488 K490 K492 K494 K496 K498 K500 K502 K504 K506 K508 K510 K512 K514 K516 K518 K520 K522 K524 K526 K528 K530 K532 K534 K536 K538 K540 K542 K544 K546 K548 K550 K552 K554 K556 K558 K560 K562 K564 K566 K568 K570 K572 K574 K576 K578 K580 K582 K584 K586 K588 K590 K592 K594 K596 K598 K600 K602 K604 K606 K608 K610 K612 K614">
    <cfRule type="expression" dxfId="125" priority="75">
      <formula>$D316=""</formula>
    </cfRule>
  </conditionalFormatting>
  <conditionalFormatting sqref="K317 K319 K321 K323 K325 K327 K329 K331 K333 K335 K337 K339 K341 K343 K345 K347 K349 K351 K353 K355 K357 K359 K361 K363 K365 K367 K369 K371 K373 K375 K377 K379 K381 K383 K385 K387 K389 K391 K393 K395 K397 K399 K401 K403 K405 K407 K409 K411 K413 K415 K417 K419 K421 K423 K425 K427 K429 K431 K433 K435 K437 K439 K441 K443 K445 K447 K449 K451 K453 K455 K457 K459 K461 K463 K465 K467 K469 K471 K473 K475 K477 K479 K481 K483 K485 K487 K489 K491 K493 K495 K497 K499 K501 K503 K505 K507 K509 K511 K513 K515 K517 K519 K521 K523 K525 K527 K529 K531 K533 K535 K537 K539 K541 K543 K545 K547 K549 K551 K553 K555 K557 K559 K561 K563 K565 K567 K569 K571 K573 K575 K577 K579 K581 K583 K585 K587 K589 K591 K593 K595 K597 K599 K601 K603 K605 K607 K609 K611 K613 K615">
    <cfRule type="expression" dxfId="124" priority="76">
      <formula>$D316=""</formula>
    </cfRule>
  </conditionalFormatting>
  <conditionalFormatting sqref="L316 L318 L320 L322 L324 L326 L328 L330 L332 L334 L336 L338 L340 L342 L344 L346 L348 L350 L352 L354 L356 L358 L360 L362 L364 L366 L368 L370 L372 L374 L376 L378 L380 L382 L384 L386 L388 L390 L392 L394 L396 L398 L400 L402 L404 L406 L408 L410 L412 L414 L416 L418 L420 L422 L424 L426 L428 L430 L432 L434 L436 L438 L440 L442 L444 L446 L448 L450 L452 L454 L456 L458 L460 L462 L464 L466 L468 L470 L472 L474 L476 L478 L480 L482 L484 L486 L488 L490 L492 L494 L496 L498 L500 L502 L504 L506 L508 L510 L512 L514 L516 L518 L520 L522 L524 L526 L528 L530 L532 L534 L536 L538 L540 L542 L544 L546 L548 L550 L552 L554 L556 L558 L560 L562 L564 L566 L568 L570 L572 L574 L576 L578 L580 L582 L584 L586 L588 L590 L592 L594 L596 L598 L600 L602 L604 L606 L608 L610 L612 L614">
    <cfRule type="expression" dxfId="123" priority="73">
      <formula>$D316=""</formula>
    </cfRule>
  </conditionalFormatting>
  <conditionalFormatting sqref="L317 L319 L321 L323 L325 L327 L329 L331 L333 L335 L337 L339 L341 L343 L345 L347 L349 L351 L353 L355 L357 L359 L361 L363 L365 L367 L369 L371 L373 L375 L377 L379 L381 L383 L385 L387 L389 L391 L393 L395 L397 L399 L401 L403 L405 L407 L409 L411 L413 L415 L417 L419 L421 L423 L425 L427 L429 L431 L433 L435 L437 L439 L441 L443 L445 L447 L449 L451 L453 L455 L457 L459 L461 L463 L465 L467 L469 L471 L473 L475 L477 L479 L481 L483 L485 L487 L489 L491 L493 L495 L497 L499 L501 L503 L505 L507 L509 L511 L513 L515 L517 L519 L521 L523 L525 L527 L529 L531 L533 L535 L537 L539 L541 L543 L545 L547 L549 L551 L553 L555 L557 L559 L561 L563 L565 L567 L569 L571 L573 L575 L577 L579 L581 L583 L585 L587 L589 L591 L593 L595 L597 L599 L601 L603 L605 L607 L609 L611 L613 L615">
    <cfRule type="expression" dxfId="122" priority="74">
      <formula>$D316=""</formula>
    </cfRule>
  </conditionalFormatting>
  <conditionalFormatting sqref="M316 M318 M320 M322 M324 M326 M328 M330 M332 M334 M336 M338 M340 M342 M344 M346 M348 M350 M352 M354 M356 M358 M360 M362 M364 M366 M368 M370 M372 M374 M376 M378 M380 M382 M384 M386 M388 M390 M392 M394 M396 M398 M400 M402 M404 M406 M408 M410 M412 M414 M416 M418 M420 M422 M424 M426 M428 M430 M432 M434 M436 M438 M440 M442 M444 M446 M448 M450 M452 M454 M456 M458 M460 M462 M464 M466 M468 M470 M472 M474 M476 M478 M480 M482 M484 M486 M488 M490 M492 M494 M496 M498 M500 M502 M504 M506 M508 M510 M512 M514 M516 M518 M520 M522 M524 M526 M528 M530 M532 M534 M536 M538 M540 M542 M544 M546 M548 M550 M552 M554 M556 M558 M560 M562 M564 M566 M568 M570 M572 M574 M576 M578 M580 M582 M584 M586 M588 M590 M592 M594 M596 M598 M600 M602 M604 M606 M608 M610 M612 M614">
    <cfRule type="expression" dxfId="121" priority="71">
      <formula>$D316=""</formula>
    </cfRule>
  </conditionalFormatting>
  <conditionalFormatting sqref="M317 M319 M321 M323 M325 M327 M329 M331 M333 M335 M337 M339 M341 M343 M345 M347 M349 M351 M353 M355 M357 M359 M361 M363 M365 M367 M369 M371 M373 M375 M377 M379 M381 M383 M385 M387 M389 M391 M393 M395 M397 M399 M401 M403 M405 M407 M409 M411 M413 M415 M417 M419 M421 M423 M425 M427 M429 M431 M433 M435 M437 M439 M441 M443 M445 M447 M449 M451 M453 M455 M457 M459 M461 M463 M465 M467 M469 M471 M473 M475 M477 M479 M481 M483 M485 M487 M489 M491 M493 M495 M497 M499 M501 M503 M505 M507 M509 M511 M513 M515 M517 M519 M521 M523 M525 M527 M529 M531 M533 M535 M537 M539 M541 M543 M545 M547 M549 M551 M553 M555 M557 M559 M561 M563 M565 M567 M569 M571 M573 M575 M577 M579 M581 M583 M585 M587 M589 M591 M593 M595 M597 M599 M601 M603 M605 M607 M609 M611 M613 M615">
    <cfRule type="expression" dxfId="120" priority="72">
      <formula>$D316=""</formula>
    </cfRule>
  </conditionalFormatting>
  <conditionalFormatting sqref="N316 N318 N320 N322 N324 N326 N328 N330 N332 N334 N336 N338 N340 N342 N344 N346 N348 N350 N352 N354 N356 N358 N360 N362 N364 N366 N368 N370 N372 N374 N376 N378 N380 N382 N384 N386 N388 N390 N392 N394 N396 N398 N400 N402 N404 N406 N408 N410 N412 N414 N416 N418 N420 N422 N424 N426 N428 N430 N432 N434 N436 N438 N440 N442 N444 N446 N448 N450 N452 N454 N456 N458 N460 N462 N464 N466 N468 N470 N472 N474 N476 N478 N480 N482 N484 N486 N488 N490 N492 N494 N496 N498 N500 N502 N504 N506 N508 N510 N512 N514 N516 N518 N520 N522 N524 N526 N528 N530 N532 N534 N536 N538 N540 N542 N544 N546 N548 N550 N552 N554 N556 N558 N560 N562 N564 N566 N568 N570 N572 N574 N576 N578 N580 N582 N584 N586 N588 N590 N592 N594 N596 N598 N600 N602 N604 N606 N608 N610 N612 N614">
    <cfRule type="expression" dxfId="119" priority="69">
      <formula>$D316=""</formula>
    </cfRule>
  </conditionalFormatting>
  <conditionalFormatting sqref="N317 N319 N321 N323 N325 N327 N329 N331 N333 N335 N337 N339 N341 N343 N345 N347 N349 N351 N353 N355 N357 N359 N361 N363 N365 N367 N369 N371 N373 N375 N377 N379 N381 N383 N385 N387 N389 N391 N393 N395 N397 N399 N401 N403 N405 N407 N409 N411 N413 N415 N417 N419 N421 N423 N425 N427 N429 N431 N433 N435 N437 N439 N441 N443 N445 N447 N449 N451 N453 N455 N457 N459 N461 N463 N465 N467 N469 N471 N473 N475 N477 N479 N481 N483 N485 N487 N489 N491 N493 N495 N497 N499 N501 N503 N505 N507 N509 N511 N513 N515 N517 N519 N521 N523 N525 N527 N529 N531 N533 N535 N537 N539 N541 N543 N545 N547 N549 N551 N553 N555 N557 N559 N561 N563 N565 N567 N569 N571 N573 N575 N577 N579 N581 N583 N585 N587 N589 N591 N593 N595 N597 N599 N601 N603 N605 N607 N609 N611 N613 N615">
    <cfRule type="expression" dxfId="118" priority="70">
      <formula>$D316=""</formula>
    </cfRule>
  </conditionalFormatting>
  <conditionalFormatting sqref="B316:N316 D318:N318 D320:N320 D322:N322 D324:N324 D326:N326 D328:N328 D330:N330 D332:N332 D334:N334 D336:N336 D338:N338 D340:N340 D342:N342 D344:N344 D346:N346 D348:N348 D350:N350 D352:N352 D354:N354 D356:N356 D358:N358 D360:N360 D362:N362 D364:N364 D366:N366 D368:N368 D370:N370 D372:N372 D374:N374 D376:N376 D378:N378 D380:N380 D382:N382 D384:N384 D386:N386 D388:N388 D390:N390 D392:N392 D394:N394 D396:N396 D398:N398 D400:N400 D402:N402 D404:N404 D406:N406 D408:N408 D410:N410 D412:N412 D414:N414 D416:N416 D418:N418 D420:N420 D422:N422 D424:N424 D426:N426 D428:N428 D430:N430 D432:N432 D434:N434 D436:N436 D438:N438 D440:N440 D442:N442 D444:N444 D446:N446 D448:N448 D450:N450 D452:N452 D454:N454 D456:N456 D458:N458 D460:N460 D462:N462 D464:N464 D466:N466 D468:N468 D470:N470 D472:N472 D474:N474 D476:N476 D478:N478 D480:N480 D482:N482 D484:N484 D486:N486 D488:N488 D490:N490 D492:N492 D494:N494 D496:N496 D498:N498 D500:N500 D502:N502 D504:N504 D506:N506 D508:N508 D510:N510 D512:N512 D514:N514 D516:N516 D518:N518 D520:N520 D522:N522 D524:N524 D526:N526 D528:N528 D530:N530 D532:N532 D534:N534 D536:N536 D538:N538 D540:N540 D542:N542 D544:N544 D546:N546 D548:N548 D550:N550 D552:N552 D554:N554 D556:N556 D558:N558 D560:N560 D562:N562 D564:N564 D566:N566 D568:N568 D570:N570 D572:N572 D574:N574 D576:N576 D578:N578 D580:N580 D582:N582 D584:N584 D586:N586 D588:N588 D590:N590 D592:N592 D594:N594 D596:N596 D598:N598 D600:N600 D602:N602 D604:N604 D606:N606 D608:N608 D610:N610 D612:N612 D614:N614">
    <cfRule type="expression" dxfId="117" priority="68">
      <formula>$D316=""</formula>
    </cfRule>
  </conditionalFormatting>
  <conditionalFormatting sqref="F317 F319 F321 F323 F325 F327 F329 F331 F333 F335 F337 F339 F341 F343 F345 F347 F349 F351 F353 F355 F357 F359 F361 F363 F365 F367 F369 F371 F373 F375 F377 F379 F381 F383 F385 F387 F389 F391 F393 F395 F397 F399 F401 F403 F405 F407 F409 F411 F413 F415 F417 F419 F421 F423 F425 F427 F429 F431 F433 F435 F437 F439 F441 F443 F445 F447 F449 F451 F453 F455 F457 F459 F461 F463 F465 F467 F469 F471 F473 F475 F477 F479 F481 F483 F485 F487 F489 F491 F493 F495 F497 F499 F501 F503 F505 F507 F509 F511 F513 F515 F517 F519 F521 F523 F525 F527 F529 F531 F533 F535 F537 F539 F541 F543 F545 F547 F549 F551 F553 F555 F557 F559 F561 F563 F565 F567 F569 F571 F573 F575 F577 F579 F581 F583 F585 F587 F589 F591 F593 F595 F597 F599 F601 F603 F605 F607 F609 F611 F613 F615">
    <cfRule type="expression" dxfId="116" priority="67">
      <formula>$D316=""</formula>
    </cfRule>
  </conditionalFormatting>
  <conditionalFormatting sqref="B318 B320 B322 B324 B326 B328 B330 B332 B334 B336 B338 B340 B342 B344 B346 B348 B350 B352 B354 B356 B358 B360 B362 B364 B366 B368 B370 B372 B374 B376 B378 B380 B382 B384 B386 B388 B390 B392 B394 B396 B398 B400 B402 B404 B406 B408 B410 B412 B414 B416 B418 B420 B422 B424 B426 B428 B430 B432 B434 B436 B438 B440 B442 B444 B446 B448 B450 B452 B454 B456 B458 B460 B462 B464 B466 B468 B470 B472 B474 B476 B478 B480 B482 B484 B486 B488 B490 B492 B494 B496 B498 B500 B502 B504 B506 B508 B510 B512 B514 B516 B518 B520 B522 B524 B526 B528 B530 B532 B534 B536 B538 B540 B542 B544 B546 B548 B550 B552 B554 B556 B558 B560 B562 B564 B566 B568 B570 B572 B574 B576 B578 B580 B582 B584 B586 B588 B590 B592 B594 B596 B598 B600 B602 B604 B606 B608 B610 B612 B614">
    <cfRule type="expression" dxfId="115" priority="52">
      <formula>$D318=""</formula>
    </cfRule>
  </conditionalFormatting>
  <conditionalFormatting sqref="D621 D623 D625 D627 D629 D631 D633 D635 D637 D639 D641 D643 D645 D647 D649 D651 D653 D655 D657 D659 D661 D663 D665 D667 D669 D671 D673 D675 D677 D679 D681 D683 D685 D687 D689 D691 D693 D695 D697 D699 D701 D703 D705 D707 D709 D711 D713 D715 D717 D719 D721 D723 D725 D727 D729 D731 D733 D735 D737 D739 D741 D743 D745 D747 D749 D751 D753 D755 D757 D759 D761 D763 D765 D767 D769 D771 D773 D775 D777 D779 D781 D783 D785 D787 D789 D791 D793 D795 D797 D799 D801 D803 D805 D807 D809 D811 D813 D815 D817 D819 D821 D823 D825 D827 D829 D831 D833 D835 D837 D839 D841 D843 D845 D847 D849 D851 D853 D855 D857 D859 D861 D863 D865 D867 D869 D871 D873 D875 D877 D879 D881 D883 D885 D887 D889 D891 D893 D895 D897 D899 D901 D903 D905 D907 D909 D911 D913 D915 D917 D919 D921 D923 D925 D927 D929 D931 D933 D935 D937 D939 D941 D943 D945 D947 D949 D951 D953 D955 D957 D959 D961 D963 D965 D967 D969 D971 D973 D975 D977 D979 D981 D983 D985 D987 D989 D991 D993 D995 D997 D999 D1001 D1003 D1005 D1007 D1009 D1011 D1013 D1015 D1017 D1019 D1021 D1023 D1025 D1027 D1029 D1031 D1033 D1035 D1037 D1039 D1041 D1043 D1045 D1047 D1049 D1051 D1053 D1055 D1057 D1059 D1061 D1063 D1065 D1067 D1069 D1071 D1073 D1075 D1077 D1079 D1081 D1083 D1085 D1087 D1089 D1091 D1093 D1095 D1097 D1099 D1101 D1103 D1105 D1107 D1109 D1111 D1113 D1115 D1117 D1119 D1121 D1123 D1125 D1127 D1129 D1131 D1133 D1135 D1137 D1139 D1141 D1143 D1145 D1147 D1149 D1151 D1153 D1155 D1157 D1159 D1161 D1163 D1165 D1167 D1169 D1171 D1173 D1175 D1177 D1179 D1181 D1183 D1185 D1187 D1189 D1191 D1193 D1195 D1197 D1199 D1201 D1203 D1205 D1207 D1209 D1211 D1213 D1215 D1217 D1219 D1221 D1223 D1225 D1227 D1229 D1231 D1233 D1235 D1237 D1239 D1241 D1243 D1245 D1247 D1249 D1251 D1253 D1255 D1257 D1259 D1261 D1263 D1265 D1267 D1269 D1271 D1273 D1275 D1277 D1279 D1281 D1283 D1285 D1287 D1289 D1291 D1293 D1295 D1297 D1299 D1301 D1303 D1305 D1307 D1309 D1311 D1313 D1315 D1317 D1319 D1321 D1323 D1325 D1327 D1329 D1331 D1333 D1335 D1337 D1339 D1341 D1343 D1345 D1347 D1349 D1351 D1353 D1355 D1357 D1359 D1361 D1363 D1365 D1367 D1369 D1371 D1373 D1375 D1377 D1379 D1381 D1383 D1385 D1387 D1389 D1391 D1393 D1395 D1397 D1399 D1401 D1403 D1405 D1407 D1409 D1411 D1413 D1415 D1417 D1419 D1421 D1423 D1425 D1427 D1429 D1431 D1433 D1435 D1437 D1439 D1441 D1443 D1445 D1447 D1449 D1451 D1453 D1455 D1457 D1459 D1461 D1463 D1465 D1467 D1469 D1471 D1473 D1475 D1477 D1479 D1481 D1483 D1485 D1487 D1489 D1491 D1493 D1495 D1497 D1499 D1501 D1503 D1505 D1507 D1509 D1511 D1513 D1515 D1517 D1519 D1521 D1523 D1525 D1527 D1529 D1531 D1533 D1535 D1537 D1539 D1541 D1543 D1545 D1547 D1549 D1551 D1553 D1555 D1557 D1559 D1561 D1563 D1565 D1567 D1569 D1571 D1573 D1575 D1577 D1579 D1581 D1583 D1585 D1587 D1589 D1591 D1593 D1595 D1597 D1599 D1601 D1603 D1605 D1607 D1609 D1611 D1613 D1615 D1617 D1619 D1621 D1623 D1625 D1627 D1629 D1631 D1633 D1635 D1637 D1639 D1641 D1643 D1645 D1647 D1649 D1651 D1653 D1655 D1657 D1659 D1661 D1663 D1665 D1667 D1669 D1671 D1673 D1675 D1677 D1679 D1681 D1683 D1685 D1687 D1689 D1691 D1693 D1695 D1697 D1699 D1701 D1703 D1705 D1707 D1709 D1711 D1713 D1715 D1717 D1719 D1721 D1723 D1725 D1727 D1729 D1731 D1733 D1735 D1737 D1739 D1741 D1743 D1745 D1747 D1749 D1751 D1753 D1755 D1757 D1759 D1761 D1763 D1765 D1767 D1769 D1771 D1773 D1775 D1777 D1779 D1781 D1783 D1785 D1787 D1789 D1791 D1793 D1795 D1797 D1799 D1801 D1803 D1805 D1807 D1809 D1811 D1813 D1815 D1817 D1819">
    <cfRule type="expression" dxfId="114" priority="50">
      <formula>$D621=""</formula>
    </cfRule>
  </conditionalFormatting>
  <conditionalFormatting sqref="K621:N621 K623:N623 K625:N625 K627:N627 K629:N629 K631:N631 K633:N633 K635:N635 K637:N637 K639:N639 K641:N641 K643:N643 K645:N645 K647:N647 K649:N649 K651:N651 K653:N653 K655:N655 K657:N657 K659:N659 K661:N661 K663:N663 K665:N665 K667:N667 K669:N669 K671:N671 K673:N673 K675:N675 K677:N677 K679:N679 K681:N681 K683:N683 K685:N685 K687:N687 K689:N689 K691:N691 K693:N693 K695:N695 K697:N697 K699:N699 K701:N701 K703:N703 K705:N705 K707:N707 K709:N709 K711:N711 K713:N713 K715:N715 K717:N717 K719:N719 K721:N721 K723:N723 K725:N725 K727:N727 K729:N729 K731:N731 K733:N733 K735:N735 K737:N737 K739:N739 K741:N741 K743:N743 K745:N745 K747:N747 K749:N749 K751:N751 K753:N753 K755:N755 K757:N757 K759:N759 K761:N761 K763:N763 K765:N765 K767:N767 K769:N769 K771:N771 K773:N773 K775:N775 K777:N777 K779:N779 K781:N781 K783:N783 K785:N785 K787:N787 K789:N789 K791:N791 K793:N793 K795:N795 K797:N797 K799:N799 K801:N801 K803:N803 K805:N805 K807:N807 K809:N809 K811:N811 K813:N813 K815:N815 K817:N817 K819:N819 K821:N821 K823:N823 K825:N825 K827:N827 K829:N829 K831:N831 K833:N833 K835:N835 K837:N837 K839:N839 K841:N841 K843:N843 K845:N845 K847:N847 K849:N849 K851:N851 K853:N853 K855:N855 K857:N857 K859:N859 K861:N861 K863:N863 K865:N865 K867:N867 K869:N869 K871:N871 K873:N873 K875:N875 K877:N877 K879:N879 K881:N881 K883:N883 K885:N885 K887:N887 K889:N889 K891:N891 K893:N893 K895:N895 K897:N897 K899:N899 K901:N901 K903:N903 K905:N905 K907:N907 K909:N909 K911:N911 K913:N913 K915:N915 K917:N917 K919:N919 K921:N921 K923:N923 K925:N925 K927:N927 K929:N929 K931:N931 K933:N933 K935:N935 K937:N937 K939:N939 K941:N941 K943:N943 K945:N945 K947:N947 K949:N949 K951:N951 K953:N953 K955:N955 K957:N957 K959:N959 K961:N961 K963:N963 K965:N965 K967:N967 K969:N969 K971:N971 K973:N973 K975:N975 K977:N977 K979:N979 K981:N981 K983:N983 K985:N985 K987:N987 K989:N989 K991:N991 K993:N993 K995:N995 K997:N997 K999:N999 K1001:N1001 K1003:N1003 K1005:N1005 K1007:N1007 K1009:N1009 K1011:N1011 K1013:N1013 K1015:N1015 K1017:N1017 K1019:N1019 K1021:N1021 K1023:N1023 K1025:N1025 K1027:N1027 K1029:N1029 K1031:N1031 K1033:N1033 K1035:N1035 K1037:N1037 K1039:N1039 K1041:N1041 K1043:N1043 K1045:N1045 K1047:N1047 K1049:N1049 K1051:N1051 K1053:N1053 K1055:N1055 K1057:N1057 K1059:N1059 K1061:N1061 K1063:N1063 K1065:N1065 K1067:N1067 K1069:N1069 K1071:N1071 K1073:N1073 K1075:N1075 K1077:N1077 K1079:N1079 K1081:N1081 K1083:N1083 K1085:N1085 K1087:N1087 K1089:N1089 K1091:N1091 K1093:N1093 K1095:N1095 K1097:N1097 K1099:N1099 K1101:N1101 K1103:N1103 K1105:N1105 K1107:N1107 K1109:N1109 K1111:N1111 K1113:N1113 K1115:N1115 K1117:N1117 K1119:N1119 K1121:N1121 K1123:N1123 K1125:N1125 K1127:N1127 K1129:N1129 K1131:N1131 K1133:N1133 K1135:N1135 K1137:N1137 K1139:N1139 K1141:N1141 K1143:N1143 K1145:N1145 K1147:N1147 K1149:N1149 K1151:N1151 K1153:N1153 K1155:N1155 K1157:N1157 K1159:N1159 K1161:N1161 K1163:N1163 K1165:N1165 K1167:N1167 K1169:N1169 K1171:N1171 K1173:N1173 K1175:N1175 K1177:N1177 K1179:N1179 K1181:N1181 K1183:N1183 K1185:N1185 K1187:N1187 K1189:N1189 K1191:N1191 K1193:N1193 K1195:N1195 K1197:N1197 K1199:N1199 K1201:N1201 K1203:N1203 K1205:N1205 K1207:N1207 K1209:N1209 K1211:N1211 K1213:N1213 K1215:N1215 K1217:N1217 K1219:N1219 K1221:N1221 K1223:N1223 K1225:N1225 K1227:N1227 K1229:N1229 K1231:N1231 K1233:N1233 K1235:N1235 K1237:N1237 K1239:N1239 K1241:N1241 K1243:N1243 K1245:N1245 K1247:N1247 K1249:N1249 K1251:N1251 K1253:N1253 K1255:N1255 K1257:N1257 K1259:N1259 K1261:N1261 K1263:N1263 K1265:N1265 K1267:N1267 K1269:N1269 K1271:N1271 K1273:N1273 K1275:N1275 K1277:N1277 K1279:N1279 K1281:N1281 K1283:N1283 K1285:N1285 K1287:N1287 K1289:N1289 K1291:N1291 K1293:N1293 K1295:N1295 K1297:N1297 K1299:N1299 K1301:N1301 K1303:N1303 K1305:N1305 K1307:N1307 K1309:N1309 K1311:N1311 K1313:N1313 K1315:N1315 K1317:N1317 K1319:N1319 K1321:N1321 K1323:N1323 K1325:N1325 K1327:N1327 K1329:N1329 K1331:N1331 K1333:N1333 K1335:N1335 K1337:N1337 K1339:N1339 K1341:N1341 K1343:N1343 K1345:N1345 K1347:N1347 K1349:N1349 K1351:N1351 K1353:N1353 K1355:N1355 K1357:N1357 K1359:N1359 K1361:N1361 K1363:N1363 K1365:N1365 K1367:N1367 K1369:N1369 K1371:N1371 K1373:N1373 K1375:N1375 K1377:N1377 K1379:N1379 K1381:N1381 K1383:N1383 K1385:N1385 K1387:N1387 K1389:N1389 K1391:N1391 K1393:N1393 K1395:N1395 K1397:N1397 K1399:N1399 K1401:N1401 K1403:N1403 K1405:N1405 K1407:N1407 K1409:N1409 K1411:N1411 K1413:N1413 K1415:N1415 K1417:N1417 K1419:N1419 K1421:N1421 K1423:N1423 K1425:N1425 K1427:N1427 K1429:N1429 K1431:N1431 K1433:N1433 K1435:N1435 K1437:N1437 K1439:N1439 K1441:N1441 K1443:N1443 K1445:N1445 K1447:N1447 K1449:N1449 K1451:N1451 K1453:N1453 K1455:N1455 K1457:N1457 K1459:N1459 K1461:N1461 K1463:N1463 K1465:N1465 K1467:N1467 K1469:N1469 K1471:N1471 K1473:N1473 K1475:N1475 K1477:N1477 K1479:N1479 K1481:N1481 K1483:N1483 K1485:N1485 K1487:N1487 K1489:N1489 K1491:N1491 K1493:N1493 K1495:N1495 K1497:N1497 K1499:N1499 K1501:N1501 K1503:N1503 K1505:N1505 K1507:N1507 K1509:N1509 K1511:N1511 K1513:N1513 K1515:N1515 K1517:N1517 K1519:N1519 K1521:N1521 K1523:N1523 K1525:N1525 K1527:N1527 K1529:N1529 K1531:N1531 K1533:N1533 K1535:N1535 K1537:N1537 K1539:N1539 K1541:N1541 K1543:N1543 K1545:N1545 K1547:N1547 K1549:N1549 K1551:N1551 K1553:N1553 K1555:N1555 K1557:N1557 K1559:N1559 K1561:N1561 K1563:N1563 K1565:N1565 K1567:N1567 K1569:N1569 K1571:N1571 K1573:N1573 K1575:N1575 K1577:N1577 K1579:N1579 K1581:N1581 K1583:N1583 K1585:N1585 K1587:N1587 K1589:N1589 K1591:N1591 K1593:N1593 K1595:N1595 K1597:N1597 K1599:N1599 K1601:N1601 K1603:N1603 K1605:N1605 K1607:N1607 K1609:N1609 K1611:N1611 K1613:N1613 K1615:N1615 K1617:N1617 K1619:N1619 K1621:N1621 K1623:N1623 K1625:N1625 K1627:N1627 K1629:N1629 K1631:N1631 K1633:N1633 K1635:N1635 K1637:N1637 K1639:N1639 K1641:N1641 K1643:N1643 K1645:N1645 K1647:N1647 K1649:N1649 K1651:N1651 K1653:N1653 K1655:N1655 K1657:N1657 K1659:N1659 K1661:N1661 K1663:N1663 K1665:N1665 K1667:N1667 K1669:N1669 K1671:N1671 K1673:N1673 K1675:N1675 K1677:N1677 K1679:N1679 K1681:N1681 K1683:N1683 K1685:N1685 K1687:N1687 K1689:N1689 K1691:N1691 K1693:N1693 K1695:N1695 K1697:N1697 K1699:N1699 K1701:N1701 K1703:N1703 K1705:N1705 K1707:N1707 K1709:N1709 K1711:N1711 K1713:N1713 K1715:N1715 K1717:N1717 K1719:N1719 K1721:N1721 K1723:N1723 K1725:N1725 K1727:N1727 K1729:N1729 K1731:N1731 K1733:N1733 K1735:N1735 K1737:N1737 K1739:N1739 K1741:N1741 K1743:N1743 K1745:N1745 K1747:N1747 K1749:N1749 K1751:N1751 K1753:N1753 K1755:N1755 K1757:N1757 K1759:N1759 K1761:N1761 K1763:N1763 K1765:N1765 K1767:N1767 K1769:N1769 K1771:N1771 K1773:N1773 K1775:N1775 K1777:N1777 K1779:N1779 K1781:N1781 K1783:N1783 K1785:N1785 K1787:N1787 K1789:N1789 K1791:N1791 K1793:N1793 K1795:N1795 K1797:N1797 K1799:N1799 K1801:N1801 K1803:N1803 K1805:N1805 K1807:N1807 K1809:N1809 K1811:N1811 K1813:N1813 K1815:N1815 K1817:N1817 K1819:N1819">
    <cfRule type="expression" priority="49">
      <formula>ROW() - 2 &gt; SUMPRODUCT(MAX(($B611:$B622&lt;&gt;"")*(ROW($B611:K622))))</formula>
    </cfRule>
  </conditionalFormatting>
  <conditionalFormatting sqref="G621 G623 G625 G627 G629 G631 G633 G635 G637 G639 G641 G643 G645 G647 G649 G651 G653 G655 G657 G659 G661 G663 G665 G667 G669 G671 G673 G675 G677 G679 G681 G683 G685 G687 G689 G691 G693 G695 G697 G699 G701 G703 G705 G707 G709 G711 G713 G715 G717 G719 G721 G723 G725 G727 G729 G731 G733 G735 G737 G739 G741 G743 G745 G747 G749 G751 G753 G755 G757 G759 G761 G763 G765 G767 G769 G771 G773 G775 G777 G779 G781 G783 G785 G787 G789 G791 G793 G795 G797 G799 G801 G803 G805 G807 G809 G811 G813 G815 G817 G819 G821 G823 G825 G827 G829 G831 G833 G835 G837 G839 G841 G843 G845 G847 G849 G851 G853 G855 G857 G859 G861 G863 G865 G867 G869 G871 G873 G875 G877 G879 G881 G883 G885 G887 G889 G891 G893 G895 G897 G899 G901 G903 G905 G907 G909 G911 G913 G915 G917 G919 G921 G923 G925 G927 G929 G931 G933 G935 G937 G939 G941 G943 G945 G947 G949 G951 G953 G955 G957 G959 G961 G963 G965 G967 G969 G971 G973 G975 G977 G979 G981 G983 G985 G987 G989 G991 G993 G995 G997 G999 G1001 G1003 G1005 G1007 G1009 G1011 G1013 G1015 G1017 G1019 G1021 G1023 G1025 G1027 G1029 G1031 G1033 G1035 G1037 G1039 G1041 G1043 G1045 G1047 G1049 G1051 G1053 G1055 G1057 G1059 G1061 G1063 G1065 G1067 G1069 G1071 G1073 G1075 G1077 G1079 G1081 G1083 G1085 G1087 G1089 G1091 G1093 G1095 G1097 G1099 G1101 G1103 G1105 G1107 G1109 G1111 G1113 G1115 G1117 G1119 G1121 G1123 G1125 G1127 G1129 G1131 G1133 G1135 G1137 G1139 G1141 G1143 G1145 G1147 G1149 G1151 G1153 G1155 G1157 G1159 G1161 G1163 G1165 G1167 G1169 G1171 G1173 G1175 G1177 G1179 G1181 G1183 G1185 G1187 G1189 G1191 G1193 G1195 G1197 G1199 G1201 G1203 G1205 G1207 G1209 G1211 G1213 G1215 G1217 G1219 G1221 G1223 G1225 G1227 G1229 G1231 G1233 G1235 G1237 G1239 G1241 G1243 G1245 G1247 G1249 G1251 G1253 G1255 G1257 G1259 G1261 G1263 G1265 G1267 G1269 G1271 G1273 G1275 G1277 G1279 G1281 G1283 G1285 G1287 G1289 G1291 G1293 G1295 G1297 G1299 G1301 G1303 G1305 G1307 G1309 G1311 G1313 G1315 G1317 G1319 G1321 G1323 G1325 G1327 G1329 G1331 G1333 G1335 G1337 G1339 G1341 G1343 G1345 G1347 G1349 G1351 G1353 G1355 G1357 G1359 G1361 G1363 G1365 G1367 G1369 G1371 G1373 G1375 G1377 G1379 G1381 G1383 G1385 G1387 G1389 G1391 G1393 G1395 G1397 G1399 G1401 G1403 G1405 G1407 G1409 G1411 G1413 G1415 G1417 G1419 G1421 G1423 G1425 G1427 G1429 G1431 G1433 G1435 G1437 G1439 G1441 G1443 G1445 G1447 G1449 G1451 G1453 G1455 G1457 G1459 G1461 G1463 G1465 G1467 G1469 G1471 G1473 G1475 G1477 G1479 G1481 G1483 G1485 G1487 G1489 G1491 G1493 G1495 G1497 G1499 G1501 G1503 G1505 G1507 G1509 G1511 G1513 G1515 G1517 G1519 G1521 G1523 G1525 G1527 G1529 G1531 G1533 G1535 G1537 G1539 G1541 G1543 G1545 G1547 G1549 G1551 G1553 G1555 G1557 G1559 G1561 G1563 G1565 G1567 G1569 G1571 G1573 G1575 G1577 G1579 G1581 G1583 G1585 G1587 G1589 G1591 G1593 G1595 G1597 G1599 G1601 G1603 G1605 G1607 G1609 G1611 G1613 G1615 G1617 G1619 G1621 G1623 G1625 G1627 G1629 G1631 G1633 G1635 G1637 G1639 G1641 G1643 G1645 G1647 G1649 G1651 G1653 G1655 G1657 G1659 G1661 G1663 G1665 G1667 G1669 G1671 G1673 G1675 G1677 G1679 G1681 G1683 G1685 G1687 G1689 G1691 G1693 G1695 G1697 G1699 G1701 G1703 G1705 G1707 G1709 G1711 G1713 G1715 G1717 G1719 G1721 G1723 G1725 G1727 G1729 G1731 G1733 G1735 G1737 G1739 G1741 G1743 G1745 G1747 G1749 G1751 G1753 G1755 G1757 G1759 G1761 G1763 G1765 G1767 G1769 G1771 G1773 G1775 G1777 G1779 G1781 G1783 G1785 G1787 G1789 G1791 G1793 G1795 G1797 G1799 G1801 G1803 G1805 G1807 G1809 G1811 G1813 G1815 G1817 G1819">
    <cfRule type="expression" priority="48">
      <formula>ROW() - 2 &gt; SUMPRODUCT(MAX(($B611:$B622&lt;&gt;"")*(ROW($B611:G622))))</formula>
    </cfRule>
  </conditionalFormatting>
  <conditionalFormatting sqref="H621 H623 H625 H627 H629 H631 H633 H635 H637 H639 H641 H643 H645 H647 H649 H651 H653 H655 H657 H659 H661 H663 H665 H667 H669 H671 H673 H675 H677 H679 H681 H683 H685 H687 H689 H691 H693 H695 H697 H699 H701 H703 H705 H707 H709 H711 H713 H715 H717 H719 H721 H723 H725 H727 H729 H731 H733 H735 H737 H739 H741 H743 H745 H747 H749 H751 H753 H755 H757 H759 H761 H763 H765 H767 H769 H771 H773 H775 H777 H779 H781 H783 H785 H787 H789 H791 H793 H795 H797 H799 H801 H803 H805 H807 H809 H811 H813 H815 H817 H819 H821 H823 H825 H827 H829 H831 H833 H835 H837 H839 H841 H843 H845 H847 H849 H851 H853 H855 H857 H859 H861 H863 H865 H867 H869 H871 H873 H875 H877 H879 H881 H883 H885 H887 H889 H891 H893 H895 H897 H899 H901 H903 H905 H907 H909 H911 H913 H915 H917 H919 H921 H923 H925 H927 H929 H931 H933 H935 H937 H939 H941 H943 H945 H947 H949 H951 H953 H955 H957 H959 H961 H963 H965 H967 H969 H971 H973 H975 H977 H979 H981 H983 H985 H987 H989 H991 H993 H995 H997 H999 H1001 H1003 H1005 H1007 H1009 H1011 H1013 H1015 H1017 H1019 H1021 H1023 H1025 H1027 H1029 H1031 H1033 H1035 H1037 H1039 H1041 H1043 H1045 H1047 H1049 H1051 H1053 H1055 H1057 H1059 H1061 H1063 H1065 H1067 H1069 H1071 H1073 H1075 H1077 H1079 H1081 H1083 H1085 H1087 H1089 H1091 H1093 H1095 H1097 H1099 H1101 H1103 H1105 H1107 H1109 H1111 H1113 H1115 H1117 H1119 H1121 H1123 H1125 H1127 H1129 H1131 H1133 H1135 H1137 H1139 H1141 H1143 H1145 H1147 H1149 H1151 H1153 H1155 H1157 H1159 H1161 H1163 H1165 H1167 H1169 H1171 H1173 H1175 H1177 H1179 H1181 H1183 H1185 H1187 H1189 H1191 H1193 H1195 H1197 H1199 H1201 H1203 H1205 H1207 H1209 H1211 H1213 H1215 H1217 H1219 H1221 H1223 H1225 H1227 H1229 H1231 H1233 H1235 H1237 H1239 H1241 H1243 H1245 H1247 H1249 H1251 H1253 H1255 H1257 H1259 H1261 H1263 H1265 H1267 H1269 H1271 H1273 H1275 H1277 H1279 H1281 H1283 H1285 H1287 H1289 H1291 H1293 H1295 H1297 H1299 H1301 H1303 H1305 H1307 H1309 H1311 H1313 H1315 H1317 H1319 H1321 H1323 H1325 H1327 H1329 H1331 H1333 H1335 H1337 H1339 H1341 H1343 H1345 H1347 H1349 H1351 H1353 H1355 H1357 H1359 H1361 H1363 H1365 H1367 H1369 H1371 H1373 H1375 H1377 H1379 H1381 H1383 H1385 H1387 H1389 H1391 H1393 H1395 H1397 H1399 H1401 H1403 H1405 H1407 H1409 H1411 H1413 H1415 H1417 H1419 H1421 H1423 H1425 H1427 H1429 H1431 H1433 H1435 H1437 H1439 H1441 H1443 H1445 H1447 H1449 H1451 H1453 H1455 H1457 H1459 H1461 H1463 H1465 H1467 H1469 H1471 H1473 H1475 H1477 H1479 H1481 H1483 H1485 H1487 H1489 H1491 H1493 H1495 H1497 H1499 H1501 H1503 H1505 H1507 H1509 H1511 H1513 H1515 H1517 H1519 H1521 H1523 H1525 H1527 H1529 H1531 H1533 H1535 H1537 H1539 H1541 H1543 H1545 H1547 H1549 H1551 H1553 H1555 H1557 H1559 H1561 H1563 H1565 H1567 H1569 H1571 H1573 H1575 H1577 H1579 H1581 H1583 H1585 H1587 H1589 H1591 H1593 H1595 H1597 H1599 H1601 H1603 H1605 H1607 H1609 H1611 H1613 H1615 H1617 H1619 H1621 H1623 H1625 H1627 H1629 H1631 H1633 H1635 H1637 H1639 H1641 H1643 H1645 H1647 H1649 H1651 H1653 H1655 H1657 H1659 H1661 H1663 H1665 H1667 H1669 H1671 H1673 H1675 H1677 H1679 H1681 H1683 H1685 H1687 H1689 H1691 H1693 H1695 H1697 H1699 H1701 H1703 H1705 H1707 H1709 H1711 H1713 H1715 H1717 H1719 H1721 H1723 H1725 H1727 H1729 H1731 H1733 H1735 H1737 H1739 H1741 H1743 H1745 H1747 H1749 H1751 H1753 H1755 H1757 H1759 H1761 H1763 H1765 H1767 H1769 H1771 H1773 H1775 H1777 H1779 H1781 H1783 H1785 H1787 H1789 H1791 H1793 H1795 H1797 H1799 H1801 H1803 H1805 H1807 H1809 H1811 H1813 H1815 H1817 H1819">
    <cfRule type="expression" priority="47">
      <formula>ROW() - 2 &gt; SUMPRODUCT(MAX(($B611:$B622&lt;&gt;"")*(ROW($B611:H622))))</formula>
    </cfRule>
  </conditionalFormatting>
  <conditionalFormatting sqref="I621 I623 I625 I627 I629 I631 I633 I635 I637 I639 I641 I643 I645 I647 I649 I651 I653 I655 I657 I659 I661 I663 I665 I667 I669 I671 I673 I675 I677 I679 I681 I683 I685 I687 I689 I691 I693 I695 I697 I699 I701 I703 I705 I707 I709 I711 I713 I715 I717 I719 I721 I723 I725 I727 I729 I731 I733 I735 I737 I739 I741 I743 I745 I747 I749 I751 I753 I755 I757 I759 I761 I763 I765 I767 I769 I771 I773 I775 I777 I779 I781 I783 I785 I787 I789 I791 I793 I795 I797 I799 I801 I803 I805 I807 I809 I811 I813 I815 I817 I819 I821 I823 I825 I827 I829 I831 I833 I835 I837 I839 I841 I843 I845 I847 I849 I851 I853 I855 I857 I859 I861 I863 I865 I867 I869 I871 I873 I875 I877 I879 I881 I883 I885 I887 I889 I891 I893 I895 I897 I899 I901 I903 I905 I907 I909 I911 I913 I915 I917 I919 I921 I923 I925 I927 I929 I931 I933 I935 I937 I939 I941 I943 I945 I947 I949 I951 I953 I955 I957 I959 I961 I963 I965 I967 I969 I971 I973 I975 I977 I979 I981 I983 I985 I987 I989 I991 I993 I995 I997 I999 I1001 I1003 I1005 I1007 I1009 I1011 I1013 I1015 I1017 I1019 I1021 I1023 I1025 I1027 I1029 I1031 I1033 I1035 I1037 I1039 I1041 I1043 I1045 I1047 I1049 I1051 I1053 I1055 I1057 I1059 I1061 I1063 I1065 I1067 I1069 I1071 I1073 I1075 I1077 I1079 I1081 I1083 I1085 I1087 I1089 I1091 I1093 I1095 I1097 I1099 I1101 I1103 I1105 I1107 I1109 I1111 I1113 I1115 I1117 I1119 I1121 I1123 I1125 I1127 I1129 I1131 I1133 I1135 I1137 I1139 I1141 I1143 I1145 I1147 I1149 I1151 I1153 I1155 I1157 I1159 I1161 I1163 I1165 I1167 I1169 I1171 I1173 I1175 I1177 I1179 I1181 I1183 I1185 I1187 I1189 I1191 I1193 I1195 I1197 I1199 I1201 I1203 I1205 I1207 I1209 I1211 I1213 I1215 I1217 I1219 I1221 I1223 I1225 I1227 I1229 I1231 I1233 I1235 I1237 I1239 I1241 I1243 I1245 I1247 I1249 I1251 I1253 I1255 I1257 I1259 I1261 I1263 I1265 I1267 I1269 I1271 I1273 I1275 I1277 I1279 I1281 I1283 I1285 I1287 I1289 I1291 I1293 I1295 I1297 I1299 I1301 I1303 I1305 I1307 I1309 I1311 I1313 I1315 I1317 I1319 I1321 I1323 I1325 I1327 I1329 I1331 I1333 I1335 I1337 I1339 I1341 I1343 I1345 I1347 I1349 I1351 I1353 I1355 I1357 I1359 I1361 I1363 I1365 I1367 I1369 I1371 I1373 I1375 I1377 I1379 I1381 I1383 I1385 I1387 I1389 I1391 I1393 I1395 I1397 I1399 I1401 I1403 I1405 I1407 I1409 I1411 I1413 I1415 I1417 I1419 I1421 I1423 I1425 I1427 I1429 I1431 I1433 I1435 I1437 I1439 I1441 I1443 I1445 I1447 I1449 I1451 I1453 I1455 I1457 I1459 I1461 I1463 I1465 I1467 I1469 I1471 I1473 I1475 I1477 I1479 I1481 I1483 I1485 I1487 I1489 I1491 I1493 I1495 I1497 I1499 I1501 I1503 I1505 I1507 I1509 I1511 I1513 I1515 I1517 I1519 I1521 I1523 I1525 I1527 I1529 I1531 I1533 I1535 I1537 I1539 I1541 I1543 I1545 I1547 I1549 I1551 I1553 I1555 I1557 I1559 I1561 I1563 I1565 I1567 I1569 I1571 I1573 I1575 I1577 I1579 I1581 I1583 I1585 I1587 I1589 I1591 I1593 I1595 I1597 I1599 I1601 I1603 I1605 I1607 I1609 I1611 I1613 I1615 I1617 I1619 I1621 I1623 I1625 I1627 I1629 I1631 I1633 I1635 I1637 I1639 I1641 I1643 I1645 I1647 I1649 I1651 I1653 I1655 I1657 I1659 I1661 I1663 I1665 I1667 I1669 I1671 I1673 I1675 I1677 I1679 I1681 I1683 I1685 I1687 I1689 I1691 I1693 I1695 I1697 I1699 I1701 I1703 I1705 I1707 I1709 I1711 I1713 I1715 I1717 I1719 I1721 I1723 I1725 I1727 I1729 I1731 I1733 I1735 I1737 I1739 I1741 I1743 I1745 I1747 I1749 I1751 I1753 I1755 I1757 I1759 I1761 I1763 I1765 I1767 I1769 I1771 I1773 I1775 I1777 I1779 I1781 I1783 I1785 I1787 I1789 I1791 I1793 I1795 I1797 I1799 I1801 I1803 I1805 I1807 I1809 I1811 I1813 I1815 I1817 I1819">
    <cfRule type="expression" priority="46">
      <formula>ROW() - 2 &gt; SUMPRODUCT(MAX(($B611:$B622&lt;&gt;"")*(ROW($B611:I622))))</formula>
    </cfRule>
  </conditionalFormatting>
  <conditionalFormatting sqref="F621:I621 F623:I623 F625:I625 F627:I627 F629:I629 F631:I631 F633:I633 F635:I635 F637:I637 F639:I639 F641:I641 F643:I643 F645:I645 F647:I647 F649:I649 F651:I651 F653:I653 F655:I655 F657:I657 F659:I659 F661:I661 F663:I663 F665:I665 F667:I667 F669:I669 F671:I671 F673:I673 F675:I675 F677:I677 F679:I679 F681:I681 F683:I683 F685:I685 F687:I687 F689:I689 F691:I691 F693:I693 F695:I695 F697:I697 F699:I699 F701:I701 F703:I703 F705:I705 F707:I707 F709:I709 F711:I711 F713:I713 F715:I715 F717:I717 F719:I719 F721:I721 F723:I723 F725:I725 F727:I727 F729:I729 F731:I731 F733:I733 F735:I735 F737:I737 F739:I739 F741:I741 F743:I743 F745:I745 F747:I747 F749:I749 F751:I751 F753:I753 F755:I755 F757:I757 F759:I759 F761:I761 F763:I763 F765:I765 F767:I767 F769:I769 F771:I771 F773:I773 F775:I775 F777:I777 F779:I779 F781:I781 F783:I783 F785:I785 F787:I787 F789:I789 F791:I791 F793:I793 F795:I795 F797:I797 F799:I799 F801:I801 F803:I803 F805:I805 F807:I807 F809:I809 F811:I811 F813:I813 F815:I815 F817:I817 F819:I819 F821:I821 F823:I823 F825:I825 F827:I827 F829:I829 F831:I831 F833:I833 F835:I835 F837:I837 F839:I839 F841:I841 F843:I843 F845:I845 F847:I847 F849:I849 F851:I851 F853:I853 F855:I855 F857:I857 F859:I859 F861:I861 F863:I863 F865:I865 F867:I867 F869:I869 F871:I871 F873:I873 F875:I875 F877:I877 F879:I879 F881:I881 F883:I883 F885:I885 F887:I887 F889:I889 F891:I891 F893:I893 F895:I895 F897:I897 F899:I899 F901:I901 F903:I903 F905:I905 F907:I907 F909:I909 F911:I911 F913:I913 F915:I915 F917:I917 F919:I919 F921:I921 F923:I923 F925:I925 F927:I927 F929:I929 F931:I931 F933:I933 F935:I935 F937:I937 F939:I939 F941:I941 F943:I943 F945:I945 F947:I947 F949:I949 F951:I951 F953:I953 F955:I955 F957:I957 F959:I959 F961:I961 F963:I963 F965:I965 F967:I967 F969:I969 F971:I971 F973:I973 F975:I975 F977:I977 F979:I979 F981:I981 F983:I983 F985:I985 F987:I987 F989:I989 F991:I991 F993:I993 F995:I995 F997:I997 F999:I999 F1001:I1001 F1003:I1003 F1005:I1005 F1007:I1007 F1009:I1009 F1011:I1011 F1013:I1013 F1015:I1015 F1017:I1017 F1019:I1019 F1021:I1021 F1023:I1023 F1025:I1025 F1027:I1027 F1029:I1029 F1031:I1031 F1033:I1033 F1035:I1035 F1037:I1037 F1039:I1039 F1041:I1041 F1043:I1043 F1045:I1045 F1047:I1047 F1049:I1049 F1051:I1051 F1053:I1053 F1055:I1055 F1057:I1057 F1059:I1059 F1061:I1061 F1063:I1063 F1065:I1065 F1067:I1067 F1069:I1069 F1071:I1071 F1073:I1073 F1075:I1075 F1077:I1077 F1079:I1079 F1081:I1081 F1083:I1083 F1085:I1085 F1087:I1087 F1089:I1089 F1091:I1091 F1093:I1093 F1095:I1095 F1097:I1097 F1099:I1099 F1101:I1101 F1103:I1103 F1105:I1105 F1107:I1107 F1109:I1109 F1111:I1111 F1113:I1113 F1115:I1115 F1117:I1117 F1119:I1119 F1121:I1121 F1123:I1123 F1125:I1125 F1127:I1127 F1129:I1129 F1131:I1131 F1133:I1133 F1135:I1135 F1137:I1137 F1139:I1139 F1141:I1141 F1143:I1143 F1145:I1145 F1147:I1147 F1149:I1149 F1151:I1151 F1153:I1153 F1155:I1155 F1157:I1157 F1159:I1159 F1161:I1161 F1163:I1163 F1165:I1165 F1167:I1167 F1169:I1169 F1171:I1171 F1173:I1173 F1175:I1175 F1177:I1177 F1179:I1179 F1181:I1181 F1183:I1183 F1185:I1185 F1187:I1187 F1189:I1189 F1191:I1191 F1193:I1193 F1195:I1195 F1197:I1197 F1199:I1199 F1201:I1201 F1203:I1203 F1205:I1205 F1207:I1207 F1209:I1209 F1211:I1211 F1213:I1213 F1215:I1215 F1217:I1217 F1219:I1219 F1221:I1221 F1223:I1223 F1225:I1225 F1227:I1227 F1229:I1229 F1231:I1231 F1233:I1233 F1235:I1235 F1237:I1237 F1239:I1239 F1241:I1241 F1243:I1243 F1245:I1245 F1247:I1247 F1249:I1249 F1251:I1251 F1253:I1253 F1255:I1255 F1257:I1257 F1259:I1259 F1261:I1261 F1263:I1263 F1265:I1265 F1267:I1267 F1269:I1269 F1271:I1271 F1273:I1273 F1275:I1275 F1277:I1277 F1279:I1279 F1281:I1281 F1283:I1283 F1285:I1285 F1287:I1287 F1289:I1289 F1291:I1291 F1293:I1293 F1295:I1295 F1297:I1297 F1299:I1299 F1301:I1301 F1303:I1303 F1305:I1305 F1307:I1307 F1309:I1309 F1311:I1311 F1313:I1313 F1315:I1315 F1317:I1317 F1319:I1319 F1321:I1321 F1323:I1323 F1325:I1325 F1327:I1327 F1329:I1329 F1331:I1331 F1333:I1333 F1335:I1335 F1337:I1337 F1339:I1339 F1341:I1341 F1343:I1343 F1345:I1345 F1347:I1347 F1349:I1349 F1351:I1351 F1353:I1353 F1355:I1355 F1357:I1357 F1359:I1359 F1361:I1361 F1363:I1363 F1365:I1365 F1367:I1367 F1369:I1369 F1371:I1371 F1373:I1373 F1375:I1375 F1377:I1377 F1379:I1379 F1381:I1381 F1383:I1383 F1385:I1385 F1387:I1387 F1389:I1389 F1391:I1391 F1393:I1393 F1395:I1395 F1397:I1397 F1399:I1399 F1401:I1401 F1403:I1403 F1405:I1405 F1407:I1407 F1409:I1409 F1411:I1411 F1413:I1413 F1415:I1415 F1417:I1417 F1419:I1419 F1421:I1421 F1423:I1423 F1425:I1425 F1427:I1427 F1429:I1429 F1431:I1431 F1433:I1433 F1435:I1435 F1437:I1437 F1439:I1439 F1441:I1441 F1443:I1443 F1445:I1445 F1447:I1447 F1449:I1449 F1451:I1451 F1453:I1453 F1455:I1455 F1457:I1457 F1459:I1459 F1461:I1461 F1463:I1463 F1465:I1465 F1467:I1467 F1469:I1469 F1471:I1471 F1473:I1473 F1475:I1475 F1477:I1477 F1479:I1479 F1481:I1481 F1483:I1483 F1485:I1485 F1487:I1487 F1489:I1489 F1491:I1491 F1493:I1493 F1495:I1495 F1497:I1497 F1499:I1499 F1501:I1501 F1503:I1503 F1505:I1505 F1507:I1507 F1509:I1509 F1511:I1511 F1513:I1513 F1515:I1515 F1517:I1517 F1519:I1519 F1521:I1521 F1523:I1523 F1525:I1525 F1527:I1527 F1529:I1529 F1531:I1531 F1533:I1533 F1535:I1535 F1537:I1537 F1539:I1539 F1541:I1541 F1543:I1543 F1545:I1545 F1547:I1547 F1549:I1549 F1551:I1551 F1553:I1553 F1555:I1555 F1557:I1557 F1559:I1559 F1561:I1561 F1563:I1563 F1565:I1565 F1567:I1567 F1569:I1569 F1571:I1571 F1573:I1573 F1575:I1575 F1577:I1577 F1579:I1579 F1581:I1581 F1583:I1583 F1585:I1585 F1587:I1587 F1589:I1589 F1591:I1591 F1593:I1593 F1595:I1595 F1597:I1597 F1599:I1599 F1601:I1601 F1603:I1603 F1605:I1605 F1607:I1607 F1609:I1609 F1611:I1611 F1613:I1613 F1615:I1615 F1617:I1617 F1619:I1619 F1621:I1621 F1623:I1623 F1625:I1625 F1627:I1627 F1629:I1629 F1631:I1631 F1633:I1633 F1635:I1635 F1637:I1637 F1639:I1639 F1641:I1641 F1643:I1643 F1645:I1645 F1647:I1647 F1649:I1649 F1651:I1651 F1653:I1653 F1655:I1655 F1657:I1657 F1659:I1659 F1661:I1661 F1663:I1663 F1665:I1665 F1667:I1667 F1669:I1669 F1671:I1671 F1673:I1673 F1675:I1675 F1677:I1677 F1679:I1679 F1681:I1681 F1683:I1683 F1685:I1685 F1687:I1687 F1689:I1689 F1691:I1691 F1693:I1693 F1695:I1695 F1697:I1697 F1699:I1699 F1701:I1701 F1703:I1703 F1705:I1705 F1707:I1707 F1709:I1709 F1711:I1711 F1713:I1713 F1715:I1715 F1717:I1717 F1719:I1719 F1721:I1721 F1723:I1723 F1725:I1725 F1727:I1727 F1729:I1729 F1731:I1731 F1733:I1733 F1735:I1735 F1737:I1737 F1739:I1739 F1741:I1741 F1743:I1743 F1745:I1745 F1747:I1747 F1749:I1749 F1751:I1751 F1753:I1753 F1755:I1755 F1757:I1757 F1759:I1759 F1761:I1761 F1763:I1763 F1765:I1765 F1767:I1767 F1769:I1769 F1771:I1771 F1773:I1773 F1775:I1775 F1777:I1777 F1779:I1779 F1781:I1781 F1783:I1783 F1785:I1785 F1787:I1787 F1789:I1789 F1791:I1791 F1793:I1793 F1795:I1795 F1797:I1797 F1799:I1799 F1801:I1801 F1803:I1803 F1805:I1805 F1807:I1807 F1809:I1809 F1811:I1811 F1813:I1813 F1815:I1815 F1817:I1817 F1819:I1819">
    <cfRule type="expression" dxfId="113" priority="44">
      <formula>$D621=""</formula>
    </cfRule>
  </conditionalFormatting>
  <conditionalFormatting sqref="G622:I622 G624:I624 G626:I626 G628:I628 G630:I630 G632:I632 G634:I634 G636:I636 G638:I638 G640:I640 G642:I642 G644:I644 G646:I646 G648:I648 G650:I650 G652:I652 G654:I654 G656:I656 G658:I658 G660:I660 G662:I662 G664:I664 G666:I666 G668:I668 G670:I670 G672:I672 G674:I674 G676:I676 G678:I678 G680:I680 G682:I682 G684:I684 G686:I686 G688:I688 G690:I690 G692:I692 G694:I694 G696:I696 G698:I698 G700:I700 G702:I702 G704:I704 G706:I706 G708:I708 G710:I710 G712:I712 G714:I714 G716:I716 G718:I718 G720:I720 G722:I722 G724:I724 G726:I726 G728:I728 G730:I730 G732:I732 G734:I734 G736:I736 G738:I738 G740:I740 G742:I742 G744:I744 G746:I746 G748:I748 G750:I750 G752:I752 G754:I754 G756:I756 G758:I758 G760:I760 G762:I762 G764:I764 G766:I766 G768:I768 G770:I770 G772:I772 G774:I774 G776:I776 G778:I778 G780:I780 G782:I782 G784:I784 G786:I786 G788:I788 G790:I790 G792:I792 G794:I794 G796:I796 G798:I798 G800:I800 G802:I802 G804:I804 G806:I806 G808:I808 G810:I810 G812:I812 G814:I814 G816:I816 G818:I818 G820:I820 G822:I822 G824:I824 G826:I826 G828:I828 G830:I830 G832:I832 G834:I834 G836:I836 G838:I838 G840:I840 G842:I842 G844:I844 G846:I846 G848:I848 G850:I850 G852:I852 G854:I854 G856:I856 G858:I858 G860:I860 G862:I862 G864:I864 G866:I866 G868:I868 G870:I870 G872:I872 G874:I874 G876:I876 G878:I878 G880:I880 G882:I882 G884:I884 G886:I886 G888:I888 G890:I890 G892:I892 G894:I894 G896:I896 G898:I898 G900:I900 G902:I902 G904:I904 G906:I906 G908:I908 G910:I910 G912:I912 G914:I914 G916:I916 G918:I918 G920:I920 G922:I922 G924:I924 G926:I926 G928:I928 G930:I930 G932:I932 G934:I934 G936:I936 G938:I938 G940:I940 G942:I942 G944:I944 G946:I946 G948:I948 G950:I950 G952:I952 G954:I954 G956:I956 G958:I958 G960:I960 G962:I962 G964:I964 G966:I966 G968:I968 G970:I970 G972:I972 G974:I974 G976:I976 G978:I978 G980:I980 G982:I982 G984:I984 G986:I986 G988:I988 G990:I990 G992:I992 G994:I994 G996:I996 G998:I998 G1000:I1000 G1002:I1002 G1004:I1004 G1006:I1006 G1008:I1008 G1010:I1010 G1012:I1012 G1014:I1014 G1016:I1016 G1018:I1018 G1020:I1020 G1022:I1022 G1024:I1024 G1026:I1026 G1028:I1028 G1030:I1030 G1032:I1032 G1034:I1034 G1036:I1036 G1038:I1038 G1040:I1040 G1042:I1042 G1044:I1044 G1046:I1046 G1048:I1048 G1050:I1050 G1052:I1052 G1054:I1054 G1056:I1056 G1058:I1058 G1060:I1060 G1062:I1062 G1064:I1064 G1066:I1066 G1068:I1068 G1070:I1070 G1072:I1072 G1074:I1074 G1076:I1076 G1078:I1078 G1080:I1080 G1082:I1082 G1084:I1084 G1086:I1086 G1088:I1088 G1090:I1090 G1092:I1092 G1094:I1094 G1096:I1096 G1098:I1098 G1100:I1100 G1102:I1102 G1104:I1104 G1106:I1106 G1108:I1108 G1110:I1110 G1112:I1112 G1114:I1114 G1116:I1116 G1118:I1118 G1120:I1120 G1122:I1122 G1124:I1124 G1126:I1126 G1128:I1128 G1130:I1130 G1132:I1132 G1134:I1134 G1136:I1136 G1138:I1138 G1140:I1140 G1142:I1142 G1144:I1144 G1146:I1146 G1148:I1148 G1150:I1150 G1152:I1152 G1154:I1154 G1156:I1156 G1158:I1158 G1160:I1160 G1162:I1162 G1164:I1164 G1166:I1166 G1168:I1168 G1170:I1170 G1172:I1172 G1174:I1174 G1176:I1176 G1178:I1178 G1180:I1180 G1182:I1182 G1184:I1184 G1186:I1186 G1188:I1188 G1190:I1190 G1192:I1192 G1194:I1194 G1196:I1196 G1198:I1198 G1200:I1200 G1202:I1202 G1204:I1204 G1206:I1206 G1208:I1208 G1210:I1210 G1212:I1212 G1214:I1214 G1216:I1216 G1218:I1218 G1220:I1220 G1222:I1222 G1224:I1224 G1226:I1226 G1228:I1228 G1230:I1230 G1232:I1232 G1234:I1234 G1236:I1236 G1238:I1238 G1240:I1240 G1242:I1242 G1244:I1244 G1246:I1246 G1248:I1248 G1250:I1250 G1252:I1252 G1254:I1254 G1256:I1256 G1258:I1258 G1260:I1260 G1262:I1262 G1264:I1264 G1266:I1266 G1268:I1268 G1270:I1270 G1272:I1272 G1274:I1274 G1276:I1276 G1278:I1278 G1280:I1280 G1282:I1282 G1284:I1284 G1286:I1286 G1288:I1288 G1290:I1290 G1292:I1292 G1294:I1294 G1296:I1296 G1298:I1298 G1300:I1300 G1302:I1302 G1304:I1304 G1306:I1306 G1308:I1308 G1310:I1310 G1312:I1312 G1314:I1314 G1316:I1316 G1318:I1318 G1320:I1320 G1322:I1322 G1324:I1324 G1326:I1326 G1328:I1328 G1330:I1330 G1332:I1332 G1334:I1334 G1336:I1336 G1338:I1338 G1340:I1340 G1342:I1342 G1344:I1344 G1346:I1346 G1348:I1348 G1350:I1350 G1352:I1352 G1354:I1354 G1356:I1356 G1358:I1358 G1360:I1360 G1362:I1362 G1364:I1364 G1366:I1366 G1368:I1368 G1370:I1370 G1372:I1372 G1374:I1374 G1376:I1376 G1378:I1378 G1380:I1380 G1382:I1382 G1384:I1384 G1386:I1386 G1388:I1388 G1390:I1390 G1392:I1392 G1394:I1394 G1396:I1396 G1398:I1398 G1400:I1400 G1402:I1402 G1404:I1404 G1406:I1406 G1408:I1408 G1410:I1410 G1412:I1412 G1414:I1414 G1416:I1416 G1418:I1418 G1420:I1420 G1422:I1422 G1424:I1424 G1426:I1426 G1428:I1428 G1430:I1430 G1432:I1432 G1434:I1434 G1436:I1436 G1438:I1438 G1440:I1440 G1442:I1442 G1444:I1444 G1446:I1446 G1448:I1448 G1450:I1450 G1452:I1452 G1454:I1454 G1456:I1456 G1458:I1458 G1460:I1460 G1462:I1462 G1464:I1464 G1466:I1466 G1468:I1468 G1470:I1470 G1472:I1472 G1474:I1474 G1476:I1476 G1478:I1478 G1480:I1480 G1482:I1482 G1484:I1484 G1486:I1486 G1488:I1488 G1490:I1490 G1492:I1492 G1494:I1494 G1496:I1496 G1498:I1498 G1500:I1500 G1502:I1502 G1504:I1504 G1506:I1506 G1508:I1508 G1510:I1510 G1512:I1512 G1514:I1514 G1516:I1516 G1518:I1518 G1520:I1520 G1522:I1522 G1524:I1524 G1526:I1526 G1528:I1528 G1530:I1530 G1532:I1532 G1534:I1534 G1536:I1536 G1538:I1538 G1540:I1540 G1542:I1542 G1544:I1544 G1546:I1546 G1548:I1548 G1550:I1550 G1552:I1552 G1554:I1554 G1556:I1556 G1558:I1558 G1560:I1560 G1562:I1562 G1564:I1564 G1566:I1566 G1568:I1568 G1570:I1570 G1572:I1572 G1574:I1574 G1576:I1576 G1578:I1578 G1580:I1580 G1582:I1582 G1584:I1584 G1586:I1586 G1588:I1588 G1590:I1590 G1592:I1592 G1594:I1594 G1596:I1596 G1598:I1598 G1600:I1600 G1602:I1602 G1604:I1604 G1606:I1606 G1608:I1608 G1610:I1610 G1612:I1612 G1614:I1614 G1616:I1616 G1618:I1618 G1620:I1620 G1622:I1622 G1624:I1624 G1626:I1626 G1628:I1628 G1630:I1630 G1632:I1632 G1634:I1634 G1636:I1636 G1638:I1638 G1640:I1640 G1642:I1642 G1644:I1644 G1646:I1646 G1648:I1648 G1650:I1650 G1652:I1652 G1654:I1654 G1656:I1656 G1658:I1658 G1660:I1660 G1662:I1662 G1664:I1664 G1666:I1666 G1668:I1668 G1670:I1670 G1672:I1672 G1674:I1674 G1676:I1676 G1678:I1678 G1680:I1680 G1682:I1682 G1684:I1684 G1686:I1686 G1688:I1688 G1690:I1690 G1692:I1692 G1694:I1694 G1696:I1696 G1698:I1698 G1700:I1700 G1702:I1702 G1704:I1704 G1706:I1706 G1708:I1708 G1710:I1710 G1712:I1712 G1714:I1714 G1716:I1716 G1718:I1718 G1720:I1720 G1722:I1722 G1724:I1724 G1726:I1726 G1728:I1728 G1730:I1730 G1732:I1732 G1734:I1734 G1736:I1736 G1738:I1738 G1740:I1740 G1742:I1742 G1744:I1744 G1746:I1746 G1748:I1748 G1750:I1750 G1752:I1752 G1754:I1754 G1756:I1756 G1758:I1758 G1760:I1760 G1762:I1762 G1764:I1764 G1766:I1766 G1768:I1768 G1770:I1770 G1772:I1772 G1774:I1774 G1776:I1776 G1778:I1778 G1780:I1780 G1782:I1782 G1784:I1784 G1786:I1786 G1788:I1788 G1790:I1790 G1792:I1792 G1794:I1794 G1796:I1796 G1798:I1798 G1800:I1800 G1802:I1802 G1804:I1804 G1806:I1806 G1808:I1808 G1810:I1810 G1812:I1812 G1814:I1814 G1816:I1816 G1818:I1818 G1820:I1820">
    <cfRule type="expression" dxfId="112" priority="45">
      <formula>$D621=""</formula>
    </cfRule>
  </conditionalFormatting>
  <conditionalFormatting sqref="K621 K623 K625 K627 K629 K631 K633 K635 K637 K639 K641 K643 K645 K647 K649 K651 K653 K655 K657 K659 K661 K663 K665 K667 K669 K671 K673 K675 K677 K679 K681 K683 K685 K687 K689 K691 K693 K695 K697 K699 K701 K703 K705 K707 K709 K711 K713 K715 K717 K719 K721 K723 K725 K727 K729 K731 K733 K735 K737 K739 K741 K743 K745 K747 K749 K751 K753 K755 K757 K759 K761 K763 K765 K767 K769 K771 K773 K775 K777 K779 K781 K783 K785 K787 K789 K791 K793 K795 K797 K799 K801 K803 K805 K807 K809 K811 K813 K815 K817 K819 K821 K823 K825 K827 K829 K831 K833 K835 K837 K839 K841 K843 K845 K847 K849 K851 K853 K855 K857 K859 K861 K863 K865 K867 K869 K871 K873 K875 K877 K879 K881 K883 K885 K887 K889 K891 K893 K895 K897 K899 K901 K903 K905 K907 K909 K911 K913 K915 K917 K919 K921 K923 K925 K927 K929 K931 K933 K935 K937 K939 K941 K943 K945 K947 K949 K951 K953 K955 K957 K959 K961 K963 K965 K967 K969 K971 K973 K975 K977 K979 K981 K983 K985 K987 K989 K991 K993 K995 K997 K999 K1001 K1003 K1005 K1007 K1009 K1011 K1013 K1015 K1017 K1019 K1021 K1023 K1025 K1027 K1029 K1031 K1033 K1035 K1037 K1039 K1041 K1043 K1045 K1047 K1049 K1051 K1053 K1055 K1057 K1059 K1061 K1063 K1065 K1067 K1069 K1071 K1073 K1075 K1077 K1079 K1081 K1083 K1085 K1087 K1089 K1091 K1093 K1095 K1097 K1099 K1101 K1103 K1105 K1107 K1109 K1111 K1113 K1115 K1117 K1119 K1121 K1123 K1125 K1127 K1129 K1131 K1133 K1135 K1137 K1139 K1141 K1143 K1145 K1147 K1149 K1151 K1153 K1155 K1157 K1159 K1161 K1163 K1165 K1167 K1169 K1171 K1173 K1175 K1177 K1179 K1181 K1183 K1185 K1187 K1189 K1191 K1193 K1195 K1197 K1199 K1201 K1203 K1205 K1207 K1209 K1211 K1213 K1215 K1217 K1219 K1221 K1223 K1225 K1227 K1229 K1231 K1233 K1235 K1237 K1239 K1241 K1243 K1245 K1247 K1249 K1251 K1253 K1255 K1257 K1259 K1261 K1263 K1265 K1267 K1269 K1271 K1273 K1275 K1277 K1279 K1281 K1283 K1285 K1287 K1289 K1291 K1293 K1295 K1297 K1299 K1301 K1303 K1305 K1307 K1309 K1311 K1313 K1315 K1317 K1319 K1321 K1323 K1325 K1327 K1329 K1331 K1333 K1335 K1337 K1339 K1341 K1343 K1345 K1347 K1349 K1351 K1353 K1355 K1357 K1359 K1361 K1363 K1365 K1367 K1369 K1371 K1373 K1375 K1377 K1379 K1381 K1383 K1385 K1387 K1389 K1391 K1393 K1395 K1397 K1399 K1401 K1403 K1405 K1407 K1409 K1411 K1413 K1415 K1417 K1419 K1421 K1423 K1425 K1427 K1429 K1431 K1433 K1435 K1437 K1439 K1441 K1443 K1445 K1447 K1449 K1451 K1453 K1455 K1457 K1459 K1461 K1463 K1465 K1467 K1469 K1471 K1473 K1475 K1477 K1479 K1481 K1483 K1485 K1487 K1489 K1491 K1493 K1495 K1497 K1499 K1501 K1503 K1505 K1507 K1509 K1511 K1513 K1515 K1517 K1519 K1521 K1523 K1525 K1527 K1529 K1531 K1533 K1535 K1537 K1539 K1541 K1543 K1545 K1547 K1549 K1551 K1553 K1555 K1557 K1559 K1561 K1563 K1565 K1567 K1569 K1571 K1573 K1575 K1577 K1579 K1581 K1583 K1585 K1587 K1589 K1591 K1593 K1595 K1597 K1599 K1601 K1603 K1605 K1607 K1609 K1611 K1613 K1615 K1617 K1619 K1621 K1623 K1625 K1627 K1629 K1631 K1633 K1635 K1637 K1639 K1641 K1643 K1645 K1647 K1649 K1651 K1653 K1655 K1657 K1659 K1661 K1663 K1665 K1667 K1669 K1671 K1673 K1675 K1677 K1679 K1681 K1683 K1685 K1687 K1689 K1691 K1693 K1695 K1697 K1699 K1701 K1703 K1705 K1707 K1709 K1711 K1713 K1715 K1717 K1719 K1721 K1723 K1725 K1727 K1729 K1731 K1733 K1735 K1737 K1739 K1741 K1743 K1745 K1747 K1749 K1751 K1753 K1755 K1757 K1759 K1761 K1763 K1765 K1767 K1769 K1771 K1773 K1775 K1777 K1779 K1781 K1783 K1785 K1787 K1789 K1791 K1793 K1795 K1797 K1799 K1801 K1803 K1805 K1807 K1809 K1811 K1813 K1815 K1817 K1819">
    <cfRule type="expression" dxfId="111" priority="42">
      <formula>$D621=""</formula>
    </cfRule>
  </conditionalFormatting>
  <conditionalFormatting sqref="K622 K624 K626 K628 K630 K632 K634 K636 K638 K640 K642 K644 K646 K648 K650 K652 K654 K656 K658 K660 K662 K664 K666 K668 K670 K672 K674 K676 K678 K680 K682 K684 K686 K688 K690 K692 K694 K696 K698 K700 K702 K704 K706 K708 K710 K712 K714 K716 K718 K720 K722 K724 K726 K728 K730 K732 K734 K736 K738 K740 K742 K744 K746 K748 K750 K752 K754 K756 K758 K760 K762 K764 K766 K768 K770 K772 K774 K776 K778 K780 K782 K784 K786 K788 K790 K792 K794 K796 K798 K800 K802 K804 K806 K808 K810 K812 K814 K816 K818 K820 K822 K824 K826 K828 K830 K832 K834 K836 K838 K840 K842 K844 K846 K848 K850 K852 K854 K856 K858 K860 K862 K864 K866 K868 K870 K872 K874 K876 K878 K880 K882 K884 K886 K888 K890 K892 K894 K896 K898 K900 K902 K904 K906 K908 K910 K912 K914 K916 K918 K920 K922 K924 K926 K928 K930 K932 K934 K936 K938 K940 K942 K944 K946 K948 K950 K952 K954 K956 K958 K960 K962 K964 K966 K968 K970 K972 K974 K976 K978 K980 K982 K984 K986 K988 K990 K992 K994 K996 K998 K1000 K1002 K1004 K1006 K1008 K1010 K1012 K1014 K1016 K1018 K1020 K1022 K1024 K1026 K1028 K1030 K1032 K1034 K1036 K1038 K1040 K1042 K1044 K1046 K1048 K1050 K1052 K1054 K1056 K1058 K1060 K1062 K1064 K1066 K1068 K1070 K1072 K1074 K1076 K1078 K1080 K1082 K1084 K1086 K1088 K1090 K1092 K1094 K1096 K1098 K1100 K1102 K1104 K1106 K1108 K1110 K1112 K1114 K1116 K1118 K1120 K1122 K1124 K1126 K1128 K1130 K1132 K1134 K1136 K1138 K1140 K1142 K1144 K1146 K1148 K1150 K1152 K1154 K1156 K1158 K1160 K1162 K1164 K1166 K1168 K1170 K1172 K1174 K1176 K1178 K1180 K1182 K1184 K1186 K1188 K1190 K1192 K1194 K1196 K1198 K1200 K1202 K1204 K1206 K1208 K1210 K1212 K1214 K1216 K1218 K1220 K1222 K1224 K1226 K1228 K1230 K1232 K1234 K1236 K1238 K1240 K1242 K1244 K1246 K1248 K1250 K1252 K1254 K1256 K1258 K1260 K1262 K1264 K1266 K1268 K1270 K1272 K1274 K1276 K1278 K1280 K1282 K1284 K1286 K1288 K1290 K1292 K1294 K1296 K1298 K1300 K1302 K1304 K1306 K1308 K1310 K1312 K1314 K1316 K1318 K1320 K1322 K1324 K1326 K1328 K1330 K1332 K1334 K1336 K1338 K1340 K1342 K1344 K1346 K1348 K1350 K1352 K1354 K1356 K1358 K1360 K1362 K1364 K1366 K1368 K1370 K1372 K1374 K1376 K1378 K1380 K1382 K1384 K1386 K1388 K1390 K1392 K1394 K1396 K1398 K1400 K1402 K1404 K1406 K1408 K1410 K1412 K1414 K1416 K1418 K1420 K1422 K1424 K1426 K1428 K1430 K1432 K1434 K1436 K1438 K1440 K1442 K1444 K1446 K1448 K1450 K1452 K1454 K1456 K1458 K1460 K1462 K1464 K1466 K1468 K1470 K1472 K1474 K1476 K1478 K1480 K1482 K1484 K1486 K1488 K1490 K1492 K1494 K1496 K1498 K1500 K1502 K1504 K1506 K1508 K1510 K1512 K1514 K1516 K1518 K1520 K1522 K1524 K1526 K1528 K1530 K1532 K1534 K1536 K1538 K1540 K1542 K1544 K1546 K1548 K1550 K1552 K1554 K1556 K1558 K1560 K1562 K1564 K1566 K1568 K1570 K1572 K1574 K1576 K1578 K1580 K1582 K1584 K1586 K1588 K1590 K1592 K1594 K1596 K1598 K1600 K1602 K1604 K1606 K1608 K1610 K1612 K1614 K1616 K1618 K1620 K1622 K1624 K1626 K1628 K1630 K1632 K1634 K1636 K1638 K1640 K1642 K1644 K1646 K1648 K1650 K1652 K1654 K1656 K1658 K1660 K1662 K1664 K1666 K1668 K1670 K1672 K1674 K1676 K1678 K1680 K1682 K1684 K1686 K1688 K1690 K1692 K1694 K1696 K1698 K1700 K1702 K1704 K1706 K1708 K1710 K1712 K1714 K1716 K1718 K1720 K1722 K1724 K1726 K1728 K1730 K1732 K1734 K1736 K1738 K1740 K1742 K1744 K1746 K1748 K1750 K1752 K1754 K1756 K1758 K1760 K1762 K1764 K1766 K1768 K1770 K1772 K1774 K1776 K1778 K1780 K1782 K1784 K1786 K1788 K1790 K1792 K1794 K1796 K1798 K1800 K1802 K1804 K1806 K1808 K1810 K1812 K1814 K1816 K1818 K1820">
    <cfRule type="expression" dxfId="110" priority="43">
      <formula>$D621=""</formula>
    </cfRule>
  </conditionalFormatting>
  <conditionalFormatting sqref="L621 L623 L625 L627 L629 L631 L633 L635 L637 L639 L641 L643 L645 L647 L649 L651 L653 L655 L657 L659 L661 L663 L665 L667 L669 L671 L673 L675 L677 L679 L681 L683 L685 L687 L689 L691 L693 L695 L697 L699 L701 L703 L705 L707 L709 L711 L713 L715 L717 L719 L721 L723 L725 L727 L729 L731 L733 L735 L737 L739 L741 L743 L745 L747 L749 L751 L753 L755 L757 L759 L761 L763 L765 L767 L769 L771 L773 L775 L777 L779 L781 L783 L785 L787 L789 L791 L793 L795 L797 L799 L801 L803 L805 L807 L809 L811 L813 L815 L817 L819 L821 L823 L825 L827 L829 L831 L833 L835 L837 L839 L841 L843 L845 L847 L849 L851 L853 L855 L857 L859 L861 L863 L865 L867 L869 L871 L873 L875 L877 L879 L881 L883 L885 L887 L889 L891 L893 L895 L897 L899 L901 L903 L905 L907 L909 L911 L913 L915 L917 L919 L921 L923 L925 L927 L929 L931 L933 L935 L937 L939 L941 L943 L945 L947 L949 L951 L953 L955 L957 L959 L961 L963 L965 L967 L969 L971 L973 L975 L977 L979 L981 L983 L985 L987 L989 L991 L993 L995 L997 L999 L1001 L1003 L1005 L1007 L1009 L1011 L1013 L1015 L1017 L1019 L1021 L1023 L1025 L1027 L1029 L1031 L1033 L1035 L1037 L1039 L1041 L1043 L1045 L1047 L1049 L1051 L1053 L1055 L1057 L1059 L1061 L1063 L1065 L1067 L1069 L1071 L1073 L1075 L1077 L1079 L1081 L1083 L1085 L1087 L1089 L1091 L1093 L1095 L1097 L1099 L1101 L1103 L1105 L1107 L1109 L1111 L1113 L1115 L1117 L1119 L1121 L1123 L1125 L1127 L1129 L1131 L1133 L1135 L1137 L1139 L1141 L1143 L1145 L1147 L1149 L1151 L1153 L1155 L1157 L1159 L1161 L1163 L1165 L1167 L1169 L1171 L1173 L1175 L1177 L1179 L1181 L1183 L1185 L1187 L1189 L1191 L1193 L1195 L1197 L1199 L1201 L1203 L1205 L1207 L1209 L1211 L1213 L1215 L1217 L1219 L1221 L1223 L1225 L1227 L1229 L1231 L1233 L1235 L1237 L1239 L1241 L1243 L1245 L1247 L1249 L1251 L1253 L1255 L1257 L1259 L1261 L1263 L1265 L1267 L1269 L1271 L1273 L1275 L1277 L1279 L1281 L1283 L1285 L1287 L1289 L1291 L1293 L1295 L1297 L1299 L1301 L1303 L1305 L1307 L1309 L1311 L1313 L1315 L1317 L1319 L1321 L1323 L1325 L1327 L1329 L1331 L1333 L1335 L1337 L1339 L1341 L1343 L1345 L1347 L1349 L1351 L1353 L1355 L1357 L1359 L1361 L1363 L1365 L1367 L1369 L1371 L1373 L1375 L1377 L1379 L1381 L1383 L1385 L1387 L1389 L1391 L1393 L1395 L1397 L1399 L1401 L1403 L1405 L1407 L1409 L1411 L1413 L1415 L1417 L1419 L1421 L1423 L1425 L1427 L1429 L1431 L1433 L1435 L1437 L1439 L1441 L1443 L1445 L1447 L1449 L1451 L1453 L1455 L1457 L1459 L1461 L1463 L1465 L1467 L1469 L1471 L1473 L1475 L1477 L1479 L1481 L1483 L1485 L1487 L1489 L1491 L1493 L1495 L1497 L1499 L1501 L1503 L1505 L1507 L1509 L1511 L1513 L1515 L1517 L1519 L1521 L1523 L1525 L1527 L1529 L1531 L1533 L1535 L1537 L1539 L1541 L1543 L1545 L1547 L1549 L1551 L1553 L1555 L1557 L1559 L1561 L1563 L1565 L1567 L1569 L1571 L1573 L1575 L1577 L1579 L1581 L1583 L1585 L1587 L1589 L1591 L1593 L1595 L1597 L1599 L1601 L1603 L1605 L1607 L1609 L1611 L1613 L1615 L1617 L1619 L1621 L1623 L1625 L1627 L1629 L1631 L1633 L1635 L1637 L1639 L1641 L1643 L1645 L1647 L1649 L1651 L1653 L1655 L1657 L1659 L1661 L1663 L1665 L1667 L1669 L1671 L1673 L1675 L1677 L1679 L1681 L1683 L1685 L1687 L1689 L1691 L1693 L1695 L1697 L1699 L1701 L1703 L1705 L1707 L1709 L1711 L1713 L1715 L1717 L1719 L1721 L1723 L1725 L1727 L1729 L1731 L1733 L1735 L1737 L1739 L1741 L1743 L1745 L1747 L1749 L1751 L1753 L1755 L1757 L1759 L1761 L1763 L1765 L1767 L1769 L1771 L1773 L1775 L1777 L1779 L1781 L1783 L1785 L1787 L1789 L1791 L1793 L1795 L1797 L1799 L1801 L1803 L1805 L1807 L1809 L1811 L1813 L1815 L1817 L1819">
    <cfRule type="expression" dxfId="109" priority="40">
      <formula>$D621=""</formula>
    </cfRule>
  </conditionalFormatting>
  <conditionalFormatting sqref="L622 L624 L626 L628 L630 L632 L634 L636 L638 L640 L642 L644 L646 L648 L650 L652 L654 L656 L658 L660 L662 L664 L666 L668 L670 L672 L674 L676 L678 L680 L682 L684 L686 L688 L690 L692 L694 L696 L698 L700 L702 L704 L706 L708 L710 L712 L714 L716 L718 L720 L722 L724 L726 L728 L730 L732 L734 L736 L738 L740 L742 L744 L746 L748 L750 L752 L754 L756 L758 L760 L762 L764 L766 L768 L770 L772 L774 L776 L778 L780 L782 L784 L786 L788 L790 L792 L794 L796 L798 L800 L802 L804 L806 L808 L810 L812 L814 L816 L818 L820 L822 L824 L826 L828 L830 L832 L834 L836 L838 L840 L842 L844 L846 L848 L850 L852 L854 L856 L858 L860 L862 L864 L866 L868 L870 L872 L874 L876 L878 L880 L882 L884 L886 L888 L890 L892 L894 L896 L898 L900 L902 L904 L906 L908 L910 L912 L914 L916 L918 L920 L922 L924 L926 L928 L930 L932 L934 L936 L938 L940 L942 L944 L946 L948 L950 L952 L954 L956 L958 L960 L962 L964 L966 L968 L970 L972 L974 L976 L978 L980 L982 L984 L986 L988 L990 L992 L994 L996 L998 L1000 L1002 L1004 L1006 L1008 L1010 L1012 L1014 L1016 L1018 L1020 L1022 L1024 L1026 L1028 L1030 L1032 L1034 L1036 L1038 L1040 L1042 L1044 L1046 L1048 L1050 L1052 L1054 L1056 L1058 L1060 L1062 L1064 L1066 L1068 L1070 L1072 L1074 L1076 L1078 L1080 L1082 L1084 L1086 L1088 L1090 L1092 L1094 L1096 L1098 L1100 L1102 L1104 L1106 L1108 L1110 L1112 L1114 L1116 L1118 L1120 L1122 L1124 L1126 L1128 L1130 L1132 L1134 L1136 L1138 L1140 L1142 L1144 L1146 L1148 L1150 L1152 L1154 L1156 L1158 L1160 L1162 L1164 L1166 L1168 L1170 L1172 L1174 L1176 L1178 L1180 L1182 L1184 L1186 L1188 L1190 L1192 L1194 L1196 L1198 L1200 L1202 L1204 L1206 L1208 L1210 L1212 L1214 L1216 L1218 L1220 L1222 L1224 L1226 L1228 L1230 L1232 L1234 L1236 L1238 L1240 L1242 L1244 L1246 L1248 L1250 L1252 L1254 L1256 L1258 L1260 L1262 L1264 L1266 L1268 L1270 L1272 L1274 L1276 L1278 L1280 L1282 L1284 L1286 L1288 L1290 L1292 L1294 L1296 L1298 L1300 L1302 L1304 L1306 L1308 L1310 L1312 L1314 L1316 L1318 L1320 L1322 L1324 L1326 L1328 L1330 L1332 L1334 L1336 L1338 L1340 L1342 L1344 L1346 L1348 L1350 L1352 L1354 L1356 L1358 L1360 L1362 L1364 L1366 L1368 L1370 L1372 L1374 L1376 L1378 L1380 L1382 L1384 L1386 L1388 L1390 L1392 L1394 L1396 L1398 L1400 L1402 L1404 L1406 L1408 L1410 L1412 L1414 L1416 L1418 L1420 L1422 L1424 L1426 L1428 L1430 L1432 L1434 L1436 L1438 L1440 L1442 L1444 L1446 L1448 L1450 L1452 L1454 L1456 L1458 L1460 L1462 L1464 L1466 L1468 L1470 L1472 L1474 L1476 L1478 L1480 L1482 L1484 L1486 L1488 L1490 L1492 L1494 L1496 L1498 L1500 L1502 L1504 L1506 L1508 L1510 L1512 L1514 L1516 L1518 L1520 L1522 L1524 L1526 L1528 L1530 L1532 L1534 L1536 L1538 L1540 L1542 L1544 L1546 L1548 L1550 L1552 L1554 L1556 L1558 L1560 L1562 L1564 L1566 L1568 L1570 L1572 L1574 L1576 L1578 L1580 L1582 L1584 L1586 L1588 L1590 L1592 L1594 L1596 L1598 L1600 L1602 L1604 L1606 L1608 L1610 L1612 L1614 L1616 L1618 L1620 L1622 L1624 L1626 L1628 L1630 L1632 L1634 L1636 L1638 L1640 L1642 L1644 L1646 L1648 L1650 L1652 L1654 L1656 L1658 L1660 L1662 L1664 L1666 L1668 L1670 L1672 L1674 L1676 L1678 L1680 L1682 L1684 L1686 L1688 L1690 L1692 L1694 L1696 L1698 L1700 L1702 L1704 L1706 L1708 L1710 L1712 L1714 L1716 L1718 L1720 L1722 L1724 L1726 L1728 L1730 L1732 L1734 L1736 L1738 L1740 L1742 L1744 L1746 L1748 L1750 L1752 L1754 L1756 L1758 L1760 L1762 L1764 L1766 L1768 L1770 L1772 L1774 L1776 L1778 L1780 L1782 L1784 L1786 L1788 L1790 L1792 L1794 L1796 L1798 L1800 L1802 L1804 L1806 L1808 L1810 L1812 L1814 L1816 L1818 L1820">
    <cfRule type="expression" dxfId="108" priority="41">
      <formula>$D621=""</formula>
    </cfRule>
  </conditionalFormatting>
  <conditionalFormatting sqref="M621 M623 M625 M627 M629 M631 M633 M635 M637 M639 M641 M643 M645 M647 M649 M651 M653 M655 M657 M659 M661 M663 M665 M667 M669 M671 M673 M675 M677 M679 M681 M683 M685 M687 M689 M691 M693 M695 M697 M699 M701 M703 M705 M707 M709 M711 M713 M715 M717 M719 M721 M723 M725 M727 M729 M731 M733 M735 M737 M739 M741 M743 M745 M747 M749 M751 M753 M755 M757 M759 M761 M763 M765 M767 M769 M771 M773 M775 M777 M779 M781 M783 M785 M787 M789 M791 M793 M795 M797 M799 M801 M803 M805 M807 M809 M811 M813 M815 M817 M819 M821 M823 M825 M827 M829 M831 M833 M835 M837 M839 M841 M843 M845 M847 M849 M851 M853 M855 M857 M859 M861 M863 M865 M867 M869 M871 M873 M875 M877 M879 M881 M883 M885 M887 M889 M891 M893 M895 M897 M899 M901 M903 M905 M907 M909 M911 M913 M915 M917 M919 M921 M923 M925 M927 M929 M931 M933 M935 M937 M939 M941 M943 M945 M947 M949 M951 M953 M955 M957 M959 M961 M963 M965 M967 M969 M971 M973 M975 M977 M979 M981 M983 M985 M987 M989 M991 M993 M995 M997 M999 M1001 M1003 M1005 M1007 M1009 M1011 M1013 M1015 M1017 M1019 M1021 M1023 M1025 M1027 M1029 M1031 M1033 M1035 M1037 M1039 M1041 M1043 M1045 M1047 M1049 M1051 M1053 M1055 M1057 M1059 M1061 M1063 M1065 M1067 M1069 M1071 M1073 M1075 M1077 M1079 M1081 M1083 M1085 M1087 M1089 M1091 M1093 M1095 M1097 M1099 M1101 M1103 M1105 M1107 M1109 M1111 M1113 M1115 M1117 M1119 M1121 M1123 M1125 M1127 M1129 M1131 M1133 M1135 M1137 M1139 M1141 M1143 M1145 M1147 M1149 M1151 M1153 M1155 M1157 M1159 M1161 M1163 M1165 M1167 M1169 M1171 M1173 M1175 M1177 M1179 M1181 M1183 M1185 M1187 M1189 M1191 M1193 M1195 M1197 M1199 M1201 M1203 M1205 M1207 M1209 M1211 M1213 M1215 M1217 M1219 M1221 M1223 M1225 M1227 M1229 M1231 M1233 M1235 M1237 M1239 M1241 M1243 M1245 M1247 M1249 M1251 M1253 M1255 M1257 M1259 M1261 M1263 M1265 M1267 M1269 M1271 M1273 M1275 M1277 M1279 M1281 M1283 M1285 M1287 M1289 M1291 M1293 M1295 M1297 M1299 M1301 M1303 M1305 M1307 M1309 M1311 M1313 M1315 M1317 M1319 M1321 M1323 M1325 M1327 M1329 M1331 M1333 M1335 M1337 M1339 M1341 M1343 M1345 M1347 M1349 M1351 M1353 M1355 M1357 M1359 M1361 M1363 M1365 M1367 M1369 M1371 M1373 M1375 M1377 M1379 M1381 M1383 M1385 M1387 M1389 M1391 M1393 M1395 M1397 M1399 M1401 M1403 M1405 M1407 M1409 M1411 M1413 M1415 M1417 M1419 M1421 M1423 M1425 M1427 M1429 M1431 M1433 M1435 M1437 M1439 M1441 M1443 M1445 M1447 M1449 M1451 M1453 M1455 M1457 M1459 M1461 M1463 M1465 M1467 M1469 M1471 M1473 M1475 M1477 M1479 M1481 M1483 M1485 M1487 M1489 M1491 M1493 M1495 M1497 M1499 M1501 M1503 M1505 M1507 M1509 M1511 M1513 M1515 M1517 M1519 M1521 M1523 M1525 M1527 M1529 M1531 M1533 M1535 M1537 M1539 M1541 M1543 M1545 M1547 M1549 M1551 M1553 M1555 M1557 M1559 M1561 M1563 M1565 M1567 M1569 M1571 M1573 M1575 M1577 M1579 M1581 M1583 M1585 M1587 M1589 M1591 M1593 M1595 M1597 M1599 M1601 M1603 M1605 M1607 M1609 M1611 M1613 M1615 M1617 M1619 M1621 M1623 M1625 M1627 M1629 M1631 M1633 M1635 M1637 M1639 M1641 M1643 M1645 M1647 M1649 M1651 M1653 M1655 M1657 M1659 M1661 M1663 M1665 M1667 M1669 M1671 M1673 M1675 M1677 M1679 M1681 M1683 M1685 M1687 M1689 M1691 M1693 M1695 M1697 M1699 M1701 M1703 M1705 M1707 M1709 M1711 M1713 M1715 M1717 M1719 M1721 M1723 M1725 M1727 M1729 M1731 M1733 M1735 M1737 M1739 M1741 M1743 M1745 M1747 M1749 M1751 M1753 M1755 M1757 M1759 M1761 M1763 M1765 M1767 M1769 M1771 M1773 M1775 M1777 M1779 M1781 M1783 M1785 M1787 M1789 M1791 M1793 M1795 M1797 M1799 M1801 M1803 M1805 M1807 M1809 M1811 M1813 M1815 M1817 M1819">
    <cfRule type="expression" dxfId="107" priority="38">
      <formula>$D621=""</formula>
    </cfRule>
  </conditionalFormatting>
  <conditionalFormatting sqref="M622 M624 M626 M628 M630 M632 M634 M636 M638 M640 M642 M644 M646 M648 M650 M652 M654 M656 M658 M660 M662 M664 M666 M668 M670 M672 M674 M676 M678 M680 M682 M684 M686 M688 M690 M692 M694 M696 M698 M700 M702 M704 M706 M708 M710 M712 M714 M716 M718 M720 M722 M724 M726 M728 M730 M732 M734 M736 M738 M740 M742 M744 M746 M748 M750 M752 M754 M756 M758 M760 M762 M764 M766 M768 M770 M772 M774 M776 M778 M780 M782 M784 M786 M788 M790 M792 M794 M796 M798 M800 M802 M804 M806 M808 M810 M812 M814 M816 M818 M820 M822 M824 M826 M828 M830 M832 M834 M836 M838 M840 M842 M844 M846 M848 M850 M852 M854 M856 M858 M860 M862 M864 M866 M868 M870 M872 M874 M876 M878 M880 M882 M884 M886 M888 M890 M892 M894 M896 M898 M900 M902 M904 M906 M908 M910 M912 M914 M916 M918 M920 M922 M924 M926 M928 M930 M932 M934 M936 M938 M940 M942 M944 M946 M948 M950 M952 M954 M956 M958 M960 M962 M964 M966 M968 M970 M972 M974 M976 M978 M980 M982 M984 M986 M988 M990 M992 M994 M996 M998 M1000 M1002 M1004 M1006 M1008 M1010 M1012 M1014 M1016 M1018 M1020 M1022 M1024 M1026 M1028 M1030 M1032 M1034 M1036 M1038 M1040 M1042 M1044 M1046 M1048 M1050 M1052 M1054 M1056 M1058 M1060 M1062 M1064 M1066 M1068 M1070 M1072 M1074 M1076 M1078 M1080 M1082 M1084 M1086 M1088 M1090 M1092 M1094 M1096 M1098 M1100 M1102 M1104 M1106 M1108 M1110 M1112 M1114 M1116 M1118 M1120 M1122 M1124 M1126 M1128 M1130 M1132 M1134 M1136 M1138 M1140 M1142 M1144 M1146 M1148 M1150 M1152 M1154 M1156 M1158 M1160 M1162 M1164 M1166 M1168 M1170 M1172 M1174 M1176 M1178 M1180 M1182 M1184 M1186 M1188 M1190 M1192 M1194 M1196 M1198 M1200 M1202 M1204 M1206 M1208 M1210 M1212 M1214 M1216 M1218 M1220 M1222 M1224 M1226 M1228 M1230 M1232 M1234 M1236 M1238 M1240 M1242 M1244 M1246 M1248 M1250 M1252 M1254 M1256 M1258 M1260 M1262 M1264 M1266 M1268 M1270 M1272 M1274 M1276 M1278 M1280 M1282 M1284 M1286 M1288 M1290 M1292 M1294 M1296 M1298 M1300 M1302 M1304 M1306 M1308 M1310 M1312 M1314 M1316 M1318 M1320 M1322 M1324 M1326 M1328 M1330 M1332 M1334 M1336 M1338 M1340 M1342 M1344 M1346 M1348 M1350 M1352 M1354 M1356 M1358 M1360 M1362 M1364 M1366 M1368 M1370 M1372 M1374 M1376 M1378 M1380 M1382 M1384 M1386 M1388 M1390 M1392 M1394 M1396 M1398 M1400 M1402 M1404 M1406 M1408 M1410 M1412 M1414 M1416 M1418 M1420 M1422 M1424 M1426 M1428 M1430 M1432 M1434 M1436 M1438 M1440 M1442 M1444 M1446 M1448 M1450 M1452 M1454 M1456 M1458 M1460 M1462 M1464 M1466 M1468 M1470 M1472 M1474 M1476 M1478 M1480 M1482 M1484 M1486 M1488 M1490 M1492 M1494 M1496 M1498 M1500 M1502 M1504 M1506 M1508 M1510 M1512 M1514 M1516 M1518 M1520 M1522 M1524 M1526 M1528 M1530 M1532 M1534 M1536 M1538 M1540 M1542 M1544 M1546 M1548 M1550 M1552 M1554 M1556 M1558 M1560 M1562 M1564 M1566 M1568 M1570 M1572 M1574 M1576 M1578 M1580 M1582 M1584 M1586 M1588 M1590 M1592 M1594 M1596 M1598 M1600 M1602 M1604 M1606 M1608 M1610 M1612 M1614 M1616 M1618 M1620 M1622 M1624 M1626 M1628 M1630 M1632 M1634 M1636 M1638 M1640 M1642 M1644 M1646 M1648 M1650 M1652 M1654 M1656 M1658 M1660 M1662 M1664 M1666 M1668 M1670 M1672 M1674 M1676 M1678 M1680 M1682 M1684 M1686 M1688 M1690 M1692 M1694 M1696 M1698 M1700 M1702 M1704 M1706 M1708 M1710 M1712 M1714 M1716 M1718 M1720 M1722 M1724 M1726 M1728 M1730 M1732 M1734 M1736 M1738 M1740 M1742 M1744 M1746 M1748 M1750 M1752 M1754 M1756 M1758 M1760 M1762 M1764 M1766 M1768 M1770 M1772 M1774 M1776 M1778 M1780 M1782 M1784 M1786 M1788 M1790 M1792 M1794 M1796 M1798 M1800 M1802 M1804 M1806 M1808 M1810 M1812 M1814 M1816 M1818 M1820">
    <cfRule type="expression" dxfId="106" priority="39">
      <formula>$D621=""</formula>
    </cfRule>
  </conditionalFormatting>
  <conditionalFormatting sqref="N621 N623 N625 N627 N629 N631 N633 N635 N637 N639 N641 N643 N645 N647 N649 N651 N653 N655 N657 N659 N661 N663 N665 N667 N669 N671 N673 N675 N677 N679 N681 N683 N685 N687 N689 N691 N693 N695 N697 N699 N701 N703 N705 N707 N709 N711 N713 N715 N717 N719 N721 N723 N725 N727 N729 N731 N733 N735 N737 N739 N741 N743 N745 N747 N749 N751 N753 N755 N757 N759 N761 N763 N765 N767 N769 N771 N773 N775 N777 N779 N781 N783 N785 N787 N789 N791 N793 N795 N797 N799 N801 N803 N805 N807 N809 N811 N813 N815 N817 N819 N821 N823 N825 N827 N829 N831 N833 N835 N837 N839 N841 N843 N845 N847 N849 N851 N853 N855 N857 N859 N861 N863 N865 N867 N869 N871 N873 N875 N877 N879 N881 N883 N885 N887 N889 N891 N893 N895 N897 N899 N901 N903 N905 N907 N909 N911 N913 N915 N917 N919 N921 N923 N925 N927 N929 N931 N933 N935 N937 N939 N941 N943 N945 N947 N949 N951 N953 N955 N957 N959 N961 N963 N965 N967 N969 N971 N973 N975 N977 N979 N981 N983 N985 N987 N989 N991 N993 N995 N997 N999 N1001 N1003 N1005 N1007 N1009 N1011 N1013 N1015 N1017 N1019 N1021 N1023 N1025 N1027 N1029 N1031 N1033 N1035 N1037 N1039 N1041 N1043 N1045 N1047 N1049 N1051 N1053 N1055 N1057 N1059 N1061 N1063 N1065 N1067 N1069 N1071 N1073 N1075 N1077 N1079 N1081 N1083 N1085 N1087 N1089 N1091 N1093 N1095 N1097 N1099 N1101 N1103 N1105 N1107 N1109 N1111 N1113 N1115 N1117 N1119 N1121 N1123 N1125 N1127 N1129 N1131 N1133 N1135 N1137 N1139 N1141 N1143 N1145 N1147 N1149 N1151 N1153 N1155 N1157 N1159 N1161 N1163 N1165 N1167 N1169 N1171 N1173 N1175 N1177 N1179 N1181 N1183 N1185 N1187 N1189 N1191 N1193 N1195 N1197 N1199 N1201 N1203 N1205 N1207 N1209 N1211 N1213 N1215 N1217 N1219 N1221 N1223 N1225 N1227 N1229 N1231 N1233 N1235 N1237 N1239 N1241 N1243 N1245 N1247 N1249 N1251 N1253 N1255 N1257 N1259 N1261 N1263 N1265 N1267 N1269 N1271 N1273 N1275 N1277 N1279 N1281 N1283 N1285 N1287 N1289 N1291 N1293 N1295 N1297 N1299 N1301 N1303 N1305 N1307 N1309 N1311 N1313 N1315 N1317 N1319 N1321 N1323 N1325 N1327 N1329 N1331 N1333 N1335 N1337 N1339 N1341 N1343 N1345 N1347 N1349 N1351 N1353 N1355 N1357 N1359 N1361 N1363 N1365 N1367 N1369 N1371 N1373 N1375 N1377 N1379 N1381 N1383 N1385 N1387 N1389 N1391 N1393 N1395 N1397 N1399 N1401 N1403 N1405 N1407 N1409 N1411 N1413 N1415 N1417 N1419 N1421 N1423 N1425 N1427 N1429 N1431 N1433 N1435 N1437 N1439 N1441 N1443 N1445 N1447 N1449 N1451 N1453 N1455 N1457 N1459 N1461 N1463 N1465 N1467 N1469 N1471 N1473 N1475 N1477 N1479 N1481 N1483 N1485 N1487 N1489 N1491 N1493 N1495 N1497 N1499 N1501 N1503 N1505 N1507 N1509 N1511 N1513 N1515 N1517 N1519 N1521 N1523 N1525 N1527 N1529 N1531 N1533 N1535 N1537 N1539 N1541 N1543 N1545 N1547 N1549 N1551 N1553 N1555 N1557 N1559 N1561 N1563 N1565 N1567 N1569 N1571 N1573 N1575 N1577 N1579 N1581 N1583 N1585 N1587 N1589 N1591 N1593 N1595 N1597 N1599 N1601 N1603 N1605 N1607 N1609 N1611 N1613 N1615 N1617 N1619 N1621 N1623 N1625 N1627 N1629 N1631 N1633 N1635 N1637 N1639 N1641 N1643 N1645 N1647 N1649 N1651 N1653 N1655 N1657 N1659 N1661 N1663 N1665 N1667 N1669 N1671 N1673 N1675 N1677 N1679 N1681 N1683 N1685 N1687 N1689 N1691 N1693 N1695 N1697 N1699 N1701 N1703 N1705 N1707 N1709 N1711 N1713 N1715 N1717 N1719 N1721 N1723 N1725 N1727 N1729 N1731 N1733 N1735 N1737 N1739 N1741 N1743 N1745 N1747 N1749 N1751 N1753 N1755 N1757 N1759 N1761 N1763 N1765 N1767 N1769 N1771 N1773 N1775 N1777 N1779 N1781 N1783 N1785 N1787 N1789 N1791 N1793 N1795 N1797 N1799 N1801 N1803 N1805 N1807 N1809 N1811 N1813 N1815 N1817 N1819">
    <cfRule type="expression" dxfId="105" priority="36">
      <formula>$D621=""</formula>
    </cfRule>
  </conditionalFormatting>
  <conditionalFormatting sqref="N622 N624 N626 N628 N630 N632 N634 N636 N638 N640 N642 N644 N646 N648 N650 N652 N654 N656 N658 N660 N662 N664 N666 N668 N670 N672 N674 N676 N678 N680 N682 N684 N686 N688 N690 N692 N694 N696 N698 N700 N702 N704 N706 N708 N710 N712 N714 N716 N718 N720 N722 N724 N726 N728 N730 N732 N734 N736 N738 N740 N742 N744 N746 N748 N750 N752 N754 N756 N758 N760 N762 N764 N766 N768 N770 N772 N774 N776 N778 N780 N782 N784 N786 N788 N790 N792 N794 N796 N798 N800 N802 N804 N806 N808 N810 N812 N814 N816 N818 N820 N822 N824 N826 N828 N830 N832 N834 N836 N838 N840 N842 N844 N846 N848 N850 N852 N854 N856 N858 N860 N862 N864 N866 N868 N870 N872 N874 N876 N878 N880 N882 N884 N886 N888 N890 N892 N894 N896 N898 N900 N902 N904 N906 N908 N910 N912 N914 N916 N918 N920 N922 N924 N926 N928 N930 N932 N934 N936 N938 N940 N942 N944 N946 N948 N950 N952 N954 N956 N958 N960 N962 N964 N966 N968 N970 N972 N974 N976 N978 N980 N982 N984 N986 N988 N990 N992 N994 N996 N998 N1000 N1002 N1004 N1006 N1008 N1010 N1012 N1014 N1016 N1018 N1020 N1022 N1024 N1026 N1028 N1030 N1032 N1034 N1036 N1038 N1040 N1042 N1044 N1046 N1048 N1050 N1052 N1054 N1056 N1058 N1060 N1062 N1064 N1066 N1068 N1070 N1072 N1074 N1076 N1078 N1080 N1082 N1084 N1086 N1088 N1090 N1092 N1094 N1096 N1098 N1100 N1102 N1104 N1106 N1108 N1110 N1112 N1114 N1116 N1118 N1120 N1122 N1124 N1126 N1128 N1130 N1132 N1134 N1136 N1138 N1140 N1142 N1144 N1146 N1148 N1150 N1152 N1154 N1156 N1158 N1160 N1162 N1164 N1166 N1168 N1170 N1172 N1174 N1176 N1178 N1180 N1182 N1184 N1186 N1188 N1190 N1192 N1194 N1196 N1198 N1200 N1202 N1204 N1206 N1208 N1210 N1212 N1214 N1216 N1218 N1220 N1222 N1224 N1226 N1228 N1230 N1232 N1234 N1236 N1238 N1240 N1242 N1244 N1246 N1248 N1250 N1252 N1254 N1256 N1258 N1260 N1262 N1264 N1266 N1268 N1270 N1272 N1274 N1276 N1278 N1280 N1282 N1284 N1286 N1288 N1290 N1292 N1294 N1296 N1298 N1300 N1302 N1304 N1306 N1308 N1310 N1312 N1314 N1316 N1318 N1320 N1322 N1324 N1326 N1328 N1330 N1332 N1334 N1336 N1338 N1340 N1342 N1344 N1346 N1348 N1350 N1352 N1354 N1356 N1358 N1360 N1362 N1364 N1366 N1368 N1370 N1372 N1374 N1376 N1378 N1380 N1382 N1384 N1386 N1388 N1390 N1392 N1394 N1396 N1398 N1400 N1402 N1404 N1406 N1408 N1410 N1412 N1414 N1416 N1418 N1420 N1422 N1424 N1426 N1428 N1430 N1432 N1434 N1436 N1438 N1440 N1442 N1444 N1446 N1448 N1450 N1452 N1454 N1456 N1458 N1460 N1462 N1464 N1466 N1468 N1470 N1472 N1474 N1476 N1478 N1480 N1482 N1484 N1486 N1488 N1490 N1492 N1494 N1496 N1498 N1500 N1502 N1504 N1506 N1508 N1510 N1512 N1514 N1516 N1518 N1520 N1522 N1524 N1526 N1528 N1530 N1532 N1534 N1536 N1538 N1540 N1542 N1544 N1546 N1548 N1550 N1552 N1554 N1556 N1558 N1560 N1562 N1564 N1566 N1568 N1570 N1572 N1574 N1576 N1578 N1580 N1582 N1584 N1586 N1588 N1590 N1592 N1594 N1596 N1598 N1600 N1602 N1604 N1606 N1608 N1610 N1612 N1614 N1616 N1618 N1620 N1622 N1624 N1626 N1628 N1630 N1632 N1634 N1636 N1638 N1640 N1642 N1644 N1646 N1648 N1650 N1652 N1654 N1656 N1658 N1660 N1662 N1664 N1666 N1668 N1670 N1672 N1674 N1676 N1678 N1680 N1682 N1684 N1686 N1688 N1690 N1692 N1694 N1696 N1698 N1700 N1702 N1704 N1706 N1708 N1710 N1712 N1714 N1716 N1718 N1720 N1722 N1724 N1726 N1728 N1730 N1732 N1734 N1736 N1738 N1740 N1742 N1744 N1746 N1748 N1750 N1752 N1754 N1756 N1758 N1760 N1762 N1764 N1766 N1768 N1770 N1772 N1774 N1776 N1778 N1780 N1782 N1784 N1786 N1788 N1790 N1792 N1794 N1796 N1798 N1800 N1802 N1804 N1806 N1808 N1810 N1812 N1814 N1816 N1818 N1820">
    <cfRule type="expression" dxfId="104" priority="37">
      <formula>$D621=""</formula>
    </cfRule>
  </conditionalFormatting>
  <conditionalFormatting sqref="B621:C621 E621:N621 C623 C625 C627 C629 C631 C633 C635 C637 C639 C641 C643 C645 C647 C649 C651 C653 C655 C657 C659 C661 C663 C665 C667 C669 C671 C673 C675 C677 C679 C681 C683 C685 C687 C689 C691 C693 C695 C697 C699 C701 C703 C705 C707 C709 C711 C713 C715 C717 C719 C721 C723 C725 C727 C729 C731 C733 C735 C737 C739 C741 C743 C745 C747 C749 C751 C753 C755 C757 C759 C761 C763 C765 C767 C769 C771 C773 C775 C777 C779 C781 C783 C785 C787 C789 C791 C793 C795 C797 C799 C801 C803 C805 C807 C809 C811 C813 C815 C817 C819 C821 C823 C825 C827 C829 C831 C833 C835 C837 C839 C841 C843 C845 C847 C849 C851 C853 C855 C857 C859 C861 C863 C865 C867 C869 C871 C873 C875 C877 C879 C881 C883 C885 C887 C889 C891 C893 C895 C897 C899 C901 C903 C905 C907 C909 C911 C913 C915 C917 C919 C921 C923 C925 C927 C929 C931 C933 C935 C937 C939 C941 C943 C945 C947 C949 C951 C953 C955 C957 C959 C961 C963 C965 C967 C969 C971 C973 C975 C977 C979 C981 C983 C985 C987 C989 C991 C993 C995 C997 C999 C1001 C1003 C1005 C1007 C1009 C1011 C1013 C1015 C1017 C1019 C1021 C1023 C1025 C1027 C1029 C1031 C1033 C1035 C1037 C1039 C1041 C1043 C1045 C1047 C1049 C1051 C1053 C1055 C1057 C1059 C1061 C1063 C1065 C1067 C1069 C1071 C1073 C1075 C1077 C1079 C1081 C1083 C1085 C1087 C1089 C1091 C1093 C1095 C1097 C1099 C1101 C1103 C1105 C1107 C1109 C1111 C1113 C1115 C1117 C1119 C1121 C1123 C1125 C1127 C1129 C1131 C1133 C1135 C1137 C1139 C1141 C1143 C1145 C1147 C1149 C1151 C1153 C1155 C1157 C1159 C1161 C1163 C1165 C1167 C1169 C1171 C1173 C1175 C1177 C1179 C1181 C1183 C1185 C1187 C1189 C1191 C1193 C1195 C1197 C1199 C1201 C1203 C1205 C1207 C1209 C1211 C1213 C1215 C1217 C1219 C1221 C1223 C1225 C1227 C1229 C1231 C1233 C1235 C1237 C1239 C1241 C1243 C1245 C1247 C1249 C1251 C1253 C1255 C1257 C1259 C1261 C1263 C1265 C1267 C1269 C1271 C1273 C1275 C1277 C1279 C1281 C1283 C1285 C1287 C1289 C1291 C1293 C1295 C1297 C1299 C1301 C1303 C1305 C1307 C1309 C1311 C1313 C1315 C1317 C1319 C1321 C1323 C1325 C1327 C1329 C1331 C1333 C1335 C1337 C1339 C1341 C1343 C1345 C1347 C1349 C1351 C1353 C1355 C1357 C1359 C1361 C1363 C1365 C1367 C1369 C1371 C1373 C1375 C1377 C1379 C1381 C1383 C1385 C1387 C1389 C1391 C1393 C1395 C1397 C1399 C1401 C1403 C1405 C1407 C1409 C1411 C1413 C1415 C1417 C1419 C1421 C1423 C1425 C1427 C1429 C1431 C1433 C1435 C1437 C1439 C1441 C1443 C1445 C1447 C1449 C1451 C1453 C1455 C1457 C1459 C1461 C1463 C1465 C1467 C1469 C1471 C1473 C1475 C1477 C1479 C1481 C1483 C1485 C1487 C1489 C1491 C1493 C1495 C1497 C1499 C1501 C1503 C1505 C1507 C1509 C1511 C1513 C1515 C1517 C1519 C1521 C1523 C1525 C1527 C1529 C1531 C1533 C1535 C1537 C1539 C1541 C1543 C1545 C1547 C1549 C1551 C1553 C1555 C1557 C1559 C1561 C1563 C1565 C1567 C1569 C1571 C1573 C1575 C1577 C1579 C1581 C1583 C1585 C1587 C1589 C1591 C1593 C1595 C1597 C1599 C1601 C1603 C1605 C1607 C1609 C1611 C1613 C1615 C1617 C1619 C1621 C1623 C1625 C1627 C1629 C1631 C1633 C1635 C1637 C1639 C1641 C1643 C1645 C1647 C1649 C1651 C1653 C1655 C1657 C1659 C1661 C1663 C1665 C1667 C1669 C1671 C1673 C1675 C1677 C1679 C1681 C1683 C1685 C1687 C1689 C1691 C1693 C1695 C1697 C1699 C1701 C1703 C1705 C1707 C1709 C1711 C1713 C1715 C1717 C1719 C1721 C1723 C1725 C1727 C1729 C1731 C1733 C1735 C1737 C1739 C1741 C1743 C1745 C1747 C1749 C1751 C1753 C1755 C1757 C1759 C1761 C1763 C1765 C1767 C1769 C1771 C1773 C1775 C1777 C1779 C1781 C1783 C1785 C1787 C1789 C1791 C1793 C1795 C1797 C1799 C1801 C1803 C1805 C1807 C1809 C1811 C1813 C1815 C1817 C1819 E623:N623 E625:N625 E627:N627 E629:N629 E631:N631 E633:N633 E635:N635 E637:N637 E639:N639 E641:N641 E643:N643 E645:N645 E647:N647 E649:N649 E651:N651 E653:N653 E655:N655 E657:N657 E659:N659 E661:N661 E663:N663 E665:N665 E667:N667 E669:N669 E671:N671 E673:N673 E675:N675 E677:N677 E679:N679 E681:N681 E683:N683 E685:N685 E687:N687 E689:N689 E691:N691 E693:N693 E695:N695 E697:N697 E699:N699 E701:N701 E703:N703 E705:N705 E707:N707 E709:N709 E711:N711 E713:N713 E715:N715 E717:N717 E719:N719 E721:N721 E723:N723 E725:N725 E727:N727 E729:N729 E731:N731 E733:N733 E735:N735 E737:N737 E739:N739 E741:N741 E743:N743 E745:N745 E747:N747 E749:N749 E751:N751 E753:N753 E755:N755 E757:N757 E759:N759 E761:N761 E763:N763 E765:N765 E767:N767 E769:N769 E771:N771 E773:N773 E775:N775 E777:N777 E779:N779 E781:N781 E783:N783 E785:N785 E787:N787 E789:N789 E791:N791 E793:N793 E795:N795 E797:N797 E799:N799 E801:N801 E803:N803 E805:N805 E807:N807 E809:N809 E811:N811 E813:N813 E815:N815 E817:N817 E819:N819 E821:N821 E823:N823 E825:N825 E827:N827 E829:N829 E831:N831 E833:N833 E835:N835 E837:N837 E839:N839 E841:N841 E843:N843 E845:N845 E847:N847 E849:N849 E851:N851 E853:N853 E855:N855 E857:N857 E859:N859 E861:N861 E863:N863 E865:N865 E867:N867 E869:N869 E871:N871 E873:N873 E875:N875 E877:N877 E879:N879 E881:N881 E883:N883 E885:N885 E887:N887 E889:N889 E891:N891 E893:N893 E895:N895 E897:N897 E899:N899 E901:N901 E903:N903 E905:N905 E907:N907 E909:N909 E911:N911 E913:N913 E915:N915 E917:N917 E919:N919 E921:N921 E923:N923 E925:N925 E927:N927 E929:N929 E931:N931 E933:N933 E935:N935 E937:N937 E939:N939 E941:N941 E943:N943 E945:N945 E947:N947 E949:N949 E951:N951 E953:N953 E955:N955 E957:N957 E959:N959 E961:N961 E963:N963 E965:N965 E967:N967 E969:N969 E971:N971 E973:N973 E975:N975 E977:N977 E979:N979 E981:N981 E983:N983 E985:N985 E987:N987 E989:N989 E991:N991 E993:N993 E995:N995 E997:N997 E999:N999 E1001:N1001 E1003:N1003 E1005:N1005 E1007:N1007 E1009:N1009 E1011:N1011 E1013:N1013 E1015:N1015 E1017:N1017 E1019:N1019 E1021:N1021 E1023:N1023 E1025:N1025 E1027:N1027 E1029:N1029 E1031:N1031 E1033:N1033 E1035:N1035 E1037:N1037 E1039:N1039 E1041:N1041 E1043:N1043 E1045:N1045 E1047:N1047 E1049:N1049 E1051:N1051 E1053:N1053 E1055:N1055 E1057:N1057 E1059:N1059 E1061:N1061 E1063:N1063 E1065:N1065 E1067:N1067 E1069:N1069 E1071:N1071 E1073:N1073 E1075:N1075 E1077:N1077 E1079:N1079 E1081:N1081 E1083:N1083 E1085:N1085 E1087:N1087 E1089:N1089 E1091:N1091 E1093:N1093 E1095:N1095 E1097:N1097 E1099:N1099 E1101:N1101 E1103:N1103 E1105:N1105 E1107:N1107 E1109:N1109 E1111:N1111 E1113:N1113 E1115:N1115 E1117:N1117 E1119:N1119 E1121:N1121 E1123:N1123 E1125:N1125 E1127:N1127 E1129:N1129 E1131:N1131 E1133:N1133 E1135:N1135 E1137:N1137 E1139:N1139 E1141:N1141 E1143:N1143 E1145:N1145 E1147:N1147 E1149:N1149 E1151:N1151 E1153:N1153 E1155:N1155 E1157:N1157 E1159:N1159 E1161:N1161 E1163:N1163 E1165:N1165 E1167:N1167 E1169:N1169 E1171:N1171 E1173:N1173 E1175:N1175 E1177:N1177 E1179:N1179 E1181:N1181 E1183:N1183 E1185:N1185 E1187:N1187 E1189:N1189 E1191:N1191 E1193:N1193 E1195:N1195 E1197:N1197 E1199:N1199 E1201:N1201 E1203:N1203 E1205:N1205 E1207:N1207 E1209:N1209 E1211:N1211 E1213:N1213 E1215:N1215 E1217:N1217 E1219:N1219 E1221:N1221 E1223:N1223 E1225:N1225 E1227:N1227 E1229:N1229 E1231:N1231 E1233:N1233 E1235:N1235 E1237:N1237 E1239:N1239 E1241:N1241 E1243:N1243 E1245:N1245 E1247:N1247 E1249:N1249 E1251:N1251 E1253:N1253 E1255:N1255 E1257:N1257 E1259:N1259 E1261:N1261 E1263:N1263 E1265:N1265 E1267:N1267 E1269:N1269 E1271:N1271 E1273:N1273 E1275:N1275 E1277:N1277 E1279:N1279 E1281:N1281 E1283:N1283 E1285:N1285 E1287:N1287 E1289:N1289 E1291:N1291 E1293:N1293 E1295:N1295 E1297:N1297 E1299:N1299 E1301:N1301 E1303:N1303 E1305:N1305 E1307:N1307 E1309:N1309 E1311:N1311 E1313:N1313 E1315:N1315 E1317:N1317 E1319:N1319 E1321:N1321 E1323:N1323 E1325:N1325 E1327:N1327 E1329:N1329 E1331:N1331 E1333:N1333 E1335:N1335 E1337:N1337 E1339:N1339 E1341:N1341 E1343:N1343 E1345:N1345 E1347:N1347 E1349:N1349 E1351:N1351 E1353:N1353 E1355:N1355 E1357:N1357 E1359:N1359 E1361:N1361 E1363:N1363 E1365:N1365 E1367:N1367 E1369:N1369 E1371:N1371 E1373:N1373 E1375:N1375 E1377:N1377 E1379:N1379 E1381:N1381 E1383:N1383 E1385:N1385 E1387:N1387 E1389:N1389 E1391:N1391 E1393:N1393 E1395:N1395 E1397:N1397 E1399:N1399 E1401:N1401 E1403:N1403 E1405:N1405 E1407:N1407 E1409:N1409 E1411:N1411 E1413:N1413 E1415:N1415 E1417:N1417 E1419:N1419 E1421:N1421 E1423:N1423 E1425:N1425 E1427:N1427 E1429:N1429 E1431:N1431 E1433:N1433 E1435:N1435 E1437:N1437 E1439:N1439 E1441:N1441 E1443:N1443 E1445:N1445 E1447:N1447 E1449:N1449 E1451:N1451 E1453:N1453 E1455:N1455 E1457:N1457 E1459:N1459 E1461:N1461 E1463:N1463 E1465:N1465 E1467:N1467 E1469:N1469 E1471:N1471 E1473:N1473 E1475:N1475 E1477:N1477 E1479:N1479 E1481:N1481 E1483:N1483 E1485:N1485 E1487:N1487 E1489:N1489 E1491:N1491 E1493:N1493 E1495:N1495 E1497:N1497 E1499:N1499 E1501:N1501 E1503:N1503 E1505:N1505 E1507:N1507 E1509:N1509 E1511:N1511 E1513:N1513 E1515:N1515 E1517:N1517 E1519:N1519 E1521:N1521 E1523:N1523 E1525:N1525 E1527:N1527 E1529:N1529 E1531:N1531 E1533:N1533 E1535:N1535 E1537:N1537 E1539:N1539 E1541:N1541 E1543:N1543 E1545:N1545 E1547:N1547 E1549:N1549 E1551:N1551 E1553:N1553 E1555:N1555 E1557:N1557 E1559:N1559 E1561:N1561 E1563:N1563 E1565:N1565 E1567:N1567 E1569:N1569 E1571:N1571 E1573:N1573 E1575:N1575 E1577:N1577 E1579:N1579 E1581:N1581 E1583:N1583 E1585:N1585 E1587:N1587 E1589:N1589 E1591:N1591 E1593:N1593 E1595:N1595 E1597:N1597 E1599:N1599 E1601:N1601 E1603:N1603 E1605:N1605 E1607:N1607 E1609:N1609 E1611:N1611 E1613:N1613 E1615:N1615 E1617:N1617 E1619:N1619 E1621:N1621 E1623:N1623 E1625:N1625 E1627:N1627 E1629:N1629 E1631:N1631 E1633:N1633 E1635:N1635 E1637:N1637 E1639:N1639 E1641:N1641 E1643:N1643 E1645:N1645 E1647:N1647 E1649:N1649 E1651:N1651 E1653:N1653 E1655:N1655 E1657:N1657 E1659:N1659 E1661:N1661 E1663:N1663 E1665:N1665 E1667:N1667 E1669:N1669 E1671:N1671 E1673:N1673 E1675:N1675 E1677:N1677 E1679:N1679 E1681:N1681 E1683:N1683 E1685:N1685 E1687:N1687 E1689:N1689 E1691:N1691 E1693:N1693 E1695:N1695 E1697:N1697 E1699:N1699 E1701:N1701 E1703:N1703 E1705:N1705 E1707:N1707 E1709:N1709 E1711:N1711 E1713:N1713 E1715:N1715 E1717:N1717 E1719:N1719 E1721:N1721 E1723:N1723 E1725:N1725 E1727:N1727 E1729:N1729 E1731:N1731 E1733:N1733 E1735:N1735 E1737:N1737 E1739:N1739 E1741:N1741 E1743:N1743 E1745:N1745 E1747:N1747 E1749:N1749 E1751:N1751 E1753:N1753 E1755:N1755 E1757:N1757 E1759:N1759 E1761:N1761 E1763:N1763 E1765:N1765 E1767:N1767 E1769:N1769 E1771:N1771 E1773:N1773 E1775:N1775 E1777:N1777 E1779:N1779 E1781:N1781 E1783:N1783 E1785:N1785 E1787:N1787 E1789:N1789 E1791:N1791 E1793:N1793 E1795:N1795 E1797:N1797 E1799:N1799 E1801:N1801 E1803:N1803 E1805:N1805 E1807:N1807 E1809:N1809 E1811:N1811 E1813:N1813 E1815:N1815 E1817:N1817 E1819:N1819">
    <cfRule type="expression" dxfId="103" priority="35">
      <formula>$D621=""</formula>
    </cfRule>
  </conditionalFormatting>
  <conditionalFormatting sqref="F622 F624 F626 F628 F630 F632 F634 F636 F638 F640 F642 F644 F646 F648 F650 F652 F654 F656 F658 F660 F662 F664 F666 F668 F670 F672 F674 F676 F678 F680 F682 F684 F686 F688 F690 F692 F694 F696 F698 F700 F702 F704 F706 F708 F710 F712 F714 F716 F718 F720 F722 F724 F726 F728 F730 F732 F734 F736 F738 F740 F742 F744 F746 F748 F750 F752 F754 F756 F758 F760 F762 F764 F766 F768 F770 F772 F774 F776 F778 F780 F782 F784 F786 F788 F790 F792 F794 F796 F798 F800 F802 F804 F806 F808 F810 F812 F814 F816 F818 F820 F822 F824 F826 F828 F830 F832 F834 F836 F838 F840 F842 F844 F846 F848 F850 F852 F854 F856 F858 F860 F862 F864 F866 F868 F870 F872 F874 F876 F878 F880 F882 F884 F886 F888 F890 F892 F894 F896 F898 F900 F902 F904 F906 F908 F910 F912 F914 F916 F918 F920 F922 F924 F926 F928 F930 F932 F934 F936 F938 F940 F942 F944 F946 F948 F950 F952 F954 F956 F958 F960 F962 F964 F966 F968 F970 F972 F974 F976 F978 F980 F982 F984 F986 F988 F990 F992 F994 F996 F998 F1000 F1002 F1004 F1006 F1008 F1010 F1012 F1014 F1016 F1018 F1020 F1022 F1024 F1026 F1028 F1030 F1032 F1034 F1036 F1038 F1040 F1042 F1044 F1046 F1048 F1050 F1052 F1054 F1056 F1058 F1060 F1062 F1064 F1066 F1068 F1070 F1072 F1074 F1076 F1078 F1080 F1082 F1084 F1086 F1088 F1090 F1092 F1094 F1096 F1098 F1100 F1102 F1104 F1106 F1108 F1110 F1112 F1114 F1116 F1118 F1120 F1122 F1124 F1126 F1128 F1130 F1132 F1134 F1136 F1138 F1140 F1142 F1144 F1146 F1148 F1150 F1152 F1154 F1156 F1158 F1160 F1162 F1164 F1166 F1168 F1170 F1172 F1174 F1176 F1178 F1180 F1182 F1184 F1186 F1188 F1190 F1192 F1194 F1196 F1198 F1200 F1202 F1204 F1206 F1208 F1210 F1212 F1214 F1216 F1218 F1220 F1222 F1224 F1226 F1228 F1230 F1232 F1234 F1236 F1238 F1240 F1242 F1244 F1246 F1248 F1250 F1252 F1254 F1256 F1258 F1260 F1262 F1264 F1266 F1268 F1270 F1272 F1274 F1276 F1278 F1280 F1282 F1284 F1286 F1288 F1290 F1292 F1294 F1296 F1298 F1300 F1302 F1304 F1306 F1308 F1310 F1312 F1314 F1316 F1318 F1320 F1322 F1324 F1326 F1328 F1330 F1332 F1334 F1336 F1338 F1340 F1342 F1344 F1346 F1348 F1350 F1352 F1354 F1356 F1358 F1360 F1362 F1364 F1366 F1368 F1370 F1372 F1374 F1376 F1378 F1380 F1382 F1384 F1386 F1388 F1390 F1392 F1394 F1396 F1398 F1400 F1402 F1404 F1406 F1408 F1410 F1412 F1414 F1416 F1418 F1420 F1422 F1424 F1426 F1428 F1430 F1432 F1434 F1436 F1438 F1440 F1442 F1444 F1446 F1448 F1450 F1452 F1454 F1456 F1458 F1460 F1462 F1464 F1466 F1468 F1470 F1472 F1474 F1476 F1478 F1480 F1482 F1484 F1486 F1488 F1490 F1492 F1494 F1496 F1498 F1500 F1502 F1504 F1506 F1508 F1510 F1512 F1514 F1516 F1518 F1520 F1522 F1524 F1526 F1528 F1530 F1532 F1534 F1536 F1538 F1540 F1542 F1544 F1546 F1548 F1550 F1552 F1554 F1556 F1558 F1560 F1562 F1564 F1566 F1568 F1570 F1572 F1574 F1576 F1578 F1580 F1582 F1584 F1586 F1588 F1590 F1592 F1594 F1596 F1598 F1600 F1602 F1604 F1606 F1608 F1610 F1612 F1614 F1616 F1618 F1620 F1622 F1624 F1626 F1628 F1630 F1632 F1634 F1636 F1638 F1640 F1642 F1644 F1646 F1648 F1650 F1652 F1654 F1656 F1658 F1660 F1662 F1664 F1666 F1668 F1670 F1672 F1674 F1676 F1678 F1680 F1682 F1684 F1686 F1688 F1690 F1692 F1694 F1696 F1698 F1700 F1702 F1704 F1706 F1708 F1710 F1712 F1714 F1716 F1718 F1720 F1722 F1724 F1726 F1728 F1730 F1732 F1734 F1736 F1738 F1740 F1742 F1744 F1746 F1748 F1750 F1752 F1754 F1756 F1758 F1760 F1762 F1764 F1766 F1768 F1770 F1772 F1774 F1776 F1778 F1780 F1782 F1784 F1786 F1788 F1790 F1792 F1794 F1796 F1798 F1800 F1802 F1804 F1806 F1808 F1810 F1812 F1814 F1816 F1818 F1820">
    <cfRule type="expression" dxfId="102" priority="34">
      <formula>$D621=""</formula>
    </cfRule>
  </conditionalFormatting>
  <conditionalFormatting sqref="B623 B625 B627 B629 B631 B633 B635 B637 B639 B641 B643 B645 B647 B649 B651 B653 B655 B657 B659 B661 B663 B665 B667 B669 B671 B673 B675 B677 B679 B681 B683 B685 B687 B689 B691 B693 B695 B697 B699 B701 B703 B705 B707 B709 B711 B713 B715 B717 B719 B721 B723 B725 B727 B729 B731 B733 B735 B737 B739 B741 B743 B745 B747 B749 B751 B753 B755 B757 B759 B761 B763 B765 B767 B769 B771 B773 B775 B777 B779 B781 B783 B785 B787 B789 B791 B793 B795 B797 B799 B801 B803 B805 B807 B809 B811 B813 B815 B817 B819 B821 B823 B825 B827 B829 B831 B833 B835 B837 B839 B841 B843 B845 B847 B849 B851 B853 B855 B857 B859 B861 B863 B865 B867 B869 B871 B873 B875 B877 B879 B881 B883 B885 B887 B889 B891 B893 B895 B897 B899 B901 B903 B905 B907 B909 B911 B913 B915 B917 B919 B921 B923 B925 B927 B929 B931 B933 B935 B937 B939 B941 B943 B945 B947 B949 B951 B953 B955 B957 B959 B961 B963 B965 B967 B969 B971 B973 B975 B977 B979 B981 B983 B985 B987 B989 B991 B993 B995 B997 B999 B1001 B1003 B1005 B1007 B1009 B1011 B1013 B1015 B1017 B1019 B1021 B1023 B1025 B1027 B1029 B1031 B1033 B1035 B1037 B1039 B1041 B1043 B1045 B1047 B1049 B1051 B1053 B1055 B1057 B1059 B1061 B1063 B1065 B1067 B1069 B1071 B1073 B1075 B1077 B1079 B1081 B1083 B1085 B1087 B1089 B1091 B1093 B1095 B1097 B1099 B1101 B1103 B1105 B1107 B1109 B1111 B1113 B1115 B1117 B1119 B1121 B1123 B1125 B1127 B1129 B1131 B1133 B1135 B1137 B1139 B1141 B1143 B1145 B1147 B1149 B1151 B1153 B1155 B1157 B1159 B1161 B1163 B1165 B1167 B1169 B1171 B1173 B1175 B1177 B1179 B1181 B1183 B1185 B1187 B1189 B1191 B1193 B1195 B1197 B1199 B1201 B1203 B1205 B1207 B1209 B1211 B1213 B1215 B1217 B1219 B1221 B1223 B1225 B1227 B1229 B1231 B1233 B1235 B1237 B1239 B1241 B1243 B1245 B1247 B1249 B1251 B1253 B1255 B1257 B1259 B1261 B1263 B1265 B1267 B1269 B1271 B1273 B1275 B1277 B1279 B1281 B1283 B1285 B1287 B1289 B1291 B1293 B1295 B1297 B1299 B1301 B1303 B1305 B1307 B1309 B1311 B1313 B1315 B1317 B1319 B1321 B1323 B1325 B1327 B1329 B1331 B1333 B1335 B1337 B1339 B1341 B1343 B1345 B1347 B1349 B1351 B1353 B1355 B1357 B1359 B1361 B1363 B1365 B1367 B1369 B1371 B1373 B1375 B1377 B1379 B1381 B1383 B1385 B1387 B1389 B1391 B1393 B1395 B1397 B1399 B1401 B1403 B1405 B1407 B1409 B1411 B1413 B1415 B1417 B1419 B1421 B1423 B1425 B1427 B1429 B1431 B1433 B1435 B1437 B1439 B1441 B1443 B1445 B1447 B1449 B1451 B1453 B1455 B1457 B1459 B1461 B1463 B1465 B1467 B1469 B1471 B1473 B1475 B1477 B1479 B1481 B1483 B1485 B1487 B1489 B1491 B1493 B1495 B1497 B1499 B1501 B1503 B1505 B1507 B1509 B1511 B1513 B1515 B1517 B1519 B1521 B1523 B1525 B1527 B1529 B1531 B1533 B1535 B1537 B1539 B1541 B1543 B1545 B1547 B1549 B1551 B1553 B1555 B1557 B1559 B1561 B1563 B1565 B1567 B1569 B1571 B1573 B1575 B1577 B1579 B1581 B1583 B1585 B1587 B1589 B1591 B1593 B1595 B1597 B1599 B1601 B1603 B1605 B1607 B1609 B1611 B1613 B1615 B1617 B1619 B1621 B1623 B1625 B1627 B1629 B1631 B1633 B1635 B1637 B1639 B1641 B1643 B1645 B1647 B1649 B1651 B1653 B1655 B1657 B1659 B1661 B1663 B1665 B1667 B1669 B1671 B1673 B1675 B1677 B1679 B1681 B1683 B1685 B1687 B1689 B1691 B1693 B1695 B1697 B1699 B1701 B1703 B1705 B1707 B1709 B1711 B1713 B1715 B1717 B1719 B1721 B1723 B1725 B1727 B1729 B1731 B1733 B1735 B1737 B1739 B1741 B1743 B1745 B1747 B1749 B1751 B1753 B1755 B1757 B1759 B1761 B1763 B1765 B1767 B1769 B1771 B1773 B1775 B1777 B1779 B1781 B1783 B1785 B1787 B1789 B1791 B1793 B1795 B1797 B1799 B1801 B1803 B1805 B1807 B1809 B1811 B1813 B1815 B1817 B1819">
    <cfRule type="expression" dxfId="101" priority="7">
      <formula>$D623=""</formula>
    </cfRule>
  </conditionalFormatting>
  <conditionalFormatting sqref="C318 C320 C322 C324 C326 C328 C330 C332 C334 C336 C338 C340 C342 C344 C346 C348 C350 C352 C354 C356 C358 C360 C362 C364 C366 C368 C370 C372 C374 C376 C378 C380 C382 C384 C386 C388 C390 C392 C394 C396 C398 C400 C402 C404 C406 C408 C410 C412 C414 C416 C418 C420 C422 C424 C426 C428 C430 C432 C434 C436 C438 C440 C442 C444 C446 C448 C450 C452 C454 C456 C458 C460 C462 C464 C466 C468 C470 C472 C474 C476 C478 C480 C482 C484 C486 C488 C490 C492 C494 C496 C498 C500 C502 C504 C506 C508 C510 C512 C514 C516 C518 C520 C522 C524 C526 C528 C530 C532 C534 C536 C538 C540 C542 C544 C546 C548 C550 C552 C554 C556 C558 C560 C562 C564 C566 C568 C570 C572 C574 C576 C578 C580 C582 C584 C586 C588 C590 C592 C594 C596 C598 C600 C602 C604 C606 C608 C610 C612 C614">
    <cfRule type="expression" dxfId="100" priority="5">
      <formula>$D318=""</formula>
    </cfRule>
  </conditionalFormatting>
  <dataValidations count="2">
    <dataValidation type="decimal" operator="greaterThanOrEqual" allowBlank="1" showInputMessage="1" showErrorMessage="1" sqref="F316:G615 F621:G1820 F10:G312" xr:uid="{00000000-0002-0000-0C00-000000000000}">
      <formula1>0</formula1>
    </dataValidation>
    <dataValidation type="list" allowBlank="1" showInputMessage="1" showErrorMessage="1" sqref="H316:H615 H10:H312 H621:H1820" xr:uid="{6C73CFBD-F2B2-480D-9359-CA7D454A64C9}">
      <formula1>baseline_validation</formula1>
    </dataValidation>
  </dataValidations>
  <hyperlinks>
    <hyperlink ref="C5" location="Impact_Indicator_Disaggregation_new" display="Impact" xr:uid="{B35CB6EA-6B6C-4E6E-BB28-2F5FE20A4C9D}"/>
    <hyperlink ref="D5" location="Outcome_Indicator_Disaggregation_new" display="Outcome Indicator" xr:uid="{6998AF01-12F4-4183-B6C5-777E87D3BA0F}"/>
    <hyperlink ref="E5" location="Coverage_Indicator_Disaggregation_new" display="Coverage" xr:uid="{5B8120F9-E964-4F61-8E3B-65A9C333E6E1}"/>
    <hyperlink ref="F5" location="'Instructions-FR'!InstructionE" display="'Instructions-FR'!InstructionE" xr:uid="{B930AAC5-E73D-4BA8-AD29-14DE35CC08AC}"/>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2"/>
  <dimension ref="A1:BF89"/>
  <sheetViews>
    <sheetView showGridLines="0" topLeftCell="A77" zoomScale="82" zoomScaleNormal="82" workbookViewId="0">
      <selection activeCell="C88" sqref="C88"/>
    </sheetView>
  </sheetViews>
  <sheetFormatPr defaultRowHeight="15.5" x14ac:dyDescent="0.35"/>
  <cols>
    <col min="1" max="1" width="19.4140625" customWidth="1"/>
    <col min="2" max="2" width="18" customWidth="1"/>
    <col min="3" max="3" width="23.5" customWidth="1"/>
    <col min="4" max="4" width="21.58203125" customWidth="1"/>
    <col min="5" max="5" width="20.1640625" customWidth="1"/>
    <col min="6" max="6" width="18.6640625" customWidth="1"/>
    <col min="7" max="7" width="32.6640625" customWidth="1"/>
    <col min="8" max="9" width="18.58203125" style="258" customWidth="1"/>
    <col min="10" max="11" width="18.58203125" customWidth="1"/>
    <col min="12" max="12" width="17" customWidth="1"/>
    <col min="13" max="13" width="15.6640625" customWidth="1"/>
    <col min="14" max="14" width="17.1640625" customWidth="1"/>
    <col min="15" max="15" width="16.5" customWidth="1"/>
    <col min="16" max="16" width="19.08203125" customWidth="1"/>
    <col min="17" max="18" width="17.1640625" customWidth="1"/>
    <col min="19" max="19" width="14.6640625" customWidth="1"/>
    <col min="20" max="20" width="21" customWidth="1"/>
    <col min="21" max="21" width="21" style="222" customWidth="1"/>
    <col min="22" max="35" width="21" style="258" customWidth="1"/>
    <col min="36" max="37" width="21" style="222" customWidth="1"/>
    <col min="38" max="39" width="20.6640625" customWidth="1"/>
    <col min="40" max="40" width="50.6640625" customWidth="1"/>
    <col min="41" max="41" width="26.1640625" hidden="1" customWidth="1"/>
    <col min="42" max="42" width="18.9140625" hidden="1" customWidth="1"/>
    <col min="43" max="43" width="13.1640625" hidden="1" customWidth="1"/>
    <col min="44" max="44" width="17.5" hidden="1" customWidth="1"/>
    <col min="45" max="45" width="16.08203125" hidden="1" customWidth="1"/>
    <col min="46" max="46" width="13.58203125" hidden="1" customWidth="1"/>
    <col min="47" max="47" width="30.58203125" customWidth="1"/>
    <col min="48" max="48" width="50.58203125" customWidth="1"/>
    <col min="49" max="50" width="9" hidden="1" customWidth="1"/>
    <col min="51" max="51" width="14.6640625" hidden="1" customWidth="1"/>
    <col min="52" max="52" width="9" hidden="1" customWidth="1"/>
    <col min="53" max="53" width="17.9140625" hidden="1" customWidth="1"/>
    <col min="54" max="54" width="17.08203125" hidden="1" customWidth="1"/>
    <col min="55" max="55" width="7.6640625" hidden="1" customWidth="1"/>
    <col min="56" max="56" width="8.83203125" hidden="1" customWidth="1"/>
    <col min="57" max="57" width="14.4140625" hidden="1" customWidth="1"/>
    <col min="58" max="58" width="21.5" hidden="1" customWidth="1"/>
  </cols>
  <sheetData>
    <row r="1" spans="1:58" x14ac:dyDescent="0.35">
      <c r="A1" s="591" t="str">
        <f ca="1">Translations!A83</f>
        <v>Marco de desempeño - MSPT - Sección E</v>
      </c>
      <c r="B1" s="592"/>
      <c r="C1" s="592"/>
      <c r="D1" s="592"/>
      <c r="E1" s="592"/>
      <c r="F1" s="592"/>
      <c r="G1" s="592"/>
      <c r="H1" s="278"/>
      <c r="I1" s="278"/>
    </row>
    <row r="2" spans="1:58" x14ac:dyDescent="0.35">
      <c r="A2" s="592"/>
      <c r="B2" s="592"/>
      <c r="C2" s="592"/>
      <c r="D2" s="592"/>
      <c r="E2" s="592"/>
      <c r="F2" s="592"/>
      <c r="G2" s="592"/>
      <c r="H2" s="278"/>
      <c r="I2" s="278"/>
    </row>
    <row r="4" spans="1:58" ht="16" thickBot="1" x14ac:dyDescent="0.4">
      <c r="A4" s="188"/>
      <c r="B4" s="188"/>
    </row>
    <row r="5" spans="1:58" ht="16" thickBot="1" x14ac:dyDescent="0.4">
      <c r="A5" s="187" t="str">
        <f ca="1">Translations!A12</f>
        <v>Navegación de la página</v>
      </c>
      <c r="B5" s="189" t="str">
        <f ca="1">Translations!A48</f>
        <v>Instrucciones</v>
      </c>
    </row>
    <row r="6" spans="1:58" x14ac:dyDescent="0.35">
      <c r="J6" s="116">
        <v>2</v>
      </c>
      <c r="L6" s="116">
        <v>3</v>
      </c>
      <c r="M6" s="116"/>
      <c r="N6" s="116">
        <v>3</v>
      </c>
      <c r="O6" s="116"/>
      <c r="P6" s="116"/>
      <c r="Q6" s="116"/>
      <c r="R6" s="116">
        <v>4</v>
      </c>
      <c r="S6" s="116"/>
      <c r="T6" s="116">
        <v>7</v>
      </c>
      <c r="U6" s="218"/>
      <c r="V6" s="218">
        <v>5</v>
      </c>
      <c r="W6" s="218"/>
      <c r="X6" s="218"/>
      <c r="Y6" s="218"/>
      <c r="Z6" s="218">
        <v>6</v>
      </c>
      <c r="AA6" s="218"/>
      <c r="AB6" s="218"/>
      <c r="AC6" s="218"/>
      <c r="AD6" s="218">
        <v>7</v>
      </c>
      <c r="AE6" s="218"/>
      <c r="AF6" s="218"/>
      <c r="AG6" s="218"/>
      <c r="AH6" s="218">
        <v>8</v>
      </c>
      <c r="AI6" s="218"/>
      <c r="AJ6" s="218">
        <v>8</v>
      </c>
      <c r="AK6" s="218"/>
      <c r="AL6" s="218">
        <v>9</v>
      </c>
    </row>
    <row r="7" spans="1:58" x14ac:dyDescent="0.35">
      <c r="A7" s="180"/>
      <c r="B7" s="180"/>
      <c r="C7" s="180"/>
      <c r="D7" s="180"/>
      <c r="E7" s="180"/>
      <c r="F7" s="180"/>
      <c r="G7" s="180"/>
      <c r="H7" s="593" t="str">
        <f ca="1">IFERROR(IF(YEAR(INDEX('Overview - Section A'!$A$46:$A$53,MATCH(J6,'Overview - Section A'!$B$46:$B$53,0)))&lt;=YEAR('Overview - Section A'!$E$11),TEXT(IFERROR(INDEX('Overview - Section A'!$A$46:$A$53,MATCH(J6,'Overview - Section A'!$B$46:$B$53,0)),""),Setup!$A$33) &amp;" to " &amp; TEXT(IFERROR(INDEX('Overview - Section A'!$E$46:$E$53,MATCH(J6,'Overview - Section A'!$B$46:$B$53,0)),""),Setup!$A$33),""),"")</f>
        <v>1-Jan-22 to 31-Dec-22</v>
      </c>
      <c r="I7" s="594"/>
      <c r="J7" s="594"/>
      <c r="K7" s="595"/>
      <c r="L7" s="593" t="str">
        <f ca="1">IFERROR(IF(YEAR(INDEX('Overview - Section A'!$A$46:$A$53,MATCH(N6,'Overview - Section A'!$B$46:$B$53,0)))&lt;=YEAR('Overview - Section A'!$E$11),TEXT(IFERROR(INDEX('Overview - Section A'!$A$46:$A$53,MATCH(N6,'Overview - Section A'!$B$46:$B$53,0)),""),Setup!$A$33) &amp;" to " &amp; TEXT(IFERROR(INDEX('Overview - Section A'!$E$46:$E$53,MATCH(N6,'Overview - Section A'!$B$46:$B$53,0)),""),Setup!$A$33),""),"")</f>
        <v>1-Jan-23 to 31-Dec-23</v>
      </c>
      <c r="M7" s="594"/>
      <c r="N7" s="594"/>
      <c r="O7" s="595"/>
      <c r="P7" s="593" t="str">
        <f ca="1">IFERROR(IF(YEAR(INDEX('Overview - Section A'!$A$46:$A$53,MATCH(R6,'Overview - Section A'!$B$46:$B$53,0)))&lt;=YEAR('Overview - Section A'!$E$11),TEXT(IFERROR(INDEX('Overview - Section A'!$A$46:$A$53,MATCH(R6,'Overview - Section A'!$B$46:$B$53,0)),""),Setup!$A$33) &amp;" to " &amp; TEXT(IFERROR(INDEX('Overview - Section A'!$E$46:$E$53,MATCH(R6,'Overview - Section A'!$B$46:$B$53,0)),""),Setup!$A$33),""),"")</f>
        <v>1-Jan-24 to 31-Dec-24</v>
      </c>
      <c r="Q7" s="594"/>
      <c r="R7" s="594"/>
      <c r="S7" s="595"/>
      <c r="T7" s="593" t="str">
        <f ca="1">IFERROR(IF(YEAR(INDEX('Overview - Section A'!$A$46:$A$53,MATCH(V6,'Overview - Section A'!$B$46:$B$53,0)))&lt;=YEAR('Overview - Section A'!$E$11),TEXT(IFERROR(INDEX('Overview - Section A'!$A$46:$A$53,MATCH(V6,'Overview - Section A'!$B$46:$B$53,0)),""),Setup!$A$33) &amp;" to " &amp; TEXT(IFERROR(INDEX('Overview - Section A'!$E$46:$E$53,MATCH(V6,'Overview - Section A'!$B$46:$B$53,0)),""),Setup!$A$33),""),"")</f>
        <v/>
      </c>
      <c r="U7" s="594"/>
      <c r="V7" s="594"/>
      <c r="W7" s="595"/>
      <c r="X7" s="593" t="str">
        <f ca="1">IFERROR(IF(YEAR(INDEX('Overview - Section A'!$A$46:$A$53,MATCH(Z6,'Overview - Section A'!$B$46:$B$53,0)))&lt;=YEAR('Overview - Section A'!$E$11),TEXT(IFERROR(INDEX('Overview - Section A'!$A$46:$A$53,MATCH(Z6,'Overview - Section A'!$B$46:$B$53,0)),""),Setup!$A$33) &amp;" to " &amp; TEXT(IFERROR(INDEX('Overview - Section A'!$E$46:$E$53,MATCH(Z6,'Overview - Section A'!$B$46:$B$53,0)),""),Setup!$A$33),""),"")</f>
        <v/>
      </c>
      <c r="Y7" s="594"/>
      <c r="Z7" s="594"/>
      <c r="AA7" s="595"/>
      <c r="AB7" s="593" t="str">
        <f ca="1">IFERROR(IF(YEAR(INDEX('Overview - Section A'!$A$46:$A$53,MATCH(AD6,'Overview - Section A'!$B$46:$B$53,0)))&lt;=YEAR('Overview - Section A'!$E$11),TEXT(IFERROR(INDEX('Overview - Section A'!$A$46:$A$53,MATCH(AD6,'Overview - Section A'!$B$46:$B$53,0)),""),Setup!$A$33) &amp;" to " &amp; TEXT(IFERROR(INDEX('Overview - Section A'!$E$46:$E$53,MATCH(AD6,'Overview - Section A'!$B$46:$B$53,0)),""),Setup!$A$33),""),"")</f>
        <v/>
      </c>
      <c r="AC7" s="594"/>
      <c r="AD7" s="594"/>
      <c r="AE7" s="595"/>
      <c r="AF7" s="593" t="str">
        <f>IFERROR(IF(YEAR(INDEX('Overview - Section A'!$A$46:$A$53,MATCH(AH6,'Overview - Section A'!$B$46:$B$53,0)))&lt;=YEAR('Overview - Section A'!$E$11),TEXT(IFERROR(INDEX('Overview - Section A'!$A$46:$A$53,MATCH(AH6,'Overview - Section A'!$B$46:$B$53,0)),""),Setup!$A$33) &amp;" to " &amp; TEXT(IFERROR(INDEX('Overview - Section A'!$E$46:$E$53,MATCH(AH6,'Overview - Section A'!$B$46:$B$53,0)),""),Setup!$A$33),""),"")</f>
        <v/>
      </c>
      <c r="AG7" s="594"/>
      <c r="AH7" s="594"/>
      <c r="AI7" s="595"/>
      <c r="AJ7" s="593" t="str">
        <f>IFERROR(IF(YEAR(INDEX('Overview - Section A'!$A$46:$A$53,MATCH(AL6,'Overview - Section A'!$B$46:$B$53,0)))&lt;=YEAR('Overview - Section A'!$E$11),TEXT(IFERROR(INDEX('Overview - Section A'!$A$46:$A$53,MATCH(AL6,'Overview - Section A'!$B$46:$B$53,0)),""),Setup!$A$33) &amp;" to " &amp; TEXT(IFERROR(INDEX('Overview - Section A'!$E$46:$E$53,MATCH(AL6,'Overview - Section A'!$B$46:$B$53,0)),""),Setup!$A$33),""),"")</f>
        <v/>
      </c>
      <c r="AK7" s="594"/>
      <c r="AL7" s="594"/>
      <c r="AM7" s="595"/>
      <c r="AN7" s="245"/>
      <c r="AU7" s="245"/>
      <c r="AV7" s="245"/>
    </row>
    <row r="8" spans="1:58" ht="55.5" customHeight="1" x14ac:dyDescent="0.35">
      <c r="A8" s="274" t="str">
        <f ca="1">Translations!A84</f>
        <v xml:space="preserve">Número </v>
      </c>
      <c r="B8" s="274" t="str">
        <f ca="1">Translations!A30</f>
        <v>Nombre del módulo</v>
      </c>
      <c r="C8" s="274" t="str">
        <f ca="1">Translations!A35</f>
        <v>Población</v>
      </c>
      <c r="D8" s="274" t="str">
        <f ca="1">Translations!A46</f>
        <v>Intervención</v>
      </c>
      <c r="E8" s="274" t="str">
        <f ca="1">Translations!A85</f>
        <v>Actividad clave</v>
      </c>
      <c r="F8" s="274" t="str">
        <f ca="1">Translations!A52</f>
        <v>Receptor principal responsible</v>
      </c>
      <c r="G8" s="274" t="str">
        <f ca="1">Translations!A53</f>
        <v>País</v>
      </c>
      <c r="H8" s="274" t="str">
        <f ca="1">Translations!$A$86</f>
        <v>Hitos/ Descripción de la meta</v>
      </c>
      <c r="I8" s="274" t="str">
        <f ca="1">Translations!$A$87</f>
        <v>Criterios para la finalización</v>
      </c>
      <c r="J8" s="274" t="str">
        <f ca="1">Translations!$A$86 &amp; " (EN)"</f>
        <v>Hitos/ Descripción de la meta (EN)</v>
      </c>
      <c r="K8" s="274" t="str">
        <f ca="1">Translations!$A$87 &amp; " (EN)"</f>
        <v>Criterios para la finalización (EN)</v>
      </c>
      <c r="L8" s="274" t="str">
        <f ca="1">Translations!$A$86</f>
        <v>Hitos/ Descripción de la meta</v>
      </c>
      <c r="M8" s="274" t="str">
        <f ca="1">Translations!$A$87</f>
        <v>Criterios para la finalización</v>
      </c>
      <c r="N8" s="274" t="str">
        <f ca="1">Translations!$A$86 &amp; " (EN)"</f>
        <v>Hitos/ Descripción de la meta (EN)</v>
      </c>
      <c r="O8" s="274" t="str">
        <f ca="1">Translations!$A$87 &amp; " (EN)"</f>
        <v>Criterios para la finalización (EN)</v>
      </c>
      <c r="P8" s="274" t="str">
        <f ca="1">Translations!$A$86</f>
        <v>Hitos/ Descripción de la meta</v>
      </c>
      <c r="Q8" s="274" t="str">
        <f ca="1">Translations!$A$87</f>
        <v>Criterios para la finalización</v>
      </c>
      <c r="R8" s="274" t="str">
        <f ca="1">Translations!$A$86 &amp; " (EN)"</f>
        <v>Hitos/ Descripción de la meta (EN)</v>
      </c>
      <c r="S8" s="274" t="str">
        <f ca="1">Translations!$A$87 &amp; " (EN)"</f>
        <v>Criterios para la finalización (EN)</v>
      </c>
      <c r="T8" s="274" t="str">
        <f ca="1">Translations!$A$86</f>
        <v>Hitos/ Descripción de la meta</v>
      </c>
      <c r="U8" s="274" t="str">
        <f ca="1">Translations!$A$87</f>
        <v>Criterios para la finalización</v>
      </c>
      <c r="V8" s="274" t="str">
        <f ca="1">Translations!$A$86 &amp; " (EN)"</f>
        <v>Hitos/ Descripción de la meta (EN)</v>
      </c>
      <c r="W8" s="274" t="str">
        <f ca="1">Translations!$A$87 &amp; " (EN)"</f>
        <v>Criterios para la finalización (EN)</v>
      </c>
      <c r="X8" s="274" t="str">
        <f ca="1">Translations!$A$86</f>
        <v>Hitos/ Descripción de la meta</v>
      </c>
      <c r="Y8" s="274" t="str">
        <f ca="1">Translations!$A$87</f>
        <v>Criterios para la finalización</v>
      </c>
      <c r="Z8" s="274" t="str">
        <f ca="1">Translations!$A$86 &amp; " (EN)"</f>
        <v>Hitos/ Descripción de la meta (EN)</v>
      </c>
      <c r="AA8" s="274" t="str">
        <f ca="1">Translations!$A$87 &amp; " (EN)"</f>
        <v>Criterios para la finalización (EN)</v>
      </c>
      <c r="AB8" s="274" t="str">
        <f ca="1">Translations!$A$86</f>
        <v>Hitos/ Descripción de la meta</v>
      </c>
      <c r="AC8" s="274" t="str">
        <f ca="1">Translations!$A$87</f>
        <v>Criterios para la finalización</v>
      </c>
      <c r="AD8" s="274" t="str">
        <f ca="1">Translations!$A$86 &amp; " (EN)"</f>
        <v>Hitos/ Descripción de la meta (EN)</v>
      </c>
      <c r="AE8" s="274" t="str">
        <f ca="1">Translations!$A$87 &amp; " (EN)"</f>
        <v>Criterios para la finalización (EN)</v>
      </c>
      <c r="AF8" s="274" t="str">
        <f ca="1">Translations!$A$86</f>
        <v>Hitos/ Descripción de la meta</v>
      </c>
      <c r="AG8" s="274" t="str">
        <f ca="1">Translations!$A$87</f>
        <v>Criterios para la finalización</v>
      </c>
      <c r="AH8" s="274" t="str">
        <f ca="1">Translations!$A$86 &amp; " (EN)"</f>
        <v>Hitos/ Descripción de la meta (EN)</v>
      </c>
      <c r="AI8" s="274" t="str">
        <f ca="1">Translations!$A$87 &amp; " (EN)"</f>
        <v>Criterios para la finalización (EN)</v>
      </c>
      <c r="AJ8" s="274" t="str">
        <f ca="1">Translations!$A$86</f>
        <v>Hitos/ Descripción de la meta</v>
      </c>
      <c r="AK8" s="274" t="str">
        <f ca="1">Translations!$A$87</f>
        <v>Criterios para la finalización</v>
      </c>
      <c r="AL8" s="274" t="str">
        <f ca="1">Translations!$A$86 &amp; " (EN)"</f>
        <v>Hitos/ Descripción de la meta (EN)</v>
      </c>
      <c r="AM8" s="274" t="str">
        <f ca="1">Translations!$A$87 &amp; " (EN)"</f>
        <v>Criterios para la finalización (EN)</v>
      </c>
      <c r="AN8" s="275" t="str">
        <f ca="1">Translations!A58</f>
        <v>Comentarios</v>
      </c>
      <c r="AO8" s="203"/>
      <c r="AP8" s="203"/>
      <c r="AQ8" s="203"/>
      <c r="AR8" s="203"/>
      <c r="AS8" s="203" t="s">
        <v>379</v>
      </c>
      <c r="AT8" s="203"/>
      <c r="AU8" s="275" t="str">
        <f ca="1">Translations!A85&amp;" (EN)"</f>
        <v>Actividad clave (EN)</v>
      </c>
      <c r="AV8" s="275" t="str">
        <f ca="1">Translations!A58 &amp; " (EN)"</f>
        <v>Comentarios (EN)</v>
      </c>
      <c r="AY8" s="258" t="s">
        <v>943</v>
      </c>
      <c r="AZ8" s="258" t="s">
        <v>944</v>
      </c>
      <c r="BE8" t="s">
        <v>973</v>
      </c>
      <c r="BF8" t="s">
        <v>974</v>
      </c>
    </row>
    <row r="9" spans="1:58" ht="30" customHeight="1" x14ac:dyDescent="0.35">
      <c r="A9" s="190">
        <v>1</v>
      </c>
      <c r="B9" s="213"/>
      <c r="C9" s="213"/>
      <c r="D9" s="213"/>
      <c r="E9" s="213"/>
      <c r="F9" s="213"/>
      <c r="G9" s="214"/>
      <c r="H9" s="214"/>
      <c r="I9" s="214"/>
      <c r="J9" s="213"/>
      <c r="K9" s="213"/>
      <c r="L9" s="214"/>
      <c r="M9" s="214"/>
      <c r="N9" s="213"/>
      <c r="O9" s="213"/>
      <c r="P9" s="214"/>
      <c r="Q9" s="214"/>
      <c r="R9" s="213"/>
      <c r="S9" s="213"/>
      <c r="T9" s="214"/>
      <c r="U9" s="214"/>
      <c r="V9" s="213"/>
      <c r="W9" s="213"/>
      <c r="X9" s="214"/>
      <c r="Y9" s="214"/>
      <c r="Z9" s="213"/>
      <c r="AA9" s="213"/>
      <c r="AB9" s="214"/>
      <c r="AC9" s="214"/>
      <c r="AD9" s="213"/>
      <c r="AE9" s="213"/>
      <c r="AF9" s="214"/>
      <c r="AG9" s="214"/>
      <c r="AH9" s="213"/>
      <c r="AI9" s="213"/>
      <c r="AJ9" s="214"/>
      <c r="AK9" s="214"/>
      <c r="AL9" s="213"/>
      <c r="AM9" s="213"/>
      <c r="AN9" s="213"/>
      <c r="AO9" s="205" t="str">
        <f>IFERROR(VLOOKUP(D9,'Reference Records'!$C$127:$E$207,3,FALSE),"")</f>
        <v/>
      </c>
      <c r="AP9" s="204" t="e">
        <f>VLOOKUP(AO9,'Reference Records'!$E$127:$F$207,2,0)</f>
        <v>#N/A</v>
      </c>
      <c r="AQ9" s="204" t="e">
        <f>MATCH($AP9,'Reference Records'!$E$285:$E$365,0)+ROW(Population_by_intervention) -1</f>
        <v>#N/A</v>
      </c>
      <c r="AR9" s="204" t="e">
        <f>MATCH($AP9,'Reference Records'!$E$285:$E$365,1)+ROW(Population_by_intervention) -1</f>
        <v>#N/A</v>
      </c>
      <c r="AS9" t="str">
        <f>IF(B9&amp;C9="","|empty|",B9&amp;C9&amp;D9)</f>
        <v>|empty|</v>
      </c>
      <c r="AT9" t="str">
        <f>IF(AS9="","",IFERROR(VLOOKUP(AS9,'Overview - Section A'!AF$123:AG174,2,0),VLOOKUP("|empty|",'Overview - Section A'!AF$123:AG174,2,0)))</f>
        <v>INT-161379</v>
      </c>
      <c r="AU9" s="213"/>
      <c r="AV9" s="213"/>
      <c r="AY9" s="258">
        <f>ROW(WPTM____Section_F)+3</f>
        <v>2197</v>
      </c>
      <c r="AZ9" s="258">
        <f t="shared" ref="AZ9" si="0">ROW(WPTM_Results)+3</f>
        <v>2363</v>
      </c>
      <c r="BB9" t="str">
        <f ca="1">IF(INDIRECT("'update Helper'!M"&amp;AY9)=0,"",INDIRECT("'update Helper'!M"&amp;AY9))</f>
        <v/>
      </c>
      <c r="BC9" t="str">
        <f ca="1">IF(INDIRECT("'update Helper'!S"&amp;AY9)=0,"",IFERROR(VLOOKUP(INDIRECT("'update Helper'!S"&amp;AY9),'Account Role'!A$1:B$11,2,0),IFERROR(VLOOKUP(INDIRECT("'update Helper'!I"&amp;AY9),'Overview - Section A'!J$25:P$90,7,0),"")))</f>
        <v/>
      </c>
      <c r="BD9" t="str">
        <f ca="1">IFERROR(INDEX('Overview - Section A'!A$122:A174,MATCH(INDIRECT("'update Helper'!Q"&amp;AY9),'Overview - Section A'!AQ$122:AQ174,0)),"")</f>
        <v/>
      </c>
      <c r="BE9" t="str">
        <f>IFERROR(INDEX('Overview - Section A'!O$122:O174,MATCH(AT9,'Overview - Section A'!AQ$122:AQ174,0)),"")</f>
        <v/>
      </c>
      <c r="BF9" s="258" t="str">
        <f>IFERROR(INDEX('Overview - Section A'!H$122:H174,MATCH(AT9,'Overview - Section A'!AQ$122:AQ174,0)),"")</f>
        <v/>
      </c>
    </row>
    <row r="10" spans="1:58" s="258" customFormat="1" ht="30" customHeight="1" x14ac:dyDescent="0.35">
      <c r="A10" s="190">
        <v>2</v>
      </c>
      <c r="B10" s="213"/>
      <c r="C10" s="213"/>
      <c r="D10" s="213"/>
      <c r="E10" s="213"/>
      <c r="F10" s="213"/>
      <c r="G10" s="214"/>
      <c r="H10" s="214"/>
      <c r="I10" s="214"/>
      <c r="J10" s="213"/>
      <c r="K10" s="213"/>
      <c r="L10" s="214"/>
      <c r="M10" s="214"/>
      <c r="N10" s="213"/>
      <c r="O10" s="213"/>
      <c r="P10" s="214"/>
      <c r="Q10" s="214"/>
      <c r="R10" s="213"/>
      <c r="S10" s="213"/>
      <c r="T10" s="214"/>
      <c r="U10" s="214"/>
      <c r="V10" s="213"/>
      <c r="W10" s="213"/>
      <c r="X10" s="214"/>
      <c r="Y10" s="214"/>
      <c r="Z10" s="213"/>
      <c r="AA10" s="213"/>
      <c r="AB10" s="214"/>
      <c r="AC10" s="214"/>
      <c r="AD10" s="213"/>
      <c r="AE10" s="213"/>
      <c r="AF10" s="214"/>
      <c r="AG10" s="214"/>
      <c r="AH10" s="213"/>
      <c r="AI10" s="213"/>
      <c r="AJ10" s="214"/>
      <c r="AK10" s="214"/>
      <c r="AL10" s="213"/>
      <c r="AM10" s="213"/>
      <c r="AN10" s="213"/>
      <c r="AO10" s="205" t="str">
        <f>IFERROR(VLOOKUP(D10,'Reference Records'!$C$127:$E$207,3,FALSE),"")</f>
        <v/>
      </c>
      <c r="AP10" s="258" t="e">
        <f>VLOOKUP(AO10,'Reference Records'!$E$127:$F$207,2,0)</f>
        <v>#N/A</v>
      </c>
      <c r="AQ10" s="258" t="e">
        <f>MATCH($AP10,'Reference Records'!$E$285:$E$365,0)+ROW(Population_by_intervention) -1</f>
        <v>#N/A</v>
      </c>
      <c r="AR10" s="258" t="e">
        <f>MATCH($AP10,'Reference Records'!$E$285:$E$365,1)+ROW(Population_by_intervention) -1</f>
        <v>#N/A</v>
      </c>
      <c r="AS10" s="258" t="str">
        <f t="shared" ref="AS10:AS73" si="1">IF(B10&amp;C10="","|empty|",B10&amp;C10&amp;D10)</f>
        <v>|empty|</v>
      </c>
      <c r="AT10" s="258" t="str">
        <f>IF(AS10="","",IFERROR(VLOOKUP(AS10,'Overview - Section A'!AF$123:AG175,2,0),VLOOKUP("|empty|",'Overview - Section A'!AF$123:AG175,2,0)))</f>
        <v>INT-161379</v>
      </c>
      <c r="AU10" s="213"/>
      <c r="AV10" s="213"/>
      <c r="AY10" s="258">
        <f>AY9+1</f>
        <v>2198</v>
      </c>
      <c r="AZ10" s="258">
        <f ca="1">AZ9+'update Helper'!$X$2</f>
        <v>2369</v>
      </c>
      <c r="BB10" s="258" t="str">
        <f t="shared" ref="BB10:BB15" ca="1" si="2">IF(INDIRECT("'update Helper'!M"&amp;AY10)=0,"",INDIRECT("'update Helper'!M"&amp;AY10))</f>
        <v/>
      </c>
      <c r="BC10" s="258" t="str">
        <f ca="1">IF(INDIRECT("'update Helper'!S"&amp;AY10)=0,"",IFERROR(VLOOKUP(INDIRECT("'update Helper'!S"&amp;AY10),'Account Role'!A$1:B$11,2,0),IFERROR(VLOOKUP(INDIRECT("'update Helper'!I"&amp;AY10),'Overview - Section A'!J$25:P$90,7,0),"")))</f>
        <v/>
      </c>
      <c r="BD10" s="258" t="str">
        <f ca="1">IFERROR(INDEX('Overview - Section A'!A$122:A175,MATCH(INDIRECT("'update Helper'!Q"&amp;AY10),'Overview - Section A'!AQ$122:AQ175,0)),"")</f>
        <v/>
      </c>
      <c r="BE10" s="258" t="str">
        <f>IFERROR(INDEX('Overview - Section A'!O$122:O175,MATCH(AT10,'Overview - Section A'!AQ$122:AQ175,0)),"")</f>
        <v/>
      </c>
      <c r="BF10" s="258" t="str">
        <f>IFERROR(INDEX('Overview - Section A'!H$122:H175,MATCH(AT10,'Overview - Section A'!AQ$122:AQ175,0)),"")</f>
        <v/>
      </c>
    </row>
    <row r="11" spans="1:58" s="258" customFormat="1" ht="30" customHeight="1" x14ac:dyDescent="0.35">
      <c r="A11" s="190">
        <v>3</v>
      </c>
      <c r="B11" s="213"/>
      <c r="C11" s="213"/>
      <c r="D11" s="213"/>
      <c r="E11" s="213"/>
      <c r="F11" s="213"/>
      <c r="G11" s="214"/>
      <c r="H11" s="214"/>
      <c r="I11" s="214"/>
      <c r="J11" s="213"/>
      <c r="K11" s="213"/>
      <c r="L11" s="214"/>
      <c r="M11" s="214"/>
      <c r="N11" s="213"/>
      <c r="O11" s="213"/>
      <c r="P11" s="214"/>
      <c r="Q11" s="214"/>
      <c r="R11" s="213"/>
      <c r="S11" s="213"/>
      <c r="T11" s="214"/>
      <c r="U11" s="214"/>
      <c r="V11" s="213"/>
      <c r="W11" s="213"/>
      <c r="X11" s="214"/>
      <c r="Y11" s="214"/>
      <c r="Z11" s="213"/>
      <c r="AA11" s="213"/>
      <c r="AB11" s="214"/>
      <c r="AC11" s="214"/>
      <c r="AD11" s="213"/>
      <c r="AE11" s="213"/>
      <c r="AF11" s="214"/>
      <c r="AG11" s="214"/>
      <c r="AH11" s="213"/>
      <c r="AI11" s="213"/>
      <c r="AJ11" s="214"/>
      <c r="AK11" s="214"/>
      <c r="AL11" s="213"/>
      <c r="AM11" s="213"/>
      <c r="AN11" s="213"/>
      <c r="AO11" s="205" t="str">
        <f>IFERROR(VLOOKUP(D11,'Reference Records'!$C$127:$E$207,3,FALSE),"")</f>
        <v/>
      </c>
      <c r="AP11" s="258" t="e">
        <f>VLOOKUP(AO11,'Reference Records'!$E$127:$F$207,2,0)</f>
        <v>#N/A</v>
      </c>
      <c r="AQ11" s="258" t="e">
        <f>MATCH($AP11,'Reference Records'!$E$285:$E$365,0)+ROW(Population_by_intervention) -1</f>
        <v>#N/A</v>
      </c>
      <c r="AR11" s="258" t="e">
        <f>MATCH($AP11,'Reference Records'!$E$285:$E$365,1)+ROW(Population_by_intervention) -1</f>
        <v>#N/A</v>
      </c>
      <c r="AS11" s="258" t="str">
        <f t="shared" si="1"/>
        <v>|empty|</v>
      </c>
      <c r="AT11" s="258" t="str">
        <f>IF(AS11="","",IFERROR(VLOOKUP(AS11,'Overview - Section A'!AF$123:AG176,2,0),VLOOKUP("|empty|",'Overview - Section A'!AF$123:AG176,2,0)))</f>
        <v>INT-161379</v>
      </c>
      <c r="AU11" s="213"/>
      <c r="AV11" s="213"/>
      <c r="AY11" s="258">
        <f t="shared" ref="AY11:AY74" si="3">AY10+1</f>
        <v>2199</v>
      </c>
      <c r="AZ11" s="258">
        <f ca="1">AZ10+'update Helper'!$X$2</f>
        <v>2375</v>
      </c>
      <c r="BB11" s="258" t="str">
        <f t="shared" ca="1" si="2"/>
        <v/>
      </c>
      <c r="BC11" s="258" t="str">
        <f ca="1">IF(INDIRECT("'update Helper'!S"&amp;AY11)=0,"",IFERROR(VLOOKUP(INDIRECT("'update Helper'!S"&amp;AY11),'Account Role'!A$1:B$11,2,0),IFERROR(VLOOKUP(INDIRECT("'update Helper'!I"&amp;AY11),'Overview - Section A'!J$25:P$90,7,0),"")))</f>
        <v/>
      </c>
      <c r="BD11" s="258" t="str">
        <f ca="1">IFERROR(INDEX('Overview - Section A'!A$122:A176,MATCH(INDIRECT("'update Helper'!Q"&amp;AY11),'Overview - Section A'!AQ$122:AQ176,0)),"")</f>
        <v/>
      </c>
      <c r="BE11" s="258" t="str">
        <f>IFERROR(INDEX('Overview - Section A'!O$122:O176,MATCH(AT11,'Overview - Section A'!AQ$122:AQ176,0)),"")</f>
        <v/>
      </c>
      <c r="BF11" s="258" t="str">
        <f>IFERROR(INDEX('Overview - Section A'!H$122:H176,MATCH(AT11,'Overview - Section A'!AQ$122:AQ176,0)),"")</f>
        <v/>
      </c>
    </row>
    <row r="12" spans="1:58" s="258" customFormat="1" ht="30" customHeight="1" x14ac:dyDescent="0.35">
      <c r="A12" s="190">
        <v>4</v>
      </c>
      <c r="B12" s="213"/>
      <c r="C12" s="213"/>
      <c r="D12" s="213"/>
      <c r="E12" s="213"/>
      <c r="F12" s="213"/>
      <c r="G12" s="214"/>
      <c r="H12" s="214"/>
      <c r="I12" s="214"/>
      <c r="J12" s="213"/>
      <c r="K12" s="213"/>
      <c r="L12" s="214"/>
      <c r="M12" s="214"/>
      <c r="N12" s="213"/>
      <c r="O12" s="213"/>
      <c r="P12" s="214"/>
      <c r="Q12" s="214"/>
      <c r="R12" s="213"/>
      <c r="S12" s="213"/>
      <c r="T12" s="214"/>
      <c r="U12" s="214"/>
      <c r="V12" s="213"/>
      <c r="W12" s="213"/>
      <c r="X12" s="214"/>
      <c r="Y12" s="214"/>
      <c r="Z12" s="213"/>
      <c r="AA12" s="213"/>
      <c r="AB12" s="214"/>
      <c r="AC12" s="214"/>
      <c r="AD12" s="213"/>
      <c r="AE12" s="213"/>
      <c r="AF12" s="214"/>
      <c r="AG12" s="214"/>
      <c r="AH12" s="213"/>
      <c r="AI12" s="213"/>
      <c r="AJ12" s="214"/>
      <c r="AK12" s="214"/>
      <c r="AL12" s="213"/>
      <c r="AM12" s="213"/>
      <c r="AN12" s="213"/>
      <c r="AO12" s="205" t="str">
        <f>IFERROR(VLOOKUP(D12,'Reference Records'!$C$127:$E$207,3,FALSE),"")</f>
        <v/>
      </c>
      <c r="AP12" s="258" t="e">
        <f>VLOOKUP(AO12,'Reference Records'!$E$127:$F$207,2,0)</f>
        <v>#N/A</v>
      </c>
      <c r="AQ12" s="258" t="e">
        <f>MATCH($AP12,'Reference Records'!$E$285:$E$365,0)+ROW(Population_by_intervention) -1</f>
        <v>#N/A</v>
      </c>
      <c r="AR12" s="258" t="e">
        <f>MATCH($AP12,'Reference Records'!$E$285:$E$365,1)+ROW(Population_by_intervention) -1</f>
        <v>#N/A</v>
      </c>
      <c r="AS12" s="258" t="str">
        <f t="shared" si="1"/>
        <v>|empty|</v>
      </c>
      <c r="AT12" s="258" t="str">
        <f>IF(AS12="","",IFERROR(VLOOKUP(AS12,'Overview - Section A'!AF$123:AG177,2,0),VLOOKUP("|empty|",'Overview - Section A'!AF$123:AG177,2,0)))</f>
        <v>INT-161379</v>
      </c>
      <c r="AU12" s="213"/>
      <c r="AV12" s="213"/>
      <c r="AY12" s="258">
        <f t="shared" si="3"/>
        <v>2200</v>
      </c>
      <c r="AZ12" s="258">
        <f ca="1">AZ11+'update Helper'!$X$2</f>
        <v>2381</v>
      </c>
      <c r="BB12" s="258" t="str">
        <f t="shared" ca="1" si="2"/>
        <v/>
      </c>
      <c r="BC12" s="258" t="str">
        <f ca="1">IF(INDIRECT("'update Helper'!S"&amp;AY12)=0,"",IFERROR(VLOOKUP(INDIRECT("'update Helper'!S"&amp;AY12),'Account Role'!A$1:B$11,2,0),IFERROR(VLOOKUP(INDIRECT("'update Helper'!I"&amp;AY12),'Overview - Section A'!J$25:P$90,7,0),"")))</f>
        <v/>
      </c>
      <c r="BD12" s="258" t="str">
        <f ca="1">IFERROR(INDEX('Overview - Section A'!A$122:A177,MATCH(INDIRECT("'update Helper'!Q"&amp;AY12),'Overview - Section A'!AQ$122:AQ177,0)),"")</f>
        <v/>
      </c>
      <c r="BE12" s="258" t="str">
        <f>IFERROR(INDEX('Overview - Section A'!O$122:O177,MATCH(AT12,'Overview - Section A'!AQ$122:AQ177,0)),"")</f>
        <v/>
      </c>
      <c r="BF12" s="258" t="str">
        <f>IFERROR(INDEX('Overview - Section A'!H$122:H177,MATCH(AT12,'Overview - Section A'!AQ$122:AQ177,0)),"")</f>
        <v/>
      </c>
    </row>
    <row r="13" spans="1:58" s="258" customFormat="1" ht="30" customHeight="1" x14ac:dyDescent="0.35">
      <c r="A13" s="190">
        <v>5</v>
      </c>
      <c r="B13" s="213"/>
      <c r="C13" s="213"/>
      <c r="D13" s="213"/>
      <c r="E13" s="213"/>
      <c r="F13" s="213"/>
      <c r="G13" s="214"/>
      <c r="H13" s="214"/>
      <c r="I13" s="214"/>
      <c r="J13" s="213"/>
      <c r="K13" s="213"/>
      <c r="L13" s="214"/>
      <c r="M13" s="214"/>
      <c r="N13" s="213"/>
      <c r="O13" s="213"/>
      <c r="P13" s="214"/>
      <c r="Q13" s="214"/>
      <c r="R13" s="213"/>
      <c r="S13" s="213"/>
      <c r="T13" s="214"/>
      <c r="U13" s="214"/>
      <c r="V13" s="213"/>
      <c r="W13" s="213"/>
      <c r="X13" s="214"/>
      <c r="Y13" s="214"/>
      <c r="Z13" s="213"/>
      <c r="AA13" s="213"/>
      <c r="AB13" s="214"/>
      <c r="AC13" s="214"/>
      <c r="AD13" s="213"/>
      <c r="AE13" s="213"/>
      <c r="AF13" s="214"/>
      <c r="AG13" s="214"/>
      <c r="AH13" s="213"/>
      <c r="AI13" s="213"/>
      <c r="AJ13" s="214"/>
      <c r="AK13" s="214"/>
      <c r="AL13" s="213"/>
      <c r="AM13" s="213"/>
      <c r="AN13" s="213"/>
      <c r="AO13" s="205" t="str">
        <f>IFERROR(VLOOKUP(D13,'Reference Records'!$C$127:$E$207,3,FALSE),"")</f>
        <v/>
      </c>
      <c r="AP13" s="258" t="e">
        <f>VLOOKUP(AO13,'Reference Records'!$E$127:$F$207,2,0)</f>
        <v>#N/A</v>
      </c>
      <c r="AQ13" s="258" t="e">
        <f>MATCH($AP13,'Reference Records'!$E$285:$E$365,0)+ROW(Population_by_intervention) -1</f>
        <v>#N/A</v>
      </c>
      <c r="AR13" s="258" t="e">
        <f>MATCH($AP13,'Reference Records'!$E$285:$E$365,1)+ROW(Population_by_intervention) -1</f>
        <v>#N/A</v>
      </c>
      <c r="AS13" s="258" t="str">
        <f t="shared" si="1"/>
        <v>|empty|</v>
      </c>
      <c r="AT13" s="258" t="str">
        <f>IF(AS13="","",IFERROR(VLOOKUP(AS13,'Overview - Section A'!AF$123:AG178,2,0),VLOOKUP("|empty|",'Overview - Section A'!AF$123:AG178,2,0)))</f>
        <v>INT-161379</v>
      </c>
      <c r="AU13" s="213"/>
      <c r="AV13" s="213"/>
      <c r="AY13" s="258">
        <f t="shared" si="3"/>
        <v>2201</v>
      </c>
      <c r="AZ13" s="258">
        <f ca="1">AZ12+'update Helper'!$X$2</f>
        <v>2387</v>
      </c>
      <c r="BB13" s="258" t="str">
        <f t="shared" ca="1" si="2"/>
        <v/>
      </c>
      <c r="BC13" s="258" t="str">
        <f ca="1">IF(INDIRECT("'update Helper'!S"&amp;AY13)=0,"",IFERROR(VLOOKUP(INDIRECT("'update Helper'!S"&amp;AY13),'Account Role'!A$1:B$11,2,0),IFERROR(VLOOKUP(INDIRECT("'update Helper'!I"&amp;AY13),'Overview - Section A'!J$25:P$90,7,0),"")))</f>
        <v/>
      </c>
      <c r="BD13" s="258" t="str">
        <f ca="1">IFERROR(INDEX('Overview - Section A'!A$122:A178,MATCH(INDIRECT("'update Helper'!Q"&amp;AY13),'Overview - Section A'!AQ$122:AQ178,0)),"")</f>
        <v/>
      </c>
      <c r="BE13" s="258" t="str">
        <f>IFERROR(INDEX('Overview - Section A'!O$122:O178,MATCH(AT13,'Overview - Section A'!AQ$122:AQ178,0)),"")</f>
        <v/>
      </c>
      <c r="BF13" s="258" t="str">
        <f>IFERROR(INDEX('Overview - Section A'!H$122:H178,MATCH(AT13,'Overview - Section A'!AQ$122:AQ178,0)),"")</f>
        <v/>
      </c>
    </row>
    <row r="14" spans="1:58" s="258" customFormat="1" ht="30" customHeight="1" x14ac:dyDescent="0.35">
      <c r="A14" s="190">
        <v>6</v>
      </c>
      <c r="B14" s="213"/>
      <c r="C14" s="213"/>
      <c r="D14" s="213"/>
      <c r="E14" s="213"/>
      <c r="F14" s="213"/>
      <c r="G14" s="214"/>
      <c r="H14" s="214"/>
      <c r="I14" s="214"/>
      <c r="J14" s="213"/>
      <c r="K14" s="213"/>
      <c r="L14" s="214"/>
      <c r="M14" s="214"/>
      <c r="N14" s="213"/>
      <c r="O14" s="213"/>
      <c r="P14" s="214"/>
      <c r="Q14" s="214"/>
      <c r="R14" s="213"/>
      <c r="S14" s="213"/>
      <c r="T14" s="214"/>
      <c r="U14" s="214"/>
      <c r="V14" s="213"/>
      <c r="W14" s="213"/>
      <c r="X14" s="214"/>
      <c r="Y14" s="214"/>
      <c r="Z14" s="213"/>
      <c r="AA14" s="213"/>
      <c r="AB14" s="214"/>
      <c r="AC14" s="214"/>
      <c r="AD14" s="213"/>
      <c r="AE14" s="213"/>
      <c r="AF14" s="214"/>
      <c r="AG14" s="214"/>
      <c r="AH14" s="213"/>
      <c r="AI14" s="213"/>
      <c r="AJ14" s="214"/>
      <c r="AK14" s="214"/>
      <c r="AL14" s="213"/>
      <c r="AM14" s="213"/>
      <c r="AN14" s="213"/>
      <c r="AO14" s="205" t="str">
        <f>IFERROR(VLOOKUP(D14,'Reference Records'!$C$127:$E$207,3,FALSE),"")</f>
        <v/>
      </c>
      <c r="AP14" s="258" t="e">
        <f>VLOOKUP(AO14,'Reference Records'!$E$127:$F$207,2,0)</f>
        <v>#N/A</v>
      </c>
      <c r="AQ14" s="258" t="e">
        <f>MATCH($AP14,'Reference Records'!$E$285:$E$365,0)+ROW(Population_by_intervention) -1</f>
        <v>#N/A</v>
      </c>
      <c r="AR14" s="258" t="e">
        <f>MATCH($AP14,'Reference Records'!$E$285:$E$365,1)+ROW(Population_by_intervention) -1</f>
        <v>#N/A</v>
      </c>
      <c r="AS14" s="258" t="str">
        <f t="shared" si="1"/>
        <v>|empty|</v>
      </c>
      <c r="AT14" s="258" t="str">
        <f>IF(AS14="","",IFERROR(VLOOKUP(AS14,'Overview - Section A'!AF$123:AG179,2,0),VLOOKUP("|empty|",'Overview - Section A'!AF$123:AG179,2,0)))</f>
        <v>INT-161379</v>
      </c>
      <c r="AU14" s="213"/>
      <c r="AV14" s="213"/>
      <c r="AY14" s="258">
        <f t="shared" si="3"/>
        <v>2202</v>
      </c>
      <c r="AZ14" s="258">
        <f ca="1">AZ13+'update Helper'!$X$2</f>
        <v>2393</v>
      </c>
      <c r="BB14" s="258" t="str">
        <f t="shared" ca="1" si="2"/>
        <v/>
      </c>
      <c r="BC14" s="258" t="str">
        <f ca="1">IF(INDIRECT("'update Helper'!S"&amp;AY14)=0,"",IFERROR(VLOOKUP(INDIRECT("'update Helper'!S"&amp;AY14),'Account Role'!A$1:B$11,2,0),IFERROR(VLOOKUP(INDIRECT("'update Helper'!I"&amp;AY14),'Overview - Section A'!J$25:P$90,7,0),"")))</f>
        <v/>
      </c>
      <c r="BD14" s="258" t="str">
        <f ca="1">IFERROR(INDEX('Overview - Section A'!A$122:A179,MATCH(INDIRECT("'update Helper'!Q"&amp;AY14),'Overview - Section A'!AQ$122:AQ179,0)),"")</f>
        <v/>
      </c>
      <c r="BE14" s="258" t="str">
        <f>IFERROR(INDEX('Overview - Section A'!O$122:O179,MATCH(AT14,'Overview - Section A'!AQ$122:AQ179,0)),"")</f>
        <v/>
      </c>
      <c r="BF14" s="258" t="str">
        <f>IFERROR(INDEX('Overview - Section A'!H$122:H179,MATCH(AT14,'Overview - Section A'!AQ$122:AQ179,0)),"")</f>
        <v/>
      </c>
    </row>
    <row r="15" spans="1:58" s="258" customFormat="1" ht="30" customHeight="1" x14ac:dyDescent="0.35">
      <c r="A15" s="190">
        <v>7</v>
      </c>
      <c r="B15" s="213"/>
      <c r="C15" s="213"/>
      <c r="D15" s="213"/>
      <c r="E15" s="213"/>
      <c r="F15" s="213"/>
      <c r="G15" s="214"/>
      <c r="H15" s="214"/>
      <c r="I15" s="214"/>
      <c r="J15" s="213"/>
      <c r="K15" s="213"/>
      <c r="L15" s="214"/>
      <c r="M15" s="214"/>
      <c r="N15" s="213"/>
      <c r="O15" s="213"/>
      <c r="P15" s="214"/>
      <c r="Q15" s="214"/>
      <c r="R15" s="213"/>
      <c r="S15" s="213"/>
      <c r="T15" s="214"/>
      <c r="U15" s="214"/>
      <c r="V15" s="213"/>
      <c r="W15" s="213"/>
      <c r="X15" s="214"/>
      <c r="Y15" s="214"/>
      <c r="Z15" s="213"/>
      <c r="AA15" s="213"/>
      <c r="AB15" s="214"/>
      <c r="AC15" s="214"/>
      <c r="AD15" s="213"/>
      <c r="AE15" s="213"/>
      <c r="AF15" s="214"/>
      <c r="AG15" s="214"/>
      <c r="AH15" s="213"/>
      <c r="AI15" s="213"/>
      <c r="AJ15" s="214"/>
      <c r="AK15" s="214"/>
      <c r="AL15" s="213"/>
      <c r="AM15" s="213"/>
      <c r="AN15" s="213"/>
      <c r="AO15" s="205" t="str">
        <f>IFERROR(VLOOKUP(D15,'Reference Records'!$C$127:$E$207,3,FALSE),"")</f>
        <v/>
      </c>
      <c r="AP15" s="258" t="e">
        <f>VLOOKUP(AO15,'Reference Records'!$E$127:$F$207,2,0)</f>
        <v>#N/A</v>
      </c>
      <c r="AQ15" s="258" t="e">
        <f>MATCH($AP15,'Reference Records'!$E$285:$E$365,0)+ROW(Population_by_intervention) -1</f>
        <v>#N/A</v>
      </c>
      <c r="AR15" s="258" t="e">
        <f>MATCH($AP15,'Reference Records'!$E$285:$E$365,1)+ROW(Population_by_intervention) -1</f>
        <v>#N/A</v>
      </c>
      <c r="AS15" s="258" t="str">
        <f t="shared" si="1"/>
        <v>|empty|</v>
      </c>
      <c r="AT15" s="258" t="str">
        <f>IF(AS15="","",IFERROR(VLOOKUP(AS15,'Overview - Section A'!AF$123:AG180,2,0),VLOOKUP("|empty|",'Overview - Section A'!AF$123:AG180,2,0)))</f>
        <v>INT-161379</v>
      </c>
      <c r="AU15" s="213"/>
      <c r="AV15" s="213"/>
      <c r="AY15" s="258">
        <f t="shared" si="3"/>
        <v>2203</v>
      </c>
      <c r="AZ15" s="258">
        <f ca="1">AZ14+'update Helper'!$X$2</f>
        <v>2399</v>
      </c>
      <c r="BB15" s="258" t="str">
        <f t="shared" ca="1" si="2"/>
        <v/>
      </c>
      <c r="BC15" s="258" t="str">
        <f ca="1">IF(INDIRECT("'update Helper'!S"&amp;AY15)=0,"",IFERROR(VLOOKUP(INDIRECT("'update Helper'!S"&amp;AY15),'Account Role'!A$1:B$11,2,0),IFERROR(VLOOKUP(INDIRECT("'update Helper'!I"&amp;AY15),'Overview - Section A'!J$25:P$90,7,0),"")))</f>
        <v/>
      </c>
      <c r="BD15" s="258" t="str">
        <f ca="1">IFERROR(INDEX('Overview - Section A'!A$122:A180,MATCH(INDIRECT("'update Helper'!Q"&amp;AY15),'Overview - Section A'!AQ$122:AQ180,0)),"")</f>
        <v/>
      </c>
      <c r="BE15" s="258" t="str">
        <f>IFERROR(INDEX('Overview - Section A'!O$122:O180,MATCH(AT15,'Overview - Section A'!AQ$122:AQ180,0)),"")</f>
        <v/>
      </c>
      <c r="BF15" s="258" t="str">
        <f>IFERROR(INDEX('Overview - Section A'!H$122:H180,MATCH(AT15,'Overview - Section A'!AQ$122:AQ180,0)),"")</f>
        <v/>
      </c>
    </row>
    <row r="16" spans="1:58" s="258" customFormat="1" ht="30" customHeight="1" x14ac:dyDescent="0.35">
      <c r="A16" s="190">
        <v>8</v>
      </c>
      <c r="B16" s="213"/>
      <c r="C16" s="213"/>
      <c r="D16" s="213"/>
      <c r="E16" s="213"/>
      <c r="F16" s="213"/>
      <c r="G16" s="214"/>
      <c r="H16" s="214"/>
      <c r="I16" s="214"/>
      <c r="J16" s="213"/>
      <c r="K16" s="213"/>
      <c r="L16" s="214"/>
      <c r="M16" s="214"/>
      <c r="N16" s="213"/>
      <c r="O16" s="213"/>
      <c r="P16" s="214"/>
      <c r="Q16" s="214"/>
      <c r="R16" s="213"/>
      <c r="S16" s="213"/>
      <c r="T16" s="214"/>
      <c r="U16" s="214"/>
      <c r="V16" s="213"/>
      <c r="W16" s="213"/>
      <c r="X16" s="214"/>
      <c r="Y16" s="214"/>
      <c r="Z16" s="213"/>
      <c r="AA16" s="213"/>
      <c r="AB16" s="214"/>
      <c r="AC16" s="214"/>
      <c r="AD16" s="213"/>
      <c r="AE16" s="213"/>
      <c r="AF16" s="214"/>
      <c r="AG16" s="214"/>
      <c r="AH16" s="213"/>
      <c r="AI16" s="213"/>
      <c r="AJ16" s="214"/>
      <c r="AK16" s="214"/>
      <c r="AL16" s="213"/>
      <c r="AM16" s="213"/>
      <c r="AN16" s="213"/>
      <c r="AO16" s="205" t="str">
        <f>IFERROR(VLOOKUP(D16,'Reference Records'!$C$127:$E$207,3,FALSE),"")</f>
        <v/>
      </c>
      <c r="AP16" s="258" t="e">
        <f>VLOOKUP(AO16,'Reference Records'!$E$127:$F$207,2,0)</f>
        <v>#N/A</v>
      </c>
      <c r="AQ16" s="258" t="e">
        <f>MATCH($AP16,'Reference Records'!$E$285:$E$365,0)+ROW(Population_by_intervention) -1</f>
        <v>#N/A</v>
      </c>
      <c r="AR16" s="258" t="e">
        <f>MATCH($AP16,'Reference Records'!$E$285:$E$365,1)+ROW(Population_by_intervention) -1</f>
        <v>#N/A</v>
      </c>
      <c r="AS16" s="258" t="str">
        <f t="shared" si="1"/>
        <v>|empty|</v>
      </c>
      <c r="AT16" s="258" t="str">
        <f>IF(AS16="","",IFERROR(VLOOKUP(AS16,'Overview - Section A'!AF$123:AG181,2,0),VLOOKUP("|empty|",'Overview - Section A'!AF$123:AG181,2,0)))</f>
        <v>INT-161379</v>
      </c>
      <c r="AU16" s="213"/>
      <c r="AV16" s="213"/>
      <c r="AY16" s="258">
        <f t="shared" si="3"/>
        <v>2204</v>
      </c>
      <c r="AZ16" s="258">
        <f ca="1">AZ15+'update Helper'!$X$2</f>
        <v>2405</v>
      </c>
      <c r="BC16" s="258" t="str">
        <f ca="1">IF(INDIRECT("'update Helper'!S"&amp;AY16)=0,"",IFERROR(VLOOKUP(INDIRECT("'update Helper'!S"&amp;AY16),'Account Role'!A$1:B$11,2,0),IFERROR(VLOOKUP(INDIRECT("'update Helper'!I"&amp;AY16),'Overview - Section A'!J$25:P$90,7,0),"")))</f>
        <v/>
      </c>
      <c r="BD16" s="258" t="str">
        <f ca="1">IFERROR(INDEX('Overview - Section A'!A$122:A181,MATCH(INDIRECT("'update Helper'!Q"&amp;AY16),'Overview - Section A'!AQ$122:AQ181,0)),"")</f>
        <v/>
      </c>
      <c r="BE16" s="258" t="str">
        <f>IFERROR(INDEX('Overview - Section A'!O$122:O181,MATCH(AT16,'Overview - Section A'!AQ$122:AQ181,0)),"")</f>
        <v/>
      </c>
      <c r="BF16" s="258" t="str">
        <f>IFERROR(INDEX('Overview - Section A'!H$122:H181,MATCH(AT16,'Overview - Section A'!AQ$122:AQ181,0)),"")</f>
        <v/>
      </c>
    </row>
    <row r="17" spans="1:58" s="258" customFormat="1" ht="30" customHeight="1" x14ac:dyDescent="0.35">
      <c r="A17" s="190">
        <v>9</v>
      </c>
      <c r="B17" s="213"/>
      <c r="C17" s="213"/>
      <c r="D17" s="213"/>
      <c r="E17" s="213"/>
      <c r="F17" s="213"/>
      <c r="G17" s="214"/>
      <c r="H17" s="214"/>
      <c r="I17" s="214"/>
      <c r="J17" s="213"/>
      <c r="K17" s="213"/>
      <c r="L17" s="214"/>
      <c r="M17" s="214"/>
      <c r="N17" s="213"/>
      <c r="O17" s="213"/>
      <c r="P17" s="214"/>
      <c r="Q17" s="214"/>
      <c r="R17" s="213"/>
      <c r="S17" s="213"/>
      <c r="T17" s="214"/>
      <c r="U17" s="214"/>
      <c r="V17" s="213"/>
      <c r="W17" s="213"/>
      <c r="X17" s="214"/>
      <c r="Y17" s="214"/>
      <c r="Z17" s="213"/>
      <c r="AA17" s="213"/>
      <c r="AB17" s="214"/>
      <c r="AC17" s="214"/>
      <c r="AD17" s="213"/>
      <c r="AE17" s="213"/>
      <c r="AF17" s="214"/>
      <c r="AG17" s="214"/>
      <c r="AH17" s="213"/>
      <c r="AI17" s="213"/>
      <c r="AJ17" s="214"/>
      <c r="AK17" s="214"/>
      <c r="AL17" s="213"/>
      <c r="AM17" s="213"/>
      <c r="AN17" s="213"/>
      <c r="AO17" s="205" t="str">
        <f>IFERROR(VLOOKUP(D17,'Reference Records'!$C$127:$E$207,3,FALSE),"")</f>
        <v/>
      </c>
      <c r="AP17" s="258" t="e">
        <f>VLOOKUP(AO17,'Reference Records'!$E$127:$F$207,2,0)</f>
        <v>#N/A</v>
      </c>
      <c r="AQ17" s="258" t="e">
        <f>MATCH($AP17,'Reference Records'!$E$285:$E$365,0)+ROW(Population_by_intervention) -1</f>
        <v>#N/A</v>
      </c>
      <c r="AR17" s="258" t="e">
        <f>MATCH($AP17,'Reference Records'!$E$285:$E$365,1)+ROW(Population_by_intervention) -1</f>
        <v>#N/A</v>
      </c>
      <c r="AS17" s="258" t="str">
        <f t="shared" si="1"/>
        <v>|empty|</v>
      </c>
      <c r="AT17" s="258" t="str">
        <f>IF(AS17="","",IFERROR(VLOOKUP(AS17,'Overview - Section A'!AF$123:AG182,2,0),VLOOKUP("|empty|",'Overview - Section A'!AF$123:AG182,2,0)))</f>
        <v>INT-161379</v>
      </c>
      <c r="AU17" s="213"/>
      <c r="AV17" s="213"/>
      <c r="AY17" s="258">
        <f t="shared" si="3"/>
        <v>2205</v>
      </c>
      <c r="AZ17" s="258">
        <f ca="1">AZ16+'update Helper'!$X$2</f>
        <v>2411</v>
      </c>
      <c r="BC17" s="258" t="str">
        <f ca="1">IF(INDIRECT("'update Helper'!S"&amp;AY17)=0,"",IFERROR(VLOOKUP(INDIRECT("'update Helper'!S"&amp;AY17),'Account Role'!A$1:B$11,2,0),IFERROR(VLOOKUP(INDIRECT("'update Helper'!I"&amp;AY17),'Overview - Section A'!J$25:P$90,7,0),"")))</f>
        <v/>
      </c>
      <c r="BD17" s="258" t="str">
        <f ca="1">IFERROR(INDEX('Overview - Section A'!A$122:A182,MATCH(INDIRECT("'update Helper'!Q"&amp;AY17),'Overview - Section A'!AQ$122:AQ182,0)),"")</f>
        <v/>
      </c>
      <c r="BE17" s="258" t="str">
        <f>IFERROR(INDEX('Overview - Section A'!O$122:O182,MATCH(AT17,'Overview - Section A'!AQ$122:AQ182,0)),"")</f>
        <v/>
      </c>
      <c r="BF17" s="258" t="str">
        <f>IFERROR(INDEX('Overview - Section A'!H$122:H182,MATCH(AT17,'Overview - Section A'!AQ$122:AQ182,0)),"")</f>
        <v/>
      </c>
    </row>
    <row r="18" spans="1:58" s="258" customFormat="1" ht="30" customHeight="1" x14ac:dyDescent="0.35">
      <c r="A18" s="190">
        <v>10</v>
      </c>
      <c r="B18" s="213"/>
      <c r="C18" s="213"/>
      <c r="D18" s="213"/>
      <c r="E18" s="213"/>
      <c r="F18" s="213"/>
      <c r="G18" s="214"/>
      <c r="H18" s="214"/>
      <c r="I18" s="214"/>
      <c r="J18" s="213"/>
      <c r="K18" s="213"/>
      <c r="L18" s="214"/>
      <c r="M18" s="214"/>
      <c r="N18" s="213"/>
      <c r="O18" s="213"/>
      <c r="P18" s="214"/>
      <c r="Q18" s="214"/>
      <c r="R18" s="213"/>
      <c r="S18" s="213"/>
      <c r="T18" s="214"/>
      <c r="U18" s="214"/>
      <c r="V18" s="213"/>
      <c r="W18" s="213"/>
      <c r="X18" s="214"/>
      <c r="Y18" s="214"/>
      <c r="Z18" s="213"/>
      <c r="AA18" s="213"/>
      <c r="AB18" s="214"/>
      <c r="AC18" s="214"/>
      <c r="AD18" s="213"/>
      <c r="AE18" s="213"/>
      <c r="AF18" s="214"/>
      <c r="AG18" s="214"/>
      <c r="AH18" s="213"/>
      <c r="AI18" s="213"/>
      <c r="AJ18" s="214"/>
      <c r="AK18" s="214"/>
      <c r="AL18" s="213"/>
      <c r="AM18" s="213"/>
      <c r="AN18" s="213"/>
      <c r="AO18" s="205" t="str">
        <f>IFERROR(VLOOKUP(D18,'Reference Records'!$C$127:$E$207,3,FALSE),"")</f>
        <v/>
      </c>
      <c r="AP18" s="258" t="e">
        <f>VLOOKUP(AO18,'Reference Records'!$E$127:$F$207,2,0)</f>
        <v>#N/A</v>
      </c>
      <c r="AQ18" s="258" t="e">
        <f>MATCH($AP18,'Reference Records'!$E$285:$E$365,0)+ROW(Population_by_intervention) -1</f>
        <v>#N/A</v>
      </c>
      <c r="AR18" s="258" t="e">
        <f>MATCH($AP18,'Reference Records'!$E$285:$E$365,1)+ROW(Population_by_intervention) -1</f>
        <v>#N/A</v>
      </c>
      <c r="AS18" s="258" t="str">
        <f t="shared" si="1"/>
        <v>|empty|</v>
      </c>
      <c r="AT18" s="258" t="str">
        <f>IF(AS18="","",IFERROR(VLOOKUP(AS18,'Overview - Section A'!AF$123:AG183,2,0),VLOOKUP("|empty|",'Overview - Section A'!AF$123:AG183,2,0)))</f>
        <v>INT-161379</v>
      </c>
      <c r="AU18" s="213"/>
      <c r="AV18" s="213"/>
      <c r="AY18" s="258">
        <f t="shared" si="3"/>
        <v>2206</v>
      </c>
      <c r="AZ18" s="258">
        <f ca="1">AZ17+'update Helper'!$X$2</f>
        <v>2417</v>
      </c>
      <c r="BC18" s="258" t="str">
        <f ca="1">IF(INDIRECT("'update Helper'!S"&amp;AY18)=0,"",IFERROR(VLOOKUP(INDIRECT("'update Helper'!S"&amp;AY18),'Account Role'!A$1:B$11,2,0),IFERROR(VLOOKUP(INDIRECT("'update Helper'!I"&amp;AY18),'Overview - Section A'!J$25:P$90,7,0),"")))</f>
        <v/>
      </c>
      <c r="BD18" s="258" t="str">
        <f ca="1">IFERROR(INDEX('Overview - Section A'!A$122:A183,MATCH(INDIRECT("'update Helper'!Q"&amp;AY18),'Overview - Section A'!AQ$122:AQ183,0)),"")</f>
        <v/>
      </c>
      <c r="BE18" s="258" t="str">
        <f>IFERROR(INDEX('Overview - Section A'!O$122:O183,MATCH(AT18,'Overview - Section A'!AQ$122:AQ183,0)),"")</f>
        <v/>
      </c>
      <c r="BF18" s="258" t="str">
        <f>IFERROR(INDEX('Overview - Section A'!H$122:H183,MATCH(AT18,'Overview - Section A'!AQ$122:AQ183,0)),"")</f>
        <v/>
      </c>
    </row>
    <row r="19" spans="1:58" s="258" customFormat="1" ht="30" customHeight="1" x14ac:dyDescent="0.35">
      <c r="A19" s="190">
        <v>11</v>
      </c>
      <c r="B19" s="213"/>
      <c r="C19" s="213"/>
      <c r="D19" s="213"/>
      <c r="E19" s="213"/>
      <c r="F19" s="213"/>
      <c r="G19" s="214"/>
      <c r="H19" s="214"/>
      <c r="I19" s="214"/>
      <c r="J19" s="213"/>
      <c r="K19" s="213"/>
      <c r="L19" s="214"/>
      <c r="M19" s="214"/>
      <c r="N19" s="213"/>
      <c r="O19" s="213"/>
      <c r="P19" s="214"/>
      <c r="Q19" s="214"/>
      <c r="R19" s="213"/>
      <c r="S19" s="213"/>
      <c r="T19" s="214"/>
      <c r="U19" s="214"/>
      <c r="V19" s="213"/>
      <c r="W19" s="213"/>
      <c r="X19" s="214"/>
      <c r="Y19" s="214"/>
      <c r="Z19" s="213"/>
      <c r="AA19" s="213"/>
      <c r="AB19" s="214"/>
      <c r="AC19" s="214"/>
      <c r="AD19" s="213"/>
      <c r="AE19" s="213"/>
      <c r="AF19" s="214"/>
      <c r="AG19" s="214"/>
      <c r="AH19" s="213"/>
      <c r="AI19" s="213"/>
      <c r="AJ19" s="214"/>
      <c r="AK19" s="214"/>
      <c r="AL19" s="213"/>
      <c r="AM19" s="213"/>
      <c r="AN19" s="213"/>
      <c r="AO19" s="205" t="str">
        <f>IFERROR(VLOOKUP(D19,'Reference Records'!$C$127:$E$207,3,FALSE),"")</f>
        <v/>
      </c>
      <c r="AP19" s="258" t="e">
        <f>VLOOKUP(AO19,'Reference Records'!$E$127:$F$207,2,0)</f>
        <v>#N/A</v>
      </c>
      <c r="AQ19" s="258" t="e">
        <f>MATCH($AP19,'Reference Records'!$E$285:$E$365,0)+ROW(Population_by_intervention) -1</f>
        <v>#N/A</v>
      </c>
      <c r="AR19" s="258" t="e">
        <f>MATCH($AP19,'Reference Records'!$E$285:$E$365,1)+ROW(Population_by_intervention) -1</f>
        <v>#N/A</v>
      </c>
      <c r="AS19" s="258" t="str">
        <f t="shared" si="1"/>
        <v>|empty|</v>
      </c>
      <c r="AT19" s="258" t="str">
        <f>IF(AS19="","",IFERROR(VLOOKUP(AS19,'Overview - Section A'!AF$123:AG184,2,0),VLOOKUP("|empty|",'Overview - Section A'!AF$123:AG184,2,0)))</f>
        <v>INT-161379</v>
      </c>
      <c r="AU19" s="213"/>
      <c r="AV19" s="213"/>
      <c r="AY19" s="258">
        <f t="shared" si="3"/>
        <v>2207</v>
      </c>
      <c r="AZ19" s="258">
        <f ca="1">AZ18+'update Helper'!$X$2</f>
        <v>2423</v>
      </c>
      <c r="BC19" s="258" t="str">
        <f ca="1">IF(INDIRECT("'update Helper'!S"&amp;AY19)=0,"",IFERROR(VLOOKUP(INDIRECT("'update Helper'!S"&amp;AY19),'Account Role'!A$1:B$11,2,0),IFERROR(VLOOKUP(INDIRECT("'update Helper'!I"&amp;AY19),'Overview - Section A'!J$25:P$90,7,0),"")))</f>
        <v/>
      </c>
      <c r="BD19" s="258" t="str">
        <f ca="1">IFERROR(INDEX('Overview - Section A'!A$122:A184,MATCH(INDIRECT("'update Helper'!Q"&amp;AY19),'Overview - Section A'!AQ$122:AQ184,0)),"")</f>
        <v/>
      </c>
      <c r="BE19" s="258" t="str">
        <f>IFERROR(INDEX('Overview - Section A'!O$122:O184,MATCH(AT19,'Overview - Section A'!AQ$122:AQ184,0)),"")</f>
        <v/>
      </c>
      <c r="BF19" s="258" t="str">
        <f>IFERROR(INDEX('Overview - Section A'!H$122:H184,MATCH(AT19,'Overview - Section A'!AQ$122:AQ184,0)),"")</f>
        <v/>
      </c>
    </row>
    <row r="20" spans="1:58" s="258" customFormat="1" ht="30" customHeight="1" x14ac:dyDescent="0.35">
      <c r="A20" s="190">
        <v>12</v>
      </c>
      <c r="B20" s="213"/>
      <c r="C20" s="213"/>
      <c r="D20" s="213"/>
      <c r="E20" s="213"/>
      <c r="F20" s="213"/>
      <c r="G20" s="214"/>
      <c r="H20" s="214"/>
      <c r="I20" s="214"/>
      <c r="J20" s="213"/>
      <c r="K20" s="213"/>
      <c r="L20" s="214"/>
      <c r="M20" s="214"/>
      <c r="N20" s="213"/>
      <c r="O20" s="213"/>
      <c r="P20" s="214"/>
      <c r="Q20" s="214"/>
      <c r="R20" s="213"/>
      <c r="S20" s="213"/>
      <c r="T20" s="214"/>
      <c r="U20" s="214"/>
      <c r="V20" s="213"/>
      <c r="W20" s="213"/>
      <c r="X20" s="214"/>
      <c r="Y20" s="214"/>
      <c r="Z20" s="213"/>
      <c r="AA20" s="213"/>
      <c r="AB20" s="214"/>
      <c r="AC20" s="214"/>
      <c r="AD20" s="213"/>
      <c r="AE20" s="213"/>
      <c r="AF20" s="214"/>
      <c r="AG20" s="214"/>
      <c r="AH20" s="213"/>
      <c r="AI20" s="213"/>
      <c r="AJ20" s="214"/>
      <c r="AK20" s="214"/>
      <c r="AL20" s="213"/>
      <c r="AM20" s="213"/>
      <c r="AN20" s="213"/>
      <c r="AO20" s="205" t="str">
        <f>IFERROR(VLOOKUP(D20,'Reference Records'!$C$127:$E$207,3,FALSE),"")</f>
        <v/>
      </c>
      <c r="AP20" s="258" t="e">
        <f>VLOOKUP(AO20,'Reference Records'!$E$127:$F$207,2,0)</f>
        <v>#N/A</v>
      </c>
      <c r="AQ20" s="258" t="e">
        <f>MATCH($AP20,'Reference Records'!$E$285:$E$365,0)+ROW(Population_by_intervention) -1</f>
        <v>#N/A</v>
      </c>
      <c r="AR20" s="258" t="e">
        <f>MATCH($AP20,'Reference Records'!$E$285:$E$365,1)+ROW(Population_by_intervention) -1</f>
        <v>#N/A</v>
      </c>
      <c r="AS20" s="258" t="str">
        <f t="shared" si="1"/>
        <v>|empty|</v>
      </c>
      <c r="AT20" s="258" t="str">
        <f>IF(AS20="","",IFERROR(VLOOKUP(AS20,'Overview - Section A'!AF$123:AG185,2,0),VLOOKUP("|empty|",'Overview - Section A'!AF$123:AG185,2,0)))</f>
        <v>INT-161379</v>
      </c>
      <c r="AU20" s="213"/>
      <c r="AV20" s="213"/>
      <c r="AY20" s="258">
        <f t="shared" si="3"/>
        <v>2208</v>
      </c>
      <c r="AZ20" s="258">
        <f ca="1">AZ19+'update Helper'!$X$2</f>
        <v>2429</v>
      </c>
      <c r="BC20" s="258" t="str">
        <f ca="1">IF(INDIRECT("'update Helper'!S"&amp;AY20)=0,"",IFERROR(VLOOKUP(INDIRECT("'update Helper'!S"&amp;AY20),'Account Role'!A$1:B$11,2,0),IFERROR(VLOOKUP(INDIRECT("'update Helper'!I"&amp;AY20),'Overview - Section A'!J$25:P$90,7,0),"")))</f>
        <v/>
      </c>
      <c r="BD20" s="258" t="str">
        <f ca="1">IFERROR(INDEX('Overview - Section A'!A$122:A185,MATCH(INDIRECT("'update Helper'!Q"&amp;AY20),'Overview - Section A'!AQ$122:AQ185,0)),"")</f>
        <v/>
      </c>
      <c r="BE20" s="258" t="str">
        <f>IFERROR(INDEX('Overview - Section A'!O$122:O185,MATCH(AT20,'Overview - Section A'!AQ$122:AQ185,0)),"")</f>
        <v/>
      </c>
      <c r="BF20" s="258" t="str">
        <f>IFERROR(INDEX('Overview - Section A'!H$122:H185,MATCH(AT20,'Overview - Section A'!AQ$122:AQ185,0)),"")</f>
        <v/>
      </c>
    </row>
    <row r="21" spans="1:58" s="258" customFormat="1" ht="30" customHeight="1" x14ac:dyDescent="0.35">
      <c r="A21" s="190">
        <v>13</v>
      </c>
      <c r="B21" s="213"/>
      <c r="C21" s="213"/>
      <c r="D21" s="213"/>
      <c r="E21" s="213"/>
      <c r="F21" s="213"/>
      <c r="G21" s="214"/>
      <c r="H21" s="214"/>
      <c r="I21" s="214"/>
      <c r="J21" s="213"/>
      <c r="K21" s="213"/>
      <c r="L21" s="214"/>
      <c r="M21" s="214"/>
      <c r="N21" s="213"/>
      <c r="O21" s="213"/>
      <c r="P21" s="214"/>
      <c r="Q21" s="214"/>
      <c r="R21" s="213"/>
      <c r="S21" s="213"/>
      <c r="T21" s="214"/>
      <c r="U21" s="214"/>
      <c r="V21" s="213"/>
      <c r="W21" s="213"/>
      <c r="X21" s="214"/>
      <c r="Y21" s="214"/>
      <c r="Z21" s="213"/>
      <c r="AA21" s="213"/>
      <c r="AB21" s="214"/>
      <c r="AC21" s="214"/>
      <c r="AD21" s="213"/>
      <c r="AE21" s="213"/>
      <c r="AF21" s="214"/>
      <c r="AG21" s="214"/>
      <c r="AH21" s="213"/>
      <c r="AI21" s="213"/>
      <c r="AJ21" s="214"/>
      <c r="AK21" s="214"/>
      <c r="AL21" s="213"/>
      <c r="AM21" s="213"/>
      <c r="AN21" s="213"/>
      <c r="AO21" s="205" t="str">
        <f>IFERROR(VLOOKUP(D21,'Reference Records'!$C$127:$E$207,3,FALSE),"")</f>
        <v/>
      </c>
      <c r="AP21" s="258" t="e">
        <f>VLOOKUP(AO21,'Reference Records'!$E$127:$F$207,2,0)</f>
        <v>#N/A</v>
      </c>
      <c r="AQ21" s="258" t="e">
        <f>MATCH($AP21,'Reference Records'!$E$285:$E$365,0)+ROW(Population_by_intervention) -1</f>
        <v>#N/A</v>
      </c>
      <c r="AR21" s="258" t="e">
        <f>MATCH($AP21,'Reference Records'!$E$285:$E$365,1)+ROW(Population_by_intervention) -1</f>
        <v>#N/A</v>
      </c>
      <c r="AS21" s="258" t="str">
        <f t="shared" si="1"/>
        <v>|empty|</v>
      </c>
      <c r="AT21" s="258" t="str">
        <f>IF(AS21="","",IFERROR(VLOOKUP(AS21,'Overview - Section A'!AF$123:AG186,2,0),VLOOKUP("|empty|",'Overview - Section A'!AF$123:AG186,2,0)))</f>
        <v>INT-161379</v>
      </c>
      <c r="AU21" s="213"/>
      <c r="AV21" s="213"/>
      <c r="AY21" s="258">
        <f t="shared" si="3"/>
        <v>2209</v>
      </c>
      <c r="AZ21" s="258">
        <f ca="1">AZ20+'update Helper'!$X$2</f>
        <v>2435</v>
      </c>
      <c r="BC21" s="258" t="str">
        <f ca="1">IF(INDIRECT("'update Helper'!S"&amp;AY21)=0,"",IFERROR(VLOOKUP(INDIRECT("'update Helper'!S"&amp;AY21),'Account Role'!A$1:B$11,2,0),IFERROR(VLOOKUP(INDIRECT("'update Helper'!I"&amp;AY21),'Overview - Section A'!J$25:P$90,7,0),"")))</f>
        <v/>
      </c>
      <c r="BD21" s="258" t="str">
        <f ca="1">IFERROR(INDEX('Overview - Section A'!A$122:A186,MATCH(INDIRECT("'update Helper'!Q"&amp;AY21),'Overview - Section A'!AQ$122:AQ186,0)),"")</f>
        <v/>
      </c>
      <c r="BE21" s="258" t="str">
        <f>IFERROR(INDEX('Overview - Section A'!O$122:O186,MATCH(AT21,'Overview - Section A'!AQ$122:AQ186,0)),"")</f>
        <v/>
      </c>
      <c r="BF21" s="258" t="str">
        <f>IFERROR(INDEX('Overview - Section A'!H$122:H186,MATCH(AT21,'Overview - Section A'!AQ$122:AQ186,0)),"")</f>
        <v/>
      </c>
    </row>
    <row r="22" spans="1:58" s="258" customFormat="1" ht="30" customHeight="1" x14ac:dyDescent="0.35">
      <c r="A22" s="190">
        <v>14</v>
      </c>
      <c r="B22" s="213"/>
      <c r="C22" s="213"/>
      <c r="D22" s="213"/>
      <c r="E22" s="213"/>
      <c r="F22" s="213"/>
      <c r="G22" s="214"/>
      <c r="H22" s="214"/>
      <c r="I22" s="214"/>
      <c r="J22" s="213"/>
      <c r="K22" s="213"/>
      <c r="L22" s="214"/>
      <c r="M22" s="214"/>
      <c r="N22" s="213"/>
      <c r="O22" s="213"/>
      <c r="P22" s="214"/>
      <c r="Q22" s="214"/>
      <c r="R22" s="213"/>
      <c r="S22" s="213"/>
      <c r="T22" s="214"/>
      <c r="U22" s="214"/>
      <c r="V22" s="213"/>
      <c r="W22" s="213"/>
      <c r="X22" s="214"/>
      <c r="Y22" s="214"/>
      <c r="Z22" s="213"/>
      <c r="AA22" s="213"/>
      <c r="AB22" s="214"/>
      <c r="AC22" s="214"/>
      <c r="AD22" s="213"/>
      <c r="AE22" s="213"/>
      <c r="AF22" s="214"/>
      <c r="AG22" s="214"/>
      <c r="AH22" s="213"/>
      <c r="AI22" s="213"/>
      <c r="AJ22" s="214"/>
      <c r="AK22" s="214"/>
      <c r="AL22" s="213"/>
      <c r="AM22" s="213"/>
      <c r="AN22" s="213"/>
      <c r="AO22" s="205" t="str">
        <f>IFERROR(VLOOKUP(D22,'Reference Records'!$C$127:$E$207,3,FALSE),"")</f>
        <v/>
      </c>
      <c r="AP22" s="258" t="e">
        <f>VLOOKUP(AO22,'Reference Records'!$E$127:$F$207,2,0)</f>
        <v>#N/A</v>
      </c>
      <c r="AQ22" s="258" t="e">
        <f>MATCH($AP22,'Reference Records'!$E$285:$E$365,0)+ROW(Population_by_intervention) -1</f>
        <v>#N/A</v>
      </c>
      <c r="AR22" s="258" t="e">
        <f>MATCH($AP22,'Reference Records'!$E$285:$E$365,1)+ROW(Population_by_intervention) -1</f>
        <v>#N/A</v>
      </c>
      <c r="AS22" s="258" t="str">
        <f t="shared" si="1"/>
        <v>|empty|</v>
      </c>
      <c r="AT22" s="258" t="str">
        <f>IF(AS22="","",IFERROR(VLOOKUP(AS22,'Overview - Section A'!AF$123:AG187,2,0),VLOOKUP("|empty|",'Overview - Section A'!AF$123:AG187,2,0)))</f>
        <v>INT-161379</v>
      </c>
      <c r="AU22" s="213"/>
      <c r="AV22" s="213"/>
      <c r="AY22" s="258">
        <f t="shared" si="3"/>
        <v>2210</v>
      </c>
      <c r="AZ22" s="258">
        <f ca="1">AZ21+'update Helper'!$X$2</f>
        <v>2441</v>
      </c>
      <c r="BC22" s="258" t="str">
        <f ca="1">IF(INDIRECT("'update Helper'!S"&amp;AY22)=0,"",IFERROR(VLOOKUP(INDIRECT("'update Helper'!S"&amp;AY22),'Account Role'!A$1:B$11,2,0),IFERROR(VLOOKUP(INDIRECT("'update Helper'!I"&amp;AY22),'Overview - Section A'!J$25:P$90,7,0),"")))</f>
        <v/>
      </c>
      <c r="BD22" s="258" t="str">
        <f ca="1">IFERROR(INDEX('Overview - Section A'!A$122:A187,MATCH(INDIRECT("'update Helper'!Q"&amp;AY22),'Overview - Section A'!AQ$122:AQ187,0)),"")</f>
        <v/>
      </c>
      <c r="BE22" s="258" t="str">
        <f>IFERROR(INDEX('Overview - Section A'!O$122:O187,MATCH(AT22,'Overview - Section A'!AQ$122:AQ187,0)),"")</f>
        <v/>
      </c>
      <c r="BF22" s="258" t="str">
        <f>IFERROR(INDEX('Overview - Section A'!H$122:H187,MATCH(AT22,'Overview - Section A'!AQ$122:AQ187,0)),"")</f>
        <v/>
      </c>
    </row>
    <row r="23" spans="1:58" s="258" customFormat="1" ht="30" customHeight="1" x14ac:dyDescent="0.35">
      <c r="A23" s="190">
        <v>15</v>
      </c>
      <c r="B23" s="213"/>
      <c r="C23" s="213"/>
      <c r="D23" s="213"/>
      <c r="E23" s="213"/>
      <c r="F23" s="213"/>
      <c r="G23" s="214"/>
      <c r="H23" s="214"/>
      <c r="I23" s="214"/>
      <c r="J23" s="213"/>
      <c r="K23" s="213"/>
      <c r="L23" s="214"/>
      <c r="M23" s="214"/>
      <c r="N23" s="213"/>
      <c r="O23" s="213"/>
      <c r="P23" s="214"/>
      <c r="Q23" s="214"/>
      <c r="R23" s="213"/>
      <c r="S23" s="213"/>
      <c r="T23" s="214"/>
      <c r="U23" s="214"/>
      <c r="V23" s="213"/>
      <c r="W23" s="213"/>
      <c r="X23" s="214"/>
      <c r="Y23" s="214"/>
      <c r="Z23" s="213"/>
      <c r="AA23" s="213"/>
      <c r="AB23" s="214"/>
      <c r="AC23" s="214"/>
      <c r="AD23" s="213"/>
      <c r="AE23" s="213"/>
      <c r="AF23" s="214"/>
      <c r="AG23" s="214"/>
      <c r="AH23" s="213"/>
      <c r="AI23" s="213"/>
      <c r="AJ23" s="214"/>
      <c r="AK23" s="214"/>
      <c r="AL23" s="213"/>
      <c r="AM23" s="213"/>
      <c r="AN23" s="213"/>
      <c r="AO23" s="205" t="str">
        <f>IFERROR(VLOOKUP(D23,'Reference Records'!$C$127:$E$207,3,FALSE),"")</f>
        <v/>
      </c>
      <c r="AP23" s="258" t="e">
        <f>VLOOKUP(AO23,'Reference Records'!$E$127:$F$207,2,0)</f>
        <v>#N/A</v>
      </c>
      <c r="AQ23" s="258" t="e">
        <f>MATCH($AP23,'Reference Records'!$E$285:$E$365,0)+ROW(Population_by_intervention) -1</f>
        <v>#N/A</v>
      </c>
      <c r="AR23" s="258" t="e">
        <f>MATCH($AP23,'Reference Records'!$E$285:$E$365,1)+ROW(Population_by_intervention) -1</f>
        <v>#N/A</v>
      </c>
      <c r="AS23" s="258" t="str">
        <f t="shared" si="1"/>
        <v>|empty|</v>
      </c>
      <c r="AT23" s="258" t="str">
        <f>IF(AS23="","",IFERROR(VLOOKUP(AS23,'Overview - Section A'!AF$123:AG188,2,0),VLOOKUP("|empty|",'Overview - Section A'!AF$123:AG188,2,0)))</f>
        <v>INT-161379</v>
      </c>
      <c r="AU23" s="213"/>
      <c r="AV23" s="213"/>
      <c r="AY23" s="258">
        <f t="shared" si="3"/>
        <v>2211</v>
      </c>
      <c r="AZ23" s="258">
        <f ca="1">AZ22+'update Helper'!$X$2</f>
        <v>2447</v>
      </c>
      <c r="BC23" s="258" t="str">
        <f ca="1">IF(INDIRECT("'update Helper'!S"&amp;AY23)=0,"",IFERROR(VLOOKUP(INDIRECT("'update Helper'!S"&amp;AY23),'Account Role'!A$1:B$11,2,0),IFERROR(VLOOKUP(INDIRECT("'update Helper'!I"&amp;AY23),'Overview - Section A'!J$25:P$90,7,0),"")))</f>
        <v/>
      </c>
      <c r="BD23" s="258" t="str">
        <f ca="1">IFERROR(INDEX('Overview - Section A'!A$122:A188,MATCH(INDIRECT("'update Helper'!Q"&amp;AY23),'Overview - Section A'!AQ$122:AQ188,0)),"")</f>
        <v/>
      </c>
      <c r="BE23" s="258" t="str">
        <f>IFERROR(INDEX('Overview - Section A'!O$122:O188,MATCH(AT23,'Overview - Section A'!AQ$122:AQ188,0)),"")</f>
        <v/>
      </c>
      <c r="BF23" s="258" t="str">
        <f>IFERROR(INDEX('Overview - Section A'!H$122:H188,MATCH(AT23,'Overview - Section A'!AQ$122:AQ188,0)),"")</f>
        <v/>
      </c>
    </row>
    <row r="24" spans="1:58" s="258" customFormat="1" ht="30" customHeight="1" x14ac:dyDescent="0.35">
      <c r="A24" s="190">
        <v>16</v>
      </c>
      <c r="B24" s="213"/>
      <c r="C24" s="213"/>
      <c r="D24" s="213"/>
      <c r="E24" s="213"/>
      <c r="F24" s="213"/>
      <c r="G24" s="214"/>
      <c r="H24" s="214"/>
      <c r="I24" s="214"/>
      <c r="J24" s="213"/>
      <c r="K24" s="213"/>
      <c r="L24" s="214"/>
      <c r="M24" s="214"/>
      <c r="N24" s="213"/>
      <c r="O24" s="213"/>
      <c r="P24" s="214"/>
      <c r="Q24" s="214"/>
      <c r="R24" s="213"/>
      <c r="S24" s="213"/>
      <c r="T24" s="214"/>
      <c r="U24" s="214"/>
      <c r="V24" s="213"/>
      <c r="W24" s="213"/>
      <c r="X24" s="214"/>
      <c r="Y24" s="214"/>
      <c r="Z24" s="213"/>
      <c r="AA24" s="213"/>
      <c r="AB24" s="214"/>
      <c r="AC24" s="214"/>
      <c r="AD24" s="213"/>
      <c r="AE24" s="213"/>
      <c r="AF24" s="214"/>
      <c r="AG24" s="214"/>
      <c r="AH24" s="213"/>
      <c r="AI24" s="213"/>
      <c r="AJ24" s="214"/>
      <c r="AK24" s="214"/>
      <c r="AL24" s="213"/>
      <c r="AM24" s="213"/>
      <c r="AN24" s="213"/>
      <c r="AO24" s="205" t="str">
        <f>IFERROR(VLOOKUP(D24,'Reference Records'!$C$127:$E$207,3,FALSE),"")</f>
        <v/>
      </c>
      <c r="AP24" s="258" t="e">
        <f>VLOOKUP(AO24,'Reference Records'!$E$127:$F$207,2,0)</f>
        <v>#N/A</v>
      </c>
      <c r="AQ24" s="258" t="e">
        <f>MATCH($AP24,'Reference Records'!$E$285:$E$365,0)+ROW(Population_by_intervention) -1</f>
        <v>#N/A</v>
      </c>
      <c r="AR24" s="258" t="e">
        <f>MATCH($AP24,'Reference Records'!$E$285:$E$365,1)+ROW(Population_by_intervention) -1</f>
        <v>#N/A</v>
      </c>
      <c r="AS24" s="258" t="str">
        <f t="shared" si="1"/>
        <v>|empty|</v>
      </c>
      <c r="AT24" s="258" t="str">
        <f>IF(AS24="","",IFERROR(VLOOKUP(AS24,'Overview - Section A'!AF$123:AG189,2,0),VLOOKUP("|empty|",'Overview - Section A'!AF$123:AG189,2,0)))</f>
        <v>INT-161379</v>
      </c>
      <c r="AU24" s="213"/>
      <c r="AV24" s="213"/>
      <c r="AY24" s="258">
        <f t="shared" si="3"/>
        <v>2212</v>
      </c>
      <c r="AZ24" s="258">
        <f ca="1">AZ23+'update Helper'!$X$2</f>
        <v>2453</v>
      </c>
      <c r="BC24" s="258" t="str">
        <f ca="1">IF(INDIRECT("'update Helper'!S"&amp;AY24)=0,"",IFERROR(VLOOKUP(INDIRECT("'update Helper'!S"&amp;AY24),'Account Role'!A$1:B$11,2,0),IFERROR(VLOOKUP(INDIRECT("'update Helper'!I"&amp;AY24),'Overview - Section A'!J$25:P$90,7,0),"")))</f>
        <v/>
      </c>
      <c r="BD24" s="258" t="str">
        <f ca="1">IFERROR(INDEX('Overview - Section A'!A$122:A189,MATCH(INDIRECT("'update Helper'!Q"&amp;AY24),'Overview - Section A'!AQ$122:AQ189,0)),"")</f>
        <v/>
      </c>
      <c r="BE24" s="258" t="str">
        <f>IFERROR(INDEX('Overview - Section A'!O$122:O189,MATCH(AT24,'Overview - Section A'!AQ$122:AQ189,0)),"")</f>
        <v/>
      </c>
      <c r="BF24" s="258" t="str">
        <f>IFERROR(INDEX('Overview - Section A'!H$122:H189,MATCH(AT24,'Overview - Section A'!AQ$122:AQ189,0)),"")</f>
        <v/>
      </c>
    </row>
    <row r="25" spans="1:58" s="258" customFormat="1" ht="30" customHeight="1" x14ac:dyDescent="0.35">
      <c r="A25" s="190">
        <v>17</v>
      </c>
      <c r="B25" s="213"/>
      <c r="C25" s="213"/>
      <c r="D25" s="213"/>
      <c r="E25" s="213"/>
      <c r="F25" s="213"/>
      <c r="G25" s="214"/>
      <c r="H25" s="214"/>
      <c r="I25" s="214"/>
      <c r="J25" s="213"/>
      <c r="K25" s="213"/>
      <c r="L25" s="214"/>
      <c r="M25" s="214"/>
      <c r="N25" s="213"/>
      <c r="O25" s="213"/>
      <c r="P25" s="214"/>
      <c r="Q25" s="214"/>
      <c r="R25" s="213"/>
      <c r="S25" s="213"/>
      <c r="T25" s="214"/>
      <c r="U25" s="214"/>
      <c r="V25" s="213"/>
      <c r="W25" s="213"/>
      <c r="X25" s="214"/>
      <c r="Y25" s="214"/>
      <c r="Z25" s="213"/>
      <c r="AA25" s="213"/>
      <c r="AB25" s="214"/>
      <c r="AC25" s="214"/>
      <c r="AD25" s="213"/>
      <c r="AE25" s="213"/>
      <c r="AF25" s="214"/>
      <c r="AG25" s="214"/>
      <c r="AH25" s="213"/>
      <c r="AI25" s="213"/>
      <c r="AJ25" s="214"/>
      <c r="AK25" s="214"/>
      <c r="AL25" s="213"/>
      <c r="AM25" s="213"/>
      <c r="AN25" s="213"/>
      <c r="AO25" s="205" t="str">
        <f>IFERROR(VLOOKUP(D25,'Reference Records'!$C$127:$E$207,3,FALSE),"")</f>
        <v/>
      </c>
      <c r="AP25" s="258" t="e">
        <f>VLOOKUP(AO25,'Reference Records'!$E$127:$F$207,2,0)</f>
        <v>#N/A</v>
      </c>
      <c r="AQ25" s="258" t="e">
        <f>MATCH($AP25,'Reference Records'!$E$285:$E$365,0)+ROW(Population_by_intervention) -1</f>
        <v>#N/A</v>
      </c>
      <c r="AR25" s="258" t="e">
        <f>MATCH($AP25,'Reference Records'!$E$285:$E$365,1)+ROW(Population_by_intervention) -1</f>
        <v>#N/A</v>
      </c>
      <c r="AS25" s="258" t="str">
        <f t="shared" si="1"/>
        <v>|empty|</v>
      </c>
      <c r="AT25" s="258" t="str">
        <f>IF(AS25="","",IFERROR(VLOOKUP(AS25,'Overview - Section A'!AF$123:AG190,2,0),VLOOKUP("|empty|",'Overview - Section A'!AF$123:AG190,2,0)))</f>
        <v>INT-161379</v>
      </c>
      <c r="AU25" s="213"/>
      <c r="AV25" s="213"/>
      <c r="AY25" s="258">
        <f t="shared" si="3"/>
        <v>2213</v>
      </c>
      <c r="AZ25" s="258">
        <f ca="1">AZ24+'update Helper'!$X$2</f>
        <v>2459</v>
      </c>
      <c r="BC25" s="258" t="str">
        <f ca="1">IF(INDIRECT("'update Helper'!S"&amp;AY25)=0,"",IFERROR(VLOOKUP(INDIRECT("'update Helper'!S"&amp;AY25),'Account Role'!A$1:B$11,2,0),IFERROR(VLOOKUP(INDIRECT("'update Helper'!I"&amp;AY25),'Overview - Section A'!J$25:P$90,7,0),"")))</f>
        <v/>
      </c>
      <c r="BD25" s="258" t="str">
        <f ca="1">IFERROR(INDEX('Overview - Section A'!A$122:A190,MATCH(INDIRECT("'update Helper'!Q"&amp;AY25),'Overview - Section A'!AQ$122:AQ190,0)),"")</f>
        <v/>
      </c>
      <c r="BE25" s="258" t="str">
        <f>IFERROR(INDEX('Overview - Section A'!O$122:O190,MATCH(AT25,'Overview - Section A'!AQ$122:AQ190,0)),"")</f>
        <v/>
      </c>
      <c r="BF25" s="258" t="str">
        <f>IFERROR(INDEX('Overview - Section A'!H$122:H190,MATCH(AT25,'Overview - Section A'!AQ$122:AQ190,0)),"")</f>
        <v/>
      </c>
    </row>
    <row r="26" spans="1:58" s="258" customFormat="1" ht="30" customHeight="1" x14ac:dyDescent="0.35">
      <c r="A26" s="190">
        <v>18</v>
      </c>
      <c r="B26" s="213"/>
      <c r="C26" s="213"/>
      <c r="D26" s="213"/>
      <c r="E26" s="213"/>
      <c r="F26" s="213"/>
      <c r="G26" s="214"/>
      <c r="H26" s="214"/>
      <c r="I26" s="214"/>
      <c r="J26" s="213"/>
      <c r="K26" s="213"/>
      <c r="L26" s="214"/>
      <c r="M26" s="214"/>
      <c r="N26" s="213"/>
      <c r="O26" s="213"/>
      <c r="P26" s="214"/>
      <c r="Q26" s="214"/>
      <c r="R26" s="213"/>
      <c r="S26" s="213"/>
      <c r="T26" s="214"/>
      <c r="U26" s="214"/>
      <c r="V26" s="213"/>
      <c r="W26" s="213"/>
      <c r="X26" s="214"/>
      <c r="Y26" s="214"/>
      <c r="Z26" s="213"/>
      <c r="AA26" s="213"/>
      <c r="AB26" s="214"/>
      <c r="AC26" s="214"/>
      <c r="AD26" s="213"/>
      <c r="AE26" s="213"/>
      <c r="AF26" s="214"/>
      <c r="AG26" s="214"/>
      <c r="AH26" s="213"/>
      <c r="AI26" s="213"/>
      <c r="AJ26" s="214"/>
      <c r="AK26" s="214"/>
      <c r="AL26" s="213"/>
      <c r="AM26" s="213"/>
      <c r="AN26" s="213"/>
      <c r="AO26" s="205" t="str">
        <f>IFERROR(VLOOKUP(D26,'Reference Records'!$C$127:$E$207,3,FALSE),"")</f>
        <v/>
      </c>
      <c r="AP26" s="258" t="e">
        <f>VLOOKUP(AO26,'Reference Records'!$E$127:$F$207,2,0)</f>
        <v>#N/A</v>
      </c>
      <c r="AQ26" s="258" t="e">
        <f>MATCH($AP26,'Reference Records'!$E$285:$E$365,0)+ROW(Population_by_intervention) -1</f>
        <v>#N/A</v>
      </c>
      <c r="AR26" s="258" t="e">
        <f>MATCH($AP26,'Reference Records'!$E$285:$E$365,1)+ROW(Population_by_intervention) -1</f>
        <v>#N/A</v>
      </c>
      <c r="AS26" s="258" t="str">
        <f t="shared" si="1"/>
        <v>|empty|</v>
      </c>
      <c r="AT26" s="258" t="str">
        <f>IF(AS26="","",IFERROR(VLOOKUP(AS26,'Overview - Section A'!AF$123:AG191,2,0),VLOOKUP("|empty|",'Overview - Section A'!AF$123:AG191,2,0)))</f>
        <v>INT-161379</v>
      </c>
      <c r="AU26" s="213"/>
      <c r="AV26" s="213"/>
      <c r="AY26" s="258">
        <f t="shared" si="3"/>
        <v>2214</v>
      </c>
      <c r="AZ26" s="258">
        <f ca="1">AZ25+'update Helper'!$X$2</f>
        <v>2465</v>
      </c>
      <c r="BC26" s="258" t="str">
        <f ca="1">IF(INDIRECT("'update Helper'!S"&amp;AY26)=0,"",IFERROR(VLOOKUP(INDIRECT("'update Helper'!S"&amp;AY26),'Account Role'!A$1:B$11,2,0),IFERROR(VLOOKUP(INDIRECT("'update Helper'!I"&amp;AY26),'Overview - Section A'!J$25:P$90,7,0),"")))</f>
        <v/>
      </c>
      <c r="BD26" s="258" t="str">
        <f ca="1">IFERROR(INDEX('Overview - Section A'!A$122:A191,MATCH(INDIRECT("'update Helper'!Q"&amp;AY26),'Overview - Section A'!AQ$122:AQ191,0)),"")</f>
        <v/>
      </c>
      <c r="BE26" s="258" t="str">
        <f>IFERROR(INDEX('Overview - Section A'!O$122:O191,MATCH(AT26,'Overview - Section A'!AQ$122:AQ191,0)),"")</f>
        <v/>
      </c>
      <c r="BF26" s="258" t="str">
        <f>IFERROR(INDEX('Overview - Section A'!H$122:H191,MATCH(AT26,'Overview - Section A'!AQ$122:AQ191,0)),"")</f>
        <v/>
      </c>
    </row>
    <row r="27" spans="1:58" s="258" customFormat="1" ht="30" customHeight="1" x14ac:dyDescent="0.35">
      <c r="A27" s="190">
        <v>19</v>
      </c>
      <c r="B27" s="213"/>
      <c r="C27" s="213"/>
      <c r="D27" s="213"/>
      <c r="E27" s="213"/>
      <c r="F27" s="213"/>
      <c r="G27" s="214"/>
      <c r="H27" s="214"/>
      <c r="I27" s="214"/>
      <c r="J27" s="213"/>
      <c r="K27" s="213"/>
      <c r="L27" s="214"/>
      <c r="M27" s="214"/>
      <c r="N27" s="213"/>
      <c r="O27" s="213"/>
      <c r="P27" s="214"/>
      <c r="Q27" s="214"/>
      <c r="R27" s="213"/>
      <c r="S27" s="213"/>
      <c r="T27" s="214"/>
      <c r="U27" s="214"/>
      <c r="V27" s="213"/>
      <c r="W27" s="213"/>
      <c r="X27" s="214"/>
      <c r="Y27" s="214"/>
      <c r="Z27" s="213"/>
      <c r="AA27" s="213"/>
      <c r="AB27" s="214"/>
      <c r="AC27" s="214"/>
      <c r="AD27" s="213"/>
      <c r="AE27" s="213"/>
      <c r="AF27" s="214"/>
      <c r="AG27" s="214"/>
      <c r="AH27" s="213"/>
      <c r="AI27" s="213"/>
      <c r="AJ27" s="214"/>
      <c r="AK27" s="214"/>
      <c r="AL27" s="213"/>
      <c r="AM27" s="213"/>
      <c r="AN27" s="213"/>
      <c r="AO27" s="205" t="str">
        <f>IFERROR(VLOOKUP(D27,'Reference Records'!$C$127:$E$207,3,FALSE),"")</f>
        <v/>
      </c>
      <c r="AP27" s="258" t="e">
        <f>VLOOKUP(AO27,'Reference Records'!$E$127:$F$207,2,0)</f>
        <v>#N/A</v>
      </c>
      <c r="AQ27" s="258" t="e">
        <f>MATCH($AP27,'Reference Records'!$E$285:$E$365,0)+ROW(Population_by_intervention) -1</f>
        <v>#N/A</v>
      </c>
      <c r="AR27" s="258" t="e">
        <f>MATCH($AP27,'Reference Records'!$E$285:$E$365,1)+ROW(Population_by_intervention) -1</f>
        <v>#N/A</v>
      </c>
      <c r="AS27" s="258" t="str">
        <f t="shared" si="1"/>
        <v>|empty|</v>
      </c>
      <c r="AT27" s="258" t="str">
        <f>IF(AS27="","",IFERROR(VLOOKUP(AS27,'Overview - Section A'!AF$123:AG192,2,0),VLOOKUP("|empty|",'Overview - Section A'!AF$123:AG192,2,0)))</f>
        <v>INT-161379</v>
      </c>
      <c r="AU27" s="213"/>
      <c r="AV27" s="213"/>
      <c r="AY27" s="258">
        <f t="shared" si="3"/>
        <v>2215</v>
      </c>
      <c r="AZ27" s="258">
        <f ca="1">AZ26+'update Helper'!$X$2</f>
        <v>2471</v>
      </c>
      <c r="BC27" s="258" t="str">
        <f ca="1">IF(INDIRECT("'update Helper'!S"&amp;AY27)=0,"",IFERROR(VLOOKUP(INDIRECT("'update Helper'!S"&amp;AY27),'Account Role'!A$1:B$11,2,0),IFERROR(VLOOKUP(INDIRECT("'update Helper'!I"&amp;AY27),'Overview - Section A'!J$25:P$90,7,0),"")))</f>
        <v/>
      </c>
      <c r="BD27" s="258" t="str">
        <f ca="1">IFERROR(INDEX('Overview - Section A'!A$122:A192,MATCH(INDIRECT("'update Helper'!Q"&amp;AY27),'Overview - Section A'!AQ$122:AQ192,0)),"")</f>
        <v/>
      </c>
      <c r="BE27" s="258" t="str">
        <f>IFERROR(INDEX('Overview - Section A'!O$122:O192,MATCH(AT27,'Overview - Section A'!AQ$122:AQ192,0)),"")</f>
        <v/>
      </c>
      <c r="BF27" s="258" t="str">
        <f>IFERROR(INDEX('Overview - Section A'!H$122:H192,MATCH(AT27,'Overview - Section A'!AQ$122:AQ192,0)),"")</f>
        <v/>
      </c>
    </row>
    <row r="28" spans="1:58" s="258" customFormat="1" ht="30" customHeight="1" x14ac:dyDescent="0.35">
      <c r="A28" s="190">
        <v>20</v>
      </c>
      <c r="B28" s="213"/>
      <c r="C28" s="213"/>
      <c r="D28" s="213"/>
      <c r="E28" s="213"/>
      <c r="F28" s="213"/>
      <c r="G28" s="214"/>
      <c r="H28" s="214"/>
      <c r="I28" s="214"/>
      <c r="J28" s="213"/>
      <c r="K28" s="213"/>
      <c r="L28" s="214"/>
      <c r="M28" s="214"/>
      <c r="N28" s="213"/>
      <c r="O28" s="213"/>
      <c r="P28" s="214"/>
      <c r="Q28" s="214"/>
      <c r="R28" s="213"/>
      <c r="S28" s="213"/>
      <c r="T28" s="214"/>
      <c r="U28" s="214"/>
      <c r="V28" s="213"/>
      <c r="W28" s="213"/>
      <c r="X28" s="214"/>
      <c r="Y28" s="214"/>
      <c r="Z28" s="213"/>
      <c r="AA28" s="213"/>
      <c r="AB28" s="214"/>
      <c r="AC28" s="214"/>
      <c r="AD28" s="213"/>
      <c r="AE28" s="213"/>
      <c r="AF28" s="214"/>
      <c r="AG28" s="214"/>
      <c r="AH28" s="213"/>
      <c r="AI28" s="213"/>
      <c r="AJ28" s="214"/>
      <c r="AK28" s="214"/>
      <c r="AL28" s="213"/>
      <c r="AM28" s="213"/>
      <c r="AN28" s="213"/>
      <c r="AO28" s="205" t="str">
        <f>IFERROR(VLOOKUP(D28,'Reference Records'!$C$127:$E$207,3,FALSE),"")</f>
        <v/>
      </c>
      <c r="AP28" s="258" t="e">
        <f>VLOOKUP(AO28,'Reference Records'!$E$127:$F$207,2,0)</f>
        <v>#N/A</v>
      </c>
      <c r="AQ28" s="258" t="e">
        <f>MATCH($AP28,'Reference Records'!$E$285:$E$365,0)+ROW(Population_by_intervention) -1</f>
        <v>#N/A</v>
      </c>
      <c r="AR28" s="258" t="e">
        <f>MATCH($AP28,'Reference Records'!$E$285:$E$365,1)+ROW(Population_by_intervention) -1</f>
        <v>#N/A</v>
      </c>
      <c r="AS28" s="258" t="str">
        <f t="shared" si="1"/>
        <v>|empty|</v>
      </c>
      <c r="AT28" s="258" t="str">
        <f>IF(AS28="","",IFERROR(VLOOKUP(AS28,'Overview - Section A'!AF$123:AG193,2,0),VLOOKUP("|empty|",'Overview - Section A'!AF$123:AG193,2,0)))</f>
        <v>INT-161379</v>
      </c>
      <c r="AU28" s="213"/>
      <c r="AV28" s="213"/>
      <c r="AY28" s="258">
        <f t="shared" si="3"/>
        <v>2216</v>
      </c>
      <c r="AZ28" s="258">
        <f ca="1">AZ27+'update Helper'!$X$2</f>
        <v>2477</v>
      </c>
      <c r="BC28" s="258" t="str">
        <f ca="1">IF(INDIRECT("'update Helper'!S"&amp;AY28)=0,"",IFERROR(VLOOKUP(INDIRECT("'update Helper'!S"&amp;AY28),'Account Role'!A$1:B$11,2,0),IFERROR(VLOOKUP(INDIRECT("'update Helper'!I"&amp;AY28),'Overview - Section A'!J$25:P$90,7,0),"")))</f>
        <v/>
      </c>
      <c r="BD28" s="258" t="str">
        <f ca="1">IFERROR(INDEX('Overview - Section A'!A$122:A193,MATCH(INDIRECT("'update Helper'!Q"&amp;AY28),'Overview - Section A'!AQ$122:AQ193,0)),"")</f>
        <v/>
      </c>
      <c r="BE28" s="258" t="str">
        <f>IFERROR(INDEX('Overview - Section A'!O$122:O193,MATCH(AT28,'Overview - Section A'!AQ$122:AQ193,0)),"")</f>
        <v/>
      </c>
      <c r="BF28" s="258" t="str">
        <f>IFERROR(INDEX('Overview - Section A'!H$122:H193,MATCH(AT28,'Overview - Section A'!AQ$122:AQ193,0)),"")</f>
        <v/>
      </c>
    </row>
    <row r="29" spans="1:58" s="258" customFormat="1" ht="30" customHeight="1" x14ac:dyDescent="0.35">
      <c r="A29" s="190">
        <v>21</v>
      </c>
      <c r="B29" s="213"/>
      <c r="C29" s="213"/>
      <c r="D29" s="213"/>
      <c r="E29" s="213"/>
      <c r="F29" s="213"/>
      <c r="G29" s="214"/>
      <c r="H29" s="214"/>
      <c r="I29" s="214"/>
      <c r="J29" s="213"/>
      <c r="K29" s="213"/>
      <c r="L29" s="214"/>
      <c r="M29" s="214"/>
      <c r="N29" s="213"/>
      <c r="O29" s="213"/>
      <c r="P29" s="214"/>
      <c r="Q29" s="214"/>
      <c r="R29" s="213"/>
      <c r="S29" s="213"/>
      <c r="T29" s="214"/>
      <c r="U29" s="214"/>
      <c r="V29" s="213"/>
      <c r="W29" s="213"/>
      <c r="X29" s="214"/>
      <c r="Y29" s="214"/>
      <c r="Z29" s="213"/>
      <c r="AA29" s="213"/>
      <c r="AB29" s="214"/>
      <c r="AC29" s="214"/>
      <c r="AD29" s="213"/>
      <c r="AE29" s="213"/>
      <c r="AF29" s="214"/>
      <c r="AG29" s="214"/>
      <c r="AH29" s="213"/>
      <c r="AI29" s="213"/>
      <c r="AJ29" s="214"/>
      <c r="AK29" s="214"/>
      <c r="AL29" s="213"/>
      <c r="AM29" s="213"/>
      <c r="AN29" s="213"/>
      <c r="AO29" s="205" t="str">
        <f>IFERROR(VLOOKUP(D29,'Reference Records'!$C$127:$E$207,3,FALSE),"")</f>
        <v/>
      </c>
      <c r="AP29" s="258" t="e">
        <f>VLOOKUP(AO29,'Reference Records'!$E$127:$F$207,2,0)</f>
        <v>#N/A</v>
      </c>
      <c r="AQ29" s="258" t="e">
        <f>MATCH($AP29,'Reference Records'!$E$285:$E$365,0)+ROW(Population_by_intervention) -1</f>
        <v>#N/A</v>
      </c>
      <c r="AR29" s="258" t="e">
        <f>MATCH($AP29,'Reference Records'!$E$285:$E$365,1)+ROW(Population_by_intervention) -1</f>
        <v>#N/A</v>
      </c>
      <c r="AS29" s="258" t="str">
        <f t="shared" si="1"/>
        <v>|empty|</v>
      </c>
      <c r="AT29" s="258" t="str">
        <f>IF(AS29="","",IFERROR(VLOOKUP(AS29,'Overview - Section A'!AF$123:AG194,2,0),VLOOKUP("|empty|",'Overview - Section A'!AF$123:AG194,2,0)))</f>
        <v>INT-161379</v>
      </c>
      <c r="AU29" s="213"/>
      <c r="AV29" s="213"/>
      <c r="AY29" s="258">
        <f t="shared" si="3"/>
        <v>2217</v>
      </c>
      <c r="AZ29" s="258">
        <f ca="1">AZ28+'update Helper'!$X$2</f>
        <v>2483</v>
      </c>
      <c r="BC29" s="258" t="str">
        <f ca="1">IF(INDIRECT("'update Helper'!S"&amp;AY29)=0,"",IFERROR(VLOOKUP(INDIRECT("'update Helper'!S"&amp;AY29),'Account Role'!A$1:B$11,2,0),IFERROR(VLOOKUP(INDIRECT("'update Helper'!I"&amp;AY29),'Overview - Section A'!J$25:P$90,7,0),"")))</f>
        <v/>
      </c>
      <c r="BD29" s="258" t="str">
        <f ca="1">IFERROR(INDEX('Overview - Section A'!A$122:A194,MATCH(INDIRECT("'update Helper'!Q"&amp;AY29),'Overview - Section A'!AQ$122:AQ194,0)),"")</f>
        <v/>
      </c>
      <c r="BE29" s="258" t="str">
        <f>IFERROR(INDEX('Overview - Section A'!O$122:O194,MATCH(AT29,'Overview - Section A'!AQ$122:AQ194,0)),"")</f>
        <v/>
      </c>
      <c r="BF29" s="258" t="str">
        <f>IFERROR(INDEX('Overview - Section A'!H$122:H194,MATCH(AT29,'Overview - Section A'!AQ$122:AQ194,0)),"")</f>
        <v/>
      </c>
    </row>
    <row r="30" spans="1:58" s="258" customFormat="1" ht="30" customHeight="1" x14ac:dyDescent="0.35">
      <c r="A30" s="190">
        <v>22</v>
      </c>
      <c r="B30" s="213"/>
      <c r="C30" s="213"/>
      <c r="D30" s="213"/>
      <c r="E30" s="213"/>
      <c r="F30" s="213"/>
      <c r="G30" s="214"/>
      <c r="H30" s="214"/>
      <c r="I30" s="214"/>
      <c r="J30" s="213"/>
      <c r="K30" s="213"/>
      <c r="L30" s="214"/>
      <c r="M30" s="214"/>
      <c r="N30" s="213"/>
      <c r="O30" s="213"/>
      <c r="P30" s="214"/>
      <c r="Q30" s="214"/>
      <c r="R30" s="213"/>
      <c r="S30" s="213"/>
      <c r="T30" s="214"/>
      <c r="U30" s="214"/>
      <c r="V30" s="213"/>
      <c r="W30" s="213"/>
      <c r="X30" s="214"/>
      <c r="Y30" s="214"/>
      <c r="Z30" s="213"/>
      <c r="AA30" s="213"/>
      <c r="AB30" s="214"/>
      <c r="AC30" s="214"/>
      <c r="AD30" s="213"/>
      <c r="AE30" s="213"/>
      <c r="AF30" s="214"/>
      <c r="AG30" s="214"/>
      <c r="AH30" s="213"/>
      <c r="AI30" s="213"/>
      <c r="AJ30" s="214"/>
      <c r="AK30" s="214"/>
      <c r="AL30" s="213"/>
      <c r="AM30" s="213"/>
      <c r="AN30" s="213"/>
      <c r="AO30" s="205" t="str">
        <f>IFERROR(VLOOKUP(D30,'Reference Records'!$C$127:$E$207,3,FALSE),"")</f>
        <v/>
      </c>
      <c r="AP30" s="258" t="e">
        <f>VLOOKUP(AO30,'Reference Records'!$E$127:$F$207,2,0)</f>
        <v>#N/A</v>
      </c>
      <c r="AQ30" s="258" t="e">
        <f>MATCH($AP30,'Reference Records'!$E$285:$E$365,0)+ROW(Population_by_intervention) -1</f>
        <v>#N/A</v>
      </c>
      <c r="AR30" s="258" t="e">
        <f>MATCH($AP30,'Reference Records'!$E$285:$E$365,1)+ROW(Population_by_intervention) -1</f>
        <v>#N/A</v>
      </c>
      <c r="AS30" s="258" t="str">
        <f t="shared" si="1"/>
        <v>|empty|</v>
      </c>
      <c r="AT30" s="258" t="str">
        <f>IF(AS30="","",IFERROR(VLOOKUP(AS30,'Overview - Section A'!AF$123:AG195,2,0),VLOOKUP("|empty|",'Overview - Section A'!AF$123:AG195,2,0)))</f>
        <v>INT-161379</v>
      </c>
      <c r="AU30" s="213"/>
      <c r="AV30" s="213"/>
      <c r="AY30" s="258">
        <f t="shared" si="3"/>
        <v>2218</v>
      </c>
      <c r="AZ30" s="258">
        <f ca="1">AZ29+'update Helper'!$X$2</f>
        <v>2489</v>
      </c>
      <c r="BC30" s="258" t="str">
        <f ca="1">IF(INDIRECT("'update Helper'!S"&amp;AY30)=0,"",IFERROR(VLOOKUP(INDIRECT("'update Helper'!S"&amp;AY30),'Account Role'!A$1:B$11,2,0),IFERROR(VLOOKUP(INDIRECT("'update Helper'!I"&amp;AY30),'Overview - Section A'!J$25:P$90,7,0),"")))</f>
        <v/>
      </c>
      <c r="BD30" s="258" t="str">
        <f ca="1">IFERROR(INDEX('Overview - Section A'!A$122:A195,MATCH(INDIRECT("'update Helper'!Q"&amp;AY30),'Overview - Section A'!AQ$122:AQ195,0)),"")</f>
        <v/>
      </c>
      <c r="BE30" s="258" t="str">
        <f>IFERROR(INDEX('Overview - Section A'!O$122:O195,MATCH(AT30,'Overview - Section A'!AQ$122:AQ195,0)),"")</f>
        <v/>
      </c>
      <c r="BF30" s="258" t="str">
        <f>IFERROR(INDEX('Overview - Section A'!H$122:H195,MATCH(AT30,'Overview - Section A'!AQ$122:AQ195,0)),"")</f>
        <v/>
      </c>
    </row>
    <row r="31" spans="1:58" s="258" customFormat="1" ht="30" customHeight="1" x14ac:dyDescent="0.35">
      <c r="A31" s="190">
        <v>23</v>
      </c>
      <c r="B31" s="213"/>
      <c r="C31" s="213"/>
      <c r="D31" s="213"/>
      <c r="E31" s="213"/>
      <c r="F31" s="213"/>
      <c r="G31" s="214"/>
      <c r="H31" s="214"/>
      <c r="I31" s="214"/>
      <c r="J31" s="213"/>
      <c r="K31" s="213"/>
      <c r="L31" s="214"/>
      <c r="M31" s="214"/>
      <c r="N31" s="213"/>
      <c r="O31" s="213"/>
      <c r="P31" s="214"/>
      <c r="Q31" s="214"/>
      <c r="R31" s="213"/>
      <c r="S31" s="213"/>
      <c r="T31" s="214"/>
      <c r="U31" s="214"/>
      <c r="V31" s="213"/>
      <c r="W31" s="213"/>
      <c r="X31" s="214"/>
      <c r="Y31" s="214"/>
      <c r="Z31" s="213"/>
      <c r="AA31" s="213"/>
      <c r="AB31" s="214"/>
      <c r="AC31" s="214"/>
      <c r="AD31" s="213"/>
      <c r="AE31" s="213"/>
      <c r="AF31" s="214"/>
      <c r="AG31" s="214"/>
      <c r="AH31" s="213"/>
      <c r="AI31" s="213"/>
      <c r="AJ31" s="214"/>
      <c r="AK31" s="214"/>
      <c r="AL31" s="213"/>
      <c r="AM31" s="213"/>
      <c r="AN31" s="213"/>
      <c r="AO31" s="205" t="str">
        <f>IFERROR(VLOOKUP(D31,'Reference Records'!$C$127:$E$207,3,FALSE),"")</f>
        <v/>
      </c>
      <c r="AP31" s="258" t="e">
        <f>VLOOKUP(AO31,'Reference Records'!$E$127:$F$207,2,0)</f>
        <v>#N/A</v>
      </c>
      <c r="AQ31" s="258" t="e">
        <f>MATCH($AP31,'Reference Records'!$E$285:$E$365,0)+ROW(Population_by_intervention) -1</f>
        <v>#N/A</v>
      </c>
      <c r="AR31" s="258" t="e">
        <f>MATCH($AP31,'Reference Records'!$E$285:$E$365,1)+ROW(Population_by_intervention) -1</f>
        <v>#N/A</v>
      </c>
      <c r="AS31" s="258" t="str">
        <f t="shared" si="1"/>
        <v>|empty|</v>
      </c>
      <c r="AT31" s="258" t="str">
        <f>IF(AS31="","",IFERROR(VLOOKUP(AS31,'Overview - Section A'!AF$123:AG196,2,0),VLOOKUP("|empty|",'Overview - Section A'!AF$123:AG196,2,0)))</f>
        <v>INT-161379</v>
      </c>
      <c r="AU31" s="213"/>
      <c r="AV31" s="213"/>
      <c r="AY31" s="258">
        <f t="shared" si="3"/>
        <v>2219</v>
      </c>
      <c r="AZ31" s="258">
        <f ca="1">AZ30+'update Helper'!$X$2</f>
        <v>2495</v>
      </c>
      <c r="BC31" s="258" t="str">
        <f ca="1">IF(INDIRECT("'update Helper'!S"&amp;AY31)=0,"",IFERROR(VLOOKUP(INDIRECT("'update Helper'!S"&amp;AY31),'Account Role'!A$1:B$11,2,0),IFERROR(VLOOKUP(INDIRECT("'update Helper'!I"&amp;AY31),'Overview - Section A'!J$25:P$90,7,0),"")))</f>
        <v/>
      </c>
      <c r="BD31" s="258" t="str">
        <f ca="1">IFERROR(INDEX('Overview - Section A'!A$122:A196,MATCH(INDIRECT("'update Helper'!Q"&amp;AY31),'Overview - Section A'!AQ$122:AQ196,0)),"")</f>
        <v/>
      </c>
      <c r="BE31" s="258" t="str">
        <f>IFERROR(INDEX('Overview - Section A'!O$122:O196,MATCH(AT31,'Overview - Section A'!AQ$122:AQ196,0)),"")</f>
        <v/>
      </c>
      <c r="BF31" s="258" t="str">
        <f>IFERROR(INDEX('Overview - Section A'!H$122:H196,MATCH(AT31,'Overview - Section A'!AQ$122:AQ196,0)),"")</f>
        <v/>
      </c>
    </row>
    <row r="32" spans="1:58" s="258" customFormat="1" ht="30" customHeight="1" x14ac:dyDescent="0.35">
      <c r="A32" s="190">
        <v>24</v>
      </c>
      <c r="B32" s="213"/>
      <c r="C32" s="213"/>
      <c r="D32" s="213"/>
      <c r="E32" s="213"/>
      <c r="F32" s="213"/>
      <c r="G32" s="214"/>
      <c r="H32" s="214"/>
      <c r="I32" s="214"/>
      <c r="J32" s="213"/>
      <c r="K32" s="213"/>
      <c r="L32" s="214"/>
      <c r="M32" s="214"/>
      <c r="N32" s="213"/>
      <c r="O32" s="213"/>
      <c r="P32" s="214"/>
      <c r="Q32" s="214"/>
      <c r="R32" s="213"/>
      <c r="S32" s="213"/>
      <c r="T32" s="214"/>
      <c r="U32" s="214"/>
      <c r="V32" s="213"/>
      <c r="W32" s="213"/>
      <c r="X32" s="214"/>
      <c r="Y32" s="214"/>
      <c r="Z32" s="213"/>
      <c r="AA32" s="213"/>
      <c r="AB32" s="214"/>
      <c r="AC32" s="214"/>
      <c r="AD32" s="213"/>
      <c r="AE32" s="213"/>
      <c r="AF32" s="214"/>
      <c r="AG32" s="214"/>
      <c r="AH32" s="213"/>
      <c r="AI32" s="213"/>
      <c r="AJ32" s="214"/>
      <c r="AK32" s="214"/>
      <c r="AL32" s="213"/>
      <c r="AM32" s="213"/>
      <c r="AN32" s="213"/>
      <c r="AO32" s="205" t="str">
        <f>IFERROR(VLOOKUP(D32,'Reference Records'!$C$127:$E$207,3,FALSE),"")</f>
        <v/>
      </c>
      <c r="AP32" s="258" t="e">
        <f>VLOOKUP(AO32,'Reference Records'!$E$127:$F$207,2,0)</f>
        <v>#N/A</v>
      </c>
      <c r="AQ32" s="258" t="e">
        <f>MATCH($AP32,'Reference Records'!$E$285:$E$365,0)+ROW(Population_by_intervention) -1</f>
        <v>#N/A</v>
      </c>
      <c r="AR32" s="258" t="e">
        <f>MATCH($AP32,'Reference Records'!$E$285:$E$365,1)+ROW(Population_by_intervention) -1</f>
        <v>#N/A</v>
      </c>
      <c r="AS32" s="258" t="str">
        <f t="shared" si="1"/>
        <v>|empty|</v>
      </c>
      <c r="AT32" s="258" t="str">
        <f>IF(AS32="","",IFERROR(VLOOKUP(AS32,'Overview - Section A'!AF$123:AG197,2,0),VLOOKUP("|empty|",'Overview - Section A'!AF$123:AG197,2,0)))</f>
        <v>INT-161379</v>
      </c>
      <c r="AU32" s="213"/>
      <c r="AV32" s="213"/>
      <c r="AY32" s="258">
        <f t="shared" si="3"/>
        <v>2220</v>
      </c>
      <c r="AZ32" s="258">
        <f ca="1">AZ31+'update Helper'!$X$2</f>
        <v>2501</v>
      </c>
      <c r="BC32" s="258" t="str">
        <f ca="1">IF(INDIRECT("'update Helper'!S"&amp;AY32)=0,"",IFERROR(VLOOKUP(INDIRECT("'update Helper'!S"&amp;AY32),'Account Role'!A$1:B$11,2,0),IFERROR(VLOOKUP(INDIRECT("'update Helper'!I"&amp;AY32),'Overview - Section A'!J$25:P$90,7,0),"")))</f>
        <v/>
      </c>
      <c r="BD32" s="258" t="str">
        <f ca="1">IFERROR(INDEX('Overview - Section A'!A$122:A197,MATCH(INDIRECT("'update Helper'!Q"&amp;AY32),'Overview - Section A'!AQ$122:AQ197,0)),"")</f>
        <v/>
      </c>
      <c r="BE32" s="258" t="str">
        <f>IFERROR(INDEX('Overview - Section A'!O$122:O197,MATCH(AT32,'Overview - Section A'!AQ$122:AQ197,0)),"")</f>
        <v/>
      </c>
      <c r="BF32" s="258" t="str">
        <f>IFERROR(INDEX('Overview - Section A'!H$122:H197,MATCH(AT32,'Overview - Section A'!AQ$122:AQ197,0)),"")</f>
        <v/>
      </c>
    </row>
    <row r="33" spans="1:58" s="258" customFormat="1" ht="30" customHeight="1" x14ac:dyDescent="0.35">
      <c r="A33" s="190">
        <v>25</v>
      </c>
      <c r="B33" s="213"/>
      <c r="C33" s="213"/>
      <c r="D33" s="213"/>
      <c r="E33" s="213"/>
      <c r="F33" s="213"/>
      <c r="G33" s="214"/>
      <c r="H33" s="214"/>
      <c r="I33" s="214"/>
      <c r="J33" s="213"/>
      <c r="K33" s="213"/>
      <c r="L33" s="214"/>
      <c r="M33" s="214"/>
      <c r="N33" s="213"/>
      <c r="O33" s="213"/>
      <c r="P33" s="214"/>
      <c r="Q33" s="214"/>
      <c r="R33" s="213"/>
      <c r="S33" s="213"/>
      <c r="T33" s="214"/>
      <c r="U33" s="214"/>
      <c r="V33" s="213"/>
      <c r="W33" s="213"/>
      <c r="X33" s="214"/>
      <c r="Y33" s="214"/>
      <c r="Z33" s="213"/>
      <c r="AA33" s="213"/>
      <c r="AB33" s="214"/>
      <c r="AC33" s="214"/>
      <c r="AD33" s="213"/>
      <c r="AE33" s="213"/>
      <c r="AF33" s="214"/>
      <c r="AG33" s="214"/>
      <c r="AH33" s="213"/>
      <c r="AI33" s="213"/>
      <c r="AJ33" s="214"/>
      <c r="AK33" s="214"/>
      <c r="AL33" s="213"/>
      <c r="AM33" s="213"/>
      <c r="AN33" s="213"/>
      <c r="AO33" s="205" t="str">
        <f>IFERROR(VLOOKUP(D33,'Reference Records'!$C$127:$E$207,3,FALSE),"")</f>
        <v/>
      </c>
      <c r="AP33" s="258" t="e">
        <f>VLOOKUP(AO33,'Reference Records'!$E$127:$F$207,2,0)</f>
        <v>#N/A</v>
      </c>
      <c r="AQ33" s="258" t="e">
        <f>MATCH($AP33,'Reference Records'!$E$285:$E$365,0)+ROW(Population_by_intervention) -1</f>
        <v>#N/A</v>
      </c>
      <c r="AR33" s="258" t="e">
        <f>MATCH($AP33,'Reference Records'!$E$285:$E$365,1)+ROW(Population_by_intervention) -1</f>
        <v>#N/A</v>
      </c>
      <c r="AS33" s="258" t="str">
        <f t="shared" si="1"/>
        <v>|empty|</v>
      </c>
      <c r="AT33" s="258" t="str">
        <f>IF(AS33="","",IFERROR(VLOOKUP(AS33,'Overview - Section A'!AF$123:AG198,2,0),VLOOKUP("|empty|",'Overview - Section A'!AF$123:AG198,2,0)))</f>
        <v>INT-161379</v>
      </c>
      <c r="AU33" s="213"/>
      <c r="AV33" s="213"/>
      <c r="AY33" s="258">
        <f t="shared" si="3"/>
        <v>2221</v>
      </c>
      <c r="AZ33" s="258">
        <f ca="1">AZ32+'update Helper'!$X$2</f>
        <v>2507</v>
      </c>
      <c r="BC33" s="258" t="str">
        <f ca="1">IF(INDIRECT("'update Helper'!S"&amp;AY33)=0,"",IFERROR(VLOOKUP(INDIRECT("'update Helper'!S"&amp;AY33),'Account Role'!A$1:B$11,2,0),IFERROR(VLOOKUP(INDIRECT("'update Helper'!I"&amp;AY33),'Overview - Section A'!J$25:P$90,7,0),"")))</f>
        <v/>
      </c>
      <c r="BD33" s="258" t="str">
        <f ca="1">IFERROR(INDEX('Overview - Section A'!A$122:A198,MATCH(INDIRECT("'update Helper'!Q"&amp;AY33),'Overview - Section A'!AQ$122:AQ198,0)),"")</f>
        <v/>
      </c>
      <c r="BE33" s="258" t="str">
        <f>IFERROR(INDEX('Overview - Section A'!O$122:O198,MATCH(AT33,'Overview - Section A'!AQ$122:AQ198,0)),"")</f>
        <v/>
      </c>
      <c r="BF33" s="258" t="str">
        <f>IFERROR(INDEX('Overview - Section A'!H$122:H198,MATCH(AT33,'Overview - Section A'!AQ$122:AQ198,0)),"")</f>
        <v/>
      </c>
    </row>
    <row r="34" spans="1:58" s="258" customFormat="1" ht="30" customHeight="1" x14ac:dyDescent="0.35">
      <c r="A34" s="190">
        <v>26</v>
      </c>
      <c r="B34" s="213"/>
      <c r="C34" s="213"/>
      <c r="D34" s="213"/>
      <c r="E34" s="213"/>
      <c r="F34" s="213"/>
      <c r="G34" s="214"/>
      <c r="H34" s="214"/>
      <c r="I34" s="214"/>
      <c r="J34" s="213"/>
      <c r="K34" s="213"/>
      <c r="L34" s="214"/>
      <c r="M34" s="214"/>
      <c r="N34" s="213"/>
      <c r="O34" s="213"/>
      <c r="P34" s="214"/>
      <c r="Q34" s="214"/>
      <c r="R34" s="213"/>
      <c r="S34" s="213"/>
      <c r="T34" s="214"/>
      <c r="U34" s="214"/>
      <c r="V34" s="213"/>
      <c r="W34" s="213"/>
      <c r="X34" s="214"/>
      <c r="Y34" s="214"/>
      <c r="Z34" s="213"/>
      <c r="AA34" s="213"/>
      <c r="AB34" s="214"/>
      <c r="AC34" s="214"/>
      <c r="AD34" s="213"/>
      <c r="AE34" s="213"/>
      <c r="AF34" s="214"/>
      <c r="AG34" s="214"/>
      <c r="AH34" s="213"/>
      <c r="AI34" s="213"/>
      <c r="AJ34" s="214"/>
      <c r="AK34" s="214"/>
      <c r="AL34" s="213"/>
      <c r="AM34" s="213"/>
      <c r="AN34" s="213"/>
      <c r="AO34" s="205" t="str">
        <f>IFERROR(VLOOKUP(D34,'Reference Records'!$C$127:$E$207,3,FALSE),"")</f>
        <v/>
      </c>
      <c r="AP34" s="258" t="e">
        <f>VLOOKUP(AO34,'Reference Records'!$E$127:$F$207,2,0)</f>
        <v>#N/A</v>
      </c>
      <c r="AQ34" s="258" t="e">
        <f>MATCH($AP34,'Reference Records'!$E$285:$E$365,0)+ROW(Population_by_intervention) -1</f>
        <v>#N/A</v>
      </c>
      <c r="AR34" s="258" t="e">
        <f>MATCH($AP34,'Reference Records'!$E$285:$E$365,1)+ROW(Population_by_intervention) -1</f>
        <v>#N/A</v>
      </c>
      <c r="AS34" s="258" t="str">
        <f t="shared" si="1"/>
        <v>|empty|</v>
      </c>
      <c r="AT34" s="258" t="str">
        <f>IF(AS34="","",IFERROR(VLOOKUP(AS34,'Overview - Section A'!AF$123:AG199,2,0),VLOOKUP("|empty|",'Overview - Section A'!AF$123:AG199,2,0)))</f>
        <v>INT-161379</v>
      </c>
      <c r="AU34" s="213"/>
      <c r="AV34" s="213"/>
      <c r="AY34" s="258">
        <f t="shared" si="3"/>
        <v>2222</v>
      </c>
      <c r="AZ34" s="258">
        <f ca="1">AZ33+'update Helper'!$X$2</f>
        <v>2513</v>
      </c>
      <c r="BC34" s="258" t="str">
        <f ca="1">IF(INDIRECT("'update Helper'!S"&amp;AY34)=0,"",IFERROR(VLOOKUP(INDIRECT("'update Helper'!S"&amp;AY34),'Account Role'!A$1:B$11,2,0),IFERROR(VLOOKUP(INDIRECT("'update Helper'!I"&amp;AY34),'Overview - Section A'!J$25:P$90,7,0),"")))</f>
        <v/>
      </c>
      <c r="BD34" s="258" t="str">
        <f ca="1">IFERROR(INDEX('Overview - Section A'!A$122:A199,MATCH(INDIRECT("'update Helper'!Q"&amp;AY34),'Overview - Section A'!AQ$122:AQ199,0)),"")</f>
        <v/>
      </c>
      <c r="BE34" s="258" t="str">
        <f>IFERROR(INDEX('Overview - Section A'!O$122:O199,MATCH(AT34,'Overview - Section A'!AQ$122:AQ199,0)),"")</f>
        <v/>
      </c>
      <c r="BF34" s="258" t="str">
        <f>IFERROR(INDEX('Overview - Section A'!H$122:H199,MATCH(AT34,'Overview - Section A'!AQ$122:AQ199,0)),"")</f>
        <v/>
      </c>
    </row>
    <row r="35" spans="1:58" s="258" customFormat="1" ht="30" customHeight="1" x14ac:dyDescent="0.35">
      <c r="A35" s="190">
        <v>27</v>
      </c>
      <c r="B35" s="213"/>
      <c r="C35" s="213"/>
      <c r="D35" s="213"/>
      <c r="E35" s="213"/>
      <c r="F35" s="213"/>
      <c r="G35" s="214"/>
      <c r="H35" s="214"/>
      <c r="I35" s="214"/>
      <c r="J35" s="213"/>
      <c r="K35" s="213"/>
      <c r="L35" s="214"/>
      <c r="M35" s="214"/>
      <c r="N35" s="213"/>
      <c r="O35" s="213"/>
      <c r="P35" s="214"/>
      <c r="Q35" s="214"/>
      <c r="R35" s="213"/>
      <c r="S35" s="213"/>
      <c r="T35" s="214"/>
      <c r="U35" s="214"/>
      <c r="V35" s="213"/>
      <c r="W35" s="213"/>
      <c r="X35" s="214"/>
      <c r="Y35" s="214"/>
      <c r="Z35" s="213"/>
      <c r="AA35" s="213"/>
      <c r="AB35" s="214"/>
      <c r="AC35" s="214"/>
      <c r="AD35" s="213"/>
      <c r="AE35" s="213"/>
      <c r="AF35" s="214"/>
      <c r="AG35" s="214"/>
      <c r="AH35" s="213"/>
      <c r="AI35" s="213"/>
      <c r="AJ35" s="214"/>
      <c r="AK35" s="214"/>
      <c r="AL35" s="213"/>
      <c r="AM35" s="213"/>
      <c r="AN35" s="213"/>
      <c r="AO35" s="205" t="str">
        <f>IFERROR(VLOOKUP(D35,'Reference Records'!$C$127:$E$207,3,FALSE),"")</f>
        <v/>
      </c>
      <c r="AP35" s="258" t="e">
        <f>VLOOKUP(AO35,'Reference Records'!$E$127:$F$207,2,0)</f>
        <v>#N/A</v>
      </c>
      <c r="AQ35" s="258" t="e">
        <f>MATCH($AP35,'Reference Records'!$E$285:$E$365,0)+ROW(Population_by_intervention) -1</f>
        <v>#N/A</v>
      </c>
      <c r="AR35" s="258" t="e">
        <f>MATCH($AP35,'Reference Records'!$E$285:$E$365,1)+ROW(Population_by_intervention) -1</f>
        <v>#N/A</v>
      </c>
      <c r="AS35" s="258" t="str">
        <f t="shared" si="1"/>
        <v>|empty|</v>
      </c>
      <c r="AT35" s="258" t="str">
        <f>IF(AS35="","",IFERROR(VLOOKUP(AS35,'Overview - Section A'!AF$123:AG200,2,0),VLOOKUP("|empty|",'Overview - Section A'!AF$123:AG200,2,0)))</f>
        <v>INT-161379</v>
      </c>
      <c r="AU35" s="213"/>
      <c r="AV35" s="213"/>
      <c r="AY35" s="258">
        <f t="shared" si="3"/>
        <v>2223</v>
      </c>
      <c r="AZ35" s="258">
        <f ca="1">AZ34+'update Helper'!$X$2</f>
        <v>2519</v>
      </c>
      <c r="BC35" s="258" t="str">
        <f ca="1">IF(INDIRECT("'update Helper'!S"&amp;AY35)=0,"",IFERROR(VLOOKUP(INDIRECT("'update Helper'!S"&amp;AY35),'Account Role'!A$1:B$11,2,0),IFERROR(VLOOKUP(INDIRECT("'update Helper'!I"&amp;AY35),'Overview - Section A'!J$25:P$90,7,0),"")))</f>
        <v/>
      </c>
      <c r="BD35" s="258" t="str">
        <f ca="1">IFERROR(INDEX('Overview - Section A'!A$122:A200,MATCH(INDIRECT("'update Helper'!Q"&amp;AY35),'Overview - Section A'!AQ$122:AQ200,0)),"")</f>
        <v/>
      </c>
      <c r="BE35" s="258" t="str">
        <f>IFERROR(INDEX('Overview - Section A'!O$122:O200,MATCH(AT35,'Overview - Section A'!AQ$122:AQ200,0)),"")</f>
        <v/>
      </c>
      <c r="BF35" s="258" t="str">
        <f>IFERROR(INDEX('Overview - Section A'!H$122:H200,MATCH(AT35,'Overview - Section A'!AQ$122:AQ200,0)),"")</f>
        <v/>
      </c>
    </row>
    <row r="36" spans="1:58" s="258" customFormat="1" ht="30" customHeight="1" x14ac:dyDescent="0.35">
      <c r="A36" s="190">
        <v>28</v>
      </c>
      <c r="B36" s="213"/>
      <c r="C36" s="213"/>
      <c r="D36" s="213"/>
      <c r="E36" s="213"/>
      <c r="F36" s="213"/>
      <c r="G36" s="214"/>
      <c r="H36" s="214"/>
      <c r="I36" s="214"/>
      <c r="J36" s="213"/>
      <c r="K36" s="213"/>
      <c r="L36" s="214"/>
      <c r="M36" s="214"/>
      <c r="N36" s="213"/>
      <c r="O36" s="213"/>
      <c r="P36" s="214"/>
      <c r="Q36" s="214"/>
      <c r="R36" s="213"/>
      <c r="S36" s="213"/>
      <c r="T36" s="214"/>
      <c r="U36" s="214"/>
      <c r="V36" s="213"/>
      <c r="W36" s="213"/>
      <c r="X36" s="214"/>
      <c r="Y36" s="214"/>
      <c r="Z36" s="213"/>
      <c r="AA36" s="213"/>
      <c r="AB36" s="214"/>
      <c r="AC36" s="214"/>
      <c r="AD36" s="213"/>
      <c r="AE36" s="213"/>
      <c r="AF36" s="214"/>
      <c r="AG36" s="214"/>
      <c r="AH36" s="213"/>
      <c r="AI36" s="213"/>
      <c r="AJ36" s="214"/>
      <c r="AK36" s="214"/>
      <c r="AL36" s="213"/>
      <c r="AM36" s="213"/>
      <c r="AN36" s="213"/>
      <c r="AO36" s="205" t="str">
        <f>IFERROR(VLOOKUP(D36,'Reference Records'!$C$127:$E$207,3,FALSE),"")</f>
        <v/>
      </c>
      <c r="AP36" s="258" t="e">
        <f>VLOOKUP(AO36,'Reference Records'!$E$127:$F$207,2,0)</f>
        <v>#N/A</v>
      </c>
      <c r="AQ36" s="258" t="e">
        <f>MATCH($AP36,'Reference Records'!$E$285:$E$365,0)+ROW(Population_by_intervention) -1</f>
        <v>#N/A</v>
      </c>
      <c r="AR36" s="258" t="e">
        <f>MATCH($AP36,'Reference Records'!$E$285:$E$365,1)+ROW(Population_by_intervention) -1</f>
        <v>#N/A</v>
      </c>
      <c r="AS36" s="258" t="str">
        <f t="shared" si="1"/>
        <v>|empty|</v>
      </c>
      <c r="AT36" s="258" t="str">
        <f>IF(AS36="","",IFERROR(VLOOKUP(AS36,'Overview - Section A'!AF$123:AG201,2,0),VLOOKUP("|empty|",'Overview - Section A'!AF$123:AG201,2,0)))</f>
        <v>INT-161379</v>
      </c>
      <c r="AU36" s="213"/>
      <c r="AV36" s="213"/>
      <c r="AY36" s="258">
        <f t="shared" si="3"/>
        <v>2224</v>
      </c>
      <c r="AZ36" s="258">
        <f ca="1">AZ35+'update Helper'!$X$2</f>
        <v>2525</v>
      </c>
      <c r="BC36" s="258" t="str">
        <f ca="1">IF(INDIRECT("'update Helper'!S"&amp;AY36)=0,"",IFERROR(VLOOKUP(INDIRECT("'update Helper'!S"&amp;AY36),'Account Role'!A$1:B$11,2,0),IFERROR(VLOOKUP(INDIRECT("'update Helper'!I"&amp;AY36),'Overview - Section A'!J$25:P$90,7,0),"")))</f>
        <v/>
      </c>
      <c r="BD36" s="258" t="str">
        <f ca="1">IFERROR(INDEX('Overview - Section A'!A$122:A201,MATCH(INDIRECT("'update Helper'!Q"&amp;AY36),'Overview - Section A'!AQ$122:AQ201,0)),"")</f>
        <v/>
      </c>
      <c r="BE36" s="258" t="str">
        <f>IFERROR(INDEX('Overview - Section A'!O$122:O201,MATCH(AT36,'Overview - Section A'!AQ$122:AQ201,0)),"")</f>
        <v/>
      </c>
      <c r="BF36" s="258" t="str">
        <f>IFERROR(INDEX('Overview - Section A'!H$122:H201,MATCH(AT36,'Overview - Section A'!AQ$122:AQ201,0)),"")</f>
        <v/>
      </c>
    </row>
    <row r="37" spans="1:58" s="258" customFormat="1" ht="30" customHeight="1" x14ac:dyDescent="0.35">
      <c r="A37" s="190">
        <v>29</v>
      </c>
      <c r="B37" s="213"/>
      <c r="C37" s="213"/>
      <c r="D37" s="213"/>
      <c r="E37" s="213"/>
      <c r="F37" s="213"/>
      <c r="G37" s="214"/>
      <c r="H37" s="214"/>
      <c r="I37" s="214"/>
      <c r="J37" s="213"/>
      <c r="K37" s="213"/>
      <c r="L37" s="214"/>
      <c r="M37" s="214"/>
      <c r="N37" s="213"/>
      <c r="O37" s="213"/>
      <c r="P37" s="214"/>
      <c r="Q37" s="214"/>
      <c r="R37" s="213"/>
      <c r="S37" s="213"/>
      <c r="T37" s="214"/>
      <c r="U37" s="214"/>
      <c r="V37" s="213"/>
      <c r="W37" s="213"/>
      <c r="X37" s="214"/>
      <c r="Y37" s="214"/>
      <c r="Z37" s="213"/>
      <c r="AA37" s="213"/>
      <c r="AB37" s="214"/>
      <c r="AC37" s="214"/>
      <c r="AD37" s="213"/>
      <c r="AE37" s="213"/>
      <c r="AF37" s="214"/>
      <c r="AG37" s="214"/>
      <c r="AH37" s="213"/>
      <c r="AI37" s="213"/>
      <c r="AJ37" s="214"/>
      <c r="AK37" s="214"/>
      <c r="AL37" s="213"/>
      <c r="AM37" s="213"/>
      <c r="AN37" s="213"/>
      <c r="AO37" s="205" t="str">
        <f>IFERROR(VLOOKUP(D37,'Reference Records'!$C$127:$E$207,3,FALSE),"")</f>
        <v/>
      </c>
      <c r="AP37" s="258" t="e">
        <f>VLOOKUP(AO37,'Reference Records'!$E$127:$F$207,2,0)</f>
        <v>#N/A</v>
      </c>
      <c r="AQ37" s="258" t="e">
        <f>MATCH($AP37,'Reference Records'!$E$285:$E$365,0)+ROW(Population_by_intervention) -1</f>
        <v>#N/A</v>
      </c>
      <c r="AR37" s="258" t="e">
        <f>MATCH($AP37,'Reference Records'!$E$285:$E$365,1)+ROW(Population_by_intervention) -1</f>
        <v>#N/A</v>
      </c>
      <c r="AS37" s="258" t="str">
        <f t="shared" si="1"/>
        <v>|empty|</v>
      </c>
      <c r="AT37" s="258" t="str">
        <f>IF(AS37="","",IFERROR(VLOOKUP(AS37,'Overview - Section A'!AF$123:AG202,2,0),VLOOKUP("|empty|",'Overview - Section A'!AF$123:AG202,2,0)))</f>
        <v>INT-161379</v>
      </c>
      <c r="AU37" s="213"/>
      <c r="AV37" s="213"/>
      <c r="AY37" s="258">
        <f t="shared" si="3"/>
        <v>2225</v>
      </c>
      <c r="AZ37" s="258">
        <f ca="1">AZ36+'update Helper'!$X$2</f>
        <v>2531</v>
      </c>
      <c r="BC37" s="258" t="str">
        <f ca="1">IF(INDIRECT("'update Helper'!S"&amp;AY37)=0,"",IFERROR(VLOOKUP(INDIRECT("'update Helper'!S"&amp;AY37),'Account Role'!A$1:B$11,2,0),IFERROR(VLOOKUP(INDIRECT("'update Helper'!I"&amp;AY37),'Overview - Section A'!J$25:P$90,7,0),"")))</f>
        <v/>
      </c>
      <c r="BD37" s="258" t="str">
        <f ca="1">IFERROR(INDEX('Overview - Section A'!A$122:A202,MATCH(INDIRECT("'update Helper'!Q"&amp;AY37),'Overview - Section A'!AQ$122:AQ202,0)),"")</f>
        <v/>
      </c>
      <c r="BE37" s="258" t="str">
        <f>IFERROR(INDEX('Overview - Section A'!O$122:O202,MATCH(AT37,'Overview - Section A'!AQ$122:AQ202,0)),"")</f>
        <v/>
      </c>
      <c r="BF37" s="258" t="str">
        <f>IFERROR(INDEX('Overview - Section A'!H$122:H202,MATCH(AT37,'Overview - Section A'!AQ$122:AQ202,0)),"")</f>
        <v/>
      </c>
    </row>
    <row r="38" spans="1:58" s="258" customFormat="1" ht="30" customHeight="1" x14ac:dyDescent="0.35">
      <c r="A38" s="190">
        <v>30</v>
      </c>
      <c r="B38" s="213"/>
      <c r="C38" s="213"/>
      <c r="D38" s="213"/>
      <c r="E38" s="213"/>
      <c r="F38" s="213"/>
      <c r="G38" s="214"/>
      <c r="H38" s="214"/>
      <c r="I38" s="214"/>
      <c r="J38" s="213"/>
      <c r="K38" s="213"/>
      <c r="L38" s="214"/>
      <c r="M38" s="214"/>
      <c r="N38" s="213"/>
      <c r="O38" s="213"/>
      <c r="P38" s="214"/>
      <c r="Q38" s="214"/>
      <c r="R38" s="213"/>
      <c r="S38" s="213"/>
      <c r="T38" s="214"/>
      <c r="U38" s="214"/>
      <c r="V38" s="213"/>
      <c r="W38" s="213"/>
      <c r="X38" s="214"/>
      <c r="Y38" s="214"/>
      <c r="Z38" s="213"/>
      <c r="AA38" s="213"/>
      <c r="AB38" s="214"/>
      <c r="AC38" s="214"/>
      <c r="AD38" s="213"/>
      <c r="AE38" s="213"/>
      <c r="AF38" s="214"/>
      <c r="AG38" s="214"/>
      <c r="AH38" s="213"/>
      <c r="AI38" s="213"/>
      <c r="AJ38" s="214"/>
      <c r="AK38" s="214"/>
      <c r="AL38" s="213"/>
      <c r="AM38" s="213"/>
      <c r="AN38" s="213"/>
      <c r="AO38" s="205" t="str">
        <f>IFERROR(VLOOKUP(D38,'Reference Records'!$C$127:$E$207,3,FALSE),"")</f>
        <v/>
      </c>
      <c r="AP38" s="258" t="e">
        <f>VLOOKUP(AO38,'Reference Records'!$E$127:$F$207,2,0)</f>
        <v>#N/A</v>
      </c>
      <c r="AQ38" s="258" t="e">
        <f>MATCH($AP38,'Reference Records'!$E$285:$E$365,0)+ROW(Population_by_intervention) -1</f>
        <v>#N/A</v>
      </c>
      <c r="AR38" s="258" t="e">
        <f>MATCH($AP38,'Reference Records'!$E$285:$E$365,1)+ROW(Population_by_intervention) -1</f>
        <v>#N/A</v>
      </c>
      <c r="AS38" s="258" t="str">
        <f t="shared" si="1"/>
        <v>|empty|</v>
      </c>
      <c r="AT38" s="258" t="str">
        <f>IF(AS38="","",IFERROR(VLOOKUP(AS38,'Overview - Section A'!AF$123:AG203,2,0),VLOOKUP("|empty|",'Overview - Section A'!AF$123:AG203,2,0)))</f>
        <v>INT-161379</v>
      </c>
      <c r="AU38" s="213"/>
      <c r="AV38" s="213"/>
      <c r="AY38" s="258">
        <f t="shared" si="3"/>
        <v>2226</v>
      </c>
      <c r="AZ38" s="258">
        <f ca="1">AZ37+'update Helper'!$X$2</f>
        <v>2537</v>
      </c>
      <c r="BC38" s="258" t="str">
        <f ca="1">IF(INDIRECT("'update Helper'!S"&amp;AY38)=0,"",IFERROR(VLOOKUP(INDIRECT("'update Helper'!S"&amp;AY38),'Account Role'!A$1:B$11,2,0),IFERROR(VLOOKUP(INDIRECT("'update Helper'!I"&amp;AY38),'Overview - Section A'!J$25:P$90,7,0),"")))</f>
        <v/>
      </c>
      <c r="BD38" s="258" t="str">
        <f ca="1">IFERROR(INDEX('Overview - Section A'!A$122:A203,MATCH(INDIRECT("'update Helper'!Q"&amp;AY38),'Overview - Section A'!AQ$122:AQ203,0)),"")</f>
        <v/>
      </c>
      <c r="BE38" s="258" t="str">
        <f>IFERROR(INDEX('Overview - Section A'!O$122:O203,MATCH(AT38,'Overview - Section A'!AQ$122:AQ203,0)),"")</f>
        <v/>
      </c>
      <c r="BF38" s="258" t="str">
        <f>IFERROR(INDEX('Overview - Section A'!H$122:H203,MATCH(AT38,'Overview - Section A'!AQ$122:AQ203,0)),"")</f>
        <v/>
      </c>
    </row>
    <row r="39" spans="1:58" s="258" customFormat="1" ht="30" customHeight="1" x14ac:dyDescent="0.35">
      <c r="A39" s="190">
        <v>31</v>
      </c>
      <c r="B39" s="213"/>
      <c r="C39" s="213"/>
      <c r="D39" s="213"/>
      <c r="E39" s="213"/>
      <c r="F39" s="213"/>
      <c r="G39" s="214"/>
      <c r="H39" s="214"/>
      <c r="I39" s="214"/>
      <c r="J39" s="213"/>
      <c r="K39" s="213"/>
      <c r="L39" s="214"/>
      <c r="M39" s="214"/>
      <c r="N39" s="213"/>
      <c r="O39" s="213"/>
      <c r="P39" s="214"/>
      <c r="Q39" s="214"/>
      <c r="R39" s="213"/>
      <c r="S39" s="213"/>
      <c r="T39" s="214"/>
      <c r="U39" s="214"/>
      <c r="V39" s="213"/>
      <c r="W39" s="213"/>
      <c r="X39" s="214"/>
      <c r="Y39" s="214"/>
      <c r="Z39" s="213"/>
      <c r="AA39" s="213"/>
      <c r="AB39" s="214"/>
      <c r="AC39" s="214"/>
      <c r="AD39" s="213"/>
      <c r="AE39" s="213"/>
      <c r="AF39" s="214"/>
      <c r="AG39" s="214"/>
      <c r="AH39" s="213"/>
      <c r="AI39" s="213"/>
      <c r="AJ39" s="214"/>
      <c r="AK39" s="214"/>
      <c r="AL39" s="213"/>
      <c r="AM39" s="213"/>
      <c r="AN39" s="213"/>
      <c r="AO39" s="205" t="str">
        <f>IFERROR(VLOOKUP(D39,'Reference Records'!$C$127:$E$207,3,FALSE),"")</f>
        <v/>
      </c>
      <c r="AP39" s="258" t="e">
        <f>VLOOKUP(AO39,'Reference Records'!$E$127:$F$207,2,0)</f>
        <v>#N/A</v>
      </c>
      <c r="AQ39" s="258" t="e">
        <f>MATCH($AP39,'Reference Records'!$E$285:$E$365,0)+ROW(Population_by_intervention) -1</f>
        <v>#N/A</v>
      </c>
      <c r="AR39" s="258" t="e">
        <f>MATCH($AP39,'Reference Records'!$E$285:$E$365,1)+ROW(Population_by_intervention) -1</f>
        <v>#N/A</v>
      </c>
      <c r="AS39" s="258" t="str">
        <f t="shared" si="1"/>
        <v>|empty|</v>
      </c>
      <c r="AT39" s="258" t="str">
        <f>IF(AS39="","",IFERROR(VLOOKUP(AS39,'Overview - Section A'!AF$123:AG204,2,0),VLOOKUP("|empty|",'Overview - Section A'!AF$123:AG204,2,0)))</f>
        <v>INT-161379</v>
      </c>
      <c r="AU39" s="213"/>
      <c r="AV39" s="213"/>
      <c r="AY39" s="258">
        <f t="shared" si="3"/>
        <v>2227</v>
      </c>
      <c r="AZ39" s="258">
        <f ca="1">AZ38+'update Helper'!$X$2</f>
        <v>2543</v>
      </c>
      <c r="BC39" s="258" t="str">
        <f ca="1">IF(INDIRECT("'update Helper'!S"&amp;AY39)=0,"",IFERROR(VLOOKUP(INDIRECT("'update Helper'!S"&amp;AY39),'Account Role'!A$1:B$11,2,0),IFERROR(VLOOKUP(INDIRECT("'update Helper'!I"&amp;AY39),'Overview - Section A'!J$25:P$90,7,0),"")))</f>
        <v/>
      </c>
      <c r="BD39" s="258" t="str">
        <f ca="1">IFERROR(INDEX('Overview - Section A'!A$122:A204,MATCH(INDIRECT("'update Helper'!Q"&amp;AY39),'Overview - Section A'!AQ$122:AQ204,0)),"")</f>
        <v/>
      </c>
      <c r="BE39" s="258" t="str">
        <f>IFERROR(INDEX('Overview - Section A'!O$122:O204,MATCH(AT39,'Overview - Section A'!AQ$122:AQ204,0)),"")</f>
        <v/>
      </c>
      <c r="BF39" s="258" t="str">
        <f>IFERROR(INDEX('Overview - Section A'!H$122:H204,MATCH(AT39,'Overview - Section A'!AQ$122:AQ204,0)),"")</f>
        <v/>
      </c>
    </row>
    <row r="40" spans="1:58" s="258" customFormat="1" ht="30" customHeight="1" x14ac:dyDescent="0.35">
      <c r="A40" s="190">
        <v>32</v>
      </c>
      <c r="B40" s="213"/>
      <c r="C40" s="213"/>
      <c r="D40" s="213"/>
      <c r="E40" s="213"/>
      <c r="F40" s="213"/>
      <c r="G40" s="214"/>
      <c r="H40" s="214"/>
      <c r="I40" s="214"/>
      <c r="J40" s="213"/>
      <c r="K40" s="213"/>
      <c r="L40" s="214"/>
      <c r="M40" s="214"/>
      <c r="N40" s="213"/>
      <c r="O40" s="213"/>
      <c r="P40" s="214"/>
      <c r="Q40" s="214"/>
      <c r="R40" s="213"/>
      <c r="S40" s="213"/>
      <c r="T40" s="214"/>
      <c r="U40" s="214"/>
      <c r="V40" s="213"/>
      <c r="W40" s="213"/>
      <c r="X40" s="214"/>
      <c r="Y40" s="214"/>
      <c r="Z40" s="213"/>
      <c r="AA40" s="213"/>
      <c r="AB40" s="214"/>
      <c r="AC40" s="214"/>
      <c r="AD40" s="213"/>
      <c r="AE40" s="213"/>
      <c r="AF40" s="214"/>
      <c r="AG40" s="214"/>
      <c r="AH40" s="213"/>
      <c r="AI40" s="213"/>
      <c r="AJ40" s="214"/>
      <c r="AK40" s="214"/>
      <c r="AL40" s="213"/>
      <c r="AM40" s="213"/>
      <c r="AN40" s="213"/>
      <c r="AO40" s="205" t="str">
        <f>IFERROR(VLOOKUP(D40,'Reference Records'!$C$127:$E$207,3,FALSE),"")</f>
        <v/>
      </c>
      <c r="AP40" s="258" t="e">
        <f>VLOOKUP(AO40,'Reference Records'!$E$127:$F$207,2,0)</f>
        <v>#N/A</v>
      </c>
      <c r="AQ40" s="258" t="e">
        <f>MATCH($AP40,'Reference Records'!$E$285:$E$365,0)+ROW(Population_by_intervention) -1</f>
        <v>#N/A</v>
      </c>
      <c r="AR40" s="258" t="e">
        <f>MATCH($AP40,'Reference Records'!$E$285:$E$365,1)+ROW(Population_by_intervention) -1</f>
        <v>#N/A</v>
      </c>
      <c r="AS40" s="258" t="str">
        <f t="shared" si="1"/>
        <v>|empty|</v>
      </c>
      <c r="AT40" s="258" t="str">
        <f>IF(AS40="","",IFERROR(VLOOKUP(AS40,'Overview - Section A'!AF$123:AG205,2,0),VLOOKUP("|empty|",'Overview - Section A'!AF$123:AG205,2,0)))</f>
        <v>INT-161379</v>
      </c>
      <c r="AU40" s="213"/>
      <c r="AV40" s="213"/>
      <c r="AY40" s="258">
        <f t="shared" si="3"/>
        <v>2228</v>
      </c>
      <c r="AZ40" s="258">
        <f ca="1">AZ39+'update Helper'!$X$2</f>
        <v>2549</v>
      </c>
      <c r="BC40" s="258" t="str">
        <f ca="1">IF(INDIRECT("'update Helper'!S"&amp;AY40)=0,"",IFERROR(VLOOKUP(INDIRECT("'update Helper'!S"&amp;AY40),'Account Role'!A$1:B$11,2,0),IFERROR(VLOOKUP(INDIRECT("'update Helper'!I"&amp;AY40),'Overview - Section A'!J$25:P$90,7,0),"")))</f>
        <v/>
      </c>
      <c r="BD40" s="258" t="str">
        <f ca="1">IFERROR(INDEX('Overview - Section A'!A$122:A205,MATCH(INDIRECT("'update Helper'!Q"&amp;AY40),'Overview - Section A'!AQ$122:AQ205,0)),"")</f>
        <v/>
      </c>
      <c r="BE40" s="258" t="str">
        <f>IFERROR(INDEX('Overview - Section A'!O$122:O205,MATCH(AT40,'Overview - Section A'!AQ$122:AQ205,0)),"")</f>
        <v/>
      </c>
      <c r="BF40" s="258" t="str">
        <f>IFERROR(INDEX('Overview - Section A'!H$122:H205,MATCH(AT40,'Overview - Section A'!AQ$122:AQ205,0)),"")</f>
        <v/>
      </c>
    </row>
    <row r="41" spans="1:58" s="258" customFormat="1" ht="30" customHeight="1" x14ac:dyDescent="0.35">
      <c r="A41" s="190">
        <v>33</v>
      </c>
      <c r="B41" s="213"/>
      <c r="C41" s="213"/>
      <c r="D41" s="213"/>
      <c r="E41" s="213"/>
      <c r="F41" s="213"/>
      <c r="G41" s="214"/>
      <c r="H41" s="214"/>
      <c r="I41" s="214"/>
      <c r="J41" s="213"/>
      <c r="K41" s="213"/>
      <c r="L41" s="214"/>
      <c r="M41" s="214"/>
      <c r="N41" s="213"/>
      <c r="O41" s="213"/>
      <c r="P41" s="214"/>
      <c r="Q41" s="214"/>
      <c r="R41" s="213"/>
      <c r="S41" s="213"/>
      <c r="T41" s="214"/>
      <c r="U41" s="214"/>
      <c r="V41" s="213"/>
      <c r="W41" s="213"/>
      <c r="X41" s="214"/>
      <c r="Y41" s="214"/>
      <c r="Z41" s="213"/>
      <c r="AA41" s="213"/>
      <c r="AB41" s="214"/>
      <c r="AC41" s="214"/>
      <c r="AD41" s="213"/>
      <c r="AE41" s="213"/>
      <c r="AF41" s="214"/>
      <c r="AG41" s="214"/>
      <c r="AH41" s="213"/>
      <c r="AI41" s="213"/>
      <c r="AJ41" s="214"/>
      <c r="AK41" s="214"/>
      <c r="AL41" s="213"/>
      <c r="AM41" s="213"/>
      <c r="AN41" s="213"/>
      <c r="AO41" s="205" t="str">
        <f>IFERROR(VLOOKUP(D41,'Reference Records'!$C$127:$E$207,3,FALSE),"")</f>
        <v/>
      </c>
      <c r="AP41" s="258" t="e">
        <f>VLOOKUP(AO41,'Reference Records'!$E$127:$F$207,2,0)</f>
        <v>#N/A</v>
      </c>
      <c r="AQ41" s="258" t="e">
        <f>MATCH($AP41,'Reference Records'!$E$285:$E$365,0)+ROW(Population_by_intervention) -1</f>
        <v>#N/A</v>
      </c>
      <c r="AR41" s="258" t="e">
        <f>MATCH($AP41,'Reference Records'!$E$285:$E$365,1)+ROW(Population_by_intervention) -1</f>
        <v>#N/A</v>
      </c>
      <c r="AS41" s="258" t="str">
        <f t="shared" si="1"/>
        <v>|empty|</v>
      </c>
      <c r="AT41" s="258" t="str">
        <f>IF(AS41="","",IFERROR(VLOOKUP(AS41,'Overview - Section A'!AF$123:AG206,2,0),VLOOKUP("|empty|",'Overview - Section A'!AF$123:AG206,2,0)))</f>
        <v>INT-161379</v>
      </c>
      <c r="AU41" s="213"/>
      <c r="AV41" s="213"/>
      <c r="AY41" s="258">
        <f t="shared" si="3"/>
        <v>2229</v>
      </c>
      <c r="AZ41" s="258">
        <f ca="1">AZ40+'update Helper'!$X$2</f>
        <v>2555</v>
      </c>
      <c r="BC41" s="258" t="str">
        <f ca="1">IF(INDIRECT("'update Helper'!S"&amp;AY41)=0,"",IFERROR(VLOOKUP(INDIRECT("'update Helper'!S"&amp;AY41),'Account Role'!A$1:B$11,2,0),IFERROR(VLOOKUP(INDIRECT("'update Helper'!I"&amp;AY41),'Overview - Section A'!J$25:P$90,7,0),"")))</f>
        <v/>
      </c>
      <c r="BD41" s="258" t="str">
        <f ca="1">IFERROR(INDEX('Overview - Section A'!A$122:A206,MATCH(INDIRECT("'update Helper'!Q"&amp;AY41),'Overview - Section A'!AQ$122:AQ206,0)),"")</f>
        <v/>
      </c>
      <c r="BE41" s="258" t="str">
        <f>IFERROR(INDEX('Overview - Section A'!O$122:O206,MATCH(AT41,'Overview - Section A'!AQ$122:AQ206,0)),"")</f>
        <v/>
      </c>
      <c r="BF41" s="258" t="str">
        <f>IFERROR(INDEX('Overview - Section A'!H$122:H206,MATCH(AT41,'Overview - Section A'!AQ$122:AQ206,0)),"")</f>
        <v/>
      </c>
    </row>
    <row r="42" spans="1:58" s="258" customFormat="1" ht="30" customHeight="1" x14ac:dyDescent="0.35">
      <c r="A42" s="190">
        <v>34</v>
      </c>
      <c r="B42" s="213"/>
      <c r="C42" s="213"/>
      <c r="D42" s="213"/>
      <c r="E42" s="213"/>
      <c r="F42" s="213"/>
      <c r="G42" s="214"/>
      <c r="H42" s="214"/>
      <c r="I42" s="214"/>
      <c r="J42" s="213"/>
      <c r="K42" s="213"/>
      <c r="L42" s="214"/>
      <c r="M42" s="214"/>
      <c r="N42" s="213"/>
      <c r="O42" s="213"/>
      <c r="P42" s="214"/>
      <c r="Q42" s="214"/>
      <c r="R42" s="213"/>
      <c r="S42" s="213"/>
      <c r="T42" s="214"/>
      <c r="U42" s="214"/>
      <c r="V42" s="213"/>
      <c r="W42" s="213"/>
      <c r="X42" s="214"/>
      <c r="Y42" s="214"/>
      <c r="Z42" s="213"/>
      <c r="AA42" s="213"/>
      <c r="AB42" s="214"/>
      <c r="AC42" s="214"/>
      <c r="AD42" s="213"/>
      <c r="AE42" s="213"/>
      <c r="AF42" s="214"/>
      <c r="AG42" s="214"/>
      <c r="AH42" s="213"/>
      <c r="AI42" s="213"/>
      <c r="AJ42" s="214"/>
      <c r="AK42" s="214"/>
      <c r="AL42" s="213"/>
      <c r="AM42" s="213"/>
      <c r="AN42" s="213"/>
      <c r="AO42" s="205" t="str">
        <f>IFERROR(VLOOKUP(D42,'Reference Records'!$C$127:$E$207,3,FALSE),"")</f>
        <v/>
      </c>
      <c r="AP42" s="258" t="e">
        <f>VLOOKUP(AO42,'Reference Records'!$E$127:$F$207,2,0)</f>
        <v>#N/A</v>
      </c>
      <c r="AQ42" s="258" t="e">
        <f>MATCH($AP42,'Reference Records'!$E$285:$E$365,0)+ROW(Population_by_intervention) -1</f>
        <v>#N/A</v>
      </c>
      <c r="AR42" s="258" t="e">
        <f>MATCH($AP42,'Reference Records'!$E$285:$E$365,1)+ROW(Population_by_intervention) -1</f>
        <v>#N/A</v>
      </c>
      <c r="AS42" s="258" t="str">
        <f t="shared" si="1"/>
        <v>|empty|</v>
      </c>
      <c r="AT42" s="258" t="str">
        <f>IF(AS42="","",IFERROR(VLOOKUP(AS42,'Overview - Section A'!AF$123:AG207,2,0),VLOOKUP("|empty|",'Overview - Section A'!AF$123:AG207,2,0)))</f>
        <v>INT-161379</v>
      </c>
      <c r="AU42" s="213"/>
      <c r="AV42" s="213"/>
      <c r="AY42" s="258">
        <f t="shared" si="3"/>
        <v>2230</v>
      </c>
      <c r="AZ42" s="258">
        <f ca="1">AZ41+'update Helper'!$X$2</f>
        <v>2561</v>
      </c>
      <c r="BC42" s="258" t="str">
        <f ca="1">IF(INDIRECT("'update Helper'!S"&amp;AY42)=0,"",IFERROR(VLOOKUP(INDIRECT("'update Helper'!S"&amp;AY42),'Account Role'!A$1:B$11,2,0),IFERROR(VLOOKUP(INDIRECT("'update Helper'!I"&amp;AY42),'Overview - Section A'!J$25:P$90,7,0),"")))</f>
        <v/>
      </c>
      <c r="BD42" s="258" t="str">
        <f ca="1">IFERROR(INDEX('Overview - Section A'!A$122:A207,MATCH(INDIRECT("'update Helper'!Q"&amp;AY42),'Overview - Section A'!AQ$122:AQ207,0)),"")</f>
        <v/>
      </c>
      <c r="BE42" s="258" t="str">
        <f>IFERROR(INDEX('Overview - Section A'!O$122:O207,MATCH(AT42,'Overview - Section A'!AQ$122:AQ207,0)),"")</f>
        <v/>
      </c>
      <c r="BF42" s="258" t="str">
        <f>IFERROR(INDEX('Overview - Section A'!H$122:H207,MATCH(AT42,'Overview - Section A'!AQ$122:AQ207,0)),"")</f>
        <v/>
      </c>
    </row>
    <row r="43" spans="1:58" s="258" customFormat="1" ht="30" customHeight="1" x14ac:dyDescent="0.35">
      <c r="A43" s="190">
        <v>35</v>
      </c>
      <c r="B43" s="213"/>
      <c r="C43" s="213"/>
      <c r="D43" s="213"/>
      <c r="E43" s="213"/>
      <c r="F43" s="213"/>
      <c r="G43" s="214"/>
      <c r="H43" s="214"/>
      <c r="I43" s="214"/>
      <c r="J43" s="213"/>
      <c r="K43" s="213"/>
      <c r="L43" s="214"/>
      <c r="M43" s="214"/>
      <c r="N43" s="213"/>
      <c r="O43" s="213"/>
      <c r="P43" s="214"/>
      <c r="Q43" s="214"/>
      <c r="R43" s="213"/>
      <c r="S43" s="213"/>
      <c r="T43" s="214"/>
      <c r="U43" s="214"/>
      <c r="V43" s="213"/>
      <c r="W43" s="213"/>
      <c r="X43" s="214"/>
      <c r="Y43" s="214"/>
      <c r="Z43" s="213"/>
      <c r="AA43" s="213"/>
      <c r="AB43" s="214"/>
      <c r="AC43" s="214"/>
      <c r="AD43" s="213"/>
      <c r="AE43" s="213"/>
      <c r="AF43" s="214"/>
      <c r="AG43" s="214"/>
      <c r="AH43" s="213"/>
      <c r="AI43" s="213"/>
      <c r="AJ43" s="214"/>
      <c r="AK43" s="214"/>
      <c r="AL43" s="213"/>
      <c r="AM43" s="213"/>
      <c r="AN43" s="213"/>
      <c r="AO43" s="205" t="str">
        <f>IFERROR(VLOOKUP(D43,'Reference Records'!$C$127:$E$207,3,FALSE),"")</f>
        <v/>
      </c>
      <c r="AP43" s="258" t="e">
        <f>VLOOKUP(AO43,'Reference Records'!$E$127:$F$207,2,0)</f>
        <v>#N/A</v>
      </c>
      <c r="AQ43" s="258" t="e">
        <f>MATCH($AP43,'Reference Records'!$E$285:$E$365,0)+ROW(Population_by_intervention) -1</f>
        <v>#N/A</v>
      </c>
      <c r="AR43" s="258" t="e">
        <f>MATCH($AP43,'Reference Records'!$E$285:$E$365,1)+ROW(Population_by_intervention) -1</f>
        <v>#N/A</v>
      </c>
      <c r="AS43" s="258" t="str">
        <f t="shared" si="1"/>
        <v>|empty|</v>
      </c>
      <c r="AT43" s="258" t="str">
        <f>IF(AS43="","",IFERROR(VLOOKUP(AS43,'Overview - Section A'!AF$123:AG208,2,0),VLOOKUP("|empty|",'Overview - Section A'!AF$123:AG208,2,0)))</f>
        <v>INT-161379</v>
      </c>
      <c r="AU43" s="213"/>
      <c r="AV43" s="213"/>
      <c r="AY43" s="258">
        <f t="shared" si="3"/>
        <v>2231</v>
      </c>
      <c r="AZ43" s="258">
        <f ca="1">AZ42+'update Helper'!$X$2</f>
        <v>2567</v>
      </c>
      <c r="BC43" s="258" t="str">
        <f ca="1">IF(INDIRECT("'update Helper'!S"&amp;AY43)=0,"",IFERROR(VLOOKUP(INDIRECT("'update Helper'!S"&amp;AY43),'Account Role'!A$1:B$11,2,0),IFERROR(VLOOKUP(INDIRECT("'update Helper'!I"&amp;AY43),'Overview - Section A'!J$25:P$90,7,0),"")))</f>
        <v/>
      </c>
      <c r="BD43" s="258" t="str">
        <f ca="1">IFERROR(INDEX('Overview - Section A'!A$122:A208,MATCH(INDIRECT("'update Helper'!Q"&amp;AY43),'Overview - Section A'!AQ$122:AQ208,0)),"")</f>
        <v/>
      </c>
      <c r="BE43" s="258" t="str">
        <f>IFERROR(INDEX('Overview - Section A'!O$122:O208,MATCH(AT43,'Overview - Section A'!AQ$122:AQ208,0)),"")</f>
        <v/>
      </c>
      <c r="BF43" s="258" t="str">
        <f>IFERROR(INDEX('Overview - Section A'!H$122:H208,MATCH(AT43,'Overview - Section A'!AQ$122:AQ208,0)),"")</f>
        <v/>
      </c>
    </row>
    <row r="44" spans="1:58" s="258" customFormat="1" ht="30" customHeight="1" x14ac:dyDescent="0.35">
      <c r="A44" s="190">
        <v>36</v>
      </c>
      <c r="B44" s="213"/>
      <c r="C44" s="213"/>
      <c r="D44" s="213"/>
      <c r="E44" s="213"/>
      <c r="F44" s="213"/>
      <c r="G44" s="214"/>
      <c r="H44" s="214"/>
      <c r="I44" s="214"/>
      <c r="J44" s="213"/>
      <c r="K44" s="213"/>
      <c r="L44" s="214"/>
      <c r="M44" s="214"/>
      <c r="N44" s="213"/>
      <c r="O44" s="213"/>
      <c r="P44" s="214"/>
      <c r="Q44" s="214"/>
      <c r="R44" s="213"/>
      <c r="S44" s="213"/>
      <c r="T44" s="214"/>
      <c r="U44" s="214"/>
      <c r="V44" s="213"/>
      <c r="W44" s="213"/>
      <c r="X44" s="214"/>
      <c r="Y44" s="214"/>
      <c r="Z44" s="213"/>
      <c r="AA44" s="213"/>
      <c r="AB44" s="214"/>
      <c r="AC44" s="214"/>
      <c r="AD44" s="213"/>
      <c r="AE44" s="213"/>
      <c r="AF44" s="214"/>
      <c r="AG44" s="214"/>
      <c r="AH44" s="213"/>
      <c r="AI44" s="213"/>
      <c r="AJ44" s="214"/>
      <c r="AK44" s="214"/>
      <c r="AL44" s="213"/>
      <c r="AM44" s="213"/>
      <c r="AN44" s="213"/>
      <c r="AO44" s="205" t="str">
        <f>IFERROR(VLOOKUP(D44,'Reference Records'!$C$127:$E$207,3,FALSE),"")</f>
        <v/>
      </c>
      <c r="AP44" s="258" t="e">
        <f>VLOOKUP(AO44,'Reference Records'!$E$127:$F$207,2,0)</f>
        <v>#N/A</v>
      </c>
      <c r="AQ44" s="258" t="e">
        <f>MATCH($AP44,'Reference Records'!$E$285:$E$365,0)+ROW(Population_by_intervention) -1</f>
        <v>#N/A</v>
      </c>
      <c r="AR44" s="258" t="e">
        <f>MATCH($AP44,'Reference Records'!$E$285:$E$365,1)+ROW(Population_by_intervention) -1</f>
        <v>#N/A</v>
      </c>
      <c r="AS44" s="258" t="str">
        <f t="shared" si="1"/>
        <v>|empty|</v>
      </c>
      <c r="AT44" s="258" t="str">
        <f>IF(AS44="","",IFERROR(VLOOKUP(AS44,'Overview - Section A'!AF$123:AG209,2,0),VLOOKUP("|empty|",'Overview - Section A'!AF$123:AG209,2,0)))</f>
        <v>INT-161379</v>
      </c>
      <c r="AU44" s="213"/>
      <c r="AV44" s="213"/>
      <c r="AY44" s="258">
        <f t="shared" si="3"/>
        <v>2232</v>
      </c>
      <c r="AZ44" s="258">
        <f ca="1">AZ43+'update Helper'!$X$2</f>
        <v>2573</v>
      </c>
      <c r="BC44" s="258" t="str">
        <f ca="1">IF(INDIRECT("'update Helper'!S"&amp;AY44)=0,"",IFERROR(VLOOKUP(INDIRECT("'update Helper'!S"&amp;AY44),'Account Role'!A$1:B$11,2,0),IFERROR(VLOOKUP(INDIRECT("'update Helper'!I"&amp;AY44),'Overview - Section A'!J$25:P$90,7,0),"")))</f>
        <v/>
      </c>
      <c r="BD44" s="258" t="str">
        <f ca="1">IFERROR(INDEX('Overview - Section A'!A$122:A209,MATCH(INDIRECT("'update Helper'!Q"&amp;AY44),'Overview - Section A'!AQ$122:AQ209,0)),"")</f>
        <v/>
      </c>
      <c r="BE44" s="258" t="str">
        <f>IFERROR(INDEX('Overview - Section A'!O$122:O209,MATCH(AT44,'Overview - Section A'!AQ$122:AQ209,0)),"")</f>
        <v/>
      </c>
      <c r="BF44" s="258" t="str">
        <f>IFERROR(INDEX('Overview - Section A'!H$122:H209,MATCH(AT44,'Overview - Section A'!AQ$122:AQ209,0)),"")</f>
        <v/>
      </c>
    </row>
    <row r="45" spans="1:58" s="258" customFormat="1" ht="30" customHeight="1" x14ac:dyDescent="0.35">
      <c r="A45" s="190">
        <v>37</v>
      </c>
      <c r="B45" s="213"/>
      <c r="C45" s="213"/>
      <c r="D45" s="213"/>
      <c r="E45" s="213"/>
      <c r="F45" s="213"/>
      <c r="G45" s="214"/>
      <c r="H45" s="214"/>
      <c r="I45" s="214"/>
      <c r="J45" s="213"/>
      <c r="K45" s="213"/>
      <c r="L45" s="214"/>
      <c r="M45" s="214"/>
      <c r="N45" s="213"/>
      <c r="O45" s="213"/>
      <c r="P45" s="214"/>
      <c r="Q45" s="214"/>
      <c r="R45" s="213"/>
      <c r="S45" s="213"/>
      <c r="T45" s="214"/>
      <c r="U45" s="214"/>
      <c r="V45" s="213"/>
      <c r="W45" s="213"/>
      <c r="X45" s="214"/>
      <c r="Y45" s="214"/>
      <c r="Z45" s="213"/>
      <c r="AA45" s="213"/>
      <c r="AB45" s="214"/>
      <c r="AC45" s="214"/>
      <c r="AD45" s="213"/>
      <c r="AE45" s="213"/>
      <c r="AF45" s="214"/>
      <c r="AG45" s="214"/>
      <c r="AH45" s="213"/>
      <c r="AI45" s="213"/>
      <c r="AJ45" s="214"/>
      <c r="AK45" s="214"/>
      <c r="AL45" s="213"/>
      <c r="AM45" s="213"/>
      <c r="AN45" s="213"/>
      <c r="AO45" s="205" t="str">
        <f>IFERROR(VLOOKUP(D45,'Reference Records'!$C$127:$E$207,3,FALSE),"")</f>
        <v/>
      </c>
      <c r="AP45" s="258" t="e">
        <f>VLOOKUP(AO45,'Reference Records'!$E$127:$F$207,2,0)</f>
        <v>#N/A</v>
      </c>
      <c r="AQ45" s="258" t="e">
        <f>MATCH($AP45,'Reference Records'!$E$285:$E$365,0)+ROW(Population_by_intervention) -1</f>
        <v>#N/A</v>
      </c>
      <c r="AR45" s="258" t="e">
        <f>MATCH($AP45,'Reference Records'!$E$285:$E$365,1)+ROW(Population_by_intervention) -1</f>
        <v>#N/A</v>
      </c>
      <c r="AS45" s="258" t="str">
        <f t="shared" si="1"/>
        <v>|empty|</v>
      </c>
      <c r="AT45" s="258" t="str">
        <f>IF(AS45="","",IFERROR(VLOOKUP(AS45,'Overview - Section A'!AF$123:AG210,2,0),VLOOKUP("|empty|",'Overview - Section A'!AF$123:AG210,2,0)))</f>
        <v>INT-161379</v>
      </c>
      <c r="AU45" s="213"/>
      <c r="AV45" s="213"/>
      <c r="AY45" s="258">
        <f t="shared" si="3"/>
        <v>2233</v>
      </c>
      <c r="AZ45" s="258">
        <f ca="1">AZ44+'update Helper'!$X$2</f>
        <v>2579</v>
      </c>
      <c r="BC45" s="258" t="str">
        <f ca="1">IF(INDIRECT("'update Helper'!S"&amp;AY45)=0,"",IFERROR(VLOOKUP(INDIRECT("'update Helper'!S"&amp;AY45),'Account Role'!A$1:B$11,2,0),IFERROR(VLOOKUP(INDIRECT("'update Helper'!I"&amp;AY45),'Overview - Section A'!J$25:P$90,7,0),"")))</f>
        <v/>
      </c>
      <c r="BD45" s="258" t="str">
        <f ca="1">IFERROR(INDEX('Overview - Section A'!A$122:A210,MATCH(INDIRECT("'update Helper'!Q"&amp;AY45),'Overview - Section A'!AQ$122:AQ210,0)),"")</f>
        <v/>
      </c>
      <c r="BE45" s="258" t="str">
        <f>IFERROR(INDEX('Overview - Section A'!O$122:O210,MATCH(AT45,'Overview - Section A'!AQ$122:AQ210,0)),"")</f>
        <v/>
      </c>
      <c r="BF45" s="258" t="str">
        <f>IFERROR(INDEX('Overview - Section A'!H$122:H210,MATCH(AT45,'Overview - Section A'!AQ$122:AQ210,0)),"")</f>
        <v/>
      </c>
    </row>
    <row r="46" spans="1:58" s="258" customFormat="1" ht="30" customHeight="1" x14ac:dyDescent="0.35">
      <c r="A46" s="190">
        <v>38</v>
      </c>
      <c r="B46" s="213"/>
      <c r="C46" s="213"/>
      <c r="D46" s="213"/>
      <c r="E46" s="213"/>
      <c r="F46" s="213"/>
      <c r="G46" s="214"/>
      <c r="H46" s="214"/>
      <c r="I46" s="214"/>
      <c r="J46" s="213"/>
      <c r="K46" s="213"/>
      <c r="L46" s="214"/>
      <c r="M46" s="214"/>
      <c r="N46" s="213"/>
      <c r="O46" s="213"/>
      <c r="P46" s="214"/>
      <c r="Q46" s="214"/>
      <c r="R46" s="213"/>
      <c r="S46" s="213"/>
      <c r="T46" s="214"/>
      <c r="U46" s="214"/>
      <c r="V46" s="213"/>
      <c r="W46" s="213"/>
      <c r="X46" s="214"/>
      <c r="Y46" s="214"/>
      <c r="Z46" s="213"/>
      <c r="AA46" s="213"/>
      <c r="AB46" s="214"/>
      <c r="AC46" s="214"/>
      <c r="AD46" s="213"/>
      <c r="AE46" s="213"/>
      <c r="AF46" s="214"/>
      <c r="AG46" s="214"/>
      <c r="AH46" s="213"/>
      <c r="AI46" s="213"/>
      <c r="AJ46" s="214"/>
      <c r="AK46" s="214"/>
      <c r="AL46" s="213"/>
      <c r="AM46" s="213"/>
      <c r="AN46" s="213"/>
      <c r="AO46" s="205" t="str">
        <f>IFERROR(VLOOKUP(D46,'Reference Records'!$C$127:$E$207,3,FALSE),"")</f>
        <v/>
      </c>
      <c r="AP46" s="258" t="e">
        <f>VLOOKUP(AO46,'Reference Records'!$E$127:$F$207,2,0)</f>
        <v>#N/A</v>
      </c>
      <c r="AQ46" s="258" t="e">
        <f>MATCH($AP46,'Reference Records'!$E$285:$E$365,0)+ROW(Population_by_intervention) -1</f>
        <v>#N/A</v>
      </c>
      <c r="AR46" s="258" t="e">
        <f>MATCH($AP46,'Reference Records'!$E$285:$E$365,1)+ROW(Population_by_intervention) -1</f>
        <v>#N/A</v>
      </c>
      <c r="AS46" s="258" t="str">
        <f t="shared" si="1"/>
        <v>|empty|</v>
      </c>
      <c r="AT46" s="258" t="str">
        <f>IF(AS46="","",IFERROR(VLOOKUP(AS46,'Overview - Section A'!AF$123:AG211,2,0),VLOOKUP("|empty|",'Overview - Section A'!AF$123:AG211,2,0)))</f>
        <v>INT-161379</v>
      </c>
      <c r="AU46" s="213"/>
      <c r="AV46" s="213"/>
      <c r="AY46" s="258">
        <f t="shared" si="3"/>
        <v>2234</v>
      </c>
      <c r="AZ46" s="258">
        <f ca="1">AZ45+'update Helper'!$X$2</f>
        <v>2585</v>
      </c>
      <c r="BC46" s="258" t="str">
        <f ca="1">IF(INDIRECT("'update Helper'!S"&amp;AY46)=0,"",IFERROR(VLOOKUP(INDIRECT("'update Helper'!S"&amp;AY46),'Account Role'!A$1:B$11,2,0),IFERROR(VLOOKUP(INDIRECT("'update Helper'!I"&amp;AY46),'Overview - Section A'!J$25:P$90,7,0),"")))</f>
        <v/>
      </c>
      <c r="BD46" s="258" t="str">
        <f ca="1">IFERROR(INDEX('Overview - Section A'!A$122:A211,MATCH(INDIRECT("'update Helper'!Q"&amp;AY46),'Overview - Section A'!AQ$122:AQ211,0)),"")</f>
        <v/>
      </c>
      <c r="BE46" s="258" t="str">
        <f>IFERROR(INDEX('Overview - Section A'!O$122:O211,MATCH(AT46,'Overview - Section A'!AQ$122:AQ211,0)),"")</f>
        <v/>
      </c>
      <c r="BF46" s="258" t="str">
        <f>IFERROR(INDEX('Overview - Section A'!H$122:H211,MATCH(AT46,'Overview - Section A'!AQ$122:AQ211,0)),"")</f>
        <v/>
      </c>
    </row>
    <row r="47" spans="1:58" s="258" customFormat="1" ht="30" customHeight="1" x14ac:dyDescent="0.35">
      <c r="A47" s="190">
        <v>39</v>
      </c>
      <c r="B47" s="213"/>
      <c r="C47" s="213"/>
      <c r="D47" s="213"/>
      <c r="E47" s="213"/>
      <c r="F47" s="213"/>
      <c r="G47" s="214"/>
      <c r="H47" s="214"/>
      <c r="I47" s="214"/>
      <c r="J47" s="213"/>
      <c r="K47" s="213"/>
      <c r="L47" s="214"/>
      <c r="M47" s="214"/>
      <c r="N47" s="213"/>
      <c r="O47" s="213"/>
      <c r="P47" s="214"/>
      <c r="Q47" s="214"/>
      <c r="R47" s="213"/>
      <c r="S47" s="213"/>
      <c r="T47" s="214"/>
      <c r="U47" s="214"/>
      <c r="V47" s="213"/>
      <c r="W47" s="213"/>
      <c r="X47" s="214"/>
      <c r="Y47" s="214"/>
      <c r="Z47" s="213"/>
      <c r="AA47" s="213"/>
      <c r="AB47" s="214"/>
      <c r="AC47" s="214"/>
      <c r="AD47" s="213"/>
      <c r="AE47" s="213"/>
      <c r="AF47" s="214"/>
      <c r="AG47" s="214"/>
      <c r="AH47" s="213"/>
      <c r="AI47" s="213"/>
      <c r="AJ47" s="214"/>
      <c r="AK47" s="214"/>
      <c r="AL47" s="213"/>
      <c r="AM47" s="213"/>
      <c r="AN47" s="213"/>
      <c r="AO47" s="205" t="str">
        <f>IFERROR(VLOOKUP(D47,'Reference Records'!$C$127:$E$207,3,FALSE),"")</f>
        <v/>
      </c>
      <c r="AP47" s="258" t="e">
        <f>VLOOKUP(AO47,'Reference Records'!$E$127:$F$207,2,0)</f>
        <v>#N/A</v>
      </c>
      <c r="AQ47" s="258" t="e">
        <f>MATCH($AP47,'Reference Records'!$E$285:$E$365,0)+ROW(Population_by_intervention) -1</f>
        <v>#N/A</v>
      </c>
      <c r="AR47" s="258" t="e">
        <f>MATCH($AP47,'Reference Records'!$E$285:$E$365,1)+ROW(Population_by_intervention) -1</f>
        <v>#N/A</v>
      </c>
      <c r="AS47" s="258" t="str">
        <f t="shared" si="1"/>
        <v>|empty|</v>
      </c>
      <c r="AT47" s="258" t="str">
        <f>IF(AS47="","",IFERROR(VLOOKUP(AS47,'Overview - Section A'!AF$123:AG212,2,0),VLOOKUP("|empty|",'Overview - Section A'!AF$123:AG212,2,0)))</f>
        <v>INT-161379</v>
      </c>
      <c r="AU47" s="213"/>
      <c r="AV47" s="213"/>
      <c r="AY47" s="258">
        <f t="shared" si="3"/>
        <v>2235</v>
      </c>
      <c r="AZ47" s="258">
        <f ca="1">AZ46+'update Helper'!$X$2</f>
        <v>2591</v>
      </c>
      <c r="BC47" s="258" t="str">
        <f ca="1">IF(INDIRECT("'update Helper'!S"&amp;AY47)=0,"",IFERROR(VLOOKUP(INDIRECT("'update Helper'!S"&amp;AY47),'Account Role'!A$1:B$11,2,0),IFERROR(VLOOKUP(INDIRECT("'update Helper'!I"&amp;AY47),'Overview - Section A'!J$25:P$90,7,0),"")))</f>
        <v/>
      </c>
      <c r="BD47" s="258" t="str">
        <f ca="1">IFERROR(INDEX('Overview - Section A'!A$122:A212,MATCH(INDIRECT("'update Helper'!Q"&amp;AY47),'Overview - Section A'!AQ$122:AQ212,0)),"")</f>
        <v/>
      </c>
      <c r="BE47" s="258" t="str">
        <f>IFERROR(INDEX('Overview - Section A'!O$122:O212,MATCH(AT47,'Overview - Section A'!AQ$122:AQ212,0)),"")</f>
        <v/>
      </c>
      <c r="BF47" s="258" t="str">
        <f>IFERROR(INDEX('Overview - Section A'!H$122:H212,MATCH(AT47,'Overview - Section A'!AQ$122:AQ212,0)),"")</f>
        <v/>
      </c>
    </row>
    <row r="48" spans="1:58" s="258" customFormat="1" ht="30" customHeight="1" x14ac:dyDescent="0.35">
      <c r="A48" s="190">
        <v>40</v>
      </c>
      <c r="B48" s="213"/>
      <c r="C48" s="213"/>
      <c r="D48" s="213"/>
      <c r="E48" s="213"/>
      <c r="F48" s="213"/>
      <c r="G48" s="214"/>
      <c r="H48" s="214"/>
      <c r="I48" s="214"/>
      <c r="J48" s="213"/>
      <c r="K48" s="213"/>
      <c r="L48" s="214"/>
      <c r="M48" s="214"/>
      <c r="N48" s="213"/>
      <c r="O48" s="213"/>
      <c r="P48" s="214"/>
      <c r="Q48" s="214"/>
      <c r="R48" s="213"/>
      <c r="S48" s="213"/>
      <c r="T48" s="214"/>
      <c r="U48" s="214"/>
      <c r="V48" s="213"/>
      <c r="W48" s="213"/>
      <c r="X48" s="214"/>
      <c r="Y48" s="214"/>
      <c r="Z48" s="213"/>
      <c r="AA48" s="213"/>
      <c r="AB48" s="214"/>
      <c r="AC48" s="214"/>
      <c r="AD48" s="213"/>
      <c r="AE48" s="213"/>
      <c r="AF48" s="214"/>
      <c r="AG48" s="214"/>
      <c r="AH48" s="213"/>
      <c r="AI48" s="213"/>
      <c r="AJ48" s="214"/>
      <c r="AK48" s="214"/>
      <c r="AL48" s="213"/>
      <c r="AM48" s="213"/>
      <c r="AN48" s="213"/>
      <c r="AO48" s="205" t="str">
        <f>IFERROR(VLOOKUP(D48,'Reference Records'!$C$127:$E$207,3,FALSE),"")</f>
        <v/>
      </c>
      <c r="AP48" s="258" t="e">
        <f>VLOOKUP(AO48,'Reference Records'!$E$127:$F$207,2,0)</f>
        <v>#N/A</v>
      </c>
      <c r="AQ48" s="258" t="e">
        <f>MATCH($AP48,'Reference Records'!$E$285:$E$365,0)+ROW(Population_by_intervention) -1</f>
        <v>#N/A</v>
      </c>
      <c r="AR48" s="258" t="e">
        <f>MATCH($AP48,'Reference Records'!$E$285:$E$365,1)+ROW(Population_by_intervention) -1</f>
        <v>#N/A</v>
      </c>
      <c r="AS48" s="258" t="str">
        <f t="shared" si="1"/>
        <v>|empty|</v>
      </c>
      <c r="AT48" s="258" t="str">
        <f>IF(AS48="","",IFERROR(VLOOKUP(AS48,'Overview - Section A'!AF$123:AG213,2,0),VLOOKUP("|empty|",'Overview - Section A'!AF$123:AG213,2,0)))</f>
        <v>INT-161379</v>
      </c>
      <c r="AU48" s="213"/>
      <c r="AV48" s="213"/>
      <c r="AY48" s="258">
        <f t="shared" si="3"/>
        <v>2236</v>
      </c>
      <c r="AZ48" s="258">
        <f ca="1">AZ47+'update Helper'!$X$2</f>
        <v>2597</v>
      </c>
      <c r="BC48" s="258" t="str">
        <f ca="1">IF(INDIRECT("'update Helper'!S"&amp;AY48)=0,"",IFERROR(VLOOKUP(INDIRECT("'update Helper'!S"&amp;AY48),'Account Role'!A$1:B$11,2,0),IFERROR(VLOOKUP(INDIRECT("'update Helper'!I"&amp;AY48),'Overview - Section A'!J$25:P$90,7,0),"")))</f>
        <v/>
      </c>
      <c r="BD48" s="258" t="str">
        <f ca="1">IFERROR(INDEX('Overview - Section A'!A$122:A213,MATCH(INDIRECT("'update Helper'!Q"&amp;AY48),'Overview - Section A'!AQ$122:AQ213,0)),"")</f>
        <v/>
      </c>
      <c r="BE48" s="258" t="str">
        <f>IFERROR(INDEX('Overview - Section A'!O$122:O213,MATCH(AT48,'Overview - Section A'!AQ$122:AQ213,0)),"")</f>
        <v/>
      </c>
      <c r="BF48" s="258" t="str">
        <f>IFERROR(INDEX('Overview - Section A'!H$122:H213,MATCH(AT48,'Overview - Section A'!AQ$122:AQ213,0)),"")</f>
        <v/>
      </c>
    </row>
    <row r="49" spans="1:58" s="258" customFormat="1" ht="30" customHeight="1" x14ac:dyDescent="0.35">
      <c r="A49" s="190">
        <v>41</v>
      </c>
      <c r="B49" s="213"/>
      <c r="C49" s="213"/>
      <c r="D49" s="213"/>
      <c r="E49" s="213"/>
      <c r="F49" s="213"/>
      <c r="G49" s="214"/>
      <c r="H49" s="214"/>
      <c r="I49" s="214"/>
      <c r="J49" s="213"/>
      <c r="K49" s="213"/>
      <c r="L49" s="214"/>
      <c r="M49" s="214"/>
      <c r="N49" s="213"/>
      <c r="O49" s="213"/>
      <c r="P49" s="214"/>
      <c r="Q49" s="214"/>
      <c r="R49" s="213"/>
      <c r="S49" s="213"/>
      <c r="T49" s="214"/>
      <c r="U49" s="214"/>
      <c r="V49" s="213"/>
      <c r="W49" s="213"/>
      <c r="X49" s="214"/>
      <c r="Y49" s="214"/>
      <c r="Z49" s="213"/>
      <c r="AA49" s="213"/>
      <c r="AB49" s="214"/>
      <c r="AC49" s="214"/>
      <c r="AD49" s="213"/>
      <c r="AE49" s="213"/>
      <c r="AF49" s="214"/>
      <c r="AG49" s="214"/>
      <c r="AH49" s="213"/>
      <c r="AI49" s="213"/>
      <c r="AJ49" s="214"/>
      <c r="AK49" s="214"/>
      <c r="AL49" s="213"/>
      <c r="AM49" s="213"/>
      <c r="AN49" s="213"/>
      <c r="AO49" s="205" t="str">
        <f>IFERROR(VLOOKUP(D49,'Reference Records'!$C$127:$E$207,3,FALSE),"")</f>
        <v/>
      </c>
      <c r="AP49" s="258" t="e">
        <f>VLOOKUP(AO49,'Reference Records'!$E$127:$F$207,2,0)</f>
        <v>#N/A</v>
      </c>
      <c r="AQ49" s="258" t="e">
        <f>MATCH($AP49,'Reference Records'!$E$285:$E$365,0)+ROW(Population_by_intervention) -1</f>
        <v>#N/A</v>
      </c>
      <c r="AR49" s="258" t="e">
        <f>MATCH($AP49,'Reference Records'!$E$285:$E$365,1)+ROW(Population_by_intervention) -1</f>
        <v>#N/A</v>
      </c>
      <c r="AS49" s="258" t="str">
        <f t="shared" si="1"/>
        <v>|empty|</v>
      </c>
      <c r="AT49" s="258" t="str">
        <f>IF(AS49="","",IFERROR(VLOOKUP(AS49,'Overview - Section A'!AF$123:AG214,2,0),VLOOKUP("|empty|",'Overview - Section A'!AF$123:AG214,2,0)))</f>
        <v>INT-161379</v>
      </c>
      <c r="AU49" s="213"/>
      <c r="AV49" s="213"/>
      <c r="AY49" s="258">
        <f t="shared" si="3"/>
        <v>2237</v>
      </c>
      <c r="AZ49" s="258">
        <f ca="1">AZ48+'update Helper'!$X$2</f>
        <v>2603</v>
      </c>
      <c r="BC49" s="258" t="str">
        <f ca="1">IF(INDIRECT("'update Helper'!S"&amp;AY49)=0,"",IFERROR(VLOOKUP(INDIRECT("'update Helper'!S"&amp;AY49),'Account Role'!A$1:B$11,2,0),IFERROR(VLOOKUP(INDIRECT("'update Helper'!I"&amp;AY49),'Overview - Section A'!J$25:P$90,7,0),"")))</f>
        <v/>
      </c>
      <c r="BD49" s="258" t="str">
        <f ca="1">IFERROR(INDEX('Overview - Section A'!A$122:A214,MATCH(INDIRECT("'update Helper'!Q"&amp;AY49),'Overview - Section A'!AQ$122:AQ214,0)),"")</f>
        <v/>
      </c>
      <c r="BE49" s="258" t="str">
        <f>IFERROR(INDEX('Overview - Section A'!O$122:O214,MATCH(AT49,'Overview - Section A'!AQ$122:AQ214,0)),"")</f>
        <v/>
      </c>
      <c r="BF49" s="258" t="str">
        <f>IFERROR(INDEX('Overview - Section A'!H$122:H214,MATCH(AT49,'Overview - Section A'!AQ$122:AQ214,0)),"")</f>
        <v/>
      </c>
    </row>
    <row r="50" spans="1:58" s="258" customFormat="1" ht="30" customHeight="1" x14ac:dyDescent="0.35">
      <c r="A50" s="190">
        <v>42</v>
      </c>
      <c r="B50" s="213"/>
      <c r="C50" s="213"/>
      <c r="D50" s="213"/>
      <c r="E50" s="213"/>
      <c r="F50" s="213"/>
      <c r="G50" s="214"/>
      <c r="H50" s="214"/>
      <c r="I50" s="214"/>
      <c r="J50" s="213"/>
      <c r="K50" s="213"/>
      <c r="L50" s="214"/>
      <c r="M50" s="214"/>
      <c r="N50" s="213"/>
      <c r="O50" s="213"/>
      <c r="P50" s="214"/>
      <c r="Q50" s="214"/>
      <c r="R50" s="213"/>
      <c r="S50" s="213"/>
      <c r="T50" s="214"/>
      <c r="U50" s="214"/>
      <c r="V50" s="213"/>
      <c r="W50" s="213"/>
      <c r="X50" s="214"/>
      <c r="Y50" s="214"/>
      <c r="Z50" s="213"/>
      <c r="AA50" s="213"/>
      <c r="AB50" s="214"/>
      <c r="AC50" s="214"/>
      <c r="AD50" s="213"/>
      <c r="AE50" s="213"/>
      <c r="AF50" s="214"/>
      <c r="AG50" s="214"/>
      <c r="AH50" s="213"/>
      <c r="AI50" s="213"/>
      <c r="AJ50" s="214"/>
      <c r="AK50" s="214"/>
      <c r="AL50" s="213"/>
      <c r="AM50" s="213"/>
      <c r="AN50" s="213"/>
      <c r="AO50" s="205" t="str">
        <f>IFERROR(VLOOKUP(D50,'Reference Records'!$C$127:$E$207,3,FALSE),"")</f>
        <v/>
      </c>
      <c r="AP50" s="258" t="e">
        <f>VLOOKUP(AO50,'Reference Records'!$E$127:$F$207,2,0)</f>
        <v>#N/A</v>
      </c>
      <c r="AQ50" s="258" t="e">
        <f>MATCH($AP50,'Reference Records'!$E$285:$E$365,0)+ROW(Population_by_intervention) -1</f>
        <v>#N/A</v>
      </c>
      <c r="AR50" s="258" t="e">
        <f>MATCH($AP50,'Reference Records'!$E$285:$E$365,1)+ROW(Population_by_intervention) -1</f>
        <v>#N/A</v>
      </c>
      <c r="AS50" s="258" t="str">
        <f t="shared" si="1"/>
        <v>|empty|</v>
      </c>
      <c r="AT50" s="258" t="str">
        <f>IF(AS50="","",IFERROR(VLOOKUP(AS50,'Overview - Section A'!AF$123:AG215,2,0),VLOOKUP("|empty|",'Overview - Section A'!AF$123:AG215,2,0)))</f>
        <v>INT-161379</v>
      </c>
      <c r="AU50" s="213"/>
      <c r="AV50" s="213"/>
      <c r="AY50" s="258">
        <f t="shared" si="3"/>
        <v>2238</v>
      </c>
      <c r="AZ50" s="258">
        <f ca="1">AZ49+'update Helper'!$X$2</f>
        <v>2609</v>
      </c>
      <c r="BC50" s="258" t="str">
        <f ca="1">IF(INDIRECT("'update Helper'!S"&amp;AY50)=0,"",IFERROR(VLOOKUP(INDIRECT("'update Helper'!S"&amp;AY50),'Account Role'!A$1:B$11,2,0),IFERROR(VLOOKUP(INDIRECT("'update Helper'!I"&amp;AY50),'Overview - Section A'!J$25:P$90,7,0),"")))</f>
        <v/>
      </c>
      <c r="BD50" s="258" t="str">
        <f ca="1">IFERROR(INDEX('Overview - Section A'!A$122:A215,MATCH(INDIRECT("'update Helper'!Q"&amp;AY50),'Overview - Section A'!AQ$122:AQ215,0)),"")</f>
        <v/>
      </c>
      <c r="BE50" s="258" t="str">
        <f>IFERROR(INDEX('Overview - Section A'!O$122:O215,MATCH(AT50,'Overview - Section A'!AQ$122:AQ215,0)),"")</f>
        <v/>
      </c>
      <c r="BF50" s="258" t="str">
        <f>IFERROR(INDEX('Overview - Section A'!H$122:H215,MATCH(AT50,'Overview - Section A'!AQ$122:AQ215,0)),"")</f>
        <v/>
      </c>
    </row>
    <row r="51" spans="1:58" s="258" customFormat="1" ht="30" customHeight="1" x14ac:dyDescent="0.35">
      <c r="A51" s="190">
        <v>43</v>
      </c>
      <c r="B51" s="213"/>
      <c r="C51" s="213"/>
      <c r="D51" s="213"/>
      <c r="E51" s="213"/>
      <c r="F51" s="213"/>
      <c r="G51" s="214"/>
      <c r="H51" s="214"/>
      <c r="I51" s="214"/>
      <c r="J51" s="213"/>
      <c r="K51" s="213"/>
      <c r="L51" s="214"/>
      <c r="M51" s="214"/>
      <c r="N51" s="213"/>
      <c r="O51" s="213"/>
      <c r="P51" s="214"/>
      <c r="Q51" s="214"/>
      <c r="R51" s="213"/>
      <c r="S51" s="213"/>
      <c r="T51" s="214"/>
      <c r="U51" s="214"/>
      <c r="V51" s="213"/>
      <c r="W51" s="213"/>
      <c r="X51" s="214"/>
      <c r="Y51" s="214"/>
      <c r="Z51" s="213"/>
      <c r="AA51" s="213"/>
      <c r="AB51" s="214"/>
      <c r="AC51" s="214"/>
      <c r="AD51" s="213"/>
      <c r="AE51" s="213"/>
      <c r="AF51" s="214"/>
      <c r="AG51" s="214"/>
      <c r="AH51" s="213"/>
      <c r="AI51" s="213"/>
      <c r="AJ51" s="214"/>
      <c r="AK51" s="214"/>
      <c r="AL51" s="213"/>
      <c r="AM51" s="213"/>
      <c r="AN51" s="213"/>
      <c r="AO51" s="205" t="str">
        <f>IFERROR(VLOOKUP(D51,'Reference Records'!$C$127:$E$207,3,FALSE),"")</f>
        <v/>
      </c>
      <c r="AP51" s="258" t="e">
        <f>VLOOKUP(AO51,'Reference Records'!$E$127:$F$207,2,0)</f>
        <v>#N/A</v>
      </c>
      <c r="AQ51" s="258" t="e">
        <f>MATCH($AP51,'Reference Records'!$E$285:$E$365,0)+ROW(Population_by_intervention) -1</f>
        <v>#N/A</v>
      </c>
      <c r="AR51" s="258" t="e">
        <f>MATCH($AP51,'Reference Records'!$E$285:$E$365,1)+ROW(Population_by_intervention) -1</f>
        <v>#N/A</v>
      </c>
      <c r="AS51" s="258" t="str">
        <f t="shared" si="1"/>
        <v>|empty|</v>
      </c>
      <c r="AT51" s="258" t="str">
        <f>IF(AS51="","",IFERROR(VLOOKUP(AS51,'Overview - Section A'!AF$123:AG216,2,0),VLOOKUP("|empty|",'Overview - Section A'!AF$123:AG216,2,0)))</f>
        <v>INT-161379</v>
      </c>
      <c r="AU51" s="213"/>
      <c r="AV51" s="213"/>
      <c r="AY51" s="258">
        <f t="shared" si="3"/>
        <v>2239</v>
      </c>
      <c r="AZ51" s="258">
        <f ca="1">AZ50+'update Helper'!$X$2</f>
        <v>2615</v>
      </c>
      <c r="BC51" s="258" t="str">
        <f ca="1">IF(INDIRECT("'update Helper'!S"&amp;AY51)=0,"",IFERROR(VLOOKUP(INDIRECT("'update Helper'!S"&amp;AY51),'Account Role'!A$1:B$11,2,0),IFERROR(VLOOKUP(INDIRECT("'update Helper'!I"&amp;AY51),'Overview - Section A'!J$25:P$90,7,0),"")))</f>
        <v/>
      </c>
      <c r="BD51" s="258" t="str">
        <f ca="1">IFERROR(INDEX('Overview - Section A'!A$122:A216,MATCH(INDIRECT("'update Helper'!Q"&amp;AY51),'Overview - Section A'!AQ$122:AQ216,0)),"")</f>
        <v/>
      </c>
      <c r="BE51" s="258" t="str">
        <f>IFERROR(INDEX('Overview - Section A'!O$122:O216,MATCH(AT51,'Overview - Section A'!AQ$122:AQ216,0)),"")</f>
        <v/>
      </c>
      <c r="BF51" s="258" t="str">
        <f>IFERROR(INDEX('Overview - Section A'!H$122:H216,MATCH(AT51,'Overview - Section A'!AQ$122:AQ216,0)),"")</f>
        <v/>
      </c>
    </row>
    <row r="52" spans="1:58" s="258" customFormat="1" ht="30" customHeight="1" x14ac:dyDescent="0.35">
      <c r="A52" s="190">
        <v>44</v>
      </c>
      <c r="B52" s="213"/>
      <c r="C52" s="213"/>
      <c r="D52" s="213"/>
      <c r="E52" s="213"/>
      <c r="F52" s="213"/>
      <c r="G52" s="214"/>
      <c r="H52" s="214"/>
      <c r="I52" s="214"/>
      <c r="J52" s="213"/>
      <c r="K52" s="213"/>
      <c r="L52" s="214"/>
      <c r="M52" s="214"/>
      <c r="N52" s="213"/>
      <c r="O52" s="213"/>
      <c r="P52" s="214"/>
      <c r="Q52" s="214"/>
      <c r="R52" s="213"/>
      <c r="S52" s="213"/>
      <c r="T52" s="214"/>
      <c r="U52" s="214"/>
      <c r="V52" s="213"/>
      <c r="W52" s="213"/>
      <c r="X52" s="214"/>
      <c r="Y52" s="214"/>
      <c r="Z52" s="213"/>
      <c r="AA52" s="213"/>
      <c r="AB52" s="214"/>
      <c r="AC52" s="214"/>
      <c r="AD52" s="213"/>
      <c r="AE52" s="213"/>
      <c r="AF52" s="214"/>
      <c r="AG52" s="214"/>
      <c r="AH52" s="213"/>
      <c r="AI52" s="213"/>
      <c r="AJ52" s="214"/>
      <c r="AK52" s="214"/>
      <c r="AL52" s="213"/>
      <c r="AM52" s="213"/>
      <c r="AN52" s="213"/>
      <c r="AO52" s="205" t="str">
        <f>IFERROR(VLOOKUP(D52,'Reference Records'!$C$127:$E$207,3,FALSE),"")</f>
        <v/>
      </c>
      <c r="AP52" s="258" t="e">
        <f>VLOOKUP(AO52,'Reference Records'!$E$127:$F$207,2,0)</f>
        <v>#N/A</v>
      </c>
      <c r="AQ52" s="258" t="e">
        <f>MATCH($AP52,'Reference Records'!$E$285:$E$365,0)+ROW(Population_by_intervention) -1</f>
        <v>#N/A</v>
      </c>
      <c r="AR52" s="258" t="e">
        <f>MATCH($AP52,'Reference Records'!$E$285:$E$365,1)+ROW(Population_by_intervention) -1</f>
        <v>#N/A</v>
      </c>
      <c r="AS52" s="258" t="str">
        <f t="shared" si="1"/>
        <v>|empty|</v>
      </c>
      <c r="AT52" s="258" t="str">
        <f>IF(AS52="","",IFERROR(VLOOKUP(AS52,'Overview - Section A'!AF$123:AG217,2,0),VLOOKUP("|empty|",'Overview - Section A'!AF$123:AG217,2,0)))</f>
        <v>INT-161379</v>
      </c>
      <c r="AU52" s="213"/>
      <c r="AV52" s="213"/>
      <c r="AY52" s="258">
        <f t="shared" si="3"/>
        <v>2240</v>
      </c>
      <c r="AZ52" s="258">
        <f ca="1">AZ51+'update Helper'!$X$2</f>
        <v>2621</v>
      </c>
      <c r="BC52" s="258" t="str">
        <f ca="1">IF(INDIRECT("'update Helper'!S"&amp;AY52)=0,"",IFERROR(VLOOKUP(INDIRECT("'update Helper'!S"&amp;AY52),'Account Role'!A$1:B$11,2,0),IFERROR(VLOOKUP(INDIRECT("'update Helper'!I"&amp;AY52),'Overview - Section A'!J$25:P$90,7,0),"")))</f>
        <v/>
      </c>
      <c r="BD52" s="258" t="str">
        <f ca="1">IFERROR(INDEX('Overview - Section A'!A$122:A217,MATCH(INDIRECT("'update Helper'!Q"&amp;AY52),'Overview - Section A'!AQ$122:AQ217,0)),"")</f>
        <v/>
      </c>
      <c r="BE52" s="258" t="str">
        <f>IFERROR(INDEX('Overview - Section A'!O$122:O217,MATCH(AT52,'Overview - Section A'!AQ$122:AQ217,0)),"")</f>
        <v/>
      </c>
      <c r="BF52" s="258" t="str">
        <f>IFERROR(INDEX('Overview - Section A'!H$122:H217,MATCH(AT52,'Overview - Section A'!AQ$122:AQ217,0)),"")</f>
        <v/>
      </c>
    </row>
    <row r="53" spans="1:58" s="258" customFormat="1" ht="30" customHeight="1" x14ac:dyDescent="0.35">
      <c r="A53" s="190">
        <v>45</v>
      </c>
      <c r="B53" s="213"/>
      <c r="C53" s="213"/>
      <c r="D53" s="213"/>
      <c r="E53" s="213"/>
      <c r="F53" s="213"/>
      <c r="G53" s="214"/>
      <c r="H53" s="214"/>
      <c r="I53" s="214"/>
      <c r="J53" s="213"/>
      <c r="K53" s="213"/>
      <c r="L53" s="214"/>
      <c r="M53" s="214"/>
      <c r="N53" s="213"/>
      <c r="O53" s="213"/>
      <c r="P53" s="214"/>
      <c r="Q53" s="214"/>
      <c r="R53" s="213"/>
      <c r="S53" s="213"/>
      <c r="T53" s="214"/>
      <c r="U53" s="214"/>
      <c r="V53" s="213"/>
      <c r="W53" s="213"/>
      <c r="X53" s="214"/>
      <c r="Y53" s="214"/>
      <c r="Z53" s="213"/>
      <c r="AA53" s="213"/>
      <c r="AB53" s="214"/>
      <c r="AC53" s="214"/>
      <c r="AD53" s="213"/>
      <c r="AE53" s="213"/>
      <c r="AF53" s="214"/>
      <c r="AG53" s="214"/>
      <c r="AH53" s="213"/>
      <c r="AI53" s="213"/>
      <c r="AJ53" s="214"/>
      <c r="AK53" s="214"/>
      <c r="AL53" s="213"/>
      <c r="AM53" s="213"/>
      <c r="AN53" s="213"/>
      <c r="AO53" s="205" t="str">
        <f>IFERROR(VLOOKUP(D53,'Reference Records'!$C$127:$E$207,3,FALSE),"")</f>
        <v/>
      </c>
      <c r="AP53" s="258" t="e">
        <f>VLOOKUP(AO53,'Reference Records'!$E$127:$F$207,2,0)</f>
        <v>#N/A</v>
      </c>
      <c r="AQ53" s="258" t="e">
        <f>MATCH($AP53,'Reference Records'!$E$285:$E$365,0)+ROW(Population_by_intervention) -1</f>
        <v>#N/A</v>
      </c>
      <c r="AR53" s="258" t="e">
        <f>MATCH($AP53,'Reference Records'!$E$285:$E$365,1)+ROW(Population_by_intervention) -1</f>
        <v>#N/A</v>
      </c>
      <c r="AS53" s="258" t="str">
        <f t="shared" si="1"/>
        <v>|empty|</v>
      </c>
      <c r="AT53" s="258" t="str">
        <f>IF(AS53="","",IFERROR(VLOOKUP(AS53,'Overview - Section A'!AF$123:AG218,2,0),VLOOKUP("|empty|",'Overview - Section A'!AF$123:AG218,2,0)))</f>
        <v>INT-161379</v>
      </c>
      <c r="AU53" s="213"/>
      <c r="AV53" s="213"/>
      <c r="AY53" s="258">
        <f t="shared" si="3"/>
        <v>2241</v>
      </c>
      <c r="AZ53" s="258">
        <f ca="1">AZ52+'update Helper'!$X$2</f>
        <v>2627</v>
      </c>
      <c r="BC53" s="258" t="str">
        <f ca="1">IF(INDIRECT("'update Helper'!S"&amp;AY53)=0,"",IFERROR(VLOOKUP(INDIRECT("'update Helper'!S"&amp;AY53),'Account Role'!A$1:B$11,2,0),IFERROR(VLOOKUP(INDIRECT("'update Helper'!I"&amp;AY53),'Overview - Section A'!J$25:P$90,7,0),"")))</f>
        <v/>
      </c>
      <c r="BD53" s="258" t="str">
        <f ca="1">IFERROR(INDEX('Overview - Section A'!A$122:A218,MATCH(INDIRECT("'update Helper'!Q"&amp;AY53),'Overview - Section A'!AQ$122:AQ218,0)),"")</f>
        <v/>
      </c>
      <c r="BE53" s="258" t="str">
        <f>IFERROR(INDEX('Overview - Section A'!O$122:O218,MATCH(AT53,'Overview - Section A'!AQ$122:AQ218,0)),"")</f>
        <v/>
      </c>
      <c r="BF53" s="258" t="str">
        <f>IFERROR(INDEX('Overview - Section A'!H$122:H218,MATCH(AT53,'Overview - Section A'!AQ$122:AQ218,0)),"")</f>
        <v/>
      </c>
    </row>
    <row r="54" spans="1:58" s="258" customFormat="1" ht="30" customHeight="1" x14ac:dyDescent="0.35">
      <c r="A54" s="190">
        <v>46</v>
      </c>
      <c r="B54" s="213"/>
      <c r="C54" s="213"/>
      <c r="D54" s="213"/>
      <c r="E54" s="213"/>
      <c r="F54" s="213"/>
      <c r="G54" s="214"/>
      <c r="H54" s="214"/>
      <c r="I54" s="214"/>
      <c r="J54" s="213"/>
      <c r="K54" s="213"/>
      <c r="L54" s="214"/>
      <c r="M54" s="214"/>
      <c r="N54" s="213"/>
      <c r="O54" s="213"/>
      <c r="P54" s="214"/>
      <c r="Q54" s="214"/>
      <c r="R54" s="213"/>
      <c r="S54" s="213"/>
      <c r="T54" s="214"/>
      <c r="U54" s="214"/>
      <c r="V54" s="213"/>
      <c r="W54" s="213"/>
      <c r="X54" s="214"/>
      <c r="Y54" s="214"/>
      <c r="Z54" s="213"/>
      <c r="AA54" s="213"/>
      <c r="AB54" s="214"/>
      <c r="AC54" s="214"/>
      <c r="AD54" s="213"/>
      <c r="AE54" s="213"/>
      <c r="AF54" s="214"/>
      <c r="AG54" s="214"/>
      <c r="AH54" s="213"/>
      <c r="AI54" s="213"/>
      <c r="AJ54" s="214"/>
      <c r="AK54" s="214"/>
      <c r="AL54" s="213"/>
      <c r="AM54" s="213"/>
      <c r="AN54" s="213"/>
      <c r="AO54" s="205" t="str">
        <f>IFERROR(VLOOKUP(D54,'Reference Records'!$C$127:$E$207,3,FALSE),"")</f>
        <v/>
      </c>
      <c r="AP54" s="258" t="e">
        <f>VLOOKUP(AO54,'Reference Records'!$E$127:$F$207,2,0)</f>
        <v>#N/A</v>
      </c>
      <c r="AQ54" s="258" t="e">
        <f>MATCH($AP54,'Reference Records'!$E$285:$E$365,0)+ROW(Population_by_intervention) -1</f>
        <v>#N/A</v>
      </c>
      <c r="AR54" s="258" t="e">
        <f>MATCH($AP54,'Reference Records'!$E$285:$E$365,1)+ROW(Population_by_intervention) -1</f>
        <v>#N/A</v>
      </c>
      <c r="AS54" s="258" t="str">
        <f t="shared" si="1"/>
        <v>|empty|</v>
      </c>
      <c r="AT54" s="258" t="str">
        <f>IF(AS54="","",IFERROR(VLOOKUP(AS54,'Overview - Section A'!AF$123:AG219,2,0),VLOOKUP("|empty|",'Overview - Section A'!AF$123:AG219,2,0)))</f>
        <v>INT-161379</v>
      </c>
      <c r="AU54" s="213"/>
      <c r="AV54" s="213"/>
      <c r="AY54" s="258">
        <f t="shared" si="3"/>
        <v>2242</v>
      </c>
      <c r="AZ54" s="258">
        <f ca="1">AZ53+'update Helper'!$X$2</f>
        <v>2633</v>
      </c>
      <c r="BC54" s="258" t="str">
        <f ca="1">IF(INDIRECT("'update Helper'!S"&amp;AY54)=0,"",IFERROR(VLOOKUP(INDIRECT("'update Helper'!S"&amp;AY54),'Account Role'!A$1:B$11,2,0),IFERROR(VLOOKUP(INDIRECT("'update Helper'!I"&amp;AY54),'Overview - Section A'!J$25:P$90,7,0),"")))</f>
        <v/>
      </c>
      <c r="BD54" s="258" t="str">
        <f ca="1">IFERROR(INDEX('Overview - Section A'!A$122:A219,MATCH(INDIRECT("'update Helper'!Q"&amp;AY54),'Overview - Section A'!AQ$122:AQ219,0)),"")</f>
        <v/>
      </c>
      <c r="BE54" s="258" t="str">
        <f>IFERROR(INDEX('Overview - Section A'!O$122:O219,MATCH(AT54,'Overview - Section A'!AQ$122:AQ219,0)),"")</f>
        <v/>
      </c>
      <c r="BF54" s="258" t="str">
        <f>IFERROR(INDEX('Overview - Section A'!H$122:H219,MATCH(AT54,'Overview - Section A'!AQ$122:AQ219,0)),"")</f>
        <v/>
      </c>
    </row>
    <row r="55" spans="1:58" s="258" customFormat="1" ht="30" customHeight="1" x14ac:dyDescent="0.35">
      <c r="A55" s="190">
        <v>47</v>
      </c>
      <c r="B55" s="213"/>
      <c r="C55" s="213"/>
      <c r="D55" s="213"/>
      <c r="E55" s="213"/>
      <c r="F55" s="213"/>
      <c r="G55" s="214"/>
      <c r="H55" s="214"/>
      <c r="I55" s="214"/>
      <c r="J55" s="213"/>
      <c r="K55" s="213"/>
      <c r="L55" s="214"/>
      <c r="M55" s="214"/>
      <c r="N55" s="213"/>
      <c r="O55" s="213"/>
      <c r="P55" s="214"/>
      <c r="Q55" s="214"/>
      <c r="R55" s="213"/>
      <c r="S55" s="213"/>
      <c r="T55" s="214"/>
      <c r="U55" s="214"/>
      <c r="V55" s="213"/>
      <c r="W55" s="213"/>
      <c r="X55" s="214"/>
      <c r="Y55" s="214"/>
      <c r="Z55" s="213"/>
      <c r="AA55" s="213"/>
      <c r="AB55" s="214"/>
      <c r="AC55" s="214"/>
      <c r="AD55" s="213"/>
      <c r="AE55" s="213"/>
      <c r="AF55" s="214"/>
      <c r="AG55" s="214"/>
      <c r="AH55" s="213"/>
      <c r="AI55" s="213"/>
      <c r="AJ55" s="214"/>
      <c r="AK55" s="214"/>
      <c r="AL55" s="213"/>
      <c r="AM55" s="213"/>
      <c r="AN55" s="213"/>
      <c r="AO55" s="205" t="str">
        <f>IFERROR(VLOOKUP(D55,'Reference Records'!$C$127:$E$207,3,FALSE),"")</f>
        <v/>
      </c>
      <c r="AP55" s="258" t="e">
        <f>VLOOKUP(AO55,'Reference Records'!$E$127:$F$207,2,0)</f>
        <v>#N/A</v>
      </c>
      <c r="AQ55" s="258" t="e">
        <f>MATCH($AP55,'Reference Records'!$E$285:$E$365,0)+ROW(Population_by_intervention) -1</f>
        <v>#N/A</v>
      </c>
      <c r="AR55" s="258" t="e">
        <f>MATCH($AP55,'Reference Records'!$E$285:$E$365,1)+ROW(Population_by_intervention) -1</f>
        <v>#N/A</v>
      </c>
      <c r="AS55" s="258" t="str">
        <f t="shared" si="1"/>
        <v>|empty|</v>
      </c>
      <c r="AT55" s="258" t="str">
        <f>IF(AS55="","",IFERROR(VLOOKUP(AS55,'Overview - Section A'!AF$123:AG220,2,0),VLOOKUP("|empty|",'Overview - Section A'!AF$123:AG220,2,0)))</f>
        <v>INT-161379</v>
      </c>
      <c r="AU55" s="213"/>
      <c r="AV55" s="213"/>
      <c r="AY55" s="258">
        <f t="shared" si="3"/>
        <v>2243</v>
      </c>
      <c r="AZ55" s="258">
        <f ca="1">AZ54+'update Helper'!$X$2</f>
        <v>2639</v>
      </c>
      <c r="BC55" s="258" t="str">
        <f ca="1">IF(INDIRECT("'update Helper'!S"&amp;AY55)=0,"",IFERROR(VLOOKUP(INDIRECT("'update Helper'!S"&amp;AY55),'Account Role'!A$1:B$11,2,0),IFERROR(VLOOKUP(INDIRECT("'update Helper'!I"&amp;AY55),'Overview - Section A'!J$25:P$90,7,0),"")))</f>
        <v/>
      </c>
      <c r="BD55" s="258" t="str">
        <f ca="1">IFERROR(INDEX('Overview - Section A'!A$122:A220,MATCH(INDIRECT("'update Helper'!Q"&amp;AY55),'Overview - Section A'!AQ$122:AQ220,0)),"")</f>
        <v/>
      </c>
      <c r="BE55" s="258" t="str">
        <f>IFERROR(INDEX('Overview - Section A'!O$122:O220,MATCH(AT55,'Overview - Section A'!AQ$122:AQ220,0)),"")</f>
        <v/>
      </c>
      <c r="BF55" s="258" t="str">
        <f>IFERROR(INDEX('Overview - Section A'!H$122:H220,MATCH(AT55,'Overview - Section A'!AQ$122:AQ220,0)),"")</f>
        <v/>
      </c>
    </row>
    <row r="56" spans="1:58" s="258" customFormat="1" ht="30" customHeight="1" x14ac:dyDescent="0.35">
      <c r="A56" s="190">
        <v>48</v>
      </c>
      <c r="B56" s="213"/>
      <c r="C56" s="213"/>
      <c r="D56" s="213"/>
      <c r="E56" s="213"/>
      <c r="F56" s="213"/>
      <c r="G56" s="214"/>
      <c r="H56" s="214"/>
      <c r="I56" s="214"/>
      <c r="J56" s="213"/>
      <c r="K56" s="213"/>
      <c r="L56" s="214"/>
      <c r="M56" s="214"/>
      <c r="N56" s="213"/>
      <c r="O56" s="213"/>
      <c r="P56" s="214"/>
      <c r="Q56" s="214"/>
      <c r="R56" s="213"/>
      <c r="S56" s="213"/>
      <c r="T56" s="214"/>
      <c r="U56" s="214"/>
      <c r="V56" s="213"/>
      <c r="W56" s="213"/>
      <c r="X56" s="214"/>
      <c r="Y56" s="214"/>
      <c r="Z56" s="213"/>
      <c r="AA56" s="213"/>
      <c r="AB56" s="214"/>
      <c r="AC56" s="214"/>
      <c r="AD56" s="213"/>
      <c r="AE56" s="213"/>
      <c r="AF56" s="214"/>
      <c r="AG56" s="214"/>
      <c r="AH56" s="213"/>
      <c r="AI56" s="213"/>
      <c r="AJ56" s="214"/>
      <c r="AK56" s="214"/>
      <c r="AL56" s="213"/>
      <c r="AM56" s="213"/>
      <c r="AN56" s="213"/>
      <c r="AO56" s="205" t="str">
        <f>IFERROR(VLOOKUP(D56,'Reference Records'!$C$127:$E$207,3,FALSE),"")</f>
        <v/>
      </c>
      <c r="AP56" s="258" t="e">
        <f>VLOOKUP(AO56,'Reference Records'!$E$127:$F$207,2,0)</f>
        <v>#N/A</v>
      </c>
      <c r="AQ56" s="258" t="e">
        <f>MATCH($AP56,'Reference Records'!$E$285:$E$365,0)+ROW(Population_by_intervention) -1</f>
        <v>#N/A</v>
      </c>
      <c r="AR56" s="258" t="e">
        <f>MATCH($AP56,'Reference Records'!$E$285:$E$365,1)+ROW(Population_by_intervention) -1</f>
        <v>#N/A</v>
      </c>
      <c r="AS56" s="258" t="str">
        <f t="shared" si="1"/>
        <v>|empty|</v>
      </c>
      <c r="AT56" s="258" t="str">
        <f>IF(AS56="","",IFERROR(VLOOKUP(AS56,'Overview - Section A'!AF$123:AG221,2,0),VLOOKUP("|empty|",'Overview - Section A'!AF$123:AG221,2,0)))</f>
        <v>INT-161379</v>
      </c>
      <c r="AU56" s="213"/>
      <c r="AV56" s="213"/>
      <c r="AY56" s="258">
        <f t="shared" si="3"/>
        <v>2244</v>
      </c>
      <c r="AZ56" s="258">
        <f ca="1">AZ55+'update Helper'!$X$2</f>
        <v>2645</v>
      </c>
      <c r="BC56" s="258" t="str">
        <f ca="1">IF(INDIRECT("'update Helper'!S"&amp;AY56)=0,"",IFERROR(VLOOKUP(INDIRECT("'update Helper'!S"&amp;AY56),'Account Role'!A$1:B$11,2,0),IFERROR(VLOOKUP(INDIRECT("'update Helper'!I"&amp;AY56),'Overview - Section A'!J$25:P$90,7,0),"")))</f>
        <v/>
      </c>
      <c r="BD56" s="258" t="str">
        <f ca="1">IFERROR(INDEX('Overview - Section A'!A$122:A221,MATCH(INDIRECT("'update Helper'!Q"&amp;AY56),'Overview - Section A'!AQ$122:AQ221,0)),"")</f>
        <v/>
      </c>
      <c r="BE56" s="258" t="str">
        <f>IFERROR(INDEX('Overview - Section A'!O$122:O221,MATCH(AT56,'Overview - Section A'!AQ$122:AQ221,0)),"")</f>
        <v/>
      </c>
      <c r="BF56" s="258" t="str">
        <f>IFERROR(INDEX('Overview - Section A'!H$122:H221,MATCH(AT56,'Overview - Section A'!AQ$122:AQ221,0)),"")</f>
        <v/>
      </c>
    </row>
    <row r="57" spans="1:58" s="258" customFormat="1" ht="30" customHeight="1" x14ac:dyDescent="0.35">
      <c r="A57" s="190">
        <v>49</v>
      </c>
      <c r="B57" s="213"/>
      <c r="C57" s="213"/>
      <c r="D57" s="213"/>
      <c r="E57" s="213"/>
      <c r="F57" s="213"/>
      <c r="G57" s="214"/>
      <c r="H57" s="214"/>
      <c r="I57" s="214"/>
      <c r="J57" s="213"/>
      <c r="K57" s="213"/>
      <c r="L57" s="214"/>
      <c r="M57" s="214"/>
      <c r="N57" s="213"/>
      <c r="O57" s="213"/>
      <c r="P57" s="214"/>
      <c r="Q57" s="214"/>
      <c r="R57" s="213"/>
      <c r="S57" s="213"/>
      <c r="T57" s="214"/>
      <c r="U57" s="214"/>
      <c r="V57" s="213"/>
      <c r="W57" s="213"/>
      <c r="X57" s="214"/>
      <c r="Y57" s="214"/>
      <c r="Z57" s="213"/>
      <c r="AA57" s="213"/>
      <c r="AB57" s="214"/>
      <c r="AC57" s="214"/>
      <c r="AD57" s="213"/>
      <c r="AE57" s="213"/>
      <c r="AF57" s="214"/>
      <c r="AG57" s="214"/>
      <c r="AH57" s="213"/>
      <c r="AI57" s="213"/>
      <c r="AJ57" s="214"/>
      <c r="AK57" s="214"/>
      <c r="AL57" s="213"/>
      <c r="AM57" s="213"/>
      <c r="AN57" s="213"/>
      <c r="AO57" s="205" t="str">
        <f>IFERROR(VLOOKUP(D57,'Reference Records'!$C$127:$E$207,3,FALSE),"")</f>
        <v/>
      </c>
      <c r="AP57" s="258" t="e">
        <f>VLOOKUP(AO57,'Reference Records'!$E$127:$F$207,2,0)</f>
        <v>#N/A</v>
      </c>
      <c r="AQ57" s="258" t="e">
        <f>MATCH($AP57,'Reference Records'!$E$285:$E$365,0)+ROW(Population_by_intervention) -1</f>
        <v>#N/A</v>
      </c>
      <c r="AR57" s="258" t="e">
        <f>MATCH($AP57,'Reference Records'!$E$285:$E$365,1)+ROW(Population_by_intervention) -1</f>
        <v>#N/A</v>
      </c>
      <c r="AS57" s="258" t="str">
        <f t="shared" si="1"/>
        <v>|empty|</v>
      </c>
      <c r="AT57" s="258" t="str">
        <f>IF(AS57="","",IFERROR(VLOOKUP(AS57,'Overview - Section A'!AF$123:AG222,2,0),VLOOKUP("|empty|",'Overview - Section A'!AF$123:AG222,2,0)))</f>
        <v>INT-161379</v>
      </c>
      <c r="AU57" s="213"/>
      <c r="AV57" s="213"/>
      <c r="AY57" s="258">
        <f t="shared" si="3"/>
        <v>2245</v>
      </c>
      <c r="AZ57" s="258">
        <f ca="1">AZ56+'update Helper'!$X$2</f>
        <v>2651</v>
      </c>
      <c r="BC57" s="258" t="str">
        <f ca="1">IF(INDIRECT("'update Helper'!S"&amp;AY57)=0,"",IFERROR(VLOOKUP(INDIRECT("'update Helper'!S"&amp;AY57),'Account Role'!A$1:B$11,2,0),IFERROR(VLOOKUP(INDIRECT("'update Helper'!I"&amp;AY57),'Overview - Section A'!J$25:P$90,7,0),"")))</f>
        <v/>
      </c>
      <c r="BD57" s="258" t="str">
        <f ca="1">IFERROR(INDEX('Overview - Section A'!A$122:A222,MATCH(INDIRECT("'update Helper'!Q"&amp;AY57),'Overview - Section A'!AQ$122:AQ222,0)),"")</f>
        <v/>
      </c>
      <c r="BE57" s="258" t="str">
        <f>IFERROR(INDEX('Overview - Section A'!O$122:O222,MATCH(AT57,'Overview - Section A'!AQ$122:AQ222,0)),"")</f>
        <v/>
      </c>
      <c r="BF57" s="258" t="str">
        <f>IFERROR(INDEX('Overview - Section A'!H$122:H222,MATCH(AT57,'Overview - Section A'!AQ$122:AQ222,0)),"")</f>
        <v/>
      </c>
    </row>
    <row r="58" spans="1:58" s="258" customFormat="1" ht="30" customHeight="1" x14ac:dyDescent="0.35">
      <c r="A58" s="190">
        <v>50</v>
      </c>
      <c r="B58" s="213"/>
      <c r="C58" s="213"/>
      <c r="D58" s="213"/>
      <c r="E58" s="213"/>
      <c r="F58" s="213"/>
      <c r="G58" s="214"/>
      <c r="H58" s="214"/>
      <c r="I58" s="214"/>
      <c r="J58" s="213"/>
      <c r="K58" s="213"/>
      <c r="L58" s="214"/>
      <c r="M58" s="214"/>
      <c r="N58" s="213"/>
      <c r="O58" s="213"/>
      <c r="P58" s="214"/>
      <c r="Q58" s="214"/>
      <c r="R58" s="213"/>
      <c r="S58" s="213"/>
      <c r="T58" s="214"/>
      <c r="U58" s="214"/>
      <c r="V58" s="213"/>
      <c r="W58" s="213"/>
      <c r="X58" s="214"/>
      <c r="Y58" s="214"/>
      <c r="Z58" s="213"/>
      <c r="AA58" s="213"/>
      <c r="AB58" s="214"/>
      <c r="AC58" s="214"/>
      <c r="AD58" s="213"/>
      <c r="AE58" s="213"/>
      <c r="AF58" s="214"/>
      <c r="AG58" s="214"/>
      <c r="AH58" s="213"/>
      <c r="AI58" s="213"/>
      <c r="AJ58" s="214"/>
      <c r="AK58" s="214"/>
      <c r="AL58" s="213"/>
      <c r="AM58" s="213"/>
      <c r="AN58" s="213"/>
      <c r="AO58" s="205" t="str">
        <f>IFERROR(VLOOKUP(D58,'Reference Records'!$C$127:$E$207,3,FALSE),"")</f>
        <v/>
      </c>
      <c r="AP58" s="258" t="e">
        <f>VLOOKUP(AO58,'Reference Records'!$E$127:$F$207,2,0)</f>
        <v>#N/A</v>
      </c>
      <c r="AQ58" s="258" t="e">
        <f>MATCH($AP58,'Reference Records'!$E$285:$E$365,0)+ROW(Population_by_intervention) -1</f>
        <v>#N/A</v>
      </c>
      <c r="AR58" s="258" t="e">
        <f>MATCH($AP58,'Reference Records'!$E$285:$E$365,1)+ROW(Population_by_intervention) -1</f>
        <v>#N/A</v>
      </c>
      <c r="AS58" s="258" t="str">
        <f t="shared" si="1"/>
        <v>|empty|</v>
      </c>
      <c r="AT58" s="258" t="str">
        <f>IF(AS58="","",IFERROR(VLOOKUP(AS58,'Overview - Section A'!AF$123:AG223,2,0),VLOOKUP("|empty|",'Overview - Section A'!AF$123:AG223,2,0)))</f>
        <v>INT-161379</v>
      </c>
      <c r="AU58" s="213"/>
      <c r="AV58" s="213"/>
      <c r="AY58" s="258">
        <f t="shared" si="3"/>
        <v>2246</v>
      </c>
      <c r="AZ58" s="258">
        <f ca="1">AZ57+'update Helper'!$X$2</f>
        <v>2657</v>
      </c>
      <c r="BC58" s="258" t="str">
        <f ca="1">IF(INDIRECT("'update Helper'!S"&amp;AY58)=0,"",IFERROR(VLOOKUP(INDIRECT("'update Helper'!S"&amp;AY58),'Account Role'!A$1:B$11,2,0),IFERROR(VLOOKUP(INDIRECT("'update Helper'!I"&amp;AY58),'Overview - Section A'!J$25:P$90,7,0),"")))</f>
        <v/>
      </c>
      <c r="BD58" s="258" t="str">
        <f ca="1">IFERROR(INDEX('Overview - Section A'!A$122:A223,MATCH(INDIRECT("'update Helper'!Q"&amp;AY58),'Overview - Section A'!AQ$122:AQ223,0)),"")</f>
        <v/>
      </c>
      <c r="BE58" s="258" t="str">
        <f>IFERROR(INDEX('Overview - Section A'!O$122:O223,MATCH(AT58,'Overview - Section A'!AQ$122:AQ223,0)),"")</f>
        <v/>
      </c>
      <c r="BF58" s="258" t="str">
        <f>IFERROR(INDEX('Overview - Section A'!H$122:H223,MATCH(AT58,'Overview - Section A'!AQ$122:AQ223,0)),"")</f>
        <v/>
      </c>
    </row>
    <row r="59" spans="1:58" s="258" customFormat="1" ht="30" customHeight="1" x14ac:dyDescent="0.35">
      <c r="A59" s="190">
        <v>51</v>
      </c>
      <c r="B59" s="213"/>
      <c r="C59" s="213"/>
      <c r="D59" s="213"/>
      <c r="E59" s="213"/>
      <c r="F59" s="213"/>
      <c r="G59" s="214"/>
      <c r="H59" s="214"/>
      <c r="I59" s="214"/>
      <c r="J59" s="213"/>
      <c r="K59" s="213"/>
      <c r="L59" s="214"/>
      <c r="M59" s="214"/>
      <c r="N59" s="213"/>
      <c r="O59" s="213"/>
      <c r="P59" s="214"/>
      <c r="Q59" s="214"/>
      <c r="R59" s="213"/>
      <c r="S59" s="213"/>
      <c r="T59" s="214"/>
      <c r="U59" s="214"/>
      <c r="V59" s="213"/>
      <c r="W59" s="213"/>
      <c r="X59" s="214"/>
      <c r="Y59" s="214"/>
      <c r="Z59" s="213"/>
      <c r="AA59" s="213"/>
      <c r="AB59" s="214"/>
      <c r="AC59" s="214"/>
      <c r="AD59" s="213"/>
      <c r="AE59" s="213"/>
      <c r="AF59" s="214"/>
      <c r="AG59" s="214"/>
      <c r="AH59" s="213"/>
      <c r="AI59" s="213"/>
      <c r="AJ59" s="214"/>
      <c r="AK59" s="214"/>
      <c r="AL59" s="213"/>
      <c r="AM59" s="213"/>
      <c r="AN59" s="213"/>
      <c r="AO59" s="205" t="str">
        <f>IFERROR(VLOOKUP(D59,'Reference Records'!$C$127:$E$207,3,FALSE),"")</f>
        <v/>
      </c>
      <c r="AP59" s="258" t="e">
        <f>VLOOKUP(AO59,'Reference Records'!$E$127:$F$207,2,0)</f>
        <v>#N/A</v>
      </c>
      <c r="AQ59" s="258" t="e">
        <f>MATCH($AP59,'Reference Records'!$E$285:$E$365,0)+ROW(Population_by_intervention) -1</f>
        <v>#N/A</v>
      </c>
      <c r="AR59" s="258" t="e">
        <f>MATCH($AP59,'Reference Records'!$E$285:$E$365,1)+ROW(Population_by_intervention) -1</f>
        <v>#N/A</v>
      </c>
      <c r="AS59" s="258" t="str">
        <f t="shared" si="1"/>
        <v>|empty|</v>
      </c>
      <c r="AT59" s="258" t="str">
        <f>IF(AS59="","",IFERROR(VLOOKUP(AS59,'Overview - Section A'!AF$123:AG224,2,0),VLOOKUP("|empty|",'Overview - Section A'!AF$123:AG224,2,0)))</f>
        <v>INT-161379</v>
      </c>
      <c r="AU59" s="213"/>
      <c r="AV59" s="213"/>
      <c r="AY59" s="258">
        <f t="shared" si="3"/>
        <v>2247</v>
      </c>
      <c r="AZ59" s="258">
        <f ca="1">AZ58+'update Helper'!$X$2</f>
        <v>2663</v>
      </c>
      <c r="BC59" s="258" t="str">
        <f ca="1">IF(INDIRECT("'update Helper'!S"&amp;AY59)=0,"",IFERROR(VLOOKUP(INDIRECT("'update Helper'!S"&amp;AY59),'Account Role'!A$1:B$11,2,0),IFERROR(VLOOKUP(INDIRECT("'update Helper'!I"&amp;AY59),'Overview - Section A'!J$25:P$90,7,0),"")))</f>
        <v/>
      </c>
      <c r="BD59" s="258" t="str">
        <f ca="1">IFERROR(INDEX('Overview - Section A'!A$122:A224,MATCH(INDIRECT("'update Helper'!Q"&amp;AY59),'Overview - Section A'!AQ$122:AQ224,0)),"")</f>
        <v/>
      </c>
      <c r="BE59" s="258" t="str">
        <f>IFERROR(INDEX('Overview - Section A'!O$122:O224,MATCH(AT59,'Overview - Section A'!AQ$122:AQ224,0)),"")</f>
        <v/>
      </c>
      <c r="BF59" s="258" t="str">
        <f>IFERROR(INDEX('Overview - Section A'!H$122:H224,MATCH(AT59,'Overview - Section A'!AQ$122:AQ224,0)),"")</f>
        <v/>
      </c>
    </row>
    <row r="60" spans="1:58" s="258" customFormat="1" ht="30" customHeight="1" x14ac:dyDescent="0.35">
      <c r="A60" s="190">
        <v>52</v>
      </c>
      <c r="B60" s="213"/>
      <c r="C60" s="213"/>
      <c r="D60" s="213"/>
      <c r="E60" s="213"/>
      <c r="F60" s="213"/>
      <c r="G60" s="214"/>
      <c r="H60" s="214"/>
      <c r="I60" s="214"/>
      <c r="J60" s="213"/>
      <c r="K60" s="213"/>
      <c r="L60" s="214"/>
      <c r="M60" s="214"/>
      <c r="N60" s="213"/>
      <c r="O60" s="213"/>
      <c r="P60" s="214"/>
      <c r="Q60" s="214"/>
      <c r="R60" s="213"/>
      <c r="S60" s="213"/>
      <c r="T60" s="214"/>
      <c r="U60" s="214"/>
      <c r="V60" s="213"/>
      <c r="W60" s="213"/>
      <c r="X60" s="214"/>
      <c r="Y60" s="214"/>
      <c r="Z60" s="213"/>
      <c r="AA60" s="213"/>
      <c r="AB60" s="214"/>
      <c r="AC60" s="214"/>
      <c r="AD60" s="213"/>
      <c r="AE60" s="213"/>
      <c r="AF60" s="214"/>
      <c r="AG60" s="214"/>
      <c r="AH60" s="213"/>
      <c r="AI60" s="213"/>
      <c r="AJ60" s="214"/>
      <c r="AK60" s="214"/>
      <c r="AL60" s="213"/>
      <c r="AM60" s="213"/>
      <c r="AN60" s="213"/>
      <c r="AO60" s="205" t="str">
        <f>IFERROR(VLOOKUP(D60,'Reference Records'!$C$127:$E$207,3,FALSE),"")</f>
        <v/>
      </c>
      <c r="AP60" s="258" t="e">
        <f>VLOOKUP(AO60,'Reference Records'!$E$127:$F$207,2,0)</f>
        <v>#N/A</v>
      </c>
      <c r="AQ60" s="258" t="e">
        <f>MATCH($AP60,'Reference Records'!$E$285:$E$365,0)+ROW(Population_by_intervention) -1</f>
        <v>#N/A</v>
      </c>
      <c r="AR60" s="258" t="e">
        <f>MATCH($AP60,'Reference Records'!$E$285:$E$365,1)+ROW(Population_by_intervention) -1</f>
        <v>#N/A</v>
      </c>
      <c r="AS60" s="258" t="str">
        <f t="shared" si="1"/>
        <v>|empty|</v>
      </c>
      <c r="AT60" s="258" t="str">
        <f>IF(AS60="","",IFERROR(VLOOKUP(AS60,'Overview - Section A'!AF$123:AG225,2,0),VLOOKUP("|empty|",'Overview - Section A'!AF$123:AG225,2,0)))</f>
        <v>INT-161379</v>
      </c>
      <c r="AU60" s="213"/>
      <c r="AV60" s="213"/>
      <c r="AY60" s="258">
        <f t="shared" si="3"/>
        <v>2248</v>
      </c>
      <c r="AZ60" s="258">
        <f ca="1">AZ59+'update Helper'!$X$2</f>
        <v>2669</v>
      </c>
      <c r="BC60" s="258" t="str">
        <f ca="1">IF(INDIRECT("'update Helper'!S"&amp;AY60)=0,"",IFERROR(VLOOKUP(INDIRECT("'update Helper'!S"&amp;AY60),'Account Role'!A$1:B$11,2,0),IFERROR(VLOOKUP(INDIRECT("'update Helper'!I"&amp;AY60),'Overview - Section A'!J$25:P$90,7,0),"")))</f>
        <v/>
      </c>
      <c r="BD60" s="258" t="str">
        <f ca="1">IFERROR(INDEX('Overview - Section A'!A$122:A225,MATCH(INDIRECT("'update Helper'!Q"&amp;AY60),'Overview - Section A'!AQ$122:AQ225,0)),"")</f>
        <v/>
      </c>
      <c r="BE60" s="258" t="str">
        <f>IFERROR(INDEX('Overview - Section A'!O$122:O225,MATCH(AT60,'Overview - Section A'!AQ$122:AQ225,0)),"")</f>
        <v/>
      </c>
      <c r="BF60" s="258" t="str">
        <f>IFERROR(INDEX('Overview - Section A'!H$122:H225,MATCH(AT60,'Overview - Section A'!AQ$122:AQ225,0)),"")</f>
        <v/>
      </c>
    </row>
    <row r="61" spans="1:58" s="258" customFormat="1" ht="30" customHeight="1" x14ac:dyDescent="0.35">
      <c r="A61" s="190">
        <v>53</v>
      </c>
      <c r="B61" s="213"/>
      <c r="C61" s="213"/>
      <c r="D61" s="213"/>
      <c r="E61" s="213"/>
      <c r="F61" s="213"/>
      <c r="G61" s="214"/>
      <c r="H61" s="214"/>
      <c r="I61" s="214"/>
      <c r="J61" s="213"/>
      <c r="K61" s="213"/>
      <c r="L61" s="214"/>
      <c r="M61" s="214"/>
      <c r="N61" s="213"/>
      <c r="O61" s="213"/>
      <c r="P61" s="214"/>
      <c r="Q61" s="214"/>
      <c r="R61" s="213"/>
      <c r="S61" s="213"/>
      <c r="T61" s="214"/>
      <c r="U61" s="214"/>
      <c r="V61" s="213"/>
      <c r="W61" s="213"/>
      <c r="X61" s="214"/>
      <c r="Y61" s="214"/>
      <c r="Z61" s="213"/>
      <c r="AA61" s="213"/>
      <c r="AB61" s="214"/>
      <c r="AC61" s="214"/>
      <c r="AD61" s="213"/>
      <c r="AE61" s="213"/>
      <c r="AF61" s="214"/>
      <c r="AG61" s="214"/>
      <c r="AH61" s="213"/>
      <c r="AI61" s="213"/>
      <c r="AJ61" s="214"/>
      <c r="AK61" s="214"/>
      <c r="AL61" s="213"/>
      <c r="AM61" s="213"/>
      <c r="AN61" s="213"/>
      <c r="AO61" s="205" t="str">
        <f>IFERROR(VLOOKUP(D61,'Reference Records'!$C$127:$E$207,3,FALSE),"")</f>
        <v/>
      </c>
      <c r="AP61" s="258" t="e">
        <f>VLOOKUP(AO61,'Reference Records'!$E$127:$F$207,2,0)</f>
        <v>#N/A</v>
      </c>
      <c r="AQ61" s="258" t="e">
        <f>MATCH($AP61,'Reference Records'!$E$285:$E$365,0)+ROW(Population_by_intervention) -1</f>
        <v>#N/A</v>
      </c>
      <c r="AR61" s="258" t="e">
        <f>MATCH($AP61,'Reference Records'!$E$285:$E$365,1)+ROW(Population_by_intervention) -1</f>
        <v>#N/A</v>
      </c>
      <c r="AS61" s="258" t="str">
        <f t="shared" si="1"/>
        <v>|empty|</v>
      </c>
      <c r="AT61" s="258" t="str">
        <f>IF(AS61="","",IFERROR(VLOOKUP(AS61,'Overview - Section A'!AF$123:AG226,2,0),VLOOKUP("|empty|",'Overview - Section A'!AF$123:AG226,2,0)))</f>
        <v>INT-161379</v>
      </c>
      <c r="AU61" s="213"/>
      <c r="AV61" s="213"/>
      <c r="AY61" s="258">
        <f t="shared" si="3"/>
        <v>2249</v>
      </c>
      <c r="AZ61" s="258">
        <f ca="1">AZ60+'update Helper'!$X$2</f>
        <v>2675</v>
      </c>
      <c r="BC61" s="258" t="str">
        <f ca="1">IF(INDIRECT("'update Helper'!S"&amp;AY61)=0,"",IFERROR(VLOOKUP(INDIRECT("'update Helper'!S"&amp;AY61),'Account Role'!A$1:B$11,2,0),IFERROR(VLOOKUP(INDIRECT("'update Helper'!I"&amp;AY61),'Overview - Section A'!J$25:P$90,7,0),"")))</f>
        <v/>
      </c>
      <c r="BD61" s="258" t="str">
        <f ca="1">IFERROR(INDEX('Overview - Section A'!A$122:A226,MATCH(INDIRECT("'update Helper'!Q"&amp;AY61),'Overview - Section A'!AQ$122:AQ226,0)),"")</f>
        <v/>
      </c>
      <c r="BE61" s="258" t="str">
        <f>IFERROR(INDEX('Overview - Section A'!O$122:O226,MATCH(AT61,'Overview - Section A'!AQ$122:AQ226,0)),"")</f>
        <v/>
      </c>
      <c r="BF61" s="258" t="str">
        <f>IFERROR(INDEX('Overview - Section A'!H$122:H226,MATCH(AT61,'Overview - Section A'!AQ$122:AQ226,0)),"")</f>
        <v/>
      </c>
    </row>
    <row r="62" spans="1:58" s="258" customFormat="1" ht="30" customHeight="1" x14ac:dyDescent="0.35">
      <c r="A62" s="190">
        <v>54</v>
      </c>
      <c r="B62" s="213"/>
      <c r="C62" s="213"/>
      <c r="D62" s="213"/>
      <c r="E62" s="213"/>
      <c r="F62" s="213"/>
      <c r="G62" s="214"/>
      <c r="H62" s="214"/>
      <c r="I62" s="214"/>
      <c r="J62" s="213"/>
      <c r="K62" s="213"/>
      <c r="L62" s="214"/>
      <c r="M62" s="214"/>
      <c r="N62" s="213"/>
      <c r="O62" s="213"/>
      <c r="P62" s="214"/>
      <c r="Q62" s="214"/>
      <c r="R62" s="213"/>
      <c r="S62" s="213"/>
      <c r="T62" s="214"/>
      <c r="U62" s="214"/>
      <c r="V62" s="213"/>
      <c r="W62" s="213"/>
      <c r="X62" s="214"/>
      <c r="Y62" s="214"/>
      <c r="Z62" s="213"/>
      <c r="AA62" s="213"/>
      <c r="AB62" s="214"/>
      <c r="AC62" s="214"/>
      <c r="AD62" s="213"/>
      <c r="AE62" s="213"/>
      <c r="AF62" s="214"/>
      <c r="AG62" s="214"/>
      <c r="AH62" s="213"/>
      <c r="AI62" s="213"/>
      <c r="AJ62" s="214"/>
      <c r="AK62" s="214"/>
      <c r="AL62" s="213"/>
      <c r="AM62" s="213"/>
      <c r="AN62" s="213"/>
      <c r="AO62" s="205" t="str">
        <f>IFERROR(VLOOKUP(D62,'Reference Records'!$C$127:$E$207,3,FALSE),"")</f>
        <v/>
      </c>
      <c r="AP62" s="258" t="e">
        <f>VLOOKUP(AO62,'Reference Records'!$E$127:$F$207,2,0)</f>
        <v>#N/A</v>
      </c>
      <c r="AQ62" s="258" t="e">
        <f>MATCH($AP62,'Reference Records'!$E$285:$E$365,0)+ROW(Population_by_intervention) -1</f>
        <v>#N/A</v>
      </c>
      <c r="AR62" s="258" t="e">
        <f>MATCH($AP62,'Reference Records'!$E$285:$E$365,1)+ROW(Population_by_intervention) -1</f>
        <v>#N/A</v>
      </c>
      <c r="AS62" s="258" t="str">
        <f t="shared" si="1"/>
        <v>|empty|</v>
      </c>
      <c r="AT62" s="258" t="str">
        <f>IF(AS62="","",IFERROR(VLOOKUP(AS62,'Overview - Section A'!AF$123:AG227,2,0),VLOOKUP("|empty|",'Overview - Section A'!AF$123:AG227,2,0)))</f>
        <v>INT-161379</v>
      </c>
      <c r="AU62" s="213"/>
      <c r="AV62" s="213"/>
      <c r="AY62" s="258">
        <f t="shared" si="3"/>
        <v>2250</v>
      </c>
      <c r="AZ62" s="258">
        <f ca="1">AZ61+'update Helper'!$X$2</f>
        <v>2681</v>
      </c>
      <c r="BC62" s="258" t="str">
        <f ca="1">IF(INDIRECT("'update Helper'!S"&amp;AY62)=0,"",IFERROR(VLOOKUP(INDIRECT("'update Helper'!S"&amp;AY62),'Account Role'!A$1:B$11,2,0),IFERROR(VLOOKUP(INDIRECT("'update Helper'!I"&amp;AY62),'Overview - Section A'!J$25:P$90,7,0),"")))</f>
        <v/>
      </c>
      <c r="BD62" s="258" t="str">
        <f ca="1">IFERROR(INDEX('Overview - Section A'!A$122:A227,MATCH(INDIRECT("'update Helper'!Q"&amp;AY62),'Overview - Section A'!AQ$122:AQ227,0)),"")</f>
        <v/>
      </c>
      <c r="BE62" s="258" t="str">
        <f>IFERROR(INDEX('Overview - Section A'!O$122:O227,MATCH(AT62,'Overview - Section A'!AQ$122:AQ227,0)),"")</f>
        <v/>
      </c>
      <c r="BF62" s="258" t="str">
        <f>IFERROR(INDEX('Overview - Section A'!H$122:H227,MATCH(AT62,'Overview - Section A'!AQ$122:AQ227,0)),"")</f>
        <v/>
      </c>
    </row>
    <row r="63" spans="1:58" s="258" customFormat="1" ht="30" customHeight="1" x14ac:dyDescent="0.35">
      <c r="A63" s="190">
        <v>55</v>
      </c>
      <c r="B63" s="213"/>
      <c r="C63" s="213"/>
      <c r="D63" s="213"/>
      <c r="E63" s="213"/>
      <c r="F63" s="213"/>
      <c r="G63" s="214"/>
      <c r="H63" s="214"/>
      <c r="I63" s="214"/>
      <c r="J63" s="213"/>
      <c r="K63" s="213"/>
      <c r="L63" s="214"/>
      <c r="M63" s="214"/>
      <c r="N63" s="213"/>
      <c r="O63" s="213"/>
      <c r="P63" s="214"/>
      <c r="Q63" s="214"/>
      <c r="R63" s="213"/>
      <c r="S63" s="213"/>
      <c r="T63" s="214"/>
      <c r="U63" s="214"/>
      <c r="V63" s="213"/>
      <c r="W63" s="213"/>
      <c r="X63" s="214"/>
      <c r="Y63" s="214"/>
      <c r="Z63" s="213"/>
      <c r="AA63" s="213"/>
      <c r="AB63" s="214"/>
      <c r="AC63" s="214"/>
      <c r="AD63" s="213"/>
      <c r="AE63" s="213"/>
      <c r="AF63" s="214"/>
      <c r="AG63" s="214"/>
      <c r="AH63" s="213"/>
      <c r="AI63" s="213"/>
      <c r="AJ63" s="214"/>
      <c r="AK63" s="214"/>
      <c r="AL63" s="213"/>
      <c r="AM63" s="213"/>
      <c r="AN63" s="213"/>
      <c r="AO63" s="205" t="str">
        <f>IFERROR(VLOOKUP(D63,'Reference Records'!$C$127:$E$207,3,FALSE),"")</f>
        <v/>
      </c>
      <c r="AP63" s="258" t="e">
        <f>VLOOKUP(AO63,'Reference Records'!$E$127:$F$207,2,0)</f>
        <v>#N/A</v>
      </c>
      <c r="AQ63" s="258" t="e">
        <f>MATCH($AP63,'Reference Records'!$E$285:$E$365,0)+ROW(Population_by_intervention) -1</f>
        <v>#N/A</v>
      </c>
      <c r="AR63" s="258" t="e">
        <f>MATCH($AP63,'Reference Records'!$E$285:$E$365,1)+ROW(Population_by_intervention) -1</f>
        <v>#N/A</v>
      </c>
      <c r="AS63" s="258" t="str">
        <f t="shared" si="1"/>
        <v>|empty|</v>
      </c>
      <c r="AT63" s="258" t="str">
        <f>IF(AS63="","",IFERROR(VLOOKUP(AS63,'Overview - Section A'!AF$123:AG228,2,0),VLOOKUP("|empty|",'Overview - Section A'!AF$123:AG228,2,0)))</f>
        <v>INT-161379</v>
      </c>
      <c r="AU63" s="213"/>
      <c r="AV63" s="213"/>
      <c r="AY63" s="258">
        <f t="shared" si="3"/>
        <v>2251</v>
      </c>
      <c r="AZ63" s="258">
        <f ca="1">AZ62+'update Helper'!$X$2</f>
        <v>2687</v>
      </c>
      <c r="BC63" s="258" t="str">
        <f ca="1">IF(INDIRECT("'update Helper'!S"&amp;AY63)=0,"",IFERROR(VLOOKUP(INDIRECT("'update Helper'!S"&amp;AY63),'Account Role'!A$1:B$11,2,0),IFERROR(VLOOKUP(INDIRECT("'update Helper'!I"&amp;AY63),'Overview - Section A'!J$25:P$90,7,0),"")))</f>
        <v/>
      </c>
      <c r="BD63" s="258" t="str">
        <f ca="1">IFERROR(INDEX('Overview - Section A'!A$122:A228,MATCH(INDIRECT("'update Helper'!Q"&amp;AY63),'Overview - Section A'!AQ$122:AQ228,0)),"")</f>
        <v/>
      </c>
      <c r="BE63" s="258" t="str">
        <f>IFERROR(INDEX('Overview - Section A'!O$122:O228,MATCH(AT63,'Overview - Section A'!AQ$122:AQ228,0)),"")</f>
        <v/>
      </c>
      <c r="BF63" s="258" t="str">
        <f>IFERROR(INDEX('Overview - Section A'!H$122:H228,MATCH(AT63,'Overview - Section A'!AQ$122:AQ228,0)),"")</f>
        <v/>
      </c>
    </row>
    <row r="64" spans="1:58" s="258" customFormat="1" ht="30" customHeight="1" x14ac:dyDescent="0.35">
      <c r="A64" s="190">
        <v>56</v>
      </c>
      <c r="B64" s="213"/>
      <c r="C64" s="213"/>
      <c r="D64" s="213"/>
      <c r="E64" s="213"/>
      <c r="F64" s="213"/>
      <c r="G64" s="214"/>
      <c r="H64" s="214"/>
      <c r="I64" s="214"/>
      <c r="J64" s="213"/>
      <c r="K64" s="213"/>
      <c r="L64" s="214"/>
      <c r="M64" s="214"/>
      <c r="N64" s="213"/>
      <c r="O64" s="213"/>
      <c r="P64" s="214"/>
      <c r="Q64" s="214"/>
      <c r="R64" s="213"/>
      <c r="S64" s="213"/>
      <c r="T64" s="214"/>
      <c r="U64" s="214"/>
      <c r="V64" s="213"/>
      <c r="W64" s="213"/>
      <c r="X64" s="214"/>
      <c r="Y64" s="214"/>
      <c r="Z64" s="213"/>
      <c r="AA64" s="213"/>
      <c r="AB64" s="214"/>
      <c r="AC64" s="214"/>
      <c r="AD64" s="213"/>
      <c r="AE64" s="213"/>
      <c r="AF64" s="214"/>
      <c r="AG64" s="214"/>
      <c r="AH64" s="213"/>
      <c r="AI64" s="213"/>
      <c r="AJ64" s="214"/>
      <c r="AK64" s="214"/>
      <c r="AL64" s="213"/>
      <c r="AM64" s="213"/>
      <c r="AN64" s="213"/>
      <c r="AO64" s="205" t="str">
        <f>IFERROR(VLOOKUP(D64,'Reference Records'!$C$127:$E$207,3,FALSE),"")</f>
        <v/>
      </c>
      <c r="AP64" s="258" t="e">
        <f>VLOOKUP(AO64,'Reference Records'!$E$127:$F$207,2,0)</f>
        <v>#N/A</v>
      </c>
      <c r="AQ64" s="258" t="e">
        <f>MATCH($AP64,'Reference Records'!$E$285:$E$365,0)+ROW(Population_by_intervention) -1</f>
        <v>#N/A</v>
      </c>
      <c r="AR64" s="258" t="e">
        <f>MATCH($AP64,'Reference Records'!$E$285:$E$365,1)+ROW(Population_by_intervention) -1</f>
        <v>#N/A</v>
      </c>
      <c r="AS64" s="258" t="str">
        <f t="shared" si="1"/>
        <v>|empty|</v>
      </c>
      <c r="AT64" s="258" t="str">
        <f>IF(AS64="","",IFERROR(VLOOKUP(AS64,'Overview - Section A'!AF$123:AG229,2,0),VLOOKUP("|empty|",'Overview - Section A'!AF$123:AG229,2,0)))</f>
        <v>INT-161379</v>
      </c>
      <c r="AU64" s="213"/>
      <c r="AV64" s="213"/>
      <c r="AY64" s="258">
        <f t="shared" si="3"/>
        <v>2252</v>
      </c>
      <c r="AZ64" s="258">
        <f ca="1">AZ63+'update Helper'!$X$2</f>
        <v>2693</v>
      </c>
      <c r="BC64" s="258" t="str">
        <f ca="1">IF(INDIRECT("'update Helper'!S"&amp;AY64)=0,"",IFERROR(VLOOKUP(INDIRECT("'update Helper'!S"&amp;AY64),'Account Role'!A$1:B$11,2,0),IFERROR(VLOOKUP(INDIRECT("'update Helper'!I"&amp;AY64),'Overview - Section A'!J$25:P$90,7,0),"")))</f>
        <v/>
      </c>
      <c r="BD64" s="258" t="str">
        <f ca="1">IFERROR(INDEX('Overview - Section A'!A$122:A229,MATCH(INDIRECT("'update Helper'!Q"&amp;AY64),'Overview - Section A'!AQ$122:AQ229,0)),"")</f>
        <v/>
      </c>
      <c r="BE64" s="258" t="str">
        <f>IFERROR(INDEX('Overview - Section A'!O$122:O229,MATCH(AT64,'Overview - Section A'!AQ$122:AQ229,0)),"")</f>
        <v/>
      </c>
      <c r="BF64" s="258" t="str">
        <f>IFERROR(INDEX('Overview - Section A'!H$122:H229,MATCH(AT64,'Overview - Section A'!AQ$122:AQ229,0)),"")</f>
        <v/>
      </c>
    </row>
    <row r="65" spans="1:58" s="258" customFormat="1" ht="30" customHeight="1" x14ac:dyDescent="0.35">
      <c r="A65" s="190">
        <v>57</v>
      </c>
      <c r="B65" s="213"/>
      <c r="C65" s="213"/>
      <c r="D65" s="213"/>
      <c r="E65" s="213"/>
      <c r="F65" s="213"/>
      <c r="G65" s="214"/>
      <c r="H65" s="214"/>
      <c r="I65" s="214"/>
      <c r="J65" s="213"/>
      <c r="K65" s="213"/>
      <c r="L65" s="214"/>
      <c r="M65" s="214"/>
      <c r="N65" s="213"/>
      <c r="O65" s="213"/>
      <c r="P65" s="214"/>
      <c r="Q65" s="214"/>
      <c r="R65" s="213"/>
      <c r="S65" s="213"/>
      <c r="T65" s="214"/>
      <c r="U65" s="214"/>
      <c r="V65" s="213"/>
      <c r="W65" s="213"/>
      <c r="X65" s="214"/>
      <c r="Y65" s="214"/>
      <c r="Z65" s="213"/>
      <c r="AA65" s="213"/>
      <c r="AB65" s="214"/>
      <c r="AC65" s="214"/>
      <c r="AD65" s="213"/>
      <c r="AE65" s="213"/>
      <c r="AF65" s="214"/>
      <c r="AG65" s="214"/>
      <c r="AH65" s="213"/>
      <c r="AI65" s="213"/>
      <c r="AJ65" s="214"/>
      <c r="AK65" s="214"/>
      <c r="AL65" s="213"/>
      <c r="AM65" s="213"/>
      <c r="AN65" s="213"/>
      <c r="AO65" s="205" t="str">
        <f>IFERROR(VLOOKUP(D65,'Reference Records'!$C$127:$E$207,3,FALSE),"")</f>
        <v/>
      </c>
      <c r="AP65" s="258" t="e">
        <f>VLOOKUP(AO65,'Reference Records'!$E$127:$F$207,2,0)</f>
        <v>#N/A</v>
      </c>
      <c r="AQ65" s="258" t="e">
        <f>MATCH($AP65,'Reference Records'!$E$285:$E$365,0)+ROW(Population_by_intervention) -1</f>
        <v>#N/A</v>
      </c>
      <c r="AR65" s="258" t="e">
        <f>MATCH($AP65,'Reference Records'!$E$285:$E$365,1)+ROW(Population_by_intervention) -1</f>
        <v>#N/A</v>
      </c>
      <c r="AS65" s="258" t="str">
        <f t="shared" si="1"/>
        <v>|empty|</v>
      </c>
      <c r="AT65" s="258" t="str">
        <f>IF(AS65="","",IFERROR(VLOOKUP(AS65,'Overview - Section A'!AF$123:AG230,2,0),VLOOKUP("|empty|",'Overview - Section A'!AF$123:AG230,2,0)))</f>
        <v>INT-161379</v>
      </c>
      <c r="AU65" s="213"/>
      <c r="AV65" s="213"/>
      <c r="AY65" s="258">
        <f t="shared" si="3"/>
        <v>2253</v>
      </c>
      <c r="AZ65" s="258">
        <f ca="1">AZ64+'update Helper'!$X$2</f>
        <v>2699</v>
      </c>
      <c r="BC65" s="258" t="str">
        <f ca="1">IF(INDIRECT("'update Helper'!S"&amp;AY65)=0,"",IFERROR(VLOOKUP(INDIRECT("'update Helper'!S"&amp;AY65),'Account Role'!A$1:B$11,2,0),IFERROR(VLOOKUP(INDIRECT("'update Helper'!I"&amp;AY65),'Overview - Section A'!J$25:P$90,7,0),"")))</f>
        <v/>
      </c>
      <c r="BD65" s="258" t="str">
        <f ca="1">IFERROR(INDEX('Overview - Section A'!A$122:A230,MATCH(INDIRECT("'update Helper'!Q"&amp;AY65),'Overview - Section A'!AQ$122:AQ230,0)),"")</f>
        <v/>
      </c>
      <c r="BE65" s="258" t="str">
        <f>IFERROR(INDEX('Overview - Section A'!O$122:O230,MATCH(AT65,'Overview - Section A'!AQ$122:AQ230,0)),"")</f>
        <v/>
      </c>
      <c r="BF65" s="258" t="str">
        <f>IFERROR(INDEX('Overview - Section A'!H$122:H230,MATCH(AT65,'Overview - Section A'!AQ$122:AQ230,0)),"")</f>
        <v/>
      </c>
    </row>
    <row r="66" spans="1:58" s="258" customFormat="1" ht="30" customHeight="1" x14ac:dyDescent="0.35">
      <c r="A66" s="190">
        <v>58</v>
      </c>
      <c r="B66" s="213"/>
      <c r="C66" s="213"/>
      <c r="D66" s="213"/>
      <c r="E66" s="213"/>
      <c r="F66" s="213"/>
      <c r="G66" s="214"/>
      <c r="H66" s="214"/>
      <c r="I66" s="214"/>
      <c r="J66" s="213"/>
      <c r="K66" s="213"/>
      <c r="L66" s="214"/>
      <c r="M66" s="214"/>
      <c r="N66" s="213"/>
      <c r="O66" s="213"/>
      <c r="P66" s="214"/>
      <c r="Q66" s="214"/>
      <c r="R66" s="213"/>
      <c r="S66" s="213"/>
      <c r="T66" s="214"/>
      <c r="U66" s="214"/>
      <c r="V66" s="213"/>
      <c r="W66" s="213"/>
      <c r="X66" s="214"/>
      <c r="Y66" s="214"/>
      <c r="Z66" s="213"/>
      <c r="AA66" s="213"/>
      <c r="AB66" s="214"/>
      <c r="AC66" s="214"/>
      <c r="AD66" s="213"/>
      <c r="AE66" s="213"/>
      <c r="AF66" s="214"/>
      <c r="AG66" s="214"/>
      <c r="AH66" s="213"/>
      <c r="AI66" s="213"/>
      <c r="AJ66" s="214"/>
      <c r="AK66" s="214"/>
      <c r="AL66" s="213"/>
      <c r="AM66" s="213"/>
      <c r="AN66" s="213"/>
      <c r="AO66" s="205" t="str">
        <f>IFERROR(VLOOKUP(D66,'Reference Records'!$C$127:$E$207,3,FALSE),"")</f>
        <v/>
      </c>
      <c r="AP66" s="258" t="e">
        <f>VLOOKUP(AO66,'Reference Records'!$E$127:$F$207,2,0)</f>
        <v>#N/A</v>
      </c>
      <c r="AQ66" s="258" t="e">
        <f>MATCH($AP66,'Reference Records'!$E$285:$E$365,0)+ROW(Population_by_intervention) -1</f>
        <v>#N/A</v>
      </c>
      <c r="AR66" s="258" t="e">
        <f>MATCH($AP66,'Reference Records'!$E$285:$E$365,1)+ROW(Population_by_intervention) -1</f>
        <v>#N/A</v>
      </c>
      <c r="AS66" s="258" t="str">
        <f t="shared" si="1"/>
        <v>|empty|</v>
      </c>
      <c r="AT66" s="258" t="str">
        <f>IF(AS66="","",IFERROR(VLOOKUP(AS66,'Overview - Section A'!AF$123:AG231,2,0),VLOOKUP("|empty|",'Overview - Section A'!AF$123:AG231,2,0)))</f>
        <v>INT-161379</v>
      </c>
      <c r="AU66" s="213"/>
      <c r="AV66" s="213"/>
      <c r="AY66" s="258">
        <f t="shared" si="3"/>
        <v>2254</v>
      </c>
      <c r="AZ66" s="258">
        <f ca="1">AZ65+'update Helper'!$X$2</f>
        <v>2705</v>
      </c>
      <c r="BC66" s="258" t="str">
        <f ca="1">IF(INDIRECT("'update Helper'!S"&amp;AY66)=0,"",IFERROR(VLOOKUP(INDIRECT("'update Helper'!S"&amp;AY66),'Account Role'!A$1:B$11,2,0),IFERROR(VLOOKUP(INDIRECT("'update Helper'!I"&amp;AY66),'Overview - Section A'!J$25:P$90,7,0),"")))</f>
        <v/>
      </c>
      <c r="BD66" s="258" t="str">
        <f ca="1">IFERROR(INDEX('Overview - Section A'!A$122:A231,MATCH(INDIRECT("'update Helper'!Q"&amp;AY66),'Overview - Section A'!AQ$122:AQ231,0)),"")</f>
        <v/>
      </c>
      <c r="BE66" s="258" t="str">
        <f>IFERROR(INDEX('Overview - Section A'!O$122:O231,MATCH(AT66,'Overview - Section A'!AQ$122:AQ231,0)),"")</f>
        <v/>
      </c>
      <c r="BF66" s="258" t="str">
        <f>IFERROR(INDEX('Overview - Section A'!H$122:H231,MATCH(AT66,'Overview - Section A'!AQ$122:AQ231,0)),"")</f>
        <v/>
      </c>
    </row>
    <row r="67" spans="1:58" s="258" customFormat="1" ht="30" customHeight="1" x14ac:dyDescent="0.35">
      <c r="A67" s="190">
        <v>59</v>
      </c>
      <c r="B67" s="213"/>
      <c r="C67" s="213"/>
      <c r="D67" s="213"/>
      <c r="E67" s="213"/>
      <c r="F67" s="213"/>
      <c r="G67" s="214"/>
      <c r="H67" s="214"/>
      <c r="I67" s="214"/>
      <c r="J67" s="213"/>
      <c r="K67" s="213"/>
      <c r="L67" s="214"/>
      <c r="M67" s="214"/>
      <c r="N67" s="213"/>
      <c r="O67" s="213"/>
      <c r="P67" s="214"/>
      <c r="Q67" s="214"/>
      <c r="R67" s="213"/>
      <c r="S67" s="213"/>
      <c r="T67" s="214"/>
      <c r="U67" s="214"/>
      <c r="V67" s="213"/>
      <c r="W67" s="213"/>
      <c r="X67" s="214"/>
      <c r="Y67" s="214"/>
      <c r="Z67" s="213"/>
      <c r="AA67" s="213"/>
      <c r="AB67" s="214"/>
      <c r="AC67" s="214"/>
      <c r="AD67" s="213"/>
      <c r="AE67" s="213"/>
      <c r="AF67" s="214"/>
      <c r="AG67" s="214"/>
      <c r="AH67" s="213"/>
      <c r="AI67" s="213"/>
      <c r="AJ67" s="214"/>
      <c r="AK67" s="214"/>
      <c r="AL67" s="213"/>
      <c r="AM67" s="213"/>
      <c r="AN67" s="213"/>
      <c r="AO67" s="205" t="str">
        <f>IFERROR(VLOOKUP(D67,'Reference Records'!$C$127:$E$207,3,FALSE),"")</f>
        <v/>
      </c>
      <c r="AP67" s="258" t="e">
        <f>VLOOKUP(AO67,'Reference Records'!$E$127:$F$207,2,0)</f>
        <v>#N/A</v>
      </c>
      <c r="AQ67" s="258" t="e">
        <f>MATCH($AP67,'Reference Records'!$E$285:$E$365,0)+ROW(Population_by_intervention) -1</f>
        <v>#N/A</v>
      </c>
      <c r="AR67" s="258" t="e">
        <f>MATCH($AP67,'Reference Records'!$E$285:$E$365,1)+ROW(Population_by_intervention) -1</f>
        <v>#N/A</v>
      </c>
      <c r="AS67" s="258" t="str">
        <f t="shared" si="1"/>
        <v>|empty|</v>
      </c>
      <c r="AT67" s="258" t="str">
        <f>IF(AS67="","",IFERROR(VLOOKUP(AS67,'Overview - Section A'!AF$123:AG232,2,0),VLOOKUP("|empty|",'Overview - Section A'!AF$123:AG232,2,0)))</f>
        <v>INT-161379</v>
      </c>
      <c r="AU67" s="213"/>
      <c r="AV67" s="213"/>
      <c r="AY67" s="258">
        <f t="shared" si="3"/>
        <v>2255</v>
      </c>
      <c r="AZ67" s="258">
        <f ca="1">AZ66+'update Helper'!$X$2</f>
        <v>2711</v>
      </c>
      <c r="BC67" s="258" t="str">
        <f ca="1">IF(INDIRECT("'update Helper'!S"&amp;AY67)=0,"",IFERROR(VLOOKUP(INDIRECT("'update Helper'!S"&amp;AY67),'Account Role'!A$1:B$11,2,0),IFERROR(VLOOKUP(INDIRECT("'update Helper'!I"&amp;AY67),'Overview - Section A'!J$25:P$90,7,0),"")))</f>
        <v/>
      </c>
      <c r="BD67" s="258" t="str">
        <f ca="1">IFERROR(INDEX('Overview - Section A'!A$122:A232,MATCH(INDIRECT("'update Helper'!Q"&amp;AY67),'Overview - Section A'!AQ$122:AQ232,0)),"")</f>
        <v/>
      </c>
      <c r="BE67" s="258" t="str">
        <f>IFERROR(INDEX('Overview - Section A'!O$122:O232,MATCH(AT67,'Overview - Section A'!AQ$122:AQ232,0)),"")</f>
        <v/>
      </c>
      <c r="BF67" s="258" t="str">
        <f>IFERROR(INDEX('Overview - Section A'!H$122:H232,MATCH(AT67,'Overview - Section A'!AQ$122:AQ232,0)),"")</f>
        <v/>
      </c>
    </row>
    <row r="68" spans="1:58" s="258" customFormat="1" ht="30" customHeight="1" x14ac:dyDescent="0.35">
      <c r="A68" s="190">
        <v>60</v>
      </c>
      <c r="B68" s="213"/>
      <c r="C68" s="213"/>
      <c r="D68" s="213"/>
      <c r="E68" s="213"/>
      <c r="F68" s="213"/>
      <c r="G68" s="214"/>
      <c r="H68" s="214"/>
      <c r="I68" s="214"/>
      <c r="J68" s="213"/>
      <c r="K68" s="213"/>
      <c r="L68" s="214"/>
      <c r="M68" s="214"/>
      <c r="N68" s="213"/>
      <c r="O68" s="213"/>
      <c r="P68" s="214"/>
      <c r="Q68" s="214"/>
      <c r="R68" s="213"/>
      <c r="S68" s="213"/>
      <c r="T68" s="214"/>
      <c r="U68" s="214"/>
      <c r="V68" s="213"/>
      <c r="W68" s="213"/>
      <c r="X68" s="214"/>
      <c r="Y68" s="214"/>
      <c r="Z68" s="213"/>
      <c r="AA68" s="213"/>
      <c r="AB68" s="214"/>
      <c r="AC68" s="214"/>
      <c r="AD68" s="213"/>
      <c r="AE68" s="213"/>
      <c r="AF68" s="214"/>
      <c r="AG68" s="214"/>
      <c r="AH68" s="213"/>
      <c r="AI68" s="213"/>
      <c r="AJ68" s="214"/>
      <c r="AK68" s="214"/>
      <c r="AL68" s="213"/>
      <c r="AM68" s="213"/>
      <c r="AN68" s="213"/>
      <c r="AO68" s="205" t="str">
        <f>IFERROR(VLOOKUP(D68,'Reference Records'!$C$127:$E$207,3,FALSE),"")</f>
        <v/>
      </c>
      <c r="AP68" s="258" t="e">
        <f>VLOOKUP(AO68,'Reference Records'!$E$127:$F$207,2,0)</f>
        <v>#N/A</v>
      </c>
      <c r="AQ68" s="258" t="e">
        <f>MATCH($AP68,'Reference Records'!$E$285:$E$365,0)+ROW(Population_by_intervention) -1</f>
        <v>#N/A</v>
      </c>
      <c r="AR68" s="258" t="e">
        <f>MATCH($AP68,'Reference Records'!$E$285:$E$365,1)+ROW(Population_by_intervention) -1</f>
        <v>#N/A</v>
      </c>
      <c r="AS68" s="258" t="str">
        <f t="shared" si="1"/>
        <v>|empty|</v>
      </c>
      <c r="AT68" s="258" t="str">
        <f>IF(AS68="","",IFERROR(VLOOKUP(AS68,'Overview - Section A'!AF$123:AG233,2,0),VLOOKUP("|empty|",'Overview - Section A'!AF$123:AG233,2,0)))</f>
        <v>INT-161379</v>
      </c>
      <c r="AU68" s="213"/>
      <c r="AV68" s="213"/>
      <c r="AY68" s="258">
        <f t="shared" si="3"/>
        <v>2256</v>
      </c>
      <c r="AZ68" s="258">
        <f ca="1">AZ67+'update Helper'!$X$2</f>
        <v>2717</v>
      </c>
      <c r="BC68" s="258" t="str">
        <f ca="1">IF(INDIRECT("'update Helper'!S"&amp;AY68)=0,"",IFERROR(VLOOKUP(INDIRECT("'update Helper'!S"&amp;AY68),'Account Role'!A$1:B$11,2,0),IFERROR(VLOOKUP(INDIRECT("'update Helper'!I"&amp;AY68),'Overview - Section A'!J$25:P$90,7,0),"")))</f>
        <v/>
      </c>
      <c r="BD68" s="258" t="str">
        <f ca="1">IFERROR(INDEX('Overview - Section A'!A$122:A233,MATCH(INDIRECT("'update Helper'!Q"&amp;AY68),'Overview - Section A'!AQ$122:AQ233,0)),"")</f>
        <v/>
      </c>
      <c r="BE68" s="258" t="str">
        <f>IFERROR(INDEX('Overview - Section A'!O$122:O233,MATCH(AT68,'Overview - Section A'!AQ$122:AQ233,0)),"")</f>
        <v/>
      </c>
      <c r="BF68" s="258" t="str">
        <f>IFERROR(INDEX('Overview - Section A'!H$122:H233,MATCH(AT68,'Overview - Section A'!AQ$122:AQ233,0)),"")</f>
        <v/>
      </c>
    </row>
    <row r="69" spans="1:58" s="258" customFormat="1" ht="30" customHeight="1" x14ac:dyDescent="0.35">
      <c r="A69" s="190">
        <v>61</v>
      </c>
      <c r="B69" s="213"/>
      <c r="C69" s="213"/>
      <c r="D69" s="213"/>
      <c r="E69" s="213"/>
      <c r="F69" s="213"/>
      <c r="G69" s="214"/>
      <c r="H69" s="214"/>
      <c r="I69" s="214"/>
      <c r="J69" s="213"/>
      <c r="K69" s="213"/>
      <c r="L69" s="214"/>
      <c r="M69" s="214"/>
      <c r="N69" s="213"/>
      <c r="O69" s="213"/>
      <c r="P69" s="214"/>
      <c r="Q69" s="214"/>
      <c r="R69" s="213"/>
      <c r="S69" s="213"/>
      <c r="T69" s="214"/>
      <c r="U69" s="214"/>
      <c r="V69" s="213"/>
      <c r="W69" s="213"/>
      <c r="X69" s="214"/>
      <c r="Y69" s="214"/>
      <c r="Z69" s="213"/>
      <c r="AA69" s="213"/>
      <c r="AB69" s="214"/>
      <c r="AC69" s="214"/>
      <c r="AD69" s="213"/>
      <c r="AE69" s="213"/>
      <c r="AF69" s="214"/>
      <c r="AG69" s="214"/>
      <c r="AH69" s="213"/>
      <c r="AI69" s="213"/>
      <c r="AJ69" s="214"/>
      <c r="AK69" s="214"/>
      <c r="AL69" s="213"/>
      <c r="AM69" s="213"/>
      <c r="AN69" s="213"/>
      <c r="AO69" s="205" t="str">
        <f>IFERROR(VLOOKUP(D69,'Reference Records'!$C$127:$E$207,3,FALSE),"")</f>
        <v/>
      </c>
      <c r="AP69" s="258" t="e">
        <f>VLOOKUP(AO69,'Reference Records'!$E$127:$F$207,2,0)</f>
        <v>#N/A</v>
      </c>
      <c r="AQ69" s="258" t="e">
        <f>MATCH($AP69,'Reference Records'!$E$285:$E$365,0)+ROW(Population_by_intervention) -1</f>
        <v>#N/A</v>
      </c>
      <c r="AR69" s="258" t="e">
        <f>MATCH($AP69,'Reference Records'!$E$285:$E$365,1)+ROW(Population_by_intervention) -1</f>
        <v>#N/A</v>
      </c>
      <c r="AS69" s="258" t="str">
        <f t="shared" si="1"/>
        <v>|empty|</v>
      </c>
      <c r="AT69" s="258" t="str">
        <f>IF(AS69="","",IFERROR(VLOOKUP(AS69,'Overview - Section A'!AF$123:AG234,2,0),VLOOKUP("|empty|",'Overview - Section A'!AF$123:AG234,2,0)))</f>
        <v>INT-161379</v>
      </c>
      <c r="AU69" s="213"/>
      <c r="AV69" s="213"/>
      <c r="AY69" s="258">
        <f t="shared" si="3"/>
        <v>2257</v>
      </c>
      <c r="AZ69" s="258">
        <f ca="1">AZ68+'update Helper'!$X$2</f>
        <v>2723</v>
      </c>
      <c r="BC69" s="258" t="str">
        <f ca="1">IF(INDIRECT("'update Helper'!S"&amp;AY69)=0,"",IFERROR(VLOOKUP(INDIRECT("'update Helper'!S"&amp;AY69),'Account Role'!A$1:B$11,2,0),IFERROR(VLOOKUP(INDIRECT("'update Helper'!I"&amp;AY69),'Overview - Section A'!J$25:P$90,7,0),"")))</f>
        <v/>
      </c>
      <c r="BD69" s="258" t="str">
        <f ca="1">IFERROR(INDEX('Overview - Section A'!A$122:A234,MATCH(INDIRECT("'update Helper'!Q"&amp;AY69),'Overview - Section A'!AQ$122:AQ234,0)),"")</f>
        <v/>
      </c>
      <c r="BE69" s="258" t="str">
        <f>IFERROR(INDEX('Overview - Section A'!O$122:O234,MATCH(AT69,'Overview - Section A'!AQ$122:AQ234,0)),"")</f>
        <v/>
      </c>
      <c r="BF69" s="258" t="str">
        <f>IFERROR(INDEX('Overview - Section A'!H$122:H234,MATCH(AT69,'Overview - Section A'!AQ$122:AQ234,0)),"")</f>
        <v/>
      </c>
    </row>
    <row r="70" spans="1:58" s="258" customFormat="1" ht="30" customHeight="1" x14ac:dyDescent="0.35">
      <c r="A70" s="190">
        <v>62</v>
      </c>
      <c r="B70" s="213"/>
      <c r="C70" s="213"/>
      <c r="D70" s="213"/>
      <c r="E70" s="213"/>
      <c r="F70" s="213"/>
      <c r="G70" s="214"/>
      <c r="H70" s="214"/>
      <c r="I70" s="214"/>
      <c r="J70" s="213"/>
      <c r="K70" s="213"/>
      <c r="L70" s="214"/>
      <c r="M70" s="214"/>
      <c r="N70" s="213"/>
      <c r="O70" s="213"/>
      <c r="P70" s="214"/>
      <c r="Q70" s="214"/>
      <c r="R70" s="213"/>
      <c r="S70" s="213"/>
      <c r="T70" s="214"/>
      <c r="U70" s="214"/>
      <c r="V70" s="213"/>
      <c r="W70" s="213"/>
      <c r="X70" s="214"/>
      <c r="Y70" s="214"/>
      <c r="Z70" s="213"/>
      <c r="AA70" s="213"/>
      <c r="AB70" s="214"/>
      <c r="AC70" s="214"/>
      <c r="AD70" s="213"/>
      <c r="AE70" s="213"/>
      <c r="AF70" s="214"/>
      <c r="AG70" s="214"/>
      <c r="AH70" s="213"/>
      <c r="AI70" s="213"/>
      <c r="AJ70" s="214"/>
      <c r="AK70" s="214"/>
      <c r="AL70" s="213"/>
      <c r="AM70" s="213"/>
      <c r="AN70" s="213"/>
      <c r="AO70" s="205" t="str">
        <f>IFERROR(VLOOKUP(D70,'Reference Records'!$C$127:$E$207,3,FALSE),"")</f>
        <v/>
      </c>
      <c r="AP70" s="258" t="e">
        <f>VLOOKUP(AO70,'Reference Records'!$E$127:$F$207,2,0)</f>
        <v>#N/A</v>
      </c>
      <c r="AQ70" s="258" t="e">
        <f>MATCH($AP70,'Reference Records'!$E$285:$E$365,0)+ROW(Population_by_intervention) -1</f>
        <v>#N/A</v>
      </c>
      <c r="AR70" s="258" t="e">
        <f>MATCH($AP70,'Reference Records'!$E$285:$E$365,1)+ROW(Population_by_intervention) -1</f>
        <v>#N/A</v>
      </c>
      <c r="AS70" s="258" t="str">
        <f t="shared" si="1"/>
        <v>|empty|</v>
      </c>
      <c r="AT70" s="258" t="str">
        <f>IF(AS70="","",IFERROR(VLOOKUP(AS70,'Overview - Section A'!AF$123:AG235,2,0),VLOOKUP("|empty|",'Overview - Section A'!AF$123:AG235,2,0)))</f>
        <v>INT-161379</v>
      </c>
      <c r="AU70" s="213"/>
      <c r="AV70" s="213"/>
      <c r="AY70" s="258">
        <f t="shared" si="3"/>
        <v>2258</v>
      </c>
      <c r="AZ70" s="258">
        <f ca="1">AZ69+'update Helper'!$X$2</f>
        <v>2729</v>
      </c>
      <c r="BC70" s="258" t="str">
        <f ca="1">IF(INDIRECT("'update Helper'!S"&amp;AY70)=0,"",IFERROR(VLOOKUP(INDIRECT("'update Helper'!S"&amp;AY70),'Account Role'!A$1:B$11,2,0),IFERROR(VLOOKUP(INDIRECT("'update Helper'!I"&amp;AY70),'Overview - Section A'!J$25:P$90,7,0),"")))</f>
        <v/>
      </c>
      <c r="BD70" s="258" t="str">
        <f ca="1">IFERROR(INDEX('Overview - Section A'!A$122:A235,MATCH(INDIRECT("'update Helper'!Q"&amp;AY70),'Overview - Section A'!AQ$122:AQ235,0)),"")</f>
        <v/>
      </c>
      <c r="BE70" s="258" t="str">
        <f>IFERROR(INDEX('Overview - Section A'!O$122:O235,MATCH(AT70,'Overview - Section A'!AQ$122:AQ235,0)),"")</f>
        <v/>
      </c>
      <c r="BF70" s="258" t="str">
        <f>IFERROR(INDEX('Overview - Section A'!H$122:H235,MATCH(AT70,'Overview - Section A'!AQ$122:AQ235,0)),"")</f>
        <v/>
      </c>
    </row>
    <row r="71" spans="1:58" s="258" customFormat="1" ht="30" customHeight="1" x14ac:dyDescent="0.35">
      <c r="A71" s="190">
        <v>63</v>
      </c>
      <c r="B71" s="213"/>
      <c r="C71" s="213"/>
      <c r="D71" s="213"/>
      <c r="E71" s="213"/>
      <c r="F71" s="213"/>
      <c r="G71" s="214"/>
      <c r="H71" s="214"/>
      <c r="I71" s="214"/>
      <c r="J71" s="213"/>
      <c r="K71" s="213"/>
      <c r="L71" s="214"/>
      <c r="M71" s="214"/>
      <c r="N71" s="213"/>
      <c r="O71" s="213"/>
      <c r="P71" s="214"/>
      <c r="Q71" s="214"/>
      <c r="R71" s="213"/>
      <c r="S71" s="213"/>
      <c r="T71" s="214"/>
      <c r="U71" s="214"/>
      <c r="V71" s="213"/>
      <c r="W71" s="213"/>
      <c r="X71" s="214"/>
      <c r="Y71" s="214"/>
      <c r="Z71" s="213"/>
      <c r="AA71" s="213"/>
      <c r="AB71" s="214"/>
      <c r="AC71" s="214"/>
      <c r="AD71" s="213"/>
      <c r="AE71" s="213"/>
      <c r="AF71" s="214"/>
      <c r="AG71" s="214"/>
      <c r="AH71" s="213"/>
      <c r="AI71" s="213"/>
      <c r="AJ71" s="214"/>
      <c r="AK71" s="214"/>
      <c r="AL71" s="213"/>
      <c r="AM71" s="213"/>
      <c r="AN71" s="213"/>
      <c r="AO71" s="205" t="str">
        <f>IFERROR(VLOOKUP(D71,'Reference Records'!$C$127:$E$207,3,FALSE),"")</f>
        <v/>
      </c>
      <c r="AP71" s="258" t="e">
        <f>VLOOKUP(AO71,'Reference Records'!$E$127:$F$207,2,0)</f>
        <v>#N/A</v>
      </c>
      <c r="AQ71" s="258" t="e">
        <f>MATCH($AP71,'Reference Records'!$E$285:$E$365,0)+ROW(Population_by_intervention) -1</f>
        <v>#N/A</v>
      </c>
      <c r="AR71" s="258" t="e">
        <f>MATCH($AP71,'Reference Records'!$E$285:$E$365,1)+ROW(Population_by_intervention) -1</f>
        <v>#N/A</v>
      </c>
      <c r="AS71" s="258" t="str">
        <f t="shared" si="1"/>
        <v>|empty|</v>
      </c>
      <c r="AT71" s="258" t="str">
        <f>IF(AS71="","",IFERROR(VLOOKUP(AS71,'Overview - Section A'!AF$123:AG236,2,0),VLOOKUP("|empty|",'Overview - Section A'!AF$123:AG236,2,0)))</f>
        <v>INT-161379</v>
      </c>
      <c r="AU71" s="213"/>
      <c r="AV71" s="213"/>
      <c r="AY71" s="258">
        <f t="shared" si="3"/>
        <v>2259</v>
      </c>
      <c r="AZ71" s="258">
        <f ca="1">AZ70+'update Helper'!$X$2</f>
        <v>2735</v>
      </c>
      <c r="BC71" s="258" t="str">
        <f ca="1">IF(INDIRECT("'update Helper'!S"&amp;AY71)=0,"",IFERROR(VLOOKUP(INDIRECT("'update Helper'!S"&amp;AY71),'Account Role'!A$1:B$11,2,0),IFERROR(VLOOKUP(INDIRECT("'update Helper'!I"&amp;AY71),'Overview - Section A'!J$25:P$90,7,0),"")))</f>
        <v/>
      </c>
      <c r="BD71" s="258" t="str">
        <f ca="1">IFERROR(INDEX('Overview - Section A'!A$122:A236,MATCH(INDIRECT("'update Helper'!Q"&amp;AY71),'Overview - Section A'!AQ$122:AQ236,0)),"")</f>
        <v/>
      </c>
      <c r="BE71" s="258" t="str">
        <f>IFERROR(INDEX('Overview - Section A'!O$122:O236,MATCH(AT71,'Overview - Section A'!AQ$122:AQ236,0)),"")</f>
        <v/>
      </c>
      <c r="BF71" s="258" t="str">
        <f>IFERROR(INDEX('Overview - Section A'!H$122:H236,MATCH(AT71,'Overview - Section A'!AQ$122:AQ236,0)),"")</f>
        <v/>
      </c>
    </row>
    <row r="72" spans="1:58" s="258" customFormat="1" ht="30" customHeight="1" x14ac:dyDescent="0.35">
      <c r="A72" s="190">
        <v>64</v>
      </c>
      <c r="B72" s="213"/>
      <c r="C72" s="213"/>
      <c r="D72" s="213"/>
      <c r="E72" s="213"/>
      <c r="F72" s="213"/>
      <c r="G72" s="214"/>
      <c r="H72" s="214"/>
      <c r="I72" s="214"/>
      <c r="J72" s="213"/>
      <c r="K72" s="213"/>
      <c r="L72" s="214"/>
      <c r="M72" s="214"/>
      <c r="N72" s="213"/>
      <c r="O72" s="213"/>
      <c r="P72" s="214"/>
      <c r="Q72" s="214"/>
      <c r="R72" s="213"/>
      <c r="S72" s="213"/>
      <c r="T72" s="214"/>
      <c r="U72" s="214"/>
      <c r="V72" s="213"/>
      <c r="W72" s="213"/>
      <c r="X72" s="214"/>
      <c r="Y72" s="214"/>
      <c r="Z72" s="213"/>
      <c r="AA72" s="213"/>
      <c r="AB72" s="214"/>
      <c r="AC72" s="214"/>
      <c r="AD72" s="213"/>
      <c r="AE72" s="213"/>
      <c r="AF72" s="214"/>
      <c r="AG72" s="214"/>
      <c r="AH72" s="213"/>
      <c r="AI72" s="213"/>
      <c r="AJ72" s="214"/>
      <c r="AK72" s="214"/>
      <c r="AL72" s="213"/>
      <c r="AM72" s="213"/>
      <c r="AN72" s="213"/>
      <c r="AO72" s="205" t="str">
        <f>IFERROR(VLOOKUP(D72,'Reference Records'!$C$127:$E$207,3,FALSE),"")</f>
        <v/>
      </c>
      <c r="AP72" s="258" t="e">
        <f>VLOOKUP(AO72,'Reference Records'!$E$127:$F$207,2,0)</f>
        <v>#N/A</v>
      </c>
      <c r="AQ72" s="258" t="e">
        <f>MATCH($AP72,'Reference Records'!$E$285:$E$365,0)+ROW(Population_by_intervention) -1</f>
        <v>#N/A</v>
      </c>
      <c r="AR72" s="258" t="e">
        <f>MATCH($AP72,'Reference Records'!$E$285:$E$365,1)+ROW(Population_by_intervention) -1</f>
        <v>#N/A</v>
      </c>
      <c r="AS72" s="258" t="str">
        <f t="shared" si="1"/>
        <v>|empty|</v>
      </c>
      <c r="AT72" s="258" t="str">
        <f>IF(AS72="","",IFERROR(VLOOKUP(AS72,'Overview - Section A'!AF$123:AG237,2,0),VLOOKUP("|empty|",'Overview - Section A'!AF$123:AG237,2,0)))</f>
        <v>INT-161379</v>
      </c>
      <c r="AU72" s="213"/>
      <c r="AV72" s="213"/>
      <c r="AY72" s="258">
        <f t="shared" si="3"/>
        <v>2260</v>
      </c>
      <c r="AZ72" s="258">
        <f ca="1">AZ71+'update Helper'!$X$2</f>
        <v>2741</v>
      </c>
      <c r="BC72" s="258" t="str">
        <f ca="1">IF(INDIRECT("'update Helper'!S"&amp;AY72)=0,"",IFERROR(VLOOKUP(INDIRECT("'update Helper'!S"&amp;AY72),'Account Role'!A$1:B$11,2,0),IFERROR(VLOOKUP(INDIRECT("'update Helper'!I"&amp;AY72),'Overview - Section A'!J$25:P$90,7,0),"")))</f>
        <v/>
      </c>
      <c r="BD72" s="258" t="str">
        <f ca="1">IFERROR(INDEX('Overview - Section A'!A$122:A237,MATCH(INDIRECT("'update Helper'!Q"&amp;AY72),'Overview - Section A'!AQ$122:AQ237,0)),"")</f>
        <v/>
      </c>
      <c r="BE72" s="258" t="str">
        <f>IFERROR(INDEX('Overview - Section A'!O$122:O237,MATCH(AT72,'Overview - Section A'!AQ$122:AQ237,0)),"")</f>
        <v/>
      </c>
      <c r="BF72" s="258" t="str">
        <f>IFERROR(INDEX('Overview - Section A'!H$122:H237,MATCH(AT72,'Overview - Section A'!AQ$122:AQ237,0)),"")</f>
        <v/>
      </c>
    </row>
    <row r="73" spans="1:58" s="258" customFormat="1" ht="30" customHeight="1" x14ac:dyDescent="0.35">
      <c r="A73" s="190">
        <v>65</v>
      </c>
      <c r="B73" s="213"/>
      <c r="C73" s="213"/>
      <c r="D73" s="213"/>
      <c r="E73" s="213"/>
      <c r="F73" s="213"/>
      <c r="G73" s="214"/>
      <c r="H73" s="214"/>
      <c r="I73" s="214"/>
      <c r="J73" s="213"/>
      <c r="K73" s="213"/>
      <c r="L73" s="214"/>
      <c r="M73" s="214"/>
      <c r="N73" s="213"/>
      <c r="O73" s="213"/>
      <c r="P73" s="214"/>
      <c r="Q73" s="214"/>
      <c r="R73" s="213"/>
      <c r="S73" s="213"/>
      <c r="T73" s="214"/>
      <c r="U73" s="214"/>
      <c r="V73" s="213"/>
      <c r="W73" s="213"/>
      <c r="X73" s="214"/>
      <c r="Y73" s="214"/>
      <c r="Z73" s="213"/>
      <c r="AA73" s="213"/>
      <c r="AB73" s="214"/>
      <c r="AC73" s="214"/>
      <c r="AD73" s="213"/>
      <c r="AE73" s="213"/>
      <c r="AF73" s="214"/>
      <c r="AG73" s="214"/>
      <c r="AH73" s="213"/>
      <c r="AI73" s="213"/>
      <c r="AJ73" s="214"/>
      <c r="AK73" s="214"/>
      <c r="AL73" s="213"/>
      <c r="AM73" s="213"/>
      <c r="AN73" s="213"/>
      <c r="AO73" s="205" t="str">
        <f>IFERROR(VLOOKUP(D73,'Reference Records'!$C$127:$E$207,3,FALSE),"")</f>
        <v/>
      </c>
      <c r="AP73" s="258" t="e">
        <f>VLOOKUP(AO73,'Reference Records'!$E$127:$F$207,2,0)</f>
        <v>#N/A</v>
      </c>
      <c r="AQ73" s="258" t="e">
        <f>MATCH($AP73,'Reference Records'!$E$285:$E$365,0)+ROW(Population_by_intervention) -1</f>
        <v>#N/A</v>
      </c>
      <c r="AR73" s="258" t="e">
        <f>MATCH($AP73,'Reference Records'!$E$285:$E$365,1)+ROW(Population_by_intervention) -1</f>
        <v>#N/A</v>
      </c>
      <c r="AS73" s="258" t="str">
        <f t="shared" si="1"/>
        <v>|empty|</v>
      </c>
      <c r="AT73" s="258" t="str">
        <f>IF(AS73="","",IFERROR(VLOOKUP(AS73,'Overview - Section A'!AF$123:AG238,2,0),VLOOKUP("|empty|",'Overview - Section A'!AF$123:AG238,2,0)))</f>
        <v>INT-161379</v>
      </c>
      <c r="AU73" s="213"/>
      <c r="AV73" s="213"/>
      <c r="AY73" s="258">
        <f t="shared" si="3"/>
        <v>2261</v>
      </c>
      <c r="AZ73" s="258">
        <f ca="1">AZ72+'update Helper'!$X$2</f>
        <v>2747</v>
      </c>
      <c r="BC73" s="258" t="str">
        <f ca="1">IF(INDIRECT("'update Helper'!S"&amp;AY73)=0,"",IFERROR(VLOOKUP(INDIRECT("'update Helper'!S"&amp;AY73),'Account Role'!A$1:B$11,2,0),IFERROR(VLOOKUP(INDIRECT("'update Helper'!I"&amp;AY73),'Overview - Section A'!J$25:P$90,7,0),"")))</f>
        <v/>
      </c>
      <c r="BD73" s="258" t="str">
        <f ca="1">IFERROR(INDEX('Overview - Section A'!A$122:A238,MATCH(INDIRECT("'update Helper'!Q"&amp;AY73),'Overview - Section A'!AQ$122:AQ238,0)),"")</f>
        <v/>
      </c>
      <c r="BE73" s="258" t="str">
        <f>IFERROR(INDEX('Overview - Section A'!O$122:O238,MATCH(AT73,'Overview - Section A'!AQ$122:AQ238,0)),"")</f>
        <v/>
      </c>
      <c r="BF73" s="258" t="str">
        <f>IFERROR(INDEX('Overview - Section A'!H$122:H238,MATCH(AT73,'Overview - Section A'!AQ$122:AQ238,0)),"")</f>
        <v/>
      </c>
    </row>
    <row r="74" spans="1:58" s="258" customFormat="1" ht="30" customHeight="1" x14ac:dyDescent="0.35">
      <c r="A74" s="190">
        <v>66</v>
      </c>
      <c r="B74" s="213"/>
      <c r="C74" s="213"/>
      <c r="D74" s="213"/>
      <c r="E74" s="213"/>
      <c r="F74" s="213"/>
      <c r="G74" s="214"/>
      <c r="H74" s="214"/>
      <c r="I74" s="214"/>
      <c r="J74" s="213"/>
      <c r="K74" s="213"/>
      <c r="L74" s="214"/>
      <c r="M74" s="214"/>
      <c r="N74" s="213"/>
      <c r="O74" s="213"/>
      <c r="P74" s="214"/>
      <c r="Q74" s="214"/>
      <c r="R74" s="213"/>
      <c r="S74" s="213"/>
      <c r="T74" s="214"/>
      <c r="U74" s="214"/>
      <c r="V74" s="213"/>
      <c r="W74" s="213"/>
      <c r="X74" s="214"/>
      <c r="Y74" s="214"/>
      <c r="Z74" s="213"/>
      <c r="AA74" s="213"/>
      <c r="AB74" s="214"/>
      <c r="AC74" s="214"/>
      <c r="AD74" s="213"/>
      <c r="AE74" s="213"/>
      <c r="AF74" s="214"/>
      <c r="AG74" s="214"/>
      <c r="AH74" s="213"/>
      <c r="AI74" s="213"/>
      <c r="AJ74" s="214"/>
      <c r="AK74" s="214"/>
      <c r="AL74" s="213"/>
      <c r="AM74" s="213"/>
      <c r="AN74" s="213"/>
      <c r="AO74" s="205" t="str">
        <f>IFERROR(VLOOKUP(D74,'Reference Records'!$C$127:$E$207,3,FALSE),"")</f>
        <v/>
      </c>
      <c r="AP74" s="258" t="e">
        <f>VLOOKUP(AO74,'Reference Records'!$E$127:$F$207,2,0)</f>
        <v>#N/A</v>
      </c>
      <c r="AQ74" s="258" t="e">
        <f>MATCH($AP74,'Reference Records'!$E$285:$E$365,0)+ROW(Population_by_intervention) -1</f>
        <v>#N/A</v>
      </c>
      <c r="AR74" s="258" t="e">
        <f>MATCH($AP74,'Reference Records'!$E$285:$E$365,1)+ROW(Population_by_intervention) -1</f>
        <v>#N/A</v>
      </c>
      <c r="AS74" s="258" t="str">
        <f t="shared" ref="AS74:AS88" si="4">IF(B74&amp;C74="","|empty|",B74&amp;C74&amp;D74)</f>
        <v>|empty|</v>
      </c>
      <c r="AT74" s="258" t="str">
        <f>IF(AS74="","",IFERROR(VLOOKUP(AS74,'Overview - Section A'!AF$123:AG239,2,0),VLOOKUP("|empty|",'Overview - Section A'!AF$123:AG239,2,0)))</f>
        <v>INT-161379</v>
      </c>
      <c r="AU74" s="213"/>
      <c r="AV74" s="213"/>
      <c r="AY74" s="258">
        <f t="shared" si="3"/>
        <v>2262</v>
      </c>
      <c r="AZ74" s="258">
        <f ca="1">AZ73+'update Helper'!$X$2</f>
        <v>2753</v>
      </c>
      <c r="BC74" s="258" t="str">
        <f ca="1">IF(INDIRECT("'update Helper'!S"&amp;AY74)=0,"",IFERROR(VLOOKUP(INDIRECT("'update Helper'!S"&amp;AY74),'Account Role'!A$1:B$11,2,0),IFERROR(VLOOKUP(INDIRECT("'update Helper'!I"&amp;AY74),'Overview - Section A'!J$25:P$90,7,0),"")))</f>
        <v/>
      </c>
      <c r="BD74" s="258" t="str">
        <f ca="1">IFERROR(INDEX('Overview - Section A'!A$122:A239,MATCH(INDIRECT("'update Helper'!Q"&amp;AY74),'Overview - Section A'!AQ$122:AQ239,0)),"")</f>
        <v/>
      </c>
      <c r="BE74" s="258" t="str">
        <f>IFERROR(INDEX('Overview - Section A'!O$122:O239,MATCH(AT74,'Overview - Section A'!AQ$122:AQ239,0)),"")</f>
        <v/>
      </c>
      <c r="BF74" s="258" t="str">
        <f>IFERROR(INDEX('Overview - Section A'!H$122:H239,MATCH(AT74,'Overview - Section A'!AQ$122:AQ239,0)),"")</f>
        <v/>
      </c>
    </row>
    <row r="75" spans="1:58" s="258" customFormat="1" ht="30" customHeight="1" x14ac:dyDescent="0.35">
      <c r="A75" s="190">
        <v>67</v>
      </c>
      <c r="B75" s="213"/>
      <c r="C75" s="213"/>
      <c r="D75" s="213"/>
      <c r="E75" s="213"/>
      <c r="F75" s="213"/>
      <c r="G75" s="214"/>
      <c r="H75" s="214"/>
      <c r="I75" s="214"/>
      <c r="J75" s="213"/>
      <c r="K75" s="213"/>
      <c r="L75" s="214"/>
      <c r="M75" s="214"/>
      <c r="N75" s="213"/>
      <c r="O75" s="213"/>
      <c r="P75" s="214"/>
      <c r="Q75" s="214"/>
      <c r="R75" s="213"/>
      <c r="S75" s="213"/>
      <c r="T75" s="214"/>
      <c r="U75" s="214"/>
      <c r="V75" s="213"/>
      <c r="W75" s="213"/>
      <c r="X75" s="214"/>
      <c r="Y75" s="214"/>
      <c r="Z75" s="213"/>
      <c r="AA75" s="213"/>
      <c r="AB75" s="214"/>
      <c r="AC75" s="214"/>
      <c r="AD75" s="213"/>
      <c r="AE75" s="213"/>
      <c r="AF75" s="214"/>
      <c r="AG75" s="214"/>
      <c r="AH75" s="213"/>
      <c r="AI75" s="213"/>
      <c r="AJ75" s="214"/>
      <c r="AK75" s="214"/>
      <c r="AL75" s="213"/>
      <c r="AM75" s="213"/>
      <c r="AN75" s="213"/>
      <c r="AO75" s="205" t="str">
        <f>IFERROR(VLOOKUP(D75,'Reference Records'!$C$127:$E$207,3,FALSE),"")</f>
        <v/>
      </c>
      <c r="AP75" s="258" t="e">
        <f>VLOOKUP(AO75,'Reference Records'!$E$127:$F$207,2,0)</f>
        <v>#N/A</v>
      </c>
      <c r="AQ75" s="258" t="e">
        <f>MATCH($AP75,'Reference Records'!$E$285:$E$365,0)+ROW(Population_by_intervention) -1</f>
        <v>#N/A</v>
      </c>
      <c r="AR75" s="258" t="e">
        <f>MATCH($AP75,'Reference Records'!$E$285:$E$365,1)+ROW(Population_by_intervention) -1</f>
        <v>#N/A</v>
      </c>
      <c r="AS75" s="258" t="str">
        <f t="shared" si="4"/>
        <v>|empty|</v>
      </c>
      <c r="AT75" s="258" t="str">
        <f>IF(AS75="","",IFERROR(VLOOKUP(AS75,'Overview - Section A'!AF$123:AG240,2,0),VLOOKUP("|empty|",'Overview - Section A'!AF$123:AG240,2,0)))</f>
        <v>INT-161379</v>
      </c>
      <c r="AU75" s="213"/>
      <c r="AV75" s="213"/>
      <c r="AY75" s="258">
        <f t="shared" ref="AY75:AY88" si="5">AY74+1</f>
        <v>2263</v>
      </c>
      <c r="AZ75" s="258">
        <f ca="1">AZ74+'update Helper'!$X$2</f>
        <v>2759</v>
      </c>
      <c r="BC75" s="258" t="str">
        <f ca="1">IF(INDIRECT("'update Helper'!S"&amp;AY75)=0,"",IFERROR(VLOOKUP(INDIRECT("'update Helper'!S"&amp;AY75),'Account Role'!A$1:B$11,2,0),IFERROR(VLOOKUP(INDIRECT("'update Helper'!I"&amp;AY75),'Overview - Section A'!J$25:P$90,7,0),"")))</f>
        <v/>
      </c>
      <c r="BD75" s="258" t="str">
        <f ca="1">IFERROR(INDEX('Overview - Section A'!A$122:A240,MATCH(INDIRECT("'update Helper'!Q"&amp;AY75),'Overview - Section A'!AQ$122:AQ240,0)),"")</f>
        <v/>
      </c>
      <c r="BE75" s="258" t="str">
        <f>IFERROR(INDEX('Overview - Section A'!O$122:O240,MATCH(AT75,'Overview - Section A'!AQ$122:AQ240,0)),"")</f>
        <v/>
      </c>
      <c r="BF75" s="258" t="str">
        <f>IFERROR(INDEX('Overview - Section A'!H$122:H240,MATCH(AT75,'Overview - Section A'!AQ$122:AQ240,0)),"")</f>
        <v/>
      </c>
    </row>
    <row r="76" spans="1:58" s="258" customFormat="1" ht="30" customHeight="1" x14ac:dyDescent="0.35">
      <c r="A76" s="190">
        <v>68</v>
      </c>
      <c r="B76" s="213"/>
      <c r="C76" s="213"/>
      <c r="D76" s="213"/>
      <c r="E76" s="213"/>
      <c r="F76" s="213"/>
      <c r="G76" s="214"/>
      <c r="H76" s="214"/>
      <c r="I76" s="214"/>
      <c r="J76" s="213"/>
      <c r="K76" s="213"/>
      <c r="L76" s="214"/>
      <c r="M76" s="214"/>
      <c r="N76" s="213"/>
      <c r="O76" s="213"/>
      <c r="P76" s="214"/>
      <c r="Q76" s="214"/>
      <c r="R76" s="213"/>
      <c r="S76" s="213"/>
      <c r="T76" s="214"/>
      <c r="U76" s="214"/>
      <c r="V76" s="213"/>
      <c r="W76" s="213"/>
      <c r="X76" s="214"/>
      <c r="Y76" s="214"/>
      <c r="Z76" s="213"/>
      <c r="AA76" s="213"/>
      <c r="AB76" s="214"/>
      <c r="AC76" s="214"/>
      <c r="AD76" s="213"/>
      <c r="AE76" s="213"/>
      <c r="AF76" s="214"/>
      <c r="AG76" s="214"/>
      <c r="AH76" s="213"/>
      <c r="AI76" s="213"/>
      <c r="AJ76" s="214"/>
      <c r="AK76" s="214"/>
      <c r="AL76" s="213"/>
      <c r="AM76" s="213"/>
      <c r="AN76" s="213"/>
      <c r="AO76" s="205" t="str">
        <f>IFERROR(VLOOKUP(D76,'Reference Records'!$C$127:$E$207,3,FALSE),"")</f>
        <v/>
      </c>
      <c r="AP76" s="258" t="e">
        <f>VLOOKUP(AO76,'Reference Records'!$E$127:$F$207,2,0)</f>
        <v>#N/A</v>
      </c>
      <c r="AQ76" s="258" t="e">
        <f>MATCH($AP76,'Reference Records'!$E$285:$E$365,0)+ROW(Population_by_intervention) -1</f>
        <v>#N/A</v>
      </c>
      <c r="AR76" s="258" t="e">
        <f>MATCH($AP76,'Reference Records'!$E$285:$E$365,1)+ROW(Population_by_intervention) -1</f>
        <v>#N/A</v>
      </c>
      <c r="AS76" s="258" t="str">
        <f t="shared" si="4"/>
        <v>|empty|</v>
      </c>
      <c r="AT76" s="258" t="str">
        <f>IF(AS76="","",IFERROR(VLOOKUP(AS76,'Overview - Section A'!AF$123:AG241,2,0),VLOOKUP("|empty|",'Overview - Section A'!AF$123:AG241,2,0)))</f>
        <v>INT-161379</v>
      </c>
      <c r="AU76" s="213"/>
      <c r="AV76" s="213"/>
      <c r="AY76" s="258">
        <f t="shared" si="5"/>
        <v>2264</v>
      </c>
      <c r="AZ76" s="258">
        <f ca="1">AZ75+'update Helper'!$X$2</f>
        <v>2765</v>
      </c>
      <c r="BC76" s="258" t="str">
        <f ca="1">IF(INDIRECT("'update Helper'!S"&amp;AY76)=0,"",IFERROR(VLOOKUP(INDIRECT("'update Helper'!S"&amp;AY76),'Account Role'!A$1:B$11,2,0),IFERROR(VLOOKUP(INDIRECT("'update Helper'!I"&amp;AY76),'Overview - Section A'!J$25:P$90,7,0),"")))</f>
        <v/>
      </c>
      <c r="BD76" s="258" t="str">
        <f ca="1">IFERROR(INDEX('Overview - Section A'!A$122:A241,MATCH(INDIRECT("'update Helper'!Q"&amp;AY76),'Overview - Section A'!AQ$122:AQ241,0)),"")</f>
        <v/>
      </c>
      <c r="BE76" s="258" t="str">
        <f>IFERROR(INDEX('Overview - Section A'!O$122:O241,MATCH(AT76,'Overview - Section A'!AQ$122:AQ241,0)),"")</f>
        <v/>
      </c>
      <c r="BF76" s="258" t="str">
        <f>IFERROR(INDEX('Overview - Section A'!H$122:H241,MATCH(AT76,'Overview - Section A'!AQ$122:AQ241,0)),"")</f>
        <v/>
      </c>
    </row>
    <row r="77" spans="1:58" s="258" customFormat="1" ht="30" customHeight="1" x14ac:dyDescent="0.35">
      <c r="A77" s="190">
        <v>69</v>
      </c>
      <c r="B77" s="213"/>
      <c r="C77" s="213"/>
      <c r="D77" s="213"/>
      <c r="E77" s="213"/>
      <c r="F77" s="213"/>
      <c r="G77" s="214"/>
      <c r="H77" s="214"/>
      <c r="I77" s="214"/>
      <c r="J77" s="213"/>
      <c r="K77" s="213"/>
      <c r="L77" s="214"/>
      <c r="M77" s="214"/>
      <c r="N77" s="213"/>
      <c r="O77" s="213"/>
      <c r="P77" s="214"/>
      <c r="Q77" s="214"/>
      <c r="R77" s="213"/>
      <c r="S77" s="213"/>
      <c r="T77" s="214"/>
      <c r="U77" s="214"/>
      <c r="V77" s="213"/>
      <c r="W77" s="213"/>
      <c r="X77" s="214"/>
      <c r="Y77" s="214"/>
      <c r="Z77" s="213"/>
      <c r="AA77" s="213"/>
      <c r="AB77" s="214"/>
      <c r="AC77" s="214"/>
      <c r="AD77" s="213"/>
      <c r="AE77" s="213"/>
      <c r="AF77" s="214"/>
      <c r="AG77" s="214"/>
      <c r="AH77" s="213"/>
      <c r="AI77" s="213"/>
      <c r="AJ77" s="214"/>
      <c r="AK77" s="214"/>
      <c r="AL77" s="213"/>
      <c r="AM77" s="213"/>
      <c r="AN77" s="213"/>
      <c r="AO77" s="205" t="str">
        <f>IFERROR(VLOOKUP(D77,'Reference Records'!$C$127:$E$207,3,FALSE),"")</f>
        <v/>
      </c>
      <c r="AP77" s="258" t="e">
        <f>VLOOKUP(AO77,'Reference Records'!$E$127:$F$207,2,0)</f>
        <v>#N/A</v>
      </c>
      <c r="AQ77" s="258" t="e">
        <f>MATCH($AP77,'Reference Records'!$E$285:$E$365,0)+ROW(Population_by_intervention) -1</f>
        <v>#N/A</v>
      </c>
      <c r="AR77" s="258" t="e">
        <f>MATCH($AP77,'Reference Records'!$E$285:$E$365,1)+ROW(Population_by_intervention) -1</f>
        <v>#N/A</v>
      </c>
      <c r="AS77" s="258" t="str">
        <f t="shared" si="4"/>
        <v>|empty|</v>
      </c>
      <c r="AT77" s="258" t="str">
        <f>IF(AS77="","",IFERROR(VLOOKUP(AS77,'Overview - Section A'!AF$123:AG242,2,0),VLOOKUP("|empty|",'Overview - Section A'!AF$123:AG242,2,0)))</f>
        <v>INT-161379</v>
      </c>
      <c r="AU77" s="213"/>
      <c r="AV77" s="213"/>
      <c r="AY77" s="258">
        <f t="shared" si="5"/>
        <v>2265</v>
      </c>
      <c r="AZ77" s="258">
        <f ca="1">AZ76+'update Helper'!$X$2</f>
        <v>2771</v>
      </c>
      <c r="BC77" s="258" t="str">
        <f ca="1">IF(INDIRECT("'update Helper'!S"&amp;AY77)=0,"",IFERROR(VLOOKUP(INDIRECT("'update Helper'!S"&amp;AY77),'Account Role'!A$1:B$11,2,0),IFERROR(VLOOKUP(INDIRECT("'update Helper'!I"&amp;AY77),'Overview - Section A'!J$25:P$90,7,0),"")))</f>
        <v/>
      </c>
      <c r="BD77" s="258" t="str">
        <f ca="1">IFERROR(INDEX('Overview - Section A'!A$122:A242,MATCH(INDIRECT("'update Helper'!Q"&amp;AY77),'Overview - Section A'!AQ$122:AQ242,0)),"")</f>
        <v/>
      </c>
      <c r="BE77" s="258" t="str">
        <f>IFERROR(INDEX('Overview - Section A'!O$122:O242,MATCH(AT77,'Overview - Section A'!AQ$122:AQ242,0)),"")</f>
        <v/>
      </c>
      <c r="BF77" s="258" t="str">
        <f>IFERROR(INDEX('Overview - Section A'!H$122:H242,MATCH(AT77,'Overview - Section A'!AQ$122:AQ242,0)),"")</f>
        <v/>
      </c>
    </row>
    <row r="78" spans="1:58" s="258" customFormat="1" ht="30" customHeight="1" x14ac:dyDescent="0.35">
      <c r="A78" s="190">
        <v>70</v>
      </c>
      <c r="B78" s="213"/>
      <c r="C78" s="213"/>
      <c r="D78" s="213"/>
      <c r="E78" s="213"/>
      <c r="F78" s="213"/>
      <c r="G78" s="214"/>
      <c r="H78" s="214"/>
      <c r="I78" s="214"/>
      <c r="J78" s="213"/>
      <c r="K78" s="213"/>
      <c r="L78" s="214"/>
      <c r="M78" s="214"/>
      <c r="N78" s="213"/>
      <c r="O78" s="213"/>
      <c r="P78" s="214"/>
      <c r="Q78" s="214"/>
      <c r="R78" s="213"/>
      <c r="S78" s="213"/>
      <c r="T78" s="214"/>
      <c r="U78" s="214"/>
      <c r="V78" s="213"/>
      <c r="W78" s="213"/>
      <c r="X78" s="214"/>
      <c r="Y78" s="214"/>
      <c r="Z78" s="213"/>
      <c r="AA78" s="213"/>
      <c r="AB78" s="214"/>
      <c r="AC78" s="214"/>
      <c r="AD78" s="213"/>
      <c r="AE78" s="213"/>
      <c r="AF78" s="214"/>
      <c r="AG78" s="214"/>
      <c r="AH78" s="213"/>
      <c r="AI78" s="213"/>
      <c r="AJ78" s="214"/>
      <c r="AK78" s="214"/>
      <c r="AL78" s="213"/>
      <c r="AM78" s="213"/>
      <c r="AN78" s="213"/>
      <c r="AO78" s="205" t="str">
        <f>IFERROR(VLOOKUP(D78,'Reference Records'!$C$127:$E$207,3,FALSE),"")</f>
        <v/>
      </c>
      <c r="AP78" s="258" t="e">
        <f>VLOOKUP(AO78,'Reference Records'!$E$127:$F$207,2,0)</f>
        <v>#N/A</v>
      </c>
      <c r="AQ78" s="258" t="e">
        <f>MATCH($AP78,'Reference Records'!$E$285:$E$365,0)+ROW(Population_by_intervention) -1</f>
        <v>#N/A</v>
      </c>
      <c r="AR78" s="258" t="e">
        <f>MATCH($AP78,'Reference Records'!$E$285:$E$365,1)+ROW(Population_by_intervention) -1</f>
        <v>#N/A</v>
      </c>
      <c r="AS78" s="258" t="str">
        <f t="shared" si="4"/>
        <v>|empty|</v>
      </c>
      <c r="AT78" s="258" t="str">
        <f>IF(AS78="","",IFERROR(VLOOKUP(AS78,'Overview - Section A'!AF$123:AG243,2,0),VLOOKUP("|empty|",'Overview - Section A'!AF$123:AG243,2,0)))</f>
        <v>INT-161379</v>
      </c>
      <c r="AU78" s="213"/>
      <c r="AV78" s="213"/>
      <c r="AY78" s="258">
        <f t="shared" si="5"/>
        <v>2266</v>
      </c>
      <c r="AZ78" s="258">
        <f ca="1">AZ77+'update Helper'!$X$2</f>
        <v>2777</v>
      </c>
      <c r="BC78" s="258" t="str">
        <f ca="1">IF(INDIRECT("'update Helper'!S"&amp;AY78)=0,"",IFERROR(VLOOKUP(INDIRECT("'update Helper'!S"&amp;AY78),'Account Role'!A$1:B$11,2,0),IFERROR(VLOOKUP(INDIRECT("'update Helper'!I"&amp;AY78),'Overview - Section A'!J$25:P$90,7,0),"")))</f>
        <v/>
      </c>
      <c r="BD78" s="258" t="str">
        <f ca="1">IFERROR(INDEX('Overview - Section A'!A$122:A243,MATCH(INDIRECT("'update Helper'!Q"&amp;AY78),'Overview - Section A'!AQ$122:AQ243,0)),"")</f>
        <v/>
      </c>
      <c r="BE78" s="258" t="str">
        <f>IFERROR(INDEX('Overview - Section A'!O$122:O243,MATCH(AT78,'Overview - Section A'!AQ$122:AQ243,0)),"")</f>
        <v/>
      </c>
      <c r="BF78" s="258" t="str">
        <f>IFERROR(INDEX('Overview - Section A'!H$122:H243,MATCH(AT78,'Overview - Section A'!AQ$122:AQ243,0)),"")</f>
        <v/>
      </c>
    </row>
    <row r="79" spans="1:58" s="258" customFormat="1" ht="30" customHeight="1" x14ac:dyDescent="0.35">
      <c r="A79" s="190">
        <v>71</v>
      </c>
      <c r="B79" s="213"/>
      <c r="C79" s="213"/>
      <c r="D79" s="213"/>
      <c r="E79" s="213"/>
      <c r="F79" s="213"/>
      <c r="G79" s="214"/>
      <c r="H79" s="214"/>
      <c r="I79" s="214"/>
      <c r="J79" s="213"/>
      <c r="K79" s="213"/>
      <c r="L79" s="214"/>
      <c r="M79" s="214"/>
      <c r="N79" s="213"/>
      <c r="O79" s="213"/>
      <c r="P79" s="214"/>
      <c r="Q79" s="214"/>
      <c r="R79" s="213"/>
      <c r="S79" s="213"/>
      <c r="T79" s="214"/>
      <c r="U79" s="214"/>
      <c r="V79" s="213"/>
      <c r="W79" s="213"/>
      <c r="X79" s="214"/>
      <c r="Y79" s="214"/>
      <c r="Z79" s="213"/>
      <c r="AA79" s="213"/>
      <c r="AB79" s="214"/>
      <c r="AC79" s="214"/>
      <c r="AD79" s="213"/>
      <c r="AE79" s="213"/>
      <c r="AF79" s="214"/>
      <c r="AG79" s="214"/>
      <c r="AH79" s="213"/>
      <c r="AI79" s="213"/>
      <c r="AJ79" s="214"/>
      <c r="AK79" s="214"/>
      <c r="AL79" s="213"/>
      <c r="AM79" s="213"/>
      <c r="AN79" s="213"/>
      <c r="AO79" s="205" t="str">
        <f>IFERROR(VLOOKUP(D79,'Reference Records'!$C$127:$E$207,3,FALSE),"")</f>
        <v/>
      </c>
      <c r="AP79" s="258" t="e">
        <f>VLOOKUP(AO79,'Reference Records'!$E$127:$F$207,2,0)</f>
        <v>#N/A</v>
      </c>
      <c r="AQ79" s="258" t="e">
        <f>MATCH($AP79,'Reference Records'!$E$285:$E$365,0)+ROW(Population_by_intervention) -1</f>
        <v>#N/A</v>
      </c>
      <c r="AR79" s="258" t="e">
        <f>MATCH($AP79,'Reference Records'!$E$285:$E$365,1)+ROW(Population_by_intervention) -1</f>
        <v>#N/A</v>
      </c>
      <c r="AS79" s="258" t="str">
        <f t="shared" si="4"/>
        <v>|empty|</v>
      </c>
      <c r="AT79" s="258" t="str">
        <f>IF(AS79="","",IFERROR(VLOOKUP(AS79,'Overview - Section A'!AF$123:AG244,2,0),VLOOKUP("|empty|",'Overview - Section A'!AF$123:AG244,2,0)))</f>
        <v>INT-161379</v>
      </c>
      <c r="AU79" s="213"/>
      <c r="AV79" s="213"/>
      <c r="AY79" s="258">
        <f t="shared" si="5"/>
        <v>2267</v>
      </c>
      <c r="AZ79" s="258">
        <f ca="1">AZ78+'update Helper'!$X$2</f>
        <v>2783</v>
      </c>
      <c r="BC79" s="258" t="str">
        <f ca="1">IF(INDIRECT("'update Helper'!S"&amp;AY79)=0,"",IFERROR(VLOOKUP(INDIRECT("'update Helper'!S"&amp;AY79),'Account Role'!A$1:B$11,2,0),IFERROR(VLOOKUP(INDIRECT("'update Helper'!I"&amp;AY79),'Overview - Section A'!J$25:P$90,7,0),"")))</f>
        <v/>
      </c>
      <c r="BD79" s="258" t="str">
        <f ca="1">IFERROR(INDEX('Overview - Section A'!A$122:A244,MATCH(INDIRECT("'update Helper'!Q"&amp;AY79),'Overview - Section A'!AQ$122:AQ244,0)),"")</f>
        <v/>
      </c>
      <c r="BE79" s="258" t="str">
        <f>IFERROR(INDEX('Overview - Section A'!O$122:O244,MATCH(AT79,'Overview - Section A'!AQ$122:AQ244,0)),"")</f>
        <v/>
      </c>
      <c r="BF79" s="258" t="str">
        <f>IFERROR(INDEX('Overview - Section A'!H$122:H244,MATCH(AT79,'Overview - Section A'!AQ$122:AQ244,0)),"")</f>
        <v/>
      </c>
    </row>
    <row r="80" spans="1:58" s="258" customFormat="1" ht="30" customHeight="1" x14ac:dyDescent="0.35">
      <c r="A80" s="190">
        <v>72</v>
      </c>
      <c r="B80" s="213"/>
      <c r="C80" s="213"/>
      <c r="D80" s="213"/>
      <c r="E80" s="213"/>
      <c r="F80" s="213"/>
      <c r="G80" s="214"/>
      <c r="H80" s="214"/>
      <c r="I80" s="214"/>
      <c r="J80" s="213"/>
      <c r="K80" s="213"/>
      <c r="L80" s="214"/>
      <c r="M80" s="214"/>
      <c r="N80" s="213"/>
      <c r="O80" s="213"/>
      <c r="P80" s="214"/>
      <c r="Q80" s="214"/>
      <c r="R80" s="213"/>
      <c r="S80" s="213"/>
      <c r="T80" s="214"/>
      <c r="U80" s="214"/>
      <c r="V80" s="213"/>
      <c r="W80" s="213"/>
      <c r="X80" s="214"/>
      <c r="Y80" s="214"/>
      <c r="Z80" s="213"/>
      <c r="AA80" s="213"/>
      <c r="AB80" s="214"/>
      <c r="AC80" s="214"/>
      <c r="AD80" s="213"/>
      <c r="AE80" s="213"/>
      <c r="AF80" s="214"/>
      <c r="AG80" s="214"/>
      <c r="AH80" s="213"/>
      <c r="AI80" s="213"/>
      <c r="AJ80" s="214"/>
      <c r="AK80" s="214"/>
      <c r="AL80" s="213"/>
      <c r="AM80" s="213"/>
      <c r="AN80" s="213"/>
      <c r="AO80" s="205" t="str">
        <f>IFERROR(VLOOKUP(D80,'Reference Records'!$C$127:$E$207,3,FALSE),"")</f>
        <v/>
      </c>
      <c r="AP80" s="258" t="e">
        <f>VLOOKUP(AO80,'Reference Records'!$E$127:$F$207,2,0)</f>
        <v>#N/A</v>
      </c>
      <c r="AQ80" s="258" t="e">
        <f>MATCH($AP80,'Reference Records'!$E$285:$E$365,0)+ROW(Population_by_intervention) -1</f>
        <v>#N/A</v>
      </c>
      <c r="AR80" s="258" t="e">
        <f>MATCH($AP80,'Reference Records'!$E$285:$E$365,1)+ROW(Population_by_intervention) -1</f>
        <v>#N/A</v>
      </c>
      <c r="AS80" s="258" t="str">
        <f t="shared" si="4"/>
        <v>|empty|</v>
      </c>
      <c r="AT80" s="258" t="str">
        <f>IF(AS80="","",IFERROR(VLOOKUP(AS80,'Overview - Section A'!AF$123:AG245,2,0),VLOOKUP("|empty|",'Overview - Section A'!AF$123:AG245,2,0)))</f>
        <v>INT-161379</v>
      </c>
      <c r="AU80" s="213"/>
      <c r="AV80" s="213"/>
      <c r="AY80" s="258">
        <f t="shared" si="5"/>
        <v>2268</v>
      </c>
      <c r="AZ80" s="258">
        <f ca="1">AZ79+'update Helper'!$X$2</f>
        <v>2789</v>
      </c>
      <c r="BC80" s="258" t="str">
        <f ca="1">IF(INDIRECT("'update Helper'!S"&amp;AY80)=0,"",IFERROR(VLOOKUP(INDIRECT("'update Helper'!S"&amp;AY80),'Account Role'!A$1:B$11,2,0),IFERROR(VLOOKUP(INDIRECT("'update Helper'!I"&amp;AY80),'Overview - Section A'!J$25:P$90,7,0),"")))</f>
        <v/>
      </c>
      <c r="BD80" s="258" t="str">
        <f ca="1">IFERROR(INDEX('Overview - Section A'!A$122:A245,MATCH(INDIRECT("'update Helper'!Q"&amp;AY80),'Overview - Section A'!AQ$122:AQ245,0)),"")</f>
        <v/>
      </c>
      <c r="BE80" s="258" t="str">
        <f>IFERROR(INDEX('Overview - Section A'!O$122:O245,MATCH(AT80,'Overview - Section A'!AQ$122:AQ245,0)),"")</f>
        <v/>
      </c>
      <c r="BF80" s="258" t="str">
        <f>IFERROR(INDEX('Overview - Section A'!H$122:H245,MATCH(AT80,'Overview - Section A'!AQ$122:AQ245,0)),"")</f>
        <v/>
      </c>
    </row>
    <row r="81" spans="1:58" s="258" customFormat="1" ht="30" customHeight="1" x14ac:dyDescent="0.35">
      <c r="A81" s="190">
        <v>73</v>
      </c>
      <c r="B81" s="213"/>
      <c r="C81" s="213"/>
      <c r="D81" s="213"/>
      <c r="E81" s="213"/>
      <c r="F81" s="213"/>
      <c r="G81" s="214"/>
      <c r="H81" s="214"/>
      <c r="I81" s="214"/>
      <c r="J81" s="213"/>
      <c r="K81" s="213"/>
      <c r="L81" s="214"/>
      <c r="M81" s="214"/>
      <c r="N81" s="213"/>
      <c r="O81" s="213"/>
      <c r="P81" s="214"/>
      <c r="Q81" s="214"/>
      <c r="R81" s="213"/>
      <c r="S81" s="213"/>
      <c r="T81" s="214"/>
      <c r="U81" s="214"/>
      <c r="V81" s="213"/>
      <c r="W81" s="213"/>
      <c r="X81" s="214"/>
      <c r="Y81" s="214"/>
      <c r="Z81" s="213"/>
      <c r="AA81" s="213"/>
      <c r="AB81" s="214"/>
      <c r="AC81" s="214"/>
      <c r="AD81" s="213"/>
      <c r="AE81" s="213"/>
      <c r="AF81" s="214"/>
      <c r="AG81" s="214"/>
      <c r="AH81" s="213"/>
      <c r="AI81" s="213"/>
      <c r="AJ81" s="214"/>
      <c r="AK81" s="214"/>
      <c r="AL81" s="213"/>
      <c r="AM81" s="213"/>
      <c r="AN81" s="213"/>
      <c r="AO81" s="205" t="str">
        <f>IFERROR(VLOOKUP(D81,'Reference Records'!$C$127:$E$207,3,FALSE),"")</f>
        <v/>
      </c>
      <c r="AP81" s="258" t="e">
        <f>VLOOKUP(AO81,'Reference Records'!$E$127:$F$207,2,0)</f>
        <v>#N/A</v>
      </c>
      <c r="AQ81" s="258" t="e">
        <f>MATCH($AP81,'Reference Records'!$E$285:$E$365,0)+ROW(Population_by_intervention) -1</f>
        <v>#N/A</v>
      </c>
      <c r="AR81" s="258" t="e">
        <f>MATCH($AP81,'Reference Records'!$E$285:$E$365,1)+ROW(Population_by_intervention) -1</f>
        <v>#N/A</v>
      </c>
      <c r="AS81" s="258" t="str">
        <f t="shared" si="4"/>
        <v>|empty|</v>
      </c>
      <c r="AT81" s="258" t="str">
        <f>IF(AS81="","",IFERROR(VLOOKUP(AS81,'Overview - Section A'!AF$123:AG246,2,0),VLOOKUP("|empty|",'Overview - Section A'!AF$123:AG246,2,0)))</f>
        <v>INT-161379</v>
      </c>
      <c r="AU81" s="213"/>
      <c r="AV81" s="213"/>
      <c r="AY81" s="258">
        <f t="shared" si="5"/>
        <v>2269</v>
      </c>
      <c r="AZ81" s="258">
        <f ca="1">AZ80+'update Helper'!$X$2</f>
        <v>2795</v>
      </c>
      <c r="BC81" s="258" t="str">
        <f ca="1">IF(INDIRECT("'update Helper'!S"&amp;AY81)=0,"",IFERROR(VLOOKUP(INDIRECT("'update Helper'!S"&amp;AY81),'Account Role'!A$1:B$11,2,0),IFERROR(VLOOKUP(INDIRECT("'update Helper'!I"&amp;AY81),'Overview - Section A'!J$25:P$90,7,0),"")))</f>
        <v/>
      </c>
      <c r="BD81" s="258" t="str">
        <f ca="1">IFERROR(INDEX('Overview - Section A'!A$122:A246,MATCH(INDIRECT("'update Helper'!Q"&amp;AY81),'Overview - Section A'!AQ$122:AQ246,0)),"")</f>
        <v/>
      </c>
      <c r="BE81" s="258" t="str">
        <f>IFERROR(INDEX('Overview - Section A'!O$122:O246,MATCH(AT81,'Overview - Section A'!AQ$122:AQ246,0)),"")</f>
        <v/>
      </c>
      <c r="BF81" s="258" t="str">
        <f>IFERROR(INDEX('Overview - Section A'!H$122:H246,MATCH(AT81,'Overview - Section A'!AQ$122:AQ246,0)),"")</f>
        <v/>
      </c>
    </row>
    <row r="82" spans="1:58" s="258" customFormat="1" ht="30" customHeight="1" x14ac:dyDescent="0.35">
      <c r="A82" s="190">
        <v>74</v>
      </c>
      <c r="B82" s="213"/>
      <c r="C82" s="213"/>
      <c r="D82" s="213"/>
      <c r="E82" s="213"/>
      <c r="F82" s="213"/>
      <c r="G82" s="214"/>
      <c r="H82" s="214"/>
      <c r="I82" s="214"/>
      <c r="J82" s="213"/>
      <c r="K82" s="213"/>
      <c r="L82" s="214"/>
      <c r="M82" s="214"/>
      <c r="N82" s="213"/>
      <c r="O82" s="213"/>
      <c r="P82" s="214"/>
      <c r="Q82" s="214"/>
      <c r="R82" s="213"/>
      <c r="S82" s="213"/>
      <c r="T82" s="214"/>
      <c r="U82" s="214"/>
      <c r="V82" s="213"/>
      <c r="W82" s="213"/>
      <c r="X82" s="214"/>
      <c r="Y82" s="214"/>
      <c r="Z82" s="213"/>
      <c r="AA82" s="213"/>
      <c r="AB82" s="214"/>
      <c r="AC82" s="214"/>
      <c r="AD82" s="213"/>
      <c r="AE82" s="213"/>
      <c r="AF82" s="214"/>
      <c r="AG82" s="214"/>
      <c r="AH82" s="213"/>
      <c r="AI82" s="213"/>
      <c r="AJ82" s="214"/>
      <c r="AK82" s="214"/>
      <c r="AL82" s="213"/>
      <c r="AM82" s="213"/>
      <c r="AN82" s="213"/>
      <c r="AO82" s="205" t="str">
        <f>IFERROR(VLOOKUP(D82,'Reference Records'!$C$127:$E$207,3,FALSE),"")</f>
        <v/>
      </c>
      <c r="AP82" s="258" t="e">
        <f>VLOOKUP(AO82,'Reference Records'!$E$127:$F$207,2,0)</f>
        <v>#N/A</v>
      </c>
      <c r="AQ82" s="258" t="e">
        <f>MATCH($AP82,'Reference Records'!$E$285:$E$365,0)+ROW(Population_by_intervention) -1</f>
        <v>#N/A</v>
      </c>
      <c r="AR82" s="258" t="e">
        <f>MATCH($AP82,'Reference Records'!$E$285:$E$365,1)+ROW(Population_by_intervention) -1</f>
        <v>#N/A</v>
      </c>
      <c r="AS82" s="258" t="str">
        <f t="shared" si="4"/>
        <v>|empty|</v>
      </c>
      <c r="AT82" s="258" t="str">
        <f>IF(AS82="","",IFERROR(VLOOKUP(AS82,'Overview - Section A'!AF$123:AG247,2,0),VLOOKUP("|empty|",'Overview - Section A'!AF$123:AG247,2,0)))</f>
        <v>INT-161379</v>
      </c>
      <c r="AU82" s="213"/>
      <c r="AV82" s="213"/>
      <c r="AY82" s="258">
        <f t="shared" si="5"/>
        <v>2270</v>
      </c>
      <c r="AZ82" s="258">
        <f ca="1">AZ81+'update Helper'!$X$2</f>
        <v>2801</v>
      </c>
      <c r="BC82" s="258" t="str">
        <f ca="1">IF(INDIRECT("'update Helper'!S"&amp;AY82)=0,"",IFERROR(VLOOKUP(INDIRECT("'update Helper'!S"&amp;AY82),'Account Role'!A$1:B$11,2,0),IFERROR(VLOOKUP(INDIRECT("'update Helper'!I"&amp;AY82),'Overview - Section A'!J$25:P$90,7,0),"")))</f>
        <v/>
      </c>
      <c r="BD82" s="258" t="str">
        <f ca="1">IFERROR(INDEX('Overview - Section A'!A$122:A247,MATCH(INDIRECT("'update Helper'!Q"&amp;AY82),'Overview - Section A'!AQ$122:AQ247,0)),"")</f>
        <v/>
      </c>
      <c r="BE82" s="258" t="str">
        <f>IFERROR(INDEX('Overview - Section A'!O$122:O247,MATCH(AT82,'Overview - Section A'!AQ$122:AQ247,0)),"")</f>
        <v/>
      </c>
      <c r="BF82" s="258" t="str">
        <f>IFERROR(INDEX('Overview - Section A'!H$122:H247,MATCH(AT82,'Overview - Section A'!AQ$122:AQ247,0)),"")</f>
        <v/>
      </c>
    </row>
    <row r="83" spans="1:58" s="258" customFormat="1" ht="30" customHeight="1" x14ac:dyDescent="0.35">
      <c r="A83" s="190">
        <v>75</v>
      </c>
      <c r="B83" s="213"/>
      <c r="C83" s="213"/>
      <c r="D83" s="213"/>
      <c r="E83" s="213"/>
      <c r="F83" s="213"/>
      <c r="G83" s="214"/>
      <c r="H83" s="214"/>
      <c r="I83" s="214"/>
      <c r="J83" s="213"/>
      <c r="K83" s="213"/>
      <c r="L83" s="214"/>
      <c r="M83" s="214"/>
      <c r="N83" s="213"/>
      <c r="O83" s="213"/>
      <c r="P83" s="214"/>
      <c r="Q83" s="214"/>
      <c r="R83" s="213"/>
      <c r="S83" s="213"/>
      <c r="T83" s="214"/>
      <c r="U83" s="214"/>
      <c r="V83" s="213"/>
      <c r="W83" s="213"/>
      <c r="X83" s="214"/>
      <c r="Y83" s="214"/>
      <c r="Z83" s="213"/>
      <c r="AA83" s="213"/>
      <c r="AB83" s="214"/>
      <c r="AC83" s="214"/>
      <c r="AD83" s="213"/>
      <c r="AE83" s="213"/>
      <c r="AF83" s="214"/>
      <c r="AG83" s="214"/>
      <c r="AH83" s="213"/>
      <c r="AI83" s="213"/>
      <c r="AJ83" s="214"/>
      <c r="AK83" s="214"/>
      <c r="AL83" s="213"/>
      <c r="AM83" s="213"/>
      <c r="AN83" s="213"/>
      <c r="AO83" s="205" t="str">
        <f>IFERROR(VLOOKUP(D83,'Reference Records'!$C$127:$E$207,3,FALSE),"")</f>
        <v/>
      </c>
      <c r="AP83" s="258" t="e">
        <f>VLOOKUP(AO83,'Reference Records'!$E$127:$F$207,2,0)</f>
        <v>#N/A</v>
      </c>
      <c r="AQ83" s="258" t="e">
        <f>MATCH($AP83,'Reference Records'!$E$285:$E$365,0)+ROW(Population_by_intervention) -1</f>
        <v>#N/A</v>
      </c>
      <c r="AR83" s="258" t="e">
        <f>MATCH($AP83,'Reference Records'!$E$285:$E$365,1)+ROW(Population_by_intervention) -1</f>
        <v>#N/A</v>
      </c>
      <c r="AS83" s="258" t="str">
        <f t="shared" si="4"/>
        <v>|empty|</v>
      </c>
      <c r="AT83" s="258" t="str">
        <f>IF(AS83="","",IFERROR(VLOOKUP(AS83,'Overview - Section A'!AF$123:AG248,2,0),VLOOKUP("|empty|",'Overview - Section A'!AF$123:AG248,2,0)))</f>
        <v>INT-161379</v>
      </c>
      <c r="AU83" s="213"/>
      <c r="AV83" s="213"/>
      <c r="AY83" s="258">
        <f t="shared" si="5"/>
        <v>2271</v>
      </c>
      <c r="AZ83" s="258">
        <f ca="1">AZ82+'update Helper'!$X$2</f>
        <v>2807</v>
      </c>
      <c r="BC83" s="258" t="str">
        <f ca="1">IF(INDIRECT("'update Helper'!S"&amp;AY83)=0,"",IFERROR(VLOOKUP(INDIRECT("'update Helper'!S"&amp;AY83),'Account Role'!A$1:B$11,2,0),IFERROR(VLOOKUP(INDIRECT("'update Helper'!I"&amp;AY83),'Overview - Section A'!J$25:P$90,7,0),"")))</f>
        <v/>
      </c>
      <c r="BD83" s="258" t="str">
        <f ca="1">IFERROR(INDEX('Overview - Section A'!A$122:A248,MATCH(INDIRECT("'update Helper'!Q"&amp;AY83),'Overview - Section A'!AQ$122:AQ248,0)),"")</f>
        <v/>
      </c>
      <c r="BE83" s="258" t="str">
        <f>IFERROR(INDEX('Overview - Section A'!O$122:O248,MATCH(AT83,'Overview - Section A'!AQ$122:AQ248,0)),"")</f>
        <v/>
      </c>
      <c r="BF83" s="258" t="str">
        <f>IFERROR(INDEX('Overview - Section A'!H$122:H248,MATCH(AT83,'Overview - Section A'!AQ$122:AQ248,0)),"")</f>
        <v/>
      </c>
    </row>
    <row r="84" spans="1:58" s="258" customFormat="1" ht="30" customHeight="1" x14ac:dyDescent="0.35">
      <c r="A84" s="190">
        <v>76</v>
      </c>
      <c r="B84" s="213"/>
      <c r="C84" s="213"/>
      <c r="D84" s="213"/>
      <c r="E84" s="213"/>
      <c r="F84" s="213"/>
      <c r="G84" s="214"/>
      <c r="H84" s="214"/>
      <c r="I84" s="214"/>
      <c r="J84" s="213"/>
      <c r="K84" s="213"/>
      <c r="L84" s="214"/>
      <c r="M84" s="214"/>
      <c r="N84" s="213"/>
      <c r="O84" s="213"/>
      <c r="P84" s="214"/>
      <c r="Q84" s="214"/>
      <c r="R84" s="213"/>
      <c r="S84" s="213"/>
      <c r="T84" s="214"/>
      <c r="U84" s="214"/>
      <c r="V84" s="213"/>
      <c r="W84" s="213"/>
      <c r="X84" s="214"/>
      <c r="Y84" s="214"/>
      <c r="Z84" s="213"/>
      <c r="AA84" s="213"/>
      <c r="AB84" s="214"/>
      <c r="AC84" s="214"/>
      <c r="AD84" s="213"/>
      <c r="AE84" s="213"/>
      <c r="AF84" s="214"/>
      <c r="AG84" s="214"/>
      <c r="AH84" s="213"/>
      <c r="AI84" s="213"/>
      <c r="AJ84" s="214"/>
      <c r="AK84" s="214"/>
      <c r="AL84" s="213"/>
      <c r="AM84" s="213"/>
      <c r="AN84" s="213"/>
      <c r="AO84" s="205" t="str">
        <f>IFERROR(VLOOKUP(D84,'Reference Records'!$C$127:$E$207,3,FALSE),"")</f>
        <v/>
      </c>
      <c r="AP84" s="258" t="e">
        <f>VLOOKUP(AO84,'Reference Records'!$E$127:$F$207,2,0)</f>
        <v>#N/A</v>
      </c>
      <c r="AQ84" s="258" t="e">
        <f>MATCH($AP84,'Reference Records'!$E$285:$E$365,0)+ROW(Population_by_intervention) -1</f>
        <v>#N/A</v>
      </c>
      <c r="AR84" s="258" t="e">
        <f>MATCH($AP84,'Reference Records'!$E$285:$E$365,1)+ROW(Population_by_intervention) -1</f>
        <v>#N/A</v>
      </c>
      <c r="AS84" s="258" t="str">
        <f t="shared" si="4"/>
        <v>|empty|</v>
      </c>
      <c r="AT84" s="258" t="str">
        <f>IF(AS84="","",IFERROR(VLOOKUP(AS84,'Overview - Section A'!AF$123:AG249,2,0),VLOOKUP("|empty|",'Overview - Section A'!AF$123:AG249,2,0)))</f>
        <v>INT-161379</v>
      </c>
      <c r="AU84" s="213"/>
      <c r="AV84" s="213"/>
      <c r="AY84" s="258">
        <f t="shared" si="5"/>
        <v>2272</v>
      </c>
      <c r="AZ84" s="258">
        <f ca="1">AZ83+'update Helper'!$X$2</f>
        <v>2813</v>
      </c>
      <c r="BC84" s="258" t="str">
        <f ca="1">IF(INDIRECT("'update Helper'!S"&amp;AY84)=0,"",IFERROR(VLOOKUP(INDIRECT("'update Helper'!S"&amp;AY84),'Account Role'!A$1:B$11,2,0),IFERROR(VLOOKUP(INDIRECT("'update Helper'!I"&amp;AY84),'Overview - Section A'!J$25:P$90,7,0),"")))</f>
        <v/>
      </c>
      <c r="BD84" s="258" t="str">
        <f ca="1">IFERROR(INDEX('Overview - Section A'!A$122:A249,MATCH(INDIRECT("'update Helper'!Q"&amp;AY84),'Overview - Section A'!AQ$122:AQ249,0)),"")</f>
        <v/>
      </c>
      <c r="BE84" s="258" t="str">
        <f>IFERROR(INDEX('Overview - Section A'!O$122:O249,MATCH(AT84,'Overview - Section A'!AQ$122:AQ249,0)),"")</f>
        <v/>
      </c>
      <c r="BF84" s="258" t="str">
        <f>IFERROR(INDEX('Overview - Section A'!H$122:H249,MATCH(AT84,'Overview - Section A'!AQ$122:AQ249,0)),"")</f>
        <v/>
      </c>
    </row>
    <row r="85" spans="1:58" s="258" customFormat="1" ht="30" customHeight="1" x14ac:dyDescent="0.35">
      <c r="A85" s="190">
        <v>77</v>
      </c>
      <c r="B85" s="213"/>
      <c r="C85" s="213"/>
      <c r="D85" s="213"/>
      <c r="E85" s="213"/>
      <c r="F85" s="213"/>
      <c r="G85" s="214"/>
      <c r="H85" s="214"/>
      <c r="I85" s="214"/>
      <c r="J85" s="213"/>
      <c r="K85" s="213"/>
      <c r="L85" s="214"/>
      <c r="M85" s="214"/>
      <c r="N85" s="213"/>
      <c r="O85" s="213"/>
      <c r="P85" s="214"/>
      <c r="Q85" s="214"/>
      <c r="R85" s="213"/>
      <c r="S85" s="213"/>
      <c r="T85" s="214"/>
      <c r="U85" s="214"/>
      <c r="V85" s="213"/>
      <c r="W85" s="213"/>
      <c r="X85" s="214"/>
      <c r="Y85" s="214"/>
      <c r="Z85" s="213"/>
      <c r="AA85" s="213"/>
      <c r="AB85" s="214"/>
      <c r="AC85" s="214"/>
      <c r="AD85" s="213"/>
      <c r="AE85" s="213"/>
      <c r="AF85" s="214"/>
      <c r="AG85" s="214"/>
      <c r="AH85" s="213"/>
      <c r="AI85" s="213"/>
      <c r="AJ85" s="214"/>
      <c r="AK85" s="214"/>
      <c r="AL85" s="213"/>
      <c r="AM85" s="213"/>
      <c r="AN85" s="213"/>
      <c r="AO85" s="205" t="str">
        <f>IFERROR(VLOOKUP(D85,'Reference Records'!$C$127:$E$207,3,FALSE),"")</f>
        <v/>
      </c>
      <c r="AP85" s="258" t="e">
        <f>VLOOKUP(AO85,'Reference Records'!$E$127:$F$207,2,0)</f>
        <v>#N/A</v>
      </c>
      <c r="AQ85" s="258" t="e">
        <f>MATCH($AP85,'Reference Records'!$E$285:$E$365,0)+ROW(Population_by_intervention) -1</f>
        <v>#N/A</v>
      </c>
      <c r="AR85" s="258" t="e">
        <f>MATCH($AP85,'Reference Records'!$E$285:$E$365,1)+ROW(Population_by_intervention) -1</f>
        <v>#N/A</v>
      </c>
      <c r="AS85" s="258" t="str">
        <f t="shared" si="4"/>
        <v>|empty|</v>
      </c>
      <c r="AT85" s="258" t="str">
        <f>IF(AS85="","",IFERROR(VLOOKUP(AS85,'Overview - Section A'!AF$123:AG250,2,0),VLOOKUP("|empty|",'Overview - Section A'!AF$123:AG250,2,0)))</f>
        <v>INT-161379</v>
      </c>
      <c r="AU85" s="213"/>
      <c r="AV85" s="213"/>
      <c r="AY85" s="258">
        <f t="shared" si="5"/>
        <v>2273</v>
      </c>
      <c r="AZ85" s="258">
        <f ca="1">AZ84+'update Helper'!$X$2</f>
        <v>2819</v>
      </c>
      <c r="BC85" s="258" t="str">
        <f ca="1">IF(INDIRECT("'update Helper'!S"&amp;AY85)=0,"",IFERROR(VLOOKUP(INDIRECT("'update Helper'!S"&amp;AY85),'Account Role'!A$1:B$11,2,0),IFERROR(VLOOKUP(INDIRECT("'update Helper'!I"&amp;AY85),'Overview - Section A'!J$25:P$90,7,0),"")))</f>
        <v/>
      </c>
      <c r="BD85" s="258" t="str">
        <f ca="1">IFERROR(INDEX('Overview - Section A'!A$122:A250,MATCH(INDIRECT("'update Helper'!Q"&amp;AY85),'Overview - Section A'!AQ$122:AQ250,0)),"")</f>
        <v/>
      </c>
      <c r="BE85" s="258" t="str">
        <f>IFERROR(INDEX('Overview - Section A'!O$122:O250,MATCH(AT85,'Overview - Section A'!AQ$122:AQ250,0)),"")</f>
        <v/>
      </c>
      <c r="BF85" s="258" t="str">
        <f>IFERROR(INDEX('Overview - Section A'!H$122:H250,MATCH(AT85,'Overview - Section A'!AQ$122:AQ250,0)),"")</f>
        <v/>
      </c>
    </row>
    <row r="86" spans="1:58" s="258" customFormat="1" ht="30" customHeight="1" x14ac:dyDescent="0.35">
      <c r="A86" s="190">
        <v>78</v>
      </c>
      <c r="B86" s="213"/>
      <c r="C86" s="213"/>
      <c r="D86" s="213"/>
      <c r="E86" s="213"/>
      <c r="F86" s="213"/>
      <c r="G86" s="214"/>
      <c r="H86" s="214"/>
      <c r="I86" s="214"/>
      <c r="J86" s="213"/>
      <c r="K86" s="213"/>
      <c r="L86" s="214"/>
      <c r="M86" s="214"/>
      <c r="N86" s="213"/>
      <c r="O86" s="213"/>
      <c r="P86" s="214"/>
      <c r="Q86" s="214"/>
      <c r="R86" s="213"/>
      <c r="S86" s="213"/>
      <c r="T86" s="214"/>
      <c r="U86" s="214"/>
      <c r="V86" s="213"/>
      <c r="W86" s="213"/>
      <c r="X86" s="214"/>
      <c r="Y86" s="214"/>
      <c r="Z86" s="213"/>
      <c r="AA86" s="213"/>
      <c r="AB86" s="214"/>
      <c r="AC86" s="214"/>
      <c r="AD86" s="213"/>
      <c r="AE86" s="213"/>
      <c r="AF86" s="214"/>
      <c r="AG86" s="214"/>
      <c r="AH86" s="213"/>
      <c r="AI86" s="213"/>
      <c r="AJ86" s="214"/>
      <c r="AK86" s="214"/>
      <c r="AL86" s="213"/>
      <c r="AM86" s="213"/>
      <c r="AN86" s="213"/>
      <c r="AO86" s="205" t="str">
        <f>IFERROR(VLOOKUP(D86,'Reference Records'!$C$127:$E$207,3,FALSE),"")</f>
        <v/>
      </c>
      <c r="AP86" s="258" t="e">
        <f>VLOOKUP(AO86,'Reference Records'!$E$127:$F$207,2,0)</f>
        <v>#N/A</v>
      </c>
      <c r="AQ86" s="258" t="e">
        <f>MATCH($AP86,'Reference Records'!$E$285:$E$365,0)+ROW(Population_by_intervention) -1</f>
        <v>#N/A</v>
      </c>
      <c r="AR86" s="258" t="e">
        <f>MATCH($AP86,'Reference Records'!$E$285:$E$365,1)+ROW(Population_by_intervention) -1</f>
        <v>#N/A</v>
      </c>
      <c r="AS86" s="258" t="str">
        <f t="shared" si="4"/>
        <v>|empty|</v>
      </c>
      <c r="AT86" s="258" t="str">
        <f>IF(AS86="","",IFERROR(VLOOKUP(AS86,'Overview - Section A'!AF$123:AG251,2,0),VLOOKUP("|empty|",'Overview - Section A'!AF$123:AG251,2,0)))</f>
        <v>INT-161379</v>
      </c>
      <c r="AU86" s="213"/>
      <c r="AV86" s="213"/>
      <c r="AY86" s="258">
        <f t="shared" si="5"/>
        <v>2274</v>
      </c>
      <c r="AZ86" s="258">
        <f ca="1">AZ85+'update Helper'!$X$2</f>
        <v>2825</v>
      </c>
      <c r="BC86" s="258" t="str">
        <f ca="1">IF(INDIRECT("'update Helper'!S"&amp;AY86)=0,"",IFERROR(VLOOKUP(INDIRECT("'update Helper'!S"&amp;AY86),'Account Role'!A$1:B$11,2,0),IFERROR(VLOOKUP(INDIRECT("'update Helper'!I"&amp;AY86),'Overview - Section A'!J$25:P$90,7,0),"")))</f>
        <v/>
      </c>
      <c r="BD86" s="258" t="str">
        <f ca="1">IFERROR(INDEX('Overview - Section A'!A$122:A251,MATCH(INDIRECT("'update Helper'!Q"&amp;AY86),'Overview - Section A'!AQ$122:AQ251,0)),"")</f>
        <v/>
      </c>
      <c r="BE86" s="258" t="str">
        <f>IFERROR(INDEX('Overview - Section A'!O$122:O251,MATCH(AT86,'Overview - Section A'!AQ$122:AQ251,0)),"")</f>
        <v/>
      </c>
      <c r="BF86" s="258" t="str">
        <f>IFERROR(INDEX('Overview - Section A'!H$122:H251,MATCH(AT86,'Overview - Section A'!AQ$122:AQ251,0)),"")</f>
        <v/>
      </c>
    </row>
    <row r="87" spans="1:58" s="258" customFormat="1" ht="30" customHeight="1" x14ac:dyDescent="0.35">
      <c r="A87" s="190">
        <v>79</v>
      </c>
      <c r="B87" s="213"/>
      <c r="C87" s="213"/>
      <c r="D87" s="213"/>
      <c r="E87" s="213"/>
      <c r="F87" s="213"/>
      <c r="G87" s="214"/>
      <c r="H87" s="214"/>
      <c r="I87" s="214"/>
      <c r="J87" s="213"/>
      <c r="K87" s="213"/>
      <c r="L87" s="214"/>
      <c r="M87" s="214"/>
      <c r="N87" s="213"/>
      <c r="O87" s="213"/>
      <c r="P87" s="214"/>
      <c r="Q87" s="214"/>
      <c r="R87" s="213"/>
      <c r="S87" s="213"/>
      <c r="T87" s="214"/>
      <c r="U87" s="214"/>
      <c r="V87" s="213"/>
      <c r="W87" s="213"/>
      <c r="X87" s="214"/>
      <c r="Y87" s="214"/>
      <c r="Z87" s="213"/>
      <c r="AA87" s="213"/>
      <c r="AB87" s="214"/>
      <c r="AC87" s="214"/>
      <c r="AD87" s="213"/>
      <c r="AE87" s="213"/>
      <c r="AF87" s="214"/>
      <c r="AG87" s="214"/>
      <c r="AH87" s="213"/>
      <c r="AI87" s="213"/>
      <c r="AJ87" s="214"/>
      <c r="AK87" s="214"/>
      <c r="AL87" s="213"/>
      <c r="AM87" s="213"/>
      <c r="AN87" s="213"/>
      <c r="AO87" s="205" t="str">
        <f>IFERROR(VLOOKUP(D87,'Reference Records'!$C$127:$E$207,3,FALSE),"")</f>
        <v/>
      </c>
      <c r="AP87" s="258" t="e">
        <f>VLOOKUP(AO87,'Reference Records'!$E$127:$F$207,2,0)</f>
        <v>#N/A</v>
      </c>
      <c r="AQ87" s="258" t="e">
        <f>MATCH($AP87,'Reference Records'!$E$285:$E$365,0)+ROW(Population_by_intervention) -1</f>
        <v>#N/A</v>
      </c>
      <c r="AR87" s="258" t="e">
        <f>MATCH($AP87,'Reference Records'!$E$285:$E$365,1)+ROW(Population_by_intervention) -1</f>
        <v>#N/A</v>
      </c>
      <c r="AS87" s="258" t="str">
        <f t="shared" si="4"/>
        <v>|empty|</v>
      </c>
      <c r="AT87" s="258" t="str">
        <f>IF(AS87="","",IFERROR(VLOOKUP(AS87,'Overview - Section A'!AF$123:AG252,2,0),VLOOKUP("|empty|",'Overview - Section A'!AF$123:AG252,2,0)))</f>
        <v>INT-161379</v>
      </c>
      <c r="AU87" s="213"/>
      <c r="AV87" s="213"/>
      <c r="AY87" s="258">
        <f t="shared" si="5"/>
        <v>2275</v>
      </c>
      <c r="AZ87" s="258">
        <f ca="1">AZ86+'update Helper'!$X$2</f>
        <v>2831</v>
      </c>
      <c r="BC87" s="258" t="str">
        <f ca="1">IF(INDIRECT("'update Helper'!S"&amp;AY87)=0,"",IFERROR(VLOOKUP(INDIRECT("'update Helper'!S"&amp;AY87),'Account Role'!A$1:B$11,2,0),IFERROR(VLOOKUP(INDIRECT("'update Helper'!I"&amp;AY87),'Overview - Section A'!J$25:P$90,7,0),"")))</f>
        <v/>
      </c>
      <c r="BD87" s="258" t="str">
        <f ca="1">IFERROR(INDEX('Overview - Section A'!A$122:A252,MATCH(INDIRECT("'update Helper'!Q"&amp;AY87),'Overview - Section A'!AQ$122:AQ252,0)),"")</f>
        <v/>
      </c>
      <c r="BE87" s="258" t="str">
        <f>IFERROR(INDEX('Overview - Section A'!O$122:O252,MATCH(AT87,'Overview - Section A'!AQ$122:AQ252,0)),"")</f>
        <v/>
      </c>
      <c r="BF87" s="258" t="str">
        <f>IFERROR(INDEX('Overview - Section A'!H$122:H252,MATCH(AT87,'Overview - Section A'!AQ$122:AQ252,0)),"")</f>
        <v/>
      </c>
    </row>
    <row r="88" spans="1:58" s="258" customFormat="1" ht="30" customHeight="1" x14ac:dyDescent="0.35">
      <c r="A88" s="190">
        <v>80</v>
      </c>
      <c r="B88" s="213"/>
      <c r="C88" s="213"/>
      <c r="D88" s="213"/>
      <c r="E88" s="213"/>
      <c r="F88" s="213"/>
      <c r="G88" s="214"/>
      <c r="H88" s="214"/>
      <c r="I88" s="214"/>
      <c r="J88" s="213"/>
      <c r="K88" s="213"/>
      <c r="L88" s="214"/>
      <c r="M88" s="214"/>
      <c r="N88" s="213"/>
      <c r="O88" s="213"/>
      <c r="P88" s="214"/>
      <c r="Q88" s="214"/>
      <c r="R88" s="213"/>
      <c r="S88" s="213"/>
      <c r="T88" s="214"/>
      <c r="U88" s="214"/>
      <c r="V88" s="213"/>
      <c r="W88" s="213"/>
      <c r="X88" s="214"/>
      <c r="Y88" s="214"/>
      <c r="Z88" s="213"/>
      <c r="AA88" s="213"/>
      <c r="AB88" s="214"/>
      <c r="AC88" s="214"/>
      <c r="AD88" s="213"/>
      <c r="AE88" s="213"/>
      <c r="AF88" s="214"/>
      <c r="AG88" s="214"/>
      <c r="AH88" s="213"/>
      <c r="AI88" s="213"/>
      <c r="AJ88" s="214"/>
      <c r="AK88" s="214"/>
      <c r="AL88" s="213"/>
      <c r="AM88" s="213"/>
      <c r="AN88" s="213"/>
      <c r="AO88" s="205" t="str">
        <f>IFERROR(VLOOKUP(D88,'Reference Records'!$C$127:$E$207,3,FALSE),"")</f>
        <v/>
      </c>
      <c r="AP88" s="258" t="e">
        <f>VLOOKUP(AO88,'Reference Records'!$E$127:$F$207,2,0)</f>
        <v>#N/A</v>
      </c>
      <c r="AQ88" s="258" t="e">
        <f>MATCH($AP88,'Reference Records'!$E$285:$E$365,0)+ROW(Population_by_intervention) -1</f>
        <v>#N/A</v>
      </c>
      <c r="AR88" s="258" t="e">
        <f>MATCH($AP88,'Reference Records'!$E$285:$E$365,1)+ROW(Population_by_intervention) -1</f>
        <v>#N/A</v>
      </c>
      <c r="AS88" s="258" t="str">
        <f t="shared" si="4"/>
        <v>|empty|</v>
      </c>
      <c r="AT88" s="258" t="str">
        <f>IF(AS88="","",IFERROR(VLOOKUP(AS88,'Overview - Section A'!AF$123:AG253,2,0),VLOOKUP("|empty|",'Overview - Section A'!AF$123:AG253,2,0)))</f>
        <v>INT-161379</v>
      </c>
      <c r="AU88" s="213"/>
      <c r="AV88" s="213"/>
      <c r="AY88" s="258">
        <f t="shared" si="5"/>
        <v>2276</v>
      </c>
      <c r="AZ88" s="258">
        <f ca="1">AZ87+'update Helper'!$X$2</f>
        <v>2837</v>
      </c>
      <c r="BC88" s="258" t="str">
        <f ca="1">IF(INDIRECT("'update Helper'!S"&amp;AY88)=0,"",IFERROR(VLOOKUP(INDIRECT("'update Helper'!S"&amp;AY88),'Account Role'!A$1:B$11,2,0),IFERROR(VLOOKUP(INDIRECT("'update Helper'!I"&amp;AY88),'Overview - Section A'!J$25:P$90,7,0),"")))</f>
        <v/>
      </c>
      <c r="BD88" s="258" t="str">
        <f ca="1">IFERROR(INDEX('Overview - Section A'!A$122:A253,MATCH(INDIRECT("'update Helper'!Q"&amp;AY88),'Overview - Section A'!AQ$122:AQ253,0)),"")</f>
        <v/>
      </c>
      <c r="BE88" s="258" t="str">
        <f>IFERROR(INDEX('Overview - Section A'!O$122:O253,MATCH(AT88,'Overview - Section A'!AQ$122:AQ253,0)),"")</f>
        <v/>
      </c>
      <c r="BF88" s="258" t="str">
        <f>IFERROR(INDEX('Overview - Section A'!H$122:H253,MATCH(AT88,'Overview - Section A'!AQ$122:AQ253,0)),"")</f>
        <v/>
      </c>
    </row>
    <row r="89" spans="1:58" x14ac:dyDescent="0.35">
      <c r="BE89" s="258" t="str">
        <f>IFERROR(INDEX('Overview - Section A'!O$122:O254,MATCH(AT89,'Overview - Section A'!AQ$122:AQ254,0)),"")</f>
        <v/>
      </c>
      <c r="BF89" s="258" t="str">
        <f>IFERROR(INDEX('Overview - Section A'!H$122:H254,MATCH(AT89,'Overview - Section A'!AQ$122:AQ254,0)),"")</f>
        <v/>
      </c>
    </row>
  </sheetData>
  <sheetProtection password="FB8C" sheet="1" objects="1" scenarios="1" formatCells="0" formatColumns="0" formatRows="0"/>
  <mergeCells count="9">
    <mergeCell ref="A1:G2"/>
    <mergeCell ref="H7:K7"/>
    <mergeCell ref="L7:O7"/>
    <mergeCell ref="P7:S7"/>
    <mergeCell ref="AJ7:AM7"/>
    <mergeCell ref="T7:W7"/>
    <mergeCell ref="AB7:AE7"/>
    <mergeCell ref="X7:AA7"/>
    <mergeCell ref="AF7:AI7"/>
  </mergeCells>
  <conditionalFormatting sqref="C9">
    <cfRule type="expression" dxfId="99" priority="80">
      <formula>AND($D9&lt;&gt;"",$C9="")</formula>
    </cfRule>
  </conditionalFormatting>
  <conditionalFormatting sqref="C10">
    <cfRule type="expression" dxfId="98" priority="79">
      <formula>AND($D10&lt;&gt;"",$C10="")</formula>
    </cfRule>
  </conditionalFormatting>
  <conditionalFormatting sqref="C11">
    <cfRule type="expression" dxfId="97" priority="78">
      <formula>AND($D11&lt;&gt;"",$C11="")</formula>
    </cfRule>
  </conditionalFormatting>
  <conditionalFormatting sqref="C12">
    <cfRule type="expression" dxfId="96" priority="77">
      <formula>AND($D12&lt;&gt;"",$C12="")</formula>
    </cfRule>
  </conditionalFormatting>
  <conditionalFormatting sqref="C13">
    <cfRule type="expression" dxfId="95" priority="76">
      <formula>AND($D13&lt;&gt;"",$C13="")</formula>
    </cfRule>
  </conditionalFormatting>
  <conditionalFormatting sqref="C14">
    <cfRule type="expression" dxfId="94" priority="75">
      <formula>AND($D14&lt;&gt;"",$C14="")</formula>
    </cfRule>
  </conditionalFormatting>
  <conditionalFormatting sqref="C15">
    <cfRule type="expression" dxfId="93" priority="74">
      <formula>AND($D15&lt;&gt;"",$C15="")</formula>
    </cfRule>
  </conditionalFormatting>
  <conditionalFormatting sqref="C16">
    <cfRule type="expression" dxfId="92" priority="73">
      <formula>AND($D16&lt;&gt;"",$C16="")</formula>
    </cfRule>
  </conditionalFormatting>
  <conditionalFormatting sqref="C17">
    <cfRule type="expression" dxfId="91" priority="72">
      <formula>AND($D17&lt;&gt;"",$C17="")</formula>
    </cfRule>
  </conditionalFormatting>
  <conditionalFormatting sqref="C18">
    <cfRule type="expression" dxfId="90" priority="71">
      <formula>AND($D18&lt;&gt;"",$C18="")</formula>
    </cfRule>
  </conditionalFormatting>
  <conditionalFormatting sqref="C19">
    <cfRule type="expression" dxfId="89" priority="70">
      <formula>AND($D19&lt;&gt;"",$C19="")</formula>
    </cfRule>
  </conditionalFormatting>
  <conditionalFormatting sqref="C20">
    <cfRule type="expression" dxfId="88" priority="69">
      <formula>AND($D20&lt;&gt;"",$C20="")</formula>
    </cfRule>
  </conditionalFormatting>
  <conditionalFormatting sqref="C21">
    <cfRule type="expression" dxfId="87" priority="68">
      <formula>AND($D21&lt;&gt;"",$C21="")</formula>
    </cfRule>
  </conditionalFormatting>
  <conditionalFormatting sqref="C22">
    <cfRule type="expression" dxfId="86" priority="67">
      <formula>AND($D22&lt;&gt;"",$C22="")</formula>
    </cfRule>
  </conditionalFormatting>
  <conditionalFormatting sqref="C23">
    <cfRule type="expression" dxfId="85" priority="66">
      <formula>AND($D23&lt;&gt;"",$C23="")</formula>
    </cfRule>
  </conditionalFormatting>
  <conditionalFormatting sqref="C24">
    <cfRule type="expression" dxfId="84" priority="65">
      <formula>AND($D24&lt;&gt;"",$C24="")</formula>
    </cfRule>
  </conditionalFormatting>
  <conditionalFormatting sqref="C25">
    <cfRule type="expression" dxfId="83" priority="64">
      <formula>AND($D25&lt;&gt;"",$C25="")</formula>
    </cfRule>
  </conditionalFormatting>
  <conditionalFormatting sqref="C26">
    <cfRule type="expression" dxfId="82" priority="63">
      <formula>AND($D26&lt;&gt;"",$C26="")</formula>
    </cfRule>
  </conditionalFormatting>
  <conditionalFormatting sqref="C27">
    <cfRule type="expression" dxfId="81" priority="62">
      <formula>AND($D27&lt;&gt;"",$C27="")</formula>
    </cfRule>
  </conditionalFormatting>
  <conditionalFormatting sqref="C28">
    <cfRule type="expression" dxfId="80" priority="61">
      <formula>AND($D28&lt;&gt;"",$C28="")</formula>
    </cfRule>
  </conditionalFormatting>
  <conditionalFormatting sqref="C29">
    <cfRule type="expression" dxfId="79" priority="60">
      <formula>AND($D29&lt;&gt;"",$C29="")</formula>
    </cfRule>
  </conditionalFormatting>
  <conditionalFormatting sqref="C30">
    <cfRule type="expression" dxfId="78" priority="59">
      <formula>AND($D30&lt;&gt;"",$C30="")</formula>
    </cfRule>
  </conditionalFormatting>
  <conditionalFormatting sqref="C31">
    <cfRule type="expression" dxfId="77" priority="58">
      <formula>AND($D31&lt;&gt;"",$C31="")</formula>
    </cfRule>
  </conditionalFormatting>
  <conditionalFormatting sqref="C32">
    <cfRule type="expression" dxfId="76" priority="57">
      <formula>AND($D32&lt;&gt;"",$C32="")</formula>
    </cfRule>
  </conditionalFormatting>
  <conditionalFormatting sqref="C33">
    <cfRule type="expression" dxfId="75" priority="56">
      <formula>AND($D33&lt;&gt;"",$C33="")</formula>
    </cfRule>
  </conditionalFormatting>
  <conditionalFormatting sqref="C34">
    <cfRule type="expression" dxfId="74" priority="55">
      <formula>AND($D34&lt;&gt;"",$C34="")</formula>
    </cfRule>
  </conditionalFormatting>
  <conditionalFormatting sqref="C35">
    <cfRule type="expression" dxfId="73" priority="54">
      <formula>AND($D35&lt;&gt;"",$C35="")</formula>
    </cfRule>
  </conditionalFormatting>
  <conditionalFormatting sqref="C36">
    <cfRule type="expression" dxfId="72" priority="53">
      <formula>AND($D36&lt;&gt;"",$C36="")</formula>
    </cfRule>
  </conditionalFormatting>
  <conditionalFormatting sqref="C37">
    <cfRule type="expression" dxfId="71" priority="52">
      <formula>AND($D37&lt;&gt;"",$C37="")</formula>
    </cfRule>
  </conditionalFormatting>
  <conditionalFormatting sqref="C38">
    <cfRule type="expression" dxfId="70" priority="51">
      <formula>AND($D38&lt;&gt;"",$C38="")</formula>
    </cfRule>
  </conditionalFormatting>
  <conditionalFormatting sqref="C39">
    <cfRule type="expression" dxfId="69" priority="50">
      <formula>AND($D39&lt;&gt;"",$C39="")</formula>
    </cfRule>
  </conditionalFormatting>
  <conditionalFormatting sqref="C40">
    <cfRule type="expression" dxfId="68" priority="49">
      <formula>AND($D40&lt;&gt;"",$C40="")</formula>
    </cfRule>
  </conditionalFormatting>
  <conditionalFormatting sqref="C41">
    <cfRule type="expression" dxfId="67" priority="48">
      <formula>AND($D41&lt;&gt;"",$C41="")</formula>
    </cfRule>
  </conditionalFormatting>
  <conditionalFormatting sqref="C42">
    <cfRule type="expression" dxfId="66" priority="47">
      <formula>AND($D42&lt;&gt;"",$C42="")</formula>
    </cfRule>
  </conditionalFormatting>
  <conditionalFormatting sqref="C43">
    <cfRule type="expression" dxfId="65" priority="46">
      <formula>AND($D43&lt;&gt;"",$C43="")</formula>
    </cfRule>
  </conditionalFormatting>
  <conditionalFormatting sqref="C44">
    <cfRule type="expression" dxfId="64" priority="45">
      <formula>AND($D44&lt;&gt;"",$C44="")</formula>
    </cfRule>
  </conditionalFormatting>
  <conditionalFormatting sqref="C45">
    <cfRule type="expression" dxfId="63" priority="44">
      <formula>AND($D45&lt;&gt;"",$C45="")</formula>
    </cfRule>
  </conditionalFormatting>
  <conditionalFormatting sqref="C46">
    <cfRule type="expression" dxfId="62" priority="43">
      <formula>AND($D46&lt;&gt;"",$C46="")</formula>
    </cfRule>
  </conditionalFormatting>
  <conditionalFormatting sqref="C47">
    <cfRule type="expression" dxfId="61" priority="42">
      <formula>AND($D47&lt;&gt;"",$C47="")</formula>
    </cfRule>
  </conditionalFormatting>
  <conditionalFormatting sqref="C48">
    <cfRule type="expression" dxfId="60" priority="41">
      <formula>AND($D48&lt;&gt;"",$C48="")</formula>
    </cfRule>
  </conditionalFormatting>
  <conditionalFormatting sqref="C49">
    <cfRule type="expression" dxfId="59" priority="40">
      <formula>AND($D49&lt;&gt;"",$C49="")</formula>
    </cfRule>
  </conditionalFormatting>
  <conditionalFormatting sqref="C50">
    <cfRule type="expression" dxfId="58" priority="39">
      <formula>AND($D50&lt;&gt;"",$C50="")</formula>
    </cfRule>
  </conditionalFormatting>
  <conditionalFormatting sqref="C51">
    <cfRule type="expression" dxfId="57" priority="38">
      <formula>AND($D51&lt;&gt;"",$C51="")</formula>
    </cfRule>
  </conditionalFormatting>
  <conditionalFormatting sqref="C52">
    <cfRule type="expression" dxfId="56" priority="37">
      <formula>AND($D52&lt;&gt;"",$C52="")</formula>
    </cfRule>
  </conditionalFormatting>
  <conditionalFormatting sqref="C53">
    <cfRule type="expression" dxfId="55" priority="36">
      <formula>AND($D53&lt;&gt;"",$C53="")</formula>
    </cfRule>
  </conditionalFormatting>
  <conditionalFormatting sqref="C54">
    <cfRule type="expression" dxfId="54" priority="35">
      <formula>AND($D54&lt;&gt;"",$C54="")</formula>
    </cfRule>
  </conditionalFormatting>
  <conditionalFormatting sqref="C55">
    <cfRule type="expression" dxfId="53" priority="34">
      <formula>AND($D55&lt;&gt;"",$C55="")</formula>
    </cfRule>
  </conditionalFormatting>
  <conditionalFormatting sqref="C56">
    <cfRule type="expression" dxfId="52" priority="33">
      <formula>AND($D56&lt;&gt;"",$C56="")</formula>
    </cfRule>
  </conditionalFormatting>
  <conditionalFormatting sqref="C57">
    <cfRule type="expression" dxfId="51" priority="32">
      <formula>AND($D57&lt;&gt;"",$C57="")</formula>
    </cfRule>
  </conditionalFormatting>
  <conditionalFormatting sqref="C58">
    <cfRule type="expression" dxfId="50" priority="31">
      <formula>AND($D58&lt;&gt;"",$C58="")</formula>
    </cfRule>
  </conditionalFormatting>
  <conditionalFormatting sqref="C59">
    <cfRule type="expression" dxfId="49" priority="30">
      <formula>AND($D59&lt;&gt;"",$C59="")</formula>
    </cfRule>
  </conditionalFormatting>
  <conditionalFormatting sqref="C60">
    <cfRule type="expression" dxfId="48" priority="29">
      <formula>AND($D60&lt;&gt;"",$C60="")</formula>
    </cfRule>
  </conditionalFormatting>
  <conditionalFormatting sqref="C61">
    <cfRule type="expression" dxfId="47" priority="28">
      <formula>AND($D61&lt;&gt;"",$C61="")</formula>
    </cfRule>
  </conditionalFormatting>
  <conditionalFormatting sqref="C62">
    <cfRule type="expression" dxfId="46" priority="27">
      <formula>AND($D62&lt;&gt;"",$C62="")</formula>
    </cfRule>
  </conditionalFormatting>
  <conditionalFormatting sqref="C63">
    <cfRule type="expression" dxfId="45" priority="26">
      <formula>AND($D63&lt;&gt;"",$C63="")</formula>
    </cfRule>
  </conditionalFormatting>
  <conditionalFormatting sqref="C64">
    <cfRule type="expression" dxfId="44" priority="25">
      <formula>AND($D64&lt;&gt;"",$C64="")</formula>
    </cfRule>
  </conditionalFormatting>
  <conditionalFormatting sqref="C65">
    <cfRule type="expression" dxfId="43" priority="24">
      <formula>AND($D65&lt;&gt;"",$C65="")</formula>
    </cfRule>
  </conditionalFormatting>
  <conditionalFormatting sqref="C66">
    <cfRule type="expression" dxfId="42" priority="23">
      <formula>AND($D66&lt;&gt;"",$C66="")</formula>
    </cfRule>
  </conditionalFormatting>
  <conditionalFormatting sqref="C67">
    <cfRule type="expression" dxfId="41" priority="22">
      <formula>AND($D67&lt;&gt;"",$C67="")</formula>
    </cfRule>
  </conditionalFormatting>
  <conditionalFormatting sqref="C68">
    <cfRule type="expression" dxfId="40" priority="21">
      <formula>AND($D68&lt;&gt;"",$C68="")</formula>
    </cfRule>
  </conditionalFormatting>
  <conditionalFormatting sqref="C69">
    <cfRule type="expression" dxfId="39" priority="20">
      <formula>AND($D69&lt;&gt;"",$C69="")</formula>
    </cfRule>
  </conditionalFormatting>
  <conditionalFormatting sqref="C70">
    <cfRule type="expression" dxfId="38" priority="19">
      <formula>AND($D70&lt;&gt;"",$C70="")</formula>
    </cfRule>
  </conditionalFormatting>
  <conditionalFormatting sqref="C71">
    <cfRule type="expression" dxfId="37" priority="18">
      <formula>AND($D71&lt;&gt;"",$C71="")</formula>
    </cfRule>
  </conditionalFormatting>
  <conditionalFormatting sqref="C72">
    <cfRule type="expression" dxfId="36" priority="17">
      <formula>AND($D72&lt;&gt;"",$C72="")</formula>
    </cfRule>
  </conditionalFormatting>
  <conditionalFormatting sqref="C73">
    <cfRule type="expression" dxfId="35" priority="16">
      <formula>AND($D73&lt;&gt;"",$C73="")</formula>
    </cfRule>
  </conditionalFormatting>
  <conditionalFormatting sqref="C74">
    <cfRule type="expression" dxfId="34" priority="15">
      <formula>AND($D74&lt;&gt;"",$C74="")</formula>
    </cfRule>
  </conditionalFormatting>
  <conditionalFormatting sqref="C75">
    <cfRule type="expression" dxfId="33" priority="14">
      <formula>AND($D75&lt;&gt;"",$C75="")</formula>
    </cfRule>
  </conditionalFormatting>
  <conditionalFormatting sqref="C76">
    <cfRule type="expression" dxfId="32" priority="13">
      <formula>AND($D76&lt;&gt;"",$C76="")</formula>
    </cfRule>
  </conditionalFormatting>
  <conditionalFormatting sqref="C77">
    <cfRule type="expression" dxfId="31" priority="12">
      <formula>AND($D77&lt;&gt;"",$C77="")</formula>
    </cfRule>
  </conditionalFormatting>
  <conditionalFormatting sqref="C78">
    <cfRule type="expression" dxfId="30" priority="11">
      <formula>AND($D78&lt;&gt;"",$C78="")</formula>
    </cfRule>
  </conditionalFormatting>
  <conditionalFormatting sqref="C79">
    <cfRule type="expression" dxfId="29" priority="10">
      <formula>AND($D79&lt;&gt;"",$C79="")</formula>
    </cfRule>
  </conditionalFormatting>
  <conditionalFormatting sqref="C80">
    <cfRule type="expression" dxfId="28" priority="9">
      <formula>AND($D80&lt;&gt;"",$C80="")</formula>
    </cfRule>
  </conditionalFormatting>
  <conditionalFormatting sqref="C81">
    <cfRule type="expression" dxfId="27" priority="8">
      <formula>AND($D81&lt;&gt;"",$C81="")</formula>
    </cfRule>
  </conditionalFormatting>
  <conditionalFormatting sqref="C82">
    <cfRule type="expression" dxfId="26" priority="7">
      <formula>AND($D82&lt;&gt;"",$C82="")</formula>
    </cfRule>
  </conditionalFormatting>
  <conditionalFormatting sqref="C83">
    <cfRule type="expression" dxfId="25" priority="6">
      <formula>AND($D83&lt;&gt;"",$C83="")</formula>
    </cfRule>
  </conditionalFormatting>
  <conditionalFormatting sqref="C84">
    <cfRule type="expression" dxfId="24" priority="5">
      <formula>AND($D84&lt;&gt;"",$C84="")</formula>
    </cfRule>
  </conditionalFormatting>
  <conditionalFormatting sqref="C85">
    <cfRule type="expression" dxfId="23" priority="4">
      <formula>AND($D85&lt;&gt;"",$C85="")</formula>
    </cfRule>
  </conditionalFormatting>
  <conditionalFormatting sqref="C86">
    <cfRule type="expression" dxfId="22" priority="3">
      <formula>AND($D86&lt;&gt;"",$C86="")</formula>
    </cfRule>
  </conditionalFormatting>
  <conditionalFormatting sqref="C87">
    <cfRule type="expression" dxfId="21" priority="2">
      <formula>AND($D87&lt;&gt;"",$C87="")</formula>
    </cfRule>
  </conditionalFormatting>
  <conditionalFormatting sqref="C88">
    <cfRule type="expression" dxfId="20" priority="1">
      <formula>AND($D88&lt;&gt;"",$C88="")</formula>
    </cfRule>
  </conditionalFormatting>
  <dataValidations count="3">
    <dataValidation type="list" allowBlank="1" showInputMessage="1" showErrorMessage="1" sqref="G9:G88" xr:uid="{32DBE4D5-AB21-41EF-8DF2-3EA11D8CD3FA}">
      <formula1>Country</formula1>
    </dataValidation>
    <dataValidation type="list" allowBlank="1" showInputMessage="1" showErrorMessage="1" sqref="B9:B88" xr:uid="{C42B78F0-E86D-4DDE-AA5A-8AC38275CD5E}">
      <formula1>Coverage_Module</formula1>
    </dataValidation>
    <dataValidation type="list" allowBlank="1" showInputMessage="1" showErrorMessage="1" sqref="F9:F88" xr:uid="{817710F2-D2A2-431A-874B-A5063DB78157}">
      <formula1>MergedAndDistinctPR</formula1>
    </dataValidation>
  </dataValidations>
  <hyperlinks>
    <hyperlink ref="B5" location="'Instructions-FR'!InstructionsSectionF" display="'Instructions-FR'!InstructionsSectionF" xr:uid="{3D79AF57-ED75-4739-A433-132C79DA3D4E}"/>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FAA5C3E8-E0E3-42F3-A3F9-1A1FABBCC75F}">
          <x14:formula1>
            <xm:f>OFFSET(Setup!$P$2,MATCH($B9,Setup!$O$2:$O$50,0)-1,1,COUNTIF(Setup!$O$2:$O$50,$B9),1)</xm:f>
          </x14:formula1>
          <xm:sqref>D9:D88</xm:sqref>
        </x14:dataValidation>
        <x14:dataValidation type="list" allowBlank="1" showInputMessage="1" showErrorMessage="1" xr:uid="{B83A97EF-3A05-4572-9FD0-5994D3664B99}">
          <x14:formula1>
            <xm:f>IF(AND(OR(D9=0,B9=0)),INDIRECT("FAKE RANGE"),OFFSET('Overview - Section A'!$AN$123,MATCH(B9&amp;D9,'Overview - Section A'!$AN$123:$AN$174,0)-1,-1,COUNTIF('Overview - Section A'!$AN$123:$AN$174,B9&amp;D9),1))</xm:f>
          </x14:formula1>
          <xm:sqref>C9:C88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pageSetUpPr fitToPage="1"/>
  </sheetPr>
  <dimension ref="A1:CH373"/>
  <sheetViews>
    <sheetView view="pageBreakPreview" topLeftCell="A57" zoomScale="22" zoomScaleNormal="25" zoomScaleSheetLayoutView="22" workbookViewId="0">
      <selection activeCell="E60" sqref="E60:G60"/>
    </sheetView>
  </sheetViews>
  <sheetFormatPr defaultColWidth="9" defaultRowHeight="15.5" x14ac:dyDescent="0.35"/>
  <cols>
    <col min="1" max="1" width="11.08203125" style="108" customWidth="1"/>
    <col min="2" max="2" width="41.1640625" style="108" customWidth="1"/>
    <col min="3" max="3" width="62.9140625" style="108" customWidth="1"/>
    <col min="4" max="4" width="42.08203125" style="108" customWidth="1"/>
    <col min="5" max="5" width="30.1640625" style="108" customWidth="1"/>
    <col min="6" max="6" width="31.4140625" style="108" customWidth="1"/>
    <col min="7" max="7" width="37.6640625" style="108" customWidth="1"/>
    <col min="8" max="8" width="25.1640625" style="108" customWidth="1"/>
    <col min="9" max="9" width="32.58203125" style="108" customWidth="1"/>
    <col min="10" max="10" width="46.08203125" style="108" customWidth="1"/>
    <col min="11" max="11" width="36.1640625" style="108" customWidth="1"/>
    <col min="12" max="12" width="27.6640625" style="108" customWidth="1"/>
    <col min="13" max="13" width="29.9140625" style="108" customWidth="1"/>
    <col min="14" max="14" width="26" style="108" customWidth="1"/>
    <col min="15" max="18" width="26.08203125" style="108" customWidth="1"/>
    <col min="19" max="20" width="25.1640625" style="108" customWidth="1"/>
    <col min="21" max="21" width="28.4140625" style="108" customWidth="1"/>
    <col min="22" max="22" width="20.58203125" style="108" customWidth="1"/>
    <col min="23" max="23" width="28.6640625" style="108" customWidth="1"/>
    <col min="24" max="24" width="22.6640625" style="108" customWidth="1"/>
    <col min="25" max="25" width="28.4140625" style="108" customWidth="1"/>
    <col min="26" max="26" width="29.6640625" style="108" customWidth="1"/>
    <col min="27" max="27" width="23.5" style="108" customWidth="1"/>
    <col min="28" max="28" width="22.6640625" style="108" customWidth="1"/>
    <col min="29" max="29" width="30.4140625" style="108" customWidth="1"/>
    <col min="30" max="30" width="29.08203125" style="108" customWidth="1"/>
    <col min="31" max="31" width="23.5" style="108" customWidth="1"/>
    <col min="32" max="32" width="31.1640625" style="104" customWidth="1"/>
    <col min="33" max="34" width="19.58203125" style="104" customWidth="1"/>
    <col min="35" max="35" width="29.58203125" style="104" customWidth="1"/>
    <col min="36" max="36" width="28.58203125" style="104" customWidth="1"/>
    <col min="37" max="37" width="30.58203125" style="104" customWidth="1"/>
    <col min="38" max="38" width="30.1640625" style="104" customWidth="1"/>
    <col min="39" max="39" width="19.58203125" style="104" customWidth="1"/>
    <col min="40" max="40" width="56.4140625" style="104" customWidth="1"/>
    <col min="41" max="41" width="130" style="104" customWidth="1"/>
    <col min="42" max="42" width="46.58203125" style="118" customWidth="1"/>
    <col min="43" max="43" width="33.58203125" style="104" customWidth="1"/>
    <col min="44" max="44" width="35.08203125" style="104" customWidth="1"/>
    <col min="45" max="45" width="44" style="104" customWidth="1"/>
    <col min="46" max="46" width="9" style="116" customWidth="1"/>
    <col min="47" max="50" width="9" style="120" hidden="1" customWidth="1"/>
    <col min="51" max="51" width="9.1640625" style="120" hidden="1" customWidth="1"/>
    <col min="52" max="53" width="9" style="120" hidden="1" customWidth="1"/>
    <col min="54" max="55" width="9" style="120"/>
    <col min="56" max="16384" width="9" style="104"/>
  </cols>
  <sheetData>
    <row r="1" spans="1:55" ht="36.5" thickBot="1" x14ac:dyDescent="0.4">
      <c r="A1" s="706" t="str">
        <f ca="1">Translations!A88</f>
        <v>Marco de desempeño</v>
      </c>
      <c r="B1" s="707"/>
      <c r="C1" s="707"/>
      <c r="D1" s="707"/>
      <c r="E1" s="707"/>
      <c r="F1" s="707"/>
      <c r="G1" s="707"/>
      <c r="H1" s="707"/>
      <c r="I1" s="707"/>
      <c r="J1" s="707"/>
      <c r="K1" s="707"/>
      <c r="L1" s="707"/>
      <c r="M1" s="707"/>
      <c r="N1" s="707"/>
      <c r="O1" s="707"/>
      <c r="P1" s="707"/>
      <c r="Q1" s="707"/>
      <c r="R1" s="707"/>
      <c r="S1" s="707"/>
      <c r="T1" s="306"/>
      <c r="U1" s="210"/>
      <c r="V1" s="210"/>
      <c r="W1" s="210"/>
      <c r="X1" s="210"/>
      <c r="Y1" s="210"/>
      <c r="Z1" s="210"/>
      <c r="AA1" s="210"/>
      <c r="AB1" s="210"/>
      <c r="AC1" s="210"/>
      <c r="AD1" s="210"/>
      <c r="AE1" s="210"/>
      <c r="AF1" s="210"/>
      <c r="AG1" s="210"/>
      <c r="AH1" s="210"/>
      <c r="AI1" s="210"/>
      <c r="AJ1" s="210"/>
      <c r="AK1" s="210"/>
      <c r="AL1" s="210"/>
      <c r="AM1" s="210"/>
      <c r="AN1" s="210"/>
      <c r="AO1" s="210"/>
      <c r="AQ1" s="118"/>
      <c r="AR1" s="118"/>
      <c r="AS1" s="118"/>
    </row>
    <row r="2" spans="1:55" ht="27.5" x14ac:dyDescent="0.35">
      <c r="A2" s="704"/>
      <c r="B2" s="705"/>
      <c r="C2" s="705"/>
      <c r="D2" s="705"/>
      <c r="E2" s="704"/>
      <c r="F2" s="705"/>
      <c r="G2" s="705"/>
      <c r="H2" s="705"/>
      <c r="I2" s="704"/>
      <c r="J2" s="705"/>
      <c r="K2" s="705"/>
      <c r="L2" s="705"/>
      <c r="M2" s="704"/>
      <c r="N2" s="705"/>
      <c r="O2" s="705"/>
      <c r="P2" s="705"/>
      <c r="Q2" s="704"/>
      <c r="R2" s="705"/>
      <c r="S2" s="705"/>
      <c r="T2" s="304"/>
      <c r="U2" s="210"/>
      <c r="V2" s="210"/>
      <c r="W2" s="210"/>
      <c r="X2" s="210"/>
      <c r="Y2" s="210"/>
      <c r="Z2" s="210"/>
      <c r="AA2" s="210"/>
      <c r="AB2" s="210"/>
      <c r="AC2" s="210"/>
      <c r="AD2" s="210"/>
      <c r="AE2" s="210"/>
      <c r="AF2" s="210"/>
      <c r="AG2" s="210"/>
      <c r="AH2" s="210"/>
      <c r="AI2" s="210"/>
      <c r="AJ2" s="210"/>
      <c r="AK2" s="210"/>
      <c r="AL2" s="210"/>
      <c r="AM2" s="210"/>
      <c r="AN2" s="210"/>
      <c r="AO2" s="210"/>
      <c r="AQ2" s="118"/>
      <c r="AR2" s="118"/>
      <c r="AS2" s="118"/>
    </row>
    <row r="3" spans="1:55" s="118" customFormat="1" ht="27.5" x14ac:dyDescent="0.35">
      <c r="A3" s="210"/>
      <c r="B3" s="210"/>
      <c r="C3" s="210"/>
      <c r="D3" s="210"/>
      <c r="E3" s="210"/>
      <c r="F3" s="210"/>
      <c r="G3" s="210"/>
      <c r="H3" s="210"/>
      <c r="I3" s="210"/>
      <c r="J3" s="210"/>
      <c r="K3" s="210"/>
      <c r="L3" s="210"/>
      <c r="M3" s="210"/>
      <c r="N3" s="210"/>
      <c r="O3" s="210"/>
      <c r="P3" s="210"/>
      <c r="Q3" s="210"/>
      <c r="R3" s="228"/>
      <c r="S3" s="210"/>
      <c r="T3" s="228"/>
      <c r="U3" s="210"/>
      <c r="V3" s="210"/>
      <c r="W3" s="210"/>
      <c r="X3" s="210"/>
      <c r="Y3" s="210"/>
      <c r="Z3" s="210"/>
      <c r="AA3" s="210"/>
      <c r="AB3" s="210"/>
      <c r="AC3" s="210"/>
      <c r="AD3" s="210"/>
      <c r="AE3" s="210"/>
      <c r="AT3" s="119"/>
      <c r="AU3" s="211"/>
      <c r="AV3" s="211"/>
      <c r="AW3" s="211"/>
      <c r="AX3" s="211"/>
      <c r="AY3" s="211"/>
      <c r="AZ3" s="211"/>
      <c r="BA3" s="211"/>
      <c r="BB3" s="211"/>
      <c r="BC3" s="211"/>
    </row>
    <row r="4" spans="1:55" s="118" customFormat="1" ht="27.5" x14ac:dyDescent="0.35">
      <c r="A4" s="210"/>
      <c r="B4" s="210"/>
      <c r="C4" s="210"/>
      <c r="D4" s="210"/>
      <c r="E4" s="210"/>
      <c r="F4" s="210"/>
      <c r="G4" s="210"/>
      <c r="H4" s="210"/>
      <c r="I4" s="210"/>
      <c r="J4" s="210"/>
      <c r="K4" s="210"/>
      <c r="L4" s="210"/>
      <c r="M4" s="210"/>
      <c r="N4" s="210"/>
      <c r="O4" s="210"/>
      <c r="P4" s="210"/>
      <c r="Q4" s="210"/>
      <c r="R4" s="228"/>
      <c r="S4" s="210"/>
      <c r="T4" s="228"/>
      <c r="U4" s="210"/>
      <c r="V4" s="210"/>
      <c r="W4" s="210"/>
      <c r="X4" s="210"/>
      <c r="Y4" s="210"/>
      <c r="Z4" s="210"/>
      <c r="AA4" s="210"/>
      <c r="AB4" s="210"/>
      <c r="AC4" s="210"/>
      <c r="AD4" s="210"/>
      <c r="AE4" s="210"/>
      <c r="AT4" s="119"/>
      <c r="AU4" s="211"/>
      <c r="AV4" s="211"/>
      <c r="AW4" s="211"/>
      <c r="AX4" s="211"/>
      <c r="AY4" s="211"/>
      <c r="AZ4" s="211"/>
      <c r="BA4" s="211"/>
      <c r="BB4" s="211"/>
      <c r="BC4" s="211"/>
    </row>
    <row r="5" spans="1:55" s="118" customFormat="1" ht="27.5" x14ac:dyDescent="0.35">
      <c r="A5" s="210"/>
      <c r="B5" s="210"/>
      <c r="C5" s="210"/>
      <c r="D5" s="210"/>
      <c r="E5" s="210"/>
      <c r="F5" s="210"/>
      <c r="G5" s="210"/>
      <c r="H5" s="210"/>
      <c r="I5" s="210"/>
      <c r="J5" s="210"/>
      <c r="K5" s="210"/>
      <c r="L5" s="210"/>
      <c r="M5" s="210"/>
      <c r="N5" s="210"/>
      <c r="O5" s="210"/>
      <c r="P5" s="210"/>
      <c r="Q5" s="210"/>
      <c r="R5" s="228"/>
      <c r="S5" s="210"/>
      <c r="T5" s="228"/>
      <c r="U5" s="210"/>
      <c r="V5" s="210"/>
      <c r="W5" s="210"/>
      <c r="X5" s="210"/>
      <c r="Y5" s="210"/>
      <c r="Z5" s="210"/>
      <c r="AA5" s="210"/>
      <c r="AB5" s="210"/>
      <c r="AC5" s="210"/>
      <c r="AD5" s="210"/>
      <c r="AE5" s="210"/>
      <c r="AT5" s="119"/>
      <c r="AU5" s="211"/>
      <c r="AV5" s="211"/>
      <c r="AW5" s="211"/>
      <c r="AX5" s="211"/>
      <c r="AY5" s="211"/>
      <c r="AZ5" s="211"/>
      <c r="BA5" s="211"/>
      <c r="BB5" s="211"/>
      <c r="BC5" s="211"/>
    </row>
    <row r="6" spans="1:55" s="118" customFormat="1" ht="27.5" x14ac:dyDescent="0.35">
      <c r="A6" s="210"/>
      <c r="B6" s="210"/>
      <c r="C6" s="210"/>
      <c r="D6" s="210"/>
      <c r="E6" s="210"/>
      <c r="F6" s="210"/>
      <c r="G6" s="210"/>
      <c r="H6" s="210"/>
      <c r="I6" s="210"/>
      <c r="J6" s="210"/>
      <c r="K6" s="210"/>
      <c r="L6" s="210"/>
      <c r="M6" s="210"/>
      <c r="N6" s="210"/>
      <c r="O6" s="210"/>
      <c r="P6" s="210"/>
      <c r="Q6" s="210"/>
      <c r="R6" s="228"/>
      <c r="S6" s="210"/>
      <c r="T6" s="228"/>
      <c r="U6" s="210"/>
      <c r="V6" s="210"/>
      <c r="W6" s="210"/>
      <c r="X6" s="210"/>
      <c r="Y6" s="210"/>
      <c r="Z6" s="210"/>
      <c r="AA6" s="210"/>
      <c r="AB6" s="210"/>
      <c r="AC6" s="210"/>
      <c r="AD6" s="210"/>
      <c r="AE6" s="210"/>
      <c r="AT6" s="119"/>
      <c r="AU6" s="211"/>
      <c r="AV6" s="211"/>
      <c r="AW6" s="211"/>
      <c r="AX6" s="211"/>
      <c r="AY6" s="211"/>
      <c r="AZ6" s="211"/>
      <c r="BA6" s="211"/>
      <c r="BB6" s="211"/>
      <c r="BC6" s="211"/>
    </row>
    <row r="7" spans="1:55" s="118" customFormat="1" ht="27.5" x14ac:dyDescent="0.35">
      <c r="A7" s="210"/>
      <c r="B7" s="210"/>
      <c r="C7" s="210"/>
      <c r="D7" s="210"/>
      <c r="E7" s="210"/>
      <c r="F7" s="210"/>
      <c r="G7" s="210"/>
      <c r="H7" s="210"/>
      <c r="I7" s="210"/>
      <c r="J7" s="210"/>
      <c r="K7" s="210"/>
      <c r="L7" s="210"/>
      <c r="M7" s="210"/>
      <c r="N7" s="210"/>
      <c r="O7" s="210"/>
      <c r="P7" s="210"/>
      <c r="Q7" s="210"/>
      <c r="R7" s="228"/>
      <c r="S7" s="210"/>
      <c r="T7" s="228"/>
      <c r="U7" s="210"/>
      <c r="V7" s="210"/>
      <c r="W7" s="210"/>
      <c r="X7" s="210"/>
      <c r="Y7" s="210"/>
      <c r="Z7" s="210"/>
      <c r="AA7" s="210"/>
      <c r="AB7" s="210"/>
      <c r="AC7" s="210"/>
      <c r="AD7" s="210"/>
      <c r="AE7" s="210"/>
      <c r="AT7" s="119"/>
      <c r="AU7" s="211"/>
      <c r="AV7" s="211"/>
      <c r="AW7" s="211"/>
      <c r="AX7" s="211"/>
      <c r="AY7" s="211"/>
      <c r="AZ7" s="211"/>
      <c r="BA7" s="211"/>
      <c r="BB7" s="211"/>
      <c r="BC7" s="211"/>
    </row>
    <row r="8" spans="1:55" s="118" customFormat="1" ht="27.5" x14ac:dyDescent="0.35">
      <c r="A8" s="210"/>
      <c r="B8" s="210"/>
      <c r="C8" s="210"/>
      <c r="D8" s="210"/>
      <c r="E8" s="210"/>
      <c r="F8" s="210"/>
      <c r="G8" s="210"/>
      <c r="H8" s="210"/>
      <c r="I8" s="210"/>
      <c r="J8" s="210"/>
      <c r="K8" s="210"/>
      <c r="L8" s="210"/>
      <c r="M8" s="210"/>
      <c r="N8" s="210"/>
      <c r="O8" s="210"/>
      <c r="P8" s="210"/>
      <c r="Q8" s="210"/>
      <c r="R8" s="228"/>
      <c r="S8" s="210"/>
      <c r="T8" s="228"/>
      <c r="U8" s="210"/>
      <c r="V8" s="210"/>
      <c r="W8" s="210"/>
      <c r="X8" s="210"/>
      <c r="Y8" s="210"/>
      <c r="Z8" s="210"/>
      <c r="AA8" s="210"/>
      <c r="AB8" s="210"/>
      <c r="AC8" s="210"/>
      <c r="AD8" s="210"/>
      <c r="AE8" s="210"/>
      <c r="AT8" s="119"/>
      <c r="AU8" s="211"/>
      <c r="AV8" s="211"/>
      <c r="AW8" s="211"/>
      <c r="AX8" s="211"/>
      <c r="AY8" s="211"/>
      <c r="AZ8" s="211"/>
      <c r="BA8" s="211"/>
      <c r="BB8" s="211"/>
      <c r="BC8" s="211"/>
    </row>
    <row r="9" spans="1:55" ht="16" thickBot="1" x14ac:dyDescent="0.4">
      <c r="A9" s="105"/>
      <c r="B9" s="105"/>
      <c r="C9" s="105"/>
      <c r="D9" s="105"/>
      <c r="E9" s="105"/>
      <c r="F9" s="105"/>
      <c r="G9" s="105"/>
      <c r="H9" s="105"/>
      <c r="I9" s="105"/>
      <c r="J9" s="105"/>
      <c r="K9" s="105"/>
      <c r="L9" s="105"/>
      <c r="M9" s="105"/>
      <c r="N9" s="105"/>
      <c r="O9" s="105"/>
      <c r="P9" s="105"/>
      <c r="Q9" s="105"/>
      <c r="R9" s="230"/>
      <c r="S9" s="105"/>
      <c r="T9" s="230"/>
      <c r="U9" s="105"/>
      <c r="V9" s="105"/>
      <c r="W9" s="105"/>
      <c r="X9" s="105"/>
      <c r="Y9" s="105"/>
      <c r="Z9" s="105"/>
      <c r="AA9" s="105"/>
      <c r="AB9" s="105"/>
      <c r="AC9" s="105"/>
      <c r="AD9" s="105"/>
      <c r="AE9" s="105"/>
      <c r="AF9" s="118"/>
      <c r="AG9" s="118"/>
      <c r="AH9" s="118"/>
      <c r="AI9" s="118"/>
      <c r="AJ9" s="118"/>
      <c r="AK9" s="118"/>
      <c r="AL9" s="118"/>
      <c r="AM9" s="118"/>
      <c r="AN9" s="118"/>
      <c r="AO9" s="118"/>
      <c r="AQ9" s="118"/>
      <c r="AR9" s="118"/>
      <c r="AS9" s="118"/>
    </row>
    <row r="10" spans="1:55" ht="77.400000000000006" customHeight="1" x14ac:dyDescent="0.35">
      <c r="A10" s="708" t="str">
        <f ca="1">Translations!A5</f>
        <v>País / Solicitante:</v>
      </c>
      <c r="B10" s="709"/>
      <c r="C10" s="710"/>
      <c r="D10" s="711" t="str">
        <f>'Overview - Section A'!E5</f>
        <v>El Salvador</v>
      </c>
      <c r="E10" s="712"/>
      <c r="F10" s="118"/>
      <c r="G10" s="744" t="str">
        <f ca="1">Translations!A15</f>
        <v>Nombre del Receptor Principal</v>
      </c>
      <c r="H10" s="745"/>
      <c r="I10" s="745"/>
      <c r="J10" s="746"/>
      <c r="K10" s="228"/>
      <c r="L10" s="228"/>
      <c r="M10" s="228"/>
      <c r="N10" s="228"/>
      <c r="O10" s="228"/>
      <c r="P10" s="228"/>
      <c r="Q10" s="118"/>
      <c r="R10" s="227"/>
      <c r="S10" s="118"/>
      <c r="T10" s="227"/>
      <c r="U10" s="118"/>
      <c r="V10" s="118"/>
      <c r="W10" s="118"/>
      <c r="X10" s="105"/>
      <c r="Y10" s="105"/>
      <c r="Z10" s="105"/>
      <c r="AA10" s="105"/>
      <c r="AB10" s="105"/>
      <c r="AC10" s="105"/>
      <c r="AD10" s="105"/>
      <c r="AE10" s="105"/>
      <c r="AF10" s="118"/>
      <c r="AG10" s="118"/>
      <c r="AH10" s="118"/>
      <c r="AI10" s="118"/>
      <c r="AJ10" s="118"/>
      <c r="AK10" s="118"/>
      <c r="AL10" s="118"/>
      <c r="AM10" s="118"/>
      <c r="AN10" s="118"/>
      <c r="AO10" s="118"/>
      <c r="AQ10" s="118"/>
      <c r="AR10" s="118"/>
      <c r="AS10" s="118"/>
    </row>
    <row r="11" spans="1:55" ht="69.75" customHeight="1" x14ac:dyDescent="0.35">
      <c r="A11" s="713" t="str">
        <f ca="1">Translations!A6</f>
        <v>Nombre de la Subvención/Nombre de la solicitud de financiamiento</v>
      </c>
      <c r="B11" s="714"/>
      <c r="C11" s="715"/>
      <c r="D11" s="711" t="str">
        <f>'Overview - Section A'!E6</f>
        <v>FR981-SLV-T</v>
      </c>
      <c r="E11" s="712"/>
      <c r="F11" s="229">
        <v>1</v>
      </c>
      <c r="G11" s="747" t="str">
        <f ca="1">Setup!I15</f>
        <v/>
      </c>
      <c r="H11" s="748"/>
      <c r="I11" s="748"/>
      <c r="J11" s="749"/>
      <c r="K11" s="228"/>
      <c r="L11" s="228"/>
      <c r="M11" s="228"/>
      <c r="N11" s="228"/>
      <c r="O11" s="228"/>
      <c r="P11" s="228"/>
      <c r="Q11" s="118"/>
      <c r="R11" s="227"/>
      <c r="S11" s="118"/>
      <c r="T11" s="227"/>
      <c r="U11" s="118"/>
      <c r="V11" s="118"/>
      <c r="W11" s="118"/>
      <c r="X11" s="105"/>
      <c r="Y11" s="105"/>
      <c r="Z11" s="105"/>
      <c r="AA11" s="105"/>
      <c r="AB11" s="105"/>
      <c r="AC11" s="105"/>
      <c r="AD11" s="105"/>
      <c r="AE11" s="105"/>
      <c r="AF11" s="118"/>
      <c r="AG11" s="118"/>
      <c r="AH11" s="118"/>
      <c r="AI11" s="118"/>
      <c r="AJ11" s="118"/>
      <c r="AK11" s="118"/>
      <c r="AL11" s="118"/>
      <c r="AM11" s="118"/>
      <c r="AN11" s="118"/>
      <c r="AO11" s="118"/>
      <c r="AQ11" s="118"/>
      <c r="AR11" s="118"/>
      <c r="AS11" s="118"/>
    </row>
    <row r="12" spans="1:55" ht="30" customHeight="1" x14ac:dyDescent="0.35">
      <c r="A12" s="713" t="str">
        <f ca="1">Translations!A7</f>
        <v>Fecha de inicio del programa</v>
      </c>
      <c r="B12" s="714"/>
      <c r="C12" s="715"/>
      <c r="D12" s="711">
        <f>'Overview - Section A'!E7</f>
        <v>44562</v>
      </c>
      <c r="E12" s="712"/>
      <c r="F12" s="229">
        <v>2</v>
      </c>
      <c r="G12" s="747" t="str">
        <f ca="1">Setup!I16</f>
        <v/>
      </c>
      <c r="H12" s="748"/>
      <c r="I12" s="748"/>
      <c r="J12" s="749"/>
      <c r="K12" s="228"/>
      <c r="L12" s="228"/>
      <c r="M12" s="228"/>
      <c r="N12" s="228"/>
      <c r="O12" s="228"/>
      <c r="P12" s="228"/>
      <c r="Q12" s="118"/>
      <c r="R12" s="227"/>
      <c r="S12" s="118"/>
      <c r="T12" s="227"/>
      <c r="U12" s="118"/>
      <c r="V12" s="118"/>
      <c r="W12" s="118"/>
      <c r="X12" s="105"/>
      <c r="Y12" s="105"/>
      <c r="Z12" s="105"/>
      <c r="AA12" s="105"/>
      <c r="AB12" s="105"/>
      <c r="AC12" s="105"/>
      <c r="AD12" s="105"/>
      <c r="AE12" s="105"/>
      <c r="AF12" s="118"/>
      <c r="AG12" s="118"/>
      <c r="AH12" s="118"/>
      <c r="AI12" s="118"/>
      <c r="AJ12" s="118"/>
      <c r="AK12" s="118"/>
      <c r="AL12" s="118"/>
      <c r="AM12" s="118"/>
      <c r="AN12" s="118"/>
      <c r="AO12" s="118"/>
      <c r="AQ12" s="118"/>
      <c r="AR12" s="118"/>
      <c r="AS12" s="118"/>
    </row>
    <row r="13" spans="1:55" ht="45" customHeight="1" x14ac:dyDescent="0.35">
      <c r="A13" s="713" t="str">
        <f ca="1">Translations!A8</f>
        <v>Fecha final del programa</v>
      </c>
      <c r="B13" s="714"/>
      <c r="C13" s="715"/>
      <c r="D13" s="711">
        <f>'Overview - Section A'!E8</f>
        <v>45657</v>
      </c>
      <c r="E13" s="712"/>
      <c r="F13" s="229">
        <v>3</v>
      </c>
      <c r="G13" s="747" t="str">
        <f ca="1">Setup!I17</f>
        <v/>
      </c>
      <c r="H13" s="748"/>
      <c r="I13" s="748"/>
      <c r="J13" s="749"/>
      <c r="K13" s="228"/>
      <c r="L13" s="228"/>
      <c r="M13" s="228"/>
      <c r="N13" s="228"/>
      <c r="O13" s="228"/>
      <c r="P13" s="228"/>
      <c r="Q13" s="118"/>
      <c r="R13" s="227"/>
      <c r="S13" s="118"/>
      <c r="T13" s="227"/>
      <c r="U13" s="118"/>
      <c r="V13" s="118"/>
      <c r="W13" s="118"/>
      <c r="X13" s="105"/>
      <c r="Y13" s="105"/>
      <c r="Z13" s="105"/>
      <c r="AA13" s="105"/>
      <c r="AB13" s="105"/>
      <c r="AC13" s="105"/>
      <c r="AD13" s="105"/>
      <c r="AE13" s="105"/>
      <c r="AF13" s="118"/>
      <c r="AG13" s="118"/>
      <c r="AH13" s="118"/>
      <c r="AI13" s="118"/>
      <c r="AJ13" s="118"/>
      <c r="AK13" s="118"/>
      <c r="AL13" s="118"/>
      <c r="AM13" s="118"/>
      <c r="AN13" s="118"/>
      <c r="AO13" s="118"/>
      <c r="AQ13" s="118"/>
      <c r="AR13" s="118"/>
      <c r="AS13" s="118"/>
    </row>
    <row r="14" spans="1:55" ht="30" customHeight="1" x14ac:dyDescent="0.35">
      <c r="A14" s="713" t="str">
        <f ca="1">Translations!A9</f>
        <v>Frecuencia del período de reporte programático</v>
      </c>
      <c r="B14" s="714"/>
      <c r="C14" s="715"/>
      <c r="D14" s="750">
        <f>'Overview - Section A'!E9</f>
        <v>12</v>
      </c>
      <c r="E14" s="751"/>
      <c r="F14" s="229">
        <v>4</v>
      </c>
      <c r="G14" s="747" t="str">
        <f ca="1">Setup!I18</f>
        <v/>
      </c>
      <c r="H14" s="748"/>
      <c r="I14" s="748"/>
      <c r="J14" s="749"/>
      <c r="K14" s="228"/>
      <c r="L14" s="228"/>
      <c r="M14" s="228"/>
      <c r="N14" s="228"/>
      <c r="O14" s="228"/>
      <c r="P14" s="228"/>
      <c r="Q14" s="118"/>
      <c r="R14" s="227"/>
      <c r="S14" s="118"/>
      <c r="T14" s="227"/>
      <c r="U14" s="118"/>
      <c r="V14" s="118"/>
      <c r="W14" s="118"/>
      <c r="X14" s="105"/>
      <c r="Y14" s="105"/>
      <c r="Z14" s="105"/>
      <c r="AA14" s="105"/>
      <c r="AB14" s="105"/>
      <c r="AC14" s="105"/>
      <c r="AD14" s="105"/>
      <c r="AE14" s="105"/>
      <c r="AF14" s="118"/>
      <c r="AG14" s="118"/>
      <c r="AH14" s="118"/>
      <c r="AI14" s="118"/>
      <c r="AJ14" s="118"/>
      <c r="AK14" s="118"/>
      <c r="AL14" s="118"/>
      <c r="AM14" s="118"/>
      <c r="AN14" s="118"/>
      <c r="AO14" s="118"/>
      <c r="AQ14" s="118"/>
      <c r="AR14" s="118"/>
      <c r="AS14" s="118"/>
    </row>
    <row r="15" spans="1:55" ht="30" customHeight="1" x14ac:dyDescent="0.35">
      <c r="A15" s="713" t="str">
        <f ca="1">Translations!A10</f>
        <v>Fecha de inicio del período de uso de la asignación</v>
      </c>
      <c r="B15" s="714"/>
      <c r="C15" s="715"/>
      <c r="D15" s="711">
        <f>IF('Overview - Section A'!E10&lt;&gt;"",'Overview - Section A'!E10,"")</f>
        <v>44562</v>
      </c>
      <c r="E15" s="712"/>
      <c r="F15" s="229">
        <v>5</v>
      </c>
      <c r="G15" s="747" t="str">
        <f ca="1">Setup!I19</f>
        <v/>
      </c>
      <c r="H15" s="748"/>
      <c r="I15" s="748"/>
      <c r="J15" s="749"/>
      <c r="K15" s="228"/>
      <c r="L15" s="228"/>
      <c r="M15" s="228"/>
      <c r="N15" s="228"/>
      <c r="O15" s="228"/>
      <c r="P15" s="228"/>
      <c r="Q15" s="118"/>
      <c r="R15" s="227"/>
      <c r="S15" s="118"/>
      <c r="T15" s="227"/>
      <c r="U15" s="118"/>
      <c r="V15" s="118"/>
      <c r="W15" s="118"/>
      <c r="X15" s="105"/>
      <c r="Y15" s="105"/>
      <c r="Z15" s="105"/>
      <c r="AA15" s="105"/>
      <c r="AB15" s="105"/>
      <c r="AC15" s="105"/>
      <c r="AD15" s="105"/>
      <c r="AE15" s="105"/>
      <c r="AF15" s="118"/>
      <c r="AG15" s="118"/>
      <c r="AH15" s="118"/>
      <c r="AI15" s="118"/>
      <c r="AJ15" s="118"/>
      <c r="AK15" s="118"/>
      <c r="AL15" s="118"/>
      <c r="AM15" s="118"/>
      <c r="AN15" s="118"/>
      <c r="AO15" s="118"/>
      <c r="AQ15" s="118"/>
      <c r="AR15" s="118"/>
      <c r="AS15" s="118"/>
    </row>
    <row r="16" spans="1:55" ht="30" customHeight="1" thickBot="1" x14ac:dyDescent="0.4">
      <c r="A16" s="752" t="str">
        <f ca="1">Translations!A11</f>
        <v xml:space="preserve">Fecha de término del período de uso de la asignación </v>
      </c>
      <c r="B16" s="753"/>
      <c r="C16" s="754"/>
      <c r="D16" s="711">
        <f>IF('Overview - Section A'!E11&lt;&gt;"",'Overview - Section A'!E11,"")</f>
        <v>45657</v>
      </c>
      <c r="E16" s="712"/>
      <c r="F16" s="229">
        <v>6</v>
      </c>
      <c r="G16" s="747" t="str">
        <f ca="1">Setup!I20</f>
        <v/>
      </c>
      <c r="H16" s="748"/>
      <c r="I16" s="748"/>
      <c r="J16" s="749"/>
      <c r="K16" s="228"/>
      <c r="L16" s="228"/>
      <c r="M16" s="228"/>
      <c r="N16" s="228"/>
      <c r="O16" s="228"/>
      <c r="P16" s="228"/>
      <c r="Q16" s="118"/>
      <c r="R16" s="227"/>
      <c r="S16" s="118"/>
      <c r="T16" s="227"/>
      <c r="U16" s="118"/>
      <c r="V16" s="118"/>
      <c r="W16" s="118"/>
      <c r="X16" s="105"/>
      <c r="Y16" s="105"/>
      <c r="Z16" s="105"/>
      <c r="AA16" s="105"/>
      <c r="AB16" s="105"/>
      <c r="AC16" s="105"/>
      <c r="AD16" s="105"/>
      <c r="AE16" s="105"/>
      <c r="AF16" s="118"/>
      <c r="AG16" s="118"/>
      <c r="AH16" s="118"/>
      <c r="AI16" s="118"/>
      <c r="AJ16" s="118"/>
      <c r="AK16" s="118"/>
      <c r="AL16" s="118"/>
      <c r="AM16" s="118"/>
      <c r="AN16" s="118"/>
      <c r="AO16" s="118"/>
      <c r="AQ16" s="118"/>
      <c r="AR16" s="118"/>
      <c r="AS16" s="118"/>
    </row>
    <row r="17" spans="1:46" ht="27" customHeight="1" x14ac:dyDescent="0.35">
      <c r="A17" s="105"/>
      <c r="B17" s="105"/>
      <c r="C17" s="105"/>
      <c r="D17" s="118"/>
      <c r="E17" s="118"/>
      <c r="F17" s="118"/>
      <c r="G17" s="230"/>
      <c r="H17" s="230"/>
      <c r="I17" s="230"/>
      <c r="J17" s="230"/>
      <c r="K17" s="228"/>
      <c r="L17" s="228"/>
      <c r="M17" s="228"/>
      <c r="N17" s="228"/>
      <c r="O17" s="228"/>
      <c r="P17" s="228"/>
      <c r="Q17" s="118"/>
      <c r="R17" s="227"/>
      <c r="S17" s="118"/>
      <c r="T17" s="227"/>
      <c r="U17" s="118"/>
      <c r="V17" s="118"/>
      <c r="W17" s="118"/>
      <c r="X17" s="105"/>
      <c r="Y17" s="105"/>
      <c r="Z17" s="105"/>
      <c r="AA17" s="105"/>
      <c r="AB17" s="105"/>
      <c r="AC17" s="105"/>
      <c r="AD17" s="105"/>
      <c r="AE17" s="105"/>
      <c r="AF17" s="118"/>
      <c r="AG17" s="118"/>
      <c r="AH17" s="118"/>
      <c r="AI17" s="118"/>
      <c r="AJ17" s="118"/>
      <c r="AK17" s="118"/>
      <c r="AL17" s="118"/>
      <c r="AM17" s="118"/>
      <c r="AN17" s="118"/>
      <c r="AO17" s="118"/>
      <c r="AQ17" s="118"/>
      <c r="AR17" s="118"/>
      <c r="AS17" s="118"/>
    </row>
    <row r="18" spans="1:46" ht="27" customHeight="1" x14ac:dyDescent="0.35">
      <c r="A18" s="105"/>
      <c r="B18" s="105"/>
      <c r="C18" s="105"/>
      <c r="D18" s="118"/>
      <c r="E18" s="118"/>
      <c r="F18" s="118"/>
      <c r="G18" s="230"/>
      <c r="H18" s="230"/>
      <c r="I18" s="230"/>
      <c r="J18" s="230"/>
      <c r="K18" s="228"/>
      <c r="L18" s="228"/>
      <c r="M18" s="228"/>
      <c r="N18" s="228"/>
      <c r="O18" s="228"/>
      <c r="P18" s="228"/>
      <c r="Q18" s="118"/>
      <c r="R18" s="227"/>
      <c r="S18" s="118"/>
      <c r="T18" s="227"/>
      <c r="U18" s="118"/>
      <c r="V18" s="118"/>
      <c r="W18" s="118"/>
      <c r="X18" s="105"/>
      <c r="Y18" s="105"/>
      <c r="Z18" s="105"/>
      <c r="AA18" s="105"/>
      <c r="AB18" s="105"/>
      <c r="AC18" s="105"/>
      <c r="AD18" s="105"/>
      <c r="AE18" s="105"/>
      <c r="AF18" s="118"/>
      <c r="AG18" s="118"/>
      <c r="AH18" s="118"/>
      <c r="AI18" s="118"/>
      <c r="AJ18" s="118"/>
      <c r="AK18" s="118"/>
      <c r="AL18" s="118"/>
      <c r="AM18" s="118"/>
      <c r="AN18" s="118"/>
      <c r="AO18" s="118"/>
      <c r="AQ18" s="118"/>
      <c r="AR18" s="118"/>
      <c r="AS18" s="118"/>
    </row>
    <row r="19" spans="1:46" ht="27" customHeight="1" x14ac:dyDescent="0.35">
      <c r="A19" s="105"/>
      <c r="B19" s="105"/>
      <c r="C19" s="105"/>
      <c r="D19" s="118"/>
      <c r="E19" s="118"/>
      <c r="F19" s="118"/>
      <c r="G19" s="230"/>
      <c r="H19" s="230"/>
      <c r="I19" s="230"/>
      <c r="J19" s="230"/>
      <c r="K19" s="228"/>
      <c r="L19" s="228"/>
      <c r="M19" s="228"/>
      <c r="N19" s="228"/>
      <c r="O19" s="228"/>
      <c r="P19" s="228"/>
      <c r="Q19" s="118"/>
      <c r="R19" s="227"/>
      <c r="S19" s="118"/>
      <c r="T19" s="227"/>
      <c r="U19" s="118"/>
      <c r="V19" s="118"/>
      <c r="W19" s="118"/>
      <c r="X19" s="105"/>
      <c r="Y19" s="105"/>
      <c r="Z19" s="105"/>
      <c r="AA19" s="105"/>
      <c r="AB19" s="105"/>
      <c r="AC19" s="105"/>
      <c r="AD19" s="105"/>
      <c r="AE19" s="105"/>
      <c r="AF19" s="118"/>
      <c r="AG19" s="118"/>
      <c r="AH19" s="118"/>
      <c r="AI19" s="118"/>
      <c r="AJ19" s="118"/>
      <c r="AK19" s="118"/>
      <c r="AL19" s="118"/>
      <c r="AM19" s="118"/>
      <c r="AN19" s="118"/>
      <c r="AO19" s="118"/>
      <c r="AQ19" s="118"/>
      <c r="AR19" s="118"/>
      <c r="AS19" s="118"/>
    </row>
    <row r="20" spans="1:46" ht="27.5" x14ac:dyDescent="0.35">
      <c r="A20" s="105"/>
      <c r="B20" s="105"/>
      <c r="C20" s="105"/>
      <c r="D20" s="105"/>
      <c r="E20" s="105"/>
      <c r="F20" s="105"/>
      <c r="G20" s="105"/>
      <c r="H20" s="105"/>
      <c r="I20" s="105"/>
      <c r="J20" s="105"/>
      <c r="K20" s="228"/>
      <c r="L20" s="228"/>
      <c r="M20" s="104"/>
      <c r="N20" s="104"/>
      <c r="O20" s="104"/>
      <c r="P20" s="104"/>
      <c r="Q20" s="118"/>
      <c r="R20" s="227"/>
      <c r="S20" s="118"/>
      <c r="T20" s="227"/>
      <c r="U20" s="118"/>
      <c r="V20" s="105"/>
      <c r="W20" s="105"/>
      <c r="X20" s="105"/>
      <c r="Y20" s="105"/>
      <c r="Z20" s="105"/>
      <c r="AA20" s="105"/>
      <c r="AB20" s="105"/>
      <c r="AC20" s="105"/>
      <c r="AD20" s="105"/>
      <c r="AE20" s="105"/>
      <c r="AF20" s="118"/>
      <c r="AG20" s="118"/>
      <c r="AH20" s="118"/>
      <c r="AI20" s="118"/>
      <c r="AJ20" s="118"/>
      <c r="AK20" s="118"/>
      <c r="AL20" s="118"/>
      <c r="AM20" s="118"/>
      <c r="AN20" s="118"/>
      <c r="AO20" s="118"/>
      <c r="AQ20" s="118"/>
      <c r="AR20" s="118"/>
      <c r="AS20" s="118"/>
    </row>
    <row r="21" spans="1:46" ht="138" customHeight="1" x14ac:dyDescent="0.35">
      <c r="A21" s="716" t="str">
        <f ca="1">Translations!A17</f>
        <v>Período de reporte</v>
      </c>
      <c r="B21" s="717"/>
      <c r="C21" s="717"/>
      <c r="D21" s="241"/>
      <c r="E21" s="227"/>
      <c r="F21" s="118"/>
      <c r="G21" s="105"/>
      <c r="H21" s="118"/>
      <c r="I21" s="118"/>
      <c r="J21" s="118"/>
      <c r="K21" s="118"/>
      <c r="L21" s="118"/>
      <c r="M21" s="118"/>
      <c r="N21" s="118"/>
      <c r="O21" s="118"/>
      <c r="P21" s="118"/>
      <c r="Q21" s="118"/>
      <c r="R21" s="227"/>
      <c r="S21" s="118"/>
      <c r="T21" s="227"/>
      <c r="U21" s="118"/>
      <c r="V21" s="105"/>
      <c r="W21" s="105"/>
      <c r="X21" s="105"/>
      <c r="Y21" s="105"/>
      <c r="Z21" s="105"/>
      <c r="AA21" s="105"/>
      <c r="AB21" s="105"/>
      <c r="AC21" s="105"/>
      <c r="AD21" s="105"/>
      <c r="AE21" s="105"/>
      <c r="AF21" s="118"/>
      <c r="AG21" s="118"/>
      <c r="AH21" s="118"/>
      <c r="AI21" s="118"/>
      <c r="AJ21" s="118"/>
      <c r="AK21" s="118"/>
      <c r="AL21" s="118"/>
      <c r="AM21" s="118"/>
      <c r="AN21" s="118"/>
      <c r="AO21" s="118"/>
      <c r="AQ21" s="118"/>
      <c r="AR21" s="118"/>
      <c r="AS21" s="118"/>
    </row>
    <row r="22" spans="1:46" ht="27.5" x14ac:dyDescent="0.35">
      <c r="A22" s="718" t="s">
        <v>370</v>
      </c>
      <c r="B22" s="719"/>
      <c r="C22" s="242" t="s">
        <v>371</v>
      </c>
      <c r="D22" s="243"/>
      <c r="E22" s="229"/>
      <c r="F22" s="119"/>
      <c r="G22" s="105"/>
      <c r="H22" s="118"/>
      <c r="I22" s="118"/>
      <c r="J22" s="118"/>
      <c r="K22" s="118"/>
      <c r="L22" s="118"/>
      <c r="M22" s="118"/>
      <c r="N22" s="118"/>
      <c r="O22" s="118"/>
      <c r="P22" s="118"/>
      <c r="Q22" s="118"/>
      <c r="R22" s="227"/>
      <c r="S22" s="118"/>
      <c r="T22" s="227"/>
      <c r="U22" s="118"/>
      <c r="V22" s="105"/>
      <c r="W22" s="105"/>
      <c r="X22" s="105"/>
      <c r="Y22" s="105"/>
      <c r="Z22" s="105"/>
      <c r="AA22" s="105"/>
      <c r="AB22" s="105"/>
      <c r="AC22" s="105"/>
      <c r="AD22" s="105"/>
      <c r="AE22" s="105"/>
      <c r="AF22" s="118"/>
      <c r="AG22" s="118"/>
      <c r="AH22" s="118"/>
      <c r="AI22" s="118"/>
      <c r="AJ22" s="118"/>
      <c r="AK22" s="118"/>
      <c r="AL22" s="118"/>
      <c r="AM22" s="118"/>
      <c r="AN22" s="118"/>
      <c r="AO22" s="118"/>
      <c r="AQ22" s="118"/>
      <c r="AR22" s="118"/>
      <c r="AS22" s="118"/>
    </row>
    <row r="23" spans="1:46" ht="27" customHeight="1" x14ac:dyDescent="0.35">
      <c r="A23" s="720">
        <f ca="1">IFERROR(IF(INDEX('Overview - Section A'!A$45:A$53,MATCH($D23,'Overview - Section A'!$B$45:$B$53,0))&lt;&gt;0,(INDEX('Overview - Section A'!A$45:A$53,MATCH($D23,'Overview - Section A'!$B$45:$B$53,0))),""),"")</f>
        <v>44562</v>
      </c>
      <c r="B23" s="721"/>
      <c r="C23" s="242">
        <f ca="1">IFERROR(IF(INDEX('Overview - Section A'!E$45:E$53,MATCH($D23,'Overview - Section A'!$B$45:$B$53,0))&lt;&gt;0,(INDEX('Overview - Section A'!E$45:E$53,MATCH($D23,'Overview - Section A'!$B$45:$B$53,0))),""),"")</f>
        <v>44926</v>
      </c>
      <c r="D23" s="243">
        <v>2</v>
      </c>
      <c r="E23" s="229"/>
      <c r="F23" s="119"/>
      <c r="G23" s="105"/>
      <c r="H23" s="118"/>
      <c r="I23" s="118"/>
      <c r="J23" s="118"/>
      <c r="K23" s="118"/>
      <c r="L23" s="118"/>
      <c r="M23" s="118"/>
      <c r="N23" s="118"/>
      <c r="O23" s="118"/>
      <c r="P23" s="118"/>
      <c r="Q23" s="118"/>
      <c r="R23" s="227"/>
      <c r="S23" s="118"/>
      <c r="T23" s="227"/>
      <c r="U23" s="118"/>
      <c r="V23" s="105"/>
      <c r="W23" s="105"/>
      <c r="X23" s="105"/>
      <c r="Y23" s="105"/>
      <c r="Z23" s="105"/>
      <c r="AA23" s="105"/>
      <c r="AB23" s="105"/>
      <c r="AC23" s="105"/>
      <c r="AD23" s="105"/>
      <c r="AE23" s="105"/>
      <c r="AF23" s="118"/>
      <c r="AG23" s="118"/>
      <c r="AH23" s="118"/>
      <c r="AI23" s="118"/>
      <c r="AJ23" s="118"/>
      <c r="AK23" s="118"/>
      <c r="AL23" s="118"/>
      <c r="AM23" s="118"/>
      <c r="AN23" s="118"/>
      <c r="AO23" s="118"/>
      <c r="AQ23" s="118"/>
      <c r="AR23" s="118"/>
      <c r="AS23" s="118"/>
    </row>
    <row r="24" spans="1:46" ht="27" customHeight="1" x14ac:dyDescent="0.35">
      <c r="A24" s="720">
        <f ca="1">IFERROR(IF(INDEX('Overview - Section A'!A$45:A$53,MATCH($D24,'Overview - Section A'!$B$45:$B$53,0))&lt;&gt;0,(INDEX('Overview - Section A'!A$45:A$53,MATCH($D24,'Overview - Section A'!$B$45:$B$53,0))),""),"")</f>
        <v>44927</v>
      </c>
      <c r="B24" s="721"/>
      <c r="C24" s="242">
        <f ca="1">IFERROR(IF(INDEX('Overview - Section A'!E$45:E$53,MATCH($D24,'Overview - Section A'!$B$45:$B$53,0))&lt;&gt;0,(INDEX('Overview - Section A'!E$45:E$53,MATCH($D24,'Overview - Section A'!$B$45:$B$53,0))),""),"")</f>
        <v>45291</v>
      </c>
      <c r="D24" s="243">
        <v>3</v>
      </c>
      <c r="E24" s="229"/>
      <c r="F24" s="119"/>
      <c r="G24" s="105"/>
      <c r="H24" s="118"/>
      <c r="I24" s="118"/>
      <c r="J24" s="118"/>
      <c r="K24" s="118"/>
      <c r="L24" s="118"/>
      <c r="M24" s="118"/>
      <c r="N24" s="118"/>
      <c r="O24" s="118"/>
      <c r="P24" s="118"/>
      <c r="Q24" s="118"/>
      <c r="R24" s="227"/>
      <c r="S24" s="118"/>
      <c r="T24" s="227"/>
      <c r="U24" s="118"/>
      <c r="V24" s="105"/>
      <c r="W24" s="105"/>
      <c r="X24" s="105"/>
      <c r="Y24" s="105"/>
      <c r="Z24" s="105"/>
      <c r="AA24" s="105"/>
      <c r="AB24" s="105"/>
      <c r="AC24" s="105"/>
      <c r="AD24" s="105"/>
      <c r="AE24" s="105"/>
      <c r="AF24" s="118"/>
      <c r="AG24" s="118"/>
      <c r="AH24" s="118"/>
      <c r="AI24" s="118"/>
      <c r="AJ24" s="118"/>
      <c r="AK24" s="118"/>
      <c r="AL24" s="118"/>
      <c r="AM24" s="118"/>
      <c r="AN24" s="118"/>
      <c r="AO24" s="118"/>
      <c r="AQ24" s="118"/>
      <c r="AR24" s="118"/>
      <c r="AS24" s="118"/>
    </row>
    <row r="25" spans="1:46" ht="27" customHeight="1" x14ac:dyDescent="0.35">
      <c r="A25" s="720">
        <f ca="1">IFERROR(IF(INDEX('Overview - Section A'!A$45:A$53,MATCH($D25,'Overview - Section A'!$B$45:$B$53,0))&lt;&gt;0,(INDEX('Overview - Section A'!A$45:A$53,MATCH($D25,'Overview - Section A'!$B$45:$B$53,0))),""),"")</f>
        <v>45292</v>
      </c>
      <c r="B25" s="721"/>
      <c r="C25" s="242">
        <f ca="1">IFERROR(IF(INDEX('Overview - Section A'!E$45:E$53,MATCH($D25,'Overview - Section A'!$B$45:$B$53,0))&lt;&gt;0,(INDEX('Overview - Section A'!E$45:E$53,MATCH($D25,'Overview - Section A'!$B$45:$B$53,0))),""),"")</f>
        <v>45657</v>
      </c>
      <c r="D25" s="243">
        <v>4</v>
      </c>
      <c r="E25" s="229"/>
      <c r="F25" s="119"/>
      <c r="G25" s="105"/>
      <c r="H25" s="118"/>
      <c r="I25" s="118"/>
      <c r="J25" s="118"/>
      <c r="K25" s="118"/>
      <c r="L25" s="118"/>
      <c r="M25" s="118"/>
      <c r="N25" s="118"/>
      <c r="O25" s="118"/>
      <c r="P25" s="118"/>
      <c r="Q25" s="118"/>
      <c r="R25" s="227"/>
      <c r="S25" s="118"/>
      <c r="T25" s="227"/>
      <c r="U25" s="118"/>
      <c r="V25" s="105"/>
      <c r="W25" s="105"/>
      <c r="X25" s="105"/>
      <c r="Y25" s="105"/>
      <c r="Z25" s="105"/>
      <c r="AA25" s="105"/>
      <c r="AB25" s="105"/>
      <c r="AC25" s="105"/>
      <c r="AD25" s="105"/>
      <c r="AE25" s="105"/>
      <c r="AF25" s="118"/>
      <c r="AG25" s="118"/>
      <c r="AH25" s="118"/>
      <c r="AI25" s="118"/>
      <c r="AJ25" s="118"/>
      <c r="AK25" s="118"/>
      <c r="AL25" s="118"/>
      <c r="AM25" s="118"/>
      <c r="AN25" s="118"/>
      <c r="AO25" s="118"/>
      <c r="AQ25" s="118"/>
      <c r="AR25" s="118"/>
      <c r="AS25" s="118"/>
    </row>
    <row r="26" spans="1:46" ht="27" customHeight="1" x14ac:dyDescent="0.35">
      <c r="A26" s="720">
        <f ca="1">IFERROR(IF(INDEX('Overview - Section A'!A$45:A$53,MATCH($D26,'Overview - Section A'!$B$45:$B$53,0))&lt;&gt;0,(INDEX('Overview - Section A'!A$45:A$53,MATCH($D26,'Overview - Section A'!$B$45:$B$53,0))),""),"")</f>
        <v>45658</v>
      </c>
      <c r="B26" s="721"/>
      <c r="C26" s="242">
        <f ca="1">IFERROR(IF(INDEX('Overview - Section A'!E$45:E$53,MATCH($D26,'Overview - Section A'!$B$45:$B$53,0))&lt;&gt;0,(INDEX('Overview - Section A'!E$45:E$53,MATCH($D26,'Overview - Section A'!$B$45:$B$53,0))),""),"")</f>
        <v>46022</v>
      </c>
      <c r="D26" s="243">
        <v>5</v>
      </c>
      <c r="E26" s="229"/>
      <c r="F26" s="119"/>
      <c r="G26" s="105"/>
      <c r="H26" s="118"/>
      <c r="I26" s="118"/>
      <c r="J26" s="118"/>
      <c r="K26" s="118"/>
      <c r="L26" s="118"/>
      <c r="M26" s="118"/>
      <c r="N26" s="118"/>
      <c r="O26" s="118"/>
      <c r="P26" s="118"/>
      <c r="Q26" s="118"/>
      <c r="R26" s="227"/>
      <c r="S26" s="118"/>
      <c r="T26" s="227"/>
      <c r="U26" s="118"/>
      <c r="V26" s="105"/>
      <c r="W26" s="105"/>
      <c r="X26" s="105"/>
      <c r="Y26" s="105"/>
      <c r="Z26" s="105"/>
      <c r="AA26" s="105"/>
      <c r="AB26" s="105"/>
      <c r="AC26" s="105"/>
      <c r="AD26" s="105"/>
      <c r="AE26" s="105"/>
      <c r="AF26" s="118"/>
      <c r="AG26" s="118"/>
      <c r="AH26" s="118"/>
      <c r="AI26" s="118"/>
      <c r="AJ26" s="118"/>
      <c r="AK26" s="118"/>
      <c r="AL26" s="118"/>
      <c r="AM26" s="118"/>
      <c r="AN26" s="118"/>
      <c r="AO26" s="118"/>
      <c r="AQ26" s="118"/>
      <c r="AR26" s="118"/>
      <c r="AS26" s="118"/>
    </row>
    <row r="27" spans="1:46" ht="27" customHeight="1" x14ac:dyDescent="0.35">
      <c r="A27" s="720">
        <f ca="1">IFERROR(IF(INDEX('Overview - Section A'!A$45:A$53,MATCH($D27,'Overview - Section A'!$B$45:$B$53,0))&lt;&gt;0,(INDEX('Overview - Section A'!A$45:A$53,MATCH($D27,'Overview - Section A'!$B$45:$B$53,0))),""),"")</f>
        <v>46023</v>
      </c>
      <c r="B27" s="721"/>
      <c r="C27" s="242">
        <f ca="1">IFERROR(IF(INDEX('Overview - Section A'!E$45:E$53,MATCH($D27,'Overview - Section A'!$B$45:$B$53,0))&lt;&gt;0,(INDEX('Overview - Section A'!E$45:E$53,MATCH($D27,'Overview - Section A'!$B$45:$B$53,0))),""),"")</f>
        <v>46387</v>
      </c>
      <c r="D27" s="243">
        <v>6</v>
      </c>
      <c r="E27" s="229"/>
      <c r="F27" s="119"/>
      <c r="G27" s="105"/>
      <c r="H27" s="118"/>
      <c r="I27" s="118"/>
      <c r="J27" s="118"/>
      <c r="K27" s="118"/>
      <c r="L27" s="118"/>
      <c r="M27" s="118"/>
      <c r="N27" s="118"/>
      <c r="O27" s="118"/>
      <c r="P27" s="118"/>
      <c r="Q27" s="118"/>
      <c r="R27" s="227"/>
      <c r="S27" s="118"/>
      <c r="T27" s="227"/>
      <c r="U27" s="118"/>
      <c r="V27" s="105"/>
      <c r="W27" s="105"/>
      <c r="X27" s="105"/>
      <c r="Y27" s="105"/>
      <c r="Z27" s="105"/>
      <c r="AA27" s="105"/>
      <c r="AB27" s="105"/>
      <c r="AC27" s="105"/>
      <c r="AD27" s="105"/>
      <c r="AE27" s="105"/>
      <c r="AF27" s="118"/>
      <c r="AG27" s="118"/>
      <c r="AH27" s="118"/>
      <c r="AI27" s="118"/>
      <c r="AJ27" s="118"/>
      <c r="AK27" s="118"/>
      <c r="AL27" s="118"/>
      <c r="AM27" s="118"/>
      <c r="AN27" s="118"/>
      <c r="AO27" s="118"/>
      <c r="AQ27" s="118"/>
      <c r="AR27" s="118"/>
      <c r="AS27" s="118"/>
    </row>
    <row r="28" spans="1:46" ht="27" customHeight="1" x14ac:dyDescent="0.35">
      <c r="A28" s="720">
        <f ca="1">IFERROR(IF(INDEX('Overview - Section A'!A$45:A$53,MATCH($D28,'Overview - Section A'!$B$45:$B$53,0))&lt;&gt;0,(INDEX('Overview - Section A'!A$45:A$53,MATCH($D28,'Overview - Section A'!$B$45:$B$53,0))),""),"")</f>
        <v>46388</v>
      </c>
      <c r="B28" s="721"/>
      <c r="C28" s="242">
        <f ca="1">IFERROR(IF(INDEX('Overview - Section A'!E$45:E$53,MATCH($D28,'Overview - Section A'!$B$45:$B$53,0))&lt;&gt;0,(INDEX('Overview - Section A'!E$45:E$53,MATCH($D28,'Overview - Section A'!$B$45:$B$53,0))),""),"")</f>
        <v>46752</v>
      </c>
      <c r="D28" s="243">
        <v>7</v>
      </c>
      <c r="E28" s="229"/>
      <c r="F28" s="119"/>
      <c r="G28" s="105"/>
      <c r="H28" s="118"/>
      <c r="I28" s="118"/>
      <c r="J28" s="118"/>
      <c r="K28" s="118"/>
      <c r="L28" s="118"/>
      <c r="M28" s="118"/>
      <c r="N28" s="118"/>
      <c r="O28" s="118"/>
      <c r="P28" s="118"/>
      <c r="Q28" s="118"/>
      <c r="R28" s="227"/>
      <c r="S28" s="118"/>
      <c r="T28" s="227"/>
      <c r="U28" s="118"/>
      <c r="V28" s="105"/>
      <c r="W28" s="105"/>
      <c r="X28" s="105"/>
      <c r="Y28" s="105"/>
      <c r="Z28" s="105"/>
      <c r="AA28" s="105"/>
      <c r="AB28" s="105"/>
      <c r="AC28" s="105"/>
      <c r="AD28" s="105"/>
      <c r="AE28" s="105"/>
      <c r="AF28" s="118"/>
      <c r="AG28" s="118"/>
      <c r="AH28" s="118"/>
      <c r="AI28" s="118"/>
      <c r="AJ28" s="118"/>
      <c r="AK28" s="118"/>
      <c r="AL28" s="118"/>
      <c r="AM28" s="118"/>
      <c r="AN28" s="118"/>
      <c r="AO28" s="118"/>
      <c r="AQ28" s="118"/>
      <c r="AR28" s="118"/>
      <c r="AS28" s="118"/>
    </row>
    <row r="29" spans="1:46" ht="27" customHeight="1" x14ac:dyDescent="0.35">
      <c r="A29" s="720" t="str">
        <f>IFERROR(IF(INDEX('Overview - Section A'!A$45:A$53,MATCH($D29,'Overview - Section A'!$B$45:$B$53,0))&lt;&gt;0,(INDEX('Overview - Section A'!A$45:A$53,MATCH($D29,'Overview - Section A'!$B$45:$B$53,0))),""),"")</f>
        <v/>
      </c>
      <c r="B29" s="721"/>
      <c r="C29" s="242" t="str">
        <f>IFERROR(IF(INDEX('Overview - Section A'!E$45:E$53,MATCH($D29,'Overview - Section A'!$B$45:$B$53,0))&lt;&gt;0,(INDEX('Overview - Section A'!E$45:E$53,MATCH($D29,'Overview - Section A'!$B$45:$B$53,0))),""),"")</f>
        <v/>
      </c>
      <c r="D29" s="243">
        <v>8</v>
      </c>
      <c r="E29" s="229"/>
      <c r="F29" s="119"/>
      <c r="G29" s="105"/>
      <c r="H29" s="118"/>
      <c r="I29" s="118"/>
      <c r="J29" s="118"/>
      <c r="K29" s="118"/>
      <c r="L29" s="118"/>
      <c r="M29" s="118"/>
      <c r="N29" s="118"/>
      <c r="O29" s="118"/>
      <c r="P29" s="118"/>
      <c r="Q29" s="118"/>
      <c r="R29" s="227"/>
      <c r="S29" s="118"/>
      <c r="T29" s="227"/>
      <c r="U29" s="118"/>
      <c r="V29" s="105"/>
      <c r="W29" s="105"/>
      <c r="X29" s="105"/>
      <c r="Y29" s="105"/>
      <c r="Z29" s="105"/>
      <c r="AA29" s="105"/>
      <c r="AB29" s="105"/>
      <c r="AC29" s="105"/>
      <c r="AD29" s="105"/>
      <c r="AE29" s="105"/>
      <c r="AF29" s="118"/>
      <c r="AG29" s="118"/>
      <c r="AH29" s="118"/>
      <c r="AI29" s="118"/>
      <c r="AJ29" s="118"/>
      <c r="AK29" s="118"/>
      <c r="AL29" s="118"/>
      <c r="AM29" s="118"/>
      <c r="AN29" s="118"/>
      <c r="AO29" s="118"/>
      <c r="AQ29" s="118"/>
      <c r="AR29" s="118"/>
      <c r="AS29" s="118"/>
    </row>
    <row r="30" spans="1:46" ht="27" customHeight="1" x14ac:dyDescent="0.35">
      <c r="A30" s="720" t="str">
        <f>IFERROR(IF(INDEX('Overview - Section A'!A$45:A$53,MATCH($D30,'Overview - Section A'!$B$45:$B$53,0))&lt;&gt;0,(INDEX('Overview - Section A'!A$45:A$53,MATCH($D30,'Overview - Section A'!$B$45:$B$53,0))),""),"")</f>
        <v/>
      </c>
      <c r="B30" s="721"/>
      <c r="C30" s="242" t="str">
        <f>IFERROR(IF(INDEX('Overview - Section A'!E$45:E$53,MATCH($D30,'Overview - Section A'!$B$45:$B$53,0))&lt;&gt;0,(INDEX('Overview - Section A'!E$45:E$53,MATCH($D30,'Overview - Section A'!$B$45:$B$53,0))),""),"")</f>
        <v/>
      </c>
      <c r="D30" s="243">
        <v>9</v>
      </c>
      <c r="E30" s="229"/>
      <c r="F30" s="229"/>
      <c r="G30" s="230"/>
      <c r="H30" s="227"/>
      <c r="I30" s="227"/>
      <c r="J30" s="227"/>
      <c r="K30" s="227"/>
      <c r="L30" s="227"/>
      <c r="M30" s="227"/>
      <c r="N30" s="227"/>
      <c r="O30" s="227"/>
      <c r="P30" s="227"/>
      <c r="Q30" s="227"/>
      <c r="R30" s="227"/>
      <c r="S30" s="227"/>
      <c r="T30" s="227"/>
      <c r="U30" s="227"/>
      <c r="V30" s="230"/>
      <c r="W30" s="230"/>
      <c r="X30" s="230"/>
      <c r="Y30" s="230"/>
      <c r="Z30" s="230"/>
      <c r="AA30" s="230"/>
      <c r="AB30" s="230"/>
      <c r="AC30" s="230"/>
      <c r="AD30" s="230"/>
      <c r="AE30" s="230"/>
      <c r="AF30" s="227"/>
      <c r="AG30" s="227"/>
      <c r="AH30" s="227"/>
      <c r="AI30" s="227"/>
      <c r="AJ30" s="227"/>
      <c r="AK30" s="227"/>
      <c r="AL30" s="227"/>
      <c r="AM30" s="227"/>
      <c r="AN30" s="227"/>
      <c r="AO30" s="227"/>
      <c r="AP30" s="227"/>
      <c r="AQ30" s="227"/>
      <c r="AR30" s="227"/>
      <c r="AS30" s="227"/>
      <c r="AT30" s="218"/>
    </row>
    <row r="31" spans="1:46" ht="23.5" x14ac:dyDescent="0.35">
      <c r="A31" s="241"/>
      <c r="B31" s="244"/>
      <c r="C31" s="244"/>
      <c r="D31" s="244"/>
      <c r="E31" s="110"/>
      <c r="F31" s="118"/>
      <c r="G31" s="105"/>
      <c r="H31" s="118"/>
      <c r="I31" s="118"/>
      <c r="J31" s="118"/>
      <c r="K31" s="118"/>
      <c r="L31" s="118"/>
      <c r="M31" s="118"/>
      <c r="N31" s="118"/>
      <c r="O31" s="118"/>
      <c r="P31" s="118"/>
      <c r="Q31" s="118"/>
      <c r="R31" s="227"/>
      <c r="S31" s="118"/>
      <c r="T31" s="227"/>
      <c r="U31" s="118"/>
      <c r="V31" s="105"/>
      <c r="W31" s="105"/>
      <c r="X31" s="105"/>
      <c r="Y31" s="105"/>
      <c r="Z31" s="105"/>
      <c r="AA31" s="105"/>
      <c r="AB31" s="105"/>
      <c r="AC31" s="105"/>
      <c r="AD31" s="105"/>
      <c r="AE31" s="105"/>
      <c r="AF31" s="118"/>
      <c r="AG31" s="118"/>
      <c r="AH31" s="118"/>
      <c r="AI31" s="118"/>
      <c r="AJ31" s="118"/>
      <c r="AK31" s="118"/>
      <c r="AL31" s="118"/>
      <c r="AM31" s="118"/>
      <c r="AN31" s="118"/>
      <c r="AO31" s="118"/>
      <c r="AQ31" s="118"/>
      <c r="AR31" s="118"/>
      <c r="AS31" s="118"/>
    </row>
    <row r="32" spans="1:46" ht="55.25" customHeight="1" x14ac:dyDescent="0.35">
      <c r="A32" s="230"/>
      <c r="B32" s="230"/>
      <c r="C32" s="230"/>
      <c r="D32" s="230"/>
      <c r="E32" s="230"/>
      <c r="F32" s="230"/>
      <c r="G32" s="230"/>
      <c r="H32" s="230"/>
      <c r="I32" s="230"/>
      <c r="J32" s="230"/>
      <c r="K32" s="230"/>
      <c r="L32" s="230"/>
      <c r="M32" s="230"/>
      <c r="N32" s="230"/>
      <c r="O32" s="230"/>
      <c r="P32" s="230"/>
      <c r="Q32" s="230"/>
      <c r="R32" s="230"/>
      <c r="S32" s="230"/>
      <c r="T32" s="230"/>
      <c r="U32" s="105"/>
      <c r="V32" s="105"/>
      <c r="W32" s="105"/>
      <c r="X32" s="105"/>
      <c r="Y32" s="105"/>
      <c r="Z32" s="105"/>
      <c r="AA32" s="105"/>
      <c r="AB32" s="105"/>
      <c r="AC32" s="105"/>
      <c r="AD32" s="105"/>
      <c r="AE32" s="105"/>
      <c r="AF32" s="118"/>
      <c r="AG32" s="118"/>
      <c r="AH32" s="118"/>
      <c r="AI32" s="118"/>
      <c r="AJ32" s="118"/>
      <c r="AK32" s="118"/>
      <c r="AL32" s="118"/>
      <c r="AM32" s="118"/>
      <c r="AN32" s="118"/>
      <c r="AO32" s="118"/>
      <c r="AQ32" s="118"/>
      <c r="AR32" s="118"/>
      <c r="AS32" s="118"/>
    </row>
    <row r="33" spans="1:45" ht="46.5" customHeight="1" x14ac:dyDescent="0.35">
      <c r="A33" s="717" t="str">
        <f ca="1">Translations!A22</f>
        <v xml:space="preserve">Metas </v>
      </c>
      <c r="B33" s="717"/>
      <c r="C33" s="717"/>
      <c r="D33" s="717"/>
      <c r="E33" s="717"/>
      <c r="F33" s="717"/>
      <c r="G33" s="717"/>
      <c r="H33" s="717"/>
      <c r="I33" s="717"/>
      <c r="J33" s="717"/>
      <c r="K33" s="717"/>
      <c r="L33" s="717"/>
      <c r="M33" s="717"/>
      <c r="N33" s="717"/>
      <c r="O33" s="717"/>
      <c r="P33" s="717"/>
      <c r="Q33" s="717"/>
      <c r="R33" s="717"/>
      <c r="S33" s="717"/>
      <c r="T33" s="304"/>
      <c r="U33" s="230"/>
      <c r="V33" s="230"/>
      <c r="W33" s="230"/>
      <c r="X33" s="230"/>
      <c r="Y33" s="230"/>
      <c r="Z33" s="230"/>
      <c r="AA33" s="230"/>
      <c r="AB33" s="230"/>
      <c r="AC33" s="230"/>
      <c r="AD33" s="105"/>
      <c r="AE33" s="105"/>
      <c r="AF33" s="118"/>
      <c r="AG33" s="118"/>
      <c r="AH33" s="118"/>
      <c r="AI33" s="118"/>
      <c r="AJ33" s="118"/>
      <c r="AK33" s="118"/>
      <c r="AL33" s="118"/>
      <c r="AM33" s="118"/>
      <c r="AN33" s="118"/>
      <c r="AO33" s="118"/>
      <c r="AQ33" s="118"/>
      <c r="AR33" s="118"/>
      <c r="AS33" s="118"/>
    </row>
    <row r="34" spans="1:45" ht="49.5" customHeight="1" x14ac:dyDescent="0.35">
      <c r="A34" s="388">
        <v>1</v>
      </c>
      <c r="B34" s="722" t="str">
        <f ca="1">IFERROR(IF(INDEX('Overview - Section A'!$E$58:$E$72,MATCH($A34,'Overview - Section A'!$A$58:$A$72,0))&lt;&gt;0,INDEX('Overview - Section A'!$E$58:$E$72,MATCH($A34,'Overview - Section A'!$A$58:$A$72,0)),""),"")</f>
        <v/>
      </c>
      <c r="C34" s="723"/>
      <c r="D34" s="723"/>
      <c r="E34" s="723"/>
      <c r="F34" s="723"/>
      <c r="G34" s="723"/>
      <c r="H34" s="723"/>
      <c r="I34" s="723"/>
      <c r="J34" s="723"/>
      <c r="K34" s="723"/>
      <c r="L34" s="723"/>
      <c r="M34" s="723"/>
      <c r="N34" s="723"/>
      <c r="O34" s="723"/>
      <c r="P34" s="723"/>
      <c r="Q34" s="723"/>
      <c r="R34" s="723"/>
      <c r="S34" s="724"/>
      <c r="T34" s="307"/>
      <c r="U34" s="230"/>
      <c r="V34" s="230"/>
      <c r="W34" s="230"/>
      <c r="X34" s="230"/>
      <c r="Y34" s="230"/>
      <c r="Z34" s="230"/>
      <c r="AA34" s="230"/>
      <c r="AB34" s="230"/>
      <c r="AC34" s="230"/>
      <c r="AD34" s="105"/>
      <c r="AE34" s="105"/>
      <c r="AF34" s="118"/>
      <c r="AG34" s="118"/>
      <c r="AH34" s="118"/>
      <c r="AI34" s="118"/>
      <c r="AJ34" s="118"/>
      <c r="AK34" s="118"/>
      <c r="AL34" s="118"/>
      <c r="AM34" s="118"/>
      <c r="AN34" s="118"/>
      <c r="AO34" s="118"/>
      <c r="AQ34" s="118"/>
      <c r="AR34" s="118"/>
      <c r="AS34" s="118"/>
    </row>
    <row r="35" spans="1:45" ht="49.5" customHeight="1" x14ac:dyDescent="0.35">
      <c r="A35" s="388">
        <v>2</v>
      </c>
      <c r="B35" s="722" t="str">
        <f ca="1">IFERROR(IF(INDEX('Overview - Section A'!$E$58:$E$72,MATCH($A35,'Overview - Section A'!$A$58:$A$72,0))&lt;&gt;0,INDEX('Overview - Section A'!$E$58:$E$72,MATCH($A35,'Overview - Section A'!$A$58:$A$72,0)),""),"")</f>
        <v/>
      </c>
      <c r="C35" s="723"/>
      <c r="D35" s="723"/>
      <c r="E35" s="723"/>
      <c r="F35" s="723"/>
      <c r="G35" s="723"/>
      <c r="H35" s="723"/>
      <c r="I35" s="723"/>
      <c r="J35" s="723"/>
      <c r="K35" s="723"/>
      <c r="L35" s="723"/>
      <c r="M35" s="723"/>
      <c r="N35" s="723"/>
      <c r="O35" s="723"/>
      <c r="P35" s="723"/>
      <c r="Q35" s="723"/>
      <c r="R35" s="723"/>
      <c r="S35" s="724"/>
      <c r="T35" s="307"/>
      <c r="U35" s="230"/>
      <c r="V35" s="230"/>
      <c r="W35" s="230"/>
      <c r="X35" s="230"/>
      <c r="Y35" s="230"/>
      <c r="Z35" s="230"/>
      <c r="AA35" s="230"/>
      <c r="AB35" s="230"/>
      <c r="AC35" s="230"/>
      <c r="AD35" s="105"/>
      <c r="AE35" s="105"/>
      <c r="AF35" s="118"/>
      <c r="AG35" s="118"/>
      <c r="AH35" s="118"/>
      <c r="AI35" s="118"/>
      <c r="AJ35" s="118"/>
      <c r="AK35" s="118"/>
      <c r="AL35" s="118"/>
      <c r="AM35" s="118"/>
      <c r="AN35" s="118"/>
      <c r="AO35" s="118"/>
      <c r="AQ35" s="118"/>
      <c r="AR35" s="118"/>
      <c r="AS35" s="118"/>
    </row>
    <row r="36" spans="1:45" ht="49.5" customHeight="1" x14ac:dyDescent="0.35">
      <c r="A36" s="388">
        <v>3</v>
      </c>
      <c r="B36" s="722" t="str">
        <f ca="1">IFERROR(IF(INDEX('Overview - Section A'!$E$58:$E$72,MATCH($A36,'Overview - Section A'!$A$58:$A$72,0))&lt;&gt;0,INDEX('Overview - Section A'!$E$58:$E$72,MATCH($A36,'Overview - Section A'!$A$58:$A$72,0)),""),"")</f>
        <v/>
      </c>
      <c r="C36" s="723"/>
      <c r="D36" s="723"/>
      <c r="E36" s="723"/>
      <c r="F36" s="723"/>
      <c r="G36" s="723"/>
      <c r="H36" s="723"/>
      <c r="I36" s="723"/>
      <c r="J36" s="723"/>
      <c r="K36" s="723"/>
      <c r="L36" s="723"/>
      <c r="M36" s="723"/>
      <c r="N36" s="723"/>
      <c r="O36" s="723"/>
      <c r="P36" s="723"/>
      <c r="Q36" s="723"/>
      <c r="R36" s="723"/>
      <c r="S36" s="724"/>
      <c r="T36" s="307"/>
      <c r="U36" s="230"/>
      <c r="V36" s="230"/>
      <c r="W36" s="230"/>
      <c r="X36" s="230"/>
      <c r="Y36" s="230"/>
      <c r="Z36" s="230"/>
      <c r="AA36" s="230"/>
      <c r="AB36" s="230"/>
      <c r="AC36" s="230"/>
      <c r="AD36" s="105"/>
      <c r="AE36" s="105"/>
      <c r="AF36" s="118"/>
      <c r="AG36" s="118"/>
      <c r="AH36" s="118"/>
      <c r="AI36" s="118"/>
      <c r="AJ36" s="118"/>
      <c r="AK36" s="118"/>
      <c r="AL36" s="118"/>
      <c r="AM36" s="118"/>
      <c r="AN36" s="118"/>
      <c r="AO36" s="118"/>
      <c r="AQ36" s="118"/>
      <c r="AR36" s="118"/>
      <c r="AS36" s="118"/>
    </row>
    <row r="37" spans="1:45" ht="49.5" customHeight="1" x14ac:dyDescent="0.35">
      <c r="A37" s="388">
        <v>4</v>
      </c>
      <c r="B37" s="722" t="str">
        <f ca="1">IFERROR(IF(INDEX('Overview - Section A'!$E$58:$E$72,MATCH($A37,'Overview - Section A'!$A$58:$A$72,0))&lt;&gt;0,INDEX('Overview - Section A'!$E$58:$E$72,MATCH($A37,'Overview - Section A'!$A$58:$A$72,0)),""),"")</f>
        <v/>
      </c>
      <c r="C37" s="723"/>
      <c r="D37" s="723"/>
      <c r="E37" s="723"/>
      <c r="F37" s="723"/>
      <c r="G37" s="723"/>
      <c r="H37" s="723"/>
      <c r="I37" s="723"/>
      <c r="J37" s="723"/>
      <c r="K37" s="723"/>
      <c r="L37" s="723"/>
      <c r="M37" s="723"/>
      <c r="N37" s="723"/>
      <c r="O37" s="723"/>
      <c r="P37" s="723"/>
      <c r="Q37" s="723"/>
      <c r="R37" s="723"/>
      <c r="S37" s="724"/>
      <c r="T37" s="307"/>
      <c r="U37" s="230"/>
      <c r="V37" s="230"/>
      <c r="W37" s="230"/>
      <c r="X37" s="230"/>
      <c r="Y37" s="230"/>
      <c r="Z37" s="230"/>
      <c r="AA37" s="230"/>
      <c r="AB37" s="230"/>
      <c r="AC37" s="230"/>
      <c r="AD37" s="105"/>
      <c r="AE37" s="105"/>
      <c r="AF37" s="118"/>
      <c r="AG37" s="118"/>
      <c r="AH37" s="118"/>
      <c r="AI37" s="118"/>
      <c r="AJ37" s="118"/>
      <c r="AK37" s="118"/>
      <c r="AL37" s="118"/>
      <c r="AM37" s="118"/>
      <c r="AN37" s="118"/>
      <c r="AO37" s="118"/>
      <c r="AQ37" s="118"/>
      <c r="AR37" s="118"/>
      <c r="AS37" s="118"/>
    </row>
    <row r="38" spans="1:45" ht="49.5" customHeight="1" x14ac:dyDescent="0.35">
      <c r="A38" s="388">
        <v>5</v>
      </c>
      <c r="B38" s="722" t="str">
        <f ca="1">IFERROR(IF(INDEX('Overview - Section A'!$E$58:$E$72,MATCH($A38,'Overview - Section A'!$A$58:$A$72,0))&lt;&gt;0,INDEX('Overview - Section A'!$E$58:$E$72,MATCH($A38,'Overview - Section A'!$A$58:$A$72,0)),""),"")</f>
        <v/>
      </c>
      <c r="C38" s="723"/>
      <c r="D38" s="723"/>
      <c r="E38" s="723"/>
      <c r="F38" s="723"/>
      <c r="G38" s="723"/>
      <c r="H38" s="723"/>
      <c r="I38" s="723"/>
      <c r="J38" s="723"/>
      <c r="K38" s="723"/>
      <c r="L38" s="723"/>
      <c r="M38" s="723"/>
      <c r="N38" s="723"/>
      <c r="O38" s="723"/>
      <c r="P38" s="723"/>
      <c r="Q38" s="723"/>
      <c r="R38" s="723"/>
      <c r="S38" s="724"/>
      <c r="T38" s="307"/>
      <c r="U38" s="230"/>
      <c r="V38" s="230"/>
      <c r="W38" s="230"/>
      <c r="X38" s="230"/>
      <c r="Y38" s="230"/>
      <c r="Z38" s="230"/>
      <c r="AA38" s="230"/>
      <c r="AB38" s="230"/>
      <c r="AC38" s="230"/>
      <c r="AD38" s="105"/>
      <c r="AE38" s="105"/>
      <c r="AF38" s="118"/>
      <c r="AG38" s="118"/>
      <c r="AH38" s="118"/>
      <c r="AI38" s="118"/>
      <c r="AJ38" s="118"/>
      <c r="AK38" s="118"/>
      <c r="AL38" s="118"/>
      <c r="AM38" s="118"/>
      <c r="AN38" s="118"/>
      <c r="AO38" s="118"/>
      <c r="AQ38" s="118"/>
      <c r="AR38" s="118"/>
      <c r="AS38" s="118"/>
    </row>
    <row r="39" spans="1:45" ht="49.5" customHeight="1" x14ac:dyDescent="0.35">
      <c r="A39" s="388">
        <v>6</v>
      </c>
      <c r="B39" s="722" t="str">
        <f ca="1">IFERROR(IF(INDEX('Overview - Section A'!$E$58:$E$72,MATCH($A39,'Overview - Section A'!$A$58:$A$72,0))&lt;&gt;0,INDEX('Overview - Section A'!$E$58:$E$72,MATCH($A39,'Overview - Section A'!$A$58:$A$72,0)),""),"")</f>
        <v/>
      </c>
      <c r="C39" s="723"/>
      <c r="D39" s="723"/>
      <c r="E39" s="723"/>
      <c r="F39" s="723"/>
      <c r="G39" s="723"/>
      <c r="H39" s="723"/>
      <c r="I39" s="723"/>
      <c r="J39" s="723"/>
      <c r="K39" s="723"/>
      <c r="L39" s="723"/>
      <c r="M39" s="723"/>
      <c r="N39" s="723"/>
      <c r="O39" s="723"/>
      <c r="P39" s="723"/>
      <c r="Q39" s="723"/>
      <c r="R39" s="723"/>
      <c r="S39" s="724"/>
      <c r="T39" s="307"/>
      <c r="U39" s="230"/>
      <c r="V39" s="230"/>
      <c r="W39" s="230"/>
      <c r="X39" s="230"/>
      <c r="Y39" s="230"/>
      <c r="Z39" s="230"/>
      <c r="AA39" s="230"/>
      <c r="AB39" s="230"/>
      <c r="AC39" s="230"/>
      <c r="AD39" s="105"/>
      <c r="AE39" s="105"/>
      <c r="AF39" s="118"/>
      <c r="AG39" s="118"/>
      <c r="AH39" s="118"/>
      <c r="AI39" s="118"/>
      <c r="AJ39" s="118"/>
      <c r="AK39" s="118"/>
      <c r="AL39" s="118"/>
      <c r="AM39" s="118"/>
      <c r="AN39" s="118"/>
      <c r="AO39" s="118"/>
      <c r="AQ39" s="118"/>
      <c r="AR39" s="118"/>
      <c r="AS39" s="118"/>
    </row>
    <row r="40" spans="1:45" ht="49.5" customHeight="1" x14ac:dyDescent="0.35">
      <c r="A40" s="388">
        <v>7</v>
      </c>
      <c r="B40" s="722" t="str">
        <f ca="1">IFERROR(IF(INDEX('Overview - Section A'!$E$58:$E$72,MATCH($A40,'Overview - Section A'!$A$58:$A$72,0))&lt;&gt;0,INDEX('Overview - Section A'!$E$58:$E$72,MATCH($A40,'Overview - Section A'!$A$58:$A$72,0)),""),"")</f>
        <v/>
      </c>
      <c r="C40" s="723"/>
      <c r="D40" s="723"/>
      <c r="E40" s="723"/>
      <c r="F40" s="723"/>
      <c r="G40" s="723"/>
      <c r="H40" s="723"/>
      <c r="I40" s="723"/>
      <c r="J40" s="723"/>
      <c r="K40" s="723"/>
      <c r="L40" s="723"/>
      <c r="M40" s="723"/>
      <c r="N40" s="723"/>
      <c r="O40" s="723"/>
      <c r="P40" s="723"/>
      <c r="Q40" s="723"/>
      <c r="R40" s="723"/>
      <c r="S40" s="724"/>
      <c r="T40" s="307"/>
      <c r="U40" s="230"/>
      <c r="V40" s="230"/>
      <c r="W40" s="230"/>
      <c r="X40" s="230"/>
      <c r="Y40" s="230"/>
      <c r="Z40" s="230"/>
      <c r="AA40" s="230"/>
      <c r="AB40" s="230"/>
      <c r="AC40" s="230"/>
      <c r="AD40" s="105"/>
      <c r="AE40" s="105"/>
      <c r="AF40" s="118"/>
      <c r="AG40" s="118"/>
      <c r="AH40" s="118"/>
      <c r="AI40" s="118"/>
      <c r="AJ40" s="118"/>
      <c r="AK40" s="118"/>
      <c r="AL40" s="118"/>
      <c r="AM40" s="118"/>
      <c r="AN40" s="118"/>
      <c r="AO40" s="118"/>
      <c r="AQ40" s="118"/>
      <c r="AR40" s="118"/>
      <c r="AS40" s="118"/>
    </row>
    <row r="41" spans="1:45" ht="49.5" customHeight="1" x14ac:dyDescent="0.35">
      <c r="A41" s="388">
        <v>8</v>
      </c>
      <c r="B41" s="722" t="str">
        <f ca="1">IFERROR(IF(INDEX('Overview - Section A'!$E$58:$E$72,MATCH($A41,'Overview - Section A'!$A$58:$A$72,0))&lt;&gt;0,INDEX('Overview - Section A'!$E$58:$E$72,MATCH($A41,'Overview - Section A'!$A$58:$A$72,0)),""),"")</f>
        <v/>
      </c>
      <c r="C41" s="723"/>
      <c r="D41" s="723"/>
      <c r="E41" s="723"/>
      <c r="F41" s="723"/>
      <c r="G41" s="723"/>
      <c r="H41" s="723"/>
      <c r="I41" s="723"/>
      <c r="J41" s="723"/>
      <c r="K41" s="723"/>
      <c r="L41" s="723"/>
      <c r="M41" s="723"/>
      <c r="N41" s="723"/>
      <c r="O41" s="723"/>
      <c r="P41" s="723"/>
      <c r="Q41" s="723"/>
      <c r="R41" s="723"/>
      <c r="S41" s="724"/>
      <c r="T41" s="307"/>
      <c r="U41" s="230"/>
      <c r="V41" s="230"/>
      <c r="W41" s="230"/>
      <c r="X41" s="230"/>
      <c r="Y41" s="230"/>
      <c r="Z41" s="230"/>
      <c r="AA41" s="230"/>
      <c r="AB41" s="230"/>
      <c r="AC41" s="230"/>
      <c r="AD41" s="105"/>
      <c r="AE41" s="105"/>
      <c r="AF41" s="118"/>
      <c r="AG41" s="118"/>
      <c r="AH41" s="118"/>
      <c r="AI41" s="118"/>
      <c r="AJ41" s="118"/>
      <c r="AK41" s="118"/>
      <c r="AL41" s="118"/>
      <c r="AM41" s="118"/>
      <c r="AN41" s="118"/>
      <c r="AO41" s="118"/>
      <c r="AQ41" s="118"/>
      <c r="AR41" s="118"/>
      <c r="AS41" s="118"/>
    </row>
    <row r="42" spans="1:45" ht="49.5" customHeight="1" x14ac:dyDescent="0.35">
      <c r="A42" s="388">
        <v>9</v>
      </c>
      <c r="B42" s="722" t="str">
        <f ca="1">IFERROR(IF(INDEX('Overview - Section A'!$E$58:$E$72,MATCH($A42,'Overview - Section A'!$A$58:$A$72,0))&lt;&gt;0,INDEX('Overview - Section A'!$E$58:$E$72,MATCH($A42,'Overview - Section A'!$A$58:$A$72,0)),""),"")</f>
        <v/>
      </c>
      <c r="C42" s="723"/>
      <c r="D42" s="723"/>
      <c r="E42" s="723"/>
      <c r="F42" s="723"/>
      <c r="G42" s="723"/>
      <c r="H42" s="723"/>
      <c r="I42" s="723"/>
      <c r="J42" s="723"/>
      <c r="K42" s="723"/>
      <c r="L42" s="723"/>
      <c r="M42" s="723"/>
      <c r="N42" s="723"/>
      <c r="O42" s="723"/>
      <c r="P42" s="723"/>
      <c r="Q42" s="723"/>
      <c r="R42" s="723"/>
      <c r="S42" s="724"/>
      <c r="T42" s="307"/>
      <c r="U42" s="230"/>
      <c r="V42" s="230"/>
      <c r="W42" s="230"/>
      <c r="X42" s="230"/>
      <c r="Y42" s="230"/>
      <c r="Z42" s="230"/>
      <c r="AA42" s="230"/>
      <c r="AB42" s="230"/>
      <c r="AC42" s="230"/>
      <c r="AD42" s="105"/>
      <c r="AE42" s="105"/>
      <c r="AF42" s="118"/>
      <c r="AG42" s="118"/>
      <c r="AH42" s="118"/>
      <c r="AI42" s="118"/>
      <c r="AJ42" s="118"/>
      <c r="AK42" s="118"/>
      <c r="AL42" s="118"/>
      <c r="AM42" s="118"/>
      <c r="AN42" s="118"/>
      <c r="AO42" s="118"/>
      <c r="AQ42" s="118"/>
      <c r="AR42" s="118"/>
      <c r="AS42" s="118"/>
    </row>
    <row r="43" spans="1:45" ht="49.5" customHeight="1" x14ac:dyDescent="0.35">
      <c r="A43" s="388">
        <v>10</v>
      </c>
      <c r="B43" s="722" t="str">
        <f ca="1">IFERROR(IF(INDEX('Overview - Section A'!$E$58:$E$72,MATCH($A43,'Overview - Section A'!$A$58:$A$72,0))&lt;&gt;0,INDEX('Overview - Section A'!$E$58:$E$72,MATCH($A43,'Overview - Section A'!$A$58:$A$72,0)),""),"")</f>
        <v/>
      </c>
      <c r="C43" s="723"/>
      <c r="D43" s="723"/>
      <c r="E43" s="723"/>
      <c r="F43" s="723"/>
      <c r="G43" s="723"/>
      <c r="H43" s="723"/>
      <c r="I43" s="723"/>
      <c r="J43" s="723"/>
      <c r="K43" s="723"/>
      <c r="L43" s="723"/>
      <c r="M43" s="723"/>
      <c r="N43" s="723"/>
      <c r="O43" s="723"/>
      <c r="P43" s="723"/>
      <c r="Q43" s="723"/>
      <c r="R43" s="723"/>
      <c r="S43" s="724"/>
      <c r="T43" s="307"/>
      <c r="U43" s="230"/>
      <c r="V43" s="230"/>
      <c r="W43" s="230"/>
      <c r="X43" s="230"/>
      <c r="Y43" s="230"/>
      <c r="Z43" s="230"/>
      <c r="AA43" s="230"/>
      <c r="AB43" s="230"/>
      <c r="AC43" s="230"/>
      <c r="AD43" s="105"/>
      <c r="AE43" s="105"/>
      <c r="AF43" s="118"/>
      <c r="AG43" s="118"/>
      <c r="AH43" s="118"/>
      <c r="AI43" s="118"/>
      <c r="AJ43" s="118"/>
      <c r="AK43" s="118"/>
      <c r="AL43" s="118"/>
      <c r="AM43" s="118"/>
      <c r="AN43" s="118"/>
      <c r="AO43" s="118"/>
      <c r="AQ43" s="118"/>
      <c r="AR43" s="118"/>
      <c r="AS43" s="118"/>
    </row>
    <row r="44" spans="1:45" ht="49.5" customHeight="1" x14ac:dyDescent="0.35">
      <c r="A44" s="388">
        <v>11</v>
      </c>
      <c r="B44" s="722" t="str">
        <f ca="1">IFERROR(IF(INDEX('Overview - Section A'!$E$58:$E$72,MATCH($A44,'Overview - Section A'!$A$58:$A$72,0))&lt;&gt;0,INDEX('Overview - Section A'!$E$58:$E$72,MATCH($A44,'Overview - Section A'!$A$58:$A$72,0)),""),"")</f>
        <v/>
      </c>
      <c r="C44" s="723"/>
      <c r="D44" s="723"/>
      <c r="E44" s="723"/>
      <c r="F44" s="723"/>
      <c r="G44" s="723"/>
      <c r="H44" s="723"/>
      <c r="I44" s="723"/>
      <c r="J44" s="723"/>
      <c r="K44" s="723"/>
      <c r="L44" s="723"/>
      <c r="M44" s="723"/>
      <c r="N44" s="723"/>
      <c r="O44" s="723"/>
      <c r="P44" s="723"/>
      <c r="Q44" s="723"/>
      <c r="R44" s="723"/>
      <c r="S44" s="724"/>
      <c r="T44" s="307"/>
      <c r="U44" s="230"/>
      <c r="V44" s="230"/>
      <c r="W44" s="230"/>
      <c r="X44" s="230"/>
      <c r="Y44" s="230"/>
      <c r="Z44" s="230"/>
      <c r="AA44" s="230"/>
      <c r="AB44" s="230"/>
      <c r="AC44" s="230"/>
      <c r="AD44" s="105"/>
      <c r="AE44" s="105"/>
      <c r="AF44" s="118"/>
      <c r="AG44" s="118"/>
      <c r="AH44" s="118"/>
      <c r="AI44" s="118"/>
      <c r="AJ44" s="118"/>
      <c r="AK44" s="118"/>
      <c r="AL44" s="118"/>
      <c r="AM44" s="118"/>
      <c r="AN44" s="118"/>
      <c r="AO44" s="118"/>
      <c r="AQ44" s="118"/>
      <c r="AR44" s="118"/>
      <c r="AS44" s="118"/>
    </row>
    <row r="45" spans="1:45" ht="49.5" customHeight="1" x14ac:dyDescent="0.35">
      <c r="A45" s="388">
        <v>12</v>
      </c>
      <c r="B45" s="722" t="str">
        <f ca="1">IFERROR(IF(INDEX('Overview - Section A'!$E$58:$E$72,MATCH($A45,'Overview - Section A'!$A$58:$A$72,0))&lt;&gt;0,INDEX('Overview - Section A'!$E$58:$E$72,MATCH($A45,'Overview - Section A'!$A$58:$A$72,0)),""),"")</f>
        <v/>
      </c>
      <c r="C45" s="723"/>
      <c r="D45" s="723"/>
      <c r="E45" s="723"/>
      <c r="F45" s="723"/>
      <c r="G45" s="723"/>
      <c r="H45" s="723"/>
      <c r="I45" s="723"/>
      <c r="J45" s="723"/>
      <c r="K45" s="723"/>
      <c r="L45" s="723"/>
      <c r="M45" s="723"/>
      <c r="N45" s="723"/>
      <c r="O45" s="723"/>
      <c r="P45" s="723"/>
      <c r="Q45" s="723"/>
      <c r="R45" s="723"/>
      <c r="S45" s="724"/>
      <c r="T45" s="307"/>
      <c r="U45" s="230"/>
      <c r="V45" s="230"/>
      <c r="W45" s="230"/>
      <c r="X45" s="230"/>
      <c r="Y45" s="230"/>
      <c r="Z45" s="230"/>
      <c r="AA45" s="230"/>
      <c r="AB45" s="230"/>
      <c r="AC45" s="230"/>
      <c r="AD45" s="105"/>
      <c r="AE45" s="105"/>
      <c r="AF45" s="118"/>
      <c r="AG45" s="118"/>
      <c r="AH45" s="118"/>
      <c r="AI45" s="118"/>
      <c r="AJ45" s="118"/>
      <c r="AK45" s="118"/>
      <c r="AL45" s="118"/>
      <c r="AM45" s="118"/>
      <c r="AN45" s="118"/>
      <c r="AO45" s="118"/>
      <c r="AQ45" s="118"/>
      <c r="AR45" s="118"/>
      <c r="AS45" s="118"/>
    </row>
    <row r="46" spans="1:45" x14ac:dyDescent="0.35">
      <c r="A46" s="105"/>
      <c r="B46" s="105"/>
      <c r="C46" s="105"/>
      <c r="D46" s="105"/>
      <c r="E46" s="105"/>
      <c r="F46" s="105"/>
      <c r="G46" s="105"/>
      <c r="H46" s="105"/>
      <c r="I46" s="105"/>
      <c r="J46" s="105"/>
      <c r="K46" s="105"/>
      <c r="L46" s="105"/>
      <c r="M46" s="105"/>
      <c r="N46" s="105"/>
      <c r="O46" s="105"/>
      <c r="P46" s="105"/>
      <c r="Q46" s="105"/>
      <c r="R46" s="230"/>
      <c r="S46" s="105"/>
      <c r="T46" s="230"/>
      <c r="U46" s="230"/>
      <c r="V46" s="230"/>
      <c r="W46" s="230"/>
      <c r="X46" s="230"/>
      <c r="Y46" s="230"/>
      <c r="Z46" s="105"/>
      <c r="AA46" s="105"/>
      <c r="AB46" s="105"/>
      <c r="AC46" s="105"/>
      <c r="AD46" s="105"/>
      <c r="AE46" s="105"/>
      <c r="AF46" s="118"/>
      <c r="AG46" s="118"/>
      <c r="AH46" s="118"/>
      <c r="AI46" s="118"/>
      <c r="AJ46" s="118"/>
      <c r="AK46" s="118"/>
      <c r="AL46" s="118"/>
      <c r="AM46" s="118"/>
      <c r="AN46" s="118"/>
      <c r="AO46" s="118"/>
      <c r="AQ46" s="118"/>
      <c r="AR46" s="118"/>
      <c r="AS46" s="118"/>
    </row>
    <row r="47" spans="1:45" x14ac:dyDescent="0.35">
      <c r="A47" s="105"/>
      <c r="B47" s="105"/>
      <c r="C47" s="105"/>
      <c r="D47" s="105"/>
      <c r="E47" s="105"/>
      <c r="F47" s="105"/>
      <c r="G47" s="105"/>
      <c r="H47" s="105"/>
      <c r="I47" s="105"/>
      <c r="J47" s="105"/>
      <c r="K47" s="105"/>
      <c r="L47" s="105"/>
      <c r="M47" s="105"/>
      <c r="N47" s="105"/>
      <c r="O47" s="105"/>
      <c r="P47" s="105"/>
      <c r="Q47" s="105"/>
      <c r="R47" s="230"/>
      <c r="S47" s="105"/>
      <c r="T47" s="230"/>
      <c r="U47" s="230"/>
      <c r="V47" s="230"/>
      <c r="W47" s="230"/>
      <c r="X47" s="230"/>
      <c r="Y47" s="230"/>
      <c r="Z47" s="105"/>
      <c r="AA47" s="105"/>
      <c r="AB47" s="105"/>
      <c r="AC47" s="105"/>
      <c r="AD47" s="105"/>
      <c r="AE47" s="105"/>
      <c r="AF47" s="118"/>
      <c r="AG47" s="118"/>
      <c r="AH47" s="118"/>
      <c r="AI47" s="118"/>
      <c r="AJ47" s="118"/>
      <c r="AK47" s="118"/>
      <c r="AL47" s="118"/>
      <c r="AM47" s="118"/>
      <c r="AN47" s="118"/>
      <c r="AO47" s="118"/>
      <c r="AQ47" s="118"/>
      <c r="AR47" s="118"/>
      <c r="AS47" s="118"/>
    </row>
    <row r="48" spans="1:45" x14ac:dyDescent="0.35">
      <c r="A48" s="105"/>
      <c r="B48" s="105"/>
      <c r="C48" s="105"/>
      <c r="D48" s="105"/>
      <c r="E48" s="105"/>
      <c r="F48" s="105"/>
      <c r="G48" s="105"/>
      <c r="H48" s="105"/>
      <c r="I48" s="105"/>
      <c r="J48" s="105"/>
      <c r="K48" s="105"/>
      <c r="L48" s="105"/>
      <c r="M48" s="105"/>
      <c r="N48" s="105"/>
      <c r="O48" s="105"/>
      <c r="P48" s="105"/>
      <c r="Q48" s="105"/>
      <c r="R48" s="230"/>
      <c r="S48" s="105"/>
      <c r="T48" s="230"/>
      <c r="U48" s="230"/>
      <c r="V48" s="230"/>
      <c r="W48" s="230"/>
      <c r="X48" s="230"/>
      <c r="Y48" s="230"/>
      <c r="Z48" s="105"/>
      <c r="AA48" s="105"/>
      <c r="AB48" s="105"/>
      <c r="AC48" s="105"/>
      <c r="AD48" s="105"/>
      <c r="AE48" s="105"/>
      <c r="AF48" s="118"/>
      <c r="AG48" s="118"/>
      <c r="AH48" s="118"/>
      <c r="AI48" s="118"/>
      <c r="AJ48" s="118"/>
      <c r="AK48" s="118"/>
      <c r="AL48" s="118"/>
      <c r="AM48" s="118"/>
      <c r="AN48" s="118"/>
      <c r="AO48" s="118"/>
      <c r="AQ48" s="118"/>
      <c r="AR48" s="118"/>
      <c r="AS48" s="118"/>
    </row>
    <row r="49" spans="1:55" x14ac:dyDescent="0.35">
      <c r="A49" s="105"/>
      <c r="B49" s="105"/>
      <c r="C49" s="105"/>
      <c r="D49" s="105"/>
      <c r="E49" s="105"/>
      <c r="F49" s="105"/>
      <c r="G49" s="105"/>
      <c r="H49" s="105"/>
      <c r="I49" s="105"/>
      <c r="J49" s="105"/>
      <c r="K49" s="105"/>
      <c r="L49" s="105"/>
      <c r="M49" s="105"/>
      <c r="N49" s="105"/>
      <c r="O49" s="105"/>
      <c r="P49" s="105"/>
      <c r="Q49" s="105"/>
      <c r="R49" s="230"/>
      <c r="S49" s="105"/>
      <c r="T49" s="230"/>
      <c r="U49" s="105"/>
      <c r="V49" s="105"/>
      <c r="W49" s="105"/>
      <c r="X49" s="105"/>
      <c r="Y49" s="105"/>
      <c r="Z49" s="105"/>
      <c r="AA49" s="105"/>
      <c r="AB49" s="105"/>
      <c r="AC49" s="105"/>
      <c r="AD49" s="105"/>
      <c r="AE49" s="105"/>
      <c r="AF49" s="118"/>
      <c r="AG49" s="118"/>
      <c r="AH49" s="118"/>
      <c r="AI49" s="118"/>
      <c r="AJ49" s="118"/>
      <c r="AK49" s="118"/>
      <c r="AL49" s="118"/>
      <c r="AM49" s="118"/>
      <c r="AN49" s="118"/>
      <c r="AO49" s="118"/>
      <c r="AQ49" s="118"/>
      <c r="AR49" s="118"/>
      <c r="AS49" s="118"/>
    </row>
    <row r="50" spans="1:55" ht="47.25" customHeight="1" x14ac:dyDescent="0.35">
      <c r="A50" s="691" t="str">
        <f ca="1">Translations!A90</f>
        <v>Indicadores de impacto</v>
      </c>
      <c r="B50" s="692"/>
      <c r="C50" s="692"/>
      <c r="D50" s="692"/>
      <c r="E50" s="692"/>
      <c r="F50" s="692"/>
      <c r="G50" s="692"/>
      <c r="H50" s="692"/>
      <c r="I50" s="692"/>
      <c r="J50" s="692"/>
      <c r="K50" s="692"/>
      <c r="L50" s="692"/>
      <c r="M50" s="692"/>
      <c r="N50" s="692"/>
      <c r="O50" s="692"/>
      <c r="P50" s="692"/>
      <c r="Q50" s="692"/>
      <c r="R50" s="692"/>
      <c r="S50" s="692"/>
      <c r="T50" s="303"/>
      <c r="U50" s="105"/>
      <c r="V50" s="105"/>
      <c r="W50" s="105"/>
      <c r="X50" s="105"/>
      <c r="Y50" s="105"/>
      <c r="Z50" s="105"/>
      <c r="AA50" s="105"/>
      <c r="AB50" s="105"/>
      <c r="AC50" s="105"/>
      <c r="AD50" s="105"/>
      <c r="AE50" s="105"/>
      <c r="AF50" s="118"/>
      <c r="AG50" s="118"/>
      <c r="AH50" s="118"/>
      <c r="AI50" s="118"/>
      <c r="AJ50" s="118"/>
      <c r="AK50" s="118"/>
      <c r="AL50" s="118"/>
      <c r="AM50" s="118"/>
      <c r="AN50" s="118"/>
      <c r="AO50" s="118"/>
      <c r="AQ50" s="118"/>
      <c r="AR50" s="118"/>
      <c r="AS50" s="118"/>
    </row>
    <row r="51" spans="1:55" ht="16" thickBot="1" x14ac:dyDescent="0.4">
      <c r="A51" s="105"/>
      <c r="B51" s="105"/>
      <c r="C51" s="105"/>
      <c r="D51" s="105"/>
      <c r="E51" s="105"/>
      <c r="F51" s="105"/>
      <c r="G51" s="105"/>
      <c r="H51" s="105"/>
      <c r="I51" s="105"/>
      <c r="J51" s="105"/>
      <c r="K51" s="105"/>
      <c r="L51" s="105"/>
      <c r="M51" s="105"/>
      <c r="N51" s="105"/>
      <c r="O51" s="105"/>
      <c r="P51" s="105"/>
      <c r="Q51" s="105"/>
      <c r="R51" s="230"/>
      <c r="S51" s="105"/>
      <c r="T51" s="230"/>
      <c r="U51" s="105"/>
      <c r="V51" s="105"/>
      <c r="W51" s="105"/>
      <c r="X51" s="105"/>
      <c r="Y51" s="105"/>
      <c r="Z51" s="105"/>
      <c r="AA51" s="105"/>
      <c r="AB51" s="105"/>
      <c r="AC51" s="105"/>
      <c r="AD51" s="105"/>
      <c r="AE51" s="105"/>
      <c r="AF51" s="118"/>
      <c r="AG51" s="118"/>
      <c r="AH51" s="118"/>
      <c r="AI51" s="118"/>
      <c r="AJ51" s="118"/>
      <c r="AK51" s="118"/>
      <c r="AL51" s="118"/>
      <c r="AM51" s="118"/>
      <c r="AN51" s="118"/>
      <c r="AO51" s="118"/>
      <c r="AQ51" s="118"/>
      <c r="AR51" s="118"/>
      <c r="AS51" s="118"/>
    </row>
    <row r="52" spans="1:55" ht="32" customHeight="1" thickBot="1" x14ac:dyDescent="0.4">
      <c r="A52" s="236"/>
      <c r="B52" s="237"/>
      <c r="C52" s="237"/>
      <c r="D52" s="237"/>
      <c r="E52" s="237"/>
      <c r="F52" s="237"/>
      <c r="G52" s="237"/>
      <c r="H52" s="237"/>
      <c r="I52" s="237"/>
      <c r="J52" s="237"/>
      <c r="K52" s="237"/>
      <c r="L52" s="237"/>
      <c r="M52" s="237"/>
      <c r="N52" s="237"/>
      <c r="O52" s="238"/>
      <c r="P52" s="240">
        <f ca="1">IFERROR(IF(YEAR(INDEX('Overview - Section A'!$A$46:$A$53,MATCH(D23,'Overview - Section A'!$B$46:$B$53,0)))&lt;=YEAR('Overview - Section A'!$E$11),YEAR(INDEX('Overview - Section A'!$A$46:$A$53,MATCH($D$23,'Overview - Section A'!$B$46:$B$53,0))),""),"")</f>
        <v>2022</v>
      </c>
      <c r="Q52" s="240">
        <f ca="1">IFERROR(IF(P52+1&lt;=YEAR('Overview - Section A'!$E$11),P52+1,""),"")</f>
        <v>2023</v>
      </c>
      <c r="R52" s="240">
        <f ca="1">IFERROR(IF(Q52+1&lt;=YEAR('Overview - Section A'!$E$11),Q52+1,""),"")</f>
        <v>2024</v>
      </c>
      <c r="S52" s="240" t="str">
        <f ca="1">IFERROR(IF(R52+1&lt;=YEAR('Overview - Section A'!$E$11),R52+1,""),"")</f>
        <v/>
      </c>
      <c r="T52" s="308"/>
      <c r="U52" s="230"/>
      <c r="V52" s="230"/>
      <c r="W52" s="230"/>
      <c r="X52" s="230"/>
      <c r="Y52" s="230"/>
      <c r="Z52" s="230"/>
      <c r="AA52" s="230"/>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row>
    <row r="53" spans="1:55" ht="100.25" customHeight="1" x14ac:dyDescent="0.35">
      <c r="A53" s="389" t="str">
        <f ca="1">Translations!$A$91</f>
        <v>No.</v>
      </c>
      <c r="B53" s="693" t="str">
        <f ca="1">Translations!A38</f>
        <v xml:space="preserve">Indicador estándar </v>
      </c>
      <c r="C53" s="694"/>
      <c r="D53" s="695"/>
      <c r="E53" s="696" t="str">
        <f ca="1">Translations!A92</f>
        <v>Indicador de impacto personalizado</v>
      </c>
      <c r="F53" s="697"/>
      <c r="G53" s="698"/>
      <c r="H53" s="266" t="str">
        <f ca="1">Translations!A93</f>
        <v>Valor de línea de base</v>
      </c>
      <c r="I53" s="265" t="str">
        <f ca="1">Translations!A94</f>
        <v>Año y fuente de la línea de base</v>
      </c>
      <c r="J53" s="699" t="str">
        <f ca="1">Translations!A51</f>
        <v>Desagregación requerida</v>
      </c>
      <c r="K53" s="700"/>
      <c r="L53" s="700"/>
      <c r="M53" s="701"/>
      <c r="N53" s="265" t="str">
        <f ca="1">Translations!A52</f>
        <v>Receptor principal responsible</v>
      </c>
      <c r="O53" s="390" t="str">
        <f ca="1">Translations!A53</f>
        <v>País</v>
      </c>
      <c r="P53" s="390" t="str">
        <f ca="1">Translations!$A$95</f>
        <v>Valor de la meta</v>
      </c>
      <c r="Q53" s="390" t="str">
        <f ca="1">Translations!$A$95</f>
        <v>Valor de la meta</v>
      </c>
      <c r="R53" s="390" t="str">
        <f ca="1">Translations!$A$95</f>
        <v>Valor de la meta</v>
      </c>
      <c r="S53" s="390" t="str">
        <f ca="1">Translations!$A$95</f>
        <v>Valor de la meta</v>
      </c>
      <c r="T53" s="309"/>
      <c r="U53" s="230"/>
      <c r="V53" s="230"/>
      <c r="W53" s="230"/>
      <c r="X53" s="230"/>
      <c r="Y53" s="230"/>
      <c r="Z53" s="230"/>
      <c r="AA53" s="230"/>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row>
    <row r="54" spans="1:55" s="428" customFormat="1" ht="145.25" customHeight="1" x14ac:dyDescent="0.5">
      <c r="A54" s="687">
        <v>1</v>
      </c>
      <c r="B54" s="618" t="str">
        <f ca="1">IFERROR(IF(INDEX('Impact Indicators - Section B '!B$1:B$82,MATCH($A54,'Impact Indicators - Section B '!$A$1:$A$82,0))&lt;&gt;0,INDEX('Impact Indicators - Section B '!B$1:B$82,MATCH($A54,'Impact Indicators - Section B '!$A$1:$A$82,0)),""),"")</f>
        <v/>
      </c>
      <c r="C54" s="619"/>
      <c r="D54" s="620"/>
      <c r="E54" s="618" t="str">
        <f ca="1">IFERROR(IF(INDEX('Impact Indicators - Section B '!C$1:C$82,MATCH($A54,'Impact Indicators - Section B '!$A$1:$A$82,0))&lt;&gt;0,INDEX('Impact Indicators - Section B '!C$1:C$82,MATCH($A54,'Impact Indicators - Section B '!$A$1:$A$82,0)),""),"")</f>
        <v/>
      </c>
      <c r="F54" s="619"/>
      <c r="G54" s="620"/>
      <c r="H54" s="424" t="str">
        <f ca="1">IFERROR(IF(INDEX('Impact Indicators - Section B '!D$1:D$82,MATCH($A54,'Impact Indicators - Section B '!$A$1:$A$82,0))&lt;&gt;"",FIXED(INDEX('Impact Indicators - Section B '!D$1:D$82,MATCH($A54,'Impact Indicators - Section B '!$A$1:$A$82,0)),4),""),"")&amp;"/"&amp;IFERROR(IF(INDEX('Impact Indicators - Section B '!D$1:D$82,MATCH($A54,'Impact Indicators - Section B '!$A$1:$A$82,0)+1)&lt;&gt;"",FIXED(INDEX('Impact Indicators - Section B '!D$1:D$82,MATCH($A54,'Impact Indicators - Section B '!$A$1:$A$82,0)+1),2),""),"")&amp;CHAR(10)&amp;IFERROR(IF(INDEX('Impact Indicators - Section B '!E$1:E$82,MATCH($A54,'Impact Indicators - Section B '!$A$1:$A$82,0))&lt;&gt;"",FIXED(INDEX('Impact Indicators - Section B '!E$1:E$82,MATCH($A54,'Impact Indicators - Section B '!$A$1:$A$82,0))*100,2)&amp;"%",""),"")</f>
        <v xml:space="preserve">/
</v>
      </c>
      <c r="I54" s="425" t="str">
        <f ca="1">IFERROR(IF(INDEX('Impact Indicators - Section B '!F$1:F$82,MATCH($A54,'Impact Indicators - Section B '!$A$1:$A$82,0))&lt;&gt;0,INDEX('Impact Indicators - Section B '!F$1:F$82,MATCH($A54,'Impact Indicators - Section B '!$A$1:$A$82,0)),""),"")&amp;CHAR(10)&amp;IFERROR(IF(INDEX('Impact Indicators - Section B '!G$1:G$82,MATCH($A54,'Impact Indicators - Section B '!$A$1:$A$82,0))&lt;&gt;0,INDEX('Impact Indicators - Section B '!G$1:G$82,MATCH($A54,'Impact Indicators - Section B '!$A$1:$A$82,0)),""),"")</f>
        <v xml:space="preserve">
</v>
      </c>
      <c r="J54" s="688" t="str">
        <f ca="1">IFERROR(IF(INDEX('Impact Indicators - Section B '!H$1:H$82,MATCH($A54,'Impact Indicators - Section B '!$A$1:$A$82,0))&lt;&gt;0,INDEX('Impact Indicators - Section B '!H$1:H$82,MATCH($A54,'Impact Indicators - Section B '!$A$1:$A$82,0)),""),"")</f>
        <v/>
      </c>
      <c r="K54" s="689"/>
      <c r="L54" s="689"/>
      <c r="M54" s="690"/>
      <c r="N54" s="406" t="str">
        <f ca="1">IFERROR(IF(AND('Overview - Section A'!AN$5="Grant Making",OR(B54&lt;&gt;"",E54&lt;&gt;"")),Setup!I15,IF(INDEX('Impact Indicators - Section B '!I$1:I$82,MATCH($A54,'Impact Indicators - Section B '!$A$1:$A$82,0))&lt;&gt;0,INDEX('Impact Indicators - Section B '!I$1:I$82,MATCH($A54,'Impact Indicators - Section B '!$A$1:$A$82,0)),"")),"")</f>
        <v/>
      </c>
      <c r="O54" s="425" t="str">
        <f ca="1">IFERROR(IF(INDEX('Impact Indicators - Section B '!J$1:J$82,MATCH($A54,'Impact Indicators - Section B '!$A$1:$A$82,0))&lt;&gt;0,INDEX('Impact Indicators - Section B '!J$1:J$82,MATCH($A54,'Impact Indicators - Section B '!$A$1:$A$82,0)),""),"")</f>
        <v/>
      </c>
      <c r="P54" s="407" t="str">
        <f ca="1">IFERROR(IF(INDEX('Impact Indicators - Section B '!K$1:K$82,MATCH($A54,'Impact Indicators - Section B '!$A$1:$A$82,0))&lt;&gt;"",FIXED(INDEX('Impact Indicators - Section B '!K$1:K$82,MATCH($A54,'Impact Indicators - Section B '!$A$1:$A$82,0)),4),""),"")&amp;"/"&amp;IFERROR(IF(INDEX('Impact Indicators - Section B '!K$1:K$82,MATCH($A54,'Impact Indicators - Section B '!$A$1:$A$82,0)+1)&lt;&gt;"",FIXED(INDEX('Impact Indicators - Section B '!K$1:K$82,MATCH($A54,'Impact Indicators - Section B '!$A$1:$A$82,0)+1),2),""),"")&amp;CHAR(10)&amp;IFERROR(IF(INDEX('Impact Indicators - Section B '!L$1:L$82,MATCH($A54,'Impact Indicators - Section B '!$A$1:$A$82,0))&lt;&gt;"",FIXED(INDEX('Impact Indicators - Section B '!L$1:L$82,MATCH($A54,'Impact Indicators - Section B '!$A$1:$A$82,0))*100,2)&amp;"%",""),"")&amp;CHAR(10)&amp;IFERROR(IF(INDEX('Impact Indicators - Section B '!N$1:N$82,MATCH($A54,'Impact Indicators - Section B '!$A$1:$A$82,0))&lt;&gt;"",INDEX('Impact Indicators - Section B '!N$1:N$82,MATCH($A54,'Impact Indicators - Section B '!$A$1:$A$82,0)),""),"")&amp;CHAR(10)&amp;IFERROR(IF(INDEX('Impact Indicators - Section B '!M$1:M$82,MATCH($A54,'Impact Indicators - Section B '!$A$1:$A$82,0))&lt;&gt;"",TEXT(INDEX('Impact Indicators - Section B '!M$1:M$82,MATCH($A54,'Impact Indicators - Section B '!$A$1:$A$82,0)),Setup!$A$33),""),"")</f>
        <v xml:space="preserve">/
</v>
      </c>
      <c r="Q54" s="407" t="str">
        <f ca="1">IFERROR(IF(INDEX('Impact Indicators - Section B '!O$1:O$82,MATCH($A54,'Impact Indicators - Section B '!$A$1:$A$82,0))&lt;&gt;"",FIXED(INDEX('Impact Indicators - Section B '!O$1:O$82,MATCH($A54,'Impact Indicators - Section B '!$A$1:$A$82,0)),4),""),"")&amp;"/"&amp;IFERROR(IF(INDEX('Impact Indicators - Section B '!O$1:O$82,MATCH($A54,'Impact Indicators - Section B '!$A$1:$A$82,0)+1)&lt;&gt;"",FIXED(INDEX('Impact Indicators - Section B '!O$1:O$82,MATCH($A54,'Impact Indicators - Section B '!$A$1:$A$82,0)+1),2),""),"")&amp;CHAR(10)&amp;IFERROR(IF(INDEX('Impact Indicators - Section B '!P$1:P$82,MATCH($A54,'Impact Indicators - Section B '!$A$1:$A$82,0))&lt;&gt;"",FIXED(INDEX('Impact Indicators - Section B '!P$1:P$82,MATCH($A54,'Impact Indicators - Section B '!$A$1:$A$82,0))*100,2)&amp;"%",""),"")&amp;CHAR(10)&amp;IFERROR(IF(INDEX('Impact Indicators - Section B '!R$1:R$82,MATCH($A54,'Impact Indicators - Section B '!$A$1:$A$82,0))&lt;&gt;"",INDEX('Impact Indicators - Section B '!R$1:R$82,MATCH($A54,'Impact Indicators - Section B '!$A$1:$A$82,0)),""),"")&amp;CHAR(10)&amp;IFERROR(IF(INDEX('Impact Indicators - Section B '!Q$1:Q$82,MATCH($A54,'Impact Indicators - Section B '!$A$1:$A$82,0))&lt;&gt;"",TEXT(INDEX('Impact Indicators - Section B '!Q$1:Q$82,MATCH($A54,'Impact Indicators - Section B '!$A$1:$A$82,0)),Setup!$A$33),""),"")</f>
        <v xml:space="preserve">/
</v>
      </c>
      <c r="R54" s="407" t="str">
        <f ca="1">IFERROR(IF(INDEX('Impact Indicators - Section B '!S$1:S$82,MATCH($A54,'Impact Indicators - Section B '!$A$1:$A$82,0))&lt;&gt;"",FIXED(INDEX('Impact Indicators - Section B '!S$1:S$82,MATCH($A54,'Impact Indicators - Section B '!$A$1:$A$82,0)),4),""),"")&amp;"/"&amp;IFERROR(IF(INDEX('Impact Indicators - Section B '!S$1:S$82,MATCH($A54,'Impact Indicators - Section B '!$A$1:$A$82,0)+1)&lt;&gt;"",FIXED(INDEX('Impact Indicators - Section B '!S$1:S$82,MATCH($A54,'Impact Indicators - Section B '!$A$1:$A$82,0)+1),2),""),"")&amp;CHAR(10)&amp;IFERROR(IF(INDEX('Impact Indicators - Section B '!T$1:T$82,MATCH($A54,'Impact Indicators - Section B '!$A$1:$A$82,0))&lt;&gt;"",FIXED(INDEX('Impact Indicators - Section B '!T$1:T$82,MATCH($A54,'Impact Indicators - Section B '!$A$1:$A$82,0))*100,2)&amp;"%",""),"")&amp;CHAR(10)&amp;IFERROR(IF(INDEX('Impact Indicators - Section B '!V$1:V$82,MATCH($A54,'Impact Indicators - Section B '!$A$1:$A$82,0))&lt;&gt;"",INDEX('Impact Indicators - Section B '!V$1:V$82,MATCH($A54,'Impact Indicators - Section B '!$A$1:$A$82,0)),""),"")&amp;CHAR(10)&amp;IFERROR(IF(INDEX('Impact Indicators - Section B '!U$1:U$82,MATCH($A54,'Impact Indicators - Section B '!$A$1:$A$82,0))&lt;&gt;"",TEXT(INDEX('Impact Indicators - Section B '!U$1:U$82,MATCH($A54,'Impact Indicators - Section B '!$A$1:$A$82,0)),Setup!$A$33),""),"")</f>
        <v xml:space="preserve">/
</v>
      </c>
      <c r="S54" s="407" t="str">
        <f ca="1">IFERROR(IF(INDEX('Impact Indicators - Section B '!W$1:W$82,MATCH($A54,'Impact Indicators - Section B '!$A$1:$A$82,0))&lt;&gt;"",FIXED(INDEX('Impact Indicators - Section B '!W$1:W$82,MATCH($A54,'Impact Indicators - Section B '!$A$1:$A$82,0)),4),""),"")&amp;"/"&amp;IFERROR(IF(INDEX('Impact Indicators - Section B '!W$1:W$82,MATCH($A54,'Impact Indicators - Section B '!$A$1:$A$82,0)+1)&lt;&gt;"",FIXED(INDEX('Impact Indicators - Section B '!W$1:W$82,MATCH($A54,'Impact Indicators - Section B '!$A$1:$A$82,0)+1),2),""),"")&amp;CHAR(10)&amp;IFERROR(IF(INDEX('Impact Indicators - Section B '!X$1:X$82,MATCH($A54,'Impact Indicators - Section B '!$A$1:$A$82,0))&lt;&gt;"",FIXED(INDEX('Impact Indicators - Section B '!X$1:X$82,MATCH($A54,'Impact Indicators - Section B '!$A$1:$A$82,0))*100,2)&amp;"%",""),"")&amp;CHAR(10)&amp;IFERROR(IF(INDEX('Impact Indicators - Section B '!Z$1:Z$82,MATCH($A54,'Impact Indicators - Section B '!$A$1:$A$82,0))&lt;&gt;"",INDEX('Impact Indicators - Section B '!Z$1:Z$82,MATCH($A54,'Impact Indicators - Section B '!$A$1:$A$82,0)),""),"")&amp;CHAR(10)&amp;IFERROR(IF(INDEX('Impact Indicators - Section B '!Y$1:Y$82,MATCH($A54,'Impact Indicators - Section B '!$A$1:$A$82,0))&lt;&gt;"",TEXT(INDEX('Impact Indicators - Section B '!Y$1:Y$82,MATCH($A54,'Impact Indicators - Section B '!$A$1:$A$82,0)),Setup!$A$33),""),"")</f>
        <v xml:space="preserve">/
</v>
      </c>
      <c r="T54" s="426"/>
      <c r="U54" s="230"/>
      <c r="V54" s="230"/>
      <c r="W54" s="230"/>
      <c r="X54" s="230"/>
      <c r="Y54" s="230"/>
      <c r="Z54" s="230"/>
      <c r="AA54" s="230"/>
      <c r="AB54" s="230"/>
      <c r="AC54" s="230"/>
      <c r="AD54" s="230"/>
      <c r="AE54" s="230"/>
      <c r="AF54" s="230"/>
      <c r="AG54" s="230"/>
      <c r="AH54" s="230"/>
      <c r="AI54" s="230"/>
      <c r="AJ54" s="230"/>
      <c r="AK54" s="230"/>
      <c r="AL54" s="230"/>
      <c r="AM54" s="230"/>
      <c r="AN54" s="230"/>
      <c r="AO54" s="230" t="str">
        <f ca="1">IFERROR(IF(INDEX('Impact Indicators - Section B '!AA$1:AA$82,MATCH($A54,'Impact Indicators - Section B '!$A$1:$A$82,0))&lt;&gt;0,INDEX('Impact Indicators - Section B '!AA$1:AA$82,MATCH($A54,'Impact Indicators - Section B '!$A$1:$A$82,0)),""),"")</f>
        <v/>
      </c>
      <c r="AP54" s="230"/>
      <c r="AQ54" s="230"/>
      <c r="AR54" s="230"/>
      <c r="AS54" s="230"/>
      <c r="AT54" s="230" t="str">
        <f>CONCATENATE($A54,J$52)</f>
        <v>1</v>
      </c>
      <c r="AU54" s="230" t="str">
        <f>CONCATENATE($A54,O$52)</f>
        <v>1</v>
      </c>
      <c r="AV54" s="230"/>
      <c r="AW54" s="230" t="str">
        <f>CONCATENATE($A54,X$52)</f>
        <v>1</v>
      </c>
      <c r="AX54" s="230" t="str">
        <f>CONCATENATE($A54,AB$52)</f>
        <v>1</v>
      </c>
      <c r="AY54" s="230"/>
      <c r="AZ54" s="230"/>
      <c r="BA54" s="230"/>
      <c r="BB54" s="230"/>
      <c r="BC54" s="427"/>
    </row>
    <row r="55" spans="1:55" s="428" customFormat="1" ht="100.25" customHeight="1" x14ac:dyDescent="0.5">
      <c r="A55" s="687"/>
      <c r="B55" s="615" t="str">
        <f ca="1">IFERROR(IF(INDEX('Impact Indicators - Section B '!AA$1:AA$82,MATCH($A54,'Impact Indicators - Section B '!$A$1:$A$82,0))&lt;&gt;0,INDEX('Impact Indicators - Section B '!AA$1:AA$82,MATCH($A54,'Impact Indicators - Section B '!$A$1:$A$82,0)),""),"")</f>
        <v/>
      </c>
      <c r="C55" s="616"/>
      <c r="D55" s="616"/>
      <c r="E55" s="616"/>
      <c r="F55" s="616"/>
      <c r="G55" s="616"/>
      <c r="H55" s="616"/>
      <c r="I55" s="616"/>
      <c r="J55" s="616"/>
      <c r="K55" s="616"/>
      <c r="L55" s="616"/>
      <c r="M55" s="616"/>
      <c r="N55" s="616"/>
      <c r="O55" s="616"/>
      <c r="P55" s="616"/>
      <c r="Q55" s="616"/>
      <c r="R55" s="616"/>
      <c r="S55" s="617"/>
      <c r="T55" s="311"/>
      <c r="U55" s="230"/>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427"/>
    </row>
    <row r="56" spans="1:55" s="106" customFormat="1" ht="145.25" customHeight="1" x14ac:dyDescent="0.5">
      <c r="A56" s="682">
        <v>2</v>
      </c>
      <c r="B56" s="636" t="str">
        <f ca="1">IFERROR(IF(INDEX('Impact Indicators - Section B '!B$1:B$82,MATCH($A56,'Impact Indicators - Section B '!$A$1:$A$82,0))&lt;&gt;0,INDEX('Impact Indicators - Section B '!B$1:B$82,MATCH($A56,'Impact Indicators - Section B '!$A$1:$A$82,0)),""),"")</f>
        <v/>
      </c>
      <c r="C56" s="637"/>
      <c r="D56" s="638"/>
      <c r="E56" s="636" t="str">
        <f ca="1">IFERROR(IF(INDEX('Impact Indicators - Section B '!C$1:C$82,MATCH($A56,'Impact Indicators - Section B '!$A$1:$A$82,0))&lt;&gt;0,INDEX('Impact Indicators - Section B '!C$1:C$82,MATCH($A56,'Impact Indicators - Section B '!$A$1:$A$82,0)),""),"")</f>
        <v/>
      </c>
      <c r="F56" s="637"/>
      <c r="G56" s="638"/>
      <c r="H56" s="391" t="str">
        <f ca="1">IFERROR(IF(INDEX('Impact Indicators - Section B '!D$1:D$82,MATCH($A56,'Impact Indicators - Section B '!$A$1:$A$82,0))&lt;&gt;"",FIXED(INDEX('Impact Indicators - Section B '!D$1:D$82,MATCH($A56,'Impact Indicators - Section B '!$A$1:$A$82,0)),4),""),"")&amp;"/"&amp;IFERROR(IF(INDEX('Impact Indicators - Section B '!D$1:D$82,MATCH($A56,'Impact Indicators - Section B '!$A$1:$A$82,0)+1)&lt;&gt;"",FIXED(INDEX('Impact Indicators - Section B '!D$1:D$82,MATCH($A56,'Impact Indicators - Section B '!$A$1:$A$82,0)+1),2),""),"")&amp;CHAR(10)&amp;IFERROR(IF(INDEX('Impact Indicators - Section B '!E$1:E$82,MATCH($A56,'Impact Indicators - Section B '!$A$1:$A$82,0))&lt;&gt;"",FIXED(INDEX('Impact Indicators - Section B '!E$1:E$82,MATCH($A56,'Impact Indicators - Section B '!$A$1:$A$82,0))*100,2)&amp;"%",""),"")</f>
        <v xml:space="preserve">/
</v>
      </c>
      <c r="I56" s="392" t="str">
        <f ca="1">IFERROR(IF(INDEX('Impact Indicators - Section B '!F$1:F$82,MATCH($A56,'Impact Indicators - Section B '!$A$1:$A$82,0))&lt;&gt;0,INDEX('Impact Indicators - Section B '!F$1:F$82,MATCH($A56,'Impact Indicators - Section B '!$A$1:$A$82,0)),""),"")&amp;CHAR(10)&amp;IFERROR(IF(INDEX('Impact Indicators - Section B '!G$1:G$82,MATCH($A56,'Impact Indicators - Section B '!$A$1:$A$82,0))&lt;&gt;0,INDEX('Impact Indicators - Section B '!G$1:G$82,MATCH($A56,'Impact Indicators - Section B '!$A$1:$A$82,0)),""),"")</f>
        <v xml:space="preserve">
</v>
      </c>
      <c r="J56" s="636" t="str">
        <f ca="1">IFERROR(IF(INDEX('Impact Indicators - Section B '!H$1:H$82,MATCH($A56,'Impact Indicators - Section B '!$A$1:$A$82,0))&lt;&gt;0,INDEX('Impact Indicators - Section B '!H$1:H$82,MATCH($A56,'Impact Indicators - Section B '!$A$1:$A$82,0)),""),"")</f>
        <v/>
      </c>
      <c r="K56" s="637"/>
      <c r="L56" s="637"/>
      <c r="M56" s="638"/>
      <c r="N56" s="422" t="str">
        <f ca="1">IFERROR(IF(AND('Overview - Section A'!AN$5="Grant Making",OR(B56&lt;&gt;"",E56&lt;&gt;"")),Setup!I15,IF(INDEX('Impact Indicators - Section B '!I$1:I$82,MATCH($A56,'Impact Indicators - Section B '!$A$1:$A$82,0))&lt;&gt;0,INDEX('Impact Indicators - Section B '!I$1:I$82,MATCH($A56,'Impact Indicators - Section B '!$A$1:$A$82,0)),"")),"")</f>
        <v/>
      </c>
      <c r="O56" s="392" t="str">
        <f ca="1">IFERROR(IF(INDEX('Impact Indicators - Section B '!J$1:J$82,MATCH($A56,'Impact Indicators - Section B '!$A$1:$A$82,0))&lt;&gt;0,INDEX('Impact Indicators - Section B '!J$1:J$82,MATCH($A56,'Impact Indicators - Section B '!$A$1:$A$82,0)),""),"")</f>
        <v/>
      </c>
      <c r="P56" s="394" t="str">
        <f ca="1">IFERROR(IF(INDEX('Impact Indicators - Section B '!K$1:K$82,MATCH($A56,'Impact Indicators - Section B '!$A$1:$A$82,0))&lt;&gt;"",FIXED(INDEX('Impact Indicators - Section B '!K$1:K$82,MATCH($A56,'Impact Indicators - Section B '!$A$1:$A$82,0)),4),""),"")&amp;"/"&amp;IFERROR(IF(INDEX('Impact Indicators - Section B '!K$1:K$82,MATCH($A56,'Impact Indicators - Section B '!$A$1:$A$82,0)+1)&lt;&gt;"",FIXED(INDEX('Impact Indicators - Section B '!K$1:K$82,MATCH($A56,'Impact Indicators - Section B '!$A$1:$A$82,0)+1),2),""),"")&amp;CHAR(10)&amp;IFERROR(IF(INDEX('Impact Indicators - Section B '!L$1:L$82,MATCH($A56,'Impact Indicators - Section B '!$A$1:$A$82,0))&lt;&gt;"",FIXED(INDEX('Impact Indicators - Section B '!L$1:L$82,MATCH($A56,'Impact Indicators - Section B '!$A$1:$A$82,0))*100,2)&amp;"%",""),"")&amp;CHAR(10)&amp;IFERROR(IF(INDEX('Impact Indicators - Section B '!N$1:N$82,MATCH($A56,'Impact Indicators - Section B '!$A$1:$A$82,0))&lt;&gt;"",INDEX('Impact Indicators - Section B '!N$1:N$82,MATCH($A56,'Impact Indicators - Section B '!$A$1:$A$82,0)),""),"")&amp;CHAR(10)&amp;IFERROR(IF(INDEX('Impact Indicators - Section B '!M$1:M$82,MATCH($A56,'Impact Indicators - Section B '!$A$1:$A$82,0))&lt;&gt;"",TEXT(INDEX('Impact Indicators - Section B '!M$1:M$82,MATCH($A56,'Impact Indicators - Section B '!$A$1:$A$82,0)),Setup!$A$33),""),"")</f>
        <v xml:space="preserve">/
</v>
      </c>
      <c r="Q56" s="394" t="str">
        <f ca="1">IFERROR(IF(INDEX('Impact Indicators - Section B '!O$1:O$82,MATCH($A56,'Impact Indicators - Section B '!$A$1:$A$82,0))&lt;&gt;"",FIXED(INDEX('Impact Indicators - Section B '!O$1:O$82,MATCH($A56,'Impact Indicators - Section B '!$A$1:$A$82,0)),4),""),"")&amp;"/"&amp;IFERROR(IF(INDEX('Impact Indicators - Section B '!O$1:O$82,MATCH($A56,'Impact Indicators - Section B '!$A$1:$A$82,0)+1)&lt;&gt;"",FIXED(INDEX('Impact Indicators - Section B '!O$1:O$82,MATCH($A56,'Impact Indicators - Section B '!$A$1:$A$82,0)+1),2),""),"")&amp;CHAR(10)&amp;IFERROR(IF(INDEX('Impact Indicators - Section B '!P$1:P$82,MATCH($A56,'Impact Indicators - Section B '!$A$1:$A$82,0))&lt;&gt;"",FIXED(INDEX('Impact Indicators - Section B '!P$1:P$82,MATCH($A56,'Impact Indicators - Section B '!$A$1:$A$82,0))*100,2)&amp;"%",""),"")&amp;CHAR(10)&amp;IFERROR(IF(INDEX('Impact Indicators - Section B '!R$1:R$82,MATCH($A56,'Impact Indicators - Section B '!$A$1:$A$82,0))&lt;&gt;"",INDEX('Impact Indicators - Section B '!R$1:R$82,MATCH($A56,'Impact Indicators - Section B '!$A$1:$A$82,0)),""),"")&amp;CHAR(10)&amp;IFERROR(IF(INDEX('Impact Indicators - Section B '!Q$1:Q$82,MATCH($A56,'Impact Indicators - Section B '!$A$1:$A$82,0))&lt;&gt;"",TEXT(INDEX('Impact Indicators - Section B '!Q$1:Q$82,MATCH($A56,'Impact Indicators - Section B '!$A$1:$A$82,0)),Setup!$A$33),""),"")</f>
        <v xml:space="preserve">/
</v>
      </c>
      <c r="R56" s="394" t="str">
        <f ca="1">IFERROR(IF(INDEX('Impact Indicators - Section B '!S$1:S$82,MATCH($A56,'Impact Indicators - Section B '!$A$1:$A$82,0))&lt;&gt;"",FIXED(INDEX('Impact Indicators - Section B '!S$1:S$82,MATCH($A56,'Impact Indicators - Section B '!$A$1:$A$82,0)),4),""),"")&amp;"/"&amp;IFERROR(IF(INDEX('Impact Indicators - Section B '!S$1:S$82,MATCH($A56,'Impact Indicators - Section B '!$A$1:$A$82,0)+1)&lt;&gt;"",FIXED(INDEX('Impact Indicators - Section B '!S$1:S$82,MATCH($A56,'Impact Indicators - Section B '!$A$1:$A$82,0)+1),2),""),"")&amp;CHAR(10)&amp;IFERROR(IF(INDEX('Impact Indicators - Section B '!T$1:T$82,MATCH($A56,'Impact Indicators - Section B '!$A$1:$A$82,0))&lt;&gt;"",FIXED(INDEX('Impact Indicators - Section B '!T$1:T$82,MATCH($A56,'Impact Indicators - Section B '!$A$1:$A$82,0))*100,2)&amp;"%",""),"")&amp;CHAR(10)&amp;IFERROR(IF(INDEX('Impact Indicators - Section B '!V$1:V$82,MATCH($A56,'Impact Indicators - Section B '!$A$1:$A$82,0))&lt;&gt;"",INDEX('Impact Indicators - Section B '!V$1:V$82,MATCH($A56,'Impact Indicators - Section B '!$A$1:$A$82,0)),""),"")&amp;CHAR(10)&amp;IFERROR(IF(INDEX('Impact Indicators - Section B '!U$1:U$82,MATCH($A56,'Impact Indicators - Section B '!$A$1:$A$82,0))&lt;&gt;"",TEXT(INDEX('Impact Indicators - Section B '!U$1:U$82,MATCH($A56,'Impact Indicators - Section B '!$A$1:$A$82,0)),Setup!$A$33),""),"")</f>
        <v xml:space="preserve">/
</v>
      </c>
      <c r="S56" s="394" t="str">
        <f ca="1">IFERROR(IF(INDEX('Impact Indicators - Section B '!W$1:W$82,MATCH($A56,'Impact Indicators - Section B '!$A$1:$A$82,0))&lt;&gt;"",FIXED(INDEX('Impact Indicators - Section B '!W$1:W$82,MATCH($A56,'Impact Indicators - Section B '!$A$1:$A$82,0)),4),""),"")&amp;"/"&amp;IFERROR(IF(INDEX('Impact Indicators - Section B '!W$1:W$82,MATCH($A56,'Impact Indicators - Section B '!$A$1:$A$82,0)+1)&lt;&gt;"",FIXED(INDEX('Impact Indicators - Section B '!W$1:W$82,MATCH($A56,'Impact Indicators - Section B '!$A$1:$A$82,0)+1),2),""),"")&amp;CHAR(10)&amp;IFERROR(IF(INDEX('Impact Indicators - Section B '!X$1:X$82,MATCH($A56,'Impact Indicators - Section B '!$A$1:$A$82,0))&lt;&gt;"",FIXED(INDEX('Impact Indicators - Section B '!X$1:X$82,MATCH($A56,'Impact Indicators - Section B '!$A$1:$A$82,0))*100,2)&amp;"%",""),"")&amp;CHAR(10)&amp;IFERROR(IF(INDEX('Impact Indicators - Section B '!Z$1:Z$82,MATCH($A56,'Impact Indicators - Section B '!$A$1:$A$82,0))&lt;&gt;"",INDEX('Impact Indicators - Section B '!Z$1:Z$82,MATCH($A56,'Impact Indicators - Section B '!$A$1:$A$82,0)),""),"")&amp;CHAR(10)&amp;IFERROR(IF(INDEX('Impact Indicators - Section B '!Y$1:Y$82,MATCH($A56,'Impact Indicators - Section B '!$A$1:$A$82,0))&lt;&gt;"",TEXT(INDEX('Impact Indicators - Section B '!Y$1:Y$82,MATCH($A56,'Impact Indicators - Section B '!$A$1:$A$82,0)),Setup!$A$33),""),"")</f>
        <v xml:space="preserve">/
</v>
      </c>
      <c r="T56" s="310"/>
      <c r="U56" s="230"/>
      <c r="V56" s="230"/>
      <c r="W56" s="230"/>
      <c r="X56" s="230"/>
      <c r="Y56" s="230"/>
      <c r="Z56" s="230"/>
      <c r="AA56" s="230"/>
      <c r="AB56" s="230"/>
      <c r="AC56" s="230"/>
      <c r="AD56" s="230"/>
      <c r="AE56" s="230"/>
      <c r="AF56" s="230"/>
      <c r="AG56" s="230"/>
      <c r="AH56" s="230"/>
      <c r="AI56" s="230"/>
      <c r="AJ56" s="230"/>
      <c r="AK56" s="230"/>
      <c r="AL56" s="230"/>
      <c r="AM56" s="230"/>
      <c r="AN56" s="230"/>
      <c r="AO56" s="230" t="str">
        <f ca="1">IFERROR(IF(INDEX('Impact Indicators - Section B '!AA$1:AA$82,MATCH($A56,'Impact Indicators - Section B '!$A$1:$A$82,0))&lt;&gt;0,INDEX('Impact Indicators - Section B '!AA$1:AA$82,MATCH($A56,'Impact Indicators - Section B '!$A$1:$A$82,0)),""),"")</f>
        <v/>
      </c>
      <c r="AP56" s="230"/>
      <c r="AQ56" s="230"/>
      <c r="AR56" s="230"/>
      <c r="AS56" s="230"/>
      <c r="AT56" s="230" t="str">
        <f>CONCATENATE($A56,J$52)</f>
        <v>2</v>
      </c>
      <c r="AU56" s="230" t="str">
        <f>CONCATENATE($A56,O$52)</f>
        <v>2</v>
      </c>
      <c r="AV56" s="230"/>
      <c r="AW56" s="230" t="str">
        <f t="shared" ref="AW56" si="0">CONCATENATE($A56,X$52)</f>
        <v>2</v>
      </c>
      <c r="AX56" s="230" t="str">
        <f t="shared" ref="AX56" si="1">CONCATENATE($A56,AB$52)</f>
        <v>2</v>
      </c>
      <c r="AY56" s="230"/>
      <c r="AZ56" s="230"/>
      <c r="BA56" s="230"/>
      <c r="BB56" s="230"/>
      <c r="BC56" s="121"/>
    </row>
    <row r="57" spans="1:55" s="106" customFormat="1" ht="100.25" customHeight="1" x14ac:dyDescent="0.5">
      <c r="A57" s="682"/>
      <c r="B57" s="596" t="str">
        <f ca="1">IFERROR(IF(INDEX('Impact Indicators - Section B '!AA$1:AA$82,MATCH($A56,'Impact Indicators - Section B '!$A$1:$A$82,0))&lt;&gt;0,INDEX('Impact Indicators - Section B '!AA$1:AA$82,MATCH($A56,'Impact Indicators - Section B '!$A$1:$A$82,0)),""),"")</f>
        <v/>
      </c>
      <c r="C57" s="597"/>
      <c r="D57" s="597"/>
      <c r="E57" s="597"/>
      <c r="F57" s="597"/>
      <c r="G57" s="597"/>
      <c r="H57" s="597"/>
      <c r="I57" s="598"/>
      <c r="J57" s="598"/>
      <c r="K57" s="598"/>
      <c r="L57" s="598"/>
      <c r="M57" s="598"/>
      <c r="N57" s="598"/>
      <c r="O57" s="598"/>
      <c r="P57" s="598"/>
      <c r="Q57" s="598"/>
      <c r="R57" s="598"/>
      <c r="S57" s="599"/>
      <c r="T57" s="311"/>
      <c r="U57" s="230"/>
      <c r="V57" s="230"/>
      <c r="W57" s="230"/>
      <c r="X57" s="230"/>
      <c r="Y57" s="230"/>
      <c r="Z57" s="230"/>
      <c r="AA57" s="230"/>
      <c r="AB57" s="230"/>
      <c r="AC57" s="230"/>
      <c r="AD57" s="230"/>
      <c r="AE57" s="230"/>
      <c r="AF57" s="230"/>
      <c r="AG57" s="230"/>
      <c r="AH57" s="230"/>
      <c r="AI57" s="230"/>
      <c r="AJ57" s="230"/>
      <c r="AK57" s="230"/>
      <c r="AL57" s="230"/>
      <c r="AM57" s="230"/>
      <c r="AN57" s="230"/>
      <c r="AO57" s="230"/>
      <c r="AP57" s="230"/>
      <c r="AQ57" s="230"/>
      <c r="AR57" s="230"/>
      <c r="AS57" s="230"/>
      <c r="AT57" s="230"/>
      <c r="AU57" s="230"/>
      <c r="AV57" s="230"/>
      <c r="AW57" s="230"/>
      <c r="AX57" s="230"/>
      <c r="AY57" s="230"/>
      <c r="AZ57" s="230"/>
      <c r="BA57" s="230"/>
      <c r="BB57" s="230"/>
      <c r="BC57" s="121"/>
    </row>
    <row r="58" spans="1:55" s="428" customFormat="1" ht="145.25" customHeight="1" x14ac:dyDescent="0.5">
      <c r="A58" s="687">
        <v>3</v>
      </c>
      <c r="B58" s="618" t="str">
        <f ca="1">IFERROR(IF(INDEX('Impact Indicators - Section B '!B$1:B$82,MATCH($A58,'Impact Indicators - Section B '!$A$1:$A$82,0))&lt;&gt;0,INDEX('Impact Indicators - Section B '!B$1:B$82,MATCH($A58,'Impact Indicators - Section B '!$A$1:$A$82,0)),""),"")</f>
        <v/>
      </c>
      <c r="C58" s="619"/>
      <c r="D58" s="620"/>
      <c r="E58" s="618" t="str">
        <f ca="1">IFERROR(IF(INDEX('Impact Indicators - Section B '!C$1:C$82,MATCH($A58,'Impact Indicators - Section B '!$A$1:$A$82,0))&lt;&gt;0,INDEX('Impact Indicators - Section B '!C$1:C$82,MATCH($A58,'Impact Indicators - Section B '!$A$1:$A$82,0)),""),"")</f>
        <v/>
      </c>
      <c r="F58" s="619"/>
      <c r="G58" s="620"/>
      <c r="H58" s="424" t="str">
        <f ca="1">IFERROR(IF(INDEX('Impact Indicators - Section B '!D$1:D$82,MATCH($A58,'Impact Indicators - Section B '!$A$1:$A$82,0))&lt;&gt;"",FIXED(INDEX('Impact Indicators - Section B '!D$1:D$82,MATCH($A58,'Impact Indicators - Section B '!$A$1:$A$82,0)),4),""),"")&amp;"/"&amp;IFERROR(IF(INDEX('Impact Indicators - Section B '!D$1:D$82,MATCH($A58,'Impact Indicators - Section B '!$A$1:$A$82,0)+1)&lt;&gt;"",FIXED(INDEX('Impact Indicators - Section B '!D$1:D$82,MATCH($A58,'Impact Indicators - Section B '!$A$1:$A$82,0)+1),2),""),"")&amp;CHAR(10)&amp;IFERROR(IF(INDEX('Impact Indicators - Section B '!E$1:E$82,MATCH($A58,'Impact Indicators - Section B '!$A$1:$A$82,0))&lt;&gt;"",FIXED(INDEX('Impact Indicators - Section B '!E$1:E$82,MATCH($A58,'Impact Indicators - Section B '!$A$1:$A$82,0))*100,2)&amp;"%",""),"")</f>
        <v xml:space="preserve">/
</v>
      </c>
      <c r="I58" s="425" t="str">
        <f ca="1">IFERROR(IF(INDEX('Impact Indicators - Section B '!F$1:F$82,MATCH($A58,'Impact Indicators - Section B '!$A$1:$A$82,0))&lt;&gt;0,INDEX('Impact Indicators - Section B '!F$1:F$82,MATCH($A58,'Impact Indicators - Section B '!$A$1:$A$82,0)),""),"")&amp;CHAR(10)&amp;IFERROR(IF(INDEX('Impact Indicators - Section B '!G$1:G$82,MATCH($A58,'Impact Indicators - Section B '!$A$1:$A$82,0))&lt;&gt;0,INDEX('Impact Indicators - Section B '!G$1:G$82,MATCH($A58,'Impact Indicators - Section B '!$A$1:$A$82,0)),""),"")</f>
        <v xml:space="preserve">
</v>
      </c>
      <c r="J58" s="618" t="str">
        <f ca="1">IFERROR(IF(INDEX('Impact Indicators - Section B '!H$1:H$82,MATCH($A58,'Impact Indicators - Section B '!$A$1:$A$82,0))&lt;&gt;0,INDEX('Impact Indicators - Section B '!H$1:H$82,MATCH($A58,'Impact Indicators - Section B '!$A$1:$A$82,0)),""),"")</f>
        <v/>
      </c>
      <c r="K58" s="619"/>
      <c r="L58" s="619"/>
      <c r="M58" s="620"/>
      <c r="N58" s="406" t="str">
        <f ca="1">IFERROR(IF(AND('Overview - Section A'!AN$5="Grant Making",OR(B58&lt;&gt;"",E58&lt;&gt;"")),Setup!I15,IF(INDEX('Impact Indicators - Section B '!I$1:I$82,MATCH($A58,'Impact Indicators - Section B '!$A$1:$A$82,0))&lt;&gt;0,INDEX('Impact Indicators - Section B '!I$1:I$82,MATCH($A58,'Impact Indicators - Section B '!$A$1:$A$82,0)),"")),"")</f>
        <v/>
      </c>
      <c r="O58" s="425" t="str">
        <f ca="1">IFERROR(IF(INDEX('Impact Indicators - Section B '!J$1:J$82,MATCH($A58,'Impact Indicators - Section B '!$A$1:$A$82,0))&lt;&gt;0,INDEX('Impact Indicators - Section B '!J$1:J$82,MATCH($A58,'Impact Indicators - Section B '!$A$1:$A$82,0)),""),"")</f>
        <v/>
      </c>
      <c r="P58" s="407" t="str">
        <f ca="1">IFERROR(IF(INDEX('Impact Indicators - Section B '!K$1:K$82,MATCH($A58,'Impact Indicators - Section B '!$A$1:$A$82,0))&lt;&gt;"",FIXED(INDEX('Impact Indicators - Section B '!K$1:K$82,MATCH($A58,'Impact Indicators - Section B '!$A$1:$A$82,0)),4),""),"")&amp;"/"&amp;IFERROR(IF(INDEX('Impact Indicators - Section B '!K$1:K$82,MATCH($A58,'Impact Indicators - Section B '!$A$1:$A$82,0)+1)&lt;&gt;"",FIXED(INDEX('Impact Indicators - Section B '!K$1:K$82,MATCH($A58,'Impact Indicators - Section B '!$A$1:$A$82,0)+1),2),""),"")&amp;CHAR(10)&amp;IFERROR(IF(INDEX('Impact Indicators - Section B '!L$1:L$82,MATCH($A58,'Impact Indicators - Section B '!$A$1:$A$82,0))&lt;&gt;"",FIXED(INDEX('Impact Indicators - Section B '!L$1:L$82,MATCH($A58,'Impact Indicators - Section B '!$A$1:$A$82,0))*100,2)&amp;"%",""),"")&amp;CHAR(10)&amp;IFERROR(IF(INDEX('Impact Indicators - Section B '!N$1:N$82,MATCH($A58,'Impact Indicators - Section B '!$A$1:$A$82,0))&lt;&gt;"",INDEX('Impact Indicators - Section B '!N$1:N$82,MATCH($A58,'Impact Indicators - Section B '!$A$1:$A$82,0)),""),"")&amp;CHAR(10)&amp;IFERROR(IF(INDEX('Impact Indicators - Section B '!M$1:M$82,MATCH($A58,'Impact Indicators - Section B '!$A$1:$A$82,0))&lt;&gt;"",TEXT(INDEX('Impact Indicators - Section B '!M$1:M$82,MATCH($A58,'Impact Indicators - Section B '!$A$1:$A$82,0)),Setup!$A$33),""),"")</f>
        <v xml:space="preserve">/
</v>
      </c>
      <c r="Q58" s="407" t="str">
        <f ca="1">IFERROR(IF(INDEX('Impact Indicators - Section B '!O$1:O$82,MATCH($A58,'Impact Indicators - Section B '!$A$1:$A$82,0))&lt;&gt;"",FIXED(INDEX('Impact Indicators - Section B '!O$1:O$82,MATCH($A58,'Impact Indicators - Section B '!$A$1:$A$82,0)),4),""),"")&amp;"/"&amp;IFERROR(IF(INDEX('Impact Indicators - Section B '!O$1:O$82,MATCH($A58,'Impact Indicators - Section B '!$A$1:$A$82,0)+1)&lt;&gt;"",FIXED(INDEX('Impact Indicators - Section B '!O$1:O$82,MATCH($A58,'Impact Indicators - Section B '!$A$1:$A$82,0)+1),2),""),"")&amp;CHAR(10)&amp;IFERROR(IF(INDEX('Impact Indicators - Section B '!P$1:P$82,MATCH($A58,'Impact Indicators - Section B '!$A$1:$A$82,0))&lt;&gt;"",FIXED(INDEX('Impact Indicators - Section B '!P$1:P$82,MATCH($A58,'Impact Indicators - Section B '!$A$1:$A$82,0))*100,2)&amp;"%",""),"")&amp;CHAR(10)&amp;IFERROR(IF(INDEX('Impact Indicators - Section B '!R$1:R$82,MATCH($A58,'Impact Indicators - Section B '!$A$1:$A$82,0))&lt;&gt;"",INDEX('Impact Indicators - Section B '!R$1:R$82,MATCH($A58,'Impact Indicators - Section B '!$A$1:$A$82,0)),""),"")&amp;CHAR(10)&amp;IFERROR(IF(INDEX('Impact Indicators - Section B '!Q$1:Q$82,MATCH($A58,'Impact Indicators - Section B '!$A$1:$A$82,0))&lt;&gt;"",TEXT(INDEX('Impact Indicators - Section B '!Q$1:Q$82,MATCH($A58,'Impact Indicators - Section B '!$A$1:$A$82,0)),Setup!$A$33),""),"")</f>
        <v xml:space="preserve">/
</v>
      </c>
      <c r="R58" s="407" t="str">
        <f ca="1">IFERROR(IF(INDEX('Impact Indicators - Section B '!S$1:S$82,MATCH($A58,'Impact Indicators - Section B '!$A$1:$A$82,0))&lt;&gt;"",FIXED(INDEX('Impact Indicators - Section B '!S$1:S$82,MATCH($A58,'Impact Indicators - Section B '!$A$1:$A$82,0)),4),""),"")&amp;"/"&amp;IFERROR(IF(INDEX('Impact Indicators - Section B '!S$1:S$82,MATCH($A58,'Impact Indicators - Section B '!$A$1:$A$82,0)+1)&lt;&gt;"",FIXED(INDEX('Impact Indicators - Section B '!S$1:S$82,MATCH($A58,'Impact Indicators - Section B '!$A$1:$A$82,0)+1),2),""),"")&amp;CHAR(10)&amp;IFERROR(IF(INDEX('Impact Indicators - Section B '!T$1:T$82,MATCH($A58,'Impact Indicators - Section B '!$A$1:$A$82,0))&lt;&gt;"",FIXED(INDEX('Impact Indicators - Section B '!T$1:T$82,MATCH($A58,'Impact Indicators - Section B '!$A$1:$A$82,0))*100,2)&amp;"%",""),"")&amp;CHAR(10)&amp;IFERROR(IF(INDEX('Impact Indicators - Section B '!V$1:V$82,MATCH($A58,'Impact Indicators - Section B '!$A$1:$A$82,0))&lt;&gt;"",INDEX('Impact Indicators - Section B '!V$1:V$82,MATCH($A58,'Impact Indicators - Section B '!$A$1:$A$82,0)),""),"")&amp;CHAR(10)&amp;IFERROR(IF(INDEX('Impact Indicators - Section B '!U$1:U$82,MATCH($A58,'Impact Indicators - Section B '!$A$1:$A$82,0))&lt;&gt;"",TEXT(INDEX('Impact Indicators - Section B '!U$1:U$82,MATCH($A58,'Impact Indicators - Section B '!$A$1:$A$82,0)),Setup!$A$33),""),"")</f>
        <v xml:space="preserve">/
</v>
      </c>
      <c r="S58" s="407" t="str">
        <f ca="1">IFERROR(IF(INDEX('Impact Indicators - Section B '!W$1:W$82,MATCH($A58,'Impact Indicators - Section B '!$A$1:$A$82,0))&lt;&gt;"",FIXED(INDEX('Impact Indicators - Section B '!W$1:W$82,MATCH($A58,'Impact Indicators - Section B '!$A$1:$A$82,0)),4),""),"")&amp;"/"&amp;IFERROR(IF(INDEX('Impact Indicators - Section B '!W$1:W$82,MATCH($A58,'Impact Indicators - Section B '!$A$1:$A$82,0)+1)&lt;&gt;"",FIXED(INDEX('Impact Indicators - Section B '!W$1:W$82,MATCH($A58,'Impact Indicators - Section B '!$A$1:$A$82,0)+1),2),""),"")&amp;CHAR(10)&amp;IFERROR(IF(INDEX('Impact Indicators - Section B '!X$1:X$82,MATCH($A58,'Impact Indicators - Section B '!$A$1:$A$82,0))&lt;&gt;"",FIXED(INDEX('Impact Indicators - Section B '!X$1:X$82,MATCH($A58,'Impact Indicators - Section B '!$A$1:$A$82,0))*100,2)&amp;"%",""),"")&amp;CHAR(10)&amp;IFERROR(IF(INDEX('Impact Indicators - Section B '!Z$1:Z$82,MATCH($A58,'Impact Indicators - Section B '!$A$1:$A$82,0))&lt;&gt;"",INDEX('Impact Indicators - Section B '!Z$1:Z$82,MATCH($A58,'Impact Indicators - Section B '!$A$1:$A$82,0)),""),"")&amp;CHAR(10)&amp;IFERROR(IF(INDEX('Impact Indicators - Section B '!Y$1:Y$82,MATCH($A58,'Impact Indicators - Section B '!$A$1:$A$82,0))&lt;&gt;"",TEXT(INDEX('Impact Indicators - Section B '!Y$1:Y$82,MATCH($A58,'Impact Indicators - Section B '!$A$1:$A$82,0)),Setup!$A$33),""),"")</f>
        <v xml:space="preserve">/
</v>
      </c>
      <c r="T58" s="426"/>
      <c r="U58" s="230"/>
      <c r="V58" s="230"/>
      <c r="W58" s="230"/>
      <c r="X58" s="230"/>
      <c r="Y58" s="230"/>
      <c r="Z58" s="230"/>
      <c r="AA58" s="230"/>
      <c r="AB58" s="230"/>
      <c r="AC58" s="230"/>
      <c r="AD58" s="230"/>
      <c r="AE58" s="230"/>
      <c r="AF58" s="230"/>
      <c r="AG58" s="230"/>
      <c r="AH58" s="230"/>
      <c r="AI58" s="230"/>
      <c r="AJ58" s="230"/>
      <c r="AK58" s="230"/>
      <c r="AL58" s="230"/>
      <c r="AM58" s="230"/>
      <c r="AN58" s="230"/>
      <c r="AO58" s="230" t="str">
        <f ca="1">IFERROR(IF(INDEX('Impact Indicators - Section B '!AA$1:AA$82,MATCH($A58,'Impact Indicators - Section B '!$A$1:$A$82,0))&lt;&gt;0,INDEX('Impact Indicators - Section B '!AA$1:AA$82,MATCH($A58,'Impact Indicators - Section B '!$A$1:$A$82,0)),""),"")</f>
        <v/>
      </c>
      <c r="AP58" s="230"/>
      <c r="AQ58" s="230"/>
      <c r="AR58" s="230"/>
      <c r="AS58" s="230"/>
      <c r="AT58" s="230" t="str">
        <f>CONCATENATE($A58,J$52)</f>
        <v>3</v>
      </c>
      <c r="AU58" s="230" t="str">
        <f>CONCATENATE($A58,O$52)</f>
        <v>3</v>
      </c>
      <c r="AV58" s="230"/>
      <c r="AW58" s="230" t="str">
        <f t="shared" ref="AW58" si="2">CONCATENATE($A58,X$52)</f>
        <v>3</v>
      </c>
      <c r="AX58" s="230" t="str">
        <f t="shared" ref="AX58" si="3">CONCATENATE($A58,AB$52)</f>
        <v>3</v>
      </c>
      <c r="AY58" s="230"/>
      <c r="AZ58" s="230"/>
      <c r="BA58" s="230"/>
      <c r="BB58" s="230"/>
      <c r="BC58" s="427"/>
    </row>
    <row r="59" spans="1:55" s="428" customFormat="1" ht="100.25" customHeight="1" x14ac:dyDescent="0.5">
      <c r="A59" s="687"/>
      <c r="B59" s="615" t="str">
        <f ca="1">IFERROR(IF(INDEX('Impact Indicators - Section B '!AA$1:AA$82,MATCH($A58,'Impact Indicators - Section B '!$A$1:$A$82,0))&lt;&gt;0,INDEX('Impact Indicators - Section B '!AA$1:AA$82,MATCH($A58,'Impact Indicators - Section B '!$A$1:$A$82,0)),""),"")</f>
        <v/>
      </c>
      <c r="C59" s="616"/>
      <c r="D59" s="616"/>
      <c r="E59" s="616"/>
      <c r="F59" s="616"/>
      <c r="G59" s="616"/>
      <c r="H59" s="616"/>
      <c r="I59" s="616"/>
      <c r="J59" s="616"/>
      <c r="K59" s="616"/>
      <c r="L59" s="616"/>
      <c r="M59" s="616"/>
      <c r="N59" s="616"/>
      <c r="O59" s="616"/>
      <c r="P59" s="616"/>
      <c r="Q59" s="616"/>
      <c r="R59" s="616"/>
      <c r="S59" s="617"/>
      <c r="T59" s="311"/>
      <c r="U59" s="230"/>
      <c r="V59" s="230"/>
      <c r="W59" s="230"/>
      <c r="X59" s="230"/>
      <c r="Y59" s="230"/>
      <c r="Z59" s="230"/>
      <c r="AA59" s="230"/>
      <c r="AB59" s="230"/>
      <c r="AC59" s="230"/>
      <c r="AD59" s="230"/>
      <c r="AE59" s="230"/>
      <c r="AF59" s="230"/>
      <c r="AG59" s="230"/>
      <c r="AH59" s="230"/>
      <c r="AI59" s="230"/>
      <c r="AJ59" s="230"/>
      <c r="AK59" s="230"/>
      <c r="AL59" s="230"/>
      <c r="AM59" s="230"/>
      <c r="AN59" s="230"/>
      <c r="AO59" s="230"/>
      <c r="AP59" s="230"/>
      <c r="AQ59" s="230"/>
      <c r="AR59" s="230"/>
      <c r="AS59" s="230"/>
      <c r="AT59" s="230"/>
      <c r="AU59" s="230"/>
      <c r="AV59" s="230"/>
      <c r="AW59" s="230"/>
      <c r="AX59" s="230"/>
      <c r="AY59" s="230"/>
      <c r="AZ59" s="230"/>
      <c r="BA59" s="230"/>
      <c r="BB59" s="230"/>
      <c r="BC59" s="427"/>
    </row>
    <row r="60" spans="1:55" s="106" customFormat="1" ht="145.25" customHeight="1" x14ac:dyDescent="0.5">
      <c r="A60" s="682">
        <v>4</v>
      </c>
      <c r="B60" s="636" t="str">
        <f ca="1">IFERROR(IF(INDEX('Impact Indicators - Section B '!B$1:B$82,MATCH($A60,'Impact Indicators - Section B '!$A$1:$A$82,0))&lt;&gt;0,INDEX('Impact Indicators - Section B '!B$1:B$82,MATCH($A60,'Impact Indicators - Section B '!$A$1:$A$82,0)),""),"")</f>
        <v/>
      </c>
      <c r="C60" s="637"/>
      <c r="D60" s="638"/>
      <c r="E60" s="636" t="str">
        <f ca="1">IFERROR(IF(INDEX('Impact Indicators - Section B '!C$1:C$82,MATCH($A60,'Impact Indicators - Section B '!$A$1:$A$82,0))&lt;&gt;0,INDEX('Impact Indicators - Section B '!C$1:C$82,MATCH($A60,'Impact Indicators - Section B '!$A$1:$A$82,0)),""),"")</f>
        <v/>
      </c>
      <c r="F60" s="637"/>
      <c r="G60" s="638"/>
      <c r="H60" s="391" t="str">
        <f ca="1">IFERROR(IF(INDEX('Impact Indicators - Section B '!D$1:D$82,MATCH($A60,'Impact Indicators - Section B '!$A$1:$A$82,0))&lt;&gt;"",FIXED(INDEX('Impact Indicators - Section B '!D$1:D$82,MATCH($A60,'Impact Indicators - Section B '!$A$1:$A$82,0)),4),""),"")&amp;"/"&amp;IFERROR(IF(INDEX('Impact Indicators - Section B '!D$1:D$82,MATCH($A60,'Impact Indicators - Section B '!$A$1:$A$82,0)+1)&lt;&gt;"",FIXED(INDEX('Impact Indicators - Section B '!D$1:D$82,MATCH($A60,'Impact Indicators - Section B '!$A$1:$A$82,0)+1),2),""),"")&amp;CHAR(10)&amp;IFERROR(IF(INDEX('Impact Indicators - Section B '!E$1:E$82,MATCH($A60,'Impact Indicators - Section B '!$A$1:$A$82,0))&lt;&gt;"",FIXED(INDEX('Impact Indicators - Section B '!E$1:E$82,MATCH($A60,'Impact Indicators - Section B '!$A$1:$A$82,0))*100,2)&amp;"%",""),"")</f>
        <v xml:space="preserve">/
</v>
      </c>
      <c r="I60" s="392" t="str">
        <f ca="1">IFERROR(IF(INDEX('Impact Indicators - Section B '!F$1:F$82,MATCH($A60,'Impact Indicators - Section B '!$A$1:$A$82,0))&lt;&gt;0,INDEX('Impact Indicators - Section B '!F$1:F$82,MATCH($A60,'Impact Indicators - Section B '!$A$1:$A$82,0)),""),"")&amp;CHAR(10)&amp;IFERROR(IF(INDEX('Impact Indicators - Section B '!G$1:G$82,MATCH($A60,'Impact Indicators - Section B '!$A$1:$A$82,0))&lt;&gt;0,INDEX('Impact Indicators - Section B '!G$1:G$82,MATCH($A60,'Impact Indicators - Section B '!$A$1:$A$82,0)),""),"")</f>
        <v xml:space="preserve">
</v>
      </c>
      <c r="J60" s="636" t="str">
        <f ca="1">IFERROR(IF(INDEX('Impact Indicators - Section B '!H$1:H$82,MATCH($A60,'Impact Indicators - Section B '!$A$1:$A$82,0))&lt;&gt;0,INDEX('Impact Indicators - Section B '!H$1:H$82,MATCH($A60,'Impact Indicators - Section B '!$A$1:$A$82,0)),""),"")</f>
        <v/>
      </c>
      <c r="K60" s="637"/>
      <c r="L60" s="637"/>
      <c r="M60" s="638"/>
      <c r="N60" s="422" t="str">
        <f ca="1">IFERROR(IF(AND('Overview - Section A'!AN$5="Grant Making",OR(B60&lt;&gt;"",E60&lt;&gt;"")),Setup!I15,IF(INDEX('Impact Indicators - Section B '!I$1:I$82,MATCH($A60,'Impact Indicators - Section B '!$A$1:$A$82,0))&lt;&gt;0,INDEX('Impact Indicators - Section B '!I$1:I$82,MATCH($A60,'Impact Indicators - Section B '!$A$1:$A$82,0)),"")),"")</f>
        <v/>
      </c>
      <c r="O60" s="392" t="str">
        <f ca="1">IFERROR(IF(INDEX('Impact Indicators - Section B '!J$1:J$82,MATCH($A60,'Impact Indicators - Section B '!$A$1:$A$82,0))&lt;&gt;0,INDEX('Impact Indicators - Section B '!J$1:J$82,MATCH($A60,'Impact Indicators - Section B '!$A$1:$A$82,0)),""),"")</f>
        <v/>
      </c>
      <c r="P60" s="394" t="str">
        <f ca="1">IFERROR(IF(INDEX('Impact Indicators - Section B '!K$1:K$82,MATCH($A60,'Impact Indicators - Section B '!$A$1:$A$82,0))&lt;&gt;"",FIXED(INDEX('Impact Indicators - Section B '!K$1:K$82,MATCH($A60,'Impact Indicators - Section B '!$A$1:$A$82,0)),4),""),"")&amp;"/"&amp;IFERROR(IF(INDEX('Impact Indicators - Section B '!K$1:K$82,MATCH($A60,'Impact Indicators - Section B '!$A$1:$A$82,0)+1)&lt;&gt;"",FIXED(INDEX('Impact Indicators - Section B '!K$1:K$82,MATCH($A60,'Impact Indicators - Section B '!$A$1:$A$82,0)+1),2),""),"")&amp;CHAR(10)&amp;IFERROR(IF(INDEX('Impact Indicators - Section B '!L$1:L$82,MATCH($A60,'Impact Indicators - Section B '!$A$1:$A$82,0))&lt;&gt;"",FIXED(INDEX('Impact Indicators - Section B '!L$1:L$82,MATCH($A60,'Impact Indicators - Section B '!$A$1:$A$82,0))*100,2)&amp;"%",""),"")&amp;CHAR(10)&amp;IFERROR(IF(INDEX('Impact Indicators - Section B '!N$1:N$82,MATCH($A60,'Impact Indicators - Section B '!$A$1:$A$82,0))&lt;&gt;"",INDEX('Impact Indicators - Section B '!N$1:N$82,MATCH($A60,'Impact Indicators - Section B '!$A$1:$A$82,0)),""),"")&amp;CHAR(10)&amp;IFERROR(IF(INDEX('Impact Indicators - Section B '!M$1:M$82,MATCH($A60,'Impact Indicators - Section B '!$A$1:$A$82,0))&lt;&gt;"",TEXT(INDEX('Impact Indicators - Section B '!M$1:M$82,MATCH($A60,'Impact Indicators - Section B '!$A$1:$A$82,0)),Setup!$A$33),""),"")</f>
        <v xml:space="preserve">/
</v>
      </c>
      <c r="Q60" s="394" t="str">
        <f ca="1">IFERROR(IF(INDEX('Impact Indicators - Section B '!O$1:O$82,MATCH($A60,'Impact Indicators - Section B '!$A$1:$A$82,0))&lt;&gt;"",FIXED(INDEX('Impact Indicators - Section B '!O$1:O$82,MATCH($A60,'Impact Indicators - Section B '!$A$1:$A$82,0)),4),""),"")&amp;"/"&amp;IFERROR(IF(INDEX('Impact Indicators - Section B '!O$1:O$82,MATCH($A60,'Impact Indicators - Section B '!$A$1:$A$82,0)+1)&lt;&gt;"",FIXED(INDEX('Impact Indicators - Section B '!O$1:O$82,MATCH($A60,'Impact Indicators - Section B '!$A$1:$A$82,0)+1),2),""),"")&amp;CHAR(10)&amp;IFERROR(IF(INDEX('Impact Indicators - Section B '!P$1:P$82,MATCH($A60,'Impact Indicators - Section B '!$A$1:$A$82,0))&lt;&gt;"",FIXED(INDEX('Impact Indicators - Section B '!P$1:P$82,MATCH($A60,'Impact Indicators - Section B '!$A$1:$A$82,0))*100,2)&amp;"%",""),"")&amp;CHAR(10)&amp;IFERROR(IF(INDEX('Impact Indicators - Section B '!R$1:R$82,MATCH($A60,'Impact Indicators - Section B '!$A$1:$A$82,0))&lt;&gt;"",INDEX('Impact Indicators - Section B '!R$1:R$82,MATCH($A60,'Impact Indicators - Section B '!$A$1:$A$82,0)),""),"")&amp;CHAR(10)&amp;IFERROR(IF(INDEX('Impact Indicators - Section B '!Q$1:Q$82,MATCH($A60,'Impact Indicators - Section B '!$A$1:$A$82,0))&lt;&gt;"",TEXT(INDEX('Impact Indicators - Section B '!Q$1:Q$82,MATCH($A60,'Impact Indicators - Section B '!$A$1:$A$82,0)),Setup!$A$33),""),"")</f>
        <v xml:space="preserve">/
</v>
      </c>
      <c r="R60" s="394" t="str">
        <f ca="1">IFERROR(IF(INDEX('Impact Indicators - Section B '!S$1:S$82,MATCH($A60,'Impact Indicators - Section B '!$A$1:$A$82,0))&lt;&gt;"",FIXED(INDEX('Impact Indicators - Section B '!S$1:S$82,MATCH($A60,'Impact Indicators - Section B '!$A$1:$A$82,0)),4),""),"")&amp;"/"&amp;IFERROR(IF(INDEX('Impact Indicators - Section B '!S$1:S$82,MATCH($A60,'Impact Indicators - Section B '!$A$1:$A$82,0)+1)&lt;&gt;"",FIXED(INDEX('Impact Indicators - Section B '!S$1:S$82,MATCH($A60,'Impact Indicators - Section B '!$A$1:$A$82,0)+1),2),""),"")&amp;CHAR(10)&amp;IFERROR(IF(INDEX('Impact Indicators - Section B '!T$1:T$82,MATCH($A60,'Impact Indicators - Section B '!$A$1:$A$82,0))&lt;&gt;"",FIXED(INDEX('Impact Indicators - Section B '!T$1:T$82,MATCH($A60,'Impact Indicators - Section B '!$A$1:$A$82,0))*100,2)&amp;"%",""),"")&amp;CHAR(10)&amp;IFERROR(IF(INDEX('Impact Indicators - Section B '!V$1:V$82,MATCH($A60,'Impact Indicators - Section B '!$A$1:$A$82,0))&lt;&gt;"",INDEX('Impact Indicators - Section B '!V$1:V$82,MATCH($A60,'Impact Indicators - Section B '!$A$1:$A$82,0)),""),"")&amp;CHAR(10)&amp;IFERROR(IF(INDEX('Impact Indicators - Section B '!U$1:U$82,MATCH($A60,'Impact Indicators - Section B '!$A$1:$A$82,0))&lt;&gt;"",TEXT(INDEX('Impact Indicators - Section B '!U$1:U$82,MATCH($A60,'Impact Indicators - Section B '!$A$1:$A$82,0)),Setup!$A$33),""),"")</f>
        <v xml:space="preserve">/
</v>
      </c>
      <c r="S60" s="394" t="str">
        <f ca="1">IFERROR(IF(INDEX('Impact Indicators - Section B '!W$1:W$82,MATCH($A60,'Impact Indicators - Section B '!$A$1:$A$82,0))&lt;&gt;"",FIXED(INDEX('Impact Indicators - Section B '!W$1:W$82,MATCH($A60,'Impact Indicators - Section B '!$A$1:$A$82,0)),4),""),"")&amp;"/"&amp;IFERROR(IF(INDEX('Impact Indicators - Section B '!W$1:W$82,MATCH($A60,'Impact Indicators - Section B '!$A$1:$A$82,0)+1)&lt;&gt;"",FIXED(INDEX('Impact Indicators - Section B '!W$1:W$82,MATCH($A60,'Impact Indicators - Section B '!$A$1:$A$82,0)+1),2),""),"")&amp;CHAR(10)&amp;IFERROR(IF(INDEX('Impact Indicators - Section B '!X$1:X$82,MATCH($A60,'Impact Indicators - Section B '!$A$1:$A$82,0))&lt;&gt;"",FIXED(INDEX('Impact Indicators - Section B '!X$1:X$82,MATCH($A60,'Impact Indicators - Section B '!$A$1:$A$82,0))*100,2)&amp;"%",""),"")&amp;CHAR(10)&amp;IFERROR(IF(INDEX('Impact Indicators - Section B '!Z$1:Z$82,MATCH($A60,'Impact Indicators - Section B '!$A$1:$A$82,0))&lt;&gt;"",INDEX('Impact Indicators - Section B '!Z$1:Z$82,MATCH($A60,'Impact Indicators - Section B '!$A$1:$A$82,0)),""),"")&amp;CHAR(10)&amp;IFERROR(IF(INDEX('Impact Indicators - Section B '!Y$1:Y$82,MATCH($A60,'Impact Indicators - Section B '!$A$1:$A$82,0))&lt;&gt;"",TEXT(INDEX('Impact Indicators - Section B '!Y$1:Y$82,MATCH($A60,'Impact Indicators - Section B '!$A$1:$A$82,0)),Setup!$A$33),""),"")</f>
        <v xml:space="preserve">/
</v>
      </c>
      <c r="T60" s="310"/>
      <c r="U60" s="230"/>
      <c r="V60" s="230"/>
      <c r="W60" s="230"/>
      <c r="X60" s="230"/>
      <c r="Y60" s="230"/>
      <c r="Z60" s="230"/>
      <c r="AA60" s="230"/>
      <c r="AB60" s="230"/>
      <c r="AC60" s="230"/>
      <c r="AD60" s="230"/>
      <c r="AE60" s="230"/>
      <c r="AF60" s="230"/>
      <c r="AG60" s="230"/>
      <c r="AH60" s="230"/>
      <c r="AI60" s="230"/>
      <c r="AJ60" s="230"/>
      <c r="AK60" s="230"/>
      <c r="AL60" s="230"/>
      <c r="AM60" s="230"/>
      <c r="AN60" s="230"/>
      <c r="AO60" s="230" t="str">
        <f ca="1">IFERROR(IF(INDEX('Impact Indicators - Section B '!AA$1:AA$82,MATCH($A60,'Impact Indicators - Section B '!$A$1:$A$82,0))&lt;&gt;0,INDEX('Impact Indicators - Section B '!AA$1:AA$82,MATCH($A60,'Impact Indicators - Section B '!$A$1:$A$82,0)),""),"")</f>
        <v/>
      </c>
      <c r="AP60" s="230"/>
      <c r="AQ60" s="230"/>
      <c r="AR60" s="230"/>
      <c r="AS60" s="230"/>
      <c r="AT60" s="230" t="str">
        <f>CONCATENATE($A60,J$52)</f>
        <v>4</v>
      </c>
      <c r="AU60" s="230" t="str">
        <f>CONCATENATE($A60,O$52)</f>
        <v>4</v>
      </c>
      <c r="AV60" s="230"/>
      <c r="AW60" s="230" t="str">
        <f t="shared" ref="AW60" si="4">CONCATENATE($A60,X$52)</f>
        <v>4</v>
      </c>
      <c r="AX60" s="230" t="str">
        <f t="shared" ref="AX60" si="5">CONCATENATE($A60,AB$52)</f>
        <v>4</v>
      </c>
      <c r="AY60" s="230"/>
      <c r="AZ60" s="230"/>
      <c r="BA60" s="230"/>
      <c r="BB60" s="230"/>
      <c r="BC60" s="121"/>
    </row>
    <row r="61" spans="1:55" s="106" customFormat="1" ht="100.25" customHeight="1" x14ac:dyDescent="0.5">
      <c r="A61" s="682"/>
      <c r="B61" s="596" t="str">
        <f ca="1">IFERROR(IF(INDEX('Impact Indicators - Section B '!AA$1:AA$82,MATCH($A60,'Impact Indicators - Section B '!$A$1:$A$82,0))&lt;&gt;0,INDEX('Impact Indicators - Section B '!AA$1:AA$82,MATCH($A60,'Impact Indicators - Section B '!$A$1:$A$82,0)),""),"")</f>
        <v/>
      </c>
      <c r="C61" s="597"/>
      <c r="D61" s="597"/>
      <c r="E61" s="597"/>
      <c r="F61" s="597"/>
      <c r="G61" s="597"/>
      <c r="H61" s="597"/>
      <c r="I61" s="598"/>
      <c r="J61" s="598"/>
      <c r="K61" s="598"/>
      <c r="L61" s="598"/>
      <c r="M61" s="598"/>
      <c r="N61" s="598"/>
      <c r="O61" s="598"/>
      <c r="P61" s="598"/>
      <c r="Q61" s="598"/>
      <c r="R61" s="598"/>
      <c r="S61" s="599"/>
      <c r="T61" s="311"/>
      <c r="U61" s="230"/>
      <c r="V61" s="230"/>
      <c r="W61" s="230"/>
      <c r="X61" s="230"/>
      <c r="Y61" s="230"/>
      <c r="Z61" s="230"/>
      <c r="AA61" s="230"/>
      <c r="AB61" s="230"/>
      <c r="AC61" s="230"/>
      <c r="AD61" s="230"/>
      <c r="AE61" s="230"/>
      <c r="AF61" s="230"/>
      <c r="AG61" s="230"/>
      <c r="AH61" s="230"/>
      <c r="AI61" s="230"/>
      <c r="AJ61" s="230"/>
      <c r="AK61" s="230"/>
      <c r="AL61" s="230"/>
      <c r="AM61" s="230"/>
      <c r="AN61" s="230"/>
      <c r="AO61" s="230"/>
      <c r="AP61" s="230"/>
      <c r="AQ61" s="230"/>
      <c r="AR61" s="230"/>
      <c r="AS61" s="230"/>
      <c r="AT61" s="230"/>
      <c r="AU61" s="230"/>
      <c r="AV61" s="230"/>
      <c r="AW61" s="230"/>
      <c r="AX61" s="230"/>
      <c r="AY61" s="230"/>
      <c r="AZ61" s="230"/>
      <c r="BA61" s="230"/>
      <c r="BB61" s="230"/>
      <c r="BC61" s="121"/>
    </row>
    <row r="62" spans="1:55" s="428" customFormat="1" ht="145.25" customHeight="1" x14ac:dyDescent="0.5">
      <c r="A62" s="687">
        <v>5</v>
      </c>
      <c r="B62" s="618" t="str">
        <f ca="1">IFERROR(IF(INDEX('Impact Indicators - Section B '!B$1:B$82,MATCH($A62,'Impact Indicators - Section B '!$A$1:$A$82,0))&lt;&gt;0,INDEX('Impact Indicators - Section B '!B$1:B$82,MATCH($A62,'Impact Indicators - Section B '!$A$1:$A$82,0)),""),"")</f>
        <v/>
      </c>
      <c r="C62" s="619"/>
      <c r="D62" s="620"/>
      <c r="E62" s="618" t="str">
        <f ca="1">IFERROR(IF(INDEX('Impact Indicators - Section B '!C$1:C$82,MATCH($A62,'Impact Indicators - Section B '!$A$1:$A$82,0))&lt;&gt;0,INDEX('Impact Indicators - Section B '!C$1:C$82,MATCH($A62,'Impact Indicators - Section B '!$A$1:$A$82,0)),""),"")</f>
        <v/>
      </c>
      <c r="F62" s="619"/>
      <c r="G62" s="620"/>
      <c r="H62" s="424" t="str">
        <f ca="1">IFERROR(IF(INDEX('Impact Indicators - Section B '!D$1:D$82,MATCH($A62,'Impact Indicators - Section B '!$A$1:$A$82,0))&lt;&gt;"",FIXED(INDEX('Impact Indicators - Section B '!D$1:D$82,MATCH($A62,'Impact Indicators - Section B '!$A$1:$A$82,0)),4),""),"")&amp;"/"&amp;IFERROR(IF(INDEX('Impact Indicators - Section B '!D$1:D$82,MATCH($A62,'Impact Indicators - Section B '!$A$1:$A$82,0)+1)&lt;&gt;"",FIXED(INDEX('Impact Indicators - Section B '!D$1:D$82,MATCH($A62,'Impact Indicators - Section B '!$A$1:$A$82,0)+1),2),""),"")&amp;CHAR(10)&amp;IFERROR(IF(INDEX('Impact Indicators - Section B '!E$1:E$82,MATCH($A62,'Impact Indicators - Section B '!$A$1:$A$82,0))&lt;&gt;"",FIXED(INDEX('Impact Indicators - Section B '!E$1:E$82,MATCH($A62,'Impact Indicators - Section B '!$A$1:$A$82,0))*100,2)&amp;"%",""),"")</f>
        <v xml:space="preserve">/
</v>
      </c>
      <c r="I62" s="425" t="str">
        <f ca="1">IFERROR(IF(INDEX('Impact Indicators - Section B '!F$1:F$82,MATCH($A62,'Impact Indicators - Section B '!$A$1:$A$82,0))&lt;&gt;0,INDEX('Impact Indicators - Section B '!F$1:F$82,MATCH($A62,'Impact Indicators - Section B '!$A$1:$A$82,0)),""),"")&amp;CHAR(10)&amp;IFERROR(IF(INDEX('Impact Indicators - Section B '!G$1:G$82,MATCH($A62,'Impact Indicators - Section B '!$A$1:$A$82,0))&lt;&gt;0,INDEX('Impact Indicators - Section B '!G$1:G$82,MATCH($A62,'Impact Indicators - Section B '!$A$1:$A$82,0)),""),"")</f>
        <v xml:space="preserve">
</v>
      </c>
      <c r="J62" s="618" t="str">
        <f ca="1">IFERROR(IF(INDEX('Impact Indicators - Section B '!H$1:H$82,MATCH($A62,'Impact Indicators - Section B '!$A$1:$A$82,0))&lt;&gt;0,INDEX('Impact Indicators - Section B '!H$1:H$82,MATCH($A62,'Impact Indicators - Section B '!$A$1:$A$82,0)),""),"")</f>
        <v/>
      </c>
      <c r="K62" s="619"/>
      <c r="L62" s="619"/>
      <c r="M62" s="620"/>
      <c r="N62" s="406" t="str">
        <f ca="1">IFERROR(IF(AND('Overview - Section A'!AN$5="Grant Making",OR(B62&lt;&gt;"",E62&lt;&gt;"")),Setup!I15,IF(INDEX('Impact Indicators - Section B '!I$1:I$82,MATCH($A62,'Impact Indicators - Section B '!$A$1:$A$82,0))&lt;&gt;0,INDEX('Impact Indicators - Section B '!I$1:I$82,MATCH($A62,'Impact Indicators - Section B '!$A$1:$A$82,0)),"")),"")</f>
        <v/>
      </c>
      <c r="O62" s="425" t="str">
        <f ca="1">IFERROR(IF(INDEX('Impact Indicators - Section B '!J$1:J$82,MATCH($A62,'Impact Indicators - Section B '!$A$1:$A$82,0))&lt;&gt;0,INDEX('Impact Indicators - Section B '!J$1:J$82,MATCH($A62,'Impact Indicators - Section B '!$A$1:$A$82,0)),""),"")</f>
        <v/>
      </c>
      <c r="P62" s="407" t="str">
        <f ca="1">IFERROR(IF(INDEX('Impact Indicators - Section B '!K$1:K$82,MATCH($A62,'Impact Indicators - Section B '!$A$1:$A$82,0))&lt;&gt;"",FIXED(INDEX('Impact Indicators - Section B '!K$1:K$82,MATCH($A62,'Impact Indicators - Section B '!$A$1:$A$82,0)),4),""),"")&amp;"/"&amp;IFERROR(IF(INDEX('Impact Indicators - Section B '!K$1:K$82,MATCH($A62,'Impact Indicators - Section B '!$A$1:$A$82,0)+1)&lt;&gt;"",FIXED(INDEX('Impact Indicators - Section B '!K$1:K$82,MATCH($A62,'Impact Indicators - Section B '!$A$1:$A$82,0)+1),2),""),"")&amp;CHAR(10)&amp;IFERROR(IF(INDEX('Impact Indicators - Section B '!L$1:L$82,MATCH($A62,'Impact Indicators - Section B '!$A$1:$A$82,0))&lt;&gt;"",FIXED(INDEX('Impact Indicators - Section B '!L$1:L$82,MATCH($A62,'Impact Indicators - Section B '!$A$1:$A$82,0))*100,2)&amp;"%",""),"")&amp;CHAR(10)&amp;IFERROR(IF(INDEX('Impact Indicators - Section B '!N$1:N$82,MATCH($A62,'Impact Indicators - Section B '!$A$1:$A$82,0))&lt;&gt;"",INDEX('Impact Indicators - Section B '!N$1:N$82,MATCH($A62,'Impact Indicators - Section B '!$A$1:$A$82,0)),""),"")&amp;CHAR(10)&amp;IFERROR(IF(INDEX('Impact Indicators - Section B '!M$1:M$82,MATCH($A62,'Impact Indicators - Section B '!$A$1:$A$82,0))&lt;&gt;"",TEXT(INDEX('Impact Indicators - Section B '!M$1:M$82,MATCH($A62,'Impact Indicators - Section B '!$A$1:$A$82,0)),Setup!$A$33),""),"")</f>
        <v xml:space="preserve">/
</v>
      </c>
      <c r="Q62" s="407" t="str">
        <f ca="1">IFERROR(IF(INDEX('Impact Indicators - Section B '!O$1:O$82,MATCH($A62,'Impact Indicators - Section B '!$A$1:$A$82,0))&lt;&gt;"",FIXED(INDEX('Impact Indicators - Section B '!O$1:O$82,MATCH($A62,'Impact Indicators - Section B '!$A$1:$A$82,0)),4),""),"")&amp;"/"&amp;IFERROR(IF(INDEX('Impact Indicators - Section B '!O$1:O$82,MATCH($A62,'Impact Indicators - Section B '!$A$1:$A$82,0)+1)&lt;&gt;"",FIXED(INDEX('Impact Indicators - Section B '!O$1:O$82,MATCH($A62,'Impact Indicators - Section B '!$A$1:$A$82,0)+1),2),""),"")&amp;CHAR(10)&amp;IFERROR(IF(INDEX('Impact Indicators - Section B '!P$1:P$82,MATCH($A62,'Impact Indicators - Section B '!$A$1:$A$82,0))&lt;&gt;"",FIXED(INDEX('Impact Indicators - Section B '!P$1:P$82,MATCH($A62,'Impact Indicators - Section B '!$A$1:$A$82,0))*100,2)&amp;"%",""),"")&amp;CHAR(10)&amp;IFERROR(IF(INDEX('Impact Indicators - Section B '!R$1:R$82,MATCH($A62,'Impact Indicators - Section B '!$A$1:$A$82,0))&lt;&gt;"",INDEX('Impact Indicators - Section B '!R$1:R$82,MATCH($A62,'Impact Indicators - Section B '!$A$1:$A$82,0)),""),"")&amp;CHAR(10)&amp;IFERROR(IF(INDEX('Impact Indicators - Section B '!Q$1:Q$82,MATCH($A62,'Impact Indicators - Section B '!$A$1:$A$82,0))&lt;&gt;"",TEXT(INDEX('Impact Indicators - Section B '!Q$1:Q$82,MATCH($A62,'Impact Indicators - Section B '!$A$1:$A$82,0)),Setup!$A$33),""),"")</f>
        <v xml:space="preserve">/
</v>
      </c>
      <c r="R62" s="407" t="str">
        <f ca="1">IFERROR(IF(INDEX('Impact Indicators - Section B '!S$1:S$82,MATCH($A62,'Impact Indicators - Section B '!$A$1:$A$82,0))&lt;&gt;"",FIXED(INDEX('Impact Indicators - Section B '!S$1:S$82,MATCH($A62,'Impact Indicators - Section B '!$A$1:$A$82,0)),4),""),"")&amp;"/"&amp;IFERROR(IF(INDEX('Impact Indicators - Section B '!S$1:S$82,MATCH($A62,'Impact Indicators - Section B '!$A$1:$A$82,0)+1)&lt;&gt;"",FIXED(INDEX('Impact Indicators - Section B '!S$1:S$82,MATCH($A62,'Impact Indicators - Section B '!$A$1:$A$82,0)+1),2),""),"")&amp;CHAR(10)&amp;IFERROR(IF(INDEX('Impact Indicators - Section B '!T$1:T$82,MATCH($A62,'Impact Indicators - Section B '!$A$1:$A$82,0))&lt;&gt;"",FIXED(INDEX('Impact Indicators - Section B '!T$1:T$82,MATCH($A62,'Impact Indicators - Section B '!$A$1:$A$82,0))*100,2)&amp;"%",""),"")&amp;CHAR(10)&amp;IFERROR(IF(INDEX('Impact Indicators - Section B '!V$1:V$82,MATCH($A62,'Impact Indicators - Section B '!$A$1:$A$82,0))&lt;&gt;"",INDEX('Impact Indicators - Section B '!V$1:V$82,MATCH($A62,'Impact Indicators - Section B '!$A$1:$A$82,0)),""),"")&amp;CHAR(10)&amp;IFERROR(IF(INDEX('Impact Indicators - Section B '!U$1:U$82,MATCH($A62,'Impact Indicators - Section B '!$A$1:$A$82,0))&lt;&gt;"",TEXT(INDEX('Impact Indicators - Section B '!U$1:U$82,MATCH($A62,'Impact Indicators - Section B '!$A$1:$A$82,0)),Setup!$A$33),""),"")</f>
        <v xml:space="preserve">/
</v>
      </c>
      <c r="S62" s="407" t="str">
        <f ca="1">IFERROR(IF(INDEX('Impact Indicators - Section B '!W$1:W$82,MATCH($A62,'Impact Indicators - Section B '!$A$1:$A$82,0))&lt;&gt;"",FIXED(INDEX('Impact Indicators - Section B '!W$1:W$82,MATCH($A62,'Impact Indicators - Section B '!$A$1:$A$82,0)),4),""),"")&amp;"/"&amp;IFERROR(IF(INDEX('Impact Indicators - Section B '!W$1:W$82,MATCH($A62,'Impact Indicators - Section B '!$A$1:$A$82,0)+1)&lt;&gt;"",FIXED(INDEX('Impact Indicators - Section B '!W$1:W$82,MATCH($A62,'Impact Indicators - Section B '!$A$1:$A$82,0)+1),2),""),"")&amp;CHAR(10)&amp;IFERROR(IF(INDEX('Impact Indicators - Section B '!X$1:X$82,MATCH($A62,'Impact Indicators - Section B '!$A$1:$A$82,0))&lt;&gt;"",FIXED(INDEX('Impact Indicators - Section B '!X$1:X$82,MATCH($A62,'Impact Indicators - Section B '!$A$1:$A$82,0))*100,2)&amp;"%",""),"")&amp;CHAR(10)&amp;IFERROR(IF(INDEX('Impact Indicators - Section B '!Z$1:Z$82,MATCH($A62,'Impact Indicators - Section B '!$A$1:$A$82,0))&lt;&gt;"",INDEX('Impact Indicators - Section B '!Z$1:Z$82,MATCH($A62,'Impact Indicators - Section B '!$A$1:$A$82,0)),""),"")&amp;CHAR(10)&amp;IFERROR(IF(INDEX('Impact Indicators - Section B '!Y$1:Y$82,MATCH($A62,'Impact Indicators - Section B '!$A$1:$A$82,0))&lt;&gt;"",TEXT(INDEX('Impact Indicators - Section B '!Y$1:Y$82,MATCH($A62,'Impact Indicators - Section B '!$A$1:$A$82,0)),Setup!$A$33),""),"")</f>
        <v xml:space="preserve">/
</v>
      </c>
      <c r="T62" s="426"/>
      <c r="U62" s="230"/>
      <c r="V62" s="230"/>
      <c r="W62" s="230"/>
      <c r="X62" s="230"/>
      <c r="Y62" s="230"/>
      <c r="Z62" s="230"/>
      <c r="AA62" s="230"/>
      <c r="AB62" s="230"/>
      <c r="AC62" s="230"/>
      <c r="AD62" s="230"/>
      <c r="AE62" s="230"/>
      <c r="AF62" s="230"/>
      <c r="AG62" s="230"/>
      <c r="AH62" s="230"/>
      <c r="AI62" s="230"/>
      <c r="AJ62" s="230"/>
      <c r="AK62" s="230"/>
      <c r="AL62" s="230"/>
      <c r="AM62" s="230"/>
      <c r="AN62" s="230"/>
      <c r="AO62" s="230" t="str">
        <f ca="1">IFERROR(IF(INDEX('Impact Indicators - Section B '!AA$1:AA$82,MATCH($A62,'Impact Indicators - Section B '!$A$1:$A$82,0))&lt;&gt;0,INDEX('Impact Indicators - Section B '!AA$1:AA$82,MATCH($A62,'Impact Indicators - Section B '!$A$1:$A$82,0)),""),"")</f>
        <v/>
      </c>
      <c r="AP62" s="230"/>
      <c r="AQ62" s="230"/>
      <c r="AR62" s="230"/>
      <c r="AS62" s="230"/>
      <c r="AT62" s="230" t="str">
        <f>CONCATENATE($A62,J$52)</f>
        <v>5</v>
      </c>
      <c r="AU62" s="230" t="str">
        <f>CONCATENATE($A62,O$52)</f>
        <v>5</v>
      </c>
      <c r="AV62" s="230"/>
      <c r="AW62" s="230" t="str">
        <f t="shared" ref="AW62" si="6">CONCATENATE($A62,X$52)</f>
        <v>5</v>
      </c>
      <c r="AX62" s="230" t="str">
        <f t="shared" ref="AX62" si="7">CONCATENATE($A62,AB$52)</f>
        <v>5</v>
      </c>
      <c r="AY62" s="230"/>
      <c r="AZ62" s="230"/>
      <c r="BA62" s="230"/>
      <c r="BB62" s="230"/>
      <c r="BC62" s="427"/>
    </row>
    <row r="63" spans="1:55" s="428" customFormat="1" ht="100.25" customHeight="1" x14ac:dyDescent="0.5">
      <c r="A63" s="687"/>
      <c r="B63" s="621" t="str">
        <f ca="1">IFERROR(IF(INDEX('Impact Indicators - Section B '!AA$1:AA$82,MATCH($A62,'Impact Indicators - Section B '!$A$1:$A$82,0))&lt;&gt;0,INDEX('Impact Indicators - Section B '!AA$1:AA$82,MATCH($A62,'Impact Indicators - Section B '!$A$1:$A$82,0)),""),"")</f>
        <v/>
      </c>
      <c r="C63" s="622"/>
      <c r="D63" s="622"/>
      <c r="E63" s="622"/>
      <c r="F63" s="622"/>
      <c r="G63" s="622"/>
      <c r="H63" s="622"/>
      <c r="I63" s="622"/>
      <c r="J63" s="622"/>
      <c r="K63" s="622"/>
      <c r="L63" s="622"/>
      <c r="M63" s="622"/>
      <c r="N63" s="622"/>
      <c r="O63" s="622"/>
      <c r="P63" s="622"/>
      <c r="Q63" s="622"/>
      <c r="R63" s="622"/>
      <c r="S63" s="623"/>
      <c r="T63" s="311"/>
      <c r="U63" s="230"/>
      <c r="V63" s="230"/>
      <c r="W63" s="230"/>
      <c r="X63" s="230"/>
      <c r="Y63" s="230"/>
      <c r="Z63" s="230"/>
      <c r="AA63" s="230"/>
      <c r="AB63" s="230"/>
      <c r="AC63" s="230"/>
      <c r="AD63" s="230"/>
      <c r="AE63" s="230"/>
      <c r="AF63" s="230"/>
      <c r="AG63" s="230"/>
      <c r="AH63" s="230"/>
      <c r="AI63" s="230"/>
      <c r="AJ63" s="230"/>
      <c r="AK63" s="230"/>
      <c r="AL63" s="230"/>
      <c r="AM63" s="230"/>
      <c r="AN63" s="230"/>
      <c r="AO63" s="230"/>
      <c r="AP63" s="230"/>
      <c r="AQ63" s="230"/>
      <c r="AR63" s="230"/>
      <c r="AS63" s="230"/>
      <c r="AT63" s="230"/>
      <c r="AU63" s="230"/>
      <c r="AV63" s="230"/>
      <c r="AW63" s="230"/>
      <c r="AX63" s="230"/>
      <c r="AY63" s="230"/>
      <c r="AZ63" s="230"/>
      <c r="BA63" s="230"/>
      <c r="BB63" s="230"/>
      <c r="BC63" s="427"/>
    </row>
    <row r="64" spans="1:55" s="106" customFormat="1" ht="145.25" customHeight="1" x14ac:dyDescent="0.5">
      <c r="A64" s="682">
        <v>6</v>
      </c>
      <c r="B64" s="636" t="str">
        <f ca="1">IFERROR(IF(INDEX('Impact Indicators - Section B '!B$1:B$82,MATCH($A64,'Impact Indicators - Section B '!$A$1:$A$82,0))&lt;&gt;0,INDEX('Impact Indicators - Section B '!B$1:B$82,MATCH($A64,'Impact Indicators - Section B '!$A$1:$A$82,0)),""),"")</f>
        <v/>
      </c>
      <c r="C64" s="637"/>
      <c r="D64" s="638"/>
      <c r="E64" s="636" t="str">
        <f ca="1">IFERROR(IF(INDEX('Impact Indicators - Section B '!C$1:C$82,MATCH($A64,'Impact Indicators - Section B '!$A$1:$A$82,0))&lt;&gt;0,INDEX('Impact Indicators - Section B '!C$1:C$82,MATCH($A64,'Impact Indicators - Section B '!$A$1:$A$82,0)),""),"")</f>
        <v/>
      </c>
      <c r="F64" s="637"/>
      <c r="G64" s="638"/>
      <c r="H64" s="391" t="str">
        <f ca="1">IFERROR(IF(INDEX('Impact Indicators - Section B '!D$1:D$82,MATCH($A64,'Impact Indicators - Section B '!$A$1:$A$82,0))&lt;&gt;"",FIXED(INDEX('Impact Indicators - Section B '!D$1:D$82,MATCH($A64,'Impact Indicators - Section B '!$A$1:$A$82,0)),4),""),"")&amp;"/"&amp;IFERROR(IF(INDEX('Impact Indicators - Section B '!D$1:D$82,MATCH($A64,'Impact Indicators - Section B '!$A$1:$A$82,0)+1)&lt;&gt;"",FIXED(INDEX('Impact Indicators - Section B '!D$1:D$82,MATCH($A64,'Impact Indicators - Section B '!$A$1:$A$82,0)+1),2),""),"")&amp;CHAR(10)&amp;IFERROR(IF(INDEX('Impact Indicators - Section B '!E$1:E$82,MATCH($A64,'Impact Indicators - Section B '!$A$1:$A$82,0))&lt;&gt;"",FIXED(INDEX('Impact Indicators - Section B '!E$1:E$82,MATCH($A64,'Impact Indicators - Section B '!$A$1:$A$82,0))*100,2)&amp;"%",""),"")</f>
        <v xml:space="preserve">/
</v>
      </c>
      <c r="I64" s="392" t="str">
        <f ca="1">IFERROR(IF(INDEX('Impact Indicators - Section B '!F$1:F$82,MATCH($A64,'Impact Indicators - Section B '!$A$1:$A$82,0))&lt;&gt;0,INDEX('Impact Indicators - Section B '!F$1:F$82,MATCH($A64,'Impact Indicators - Section B '!$A$1:$A$82,0)),""),"")&amp;CHAR(10)&amp;IFERROR(IF(INDEX('Impact Indicators - Section B '!G$1:G$82,MATCH($A64,'Impact Indicators - Section B '!$A$1:$A$82,0))&lt;&gt;0,INDEX('Impact Indicators - Section B '!G$1:G$82,MATCH($A64,'Impact Indicators - Section B '!$A$1:$A$82,0)),""),"")</f>
        <v xml:space="preserve">
</v>
      </c>
      <c r="J64" s="636" t="str">
        <f ca="1">IFERROR(IF(INDEX('Impact Indicators - Section B '!H$1:H$82,MATCH($A64,'Impact Indicators - Section B '!$A$1:$A$82,0))&lt;&gt;0,INDEX('Impact Indicators - Section B '!H$1:H$82,MATCH($A64,'Impact Indicators - Section B '!$A$1:$A$82,0)),""),"")</f>
        <v/>
      </c>
      <c r="K64" s="637"/>
      <c r="L64" s="637"/>
      <c r="M64" s="638"/>
      <c r="N64" s="422" t="str">
        <f ca="1">IFERROR(IF(AND('Overview - Section A'!AN$5="Grant Making",OR(B64&lt;&gt;"",E64&lt;&gt;"")),Setup!I15,IF(INDEX('Impact Indicators - Section B '!I$1:I$82,MATCH($A64,'Impact Indicators - Section B '!$A$1:$A$82,0))&lt;&gt;0,INDEX('Impact Indicators - Section B '!I$1:I$82,MATCH($A64,'Impact Indicators - Section B '!$A$1:$A$82,0)),"")),"")</f>
        <v/>
      </c>
      <c r="O64" s="392" t="str">
        <f ca="1">IFERROR(IF(INDEX('Impact Indicators - Section B '!J$1:J$82,MATCH($A64,'Impact Indicators - Section B '!$A$1:$A$82,0))&lt;&gt;0,INDEX('Impact Indicators - Section B '!J$1:J$82,MATCH($A64,'Impact Indicators - Section B '!$A$1:$A$82,0)),""),"")</f>
        <v/>
      </c>
      <c r="P64" s="394" t="str">
        <f ca="1">IFERROR(IF(INDEX('Impact Indicators - Section B '!K$1:K$82,MATCH($A64,'Impact Indicators - Section B '!$A$1:$A$82,0))&lt;&gt;"",FIXED(INDEX('Impact Indicators - Section B '!K$1:K$82,MATCH($A64,'Impact Indicators - Section B '!$A$1:$A$82,0)),4),""),"")&amp;"/"&amp;IFERROR(IF(INDEX('Impact Indicators - Section B '!K$1:K$82,MATCH($A64,'Impact Indicators - Section B '!$A$1:$A$82,0)+1)&lt;&gt;"",FIXED(INDEX('Impact Indicators - Section B '!K$1:K$82,MATCH($A64,'Impact Indicators - Section B '!$A$1:$A$82,0)+1),2),""),"")&amp;CHAR(10)&amp;IFERROR(IF(INDEX('Impact Indicators - Section B '!L$1:L$82,MATCH($A64,'Impact Indicators - Section B '!$A$1:$A$82,0))&lt;&gt;"",FIXED(INDEX('Impact Indicators - Section B '!L$1:L$82,MATCH($A64,'Impact Indicators - Section B '!$A$1:$A$82,0))*100,2)&amp;"%",""),"")&amp;CHAR(10)&amp;IFERROR(IF(INDEX('Impact Indicators - Section B '!N$1:N$82,MATCH($A64,'Impact Indicators - Section B '!$A$1:$A$82,0))&lt;&gt;"",INDEX('Impact Indicators - Section B '!N$1:N$82,MATCH($A64,'Impact Indicators - Section B '!$A$1:$A$82,0)),""),"")&amp;CHAR(10)&amp;IFERROR(IF(INDEX('Impact Indicators - Section B '!M$1:M$82,MATCH($A64,'Impact Indicators - Section B '!$A$1:$A$82,0))&lt;&gt;"",TEXT(INDEX('Impact Indicators - Section B '!M$1:M$82,MATCH($A64,'Impact Indicators - Section B '!$A$1:$A$82,0)),Setup!$A$33),""),"")</f>
        <v xml:space="preserve">/
</v>
      </c>
      <c r="Q64" s="394" t="str">
        <f ca="1">IFERROR(IF(INDEX('Impact Indicators - Section B '!O$1:O$82,MATCH($A64,'Impact Indicators - Section B '!$A$1:$A$82,0))&lt;&gt;"",FIXED(INDEX('Impact Indicators - Section B '!O$1:O$82,MATCH($A64,'Impact Indicators - Section B '!$A$1:$A$82,0)),4),""),"")&amp;"/"&amp;IFERROR(IF(INDEX('Impact Indicators - Section B '!O$1:O$82,MATCH($A64,'Impact Indicators - Section B '!$A$1:$A$82,0)+1)&lt;&gt;"",FIXED(INDEX('Impact Indicators - Section B '!O$1:O$82,MATCH($A64,'Impact Indicators - Section B '!$A$1:$A$82,0)+1),2),""),"")&amp;CHAR(10)&amp;IFERROR(IF(INDEX('Impact Indicators - Section B '!P$1:P$82,MATCH($A64,'Impact Indicators - Section B '!$A$1:$A$82,0))&lt;&gt;"",FIXED(INDEX('Impact Indicators - Section B '!P$1:P$82,MATCH($A64,'Impact Indicators - Section B '!$A$1:$A$82,0))*100,2)&amp;"%",""),"")&amp;CHAR(10)&amp;IFERROR(IF(INDEX('Impact Indicators - Section B '!R$1:R$82,MATCH($A64,'Impact Indicators - Section B '!$A$1:$A$82,0))&lt;&gt;"",INDEX('Impact Indicators - Section B '!R$1:R$82,MATCH($A64,'Impact Indicators - Section B '!$A$1:$A$82,0)),""),"")&amp;CHAR(10)&amp;IFERROR(IF(INDEX('Impact Indicators - Section B '!Q$1:Q$82,MATCH($A64,'Impact Indicators - Section B '!$A$1:$A$82,0))&lt;&gt;"",TEXT(INDEX('Impact Indicators - Section B '!Q$1:Q$82,MATCH($A64,'Impact Indicators - Section B '!$A$1:$A$82,0)),Setup!$A$33),""),"")</f>
        <v xml:space="preserve">/
</v>
      </c>
      <c r="R64" s="394" t="str">
        <f ca="1">IFERROR(IF(INDEX('Impact Indicators - Section B '!S$1:S$82,MATCH($A64,'Impact Indicators - Section B '!$A$1:$A$82,0))&lt;&gt;"",FIXED(INDEX('Impact Indicators - Section B '!S$1:S$82,MATCH($A64,'Impact Indicators - Section B '!$A$1:$A$82,0)),4),""),"")&amp;"/"&amp;IFERROR(IF(INDEX('Impact Indicators - Section B '!S$1:S$82,MATCH($A64,'Impact Indicators - Section B '!$A$1:$A$82,0)+1)&lt;&gt;"",FIXED(INDEX('Impact Indicators - Section B '!S$1:S$82,MATCH($A64,'Impact Indicators - Section B '!$A$1:$A$82,0)+1),2),""),"")&amp;CHAR(10)&amp;IFERROR(IF(INDEX('Impact Indicators - Section B '!T$1:T$82,MATCH($A64,'Impact Indicators - Section B '!$A$1:$A$82,0))&lt;&gt;"",FIXED(INDEX('Impact Indicators - Section B '!T$1:T$82,MATCH($A64,'Impact Indicators - Section B '!$A$1:$A$82,0))*100,2)&amp;"%",""),"")&amp;CHAR(10)&amp;IFERROR(IF(INDEX('Impact Indicators - Section B '!V$1:V$82,MATCH($A64,'Impact Indicators - Section B '!$A$1:$A$82,0))&lt;&gt;"",INDEX('Impact Indicators - Section B '!V$1:V$82,MATCH($A64,'Impact Indicators - Section B '!$A$1:$A$82,0)),""),"")&amp;CHAR(10)&amp;IFERROR(IF(INDEX('Impact Indicators - Section B '!U$1:U$82,MATCH($A64,'Impact Indicators - Section B '!$A$1:$A$82,0))&lt;&gt;"",TEXT(INDEX('Impact Indicators - Section B '!U$1:U$82,MATCH($A64,'Impact Indicators - Section B '!$A$1:$A$82,0)),Setup!$A$33),""),"")</f>
        <v xml:space="preserve">/
</v>
      </c>
      <c r="S64" s="394" t="str">
        <f ca="1">IFERROR(IF(INDEX('Impact Indicators - Section B '!W$1:W$82,MATCH($A64,'Impact Indicators - Section B '!$A$1:$A$82,0))&lt;&gt;"",FIXED(INDEX('Impact Indicators - Section B '!W$1:W$82,MATCH($A64,'Impact Indicators - Section B '!$A$1:$A$82,0)),4),""),"")&amp;"/"&amp;IFERROR(IF(INDEX('Impact Indicators - Section B '!W$1:W$82,MATCH($A64,'Impact Indicators - Section B '!$A$1:$A$82,0)+1)&lt;&gt;"",FIXED(INDEX('Impact Indicators - Section B '!W$1:W$82,MATCH($A64,'Impact Indicators - Section B '!$A$1:$A$82,0)+1),2),""),"")&amp;CHAR(10)&amp;IFERROR(IF(INDEX('Impact Indicators - Section B '!X$1:X$82,MATCH($A64,'Impact Indicators - Section B '!$A$1:$A$82,0))&lt;&gt;"",FIXED(INDEX('Impact Indicators - Section B '!X$1:X$82,MATCH($A64,'Impact Indicators - Section B '!$A$1:$A$82,0))*100,2)&amp;"%",""),"")&amp;CHAR(10)&amp;IFERROR(IF(INDEX('Impact Indicators - Section B '!Z$1:Z$82,MATCH($A64,'Impact Indicators - Section B '!$A$1:$A$82,0))&lt;&gt;"",INDEX('Impact Indicators - Section B '!Z$1:Z$82,MATCH($A64,'Impact Indicators - Section B '!$A$1:$A$82,0)),""),"")&amp;CHAR(10)&amp;IFERROR(IF(INDEX('Impact Indicators - Section B '!Y$1:Y$82,MATCH($A64,'Impact Indicators - Section B '!$A$1:$A$82,0))&lt;&gt;"",TEXT(INDEX('Impact Indicators - Section B '!Y$1:Y$82,MATCH($A64,'Impact Indicators - Section B '!$A$1:$A$82,0)),Setup!$A$33),""),"")</f>
        <v xml:space="preserve">/
</v>
      </c>
      <c r="T64" s="310"/>
      <c r="U64" s="230"/>
      <c r="V64" s="230"/>
      <c r="W64" s="230"/>
      <c r="X64" s="230"/>
      <c r="Y64" s="230"/>
      <c r="Z64" s="230"/>
      <c r="AA64" s="230"/>
      <c r="AB64" s="230"/>
      <c r="AC64" s="230"/>
      <c r="AD64" s="230"/>
      <c r="AE64" s="230"/>
      <c r="AF64" s="230"/>
      <c r="AG64" s="230"/>
      <c r="AH64" s="230"/>
      <c r="AI64" s="230"/>
      <c r="AJ64" s="230"/>
      <c r="AK64" s="230"/>
      <c r="AL64" s="230"/>
      <c r="AM64" s="230"/>
      <c r="AN64" s="230"/>
      <c r="AO64" s="230" t="str">
        <f ca="1">IFERROR(IF(INDEX('Impact Indicators - Section B '!AA$1:AA$82,MATCH($A64,'Impact Indicators - Section B '!$A$1:$A$82,0))&lt;&gt;0,INDEX('Impact Indicators - Section B '!AA$1:AA$82,MATCH($A64,'Impact Indicators - Section B '!$A$1:$A$82,0)),""),"")</f>
        <v/>
      </c>
      <c r="AP64" s="230"/>
      <c r="AQ64" s="230"/>
      <c r="AR64" s="230"/>
      <c r="AS64" s="230"/>
      <c r="AT64" s="230" t="str">
        <f>CONCATENATE($A64,J$52)</f>
        <v>6</v>
      </c>
      <c r="AU64" s="230" t="str">
        <f>CONCATENATE($A64,O$52)</f>
        <v>6</v>
      </c>
      <c r="AV64" s="230"/>
      <c r="AW64" s="230" t="str">
        <f t="shared" ref="AW64" si="8">CONCATENATE($A64,X$52)</f>
        <v>6</v>
      </c>
      <c r="AX64" s="230" t="str">
        <f t="shared" ref="AX64" si="9">CONCATENATE($A64,AB$52)</f>
        <v>6</v>
      </c>
      <c r="AY64" s="230"/>
      <c r="AZ64" s="230"/>
      <c r="BA64" s="230"/>
      <c r="BB64" s="230"/>
      <c r="BC64" s="121"/>
    </row>
    <row r="65" spans="1:55" s="106" customFormat="1" ht="100.25" customHeight="1" x14ac:dyDescent="0.5">
      <c r="A65" s="682"/>
      <c r="B65" s="596" t="str">
        <f ca="1">IFERROR(IF(INDEX('Impact Indicators - Section B '!AA$1:AA$82,MATCH($A64,'Impact Indicators - Section B '!$A$1:$A$82,0))&lt;&gt;0,INDEX('Impact Indicators - Section B '!AA$1:AA$82,MATCH($A64,'Impact Indicators - Section B '!$A$1:$A$82,0)),""),"")</f>
        <v/>
      </c>
      <c r="C65" s="597"/>
      <c r="D65" s="597"/>
      <c r="E65" s="597"/>
      <c r="F65" s="597"/>
      <c r="G65" s="597"/>
      <c r="H65" s="597"/>
      <c r="I65" s="598"/>
      <c r="J65" s="598"/>
      <c r="K65" s="598"/>
      <c r="L65" s="598"/>
      <c r="M65" s="598"/>
      <c r="N65" s="598"/>
      <c r="O65" s="598"/>
      <c r="P65" s="598"/>
      <c r="Q65" s="598"/>
      <c r="R65" s="598"/>
      <c r="S65" s="599"/>
      <c r="T65" s="311"/>
      <c r="U65" s="230"/>
      <c r="V65" s="230"/>
      <c r="W65" s="230"/>
      <c r="X65" s="230"/>
      <c r="Y65" s="230"/>
      <c r="Z65" s="230"/>
      <c r="AA65" s="230"/>
      <c r="AB65" s="230"/>
      <c r="AC65" s="230"/>
      <c r="AD65" s="230"/>
      <c r="AE65" s="230"/>
      <c r="AF65" s="230"/>
      <c r="AG65" s="230"/>
      <c r="AH65" s="230"/>
      <c r="AI65" s="230"/>
      <c r="AJ65" s="230"/>
      <c r="AK65" s="230"/>
      <c r="AL65" s="230"/>
      <c r="AM65" s="230"/>
      <c r="AN65" s="230"/>
      <c r="AO65" s="230"/>
      <c r="AP65" s="230"/>
      <c r="AQ65" s="230"/>
      <c r="AR65" s="230"/>
      <c r="AS65" s="230"/>
      <c r="AT65" s="230"/>
      <c r="AU65" s="230"/>
      <c r="AV65" s="230"/>
      <c r="AW65" s="230"/>
      <c r="AX65" s="230"/>
      <c r="AY65" s="230"/>
      <c r="AZ65" s="230"/>
      <c r="BA65" s="230"/>
      <c r="BB65" s="230"/>
      <c r="BC65" s="121"/>
    </row>
    <row r="66" spans="1:55" s="428" customFormat="1" ht="145.25" customHeight="1" x14ac:dyDescent="0.5">
      <c r="A66" s="687">
        <v>7</v>
      </c>
      <c r="B66" s="618" t="str">
        <f ca="1">IFERROR(IF(INDEX('Impact Indicators - Section B '!B$1:B$82,MATCH($A66,'Impact Indicators - Section B '!$A$1:$A$82,0))&lt;&gt;0,INDEX('Impact Indicators - Section B '!B$1:B$82,MATCH($A66,'Impact Indicators - Section B '!$A$1:$A$82,0)),""),"")</f>
        <v/>
      </c>
      <c r="C66" s="619"/>
      <c r="D66" s="620"/>
      <c r="E66" s="618" t="str">
        <f ca="1">IFERROR(IF(INDEX('Impact Indicators - Section B '!C$1:C$82,MATCH($A66,'Impact Indicators - Section B '!$A$1:$A$82,0))&lt;&gt;0,INDEX('Impact Indicators - Section B '!C$1:C$82,MATCH($A66,'Impact Indicators - Section B '!$A$1:$A$82,0)),""),"")</f>
        <v/>
      </c>
      <c r="F66" s="619"/>
      <c r="G66" s="620"/>
      <c r="H66" s="424" t="str">
        <f ca="1">IFERROR(IF(INDEX('Impact Indicators - Section B '!D$1:D$82,MATCH($A66,'Impact Indicators - Section B '!$A$1:$A$82,0))&lt;&gt;"",FIXED(INDEX('Impact Indicators - Section B '!D$1:D$82,MATCH($A66,'Impact Indicators - Section B '!$A$1:$A$82,0)),4),""),"")&amp;"/"&amp;IFERROR(IF(INDEX('Impact Indicators - Section B '!D$1:D$82,MATCH($A66,'Impact Indicators - Section B '!$A$1:$A$82,0)+1)&lt;&gt;"",FIXED(INDEX('Impact Indicators - Section B '!D$1:D$82,MATCH($A66,'Impact Indicators - Section B '!$A$1:$A$82,0)+1),2),""),"")&amp;CHAR(10)&amp;IFERROR(IF(INDEX('Impact Indicators - Section B '!E$1:E$82,MATCH($A66,'Impact Indicators - Section B '!$A$1:$A$82,0))&lt;&gt;"",FIXED(INDEX('Impact Indicators - Section B '!E$1:E$82,MATCH($A66,'Impact Indicators - Section B '!$A$1:$A$82,0))*100,2)&amp;"%",""),"")</f>
        <v xml:space="preserve">/
</v>
      </c>
      <c r="I66" s="425" t="str">
        <f ca="1">IFERROR(IF(INDEX('Impact Indicators - Section B '!F$1:F$82,MATCH($A66,'Impact Indicators - Section B '!$A$1:$A$82,0))&lt;&gt;0,INDEX('Impact Indicators - Section B '!F$1:F$82,MATCH($A66,'Impact Indicators - Section B '!$A$1:$A$82,0)),""),"")&amp;CHAR(10)&amp;IFERROR(IF(INDEX('Impact Indicators - Section B '!G$1:G$82,MATCH($A66,'Impact Indicators - Section B '!$A$1:$A$82,0))&lt;&gt;0,INDEX('Impact Indicators - Section B '!G$1:G$82,MATCH($A66,'Impact Indicators - Section B '!$A$1:$A$82,0)),""),"")</f>
        <v xml:space="preserve">
</v>
      </c>
      <c r="J66" s="618" t="str">
        <f ca="1">IFERROR(IF(INDEX('Impact Indicators - Section B '!H$1:H$82,MATCH($A66,'Impact Indicators - Section B '!$A$1:$A$82,0))&lt;&gt;0,INDEX('Impact Indicators - Section B '!H$1:H$82,MATCH($A66,'Impact Indicators - Section B '!$A$1:$A$82,0)),""),"")</f>
        <v/>
      </c>
      <c r="K66" s="619"/>
      <c r="L66" s="619"/>
      <c r="M66" s="620"/>
      <c r="N66" s="406" t="str">
        <f ca="1">IFERROR(IF(AND('Overview - Section A'!AN$5="Grant Making",OR(B66&lt;&gt;"",E66&lt;&gt;"")),Setup!I15,IF(INDEX('Impact Indicators - Section B '!I$1:I$82,MATCH($A66,'Impact Indicators - Section B '!$A$1:$A$82,0))&lt;&gt;0,INDEX('Impact Indicators - Section B '!I$1:I$82,MATCH($A66,'Impact Indicators - Section B '!$A$1:$A$82,0)),"")),"")</f>
        <v/>
      </c>
      <c r="O66" s="425" t="str">
        <f ca="1">IFERROR(IF(INDEX('Impact Indicators - Section B '!J$1:J$82,MATCH($A66,'Impact Indicators - Section B '!$A$1:$A$82,0))&lt;&gt;0,INDEX('Impact Indicators - Section B '!J$1:J$82,MATCH($A66,'Impact Indicators - Section B '!$A$1:$A$82,0)),""),"")</f>
        <v/>
      </c>
      <c r="P66" s="407" t="str">
        <f ca="1">IFERROR(IF(INDEX('Impact Indicators - Section B '!K$1:K$82,MATCH($A66,'Impact Indicators - Section B '!$A$1:$A$82,0))&lt;&gt;"",FIXED(INDEX('Impact Indicators - Section B '!K$1:K$82,MATCH($A66,'Impact Indicators - Section B '!$A$1:$A$82,0)),4),""),"")&amp;"/"&amp;IFERROR(IF(INDEX('Impact Indicators - Section B '!K$1:K$82,MATCH($A66,'Impact Indicators - Section B '!$A$1:$A$82,0)+1)&lt;&gt;"",FIXED(INDEX('Impact Indicators - Section B '!K$1:K$82,MATCH($A66,'Impact Indicators - Section B '!$A$1:$A$82,0)+1),2),""),"")&amp;CHAR(10)&amp;IFERROR(IF(INDEX('Impact Indicators - Section B '!L$1:L$82,MATCH($A66,'Impact Indicators - Section B '!$A$1:$A$82,0))&lt;&gt;"",FIXED(INDEX('Impact Indicators - Section B '!L$1:L$82,MATCH($A66,'Impact Indicators - Section B '!$A$1:$A$82,0))*100,2)&amp;"%",""),"")&amp;CHAR(10)&amp;IFERROR(IF(INDEX('Impact Indicators - Section B '!N$1:N$82,MATCH($A66,'Impact Indicators - Section B '!$A$1:$A$82,0))&lt;&gt;"",INDEX('Impact Indicators - Section B '!N$1:N$82,MATCH($A66,'Impact Indicators - Section B '!$A$1:$A$82,0)),""),"")&amp;CHAR(10)&amp;IFERROR(IF(INDEX('Impact Indicators - Section B '!M$1:M$82,MATCH($A66,'Impact Indicators - Section B '!$A$1:$A$82,0))&lt;&gt;"",TEXT(INDEX('Impact Indicators - Section B '!M$1:M$82,MATCH($A66,'Impact Indicators - Section B '!$A$1:$A$82,0)),Setup!$A$33),""),"")</f>
        <v xml:space="preserve">/
</v>
      </c>
      <c r="Q66" s="407" t="str">
        <f ca="1">IFERROR(IF(INDEX('Impact Indicators - Section B '!O$1:O$82,MATCH($A66,'Impact Indicators - Section B '!$A$1:$A$82,0))&lt;&gt;"",FIXED(INDEX('Impact Indicators - Section B '!O$1:O$82,MATCH($A66,'Impact Indicators - Section B '!$A$1:$A$82,0)),4),""),"")&amp;"/"&amp;IFERROR(IF(INDEX('Impact Indicators - Section B '!O$1:O$82,MATCH($A66,'Impact Indicators - Section B '!$A$1:$A$82,0)+1)&lt;&gt;"",FIXED(INDEX('Impact Indicators - Section B '!O$1:O$82,MATCH($A66,'Impact Indicators - Section B '!$A$1:$A$82,0)+1),2),""),"")&amp;CHAR(10)&amp;IFERROR(IF(INDEX('Impact Indicators - Section B '!P$1:P$82,MATCH($A66,'Impact Indicators - Section B '!$A$1:$A$82,0))&lt;&gt;"",FIXED(INDEX('Impact Indicators - Section B '!P$1:P$82,MATCH($A66,'Impact Indicators - Section B '!$A$1:$A$82,0))*100,2)&amp;"%",""),"")&amp;CHAR(10)&amp;IFERROR(IF(INDEX('Impact Indicators - Section B '!R$1:R$82,MATCH($A66,'Impact Indicators - Section B '!$A$1:$A$82,0))&lt;&gt;"",INDEX('Impact Indicators - Section B '!R$1:R$82,MATCH($A66,'Impact Indicators - Section B '!$A$1:$A$82,0)),""),"")&amp;CHAR(10)&amp;IFERROR(IF(INDEX('Impact Indicators - Section B '!Q$1:Q$82,MATCH($A66,'Impact Indicators - Section B '!$A$1:$A$82,0))&lt;&gt;"",TEXT(INDEX('Impact Indicators - Section B '!Q$1:Q$82,MATCH($A66,'Impact Indicators - Section B '!$A$1:$A$82,0)),Setup!$A$33),""),"")</f>
        <v xml:space="preserve">/
</v>
      </c>
      <c r="R66" s="407" t="str">
        <f ca="1">IFERROR(IF(INDEX('Impact Indicators - Section B '!S$1:S$82,MATCH($A66,'Impact Indicators - Section B '!$A$1:$A$82,0))&lt;&gt;"",FIXED(INDEX('Impact Indicators - Section B '!S$1:S$82,MATCH($A66,'Impact Indicators - Section B '!$A$1:$A$82,0)),4),""),"")&amp;"/"&amp;IFERROR(IF(INDEX('Impact Indicators - Section B '!S$1:S$82,MATCH($A66,'Impact Indicators - Section B '!$A$1:$A$82,0)+1)&lt;&gt;"",FIXED(INDEX('Impact Indicators - Section B '!S$1:S$82,MATCH($A66,'Impact Indicators - Section B '!$A$1:$A$82,0)+1),2),""),"")&amp;CHAR(10)&amp;IFERROR(IF(INDEX('Impact Indicators - Section B '!T$1:T$82,MATCH($A66,'Impact Indicators - Section B '!$A$1:$A$82,0))&lt;&gt;"",FIXED(INDEX('Impact Indicators - Section B '!T$1:T$82,MATCH($A66,'Impact Indicators - Section B '!$A$1:$A$82,0))*100,2)&amp;"%",""),"")&amp;CHAR(10)&amp;IFERROR(IF(INDEX('Impact Indicators - Section B '!V$1:V$82,MATCH($A66,'Impact Indicators - Section B '!$A$1:$A$82,0))&lt;&gt;"",INDEX('Impact Indicators - Section B '!V$1:V$82,MATCH($A66,'Impact Indicators - Section B '!$A$1:$A$82,0)),""),"")&amp;CHAR(10)&amp;IFERROR(IF(INDEX('Impact Indicators - Section B '!U$1:U$82,MATCH($A66,'Impact Indicators - Section B '!$A$1:$A$82,0))&lt;&gt;"",TEXT(INDEX('Impact Indicators - Section B '!U$1:U$82,MATCH($A66,'Impact Indicators - Section B '!$A$1:$A$82,0)),Setup!$A$33),""),"")</f>
        <v xml:space="preserve">/
</v>
      </c>
      <c r="S66" s="407" t="str">
        <f ca="1">IFERROR(IF(INDEX('Impact Indicators - Section B '!W$1:W$82,MATCH($A66,'Impact Indicators - Section B '!$A$1:$A$82,0))&lt;&gt;"",FIXED(INDEX('Impact Indicators - Section B '!W$1:W$82,MATCH($A66,'Impact Indicators - Section B '!$A$1:$A$82,0)),4),""),"")&amp;"/"&amp;IFERROR(IF(INDEX('Impact Indicators - Section B '!W$1:W$82,MATCH($A66,'Impact Indicators - Section B '!$A$1:$A$82,0)+1)&lt;&gt;"",FIXED(INDEX('Impact Indicators - Section B '!W$1:W$82,MATCH($A66,'Impact Indicators - Section B '!$A$1:$A$82,0)+1),2),""),"")&amp;CHAR(10)&amp;IFERROR(IF(INDEX('Impact Indicators - Section B '!X$1:X$82,MATCH($A66,'Impact Indicators - Section B '!$A$1:$A$82,0))&lt;&gt;"",FIXED(INDEX('Impact Indicators - Section B '!X$1:X$82,MATCH($A66,'Impact Indicators - Section B '!$A$1:$A$82,0))*100,2)&amp;"%",""),"")&amp;CHAR(10)&amp;IFERROR(IF(INDEX('Impact Indicators - Section B '!Z$1:Z$82,MATCH($A66,'Impact Indicators - Section B '!$A$1:$A$82,0))&lt;&gt;"",INDEX('Impact Indicators - Section B '!Z$1:Z$82,MATCH($A66,'Impact Indicators - Section B '!$A$1:$A$82,0)),""),"")&amp;CHAR(10)&amp;IFERROR(IF(INDEX('Impact Indicators - Section B '!Y$1:Y$82,MATCH($A66,'Impact Indicators - Section B '!$A$1:$A$82,0))&lt;&gt;"",TEXT(INDEX('Impact Indicators - Section B '!Y$1:Y$82,MATCH($A66,'Impact Indicators - Section B '!$A$1:$A$82,0)),Setup!$A$33),""),"")</f>
        <v xml:space="preserve">/
</v>
      </c>
      <c r="T66" s="426"/>
      <c r="U66" s="230"/>
      <c r="V66" s="230"/>
      <c r="W66" s="230"/>
      <c r="X66" s="230"/>
      <c r="Y66" s="230"/>
      <c r="Z66" s="230"/>
      <c r="AA66" s="230"/>
      <c r="AB66" s="230"/>
      <c r="AC66" s="230"/>
      <c r="AD66" s="230"/>
      <c r="AE66" s="230"/>
      <c r="AF66" s="230"/>
      <c r="AG66" s="230"/>
      <c r="AH66" s="230"/>
      <c r="AI66" s="230"/>
      <c r="AJ66" s="230"/>
      <c r="AK66" s="230"/>
      <c r="AL66" s="230"/>
      <c r="AM66" s="230"/>
      <c r="AN66" s="230"/>
      <c r="AO66" s="230" t="str">
        <f ca="1">IFERROR(IF(INDEX('Impact Indicators - Section B '!AA$1:AA$82,MATCH($A66,'Impact Indicators - Section B '!$A$1:$A$82,0))&lt;&gt;0,INDEX('Impact Indicators - Section B '!AA$1:AA$82,MATCH($A66,'Impact Indicators - Section B '!$A$1:$A$82,0)),""),"")</f>
        <v/>
      </c>
      <c r="AP66" s="230"/>
      <c r="AQ66" s="230"/>
      <c r="AR66" s="230"/>
      <c r="AS66" s="230"/>
      <c r="AT66" s="230" t="str">
        <f>CONCATENATE($A66,J$52)</f>
        <v>7</v>
      </c>
      <c r="AU66" s="230" t="str">
        <f>CONCATENATE($A66,O$52)</f>
        <v>7</v>
      </c>
      <c r="AV66" s="230"/>
      <c r="AW66" s="230" t="str">
        <f t="shared" ref="AW66" si="10">CONCATENATE($A66,X$52)</f>
        <v>7</v>
      </c>
      <c r="AX66" s="230" t="str">
        <f t="shared" ref="AX66" si="11">CONCATENATE($A66,AB$52)</f>
        <v>7</v>
      </c>
      <c r="AY66" s="230"/>
      <c r="AZ66" s="230"/>
      <c r="BA66" s="230"/>
      <c r="BB66" s="230"/>
      <c r="BC66" s="427"/>
    </row>
    <row r="67" spans="1:55" s="428" customFormat="1" ht="100.25" customHeight="1" x14ac:dyDescent="0.5">
      <c r="A67" s="687"/>
      <c r="B67" s="621" t="str">
        <f ca="1">IFERROR(IF(INDEX('Impact Indicators - Section B '!AA$1:AA$82,MATCH($A66,'Impact Indicators - Section B '!$A$1:$A$82,0))&lt;&gt;0,INDEX('Impact Indicators - Section B '!AA$1:AA$82,MATCH($A66,'Impact Indicators - Section B '!$A$1:$A$82,0)),""),"")</f>
        <v/>
      </c>
      <c r="C67" s="622"/>
      <c r="D67" s="622"/>
      <c r="E67" s="622"/>
      <c r="F67" s="622"/>
      <c r="G67" s="622"/>
      <c r="H67" s="622"/>
      <c r="I67" s="622"/>
      <c r="J67" s="622"/>
      <c r="K67" s="622"/>
      <c r="L67" s="622"/>
      <c r="M67" s="622"/>
      <c r="N67" s="622"/>
      <c r="O67" s="622"/>
      <c r="P67" s="622"/>
      <c r="Q67" s="622"/>
      <c r="R67" s="622"/>
      <c r="S67" s="623"/>
      <c r="T67" s="311"/>
      <c r="U67" s="230"/>
      <c r="V67" s="230"/>
      <c r="W67" s="230"/>
      <c r="X67" s="230"/>
      <c r="Y67" s="230"/>
      <c r="Z67" s="230"/>
      <c r="AA67" s="230"/>
      <c r="AB67" s="230"/>
      <c r="AC67" s="230"/>
      <c r="AD67" s="230"/>
      <c r="AE67" s="230"/>
      <c r="AF67" s="230"/>
      <c r="AG67" s="230"/>
      <c r="AH67" s="230"/>
      <c r="AI67" s="230"/>
      <c r="AJ67" s="230"/>
      <c r="AK67" s="230"/>
      <c r="AL67" s="230"/>
      <c r="AM67" s="230"/>
      <c r="AN67" s="230"/>
      <c r="AO67" s="230"/>
      <c r="AP67" s="230"/>
      <c r="AQ67" s="230"/>
      <c r="AR67" s="230"/>
      <c r="AS67" s="230"/>
      <c r="AT67" s="230"/>
      <c r="AU67" s="230"/>
      <c r="AV67" s="230"/>
      <c r="AW67" s="230"/>
      <c r="AX67" s="230"/>
      <c r="AY67" s="230"/>
      <c r="AZ67" s="230"/>
      <c r="BA67" s="230"/>
      <c r="BB67" s="230"/>
      <c r="BC67" s="427"/>
    </row>
    <row r="68" spans="1:55" s="106" customFormat="1" ht="145.25" customHeight="1" x14ac:dyDescent="0.5">
      <c r="A68" s="682">
        <v>8</v>
      </c>
      <c r="B68" s="636" t="str">
        <f ca="1">IFERROR(IF(INDEX('Impact Indicators - Section B '!B$1:B$82,MATCH($A68,'Impact Indicators - Section B '!$A$1:$A$82,0))&lt;&gt;0,INDEX('Impact Indicators - Section B '!B$1:B$82,MATCH($A68,'Impact Indicators - Section B '!$A$1:$A$82,0)),""),"")</f>
        <v/>
      </c>
      <c r="C68" s="637"/>
      <c r="D68" s="638"/>
      <c r="E68" s="636" t="str">
        <f ca="1">IFERROR(IF(INDEX('Impact Indicators - Section B '!C$1:C$82,MATCH($A68,'Impact Indicators - Section B '!$A$1:$A$82,0))&lt;&gt;0,INDEX('Impact Indicators - Section B '!C$1:C$82,MATCH($A68,'Impact Indicators - Section B '!$A$1:$A$82,0)),""),"")</f>
        <v/>
      </c>
      <c r="F68" s="637"/>
      <c r="G68" s="638"/>
      <c r="H68" s="391" t="str">
        <f ca="1">IFERROR(IF(INDEX('Impact Indicators - Section B '!D$1:D$82,MATCH($A68,'Impact Indicators - Section B '!$A$1:$A$82,0))&lt;&gt;"",FIXED(INDEX('Impact Indicators - Section B '!D$1:D$82,MATCH($A68,'Impact Indicators - Section B '!$A$1:$A$82,0)),4),""),"")&amp;"/"&amp;IFERROR(IF(INDEX('Impact Indicators - Section B '!D$1:D$82,MATCH($A68,'Impact Indicators - Section B '!$A$1:$A$82,0)+1)&lt;&gt;"",FIXED(INDEX('Impact Indicators - Section B '!D$1:D$82,MATCH($A68,'Impact Indicators - Section B '!$A$1:$A$82,0)+1),2),""),"")&amp;CHAR(10)&amp;IFERROR(IF(INDEX('Impact Indicators - Section B '!E$1:E$82,MATCH($A68,'Impact Indicators - Section B '!$A$1:$A$82,0))&lt;&gt;"",FIXED(INDEX('Impact Indicators - Section B '!E$1:E$82,MATCH($A68,'Impact Indicators - Section B '!$A$1:$A$82,0))*100,2)&amp;"%",""),"")</f>
        <v xml:space="preserve">/
</v>
      </c>
      <c r="I68" s="392" t="str">
        <f ca="1">IFERROR(IF(INDEX('Impact Indicators - Section B '!F$1:F$82,MATCH($A68,'Impact Indicators - Section B '!$A$1:$A$82,0))&lt;&gt;0,INDEX('Impact Indicators - Section B '!F$1:F$82,MATCH($A68,'Impact Indicators - Section B '!$A$1:$A$82,0)),""),"")&amp;CHAR(10)&amp;IFERROR(IF(INDEX('Impact Indicators - Section B '!G$1:G$82,MATCH($A68,'Impact Indicators - Section B '!$A$1:$A$82,0))&lt;&gt;0,INDEX('Impact Indicators - Section B '!G$1:G$82,MATCH($A68,'Impact Indicators - Section B '!$A$1:$A$82,0)),""),"")</f>
        <v xml:space="preserve">
</v>
      </c>
      <c r="J68" s="636" t="str">
        <f ca="1">IFERROR(IF(INDEX('Impact Indicators - Section B '!H$1:H$82,MATCH($A68,'Impact Indicators - Section B '!$A$1:$A$82,0))&lt;&gt;0,INDEX('Impact Indicators - Section B '!H$1:H$82,MATCH($A68,'Impact Indicators - Section B '!$A$1:$A$82,0)),""),"")</f>
        <v/>
      </c>
      <c r="K68" s="637"/>
      <c r="L68" s="637"/>
      <c r="M68" s="638"/>
      <c r="N68" s="422" t="str">
        <f ca="1">IFERROR(IF(AND('Overview - Section A'!AN$5="Grant Making",OR(B68&lt;&gt;"",E68&lt;&gt;"")),Setup!I15,IF(INDEX('Impact Indicators - Section B '!I$1:I$82,MATCH($A68,'Impact Indicators - Section B '!$A$1:$A$82,0))&lt;&gt;0,INDEX('Impact Indicators - Section B '!I$1:I$82,MATCH($A68,'Impact Indicators - Section B '!$A$1:$A$82,0)),"")),"")</f>
        <v/>
      </c>
      <c r="O68" s="392" t="str">
        <f ca="1">IFERROR(IF(INDEX('Impact Indicators - Section B '!J$1:J$82,MATCH($A68,'Impact Indicators - Section B '!$A$1:$A$82,0))&lt;&gt;0,INDEX('Impact Indicators - Section B '!J$1:J$82,MATCH($A68,'Impact Indicators - Section B '!$A$1:$A$82,0)),""),"")</f>
        <v/>
      </c>
      <c r="P68" s="394" t="str">
        <f ca="1">IFERROR(IF(INDEX('Impact Indicators - Section B '!K$1:K$82,MATCH($A68,'Impact Indicators - Section B '!$A$1:$A$82,0))&lt;&gt;"",FIXED(INDEX('Impact Indicators - Section B '!K$1:K$82,MATCH($A68,'Impact Indicators - Section B '!$A$1:$A$82,0)),4),""),"")&amp;"/"&amp;IFERROR(IF(INDEX('Impact Indicators - Section B '!K$1:K$82,MATCH($A68,'Impact Indicators - Section B '!$A$1:$A$82,0)+1)&lt;&gt;"",FIXED(INDEX('Impact Indicators - Section B '!K$1:K$82,MATCH($A68,'Impact Indicators - Section B '!$A$1:$A$82,0)+1),2),""),"")&amp;CHAR(10)&amp;IFERROR(IF(INDEX('Impact Indicators - Section B '!L$1:L$82,MATCH($A68,'Impact Indicators - Section B '!$A$1:$A$82,0))&lt;&gt;"",FIXED(INDEX('Impact Indicators - Section B '!L$1:L$82,MATCH($A68,'Impact Indicators - Section B '!$A$1:$A$82,0))*100,2)&amp;"%",""),"")&amp;CHAR(10)&amp;IFERROR(IF(INDEX('Impact Indicators - Section B '!N$1:N$82,MATCH($A68,'Impact Indicators - Section B '!$A$1:$A$82,0))&lt;&gt;"",INDEX('Impact Indicators - Section B '!N$1:N$82,MATCH($A68,'Impact Indicators - Section B '!$A$1:$A$82,0)),""),"")&amp;CHAR(10)&amp;IFERROR(IF(INDEX('Impact Indicators - Section B '!M$1:M$82,MATCH($A68,'Impact Indicators - Section B '!$A$1:$A$82,0))&lt;&gt;"",TEXT(INDEX('Impact Indicators - Section B '!M$1:M$82,MATCH($A68,'Impact Indicators - Section B '!$A$1:$A$82,0)),Setup!$A$33),""),"")</f>
        <v xml:space="preserve">/
</v>
      </c>
      <c r="Q68" s="394" t="str">
        <f ca="1">IFERROR(IF(INDEX('Impact Indicators - Section B '!O$1:O$82,MATCH($A68,'Impact Indicators - Section B '!$A$1:$A$82,0))&lt;&gt;"",FIXED(INDEX('Impact Indicators - Section B '!O$1:O$82,MATCH($A68,'Impact Indicators - Section B '!$A$1:$A$82,0)),4),""),"")&amp;"/"&amp;IFERROR(IF(INDEX('Impact Indicators - Section B '!O$1:O$82,MATCH($A68,'Impact Indicators - Section B '!$A$1:$A$82,0)+1)&lt;&gt;"",FIXED(INDEX('Impact Indicators - Section B '!O$1:O$82,MATCH($A68,'Impact Indicators - Section B '!$A$1:$A$82,0)+1),2),""),"")&amp;CHAR(10)&amp;IFERROR(IF(INDEX('Impact Indicators - Section B '!P$1:P$82,MATCH($A68,'Impact Indicators - Section B '!$A$1:$A$82,0))&lt;&gt;"",FIXED(INDEX('Impact Indicators - Section B '!P$1:P$82,MATCH($A68,'Impact Indicators - Section B '!$A$1:$A$82,0))*100,2)&amp;"%",""),"")&amp;CHAR(10)&amp;IFERROR(IF(INDEX('Impact Indicators - Section B '!R$1:R$82,MATCH($A68,'Impact Indicators - Section B '!$A$1:$A$82,0))&lt;&gt;"",INDEX('Impact Indicators - Section B '!R$1:R$82,MATCH($A68,'Impact Indicators - Section B '!$A$1:$A$82,0)),""),"")&amp;CHAR(10)&amp;IFERROR(IF(INDEX('Impact Indicators - Section B '!Q$1:Q$82,MATCH($A68,'Impact Indicators - Section B '!$A$1:$A$82,0))&lt;&gt;"",TEXT(INDEX('Impact Indicators - Section B '!Q$1:Q$82,MATCH($A68,'Impact Indicators - Section B '!$A$1:$A$82,0)),Setup!$A$33),""),"")</f>
        <v xml:space="preserve">/
</v>
      </c>
      <c r="R68" s="394" t="str">
        <f ca="1">IFERROR(IF(INDEX('Impact Indicators - Section B '!S$1:S$82,MATCH($A68,'Impact Indicators - Section B '!$A$1:$A$82,0))&lt;&gt;"",FIXED(INDEX('Impact Indicators - Section B '!S$1:S$82,MATCH($A68,'Impact Indicators - Section B '!$A$1:$A$82,0)),4),""),"")&amp;"/"&amp;IFERROR(IF(INDEX('Impact Indicators - Section B '!S$1:S$82,MATCH($A68,'Impact Indicators - Section B '!$A$1:$A$82,0)+1)&lt;&gt;"",FIXED(INDEX('Impact Indicators - Section B '!S$1:S$82,MATCH($A68,'Impact Indicators - Section B '!$A$1:$A$82,0)+1),2),""),"")&amp;CHAR(10)&amp;IFERROR(IF(INDEX('Impact Indicators - Section B '!T$1:T$82,MATCH($A68,'Impact Indicators - Section B '!$A$1:$A$82,0))&lt;&gt;"",FIXED(INDEX('Impact Indicators - Section B '!T$1:T$82,MATCH($A68,'Impact Indicators - Section B '!$A$1:$A$82,0))*100,2)&amp;"%",""),"")&amp;CHAR(10)&amp;IFERROR(IF(INDEX('Impact Indicators - Section B '!V$1:V$82,MATCH($A68,'Impact Indicators - Section B '!$A$1:$A$82,0))&lt;&gt;"",INDEX('Impact Indicators - Section B '!V$1:V$82,MATCH($A68,'Impact Indicators - Section B '!$A$1:$A$82,0)),""),"")&amp;CHAR(10)&amp;IFERROR(IF(INDEX('Impact Indicators - Section B '!U$1:U$82,MATCH($A68,'Impact Indicators - Section B '!$A$1:$A$82,0))&lt;&gt;"",TEXT(INDEX('Impact Indicators - Section B '!U$1:U$82,MATCH($A68,'Impact Indicators - Section B '!$A$1:$A$82,0)),Setup!$A$33),""),"")</f>
        <v xml:space="preserve">/
</v>
      </c>
      <c r="S68" s="394" t="str">
        <f ca="1">IFERROR(IF(INDEX('Impact Indicators - Section B '!W$1:W$82,MATCH($A68,'Impact Indicators - Section B '!$A$1:$A$82,0))&lt;&gt;"",FIXED(INDEX('Impact Indicators - Section B '!W$1:W$82,MATCH($A68,'Impact Indicators - Section B '!$A$1:$A$82,0)),4),""),"")&amp;"/"&amp;IFERROR(IF(INDEX('Impact Indicators - Section B '!W$1:W$82,MATCH($A68,'Impact Indicators - Section B '!$A$1:$A$82,0)+1)&lt;&gt;"",FIXED(INDEX('Impact Indicators - Section B '!W$1:W$82,MATCH($A68,'Impact Indicators - Section B '!$A$1:$A$82,0)+1),2),""),"")&amp;CHAR(10)&amp;IFERROR(IF(INDEX('Impact Indicators - Section B '!X$1:X$82,MATCH($A68,'Impact Indicators - Section B '!$A$1:$A$82,0))&lt;&gt;"",FIXED(INDEX('Impact Indicators - Section B '!X$1:X$82,MATCH($A68,'Impact Indicators - Section B '!$A$1:$A$82,0))*100,2)&amp;"%",""),"")&amp;CHAR(10)&amp;IFERROR(IF(INDEX('Impact Indicators - Section B '!Z$1:Z$82,MATCH($A68,'Impact Indicators - Section B '!$A$1:$A$82,0))&lt;&gt;"",INDEX('Impact Indicators - Section B '!Z$1:Z$82,MATCH($A68,'Impact Indicators - Section B '!$A$1:$A$82,0)),""),"")&amp;CHAR(10)&amp;IFERROR(IF(INDEX('Impact Indicators - Section B '!Y$1:Y$82,MATCH($A68,'Impact Indicators - Section B '!$A$1:$A$82,0))&lt;&gt;"",TEXT(INDEX('Impact Indicators - Section B '!Y$1:Y$82,MATCH($A68,'Impact Indicators - Section B '!$A$1:$A$82,0)),Setup!$A$33),""),"")</f>
        <v xml:space="preserve">/
</v>
      </c>
      <c r="T68" s="310"/>
      <c r="U68" s="230"/>
      <c r="V68" s="230"/>
      <c r="W68" s="230"/>
      <c r="X68" s="230"/>
      <c r="Y68" s="230"/>
      <c r="Z68" s="230"/>
      <c r="AA68" s="230"/>
      <c r="AB68" s="230"/>
      <c r="AC68" s="230"/>
      <c r="AD68" s="230"/>
      <c r="AE68" s="230"/>
      <c r="AF68" s="230"/>
      <c r="AG68" s="230"/>
      <c r="AH68" s="230"/>
      <c r="AI68" s="230"/>
      <c r="AJ68" s="230"/>
      <c r="AK68" s="230"/>
      <c r="AL68" s="230"/>
      <c r="AM68" s="230"/>
      <c r="AN68" s="230"/>
      <c r="AO68" s="230" t="str">
        <f ca="1">IFERROR(IF(INDEX('Impact Indicators - Section B '!AA$1:AA$82,MATCH($A68,'Impact Indicators - Section B '!$A$1:$A$82,0))&lt;&gt;0,INDEX('Impact Indicators - Section B '!AA$1:AA$82,MATCH($A68,'Impact Indicators - Section B '!$A$1:$A$82,0)),""),"")</f>
        <v/>
      </c>
      <c r="AP68" s="230"/>
      <c r="AQ68" s="230"/>
      <c r="AR68" s="230"/>
      <c r="AS68" s="230"/>
      <c r="AT68" s="230" t="str">
        <f>CONCATENATE($A68,J$52)</f>
        <v>8</v>
      </c>
      <c r="AU68" s="230" t="str">
        <f>CONCATENATE($A68,O$52)</f>
        <v>8</v>
      </c>
      <c r="AV68" s="230"/>
      <c r="AW68" s="230" t="str">
        <f t="shared" ref="AW68" si="12">CONCATENATE($A68,X$52)</f>
        <v>8</v>
      </c>
      <c r="AX68" s="230" t="str">
        <f t="shared" ref="AX68" si="13">CONCATENATE($A68,AB$52)</f>
        <v>8</v>
      </c>
      <c r="AY68" s="230"/>
      <c r="AZ68" s="230"/>
      <c r="BA68" s="230"/>
      <c r="BB68" s="230"/>
      <c r="BC68" s="121"/>
    </row>
    <row r="69" spans="1:55" s="106" customFormat="1" ht="100.25" customHeight="1" x14ac:dyDescent="0.5">
      <c r="A69" s="682"/>
      <c r="B69" s="596" t="str">
        <f ca="1">IFERROR(IF(INDEX('Impact Indicators - Section B '!AA$1:AA$82,MATCH($A68,'Impact Indicators - Section B '!$A$1:$A$82,0))&lt;&gt;0,INDEX('Impact Indicators - Section B '!AA$1:AA$82,MATCH($A68,'Impact Indicators - Section B '!$A$1:$A$82,0)),""),"")</f>
        <v/>
      </c>
      <c r="C69" s="597"/>
      <c r="D69" s="597"/>
      <c r="E69" s="597"/>
      <c r="F69" s="597"/>
      <c r="G69" s="597"/>
      <c r="H69" s="597"/>
      <c r="I69" s="598"/>
      <c r="J69" s="598"/>
      <c r="K69" s="598"/>
      <c r="L69" s="598"/>
      <c r="M69" s="598"/>
      <c r="N69" s="598"/>
      <c r="O69" s="598"/>
      <c r="P69" s="598"/>
      <c r="Q69" s="598"/>
      <c r="R69" s="598"/>
      <c r="S69" s="599"/>
      <c r="T69" s="311"/>
      <c r="U69" s="230"/>
      <c r="V69" s="230"/>
      <c r="W69" s="230"/>
      <c r="X69" s="230"/>
      <c r="Y69" s="230"/>
      <c r="Z69" s="230"/>
      <c r="AA69" s="230"/>
      <c r="AB69" s="230"/>
      <c r="AC69" s="230"/>
      <c r="AD69" s="230"/>
      <c r="AE69" s="230"/>
      <c r="AF69" s="230"/>
      <c r="AG69" s="230"/>
      <c r="AH69" s="230"/>
      <c r="AI69" s="230"/>
      <c r="AJ69" s="230"/>
      <c r="AK69" s="230"/>
      <c r="AL69" s="230"/>
      <c r="AM69" s="230"/>
      <c r="AN69" s="230"/>
      <c r="AO69" s="230"/>
      <c r="AP69" s="230"/>
      <c r="AQ69" s="230"/>
      <c r="AR69" s="230"/>
      <c r="AS69" s="230"/>
      <c r="AT69" s="230"/>
      <c r="AU69" s="230"/>
      <c r="AV69" s="230"/>
      <c r="AW69" s="230"/>
      <c r="AX69" s="230"/>
      <c r="AY69" s="230"/>
      <c r="AZ69" s="230"/>
      <c r="BA69" s="230"/>
      <c r="BB69" s="230"/>
      <c r="BC69" s="121"/>
    </row>
    <row r="70" spans="1:55" s="428" customFormat="1" ht="145.25" customHeight="1" x14ac:dyDescent="0.5">
      <c r="A70" s="687">
        <v>9</v>
      </c>
      <c r="B70" s="618" t="str">
        <f ca="1">IFERROR(IF(INDEX('Impact Indicators - Section B '!B$1:B$82,MATCH($A70,'Impact Indicators - Section B '!$A$1:$A$82,0))&lt;&gt;0,INDEX('Impact Indicators - Section B '!B$1:B$82,MATCH($A70,'Impact Indicators - Section B '!$A$1:$A$82,0)),""),"")</f>
        <v/>
      </c>
      <c r="C70" s="619"/>
      <c r="D70" s="620"/>
      <c r="E70" s="618" t="str">
        <f ca="1">IFERROR(IF(INDEX('Impact Indicators - Section B '!C$1:C$82,MATCH($A70,'Impact Indicators - Section B '!$A$1:$A$82,0))&lt;&gt;0,INDEX('Impact Indicators - Section B '!C$1:C$82,MATCH($A70,'Impact Indicators - Section B '!$A$1:$A$82,0)),""),"")</f>
        <v/>
      </c>
      <c r="F70" s="619"/>
      <c r="G70" s="620"/>
      <c r="H70" s="424" t="str">
        <f ca="1">IFERROR(IF(INDEX('Impact Indicators - Section B '!D$1:D$82,MATCH($A70,'Impact Indicators - Section B '!$A$1:$A$82,0))&lt;&gt;"",FIXED(INDEX('Impact Indicators - Section B '!D$1:D$82,MATCH($A70,'Impact Indicators - Section B '!$A$1:$A$82,0)),4),""),"")&amp;"/"&amp;IFERROR(IF(INDEX('Impact Indicators - Section B '!D$1:D$82,MATCH($A70,'Impact Indicators - Section B '!$A$1:$A$82,0)+1)&lt;&gt;"",FIXED(INDEX('Impact Indicators - Section B '!D$1:D$82,MATCH($A70,'Impact Indicators - Section B '!$A$1:$A$82,0)+1),2),""),"")&amp;CHAR(10)&amp;IFERROR(IF(INDEX('Impact Indicators - Section B '!E$1:E$82,MATCH($A70,'Impact Indicators - Section B '!$A$1:$A$82,0))&lt;&gt;"",FIXED(INDEX('Impact Indicators - Section B '!E$1:E$82,MATCH($A70,'Impact Indicators - Section B '!$A$1:$A$82,0))*100,2)&amp;"%",""),"")</f>
        <v xml:space="preserve">/
</v>
      </c>
      <c r="I70" s="425" t="str">
        <f ca="1">IFERROR(IF(INDEX('Impact Indicators - Section B '!F$1:F$82,MATCH($A70,'Impact Indicators - Section B '!$A$1:$A$82,0))&lt;&gt;0,INDEX('Impact Indicators - Section B '!F$1:F$82,MATCH($A70,'Impact Indicators - Section B '!$A$1:$A$82,0)),""),"")&amp;CHAR(10)&amp;IFERROR(IF(INDEX('Impact Indicators - Section B '!G$1:G$82,MATCH($A70,'Impact Indicators - Section B '!$A$1:$A$82,0))&lt;&gt;0,INDEX('Impact Indicators - Section B '!G$1:G$82,MATCH($A70,'Impact Indicators - Section B '!$A$1:$A$82,0)),""),"")</f>
        <v xml:space="preserve">
</v>
      </c>
      <c r="J70" s="618" t="str">
        <f ca="1">IFERROR(IF(INDEX('Impact Indicators - Section B '!H$1:H$82,MATCH($A70,'Impact Indicators - Section B '!$A$1:$A$82,0))&lt;&gt;0,INDEX('Impact Indicators - Section B '!H$1:H$82,MATCH($A70,'Impact Indicators - Section B '!$A$1:$A$82,0)),""),"")</f>
        <v/>
      </c>
      <c r="K70" s="619"/>
      <c r="L70" s="619"/>
      <c r="M70" s="620"/>
      <c r="N70" s="406" t="str">
        <f ca="1">IFERROR(IF(AND('Overview - Section A'!AN$5="Grant Making",OR(B70&lt;&gt;"",E70&lt;&gt;"")),Setup!I15,IF(INDEX('Impact Indicators - Section B '!I$1:I$82,MATCH($A70,'Impact Indicators - Section B '!$A$1:$A$82,0))&lt;&gt;0,INDEX('Impact Indicators - Section B '!I$1:I$82,MATCH($A70,'Impact Indicators - Section B '!$A$1:$A$82,0)),"")),"")</f>
        <v/>
      </c>
      <c r="O70" s="425" t="str">
        <f ca="1">IFERROR(IF(INDEX('Impact Indicators - Section B '!J$1:J$82,MATCH($A70,'Impact Indicators - Section B '!$A$1:$A$82,0))&lt;&gt;0,INDEX('Impact Indicators - Section B '!J$1:J$82,MATCH($A70,'Impact Indicators - Section B '!$A$1:$A$82,0)),""),"")</f>
        <v/>
      </c>
      <c r="P70" s="407" t="str">
        <f ca="1">IFERROR(IF(INDEX('Impact Indicators - Section B '!K$1:K$82,MATCH($A70,'Impact Indicators - Section B '!$A$1:$A$82,0))&lt;&gt;"",FIXED(INDEX('Impact Indicators - Section B '!K$1:K$82,MATCH($A70,'Impact Indicators - Section B '!$A$1:$A$82,0)),4),""),"")&amp;"/"&amp;IFERROR(IF(INDEX('Impact Indicators - Section B '!K$1:K$82,MATCH($A70,'Impact Indicators - Section B '!$A$1:$A$82,0)+1)&lt;&gt;"",FIXED(INDEX('Impact Indicators - Section B '!K$1:K$82,MATCH($A70,'Impact Indicators - Section B '!$A$1:$A$82,0)+1),2),""),"")&amp;CHAR(10)&amp;IFERROR(IF(INDEX('Impact Indicators - Section B '!L$1:L$82,MATCH($A70,'Impact Indicators - Section B '!$A$1:$A$82,0))&lt;&gt;"",FIXED(INDEX('Impact Indicators - Section B '!L$1:L$82,MATCH($A70,'Impact Indicators - Section B '!$A$1:$A$82,0))*100,2)&amp;"%",""),"")&amp;CHAR(10)&amp;IFERROR(IF(INDEX('Impact Indicators - Section B '!N$1:N$82,MATCH($A70,'Impact Indicators - Section B '!$A$1:$A$82,0))&lt;&gt;"",INDEX('Impact Indicators - Section B '!N$1:N$82,MATCH($A70,'Impact Indicators - Section B '!$A$1:$A$82,0)),""),"")&amp;CHAR(10)&amp;IFERROR(IF(INDEX('Impact Indicators - Section B '!M$1:M$82,MATCH($A70,'Impact Indicators - Section B '!$A$1:$A$82,0))&lt;&gt;"",TEXT(INDEX('Impact Indicators - Section B '!M$1:M$82,MATCH($A70,'Impact Indicators - Section B '!$A$1:$A$82,0)),Setup!$A$33),""),"")</f>
        <v xml:space="preserve">/
</v>
      </c>
      <c r="Q70" s="407" t="str">
        <f ca="1">IFERROR(IF(INDEX('Impact Indicators - Section B '!O$1:O$82,MATCH($A70,'Impact Indicators - Section B '!$A$1:$A$82,0))&lt;&gt;"",FIXED(INDEX('Impact Indicators - Section B '!O$1:O$82,MATCH($A70,'Impact Indicators - Section B '!$A$1:$A$82,0)),4),""),"")&amp;"/"&amp;IFERROR(IF(INDEX('Impact Indicators - Section B '!O$1:O$82,MATCH($A70,'Impact Indicators - Section B '!$A$1:$A$82,0)+1)&lt;&gt;"",FIXED(INDEX('Impact Indicators - Section B '!O$1:O$82,MATCH($A70,'Impact Indicators - Section B '!$A$1:$A$82,0)+1),2),""),"")&amp;CHAR(10)&amp;IFERROR(IF(INDEX('Impact Indicators - Section B '!P$1:P$82,MATCH($A70,'Impact Indicators - Section B '!$A$1:$A$82,0))&lt;&gt;"",FIXED(INDEX('Impact Indicators - Section B '!P$1:P$82,MATCH($A70,'Impact Indicators - Section B '!$A$1:$A$82,0))*100,2)&amp;"%",""),"")&amp;CHAR(10)&amp;IFERROR(IF(INDEX('Impact Indicators - Section B '!R$1:R$82,MATCH($A70,'Impact Indicators - Section B '!$A$1:$A$82,0))&lt;&gt;"",INDEX('Impact Indicators - Section B '!R$1:R$82,MATCH($A70,'Impact Indicators - Section B '!$A$1:$A$82,0)),""),"")&amp;CHAR(10)&amp;IFERROR(IF(INDEX('Impact Indicators - Section B '!Q$1:Q$82,MATCH($A70,'Impact Indicators - Section B '!$A$1:$A$82,0))&lt;&gt;"",TEXT(INDEX('Impact Indicators - Section B '!Q$1:Q$82,MATCH($A70,'Impact Indicators - Section B '!$A$1:$A$82,0)),Setup!$A$33),""),"")</f>
        <v xml:space="preserve">/
</v>
      </c>
      <c r="R70" s="407" t="str">
        <f ca="1">IFERROR(IF(INDEX('Impact Indicators - Section B '!S$1:S$82,MATCH($A70,'Impact Indicators - Section B '!$A$1:$A$82,0))&lt;&gt;"",FIXED(INDEX('Impact Indicators - Section B '!S$1:S$82,MATCH($A70,'Impact Indicators - Section B '!$A$1:$A$82,0)),4),""),"")&amp;"/"&amp;IFERROR(IF(INDEX('Impact Indicators - Section B '!S$1:S$82,MATCH($A70,'Impact Indicators - Section B '!$A$1:$A$82,0)+1)&lt;&gt;"",FIXED(INDEX('Impact Indicators - Section B '!S$1:S$82,MATCH($A70,'Impact Indicators - Section B '!$A$1:$A$82,0)+1),2),""),"")&amp;CHAR(10)&amp;IFERROR(IF(INDEX('Impact Indicators - Section B '!T$1:T$82,MATCH($A70,'Impact Indicators - Section B '!$A$1:$A$82,0))&lt;&gt;"",FIXED(INDEX('Impact Indicators - Section B '!T$1:T$82,MATCH($A70,'Impact Indicators - Section B '!$A$1:$A$82,0))*100,2)&amp;"%",""),"")&amp;CHAR(10)&amp;IFERROR(IF(INDEX('Impact Indicators - Section B '!V$1:V$82,MATCH($A70,'Impact Indicators - Section B '!$A$1:$A$82,0))&lt;&gt;"",INDEX('Impact Indicators - Section B '!V$1:V$82,MATCH($A70,'Impact Indicators - Section B '!$A$1:$A$82,0)),""),"")&amp;CHAR(10)&amp;IFERROR(IF(INDEX('Impact Indicators - Section B '!U$1:U$82,MATCH($A70,'Impact Indicators - Section B '!$A$1:$A$82,0))&lt;&gt;"",TEXT(INDEX('Impact Indicators - Section B '!U$1:U$82,MATCH($A70,'Impact Indicators - Section B '!$A$1:$A$82,0)),Setup!$A$33),""),"")</f>
        <v xml:space="preserve">/
</v>
      </c>
      <c r="S70" s="407" t="str">
        <f ca="1">IFERROR(IF(INDEX('Impact Indicators - Section B '!W$1:W$82,MATCH($A70,'Impact Indicators - Section B '!$A$1:$A$82,0))&lt;&gt;"",FIXED(INDEX('Impact Indicators - Section B '!W$1:W$82,MATCH($A70,'Impact Indicators - Section B '!$A$1:$A$82,0)),4),""),"")&amp;"/"&amp;IFERROR(IF(INDEX('Impact Indicators - Section B '!W$1:W$82,MATCH($A70,'Impact Indicators - Section B '!$A$1:$A$82,0)+1)&lt;&gt;"",FIXED(INDEX('Impact Indicators - Section B '!W$1:W$82,MATCH($A70,'Impact Indicators - Section B '!$A$1:$A$82,0)+1),2),""),"")&amp;CHAR(10)&amp;IFERROR(IF(INDEX('Impact Indicators - Section B '!X$1:X$82,MATCH($A70,'Impact Indicators - Section B '!$A$1:$A$82,0))&lt;&gt;"",FIXED(INDEX('Impact Indicators - Section B '!X$1:X$82,MATCH($A70,'Impact Indicators - Section B '!$A$1:$A$82,0))*100,2)&amp;"%",""),"")&amp;CHAR(10)&amp;IFERROR(IF(INDEX('Impact Indicators - Section B '!Z$1:Z$82,MATCH($A70,'Impact Indicators - Section B '!$A$1:$A$82,0))&lt;&gt;"",INDEX('Impact Indicators - Section B '!Z$1:Z$82,MATCH($A70,'Impact Indicators - Section B '!$A$1:$A$82,0)),""),"")&amp;CHAR(10)&amp;IFERROR(IF(INDEX('Impact Indicators - Section B '!Y$1:Y$82,MATCH($A70,'Impact Indicators - Section B '!$A$1:$A$82,0))&lt;&gt;"",TEXT(INDEX('Impact Indicators - Section B '!Y$1:Y$82,MATCH($A70,'Impact Indicators - Section B '!$A$1:$A$82,0)),Setup!$A$33),""),"")</f>
        <v xml:space="preserve">/
</v>
      </c>
      <c r="T70" s="426"/>
      <c r="U70" s="230"/>
      <c r="V70" s="230"/>
      <c r="W70" s="230"/>
      <c r="X70" s="230"/>
      <c r="Y70" s="230"/>
      <c r="Z70" s="230"/>
      <c r="AA70" s="230"/>
      <c r="AB70" s="230"/>
      <c r="AC70" s="230"/>
      <c r="AD70" s="230"/>
      <c r="AE70" s="230"/>
      <c r="AF70" s="230"/>
      <c r="AG70" s="230"/>
      <c r="AH70" s="230"/>
      <c r="AI70" s="230"/>
      <c r="AJ70" s="230"/>
      <c r="AK70" s="230"/>
      <c r="AL70" s="230"/>
      <c r="AM70" s="230"/>
      <c r="AN70" s="230"/>
      <c r="AO70" s="230" t="str">
        <f ca="1">IFERROR(IF(INDEX('Impact Indicators - Section B '!AA$1:AA$82,MATCH($A70,'Impact Indicators - Section B '!$A$1:$A$82,0))&lt;&gt;0,INDEX('Impact Indicators - Section B '!AA$1:AA$82,MATCH($A70,'Impact Indicators - Section B '!$A$1:$A$82,0)),""),"")</f>
        <v/>
      </c>
      <c r="AP70" s="230"/>
      <c r="AQ70" s="230"/>
      <c r="AR70" s="230"/>
      <c r="AS70" s="230"/>
      <c r="AT70" s="230" t="str">
        <f>CONCATENATE($A70,J$52)</f>
        <v>9</v>
      </c>
      <c r="AU70" s="230" t="str">
        <f>CONCATENATE($A70,O$52)</f>
        <v>9</v>
      </c>
      <c r="AV70" s="230"/>
      <c r="AW70" s="230" t="str">
        <f t="shared" ref="AW70" si="14">CONCATENATE($A70,X$52)</f>
        <v>9</v>
      </c>
      <c r="AX70" s="230" t="str">
        <f t="shared" ref="AX70" si="15">CONCATENATE($A70,AB$52)</f>
        <v>9</v>
      </c>
      <c r="AY70" s="230"/>
      <c r="AZ70" s="230"/>
      <c r="BA70" s="230"/>
      <c r="BB70" s="230"/>
      <c r="BC70" s="427"/>
    </row>
    <row r="71" spans="1:55" s="428" customFormat="1" ht="100.25" customHeight="1" x14ac:dyDescent="0.5">
      <c r="A71" s="687"/>
      <c r="B71" s="621" t="str">
        <f ca="1">IFERROR(IF(INDEX('Impact Indicators - Section B '!AA$1:AA$82,MATCH($A70,'Impact Indicators - Section B '!$A$1:$A$82,0))&lt;&gt;0,INDEX('Impact Indicators - Section B '!AA$1:AA$82,MATCH($A70,'Impact Indicators - Section B '!$A$1:$A$82,0)),""),"")</f>
        <v/>
      </c>
      <c r="C71" s="622"/>
      <c r="D71" s="622"/>
      <c r="E71" s="622"/>
      <c r="F71" s="622"/>
      <c r="G71" s="622"/>
      <c r="H71" s="622"/>
      <c r="I71" s="622"/>
      <c r="J71" s="622"/>
      <c r="K71" s="622"/>
      <c r="L71" s="622"/>
      <c r="M71" s="622"/>
      <c r="N71" s="622"/>
      <c r="O71" s="622"/>
      <c r="P71" s="622"/>
      <c r="Q71" s="622"/>
      <c r="R71" s="622"/>
      <c r="S71" s="623"/>
      <c r="T71" s="311"/>
      <c r="U71" s="230"/>
      <c r="V71" s="230"/>
      <c r="W71" s="230"/>
      <c r="X71" s="230"/>
      <c r="Y71" s="230"/>
      <c r="Z71" s="230"/>
      <c r="AA71" s="230"/>
      <c r="AB71" s="230"/>
      <c r="AC71" s="230"/>
      <c r="AD71" s="230"/>
      <c r="AE71" s="230"/>
      <c r="AF71" s="230"/>
      <c r="AG71" s="230"/>
      <c r="AH71" s="230"/>
      <c r="AI71" s="230"/>
      <c r="AJ71" s="230"/>
      <c r="AK71" s="230"/>
      <c r="AL71" s="230"/>
      <c r="AM71" s="230"/>
      <c r="AN71" s="230"/>
      <c r="AO71" s="230"/>
      <c r="AP71" s="230"/>
      <c r="AQ71" s="230"/>
      <c r="AR71" s="230"/>
      <c r="AS71" s="230"/>
      <c r="AT71" s="230"/>
      <c r="AU71" s="230"/>
      <c r="AV71" s="230"/>
      <c r="AW71" s="230"/>
      <c r="AX71" s="230"/>
      <c r="AY71" s="230"/>
      <c r="AZ71" s="230"/>
      <c r="BA71" s="230"/>
      <c r="BB71" s="230"/>
      <c r="BC71" s="427"/>
    </row>
    <row r="72" spans="1:55" s="106" customFormat="1" ht="145.25" customHeight="1" x14ac:dyDescent="0.5">
      <c r="A72" s="682">
        <v>10</v>
      </c>
      <c r="B72" s="636" t="str">
        <f ca="1">IFERROR(IF(INDEX('Impact Indicators - Section B '!B$1:B$82,MATCH($A72,'Impact Indicators - Section B '!$A$1:$A$82,0))&lt;&gt;0,INDEX('Impact Indicators - Section B '!B$1:B$82,MATCH($A72,'Impact Indicators - Section B '!$A$1:$A$82,0)),""),"")</f>
        <v/>
      </c>
      <c r="C72" s="637"/>
      <c r="D72" s="638"/>
      <c r="E72" s="636" t="str">
        <f ca="1">IFERROR(IF(INDEX('Impact Indicators - Section B '!C$1:C$82,MATCH($A72,'Impact Indicators - Section B '!$A$1:$A$82,0))&lt;&gt;0,INDEX('Impact Indicators - Section B '!C$1:C$82,MATCH($A72,'Impact Indicators - Section B '!$A$1:$A$82,0)),""),"")</f>
        <v/>
      </c>
      <c r="F72" s="637"/>
      <c r="G72" s="638"/>
      <c r="H72" s="391" t="str">
        <f ca="1">IFERROR(IF(INDEX('Impact Indicators - Section B '!D$1:D$82,MATCH($A72,'Impact Indicators - Section B '!$A$1:$A$82,0))&lt;&gt;"",FIXED(INDEX('Impact Indicators - Section B '!D$1:D$82,MATCH($A72,'Impact Indicators - Section B '!$A$1:$A$82,0)),4),""),"")&amp;"/"&amp;IFERROR(IF(INDEX('Impact Indicators - Section B '!D$1:D$82,MATCH($A72,'Impact Indicators - Section B '!$A$1:$A$82,0)+1)&lt;&gt;"",FIXED(INDEX('Impact Indicators - Section B '!D$1:D$82,MATCH($A72,'Impact Indicators - Section B '!$A$1:$A$82,0)+1),2),""),"")&amp;CHAR(10)&amp;IFERROR(IF(INDEX('Impact Indicators - Section B '!E$1:E$82,MATCH($A72,'Impact Indicators - Section B '!$A$1:$A$82,0))&lt;&gt;"",FIXED(INDEX('Impact Indicators - Section B '!E$1:E$82,MATCH($A72,'Impact Indicators - Section B '!$A$1:$A$82,0))*100,2)&amp;"%",""),"")</f>
        <v xml:space="preserve">/
</v>
      </c>
      <c r="I72" s="392" t="str">
        <f ca="1">IFERROR(IF(INDEX('Impact Indicators - Section B '!F$1:F$82,MATCH($A72,'Impact Indicators - Section B '!$A$1:$A$82,0))&lt;&gt;0,INDEX('Impact Indicators - Section B '!F$1:F$82,MATCH($A72,'Impact Indicators - Section B '!$A$1:$A$82,0)),""),"")&amp;CHAR(10)&amp;IFERROR(IF(INDEX('Impact Indicators - Section B '!G$1:G$82,MATCH($A72,'Impact Indicators - Section B '!$A$1:$A$82,0))&lt;&gt;0,INDEX('Impact Indicators - Section B '!G$1:G$82,MATCH($A72,'Impact Indicators - Section B '!$A$1:$A$82,0)),""),"")</f>
        <v xml:space="preserve">
</v>
      </c>
      <c r="J72" s="636" t="str">
        <f ca="1">IFERROR(IF(INDEX('Impact Indicators - Section B '!H$1:H$82,MATCH($A72,'Impact Indicators - Section B '!$A$1:$A$82,0))&lt;&gt;0,INDEX('Impact Indicators - Section B '!H$1:H$82,MATCH($A72,'Impact Indicators - Section B '!$A$1:$A$82,0)),""),"")</f>
        <v/>
      </c>
      <c r="K72" s="637"/>
      <c r="L72" s="637"/>
      <c r="M72" s="638"/>
      <c r="N72" s="422" t="str">
        <f ca="1">IFERROR(IF(AND('Overview - Section A'!AN$5="Grant Making",OR(B72&lt;&gt;"",E72&lt;&gt;"")),Setup!I15,IF(INDEX('Impact Indicators - Section B '!I$1:I$82,MATCH($A72,'Impact Indicators - Section B '!$A$1:$A$82,0))&lt;&gt;0,INDEX('Impact Indicators - Section B '!I$1:I$82,MATCH($A72,'Impact Indicators - Section B '!$A$1:$A$82,0)),"")),"")</f>
        <v/>
      </c>
      <c r="O72" s="392" t="str">
        <f ca="1">IFERROR(IF(INDEX('Impact Indicators - Section B '!J$1:J$82,MATCH($A72,'Impact Indicators - Section B '!$A$1:$A$82,0))&lt;&gt;0,INDEX('Impact Indicators - Section B '!J$1:J$82,MATCH($A72,'Impact Indicators - Section B '!$A$1:$A$82,0)),""),"")</f>
        <v/>
      </c>
      <c r="P72" s="394" t="str">
        <f ca="1">IFERROR(IF(INDEX('Impact Indicators - Section B '!K$1:K$82,MATCH($A72,'Impact Indicators - Section B '!$A$1:$A$82,0))&lt;&gt;"",FIXED(INDEX('Impact Indicators - Section B '!K$1:K$82,MATCH($A72,'Impact Indicators - Section B '!$A$1:$A$82,0)),4),""),"")&amp;"/"&amp;IFERROR(IF(INDEX('Impact Indicators - Section B '!K$1:K$82,MATCH($A72,'Impact Indicators - Section B '!$A$1:$A$82,0)+1)&lt;&gt;"",FIXED(INDEX('Impact Indicators - Section B '!K$1:K$82,MATCH($A72,'Impact Indicators - Section B '!$A$1:$A$82,0)+1),2),""),"")&amp;CHAR(10)&amp;IFERROR(IF(INDEX('Impact Indicators - Section B '!L$1:L$82,MATCH($A72,'Impact Indicators - Section B '!$A$1:$A$82,0))&lt;&gt;"",FIXED(INDEX('Impact Indicators - Section B '!L$1:L$82,MATCH($A72,'Impact Indicators - Section B '!$A$1:$A$82,0))*100,2)&amp;"%",""),"")&amp;CHAR(10)&amp;IFERROR(IF(INDEX('Impact Indicators - Section B '!N$1:N$82,MATCH($A72,'Impact Indicators - Section B '!$A$1:$A$82,0))&lt;&gt;"",INDEX('Impact Indicators - Section B '!N$1:N$82,MATCH($A72,'Impact Indicators - Section B '!$A$1:$A$82,0)),""),"")&amp;CHAR(10)&amp;IFERROR(IF(INDEX('Impact Indicators - Section B '!M$1:M$82,MATCH($A72,'Impact Indicators - Section B '!$A$1:$A$82,0))&lt;&gt;"",TEXT(INDEX('Impact Indicators - Section B '!M$1:M$82,MATCH($A72,'Impact Indicators - Section B '!$A$1:$A$82,0)),Setup!$A$33),""),"")</f>
        <v xml:space="preserve">/
</v>
      </c>
      <c r="Q72" s="394" t="str">
        <f ca="1">IFERROR(IF(INDEX('Impact Indicators - Section B '!O$1:O$82,MATCH($A72,'Impact Indicators - Section B '!$A$1:$A$82,0))&lt;&gt;"",FIXED(INDEX('Impact Indicators - Section B '!O$1:O$82,MATCH($A72,'Impact Indicators - Section B '!$A$1:$A$82,0)),4),""),"")&amp;"/"&amp;IFERROR(IF(INDEX('Impact Indicators - Section B '!O$1:O$82,MATCH($A72,'Impact Indicators - Section B '!$A$1:$A$82,0)+1)&lt;&gt;"",FIXED(INDEX('Impact Indicators - Section B '!O$1:O$82,MATCH($A72,'Impact Indicators - Section B '!$A$1:$A$82,0)+1),2),""),"")&amp;CHAR(10)&amp;IFERROR(IF(INDEX('Impact Indicators - Section B '!P$1:P$82,MATCH($A72,'Impact Indicators - Section B '!$A$1:$A$82,0))&lt;&gt;"",FIXED(INDEX('Impact Indicators - Section B '!P$1:P$82,MATCH($A72,'Impact Indicators - Section B '!$A$1:$A$82,0))*100,2)&amp;"%",""),"")&amp;CHAR(10)&amp;IFERROR(IF(INDEX('Impact Indicators - Section B '!R$1:R$82,MATCH($A72,'Impact Indicators - Section B '!$A$1:$A$82,0))&lt;&gt;"",INDEX('Impact Indicators - Section B '!R$1:R$82,MATCH($A72,'Impact Indicators - Section B '!$A$1:$A$82,0)),""),"")&amp;CHAR(10)&amp;IFERROR(IF(INDEX('Impact Indicators - Section B '!Q$1:Q$82,MATCH($A72,'Impact Indicators - Section B '!$A$1:$A$82,0))&lt;&gt;"",TEXT(INDEX('Impact Indicators - Section B '!Q$1:Q$82,MATCH($A72,'Impact Indicators - Section B '!$A$1:$A$82,0)),Setup!$A$33),""),"")</f>
        <v xml:space="preserve">/
</v>
      </c>
      <c r="R72" s="394" t="str">
        <f ca="1">IFERROR(IF(INDEX('Impact Indicators - Section B '!S$1:S$82,MATCH($A72,'Impact Indicators - Section B '!$A$1:$A$82,0))&lt;&gt;"",FIXED(INDEX('Impact Indicators - Section B '!S$1:S$82,MATCH($A72,'Impact Indicators - Section B '!$A$1:$A$82,0)),4),""),"")&amp;"/"&amp;IFERROR(IF(INDEX('Impact Indicators - Section B '!S$1:S$82,MATCH($A72,'Impact Indicators - Section B '!$A$1:$A$82,0)+1)&lt;&gt;"",FIXED(INDEX('Impact Indicators - Section B '!S$1:S$82,MATCH($A72,'Impact Indicators - Section B '!$A$1:$A$82,0)+1),2),""),"")&amp;CHAR(10)&amp;IFERROR(IF(INDEX('Impact Indicators - Section B '!T$1:T$82,MATCH($A72,'Impact Indicators - Section B '!$A$1:$A$82,0))&lt;&gt;"",FIXED(INDEX('Impact Indicators - Section B '!T$1:T$82,MATCH($A72,'Impact Indicators - Section B '!$A$1:$A$82,0))*100,2)&amp;"%",""),"")&amp;CHAR(10)&amp;IFERROR(IF(INDEX('Impact Indicators - Section B '!V$1:V$82,MATCH($A72,'Impact Indicators - Section B '!$A$1:$A$82,0))&lt;&gt;"",INDEX('Impact Indicators - Section B '!V$1:V$82,MATCH($A72,'Impact Indicators - Section B '!$A$1:$A$82,0)),""),"")&amp;CHAR(10)&amp;IFERROR(IF(INDEX('Impact Indicators - Section B '!U$1:U$82,MATCH($A72,'Impact Indicators - Section B '!$A$1:$A$82,0))&lt;&gt;"",TEXT(INDEX('Impact Indicators - Section B '!U$1:U$82,MATCH($A72,'Impact Indicators - Section B '!$A$1:$A$82,0)),Setup!$A$33),""),"")</f>
        <v xml:space="preserve">/
</v>
      </c>
      <c r="S72" s="394" t="str">
        <f ca="1">IFERROR(IF(INDEX('Impact Indicators - Section B '!W$1:W$82,MATCH($A72,'Impact Indicators - Section B '!$A$1:$A$82,0))&lt;&gt;"",FIXED(INDEX('Impact Indicators - Section B '!W$1:W$82,MATCH($A72,'Impact Indicators - Section B '!$A$1:$A$82,0)),4),""),"")&amp;"/"&amp;IFERROR(IF(INDEX('Impact Indicators - Section B '!W$1:W$82,MATCH($A72,'Impact Indicators - Section B '!$A$1:$A$82,0)+1)&lt;&gt;"",FIXED(INDEX('Impact Indicators - Section B '!W$1:W$82,MATCH($A72,'Impact Indicators - Section B '!$A$1:$A$82,0)+1),2),""),"")&amp;CHAR(10)&amp;IFERROR(IF(INDEX('Impact Indicators - Section B '!X$1:X$82,MATCH($A72,'Impact Indicators - Section B '!$A$1:$A$82,0))&lt;&gt;"",FIXED(INDEX('Impact Indicators - Section B '!X$1:X$82,MATCH($A72,'Impact Indicators - Section B '!$A$1:$A$82,0))*100,2)&amp;"%",""),"")&amp;CHAR(10)&amp;IFERROR(IF(INDEX('Impact Indicators - Section B '!Z$1:Z$82,MATCH($A72,'Impact Indicators - Section B '!$A$1:$A$82,0))&lt;&gt;"",INDEX('Impact Indicators - Section B '!Z$1:Z$82,MATCH($A72,'Impact Indicators - Section B '!$A$1:$A$82,0)),""),"")&amp;CHAR(10)&amp;IFERROR(IF(INDEX('Impact Indicators - Section B '!Y$1:Y$82,MATCH($A72,'Impact Indicators - Section B '!$A$1:$A$82,0))&lt;&gt;"",TEXT(INDEX('Impact Indicators - Section B '!Y$1:Y$82,MATCH($A72,'Impact Indicators - Section B '!$A$1:$A$82,0)),Setup!$A$33),""),"")</f>
        <v xml:space="preserve">/
</v>
      </c>
      <c r="T72" s="310"/>
      <c r="U72" s="230"/>
      <c r="V72" s="230"/>
      <c r="W72" s="230"/>
      <c r="X72" s="230"/>
      <c r="Y72" s="230"/>
      <c r="Z72" s="230"/>
      <c r="AA72" s="230"/>
      <c r="AB72" s="230"/>
      <c r="AC72" s="230"/>
      <c r="AD72" s="230"/>
      <c r="AE72" s="230"/>
      <c r="AF72" s="230"/>
      <c r="AG72" s="230"/>
      <c r="AH72" s="230"/>
      <c r="AI72" s="230"/>
      <c r="AJ72" s="230"/>
      <c r="AK72" s="230"/>
      <c r="AL72" s="230"/>
      <c r="AM72" s="230"/>
      <c r="AN72" s="230"/>
      <c r="AO72" s="230" t="str">
        <f ca="1">IFERROR(IF(INDEX('Impact Indicators - Section B '!AA$1:AA$82,MATCH($A72,'Impact Indicators - Section B '!$A$1:$A$82,0))&lt;&gt;0,INDEX('Impact Indicators - Section B '!AA$1:AA$82,MATCH($A72,'Impact Indicators - Section B '!$A$1:$A$82,0)),""),"")</f>
        <v/>
      </c>
      <c r="AP72" s="230"/>
      <c r="AQ72" s="230"/>
      <c r="AR72" s="230"/>
      <c r="AS72" s="230"/>
      <c r="AT72" s="230" t="str">
        <f>CONCATENATE($A72,J$52)</f>
        <v>10</v>
      </c>
      <c r="AU72" s="230" t="str">
        <f>CONCATENATE($A72,O$52)</f>
        <v>10</v>
      </c>
      <c r="AV72" s="230"/>
      <c r="AW72" s="230" t="str">
        <f t="shared" ref="AW72" si="16">CONCATENATE($A72,X$52)</f>
        <v>10</v>
      </c>
      <c r="AX72" s="230" t="str">
        <f t="shared" ref="AX72" si="17">CONCATENATE($A72,AB$52)</f>
        <v>10</v>
      </c>
      <c r="AY72" s="230"/>
      <c r="AZ72" s="230"/>
      <c r="BA72" s="230"/>
      <c r="BB72" s="230"/>
      <c r="BC72" s="121"/>
    </row>
    <row r="73" spans="1:55" s="106" customFormat="1" ht="100.25" customHeight="1" x14ac:dyDescent="0.5">
      <c r="A73" s="682"/>
      <c r="B73" s="596" t="str">
        <f ca="1">IFERROR(IF(INDEX('Impact Indicators - Section B '!AA$1:AA$82,MATCH($A72,'Impact Indicators - Section B '!$A$1:$A$82,0))&lt;&gt;0,INDEX('Impact Indicators - Section B '!AA$1:AA$82,MATCH($A72,'Impact Indicators - Section B '!$A$1:$A$82,0)),""),"")</f>
        <v/>
      </c>
      <c r="C73" s="597"/>
      <c r="D73" s="597"/>
      <c r="E73" s="597"/>
      <c r="F73" s="597"/>
      <c r="G73" s="597"/>
      <c r="H73" s="597"/>
      <c r="I73" s="598"/>
      <c r="J73" s="598"/>
      <c r="K73" s="598"/>
      <c r="L73" s="598"/>
      <c r="M73" s="598"/>
      <c r="N73" s="598"/>
      <c r="O73" s="598"/>
      <c r="P73" s="598"/>
      <c r="Q73" s="598"/>
      <c r="R73" s="598"/>
      <c r="S73" s="599"/>
      <c r="T73" s="311"/>
      <c r="U73" s="230"/>
      <c r="V73" s="230"/>
      <c r="W73" s="230"/>
      <c r="X73" s="230"/>
      <c r="Y73" s="230"/>
      <c r="Z73" s="230"/>
      <c r="AA73" s="230"/>
      <c r="AB73" s="230"/>
      <c r="AC73" s="230"/>
      <c r="AD73" s="230"/>
      <c r="AE73" s="230"/>
      <c r="AF73" s="230"/>
      <c r="AG73" s="230"/>
      <c r="AH73" s="230"/>
      <c r="AI73" s="230"/>
      <c r="AJ73" s="230"/>
      <c r="AK73" s="230"/>
      <c r="AL73" s="230"/>
      <c r="AM73" s="230"/>
      <c r="AN73" s="230"/>
      <c r="AO73" s="230"/>
      <c r="AP73" s="230"/>
      <c r="AQ73" s="230"/>
      <c r="AR73" s="230"/>
      <c r="AS73" s="230"/>
      <c r="AT73" s="230"/>
      <c r="AU73" s="230"/>
      <c r="AV73" s="230"/>
      <c r="AW73" s="230"/>
      <c r="AX73" s="230"/>
      <c r="AY73" s="230"/>
      <c r="AZ73" s="230"/>
      <c r="BA73" s="230"/>
      <c r="BB73" s="230"/>
      <c r="BC73" s="121"/>
    </row>
    <row r="74" spans="1:55" s="428" customFormat="1" ht="145.25" customHeight="1" x14ac:dyDescent="0.5">
      <c r="A74" s="687">
        <v>11</v>
      </c>
      <c r="B74" s="618" t="str">
        <f ca="1">IFERROR(IF(INDEX('Impact Indicators - Section B '!B$1:B$82,MATCH($A74,'Impact Indicators - Section B '!$A$1:$A$82,0))&lt;&gt;0,INDEX('Impact Indicators - Section B '!B$1:B$82,MATCH($A74,'Impact Indicators - Section B '!$A$1:$A$82,0)),""),"")</f>
        <v/>
      </c>
      <c r="C74" s="619"/>
      <c r="D74" s="620"/>
      <c r="E74" s="618" t="str">
        <f ca="1">IFERROR(IF(INDEX('Impact Indicators - Section B '!C$1:C$82,MATCH($A74,'Impact Indicators - Section B '!$A$1:$A$82,0))&lt;&gt;0,INDEX('Impact Indicators - Section B '!C$1:C$82,MATCH($A74,'Impact Indicators - Section B '!$A$1:$A$82,0)),""),"")</f>
        <v/>
      </c>
      <c r="F74" s="619"/>
      <c r="G74" s="620"/>
      <c r="H74" s="424" t="str">
        <f ca="1">IFERROR(IF(INDEX('Impact Indicators - Section B '!D$1:D$82,MATCH($A74,'Impact Indicators - Section B '!$A$1:$A$82,0))&lt;&gt;"",FIXED(INDEX('Impact Indicators - Section B '!D$1:D$82,MATCH($A74,'Impact Indicators - Section B '!$A$1:$A$82,0)),4),""),"")&amp;"/"&amp;IFERROR(IF(INDEX('Impact Indicators - Section B '!D$1:D$82,MATCH($A74,'Impact Indicators - Section B '!$A$1:$A$82,0)+1)&lt;&gt;"",FIXED(INDEX('Impact Indicators - Section B '!D$1:D$82,MATCH($A74,'Impact Indicators - Section B '!$A$1:$A$82,0)+1),2),""),"")&amp;CHAR(10)&amp;IFERROR(IF(INDEX('Impact Indicators - Section B '!E$1:E$82,MATCH($A74,'Impact Indicators - Section B '!$A$1:$A$82,0))&lt;&gt;"",FIXED(INDEX('Impact Indicators - Section B '!E$1:E$82,MATCH($A74,'Impact Indicators - Section B '!$A$1:$A$82,0))*100,2)&amp;"%",""),"")</f>
        <v xml:space="preserve">/
</v>
      </c>
      <c r="I74" s="425" t="str">
        <f ca="1">IFERROR(IF(INDEX('Impact Indicators - Section B '!F$1:F$82,MATCH($A74,'Impact Indicators - Section B '!$A$1:$A$82,0))&lt;&gt;0,INDEX('Impact Indicators - Section B '!F$1:F$82,MATCH($A74,'Impact Indicators - Section B '!$A$1:$A$82,0)),""),"")&amp;CHAR(10)&amp;IFERROR(IF(INDEX('Impact Indicators - Section B '!G$1:G$82,MATCH($A74,'Impact Indicators - Section B '!$A$1:$A$82,0))&lt;&gt;0,INDEX('Impact Indicators - Section B '!G$1:G$82,MATCH($A74,'Impact Indicators - Section B '!$A$1:$A$82,0)),""),"")</f>
        <v xml:space="preserve">
</v>
      </c>
      <c r="J74" s="618" t="str">
        <f ca="1">IFERROR(IF(INDEX('Impact Indicators - Section B '!H$1:H$82,MATCH($A74,'Impact Indicators - Section B '!$A$1:$A$82,0))&lt;&gt;0,INDEX('Impact Indicators - Section B '!H$1:H$82,MATCH($A74,'Impact Indicators - Section B '!$A$1:$A$82,0)),""),"")</f>
        <v/>
      </c>
      <c r="K74" s="619"/>
      <c r="L74" s="619"/>
      <c r="M74" s="620"/>
      <c r="N74" s="406" t="str">
        <f ca="1">IFERROR(IF(AND('Overview - Section A'!AN$5="Grant Making",OR(B74&lt;&gt;"",E74&lt;&gt;"")),Setup!I15,IF(INDEX('Impact Indicators - Section B '!I$1:I$82,MATCH($A74,'Impact Indicators - Section B '!$A$1:$A$82,0))&lt;&gt;0,INDEX('Impact Indicators - Section B '!I$1:I$82,MATCH($A74,'Impact Indicators - Section B '!$A$1:$A$82,0)),"")),"")</f>
        <v/>
      </c>
      <c r="O74" s="425" t="str">
        <f ca="1">IFERROR(IF(INDEX('Impact Indicators - Section B '!J$1:J$82,MATCH($A74,'Impact Indicators - Section B '!$A$1:$A$82,0))&lt;&gt;0,INDEX('Impact Indicators - Section B '!J$1:J$82,MATCH($A74,'Impact Indicators - Section B '!$A$1:$A$82,0)),""),"")</f>
        <v/>
      </c>
      <c r="P74" s="407" t="str">
        <f ca="1">IFERROR(IF(INDEX('Impact Indicators - Section B '!K$1:K$82,MATCH($A74,'Impact Indicators - Section B '!$A$1:$A$82,0))&lt;&gt;"",FIXED(INDEX('Impact Indicators - Section B '!K$1:K$82,MATCH($A74,'Impact Indicators - Section B '!$A$1:$A$82,0)),4),""),"")&amp;"/"&amp;IFERROR(IF(INDEX('Impact Indicators - Section B '!K$1:K$82,MATCH($A74,'Impact Indicators - Section B '!$A$1:$A$82,0)+1)&lt;&gt;"",FIXED(INDEX('Impact Indicators - Section B '!K$1:K$82,MATCH($A74,'Impact Indicators - Section B '!$A$1:$A$82,0)+1),2),""),"")&amp;CHAR(10)&amp;IFERROR(IF(INDEX('Impact Indicators - Section B '!L$1:L$82,MATCH($A74,'Impact Indicators - Section B '!$A$1:$A$82,0))&lt;&gt;"",FIXED(INDEX('Impact Indicators - Section B '!L$1:L$82,MATCH($A74,'Impact Indicators - Section B '!$A$1:$A$82,0))*100,2)&amp;"%",""),"")&amp;CHAR(10)&amp;IFERROR(IF(INDEX('Impact Indicators - Section B '!N$1:N$82,MATCH($A74,'Impact Indicators - Section B '!$A$1:$A$82,0))&lt;&gt;"",INDEX('Impact Indicators - Section B '!N$1:N$82,MATCH($A74,'Impact Indicators - Section B '!$A$1:$A$82,0)),""),"")&amp;CHAR(10)&amp;IFERROR(IF(INDEX('Impact Indicators - Section B '!M$1:M$82,MATCH($A74,'Impact Indicators - Section B '!$A$1:$A$82,0))&lt;&gt;"",TEXT(INDEX('Impact Indicators - Section B '!M$1:M$82,MATCH($A74,'Impact Indicators - Section B '!$A$1:$A$82,0)),Setup!$A$33),""),"")</f>
        <v xml:space="preserve">/
</v>
      </c>
      <c r="Q74" s="407" t="str">
        <f ca="1">IFERROR(IF(INDEX('Impact Indicators - Section B '!O$1:O$82,MATCH($A74,'Impact Indicators - Section B '!$A$1:$A$82,0))&lt;&gt;"",FIXED(INDEX('Impact Indicators - Section B '!O$1:O$82,MATCH($A74,'Impact Indicators - Section B '!$A$1:$A$82,0)),4),""),"")&amp;"/"&amp;IFERROR(IF(INDEX('Impact Indicators - Section B '!O$1:O$82,MATCH($A74,'Impact Indicators - Section B '!$A$1:$A$82,0)+1)&lt;&gt;"",FIXED(INDEX('Impact Indicators - Section B '!O$1:O$82,MATCH($A74,'Impact Indicators - Section B '!$A$1:$A$82,0)+1),2),""),"")&amp;CHAR(10)&amp;IFERROR(IF(INDEX('Impact Indicators - Section B '!P$1:P$82,MATCH($A74,'Impact Indicators - Section B '!$A$1:$A$82,0))&lt;&gt;"",FIXED(INDEX('Impact Indicators - Section B '!P$1:P$82,MATCH($A74,'Impact Indicators - Section B '!$A$1:$A$82,0))*100,2)&amp;"%",""),"")&amp;CHAR(10)&amp;IFERROR(IF(INDEX('Impact Indicators - Section B '!R$1:R$82,MATCH($A74,'Impact Indicators - Section B '!$A$1:$A$82,0))&lt;&gt;"",INDEX('Impact Indicators - Section B '!R$1:R$82,MATCH($A74,'Impact Indicators - Section B '!$A$1:$A$82,0)),""),"")&amp;CHAR(10)&amp;IFERROR(IF(INDEX('Impact Indicators - Section B '!Q$1:Q$82,MATCH($A74,'Impact Indicators - Section B '!$A$1:$A$82,0))&lt;&gt;"",TEXT(INDEX('Impact Indicators - Section B '!Q$1:Q$82,MATCH($A74,'Impact Indicators - Section B '!$A$1:$A$82,0)),Setup!$A$33),""),"")</f>
        <v xml:space="preserve">/
</v>
      </c>
      <c r="R74" s="407" t="str">
        <f ca="1">IFERROR(IF(INDEX('Impact Indicators - Section B '!S$1:S$82,MATCH($A74,'Impact Indicators - Section B '!$A$1:$A$82,0))&lt;&gt;"",FIXED(INDEX('Impact Indicators - Section B '!S$1:S$82,MATCH($A74,'Impact Indicators - Section B '!$A$1:$A$82,0)),4),""),"")&amp;"/"&amp;IFERROR(IF(INDEX('Impact Indicators - Section B '!S$1:S$82,MATCH($A74,'Impact Indicators - Section B '!$A$1:$A$82,0)+1)&lt;&gt;"",FIXED(INDEX('Impact Indicators - Section B '!S$1:S$82,MATCH($A74,'Impact Indicators - Section B '!$A$1:$A$82,0)+1),2),""),"")&amp;CHAR(10)&amp;IFERROR(IF(INDEX('Impact Indicators - Section B '!T$1:T$82,MATCH($A74,'Impact Indicators - Section B '!$A$1:$A$82,0))&lt;&gt;"",FIXED(INDEX('Impact Indicators - Section B '!T$1:T$82,MATCH($A74,'Impact Indicators - Section B '!$A$1:$A$82,0))*100,2)&amp;"%",""),"")&amp;CHAR(10)&amp;IFERROR(IF(INDEX('Impact Indicators - Section B '!V$1:V$82,MATCH($A74,'Impact Indicators - Section B '!$A$1:$A$82,0))&lt;&gt;"",INDEX('Impact Indicators - Section B '!V$1:V$82,MATCH($A74,'Impact Indicators - Section B '!$A$1:$A$82,0)),""),"")&amp;CHAR(10)&amp;IFERROR(IF(INDEX('Impact Indicators - Section B '!U$1:U$82,MATCH($A74,'Impact Indicators - Section B '!$A$1:$A$82,0))&lt;&gt;"",TEXT(INDEX('Impact Indicators - Section B '!U$1:U$82,MATCH($A74,'Impact Indicators - Section B '!$A$1:$A$82,0)),Setup!$A$33),""),"")</f>
        <v xml:space="preserve">/
</v>
      </c>
      <c r="S74" s="407" t="str">
        <f ca="1">IFERROR(IF(INDEX('Impact Indicators - Section B '!W$1:W$82,MATCH($A74,'Impact Indicators - Section B '!$A$1:$A$82,0))&lt;&gt;"",FIXED(INDEX('Impact Indicators - Section B '!W$1:W$82,MATCH($A74,'Impact Indicators - Section B '!$A$1:$A$82,0)),4),""),"")&amp;"/"&amp;IFERROR(IF(INDEX('Impact Indicators - Section B '!W$1:W$82,MATCH($A74,'Impact Indicators - Section B '!$A$1:$A$82,0)+1)&lt;&gt;"",FIXED(INDEX('Impact Indicators - Section B '!W$1:W$82,MATCH($A74,'Impact Indicators - Section B '!$A$1:$A$82,0)+1),2),""),"")&amp;CHAR(10)&amp;IFERROR(IF(INDEX('Impact Indicators - Section B '!X$1:X$82,MATCH($A74,'Impact Indicators - Section B '!$A$1:$A$82,0))&lt;&gt;"",FIXED(INDEX('Impact Indicators - Section B '!X$1:X$82,MATCH($A74,'Impact Indicators - Section B '!$A$1:$A$82,0))*100,2)&amp;"%",""),"")&amp;CHAR(10)&amp;IFERROR(IF(INDEX('Impact Indicators - Section B '!Z$1:Z$82,MATCH($A74,'Impact Indicators - Section B '!$A$1:$A$82,0))&lt;&gt;"",INDEX('Impact Indicators - Section B '!Z$1:Z$82,MATCH($A74,'Impact Indicators - Section B '!$A$1:$A$82,0)),""),"")&amp;CHAR(10)&amp;IFERROR(IF(INDEX('Impact Indicators - Section B '!Y$1:Y$82,MATCH($A74,'Impact Indicators - Section B '!$A$1:$A$82,0))&lt;&gt;"",TEXT(INDEX('Impact Indicators - Section B '!Y$1:Y$82,MATCH($A74,'Impact Indicators - Section B '!$A$1:$A$82,0)),Setup!$A$33),""),"")</f>
        <v xml:space="preserve">/
</v>
      </c>
      <c r="T74" s="426"/>
      <c r="U74" s="230"/>
      <c r="V74" s="230"/>
      <c r="W74" s="230"/>
      <c r="X74" s="230"/>
      <c r="Y74" s="230"/>
      <c r="Z74" s="230"/>
      <c r="AA74" s="230"/>
      <c r="AB74" s="230"/>
      <c r="AC74" s="230"/>
      <c r="AD74" s="230"/>
      <c r="AE74" s="230"/>
      <c r="AF74" s="230"/>
      <c r="AG74" s="230"/>
      <c r="AH74" s="230"/>
      <c r="AI74" s="230"/>
      <c r="AJ74" s="230"/>
      <c r="AK74" s="230"/>
      <c r="AL74" s="230"/>
      <c r="AM74" s="230"/>
      <c r="AN74" s="230"/>
      <c r="AO74" s="230" t="str">
        <f ca="1">IFERROR(IF(INDEX('Impact Indicators - Section B '!AA$1:AA$82,MATCH($A74,'Impact Indicators - Section B '!$A$1:$A$82,0))&lt;&gt;0,INDEX('Impact Indicators - Section B '!AA$1:AA$82,MATCH($A74,'Impact Indicators - Section B '!$A$1:$A$82,0)),""),"")</f>
        <v/>
      </c>
      <c r="AP74" s="230"/>
      <c r="AQ74" s="230"/>
      <c r="AR74" s="230"/>
      <c r="AS74" s="230"/>
      <c r="AT74" s="230" t="str">
        <f>CONCATENATE($A74,J$52)</f>
        <v>11</v>
      </c>
      <c r="AU74" s="230" t="str">
        <f>CONCATENATE($A74,O$52)</f>
        <v>11</v>
      </c>
      <c r="AV74" s="230"/>
      <c r="AW74" s="230" t="str">
        <f t="shared" ref="AW74" si="18">CONCATENATE($A74,X$52)</f>
        <v>11</v>
      </c>
      <c r="AX74" s="230" t="str">
        <f t="shared" ref="AX74" si="19">CONCATENATE($A74,AB$52)</f>
        <v>11</v>
      </c>
      <c r="AY74" s="230"/>
      <c r="AZ74" s="230"/>
      <c r="BA74" s="230"/>
      <c r="BB74" s="230"/>
      <c r="BC74" s="427"/>
    </row>
    <row r="75" spans="1:55" s="428" customFormat="1" ht="100.25" customHeight="1" x14ac:dyDescent="0.5">
      <c r="A75" s="687"/>
      <c r="B75" s="621" t="str">
        <f ca="1">IFERROR(IF(INDEX('Impact Indicators - Section B '!AA$1:AA$82,MATCH($A74,'Impact Indicators - Section B '!$A$1:$A$82,0))&lt;&gt;0,INDEX('Impact Indicators - Section B '!AA$1:AA$82,MATCH($A74,'Impact Indicators - Section B '!$A$1:$A$82,0)),""),"")</f>
        <v/>
      </c>
      <c r="C75" s="622"/>
      <c r="D75" s="622"/>
      <c r="E75" s="622"/>
      <c r="F75" s="622"/>
      <c r="G75" s="622"/>
      <c r="H75" s="622"/>
      <c r="I75" s="622"/>
      <c r="J75" s="622"/>
      <c r="K75" s="622"/>
      <c r="L75" s="622"/>
      <c r="M75" s="622"/>
      <c r="N75" s="622"/>
      <c r="O75" s="622"/>
      <c r="P75" s="622"/>
      <c r="Q75" s="622"/>
      <c r="R75" s="622"/>
      <c r="S75" s="623"/>
      <c r="T75" s="311"/>
      <c r="U75" s="230"/>
      <c r="V75" s="230"/>
      <c r="W75" s="230"/>
      <c r="X75" s="230"/>
      <c r="Y75" s="230"/>
      <c r="Z75" s="230"/>
      <c r="AA75" s="230"/>
      <c r="AB75" s="230"/>
      <c r="AC75" s="230"/>
      <c r="AD75" s="230"/>
      <c r="AE75" s="230"/>
      <c r="AF75" s="230"/>
      <c r="AG75" s="230"/>
      <c r="AH75" s="230"/>
      <c r="AI75" s="230"/>
      <c r="AJ75" s="230"/>
      <c r="AK75" s="230"/>
      <c r="AL75" s="230"/>
      <c r="AM75" s="230"/>
      <c r="AN75" s="230"/>
      <c r="AO75" s="230"/>
      <c r="AP75" s="230"/>
      <c r="AQ75" s="230"/>
      <c r="AR75" s="230"/>
      <c r="AS75" s="230"/>
      <c r="AT75" s="230"/>
      <c r="AU75" s="230"/>
      <c r="AV75" s="230"/>
      <c r="AW75" s="230"/>
      <c r="AX75" s="230"/>
      <c r="AY75" s="230"/>
      <c r="AZ75" s="230"/>
      <c r="BA75" s="230"/>
      <c r="BB75" s="230"/>
      <c r="BC75" s="427"/>
    </row>
    <row r="76" spans="1:55" s="106" customFormat="1" ht="145.25" customHeight="1" x14ac:dyDescent="0.5">
      <c r="A76" s="682">
        <v>12</v>
      </c>
      <c r="B76" s="636" t="str">
        <f ca="1">IFERROR(IF(INDEX('Impact Indicators - Section B '!B$1:B$82,MATCH($A76,'Impact Indicators - Section B '!$A$1:$A$82,0))&lt;&gt;0,INDEX('Impact Indicators - Section B '!B$1:B$82,MATCH($A76,'Impact Indicators - Section B '!$A$1:$A$82,0)),""),"")</f>
        <v/>
      </c>
      <c r="C76" s="637"/>
      <c r="D76" s="638"/>
      <c r="E76" s="636" t="str">
        <f ca="1">IFERROR(IF(INDEX('Impact Indicators - Section B '!C$1:C$82,MATCH($A76,'Impact Indicators - Section B '!$A$1:$A$82,0))&lt;&gt;0,INDEX('Impact Indicators - Section B '!C$1:C$82,MATCH($A76,'Impact Indicators - Section B '!$A$1:$A$82,0)),""),"")</f>
        <v/>
      </c>
      <c r="F76" s="637"/>
      <c r="G76" s="638"/>
      <c r="H76" s="391" t="str">
        <f ca="1">IFERROR(IF(INDEX('Impact Indicators - Section B '!D$1:D$82,MATCH($A76,'Impact Indicators - Section B '!$A$1:$A$82,0))&lt;&gt;"",FIXED(INDEX('Impact Indicators - Section B '!D$1:D$82,MATCH($A76,'Impact Indicators - Section B '!$A$1:$A$82,0)),4),""),"")&amp;"/"&amp;IFERROR(IF(INDEX('Impact Indicators - Section B '!D$1:D$82,MATCH($A76,'Impact Indicators - Section B '!$A$1:$A$82,0)+1)&lt;&gt;"",FIXED(INDEX('Impact Indicators - Section B '!D$1:D$82,MATCH($A76,'Impact Indicators - Section B '!$A$1:$A$82,0)+1),2),""),"")&amp;CHAR(10)&amp;IFERROR(IF(INDEX('Impact Indicators - Section B '!E$1:E$82,MATCH($A76,'Impact Indicators - Section B '!$A$1:$A$82,0))&lt;&gt;"",FIXED(INDEX('Impact Indicators - Section B '!E$1:E$82,MATCH($A76,'Impact Indicators - Section B '!$A$1:$A$82,0))*100,2)&amp;"%",""),"")</f>
        <v xml:space="preserve">/
</v>
      </c>
      <c r="I76" s="392" t="str">
        <f ca="1">IFERROR(IF(INDEX('Impact Indicators - Section B '!F$1:F$82,MATCH($A76,'Impact Indicators - Section B '!$A$1:$A$82,0))&lt;&gt;0,INDEX('Impact Indicators - Section B '!F$1:F$82,MATCH($A76,'Impact Indicators - Section B '!$A$1:$A$82,0)),""),"")&amp;CHAR(10)&amp;IFERROR(IF(INDEX('Impact Indicators - Section B '!G$1:G$82,MATCH($A76,'Impact Indicators - Section B '!$A$1:$A$82,0))&lt;&gt;0,INDEX('Impact Indicators - Section B '!G$1:G$82,MATCH($A76,'Impact Indicators - Section B '!$A$1:$A$82,0)),""),"")</f>
        <v xml:space="preserve">
</v>
      </c>
      <c r="J76" s="636" t="str">
        <f ca="1">IFERROR(IF(INDEX('Impact Indicators - Section B '!H$1:H$82,MATCH($A76,'Impact Indicators - Section B '!$A$1:$A$82,0))&lt;&gt;0,INDEX('Impact Indicators - Section B '!H$1:H$82,MATCH($A76,'Impact Indicators - Section B '!$A$1:$A$82,0)),""),"")</f>
        <v/>
      </c>
      <c r="K76" s="637"/>
      <c r="L76" s="637"/>
      <c r="M76" s="638"/>
      <c r="N76" s="422" t="str">
        <f ca="1">IFERROR(IF(AND('Overview - Section A'!AN$5="Grant Making",OR(B76&lt;&gt;"",E76&lt;&gt;"")),Setup!I15,IF(INDEX('Impact Indicators - Section B '!I$1:I$82,MATCH($A76,'Impact Indicators - Section B '!$A$1:$A$82,0))&lt;&gt;0,INDEX('Impact Indicators - Section B '!I$1:I$82,MATCH($A76,'Impact Indicators - Section B '!$A$1:$A$82,0)),"")),"")</f>
        <v/>
      </c>
      <c r="O76" s="392" t="str">
        <f ca="1">IFERROR(IF(INDEX('Impact Indicators - Section B '!J$1:J$82,MATCH($A76,'Impact Indicators - Section B '!$A$1:$A$82,0))&lt;&gt;0,INDEX('Impact Indicators - Section B '!J$1:J$82,MATCH($A76,'Impact Indicators - Section B '!$A$1:$A$82,0)),""),"")</f>
        <v/>
      </c>
      <c r="P76" s="394" t="str">
        <f ca="1">IFERROR(IF(INDEX('Impact Indicators - Section B '!K$1:K$82,MATCH($A76,'Impact Indicators - Section B '!$A$1:$A$82,0))&lt;&gt;"",FIXED(INDEX('Impact Indicators - Section B '!K$1:K$82,MATCH($A76,'Impact Indicators - Section B '!$A$1:$A$82,0)),4),""),"")&amp;"/"&amp;IFERROR(IF(INDEX('Impact Indicators - Section B '!K$1:K$82,MATCH($A76,'Impact Indicators - Section B '!$A$1:$A$82,0)+1)&lt;&gt;"",FIXED(INDEX('Impact Indicators - Section B '!K$1:K$82,MATCH($A76,'Impact Indicators - Section B '!$A$1:$A$82,0)+1),2),""),"")&amp;CHAR(10)&amp;IFERROR(IF(INDEX('Impact Indicators - Section B '!L$1:L$82,MATCH($A76,'Impact Indicators - Section B '!$A$1:$A$82,0))&lt;&gt;"",FIXED(INDEX('Impact Indicators - Section B '!L$1:L$82,MATCH($A76,'Impact Indicators - Section B '!$A$1:$A$82,0))*100,2)&amp;"%",""),"")&amp;CHAR(10)&amp;IFERROR(IF(INDEX('Impact Indicators - Section B '!N$1:N$82,MATCH($A76,'Impact Indicators - Section B '!$A$1:$A$82,0))&lt;&gt;"",INDEX('Impact Indicators - Section B '!N$1:N$82,MATCH($A76,'Impact Indicators - Section B '!$A$1:$A$82,0)),""),"")&amp;CHAR(10)&amp;IFERROR(IF(INDEX('Impact Indicators - Section B '!M$1:M$82,MATCH($A76,'Impact Indicators - Section B '!$A$1:$A$82,0))&lt;&gt;"",TEXT(INDEX('Impact Indicators - Section B '!M$1:M$82,MATCH($A76,'Impact Indicators - Section B '!$A$1:$A$82,0)),Setup!$A$33),""),"")</f>
        <v xml:space="preserve">/
</v>
      </c>
      <c r="Q76" s="394" t="str">
        <f ca="1">IFERROR(IF(INDEX('Impact Indicators - Section B '!O$1:O$82,MATCH($A76,'Impact Indicators - Section B '!$A$1:$A$82,0))&lt;&gt;"",FIXED(INDEX('Impact Indicators - Section B '!O$1:O$82,MATCH($A76,'Impact Indicators - Section B '!$A$1:$A$82,0)),4),""),"")&amp;"/"&amp;IFERROR(IF(INDEX('Impact Indicators - Section B '!O$1:O$82,MATCH($A76,'Impact Indicators - Section B '!$A$1:$A$82,0)+1)&lt;&gt;"",FIXED(INDEX('Impact Indicators - Section B '!O$1:O$82,MATCH($A76,'Impact Indicators - Section B '!$A$1:$A$82,0)+1),2),""),"")&amp;CHAR(10)&amp;IFERROR(IF(INDEX('Impact Indicators - Section B '!P$1:P$82,MATCH($A76,'Impact Indicators - Section B '!$A$1:$A$82,0))&lt;&gt;"",FIXED(INDEX('Impact Indicators - Section B '!P$1:P$82,MATCH($A76,'Impact Indicators - Section B '!$A$1:$A$82,0))*100,2)&amp;"%",""),"")&amp;CHAR(10)&amp;IFERROR(IF(INDEX('Impact Indicators - Section B '!R$1:R$82,MATCH($A76,'Impact Indicators - Section B '!$A$1:$A$82,0))&lt;&gt;"",INDEX('Impact Indicators - Section B '!R$1:R$82,MATCH($A76,'Impact Indicators - Section B '!$A$1:$A$82,0)),""),"")&amp;CHAR(10)&amp;IFERROR(IF(INDEX('Impact Indicators - Section B '!Q$1:Q$82,MATCH($A76,'Impact Indicators - Section B '!$A$1:$A$82,0))&lt;&gt;"",TEXT(INDEX('Impact Indicators - Section B '!Q$1:Q$82,MATCH($A76,'Impact Indicators - Section B '!$A$1:$A$82,0)),Setup!$A$33),""),"")</f>
        <v xml:space="preserve">/
</v>
      </c>
      <c r="R76" s="394" t="str">
        <f ca="1">IFERROR(IF(INDEX('Impact Indicators - Section B '!S$1:S$82,MATCH($A76,'Impact Indicators - Section B '!$A$1:$A$82,0))&lt;&gt;"",FIXED(INDEX('Impact Indicators - Section B '!S$1:S$82,MATCH($A76,'Impact Indicators - Section B '!$A$1:$A$82,0)),4),""),"")&amp;"/"&amp;IFERROR(IF(INDEX('Impact Indicators - Section B '!S$1:S$82,MATCH($A76,'Impact Indicators - Section B '!$A$1:$A$82,0)+1)&lt;&gt;"",FIXED(INDEX('Impact Indicators - Section B '!S$1:S$82,MATCH($A76,'Impact Indicators - Section B '!$A$1:$A$82,0)+1),2),""),"")&amp;CHAR(10)&amp;IFERROR(IF(INDEX('Impact Indicators - Section B '!T$1:T$82,MATCH($A76,'Impact Indicators - Section B '!$A$1:$A$82,0))&lt;&gt;"",FIXED(INDEX('Impact Indicators - Section B '!T$1:T$82,MATCH($A76,'Impact Indicators - Section B '!$A$1:$A$82,0))*100,2)&amp;"%",""),"")&amp;CHAR(10)&amp;IFERROR(IF(INDEX('Impact Indicators - Section B '!V$1:V$82,MATCH($A76,'Impact Indicators - Section B '!$A$1:$A$82,0))&lt;&gt;"",INDEX('Impact Indicators - Section B '!V$1:V$82,MATCH($A76,'Impact Indicators - Section B '!$A$1:$A$82,0)),""),"")&amp;CHAR(10)&amp;IFERROR(IF(INDEX('Impact Indicators - Section B '!U$1:U$82,MATCH($A76,'Impact Indicators - Section B '!$A$1:$A$82,0))&lt;&gt;"",TEXT(INDEX('Impact Indicators - Section B '!U$1:U$82,MATCH($A76,'Impact Indicators - Section B '!$A$1:$A$82,0)),Setup!$A$33),""),"")</f>
        <v xml:space="preserve">/
</v>
      </c>
      <c r="S76" s="394" t="str">
        <f ca="1">IFERROR(IF(INDEX('Impact Indicators - Section B '!W$1:W$82,MATCH($A76,'Impact Indicators - Section B '!$A$1:$A$82,0))&lt;&gt;"",FIXED(INDEX('Impact Indicators - Section B '!W$1:W$82,MATCH($A76,'Impact Indicators - Section B '!$A$1:$A$82,0)),4),""),"")&amp;"/"&amp;IFERROR(IF(INDEX('Impact Indicators - Section B '!W$1:W$82,MATCH($A76,'Impact Indicators - Section B '!$A$1:$A$82,0)+1)&lt;&gt;"",FIXED(INDEX('Impact Indicators - Section B '!W$1:W$82,MATCH($A76,'Impact Indicators - Section B '!$A$1:$A$82,0)+1),2),""),"")&amp;CHAR(10)&amp;IFERROR(IF(INDEX('Impact Indicators - Section B '!X$1:X$82,MATCH($A76,'Impact Indicators - Section B '!$A$1:$A$82,0))&lt;&gt;"",FIXED(INDEX('Impact Indicators - Section B '!X$1:X$82,MATCH($A76,'Impact Indicators - Section B '!$A$1:$A$82,0))*100,2)&amp;"%",""),"")&amp;CHAR(10)&amp;IFERROR(IF(INDEX('Impact Indicators - Section B '!Z$1:Z$82,MATCH($A76,'Impact Indicators - Section B '!$A$1:$A$82,0))&lt;&gt;"",INDEX('Impact Indicators - Section B '!Z$1:Z$82,MATCH($A76,'Impact Indicators - Section B '!$A$1:$A$82,0)),""),"")&amp;CHAR(10)&amp;IFERROR(IF(INDEX('Impact Indicators - Section B '!Y$1:Y$82,MATCH($A76,'Impact Indicators - Section B '!$A$1:$A$82,0))&lt;&gt;"",TEXT(INDEX('Impact Indicators - Section B '!Y$1:Y$82,MATCH($A76,'Impact Indicators - Section B '!$A$1:$A$82,0)),Setup!$A$33),""),"")</f>
        <v xml:space="preserve">/
</v>
      </c>
      <c r="T76" s="310"/>
      <c r="U76" s="230"/>
      <c r="V76" s="230"/>
      <c r="W76" s="230"/>
      <c r="X76" s="230"/>
      <c r="Y76" s="230"/>
      <c r="Z76" s="230"/>
      <c r="AA76" s="230"/>
      <c r="AB76" s="230"/>
      <c r="AC76" s="230"/>
      <c r="AD76" s="230"/>
      <c r="AE76" s="230"/>
      <c r="AF76" s="230"/>
      <c r="AG76" s="230"/>
      <c r="AH76" s="230"/>
      <c r="AI76" s="230"/>
      <c r="AJ76" s="230"/>
      <c r="AK76" s="230"/>
      <c r="AL76" s="230"/>
      <c r="AM76" s="230"/>
      <c r="AN76" s="230"/>
      <c r="AO76" s="230" t="str">
        <f ca="1">IFERROR(IF(INDEX('Impact Indicators - Section B '!AA$1:AA$82,MATCH($A76,'Impact Indicators - Section B '!$A$1:$A$82,0))&lt;&gt;0,INDEX('Impact Indicators - Section B '!AA$1:AA$82,MATCH($A76,'Impact Indicators - Section B '!$A$1:$A$82,0)),""),"")</f>
        <v/>
      </c>
      <c r="AP76" s="230"/>
      <c r="AQ76" s="230"/>
      <c r="AR76" s="230"/>
      <c r="AS76" s="230"/>
      <c r="AT76" s="230" t="str">
        <f>CONCATENATE($A76,J$52)</f>
        <v>12</v>
      </c>
      <c r="AU76" s="230" t="str">
        <f>CONCATENATE($A76,O$52)</f>
        <v>12</v>
      </c>
      <c r="AV76" s="230"/>
      <c r="AW76" s="230" t="str">
        <f t="shared" ref="AW76" si="20">CONCATENATE($A76,X$52)</f>
        <v>12</v>
      </c>
      <c r="AX76" s="230" t="str">
        <f t="shared" ref="AX76" si="21">CONCATENATE($A76,AB$52)</f>
        <v>12</v>
      </c>
      <c r="AY76" s="230"/>
      <c r="AZ76" s="230"/>
      <c r="BA76" s="230"/>
      <c r="BB76" s="230"/>
      <c r="BC76" s="121"/>
    </row>
    <row r="77" spans="1:55" s="106" customFormat="1" ht="100.25" customHeight="1" x14ac:dyDescent="0.5">
      <c r="A77" s="682"/>
      <c r="B77" s="596" t="str">
        <f ca="1">IFERROR(IF(INDEX('Impact Indicators - Section B '!AA$1:AA$82,MATCH($A76,'Impact Indicators - Section B '!$A$1:$A$82,0))&lt;&gt;0,INDEX('Impact Indicators - Section B '!AA$1:AA$82,MATCH($A76,'Impact Indicators - Section B '!$A$1:$A$82,0)),""),"")</f>
        <v/>
      </c>
      <c r="C77" s="597"/>
      <c r="D77" s="597"/>
      <c r="E77" s="597"/>
      <c r="F77" s="597"/>
      <c r="G77" s="597"/>
      <c r="H77" s="597"/>
      <c r="I77" s="598"/>
      <c r="J77" s="598"/>
      <c r="K77" s="598"/>
      <c r="L77" s="598"/>
      <c r="M77" s="598"/>
      <c r="N77" s="598"/>
      <c r="O77" s="598"/>
      <c r="P77" s="598"/>
      <c r="Q77" s="598"/>
      <c r="R77" s="598"/>
      <c r="S77" s="599"/>
      <c r="T77" s="311"/>
      <c r="U77" s="230"/>
      <c r="V77" s="230"/>
      <c r="W77" s="230"/>
      <c r="X77" s="230"/>
      <c r="Y77" s="230"/>
      <c r="Z77" s="230"/>
      <c r="AA77" s="230"/>
      <c r="AB77" s="230"/>
      <c r="AC77" s="230"/>
      <c r="AD77" s="230"/>
      <c r="AE77" s="230"/>
      <c r="AF77" s="230"/>
      <c r="AG77" s="230"/>
      <c r="AH77" s="230"/>
      <c r="AI77" s="230"/>
      <c r="AJ77" s="230"/>
      <c r="AK77" s="230"/>
      <c r="AL77" s="230"/>
      <c r="AM77" s="230"/>
      <c r="AN77" s="230"/>
      <c r="AO77" s="230"/>
      <c r="AP77" s="230"/>
      <c r="AQ77" s="230"/>
      <c r="AR77" s="230"/>
      <c r="AS77" s="230"/>
      <c r="AT77" s="230"/>
      <c r="AU77" s="230"/>
      <c r="AV77" s="230"/>
      <c r="AW77" s="230"/>
      <c r="AX77" s="230"/>
      <c r="AY77" s="230"/>
      <c r="AZ77" s="230"/>
      <c r="BA77" s="230"/>
      <c r="BB77" s="230"/>
      <c r="BC77" s="121"/>
    </row>
    <row r="78" spans="1:55" s="428" customFormat="1" ht="145.25" customHeight="1" x14ac:dyDescent="0.5">
      <c r="A78" s="687">
        <v>13</v>
      </c>
      <c r="B78" s="618" t="str">
        <f ca="1">IFERROR(IF(INDEX('Impact Indicators - Section B '!B$1:B$82,MATCH($A78,'Impact Indicators - Section B '!$A$1:$A$82,0))&lt;&gt;0,INDEX('Impact Indicators - Section B '!B$1:B$82,MATCH($A78,'Impact Indicators - Section B '!$A$1:$A$82,0)),""),"")</f>
        <v/>
      </c>
      <c r="C78" s="619"/>
      <c r="D78" s="620"/>
      <c r="E78" s="618" t="str">
        <f ca="1">IFERROR(IF(INDEX('Impact Indicators - Section B '!C$1:C$82,MATCH($A78,'Impact Indicators - Section B '!$A$1:$A$82,0))&lt;&gt;0,INDEX('Impact Indicators - Section B '!C$1:C$82,MATCH($A78,'Impact Indicators - Section B '!$A$1:$A$82,0)),""),"")</f>
        <v/>
      </c>
      <c r="F78" s="619"/>
      <c r="G78" s="620"/>
      <c r="H78" s="424" t="str">
        <f ca="1">IFERROR(IF(INDEX('Impact Indicators - Section B '!D$1:D$82,MATCH($A78,'Impact Indicators - Section B '!$A$1:$A$82,0))&lt;&gt;"",FIXED(INDEX('Impact Indicators - Section B '!D$1:D$82,MATCH($A78,'Impact Indicators - Section B '!$A$1:$A$82,0)),4),""),"")&amp;"/"&amp;IFERROR(IF(INDEX('Impact Indicators - Section B '!D$1:D$82,MATCH($A78,'Impact Indicators - Section B '!$A$1:$A$82,0)+1)&lt;&gt;"",FIXED(INDEX('Impact Indicators - Section B '!D$1:D$82,MATCH($A78,'Impact Indicators - Section B '!$A$1:$A$82,0)+1),2),""),"")&amp;CHAR(10)&amp;IFERROR(IF(INDEX('Impact Indicators - Section B '!E$1:E$82,MATCH($A78,'Impact Indicators - Section B '!$A$1:$A$82,0))&lt;&gt;"",FIXED(INDEX('Impact Indicators - Section B '!E$1:E$82,MATCH($A78,'Impact Indicators - Section B '!$A$1:$A$82,0))*100,2)&amp;"%",""),"")</f>
        <v xml:space="preserve">/
</v>
      </c>
      <c r="I78" s="425" t="str">
        <f ca="1">IFERROR(IF(INDEX('Impact Indicators - Section B '!F$1:F$82,MATCH($A78,'Impact Indicators - Section B '!$A$1:$A$82,0))&lt;&gt;0,INDEX('Impact Indicators - Section B '!F$1:F$82,MATCH($A78,'Impact Indicators - Section B '!$A$1:$A$82,0)),""),"")&amp;CHAR(10)&amp;IFERROR(IF(INDEX('Impact Indicators - Section B '!G$1:G$82,MATCH($A78,'Impact Indicators - Section B '!$A$1:$A$82,0))&lt;&gt;0,INDEX('Impact Indicators - Section B '!G$1:G$82,MATCH($A78,'Impact Indicators - Section B '!$A$1:$A$82,0)),""),"")</f>
        <v xml:space="preserve">
</v>
      </c>
      <c r="J78" s="618" t="str">
        <f ca="1">IFERROR(IF(INDEX('Impact Indicators - Section B '!H$1:H$82,MATCH($A78,'Impact Indicators - Section B '!$A$1:$A$82,0))&lt;&gt;0,INDEX('Impact Indicators - Section B '!H$1:H$82,MATCH($A78,'Impact Indicators - Section B '!$A$1:$A$82,0)),""),"")</f>
        <v/>
      </c>
      <c r="K78" s="619"/>
      <c r="L78" s="619"/>
      <c r="M78" s="620"/>
      <c r="N78" s="406" t="str">
        <f ca="1">IFERROR(IF(AND('Overview - Section A'!AN$5="Grant Making",OR(B78&lt;&gt;"",E78&lt;&gt;"")),Setup!I15,IF(INDEX('Impact Indicators - Section B '!I$1:I$82,MATCH($A78,'Impact Indicators - Section B '!$A$1:$A$82,0))&lt;&gt;0,INDEX('Impact Indicators - Section B '!I$1:I$82,MATCH($A78,'Impact Indicators - Section B '!$A$1:$A$82,0)),"")),"")</f>
        <v/>
      </c>
      <c r="O78" s="425" t="str">
        <f ca="1">IFERROR(IF(INDEX('Impact Indicators - Section B '!J$1:J$82,MATCH($A78,'Impact Indicators - Section B '!$A$1:$A$82,0))&lt;&gt;0,INDEX('Impact Indicators - Section B '!J$1:J$82,MATCH($A78,'Impact Indicators - Section B '!$A$1:$A$82,0)),""),"")</f>
        <v/>
      </c>
      <c r="P78" s="407" t="str">
        <f ca="1">IFERROR(IF(INDEX('Impact Indicators - Section B '!K$1:K$82,MATCH($A78,'Impact Indicators - Section B '!$A$1:$A$82,0))&lt;&gt;"",FIXED(INDEX('Impact Indicators - Section B '!K$1:K$82,MATCH($A78,'Impact Indicators - Section B '!$A$1:$A$82,0)),4),""),"")&amp;"/"&amp;IFERROR(IF(INDEX('Impact Indicators - Section B '!K$1:K$82,MATCH($A78,'Impact Indicators - Section B '!$A$1:$A$82,0)+1)&lt;&gt;"",FIXED(INDEX('Impact Indicators - Section B '!K$1:K$82,MATCH($A78,'Impact Indicators - Section B '!$A$1:$A$82,0)+1),2),""),"")&amp;CHAR(10)&amp;IFERROR(IF(INDEX('Impact Indicators - Section B '!L$1:L$82,MATCH($A78,'Impact Indicators - Section B '!$A$1:$A$82,0))&lt;&gt;"",FIXED(INDEX('Impact Indicators - Section B '!L$1:L$82,MATCH($A78,'Impact Indicators - Section B '!$A$1:$A$82,0))*100,2)&amp;"%",""),"")&amp;CHAR(10)&amp;IFERROR(IF(INDEX('Impact Indicators - Section B '!N$1:N$82,MATCH($A78,'Impact Indicators - Section B '!$A$1:$A$82,0))&lt;&gt;"",INDEX('Impact Indicators - Section B '!N$1:N$82,MATCH($A78,'Impact Indicators - Section B '!$A$1:$A$82,0)),""),"")&amp;CHAR(10)&amp;IFERROR(IF(INDEX('Impact Indicators - Section B '!M$1:M$82,MATCH($A78,'Impact Indicators - Section B '!$A$1:$A$82,0))&lt;&gt;"",TEXT(INDEX('Impact Indicators - Section B '!M$1:M$82,MATCH($A78,'Impact Indicators - Section B '!$A$1:$A$82,0)),Setup!$A$33),""),"")</f>
        <v xml:space="preserve">/
</v>
      </c>
      <c r="Q78" s="407" t="str">
        <f ca="1">IFERROR(IF(INDEX('Impact Indicators - Section B '!O$1:O$82,MATCH($A78,'Impact Indicators - Section B '!$A$1:$A$82,0))&lt;&gt;"",FIXED(INDEX('Impact Indicators - Section B '!O$1:O$82,MATCH($A78,'Impact Indicators - Section B '!$A$1:$A$82,0)),4),""),"")&amp;"/"&amp;IFERROR(IF(INDEX('Impact Indicators - Section B '!O$1:O$82,MATCH($A78,'Impact Indicators - Section B '!$A$1:$A$82,0)+1)&lt;&gt;"",FIXED(INDEX('Impact Indicators - Section B '!O$1:O$82,MATCH($A78,'Impact Indicators - Section B '!$A$1:$A$82,0)+1),2),""),"")&amp;CHAR(10)&amp;IFERROR(IF(INDEX('Impact Indicators - Section B '!P$1:P$82,MATCH($A78,'Impact Indicators - Section B '!$A$1:$A$82,0))&lt;&gt;"",FIXED(INDEX('Impact Indicators - Section B '!P$1:P$82,MATCH($A78,'Impact Indicators - Section B '!$A$1:$A$82,0))*100,2)&amp;"%",""),"")&amp;CHAR(10)&amp;IFERROR(IF(INDEX('Impact Indicators - Section B '!R$1:R$82,MATCH($A78,'Impact Indicators - Section B '!$A$1:$A$82,0))&lt;&gt;"",INDEX('Impact Indicators - Section B '!R$1:R$82,MATCH($A78,'Impact Indicators - Section B '!$A$1:$A$82,0)),""),"")&amp;CHAR(10)&amp;IFERROR(IF(INDEX('Impact Indicators - Section B '!Q$1:Q$82,MATCH($A78,'Impact Indicators - Section B '!$A$1:$A$82,0))&lt;&gt;"",TEXT(INDEX('Impact Indicators - Section B '!Q$1:Q$82,MATCH($A78,'Impact Indicators - Section B '!$A$1:$A$82,0)),Setup!$A$33),""),"")</f>
        <v xml:space="preserve">/
</v>
      </c>
      <c r="R78" s="407" t="str">
        <f ca="1">IFERROR(IF(INDEX('Impact Indicators - Section B '!S$1:S$82,MATCH($A78,'Impact Indicators - Section B '!$A$1:$A$82,0))&lt;&gt;"",FIXED(INDEX('Impact Indicators - Section B '!S$1:S$82,MATCH($A78,'Impact Indicators - Section B '!$A$1:$A$82,0)),4),""),"")&amp;"/"&amp;IFERROR(IF(INDEX('Impact Indicators - Section B '!S$1:S$82,MATCH($A78,'Impact Indicators - Section B '!$A$1:$A$82,0)+1)&lt;&gt;"",FIXED(INDEX('Impact Indicators - Section B '!S$1:S$82,MATCH($A78,'Impact Indicators - Section B '!$A$1:$A$82,0)+1),2),""),"")&amp;CHAR(10)&amp;IFERROR(IF(INDEX('Impact Indicators - Section B '!T$1:T$82,MATCH($A78,'Impact Indicators - Section B '!$A$1:$A$82,0))&lt;&gt;"",FIXED(INDEX('Impact Indicators - Section B '!T$1:T$82,MATCH($A78,'Impact Indicators - Section B '!$A$1:$A$82,0))*100,2)&amp;"%",""),"")&amp;CHAR(10)&amp;IFERROR(IF(INDEX('Impact Indicators - Section B '!V$1:V$82,MATCH($A78,'Impact Indicators - Section B '!$A$1:$A$82,0))&lt;&gt;"",INDEX('Impact Indicators - Section B '!V$1:V$82,MATCH($A78,'Impact Indicators - Section B '!$A$1:$A$82,0)),""),"")&amp;CHAR(10)&amp;IFERROR(IF(INDEX('Impact Indicators - Section B '!U$1:U$82,MATCH($A78,'Impact Indicators - Section B '!$A$1:$A$82,0))&lt;&gt;"",TEXT(INDEX('Impact Indicators - Section B '!U$1:U$82,MATCH($A78,'Impact Indicators - Section B '!$A$1:$A$82,0)),Setup!$A$33),""),"")</f>
        <v xml:space="preserve">/
</v>
      </c>
      <c r="S78" s="407" t="str">
        <f ca="1">IFERROR(IF(INDEX('Impact Indicators - Section B '!W$1:W$82,MATCH($A78,'Impact Indicators - Section B '!$A$1:$A$82,0))&lt;&gt;"",FIXED(INDEX('Impact Indicators - Section B '!W$1:W$82,MATCH($A78,'Impact Indicators - Section B '!$A$1:$A$82,0)),4),""),"")&amp;"/"&amp;IFERROR(IF(INDEX('Impact Indicators - Section B '!W$1:W$82,MATCH($A78,'Impact Indicators - Section B '!$A$1:$A$82,0)+1)&lt;&gt;"",FIXED(INDEX('Impact Indicators - Section B '!W$1:W$82,MATCH($A78,'Impact Indicators - Section B '!$A$1:$A$82,0)+1),2),""),"")&amp;CHAR(10)&amp;IFERROR(IF(INDEX('Impact Indicators - Section B '!X$1:X$82,MATCH($A78,'Impact Indicators - Section B '!$A$1:$A$82,0))&lt;&gt;"",FIXED(INDEX('Impact Indicators - Section B '!X$1:X$82,MATCH($A78,'Impact Indicators - Section B '!$A$1:$A$82,0))*100,2)&amp;"%",""),"")&amp;CHAR(10)&amp;IFERROR(IF(INDEX('Impact Indicators - Section B '!Z$1:Z$82,MATCH($A78,'Impact Indicators - Section B '!$A$1:$A$82,0))&lt;&gt;"",INDEX('Impact Indicators - Section B '!Z$1:Z$82,MATCH($A78,'Impact Indicators - Section B '!$A$1:$A$82,0)),""),"")&amp;CHAR(10)&amp;IFERROR(IF(INDEX('Impact Indicators - Section B '!Y$1:Y$82,MATCH($A78,'Impact Indicators - Section B '!$A$1:$A$82,0))&lt;&gt;"",TEXT(INDEX('Impact Indicators - Section B '!Y$1:Y$82,MATCH($A78,'Impact Indicators - Section B '!$A$1:$A$82,0)),Setup!$A$33),""),"")</f>
        <v xml:space="preserve">/
</v>
      </c>
      <c r="T78" s="426"/>
      <c r="U78" s="230"/>
      <c r="V78" s="230"/>
      <c r="W78" s="230"/>
      <c r="X78" s="230"/>
      <c r="Y78" s="230"/>
      <c r="Z78" s="230"/>
      <c r="AA78" s="230"/>
      <c r="AB78" s="230"/>
      <c r="AC78" s="230"/>
      <c r="AD78" s="230"/>
      <c r="AE78" s="230"/>
      <c r="AF78" s="230"/>
      <c r="AG78" s="230"/>
      <c r="AH78" s="230"/>
      <c r="AI78" s="230"/>
      <c r="AJ78" s="230"/>
      <c r="AK78" s="230"/>
      <c r="AL78" s="230"/>
      <c r="AM78" s="230"/>
      <c r="AN78" s="230"/>
      <c r="AO78" s="230" t="str">
        <f ca="1">IFERROR(IF(INDEX('Impact Indicators - Section B '!AA$1:AA$82,MATCH($A78,'Impact Indicators - Section B '!$A$1:$A$82,0))&lt;&gt;0,INDEX('Impact Indicators - Section B '!AA$1:AA$82,MATCH($A78,'Impact Indicators - Section B '!$A$1:$A$82,0)),""),"")</f>
        <v/>
      </c>
      <c r="AP78" s="230"/>
      <c r="AQ78" s="230"/>
      <c r="AR78" s="230"/>
      <c r="AS78" s="230"/>
      <c r="AT78" s="230" t="str">
        <f>CONCATENATE($A78,J$52)</f>
        <v>13</v>
      </c>
      <c r="AU78" s="230" t="str">
        <f>CONCATENATE($A78,O$52)</f>
        <v>13</v>
      </c>
      <c r="AV78" s="230"/>
      <c r="AW78" s="230" t="str">
        <f t="shared" ref="AW78" si="22">CONCATENATE($A78,X$52)</f>
        <v>13</v>
      </c>
      <c r="AX78" s="230" t="str">
        <f t="shared" ref="AX78" si="23">CONCATENATE($A78,AB$52)</f>
        <v>13</v>
      </c>
      <c r="AY78" s="230"/>
      <c r="AZ78" s="230"/>
      <c r="BA78" s="230"/>
      <c r="BB78" s="230"/>
      <c r="BC78" s="427"/>
    </row>
    <row r="79" spans="1:55" s="428" customFormat="1" ht="100.25" customHeight="1" x14ac:dyDescent="0.5">
      <c r="A79" s="687"/>
      <c r="B79" s="621" t="str">
        <f ca="1">IFERROR(IF(INDEX('Impact Indicators - Section B '!AA$1:AA$82,MATCH($A78,'Impact Indicators - Section B '!$A$1:$A$82,0))&lt;&gt;0,INDEX('Impact Indicators - Section B '!AA$1:AA$82,MATCH($A78,'Impact Indicators - Section B '!$A$1:$A$82,0)),""),"")</f>
        <v/>
      </c>
      <c r="C79" s="622"/>
      <c r="D79" s="622"/>
      <c r="E79" s="622"/>
      <c r="F79" s="622"/>
      <c r="G79" s="622"/>
      <c r="H79" s="622"/>
      <c r="I79" s="622"/>
      <c r="J79" s="622"/>
      <c r="K79" s="622"/>
      <c r="L79" s="622"/>
      <c r="M79" s="622"/>
      <c r="N79" s="622"/>
      <c r="O79" s="622"/>
      <c r="P79" s="622"/>
      <c r="Q79" s="622"/>
      <c r="R79" s="622"/>
      <c r="S79" s="623"/>
      <c r="T79" s="311"/>
      <c r="U79" s="230"/>
      <c r="V79" s="230"/>
      <c r="W79" s="230"/>
      <c r="X79" s="230"/>
      <c r="Y79" s="230"/>
      <c r="Z79" s="230"/>
      <c r="AA79" s="230"/>
      <c r="AB79" s="230"/>
      <c r="AC79" s="230"/>
      <c r="AD79" s="230"/>
      <c r="AE79" s="230"/>
      <c r="AF79" s="230"/>
      <c r="AG79" s="230"/>
      <c r="AH79" s="230"/>
      <c r="AI79" s="230"/>
      <c r="AJ79" s="230"/>
      <c r="AK79" s="230"/>
      <c r="AL79" s="230"/>
      <c r="AM79" s="230"/>
      <c r="AN79" s="230"/>
      <c r="AO79" s="230"/>
      <c r="AP79" s="230"/>
      <c r="AQ79" s="230"/>
      <c r="AR79" s="230"/>
      <c r="AS79" s="230"/>
      <c r="AT79" s="230"/>
      <c r="AU79" s="230"/>
      <c r="AV79" s="230"/>
      <c r="AW79" s="230"/>
      <c r="AX79" s="230"/>
      <c r="AY79" s="230"/>
      <c r="AZ79" s="230"/>
      <c r="BA79" s="230"/>
      <c r="BB79" s="230"/>
      <c r="BC79" s="427"/>
    </row>
    <row r="80" spans="1:55" s="106" customFormat="1" ht="145.25" customHeight="1" x14ac:dyDescent="0.5">
      <c r="A80" s="682">
        <v>14</v>
      </c>
      <c r="B80" s="636" t="str">
        <f ca="1">IFERROR(IF(INDEX('Impact Indicators - Section B '!B$1:B$82,MATCH($A80,'Impact Indicators - Section B '!$A$1:$A$82,0))&lt;&gt;0,INDEX('Impact Indicators - Section B '!B$1:B$82,MATCH($A80,'Impact Indicators - Section B '!$A$1:$A$82,0)),""),"")</f>
        <v/>
      </c>
      <c r="C80" s="637"/>
      <c r="D80" s="638"/>
      <c r="E80" s="636" t="str">
        <f ca="1">IFERROR(IF(INDEX('Impact Indicators - Section B '!C$1:C$82,MATCH($A80,'Impact Indicators - Section B '!$A$1:$A$82,0))&lt;&gt;0,INDEX('Impact Indicators - Section B '!C$1:C$82,MATCH($A80,'Impact Indicators - Section B '!$A$1:$A$82,0)),""),"")</f>
        <v/>
      </c>
      <c r="F80" s="637"/>
      <c r="G80" s="638"/>
      <c r="H80" s="391" t="str">
        <f ca="1">IFERROR(IF(INDEX('Impact Indicators - Section B '!D$1:D$82,MATCH($A80,'Impact Indicators - Section B '!$A$1:$A$82,0))&lt;&gt;"",FIXED(INDEX('Impact Indicators - Section B '!D$1:D$82,MATCH($A80,'Impact Indicators - Section B '!$A$1:$A$82,0)),4),""),"")&amp;"/"&amp;IFERROR(IF(INDEX('Impact Indicators - Section B '!D$1:D$82,MATCH($A80,'Impact Indicators - Section B '!$A$1:$A$82,0)+1)&lt;&gt;"",FIXED(INDEX('Impact Indicators - Section B '!D$1:D$82,MATCH($A80,'Impact Indicators - Section B '!$A$1:$A$82,0)+1),2),""),"")&amp;CHAR(10)&amp;IFERROR(IF(INDEX('Impact Indicators - Section B '!E$1:E$82,MATCH($A80,'Impact Indicators - Section B '!$A$1:$A$82,0))&lt;&gt;"",FIXED(INDEX('Impact Indicators - Section B '!E$1:E$82,MATCH($A80,'Impact Indicators - Section B '!$A$1:$A$82,0))*100,2)&amp;"%",""),"")</f>
        <v xml:space="preserve">/
</v>
      </c>
      <c r="I80" s="392" t="str">
        <f ca="1">IFERROR(IF(INDEX('Impact Indicators - Section B '!F$1:F$82,MATCH($A80,'Impact Indicators - Section B '!$A$1:$A$82,0))&lt;&gt;0,INDEX('Impact Indicators - Section B '!F$1:F$82,MATCH($A80,'Impact Indicators - Section B '!$A$1:$A$82,0)),""),"")&amp;CHAR(10)&amp;IFERROR(IF(INDEX('Impact Indicators - Section B '!G$1:G$82,MATCH($A80,'Impact Indicators - Section B '!$A$1:$A$82,0))&lt;&gt;0,INDEX('Impact Indicators - Section B '!G$1:G$82,MATCH($A80,'Impact Indicators - Section B '!$A$1:$A$82,0)),""),"")</f>
        <v xml:space="preserve">
</v>
      </c>
      <c r="J80" s="636" t="str">
        <f ca="1">IFERROR(IF(INDEX('Impact Indicators - Section B '!H$1:H$82,MATCH($A80,'Impact Indicators - Section B '!$A$1:$A$82,0))&lt;&gt;0,INDEX('Impact Indicators - Section B '!H$1:H$82,MATCH($A80,'Impact Indicators - Section B '!$A$1:$A$82,0)),""),"")</f>
        <v/>
      </c>
      <c r="K80" s="637"/>
      <c r="L80" s="637"/>
      <c r="M80" s="638"/>
      <c r="N80" s="422" t="str">
        <f ca="1">IFERROR(IF(AND('Overview - Section A'!AN$5="Grant Making",OR(B80&lt;&gt;"",E80&lt;&gt;"")),Setup!I15,IF(INDEX('Impact Indicators - Section B '!I$1:I$82,MATCH($A80,'Impact Indicators - Section B '!$A$1:$A$82,0))&lt;&gt;0,INDEX('Impact Indicators - Section B '!I$1:I$82,MATCH($A80,'Impact Indicators - Section B '!$A$1:$A$82,0)),"")),"")</f>
        <v/>
      </c>
      <c r="O80" s="392" t="str">
        <f ca="1">IFERROR(IF(INDEX('Impact Indicators - Section B '!J$1:J$82,MATCH($A80,'Impact Indicators - Section B '!$A$1:$A$82,0))&lt;&gt;0,INDEX('Impact Indicators - Section B '!J$1:J$82,MATCH($A80,'Impact Indicators - Section B '!$A$1:$A$82,0)),""),"")</f>
        <v/>
      </c>
      <c r="P80" s="394" t="str">
        <f ca="1">IFERROR(IF(INDEX('Impact Indicators - Section B '!K$1:K$82,MATCH($A80,'Impact Indicators - Section B '!$A$1:$A$82,0))&lt;&gt;"",FIXED(INDEX('Impact Indicators - Section B '!K$1:K$82,MATCH($A80,'Impact Indicators - Section B '!$A$1:$A$82,0)),4),""),"")&amp;"/"&amp;IFERROR(IF(INDEX('Impact Indicators - Section B '!K$1:K$82,MATCH($A80,'Impact Indicators - Section B '!$A$1:$A$82,0)+1)&lt;&gt;"",FIXED(INDEX('Impact Indicators - Section B '!K$1:K$82,MATCH($A80,'Impact Indicators - Section B '!$A$1:$A$82,0)+1),2),""),"")&amp;CHAR(10)&amp;IFERROR(IF(INDEX('Impact Indicators - Section B '!L$1:L$82,MATCH($A80,'Impact Indicators - Section B '!$A$1:$A$82,0))&lt;&gt;"",FIXED(INDEX('Impact Indicators - Section B '!L$1:L$82,MATCH($A80,'Impact Indicators - Section B '!$A$1:$A$82,0))*100,2)&amp;"%",""),"")&amp;CHAR(10)&amp;IFERROR(IF(INDEX('Impact Indicators - Section B '!N$1:N$82,MATCH($A80,'Impact Indicators - Section B '!$A$1:$A$82,0))&lt;&gt;"",INDEX('Impact Indicators - Section B '!N$1:N$82,MATCH($A80,'Impact Indicators - Section B '!$A$1:$A$82,0)),""),"")&amp;CHAR(10)&amp;IFERROR(IF(INDEX('Impact Indicators - Section B '!M$1:M$82,MATCH($A80,'Impact Indicators - Section B '!$A$1:$A$82,0))&lt;&gt;"",TEXT(INDEX('Impact Indicators - Section B '!M$1:M$82,MATCH($A80,'Impact Indicators - Section B '!$A$1:$A$82,0)),Setup!$A$33),""),"")</f>
        <v xml:space="preserve">/
</v>
      </c>
      <c r="Q80" s="394" t="str">
        <f ca="1">IFERROR(IF(INDEX('Impact Indicators - Section B '!O$1:O$82,MATCH($A80,'Impact Indicators - Section B '!$A$1:$A$82,0))&lt;&gt;"",FIXED(INDEX('Impact Indicators - Section B '!O$1:O$82,MATCH($A80,'Impact Indicators - Section B '!$A$1:$A$82,0)),4),""),"")&amp;"/"&amp;IFERROR(IF(INDEX('Impact Indicators - Section B '!O$1:O$82,MATCH($A80,'Impact Indicators - Section B '!$A$1:$A$82,0)+1)&lt;&gt;"",FIXED(INDEX('Impact Indicators - Section B '!O$1:O$82,MATCH($A80,'Impact Indicators - Section B '!$A$1:$A$82,0)+1),2),""),"")&amp;CHAR(10)&amp;IFERROR(IF(INDEX('Impact Indicators - Section B '!P$1:P$82,MATCH($A80,'Impact Indicators - Section B '!$A$1:$A$82,0))&lt;&gt;"",FIXED(INDEX('Impact Indicators - Section B '!P$1:P$82,MATCH($A80,'Impact Indicators - Section B '!$A$1:$A$82,0))*100,2)&amp;"%",""),"")&amp;CHAR(10)&amp;IFERROR(IF(INDEX('Impact Indicators - Section B '!R$1:R$82,MATCH($A80,'Impact Indicators - Section B '!$A$1:$A$82,0))&lt;&gt;"",INDEX('Impact Indicators - Section B '!R$1:R$82,MATCH($A80,'Impact Indicators - Section B '!$A$1:$A$82,0)),""),"")&amp;CHAR(10)&amp;IFERROR(IF(INDEX('Impact Indicators - Section B '!Q$1:Q$82,MATCH($A80,'Impact Indicators - Section B '!$A$1:$A$82,0))&lt;&gt;"",TEXT(INDEX('Impact Indicators - Section B '!Q$1:Q$82,MATCH($A80,'Impact Indicators - Section B '!$A$1:$A$82,0)),Setup!$A$33),""),"")</f>
        <v xml:space="preserve">/
</v>
      </c>
      <c r="R80" s="394" t="str">
        <f ca="1">IFERROR(IF(INDEX('Impact Indicators - Section B '!S$1:S$82,MATCH($A80,'Impact Indicators - Section B '!$A$1:$A$82,0))&lt;&gt;"",FIXED(INDEX('Impact Indicators - Section B '!S$1:S$82,MATCH($A80,'Impact Indicators - Section B '!$A$1:$A$82,0)),4),""),"")&amp;"/"&amp;IFERROR(IF(INDEX('Impact Indicators - Section B '!S$1:S$82,MATCH($A80,'Impact Indicators - Section B '!$A$1:$A$82,0)+1)&lt;&gt;"",FIXED(INDEX('Impact Indicators - Section B '!S$1:S$82,MATCH($A80,'Impact Indicators - Section B '!$A$1:$A$82,0)+1),2),""),"")&amp;CHAR(10)&amp;IFERROR(IF(INDEX('Impact Indicators - Section B '!T$1:T$82,MATCH($A80,'Impact Indicators - Section B '!$A$1:$A$82,0))&lt;&gt;"",FIXED(INDEX('Impact Indicators - Section B '!T$1:T$82,MATCH($A80,'Impact Indicators - Section B '!$A$1:$A$82,0))*100,2)&amp;"%",""),"")&amp;CHAR(10)&amp;IFERROR(IF(INDEX('Impact Indicators - Section B '!V$1:V$82,MATCH($A80,'Impact Indicators - Section B '!$A$1:$A$82,0))&lt;&gt;"",INDEX('Impact Indicators - Section B '!V$1:V$82,MATCH($A80,'Impact Indicators - Section B '!$A$1:$A$82,0)),""),"")&amp;CHAR(10)&amp;IFERROR(IF(INDEX('Impact Indicators - Section B '!U$1:U$82,MATCH($A80,'Impact Indicators - Section B '!$A$1:$A$82,0))&lt;&gt;"",TEXT(INDEX('Impact Indicators - Section B '!U$1:U$82,MATCH($A80,'Impact Indicators - Section B '!$A$1:$A$82,0)),Setup!$A$33),""),"")</f>
        <v xml:space="preserve">/
</v>
      </c>
      <c r="S80" s="394" t="str">
        <f ca="1">IFERROR(IF(INDEX('Impact Indicators - Section B '!W$1:W$82,MATCH($A80,'Impact Indicators - Section B '!$A$1:$A$82,0))&lt;&gt;"",FIXED(INDEX('Impact Indicators - Section B '!W$1:W$82,MATCH($A80,'Impact Indicators - Section B '!$A$1:$A$82,0)),4),""),"")&amp;"/"&amp;IFERROR(IF(INDEX('Impact Indicators - Section B '!W$1:W$82,MATCH($A80,'Impact Indicators - Section B '!$A$1:$A$82,0)+1)&lt;&gt;"",FIXED(INDEX('Impact Indicators - Section B '!W$1:W$82,MATCH($A80,'Impact Indicators - Section B '!$A$1:$A$82,0)+1),2),""),"")&amp;CHAR(10)&amp;IFERROR(IF(INDEX('Impact Indicators - Section B '!X$1:X$82,MATCH($A80,'Impact Indicators - Section B '!$A$1:$A$82,0))&lt;&gt;"",FIXED(INDEX('Impact Indicators - Section B '!X$1:X$82,MATCH($A80,'Impact Indicators - Section B '!$A$1:$A$82,0))*100,2)&amp;"%",""),"")&amp;CHAR(10)&amp;IFERROR(IF(INDEX('Impact Indicators - Section B '!Z$1:Z$82,MATCH($A80,'Impact Indicators - Section B '!$A$1:$A$82,0))&lt;&gt;"",INDEX('Impact Indicators - Section B '!Z$1:Z$82,MATCH($A80,'Impact Indicators - Section B '!$A$1:$A$82,0)),""),"")&amp;CHAR(10)&amp;IFERROR(IF(INDEX('Impact Indicators - Section B '!Y$1:Y$82,MATCH($A80,'Impact Indicators - Section B '!$A$1:$A$82,0))&lt;&gt;"",TEXT(INDEX('Impact Indicators - Section B '!Y$1:Y$82,MATCH($A80,'Impact Indicators - Section B '!$A$1:$A$82,0)),Setup!$A$33),""),"")</f>
        <v xml:space="preserve">/
</v>
      </c>
      <c r="T80" s="310"/>
      <c r="U80" s="230"/>
      <c r="V80" s="230"/>
      <c r="W80" s="230"/>
      <c r="X80" s="230"/>
      <c r="Y80" s="230"/>
      <c r="Z80" s="230"/>
      <c r="AA80" s="230"/>
      <c r="AB80" s="230"/>
      <c r="AC80" s="230"/>
      <c r="AD80" s="230"/>
      <c r="AE80" s="230"/>
      <c r="AF80" s="230"/>
      <c r="AG80" s="230"/>
      <c r="AH80" s="230"/>
      <c r="AI80" s="230"/>
      <c r="AJ80" s="230"/>
      <c r="AK80" s="230"/>
      <c r="AL80" s="230"/>
      <c r="AM80" s="230"/>
      <c r="AN80" s="230"/>
      <c r="AO80" s="230" t="str">
        <f ca="1">IFERROR(IF(INDEX('Impact Indicators - Section B '!AA$1:AA$82,MATCH($A80,'Impact Indicators - Section B '!$A$1:$A$82,0))&lt;&gt;0,INDEX('Impact Indicators - Section B '!AA$1:AA$82,MATCH($A80,'Impact Indicators - Section B '!$A$1:$A$82,0)),""),"")</f>
        <v/>
      </c>
      <c r="AP80" s="230"/>
      <c r="AQ80" s="230"/>
      <c r="AR80" s="230"/>
      <c r="AS80" s="230"/>
      <c r="AT80" s="230" t="str">
        <f>CONCATENATE($A80,J$52)</f>
        <v>14</v>
      </c>
      <c r="AU80" s="230" t="str">
        <f>CONCATENATE($A80,O$52)</f>
        <v>14</v>
      </c>
      <c r="AV80" s="230"/>
      <c r="AW80" s="230" t="str">
        <f t="shared" ref="AW80" si="24">CONCATENATE($A80,X$52)</f>
        <v>14</v>
      </c>
      <c r="AX80" s="230" t="str">
        <f t="shared" ref="AX80" si="25">CONCATENATE($A80,AB$52)</f>
        <v>14</v>
      </c>
      <c r="AY80" s="230"/>
      <c r="AZ80" s="230"/>
      <c r="BA80" s="230"/>
      <c r="BB80" s="230"/>
      <c r="BC80" s="121"/>
    </row>
    <row r="81" spans="1:55" s="106" customFormat="1" ht="100.25" customHeight="1" x14ac:dyDescent="0.5">
      <c r="A81" s="682"/>
      <c r="B81" s="596" t="str">
        <f ca="1">IFERROR(IF(INDEX('Impact Indicators - Section B '!AA$1:AA$82,MATCH($A80,'Impact Indicators - Section B '!$A$1:$A$82,0))&lt;&gt;0,INDEX('Impact Indicators - Section B '!AA$1:AA$82,MATCH($A80,'Impact Indicators - Section B '!$A$1:$A$82,0)),""),"")</f>
        <v/>
      </c>
      <c r="C81" s="597"/>
      <c r="D81" s="597"/>
      <c r="E81" s="597"/>
      <c r="F81" s="597"/>
      <c r="G81" s="597"/>
      <c r="H81" s="597"/>
      <c r="I81" s="598"/>
      <c r="J81" s="598"/>
      <c r="K81" s="598"/>
      <c r="L81" s="598"/>
      <c r="M81" s="598"/>
      <c r="N81" s="598"/>
      <c r="O81" s="598"/>
      <c r="P81" s="598"/>
      <c r="Q81" s="598"/>
      <c r="R81" s="598"/>
      <c r="S81" s="599"/>
      <c r="T81" s="311"/>
      <c r="U81" s="230"/>
      <c r="V81" s="230"/>
      <c r="W81" s="230"/>
      <c r="X81" s="230"/>
      <c r="Y81" s="230"/>
      <c r="Z81" s="230"/>
      <c r="AA81" s="230"/>
      <c r="AB81" s="230"/>
      <c r="AC81" s="230"/>
      <c r="AD81" s="230"/>
      <c r="AE81" s="230"/>
      <c r="AF81" s="230"/>
      <c r="AG81" s="230"/>
      <c r="AH81" s="230"/>
      <c r="AI81" s="230"/>
      <c r="AJ81" s="230"/>
      <c r="AK81" s="230"/>
      <c r="AL81" s="230"/>
      <c r="AM81" s="230"/>
      <c r="AN81" s="230"/>
      <c r="AO81" s="230"/>
      <c r="AP81" s="230"/>
      <c r="AQ81" s="230"/>
      <c r="AR81" s="230"/>
      <c r="AS81" s="230"/>
      <c r="AT81" s="230"/>
      <c r="AU81" s="230"/>
      <c r="AV81" s="230"/>
      <c r="AW81" s="230"/>
      <c r="AX81" s="230"/>
      <c r="AY81" s="230"/>
      <c r="AZ81" s="230"/>
      <c r="BA81" s="230"/>
      <c r="BB81" s="230"/>
      <c r="BC81" s="121"/>
    </row>
    <row r="82" spans="1:55" s="428" customFormat="1" ht="145.25" customHeight="1" x14ac:dyDescent="0.5">
      <c r="A82" s="687">
        <v>15</v>
      </c>
      <c r="B82" s="618" t="str">
        <f ca="1">IFERROR(IF(INDEX('Impact Indicators - Section B '!B$1:B$82,MATCH($A82,'Impact Indicators - Section B '!$A$1:$A$82,0))&lt;&gt;0,INDEX('Impact Indicators - Section B '!B$1:B$82,MATCH($A82,'Impact Indicators - Section B '!$A$1:$A$82,0)),""),"")</f>
        <v/>
      </c>
      <c r="C82" s="619"/>
      <c r="D82" s="620"/>
      <c r="E82" s="618" t="str">
        <f ca="1">IFERROR(IF(INDEX('Impact Indicators - Section B '!C$1:C$82,MATCH($A82,'Impact Indicators - Section B '!$A$1:$A$82,0))&lt;&gt;0,INDEX('Impact Indicators - Section B '!C$1:C$82,MATCH($A82,'Impact Indicators - Section B '!$A$1:$A$82,0)),""),"")</f>
        <v/>
      </c>
      <c r="F82" s="619"/>
      <c r="G82" s="620"/>
      <c r="H82" s="424" t="str">
        <f ca="1">IFERROR(IF(INDEX('Impact Indicators - Section B '!D$1:D$82,MATCH($A82,'Impact Indicators - Section B '!$A$1:$A$82,0))&lt;&gt;"",FIXED(INDEX('Impact Indicators - Section B '!D$1:D$82,MATCH($A82,'Impact Indicators - Section B '!$A$1:$A$82,0)),4),""),"")&amp;"/"&amp;IFERROR(IF(INDEX('Impact Indicators - Section B '!D$1:D$82,MATCH($A82,'Impact Indicators - Section B '!$A$1:$A$82,0)+1)&lt;&gt;"",FIXED(INDEX('Impact Indicators - Section B '!D$1:D$82,MATCH($A82,'Impact Indicators - Section B '!$A$1:$A$82,0)+1),2),""),"")&amp;CHAR(10)&amp;IFERROR(IF(INDEX('Impact Indicators - Section B '!E$1:E$82,MATCH($A82,'Impact Indicators - Section B '!$A$1:$A$82,0))&lt;&gt;"",FIXED(INDEX('Impact Indicators - Section B '!E$1:E$82,MATCH($A82,'Impact Indicators - Section B '!$A$1:$A$82,0))*100,2)&amp;"%",""),"")</f>
        <v xml:space="preserve">/
</v>
      </c>
      <c r="I82" s="425" t="str">
        <f ca="1">IFERROR(IF(INDEX('Impact Indicators - Section B '!F$1:F$82,MATCH($A82,'Impact Indicators - Section B '!$A$1:$A$82,0))&lt;&gt;0,INDEX('Impact Indicators - Section B '!F$1:F$82,MATCH($A82,'Impact Indicators - Section B '!$A$1:$A$82,0)),""),"")&amp;CHAR(10)&amp;IFERROR(IF(INDEX('Impact Indicators - Section B '!G$1:G$82,MATCH($A82,'Impact Indicators - Section B '!$A$1:$A$82,0))&lt;&gt;0,INDEX('Impact Indicators - Section B '!G$1:G$82,MATCH($A82,'Impact Indicators - Section B '!$A$1:$A$82,0)),""),"")</f>
        <v xml:space="preserve">
</v>
      </c>
      <c r="J82" s="618" t="str">
        <f ca="1">IFERROR(IF(INDEX('Impact Indicators - Section B '!H$1:H$82,MATCH($A82,'Impact Indicators - Section B '!$A$1:$A$82,0))&lt;&gt;0,INDEX('Impact Indicators - Section B '!H$1:H$82,MATCH($A82,'Impact Indicators - Section B '!$A$1:$A$82,0)),""),"")</f>
        <v/>
      </c>
      <c r="K82" s="619"/>
      <c r="L82" s="619"/>
      <c r="M82" s="620"/>
      <c r="N82" s="406" t="str">
        <f ca="1">IFERROR(IF(AND('Overview - Section A'!AN$5="Grant Making",OR(B82&lt;&gt;"",E82&lt;&gt;"")),Setup!I15,IF(INDEX('Impact Indicators - Section B '!I$1:I$82,MATCH($A82,'Impact Indicators - Section B '!$A$1:$A$82,0))&lt;&gt;0,INDEX('Impact Indicators - Section B '!I$1:I$82,MATCH($A82,'Impact Indicators - Section B '!$A$1:$A$82,0)),"")),"")</f>
        <v/>
      </c>
      <c r="O82" s="425" t="str">
        <f ca="1">IFERROR(IF(INDEX('Impact Indicators - Section B '!J$1:J$82,MATCH($A82,'Impact Indicators - Section B '!$A$1:$A$82,0))&lt;&gt;0,INDEX('Impact Indicators - Section B '!J$1:J$82,MATCH($A82,'Impact Indicators - Section B '!$A$1:$A$82,0)),""),"")</f>
        <v/>
      </c>
      <c r="P82" s="407" t="str">
        <f ca="1">IFERROR(IF(INDEX('Impact Indicators - Section B '!K$1:K$82,MATCH($A82,'Impact Indicators - Section B '!$A$1:$A$82,0))&lt;&gt;"",FIXED(INDEX('Impact Indicators - Section B '!K$1:K$82,MATCH($A82,'Impact Indicators - Section B '!$A$1:$A$82,0)),4),""),"")&amp;"/"&amp;IFERROR(IF(INDEX('Impact Indicators - Section B '!K$1:K$82,MATCH($A82,'Impact Indicators - Section B '!$A$1:$A$82,0)+1)&lt;&gt;"",FIXED(INDEX('Impact Indicators - Section B '!K$1:K$82,MATCH($A82,'Impact Indicators - Section B '!$A$1:$A$82,0)+1),2),""),"")&amp;CHAR(10)&amp;IFERROR(IF(INDEX('Impact Indicators - Section B '!L$1:L$82,MATCH($A82,'Impact Indicators - Section B '!$A$1:$A$82,0))&lt;&gt;"",FIXED(INDEX('Impact Indicators - Section B '!L$1:L$82,MATCH($A82,'Impact Indicators - Section B '!$A$1:$A$82,0))*100,2)&amp;"%",""),"")&amp;CHAR(10)&amp;IFERROR(IF(INDEX('Impact Indicators - Section B '!N$1:N$82,MATCH($A82,'Impact Indicators - Section B '!$A$1:$A$82,0))&lt;&gt;"",INDEX('Impact Indicators - Section B '!N$1:N$82,MATCH($A82,'Impact Indicators - Section B '!$A$1:$A$82,0)),""),"")&amp;CHAR(10)&amp;IFERROR(IF(INDEX('Impact Indicators - Section B '!M$1:M$82,MATCH($A82,'Impact Indicators - Section B '!$A$1:$A$82,0))&lt;&gt;"",TEXT(INDEX('Impact Indicators - Section B '!M$1:M$82,MATCH($A82,'Impact Indicators - Section B '!$A$1:$A$82,0)),Setup!$A$33),""),"")</f>
        <v xml:space="preserve">/
</v>
      </c>
      <c r="Q82" s="407" t="str">
        <f ca="1">IFERROR(IF(INDEX('Impact Indicators - Section B '!O$1:O$82,MATCH($A82,'Impact Indicators - Section B '!$A$1:$A$82,0))&lt;&gt;"",FIXED(INDEX('Impact Indicators - Section B '!O$1:O$82,MATCH($A82,'Impact Indicators - Section B '!$A$1:$A$82,0)),4),""),"")&amp;"/"&amp;IFERROR(IF(INDEX('Impact Indicators - Section B '!O$1:O$82,MATCH($A82,'Impact Indicators - Section B '!$A$1:$A$82,0)+1)&lt;&gt;"",FIXED(INDEX('Impact Indicators - Section B '!O$1:O$82,MATCH($A82,'Impact Indicators - Section B '!$A$1:$A$82,0)+1),2),""),"")&amp;CHAR(10)&amp;IFERROR(IF(INDEX('Impact Indicators - Section B '!P$1:P$82,MATCH($A82,'Impact Indicators - Section B '!$A$1:$A$82,0))&lt;&gt;"",FIXED(INDEX('Impact Indicators - Section B '!P$1:P$82,MATCH($A82,'Impact Indicators - Section B '!$A$1:$A$82,0))*100,2)&amp;"%",""),"")&amp;CHAR(10)&amp;IFERROR(IF(INDEX('Impact Indicators - Section B '!R$1:R$82,MATCH($A82,'Impact Indicators - Section B '!$A$1:$A$82,0))&lt;&gt;"",INDEX('Impact Indicators - Section B '!R$1:R$82,MATCH($A82,'Impact Indicators - Section B '!$A$1:$A$82,0)),""),"")&amp;CHAR(10)&amp;IFERROR(IF(INDEX('Impact Indicators - Section B '!Q$1:Q$82,MATCH($A82,'Impact Indicators - Section B '!$A$1:$A$82,0))&lt;&gt;"",TEXT(INDEX('Impact Indicators - Section B '!Q$1:Q$82,MATCH($A82,'Impact Indicators - Section B '!$A$1:$A$82,0)),Setup!$A$33),""),"")</f>
        <v xml:space="preserve">/
</v>
      </c>
      <c r="R82" s="407" t="str">
        <f ca="1">IFERROR(IF(INDEX('Impact Indicators - Section B '!S$1:S$82,MATCH($A82,'Impact Indicators - Section B '!$A$1:$A$82,0))&lt;&gt;"",FIXED(INDEX('Impact Indicators - Section B '!S$1:S$82,MATCH($A82,'Impact Indicators - Section B '!$A$1:$A$82,0)),4),""),"")&amp;"/"&amp;IFERROR(IF(INDEX('Impact Indicators - Section B '!S$1:S$82,MATCH($A82,'Impact Indicators - Section B '!$A$1:$A$82,0)+1)&lt;&gt;"",FIXED(INDEX('Impact Indicators - Section B '!S$1:S$82,MATCH($A82,'Impact Indicators - Section B '!$A$1:$A$82,0)+1),2),""),"")&amp;CHAR(10)&amp;IFERROR(IF(INDEX('Impact Indicators - Section B '!T$1:T$82,MATCH($A82,'Impact Indicators - Section B '!$A$1:$A$82,0))&lt;&gt;"",FIXED(INDEX('Impact Indicators - Section B '!T$1:T$82,MATCH($A82,'Impact Indicators - Section B '!$A$1:$A$82,0))*100,2)&amp;"%",""),"")&amp;CHAR(10)&amp;IFERROR(IF(INDEX('Impact Indicators - Section B '!V$1:V$82,MATCH($A82,'Impact Indicators - Section B '!$A$1:$A$82,0))&lt;&gt;"",INDEX('Impact Indicators - Section B '!V$1:V$82,MATCH($A82,'Impact Indicators - Section B '!$A$1:$A$82,0)),""),"")&amp;CHAR(10)&amp;IFERROR(IF(INDEX('Impact Indicators - Section B '!U$1:U$82,MATCH($A82,'Impact Indicators - Section B '!$A$1:$A$82,0))&lt;&gt;"",TEXT(INDEX('Impact Indicators - Section B '!U$1:U$82,MATCH($A82,'Impact Indicators - Section B '!$A$1:$A$82,0)),Setup!$A$33),""),"")</f>
        <v xml:space="preserve">/
</v>
      </c>
      <c r="S82" s="407" t="str">
        <f ca="1">IFERROR(IF(INDEX('Impact Indicators - Section B '!W$1:W$82,MATCH($A82,'Impact Indicators - Section B '!$A$1:$A$82,0))&lt;&gt;"",FIXED(INDEX('Impact Indicators - Section B '!W$1:W$82,MATCH($A82,'Impact Indicators - Section B '!$A$1:$A$82,0)),4),""),"")&amp;"/"&amp;IFERROR(IF(INDEX('Impact Indicators - Section B '!W$1:W$82,MATCH($A82,'Impact Indicators - Section B '!$A$1:$A$82,0)+1)&lt;&gt;"",FIXED(INDEX('Impact Indicators - Section B '!W$1:W$82,MATCH($A82,'Impact Indicators - Section B '!$A$1:$A$82,0)+1),2),""),"")&amp;CHAR(10)&amp;IFERROR(IF(INDEX('Impact Indicators - Section B '!X$1:X$82,MATCH($A82,'Impact Indicators - Section B '!$A$1:$A$82,0))&lt;&gt;"",FIXED(INDEX('Impact Indicators - Section B '!X$1:X$82,MATCH($A82,'Impact Indicators - Section B '!$A$1:$A$82,0))*100,2)&amp;"%",""),"")&amp;CHAR(10)&amp;IFERROR(IF(INDEX('Impact Indicators - Section B '!Z$1:Z$82,MATCH($A82,'Impact Indicators - Section B '!$A$1:$A$82,0))&lt;&gt;"",INDEX('Impact Indicators - Section B '!Z$1:Z$82,MATCH($A82,'Impact Indicators - Section B '!$A$1:$A$82,0)),""),"")&amp;CHAR(10)&amp;IFERROR(IF(INDEX('Impact Indicators - Section B '!Y$1:Y$82,MATCH($A82,'Impact Indicators - Section B '!$A$1:$A$82,0))&lt;&gt;"",TEXT(INDEX('Impact Indicators - Section B '!Y$1:Y$82,MATCH($A82,'Impact Indicators - Section B '!$A$1:$A$82,0)),Setup!$A$33),""),"")</f>
        <v xml:space="preserve">/
</v>
      </c>
      <c r="T82" s="426"/>
      <c r="U82" s="230"/>
      <c r="V82" s="230"/>
      <c r="W82" s="230"/>
      <c r="X82" s="230"/>
      <c r="Y82" s="230"/>
      <c r="Z82" s="230"/>
      <c r="AA82" s="230"/>
      <c r="AB82" s="230"/>
      <c r="AC82" s="230"/>
      <c r="AD82" s="230"/>
      <c r="AE82" s="230"/>
      <c r="AF82" s="230"/>
      <c r="AG82" s="230"/>
      <c r="AH82" s="230"/>
      <c r="AI82" s="230"/>
      <c r="AJ82" s="230"/>
      <c r="AK82" s="230"/>
      <c r="AL82" s="230"/>
      <c r="AM82" s="230"/>
      <c r="AN82" s="230"/>
      <c r="AO82" s="230" t="str">
        <f ca="1">IFERROR(IF(INDEX('Impact Indicators - Section B '!AA$1:AA$82,MATCH($A82,'Impact Indicators - Section B '!$A$1:$A$82,0))&lt;&gt;0,INDEX('Impact Indicators - Section B '!AA$1:AA$82,MATCH($A82,'Impact Indicators - Section B '!$A$1:$A$82,0)),""),"")</f>
        <v/>
      </c>
      <c r="AP82" s="230"/>
      <c r="AQ82" s="230"/>
      <c r="AR82" s="230"/>
      <c r="AS82" s="230"/>
      <c r="AT82" s="230" t="str">
        <f>CONCATENATE($A82,J$52)</f>
        <v>15</v>
      </c>
      <c r="AU82" s="230" t="str">
        <f>CONCATENATE($A82,O$52)</f>
        <v>15</v>
      </c>
      <c r="AV82" s="230"/>
      <c r="AW82" s="230" t="str">
        <f t="shared" ref="AW82" si="26">CONCATENATE($A82,X$52)</f>
        <v>15</v>
      </c>
      <c r="AX82" s="230" t="str">
        <f t="shared" ref="AX82" si="27">CONCATENATE($A82,AB$52)</f>
        <v>15</v>
      </c>
      <c r="AY82" s="230"/>
      <c r="AZ82" s="230"/>
      <c r="BA82" s="230"/>
      <c r="BB82" s="230"/>
      <c r="BC82" s="427"/>
    </row>
    <row r="83" spans="1:55" s="428" customFormat="1" ht="100.25" customHeight="1" x14ac:dyDescent="0.5">
      <c r="A83" s="687"/>
      <c r="B83" s="615" t="str">
        <f ca="1">IFERROR(IF(INDEX('Impact Indicators - Section B '!AA$1:AA$82,MATCH($A82,'Impact Indicators - Section B '!$A$1:$A$82,0))&lt;&gt;0,INDEX('Impact Indicators - Section B '!AA$1:AA$82,MATCH($A82,'Impact Indicators - Section B '!$A$1:$A$82,0)),""),"")</f>
        <v/>
      </c>
      <c r="C83" s="616"/>
      <c r="D83" s="616"/>
      <c r="E83" s="616"/>
      <c r="F83" s="616"/>
      <c r="G83" s="616"/>
      <c r="H83" s="616"/>
      <c r="I83" s="616"/>
      <c r="J83" s="616"/>
      <c r="K83" s="616"/>
      <c r="L83" s="616"/>
      <c r="M83" s="616"/>
      <c r="N83" s="616"/>
      <c r="O83" s="616"/>
      <c r="P83" s="616"/>
      <c r="Q83" s="616"/>
      <c r="R83" s="616"/>
      <c r="S83" s="617"/>
      <c r="T83" s="311"/>
      <c r="U83" s="230"/>
      <c r="V83" s="230"/>
      <c r="W83" s="230"/>
      <c r="X83" s="230"/>
      <c r="Y83" s="230"/>
      <c r="Z83" s="230"/>
      <c r="AA83" s="230"/>
      <c r="AB83" s="230"/>
      <c r="AC83" s="230"/>
      <c r="AD83" s="230"/>
      <c r="AE83" s="230"/>
      <c r="AF83" s="230"/>
      <c r="AG83" s="230"/>
      <c r="AH83" s="230"/>
      <c r="AI83" s="230"/>
      <c r="AJ83" s="230"/>
      <c r="AK83" s="230"/>
      <c r="AL83" s="230"/>
      <c r="AM83" s="230"/>
      <c r="AN83" s="230"/>
      <c r="AO83" s="230"/>
      <c r="AP83" s="230"/>
      <c r="AQ83" s="230"/>
      <c r="AR83" s="230"/>
      <c r="AS83" s="230"/>
      <c r="AT83" s="230"/>
      <c r="AU83" s="230"/>
      <c r="AV83" s="230"/>
      <c r="AW83" s="230"/>
      <c r="AX83" s="230"/>
      <c r="AY83" s="230"/>
      <c r="AZ83" s="230"/>
      <c r="BA83" s="230"/>
      <c r="BB83" s="230"/>
      <c r="BC83" s="427"/>
    </row>
    <row r="84" spans="1:55" x14ac:dyDescent="0.35">
      <c r="A84" s="239"/>
      <c r="B84" s="239"/>
      <c r="C84" s="239"/>
      <c r="D84" s="239"/>
      <c r="E84" s="239"/>
      <c r="F84" s="239"/>
      <c r="G84" s="239"/>
      <c r="H84" s="239"/>
      <c r="I84" s="239"/>
      <c r="J84" s="239"/>
      <c r="K84" s="239"/>
      <c r="L84" s="239"/>
      <c r="M84" s="239"/>
      <c r="N84" s="115"/>
      <c r="O84" s="239"/>
      <c r="P84" s="239"/>
      <c r="Q84" s="239"/>
      <c r="R84" s="239"/>
      <c r="S84" s="239"/>
      <c r="T84" s="239"/>
      <c r="U84" s="230"/>
      <c r="V84" s="230"/>
      <c r="W84" s="230"/>
      <c r="X84" s="230"/>
      <c r="Y84" s="230"/>
      <c r="Z84" s="230"/>
      <c r="AA84" s="230"/>
      <c r="AB84" s="230"/>
      <c r="AC84" s="230"/>
      <c r="AD84" s="230"/>
      <c r="AE84" s="230"/>
      <c r="AF84" s="230"/>
      <c r="AG84" s="230"/>
      <c r="AH84" s="230"/>
      <c r="AI84" s="230"/>
      <c r="AJ84" s="230"/>
      <c r="AK84" s="230"/>
      <c r="AL84" s="230"/>
      <c r="AM84" s="230"/>
      <c r="AN84" s="230"/>
      <c r="AO84" s="230"/>
      <c r="AP84" s="230"/>
      <c r="AQ84" s="230"/>
      <c r="AR84" s="230"/>
      <c r="AS84" s="230"/>
      <c r="AT84" s="230"/>
      <c r="AU84" s="230"/>
      <c r="AV84" s="230"/>
      <c r="AW84" s="230"/>
      <c r="AX84" s="230"/>
      <c r="AY84" s="230"/>
      <c r="AZ84" s="230"/>
      <c r="BA84" s="230"/>
      <c r="BB84" s="230"/>
    </row>
    <row r="85" spans="1:55" x14ac:dyDescent="0.35">
      <c r="A85" s="239"/>
      <c r="B85" s="239"/>
      <c r="C85" s="239"/>
      <c r="D85" s="239"/>
      <c r="E85" s="239"/>
      <c r="F85" s="239"/>
      <c r="G85" s="239"/>
      <c r="H85" s="239"/>
      <c r="I85" s="239"/>
      <c r="J85" s="239"/>
      <c r="K85" s="239"/>
      <c r="L85" s="239"/>
      <c r="M85" s="239"/>
      <c r="N85" s="115"/>
      <c r="O85" s="239"/>
      <c r="P85" s="239"/>
      <c r="Q85" s="239"/>
      <c r="R85" s="239"/>
      <c r="S85" s="239"/>
      <c r="T85" s="239"/>
      <c r="U85" s="230"/>
      <c r="V85" s="230"/>
      <c r="W85" s="230"/>
      <c r="X85" s="230"/>
      <c r="Y85" s="230"/>
      <c r="Z85" s="230"/>
      <c r="AA85" s="230"/>
      <c r="AB85" s="230"/>
      <c r="AC85" s="230"/>
      <c r="AD85" s="230"/>
      <c r="AE85" s="230"/>
      <c r="AF85" s="230"/>
      <c r="AG85" s="230"/>
      <c r="AH85" s="230"/>
      <c r="AI85" s="230"/>
      <c r="AJ85" s="230"/>
      <c r="AK85" s="230"/>
      <c r="AL85" s="230"/>
      <c r="AM85" s="230"/>
      <c r="AN85" s="230"/>
      <c r="AO85" s="230"/>
      <c r="AP85" s="230"/>
      <c r="AQ85" s="230"/>
      <c r="AR85" s="230"/>
      <c r="AS85" s="230"/>
      <c r="AT85" s="230"/>
      <c r="AU85" s="230"/>
      <c r="AV85" s="230"/>
      <c r="AW85" s="230"/>
      <c r="AX85" s="230"/>
      <c r="AY85" s="230"/>
      <c r="AZ85" s="230"/>
      <c r="BA85" s="230"/>
      <c r="BB85" s="230"/>
    </row>
    <row r="86" spans="1:55" x14ac:dyDescent="0.35">
      <c r="A86" s="239"/>
      <c r="B86" s="239"/>
      <c r="C86" s="239"/>
      <c r="D86" s="239"/>
      <c r="E86" s="239"/>
      <c r="F86" s="239"/>
      <c r="G86" s="239"/>
      <c r="H86" s="239"/>
      <c r="I86" s="239"/>
      <c r="J86" s="239"/>
      <c r="K86" s="239"/>
      <c r="L86" s="239"/>
      <c r="M86" s="239"/>
      <c r="N86" s="115"/>
      <c r="O86" s="239"/>
      <c r="P86" s="239"/>
      <c r="Q86" s="239"/>
      <c r="R86" s="239"/>
      <c r="S86" s="239"/>
      <c r="T86" s="239"/>
      <c r="U86" s="105"/>
      <c r="V86" s="105"/>
      <c r="W86" s="105"/>
      <c r="X86" s="105"/>
      <c r="Y86" s="105"/>
      <c r="Z86" s="105"/>
      <c r="AA86" s="105"/>
      <c r="AB86" s="230"/>
      <c r="AC86" s="230"/>
      <c r="AD86" s="230"/>
      <c r="AE86" s="230"/>
      <c r="AF86" s="230"/>
      <c r="AG86" s="230"/>
      <c r="AH86" s="230"/>
      <c r="AI86" s="230"/>
      <c r="AJ86" s="230"/>
      <c r="AK86" s="230"/>
      <c r="AL86" s="230"/>
      <c r="AM86" s="230"/>
      <c r="AN86" s="230"/>
      <c r="AO86" s="230"/>
      <c r="AP86" s="230"/>
      <c r="AQ86" s="230"/>
      <c r="AR86" s="230"/>
      <c r="AS86" s="230"/>
      <c r="AT86" s="230"/>
      <c r="AU86" s="230"/>
      <c r="AV86" s="230"/>
      <c r="AW86" s="230"/>
      <c r="AX86" s="230"/>
      <c r="AY86" s="230"/>
      <c r="AZ86" s="230"/>
      <c r="BA86" s="230"/>
      <c r="BB86" s="230"/>
    </row>
    <row r="87" spans="1:55" ht="27.65" customHeight="1" x14ac:dyDescent="0.35">
      <c r="A87" s="685" t="str">
        <f ca="1">Translations!A25</f>
        <v>Objetivos</v>
      </c>
      <c r="B87" s="686"/>
      <c r="C87" s="686"/>
      <c r="D87" s="686"/>
      <c r="E87" s="686"/>
      <c r="F87" s="686"/>
      <c r="G87" s="686"/>
      <c r="H87" s="686"/>
      <c r="I87" s="686"/>
      <c r="J87" s="686"/>
      <c r="K87" s="686"/>
      <c r="L87" s="686"/>
      <c r="M87" s="686"/>
      <c r="N87" s="686"/>
      <c r="O87" s="686"/>
      <c r="P87" s="686"/>
      <c r="Q87" s="686"/>
      <c r="R87" s="686"/>
      <c r="S87" s="686"/>
      <c r="T87" s="312"/>
      <c r="U87" s="230"/>
      <c r="V87" s="230"/>
      <c r="W87" s="230"/>
      <c r="X87" s="230"/>
      <c r="Y87" s="230"/>
      <c r="Z87" s="230"/>
      <c r="AA87" s="230"/>
      <c r="AB87" s="230"/>
      <c r="AC87" s="230"/>
      <c r="AD87" s="230"/>
      <c r="AE87" s="230"/>
      <c r="AF87" s="230"/>
      <c r="AG87" s="230"/>
      <c r="AH87" s="230"/>
      <c r="AI87" s="230"/>
      <c r="AJ87" s="230"/>
      <c r="AK87" s="230"/>
      <c r="AL87" s="230"/>
      <c r="AM87" s="230"/>
      <c r="AN87" s="230"/>
      <c r="AO87" s="230"/>
      <c r="AP87" s="230"/>
      <c r="AQ87" s="230"/>
      <c r="AR87" s="230"/>
      <c r="AS87" s="230"/>
      <c r="AT87" s="230"/>
      <c r="AU87" s="230"/>
      <c r="AV87" s="230"/>
      <c r="AW87" s="230"/>
      <c r="AX87" s="230"/>
      <c r="AY87" s="230"/>
      <c r="AZ87" s="230"/>
      <c r="BA87" s="230"/>
      <c r="BB87" s="230"/>
    </row>
    <row r="88" spans="1:55" ht="28.5" x14ac:dyDescent="0.35">
      <c r="A88" s="395">
        <v>1</v>
      </c>
      <c r="B88" s="683" t="str">
        <f ca="1">IFERROR(IF(INDEX('Overview - Section A'!$E$76:$E$90,MATCH($A88,'Overview - Section A'!$A$76:$A$90,0))&lt;&gt;0,INDEX('Overview - Section A'!$E$76:$E$90,MATCH($A88,'Overview - Section A'!$A$76:$A$90,0)),""),"")</f>
        <v/>
      </c>
      <c r="C88" s="684"/>
      <c r="D88" s="684"/>
      <c r="E88" s="684"/>
      <c r="F88" s="684"/>
      <c r="G88" s="684"/>
      <c r="H88" s="684"/>
      <c r="I88" s="684"/>
      <c r="J88" s="684"/>
      <c r="K88" s="684"/>
      <c r="L88" s="684"/>
      <c r="M88" s="684"/>
      <c r="N88" s="684"/>
      <c r="O88" s="684"/>
      <c r="P88" s="684"/>
      <c r="Q88" s="684"/>
      <c r="R88" s="684"/>
      <c r="S88" s="684"/>
      <c r="T88" s="313"/>
      <c r="U88" s="230"/>
      <c r="V88" s="230"/>
      <c r="W88" s="230"/>
      <c r="X88" s="230"/>
      <c r="Y88" s="230"/>
      <c r="Z88" s="230"/>
      <c r="AA88" s="230"/>
      <c r="AB88" s="230"/>
      <c r="AC88" s="230"/>
      <c r="AD88" s="230"/>
      <c r="AE88" s="230"/>
      <c r="AF88" s="230"/>
      <c r="AG88" s="230"/>
      <c r="AH88" s="230"/>
      <c r="AI88" s="230"/>
      <c r="AJ88" s="230"/>
      <c r="AK88" s="230"/>
      <c r="AL88" s="230"/>
      <c r="AM88" s="230"/>
      <c r="AN88" s="230"/>
      <c r="AO88" s="230"/>
      <c r="AP88" s="230"/>
      <c r="AQ88" s="230"/>
      <c r="AR88" s="230"/>
      <c r="AS88" s="230"/>
      <c r="AT88" s="230"/>
      <c r="AU88" s="230"/>
      <c r="AV88" s="230"/>
      <c r="AW88" s="230"/>
      <c r="AX88" s="230"/>
      <c r="AY88" s="230"/>
      <c r="AZ88" s="230"/>
      <c r="BA88" s="230"/>
      <c r="BB88" s="230"/>
    </row>
    <row r="89" spans="1:55" ht="28.5" x14ac:dyDescent="0.35">
      <c r="A89" s="395">
        <v>2</v>
      </c>
      <c r="B89" s="683" t="str">
        <f ca="1">IFERROR(IF(INDEX('Overview - Section A'!$E$76:$E$90,MATCH($A89,'Overview - Section A'!$A$76:$A$90,0))&lt;&gt;0,INDEX('Overview - Section A'!$E$76:$E$90,MATCH($A89,'Overview - Section A'!$A$76:$A$90,0)),""),"")</f>
        <v/>
      </c>
      <c r="C89" s="684"/>
      <c r="D89" s="684"/>
      <c r="E89" s="684"/>
      <c r="F89" s="684"/>
      <c r="G89" s="684"/>
      <c r="H89" s="684"/>
      <c r="I89" s="684"/>
      <c r="J89" s="684"/>
      <c r="K89" s="684"/>
      <c r="L89" s="684"/>
      <c r="M89" s="684"/>
      <c r="N89" s="684"/>
      <c r="O89" s="684"/>
      <c r="P89" s="684"/>
      <c r="Q89" s="684"/>
      <c r="R89" s="684"/>
      <c r="S89" s="684"/>
      <c r="T89" s="313"/>
      <c r="U89" s="230"/>
      <c r="V89" s="230"/>
      <c r="W89" s="230"/>
      <c r="X89" s="230"/>
      <c r="Y89" s="230"/>
      <c r="Z89" s="230"/>
      <c r="AA89" s="230"/>
      <c r="AB89" s="230"/>
      <c r="AC89" s="230"/>
      <c r="AD89" s="230"/>
      <c r="AE89" s="230"/>
      <c r="AF89" s="230"/>
      <c r="AG89" s="227"/>
      <c r="AH89" s="227"/>
      <c r="AI89" s="227"/>
      <c r="AJ89" s="227"/>
      <c r="AK89" s="227"/>
      <c r="AL89" s="227"/>
      <c r="AM89" s="227"/>
      <c r="AN89" s="227"/>
      <c r="AO89" s="227"/>
      <c r="AP89" s="227"/>
      <c r="AQ89" s="227"/>
      <c r="AR89" s="227"/>
      <c r="AS89" s="227"/>
      <c r="AT89" s="218"/>
    </row>
    <row r="90" spans="1:55" ht="28.5" x14ac:dyDescent="0.35">
      <c r="A90" s="395">
        <v>3</v>
      </c>
      <c r="B90" s="683" t="str">
        <f ca="1">IFERROR(IF(INDEX('Overview - Section A'!$E$76:$E$90,MATCH($A90,'Overview - Section A'!$A$76:$A$90,0))&lt;&gt;0,INDEX('Overview - Section A'!$E$76:$E$90,MATCH($A90,'Overview - Section A'!$A$76:$A$90,0)),""),"")</f>
        <v/>
      </c>
      <c r="C90" s="684"/>
      <c r="D90" s="684"/>
      <c r="E90" s="684"/>
      <c r="F90" s="684"/>
      <c r="G90" s="684"/>
      <c r="H90" s="684"/>
      <c r="I90" s="684"/>
      <c r="J90" s="684"/>
      <c r="K90" s="684"/>
      <c r="L90" s="684"/>
      <c r="M90" s="684"/>
      <c r="N90" s="684"/>
      <c r="O90" s="684"/>
      <c r="P90" s="684"/>
      <c r="Q90" s="684"/>
      <c r="R90" s="684"/>
      <c r="S90" s="684"/>
      <c r="T90" s="313"/>
      <c r="U90" s="230"/>
      <c r="V90" s="230"/>
      <c r="W90" s="230"/>
      <c r="X90" s="230"/>
      <c r="Y90" s="230"/>
      <c r="Z90" s="230"/>
      <c r="AA90" s="230"/>
      <c r="AB90" s="230"/>
      <c r="AC90" s="230"/>
      <c r="AD90" s="230"/>
      <c r="AE90" s="230"/>
      <c r="AF90" s="230"/>
      <c r="AG90" s="227"/>
      <c r="AH90" s="227"/>
      <c r="AI90" s="227"/>
      <c r="AJ90" s="227"/>
      <c r="AK90" s="227"/>
      <c r="AL90" s="227"/>
      <c r="AM90" s="227"/>
      <c r="AN90" s="227"/>
      <c r="AO90" s="227"/>
      <c r="AP90" s="227"/>
      <c r="AQ90" s="227"/>
      <c r="AR90" s="227"/>
      <c r="AS90" s="227"/>
      <c r="AT90" s="218"/>
    </row>
    <row r="91" spans="1:55" ht="28.5" x14ac:dyDescent="0.35">
      <c r="A91" s="395">
        <v>4</v>
      </c>
      <c r="B91" s="683" t="str">
        <f ca="1">IFERROR(IF(INDEX('Overview - Section A'!$E$76:$E$90,MATCH($A91,'Overview - Section A'!$A$76:$A$90,0))&lt;&gt;0,INDEX('Overview - Section A'!$E$76:$E$90,MATCH($A91,'Overview - Section A'!$A$76:$A$90,0)),""),"")</f>
        <v/>
      </c>
      <c r="C91" s="684"/>
      <c r="D91" s="684"/>
      <c r="E91" s="684"/>
      <c r="F91" s="684"/>
      <c r="G91" s="684"/>
      <c r="H91" s="684"/>
      <c r="I91" s="684"/>
      <c r="J91" s="684"/>
      <c r="K91" s="684"/>
      <c r="L91" s="684"/>
      <c r="M91" s="684"/>
      <c r="N91" s="684"/>
      <c r="O91" s="684"/>
      <c r="P91" s="684"/>
      <c r="Q91" s="684"/>
      <c r="R91" s="684"/>
      <c r="S91" s="684"/>
      <c r="T91" s="313"/>
      <c r="U91" s="230"/>
      <c r="V91" s="230"/>
      <c r="W91" s="230"/>
      <c r="X91" s="230"/>
      <c r="Y91" s="230"/>
      <c r="Z91" s="230"/>
      <c r="AA91" s="230"/>
      <c r="AB91" s="230"/>
      <c r="AC91" s="230"/>
      <c r="AD91" s="230"/>
      <c r="AE91" s="230"/>
      <c r="AF91" s="230"/>
      <c r="AG91" s="227"/>
      <c r="AH91" s="227"/>
      <c r="AI91" s="227"/>
      <c r="AJ91" s="227"/>
      <c r="AK91" s="227"/>
      <c r="AL91" s="227"/>
      <c r="AM91" s="227"/>
      <c r="AN91" s="227"/>
      <c r="AO91" s="227"/>
      <c r="AP91" s="227"/>
      <c r="AQ91" s="227"/>
      <c r="AR91" s="227"/>
      <c r="AS91" s="227"/>
      <c r="AT91" s="218"/>
    </row>
    <row r="92" spans="1:55" ht="28.5" x14ac:dyDescent="0.35">
      <c r="A92" s="395">
        <v>5</v>
      </c>
      <c r="B92" s="683" t="str">
        <f ca="1">IFERROR(IF(INDEX('Overview - Section A'!$E$76:$E$90,MATCH($A92,'Overview - Section A'!$A$76:$A$90,0))&lt;&gt;0,INDEX('Overview - Section A'!$E$76:$E$90,MATCH($A92,'Overview - Section A'!$A$76:$A$90,0)),""),"")</f>
        <v/>
      </c>
      <c r="C92" s="684"/>
      <c r="D92" s="684"/>
      <c r="E92" s="684"/>
      <c r="F92" s="684"/>
      <c r="G92" s="684"/>
      <c r="H92" s="684"/>
      <c r="I92" s="684"/>
      <c r="J92" s="684"/>
      <c r="K92" s="684"/>
      <c r="L92" s="684"/>
      <c r="M92" s="684"/>
      <c r="N92" s="684"/>
      <c r="O92" s="684"/>
      <c r="P92" s="684"/>
      <c r="Q92" s="684"/>
      <c r="R92" s="684"/>
      <c r="S92" s="684"/>
      <c r="T92" s="313"/>
      <c r="U92" s="230"/>
      <c r="V92" s="230"/>
      <c r="W92" s="230"/>
      <c r="X92" s="230"/>
      <c r="Y92" s="230"/>
      <c r="Z92" s="230"/>
      <c r="AA92" s="230"/>
      <c r="AB92" s="230"/>
      <c r="AC92" s="230"/>
      <c r="AD92" s="230"/>
      <c r="AE92" s="230"/>
      <c r="AF92" s="230"/>
      <c r="AG92" s="227"/>
      <c r="AH92" s="227"/>
      <c r="AI92" s="227"/>
      <c r="AJ92" s="227"/>
      <c r="AK92" s="227"/>
      <c r="AL92" s="227"/>
      <c r="AM92" s="227"/>
      <c r="AN92" s="227"/>
      <c r="AO92" s="227"/>
      <c r="AP92" s="227"/>
      <c r="AQ92" s="227"/>
      <c r="AR92" s="227"/>
      <c r="AS92" s="227"/>
      <c r="AT92" s="218"/>
    </row>
    <row r="93" spans="1:55" ht="28.5" x14ac:dyDescent="0.35">
      <c r="A93" s="395">
        <v>6</v>
      </c>
      <c r="B93" s="683" t="str">
        <f ca="1">IFERROR(IF(INDEX('Overview - Section A'!$E$76:$E$90,MATCH($A93,'Overview - Section A'!$A$76:$A$90,0))&lt;&gt;0,INDEX('Overview - Section A'!$E$76:$E$90,MATCH($A93,'Overview - Section A'!$A$76:$A$90,0)),""),"")</f>
        <v/>
      </c>
      <c r="C93" s="684"/>
      <c r="D93" s="684"/>
      <c r="E93" s="684"/>
      <c r="F93" s="684"/>
      <c r="G93" s="684"/>
      <c r="H93" s="684"/>
      <c r="I93" s="684"/>
      <c r="J93" s="684"/>
      <c r="K93" s="684"/>
      <c r="L93" s="684"/>
      <c r="M93" s="684"/>
      <c r="N93" s="684"/>
      <c r="O93" s="684"/>
      <c r="P93" s="684"/>
      <c r="Q93" s="684"/>
      <c r="R93" s="684"/>
      <c r="S93" s="684"/>
      <c r="T93" s="313"/>
      <c r="U93" s="230"/>
      <c r="V93" s="230"/>
      <c r="W93" s="230"/>
      <c r="X93" s="230"/>
      <c r="Y93" s="230"/>
      <c r="Z93" s="230"/>
      <c r="AA93" s="230"/>
      <c r="AB93" s="230"/>
      <c r="AC93" s="230"/>
      <c r="AD93" s="230"/>
      <c r="AE93" s="230"/>
      <c r="AF93" s="230"/>
      <c r="AG93" s="227"/>
      <c r="AH93" s="227"/>
      <c r="AI93" s="227"/>
      <c r="AJ93" s="227"/>
      <c r="AK93" s="227"/>
      <c r="AL93" s="227"/>
      <c r="AM93" s="227"/>
      <c r="AN93" s="227"/>
      <c r="AO93" s="227"/>
      <c r="AP93" s="227"/>
      <c r="AQ93" s="227"/>
      <c r="AR93" s="227"/>
      <c r="AS93" s="227"/>
      <c r="AT93" s="218"/>
    </row>
    <row r="94" spans="1:55" ht="28.5" x14ac:dyDescent="0.35">
      <c r="A94" s="395">
        <v>7</v>
      </c>
      <c r="B94" s="683" t="str">
        <f ca="1">IFERROR(IF(INDEX('Overview - Section A'!$E$76:$E$90,MATCH($A94,'Overview - Section A'!$A$76:$A$90,0))&lt;&gt;0,INDEX('Overview - Section A'!$E$76:$E$90,MATCH($A94,'Overview - Section A'!$A$76:$A$90,0)),""),"")</f>
        <v/>
      </c>
      <c r="C94" s="684"/>
      <c r="D94" s="684"/>
      <c r="E94" s="684"/>
      <c r="F94" s="684"/>
      <c r="G94" s="684"/>
      <c r="H94" s="684"/>
      <c r="I94" s="684"/>
      <c r="J94" s="684"/>
      <c r="K94" s="684"/>
      <c r="L94" s="684"/>
      <c r="M94" s="684"/>
      <c r="N94" s="684"/>
      <c r="O94" s="684"/>
      <c r="P94" s="684"/>
      <c r="Q94" s="684"/>
      <c r="R94" s="684"/>
      <c r="S94" s="684"/>
      <c r="T94" s="313"/>
      <c r="U94" s="230"/>
      <c r="V94" s="230"/>
      <c r="W94" s="230"/>
      <c r="X94" s="230"/>
      <c r="Y94" s="230"/>
      <c r="Z94" s="230"/>
      <c r="AA94" s="230"/>
      <c r="AB94" s="230"/>
      <c r="AC94" s="230"/>
      <c r="AD94" s="230"/>
      <c r="AE94" s="230"/>
      <c r="AF94" s="230"/>
      <c r="AG94" s="227"/>
      <c r="AH94" s="227"/>
      <c r="AI94" s="227"/>
      <c r="AJ94" s="227"/>
      <c r="AK94" s="227"/>
      <c r="AL94" s="227"/>
      <c r="AM94" s="227"/>
      <c r="AN94" s="227"/>
      <c r="AO94" s="227"/>
      <c r="AP94" s="227"/>
      <c r="AQ94" s="227"/>
      <c r="AR94" s="227"/>
      <c r="AS94" s="227"/>
      <c r="AT94" s="218"/>
    </row>
    <row r="95" spans="1:55" ht="28.5" x14ac:dyDescent="0.35">
      <c r="A95" s="395">
        <v>8</v>
      </c>
      <c r="B95" s="683" t="str">
        <f ca="1">IFERROR(IF(INDEX('Overview - Section A'!$E$76:$E$90,MATCH($A95,'Overview - Section A'!$A$76:$A$90,0))&lt;&gt;0,INDEX('Overview - Section A'!$E$76:$E$90,MATCH($A95,'Overview - Section A'!$A$76:$A$90,0)),""),"")</f>
        <v/>
      </c>
      <c r="C95" s="684"/>
      <c r="D95" s="684"/>
      <c r="E95" s="684"/>
      <c r="F95" s="684"/>
      <c r="G95" s="684"/>
      <c r="H95" s="684"/>
      <c r="I95" s="684"/>
      <c r="J95" s="684"/>
      <c r="K95" s="684"/>
      <c r="L95" s="684"/>
      <c r="M95" s="684"/>
      <c r="N95" s="684"/>
      <c r="O95" s="684"/>
      <c r="P95" s="684"/>
      <c r="Q95" s="684"/>
      <c r="R95" s="684"/>
      <c r="S95" s="684"/>
      <c r="T95" s="313"/>
      <c r="U95" s="230"/>
      <c r="V95" s="230"/>
      <c r="W95" s="230"/>
      <c r="X95" s="230"/>
      <c r="Y95" s="230"/>
      <c r="Z95" s="230"/>
      <c r="AA95" s="230"/>
      <c r="AB95" s="230"/>
      <c r="AC95" s="230"/>
      <c r="AD95" s="230"/>
      <c r="AE95" s="230"/>
      <c r="AF95" s="230"/>
      <c r="AG95" s="227"/>
      <c r="AH95" s="227"/>
      <c r="AI95" s="227"/>
      <c r="AJ95" s="227"/>
      <c r="AK95" s="227"/>
      <c r="AL95" s="227"/>
      <c r="AM95" s="227"/>
      <c r="AN95" s="227"/>
      <c r="AO95" s="227"/>
      <c r="AP95" s="227"/>
      <c r="AQ95" s="227"/>
      <c r="AR95" s="227"/>
      <c r="AS95" s="227"/>
      <c r="AT95" s="218"/>
    </row>
    <row r="96" spans="1:55" ht="28.5" x14ac:dyDescent="0.35">
      <c r="A96" s="395">
        <v>9</v>
      </c>
      <c r="B96" s="683" t="str">
        <f ca="1">IFERROR(IF(INDEX('Overview - Section A'!$E$76:$E$90,MATCH($A96,'Overview - Section A'!$A$76:$A$90,0))&lt;&gt;0,INDEX('Overview - Section A'!$E$76:$E$90,MATCH($A96,'Overview - Section A'!$A$76:$A$90,0)),""),"")</f>
        <v/>
      </c>
      <c r="C96" s="684"/>
      <c r="D96" s="684"/>
      <c r="E96" s="684"/>
      <c r="F96" s="684"/>
      <c r="G96" s="684"/>
      <c r="H96" s="684"/>
      <c r="I96" s="684"/>
      <c r="J96" s="684"/>
      <c r="K96" s="684"/>
      <c r="L96" s="684"/>
      <c r="M96" s="684"/>
      <c r="N96" s="684"/>
      <c r="O96" s="684"/>
      <c r="P96" s="684"/>
      <c r="Q96" s="684"/>
      <c r="R96" s="684"/>
      <c r="S96" s="684"/>
      <c r="T96" s="313"/>
      <c r="U96" s="230"/>
      <c r="V96" s="230"/>
      <c r="W96" s="230"/>
      <c r="X96" s="230"/>
      <c r="Y96" s="230"/>
      <c r="Z96" s="230"/>
      <c r="AA96" s="230"/>
      <c r="AB96" s="230"/>
      <c r="AC96" s="230"/>
      <c r="AD96" s="230"/>
      <c r="AE96" s="230"/>
      <c r="AF96" s="230"/>
      <c r="AG96" s="227"/>
      <c r="AH96" s="227"/>
      <c r="AI96" s="227"/>
      <c r="AJ96" s="227"/>
      <c r="AK96" s="227"/>
      <c r="AL96" s="227"/>
      <c r="AM96" s="227"/>
      <c r="AN96" s="227"/>
      <c r="AO96" s="227"/>
      <c r="AP96" s="227"/>
      <c r="AQ96" s="227"/>
      <c r="AR96" s="227"/>
      <c r="AS96" s="227"/>
      <c r="AT96" s="218"/>
    </row>
    <row r="97" spans="1:55" ht="28.5" x14ac:dyDescent="0.35">
      <c r="A97" s="395">
        <v>10</v>
      </c>
      <c r="B97" s="683" t="str">
        <f ca="1">IFERROR(IF(INDEX('Overview - Section A'!$E$76:$E$90,MATCH($A97,'Overview - Section A'!$A$76:$A$90,0))&lt;&gt;0,INDEX('Overview - Section A'!$E$76:$E$90,MATCH($A97,'Overview - Section A'!$A$76:$A$90,0)),""),"")</f>
        <v/>
      </c>
      <c r="C97" s="684"/>
      <c r="D97" s="684"/>
      <c r="E97" s="684"/>
      <c r="F97" s="684"/>
      <c r="G97" s="684"/>
      <c r="H97" s="684"/>
      <c r="I97" s="684"/>
      <c r="J97" s="684"/>
      <c r="K97" s="684"/>
      <c r="L97" s="684"/>
      <c r="M97" s="684"/>
      <c r="N97" s="684"/>
      <c r="O97" s="684"/>
      <c r="P97" s="684"/>
      <c r="Q97" s="684"/>
      <c r="R97" s="684"/>
      <c r="S97" s="684"/>
      <c r="T97" s="313"/>
      <c r="U97" s="230"/>
      <c r="V97" s="230"/>
      <c r="W97" s="230"/>
      <c r="X97" s="230"/>
      <c r="Y97" s="230"/>
      <c r="Z97" s="230"/>
      <c r="AA97" s="230"/>
      <c r="AB97" s="230"/>
      <c r="AC97" s="230"/>
      <c r="AD97" s="230"/>
      <c r="AE97" s="230"/>
      <c r="AF97" s="230"/>
      <c r="AG97" s="227"/>
      <c r="AH97" s="227"/>
      <c r="AI97" s="227"/>
      <c r="AJ97" s="227"/>
      <c r="AK97" s="227"/>
      <c r="AL97" s="227"/>
      <c r="AM97" s="227"/>
      <c r="AN97" s="227"/>
      <c r="AO97" s="227"/>
      <c r="AP97" s="227"/>
      <c r="AQ97" s="227"/>
      <c r="AR97" s="227"/>
      <c r="AS97" s="227"/>
      <c r="AT97" s="218"/>
    </row>
    <row r="98" spans="1:55" ht="28.5" x14ac:dyDescent="0.35">
      <c r="A98" s="395">
        <v>11</v>
      </c>
      <c r="B98" s="683" t="str">
        <f ca="1">IFERROR(IF(INDEX('Overview - Section A'!$E$76:$E$90,MATCH($A98,'Overview - Section A'!$A$76:$A$90,0))&lt;&gt;0,INDEX('Overview - Section A'!$E$76:$E$90,MATCH($A98,'Overview - Section A'!$A$76:$A$90,0)),""),"")</f>
        <v/>
      </c>
      <c r="C98" s="684"/>
      <c r="D98" s="684"/>
      <c r="E98" s="684"/>
      <c r="F98" s="684"/>
      <c r="G98" s="684"/>
      <c r="H98" s="684"/>
      <c r="I98" s="684"/>
      <c r="J98" s="684"/>
      <c r="K98" s="684"/>
      <c r="L98" s="684"/>
      <c r="M98" s="684"/>
      <c r="N98" s="684"/>
      <c r="O98" s="684"/>
      <c r="P98" s="684"/>
      <c r="Q98" s="684"/>
      <c r="R98" s="684"/>
      <c r="S98" s="684"/>
      <c r="T98" s="313"/>
      <c r="U98" s="230"/>
      <c r="V98" s="230"/>
      <c r="W98" s="230"/>
      <c r="X98" s="230"/>
      <c r="Y98" s="230"/>
      <c r="Z98" s="230"/>
      <c r="AA98" s="230"/>
      <c r="AB98" s="230"/>
      <c r="AC98" s="230"/>
      <c r="AD98" s="230"/>
      <c r="AE98" s="230"/>
      <c r="AF98" s="230"/>
      <c r="AG98" s="227"/>
      <c r="AH98" s="227"/>
      <c r="AI98" s="227"/>
      <c r="AJ98" s="227"/>
      <c r="AK98" s="227"/>
      <c r="AL98" s="227"/>
      <c r="AM98" s="227"/>
      <c r="AN98" s="227"/>
      <c r="AO98" s="227"/>
      <c r="AP98" s="227"/>
      <c r="AQ98" s="227"/>
      <c r="AR98" s="227"/>
      <c r="AS98" s="227"/>
      <c r="AT98" s="218"/>
    </row>
    <row r="99" spans="1:55" ht="28.5" x14ac:dyDescent="0.35">
      <c r="A99" s="395">
        <v>12</v>
      </c>
      <c r="B99" s="683" t="str">
        <f ca="1">IFERROR(IF(INDEX('Overview - Section A'!$E$76:$E$90,MATCH($A99,'Overview - Section A'!$A$76:$A$90,0))&lt;&gt;0,INDEX('Overview - Section A'!$E$76:$E$90,MATCH($A99,'Overview - Section A'!$A$76:$A$90,0)),""),"")</f>
        <v/>
      </c>
      <c r="C99" s="684"/>
      <c r="D99" s="684"/>
      <c r="E99" s="684"/>
      <c r="F99" s="684"/>
      <c r="G99" s="684"/>
      <c r="H99" s="684"/>
      <c r="I99" s="684"/>
      <c r="J99" s="684"/>
      <c r="K99" s="684"/>
      <c r="L99" s="684"/>
      <c r="M99" s="684"/>
      <c r="N99" s="684"/>
      <c r="O99" s="684"/>
      <c r="P99" s="684"/>
      <c r="Q99" s="684"/>
      <c r="R99" s="684"/>
      <c r="S99" s="684"/>
      <c r="T99" s="313"/>
      <c r="U99" s="230"/>
      <c r="V99" s="230"/>
      <c r="W99" s="230"/>
      <c r="X99" s="230"/>
      <c r="Y99" s="230"/>
      <c r="Z99" s="230"/>
      <c r="AA99" s="230"/>
      <c r="AB99" s="230"/>
      <c r="AC99" s="230"/>
      <c r="AD99" s="230"/>
      <c r="AE99" s="230"/>
      <c r="AF99" s="230"/>
      <c r="AG99" s="227"/>
      <c r="AH99" s="227"/>
      <c r="AI99" s="227"/>
      <c r="AJ99" s="227"/>
      <c r="AK99" s="227"/>
      <c r="AL99" s="227"/>
      <c r="AM99" s="227"/>
      <c r="AN99" s="227"/>
      <c r="AO99" s="227"/>
      <c r="AP99" s="227"/>
      <c r="AQ99" s="227"/>
      <c r="AR99" s="227"/>
      <c r="AS99" s="227"/>
      <c r="AT99" s="218"/>
    </row>
    <row r="100" spans="1:55" x14ac:dyDescent="0.35">
      <c r="A100" s="239"/>
      <c r="B100" s="239"/>
      <c r="C100" s="239"/>
      <c r="D100" s="239"/>
      <c r="E100" s="239"/>
      <c r="F100" s="239"/>
      <c r="G100" s="239"/>
      <c r="H100" s="239"/>
      <c r="I100" s="239"/>
      <c r="J100" s="239"/>
      <c r="K100" s="239"/>
      <c r="L100" s="239"/>
      <c r="M100" s="239"/>
      <c r="N100" s="115"/>
      <c r="O100" s="239"/>
      <c r="P100" s="239"/>
      <c r="Q100" s="239"/>
      <c r="R100" s="239"/>
      <c r="S100" s="239"/>
      <c r="T100" s="239"/>
      <c r="U100" s="230"/>
      <c r="V100" s="230"/>
      <c r="W100" s="230"/>
      <c r="X100" s="230"/>
      <c r="Y100" s="230"/>
      <c r="Z100" s="230"/>
      <c r="AA100" s="230"/>
      <c r="AB100" s="230"/>
      <c r="AC100" s="230"/>
      <c r="AD100" s="230"/>
      <c r="AE100" s="230"/>
      <c r="AF100" s="230"/>
      <c r="AG100" s="227"/>
      <c r="AH100" s="227"/>
      <c r="AI100" s="227"/>
      <c r="AJ100" s="227"/>
      <c r="AK100" s="227"/>
      <c r="AL100" s="227"/>
      <c r="AM100" s="227"/>
      <c r="AN100" s="227"/>
      <c r="AO100" s="227"/>
      <c r="AP100" s="227"/>
      <c r="AQ100" s="227"/>
      <c r="AR100" s="227"/>
      <c r="AS100" s="227"/>
      <c r="AT100" s="218"/>
    </row>
    <row r="101" spans="1:55" x14ac:dyDescent="0.35">
      <c r="A101" s="239"/>
      <c r="B101" s="239"/>
      <c r="C101" s="239"/>
      <c r="D101" s="239"/>
      <c r="E101" s="239"/>
      <c r="F101" s="239"/>
      <c r="G101" s="239"/>
      <c r="H101" s="239"/>
      <c r="I101" s="239"/>
      <c r="J101" s="239"/>
      <c r="K101" s="239"/>
      <c r="L101" s="239"/>
      <c r="M101" s="239"/>
      <c r="N101" s="115"/>
      <c r="O101" s="239"/>
      <c r="P101" s="239"/>
      <c r="Q101" s="239"/>
      <c r="R101" s="239"/>
      <c r="S101" s="239"/>
      <c r="T101" s="239"/>
      <c r="U101" s="230"/>
      <c r="V101" s="230"/>
      <c r="W101" s="230"/>
      <c r="X101" s="230"/>
      <c r="Y101" s="230"/>
      <c r="Z101" s="230"/>
      <c r="AA101" s="230"/>
      <c r="AB101" s="230"/>
      <c r="AC101" s="230"/>
      <c r="AD101" s="230"/>
      <c r="AE101" s="230"/>
      <c r="AF101" s="230"/>
      <c r="AG101" s="227"/>
      <c r="AH101" s="227"/>
      <c r="AI101" s="227"/>
      <c r="AJ101" s="227"/>
      <c r="AK101" s="227"/>
      <c r="AL101" s="227"/>
      <c r="AM101" s="227"/>
      <c r="AN101" s="227"/>
      <c r="AO101" s="227"/>
      <c r="AP101" s="227"/>
      <c r="AQ101" s="227"/>
      <c r="AR101" s="227"/>
      <c r="AS101" s="227"/>
      <c r="AT101" s="218"/>
    </row>
    <row r="102" spans="1:55" ht="8.4" customHeight="1" x14ac:dyDescent="0.35">
      <c r="A102" s="239"/>
      <c r="B102" s="239"/>
      <c r="C102" s="239"/>
      <c r="D102" s="239"/>
      <c r="E102" s="239"/>
      <c r="F102" s="239"/>
      <c r="G102" s="239"/>
      <c r="H102" s="239"/>
      <c r="I102" s="239"/>
      <c r="J102" s="239"/>
      <c r="K102" s="239"/>
      <c r="L102" s="239"/>
      <c r="M102" s="239"/>
      <c r="N102" s="115"/>
      <c r="O102" s="239"/>
      <c r="P102" s="239"/>
      <c r="Q102" s="239"/>
      <c r="R102" s="239"/>
      <c r="S102" s="239"/>
      <c r="T102" s="239"/>
      <c r="U102" s="230"/>
      <c r="V102" s="230"/>
      <c r="W102" s="230"/>
      <c r="X102" s="230"/>
      <c r="Y102" s="230"/>
      <c r="Z102" s="230"/>
      <c r="AA102" s="230"/>
      <c r="AB102" s="230"/>
      <c r="AC102" s="230"/>
      <c r="AD102" s="230"/>
      <c r="AE102" s="230"/>
      <c r="AF102" s="230"/>
      <c r="AG102" s="227"/>
      <c r="AH102" s="227"/>
      <c r="AI102" s="227"/>
      <c r="AJ102" s="227"/>
      <c r="AK102" s="227"/>
      <c r="AL102" s="227"/>
      <c r="AM102" s="227"/>
      <c r="AN102" s="227"/>
      <c r="AO102" s="227"/>
      <c r="AP102" s="227"/>
      <c r="AQ102" s="227"/>
      <c r="AR102" s="227"/>
      <c r="AS102" s="227"/>
      <c r="AT102" s="218"/>
    </row>
    <row r="103" spans="1:55" x14ac:dyDescent="0.35">
      <c r="A103" s="239"/>
      <c r="B103" s="239"/>
      <c r="C103" s="239"/>
      <c r="D103" s="239"/>
      <c r="E103" s="239"/>
      <c r="F103" s="239"/>
      <c r="G103" s="239"/>
      <c r="H103" s="239"/>
      <c r="I103" s="239"/>
      <c r="J103" s="239"/>
      <c r="K103" s="239"/>
      <c r="L103" s="239"/>
      <c r="M103" s="239"/>
      <c r="N103" s="115"/>
      <c r="O103" s="239"/>
      <c r="P103" s="239"/>
      <c r="Q103" s="239"/>
      <c r="R103" s="239"/>
      <c r="S103" s="239"/>
      <c r="T103" s="239"/>
      <c r="U103" s="105"/>
      <c r="V103" s="105"/>
      <c r="W103" s="105"/>
      <c r="X103" s="105"/>
      <c r="Y103" s="105"/>
      <c r="Z103" s="105"/>
      <c r="AA103" s="105"/>
      <c r="AB103" s="105"/>
      <c r="AC103" s="105"/>
      <c r="AD103" s="105"/>
      <c r="AE103" s="105"/>
      <c r="AF103" s="105"/>
      <c r="AG103" s="118"/>
      <c r="AH103" s="118"/>
      <c r="AI103" s="118"/>
      <c r="AJ103" s="118"/>
      <c r="AK103" s="118"/>
      <c r="AL103" s="118"/>
      <c r="AM103" s="118"/>
      <c r="AN103" s="118"/>
      <c r="AO103" s="118"/>
      <c r="AQ103" s="118"/>
      <c r="AR103" s="118"/>
      <c r="AS103" s="118"/>
    </row>
    <row r="104" spans="1:55" ht="47.25" customHeight="1" x14ac:dyDescent="0.35">
      <c r="A104" s="675" t="str">
        <f ca="1">Translations!A96</f>
        <v xml:space="preserve">Indicadores de resultados </v>
      </c>
      <c r="B104" s="676"/>
      <c r="C104" s="676"/>
      <c r="D104" s="676"/>
      <c r="E104" s="676"/>
      <c r="F104" s="676"/>
      <c r="G104" s="676"/>
      <c r="H104" s="676"/>
      <c r="I104" s="676"/>
      <c r="J104" s="676"/>
      <c r="K104" s="676"/>
      <c r="L104" s="676"/>
      <c r="M104" s="676"/>
      <c r="N104" s="676"/>
      <c r="O104" s="676"/>
      <c r="P104" s="676"/>
      <c r="Q104" s="676"/>
      <c r="R104" s="676"/>
      <c r="S104" s="676"/>
      <c r="T104" s="305"/>
      <c r="U104" s="105"/>
      <c r="V104" s="105"/>
      <c r="W104" s="105"/>
      <c r="X104" s="105"/>
      <c r="Y104" s="105"/>
      <c r="Z104" s="105"/>
      <c r="AA104" s="105"/>
      <c r="AB104" s="105"/>
      <c r="AC104" s="105"/>
      <c r="AD104" s="105"/>
      <c r="AE104" s="105"/>
      <c r="AF104" s="105"/>
      <c r="AG104" s="118"/>
      <c r="AH104" s="118"/>
      <c r="AI104" s="118"/>
      <c r="AJ104" s="118"/>
      <c r="AK104" s="118"/>
      <c r="AL104" s="118"/>
      <c r="AM104" s="118"/>
      <c r="AN104" s="118"/>
      <c r="AO104" s="118"/>
      <c r="AQ104" s="118"/>
      <c r="AR104" s="118"/>
      <c r="AS104" s="118"/>
    </row>
    <row r="105" spans="1:55" ht="16" thickBot="1" x14ac:dyDescent="0.4">
      <c r="A105" s="239"/>
      <c r="B105" s="239"/>
      <c r="C105" s="239"/>
      <c r="D105" s="239"/>
      <c r="E105" s="239"/>
      <c r="F105" s="239"/>
      <c r="G105" s="239"/>
      <c r="H105" s="239"/>
      <c r="I105" s="239"/>
      <c r="J105" s="239"/>
      <c r="K105" s="239"/>
      <c r="L105" s="239"/>
      <c r="M105" s="239"/>
      <c r="N105" s="115"/>
      <c r="O105" s="239"/>
      <c r="P105" s="239"/>
      <c r="Q105" s="239"/>
      <c r="R105" s="239"/>
      <c r="S105" s="239"/>
      <c r="T105" s="239"/>
      <c r="U105" s="105"/>
      <c r="V105" s="105"/>
      <c r="W105" s="105"/>
      <c r="X105" s="105"/>
      <c r="Y105" s="105"/>
      <c r="Z105" s="105"/>
      <c r="AA105" s="105"/>
      <c r="AB105" s="105"/>
      <c r="AC105" s="105"/>
      <c r="AD105" s="105"/>
      <c r="AE105" s="105"/>
      <c r="AF105" s="105"/>
      <c r="AG105" s="118"/>
      <c r="AH105" s="118"/>
      <c r="AI105" s="118"/>
      <c r="AJ105" s="118"/>
      <c r="AK105" s="118"/>
      <c r="AL105" s="118"/>
      <c r="AM105" s="118"/>
      <c r="AN105" s="118"/>
      <c r="AO105" s="118"/>
      <c r="AQ105" s="118"/>
      <c r="AR105" s="118"/>
      <c r="AS105" s="118"/>
    </row>
    <row r="106" spans="1:55" ht="32" customHeight="1" thickBot="1" x14ac:dyDescent="0.4">
      <c r="A106" s="236"/>
      <c r="B106" s="237"/>
      <c r="C106" s="237"/>
      <c r="D106" s="237"/>
      <c r="E106" s="237"/>
      <c r="F106" s="237"/>
      <c r="G106" s="237"/>
      <c r="H106" s="237"/>
      <c r="I106" s="237"/>
      <c r="J106" s="237"/>
      <c r="K106" s="237"/>
      <c r="L106" s="237"/>
      <c r="M106" s="237"/>
      <c r="N106" s="237"/>
      <c r="O106" s="237"/>
      <c r="P106" s="240">
        <f ca="1">P52</f>
        <v>2022</v>
      </c>
      <c r="Q106" s="240">
        <f ca="1">Q52</f>
        <v>2023</v>
      </c>
      <c r="R106" s="240">
        <f ca="1">R52</f>
        <v>2024</v>
      </c>
      <c r="S106" s="240" t="str">
        <f ca="1">S52</f>
        <v/>
      </c>
      <c r="T106" s="308"/>
      <c r="U106" s="230"/>
      <c r="V106" s="230"/>
      <c r="W106" s="230"/>
      <c r="X106" s="230"/>
      <c r="Y106" s="230"/>
      <c r="Z106" s="230"/>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row>
    <row r="107" spans="1:55" ht="148.5" customHeight="1" thickBot="1" x14ac:dyDescent="0.4">
      <c r="A107" s="257" t="str">
        <f ca="1">Translations!$A$91</f>
        <v>No.</v>
      </c>
      <c r="B107" s="730" t="str">
        <f ca="1">Translations!A38</f>
        <v xml:space="preserve">Indicador estándar </v>
      </c>
      <c r="C107" s="731"/>
      <c r="D107" s="732"/>
      <c r="E107" s="733" t="str">
        <f ca="1">Translations!A92</f>
        <v>Indicador de impacto personalizado</v>
      </c>
      <c r="F107" s="734"/>
      <c r="G107" s="735"/>
      <c r="H107" s="260" t="str">
        <f ca="1">Translations!A93</f>
        <v>Valor de línea de base</v>
      </c>
      <c r="I107" s="261" t="str">
        <f ca="1">Translations!A94</f>
        <v>Año y fuente de la línea de base</v>
      </c>
      <c r="J107" s="606" t="str">
        <f ca="1">Translations!A51</f>
        <v>Desagregación requerida</v>
      </c>
      <c r="K107" s="607"/>
      <c r="L107" s="607"/>
      <c r="M107" s="608"/>
      <c r="N107" s="261" t="str">
        <f ca="1">Translations!A52</f>
        <v>Receptor principal responsible</v>
      </c>
      <c r="O107" s="262" t="str">
        <f ca="1">Translations!A53</f>
        <v>País</v>
      </c>
      <c r="P107" s="257" t="str">
        <f ca="1">Translations!$A$95</f>
        <v>Valor de la meta</v>
      </c>
      <c r="Q107" s="257" t="str">
        <f ca="1">Translations!$A$95</f>
        <v>Valor de la meta</v>
      </c>
      <c r="R107" s="257" t="str">
        <f ca="1">Translations!$A$95</f>
        <v>Valor de la meta</v>
      </c>
      <c r="S107" s="257" t="str">
        <f ca="1">Translations!$A$95</f>
        <v>Valor de la meta</v>
      </c>
      <c r="T107" s="309"/>
      <c r="U107" s="230"/>
      <c r="V107" s="230"/>
      <c r="W107" s="230"/>
      <c r="X107" s="230"/>
      <c r="Y107" s="230"/>
      <c r="Z107" s="230"/>
      <c r="AA107" s="230"/>
      <c r="AB107" s="230"/>
      <c r="AC107" s="230"/>
      <c r="AD107" s="230"/>
      <c r="AE107" s="230"/>
      <c r="AF107" s="230"/>
      <c r="AG107" s="230"/>
      <c r="AH107" s="230"/>
      <c r="AI107" s="230"/>
      <c r="AJ107" s="230"/>
      <c r="AK107" s="230"/>
      <c r="AL107" s="230"/>
      <c r="AM107" s="230"/>
      <c r="AN107" s="230"/>
      <c r="AO107" s="230"/>
      <c r="AP107" s="230"/>
      <c r="AQ107" s="230"/>
      <c r="AR107" s="230"/>
      <c r="AS107" s="230"/>
      <c r="AT107" s="230"/>
    </row>
    <row r="108" spans="1:55" ht="172.25" customHeight="1" x14ac:dyDescent="0.35">
      <c r="A108" s="725">
        <v>1</v>
      </c>
      <c r="B108" s="609" t="str">
        <f ca="1">IFERROR(IF(INDEX('Outcome Indicators - Section C '!B$1:B$100,MATCH($A108,'Outcome Indicators - Section C '!$A$1:$A$100,0))&lt;&gt;0,INDEX('Outcome Indicators - Section C '!B$1:B$100,MATCH($A108,'Outcome Indicators - Section C '!$A$1:$A$100,0)),""),"")</f>
        <v/>
      </c>
      <c r="C108" s="610"/>
      <c r="D108" s="611"/>
      <c r="E108" s="736" t="str">
        <f ca="1">IFERROR(IF(INDEX('Outcome Indicators - Section C '!C$1:C$100,MATCH($A108,'Outcome Indicators - Section C '!$A$1:$A$100,0))&lt;&gt;0,INDEX('Outcome Indicators - Section C '!C$1:C$100,MATCH($A108,'Outcome Indicators - Section C '!$A$1:$A$100,0)),""),"")</f>
        <v/>
      </c>
      <c r="F108" s="737"/>
      <c r="G108" s="738"/>
      <c r="H108" s="396" t="str">
        <f ca="1">IFERROR(IF(INDEX('Outcome Indicators - Section C '!D$1:D$100,MATCH($A108,'Outcome Indicators - Section C '!$A$1:$A$100,0))&lt;&gt;"",FIXED(INDEX('Outcome Indicators - Section C '!D$1:D$100,MATCH($A108,'Outcome Indicators - Section C '!$A$1:$A$100,0)),4),""),"")&amp;"/"&amp;IFERROR(IF(INDEX('Outcome Indicators - Section C '!D$1:D$100,MATCH($A108,'Outcome Indicators - Section C '!$A$1:$A$100,0)+1)&lt;&gt;"",FIXED(INDEX('Outcome Indicators - Section C '!D$1:D$100,MATCH($A108,'Outcome Indicators - Section C '!$A$1:$A$100,0)+1),2),""),"")&amp;CHAR(10)&amp;IFERROR(IF(INDEX('Outcome Indicators - Section C '!E$1:E$100,MATCH($A108,'Outcome Indicators - Section C '!$A$1:$A$100,0))&lt;&gt;"",FIXED(INDEX('Outcome Indicators - Section C '!E$1:E$100,MATCH($A108,'Outcome Indicators - Section C '!$A$1:$A$100,0))*100,2)&amp;"%",""),"")</f>
        <v xml:space="preserve">/
</v>
      </c>
      <c r="I108" s="396" t="str">
        <f ca="1">IFERROR(IF(INDEX('Outcome Indicators - Section C '!F$1:F$100,MATCH($A108,'Outcome Indicators - Section C '!$A$1:$A$100,0))&lt;&gt;0,INDEX('Outcome Indicators - Section C '!F$1:F$100,MATCH($A108,'Outcome Indicators - Section C '!$A$1:$A$100,0)),""),"")&amp;CHAR(10)&amp;IFERROR(IF(INDEX('Outcome Indicators - Section C '!G$1:G$100,MATCH($A108,'Outcome Indicators - Section C '!$A$1:$A$100,0))&lt;&gt;0,INDEX('Outcome Indicators - Section C '!G$1:G$100,MATCH($A108,'Outcome Indicators - Section C '!$A$1:$A$100,0)),""),"")</f>
        <v xml:space="preserve">
</v>
      </c>
      <c r="J108" s="609" t="str">
        <f ca="1">IFERROR(IF(INDEX('Outcome Indicators - Section C '!H$1:H$100,MATCH($A108,'Outcome Indicators - Section C '!$A$1:$A$100,0))&lt;&gt;0,INDEX('Outcome Indicators - Section C '!H$1:H$100,MATCH($A108,'Outcome Indicators - Section C '!$A$1:$A$100,0)),""),"")</f>
        <v/>
      </c>
      <c r="K108" s="610"/>
      <c r="L108" s="610"/>
      <c r="M108" s="611"/>
      <c r="N108" s="397" t="str">
        <f ca="1">IFERROR(IF(AND('Overview - Section A'!AN$5="Grant Making",OR(B108&lt;&gt;"",E108&lt;&gt;"")),Setup!I15,IF(INDEX('Outcome Indicators - Section C '!I$1:I$100,MATCH($A108,'Outcome Indicators - Section C '!$A$1:$A$100,0))&lt;&gt;0,INDEX('Outcome Indicators - Section C '!I$1:I$100,MATCH($A108,'Outcome Indicators - Section C '!$A$1:$A$100,0)),"")),"")</f>
        <v/>
      </c>
      <c r="O108" s="397" t="str">
        <f>IFERROR(IF(INDEX('Outcome Indicators - Section C '!J$9:J$38,MATCH($A108,'Outcome Indicators - Section C '!$A$9:$A$38,0))&lt;&gt;0,INDEX('Outcome Indicators - Section C '!J$9:J$38,MATCH($A108,'Outcome Indicators - Section C '!$A$9:$A$38,0)),""),"")</f>
        <v/>
      </c>
      <c r="P108" s="398" t="str">
        <f ca="1">IFERROR(IF(INDEX('Outcome Indicators - Section C '!K$1:K$100,MATCH($A108,'Outcome Indicators - Section C '!$A$1:$A$100,0))&lt;&gt;"",FIXED(INDEX('Outcome Indicators - Section C '!K$1:K$100,MATCH($A108,'Outcome Indicators - Section C '!$A$1:$A$100,0)),4),""),"")&amp;"/"&amp;IFERROR(IF(INDEX('Outcome Indicators - Section C '!K$1:K$100,MATCH($A108,'Outcome Indicators - Section C '!$A$1:$A$100,0)+1)&lt;&gt;"",FIXED(INDEX('Outcome Indicators - Section C '!K$1:K$100,MATCH($A108,'Outcome Indicators - Section C '!$A$1:$A$100,0)+1),2),""),"")&amp;CHAR(10)&amp;IFERROR(IF(INDEX('Outcome Indicators - Section C '!L$1:L$100,MATCH($A108,'Outcome Indicators - Section C '!$A$1:$A$100,0))&lt;&gt;"",FIXED(INDEX('Outcome Indicators - Section C '!L$1:L$100,MATCH($A108,'Outcome Indicators - Section C '!$A$1:$A$100,0))*100,2)&amp;"%",""),"")&amp;CHAR(10)&amp;IFERROR(IF(INDEX('Outcome Indicators - Section C '!N$1:N$100,MATCH($A108,'Outcome Indicators - Section C '!$A$1:$A$100,0))&lt;&gt;"",INDEX('Outcome Indicators - Section C '!N$1:N$100,MATCH($A108,'Outcome Indicators - Section C '!$A$1:$A$100,0)),""),"")&amp;CHAR(10)&amp;IFERROR(IF(INDEX('Outcome Indicators - Section C '!M$1:M$100,MATCH($A108,'Outcome Indicators - Section C '!$A$1:$A$100,0))&lt;&gt;"",TEXT(INDEX('Outcome Indicators - Section C '!M$1:M$100,MATCH($A108,'Outcome Indicators - Section C '!$A$1:$A$100,0)),Setup!$A$33),""),"")</f>
        <v xml:space="preserve">/
</v>
      </c>
      <c r="Q108" s="396" t="str">
        <f ca="1">IFERROR(IF(INDEX('Outcome Indicators - Section C '!O$1:O$38,MATCH($A108,'Outcome Indicators - Section C '!$A$1:$A$38,0))&lt;&gt;"",FIXED(INDEX('Outcome Indicators - Section C '!O$1:O$38,MATCH($A108,'Outcome Indicators - Section C '!$A$1:$A$38,0)),4),""),"")&amp;"/"&amp;IFERROR(IF(INDEX('Outcome Indicators - Section C '!O$1:O$38,MATCH($A108,'Outcome Indicators - Section C '!$A$1:$A$38,0)+1)&lt;&gt;"",FIXED(INDEX('Outcome Indicators - Section C '!O$1:O$38,MATCH($A108,'Outcome Indicators - Section C '!$A$1:$A$38,0)+1),2),""),"")&amp;CHAR(10)&amp;IFERROR(IF(INDEX('Outcome Indicators - Section C '!P$1:P$38,MATCH($A108,'Outcome Indicators - Section C '!$A$1:$A$38,0))&lt;&gt;"",FIXED(INDEX('Outcome Indicators - Section C '!P$1:P$38,MATCH($A108,'Outcome Indicators - Section C '!$A$1:$A$38,0))*100,2)&amp;"%",""),"")&amp;CHAR(10)&amp;IFERROR(IF(INDEX('Outcome Indicators - Section C '!R$1:R$38,MATCH($A108,'Outcome Indicators - Section C '!$A$1:$A$38,0))&lt;&gt;"",INDEX('Outcome Indicators - Section C '!R$1:R$38,MATCH($A108,'Outcome Indicators - Section C '!$A$1:$A$38,0)),""),"")&amp;CHAR(10)&amp;IFERROR(IF(INDEX('Outcome Indicators - Section C '!Q$1:Q$38,MATCH($A108,'Outcome Indicators - Section C '!$A$1:$A$38,0))&lt;&gt;"",TEXT(INDEX('Outcome Indicators - Section C '!Q$1:Q$38,MATCH($A108,'Outcome Indicators - Section C '!$A$1:$A$38,0)),Setup!$A$33),""),"")</f>
        <v xml:space="preserve">/
</v>
      </c>
      <c r="R108" s="396" t="str">
        <f ca="1">IFERROR(IF(INDEX('Outcome Indicators - Section C '!S$1:S$38,MATCH($A108,'Outcome Indicators - Section C '!$A$1:$A$38,0))&lt;&gt;"",FIXED(INDEX('Outcome Indicators - Section C '!S$1:S$38,MATCH($A108,'Outcome Indicators - Section C '!$A$1:$A$38,0)),4),""),"")&amp;"/"&amp;IFERROR(IF(INDEX('Outcome Indicators - Section C '!S$1:S$38,MATCH($A108,'Outcome Indicators - Section C '!$A$1:$A$38,0)+1)&lt;&gt;"",FIXED(INDEX('Outcome Indicators - Section C '!S$1:S$38,MATCH($A108,'Outcome Indicators - Section C '!$A$1:$A$38,0)+1),2),""),"")&amp;CHAR(10)&amp;IFERROR(IF(INDEX('Outcome Indicators - Section C '!T$1:T$38,MATCH($A108,'Outcome Indicators - Section C '!$A$1:$A$38,0))&lt;&gt;"",FIXED(INDEX('Outcome Indicators - Section C '!T$1:T$38,MATCH($A108,'Outcome Indicators - Section C '!$A$1:$A$38,0))*100,2)&amp;"%",""),"")&amp;CHAR(10)&amp;IFERROR(IF(INDEX('Outcome Indicators - Section C '!V$1:V$38,MATCH($A108,'Outcome Indicators - Section C '!$A$1:$A$38,0))&lt;&gt;"",INDEX('Outcome Indicators - Section C '!V$1:V$38,MATCH($A108,'Outcome Indicators - Section C '!$A$1:$A$38,0)),""),"")&amp;CHAR(10)&amp;IFERROR(IF(INDEX('Outcome Indicators - Section C '!U$1:U$38,MATCH($A108,'Outcome Indicators - Section C '!$A$1:$A$38,0))&lt;&gt;"",TEXT(INDEX('Outcome Indicators - Section C '!U$1:U$38,MATCH($A108,'Outcome Indicators - Section C '!$A$1:$A$38,0)),Setup!$A$33),""),"")</f>
        <v xml:space="preserve">/
</v>
      </c>
      <c r="S108" s="396" t="str">
        <f ca="1">IFERROR(IF(INDEX('Outcome Indicators - Section C '!W$9:W$38,MATCH($A108,'Outcome Indicators - Section C '!$A$9:$A$38,0))&lt;&gt;"",FIXED(INDEX('Outcome Indicators - Section C '!W$9:W$38,MATCH($A108,'Outcome Indicators - Section C '!$A$9:$A$38,0)),4),""),"")&amp;"/"&amp;IFERROR(IF(INDEX('Outcome Indicators - Section C '!W$9:W$38,MATCH($A108,'Outcome Indicators - Section C '!$A$9:$A$38,0)+1)&lt;&gt;"",FIXED(INDEX('Outcome Indicators - Section C '!W$9:W$38,MATCH($A108,'Outcome Indicators - Section C '!$A$9:$A$38,0)+1),2),""),"")&amp;CHAR(10)&amp;IFERROR(IF(INDEX('Outcome Indicators - Section C '!X$9:X$38,MATCH($A108,'Outcome Indicators - Section C '!$A$9:$A$38,0))&lt;&gt;"",FIXED(INDEX('Outcome Indicators - Section C '!X$9:X$38,MATCH($A108,'Outcome Indicators - Section C '!$A$9:$A$38,0))*100,2)&amp;"%",""),"")&amp;CHAR(10)&amp;IFERROR(IF(INDEX('Outcome Indicators - Section C '!Z$9:Z$38,MATCH($A108,'Outcome Indicators - Section C '!$A$9:$A$38,0))&lt;&gt;"",INDEX('Outcome Indicators - Section C '!Z$9:Z$38,MATCH($A108,'Outcome Indicators - Section C '!$A$9:$A$38,0)),""),"")&amp;CHAR(10)&amp;IFERROR(IF(INDEX('Outcome Indicators - Section C '!Y$9:Y$38,MATCH($A108,'Outcome Indicators - Section C '!$A$9:$A$38,0))&lt;&gt;"",TEXT(INDEX('Outcome Indicators - Section C '!Y$9:Y$38,MATCH($A108,'Outcome Indicators - Section C '!$A$9:$A$38,0)),Setup!$A$33),""),"")</f>
        <v xml:space="preserve">/
</v>
      </c>
      <c r="T108" s="314"/>
      <c r="U108" s="230"/>
      <c r="V108" s="230"/>
      <c r="W108" s="230"/>
      <c r="X108" s="230"/>
      <c r="Y108" s="230"/>
      <c r="Z108" s="230"/>
      <c r="AA108" s="230"/>
      <c r="AB108" s="230"/>
      <c r="AC108" s="230"/>
      <c r="AD108" s="230"/>
      <c r="AE108" s="230"/>
      <c r="AF108" s="230"/>
      <c r="AG108" s="230"/>
      <c r="AH108" s="230"/>
      <c r="AI108" s="230"/>
      <c r="AJ108" s="230"/>
      <c r="AK108" s="230"/>
      <c r="AL108" s="230"/>
      <c r="AM108" s="230"/>
      <c r="AN108" s="230"/>
      <c r="AO108" s="230"/>
      <c r="AP108" s="230"/>
      <c r="AQ108" s="230"/>
      <c r="AR108" s="230"/>
      <c r="AS108" s="230"/>
      <c r="AT108" s="230"/>
      <c r="AU108" s="739"/>
      <c r="AV108" s="739"/>
      <c r="AW108" s="739"/>
      <c r="AX108" s="739"/>
    </row>
    <row r="109" spans="1:55" ht="96" customHeight="1" thickBot="1" x14ac:dyDescent="0.4">
      <c r="A109" s="725">
        <v>2</v>
      </c>
      <c r="B109" s="596" t="str">
        <f ca="1">IFERROR(IF(INDEX('Outcome Indicators - Section C '!AA$1:AA$100,MATCH($A108,'Outcome Indicators - Section C '!$A$1:$A$100,0))&lt;&gt;0,INDEX('Outcome Indicators - Section C '!AA$1:AA$100,MATCH($A108,'Outcome Indicators - Section C '!$A$1:$A$100,0)),""),"")</f>
        <v/>
      </c>
      <c r="C109" s="597"/>
      <c r="D109" s="597"/>
      <c r="E109" s="597"/>
      <c r="F109" s="597"/>
      <c r="G109" s="597"/>
      <c r="H109" s="597"/>
      <c r="I109" s="598"/>
      <c r="J109" s="598"/>
      <c r="K109" s="598"/>
      <c r="L109" s="598"/>
      <c r="M109" s="598"/>
      <c r="N109" s="598"/>
      <c r="O109" s="598"/>
      <c r="P109" s="598"/>
      <c r="Q109" s="598"/>
      <c r="R109" s="598"/>
      <c r="S109" s="599"/>
      <c r="T109" s="310"/>
      <c r="U109" s="230"/>
      <c r="V109" s="230"/>
      <c r="W109" s="230"/>
      <c r="X109" s="230"/>
      <c r="Y109" s="230"/>
      <c r="Z109" s="230"/>
      <c r="AA109" s="230"/>
      <c r="AB109" s="230"/>
      <c r="AC109" s="230"/>
      <c r="AD109" s="230"/>
      <c r="AE109" s="230"/>
      <c r="AF109" s="230"/>
      <c r="AG109" s="230"/>
      <c r="AH109" s="230"/>
      <c r="AI109" s="230"/>
      <c r="AJ109" s="230"/>
      <c r="AK109" s="230"/>
      <c r="AL109" s="230"/>
      <c r="AM109" s="230"/>
      <c r="AN109" s="230"/>
      <c r="AO109" s="230"/>
      <c r="AP109" s="230"/>
      <c r="AQ109" s="230"/>
      <c r="AR109" s="230"/>
      <c r="AS109" s="230"/>
      <c r="AT109" s="230"/>
      <c r="AU109" s="739"/>
      <c r="AV109" s="739"/>
      <c r="AW109" s="739"/>
      <c r="AX109" s="739"/>
    </row>
    <row r="110" spans="1:55" s="227" customFormat="1" ht="172.25" customHeight="1" x14ac:dyDescent="0.35">
      <c r="A110" s="726">
        <v>2</v>
      </c>
      <c r="B110" s="612" t="str">
        <f ca="1">IFERROR(IF(INDEX('Outcome Indicators - Section C '!B$1:B$100,MATCH($A110,'Outcome Indicators - Section C '!$A$1:$A$100,0))&lt;&gt;0,INDEX('Outcome Indicators - Section C '!B$1:B$100,MATCH($A110,'Outcome Indicators - Section C '!$A$1:$A$100,0)),""),"")</f>
        <v/>
      </c>
      <c r="C110" s="613"/>
      <c r="D110" s="614"/>
      <c r="E110" s="612" t="str">
        <f ca="1">IFERROR(IF(INDEX('Outcome Indicators - Section C '!C$1:C$100,MATCH($A110,'Outcome Indicators - Section C '!$A$1:$A$100,0))&lt;&gt;0,INDEX('Outcome Indicators - Section C '!C$1:C$100,MATCH($A110,'Outcome Indicators - Section C '!$A$1:$A$100,0)),""),"")</f>
        <v/>
      </c>
      <c r="F110" s="613"/>
      <c r="G110" s="614"/>
      <c r="H110" s="429" t="str">
        <f ca="1">IFERROR(IF(INDEX('Outcome Indicators - Section C '!D$1:D$100,MATCH($A110,'Outcome Indicators - Section C '!$A$1:$A$100,0))&lt;&gt;"",FIXED(INDEX('Outcome Indicators - Section C '!D$1:D$100,MATCH($A110,'Outcome Indicators - Section C '!$A$1:$A$100,0)),4),""),"")&amp;"/"&amp;IFERROR(IF(INDEX('Outcome Indicators - Section C '!D$1:D$100,MATCH($A110,'Outcome Indicators - Section C '!$A$1:$A$100,0)+1)&lt;&gt;"",FIXED(INDEX('Outcome Indicators - Section C '!D$1:D$100,MATCH($A110,'Outcome Indicators - Section C '!$A$1:$A$100,0)+1),2),""),"")&amp;CHAR(10)&amp;IFERROR(IF(INDEX('Outcome Indicators - Section C '!E$1:E$100,MATCH($A110,'Outcome Indicators - Section C '!$A$1:$A$100,0))&lt;&gt;"",FIXED(INDEX('Outcome Indicators - Section C '!E$1:E$100,MATCH($A110,'Outcome Indicators - Section C '!$A$1:$A$100,0))*100,2)&amp;"%",""),"")</f>
        <v xml:space="preserve">/
</v>
      </c>
      <c r="I110" s="429" t="str">
        <f ca="1">IFERROR(IF(INDEX('Outcome Indicators - Section C '!F$1:F$100,MATCH($A110,'Outcome Indicators - Section C '!$A$1:$A$100,0))&lt;&gt;0,INDEX('Outcome Indicators - Section C '!F$1:F$100,MATCH($A110,'Outcome Indicators - Section C '!$A$1:$A$100,0)),""),"")&amp;CHAR(10)&amp;IFERROR(IF(INDEX('Outcome Indicators - Section C '!G$1:G$100,MATCH($A110,'Outcome Indicators - Section C '!$A$1:$A$100,0))&lt;&gt;0,INDEX('Outcome Indicators - Section C '!G$1:G$100,MATCH($A110,'Outcome Indicators - Section C '!$A$1:$A$100,0)),""),"")</f>
        <v xml:space="preserve">
</v>
      </c>
      <c r="J110" s="612" t="str">
        <f ca="1">IFERROR(IF(INDEX('Outcome Indicators - Section C '!H$1:H$100,MATCH($A110,'Outcome Indicators - Section C '!$A$1:$A$100,0))&lt;&gt;0,INDEX('Outcome Indicators - Section C '!H$1:H$100,MATCH($A110,'Outcome Indicators - Section C '!$A$1:$A$100,0)),""),"")</f>
        <v/>
      </c>
      <c r="K110" s="613"/>
      <c r="L110" s="613"/>
      <c r="M110" s="614"/>
      <c r="N110" s="430" t="str">
        <f ca="1">IFERROR(IF(AND('Overview - Section A'!AN$5="Grant Making",OR(B110&lt;&gt;"",E110&lt;&gt;"")),Setup!I15,IF(INDEX('Outcome Indicators - Section C '!I$1:I$100,MATCH($A110,'Outcome Indicators - Section C '!$A$1:$A$100,0))&lt;&gt;0,INDEX('Outcome Indicators - Section C '!I$1:I$100,MATCH($A110,'Outcome Indicators - Section C '!$A$1:$A$100,0)),"")),"")</f>
        <v/>
      </c>
      <c r="O110" s="430" t="str">
        <f>IFERROR(IF(INDEX('Outcome Indicators - Section C '!J$9:J$38,MATCH($A110,'Outcome Indicators - Section C '!$A$9:$A$38,0))&lt;&gt;0,INDEX('Outcome Indicators - Section C '!J$9:J$38,MATCH($A110,'Outcome Indicators - Section C '!$A$9:$A$38,0)),""),"")</f>
        <v/>
      </c>
      <c r="P110" s="431" t="str">
        <f ca="1">IFERROR(IF(INDEX('Outcome Indicators - Section C '!K$1:K$100,MATCH($A110,'Outcome Indicators - Section C '!$A$1:$A$100,0))&lt;&gt;"",FIXED(INDEX('Outcome Indicators - Section C '!K$1:K$100,MATCH($A110,'Outcome Indicators - Section C '!$A$1:$A$100,0)),4),""),"")&amp;"/"&amp;IFERROR(IF(INDEX('Outcome Indicators - Section C '!K$1:K$100,MATCH($A110,'Outcome Indicators - Section C '!$A$1:$A$100,0)+1)&lt;&gt;"",FIXED(INDEX('Outcome Indicators - Section C '!K$1:K$100,MATCH($A110,'Outcome Indicators - Section C '!$A$1:$A$100,0)+1),2),""),"")&amp;CHAR(10)&amp;IFERROR(IF(INDEX('Outcome Indicators - Section C '!L$1:L$100,MATCH($A110,'Outcome Indicators - Section C '!$A$1:$A$100,0))&lt;&gt;"",FIXED(INDEX('Outcome Indicators - Section C '!L$1:L$100,MATCH($A110,'Outcome Indicators - Section C '!$A$1:$A$100,0))*100,2)&amp;"%",""),"")&amp;CHAR(10)&amp;IFERROR(IF(INDEX('Outcome Indicators - Section C '!N$1:N$100,MATCH($A110,'Outcome Indicators - Section C '!$A$1:$A$100,0))&lt;&gt;"",INDEX('Outcome Indicators - Section C '!N$1:N$100,MATCH($A110,'Outcome Indicators - Section C '!$A$1:$A$100,0)),""),"")&amp;CHAR(10)&amp;IFERROR(IF(INDEX('Outcome Indicators - Section C '!M$1:M$100,MATCH($A110,'Outcome Indicators - Section C '!$A$1:$A$100,0))&lt;&gt;"",TEXT(INDEX('Outcome Indicators - Section C '!M$1:M$100,MATCH($A110,'Outcome Indicators - Section C '!$A$1:$A$100,0)),Setup!$A$33),""),"")</f>
        <v xml:space="preserve">/
</v>
      </c>
      <c r="Q110" s="429" t="str">
        <f ca="1">IFERROR(IF(INDEX('Outcome Indicators - Section C '!O$1:O$38,MATCH($A110,'Outcome Indicators - Section C '!$A$1:$A$38,0))&lt;&gt;"",FIXED(INDEX('Outcome Indicators - Section C '!O$1:O$38,MATCH($A110,'Outcome Indicators - Section C '!$A$1:$A$38,0)),4),""),"")&amp;"/"&amp;IFERROR(IF(INDEX('Outcome Indicators - Section C '!O$1:O$38,MATCH($A110,'Outcome Indicators - Section C '!$A$1:$A$38,0)+1)&lt;&gt;"",FIXED(INDEX('Outcome Indicators - Section C '!O$1:O$38,MATCH($A110,'Outcome Indicators - Section C '!$A$1:$A$38,0)+1),2),""),"")&amp;CHAR(10)&amp;IFERROR(IF(INDEX('Outcome Indicators - Section C '!P$1:P$38,MATCH($A110,'Outcome Indicators - Section C '!$A$1:$A$38,0))&lt;&gt;"",FIXED(INDEX('Outcome Indicators - Section C '!P$1:P$38,MATCH($A110,'Outcome Indicators - Section C '!$A$1:$A$38,0))*100,2)&amp;"%",""),"")&amp;CHAR(10)&amp;IFERROR(IF(INDEX('Outcome Indicators - Section C '!R$1:R$38,MATCH($A110,'Outcome Indicators - Section C '!$A$1:$A$38,0))&lt;&gt;"",INDEX('Outcome Indicators - Section C '!R$1:R$38,MATCH($A110,'Outcome Indicators - Section C '!$A$1:$A$38,0)),""),"")&amp;CHAR(10)&amp;IFERROR(IF(INDEX('Outcome Indicators - Section C '!Q$1:Q$38,MATCH($A110,'Outcome Indicators - Section C '!$A$1:$A$38,0))&lt;&gt;"",TEXT(INDEX('Outcome Indicators - Section C '!Q$1:Q$38,MATCH($A110,'Outcome Indicators - Section C '!$A$1:$A$38,0)),Setup!$A$33),""),"")</f>
        <v xml:space="preserve">/
</v>
      </c>
      <c r="R110" s="429" t="str">
        <f ca="1">IFERROR(IF(INDEX('Outcome Indicators - Section C '!S$1:S$38,MATCH($A110,'Outcome Indicators - Section C '!$A$1:$A$38,0))&lt;&gt;"",FIXED(INDEX('Outcome Indicators - Section C '!S$1:S$38,MATCH($A110,'Outcome Indicators - Section C '!$A$1:$A$38,0)),4),""),"")&amp;"/"&amp;IFERROR(IF(INDEX('Outcome Indicators - Section C '!S$1:S$38,MATCH($A110,'Outcome Indicators - Section C '!$A$1:$A$38,0)+1)&lt;&gt;"",FIXED(INDEX('Outcome Indicators - Section C '!S$1:S$38,MATCH($A110,'Outcome Indicators - Section C '!$A$1:$A$38,0)+1),2),""),"")&amp;CHAR(10)&amp;IFERROR(IF(INDEX('Outcome Indicators - Section C '!T$1:T$38,MATCH($A110,'Outcome Indicators - Section C '!$A$1:$A$38,0))&lt;&gt;"",FIXED(INDEX('Outcome Indicators - Section C '!T$1:T$38,MATCH($A110,'Outcome Indicators - Section C '!$A$1:$A$38,0))*100,2)&amp;"%",""),"")&amp;CHAR(10)&amp;IFERROR(IF(INDEX('Outcome Indicators - Section C '!V$1:V$38,MATCH($A110,'Outcome Indicators - Section C '!$A$1:$A$38,0))&lt;&gt;"",INDEX('Outcome Indicators - Section C '!V$1:V$38,MATCH($A110,'Outcome Indicators - Section C '!$A$1:$A$38,0)),""),"")&amp;CHAR(10)&amp;IFERROR(IF(INDEX('Outcome Indicators - Section C '!U$1:U$38,MATCH($A110,'Outcome Indicators - Section C '!$A$1:$A$38,0))&lt;&gt;"",TEXT(INDEX('Outcome Indicators - Section C '!U$1:U$38,MATCH($A110,'Outcome Indicators - Section C '!$A$1:$A$38,0)),Setup!$A$33),""),"")</f>
        <v xml:space="preserve">/
</v>
      </c>
      <c r="S110" s="429" t="str">
        <f ca="1">IFERROR(IF(INDEX('Outcome Indicators - Section C '!W$9:W$38,MATCH($A110,'Outcome Indicators - Section C '!$A$9:$A$38,0))&lt;&gt;"",FIXED(INDEX('Outcome Indicators - Section C '!W$9:W$38,MATCH($A110,'Outcome Indicators - Section C '!$A$9:$A$38,0)),4),""),"")&amp;"/"&amp;IFERROR(IF(INDEX('Outcome Indicators - Section C '!W$9:W$38,MATCH($A110,'Outcome Indicators - Section C '!$A$9:$A$38,0)+1)&lt;&gt;"",FIXED(INDEX('Outcome Indicators - Section C '!W$9:W$38,MATCH($A110,'Outcome Indicators - Section C '!$A$9:$A$38,0)+1),2),""),"")&amp;CHAR(10)&amp;IFERROR(IF(INDEX('Outcome Indicators - Section C '!X$9:X$38,MATCH($A110,'Outcome Indicators - Section C '!$A$9:$A$38,0))&lt;&gt;"",FIXED(INDEX('Outcome Indicators - Section C '!X$9:X$38,MATCH($A110,'Outcome Indicators - Section C '!$A$9:$A$38,0))*100,2)&amp;"%",""),"")&amp;CHAR(10)&amp;IFERROR(IF(INDEX('Outcome Indicators - Section C '!Z$9:Z$38,MATCH($A110,'Outcome Indicators - Section C '!$A$9:$A$38,0))&lt;&gt;"",INDEX('Outcome Indicators - Section C '!Z$9:Z$38,MATCH($A110,'Outcome Indicators - Section C '!$A$9:$A$38,0)),""),"")&amp;CHAR(10)&amp;IFERROR(IF(INDEX('Outcome Indicators - Section C '!Y$9:Y$38,MATCH($A110,'Outcome Indicators - Section C '!$A$9:$A$38,0))&lt;&gt;"",TEXT(INDEX('Outcome Indicators - Section C '!Y$9:Y$38,MATCH($A110,'Outcome Indicators - Section C '!$A$9:$A$38,0)),Setup!$A$33),""),"")</f>
        <v xml:space="preserve">/
</v>
      </c>
      <c r="T110" s="426"/>
      <c r="U110" s="230"/>
      <c r="V110" s="230"/>
      <c r="W110" s="230"/>
      <c r="X110" s="230"/>
      <c r="Y110" s="230"/>
      <c r="Z110" s="230"/>
      <c r="AA110" s="230"/>
      <c r="AB110" s="230"/>
      <c r="AC110" s="230"/>
      <c r="AD110" s="230"/>
      <c r="AE110" s="230"/>
      <c r="AF110" s="230"/>
      <c r="AG110" s="230"/>
      <c r="AH110" s="230"/>
      <c r="AI110" s="230"/>
      <c r="AJ110" s="230"/>
      <c r="AK110" s="230"/>
      <c r="AL110" s="230"/>
      <c r="AM110" s="230"/>
      <c r="AN110" s="230"/>
      <c r="AO110" s="230"/>
      <c r="AP110" s="230"/>
      <c r="AQ110" s="230"/>
      <c r="AR110" s="230"/>
      <c r="AS110" s="230"/>
      <c r="AT110" s="230"/>
      <c r="AU110" s="702"/>
      <c r="AV110" s="702"/>
      <c r="AW110" s="702"/>
      <c r="AX110" s="702"/>
      <c r="AY110" s="211"/>
      <c r="AZ110" s="211"/>
      <c r="BA110" s="211"/>
      <c r="BB110" s="211"/>
      <c r="BC110" s="211"/>
    </row>
    <row r="111" spans="1:55" s="227" customFormat="1" ht="96" customHeight="1" thickBot="1" x14ac:dyDescent="0.4">
      <c r="A111" s="727">
        <v>4</v>
      </c>
      <c r="B111" s="615" t="str">
        <f ca="1">IFERROR(IF(INDEX('Outcome Indicators - Section C '!AA$1:AA$100,MATCH($A110,'Outcome Indicators - Section C '!$A$1:$A$100,0))&lt;&gt;0,INDEX('Outcome Indicators - Section C '!AA$1:AA$100,MATCH($A110,'Outcome Indicators - Section C '!$A$1:$A$100,0)),""),"")</f>
        <v/>
      </c>
      <c r="C111" s="616"/>
      <c r="D111" s="616"/>
      <c r="E111" s="616"/>
      <c r="F111" s="616"/>
      <c r="G111" s="616"/>
      <c r="H111" s="616"/>
      <c r="I111" s="616"/>
      <c r="J111" s="616"/>
      <c r="K111" s="616"/>
      <c r="L111" s="616"/>
      <c r="M111" s="616"/>
      <c r="N111" s="616"/>
      <c r="O111" s="616"/>
      <c r="P111" s="616"/>
      <c r="Q111" s="616"/>
      <c r="R111" s="616"/>
      <c r="S111" s="617"/>
      <c r="T111" s="315"/>
      <c r="U111" s="230"/>
      <c r="V111" s="230"/>
      <c r="W111" s="230"/>
      <c r="X111" s="230"/>
      <c r="Y111" s="230"/>
      <c r="Z111" s="230"/>
      <c r="AA111" s="230"/>
      <c r="AB111" s="230"/>
      <c r="AC111" s="230"/>
      <c r="AD111" s="230"/>
      <c r="AE111" s="230"/>
      <c r="AF111" s="230"/>
      <c r="AG111" s="230"/>
      <c r="AH111" s="230"/>
      <c r="AI111" s="230"/>
      <c r="AJ111" s="230"/>
      <c r="AK111" s="230"/>
      <c r="AL111" s="230"/>
      <c r="AM111" s="230"/>
      <c r="AN111" s="230"/>
      <c r="AO111" s="230"/>
      <c r="AP111" s="230"/>
      <c r="AQ111" s="230"/>
      <c r="AR111" s="230"/>
      <c r="AS111" s="230"/>
      <c r="AT111" s="230"/>
      <c r="AU111" s="702"/>
      <c r="AV111" s="702"/>
      <c r="AW111" s="702"/>
      <c r="AX111" s="702"/>
      <c r="AY111" s="211"/>
      <c r="AZ111" s="211"/>
      <c r="BA111" s="211"/>
      <c r="BB111" s="211"/>
      <c r="BC111" s="211"/>
    </row>
    <row r="112" spans="1:55" ht="172.25" customHeight="1" x14ac:dyDescent="0.35">
      <c r="A112" s="728">
        <v>3</v>
      </c>
      <c r="B112" s="603" t="str">
        <f ca="1">IFERROR(IF(INDEX('Outcome Indicators - Section C '!B$1:B$100,MATCH($A112,'Outcome Indicators - Section C '!$A$1:$A$100,0))&lt;&gt;0,INDEX('Outcome Indicators - Section C '!B$1:B$100,MATCH($A112,'Outcome Indicators - Section C '!$A$1:$A$100,0)),""),"")</f>
        <v/>
      </c>
      <c r="C112" s="604"/>
      <c r="D112" s="605"/>
      <c r="E112" s="603" t="str">
        <f ca="1">IFERROR(IF(INDEX('Outcome Indicators - Section C '!C$1:C$100,MATCH($A112,'Outcome Indicators - Section C '!$A$1:$A$100,0))&lt;&gt;0,INDEX('Outcome Indicators - Section C '!C$1:C$100,MATCH($A112,'Outcome Indicators - Section C '!$A$1:$A$100,0)),""),"")</f>
        <v/>
      </c>
      <c r="F112" s="604"/>
      <c r="G112" s="605"/>
      <c r="H112" s="396" t="str">
        <f ca="1">IFERROR(IF(INDEX('Outcome Indicators - Section C '!D$1:D$100,MATCH($A112,'Outcome Indicators - Section C '!$A$1:$A$100,0))&lt;&gt;"",FIXED(INDEX('Outcome Indicators - Section C '!D$1:D$100,MATCH($A112,'Outcome Indicators - Section C '!$A$1:$A$100,0)),4),""),"")&amp;"/"&amp;IFERROR(IF(INDEX('Outcome Indicators - Section C '!D$1:D$100,MATCH($A112,'Outcome Indicators - Section C '!$A$1:$A$100,0)+1)&lt;&gt;"",FIXED(INDEX('Outcome Indicators - Section C '!D$1:D$100,MATCH($A112,'Outcome Indicators - Section C '!$A$1:$A$100,0)+1),2),""),"")&amp;CHAR(10)&amp;IFERROR(IF(INDEX('Outcome Indicators - Section C '!E$1:E$100,MATCH($A112,'Outcome Indicators - Section C '!$A$1:$A$100,0))&lt;&gt;"",FIXED(INDEX('Outcome Indicators - Section C '!E$1:E$100,MATCH($A112,'Outcome Indicators - Section C '!$A$1:$A$100,0))*100,2)&amp;"%",""),"")</f>
        <v xml:space="preserve">/
</v>
      </c>
      <c r="I112" s="396" t="str">
        <f ca="1">IFERROR(IF(INDEX('Outcome Indicators - Section C '!F$1:F$100,MATCH($A112,'Outcome Indicators - Section C '!$A$1:$A$100,0))&lt;&gt;0,INDEX('Outcome Indicators - Section C '!F$1:F$100,MATCH($A112,'Outcome Indicators - Section C '!$A$1:$A$100,0)),""),"")&amp;CHAR(10)&amp;IFERROR(IF(INDEX('Outcome Indicators - Section C '!G$1:G$100,MATCH($A112,'Outcome Indicators - Section C '!$A$1:$A$100,0))&lt;&gt;0,INDEX('Outcome Indicators - Section C '!G$1:G$100,MATCH($A112,'Outcome Indicators - Section C '!$A$1:$A$100,0)),""),"")</f>
        <v xml:space="preserve">
</v>
      </c>
      <c r="J112" s="603" t="str">
        <f ca="1">IFERROR(IF(INDEX('Outcome Indicators - Section C '!H$1:H$100,MATCH($A112,'Outcome Indicators - Section C '!$A$1:$A$100,0))&lt;&gt;0,INDEX('Outcome Indicators - Section C '!H$1:H$100,MATCH($A112,'Outcome Indicators - Section C '!$A$1:$A$100,0)),""),"")</f>
        <v/>
      </c>
      <c r="K112" s="604"/>
      <c r="L112" s="604"/>
      <c r="M112" s="605"/>
      <c r="N112" s="397" t="str">
        <f ca="1">IFERROR(IF(AND('Overview - Section A'!AN$5="Grant Making",OR(B112&lt;&gt;"",E112&lt;&gt;"")),Setup!I15,IF(INDEX('Outcome Indicators - Section C '!I$1:I$100,MATCH($A112,'Outcome Indicators - Section C '!$A$1:$A$100,0))&lt;&gt;0,INDEX('Outcome Indicators - Section C '!I$1:I$100,MATCH($A112,'Outcome Indicators - Section C '!$A$1:$A$100,0)),"")),"")</f>
        <v/>
      </c>
      <c r="O112" s="397" t="str">
        <f>IFERROR(IF(INDEX('Outcome Indicators - Section C '!J$9:J$38,MATCH($A112,'Outcome Indicators - Section C '!$A$9:$A$38,0))&lt;&gt;0,INDEX('Outcome Indicators - Section C '!J$9:J$38,MATCH($A112,'Outcome Indicators - Section C '!$A$9:$A$38,0)),""),"")</f>
        <v/>
      </c>
      <c r="P112" s="398" t="str">
        <f ca="1">IFERROR(IF(INDEX('Outcome Indicators - Section C '!K$1:K$100,MATCH($A112,'Outcome Indicators - Section C '!$A$1:$A$100,0))&lt;&gt;"",FIXED(INDEX('Outcome Indicators - Section C '!K$1:K$100,MATCH($A112,'Outcome Indicators - Section C '!$A$1:$A$100,0)),4),""),"")&amp;"/"&amp;IFERROR(IF(INDEX('Outcome Indicators - Section C '!K$1:K$100,MATCH($A112,'Outcome Indicators - Section C '!$A$1:$A$100,0)+1)&lt;&gt;"",FIXED(INDEX('Outcome Indicators - Section C '!K$1:K$100,MATCH($A112,'Outcome Indicators - Section C '!$A$1:$A$100,0)+1),2),""),"")&amp;CHAR(10)&amp;IFERROR(IF(INDEX('Outcome Indicators - Section C '!L$1:L$100,MATCH($A112,'Outcome Indicators - Section C '!$A$1:$A$100,0))&lt;&gt;"",FIXED(INDEX('Outcome Indicators - Section C '!L$1:L$100,MATCH($A112,'Outcome Indicators - Section C '!$A$1:$A$100,0))*100,2)&amp;"%",""),"")&amp;CHAR(10)&amp;IFERROR(IF(INDEX('Outcome Indicators - Section C '!N$1:N$100,MATCH($A112,'Outcome Indicators - Section C '!$A$1:$A$100,0))&lt;&gt;"",INDEX('Outcome Indicators - Section C '!N$1:N$100,MATCH($A112,'Outcome Indicators - Section C '!$A$1:$A$100,0)),""),"")&amp;CHAR(10)&amp;IFERROR(IF(INDEX('Outcome Indicators - Section C '!M$1:M$100,MATCH($A112,'Outcome Indicators - Section C '!$A$1:$A$100,0))&lt;&gt;"",TEXT(INDEX('Outcome Indicators - Section C '!M$1:M$100,MATCH($A112,'Outcome Indicators - Section C '!$A$1:$A$100,0)),Setup!$A$33),""),"")</f>
        <v xml:space="preserve">/
</v>
      </c>
      <c r="Q112" s="396" t="str">
        <f ca="1">IFERROR(IF(INDEX('Outcome Indicators - Section C '!O$1:O$38,MATCH($A112,'Outcome Indicators - Section C '!$A$1:$A$38,0))&lt;&gt;"",FIXED(INDEX('Outcome Indicators - Section C '!O$1:O$38,MATCH($A112,'Outcome Indicators - Section C '!$A$1:$A$38,0)),4),""),"")&amp;"/"&amp;IFERROR(IF(INDEX('Outcome Indicators - Section C '!O$1:O$38,MATCH($A112,'Outcome Indicators - Section C '!$A$1:$A$38,0)+1)&lt;&gt;"",FIXED(INDEX('Outcome Indicators - Section C '!O$1:O$38,MATCH($A112,'Outcome Indicators - Section C '!$A$1:$A$38,0)+1),2),""),"")&amp;CHAR(10)&amp;IFERROR(IF(INDEX('Outcome Indicators - Section C '!P$1:P$38,MATCH($A112,'Outcome Indicators - Section C '!$A$1:$A$38,0))&lt;&gt;"",FIXED(INDEX('Outcome Indicators - Section C '!P$1:P$38,MATCH($A112,'Outcome Indicators - Section C '!$A$1:$A$38,0))*100,2)&amp;"%",""),"")&amp;CHAR(10)&amp;IFERROR(IF(INDEX('Outcome Indicators - Section C '!R$1:R$38,MATCH($A112,'Outcome Indicators - Section C '!$A$1:$A$38,0))&lt;&gt;"",INDEX('Outcome Indicators - Section C '!R$1:R$38,MATCH($A112,'Outcome Indicators - Section C '!$A$1:$A$38,0)),""),"")&amp;CHAR(10)&amp;IFERROR(IF(INDEX('Outcome Indicators - Section C '!Q$1:Q$38,MATCH($A112,'Outcome Indicators - Section C '!$A$1:$A$38,0))&lt;&gt;"",TEXT(INDEX('Outcome Indicators - Section C '!Q$1:Q$38,MATCH($A112,'Outcome Indicators - Section C '!$A$1:$A$38,0)),Setup!$A$33),""),"")</f>
        <v xml:space="preserve">/
</v>
      </c>
      <c r="R112" s="396" t="str">
        <f ca="1">IFERROR(IF(INDEX('Outcome Indicators - Section C '!S$1:S$38,MATCH($A112,'Outcome Indicators - Section C '!$A$1:$A$38,0))&lt;&gt;"",FIXED(INDEX('Outcome Indicators - Section C '!S$1:S$38,MATCH($A112,'Outcome Indicators - Section C '!$A$1:$A$38,0)),4),""),"")&amp;"/"&amp;IFERROR(IF(INDEX('Outcome Indicators - Section C '!S$1:S$38,MATCH($A112,'Outcome Indicators - Section C '!$A$1:$A$38,0)+1)&lt;&gt;"",FIXED(INDEX('Outcome Indicators - Section C '!S$1:S$38,MATCH($A112,'Outcome Indicators - Section C '!$A$1:$A$38,0)+1),2),""),"")&amp;CHAR(10)&amp;IFERROR(IF(INDEX('Outcome Indicators - Section C '!T$1:T$38,MATCH($A112,'Outcome Indicators - Section C '!$A$1:$A$38,0))&lt;&gt;"",FIXED(INDEX('Outcome Indicators - Section C '!T$1:T$38,MATCH($A112,'Outcome Indicators - Section C '!$A$1:$A$38,0))*100,2)&amp;"%",""),"")&amp;CHAR(10)&amp;IFERROR(IF(INDEX('Outcome Indicators - Section C '!V$1:V$38,MATCH($A112,'Outcome Indicators - Section C '!$A$1:$A$38,0))&lt;&gt;"",INDEX('Outcome Indicators - Section C '!V$1:V$38,MATCH($A112,'Outcome Indicators - Section C '!$A$1:$A$38,0)),""),"")&amp;CHAR(10)&amp;IFERROR(IF(INDEX('Outcome Indicators - Section C '!U$1:U$38,MATCH($A112,'Outcome Indicators - Section C '!$A$1:$A$38,0))&lt;&gt;"",TEXT(INDEX('Outcome Indicators - Section C '!U$1:U$38,MATCH($A112,'Outcome Indicators - Section C '!$A$1:$A$38,0)),Setup!$A$33),""),"")</f>
        <v xml:space="preserve">/
</v>
      </c>
      <c r="S112" s="396" t="str">
        <f ca="1">IFERROR(IF(INDEX('Outcome Indicators - Section C '!W$9:W$38,MATCH($A112,'Outcome Indicators - Section C '!$A$9:$A$38,0))&lt;&gt;"",FIXED(INDEX('Outcome Indicators - Section C '!W$9:W$38,MATCH($A112,'Outcome Indicators - Section C '!$A$9:$A$38,0)),4),""),"")&amp;"/"&amp;IFERROR(IF(INDEX('Outcome Indicators - Section C '!W$9:W$38,MATCH($A112,'Outcome Indicators - Section C '!$A$9:$A$38,0)+1)&lt;&gt;"",FIXED(INDEX('Outcome Indicators - Section C '!W$9:W$38,MATCH($A112,'Outcome Indicators - Section C '!$A$9:$A$38,0)+1),2),""),"")&amp;CHAR(10)&amp;IFERROR(IF(INDEX('Outcome Indicators - Section C '!X$9:X$38,MATCH($A112,'Outcome Indicators - Section C '!$A$9:$A$38,0))&lt;&gt;"",FIXED(INDEX('Outcome Indicators - Section C '!X$9:X$38,MATCH($A112,'Outcome Indicators - Section C '!$A$9:$A$38,0))*100,2)&amp;"%",""),"")&amp;CHAR(10)&amp;IFERROR(IF(INDEX('Outcome Indicators - Section C '!Z$9:Z$38,MATCH($A112,'Outcome Indicators - Section C '!$A$9:$A$38,0))&lt;&gt;"",INDEX('Outcome Indicators - Section C '!Z$9:Z$38,MATCH($A112,'Outcome Indicators - Section C '!$A$9:$A$38,0)),""),"")&amp;CHAR(10)&amp;IFERROR(IF(INDEX('Outcome Indicators - Section C '!Y$9:Y$38,MATCH($A112,'Outcome Indicators - Section C '!$A$9:$A$38,0))&lt;&gt;"",TEXT(INDEX('Outcome Indicators - Section C '!Y$9:Y$38,MATCH($A112,'Outcome Indicators - Section C '!$A$9:$A$38,0)),Setup!$A$33),""),"")</f>
        <v xml:space="preserve">/
</v>
      </c>
      <c r="T112" s="314"/>
      <c r="U112" s="230"/>
      <c r="V112" s="230"/>
      <c r="W112" s="230"/>
      <c r="X112" s="230"/>
      <c r="Y112" s="230"/>
      <c r="Z112" s="230"/>
      <c r="AA112" s="230"/>
      <c r="AB112" s="230"/>
      <c r="AC112" s="230"/>
      <c r="AD112" s="230"/>
      <c r="AE112" s="230"/>
      <c r="AF112" s="230"/>
      <c r="AG112" s="230"/>
      <c r="AH112" s="230"/>
      <c r="AI112" s="230"/>
      <c r="AJ112" s="230"/>
      <c r="AK112" s="230"/>
      <c r="AL112" s="230"/>
      <c r="AM112" s="230"/>
      <c r="AN112" s="230"/>
      <c r="AO112" s="230"/>
      <c r="AP112" s="230"/>
      <c r="AQ112" s="230"/>
      <c r="AR112" s="230"/>
      <c r="AS112" s="230"/>
      <c r="AT112" s="230"/>
      <c r="AU112" s="739"/>
      <c r="AV112" s="739"/>
      <c r="AW112" s="739"/>
      <c r="AX112" s="739"/>
    </row>
    <row r="113" spans="1:55" ht="96" customHeight="1" thickBot="1" x14ac:dyDescent="0.4">
      <c r="A113" s="729">
        <v>6</v>
      </c>
      <c r="B113" s="596" t="str">
        <f ca="1">IFERROR(IF(INDEX('Outcome Indicators - Section C '!AA$1:AA$100,MATCH($A112,'Outcome Indicators - Section C '!$A$1:$A$100,0))&lt;&gt;0,INDEX('Outcome Indicators - Section C '!AA$1:AA$100,MATCH($A112,'Outcome Indicators - Section C '!$A$1:$A$100,0)),""),"")</f>
        <v/>
      </c>
      <c r="C113" s="597"/>
      <c r="D113" s="597"/>
      <c r="E113" s="597"/>
      <c r="F113" s="597"/>
      <c r="G113" s="597"/>
      <c r="H113" s="597"/>
      <c r="I113" s="598"/>
      <c r="J113" s="598"/>
      <c r="K113" s="598"/>
      <c r="L113" s="598"/>
      <c r="M113" s="598"/>
      <c r="N113" s="598"/>
      <c r="O113" s="598"/>
      <c r="P113" s="598"/>
      <c r="Q113" s="598"/>
      <c r="R113" s="598"/>
      <c r="S113" s="599"/>
      <c r="T113" s="310"/>
      <c r="U113" s="230"/>
      <c r="V113" s="230"/>
      <c r="W113" s="230"/>
      <c r="X113" s="230"/>
      <c r="Y113" s="230"/>
      <c r="Z113" s="230"/>
      <c r="AA113" s="230"/>
      <c r="AB113" s="230"/>
      <c r="AC113" s="230"/>
      <c r="AD113" s="230"/>
      <c r="AE113" s="230"/>
      <c r="AF113" s="230"/>
      <c r="AG113" s="230"/>
      <c r="AH113" s="230"/>
      <c r="AI113" s="230"/>
      <c r="AJ113" s="230"/>
      <c r="AK113" s="230"/>
      <c r="AL113" s="230"/>
      <c r="AM113" s="230"/>
      <c r="AN113" s="230"/>
      <c r="AO113" s="230"/>
      <c r="AP113" s="230"/>
      <c r="AQ113" s="230"/>
      <c r="AR113" s="230"/>
      <c r="AS113" s="230"/>
      <c r="AT113" s="230"/>
      <c r="AU113" s="739"/>
      <c r="AV113" s="739"/>
      <c r="AW113" s="739"/>
      <c r="AX113" s="739"/>
    </row>
    <row r="114" spans="1:55" s="227" customFormat="1" ht="172.25" customHeight="1" x14ac:dyDescent="0.35">
      <c r="A114" s="726">
        <v>4</v>
      </c>
      <c r="B114" s="612" t="str">
        <f ca="1">IFERROR(IF(INDEX('Outcome Indicators - Section C '!B$1:B$100,MATCH($A114,'Outcome Indicators - Section C '!$A$1:$A$100,0))&lt;&gt;0,INDEX('Outcome Indicators - Section C '!B$1:B$100,MATCH($A114,'Outcome Indicators - Section C '!$A$1:$A$100,0)),""),"")</f>
        <v/>
      </c>
      <c r="C114" s="613"/>
      <c r="D114" s="614"/>
      <c r="E114" s="612" t="str">
        <f ca="1">IFERROR(IF(INDEX('Outcome Indicators - Section C '!C$1:C$100,MATCH($A114,'Outcome Indicators - Section C '!$A$1:$A$100,0))&lt;&gt;0,INDEX('Outcome Indicators - Section C '!C$1:C$100,MATCH($A114,'Outcome Indicators - Section C '!$A$1:$A$100,0)),""),"")</f>
        <v/>
      </c>
      <c r="F114" s="613"/>
      <c r="G114" s="614"/>
      <c r="H114" s="429" t="str">
        <f ca="1">IFERROR(IF(INDEX('Outcome Indicators - Section C '!D$1:D$100,MATCH($A114,'Outcome Indicators - Section C '!$A$1:$A$100,0))&lt;&gt;"",FIXED(INDEX('Outcome Indicators - Section C '!D$1:D$100,MATCH($A114,'Outcome Indicators - Section C '!$A$1:$A$100,0)),4),""),"")&amp;"/"&amp;IFERROR(IF(INDEX('Outcome Indicators - Section C '!D$1:D$100,MATCH($A114,'Outcome Indicators - Section C '!$A$1:$A$100,0)+1)&lt;&gt;"",FIXED(INDEX('Outcome Indicators - Section C '!D$1:D$100,MATCH($A114,'Outcome Indicators - Section C '!$A$1:$A$100,0)+1),2),""),"")&amp;CHAR(10)&amp;IFERROR(IF(INDEX('Outcome Indicators - Section C '!E$1:E$100,MATCH($A114,'Outcome Indicators - Section C '!$A$1:$A$100,0))&lt;&gt;"",FIXED(INDEX('Outcome Indicators - Section C '!E$1:E$100,MATCH($A114,'Outcome Indicators - Section C '!$A$1:$A$100,0))*100,2)&amp;"%",""),"")</f>
        <v xml:space="preserve">/
</v>
      </c>
      <c r="I114" s="429" t="str">
        <f ca="1">IFERROR(IF(INDEX('Outcome Indicators - Section C '!F$1:F$100,MATCH($A114,'Outcome Indicators - Section C '!$A$1:$A$100,0))&lt;&gt;0,INDEX('Outcome Indicators - Section C '!F$1:F$100,MATCH($A114,'Outcome Indicators - Section C '!$A$1:$A$100,0)),""),"")&amp;CHAR(10)&amp;IFERROR(IF(INDEX('Outcome Indicators - Section C '!G$1:G$100,MATCH($A114,'Outcome Indicators - Section C '!$A$1:$A$100,0))&lt;&gt;0,INDEX('Outcome Indicators - Section C '!G$1:G$100,MATCH($A114,'Outcome Indicators - Section C '!$A$1:$A$100,0)),""),"")</f>
        <v xml:space="preserve">
</v>
      </c>
      <c r="J114" s="612" t="str">
        <f ca="1">IFERROR(IF(INDEX('Outcome Indicators - Section C '!H$1:H$100,MATCH($A114,'Outcome Indicators - Section C '!$A$1:$A$100,0))&lt;&gt;0,INDEX('Outcome Indicators - Section C '!H$1:H$100,MATCH($A114,'Outcome Indicators - Section C '!$A$1:$A$100,0)),""),"")</f>
        <v/>
      </c>
      <c r="K114" s="613"/>
      <c r="L114" s="613"/>
      <c r="M114" s="614"/>
      <c r="N114" s="430" t="str">
        <f ca="1">IFERROR(IF(AND('Overview - Section A'!AN$5="Grant Making",OR(B114&lt;&gt;"",E114&lt;&gt;"")),Setup!I15,IF(INDEX('Outcome Indicators - Section C '!I$1:I$100,MATCH($A114,'Outcome Indicators - Section C '!$A$1:$A$100,0))&lt;&gt;0,INDEX('Outcome Indicators - Section C '!I$1:I$100,MATCH($A114,'Outcome Indicators - Section C '!$A$1:$A$100,0)),"")),"")</f>
        <v/>
      </c>
      <c r="O114" s="430" t="str">
        <f>IFERROR(IF(INDEX('Outcome Indicators - Section C '!J$9:J$38,MATCH($A114,'Outcome Indicators - Section C '!$A$9:$A$38,0))&lt;&gt;0,INDEX('Outcome Indicators - Section C '!J$9:J$38,MATCH($A114,'Outcome Indicators - Section C '!$A$9:$A$38,0)),""),"")</f>
        <v/>
      </c>
      <c r="P114" s="431" t="str">
        <f ca="1">IFERROR(IF(INDEX('Outcome Indicators - Section C '!K$1:K$100,MATCH($A114,'Outcome Indicators - Section C '!$A$1:$A$100,0))&lt;&gt;"",FIXED(INDEX('Outcome Indicators - Section C '!K$1:K$100,MATCH($A114,'Outcome Indicators - Section C '!$A$1:$A$100,0)),4),""),"")&amp;"/"&amp;IFERROR(IF(INDEX('Outcome Indicators - Section C '!K$1:K$100,MATCH($A114,'Outcome Indicators - Section C '!$A$1:$A$100,0)+1)&lt;&gt;"",FIXED(INDEX('Outcome Indicators - Section C '!K$1:K$100,MATCH($A114,'Outcome Indicators - Section C '!$A$1:$A$100,0)+1),2),""),"")&amp;CHAR(10)&amp;IFERROR(IF(INDEX('Outcome Indicators - Section C '!L$1:L$100,MATCH($A114,'Outcome Indicators - Section C '!$A$1:$A$100,0))&lt;&gt;"",FIXED(INDEX('Outcome Indicators - Section C '!L$1:L$100,MATCH($A114,'Outcome Indicators - Section C '!$A$1:$A$100,0))*100,2)&amp;"%",""),"")&amp;CHAR(10)&amp;IFERROR(IF(INDEX('Outcome Indicators - Section C '!N$1:N$100,MATCH($A114,'Outcome Indicators - Section C '!$A$1:$A$100,0))&lt;&gt;"",INDEX('Outcome Indicators - Section C '!N$1:N$100,MATCH($A114,'Outcome Indicators - Section C '!$A$1:$A$100,0)),""),"")&amp;CHAR(10)&amp;IFERROR(IF(INDEX('Outcome Indicators - Section C '!M$1:M$100,MATCH($A114,'Outcome Indicators - Section C '!$A$1:$A$100,0))&lt;&gt;"",TEXT(INDEX('Outcome Indicators - Section C '!M$1:M$100,MATCH($A114,'Outcome Indicators - Section C '!$A$1:$A$100,0)),Setup!$A$33),""),"")</f>
        <v xml:space="preserve">/
</v>
      </c>
      <c r="Q114" s="429" t="str">
        <f ca="1">IFERROR(IF(INDEX('Outcome Indicators - Section C '!O$1:O$38,MATCH($A114,'Outcome Indicators - Section C '!$A$1:$A$38,0))&lt;&gt;"",FIXED(INDEX('Outcome Indicators - Section C '!O$1:O$38,MATCH($A114,'Outcome Indicators - Section C '!$A$1:$A$38,0)),4),""),"")&amp;"/"&amp;IFERROR(IF(INDEX('Outcome Indicators - Section C '!O$1:O$38,MATCH($A114,'Outcome Indicators - Section C '!$A$1:$A$38,0)+1)&lt;&gt;"",FIXED(INDEX('Outcome Indicators - Section C '!O$1:O$38,MATCH($A114,'Outcome Indicators - Section C '!$A$1:$A$38,0)+1),2),""),"")&amp;CHAR(10)&amp;IFERROR(IF(INDEX('Outcome Indicators - Section C '!P$1:P$38,MATCH($A114,'Outcome Indicators - Section C '!$A$1:$A$38,0))&lt;&gt;"",FIXED(INDEX('Outcome Indicators - Section C '!P$1:P$38,MATCH($A114,'Outcome Indicators - Section C '!$A$1:$A$38,0))*100,2)&amp;"%",""),"")&amp;CHAR(10)&amp;IFERROR(IF(INDEX('Outcome Indicators - Section C '!R$1:R$38,MATCH($A114,'Outcome Indicators - Section C '!$A$1:$A$38,0))&lt;&gt;"",INDEX('Outcome Indicators - Section C '!R$1:R$38,MATCH($A114,'Outcome Indicators - Section C '!$A$1:$A$38,0)),""),"")&amp;CHAR(10)&amp;IFERROR(IF(INDEX('Outcome Indicators - Section C '!Q$1:Q$38,MATCH($A114,'Outcome Indicators - Section C '!$A$1:$A$38,0))&lt;&gt;"",TEXT(INDEX('Outcome Indicators - Section C '!Q$1:Q$38,MATCH($A114,'Outcome Indicators - Section C '!$A$1:$A$38,0)),Setup!$A$33),""),"")</f>
        <v xml:space="preserve">/
</v>
      </c>
      <c r="R114" s="429" t="str">
        <f ca="1">IFERROR(IF(INDEX('Outcome Indicators - Section C '!S$1:S$38,MATCH($A114,'Outcome Indicators - Section C '!$A$1:$A$38,0))&lt;&gt;"",FIXED(INDEX('Outcome Indicators - Section C '!S$1:S$38,MATCH($A114,'Outcome Indicators - Section C '!$A$1:$A$38,0)),4),""),"")&amp;"/"&amp;IFERROR(IF(INDEX('Outcome Indicators - Section C '!S$1:S$38,MATCH($A114,'Outcome Indicators - Section C '!$A$1:$A$38,0)+1)&lt;&gt;"",FIXED(INDEX('Outcome Indicators - Section C '!S$1:S$38,MATCH($A114,'Outcome Indicators - Section C '!$A$1:$A$38,0)+1),2),""),"")&amp;CHAR(10)&amp;IFERROR(IF(INDEX('Outcome Indicators - Section C '!T$1:T$38,MATCH($A114,'Outcome Indicators - Section C '!$A$1:$A$38,0))&lt;&gt;"",FIXED(INDEX('Outcome Indicators - Section C '!T$1:T$38,MATCH($A114,'Outcome Indicators - Section C '!$A$1:$A$38,0))*100,2)&amp;"%",""),"")&amp;CHAR(10)&amp;IFERROR(IF(INDEX('Outcome Indicators - Section C '!V$1:V$38,MATCH($A114,'Outcome Indicators - Section C '!$A$1:$A$38,0))&lt;&gt;"",INDEX('Outcome Indicators - Section C '!V$1:V$38,MATCH($A114,'Outcome Indicators - Section C '!$A$1:$A$38,0)),""),"")&amp;CHAR(10)&amp;IFERROR(IF(INDEX('Outcome Indicators - Section C '!U$1:U$38,MATCH($A114,'Outcome Indicators - Section C '!$A$1:$A$38,0))&lt;&gt;"",TEXT(INDEX('Outcome Indicators - Section C '!U$1:U$38,MATCH($A114,'Outcome Indicators - Section C '!$A$1:$A$38,0)),Setup!$A$33),""),"")</f>
        <v xml:space="preserve">/
</v>
      </c>
      <c r="S114" s="429" t="str">
        <f ca="1">IFERROR(IF(INDEX('Outcome Indicators - Section C '!W$9:W$38,MATCH($A114,'Outcome Indicators - Section C '!$A$9:$A$38,0))&lt;&gt;"",FIXED(INDEX('Outcome Indicators - Section C '!W$9:W$38,MATCH($A114,'Outcome Indicators - Section C '!$A$9:$A$38,0)),4),""),"")&amp;"/"&amp;IFERROR(IF(INDEX('Outcome Indicators - Section C '!W$9:W$38,MATCH($A114,'Outcome Indicators - Section C '!$A$9:$A$38,0)+1)&lt;&gt;"",FIXED(INDEX('Outcome Indicators - Section C '!W$9:W$38,MATCH($A114,'Outcome Indicators - Section C '!$A$9:$A$38,0)+1),2),""),"")&amp;CHAR(10)&amp;IFERROR(IF(INDEX('Outcome Indicators - Section C '!X$9:X$38,MATCH($A114,'Outcome Indicators - Section C '!$A$9:$A$38,0))&lt;&gt;"",FIXED(INDEX('Outcome Indicators - Section C '!X$9:X$38,MATCH($A114,'Outcome Indicators - Section C '!$A$9:$A$38,0))*100,2)&amp;"%",""),"")&amp;CHAR(10)&amp;IFERROR(IF(INDEX('Outcome Indicators - Section C '!Z$9:Z$38,MATCH($A114,'Outcome Indicators - Section C '!$A$9:$A$38,0))&lt;&gt;"",INDEX('Outcome Indicators - Section C '!Z$9:Z$38,MATCH($A114,'Outcome Indicators - Section C '!$A$9:$A$38,0)),""),"")&amp;CHAR(10)&amp;IFERROR(IF(INDEX('Outcome Indicators - Section C '!Y$9:Y$38,MATCH($A114,'Outcome Indicators - Section C '!$A$9:$A$38,0))&lt;&gt;"",TEXT(INDEX('Outcome Indicators - Section C '!Y$9:Y$38,MATCH($A114,'Outcome Indicators - Section C '!$A$9:$A$38,0)),Setup!$A$33),""),"")</f>
        <v xml:space="preserve">/
</v>
      </c>
      <c r="T114" s="426"/>
      <c r="U114" s="230"/>
      <c r="V114" s="230"/>
      <c r="W114" s="230"/>
      <c r="X114" s="230"/>
      <c r="Y114" s="230"/>
      <c r="Z114" s="230"/>
      <c r="AA114" s="230"/>
      <c r="AB114" s="230"/>
      <c r="AC114" s="230"/>
      <c r="AD114" s="230"/>
      <c r="AE114" s="230"/>
      <c r="AF114" s="230"/>
      <c r="AG114" s="230"/>
      <c r="AH114" s="230"/>
      <c r="AI114" s="230"/>
      <c r="AJ114" s="230"/>
      <c r="AK114" s="230"/>
      <c r="AL114" s="230"/>
      <c r="AM114" s="230"/>
      <c r="AN114" s="230"/>
      <c r="AO114" s="230"/>
      <c r="AP114" s="230"/>
      <c r="AQ114" s="230"/>
      <c r="AR114" s="230"/>
      <c r="AS114" s="230"/>
      <c r="AT114" s="230"/>
      <c r="AU114" s="702"/>
      <c r="AV114" s="702"/>
      <c r="AW114" s="702"/>
      <c r="AX114" s="702"/>
      <c r="AY114" s="211"/>
      <c r="AZ114" s="211"/>
      <c r="BA114" s="211"/>
      <c r="BB114" s="211"/>
      <c r="BC114" s="211"/>
    </row>
    <row r="115" spans="1:55" s="227" customFormat="1" ht="96" customHeight="1" thickBot="1" x14ac:dyDescent="0.4">
      <c r="A115" s="727">
        <v>8</v>
      </c>
      <c r="B115" s="615" t="str">
        <f ca="1">IFERROR(IF(INDEX('Outcome Indicators - Section C '!AA$1:AA$100,MATCH($A114,'Outcome Indicators - Section C '!$A$1:$A$100,0))&lt;&gt;0,INDEX('Outcome Indicators - Section C '!AA$1:AA$100,MATCH($A114,'Outcome Indicators - Section C '!$A$1:$A$100,0)),""),"")</f>
        <v/>
      </c>
      <c r="C115" s="616"/>
      <c r="D115" s="616"/>
      <c r="E115" s="616"/>
      <c r="F115" s="616"/>
      <c r="G115" s="616"/>
      <c r="H115" s="616"/>
      <c r="I115" s="616"/>
      <c r="J115" s="616"/>
      <c r="K115" s="616"/>
      <c r="L115" s="616"/>
      <c r="M115" s="616"/>
      <c r="N115" s="616"/>
      <c r="O115" s="616"/>
      <c r="P115" s="616"/>
      <c r="Q115" s="616"/>
      <c r="R115" s="616"/>
      <c r="S115" s="617"/>
      <c r="T115" s="315"/>
      <c r="U115" s="230"/>
      <c r="V115" s="230"/>
      <c r="W115" s="230"/>
      <c r="X115" s="230"/>
      <c r="Y115" s="230"/>
      <c r="Z115" s="230"/>
      <c r="AA115" s="230"/>
      <c r="AB115" s="230"/>
      <c r="AC115" s="230"/>
      <c r="AD115" s="230"/>
      <c r="AE115" s="230"/>
      <c r="AF115" s="230"/>
      <c r="AG115" s="230"/>
      <c r="AH115" s="230"/>
      <c r="AI115" s="230"/>
      <c r="AJ115" s="230"/>
      <c r="AK115" s="230"/>
      <c r="AL115" s="230"/>
      <c r="AM115" s="230"/>
      <c r="AN115" s="230"/>
      <c r="AO115" s="230"/>
      <c r="AP115" s="230"/>
      <c r="AQ115" s="230"/>
      <c r="AR115" s="230"/>
      <c r="AS115" s="230"/>
      <c r="AT115" s="230"/>
      <c r="AU115" s="702"/>
      <c r="AV115" s="702"/>
      <c r="AW115" s="702"/>
      <c r="AX115" s="702"/>
      <c r="AY115" s="211"/>
      <c r="AZ115" s="211"/>
      <c r="BA115" s="211"/>
      <c r="BB115" s="211"/>
      <c r="BC115" s="211"/>
    </row>
    <row r="116" spans="1:55" ht="172.25" customHeight="1" x14ac:dyDescent="0.35">
      <c r="A116" s="728">
        <v>5</v>
      </c>
      <c r="B116" s="603" t="str">
        <f ca="1">IFERROR(IF(INDEX('Outcome Indicators - Section C '!B$1:B$100,MATCH($A116,'Outcome Indicators - Section C '!$A$1:$A$100,0))&lt;&gt;0,INDEX('Outcome Indicators - Section C '!B$1:B$100,MATCH($A116,'Outcome Indicators - Section C '!$A$1:$A$100,0)),""),"")</f>
        <v/>
      </c>
      <c r="C116" s="604"/>
      <c r="D116" s="605"/>
      <c r="E116" s="603" t="str">
        <f ca="1">IFERROR(IF(INDEX('Outcome Indicators - Section C '!C$1:C$100,MATCH($A116,'Outcome Indicators - Section C '!$A$1:$A$100,0))&lt;&gt;0,INDEX('Outcome Indicators - Section C '!C$1:C$100,MATCH($A116,'Outcome Indicators - Section C '!$A$1:$A$100,0)),""),"")</f>
        <v/>
      </c>
      <c r="F116" s="604"/>
      <c r="G116" s="605"/>
      <c r="H116" s="396" t="str">
        <f ca="1">IFERROR(IF(INDEX('Outcome Indicators - Section C '!D$1:D$100,MATCH($A116,'Outcome Indicators - Section C '!$A$1:$A$100,0))&lt;&gt;"",FIXED(INDEX('Outcome Indicators - Section C '!D$1:D$100,MATCH($A116,'Outcome Indicators - Section C '!$A$1:$A$100,0)),4),""),"")&amp;"/"&amp;IFERROR(IF(INDEX('Outcome Indicators - Section C '!D$1:D$100,MATCH($A116,'Outcome Indicators - Section C '!$A$1:$A$100,0)+1)&lt;&gt;"",FIXED(INDEX('Outcome Indicators - Section C '!D$1:D$100,MATCH($A116,'Outcome Indicators - Section C '!$A$1:$A$100,0)+1),2),""),"")&amp;CHAR(10)&amp;IFERROR(IF(INDEX('Outcome Indicators - Section C '!E$1:E$100,MATCH($A116,'Outcome Indicators - Section C '!$A$1:$A$100,0))&lt;&gt;"",FIXED(INDEX('Outcome Indicators - Section C '!E$1:E$100,MATCH($A116,'Outcome Indicators - Section C '!$A$1:$A$100,0))*100,2)&amp;"%",""),"")</f>
        <v xml:space="preserve">/
</v>
      </c>
      <c r="I116" s="396" t="str">
        <f ca="1">IFERROR(IF(INDEX('Outcome Indicators - Section C '!F$1:F$100,MATCH($A116,'Outcome Indicators - Section C '!$A$1:$A$100,0))&lt;&gt;0,INDEX('Outcome Indicators - Section C '!F$1:F$100,MATCH($A116,'Outcome Indicators - Section C '!$A$1:$A$100,0)),""),"")&amp;CHAR(10)&amp;IFERROR(IF(INDEX('Outcome Indicators - Section C '!G$1:G$100,MATCH($A116,'Outcome Indicators - Section C '!$A$1:$A$100,0))&lt;&gt;0,INDEX('Outcome Indicators - Section C '!G$1:G$100,MATCH($A116,'Outcome Indicators - Section C '!$A$1:$A$100,0)),""),"")</f>
        <v xml:space="preserve">
</v>
      </c>
      <c r="J116" s="603" t="str">
        <f ca="1">IFERROR(IF(INDEX('Outcome Indicators - Section C '!H$1:H$100,MATCH($A116,'Outcome Indicators - Section C '!$A$1:$A$100,0))&lt;&gt;0,INDEX('Outcome Indicators - Section C '!H$1:H$100,MATCH($A116,'Outcome Indicators - Section C '!$A$1:$A$100,0)),""),"")</f>
        <v/>
      </c>
      <c r="K116" s="604"/>
      <c r="L116" s="604"/>
      <c r="M116" s="605"/>
      <c r="N116" s="397" t="str">
        <f ca="1">IFERROR(IF(AND('Overview - Section A'!AN$5="Grant Making",OR(B116&lt;&gt;"",E116&lt;&gt;"")),Setup!I15,IF(INDEX('Outcome Indicators - Section C '!I$1:I$100,MATCH($A116,'Outcome Indicators - Section C '!$A$1:$A$100,0))&lt;&gt;0,INDEX('Outcome Indicators - Section C '!I$1:I$100,MATCH($A116,'Outcome Indicators - Section C '!$A$1:$A$100,0)),"")),"")</f>
        <v/>
      </c>
      <c r="O116" s="397" t="str">
        <f>IFERROR(IF(INDEX('Outcome Indicators - Section C '!J$9:J$38,MATCH($A116,'Outcome Indicators - Section C '!$A$9:$A$38,0))&lt;&gt;0,INDEX('Outcome Indicators - Section C '!J$9:J$38,MATCH($A116,'Outcome Indicators - Section C '!$A$9:$A$38,0)),""),"")</f>
        <v/>
      </c>
      <c r="P116" s="398" t="str">
        <f ca="1">IFERROR(IF(INDEX('Outcome Indicators - Section C '!K$1:K$100,MATCH($A116,'Outcome Indicators - Section C '!$A$1:$A$100,0))&lt;&gt;"",FIXED(INDEX('Outcome Indicators - Section C '!K$1:K$100,MATCH($A116,'Outcome Indicators - Section C '!$A$1:$A$100,0)),4),""),"")&amp;"/"&amp;IFERROR(IF(INDEX('Outcome Indicators - Section C '!K$1:K$100,MATCH($A116,'Outcome Indicators - Section C '!$A$1:$A$100,0)+1)&lt;&gt;"",FIXED(INDEX('Outcome Indicators - Section C '!K$1:K$100,MATCH($A116,'Outcome Indicators - Section C '!$A$1:$A$100,0)+1),2),""),"")&amp;CHAR(10)&amp;IFERROR(IF(INDEX('Outcome Indicators - Section C '!L$1:L$100,MATCH($A116,'Outcome Indicators - Section C '!$A$1:$A$100,0))&lt;&gt;"",FIXED(INDEX('Outcome Indicators - Section C '!L$1:L$100,MATCH($A116,'Outcome Indicators - Section C '!$A$1:$A$100,0))*100,2)&amp;"%",""),"")&amp;CHAR(10)&amp;IFERROR(IF(INDEX('Outcome Indicators - Section C '!N$1:N$100,MATCH($A116,'Outcome Indicators - Section C '!$A$1:$A$100,0))&lt;&gt;"",INDEX('Outcome Indicators - Section C '!N$1:N$100,MATCH($A116,'Outcome Indicators - Section C '!$A$1:$A$100,0)),""),"")&amp;CHAR(10)&amp;IFERROR(IF(INDEX('Outcome Indicators - Section C '!M$1:M$100,MATCH($A116,'Outcome Indicators - Section C '!$A$1:$A$100,0))&lt;&gt;"",TEXT(INDEX('Outcome Indicators - Section C '!M$1:M$100,MATCH($A116,'Outcome Indicators - Section C '!$A$1:$A$100,0)),Setup!$A$33),""),"")</f>
        <v xml:space="preserve">/
</v>
      </c>
      <c r="Q116" s="396" t="str">
        <f ca="1">IFERROR(IF(INDEX('Outcome Indicators - Section C '!O$1:O$38,MATCH($A116,'Outcome Indicators - Section C '!$A$1:$A$38,0))&lt;&gt;"",FIXED(INDEX('Outcome Indicators - Section C '!O$1:O$38,MATCH($A116,'Outcome Indicators - Section C '!$A$1:$A$38,0)),4),""),"")&amp;"/"&amp;IFERROR(IF(INDEX('Outcome Indicators - Section C '!O$1:O$38,MATCH($A116,'Outcome Indicators - Section C '!$A$1:$A$38,0)+1)&lt;&gt;"",FIXED(INDEX('Outcome Indicators - Section C '!O$1:O$38,MATCH($A116,'Outcome Indicators - Section C '!$A$1:$A$38,0)+1),2),""),"")&amp;CHAR(10)&amp;IFERROR(IF(INDEX('Outcome Indicators - Section C '!P$1:P$38,MATCH($A116,'Outcome Indicators - Section C '!$A$1:$A$38,0))&lt;&gt;"",FIXED(INDEX('Outcome Indicators - Section C '!P$1:P$38,MATCH($A116,'Outcome Indicators - Section C '!$A$1:$A$38,0))*100,2)&amp;"%",""),"")&amp;CHAR(10)&amp;IFERROR(IF(INDEX('Outcome Indicators - Section C '!R$1:R$38,MATCH($A116,'Outcome Indicators - Section C '!$A$1:$A$38,0))&lt;&gt;"",INDEX('Outcome Indicators - Section C '!R$1:R$38,MATCH($A116,'Outcome Indicators - Section C '!$A$1:$A$38,0)),""),"")&amp;CHAR(10)&amp;IFERROR(IF(INDEX('Outcome Indicators - Section C '!Q$1:Q$38,MATCH($A116,'Outcome Indicators - Section C '!$A$1:$A$38,0))&lt;&gt;"",TEXT(INDEX('Outcome Indicators - Section C '!Q$1:Q$38,MATCH($A116,'Outcome Indicators - Section C '!$A$1:$A$38,0)),Setup!$A$33),""),"")</f>
        <v xml:space="preserve">/
</v>
      </c>
      <c r="R116" s="396" t="str">
        <f ca="1">IFERROR(IF(INDEX('Outcome Indicators - Section C '!S$1:S$38,MATCH($A116,'Outcome Indicators - Section C '!$A$1:$A$38,0))&lt;&gt;"",FIXED(INDEX('Outcome Indicators - Section C '!S$1:S$38,MATCH($A116,'Outcome Indicators - Section C '!$A$1:$A$38,0)),4),""),"")&amp;"/"&amp;IFERROR(IF(INDEX('Outcome Indicators - Section C '!S$1:S$38,MATCH($A116,'Outcome Indicators - Section C '!$A$1:$A$38,0)+1)&lt;&gt;"",FIXED(INDEX('Outcome Indicators - Section C '!S$1:S$38,MATCH($A116,'Outcome Indicators - Section C '!$A$1:$A$38,0)+1),2),""),"")&amp;CHAR(10)&amp;IFERROR(IF(INDEX('Outcome Indicators - Section C '!T$1:T$38,MATCH($A116,'Outcome Indicators - Section C '!$A$1:$A$38,0))&lt;&gt;"",FIXED(INDEX('Outcome Indicators - Section C '!T$1:T$38,MATCH($A116,'Outcome Indicators - Section C '!$A$1:$A$38,0))*100,2)&amp;"%",""),"")&amp;CHAR(10)&amp;IFERROR(IF(INDEX('Outcome Indicators - Section C '!V$1:V$38,MATCH($A116,'Outcome Indicators - Section C '!$A$1:$A$38,0))&lt;&gt;"",INDEX('Outcome Indicators - Section C '!V$1:V$38,MATCH($A116,'Outcome Indicators - Section C '!$A$1:$A$38,0)),""),"")&amp;CHAR(10)&amp;IFERROR(IF(INDEX('Outcome Indicators - Section C '!U$1:U$38,MATCH($A116,'Outcome Indicators - Section C '!$A$1:$A$38,0))&lt;&gt;"",TEXT(INDEX('Outcome Indicators - Section C '!U$1:U$38,MATCH($A116,'Outcome Indicators - Section C '!$A$1:$A$38,0)),Setup!$A$33),""),"")</f>
        <v xml:space="preserve">/
</v>
      </c>
      <c r="S116" s="396" t="str">
        <f ca="1">IFERROR(IF(INDEX('Outcome Indicators - Section C '!W$9:W$38,MATCH($A116,'Outcome Indicators - Section C '!$A$9:$A$38,0))&lt;&gt;"",FIXED(INDEX('Outcome Indicators - Section C '!W$9:W$38,MATCH($A116,'Outcome Indicators - Section C '!$A$9:$A$38,0)),4),""),"")&amp;"/"&amp;IFERROR(IF(INDEX('Outcome Indicators - Section C '!W$9:W$38,MATCH($A116,'Outcome Indicators - Section C '!$A$9:$A$38,0)+1)&lt;&gt;"",FIXED(INDEX('Outcome Indicators - Section C '!W$9:W$38,MATCH($A116,'Outcome Indicators - Section C '!$A$9:$A$38,0)+1),2),""),"")&amp;CHAR(10)&amp;IFERROR(IF(INDEX('Outcome Indicators - Section C '!X$9:X$38,MATCH($A116,'Outcome Indicators - Section C '!$A$9:$A$38,0))&lt;&gt;"",FIXED(INDEX('Outcome Indicators - Section C '!X$9:X$38,MATCH($A116,'Outcome Indicators - Section C '!$A$9:$A$38,0))*100,2)&amp;"%",""),"")&amp;CHAR(10)&amp;IFERROR(IF(INDEX('Outcome Indicators - Section C '!Z$9:Z$38,MATCH($A116,'Outcome Indicators - Section C '!$A$9:$A$38,0))&lt;&gt;"",INDEX('Outcome Indicators - Section C '!Z$9:Z$38,MATCH($A116,'Outcome Indicators - Section C '!$A$9:$A$38,0)),""),"")&amp;CHAR(10)&amp;IFERROR(IF(INDEX('Outcome Indicators - Section C '!Y$9:Y$38,MATCH($A116,'Outcome Indicators - Section C '!$A$9:$A$38,0))&lt;&gt;"",TEXT(INDEX('Outcome Indicators - Section C '!Y$9:Y$38,MATCH($A116,'Outcome Indicators - Section C '!$A$9:$A$38,0)),Setup!$A$33),""),"")</f>
        <v xml:space="preserve">/
</v>
      </c>
      <c r="T116" s="314"/>
      <c r="U116" s="230"/>
      <c r="V116" s="230"/>
      <c r="W116" s="230"/>
      <c r="X116" s="230"/>
      <c r="Y116" s="230"/>
      <c r="Z116" s="230"/>
      <c r="AA116" s="230"/>
      <c r="AB116" s="230"/>
      <c r="AC116" s="230"/>
      <c r="AD116" s="230"/>
      <c r="AE116" s="230"/>
      <c r="AF116" s="230"/>
      <c r="AG116" s="230"/>
      <c r="AH116" s="230"/>
      <c r="AI116" s="230"/>
      <c r="AJ116" s="230"/>
      <c r="AK116" s="230"/>
      <c r="AL116" s="230"/>
      <c r="AM116" s="230"/>
      <c r="AN116" s="230"/>
      <c r="AO116" s="230"/>
      <c r="AP116" s="230"/>
      <c r="AQ116" s="230"/>
      <c r="AR116" s="230"/>
      <c r="AS116" s="230"/>
      <c r="AT116" s="230"/>
      <c r="AU116" s="739"/>
      <c r="AV116" s="739"/>
      <c r="AW116" s="739"/>
      <c r="AX116" s="739"/>
    </row>
    <row r="117" spans="1:55" ht="96" customHeight="1" thickBot="1" x14ac:dyDescent="0.4">
      <c r="A117" s="729">
        <v>9.8000000000000007</v>
      </c>
      <c r="B117" s="596" t="str">
        <f ca="1">IFERROR(IF(INDEX('Outcome Indicators - Section C '!AA$1:AA$100,MATCH($A116,'Outcome Indicators - Section C '!$A$1:$A$100,0))&lt;&gt;0,INDEX('Outcome Indicators - Section C '!AA$1:AA$100,MATCH($A116,'Outcome Indicators - Section C '!$A$1:$A$100,0)),""),"")</f>
        <v/>
      </c>
      <c r="C117" s="597"/>
      <c r="D117" s="597"/>
      <c r="E117" s="597"/>
      <c r="F117" s="597"/>
      <c r="G117" s="597"/>
      <c r="H117" s="597"/>
      <c r="I117" s="598"/>
      <c r="J117" s="598"/>
      <c r="K117" s="598"/>
      <c r="L117" s="598"/>
      <c r="M117" s="598"/>
      <c r="N117" s="598"/>
      <c r="O117" s="598"/>
      <c r="P117" s="598"/>
      <c r="Q117" s="598"/>
      <c r="R117" s="598"/>
      <c r="S117" s="599"/>
      <c r="T117" s="310"/>
      <c r="U117" s="230"/>
      <c r="V117" s="230"/>
      <c r="W117" s="230"/>
      <c r="X117" s="230"/>
      <c r="Y117" s="230"/>
      <c r="Z117" s="230"/>
      <c r="AA117" s="230"/>
      <c r="AB117" s="230"/>
      <c r="AC117" s="230"/>
      <c r="AD117" s="230"/>
      <c r="AE117" s="230"/>
      <c r="AF117" s="230"/>
      <c r="AG117" s="230"/>
      <c r="AH117" s="230"/>
      <c r="AI117" s="230"/>
      <c r="AJ117" s="230"/>
      <c r="AK117" s="230"/>
      <c r="AL117" s="230"/>
      <c r="AM117" s="230"/>
      <c r="AN117" s="230"/>
      <c r="AO117" s="230"/>
      <c r="AP117" s="230"/>
      <c r="AQ117" s="230"/>
      <c r="AR117" s="230"/>
      <c r="AS117" s="230"/>
      <c r="AT117" s="230"/>
      <c r="AU117" s="739"/>
      <c r="AV117" s="739"/>
      <c r="AW117" s="739"/>
      <c r="AX117" s="739"/>
    </row>
    <row r="118" spans="1:55" s="227" customFormat="1" ht="172.25" customHeight="1" x14ac:dyDescent="0.35">
      <c r="A118" s="726">
        <v>6</v>
      </c>
      <c r="B118" s="612" t="str">
        <f ca="1">IFERROR(IF(INDEX('Outcome Indicators - Section C '!B$1:B$100,MATCH($A118,'Outcome Indicators - Section C '!$A$1:$A$100,0))&lt;&gt;0,INDEX('Outcome Indicators - Section C '!B$1:B$100,MATCH($A118,'Outcome Indicators - Section C '!$A$1:$A$100,0)),""),"")</f>
        <v/>
      </c>
      <c r="C118" s="613"/>
      <c r="D118" s="614"/>
      <c r="E118" s="612" t="str">
        <f ca="1">IFERROR(IF(INDEX('Outcome Indicators - Section C '!C$1:C$100,MATCH($A118,'Outcome Indicators - Section C '!$A$1:$A$100,0))&lt;&gt;0,INDEX('Outcome Indicators - Section C '!C$1:C$100,MATCH($A118,'Outcome Indicators - Section C '!$A$1:$A$100,0)),""),"")</f>
        <v/>
      </c>
      <c r="F118" s="613"/>
      <c r="G118" s="614"/>
      <c r="H118" s="429" t="str">
        <f ca="1">IFERROR(IF(INDEX('Outcome Indicators - Section C '!D$1:D$100,MATCH($A118,'Outcome Indicators - Section C '!$A$1:$A$100,0))&lt;&gt;"",FIXED(INDEX('Outcome Indicators - Section C '!D$1:D$100,MATCH($A118,'Outcome Indicators - Section C '!$A$1:$A$100,0)),4),""),"")&amp;"/"&amp;IFERROR(IF(INDEX('Outcome Indicators - Section C '!D$1:D$100,MATCH($A118,'Outcome Indicators - Section C '!$A$1:$A$100,0)+1)&lt;&gt;"",FIXED(INDEX('Outcome Indicators - Section C '!D$1:D$100,MATCH($A118,'Outcome Indicators - Section C '!$A$1:$A$100,0)+1),2),""),"")&amp;CHAR(10)&amp;IFERROR(IF(INDEX('Outcome Indicators - Section C '!E$1:E$100,MATCH($A118,'Outcome Indicators - Section C '!$A$1:$A$100,0))&lt;&gt;"",FIXED(INDEX('Outcome Indicators - Section C '!E$1:E$100,MATCH($A118,'Outcome Indicators - Section C '!$A$1:$A$100,0))*100,2)&amp;"%",""),"")</f>
        <v xml:space="preserve">/
</v>
      </c>
      <c r="I118" s="429" t="str">
        <f ca="1">IFERROR(IF(INDEX('Outcome Indicators - Section C '!F$1:F$100,MATCH($A118,'Outcome Indicators - Section C '!$A$1:$A$100,0))&lt;&gt;0,INDEX('Outcome Indicators - Section C '!F$1:F$100,MATCH($A118,'Outcome Indicators - Section C '!$A$1:$A$100,0)),""),"")&amp;CHAR(10)&amp;IFERROR(IF(INDEX('Outcome Indicators - Section C '!G$1:G$100,MATCH($A118,'Outcome Indicators - Section C '!$A$1:$A$100,0))&lt;&gt;0,INDEX('Outcome Indicators - Section C '!G$1:G$100,MATCH($A118,'Outcome Indicators - Section C '!$A$1:$A$100,0)),""),"")</f>
        <v xml:space="preserve">
</v>
      </c>
      <c r="J118" s="612" t="str">
        <f ca="1">IFERROR(IF(INDEX('Outcome Indicators - Section C '!H$1:H$100,MATCH($A118,'Outcome Indicators - Section C '!$A$1:$A$100,0))&lt;&gt;0,INDEX('Outcome Indicators - Section C '!H$1:H$100,MATCH($A118,'Outcome Indicators - Section C '!$A$1:$A$100,0)),""),"")</f>
        <v/>
      </c>
      <c r="K118" s="613"/>
      <c r="L118" s="613"/>
      <c r="M118" s="614"/>
      <c r="N118" s="430" t="str">
        <f ca="1">IFERROR(IF(AND('Overview - Section A'!AN$5="Grant Making",OR(B118&lt;&gt;"",E118&lt;&gt;"")),Setup!I15,IF(INDEX('Outcome Indicators - Section C '!I$1:I$100,MATCH($A118,'Outcome Indicators - Section C '!$A$1:$A$100,0))&lt;&gt;0,INDEX('Outcome Indicators - Section C '!I$1:I$100,MATCH($A118,'Outcome Indicators - Section C '!$A$1:$A$100,0)),"")),"")</f>
        <v/>
      </c>
      <c r="O118" s="430" t="str">
        <f>IFERROR(IF(INDEX('Outcome Indicators - Section C '!J$9:J$38,MATCH($A118,'Outcome Indicators - Section C '!$A$9:$A$38,0))&lt;&gt;0,INDEX('Outcome Indicators - Section C '!J$9:J$38,MATCH($A118,'Outcome Indicators - Section C '!$A$9:$A$38,0)),""),"")</f>
        <v/>
      </c>
      <c r="P118" s="431" t="str">
        <f ca="1">IFERROR(IF(INDEX('Outcome Indicators - Section C '!K$1:K$100,MATCH($A118,'Outcome Indicators - Section C '!$A$1:$A$100,0))&lt;&gt;"",FIXED(INDEX('Outcome Indicators - Section C '!K$1:K$100,MATCH($A118,'Outcome Indicators - Section C '!$A$1:$A$100,0)),4),""),"")&amp;"/"&amp;IFERROR(IF(INDEX('Outcome Indicators - Section C '!K$1:K$100,MATCH($A118,'Outcome Indicators - Section C '!$A$1:$A$100,0)+1)&lt;&gt;"",FIXED(INDEX('Outcome Indicators - Section C '!K$1:K$100,MATCH($A118,'Outcome Indicators - Section C '!$A$1:$A$100,0)+1),2),""),"")&amp;CHAR(10)&amp;IFERROR(IF(INDEX('Outcome Indicators - Section C '!L$1:L$100,MATCH($A118,'Outcome Indicators - Section C '!$A$1:$A$100,0))&lt;&gt;"",FIXED(INDEX('Outcome Indicators - Section C '!L$1:L$100,MATCH($A118,'Outcome Indicators - Section C '!$A$1:$A$100,0))*100,2)&amp;"%",""),"")&amp;CHAR(10)&amp;IFERROR(IF(INDEX('Outcome Indicators - Section C '!N$1:N$100,MATCH($A118,'Outcome Indicators - Section C '!$A$1:$A$100,0))&lt;&gt;"",INDEX('Outcome Indicators - Section C '!N$1:N$100,MATCH($A118,'Outcome Indicators - Section C '!$A$1:$A$100,0)),""),"")&amp;CHAR(10)&amp;IFERROR(IF(INDEX('Outcome Indicators - Section C '!M$1:M$100,MATCH($A118,'Outcome Indicators - Section C '!$A$1:$A$100,0))&lt;&gt;"",TEXT(INDEX('Outcome Indicators - Section C '!M$1:M$100,MATCH($A118,'Outcome Indicators - Section C '!$A$1:$A$100,0)),Setup!$A$33),""),"")</f>
        <v xml:space="preserve">/
</v>
      </c>
      <c r="Q118" s="429" t="str">
        <f ca="1">IFERROR(IF(INDEX('Outcome Indicators - Section C '!O$1:O$38,MATCH($A118,'Outcome Indicators - Section C '!$A$1:$A$38,0))&lt;&gt;"",FIXED(INDEX('Outcome Indicators - Section C '!O$1:O$38,MATCH($A118,'Outcome Indicators - Section C '!$A$1:$A$38,0)),4),""),"")&amp;"/"&amp;IFERROR(IF(INDEX('Outcome Indicators - Section C '!O$1:O$38,MATCH($A118,'Outcome Indicators - Section C '!$A$1:$A$38,0)+1)&lt;&gt;"",FIXED(INDEX('Outcome Indicators - Section C '!O$1:O$38,MATCH($A118,'Outcome Indicators - Section C '!$A$1:$A$38,0)+1),2),""),"")&amp;CHAR(10)&amp;IFERROR(IF(INDEX('Outcome Indicators - Section C '!P$1:P$38,MATCH($A118,'Outcome Indicators - Section C '!$A$1:$A$38,0))&lt;&gt;"",FIXED(INDEX('Outcome Indicators - Section C '!P$1:P$38,MATCH($A118,'Outcome Indicators - Section C '!$A$1:$A$38,0))*100,2)&amp;"%",""),"")&amp;CHAR(10)&amp;IFERROR(IF(INDEX('Outcome Indicators - Section C '!R$1:R$38,MATCH($A118,'Outcome Indicators - Section C '!$A$1:$A$38,0))&lt;&gt;"",INDEX('Outcome Indicators - Section C '!R$1:R$38,MATCH($A118,'Outcome Indicators - Section C '!$A$1:$A$38,0)),""),"")&amp;CHAR(10)&amp;IFERROR(IF(INDEX('Outcome Indicators - Section C '!Q$1:Q$38,MATCH($A118,'Outcome Indicators - Section C '!$A$1:$A$38,0))&lt;&gt;"",TEXT(INDEX('Outcome Indicators - Section C '!Q$1:Q$38,MATCH($A118,'Outcome Indicators - Section C '!$A$1:$A$38,0)),Setup!$A$33),""),"")</f>
        <v xml:space="preserve">/
</v>
      </c>
      <c r="R118" s="429" t="str">
        <f ca="1">IFERROR(IF(INDEX('Outcome Indicators - Section C '!S$1:S$38,MATCH($A118,'Outcome Indicators - Section C '!$A$1:$A$38,0))&lt;&gt;"",FIXED(INDEX('Outcome Indicators - Section C '!S$1:S$38,MATCH($A118,'Outcome Indicators - Section C '!$A$1:$A$38,0)),4),""),"")&amp;"/"&amp;IFERROR(IF(INDEX('Outcome Indicators - Section C '!S$1:S$38,MATCH($A118,'Outcome Indicators - Section C '!$A$1:$A$38,0)+1)&lt;&gt;"",FIXED(INDEX('Outcome Indicators - Section C '!S$1:S$38,MATCH($A118,'Outcome Indicators - Section C '!$A$1:$A$38,0)+1),2),""),"")&amp;CHAR(10)&amp;IFERROR(IF(INDEX('Outcome Indicators - Section C '!T$1:T$38,MATCH($A118,'Outcome Indicators - Section C '!$A$1:$A$38,0))&lt;&gt;"",FIXED(INDEX('Outcome Indicators - Section C '!T$1:T$38,MATCH($A118,'Outcome Indicators - Section C '!$A$1:$A$38,0))*100,2)&amp;"%",""),"")&amp;CHAR(10)&amp;IFERROR(IF(INDEX('Outcome Indicators - Section C '!V$1:V$38,MATCH($A118,'Outcome Indicators - Section C '!$A$1:$A$38,0))&lt;&gt;"",INDEX('Outcome Indicators - Section C '!V$1:V$38,MATCH($A118,'Outcome Indicators - Section C '!$A$1:$A$38,0)),""),"")&amp;CHAR(10)&amp;IFERROR(IF(INDEX('Outcome Indicators - Section C '!U$1:U$38,MATCH($A118,'Outcome Indicators - Section C '!$A$1:$A$38,0))&lt;&gt;"",TEXT(INDEX('Outcome Indicators - Section C '!U$1:U$38,MATCH($A118,'Outcome Indicators - Section C '!$A$1:$A$38,0)),Setup!$A$33),""),"")</f>
        <v xml:space="preserve">/
</v>
      </c>
      <c r="S118" s="429" t="str">
        <f ca="1">IFERROR(IF(INDEX('Outcome Indicators - Section C '!W$9:W$38,MATCH($A118,'Outcome Indicators - Section C '!$A$9:$A$38,0))&lt;&gt;"",FIXED(INDEX('Outcome Indicators - Section C '!W$9:W$38,MATCH($A118,'Outcome Indicators - Section C '!$A$9:$A$38,0)),4),""),"")&amp;"/"&amp;IFERROR(IF(INDEX('Outcome Indicators - Section C '!W$9:W$38,MATCH($A118,'Outcome Indicators - Section C '!$A$9:$A$38,0)+1)&lt;&gt;"",FIXED(INDEX('Outcome Indicators - Section C '!W$9:W$38,MATCH($A118,'Outcome Indicators - Section C '!$A$9:$A$38,0)+1),2),""),"")&amp;CHAR(10)&amp;IFERROR(IF(INDEX('Outcome Indicators - Section C '!X$9:X$38,MATCH($A118,'Outcome Indicators - Section C '!$A$9:$A$38,0))&lt;&gt;"",FIXED(INDEX('Outcome Indicators - Section C '!X$9:X$38,MATCH($A118,'Outcome Indicators - Section C '!$A$9:$A$38,0))*100,2)&amp;"%",""),"")&amp;CHAR(10)&amp;IFERROR(IF(INDEX('Outcome Indicators - Section C '!Z$9:Z$38,MATCH($A118,'Outcome Indicators - Section C '!$A$9:$A$38,0))&lt;&gt;"",INDEX('Outcome Indicators - Section C '!Z$9:Z$38,MATCH($A118,'Outcome Indicators - Section C '!$A$9:$A$38,0)),""),"")&amp;CHAR(10)&amp;IFERROR(IF(INDEX('Outcome Indicators - Section C '!Y$9:Y$38,MATCH($A118,'Outcome Indicators - Section C '!$A$9:$A$38,0))&lt;&gt;"",TEXT(INDEX('Outcome Indicators - Section C '!Y$9:Y$38,MATCH($A118,'Outcome Indicators - Section C '!$A$9:$A$38,0)),Setup!$A$33),""),"")</f>
        <v xml:space="preserve">/
</v>
      </c>
      <c r="T118" s="426"/>
      <c r="U118" s="230"/>
      <c r="V118" s="230"/>
      <c r="W118" s="230"/>
      <c r="X118" s="230"/>
      <c r="Y118" s="230"/>
      <c r="Z118" s="230"/>
      <c r="AA118" s="230"/>
      <c r="AB118" s="230"/>
      <c r="AC118" s="230"/>
      <c r="AD118" s="230"/>
      <c r="AE118" s="230"/>
      <c r="AF118" s="230"/>
      <c r="AG118" s="230"/>
      <c r="AH118" s="230"/>
      <c r="AI118" s="230"/>
      <c r="AJ118" s="230"/>
      <c r="AK118" s="230"/>
      <c r="AL118" s="230"/>
      <c r="AM118" s="230"/>
      <c r="AN118" s="230"/>
      <c r="AO118" s="230"/>
      <c r="AP118" s="230"/>
      <c r="AQ118" s="230"/>
      <c r="AR118" s="230"/>
      <c r="AS118" s="230"/>
      <c r="AT118" s="230"/>
      <c r="AU118" s="702"/>
      <c r="AV118" s="702"/>
      <c r="AW118" s="702"/>
      <c r="AX118" s="702"/>
      <c r="AY118" s="211"/>
      <c r="AZ118" s="211"/>
      <c r="BA118" s="211"/>
      <c r="BB118" s="211"/>
      <c r="BC118" s="211"/>
    </row>
    <row r="119" spans="1:55" s="227" customFormat="1" ht="96" customHeight="1" thickBot="1" x14ac:dyDescent="0.4">
      <c r="A119" s="727">
        <v>9.9999999999999893</v>
      </c>
      <c r="B119" s="615" t="str">
        <f ca="1">IFERROR(IF(INDEX('Outcome Indicators - Section C '!AA$1:AA$100,MATCH($A118,'Outcome Indicators - Section C '!$A$1:$A$100,0))&lt;&gt;0,INDEX('Outcome Indicators - Section C '!AA$1:AA$100,MATCH($A118,'Outcome Indicators - Section C '!$A$1:$A$100,0)),""),"")</f>
        <v/>
      </c>
      <c r="C119" s="616"/>
      <c r="D119" s="616"/>
      <c r="E119" s="616"/>
      <c r="F119" s="616"/>
      <c r="G119" s="616"/>
      <c r="H119" s="616"/>
      <c r="I119" s="616"/>
      <c r="J119" s="616"/>
      <c r="K119" s="616"/>
      <c r="L119" s="616"/>
      <c r="M119" s="616"/>
      <c r="N119" s="616"/>
      <c r="O119" s="616"/>
      <c r="P119" s="616"/>
      <c r="Q119" s="616"/>
      <c r="R119" s="616"/>
      <c r="S119" s="617"/>
      <c r="T119" s="315"/>
      <c r="U119" s="230"/>
      <c r="V119" s="230"/>
      <c r="W119" s="230"/>
      <c r="X119" s="230"/>
      <c r="Y119" s="230"/>
      <c r="Z119" s="230"/>
      <c r="AA119" s="230"/>
      <c r="AB119" s="230"/>
      <c r="AC119" s="230"/>
      <c r="AD119" s="230"/>
      <c r="AE119" s="230"/>
      <c r="AF119" s="230"/>
      <c r="AG119" s="230"/>
      <c r="AH119" s="230"/>
      <c r="AI119" s="230"/>
      <c r="AJ119" s="230"/>
      <c r="AK119" s="230"/>
      <c r="AL119" s="230"/>
      <c r="AM119" s="230"/>
      <c r="AN119" s="230"/>
      <c r="AO119" s="230"/>
      <c r="AP119" s="230"/>
      <c r="AQ119" s="230"/>
      <c r="AR119" s="230"/>
      <c r="AS119" s="230"/>
      <c r="AT119" s="230"/>
      <c r="AU119" s="702"/>
      <c r="AV119" s="702"/>
      <c r="AW119" s="702"/>
      <c r="AX119" s="702"/>
      <c r="AY119" s="211"/>
      <c r="AZ119" s="211"/>
      <c r="BA119" s="211"/>
      <c r="BB119" s="211"/>
      <c r="BC119" s="211"/>
    </row>
    <row r="120" spans="1:55" ht="172.25" customHeight="1" x14ac:dyDescent="0.35">
      <c r="A120" s="728">
        <v>7</v>
      </c>
      <c r="B120" s="603" t="str">
        <f ca="1">IFERROR(IF(INDEX('Outcome Indicators - Section C '!B$1:B$100,MATCH($A120,'Outcome Indicators - Section C '!$A$1:$A$100,0))&lt;&gt;0,INDEX('Outcome Indicators - Section C '!B$1:B$100,MATCH($A120,'Outcome Indicators - Section C '!$A$1:$A$100,0)),""),"")</f>
        <v/>
      </c>
      <c r="C120" s="604"/>
      <c r="D120" s="605"/>
      <c r="E120" s="603" t="str">
        <f ca="1">IFERROR(IF(INDEX('Outcome Indicators - Section C '!C$1:C$100,MATCH($A120,'Outcome Indicators - Section C '!$A$1:$A$100,0))&lt;&gt;0,INDEX('Outcome Indicators - Section C '!C$1:C$100,MATCH($A120,'Outcome Indicators - Section C '!$A$1:$A$100,0)),""),"")</f>
        <v/>
      </c>
      <c r="F120" s="604"/>
      <c r="G120" s="605"/>
      <c r="H120" s="396" t="str">
        <f ca="1">IFERROR(IF(INDEX('Outcome Indicators - Section C '!D$1:D$100,MATCH($A120,'Outcome Indicators - Section C '!$A$1:$A$100,0))&lt;&gt;"",FIXED(INDEX('Outcome Indicators - Section C '!D$1:D$100,MATCH($A120,'Outcome Indicators - Section C '!$A$1:$A$100,0)),4),""),"")&amp;"/"&amp;IFERROR(IF(INDEX('Outcome Indicators - Section C '!D$1:D$100,MATCH($A120,'Outcome Indicators - Section C '!$A$1:$A$100,0)+1)&lt;&gt;"",FIXED(INDEX('Outcome Indicators - Section C '!D$1:D$100,MATCH($A120,'Outcome Indicators - Section C '!$A$1:$A$100,0)+1),2),""),"")&amp;CHAR(10)&amp;IFERROR(IF(INDEX('Outcome Indicators - Section C '!E$1:E$100,MATCH($A120,'Outcome Indicators - Section C '!$A$1:$A$100,0))&lt;&gt;"",FIXED(INDEX('Outcome Indicators - Section C '!E$1:E$100,MATCH($A120,'Outcome Indicators - Section C '!$A$1:$A$100,0))*100,2)&amp;"%",""),"")</f>
        <v xml:space="preserve">/
</v>
      </c>
      <c r="I120" s="396" t="str">
        <f ca="1">IFERROR(IF(INDEX('Outcome Indicators - Section C '!F$1:F$100,MATCH($A120,'Outcome Indicators - Section C '!$A$1:$A$100,0))&lt;&gt;0,INDEX('Outcome Indicators - Section C '!F$1:F$100,MATCH($A120,'Outcome Indicators - Section C '!$A$1:$A$100,0)),""),"")&amp;CHAR(10)&amp;IFERROR(IF(INDEX('Outcome Indicators - Section C '!G$1:G$100,MATCH($A120,'Outcome Indicators - Section C '!$A$1:$A$100,0))&lt;&gt;0,INDEX('Outcome Indicators - Section C '!G$1:G$100,MATCH($A120,'Outcome Indicators - Section C '!$A$1:$A$100,0)),""),"")</f>
        <v xml:space="preserve">
</v>
      </c>
      <c r="J120" s="603" t="str">
        <f ca="1">IFERROR(IF(INDEX('Outcome Indicators - Section C '!H$1:H$100,MATCH($A120,'Outcome Indicators - Section C '!$A$1:$A$100,0))&lt;&gt;0,INDEX('Outcome Indicators - Section C '!H$1:H$100,MATCH($A120,'Outcome Indicators - Section C '!$A$1:$A$100,0)),""),"")</f>
        <v/>
      </c>
      <c r="K120" s="604"/>
      <c r="L120" s="604"/>
      <c r="M120" s="605"/>
      <c r="N120" s="397" t="str">
        <f ca="1">IFERROR(IF(AND('Overview - Section A'!AN$5="Grant Making",OR(B120&lt;&gt;"",E120&lt;&gt;"")),Setup!I15,IF(INDEX('Outcome Indicators - Section C '!I$1:I$100,MATCH($A120,'Outcome Indicators - Section C '!$A$1:$A$100,0))&lt;&gt;0,INDEX('Outcome Indicators - Section C '!I$1:I$100,MATCH($A120,'Outcome Indicators - Section C '!$A$1:$A$100,0)),"")),"")</f>
        <v/>
      </c>
      <c r="O120" s="397" t="str">
        <f>IFERROR(IF(INDEX('Outcome Indicators - Section C '!J$9:J$38,MATCH($A120,'Outcome Indicators - Section C '!$A$9:$A$38,0))&lt;&gt;0,INDEX('Outcome Indicators - Section C '!J$9:J$38,MATCH($A120,'Outcome Indicators - Section C '!$A$9:$A$38,0)),""),"")</f>
        <v/>
      </c>
      <c r="P120" s="398" t="str">
        <f ca="1">IFERROR(IF(INDEX('Outcome Indicators - Section C '!K$1:K$100,MATCH($A120,'Outcome Indicators - Section C '!$A$1:$A$100,0))&lt;&gt;"",FIXED(INDEX('Outcome Indicators - Section C '!K$1:K$100,MATCH($A120,'Outcome Indicators - Section C '!$A$1:$A$100,0)),4),""),"")&amp;"/"&amp;IFERROR(IF(INDEX('Outcome Indicators - Section C '!K$1:K$100,MATCH($A120,'Outcome Indicators - Section C '!$A$1:$A$100,0)+1)&lt;&gt;"",FIXED(INDEX('Outcome Indicators - Section C '!K$1:K$100,MATCH($A120,'Outcome Indicators - Section C '!$A$1:$A$100,0)+1),2),""),"")&amp;CHAR(10)&amp;IFERROR(IF(INDEX('Outcome Indicators - Section C '!L$1:L$100,MATCH($A120,'Outcome Indicators - Section C '!$A$1:$A$100,0))&lt;&gt;"",FIXED(INDEX('Outcome Indicators - Section C '!L$1:L$100,MATCH($A120,'Outcome Indicators - Section C '!$A$1:$A$100,0))*100,2)&amp;"%",""),"")&amp;CHAR(10)&amp;IFERROR(IF(INDEX('Outcome Indicators - Section C '!N$1:N$100,MATCH($A120,'Outcome Indicators - Section C '!$A$1:$A$100,0))&lt;&gt;"",INDEX('Outcome Indicators - Section C '!N$1:N$100,MATCH($A120,'Outcome Indicators - Section C '!$A$1:$A$100,0)),""),"")&amp;CHAR(10)&amp;IFERROR(IF(INDEX('Outcome Indicators - Section C '!M$1:M$100,MATCH($A120,'Outcome Indicators - Section C '!$A$1:$A$100,0))&lt;&gt;"",TEXT(INDEX('Outcome Indicators - Section C '!M$1:M$100,MATCH($A120,'Outcome Indicators - Section C '!$A$1:$A$100,0)),Setup!$A$33),""),"")</f>
        <v xml:space="preserve">/
</v>
      </c>
      <c r="Q120" s="396" t="str">
        <f ca="1">IFERROR(IF(INDEX('Outcome Indicators - Section C '!O$1:O$38,MATCH($A120,'Outcome Indicators - Section C '!$A$1:$A$38,0))&lt;&gt;"",FIXED(INDEX('Outcome Indicators - Section C '!O$1:O$38,MATCH($A120,'Outcome Indicators - Section C '!$A$1:$A$38,0)),4),""),"")&amp;"/"&amp;IFERROR(IF(INDEX('Outcome Indicators - Section C '!O$1:O$38,MATCH($A120,'Outcome Indicators - Section C '!$A$1:$A$38,0)+1)&lt;&gt;"",FIXED(INDEX('Outcome Indicators - Section C '!O$1:O$38,MATCH($A120,'Outcome Indicators - Section C '!$A$1:$A$38,0)+1),2),""),"")&amp;CHAR(10)&amp;IFERROR(IF(INDEX('Outcome Indicators - Section C '!P$1:P$38,MATCH($A120,'Outcome Indicators - Section C '!$A$1:$A$38,0))&lt;&gt;"",FIXED(INDEX('Outcome Indicators - Section C '!P$1:P$38,MATCH($A120,'Outcome Indicators - Section C '!$A$1:$A$38,0))*100,2)&amp;"%",""),"")&amp;CHAR(10)&amp;IFERROR(IF(INDEX('Outcome Indicators - Section C '!R$1:R$38,MATCH($A120,'Outcome Indicators - Section C '!$A$1:$A$38,0))&lt;&gt;"",INDEX('Outcome Indicators - Section C '!R$1:R$38,MATCH($A120,'Outcome Indicators - Section C '!$A$1:$A$38,0)),""),"")&amp;CHAR(10)&amp;IFERROR(IF(INDEX('Outcome Indicators - Section C '!Q$1:Q$38,MATCH($A120,'Outcome Indicators - Section C '!$A$1:$A$38,0))&lt;&gt;"",TEXT(INDEX('Outcome Indicators - Section C '!Q$1:Q$38,MATCH($A120,'Outcome Indicators - Section C '!$A$1:$A$38,0)),Setup!$A$33),""),"")</f>
        <v xml:space="preserve">/
</v>
      </c>
      <c r="R120" s="396" t="str">
        <f ca="1">IFERROR(IF(INDEX('Outcome Indicators - Section C '!S$1:S$38,MATCH($A120,'Outcome Indicators - Section C '!$A$1:$A$38,0))&lt;&gt;"",FIXED(INDEX('Outcome Indicators - Section C '!S$1:S$38,MATCH($A120,'Outcome Indicators - Section C '!$A$1:$A$38,0)),4),""),"")&amp;"/"&amp;IFERROR(IF(INDEX('Outcome Indicators - Section C '!S$1:S$38,MATCH($A120,'Outcome Indicators - Section C '!$A$1:$A$38,0)+1)&lt;&gt;"",FIXED(INDEX('Outcome Indicators - Section C '!S$1:S$38,MATCH($A120,'Outcome Indicators - Section C '!$A$1:$A$38,0)+1),2),""),"")&amp;CHAR(10)&amp;IFERROR(IF(INDEX('Outcome Indicators - Section C '!T$1:T$38,MATCH($A120,'Outcome Indicators - Section C '!$A$1:$A$38,0))&lt;&gt;"",FIXED(INDEX('Outcome Indicators - Section C '!T$1:T$38,MATCH($A120,'Outcome Indicators - Section C '!$A$1:$A$38,0))*100,2)&amp;"%",""),"")&amp;CHAR(10)&amp;IFERROR(IF(INDEX('Outcome Indicators - Section C '!V$1:V$38,MATCH($A120,'Outcome Indicators - Section C '!$A$1:$A$38,0))&lt;&gt;"",INDEX('Outcome Indicators - Section C '!V$1:V$38,MATCH($A120,'Outcome Indicators - Section C '!$A$1:$A$38,0)),""),"")&amp;CHAR(10)&amp;IFERROR(IF(INDEX('Outcome Indicators - Section C '!U$1:U$38,MATCH($A120,'Outcome Indicators - Section C '!$A$1:$A$38,0))&lt;&gt;"",TEXT(INDEX('Outcome Indicators - Section C '!U$1:U$38,MATCH($A120,'Outcome Indicators - Section C '!$A$1:$A$38,0)),Setup!$A$33),""),"")</f>
        <v xml:space="preserve">/
</v>
      </c>
      <c r="S120" s="396" t="str">
        <f ca="1">IFERROR(IF(INDEX('Outcome Indicators - Section C '!W$9:W$38,MATCH($A120,'Outcome Indicators - Section C '!$A$9:$A$38,0))&lt;&gt;"",FIXED(INDEX('Outcome Indicators - Section C '!W$9:W$38,MATCH($A120,'Outcome Indicators - Section C '!$A$9:$A$38,0)),4),""),"")&amp;"/"&amp;IFERROR(IF(INDEX('Outcome Indicators - Section C '!W$9:W$38,MATCH($A120,'Outcome Indicators - Section C '!$A$9:$A$38,0)+1)&lt;&gt;"",FIXED(INDEX('Outcome Indicators - Section C '!W$9:W$38,MATCH($A120,'Outcome Indicators - Section C '!$A$9:$A$38,0)+1),2),""),"")&amp;CHAR(10)&amp;IFERROR(IF(INDEX('Outcome Indicators - Section C '!X$9:X$38,MATCH($A120,'Outcome Indicators - Section C '!$A$9:$A$38,0))&lt;&gt;"",FIXED(INDEX('Outcome Indicators - Section C '!X$9:X$38,MATCH($A120,'Outcome Indicators - Section C '!$A$9:$A$38,0))*100,2)&amp;"%",""),"")&amp;CHAR(10)&amp;IFERROR(IF(INDEX('Outcome Indicators - Section C '!Z$9:Z$38,MATCH($A120,'Outcome Indicators - Section C '!$A$9:$A$38,0))&lt;&gt;"",INDEX('Outcome Indicators - Section C '!Z$9:Z$38,MATCH($A120,'Outcome Indicators - Section C '!$A$9:$A$38,0)),""),"")&amp;CHAR(10)&amp;IFERROR(IF(INDEX('Outcome Indicators - Section C '!Y$9:Y$38,MATCH($A120,'Outcome Indicators - Section C '!$A$9:$A$38,0))&lt;&gt;"",TEXT(INDEX('Outcome Indicators - Section C '!Y$9:Y$38,MATCH($A120,'Outcome Indicators - Section C '!$A$9:$A$38,0)),Setup!$A$33),""),"")</f>
        <v xml:space="preserve">/
</v>
      </c>
      <c r="T120" s="314"/>
      <c r="U120" s="230"/>
      <c r="V120" s="230"/>
      <c r="W120" s="230"/>
      <c r="X120" s="230"/>
      <c r="Y120" s="230"/>
      <c r="Z120" s="230"/>
      <c r="AA120" s="230"/>
      <c r="AB120" s="230"/>
      <c r="AC120" s="230"/>
      <c r="AD120" s="230"/>
      <c r="AE120" s="230"/>
      <c r="AF120" s="230"/>
      <c r="AG120" s="230"/>
      <c r="AH120" s="230"/>
      <c r="AI120" s="230"/>
      <c r="AJ120" s="230"/>
      <c r="AK120" s="230"/>
      <c r="AL120" s="230"/>
      <c r="AM120" s="230"/>
      <c r="AN120" s="230"/>
      <c r="AO120" s="230"/>
      <c r="AP120" s="230"/>
      <c r="AQ120" s="230"/>
      <c r="AR120" s="230"/>
      <c r="AS120" s="230"/>
      <c r="AT120" s="230"/>
      <c r="AU120" s="739"/>
      <c r="AV120" s="739"/>
      <c r="AW120" s="739"/>
      <c r="AX120" s="739"/>
    </row>
    <row r="121" spans="1:55" ht="96" customHeight="1" thickBot="1" x14ac:dyDescent="0.4">
      <c r="A121" s="729">
        <v>11.6666666666666</v>
      </c>
      <c r="B121" s="596" t="str">
        <f ca="1">IFERROR(IF(INDEX('Outcome Indicators - Section C '!AA$1:AA$100,MATCH($A120,'Outcome Indicators - Section C '!$A$1:$A$100,0))&lt;&gt;0,INDEX('Outcome Indicators - Section C '!AA$1:AA$100,MATCH($A120,'Outcome Indicators - Section C '!$A$1:$A$100,0)),""),"")</f>
        <v/>
      </c>
      <c r="C121" s="597"/>
      <c r="D121" s="597"/>
      <c r="E121" s="597"/>
      <c r="F121" s="597"/>
      <c r="G121" s="597"/>
      <c r="H121" s="597"/>
      <c r="I121" s="598"/>
      <c r="J121" s="598"/>
      <c r="K121" s="598"/>
      <c r="L121" s="598"/>
      <c r="M121" s="598"/>
      <c r="N121" s="598"/>
      <c r="O121" s="598"/>
      <c r="P121" s="598"/>
      <c r="Q121" s="598"/>
      <c r="R121" s="598"/>
      <c r="S121" s="599"/>
      <c r="T121" s="310"/>
      <c r="U121" s="230"/>
      <c r="V121" s="230"/>
      <c r="W121" s="230"/>
      <c r="X121" s="230"/>
      <c r="Y121" s="230"/>
      <c r="Z121" s="230"/>
      <c r="AA121" s="230"/>
      <c r="AB121" s="230"/>
      <c r="AC121" s="230"/>
      <c r="AD121" s="230"/>
      <c r="AE121" s="230"/>
      <c r="AF121" s="230"/>
      <c r="AG121" s="230"/>
      <c r="AH121" s="230"/>
      <c r="AI121" s="230"/>
      <c r="AJ121" s="230"/>
      <c r="AK121" s="230"/>
      <c r="AL121" s="230"/>
      <c r="AM121" s="230"/>
      <c r="AN121" s="230"/>
      <c r="AO121" s="230"/>
      <c r="AP121" s="230"/>
      <c r="AQ121" s="230"/>
      <c r="AR121" s="230"/>
      <c r="AS121" s="230"/>
      <c r="AT121" s="230"/>
      <c r="AU121" s="739"/>
      <c r="AV121" s="739"/>
      <c r="AW121" s="739"/>
      <c r="AX121" s="739"/>
    </row>
    <row r="122" spans="1:55" s="227" customFormat="1" ht="172.25" customHeight="1" x14ac:dyDescent="0.35">
      <c r="A122" s="726">
        <v>8</v>
      </c>
      <c r="B122" s="612" t="str">
        <f ca="1">IFERROR(IF(INDEX('Outcome Indicators - Section C '!B$1:B$100,MATCH($A122,'Outcome Indicators - Section C '!$A$1:$A$100,0))&lt;&gt;0,INDEX('Outcome Indicators - Section C '!B$1:B$100,MATCH($A122,'Outcome Indicators - Section C '!$A$1:$A$100,0)),""),"")</f>
        <v/>
      </c>
      <c r="C122" s="613"/>
      <c r="D122" s="614"/>
      <c r="E122" s="612" t="str">
        <f ca="1">IFERROR(IF(INDEX('Outcome Indicators - Section C '!C$1:C$100,MATCH($A122,'Outcome Indicators - Section C '!$A$1:$A$100,0))&lt;&gt;0,INDEX('Outcome Indicators - Section C '!C$1:C$100,MATCH($A122,'Outcome Indicators - Section C '!$A$1:$A$100,0)),""),"")</f>
        <v/>
      </c>
      <c r="F122" s="613"/>
      <c r="G122" s="614"/>
      <c r="H122" s="429" t="str">
        <f ca="1">IFERROR(IF(INDEX('Outcome Indicators - Section C '!D$1:D$100,MATCH($A122,'Outcome Indicators - Section C '!$A$1:$A$100,0))&lt;&gt;"",FIXED(INDEX('Outcome Indicators - Section C '!D$1:D$100,MATCH($A122,'Outcome Indicators - Section C '!$A$1:$A$100,0)),4),""),"")&amp;"/"&amp;IFERROR(IF(INDEX('Outcome Indicators - Section C '!D$1:D$100,MATCH($A122,'Outcome Indicators - Section C '!$A$1:$A$100,0)+1)&lt;&gt;"",FIXED(INDEX('Outcome Indicators - Section C '!D$1:D$100,MATCH($A122,'Outcome Indicators - Section C '!$A$1:$A$100,0)+1),2),""),"")&amp;CHAR(10)&amp;IFERROR(IF(INDEX('Outcome Indicators - Section C '!E$1:E$100,MATCH($A122,'Outcome Indicators - Section C '!$A$1:$A$100,0))&lt;&gt;"",FIXED(INDEX('Outcome Indicators - Section C '!E$1:E$100,MATCH($A122,'Outcome Indicators - Section C '!$A$1:$A$100,0))*100,2)&amp;"%",""),"")</f>
        <v xml:space="preserve">/
</v>
      </c>
      <c r="I122" s="429" t="str">
        <f ca="1">IFERROR(IF(INDEX('Outcome Indicators - Section C '!F$1:F$100,MATCH($A122,'Outcome Indicators - Section C '!$A$1:$A$100,0))&lt;&gt;0,INDEX('Outcome Indicators - Section C '!F$1:F$100,MATCH($A122,'Outcome Indicators - Section C '!$A$1:$A$100,0)),""),"")&amp;CHAR(10)&amp;IFERROR(IF(INDEX('Outcome Indicators - Section C '!G$1:G$100,MATCH($A122,'Outcome Indicators - Section C '!$A$1:$A$100,0))&lt;&gt;0,INDEX('Outcome Indicators - Section C '!G$1:G$100,MATCH($A122,'Outcome Indicators - Section C '!$A$1:$A$100,0)),""),"")</f>
        <v xml:space="preserve">
</v>
      </c>
      <c r="J122" s="612" t="str">
        <f ca="1">IFERROR(IF(INDEX('Outcome Indicators - Section C '!H$1:H$100,MATCH($A122,'Outcome Indicators - Section C '!$A$1:$A$100,0))&lt;&gt;0,INDEX('Outcome Indicators - Section C '!H$1:H$100,MATCH($A122,'Outcome Indicators - Section C '!$A$1:$A$100,0)),""),"")</f>
        <v/>
      </c>
      <c r="K122" s="613"/>
      <c r="L122" s="613"/>
      <c r="M122" s="614"/>
      <c r="N122" s="430" t="str">
        <f ca="1">IFERROR(IF(AND('Overview - Section A'!AN$5="Grant Making",OR(B122&lt;&gt;"",E122&lt;&gt;"")),Setup!I15,IF(INDEX('Outcome Indicators - Section C '!I$1:I$100,MATCH($A122,'Outcome Indicators - Section C '!$A$1:$A$100,0))&lt;&gt;0,INDEX('Outcome Indicators - Section C '!I$1:I$100,MATCH($A122,'Outcome Indicators - Section C '!$A$1:$A$100,0)),"")),"")</f>
        <v/>
      </c>
      <c r="O122" s="430" t="str">
        <f>IFERROR(IF(INDEX('Outcome Indicators - Section C '!J$9:J$38,MATCH($A122,'Outcome Indicators - Section C '!$A$9:$A$38,0))&lt;&gt;0,INDEX('Outcome Indicators - Section C '!J$9:J$38,MATCH($A122,'Outcome Indicators - Section C '!$A$9:$A$38,0)),""),"")</f>
        <v/>
      </c>
      <c r="P122" s="431" t="str">
        <f ca="1">IFERROR(IF(INDEX('Outcome Indicators - Section C '!K$1:K$100,MATCH($A122,'Outcome Indicators - Section C '!$A$1:$A$100,0))&lt;&gt;"",FIXED(INDEX('Outcome Indicators - Section C '!K$1:K$100,MATCH($A122,'Outcome Indicators - Section C '!$A$1:$A$100,0)),4),""),"")&amp;"/"&amp;IFERROR(IF(INDEX('Outcome Indicators - Section C '!K$1:K$100,MATCH($A122,'Outcome Indicators - Section C '!$A$1:$A$100,0)+1)&lt;&gt;"",FIXED(INDEX('Outcome Indicators - Section C '!K$1:K$100,MATCH($A122,'Outcome Indicators - Section C '!$A$1:$A$100,0)+1),2),""),"")&amp;CHAR(10)&amp;IFERROR(IF(INDEX('Outcome Indicators - Section C '!L$1:L$100,MATCH($A122,'Outcome Indicators - Section C '!$A$1:$A$100,0))&lt;&gt;"",FIXED(INDEX('Outcome Indicators - Section C '!L$1:L$100,MATCH($A122,'Outcome Indicators - Section C '!$A$1:$A$100,0))*100,2)&amp;"%",""),"")&amp;CHAR(10)&amp;IFERROR(IF(INDEX('Outcome Indicators - Section C '!N$1:N$100,MATCH($A122,'Outcome Indicators - Section C '!$A$1:$A$100,0))&lt;&gt;"",INDEX('Outcome Indicators - Section C '!N$1:N$100,MATCH($A122,'Outcome Indicators - Section C '!$A$1:$A$100,0)),""),"")&amp;CHAR(10)&amp;IFERROR(IF(INDEX('Outcome Indicators - Section C '!M$1:M$100,MATCH($A122,'Outcome Indicators - Section C '!$A$1:$A$100,0))&lt;&gt;"",TEXT(INDEX('Outcome Indicators - Section C '!M$1:M$100,MATCH($A122,'Outcome Indicators - Section C '!$A$1:$A$100,0)),Setup!$A$33),""),"")</f>
        <v xml:space="preserve">/
</v>
      </c>
      <c r="Q122" s="429" t="str">
        <f ca="1">IFERROR(IF(INDEX('Outcome Indicators - Section C '!O$1:O$38,MATCH($A122,'Outcome Indicators - Section C '!$A$1:$A$38,0))&lt;&gt;"",FIXED(INDEX('Outcome Indicators - Section C '!O$1:O$38,MATCH($A122,'Outcome Indicators - Section C '!$A$1:$A$38,0)),4),""),"")&amp;"/"&amp;IFERROR(IF(INDEX('Outcome Indicators - Section C '!O$1:O$38,MATCH($A122,'Outcome Indicators - Section C '!$A$1:$A$38,0)+1)&lt;&gt;"",FIXED(INDEX('Outcome Indicators - Section C '!O$1:O$38,MATCH($A122,'Outcome Indicators - Section C '!$A$1:$A$38,0)+1),2),""),"")&amp;CHAR(10)&amp;IFERROR(IF(INDEX('Outcome Indicators - Section C '!P$1:P$38,MATCH($A122,'Outcome Indicators - Section C '!$A$1:$A$38,0))&lt;&gt;"",FIXED(INDEX('Outcome Indicators - Section C '!P$1:P$38,MATCH($A122,'Outcome Indicators - Section C '!$A$1:$A$38,0))*100,2)&amp;"%",""),"")&amp;CHAR(10)&amp;IFERROR(IF(INDEX('Outcome Indicators - Section C '!R$1:R$38,MATCH($A122,'Outcome Indicators - Section C '!$A$1:$A$38,0))&lt;&gt;"",INDEX('Outcome Indicators - Section C '!R$1:R$38,MATCH($A122,'Outcome Indicators - Section C '!$A$1:$A$38,0)),""),"")&amp;CHAR(10)&amp;IFERROR(IF(INDEX('Outcome Indicators - Section C '!Q$1:Q$38,MATCH($A122,'Outcome Indicators - Section C '!$A$1:$A$38,0))&lt;&gt;"",TEXT(INDEX('Outcome Indicators - Section C '!Q$1:Q$38,MATCH($A122,'Outcome Indicators - Section C '!$A$1:$A$38,0)),Setup!$A$33),""),"")</f>
        <v xml:space="preserve">/
</v>
      </c>
      <c r="R122" s="429" t="str">
        <f ca="1">IFERROR(IF(INDEX('Outcome Indicators - Section C '!S$1:S$38,MATCH($A122,'Outcome Indicators - Section C '!$A$1:$A$38,0))&lt;&gt;"",FIXED(INDEX('Outcome Indicators - Section C '!S$1:S$38,MATCH($A122,'Outcome Indicators - Section C '!$A$1:$A$38,0)),4),""),"")&amp;"/"&amp;IFERROR(IF(INDEX('Outcome Indicators - Section C '!S$1:S$38,MATCH($A122,'Outcome Indicators - Section C '!$A$1:$A$38,0)+1)&lt;&gt;"",FIXED(INDEX('Outcome Indicators - Section C '!S$1:S$38,MATCH($A122,'Outcome Indicators - Section C '!$A$1:$A$38,0)+1),2),""),"")&amp;CHAR(10)&amp;IFERROR(IF(INDEX('Outcome Indicators - Section C '!T$1:T$38,MATCH($A122,'Outcome Indicators - Section C '!$A$1:$A$38,0))&lt;&gt;"",FIXED(INDEX('Outcome Indicators - Section C '!T$1:T$38,MATCH($A122,'Outcome Indicators - Section C '!$A$1:$A$38,0))*100,2)&amp;"%",""),"")&amp;CHAR(10)&amp;IFERROR(IF(INDEX('Outcome Indicators - Section C '!V$1:V$38,MATCH($A122,'Outcome Indicators - Section C '!$A$1:$A$38,0))&lt;&gt;"",INDEX('Outcome Indicators - Section C '!V$1:V$38,MATCH($A122,'Outcome Indicators - Section C '!$A$1:$A$38,0)),""),"")&amp;CHAR(10)&amp;IFERROR(IF(INDEX('Outcome Indicators - Section C '!U$1:U$38,MATCH($A122,'Outcome Indicators - Section C '!$A$1:$A$38,0))&lt;&gt;"",TEXT(INDEX('Outcome Indicators - Section C '!U$1:U$38,MATCH($A122,'Outcome Indicators - Section C '!$A$1:$A$38,0)),Setup!$A$33),""),"")</f>
        <v xml:space="preserve">/
</v>
      </c>
      <c r="S122" s="429" t="str">
        <f ca="1">IFERROR(IF(INDEX('Outcome Indicators - Section C '!W$9:W$38,MATCH($A122,'Outcome Indicators - Section C '!$A$9:$A$38,0))&lt;&gt;"",FIXED(INDEX('Outcome Indicators - Section C '!W$9:W$38,MATCH($A122,'Outcome Indicators - Section C '!$A$9:$A$38,0)),4),""),"")&amp;"/"&amp;IFERROR(IF(INDEX('Outcome Indicators - Section C '!W$9:W$38,MATCH($A122,'Outcome Indicators - Section C '!$A$9:$A$38,0)+1)&lt;&gt;"",FIXED(INDEX('Outcome Indicators - Section C '!W$9:W$38,MATCH($A122,'Outcome Indicators - Section C '!$A$9:$A$38,0)+1),2),""),"")&amp;CHAR(10)&amp;IFERROR(IF(INDEX('Outcome Indicators - Section C '!X$9:X$38,MATCH($A122,'Outcome Indicators - Section C '!$A$9:$A$38,0))&lt;&gt;"",FIXED(INDEX('Outcome Indicators - Section C '!X$9:X$38,MATCH($A122,'Outcome Indicators - Section C '!$A$9:$A$38,0))*100,2)&amp;"%",""),"")&amp;CHAR(10)&amp;IFERROR(IF(INDEX('Outcome Indicators - Section C '!Z$9:Z$38,MATCH($A122,'Outcome Indicators - Section C '!$A$9:$A$38,0))&lt;&gt;"",INDEX('Outcome Indicators - Section C '!Z$9:Z$38,MATCH($A122,'Outcome Indicators - Section C '!$A$9:$A$38,0)),""),"")&amp;CHAR(10)&amp;IFERROR(IF(INDEX('Outcome Indicators - Section C '!Y$9:Y$38,MATCH($A122,'Outcome Indicators - Section C '!$A$9:$A$38,0))&lt;&gt;"",TEXT(INDEX('Outcome Indicators - Section C '!Y$9:Y$38,MATCH($A122,'Outcome Indicators - Section C '!$A$9:$A$38,0)),Setup!$A$33),""),"")</f>
        <v xml:space="preserve">/
</v>
      </c>
      <c r="T122" s="426"/>
      <c r="U122" s="230"/>
      <c r="V122" s="230"/>
      <c r="W122" s="230"/>
      <c r="X122" s="230"/>
      <c r="Y122" s="230"/>
      <c r="Z122" s="230"/>
      <c r="AA122" s="230"/>
      <c r="AB122" s="230"/>
      <c r="AC122" s="230"/>
      <c r="AD122" s="230"/>
      <c r="AE122" s="230"/>
      <c r="AF122" s="230"/>
      <c r="AG122" s="230"/>
      <c r="AH122" s="230"/>
      <c r="AI122" s="230"/>
      <c r="AJ122" s="230"/>
      <c r="AK122" s="230"/>
      <c r="AL122" s="230"/>
      <c r="AM122" s="230"/>
      <c r="AN122" s="230"/>
      <c r="AO122" s="230"/>
      <c r="AP122" s="230"/>
      <c r="AQ122" s="230"/>
      <c r="AR122" s="230"/>
      <c r="AS122" s="230"/>
      <c r="AT122" s="230"/>
      <c r="AU122" s="702"/>
      <c r="AV122" s="702"/>
      <c r="AW122" s="702"/>
      <c r="AX122" s="702"/>
      <c r="AY122" s="211"/>
      <c r="AZ122" s="211"/>
      <c r="BA122" s="211"/>
      <c r="BB122" s="211"/>
      <c r="BC122" s="211"/>
    </row>
    <row r="123" spans="1:55" s="227" customFormat="1" ht="96" customHeight="1" thickBot="1" x14ac:dyDescent="0.4">
      <c r="A123" s="727"/>
      <c r="B123" s="615" t="str">
        <f ca="1">IFERROR(IF(INDEX('Outcome Indicators - Section C '!AA$1:AA$100,MATCH($A122,'Outcome Indicators - Section C '!$A$1:$A$100,0))&lt;&gt;0,INDEX('Outcome Indicators - Section C '!AA$1:AA$100,MATCH($A122,'Outcome Indicators - Section C '!$A$1:$A$100,0)),""),"")</f>
        <v/>
      </c>
      <c r="C123" s="616"/>
      <c r="D123" s="616"/>
      <c r="E123" s="616"/>
      <c r="F123" s="616"/>
      <c r="G123" s="616"/>
      <c r="H123" s="616"/>
      <c r="I123" s="616"/>
      <c r="J123" s="616"/>
      <c r="K123" s="616"/>
      <c r="L123" s="616"/>
      <c r="M123" s="616"/>
      <c r="N123" s="616"/>
      <c r="O123" s="616"/>
      <c r="P123" s="616"/>
      <c r="Q123" s="616"/>
      <c r="R123" s="616"/>
      <c r="S123" s="617"/>
      <c r="T123" s="315"/>
      <c r="U123" s="230"/>
      <c r="V123" s="230"/>
      <c r="W123" s="230"/>
      <c r="X123" s="230"/>
      <c r="Y123" s="230"/>
      <c r="Z123" s="230"/>
      <c r="AA123" s="230"/>
      <c r="AB123" s="230"/>
      <c r="AC123" s="230"/>
      <c r="AD123" s="230"/>
      <c r="AE123" s="230"/>
      <c r="AF123" s="230"/>
      <c r="AG123" s="230"/>
      <c r="AH123" s="230"/>
      <c r="AI123" s="230"/>
      <c r="AJ123" s="230"/>
      <c r="AK123" s="230"/>
      <c r="AL123" s="230"/>
      <c r="AM123" s="230"/>
      <c r="AN123" s="230"/>
      <c r="AO123" s="230"/>
      <c r="AP123" s="230"/>
      <c r="AQ123" s="230"/>
      <c r="AR123" s="230"/>
      <c r="AS123" s="230"/>
      <c r="AT123" s="230"/>
      <c r="AU123" s="702"/>
      <c r="AV123" s="702"/>
      <c r="AW123" s="702"/>
      <c r="AX123" s="702"/>
      <c r="AY123" s="211"/>
      <c r="AZ123" s="211"/>
      <c r="BA123" s="211"/>
      <c r="BB123" s="211"/>
      <c r="BC123" s="211"/>
    </row>
    <row r="124" spans="1:55" ht="172.25" customHeight="1" x14ac:dyDescent="0.35">
      <c r="A124" s="728">
        <v>9</v>
      </c>
      <c r="B124" s="603" t="str">
        <f ca="1">IFERROR(IF(INDEX('Outcome Indicators - Section C '!B$1:B$100,MATCH($A124,'Outcome Indicators - Section C '!$A$1:$A$100,0))&lt;&gt;0,INDEX('Outcome Indicators - Section C '!B$1:B$100,MATCH($A124,'Outcome Indicators - Section C '!$A$1:$A$100,0)),""),"")</f>
        <v/>
      </c>
      <c r="C124" s="604"/>
      <c r="D124" s="605"/>
      <c r="E124" s="603" t="str">
        <f ca="1">IFERROR(IF(INDEX('Outcome Indicators - Section C '!C$1:C$100,MATCH($A124,'Outcome Indicators - Section C '!$A$1:$A$100,0))&lt;&gt;0,INDEX('Outcome Indicators - Section C '!C$1:C$100,MATCH($A124,'Outcome Indicators - Section C '!$A$1:$A$100,0)),""),"")</f>
        <v/>
      </c>
      <c r="F124" s="604"/>
      <c r="G124" s="605"/>
      <c r="H124" s="396" t="str">
        <f ca="1">IFERROR(IF(INDEX('Outcome Indicators - Section C '!D$1:D$100,MATCH($A124,'Outcome Indicators - Section C '!$A$1:$A$100,0))&lt;&gt;"",FIXED(INDEX('Outcome Indicators - Section C '!D$1:D$100,MATCH($A124,'Outcome Indicators - Section C '!$A$1:$A$100,0)),4),""),"")&amp;"/"&amp;IFERROR(IF(INDEX('Outcome Indicators - Section C '!D$1:D$100,MATCH($A124,'Outcome Indicators - Section C '!$A$1:$A$100,0)+1)&lt;&gt;"",FIXED(INDEX('Outcome Indicators - Section C '!D$1:D$100,MATCH($A124,'Outcome Indicators - Section C '!$A$1:$A$100,0)+1),2),""),"")&amp;CHAR(10)&amp;IFERROR(IF(INDEX('Outcome Indicators - Section C '!E$1:E$100,MATCH($A124,'Outcome Indicators - Section C '!$A$1:$A$100,0))&lt;&gt;"",FIXED(INDEX('Outcome Indicators - Section C '!E$1:E$100,MATCH($A124,'Outcome Indicators - Section C '!$A$1:$A$100,0))*100,2)&amp;"%",""),"")</f>
        <v xml:space="preserve">/
</v>
      </c>
      <c r="I124" s="396" t="str">
        <f ca="1">IFERROR(IF(INDEX('Outcome Indicators - Section C '!F$1:F$100,MATCH($A124,'Outcome Indicators - Section C '!$A$1:$A$100,0))&lt;&gt;0,INDEX('Outcome Indicators - Section C '!F$1:F$100,MATCH($A124,'Outcome Indicators - Section C '!$A$1:$A$100,0)),""),"")&amp;CHAR(10)&amp;IFERROR(IF(INDEX('Outcome Indicators - Section C '!G$1:G$100,MATCH($A124,'Outcome Indicators - Section C '!$A$1:$A$100,0))&lt;&gt;0,INDEX('Outcome Indicators - Section C '!G$1:G$100,MATCH($A124,'Outcome Indicators - Section C '!$A$1:$A$100,0)),""),"")</f>
        <v xml:space="preserve">
</v>
      </c>
      <c r="J124" s="603" t="str">
        <f ca="1">IFERROR(IF(INDEX('Outcome Indicators - Section C '!H$1:H$100,MATCH($A124,'Outcome Indicators - Section C '!$A$1:$A$100,0))&lt;&gt;0,INDEX('Outcome Indicators - Section C '!H$1:H$100,MATCH($A124,'Outcome Indicators - Section C '!$A$1:$A$100,0)),""),"")</f>
        <v/>
      </c>
      <c r="K124" s="604"/>
      <c r="L124" s="604"/>
      <c r="M124" s="605"/>
      <c r="N124" s="397" t="str">
        <f ca="1">IFERROR(IF(AND('Overview - Section A'!AN$5="Grant Making",OR(B124&lt;&gt;"",E124&lt;&gt;"")),Setup!I15,IF(INDEX('Outcome Indicators - Section C '!I$1:I$100,MATCH($A124,'Outcome Indicators - Section C '!$A$1:$A$100,0))&lt;&gt;0,INDEX('Outcome Indicators - Section C '!I$1:I$100,MATCH($A124,'Outcome Indicators - Section C '!$A$1:$A$100,0)),"")),"")</f>
        <v/>
      </c>
      <c r="O124" s="397" t="str">
        <f>IFERROR(IF(INDEX('Outcome Indicators - Section C '!J$9:J$38,MATCH($A124,'Outcome Indicators - Section C '!$A$9:$A$38,0))&lt;&gt;0,INDEX('Outcome Indicators - Section C '!J$9:J$38,MATCH($A124,'Outcome Indicators - Section C '!$A$9:$A$38,0)),""),"")</f>
        <v/>
      </c>
      <c r="P124" s="398" t="str">
        <f ca="1">IFERROR(IF(INDEX('Outcome Indicators - Section C '!K$1:K$100,MATCH($A124,'Outcome Indicators - Section C '!$A$1:$A$100,0))&lt;&gt;"",FIXED(INDEX('Outcome Indicators - Section C '!K$1:K$100,MATCH($A124,'Outcome Indicators - Section C '!$A$1:$A$100,0)),4),""),"")&amp;"/"&amp;IFERROR(IF(INDEX('Outcome Indicators - Section C '!K$1:K$100,MATCH($A124,'Outcome Indicators - Section C '!$A$1:$A$100,0)+1)&lt;&gt;"",FIXED(INDEX('Outcome Indicators - Section C '!K$1:K$100,MATCH($A124,'Outcome Indicators - Section C '!$A$1:$A$100,0)+1),2),""),"")&amp;CHAR(10)&amp;IFERROR(IF(INDEX('Outcome Indicators - Section C '!L$1:L$100,MATCH($A124,'Outcome Indicators - Section C '!$A$1:$A$100,0))&lt;&gt;"",FIXED(INDEX('Outcome Indicators - Section C '!L$1:L$100,MATCH($A124,'Outcome Indicators - Section C '!$A$1:$A$100,0))*100,2)&amp;"%",""),"")&amp;CHAR(10)&amp;IFERROR(IF(INDEX('Outcome Indicators - Section C '!N$1:N$100,MATCH($A124,'Outcome Indicators - Section C '!$A$1:$A$100,0))&lt;&gt;"",INDEX('Outcome Indicators - Section C '!N$1:N$100,MATCH($A124,'Outcome Indicators - Section C '!$A$1:$A$100,0)),""),"")&amp;CHAR(10)&amp;IFERROR(IF(INDEX('Outcome Indicators - Section C '!M$1:M$100,MATCH($A124,'Outcome Indicators - Section C '!$A$1:$A$100,0))&lt;&gt;"",TEXT(INDEX('Outcome Indicators - Section C '!M$1:M$100,MATCH($A124,'Outcome Indicators - Section C '!$A$1:$A$100,0)),Setup!$A$33),""),"")</f>
        <v xml:space="preserve">/
</v>
      </c>
      <c r="Q124" s="396" t="str">
        <f ca="1">IFERROR(IF(INDEX('Outcome Indicators - Section C '!O$1:O$38,MATCH($A124,'Outcome Indicators - Section C '!$A$1:$A$38,0))&lt;&gt;"",FIXED(INDEX('Outcome Indicators - Section C '!O$1:O$38,MATCH($A124,'Outcome Indicators - Section C '!$A$1:$A$38,0)),4),""),"")&amp;"/"&amp;IFERROR(IF(INDEX('Outcome Indicators - Section C '!O$1:O$38,MATCH($A124,'Outcome Indicators - Section C '!$A$1:$A$38,0)+1)&lt;&gt;"",FIXED(INDEX('Outcome Indicators - Section C '!O$1:O$38,MATCH($A124,'Outcome Indicators - Section C '!$A$1:$A$38,0)+1),2),""),"")&amp;CHAR(10)&amp;IFERROR(IF(INDEX('Outcome Indicators - Section C '!P$1:P$38,MATCH($A124,'Outcome Indicators - Section C '!$A$1:$A$38,0))&lt;&gt;"",FIXED(INDEX('Outcome Indicators - Section C '!P$1:P$38,MATCH($A124,'Outcome Indicators - Section C '!$A$1:$A$38,0))*100,2)&amp;"%",""),"")&amp;CHAR(10)&amp;IFERROR(IF(INDEX('Outcome Indicators - Section C '!R$1:R$38,MATCH($A124,'Outcome Indicators - Section C '!$A$1:$A$38,0))&lt;&gt;"",INDEX('Outcome Indicators - Section C '!R$1:R$38,MATCH($A124,'Outcome Indicators - Section C '!$A$1:$A$38,0)),""),"")&amp;CHAR(10)&amp;IFERROR(IF(INDEX('Outcome Indicators - Section C '!Q$1:Q$38,MATCH($A124,'Outcome Indicators - Section C '!$A$1:$A$38,0))&lt;&gt;"",TEXT(INDEX('Outcome Indicators - Section C '!Q$1:Q$38,MATCH($A124,'Outcome Indicators - Section C '!$A$1:$A$38,0)),Setup!$A$33),""),"")</f>
        <v xml:space="preserve">/
</v>
      </c>
      <c r="R124" s="396" t="str">
        <f ca="1">IFERROR(IF(INDEX('Outcome Indicators - Section C '!S$1:S$38,MATCH($A124,'Outcome Indicators - Section C '!$A$1:$A$38,0))&lt;&gt;"",FIXED(INDEX('Outcome Indicators - Section C '!S$1:S$38,MATCH($A124,'Outcome Indicators - Section C '!$A$1:$A$38,0)),4),""),"")&amp;"/"&amp;IFERROR(IF(INDEX('Outcome Indicators - Section C '!S$1:S$38,MATCH($A124,'Outcome Indicators - Section C '!$A$1:$A$38,0)+1)&lt;&gt;"",FIXED(INDEX('Outcome Indicators - Section C '!S$1:S$38,MATCH($A124,'Outcome Indicators - Section C '!$A$1:$A$38,0)+1),2),""),"")&amp;CHAR(10)&amp;IFERROR(IF(INDEX('Outcome Indicators - Section C '!T$1:T$38,MATCH($A124,'Outcome Indicators - Section C '!$A$1:$A$38,0))&lt;&gt;"",FIXED(INDEX('Outcome Indicators - Section C '!T$1:T$38,MATCH($A124,'Outcome Indicators - Section C '!$A$1:$A$38,0))*100,2)&amp;"%",""),"")&amp;CHAR(10)&amp;IFERROR(IF(INDEX('Outcome Indicators - Section C '!V$1:V$38,MATCH($A124,'Outcome Indicators - Section C '!$A$1:$A$38,0))&lt;&gt;"",INDEX('Outcome Indicators - Section C '!V$1:V$38,MATCH($A124,'Outcome Indicators - Section C '!$A$1:$A$38,0)),""),"")&amp;CHAR(10)&amp;IFERROR(IF(INDEX('Outcome Indicators - Section C '!U$1:U$38,MATCH($A124,'Outcome Indicators - Section C '!$A$1:$A$38,0))&lt;&gt;"",TEXT(INDEX('Outcome Indicators - Section C '!U$1:U$38,MATCH($A124,'Outcome Indicators - Section C '!$A$1:$A$38,0)),Setup!$A$33),""),"")</f>
        <v xml:space="preserve">/
</v>
      </c>
      <c r="S124" s="396" t="str">
        <f ca="1">IFERROR(IF(INDEX('Outcome Indicators - Section C '!W$9:W$38,MATCH($A124,'Outcome Indicators - Section C '!$A$9:$A$38,0))&lt;&gt;"",FIXED(INDEX('Outcome Indicators - Section C '!W$9:W$38,MATCH($A124,'Outcome Indicators - Section C '!$A$9:$A$38,0)),4),""),"")&amp;"/"&amp;IFERROR(IF(INDEX('Outcome Indicators - Section C '!W$9:W$38,MATCH($A124,'Outcome Indicators - Section C '!$A$9:$A$38,0)+1)&lt;&gt;"",FIXED(INDEX('Outcome Indicators - Section C '!W$9:W$38,MATCH($A124,'Outcome Indicators - Section C '!$A$9:$A$38,0)+1),2),""),"")&amp;CHAR(10)&amp;IFERROR(IF(INDEX('Outcome Indicators - Section C '!X$9:X$38,MATCH($A124,'Outcome Indicators - Section C '!$A$9:$A$38,0))&lt;&gt;"",FIXED(INDEX('Outcome Indicators - Section C '!X$9:X$38,MATCH($A124,'Outcome Indicators - Section C '!$A$9:$A$38,0))*100,2)&amp;"%",""),"")&amp;CHAR(10)&amp;IFERROR(IF(INDEX('Outcome Indicators - Section C '!Z$9:Z$38,MATCH($A124,'Outcome Indicators - Section C '!$A$9:$A$38,0))&lt;&gt;"",INDEX('Outcome Indicators - Section C '!Z$9:Z$38,MATCH($A124,'Outcome Indicators - Section C '!$A$9:$A$38,0)),""),"")&amp;CHAR(10)&amp;IFERROR(IF(INDEX('Outcome Indicators - Section C '!Y$9:Y$38,MATCH($A124,'Outcome Indicators - Section C '!$A$9:$A$38,0))&lt;&gt;"",TEXT(INDEX('Outcome Indicators - Section C '!Y$9:Y$38,MATCH($A124,'Outcome Indicators - Section C '!$A$9:$A$38,0)),Setup!$A$33),""),"")</f>
        <v xml:space="preserve">/
</v>
      </c>
      <c r="T124" s="314"/>
      <c r="U124" s="230"/>
      <c r="V124" s="230"/>
      <c r="W124" s="230"/>
      <c r="X124" s="230"/>
      <c r="Y124" s="230"/>
      <c r="Z124" s="230"/>
      <c r="AA124" s="230"/>
      <c r="AB124" s="230"/>
      <c r="AC124" s="230"/>
      <c r="AD124" s="230"/>
      <c r="AE124" s="230"/>
      <c r="AF124" s="230"/>
      <c r="AG124" s="230"/>
      <c r="AH124" s="230"/>
      <c r="AI124" s="230"/>
      <c r="AJ124" s="230"/>
      <c r="AK124" s="230"/>
      <c r="AL124" s="230"/>
      <c r="AM124" s="230"/>
      <c r="AN124" s="230"/>
      <c r="AO124" s="230"/>
      <c r="AP124" s="230"/>
      <c r="AQ124" s="230"/>
      <c r="AR124" s="230"/>
      <c r="AS124" s="230"/>
      <c r="AT124" s="230"/>
      <c r="AU124" s="739"/>
      <c r="AV124" s="739"/>
      <c r="AW124" s="739"/>
      <c r="AX124" s="739"/>
    </row>
    <row r="125" spans="1:55" ht="96" customHeight="1" thickBot="1" x14ac:dyDescent="0.4">
      <c r="A125" s="729"/>
      <c r="B125" s="596" t="str">
        <f ca="1">IFERROR(IF(INDEX('Outcome Indicators - Section C '!AA$1:AA$100,MATCH($A124,'Outcome Indicators - Section C '!$A$1:$A$100,0))&lt;&gt;0,INDEX('Outcome Indicators - Section C '!AA$1:AA$100,MATCH($A124,'Outcome Indicators - Section C '!$A$1:$A$100,0)),""),"")</f>
        <v/>
      </c>
      <c r="C125" s="597"/>
      <c r="D125" s="597"/>
      <c r="E125" s="597"/>
      <c r="F125" s="597"/>
      <c r="G125" s="597"/>
      <c r="H125" s="597"/>
      <c r="I125" s="598"/>
      <c r="J125" s="598"/>
      <c r="K125" s="598"/>
      <c r="L125" s="598"/>
      <c r="M125" s="598"/>
      <c r="N125" s="598"/>
      <c r="O125" s="598"/>
      <c r="P125" s="598"/>
      <c r="Q125" s="598"/>
      <c r="R125" s="598"/>
      <c r="S125" s="599"/>
      <c r="T125" s="310"/>
      <c r="U125" s="230"/>
      <c r="V125" s="230"/>
      <c r="W125" s="230"/>
      <c r="X125" s="230"/>
      <c r="Y125" s="230"/>
      <c r="Z125" s="230"/>
      <c r="AA125" s="230"/>
      <c r="AB125" s="230"/>
      <c r="AC125" s="230"/>
      <c r="AD125" s="230"/>
      <c r="AE125" s="230"/>
      <c r="AF125" s="230"/>
      <c r="AG125" s="230"/>
      <c r="AH125" s="230"/>
      <c r="AI125" s="230"/>
      <c r="AJ125" s="230"/>
      <c r="AK125" s="230"/>
      <c r="AL125" s="230"/>
      <c r="AM125" s="230"/>
      <c r="AN125" s="230"/>
      <c r="AO125" s="230"/>
      <c r="AP125" s="230"/>
      <c r="AQ125" s="230"/>
      <c r="AR125" s="230"/>
      <c r="AS125" s="230"/>
      <c r="AT125" s="230"/>
      <c r="AU125" s="739"/>
      <c r="AV125" s="739"/>
      <c r="AW125" s="739"/>
      <c r="AX125" s="739"/>
    </row>
    <row r="126" spans="1:55" s="227" customFormat="1" ht="172.25" customHeight="1" x14ac:dyDescent="0.35">
      <c r="A126" s="726">
        <v>10</v>
      </c>
      <c r="B126" s="677" t="str">
        <f ca="1">IFERROR(IF(INDEX('Outcome Indicators - Section C '!B$1:B$100,MATCH($A126,'Outcome Indicators - Section C '!$A$1:$A$100,0))&lt;&gt;0,INDEX('Outcome Indicators - Section C '!B$1:B$100,MATCH($A126,'Outcome Indicators - Section C '!$A$1:$A$100,0)),""),"")</f>
        <v/>
      </c>
      <c r="C126" s="678"/>
      <c r="D126" s="679"/>
      <c r="E126" s="677" t="str">
        <f ca="1">IFERROR(IF(INDEX('Outcome Indicators - Section C '!C$1:C$100,MATCH($A126,'Outcome Indicators - Section C '!$A$1:$A$100,0))&lt;&gt;0,INDEX('Outcome Indicators - Section C '!C$1:C$100,MATCH($A126,'Outcome Indicators - Section C '!$A$1:$A$100,0)),""),"")</f>
        <v/>
      </c>
      <c r="F126" s="678"/>
      <c r="G126" s="679"/>
      <c r="H126" s="429" t="str">
        <f ca="1">IFERROR(IF(INDEX('Outcome Indicators - Section C '!D$1:D$100,MATCH($A126,'Outcome Indicators - Section C '!$A$1:$A$100,0))&lt;&gt;"",FIXED(INDEX('Outcome Indicators - Section C '!D$1:D$100,MATCH($A126,'Outcome Indicators - Section C '!$A$1:$A$100,0)),4),""),"")&amp;"/"&amp;IFERROR(IF(INDEX('Outcome Indicators - Section C '!D$1:D$100,MATCH($A126,'Outcome Indicators - Section C '!$A$1:$A$100,0)+1)&lt;&gt;"",FIXED(INDEX('Outcome Indicators - Section C '!D$1:D$100,MATCH($A126,'Outcome Indicators - Section C '!$A$1:$A$100,0)+1),2),""),"")&amp;CHAR(10)&amp;IFERROR(IF(INDEX('Outcome Indicators - Section C '!E$1:E$100,MATCH($A126,'Outcome Indicators - Section C '!$A$1:$A$100,0))&lt;&gt;"",FIXED(INDEX('Outcome Indicators - Section C '!E$1:E$100,MATCH($A126,'Outcome Indicators - Section C '!$A$1:$A$100,0))*100,2)&amp;"%",""),"")</f>
        <v xml:space="preserve">/
</v>
      </c>
      <c r="I126" s="429" t="str">
        <f ca="1">IFERROR(IF(INDEX('Outcome Indicators - Section C '!F$1:F$100,MATCH($A126,'Outcome Indicators - Section C '!$A$1:$A$100,0))&lt;&gt;0,INDEX('Outcome Indicators - Section C '!F$1:F$100,MATCH($A126,'Outcome Indicators - Section C '!$A$1:$A$100,0)),""),"")&amp;CHAR(10)&amp;IFERROR(IF(INDEX('Outcome Indicators - Section C '!G$1:G$100,MATCH($A126,'Outcome Indicators - Section C '!$A$1:$A$100,0))&lt;&gt;0,INDEX('Outcome Indicators - Section C '!G$1:G$100,MATCH($A126,'Outcome Indicators - Section C '!$A$1:$A$100,0)),""),"")</f>
        <v xml:space="preserve">
</v>
      </c>
      <c r="J126" s="612" t="str">
        <f ca="1">IFERROR(IF(INDEX('Outcome Indicators - Section C '!H$1:H$100,MATCH($A126,'Outcome Indicators - Section C '!$A$1:$A$100,0))&lt;&gt;0,INDEX('Outcome Indicators - Section C '!H$1:H$100,MATCH($A126,'Outcome Indicators - Section C '!$A$1:$A$100,0)),""),"")</f>
        <v/>
      </c>
      <c r="K126" s="613"/>
      <c r="L126" s="613"/>
      <c r="M126" s="614"/>
      <c r="N126" s="430" t="str">
        <f ca="1">IFERROR(IF(AND('Overview - Section A'!AN$5="Grant Making",OR(B126&lt;&gt;"",E126&lt;&gt;"")),Setup!I15,IF(INDEX('Outcome Indicators - Section C '!I$1:I$100,MATCH($A126,'Outcome Indicators - Section C '!$A$1:$A$100,0))&lt;&gt;0,INDEX('Outcome Indicators - Section C '!I$1:I$100,MATCH($A126,'Outcome Indicators - Section C '!$A$1:$A$100,0)),"")),"")</f>
        <v/>
      </c>
      <c r="O126" s="430" t="str">
        <f>IFERROR(IF(INDEX('Outcome Indicators - Section C '!J$9:J$38,MATCH($A126,'Outcome Indicators - Section C '!$A$9:$A$38,0))&lt;&gt;0,INDEX('Outcome Indicators - Section C '!J$9:J$38,MATCH($A126,'Outcome Indicators - Section C '!$A$9:$A$38,0)),""),"")</f>
        <v/>
      </c>
      <c r="P126" s="431" t="str">
        <f ca="1">IFERROR(IF(INDEX('Outcome Indicators - Section C '!K$1:K$100,MATCH($A126,'Outcome Indicators - Section C '!$A$1:$A$100,0))&lt;&gt;"",FIXED(INDEX('Outcome Indicators - Section C '!K$1:K$100,MATCH($A126,'Outcome Indicators - Section C '!$A$1:$A$100,0)),4),""),"")&amp;"/"&amp;IFERROR(IF(INDEX('Outcome Indicators - Section C '!K$1:K$100,MATCH($A126,'Outcome Indicators - Section C '!$A$1:$A$100,0)+1)&lt;&gt;"",FIXED(INDEX('Outcome Indicators - Section C '!K$1:K$100,MATCH($A126,'Outcome Indicators - Section C '!$A$1:$A$100,0)+1),2),""),"")&amp;CHAR(10)&amp;IFERROR(IF(INDEX('Outcome Indicators - Section C '!L$1:L$100,MATCH($A126,'Outcome Indicators - Section C '!$A$1:$A$100,0))&lt;&gt;"",FIXED(INDEX('Outcome Indicators - Section C '!L$1:L$100,MATCH($A126,'Outcome Indicators - Section C '!$A$1:$A$100,0))*100,2)&amp;"%",""),"")&amp;CHAR(10)&amp;IFERROR(IF(INDEX('Outcome Indicators - Section C '!N$1:N$100,MATCH($A126,'Outcome Indicators - Section C '!$A$1:$A$100,0))&lt;&gt;"",INDEX('Outcome Indicators - Section C '!N$1:N$100,MATCH($A126,'Outcome Indicators - Section C '!$A$1:$A$100,0)),""),"")&amp;CHAR(10)&amp;IFERROR(IF(INDEX('Outcome Indicators - Section C '!M$1:M$100,MATCH($A126,'Outcome Indicators - Section C '!$A$1:$A$100,0))&lt;&gt;"",TEXT(INDEX('Outcome Indicators - Section C '!M$1:M$100,MATCH($A126,'Outcome Indicators - Section C '!$A$1:$A$100,0)),Setup!$A$33),""),"")</f>
        <v xml:space="preserve">/
</v>
      </c>
      <c r="Q126" s="429" t="str">
        <f ca="1">IFERROR(IF(INDEX('Outcome Indicators - Section C '!O$1:O$38,MATCH($A126,'Outcome Indicators - Section C '!$A$1:$A$38,0))&lt;&gt;"",FIXED(INDEX('Outcome Indicators - Section C '!O$1:O$38,MATCH($A126,'Outcome Indicators - Section C '!$A$1:$A$38,0)),4),""),"")&amp;"/"&amp;IFERROR(IF(INDEX('Outcome Indicators - Section C '!O$1:O$38,MATCH($A126,'Outcome Indicators - Section C '!$A$1:$A$38,0)+1)&lt;&gt;"",FIXED(INDEX('Outcome Indicators - Section C '!O$1:O$38,MATCH($A126,'Outcome Indicators - Section C '!$A$1:$A$38,0)+1),2),""),"")&amp;CHAR(10)&amp;IFERROR(IF(INDEX('Outcome Indicators - Section C '!P$1:P$38,MATCH($A126,'Outcome Indicators - Section C '!$A$1:$A$38,0))&lt;&gt;"",FIXED(INDEX('Outcome Indicators - Section C '!P$1:P$38,MATCH($A126,'Outcome Indicators - Section C '!$A$1:$A$38,0))*100,2)&amp;"%",""),"")&amp;CHAR(10)&amp;IFERROR(IF(INDEX('Outcome Indicators - Section C '!R$1:R$38,MATCH($A126,'Outcome Indicators - Section C '!$A$1:$A$38,0))&lt;&gt;"",INDEX('Outcome Indicators - Section C '!R$1:R$38,MATCH($A126,'Outcome Indicators - Section C '!$A$1:$A$38,0)),""),"")&amp;CHAR(10)&amp;IFERROR(IF(INDEX('Outcome Indicators - Section C '!Q$1:Q$38,MATCH($A126,'Outcome Indicators - Section C '!$A$1:$A$38,0))&lt;&gt;"",TEXT(INDEX('Outcome Indicators - Section C '!Q$1:Q$38,MATCH($A126,'Outcome Indicators - Section C '!$A$1:$A$38,0)),Setup!$A$33),""),"")</f>
        <v xml:space="preserve">/
</v>
      </c>
      <c r="R126" s="429" t="str">
        <f ca="1">IFERROR(IF(INDEX('Outcome Indicators - Section C '!S$1:S$38,MATCH($A126,'Outcome Indicators - Section C '!$A$1:$A$38,0))&lt;&gt;"",FIXED(INDEX('Outcome Indicators - Section C '!S$1:S$38,MATCH($A126,'Outcome Indicators - Section C '!$A$1:$A$38,0)),4),""),"")&amp;"/"&amp;IFERROR(IF(INDEX('Outcome Indicators - Section C '!S$1:S$38,MATCH($A126,'Outcome Indicators - Section C '!$A$1:$A$38,0)+1)&lt;&gt;"",FIXED(INDEX('Outcome Indicators - Section C '!S$1:S$38,MATCH($A126,'Outcome Indicators - Section C '!$A$1:$A$38,0)+1),2),""),"")&amp;CHAR(10)&amp;IFERROR(IF(INDEX('Outcome Indicators - Section C '!T$1:T$38,MATCH($A126,'Outcome Indicators - Section C '!$A$1:$A$38,0))&lt;&gt;"",FIXED(INDEX('Outcome Indicators - Section C '!T$1:T$38,MATCH($A126,'Outcome Indicators - Section C '!$A$1:$A$38,0))*100,2)&amp;"%",""),"")&amp;CHAR(10)&amp;IFERROR(IF(INDEX('Outcome Indicators - Section C '!V$1:V$38,MATCH($A126,'Outcome Indicators - Section C '!$A$1:$A$38,0))&lt;&gt;"",INDEX('Outcome Indicators - Section C '!V$1:V$38,MATCH($A126,'Outcome Indicators - Section C '!$A$1:$A$38,0)),""),"")&amp;CHAR(10)&amp;IFERROR(IF(INDEX('Outcome Indicators - Section C '!U$1:U$38,MATCH($A126,'Outcome Indicators - Section C '!$A$1:$A$38,0))&lt;&gt;"",TEXT(INDEX('Outcome Indicators - Section C '!U$1:U$38,MATCH($A126,'Outcome Indicators - Section C '!$A$1:$A$38,0)),Setup!$A$33),""),"")</f>
        <v xml:space="preserve">/
</v>
      </c>
      <c r="S126" s="429" t="str">
        <f ca="1">IFERROR(IF(INDEX('Outcome Indicators - Section C '!W$9:W$38,MATCH($A126,'Outcome Indicators - Section C '!$A$9:$A$38,0))&lt;&gt;"",FIXED(INDEX('Outcome Indicators - Section C '!W$9:W$38,MATCH($A126,'Outcome Indicators - Section C '!$A$9:$A$38,0)),4),""),"")&amp;"/"&amp;IFERROR(IF(INDEX('Outcome Indicators - Section C '!W$9:W$38,MATCH($A126,'Outcome Indicators - Section C '!$A$9:$A$38,0)+1)&lt;&gt;"",FIXED(INDEX('Outcome Indicators - Section C '!W$9:W$38,MATCH($A126,'Outcome Indicators - Section C '!$A$9:$A$38,0)+1),2),""),"")&amp;CHAR(10)&amp;IFERROR(IF(INDEX('Outcome Indicators - Section C '!X$9:X$38,MATCH($A126,'Outcome Indicators - Section C '!$A$9:$A$38,0))&lt;&gt;"",FIXED(INDEX('Outcome Indicators - Section C '!X$9:X$38,MATCH($A126,'Outcome Indicators - Section C '!$A$9:$A$38,0))*100,2)&amp;"%",""),"")&amp;CHAR(10)&amp;IFERROR(IF(INDEX('Outcome Indicators - Section C '!Z$9:Z$38,MATCH($A126,'Outcome Indicators - Section C '!$A$9:$A$38,0))&lt;&gt;"",INDEX('Outcome Indicators - Section C '!Z$9:Z$38,MATCH($A126,'Outcome Indicators - Section C '!$A$9:$A$38,0)),""),"")&amp;CHAR(10)&amp;IFERROR(IF(INDEX('Outcome Indicators - Section C '!Y$9:Y$38,MATCH($A126,'Outcome Indicators - Section C '!$A$9:$A$38,0))&lt;&gt;"",TEXT(INDEX('Outcome Indicators - Section C '!Y$9:Y$38,MATCH($A126,'Outcome Indicators - Section C '!$A$9:$A$38,0)),Setup!$A$33),""),"")</f>
        <v xml:space="preserve">/
</v>
      </c>
      <c r="T126" s="426"/>
      <c r="U126" s="230"/>
      <c r="V126" s="230"/>
      <c r="W126" s="230"/>
      <c r="X126" s="230"/>
      <c r="Y126" s="230"/>
      <c r="Z126" s="230"/>
      <c r="AA126" s="230"/>
      <c r="AB126" s="230"/>
      <c r="AC126" s="230"/>
      <c r="AD126" s="230"/>
      <c r="AE126" s="230"/>
      <c r="AF126" s="230"/>
      <c r="AG126" s="230"/>
      <c r="AH126" s="230"/>
      <c r="AI126" s="230"/>
      <c r="AJ126" s="230"/>
      <c r="AK126" s="230"/>
      <c r="AL126" s="230"/>
      <c r="AM126" s="230"/>
      <c r="AN126" s="230"/>
      <c r="AO126" s="230"/>
      <c r="AP126" s="230"/>
      <c r="AQ126" s="230"/>
      <c r="AR126" s="230"/>
      <c r="AS126" s="230"/>
      <c r="AT126" s="230"/>
      <c r="AU126" s="702"/>
      <c r="AV126" s="702"/>
      <c r="AW126" s="702"/>
      <c r="AX126" s="702"/>
      <c r="AY126" s="211"/>
      <c r="AZ126" s="211"/>
      <c r="BA126" s="211"/>
      <c r="BB126" s="211"/>
      <c r="BC126" s="211"/>
    </row>
    <row r="127" spans="1:55" s="227" customFormat="1" ht="96" customHeight="1" thickBot="1" x14ac:dyDescent="0.4">
      <c r="A127" s="727"/>
      <c r="B127" s="615" t="str">
        <f ca="1">IFERROR(IF(INDEX('Outcome Indicators - Section C '!AA$1:AA$100,MATCH($A126,'Outcome Indicators - Section C '!$A$1:$A$100,0))&lt;&gt;0,INDEX('Outcome Indicators - Section C '!AA$1:AA$100,MATCH($A126,'Outcome Indicators - Section C '!$A$1:$A$100,0)),""),"")</f>
        <v/>
      </c>
      <c r="C127" s="616"/>
      <c r="D127" s="616"/>
      <c r="E127" s="616"/>
      <c r="F127" s="616"/>
      <c r="G127" s="616"/>
      <c r="H127" s="616"/>
      <c r="I127" s="616"/>
      <c r="J127" s="616"/>
      <c r="K127" s="616"/>
      <c r="L127" s="616"/>
      <c r="M127" s="616"/>
      <c r="N127" s="616"/>
      <c r="O127" s="616"/>
      <c r="P127" s="616"/>
      <c r="Q127" s="616"/>
      <c r="R127" s="616"/>
      <c r="S127" s="617"/>
      <c r="T127" s="315"/>
      <c r="U127" s="230"/>
      <c r="V127" s="230"/>
      <c r="W127" s="230"/>
      <c r="X127" s="230"/>
      <c r="Y127" s="230"/>
      <c r="Z127" s="230"/>
      <c r="AA127" s="230"/>
      <c r="AB127" s="230"/>
      <c r="AC127" s="230"/>
      <c r="AD127" s="230"/>
      <c r="AE127" s="230"/>
      <c r="AF127" s="230"/>
      <c r="AG127" s="230"/>
      <c r="AH127" s="230"/>
      <c r="AI127" s="230"/>
      <c r="AJ127" s="230"/>
      <c r="AK127" s="230"/>
      <c r="AL127" s="230"/>
      <c r="AM127" s="230"/>
      <c r="AN127" s="230"/>
      <c r="AO127" s="230"/>
      <c r="AP127" s="230"/>
      <c r="AQ127" s="230"/>
      <c r="AR127" s="230"/>
      <c r="AS127" s="230"/>
      <c r="AT127" s="230"/>
      <c r="AU127" s="702"/>
      <c r="AV127" s="702"/>
      <c r="AW127" s="702"/>
      <c r="AX127" s="702"/>
      <c r="AY127" s="211"/>
      <c r="AZ127" s="211"/>
      <c r="BA127" s="211"/>
      <c r="BB127" s="211"/>
      <c r="BC127" s="211"/>
    </row>
    <row r="128" spans="1:55" ht="172.25" customHeight="1" x14ac:dyDescent="0.35">
      <c r="A128" s="728">
        <v>11</v>
      </c>
      <c r="B128" s="603" t="str">
        <f ca="1">IFERROR(IF(INDEX('Outcome Indicators - Section C '!B$1:B$100,MATCH($A128,'Outcome Indicators - Section C '!$A$1:$A$100,0))&lt;&gt;0,INDEX('Outcome Indicators - Section C '!B$1:B$100,MATCH($A128,'Outcome Indicators - Section C '!$A$1:$A$100,0)),""),"")</f>
        <v/>
      </c>
      <c r="C128" s="604"/>
      <c r="D128" s="605"/>
      <c r="E128" s="603" t="str">
        <f ca="1">IFERROR(IF(INDEX('Outcome Indicators - Section C '!C$1:C$100,MATCH($A128,'Outcome Indicators - Section C '!$A$1:$A$100,0))&lt;&gt;0,INDEX('Outcome Indicators - Section C '!C$1:C$100,MATCH($A128,'Outcome Indicators - Section C '!$A$1:$A$100,0)),""),"")</f>
        <v/>
      </c>
      <c r="F128" s="604"/>
      <c r="G128" s="605"/>
      <c r="H128" s="396" t="str">
        <f ca="1">IFERROR(IF(INDEX('Outcome Indicators - Section C '!D$1:D$100,MATCH($A128,'Outcome Indicators - Section C '!$A$1:$A$100,0))&lt;&gt;"",FIXED(INDEX('Outcome Indicators - Section C '!D$1:D$100,MATCH($A128,'Outcome Indicators - Section C '!$A$1:$A$100,0)),4),""),"")&amp;"/"&amp;IFERROR(IF(INDEX('Outcome Indicators - Section C '!D$1:D$100,MATCH($A128,'Outcome Indicators - Section C '!$A$1:$A$100,0)+1)&lt;&gt;"",FIXED(INDEX('Outcome Indicators - Section C '!D$1:D$100,MATCH($A128,'Outcome Indicators - Section C '!$A$1:$A$100,0)+1),2),""),"")&amp;CHAR(10)&amp;IFERROR(IF(INDEX('Outcome Indicators - Section C '!E$1:E$100,MATCH($A128,'Outcome Indicators - Section C '!$A$1:$A$100,0))&lt;&gt;"",FIXED(INDEX('Outcome Indicators - Section C '!E$1:E$100,MATCH($A128,'Outcome Indicators - Section C '!$A$1:$A$100,0))*100,2)&amp;"%",""),"")</f>
        <v xml:space="preserve">/
</v>
      </c>
      <c r="I128" s="396" t="str">
        <f ca="1">IFERROR(IF(INDEX('Outcome Indicators - Section C '!F$1:F$100,MATCH($A128,'Outcome Indicators - Section C '!$A$1:$A$100,0))&lt;&gt;0,INDEX('Outcome Indicators - Section C '!F$1:F$100,MATCH($A128,'Outcome Indicators - Section C '!$A$1:$A$100,0)),""),"")&amp;CHAR(10)&amp;IFERROR(IF(INDEX('Outcome Indicators - Section C '!G$1:G$100,MATCH($A128,'Outcome Indicators - Section C '!$A$1:$A$100,0))&lt;&gt;0,INDEX('Outcome Indicators - Section C '!G$1:G$100,MATCH($A128,'Outcome Indicators - Section C '!$A$1:$A$100,0)),""),"")</f>
        <v xml:space="preserve">
</v>
      </c>
      <c r="J128" s="603" t="str">
        <f ca="1">IFERROR(IF(INDEX('Outcome Indicators - Section C '!H$1:H$100,MATCH($A128,'Outcome Indicators - Section C '!$A$1:$A$100,0))&lt;&gt;0,INDEX('Outcome Indicators - Section C '!H$1:H$100,MATCH($A128,'Outcome Indicators - Section C '!$A$1:$A$100,0)),""),"")</f>
        <v/>
      </c>
      <c r="K128" s="604"/>
      <c r="L128" s="604"/>
      <c r="M128" s="605"/>
      <c r="N128" s="397" t="str">
        <f ca="1">IFERROR(IF(AND('Overview - Section A'!AN$5="Grant Making",OR(B128&lt;&gt;"",E128&lt;&gt;"")),Setup!I15,IF(INDEX('Outcome Indicators - Section C '!I$1:I$100,MATCH($A128,'Outcome Indicators - Section C '!$A$1:$A$100,0))&lt;&gt;0,INDEX('Outcome Indicators - Section C '!I$1:I$100,MATCH($A128,'Outcome Indicators - Section C '!$A$1:$A$100,0)),"")),"")</f>
        <v/>
      </c>
      <c r="O128" s="397" t="str">
        <f>IFERROR(IF(INDEX('Outcome Indicators - Section C '!J$9:J$38,MATCH($A128,'Outcome Indicators - Section C '!$A$9:$A$38,0))&lt;&gt;0,INDEX('Outcome Indicators - Section C '!J$9:J$38,MATCH($A128,'Outcome Indicators - Section C '!$A$9:$A$38,0)),""),"")</f>
        <v/>
      </c>
      <c r="P128" s="398" t="str">
        <f ca="1">IFERROR(IF(INDEX('Outcome Indicators - Section C '!K$1:K$100,MATCH($A128,'Outcome Indicators - Section C '!$A$1:$A$100,0))&lt;&gt;"",FIXED(INDEX('Outcome Indicators - Section C '!K$1:K$100,MATCH($A128,'Outcome Indicators - Section C '!$A$1:$A$100,0)),4),""),"")&amp;"/"&amp;IFERROR(IF(INDEX('Outcome Indicators - Section C '!K$1:K$100,MATCH($A128,'Outcome Indicators - Section C '!$A$1:$A$100,0)+1)&lt;&gt;"",FIXED(INDEX('Outcome Indicators - Section C '!K$1:K$100,MATCH($A128,'Outcome Indicators - Section C '!$A$1:$A$100,0)+1),2),""),"")&amp;CHAR(10)&amp;IFERROR(IF(INDEX('Outcome Indicators - Section C '!L$1:L$100,MATCH($A128,'Outcome Indicators - Section C '!$A$1:$A$100,0))&lt;&gt;"",FIXED(INDEX('Outcome Indicators - Section C '!L$1:L$100,MATCH($A128,'Outcome Indicators - Section C '!$A$1:$A$100,0))*100,2)&amp;"%",""),"")&amp;CHAR(10)&amp;IFERROR(IF(INDEX('Outcome Indicators - Section C '!N$1:N$100,MATCH($A128,'Outcome Indicators - Section C '!$A$1:$A$100,0))&lt;&gt;"",INDEX('Outcome Indicators - Section C '!N$1:N$100,MATCH($A128,'Outcome Indicators - Section C '!$A$1:$A$100,0)),""),"")&amp;CHAR(10)&amp;IFERROR(IF(INDEX('Outcome Indicators - Section C '!M$1:M$100,MATCH($A128,'Outcome Indicators - Section C '!$A$1:$A$100,0))&lt;&gt;"",TEXT(INDEX('Outcome Indicators - Section C '!M$1:M$100,MATCH($A128,'Outcome Indicators - Section C '!$A$1:$A$100,0)),Setup!$A$33),""),"")</f>
        <v xml:space="preserve">/
</v>
      </c>
      <c r="Q128" s="396" t="str">
        <f ca="1">IFERROR(IF(INDEX('Outcome Indicators - Section C '!O$1:O$38,MATCH($A128,'Outcome Indicators - Section C '!$A$1:$A$38,0))&lt;&gt;"",FIXED(INDEX('Outcome Indicators - Section C '!O$1:O$38,MATCH($A128,'Outcome Indicators - Section C '!$A$1:$A$38,0)),4),""),"")&amp;"/"&amp;IFERROR(IF(INDEX('Outcome Indicators - Section C '!O$1:O$38,MATCH($A128,'Outcome Indicators - Section C '!$A$1:$A$38,0)+1)&lt;&gt;"",FIXED(INDEX('Outcome Indicators - Section C '!O$1:O$38,MATCH($A128,'Outcome Indicators - Section C '!$A$1:$A$38,0)+1),2),""),"")&amp;CHAR(10)&amp;IFERROR(IF(INDEX('Outcome Indicators - Section C '!P$1:P$38,MATCH($A128,'Outcome Indicators - Section C '!$A$1:$A$38,0))&lt;&gt;"",FIXED(INDEX('Outcome Indicators - Section C '!P$1:P$38,MATCH($A128,'Outcome Indicators - Section C '!$A$1:$A$38,0))*100,2)&amp;"%",""),"")&amp;CHAR(10)&amp;IFERROR(IF(INDEX('Outcome Indicators - Section C '!R$1:R$38,MATCH($A128,'Outcome Indicators - Section C '!$A$1:$A$38,0))&lt;&gt;"",INDEX('Outcome Indicators - Section C '!R$1:R$38,MATCH($A128,'Outcome Indicators - Section C '!$A$1:$A$38,0)),""),"")&amp;CHAR(10)&amp;IFERROR(IF(INDEX('Outcome Indicators - Section C '!Q$1:Q$38,MATCH($A128,'Outcome Indicators - Section C '!$A$1:$A$38,0))&lt;&gt;"",TEXT(INDEX('Outcome Indicators - Section C '!Q$1:Q$38,MATCH($A128,'Outcome Indicators - Section C '!$A$1:$A$38,0)),Setup!$A$33),""),"")</f>
        <v xml:space="preserve">/
</v>
      </c>
      <c r="R128" s="396" t="str">
        <f ca="1">IFERROR(IF(INDEX('Outcome Indicators - Section C '!S$1:S$38,MATCH($A128,'Outcome Indicators - Section C '!$A$1:$A$38,0))&lt;&gt;"",FIXED(INDEX('Outcome Indicators - Section C '!S$1:S$38,MATCH($A128,'Outcome Indicators - Section C '!$A$1:$A$38,0)),4),""),"")&amp;"/"&amp;IFERROR(IF(INDEX('Outcome Indicators - Section C '!S$1:S$38,MATCH($A128,'Outcome Indicators - Section C '!$A$1:$A$38,0)+1)&lt;&gt;"",FIXED(INDEX('Outcome Indicators - Section C '!S$1:S$38,MATCH($A128,'Outcome Indicators - Section C '!$A$1:$A$38,0)+1),2),""),"")&amp;CHAR(10)&amp;IFERROR(IF(INDEX('Outcome Indicators - Section C '!T$1:T$38,MATCH($A128,'Outcome Indicators - Section C '!$A$1:$A$38,0))&lt;&gt;"",FIXED(INDEX('Outcome Indicators - Section C '!T$1:T$38,MATCH($A128,'Outcome Indicators - Section C '!$A$1:$A$38,0))*100,2)&amp;"%",""),"")&amp;CHAR(10)&amp;IFERROR(IF(INDEX('Outcome Indicators - Section C '!V$1:V$38,MATCH($A128,'Outcome Indicators - Section C '!$A$1:$A$38,0))&lt;&gt;"",INDEX('Outcome Indicators - Section C '!V$1:V$38,MATCH($A128,'Outcome Indicators - Section C '!$A$1:$A$38,0)),""),"")&amp;CHAR(10)&amp;IFERROR(IF(INDEX('Outcome Indicators - Section C '!U$1:U$38,MATCH($A128,'Outcome Indicators - Section C '!$A$1:$A$38,0))&lt;&gt;"",TEXT(INDEX('Outcome Indicators - Section C '!U$1:U$38,MATCH($A128,'Outcome Indicators - Section C '!$A$1:$A$38,0)),Setup!$A$33),""),"")</f>
        <v xml:space="preserve">/
</v>
      </c>
      <c r="S128" s="396" t="str">
        <f ca="1">IFERROR(IF(INDEX('Outcome Indicators - Section C '!W$9:W$38,MATCH($A128,'Outcome Indicators - Section C '!$A$9:$A$38,0))&lt;&gt;"",FIXED(INDEX('Outcome Indicators - Section C '!W$9:W$38,MATCH($A128,'Outcome Indicators - Section C '!$A$9:$A$38,0)),4),""),"")&amp;"/"&amp;IFERROR(IF(INDEX('Outcome Indicators - Section C '!W$9:W$38,MATCH($A128,'Outcome Indicators - Section C '!$A$9:$A$38,0)+1)&lt;&gt;"",FIXED(INDEX('Outcome Indicators - Section C '!W$9:W$38,MATCH($A128,'Outcome Indicators - Section C '!$A$9:$A$38,0)+1),2),""),"")&amp;CHAR(10)&amp;IFERROR(IF(INDEX('Outcome Indicators - Section C '!X$9:X$38,MATCH($A128,'Outcome Indicators - Section C '!$A$9:$A$38,0))&lt;&gt;"",FIXED(INDEX('Outcome Indicators - Section C '!X$9:X$38,MATCH($A128,'Outcome Indicators - Section C '!$A$9:$A$38,0))*100,2)&amp;"%",""),"")&amp;CHAR(10)&amp;IFERROR(IF(INDEX('Outcome Indicators - Section C '!Z$9:Z$38,MATCH($A128,'Outcome Indicators - Section C '!$A$9:$A$38,0))&lt;&gt;"",INDEX('Outcome Indicators - Section C '!Z$9:Z$38,MATCH($A128,'Outcome Indicators - Section C '!$A$9:$A$38,0)),""),"")&amp;CHAR(10)&amp;IFERROR(IF(INDEX('Outcome Indicators - Section C '!Y$9:Y$38,MATCH($A128,'Outcome Indicators - Section C '!$A$9:$A$38,0))&lt;&gt;"",TEXT(INDEX('Outcome Indicators - Section C '!Y$9:Y$38,MATCH($A128,'Outcome Indicators - Section C '!$A$9:$A$38,0)),Setup!$A$33),""),"")</f>
        <v xml:space="preserve">/
</v>
      </c>
      <c r="T128" s="314"/>
      <c r="U128" s="230"/>
      <c r="V128" s="230"/>
      <c r="W128" s="230"/>
      <c r="X128" s="230"/>
      <c r="Y128" s="230"/>
      <c r="Z128" s="230"/>
      <c r="AA128" s="230"/>
      <c r="AB128" s="230"/>
      <c r="AC128" s="230"/>
      <c r="AD128" s="230"/>
      <c r="AE128" s="230"/>
      <c r="AF128" s="230"/>
      <c r="AG128" s="230"/>
      <c r="AH128" s="230"/>
      <c r="AI128" s="230"/>
      <c r="AJ128" s="230"/>
      <c r="AK128" s="230"/>
      <c r="AL128" s="230"/>
      <c r="AM128" s="230"/>
      <c r="AN128" s="230"/>
      <c r="AO128" s="230"/>
      <c r="AP128" s="230"/>
      <c r="AQ128" s="230"/>
      <c r="AR128" s="230"/>
      <c r="AS128" s="230"/>
      <c r="AT128" s="230"/>
      <c r="AU128" s="739"/>
      <c r="AV128" s="739"/>
      <c r="AW128" s="739"/>
      <c r="AX128" s="739"/>
    </row>
    <row r="129" spans="1:55" ht="96" customHeight="1" thickBot="1" x14ac:dyDescent="0.4">
      <c r="A129" s="729"/>
      <c r="B129" s="596" t="str">
        <f ca="1">IFERROR(IF(INDEX('Outcome Indicators - Section C '!AA$1:AA$100,MATCH($A128,'Outcome Indicators - Section C '!$A$1:$A$100,0))&lt;&gt;0,INDEX('Outcome Indicators - Section C '!AA$1:AA$100,MATCH($A128,'Outcome Indicators - Section C '!$A$1:$A$100,0)),""),"")</f>
        <v/>
      </c>
      <c r="C129" s="597"/>
      <c r="D129" s="597"/>
      <c r="E129" s="597"/>
      <c r="F129" s="597"/>
      <c r="G129" s="597"/>
      <c r="H129" s="597"/>
      <c r="I129" s="598"/>
      <c r="J129" s="598"/>
      <c r="K129" s="598"/>
      <c r="L129" s="598"/>
      <c r="M129" s="598"/>
      <c r="N129" s="598"/>
      <c r="O129" s="598"/>
      <c r="P129" s="598"/>
      <c r="Q129" s="598"/>
      <c r="R129" s="598"/>
      <c r="S129" s="599"/>
      <c r="T129" s="310"/>
      <c r="U129" s="230"/>
      <c r="V129" s="230"/>
      <c r="W129" s="230"/>
      <c r="X129" s="230"/>
      <c r="Y129" s="230"/>
      <c r="Z129" s="230"/>
      <c r="AA129" s="230"/>
      <c r="AB129" s="230"/>
      <c r="AC129" s="230"/>
      <c r="AD129" s="230"/>
      <c r="AE129" s="230"/>
      <c r="AF129" s="230"/>
      <c r="AG129" s="230"/>
      <c r="AH129" s="230"/>
      <c r="AI129" s="230"/>
      <c r="AJ129" s="230"/>
      <c r="AK129" s="230"/>
      <c r="AL129" s="230"/>
      <c r="AM129" s="230"/>
      <c r="AN129" s="230"/>
      <c r="AO129" s="230"/>
      <c r="AP129" s="230"/>
      <c r="AQ129" s="230"/>
      <c r="AR129" s="230"/>
      <c r="AS129" s="230"/>
      <c r="AT129" s="230"/>
      <c r="AU129" s="739"/>
      <c r="AV129" s="739"/>
      <c r="AW129" s="739"/>
      <c r="AX129" s="739"/>
    </row>
    <row r="130" spans="1:55" s="227" customFormat="1" ht="172.25" customHeight="1" x14ac:dyDescent="0.35">
      <c r="A130" s="726">
        <v>12</v>
      </c>
      <c r="B130" s="612" t="str">
        <f ca="1">IFERROR(IF(INDEX('Outcome Indicators - Section C '!B$1:B$100,MATCH($A130,'Outcome Indicators - Section C '!$A$1:$A$100,0))&lt;&gt;0,INDEX('Outcome Indicators - Section C '!B$1:B$100,MATCH($A130,'Outcome Indicators - Section C '!$A$1:$A$100,0)),""),"")</f>
        <v/>
      </c>
      <c r="C130" s="613"/>
      <c r="D130" s="614"/>
      <c r="E130" s="612" t="str">
        <f ca="1">IFERROR(IF(INDEX('Outcome Indicators - Section C '!C$1:C$100,MATCH($A130,'Outcome Indicators - Section C '!$A$1:$A$100,0))&lt;&gt;0,INDEX('Outcome Indicators - Section C '!C$1:C$100,MATCH($A130,'Outcome Indicators - Section C '!$A$1:$A$100,0)),""),"")</f>
        <v/>
      </c>
      <c r="F130" s="613"/>
      <c r="G130" s="614"/>
      <c r="H130" s="429" t="str">
        <f ca="1">IFERROR(IF(INDEX('Outcome Indicators - Section C '!D$1:D$100,MATCH($A130,'Outcome Indicators - Section C '!$A$1:$A$100,0))&lt;&gt;"",FIXED(INDEX('Outcome Indicators - Section C '!D$1:D$100,MATCH($A130,'Outcome Indicators - Section C '!$A$1:$A$100,0)),4),""),"")&amp;"/"&amp;IFERROR(IF(INDEX('Outcome Indicators - Section C '!D$1:D$100,MATCH($A130,'Outcome Indicators - Section C '!$A$1:$A$100,0)+1)&lt;&gt;"",FIXED(INDEX('Outcome Indicators - Section C '!D$1:D$100,MATCH($A130,'Outcome Indicators - Section C '!$A$1:$A$100,0)+1),2),""),"")&amp;CHAR(10)&amp;IFERROR(IF(INDEX('Outcome Indicators - Section C '!E$1:E$100,MATCH($A130,'Outcome Indicators - Section C '!$A$1:$A$100,0))&lt;&gt;"",FIXED(INDEX('Outcome Indicators - Section C '!E$1:E$100,MATCH($A130,'Outcome Indicators - Section C '!$A$1:$A$100,0))*100,2)&amp;"%",""),"")</f>
        <v xml:space="preserve">/
</v>
      </c>
      <c r="I130" s="429" t="str">
        <f ca="1">IFERROR(IF(INDEX('Outcome Indicators - Section C '!F$1:F$100,MATCH($A130,'Outcome Indicators - Section C '!$A$1:$A$100,0))&lt;&gt;0,INDEX('Outcome Indicators - Section C '!F$1:F$100,MATCH($A130,'Outcome Indicators - Section C '!$A$1:$A$100,0)),""),"")&amp;CHAR(10)&amp;IFERROR(IF(INDEX('Outcome Indicators - Section C '!G$1:G$100,MATCH($A130,'Outcome Indicators - Section C '!$A$1:$A$100,0))&lt;&gt;0,INDEX('Outcome Indicators - Section C '!G$1:G$100,MATCH($A130,'Outcome Indicators - Section C '!$A$1:$A$100,0)),""),"")</f>
        <v xml:space="preserve">
</v>
      </c>
      <c r="J130" s="612" t="str">
        <f ca="1">IFERROR(IF(INDEX('Outcome Indicators - Section C '!H$1:H$100,MATCH($A130,'Outcome Indicators - Section C '!$A$1:$A$100,0))&lt;&gt;0,INDEX('Outcome Indicators - Section C '!H$1:H$100,MATCH($A130,'Outcome Indicators - Section C '!$A$1:$A$100,0)),""),"")</f>
        <v/>
      </c>
      <c r="K130" s="613"/>
      <c r="L130" s="613"/>
      <c r="M130" s="614"/>
      <c r="N130" s="430" t="str">
        <f ca="1">IFERROR(IF(AND('Overview - Section A'!AN$5="Grant Making",OR(B130&lt;&gt;"",E130&lt;&gt;"")),Setup!I15,IF(INDEX('Outcome Indicators - Section C '!I$1:I$100,MATCH($A130,'Outcome Indicators - Section C '!$A$1:$A$100,0))&lt;&gt;0,INDEX('Outcome Indicators - Section C '!I$1:I$100,MATCH($A130,'Outcome Indicators - Section C '!$A$1:$A$100,0)),"")),"")</f>
        <v/>
      </c>
      <c r="O130" s="430" t="str">
        <f>IFERROR(IF(INDEX('Outcome Indicators - Section C '!J$9:J$38,MATCH($A130,'Outcome Indicators - Section C '!$A$9:$A$38,0))&lt;&gt;0,INDEX('Outcome Indicators - Section C '!J$9:J$38,MATCH($A130,'Outcome Indicators - Section C '!$A$9:$A$38,0)),""),"")</f>
        <v/>
      </c>
      <c r="P130" s="431" t="str">
        <f ca="1">IFERROR(IF(INDEX('Outcome Indicators - Section C '!K$1:K$100,MATCH($A130,'Outcome Indicators - Section C '!$A$1:$A$100,0))&lt;&gt;"",FIXED(INDEX('Outcome Indicators - Section C '!K$1:K$100,MATCH($A130,'Outcome Indicators - Section C '!$A$1:$A$100,0)),4),""),"")&amp;"/"&amp;IFERROR(IF(INDEX('Outcome Indicators - Section C '!K$1:K$100,MATCH($A130,'Outcome Indicators - Section C '!$A$1:$A$100,0)+1)&lt;&gt;"",FIXED(INDEX('Outcome Indicators - Section C '!K$1:K$100,MATCH($A130,'Outcome Indicators - Section C '!$A$1:$A$100,0)+1),2),""),"")&amp;CHAR(10)&amp;IFERROR(IF(INDEX('Outcome Indicators - Section C '!L$1:L$100,MATCH($A130,'Outcome Indicators - Section C '!$A$1:$A$100,0))&lt;&gt;"",FIXED(INDEX('Outcome Indicators - Section C '!L$1:L$100,MATCH($A130,'Outcome Indicators - Section C '!$A$1:$A$100,0))*100,2)&amp;"%",""),"")&amp;CHAR(10)&amp;IFERROR(IF(INDEX('Outcome Indicators - Section C '!N$1:N$100,MATCH($A130,'Outcome Indicators - Section C '!$A$1:$A$100,0))&lt;&gt;"",INDEX('Outcome Indicators - Section C '!N$1:N$100,MATCH($A130,'Outcome Indicators - Section C '!$A$1:$A$100,0)),""),"")&amp;CHAR(10)&amp;IFERROR(IF(INDEX('Outcome Indicators - Section C '!M$1:M$100,MATCH($A130,'Outcome Indicators - Section C '!$A$1:$A$100,0))&lt;&gt;"",TEXT(INDEX('Outcome Indicators - Section C '!M$1:M$100,MATCH($A130,'Outcome Indicators - Section C '!$A$1:$A$100,0)),Setup!$A$33),""),"")</f>
        <v xml:space="preserve">/
</v>
      </c>
      <c r="Q130" s="429" t="str">
        <f ca="1">IFERROR(IF(INDEX('Outcome Indicators - Section C '!O$1:O$38,MATCH($A130,'Outcome Indicators - Section C '!$A$1:$A$38,0))&lt;&gt;"",FIXED(INDEX('Outcome Indicators - Section C '!O$1:O$38,MATCH($A130,'Outcome Indicators - Section C '!$A$1:$A$38,0)),4),""),"")&amp;"/"&amp;IFERROR(IF(INDEX('Outcome Indicators - Section C '!O$1:O$38,MATCH($A130,'Outcome Indicators - Section C '!$A$1:$A$38,0)+1)&lt;&gt;"",FIXED(INDEX('Outcome Indicators - Section C '!O$1:O$38,MATCH($A130,'Outcome Indicators - Section C '!$A$1:$A$38,0)+1),2),""),"")&amp;CHAR(10)&amp;IFERROR(IF(INDEX('Outcome Indicators - Section C '!P$1:P$38,MATCH($A130,'Outcome Indicators - Section C '!$A$1:$A$38,0))&lt;&gt;"",FIXED(INDEX('Outcome Indicators - Section C '!P$1:P$38,MATCH($A130,'Outcome Indicators - Section C '!$A$1:$A$38,0))*100,2)&amp;"%",""),"")&amp;CHAR(10)&amp;IFERROR(IF(INDEX('Outcome Indicators - Section C '!R$1:R$38,MATCH($A130,'Outcome Indicators - Section C '!$A$1:$A$38,0))&lt;&gt;"",INDEX('Outcome Indicators - Section C '!R$1:R$38,MATCH($A130,'Outcome Indicators - Section C '!$A$1:$A$38,0)),""),"")&amp;CHAR(10)&amp;IFERROR(IF(INDEX('Outcome Indicators - Section C '!Q$1:Q$38,MATCH($A130,'Outcome Indicators - Section C '!$A$1:$A$38,0))&lt;&gt;"",TEXT(INDEX('Outcome Indicators - Section C '!Q$1:Q$38,MATCH($A130,'Outcome Indicators - Section C '!$A$1:$A$38,0)),Setup!$A$33),""),"")</f>
        <v xml:space="preserve">/
</v>
      </c>
      <c r="R130" s="429" t="str">
        <f ca="1">IFERROR(IF(INDEX('Outcome Indicators - Section C '!S$1:S$38,MATCH($A130,'Outcome Indicators - Section C '!$A$1:$A$38,0))&lt;&gt;"",FIXED(INDEX('Outcome Indicators - Section C '!S$1:S$38,MATCH($A130,'Outcome Indicators - Section C '!$A$1:$A$38,0)),4),""),"")&amp;"/"&amp;IFERROR(IF(INDEX('Outcome Indicators - Section C '!S$1:S$38,MATCH($A130,'Outcome Indicators - Section C '!$A$1:$A$38,0)+1)&lt;&gt;"",FIXED(INDEX('Outcome Indicators - Section C '!S$1:S$38,MATCH($A130,'Outcome Indicators - Section C '!$A$1:$A$38,0)+1),2),""),"")&amp;CHAR(10)&amp;IFERROR(IF(INDEX('Outcome Indicators - Section C '!T$1:T$38,MATCH($A130,'Outcome Indicators - Section C '!$A$1:$A$38,0))&lt;&gt;"",FIXED(INDEX('Outcome Indicators - Section C '!T$1:T$38,MATCH($A130,'Outcome Indicators - Section C '!$A$1:$A$38,0))*100,2)&amp;"%",""),"")&amp;CHAR(10)&amp;IFERROR(IF(INDEX('Outcome Indicators - Section C '!V$1:V$38,MATCH($A130,'Outcome Indicators - Section C '!$A$1:$A$38,0))&lt;&gt;"",INDEX('Outcome Indicators - Section C '!V$1:V$38,MATCH($A130,'Outcome Indicators - Section C '!$A$1:$A$38,0)),""),"")&amp;CHAR(10)&amp;IFERROR(IF(INDEX('Outcome Indicators - Section C '!U$1:U$38,MATCH($A130,'Outcome Indicators - Section C '!$A$1:$A$38,0))&lt;&gt;"",TEXT(INDEX('Outcome Indicators - Section C '!U$1:U$38,MATCH($A130,'Outcome Indicators - Section C '!$A$1:$A$38,0)),Setup!$A$33),""),"")</f>
        <v xml:space="preserve">/
</v>
      </c>
      <c r="S130" s="429" t="str">
        <f ca="1">IFERROR(IF(INDEX('Outcome Indicators - Section C '!W$9:W$38,MATCH($A130,'Outcome Indicators - Section C '!$A$9:$A$38,0))&lt;&gt;"",FIXED(INDEX('Outcome Indicators - Section C '!W$9:W$38,MATCH($A130,'Outcome Indicators - Section C '!$A$9:$A$38,0)),4),""),"")&amp;"/"&amp;IFERROR(IF(INDEX('Outcome Indicators - Section C '!W$9:W$38,MATCH($A130,'Outcome Indicators - Section C '!$A$9:$A$38,0)+1)&lt;&gt;"",FIXED(INDEX('Outcome Indicators - Section C '!W$9:W$38,MATCH($A130,'Outcome Indicators - Section C '!$A$9:$A$38,0)+1),2),""),"")&amp;CHAR(10)&amp;IFERROR(IF(INDEX('Outcome Indicators - Section C '!X$9:X$38,MATCH($A130,'Outcome Indicators - Section C '!$A$9:$A$38,0))&lt;&gt;"",FIXED(INDEX('Outcome Indicators - Section C '!X$9:X$38,MATCH($A130,'Outcome Indicators - Section C '!$A$9:$A$38,0))*100,2)&amp;"%",""),"")&amp;CHAR(10)&amp;IFERROR(IF(INDEX('Outcome Indicators - Section C '!Z$9:Z$38,MATCH($A130,'Outcome Indicators - Section C '!$A$9:$A$38,0))&lt;&gt;"",INDEX('Outcome Indicators - Section C '!Z$9:Z$38,MATCH($A130,'Outcome Indicators - Section C '!$A$9:$A$38,0)),""),"")&amp;CHAR(10)&amp;IFERROR(IF(INDEX('Outcome Indicators - Section C '!Y$9:Y$38,MATCH($A130,'Outcome Indicators - Section C '!$A$9:$A$38,0))&lt;&gt;"",TEXT(INDEX('Outcome Indicators - Section C '!Y$9:Y$38,MATCH($A130,'Outcome Indicators - Section C '!$A$9:$A$38,0)),Setup!$A$33),""),"")</f>
        <v xml:space="preserve">/
</v>
      </c>
      <c r="T130" s="426"/>
      <c r="U130" s="230"/>
      <c r="V130" s="230"/>
      <c r="W130" s="230"/>
      <c r="X130" s="230"/>
      <c r="Y130" s="230"/>
      <c r="Z130" s="230"/>
      <c r="AA130" s="230"/>
      <c r="AB130" s="230"/>
      <c r="AC130" s="230"/>
      <c r="AD130" s="230"/>
      <c r="AE130" s="230"/>
      <c r="AF130" s="230"/>
      <c r="AG130" s="230"/>
      <c r="AH130" s="230"/>
      <c r="AI130" s="230"/>
      <c r="AJ130" s="230"/>
      <c r="AK130" s="230"/>
      <c r="AL130" s="230"/>
      <c r="AM130" s="230"/>
      <c r="AN130" s="230"/>
      <c r="AO130" s="230"/>
      <c r="AP130" s="230"/>
      <c r="AQ130" s="230"/>
      <c r="AR130" s="230"/>
      <c r="AS130" s="230"/>
      <c r="AT130" s="230"/>
      <c r="AU130" s="702"/>
      <c r="AV130" s="702"/>
      <c r="AW130" s="702"/>
      <c r="AX130" s="702"/>
      <c r="AY130" s="211"/>
      <c r="AZ130" s="211"/>
      <c r="BA130" s="211"/>
      <c r="BB130" s="211"/>
      <c r="BC130" s="211"/>
    </row>
    <row r="131" spans="1:55" s="227" customFormat="1" ht="96" customHeight="1" thickBot="1" x14ac:dyDescent="0.4">
      <c r="A131" s="727"/>
      <c r="B131" s="615" t="str">
        <f ca="1">IFERROR(IF(INDEX('Outcome Indicators - Section C '!AA$1:AA$100,MATCH($A130,'Outcome Indicators - Section C '!$A$1:$A$100,0))&lt;&gt;0,INDEX('Outcome Indicators - Section C '!AA$1:AA$100,MATCH($A130,'Outcome Indicators - Section C '!$A$1:$A$100,0)),""),"")</f>
        <v/>
      </c>
      <c r="C131" s="616"/>
      <c r="D131" s="616"/>
      <c r="E131" s="616"/>
      <c r="F131" s="616"/>
      <c r="G131" s="616"/>
      <c r="H131" s="616"/>
      <c r="I131" s="616"/>
      <c r="J131" s="616"/>
      <c r="K131" s="616"/>
      <c r="L131" s="616"/>
      <c r="M131" s="616"/>
      <c r="N131" s="616"/>
      <c r="O131" s="616"/>
      <c r="P131" s="616"/>
      <c r="Q131" s="616"/>
      <c r="R131" s="616"/>
      <c r="S131" s="617"/>
      <c r="T131" s="315"/>
      <c r="U131" s="230"/>
      <c r="V131" s="230"/>
      <c r="W131" s="230"/>
      <c r="X131" s="230"/>
      <c r="Y131" s="230"/>
      <c r="Z131" s="230"/>
      <c r="AA131" s="230"/>
      <c r="AB131" s="230"/>
      <c r="AC131" s="230"/>
      <c r="AD131" s="230"/>
      <c r="AE131" s="230"/>
      <c r="AF131" s="230"/>
      <c r="AG131" s="230"/>
      <c r="AH131" s="230"/>
      <c r="AI131" s="230"/>
      <c r="AJ131" s="230"/>
      <c r="AK131" s="230"/>
      <c r="AL131" s="230"/>
      <c r="AM131" s="230"/>
      <c r="AN131" s="230"/>
      <c r="AO131" s="230"/>
      <c r="AP131" s="230"/>
      <c r="AQ131" s="230"/>
      <c r="AR131" s="230"/>
      <c r="AS131" s="230"/>
      <c r="AT131" s="230"/>
      <c r="AU131" s="702"/>
      <c r="AV131" s="702"/>
      <c r="AW131" s="702"/>
      <c r="AX131" s="702"/>
      <c r="AY131" s="211"/>
      <c r="AZ131" s="211"/>
      <c r="BA131" s="211"/>
      <c r="BB131" s="211"/>
      <c r="BC131" s="211"/>
    </row>
    <row r="132" spans="1:55" ht="172.25" customHeight="1" x14ac:dyDescent="0.35">
      <c r="A132" s="728">
        <v>13</v>
      </c>
      <c r="B132" s="603" t="str">
        <f ca="1">IFERROR(IF(INDEX('Outcome Indicators - Section C '!B$1:B$100,MATCH($A132,'Outcome Indicators - Section C '!$A$1:$A$100,0))&lt;&gt;0,INDEX('Outcome Indicators - Section C '!B$1:B$100,MATCH($A132,'Outcome Indicators - Section C '!$A$1:$A$100,0)),""),"")</f>
        <v/>
      </c>
      <c r="C132" s="604"/>
      <c r="D132" s="605"/>
      <c r="E132" s="603" t="str">
        <f ca="1">IFERROR(IF(INDEX('Outcome Indicators - Section C '!C$1:C$100,MATCH($A132,'Outcome Indicators - Section C '!$A$1:$A$100,0))&lt;&gt;0,INDEX('Outcome Indicators - Section C '!C$1:C$100,MATCH($A132,'Outcome Indicators - Section C '!$A$1:$A$100,0)),""),"")</f>
        <v/>
      </c>
      <c r="F132" s="604"/>
      <c r="G132" s="605"/>
      <c r="H132" s="396" t="str">
        <f ca="1">IFERROR(IF(INDEX('Outcome Indicators - Section C '!D$1:D$100,MATCH($A132,'Outcome Indicators - Section C '!$A$1:$A$100,0))&lt;&gt;"",FIXED(INDEX('Outcome Indicators - Section C '!D$1:D$100,MATCH($A132,'Outcome Indicators - Section C '!$A$1:$A$100,0)),4),""),"")&amp;"/"&amp;IFERROR(IF(INDEX('Outcome Indicators - Section C '!D$1:D$100,MATCH($A132,'Outcome Indicators - Section C '!$A$1:$A$100,0)+1)&lt;&gt;"",FIXED(INDEX('Outcome Indicators - Section C '!D$1:D$100,MATCH($A132,'Outcome Indicators - Section C '!$A$1:$A$100,0)+1),2),""),"")&amp;CHAR(10)&amp;IFERROR(IF(INDEX('Outcome Indicators - Section C '!E$1:E$100,MATCH($A132,'Outcome Indicators - Section C '!$A$1:$A$100,0))&lt;&gt;"",FIXED(INDEX('Outcome Indicators - Section C '!E$1:E$100,MATCH($A132,'Outcome Indicators - Section C '!$A$1:$A$100,0))*100,2)&amp;"%",""),"")</f>
        <v xml:space="preserve">/
</v>
      </c>
      <c r="I132" s="396" t="str">
        <f ca="1">IFERROR(IF(INDEX('Outcome Indicators - Section C '!F$1:F$100,MATCH($A132,'Outcome Indicators - Section C '!$A$1:$A$100,0))&lt;&gt;0,INDEX('Outcome Indicators - Section C '!F$1:F$100,MATCH($A132,'Outcome Indicators - Section C '!$A$1:$A$100,0)),""),"")&amp;CHAR(10)&amp;IFERROR(IF(INDEX('Outcome Indicators - Section C '!G$1:G$100,MATCH($A132,'Outcome Indicators - Section C '!$A$1:$A$100,0))&lt;&gt;0,INDEX('Outcome Indicators - Section C '!G$1:G$100,MATCH($A132,'Outcome Indicators - Section C '!$A$1:$A$100,0)),""),"")</f>
        <v xml:space="preserve">
</v>
      </c>
      <c r="J132" s="603" t="str">
        <f ca="1">IFERROR(IF(INDEX('Outcome Indicators - Section C '!H$1:H$100,MATCH($A132,'Outcome Indicators - Section C '!$A$1:$A$100,0))&lt;&gt;0,INDEX('Outcome Indicators - Section C '!H$1:H$100,MATCH($A132,'Outcome Indicators - Section C '!$A$1:$A$100,0)),""),"")</f>
        <v/>
      </c>
      <c r="K132" s="604"/>
      <c r="L132" s="604"/>
      <c r="M132" s="605"/>
      <c r="N132" s="397" t="str">
        <f ca="1">IFERROR(IF(AND('Overview - Section A'!AN$5="Grant Making",OR(B132&lt;&gt;"",E132&lt;&gt;"")),Setup!I15,IF(INDEX('Outcome Indicators - Section C '!I$1:I$100,MATCH($A132,'Outcome Indicators - Section C '!$A$1:$A$100,0))&lt;&gt;0,INDEX('Outcome Indicators - Section C '!I$1:I$100,MATCH($A132,'Outcome Indicators - Section C '!$A$1:$A$100,0)),"")),"")</f>
        <v/>
      </c>
      <c r="O132" s="397" t="str">
        <f>IFERROR(IF(INDEX('Outcome Indicators - Section C '!J$9:J$38,MATCH($A132,'Outcome Indicators - Section C '!$A$9:$A$38,0))&lt;&gt;0,INDEX('Outcome Indicators - Section C '!J$9:J$38,MATCH($A132,'Outcome Indicators - Section C '!$A$9:$A$38,0)),""),"")</f>
        <v/>
      </c>
      <c r="P132" s="398" t="str">
        <f ca="1">IFERROR(IF(INDEX('Outcome Indicators - Section C '!K$1:K$100,MATCH($A132,'Outcome Indicators - Section C '!$A$1:$A$100,0))&lt;&gt;"",FIXED(INDEX('Outcome Indicators - Section C '!K$1:K$100,MATCH($A132,'Outcome Indicators - Section C '!$A$1:$A$100,0)),4),""),"")&amp;"/"&amp;IFERROR(IF(INDEX('Outcome Indicators - Section C '!K$1:K$100,MATCH($A132,'Outcome Indicators - Section C '!$A$1:$A$100,0)+1)&lt;&gt;"",FIXED(INDEX('Outcome Indicators - Section C '!K$1:K$100,MATCH($A132,'Outcome Indicators - Section C '!$A$1:$A$100,0)+1),2),""),"")&amp;CHAR(10)&amp;IFERROR(IF(INDEX('Outcome Indicators - Section C '!L$1:L$100,MATCH($A132,'Outcome Indicators - Section C '!$A$1:$A$100,0))&lt;&gt;"",FIXED(INDEX('Outcome Indicators - Section C '!L$1:L$100,MATCH($A132,'Outcome Indicators - Section C '!$A$1:$A$100,0))*100,2)&amp;"%",""),"")&amp;CHAR(10)&amp;IFERROR(IF(INDEX('Outcome Indicators - Section C '!N$1:N$100,MATCH($A132,'Outcome Indicators - Section C '!$A$1:$A$100,0))&lt;&gt;"",INDEX('Outcome Indicators - Section C '!N$1:N$100,MATCH($A132,'Outcome Indicators - Section C '!$A$1:$A$100,0)),""),"")&amp;CHAR(10)&amp;IFERROR(IF(INDEX('Outcome Indicators - Section C '!M$1:M$100,MATCH($A132,'Outcome Indicators - Section C '!$A$1:$A$100,0))&lt;&gt;"",TEXT(INDEX('Outcome Indicators - Section C '!M$1:M$100,MATCH($A132,'Outcome Indicators - Section C '!$A$1:$A$100,0)),Setup!$A$33),""),"")</f>
        <v xml:space="preserve">/
</v>
      </c>
      <c r="Q132" s="396" t="str">
        <f ca="1">IFERROR(IF(INDEX('Outcome Indicators - Section C '!O$1:O$38,MATCH($A132,'Outcome Indicators - Section C '!$A$1:$A$38,0))&lt;&gt;"",FIXED(INDEX('Outcome Indicators - Section C '!O$1:O$38,MATCH($A132,'Outcome Indicators - Section C '!$A$1:$A$38,0)),4),""),"")&amp;"/"&amp;IFERROR(IF(INDEX('Outcome Indicators - Section C '!O$1:O$38,MATCH($A132,'Outcome Indicators - Section C '!$A$1:$A$38,0)+1)&lt;&gt;"",FIXED(INDEX('Outcome Indicators - Section C '!O$1:O$38,MATCH($A132,'Outcome Indicators - Section C '!$A$1:$A$38,0)+1),2),""),"")&amp;CHAR(10)&amp;IFERROR(IF(INDEX('Outcome Indicators - Section C '!P$1:P$38,MATCH($A132,'Outcome Indicators - Section C '!$A$1:$A$38,0))&lt;&gt;"",FIXED(INDEX('Outcome Indicators - Section C '!P$1:P$38,MATCH($A132,'Outcome Indicators - Section C '!$A$1:$A$38,0))*100,2)&amp;"%",""),"")&amp;CHAR(10)&amp;IFERROR(IF(INDEX('Outcome Indicators - Section C '!R$1:R$38,MATCH($A132,'Outcome Indicators - Section C '!$A$1:$A$38,0))&lt;&gt;"",INDEX('Outcome Indicators - Section C '!R$1:R$38,MATCH($A132,'Outcome Indicators - Section C '!$A$1:$A$38,0)),""),"")&amp;CHAR(10)&amp;IFERROR(IF(INDEX('Outcome Indicators - Section C '!Q$1:Q$38,MATCH($A132,'Outcome Indicators - Section C '!$A$1:$A$38,0))&lt;&gt;"",TEXT(INDEX('Outcome Indicators - Section C '!Q$1:Q$38,MATCH($A132,'Outcome Indicators - Section C '!$A$1:$A$38,0)),Setup!$A$33),""),"")</f>
        <v xml:space="preserve">/
</v>
      </c>
      <c r="R132" s="396" t="str">
        <f ca="1">IFERROR(IF(INDEX('Outcome Indicators - Section C '!S$1:S$38,MATCH($A132,'Outcome Indicators - Section C '!$A$1:$A$38,0))&lt;&gt;"",FIXED(INDEX('Outcome Indicators - Section C '!S$1:S$38,MATCH($A132,'Outcome Indicators - Section C '!$A$1:$A$38,0)),4),""),"")&amp;"/"&amp;IFERROR(IF(INDEX('Outcome Indicators - Section C '!S$1:S$38,MATCH($A132,'Outcome Indicators - Section C '!$A$1:$A$38,0)+1)&lt;&gt;"",FIXED(INDEX('Outcome Indicators - Section C '!S$1:S$38,MATCH($A132,'Outcome Indicators - Section C '!$A$1:$A$38,0)+1),2),""),"")&amp;CHAR(10)&amp;IFERROR(IF(INDEX('Outcome Indicators - Section C '!T$1:T$38,MATCH($A132,'Outcome Indicators - Section C '!$A$1:$A$38,0))&lt;&gt;"",FIXED(INDEX('Outcome Indicators - Section C '!T$1:T$38,MATCH($A132,'Outcome Indicators - Section C '!$A$1:$A$38,0))*100,2)&amp;"%",""),"")&amp;CHAR(10)&amp;IFERROR(IF(INDEX('Outcome Indicators - Section C '!V$1:V$38,MATCH($A132,'Outcome Indicators - Section C '!$A$1:$A$38,0))&lt;&gt;"",INDEX('Outcome Indicators - Section C '!V$1:V$38,MATCH($A132,'Outcome Indicators - Section C '!$A$1:$A$38,0)),""),"")&amp;CHAR(10)&amp;IFERROR(IF(INDEX('Outcome Indicators - Section C '!U$1:U$38,MATCH($A132,'Outcome Indicators - Section C '!$A$1:$A$38,0))&lt;&gt;"",TEXT(INDEX('Outcome Indicators - Section C '!U$1:U$38,MATCH($A132,'Outcome Indicators - Section C '!$A$1:$A$38,0)),Setup!$A$33),""),"")</f>
        <v xml:space="preserve">/
</v>
      </c>
      <c r="S132" s="396" t="str">
        <f ca="1">IFERROR(IF(INDEX('Outcome Indicators - Section C '!W$9:W$38,MATCH($A132,'Outcome Indicators - Section C '!$A$9:$A$38,0))&lt;&gt;"",FIXED(INDEX('Outcome Indicators - Section C '!W$9:W$38,MATCH($A132,'Outcome Indicators - Section C '!$A$9:$A$38,0)),4),""),"")&amp;"/"&amp;IFERROR(IF(INDEX('Outcome Indicators - Section C '!W$9:W$38,MATCH($A132,'Outcome Indicators - Section C '!$A$9:$A$38,0)+1)&lt;&gt;"",FIXED(INDEX('Outcome Indicators - Section C '!W$9:W$38,MATCH($A132,'Outcome Indicators - Section C '!$A$9:$A$38,0)+1),2),""),"")&amp;CHAR(10)&amp;IFERROR(IF(INDEX('Outcome Indicators - Section C '!X$9:X$38,MATCH($A132,'Outcome Indicators - Section C '!$A$9:$A$38,0))&lt;&gt;"",FIXED(INDEX('Outcome Indicators - Section C '!X$9:X$38,MATCH($A132,'Outcome Indicators - Section C '!$A$9:$A$38,0))*100,2)&amp;"%",""),"")&amp;CHAR(10)&amp;IFERROR(IF(INDEX('Outcome Indicators - Section C '!Z$9:Z$38,MATCH($A132,'Outcome Indicators - Section C '!$A$9:$A$38,0))&lt;&gt;"",INDEX('Outcome Indicators - Section C '!Z$9:Z$38,MATCH($A132,'Outcome Indicators - Section C '!$A$9:$A$38,0)),""),"")&amp;CHAR(10)&amp;IFERROR(IF(INDEX('Outcome Indicators - Section C '!Y$9:Y$38,MATCH($A132,'Outcome Indicators - Section C '!$A$9:$A$38,0))&lt;&gt;"",TEXT(INDEX('Outcome Indicators - Section C '!Y$9:Y$38,MATCH($A132,'Outcome Indicators - Section C '!$A$9:$A$38,0)),Setup!$A$33),""),"")</f>
        <v xml:space="preserve">/
</v>
      </c>
      <c r="T132" s="314"/>
      <c r="U132" s="230"/>
      <c r="V132" s="230"/>
      <c r="W132" s="230"/>
      <c r="X132" s="230"/>
      <c r="Y132" s="230"/>
      <c r="Z132" s="230"/>
      <c r="AA132" s="230"/>
      <c r="AB132" s="230"/>
      <c r="AC132" s="230"/>
      <c r="AD132" s="230"/>
      <c r="AE132" s="230"/>
      <c r="AF132" s="230"/>
      <c r="AG132" s="230"/>
      <c r="AH132" s="230"/>
      <c r="AI132" s="230"/>
      <c r="AJ132" s="230"/>
      <c r="AK132" s="230"/>
      <c r="AL132" s="230"/>
      <c r="AM132" s="230"/>
      <c r="AN132" s="230"/>
      <c r="AO132" s="230"/>
      <c r="AP132" s="230"/>
      <c r="AQ132" s="230"/>
      <c r="AR132" s="230"/>
      <c r="AS132" s="230"/>
      <c r="AT132" s="230"/>
      <c r="AU132" s="739"/>
      <c r="AV132" s="739"/>
      <c r="AW132" s="739"/>
      <c r="AX132" s="739"/>
    </row>
    <row r="133" spans="1:55" ht="96" customHeight="1" thickBot="1" x14ac:dyDescent="0.4">
      <c r="A133" s="729"/>
      <c r="B133" s="596" t="str">
        <f ca="1">IFERROR(IF(INDEX('Outcome Indicators - Section C '!AA$1:AA$100,MATCH($A132,'Outcome Indicators - Section C '!$A$1:$A$100,0))&lt;&gt;0,INDEX('Outcome Indicators - Section C '!AA$1:AA$100,MATCH($A132,'Outcome Indicators - Section C '!$A$1:$A$100,0)),""),"")</f>
        <v/>
      </c>
      <c r="C133" s="597"/>
      <c r="D133" s="597"/>
      <c r="E133" s="597"/>
      <c r="F133" s="597"/>
      <c r="G133" s="597"/>
      <c r="H133" s="597"/>
      <c r="I133" s="598"/>
      <c r="J133" s="598"/>
      <c r="K133" s="598"/>
      <c r="L133" s="598"/>
      <c r="M133" s="598"/>
      <c r="N133" s="598"/>
      <c r="O133" s="598"/>
      <c r="P133" s="598"/>
      <c r="Q133" s="598"/>
      <c r="R133" s="598"/>
      <c r="S133" s="599"/>
      <c r="T133" s="310"/>
      <c r="U133" s="230"/>
      <c r="V133" s="230"/>
      <c r="W133" s="230"/>
      <c r="X133" s="230"/>
      <c r="Y133" s="230"/>
      <c r="Z133" s="230"/>
      <c r="AA133" s="230"/>
      <c r="AB133" s="230"/>
      <c r="AC133" s="230"/>
      <c r="AD133" s="230"/>
      <c r="AE133" s="230"/>
      <c r="AF133" s="230"/>
      <c r="AG133" s="230"/>
      <c r="AH133" s="230"/>
      <c r="AI133" s="230"/>
      <c r="AJ133" s="230"/>
      <c r="AK133" s="230"/>
      <c r="AL133" s="230"/>
      <c r="AM133" s="230"/>
      <c r="AN133" s="230"/>
      <c r="AO133" s="230"/>
      <c r="AP133" s="230"/>
      <c r="AQ133" s="230"/>
      <c r="AR133" s="230"/>
      <c r="AS133" s="230"/>
      <c r="AT133" s="230"/>
      <c r="AU133" s="739"/>
      <c r="AV133" s="739"/>
      <c r="AW133" s="739"/>
      <c r="AX133" s="739"/>
    </row>
    <row r="134" spans="1:55" s="227" customFormat="1" ht="172.25" customHeight="1" x14ac:dyDescent="0.35">
      <c r="A134" s="726">
        <v>14</v>
      </c>
      <c r="B134" s="612" t="str">
        <f ca="1">IFERROR(IF(INDEX('Outcome Indicators - Section C '!B$1:B$100,MATCH($A134,'Outcome Indicators - Section C '!$A$1:$A$100,0))&lt;&gt;0,INDEX('Outcome Indicators - Section C '!B$1:B$100,MATCH($A134,'Outcome Indicators - Section C '!$A$1:$A$100,0)),""),"")</f>
        <v/>
      </c>
      <c r="C134" s="613"/>
      <c r="D134" s="614"/>
      <c r="E134" s="612" t="str">
        <f ca="1">IFERROR(IF(INDEX('Outcome Indicators - Section C '!C$1:C$100,MATCH($A134,'Outcome Indicators - Section C '!$A$1:$A$100,0))&lt;&gt;0,INDEX('Outcome Indicators - Section C '!C$1:C$100,MATCH($A134,'Outcome Indicators - Section C '!$A$1:$A$100,0)),""),"")</f>
        <v/>
      </c>
      <c r="F134" s="613"/>
      <c r="G134" s="614"/>
      <c r="H134" s="429" t="str">
        <f ca="1">IFERROR(IF(INDEX('Outcome Indicators - Section C '!D$1:D$100,MATCH($A134,'Outcome Indicators - Section C '!$A$1:$A$100,0))&lt;&gt;"",FIXED(INDEX('Outcome Indicators - Section C '!D$1:D$100,MATCH($A134,'Outcome Indicators - Section C '!$A$1:$A$100,0)),4),""),"")&amp;"/"&amp;IFERROR(IF(INDEX('Outcome Indicators - Section C '!D$1:D$100,MATCH($A134,'Outcome Indicators - Section C '!$A$1:$A$100,0)+1)&lt;&gt;"",FIXED(INDEX('Outcome Indicators - Section C '!D$1:D$100,MATCH($A134,'Outcome Indicators - Section C '!$A$1:$A$100,0)+1),2),""),"")&amp;CHAR(10)&amp;IFERROR(IF(INDEX('Outcome Indicators - Section C '!E$1:E$100,MATCH($A134,'Outcome Indicators - Section C '!$A$1:$A$100,0))&lt;&gt;"",FIXED(INDEX('Outcome Indicators - Section C '!E$1:E$100,MATCH($A134,'Outcome Indicators - Section C '!$A$1:$A$100,0))*100,2)&amp;"%",""),"")</f>
        <v xml:space="preserve">/
</v>
      </c>
      <c r="I134" s="429" t="str">
        <f ca="1">IFERROR(IF(INDEX('Outcome Indicators - Section C '!F$1:F$100,MATCH($A134,'Outcome Indicators - Section C '!$A$1:$A$100,0))&lt;&gt;0,INDEX('Outcome Indicators - Section C '!F$1:F$100,MATCH($A134,'Outcome Indicators - Section C '!$A$1:$A$100,0)),""),"")&amp;CHAR(10)&amp;IFERROR(IF(INDEX('Outcome Indicators - Section C '!G$1:G$100,MATCH($A134,'Outcome Indicators - Section C '!$A$1:$A$100,0))&lt;&gt;0,INDEX('Outcome Indicators - Section C '!G$1:G$100,MATCH($A134,'Outcome Indicators - Section C '!$A$1:$A$100,0)),""),"")</f>
        <v xml:space="preserve">
</v>
      </c>
      <c r="J134" s="612" t="str">
        <f ca="1">IFERROR(IF(INDEX('Outcome Indicators - Section C '!H$1:H$100,MATCH($A134,'Outcome Indicators - Section C '!$A$1:$A$100,0))&lt;&gt;0,INDEX('Outcome Indicators - Section C '!H$1:H$100,MATCH($A134,'Outcome Indicators - Section C '!$A$1:$A$100,0)),""),"")</f>
        <v/>
      </c>
      <c r="K134" s="613"/>
      <c r="L134" s="613"/>
      <c r="M134" s="614"/>
      <c r="N134" s="430" t="str">
        <f ca="1">IFERROR(IF(AND('Overview - Section A'!AN$5="Grant Making",OR(B134&lt;&gt;"",E134&lt;&gt;"")),Setup!I15,IF(INDEX('Outcome Indicators - Section C '!I$1:I$100,MATCH($A134,'Outcome Indicators - Section C '!$A$1:$A$100,0))&lt;&gt;0,INDEX('Outcome Indicators - Section C '!I$1:I$100,MATCH($A134,'Outcome Indicators - Section C '!$A$1:$A$100,0)),"")),"")</f>
        <v/>
      </c>
      <c r="O134" s="430" t="str">
        <f>IFERROR(IF(INDEX('Outcome Indicators - Section C '!J$9:J$38,MATCH($A134,'Outcome Indicators - Section C '!$A$9:$A$38,0))&lt;&gt;0,INDEX('Outcome Indicators - Section C '!J$9:J$38,MATCH($A134,'Outcome Indicators - Section C '!$A$9:$A$38,0)),""),"")</f>
        <v/>
      </c>
      <c r="P134" s="431" t="str">
        <f ca="1">IFERROR(IF(INDEX('Outcome Indicators - Section C '!K$1:K$100,MATCH($A134,'Outcome Indicators - Section C '!$A$1:$A$100,0))&lt;&gt;"",FIXED(INDEX('Outcome Indicators - Section C '!K$1:K$100,MATCH($A134,'Outcome Indicators - Section C '!$A$1:$A$100,0)),4),""),"")&amp;"/"&amp;IFERROR(IF(INDEX('Outcome Indicators - Section C '!K$1:K$100,MATCH($A134,'Outcome Indicators - Section C '!$A$1:$A$100,0)+1)&lt;&gt;"",FIXED(INDEX('Outcome Indicators - Section C '!K$1:K$100,MATCH($A134,'Outcome Indicators - Section C '!$A$1:$A$100,0)+1),2),""),"")&amp;CHAR(10)&amp;IFERROR(IF(INDEX('Outcome Indicators - Section C '!L$1:L$100,MATCH($A134,'Outcome Indicators - Section C '!$A$1:$A$100,0))&lt;&gt;"",FIXED(INDEX('Outcome Indicators - Section C '!L$1:L$100,MATCH($A134,'Outcome Indicators - Section C '!$A$1:$A$100,0))*100,2)&amp;"%",""),"")&amp;CHAR(10)&amp;IFERROR(IF(INDEX('Outcome Indicators - Section C '!N$1:N$100,MATCH($A134,'Outcome Indicators - Section C '!$A$1:$A$100,0))&lt;&gt;"",INDEX('Outcome Indicators - Section C '!N$1:N$100,MATCH($A134,'Outcome Indicators - Section C '!$A$1:$A$100,0)),""),"")&amp;CHAR(10)&amp;IFERROR(IF(INDEX('Outcome Indicators - Section C '!M$1:M$100,MATCH($A134,'Outcome Indicators - Section C '!$A$1:$A$100,0))&lt;&gt;"",TEXT(INDEX('Outcome Indicators - Section C '!M$1:M$100,MATCH($A134,'Outcome Indicators - Section C '!$A$1:$A$100,0)),Setup!$A$33),""),"")</f>
        <v xml:space="preserve">/
</v>
      </c>
      <c r="Q134" s="429" t="str">
        <f ca="1">IFERROR(IF(INDEX('Outcome Indicators - Section C '!O$1:O$38,MATCH($A134,'Outcome Indicators - Section C '!$A$1:$A$38,0))&lt;&gt;"",FIXED(INDEX('Outcome Indicators - Section C '!O$1:O$38,MATCH($A134,'Outcome Indicators - Section C '!$A$1:$A$38,0)),4),""),"")&amp;"/"&amp;IFERROR(IF(INDEX('Outcome Indicators - Section C '!O$1:O$38,MATCH($A134,'Outcome Indicators - Section C '!$A$1:$A$38,0)+1)&lt;&gt;"",FIXED(INDEX('Outcome Indicators - Section C '!O$1:O$38,MATCH($A134,'Outcome Indicators - Section C '!$A$1:$A$38,0)+1),2),""),"")&amp;CHAR(10)&amp;IFERROR(IF(INDEX('Outcome Indicators - Section C '!P$1:P$38,MATCH($A134,'Outcome Indicators - Section C '!$A$1:$A$38,0))&lt;&gt;"",FIXED(INDEX('Outcome Indicators - Section C '!P$1:P$38,MATCH($A134,'Outcome Indicators - Section C '!$A$1:$A$38,0))*100,2)&amp;"%",""),"")&amp;CHAR(10)&amp;IFERROR(IF(INDEX('Outcome Indicators - Section C '!R$1:R$38,MATCH($A134,'Outcome Indicators - Section C '!$A$1:$A$38,0))&lt;&gt;"",INDEX('Outcome Indicators - Section C '!R$1:R$38,MATCH($A134,'Outcome Indicators - Section C '!$A$1:$A$38,0)),""),"")&amp;CHAR(10)&amp;IFERROR(IF(INDEX('Outcome Indicators - Section C '!Q$1:Q$38,MATCH($A134,'Outcome Indicators - Section C '!$A$1:$A$38,0))&lt;&gt;"",TEXT(INDEX('Outcome Indicators - Section C '!Q$1:Q$38,MATCH($A134,'Outcome Indicators - Section C '!$A$1:$A$38,0)),Setup!$A$33),""),"")</f>
        <v xml:space="preserve">/
</v>
      </c>
      <c r="R134" s="429" t="str">
        <f ca="1">IFERROR(IF(INDEX('Outcome Indicators - Section C '!S$1:S$38,MATCH($A134,'Outcome Indicators - Section C '!$A$1:$A$38,0))&lt;&gt;"",FIXED(INDEX('Outcome Indicators - Section C '!S$1:S$38,MATCH($A134,'Outcome Indicators - Section C '!$A$1:$A$38,0)),4),""),"")&amp;"/"&amp;IFERROR(IF(INDEX('Outcome Indicators - Section C '!S$1:S$38,MATCH($A134,'Outcome Indicators - Section C '!$A$1:$A$38,0)+1)&lt;&gt;"",FIXED(INDEX('Outcome Indicators - Section C '!S$1:S$38,MATCH($A134,'Outcome Indicators - Section C '!$A$1:$A$38,0)+1),2),""),"")&amp;CHAR(10)&amp;IFERROR(IF(INDEX('Outcome Indicators - Section C '!T$1:T$38,MATCH($A134,'Outcome Indicators - Section C '!$A$1:$A$38,0))&lt;&gt;"",FIXED(INDEX('Outcome Indicators - Section C '!T$1:T$38,MATCH($A134,'Outcome Indicators - Section C '!$A$1:$A$38,0))*100,2)&amp;"%",""),"")&amp;CHAR(10)&amp;IFERROR(IF(INDEX('Outcome Indicators - Section C '!V$1:V$38,MATCH($A134,'Outcome Indicators - Section C '!$A$1:$A$38,0))&lt;&gt;"",INDEX('Outcome Indicators - Section C '!V$1:V$38,MATCH($A134,'Outcome Indicators - Section C '!$A$1:$A$38,0)),""),"")&amp;CHAR(10)&amp;IFERROR(IF(INDEX('Outcome Indicators - Section C '!U$1:U$38,MATCH($A134,'Outcome Indicators - Section C '!$A$1:$A$38,0))&lt;&gt;"",TEXT(INDEX('Outcome Indicators - Section C '!U$1:U$38,MATCH($A134,'Outcome Indicators - Section C '!$A$1:$A$38,0)),Setup!$A$33),""),"")</f>
        <v xml:space="preserve">/
</v>
      </c>
      <c r="S134" s="429" t="str">
        <f ca="1">IFERROR(IF(INDEX('Outcome Indicators - Section C '!W$9:W$38,MATCH($A134,'Outcome Indicators - Section C '!$A$9:$A$38,0))&lt;&gt;"",FIXED(INDEX('Outcome Indicators - Section C '!W$9:W$38,MATCH($A134,'Outcome Indicators - Section C '!$A$9:$A$38,0)),4),""),"")&amp;"/"&amp;IFERROR(IF(INDEX('Outcome Indicators - Section C '!W$9:W$38,MATCH($A134,'Outcome Indicators - Section C '!$A$9:$A$38,0)+1)&lt;&gt;"",FIXED(INDEX('Outcome Indicators - Section C '!W$9:W$38,MATCH($A134,'Outcome Indicators - Section C '!$A$9:$A$38,0)+1),2),""),"")&amp;CHAR(10)&amp;IFERROR(IF(INDEX('Outcome Indicators - Section C '!X$9:X$38,MATCH($A134,'Outcome Indicators - Section C '!$A$9:$A$38,0))&lt;&gt;"",FIXED(INDEX('Outcome Indicators - Section C '!X$9:X$38,MATCH($A134,'Outcome Indicators - Section C '!$A$9:$A$38,0))*100,2)&amp;"%",""),"")&amp;CHAR(10)&amp;IFERROR(IF(INDEX('Outcome Indicators - Section C '!Z$9:Z$38,MATCH($A134,'Outcome Indicators - Section C '!$A$9:$A$38,0))&lt;&gt;"",INDEX('Outcome Indicators - Section C '!Z$9:Z$38,MATCH($A134,'Outcome Indicators - Section C '!$A$9:$A$38,0)),""),"")&amp;CHAR(10)&amp;IFERROR(IF(INDEX('Outcome Indicators - Section C '!Y$9:Y$38,MATCH($A134,'Outcome Indicators - Section C '!$A$9:$A$38,0))&lt;&gt;"",TEXT(INDEX('Outcome Indicators - Section C '!Y$9:Y$38,MATCH($A134,'Outcome Indicators - Section C '!$A$9:$A$38,0)),Setup!$A$33),""),"")</f>
        <v xml:space="preserve">/
</v>
      </c>
      <c r="T134" s="426"/>
      <c r="U134" s="230"/>
      <c r="V134" s="230"/>
      <c r="W134" s="230"/>
      <c r="X134" s="230"/>
      <c r="Y134" s="230"/>
      <c r="Z134" s="230"/>
      <c r="AA134" s="230"/>
      <c r="AB134" s="230"/>
      <c r="AC134" s="230"/>
      <c r="AD134" s="230"/>
      <c r="AE134" s="230"/>
      <c r="AF134" s="230"/>
      <c r="AG134" s="230"/>
      <c r="AH134" s="230"/>
      <c r="AI134" s="230"/>
      <c r="AJ134" s="230"/>
      <c r="AK134" s="230"/>
      <c r="AL134" s="230"/>
      <c r="AM134" s="230"/>
      <c r="AN134" s="230"/>
      <c r="AO134" s="230"/>
      <c r="AP134" s="230"/>
      <c r="AQ134" s="230"/>
      <c r="AR134" s="230"/>
      <c r="AS134" s="230"/>
      <c r="AT134" s="230"/>
      <c r="AU134" s="702"/>
      <c r="AV134" s="702"/>
      <c r="AW134" s="702"/>
      <c r="AX134" s="702"/>
      <c r="AY134" s="211"/>
      <c r="AZ134" s="211"/>
      <c r="BA134" s="211"/>
      <c r="BB134" s="211"/>
      <c r="BC134" s="211"/>
    </row>
    <row r="135" spans="1:55" s="227" customFormat="1" ht="96" customHeight="1" thickBot="1" x14ac:dyDescent="0.4">
      <c r="A135" s="727"/>
      <c r="B135" s="615" t="str">
        <f ca="1">IFERROR(IF(INDEX('Outcome Indicators - Section C '!AA$1:AA$100,MATCH($A134,'Outcome Indicators - Section C '!$A$1:$A$100,0))&lt;&gt;0,INDEX('Outcome Indicators - Section C '!AA$1:AA$100,MATCH($A134,'Outcome Indicators - Section C '!$A$1:$A$100,0)),""),"")</f>
        <v/>
      </c>
      <c r="C135" s="616"/>
      <c r="D135" s="616"/>
      <c r="E135" s="616"/>
      <c r="F135" s="616"/>
      <c r="G135" s="616"/>
      <c r="H135" s="616"/>
      <c r="I135" s="616"/>
      <c r="J135" s="616"/>
      <c r="K135" s="616"/>
      <c r="L135" s="616"/>
      <c r="M135" s="616"/>
      <c r="N135" s="616"/>
      <c r="O135" s="616"/>
      <c r="P135" s="616"/>
      <c r="Q135" s="616"/>
      <c r="R135" s="616"/>
      <c r="S135" s="617"/>
      <c r="T135" s="315"/>
      <c r="U135" s="230"/>
      <c r="V135" s="230"/>
      <c r="W135" s="230"/>
      <c r="X135" s="230"/>
      <c r="Y135" s="230"/>
      <c r="Z135" s="230"/>
      <c r="AA135" s="230"/>
      <c r="AB135" s="230"/>
      <c r="AC135" s="230"/>
      <c r="AD135" s="230"/>
      <c r="AE135" s="230"/>
      <c r="AF135" s="230"/>
      <c r="AG135" s="230"/>
      <c r="AH135" s="230"/>
      <c r="AI135" s="230"/>
      <c r="AJ135" s="230"/>
      <c r="AK135" s="230"/>
      <c r="AL135" s="230"/>
      <c r="AM135" s="230"/>
      <c r="AN135" s="230"/>
      <c r="AO135" s="230"/>
      <c r="AP135" s="230"/>
      <c r="AQ135" s="230"/>
      <c r="AR135" s="230"/>
      <c r="AS135" s="230"/>
      <c r="AT135" s="230"/>
      <c r="AU135" s="702"/>
      <c r="AV135" s="702"/>
      <c r="AW135" s="702"/>
      <c r="AX135" s="702"/>
      <c r="AY135" s="211"/>
      <c r="AZ135" s="211"/>
      <c r="BA135" s="211"/>
      <c r="BB135" s="211"/>
      <c r="BC135" s="211"/>
    </row>
    <row r="136" spans="1:55" ht="172.25" customHeight="1" x14ac:dyDescent="0.35">
      <c r="A136" s="728">
        <v>15</v>
      </c>
      <c r="B136" s="603" t="str">
        <f ca="1">IFERROR(IF(INDEX('Outcome Indicators - Section C '!B$1:B$100,MATCH($A136,'Outcome Indicators - Section C '!$A$1:$A$100,0))&lt;&gt;0,INDEX('Outcome Indicators - Section C '!B$1:B$100,MATCH($A136,'Outcome Indicators - Section C '!$A$1:$A$100,0)),""),"")</f>
        <v/>
      </c>
      <c r="C136" s="604"/>
      <c r="D136" s="605"/>
      <c r="E136" s="603" t="str">
        <f ca="1">IFERROR(IF(INDEX('Outcome Indicators - Section C '!C$1:C$100,MATCH($A136,'Outcome Indicators - Section C '!$A$1:$A$100,0))&lt;&gt;0,INDEX('Outcome Indicators - Section C '!C$1:C$100,MATCH($A136,'Outcome Indicators - Section C '!$A$1:$A$100,0)),""),"")</f>
        <v/>
      </c>
      <c r="F136" s="604"/>
      <c r="G136" s="605"/>
      <c r="H136" s="396" t="str">
        <f ca="1">IFERROR(IF(INDEX('Outcome Indicators - Section C '!D$1:D$100,MATCH($A136,'Outcome Indicators - Section C '!$A$1:$A$100,0))&lt;&gt;"",FIXED(INDEX('Outcome Indicators - Section C '!D$1:D$100,MATCH($A136,'Outcome Indicators - Section C '!$A$1:$A$100,0)),4),""),"")&amp;"/"&amp;IFERROR(IF(INDEX('Outcome Indicators - Section C '!D$1:D$100,MATCH($A136,'Outcome Indicators - Section C '!$A$1:$A$100,0)+1)&lt;&gt;"",FIXED(INDEX('Outcome Indicators - Section C '!D$1:D$100,MATCH($A136,'Outcome Indicators - Section C '!$A$1:$A$100,0)+1),2),""),"")&amp;CHAR(10)&amp;IFERROR(IF(INDEX('Outcome Indicators - Section C '!E$1:E$100,MATCH($A136,'Outcome Indicators - Section C '!$A$1:$A$100,0))&lt;&gt;"",FIXED(INDEX('Outcome Indicators - Section C '!E$1:E$100,MATCH($A136,'Outcome Indicators - Section C '!$A$1:$A$100,0))*100,2)&amp;"%",""),"")</f>
        <v xml:space="preserve">/
</v>
      </c>
      <c r="I136" s="396" t="str">
        <f ca="1">IFERROR(IF(INDEX('Outcome Indicators - Section C '!F$1:F$100,MATCH($A136,'Outcome Indicators - Section C '!$A$1:$A$100,0))&lt;&gt;0,INDEX('Outcome Indicators - Section C '!F$1:F$100,MATCH($A136,'Outcome Indicators - Section C '!$A$1:$A$100,0)),""),"")&amp;CHAR(10)&amp;IFERROR(IF(INDEX('Outcome Indicators - Section C '!G$1:G$100,MATCH($A136,'Outcome Indicators - Section C '!$A$1:$A$100,0))&lt;&gt;0,INDEX('Outcome Indicators - Section C '!G$1:G$100,MATCH($A136,'Outcome Indicators - Section C '!$A$1:$A$100,0)),""),"")</f>
        <v xml:space="preserve">
</v>
      </c>
      <c r="J136" s="603" t="str">
        <f ca="1">IFERROR(IF(INDEX('Outcome Indicators - Section C '!H$1:H$100,MATCH($A136,'Outcome Indicators - Section C '!$A$1:$A$100,0))&lt;&gt;0,INDEX('Outcome Indicators - Section C '!H$1:H$100,MATCH($A136,'Outcome Indicators - Section C '!$A$1:$A$100,0)),""),"")</f>
        <v/>
      </c>
      <c r="K136" s="604"/>
      <c r="L136" s="604"/>
      <c r="M136" s="605"/>
      <c r="N136" s="397" t="str">
        <f ca="1">IFERROR(IF(AND('Overview - Section A'!AN$5="Grant Making",OR(B136&lt;&gt;"",E136&lt;&gt;"")),Setup!I15,IF(INDEX('Outcome Indicators - Section C '!I$1:I$100,MATCH($A136,'Outcome Indicators - Section C '!$A$1:$A$100,0))&lt;&gt;0,INDEX('Outcome Indicators - Section C '!I$1:I$100,MATCH($A136,'Outcome Indicators - Section C '!$A$1:$A$100,0)),"")),"")</f>
        <v/>
      </c>
      <c r="O136" s="397" t="str">
        <f>IFERROR(IF(INDEX('Outcome Indicators - Section C '!J$9:J$38,MATCH($A136,'Outcome Indicators - Section C '!$A$9:$A$38,0))&lt;&gt;0,INDEX('Outcome Indicators - Section C '!J$9:J$38,MATCH($A136,'Outcome Indicators - Section C '!$A$9:$A$38,0)),""),"")</f>
        <v/>
      </c>
      <c r="P136" s="398" t="str">
        <f ca="1">IFERROR(IF(INDEX('Outcome Indicators - Section C '!K$1:K$100,MATCH($A136,'Outcome Indicators - Section C '!$A$1:$A$100,0))&lt;&gt;"",FIXED(INDEX('Outcome Indicators - Section C '!K$1:K$100,MATCH($A136,'Outcome Indicators - Section C '!$A$1:$A$100,0)),4),""),"")&amp;"/"&amp;IFERROR(IF(INDEX('Outcome Indicators - Section C '!K$1:K$100,MATCH($A136,'Outcome Indicators - Section C '!$A$1:$A$100,0)+1)&lt;&gt;"",FIXED(INDEX('Outcome Indicators - Section C '!K$1:K$100,MATCH($A136,'Outcome Indicators - Section C '!$A$1:$A$100,0)+1),2),""),"")&amp;CHAR(10)&amp;IFERROR(IF(INDEX('Outcome Indicators - Section C '!L$1:L$100,MATCH($A136,'Outcome Indicators - Section C '!$A$1:$A$100,0))&lt;&gt;"",FIXED(INDEX('Outcome Indicators - Section C '!L$1:L$100,MATCH($A136,'Outcome Indicators - Section C '!$A$1:$A$100,0))*100,2)&amp;"%",""),"")&amp;CHAR(10)&amp;IFERROR(IF(INDEX('Outcome Indicators - Section C '!N$1:N$100,MATCH($A136,'Outcome Indicators - Section C '!$A$1:$A$100,0))&lt;&gt;"",INDEX('Outcome Indicators - Section C '!N$1:N$100,MATCH($A136,'Outcome Indicators - Section C '!$A$1:$A$100,0)),""),"")&amp;CHAR(10)&amp;IFERROR(IF(INDEX('Outcome Indicators - Section C '!M$1:M$100,MATCH($A136,'Outcome Indicators - Section C '!$A$1:$A$100,0))&lt;&gt;"",TEXT(INDEX('Outcome Indicators - Section C '!M$1:M$100,MATCH($A136,'Outcome Indicators - Section C '!$A$1:$A$100,0)),Setup!$A$33),""),"")</f>
        <v xml:space="preserve">/
</v>
      </c>
      <c r="Q136" s="396" t="str">
        <f ca="1">IFERROR(IF(INDEX('Outcome Indicators - Section C '!O$1:O$38,MATCH($A136,'Outcome Indicators - Section C '!$A$1:$A$38,0))&lt;&gt;"",FIXED(INDEX('Outcome Indicators - Section C '!O$1:O$38,MATCH($A136,'Outcome Indicators - Section C '!$A$1:$A$38,0)),4),""),"")&amp;"/"&amp;IFERROR(IF(INDEX('Outcome Indicators - Section C '!O$1:O$38,MATCH($A136,'Outcome Indicators - Section C '!$A$1:$A$38,0)+1)&lt;&gt;"",FIXED(INDEX('Outcome Indicators - Section C '!O$1:O$38,MATCH($A136,'Outcome Indicators - Section C '!$A$1:$A$38,0)+1),2),""),"")&amp;CHAR(10)&amp;IFERROR(IF(INDEX('Outcome Indicators - Section C '!P$1:P$38,MATCH($A136,'Outcome Indicators - Section C '!$A$1:$A$38,0))&lt;&gt;"",FIXED(INDEX('Outcome Indicators - Section C '!P$1:P$38,MATCH($A136,'Outcome Indicators - Section C '!$A$1:$A$38,0))*100,2)&amp;"%",""),"")&amp;CHAR(10)&amp;IFERROR(IF(INDEX('Outcome Indicators - Section C '!R$1:R$38,MATCH($A136,'Outcome Indicators - Section C '!$A$1:$A$38,0))&lt;&gt;"",INDEX('Outcome Indicators - Section C '!R$1:R$38,MATCH($A136,'Outcome Indicators - Section C '!$A$1:$A$38,0)),""),"")&amp;CHAR(10)&amp;IFERROR(IF(INDEX('Outcome Indicators - Section C '!Q$1:Q$38,MATCH($A136,'Outcome Indicators - Section C '!$A$1:$A$38,0))&lt;&gt;"",TEXT(INDEX('Outcome Indicators - Section C '!Q$1:Q$38,MATCH($A136,'Outcome Indicators - Section C '!$A$1:$A$38,0)),Setup!$A$33),""),"")</f>
        <v xml:space="preserve">/
</v>
      </c>
      <c r="R136" s="396" t="str">
        <f ca="1">IFERROR(IF(INDEX('Outcome Indicators - Section C '!S$1:S$38,MATCH($A136,'Outcome Indicators - Section C '!$A$1:$A$38,0))&lt;&gt;"",FIXED(INDEX('Outcome Indicators - Section C '!S$1:S$38,MATCH($A136,'Outcome Indicators - Section C '!$A$1:$A$38,0)),4),""),"")&amp;"/"&amp;IFERROR(IF(INDEX('Outcome Indicators - Section C '!S$1:S$38,MATCH($A136,'Outcome Indicators - Section C '!$A$1:$A$38,0)+1)&lt;&gt;"",FIXED(INDEX('Outcome Indicators - Section C '!S$1:S$38,MATCH($A136,'Outcome Indicators - Section C '!$A$1:$A$38,0)+1),2),""),"")&amp;CHAR(10)&amp;IFERROR(IF(INDEX('Outcome Indicators - Section C '!T$1:T$38,MATCH($A136,'Outcome Indicators - Section C '!$A$1:$A$38,0))&lt;&gt;"",FIXED(INDEX('Outcome Indicators - Section C '!T$1:T$38,MATCH($A136,'Outcome Indicators - Section C '!$A$1:$A$38,0))*100,2)&amp;"%",""),"")&amp;CHAR(10)&amp;IFERROR(IF(INDEX('Outcome Indicators - Section C '!V$1:V$38,MATCH($A136,'Outcome Indicators - Section C '!$A$1:$A$38,0))&lt;&gt;"",INDEX('Outcome Indicators - Section C '!V$1:V$38,MATCH($A136,'Outcome Indicators - Section C '!$A$1:$A$38,0)),""),"")&amp;CHAR(10)&amp;IFERROR(IF(INDEX('Outcome Indicators - Section C '!U$1:U$38,MATCH($A136,'Outcome Indicators - Section C '!$A$1:$A$38,0))&lt;&gt;"",TEXT(INDEX('Outcome Indicators - Section C '!U$1:U$38,MATCH($A136,'Outcome Indicators - Section C '!$A$1:$A$38,0)),Setup!$A$33),""),"")</f>
        <v xml:space="preserve">/
</v>
      </c>
      <c r="S136" s="396" t="str">
        <f ca="1">IFERROR(IF(INDEX('Outcome Indicators - Section C '!W$9:W$38,MATCH($A136,'Outcome Indicators - Section C '!$A$9:$A$38,0))&lt;&gt;"",FIXED(INDEX('Outcome Indicators - Section C '!W$9:W$38,MATCH($A136,'Outcome Indicators - Section C '!$A$9:$A$38,0)),4),""),"")&amp;"/"&amp;IFERROR(IF(INDEX('Outcome Indicators - Section C '!W$9:W$38,MATCH($A136,'Outcome Indicators - Section C '!$A$9:$A$38,0)+1)&lt;&gt;"",FIXED(INDEX('Outcome Indicators - Section C '!W$9:W$38,MATCH($A136,'Outcome Indicators - Section C '!$A$9:$A$38,0)+1),2),""),"")&amp;CHAR(10)&amp;IFERROR(IF(INDEX('Outcome Indicators - Section C '!X$9:X$38,MATCH($A136,'Outcome Indicators - Section C '!$A$9:$A$38,0))&lt;&gt;"",FIXED(INDEX('Outcome Indicators - Section C '!X$9:X$38,MATCH($A136,'Outcome Indicators - Section C '!$A$9:$A$38,0))*100,2)&amp;"%",""),"")&amp;CHAR(10)&amp;IFERROR(IF(INDEX('Outcome Indicators - Section C '!Z$9:Z$38,MATCH($A136,'Outcome Indicators - Section C '!$A$9:$A$38,0))&lt;&gt;"",INDEX('Outcome Indicators - Section C '!Z$9:Z$38,MATCH($A136,'Outcome Indicators - Section C '!$A$9:$A$38,0)),""),"")&amp;CHAR(10)&amp;IFERROR(IF(INDEX('Outcome Indicators - Section C '!Y$9:Y$38,MATCH($A136,'Outcome Indicators - Section C '!$A$9:$A$38,0))&lt;&gt;"",TEXT(INDEX('Outcome Indicators - Section C '!Y$9:Y$38,MATCH($A136,'Outcome Indicators - Section C '!$A$9:$A$38,0)),Setup!$A$33),""),"")</f>
        <v xml:space="preserve">/
</v>
      </c>
      <c r="T136" s="314"/>
      <c r="U136" s="230"/>
      <c r="V136" s="230"/>
      <c r="W136" s="230"/>
      <c r="X136" s="230"/>
      <c r="Y136" s="230"/>
      <c r="Z136" s="230"/>
      <c r="AA136" s="230"/>
      <c r="AB136" s="230"/>
      <c r="AC136" s="230"/>
      <c r="AD136" s="230"/>
      <c r="AE136" s="230"/>
      <c r="AF136" s="230"/>
      <c r="AG136" s="230"/>
      <c r="AH136" s="230"/>
      <c r="AI136" s="230"/>
      <c r="AJ136" s="230"/>
      <c r="AK136" s="230"/>
      <c r="AL136" s="230"/>
      <c r="AM136" s="230"/>
      <c r="AN136" s="230"/>
      <c r="AO136" s="230"/>
      <c r="AP136" s="230"/>
      <c r="AQ136" s="230"/>
      <c r="AR136" s="230"/>
      <c r="AS136" s="230"/>
      <c r="AT136" s="230"/>
      <c r="AU136" s="739"/>
      <c r="AV136" s="739"/>
      <c r="AW136" s="739"/>
      <c r="AX136" s="739"/>
    </row>
    <row r="137" spans="1:55" ht="96" customHeight="1" x14ac:dyDescent="0.35">
      <c r="A137" s="729"/>
      <c r="B137" s="596" t="str">
        <f ca="1">IFERROR(IF(INDEX('Outcome Indicators - Section C '!AA$1:AA$100,MATCH($A136,'Outcome Indicators - Section C '!$A$1:$A$100,0))&lt;&gt;0,INDEX('Outcome Indicators - Section C '!AA$1:AA$100,MATCH($A136,'Outcome Indicators - Section C '!$A$1:$A$100,0)),""),"")</f>
        <v/>
      </c>
      <c r="C137" s="597"/>
      <c r="D137" s="597"/>
      <c r="E137" s="597"/>
      <c r="F137" s="597"/>
      <c r="G137" s="597"/>
      <c r="H137" s="597"/>
      <c r="I137" s="598"/>
      <c r="J137" s="598"/>
      <c r="K137" s="598"/>
      <c r="L137" s="598"/>
      <c r="M137" s="598"/>
      <c r="N137" s="598"/>
      <c r="O137" s="598"/>
      <c r="P137" s="598"/>
      <c r="Q137" s="598"/>
      <c r="R137" s="598"/>
      <c r="S137" s="599"/>
      <c r="T137" s="310"/>
      <c r="U137" s="230"/>
      <c r="V137" s="230"/>
      <c r="W137" s="230"/>
      <c r="X137" s="230"/>
      <c r="Y137" s="230"/>
      <c r="Z137" s="230"/>
      <c r="AA137" s="230"/>
      <c r="AB137" s="230"/>
      <c r="AC137" s="230"/>
      <c r="AD137" s="230"/>
      <c r="AE137" s="230"/>
      <c r="AF137" s="230"/>
      <c r="AG137" s="230"/>
      <c r="AH137" s="230"/>
      <c r="AI137" s="230"/>
      <c r="AJ137" s="230"/>
      <c r="AK137" s="230"/>
      <c r="AL137" s="230"/>
      <c r="AM137" s="230"/>
      <c r="AN137" s="230"/>
      <c r="AO137" s="230"/>
      <c r="AP137" s="230"/>
      <c r="AQ137" s="230"/>
      <c r="AR137" s="230"/>
      <c r="AS137" s="230"/>
      <c r="AT137" s="230"/>
      <c r="AU137" s="739"/>
      <c r="AV137" s="739"/>
      <c r="AW137" s="739"/>
      <c r="AX137" s="739"/>
    </row>
    <row r="138" spans="1:55" x14ac:dyDescent="0.35">
      <c r="A138" s="239"/>
      <c r="B138" s="239"/>
      <c r="C138" s="239"/>
      <c r="D138" s="239"/>
      <c r="E138" s="239"/>
      <c r="F138" s="239"/>
      <c r="G138" s="239"/>
      <c r="H138" s="239"/>
      <c r="I138" s="239"/>
      <c r="J138" s="239"/>
      <c r="K138" s="239"/>
      <c r="L138" s="239"/>
      <c r="M138" s="239"/>
      <c r="N138" s="239"/>
      <c r="O138" s="239"/>
      <c r="P138" s="239"/>
      <c r="Q138" s="239"/>
      <c r="R138" s="239"/>
      <c r="S138" s="239"/>
      <c r="T138" s="239"/>
      <c r="U138" s="105"/>
      <c r="V138" s="105"/>
      <c r="W138" s="105"/>
      <c r="X138" s="105"/>
      <c r="Y138" s="105"/>
      <c r="Z138" s="105"/>
      <c r="AA138" s="105"/>
      <c r="AB138" s="105"/>
      <c r="AC138" s="105"/>
      <c r="AD138" s="105"/>
      <c r="AE138" s="105"/>
      <c r="AF138" s="118"/>
      <c r="AG138" s="118"/>
      <c r="AH138" s="118"/>
      <c r="AI138" s="118"/>
      <c r="AJ138" s="118"/>
      <c r="AK138" s="118"/>
      <c r="AL138" s="118"/>
      <c r="AM138" s="118"/>
      <c r="AN138" s="118"/>
      <c r="AO138" s="118"/>
      <c r="AQ138" s="118"/>
      <c r="AR138" s="118"/>
      <c r="AS138" s="118"/>
    </row>
    <row r="139" spans="1:55" x14ac:dyDescent="0.35">
      <c r="A139" s="239"/>
      <c r="B139" s="239"/>
      <c r="C139" s="239"/>
      <c r="D139" s="239"/>
      <c r="E139" s="239"/>
      <c r="F139" s="239"/>
      <c r="G139" s="239"/>
      <c r="H139" s="239"/>
      <c r="I139" s="239"/>
      <c r="J139" s="239"/>
      <c r="K139" s="239"/>
      <c r="L139" s="239"/>
      <c r="M139" s="239"/>
      <c r="N139" s="239"/>
      <c r="O139" s="239"/>
      <c r="P139" s="239"/>
      <c r="Q139" s="239"/>
      <c r="R139" s="239"/>
      <c r="S139" s="239"/>
      <c r="T139" s="239"/>
      <c r="U139" s="230"/>
      <c r="V139" s="230"/>
      <c r="W139" s="230"/>
      <c r="X139" s="230"/>
      <c r="Y139" s="230"/>
      <c r="Z139" s="230"/>
      <c r="AA139" s="230"/>
      <c r="AB139" s="230"/>
      <c r="AC139" s="230"/>
      <c r="AD139" s="230"/>
      <c r="AE139" s="230"/>
      <c r="AF139" s="227"/>
      <c r="AG139" s="227"/>
      <c r="AH139" s="227"/>
      <c r="AI139" s="227"/>
      <c r="AJ139" s="227"/>
      <c r="AK139" s="227"/>
      <c r="AL139" s="227"/>
      <c r="AM139" s="227"/>
      <c r="AN139" s="227"/>
      <c r="AO139" s="227"/>
      <c r="AP139" s="227"/>
      <c r="AQ139" s="227"/>
      <c r="AR139" s="227"/>
      <c r="AS139" s="227"/>
      <c r="AT139" s="218"/>
    </row>
    <row r="140" spans="1:55" x14ac:dyDescent="0.35">
      <c r="A140" s="239"/>
      <c r="B140" s="239"/>
      <c r="C140" s="239"/>
      <c r="D140" s="239"/>
      <c r="E140" s="239"/>
      <c r="F140" s="239"/>
      <c r="G140" s="239"/>
      <c r="H140" s="239"/>
      <c r="I140" s="239"/>
      <c r="J140" s="239"/>
      <c r="K140" s="239"/>
      <c r="L140" s="239"/>
      <c r="M140" s="239"/>
      <c r="N140" s="239"/>
      <c r="O140" s="239"/>
      <c r="P140" s="239"/>
      <c r="Q140" s="239"/>
      <c r="R140" s="239"/>
      <c r="S140" s="239"/>
      <c r="T140" s="239"/>
      <c r="U140" s="230"/>
      <c r="V140" s="230"/>
      <c r="W140" s="230"/>
      <c r="X140" s="230"/>
      <c r="Y140" s="230"/>
      <c r="Z140" s="230"/>
      <c r="AA140" s="230"/>
      <c r="AB140" s="230"/>
      <c r="AC140" s="230"/>
      <c r="AD140" s="230"/>
      <c r="AE140" s="230"/>
      <c r="AF140" s="227"/>
      <c r="AG140" s="227"/>
      <c r="AH140" s="227"/>
      <c r="AI140" s="227"/>
      <c r="AJ140" s="227"/>
      <c r="AK140" s="227"/>
      <c r="AL140" s="227"/>
      <c r="AM140" s="227"/>
      <c r="AN140" s="227"/>
      <c r="AO140" s="227"/>
      <c r="AP140" s="227"/>
      <c r="AQ140" s="227"/>
      <c r="AR140" s="227"/>
      <c r="AS140" s="227"/>
      <c r="AT140" s="218"/>
    </row>
    <row r="141" spans="1:55" x14ac:dyDescent="0.35">
      <c r="A141" s="239"/>
      <c r="B141" s="239"/>
      <c r="C141" s="239"/>
      <c r="D141" s="239"/>
      <c r="E141" s="239"/>
      <c r="F141" s="239"/>
      <c r="G141" s="239"/>
      <c r="H141" s="239"/>
      <c r="I141" s="239"/>
      <c r="J141" s="239"/>
      <c r="K141" s="239"/>
      <c r="L141" s="239"/>
      <c r="M141" s="239"/>
      <c r="N141" s="239"/>
      <c r="O141" s="239"/>
      <c r="P141" s="239"/>
      <c r="Q141" s="239"/>
      <c r="R141" s="239"/>
      <c r="S141" s="239"/>
      <c r="T141" s="239"/>
      <c r="U141" s="230"/>
      <c r="V141" s="230"/>
      <c r="W141" s="230"/>
      <c r="X141" s="230"/>
      <c r="Y141" s="230"/>
      <c r="Z141" s="230"/>
      <c r="AA141" s="230"/>
      <c r="AB141" s="230"/>
      <c r="AC141" s="230"/>
      <c r="AD141" s="230"/>
      <c r="AE141" s="230"/>
      <c r="AF141" s="227"/>
      <c r="AG141" s="227"/>
      <c r="AH141" s="227"/>
      <c r="AI141" s="227"/>
      <c r="AJ141" s="227"/>
      <c r="AK141" s="227"/>
      <c r="AL141" s="227"/>
      <c r="AM141" s="227"/>
      <c r="AN141" s="227"/>
      <c r="AO141" s="227"/>
      <c r="AP141" s="227"/>
      <c r="AQ141" s="227"/>
      <c r="AR141" s="227"/>
      <c r="AS141" s="227"/>
      <c r="AT141" s="218"/>
    </row>
    <row r="142" spans="1:55" x14ac:dyDescent="0.35">
      <c r="A142" s="239"/>
      <c r="B142" s="239"/>
      <c r="C142" s="239"/>
      <c r="D142" s="239"/>
      <c r="E142" s="239"/>
      <c r="F142" s="239"/>
      <c r="G142" s="239"/>
      <c r="H142" s="239"/>
      <c r="I142" s="239"/>
      <c r="J142" s="239"/>
      <c r="K142" s="239"/>
      <c r="L142" s="239"/>
      <c r="M142" s="239"/>
      <c r="N142" s="239"/>
      <c r="O142" s="239"/>
      <c r="P142" s="239"/>
      <c r="Q142" s="239"/>
      <c r="R142" s="239"/>
      <c r="S142" s="239"/>
      <c r="T142" s="239"/>
      <c r="U142" s="230"/>
      <c r="V142" s="230"/>
      <c r="W142" s="230"/>
      <c r="X142" s="230"/>
      <c r="Y142" s="230"/>
      <c r="Z142" s="230"/>
      <c r="AA142" s="230"/>
      <c r="AB142" s="230"/>
      <c r="AC142" s="230"/>
      <c r="AD142" s="230"/>
      <c r="AE142" s="230"/>
      <c r="AF142" s="227"/>
      <c r="AG142" s="227"/>
      <c r="AH142" s="227"/>
      <c r="AI142" s="227"/>
      <c r="AJ142" s="227"/>
      <c r="AK142" s="227"/>
      <c r="AL142" s="227"/>
      <c r="AM142" s="227"/>
      <c r="AN142" s="227"/>
      <c r="AO142" s="227"/>
      <c r="AP142" s="227"/>
      <c r="AQ142" s="227"/>
      <c r="AR142" s="227"/>
      <c r="AS142" s="227"/>
      <c r="AT142" s="218"/>
    </row>
    <row r="143" spans="1:55" x14ac:dyDescent="0.35">
      <c r="A143" s="239"/>
      <c r="B143" s="239"/>
      <c r="C143" s="239"/>
      <c r="D143" s="239"/>
      <c r="E143" s="239"/>
      <c r="F143" s="239"/>
      <c r="G143" s="239"/>
      <c r="H143" s="239"/>
      <c r="I143" s="239"/>
      <c r="J143" s="239"/>
      <c r="K143" s="239"/>
      <c r="L143" s="239"/>
      <c r="M143" s="239"/>
      <c r="N143" s="239"/>
      <c r="O143" s="239"/>
      <c r="P143" s="239"/>
      <c r="Q143" s="239"/>
      <c r="R143" s="239"/>
      <c r="S143" s="239"/>
      <c r="T143" s="239"/>
      <c r="U143" s="105"/>
      <c r="V143" s="105"/>
      <c r="W143" s="105"/>
      <c r="X143" s="105"/>
      <c r="Y143" s="105"/>
      <c r="Z143" s="105"/>
      <c r="AA143" s="105"/>
      <c r="AB143" s="105"/>
      <c r="AC143" s="105"/>
      <c r="AD143" s="105"/>
      <c r="AE143" s="105"/>
      <c r="AF143" s="118"/>
      <c r="AG143" s="118"/>
      <c r="AH143" s="118"/>
      <c r="AI143" s="118"/>
      <c r="AJ143" s="118"/>
      <c r="AK143" s="118"/>
      <c r="AL143" s="118"/>
      <c r="AM143" s="118"/>
      <c r="AN143" s="118"/>
      <c r="AO143" s="118"/>
      <c r="AQ143" s="118"/>
      <c r="AR143" s="118"/>
      <c r="AS143" s="118"/>
    </row>
    <row r="144" spans="1:55" ht="47.25" customHeight="1" x14ac:dyDescent="0.35">
      <c r="A144" s="680" t="str">
        <f ca="1">Translations!A97</f>
        <v>Indicadores de cobertura</v>
      </c>
      <c r="B144" s="681"/>
      <c r="C144" s="681"/>
      <c r="D144" s="681"/>
      <c r="E144" s="681"/>
      <c r="F144" s="681"/>
      <c r="G144" s="681"/>
      <c r="H144" s="681"/>
      <c r="I144" s="681"/>
      <c r="J144" s="681"/>
      <c r="K144" s="681"/>
      <c r="L144" s="681"/>
      <c r="M144" s="681"/>
      <c r="N144" s="681"/>
      <c r="O144" s="681"/>
      <c r="P144" s="681"/>
      <c r="Q144" s="681"/>
      <c r="R144" s="681"/>
      <c r="S144" s="681"/>
      <c r="T144" s="239"/>
      <c r="U144" s="105"/>
      <c r="V144" s="105"/>
      <c r="W144" s="105"/>
      <c r="X144" s="105"/>
      <c r="Y144" s="105"/>
      <c r="Z144" s="105"/>
      <c r="AA144" s="105"/>
      <c r="AB144" s="105"/>
      <c r="AC144" s="105"/>
      <c r="AD144" s="105"/>
      <c r="AE144" s="105"/>
      <c r="AF144" s="118"/>
      <c r="AG144" s="118"/>
      <c r="AH144" s="118"/>
      <c r="AI144" s="118"/>
      <c r="AJ144" s="118"/>
      <c r="AK144" s="118"/>
      <c r="AL144" s="118"/>
      <c r="AM144" s="118"/>
      <c r="AN144" s="118"/>
      <c r="AO144" s="118"/>
      <c r="AQ144" s="118"/>
      <c r="AR144" s="118"/>
      <c r="AS144" s="118"/>
    </row>
    <row r="145" spans="1:55" ht="16" thickBot="1" x14ac:dyDescent="0.4">
      <c r="A145" s="239"/>
      <c r="B145" s="239"/>
      <c r="C145" s="239"/>
      <c r="D145" s="239"/>
      <c r="E145" s="239"/>
      <c r="F145" s="239"/>
      <c r="G145" s="239"/>
      <c r="H145" s="239"/>
      <c r="I145" s="239"/>
      <c r="J145" s="239"/>
      <c r="K145" s="239"/>
      <c r="L145" s="239"/>
      <c r="M145" s="239"/>
      <c r="N145" s="115"/>
      <c r="O145" s="239"/>
      <c r="P145" s="239"/>
      <c r="Q145" s="239"/>
      <c r="R145" s="239"/>
      <c r="S145" s="239"/>
      <c r="T145" s="239"/>
      <c r="U145" s="230"/>
      <c r="V145" s="230"/>
      <c r="W145" s="18"/>
      <c r="X145" s="230"/>
      <c r="Y145" s="230"/>
      <c r="Z145" s="230"/>
      <c r="AA145" s="230"/>
      <c r="AB145" s="230"/>
      <c r="AC145" s="230"/>
      <c r="AD145" s="230"/>
      <c r="AE145" s="230"/>
      <c r="AF145" s="227"/>
      <c r="AG145" s="227"/>
      <c r="AH145" s="227"/>
      <c r="AI145" s="227"/>
      <c r="AJ145" s="227"/>
      <c r="AK145" s="227"/>
      <c r="AL145" s="227"/>
      <c r="AM145" s="227"/>
      <c r="AN145" s="227"/>
      <c r="AO145" s="227"/>
      <c r="AP145" s="227"/>
      <c r="AQ145" s="227"/>
      <c r="AR145" s="227"/>
      <c r="AS145" s="227"/>
      <c r="AT145" s="229"/>
      <c r="AU145" s="211"/>
      <c r="AV145" s="211"/>
      <c r="AW145" s="211"/>
      <c r="AX145" s="211"/>
      <c r="AY145" s="211"/>
      <c r="AZ145" s="211"/>
      <c r="BA145" s="211"/>
      <c r="BB145" s="211"/>
    </row>
    <row r="146" spans="1:55" ht="40.25" customHeight="1" thickBot="1" x14ac:dyDescent="0.4">
      <c r="A146" s="399"/>
      <c r="B146" s="399"/>
      <c r="C146" s="399"/>
      <c r="D146" s="399"/>
      <c r="E146" s="399"/>
      <c r="F146" s="399"/>
      <c r="G146" s="399"/>
      <c r="H146" s="399"/>
      <c r="I146" s="399"/>
      <c r="J146" s="399"/>
      <c r="K146" s="399"/>
      <c r="L146" s="400" t="str">
        <f ca="1">TEXT(IFERROR(INDEX('Overview - Section A'!$A$46:$A$53,MATCH(D23,'Overview - Section A'!$B$46:$B$53,0)),""),Setup!$A$33)</f>
        <v>1-Jan-22</v>
      </c>
      <c r="M146" s="400" t="str">
        <f ca="1">TEXT(IFERROR(INDEX('Overview - Section A'!$A$46:$A$53,MATCH(D24,'Overview - Section A'!$B$46:$B$53,0)),""),Setup!$A$33)</f>
        <v>1-Jan-23</v>
      </c>
      <c r="N146" s="400" t="str">
        <f ca="1">TEXT(IFERROR(INDEX('Overview - Section A'!$A$46:$A$53,MATCH(D25,'Overview - Section A'!$B$46:$B$53,0)),""),Setup!$A$33)</f>
        <v>1-Jan-24</v>
      </c>
      <c r="O146" s="400" t="str">
        <f ca="1">TEXT(IFERROR(INDEX('Overview - Section A'!$A$46:$A$53,MATCH(D26,'Overview - Section A'!$B$46:$B$53,0)),""),Setup!$A$33)</f>
        <v>1-Jan-25</v>
      </c>
      <c r="P146" s="400" t="str">
        <f ca="1">TEXT(IFERROR(INDEX('Overview - Section A'!$A$46:$A$53,MATCH(D27,'Overview - Section A'!$B$46:$B$53,0)),""),Setup!$A$33)</f>
        <v>1-Jan-26</v>
      </c>
      <c r="Q146" s="400" t="str">
        <f ca="1">TEXT(IFERROR(INDEX('Overview - Section A'!$A$46:$A$53,MATCH(D28,'Overview - Section A'!$B$46:$B$53,0)),""),Setup!$A$33)</f>
        <v>1-Jan-27</v>
      </c>
      <c r="R146" s="400" t="str">
        <f ca="1">TEXT(IFERROR(INDEX('Overview - Section A'!$A$46:$A$53,MATCH(D29,'Overview - Section A'!$B$46:$B$53,0)),""),Setup!$A$33)</f>
        <v/>
      </c>
      <c r="S146" s="400" t="str">
        <f ca="1">TEXT(IFERROR(INDEX('Overview - Section A'!$A$46:$A$53,MATCH(D30,'Overview - Section A'!$B$46:$B$53,0)),""),Setup!$A$33)</f>
        <v/>
      </c>
      <c r="T146" s="316"/>
      <c r="U146" s="230"/>
      <c r="V146" s="232"/>
      <c r="W146" s="232"/>
      <c r="X146" s="232"/>
      <c r="Y146" s="232"/>
      <c r="Z146" s="232"/>
      <c r="AA146" s="232"/>
      <c r="AB146" s="232"/>
      <c r="AC146" s="232"/>
      <c r="AD146" s="232"/>
      <c r="AE146" s="232"/>
      <c r="AF146" s="232"/>
      <c r="AG146" s="232"/>
      <c r="AH146" s="232"/>
      <c r="AI146" s="232"/>
      <c r="AJ146" s="232"/>
      <c r="AK146" s="232"/>
      <c r="AL146" s="232"/>
      <c r="AM146" s="232"/>
      <c r="AN146" s="233"/>
      <c r="AO146" s="233"/>
      <c r="AP146" s="227"/>
      <c r="AQ146" s="234"/>
      <c r="AR146" s="234"/>
      <c r="AS146" s="234"/>
      <c r="AT146" s="229"/>
      <c r="AU146" s="211"/>
      <c r="AV146" s="211"/>
      <c r="AW146" s="211"/>
      <c r="AX146" s="211"/>
      <c r="AY146" s="211"/>
      <c r="AZ146" s="211"/>
      <c r="BA146" s="211"/>
      <c r="BB146" s="211"/>
    </row>
    <row r="147" spans="1:55" ht="40.25" customHeight="1" thickBot="1" x14ac:dyDescent="0.4">
      <c r="A147" s="401"/>
      <c r="B147" s="402"/>
      <c r="C147" s="402"/>
      <c r="D147" s="402"/>
      <c r="E147" s="402"/>
      <c r="F147" s="402"/>
      <c r="G147" s="402"/>
      <c r="H147" s="402"/>
      <c r="I147" s="402"/>
      <c r="J147" s="402"/>
      <c r="K147" s="402"/>
      <c r="L147" s="400" t="str">
        <f ca="1">TEXT(IFERROR(INDEX('Overview - Section A'!$E$46:$E$53,MATCH(D23,'Overview - Section A'!$B$46:$B$53,0)),""),Setup!$A$33)</f>
        <v>31-Dec-22</v>
      </c>
      <c r="M147" s="400" t="str">
        <f ca="1">TEXT(IFERROR(INDEX('Overview - Section A'!$E$46:$E$53,MATCH(D24,'Overview - Section A'!$B$46:$B$53,0)),""),Setup!$A$33)</f>
        <v>31-Dec-23</v>
      </c>
      <c r="N147" s="400" t="str">
        <f ca="1">TEXT(IFERROR(INDEX('Overview - Section A'!$E$46:$E$53,MATCH(D25,'Overview - Section A'!$B$46:$B$53,0)),""),Setup!$A$33)</f>
        <v>31-Dec-24</v>
      </c>
      <c r="O147" s="400" t="str">
        <f ca="1">TEXT(IFERROR(INDEX('Overview - Section A'!$E$46:$E$53,MATCH(D26,'Overview - Section A'!$B$46:$B$53,0)),""),Setup!$A$33)</f>
        <v>31-Dec-25</v>
      </c>
      <c r="P147" s="400" t="str">
        <f ca="1">TEXT(IFERROR(INDEX('Overview - Section A'!$E$46:$E$53,MATCH(D27,'Overview - Section A'!$B$46:$B$53,0)),""),Setup!$A$33)</f>
        <v>31-Dec-26</v>
      </c>
      <c r="Q147" s="400" t="str">
        <f ca="1">TEXT(IFERROR(INDEX('Overview - Section A'!$E$46:$E$53,MATCH(D28,'Overview - Section A'!$B$46:$B$53,0)),""),Setup!$A$33)</f>
        <v>31-Dec-27</v>
      </c>
      <c r="R147" s="400" t="str">
        <f ca="1">TEXT(IFERROR(INDEX('Overview - Section A'!$E$46:$E$53,MATCH(D29,'Overview - Section A'!$B$46:$B$53,0)),""),Setup!$A$33)</f>
        <v/>
      </c>
      <c r="S147" s="400" t="str">
        <f ca="1">TEXT(IFERROR(INDEX('Overview - Section A'!$E$46:$E$53,MATCH(D30,'Overview - Section A'!$B$46:$B$53,0)),""),Setup!$A$33)</f>
        <v/>
      </c>
      <c r="T147" s="316"/>
      <c r="U147" s="230"/>
      <c r="V147" s="230"/>
      <c r="W147" s="230"/>
      <c r="X147" s="230"/>
      <c r="Y147" s="230"/>
      <c r="Z147" s="230"/>
      <c r="AA147" s="230"/>
      <c r="AB147" s="230"/>
      <c r="AC147" s="230"/>
      <c r="AD147" s="230"/>
      <c r="AE147" s="230"/>
      <c r="AF147" s="230"/>
      <c r="AG147" s="230"/>
      <c r="AH147" s="230"/>
      <c r="AI147" s="230"/>
      <c r="AJ147" s="230"/>
      <c r="AK147" s="230"/>
      <c r="AL147" s="230"/>
      <c r="AM147" s="230"/>
      <c r="AN147" s="230"/>
      <c r="AO147" s="230"/>
      <c r="AP147" s="230"/>
      <c r="AQ147" s="230" t="s">
        <v>219</v>
      </c>
      <c r="AR147" s="230"/>
      <c r="AS147" s="230"/>
      <c r="AT147" s="229"/>
      <c r="AU147" s="211"/>
      <c r="AV147" s="211"/>
      <c r="AW147" s="211"/>
      <c r="AX147" s="211"/>
      <c r="AY147" s="211"/>
      <c r="AZ147" s="211"/>
      <c r="BA147" s="211"/>
      <c r="BB147" s="211"/>
    </row>
    <row r="148" spans="1:55" ht="288.75" customHeight="1" x14ac:dyDescent="0.35">
      <c r="A148" s="263" t="str">
        <f ca="1">Translations!A91</f>
        <v>No.</v>
      </c>
      <c r="B148" s="264" t="str">
        <f ca="1">Translations!A30</f>
        <v>Nombre del módulo</v>
      </c>
      <c r="C148" s="265" t="str">
        <f ca="1">Translations!A38</f>
        <v xml:space="preserve">Indicador estándar </v>
      </c>
      <c r="D148" s="266" t="str">
        <f ca="1">Translations!A39</f>
        <v>Indicador personalizado</v>
      </c>
      <c r="E148" s="267" t="str">
        <f ca="1">Translations!A94</f>
        <v>Año y fuente de la línea de base</v>
      </c>
      <c r="F148" s="267" t="str">
        <f ca="1">Translations!A94</f>
        <v>Año y fuente de la línea de base</v>
      </c>
      <c r="G148" s="267" t="str">
        <f ca="1">Translations!A51</f>
        <v>Desagregación requerida</v>
      </c>
      <c r="H148" s="267" t="str">
        <f ca="1">Translations!A66</f>
        <v>Incluir en resultados del FM</v>
      </c>
      <c r="I148" s="267" t="str">
        <f ca="1">Translations!A52</f>
        <v>Receptor principal responsible</v>
      </c>
      <c r="J148" s="267" t="str">
        <f ca="1">Translations!A67</f>
        <v>País / Alcance de las metas</v>
      </c>
      <c r="K148" s="268" t="str">
        <f ca="1">Translations!A68</f>
        <v>Tipo de acumulación</v>
      </c>
      <c r="L148" s="389" t="str">
        <f ca="1">Translations!$A$95</f>
        <v>Valor de la meta</v>
      </c>
      <c r="M148" s="389" t="str">
        <f ca="1">Translations!$A$95</f>
        <v>Valor de la meta</v>
      </c>
      <c r="N148" s="389" t="str">
        <f ca="1">Translations!$A$95</f>
        <v>Valor de la meta</v>
      </c>
      <c r="O148" s="389" t="str">
        <f ca="1">Translations!$A$95</f>
        <v>Valor de la meta</v>
      </c>
      <c r="P148" s="389" t="str">
        <f ca="1">Translations!$A$95</f>
        <v>Valor de la meta</v>
      </c>
      <c r="Q148" s="389" t="str">
        <f ca="1">Translations!$A$95</f>
        <v>Valor de la meta</v>
      </c>
      <c r="R148" s="389" t="str">
        <f ca="1">Translations!$A$95</f>
        <v>Valor de la meta</v>
      </c>
      <c r="S148" s="389" t="str">
        <f ca="1">Translations!$A$95</f>
        <v>Valor de la meta</v>
      </c>
      <c r="T148" s="309"/>
      <c r="U148" s="230"/>
      <c r="V148" s="230"/>
      <c r="W148" s="230"/>
      <c r="X148" s="230"/>
      <c r="Y148" s="230"/>
      <c r="Z148" s="230"/>
      <c r="AA148" s="230"/>
      <c r="AB148" s="230"/>
      <c r="AC148" s="230"/>
      <c r="AD148" s="230"/>
      <c r="AE148" s="230"/>
      <c r="AF148" s="230"/>
      <c r="AG148" s="230"/>
      <c r="AH148" s="230"/>
      <c r="AI148" s="230"/>
      <c r="AJ148" s="230"/>
      <c r="AK148" s="230"/>
      <c r="AL148" s="230"/>
      <c r="AM148" s="230"/>
      <c r="AN148" s="230"/>
      <c r="AO148" s="230"/>
      <c r="AP148" s="230"/>
      <c r="AQ148" s="230"/>
      <c r="AR148" s="230"/>
      <c r="AS148" s="230"/>
      <c r="AT148" s="229"/>
      <c r="AU148" s="211"/>
      <c r="AV148" s="211"/>
      <c r="AW148" s="211"/>
      <c r="AX148" s="211"/>
      <c r="AY148" s="211"/>
      <c r="AZ148" s="211"/>
      <c r="BA148" s="211"/>
      <c r="BB148" s="211"/>
    </row>
    <row r="149" spans="1:55" s="107" customFormat="1" ht="177" customHeight="1" x14ac:dyDescent="0.35">
      <c r="A149" s="740">
        <v>1</v>
      </c>
      <c r="B149" s="403" t="str">
        <f ca="1">IFERROR(IF(INDEX('Coverage Indicators - Section D'!B$1:B$100,MATCH('Print View'!$A149,'Coverage Indicators - Section D'!$A$1:$A$100,0))&lt;&gt;0,INDEX('Coverage Indicators - Section D'!B$1:B$100,MATCH('Print View'!$A149,'Coverage Indicators - Section D'!$A$1:$A$100,0)),""),"")</f>
        <v/>
      </c>
      <c r="C149" s="403" t="str">
        <f ca="1">IFERROR(IF(INDEX('Coverage Indicators - Section D'!D$1:D$100,MATCH('Print View'!$A149,'Coverage Indicators - Section D'!$A$1:$A$100,0))&lt;&gt;0,INDEX('Coverage Indicators - Section D'!D$1:D$100,MATCH('Print View'!$A149,'Coverage Indicators - Section D'!$A$1:$A$100,0)),""),"")</f>
        <v/>
      </c>
      <c r="D149" s="403" t="str">
        <f ca="1">IFERROR(IF(INDEX('Coverage Indicators - Section D'!E$1:E$100,MATCH('Print View'!$A149,'Coverage Indicators - Section D'!$A$1:$A$100,0))&lt;&gt;0,INDEX('Coverage Indicators - Section D'!E$1:E$100,MATCH('Print View'!$A149,'Coverage Indicators - Section D'!$A$1:$A$100,0)),""),"")</f>
        <v/>
      </c>
      <c r="E149" s="404" t="str">
        <f ca="1">IFERROR(IF(INDEX('Coverage Indicators - Section D'!F$1:F$100,MATCH('Print View'!$A149,'Coverage Indicators - Section D'!$A$1:$A$100,0))&lt;&gt;"",INDEX('Coverage Indicators - Section D'!F$1:F$100,MATCH('Print View'!$A149,'Coverage Indicators - Section D'!$A$1:$A$100,0)),""),"")&amp;"/"&amp;IFERROR(IF(INDEX('Coverage Indicators - Section D'!F$1:F$100,MATCH('Print View'!$A149,'Coverage Indicators - Section D'!$A$1:$A$100,0)+1)&lt;&gt;"",INDEX('Coverage Indicators - Section D'!F$1:F$100,MATCH('Print View'!$A149,'Coverage Indicators - Section D'!$A$1:$A$100,0)+1),""),"")&amp;CHAR(10)&amp;IFERROR(IF(INDEX('Coverage Indicators - Section D'!G$1:G$100,MATCH('Print View'!$A149,'Coverage Indicators - Section D'!$A$1:$A$100,0))&lt;&gt;"",FIXED(INDEX('Coverage Indicators - Section D'!G$1:G$100,MATCH('Print View'!$A149,'Coverage Indicators - Section D'!$A$1:$A$100,0))*100,2)&amp;"%",""),"")</f>
        <v xml:space="preserve">/
</v>
      </c>
      <c r="F149" s="405" t="str">
        <f ca="1">IFERROR(IF(INDEX('Coverage Indicators - Section D'!H$1:H$100,MATCH('Print View'!$A149,'Coverage Indicators - Section D'!$A$1:$A$100,0))&lt;&gt;0,INDEX('Coverage Indicators - Section D'!H$1:H$100,MATCH('Print View'!$A149,'Coverage Indicators - Section D'!$A$1:$A$100,0)),""),"")&amp;CHAR(10)&amp;IFERROR(IF(INDEX('Coverage Indicators - Section D'!I$1:I$100,MATCH('Print View'!$A149,'Coverage Indicators - Section D'!$A$1:$A$100,0))&lt;&gt;0,INDEX('Coverage Indicators - Section D'!I$1:I$100,MATCH('Print View'!$A149,'Coverage Indicators - Section D'!$A$1:$A$100,0)),""),"")</f>
        <v xml:space="preserve">
</v>
      </c>
      <c r="G149" s="406" t="str">
        <f>IFERROR(IF(INDEX('Coverage Indicators - Section D'!J9:J38,MATCH('Print View'!$A149,'Coverage Indicators - Section D'!$A$9:$A$38,0))&lt;&gt;0,INDEX('Coverage Indicators - Section D'!J9:J38,MATCH('Print View'!$A149,'Coverage Indicators - Section D'!$A$9:$A$38,0)),""),"")</f>
        <v/>
      </c>
      <c r="H149" s="407" t="str">
        <f ca="1">IFERROR(IF(INDEX('Coverage Indicators - Section D'!K$1:K$100,MATCH('Print View'!$A149,'Coverage Indicators - Section D'!$A$1:$A$100,0))&lt;&gt;0,INDEX('Coverage Indicators - Section D'!K$1:K$100,MATCH('Print View'!$A149,'Coverage Indicators - Section D'!$A$1:$A$100,0)),""),"")</f>
        <v/>
      </c>
      <c r="I149" s="406" t="str">
        <f ca="1">IFERROR(IF(AND('Overview - Section A'!AN$5="Grant Making",OR(C149&lt;&gt;"",D149&lt;&gt;"")),Setup!I15,IF(INDEX('Coverage Indicators - Section D'!L$1:L$100,MATCH('Print View'!$A149,'Coverage Indicators - Section D'!$A$1:$A$100,0))&lt;&gt;0,INDEX('Coverage Indicators - Section D'!L$1:L$100,MATCH('Print View'!$A149,'Coverage Indicators - Section D'!$A$1:$A$100,0)),"")),"")</f>
        <v/>
      </c>
      <c r="J149" s="404" t="str">
        <f ca="1">IFERROR(IF(INDEX('Coverage Indicators - Section D'!M$1:M$100,MATCH('Print View'!$A149,'Coverage Indicators - Section D'!$A$1:$A$100,0))&lt;&gt;0,INDEX('Coverage Indicators - Section D'!M$1:M$100,MATCH('Print View'!$A149,'Coverage Indicators - Section D'!$A$1:$A$100,0)),""),"")&amp;CHAR(10)&amp;CHAR(10)&amp;IFERROR(IF(INDEX('Coverage Indicators - Section D'!M$1:M$100,MATCH('Print View'!$A149,'Coverage Indicators - Section D'!$A$1:$A$100,0)+1)&lt;&gt;0,INDEX('Coverage Indicators - Section D'!M$1:M$100,MATCH('Print View'!$A149,'Coverage Indicators - Section D'!$A$1:$A$100,0)+1),""),"")</f>
        <v xml:space="preserve">
</v>
      </c>
      <c r="K149" s="404" t="str">
        <f ca="1">IFERROR(IF(INDEX('Coverage Indicators - Section D'!N$1:N$100,MATCH('Print View'!$A149,'Coverage Indicators - Section D'!$A$1:$A$100,0))&lt;&gt;0,INDEX('Coverage Indicators - Section D'!N$1:N$100,MATCH('Print View'!$A149,'Coverage Indicators - Section D'!$A$1:$A$100,0)),""),"")</f>
        <v/>
      </c>
      <c r="L149" s="404" t="str">
        <f ca="1">IFERROR(IF(INDEX('Coverage Indicators - Section D'!O$1:O$100,MATCH('Print View'!$A149,'Coverage Indicators - Section D'!$A$1:$A$100,0))&lt;&gt;"",INDEX('Coverage Indicators - Section D'!O$1:O$100,MATCH('Print View'!$A149,'Coverage Indicators - Section D'!$A$1:$A$100,0)),""),"")&amp;"/"&amp;IFERROR(IF(INDEX('Coverage Indicators - Section D'!O$1:O$100,MATCH('Print View'!$A149,'Coverage Indicators - Section D'!$A$1:$A$100,0)+1)&lt;&gt;"",INDEX('Coverage Indicators - Section D'!O$1:O$100,MATCH('Print View'!$A149,'Coverage Indicators - Section D'!$A$1:$A$100,0)+1),""),"")&amp;CHAR(10)&amp;IFERROR(IF(INDEX('Coverage Indicators - Section D'!P$1:P$100,MATCH('Print View'!$A149,'Coverage Indicators - Section D'!$A$1:$A$100,0))&lt;&gt;"",FIXED(INDEX('Coverage Indicators - Section D'!P$1:P$100,MATCH('Print View'!$A149,'Coverage Indicators - Section D'!$A$1:$A$100,0))*100,2)&amp;"%",""),"")&amp;CHAR(10)&amp;IFERROR(IF(INDEX('Coverage Indicators - Section D'!Q$1:Q$100,MATCH('Print View'!$A149,'Coverage Indicators - Section D'!$A$1:$A$100,0))&lt;&gt;"",INDEX('Coverage Indicators - Section D'!Q$1:Q$100,MATCH('Print View'!$A149,'Coverage Indicators - Section D'!$A$1:$A$100,0)),""),"")</f>
        <v xml:space="preserve">/
</v>
      </c>
      <c r="M149" s="405" t="str">
        <f ca="1">IFERROR(IF(INDEX('Coverage Indicators - Section D'!R$1:R$100,MATCH('Print View'!$A149,'Coverage Indicators - Section D'!$A$1:$A$100,0))&lt;&gt;"",INDEX('Coverage Indicators - Section D'!R$1:R$100,MATCH('Print View'!$A149,'Coverage Indicators - Section D'!$A$1:$A$100,0)),""),"")&amp;"/"&amp;IFERROR(IF(INDEX('Coverage Indicators - Section D'!R$1:R$100,MATCH('Print View'!$A149,'Coverage Indicators - Section D'!$A$1:$A$100,0)+1)&lt;&gt;"",INDEX('Coverage Indicators - Section D'!R$1:R$100,MATCH('Print View'!$A149,'Coverage Indicators - Section D'!$A$1:$A$100,0)+1),""),"")&amp;CHAR(10)&amp;IFERROR(IF(INDEX('Coverage Indicators - Section D'!S$1:S$100,MATCH('Print View'!$A149,'Coverage Indicators - Section D'!$A$1:$A$100,0))&lt;&gt;"",FIXED(INDEX('Coverage Indicators - Section D'!S$1:S$100,MATCH('Print View'!$A149,'Coverage Indicators - Section D'!$A$1:$A$100,0))*100,2)&amp;"%",""),"")&amp;CHAR(10)&amp;IFERROR(IF(INDEX('Coverage Indicators - Section D'!T$1:T$100,MATCH('Print View'!$A149,'Coverage Indicators - Section D'!$A$1:$A$100,0))&lt;&gt;"",INDEX('Coverage Indicators - Section D'!T$1:T$100,MATCH('Print View'!$A149,'Coverage Indicators - Section D'!$A$1:$A$100,0)),""),"")</f>
        <v xml:space="preserve">/
</v>
      </c>
      <c r="N149" s="404" t="str">
        <f ca="1">IFERROR(IF(INDEX('Coverage Indicators - Section D'!U$1:U$100,MATCH('Print View'!$A149,'Coverage Indicators - Section D'!$A$1:$A$100,0))&lt;&gt;"",INDEX('Coverage Indicators - Section D'!U$1:U$100,MATCH('Print View'!$A149,'Coverage Indicators - Section D'!$A$1:$A$100,0)),""),"")&amp;"/"&amp;IFERROR(IF(INDEX('Coverage Indicators - Section D'!U$1:U$100,MATCH('Print View'!$A149,'Coverage Indicators - Section D'!$A$1:$A$100,0)+1)&lt;&gt;"",INDEX('Coverage Indicators - Section D'!U$1:U$100,MATCH('Print View'!$A149,'Coverage Indicators - Section D'!$A$1:$A$100,0)+1),""),"")&amp;CHAR(10)&amp;IFERROR(IF(INDEX('Coverage Indicators - Section D'!V$1:V$100,MATCH('Print View'!$A149,'Coverage Indicators - Section D'!$A$1:$A$100,0))&lt;&gt;"",FIXED(INDEX('Coverage Indicators - Section D'!V$1:V$100,MATCH('Print View'!$A149,'Coverage Indicators - Section D'!$A$1:$A$100,0))*100,2)&amp;"%",""),"")&amp;CHAR(10)&amp;IFERROR(IF(INDEX('Coverage Indicators - Section D'!W$1:W$100,MATCH('Print View'!$A149,'Coverage Indicators - Section D'!$A$1:$A$100,0))&lt;&gt;"",INDEX('Coverage Indicators - Section D'!W$1:W$100,MATCH('Print View'!$A149,'Coverage Indicators - Section D'!$A$1:$A$100,0)),""),"")</f>
        <v xml:space="preserve">/
</v>
      </c>
      <c r="O149" s="405" t="str">
        <f ca="1">IFERROR(IF(INDEX('Coverage Indicators - Section D'!X$1:X$100,MATCH('Print View'!$A149,'Coverage Indicators - Section D'!$A$1:$A$100,0))&lt;&gt;"",INDEX('Coverage Indicators - Section D'!X$1:X$100,MATCH('Print View'!$A149,'Coverage Indicators - Section D'!$A$1:$A$100,0)),""),"")&amp;"/"&amp;IFERROR(IF(INDEX('Coverage Indicators - Section D'!X$1:X$100,MATCH('Print View'!$A149,'Coverage Indicators - Section D'!$A$1:$A$100,0)+1)&lt;&gt;"",INDEX('Coverage Indicators - Section D'!X$1:X$100,MATCH('Print View'!$A149,'Coverage Indicators - Section D'!$A$1:$A$100,0)+1),""),"")&amp;CHAR(10)&amp;IFERROR(IF(INDEX('Coverage Indicators - Section D'!Y$1:Y$100,MATCH('Print View'!$A149,'Coverage Indicators - Section D'!$A$1:$A$100,0))&lt;&gt;"",FIXED(INDEX('Coverage Indicators - Section D'!Y$1:Y$100,MATCH('Print View'!$A149,'Coverage Indicators - Section D'!$A$1:$A$100,0))*100,2)&amp;"%",""),"")&amp;CHAR(10)&amp;IFERROR(IF(INDEX('Coverage Indicators - Section D'!Z$1:Z$100,MATCH('Print View'!$A149,'Coverage Indicators - Section D'!$A$1:$A$100,0))&lt;&gt;"",INDEX('Coverage Indicators - Section D'!Z$1:Z$100,MATCH('Print View'!$A149,'Coverage Indicators - Section D'!$A$1:$A$100,0)),""),"")</f>
        <v xml:space="preserve">/
</v>
      </c>
      <c r="P149" s="405" t="str">
        <f ca="1">IFERROR(IF(INDEX('Coverage Indicators - Section D'!AA$1:AA$100,MATCH('Print View'!$A149,'Coverage Indicators - Section D'!$A$1:$A$100,0))&lt;&gt;"",INDEX('Coverage Indicators - Section D'!AA$1:AA$100,MATCH('Print View'!$A149,'Coverage Indicators - Section D'!$A$1:$A$100,0)),""),"")&amp;"/"&amp;IFERROR(IF(INDEX('Coverage Indicators - Section D'!AA$1:AA$100,MATCH('Print View'!$A149,'Coverage Indicators - Section D'!$A$1:$A$100,0)+1)&lt;&gt;"",INDEX('Coverage Indicators - Section D'!AA$1:AA$100,MATCH('Print View'!$A149,'Coverage Indicators - Section D'!$A$1:$A$100,0)+1),""),"")&amp;CHAR(10)&amp;IFERROR(IF(INDEX('Coverage Indicators - Section D'!AB$1:AB$100,MATCH('Print View'!$A149,'Coverage Indicators - Section D'!$A$1:$A$100,0))&lt;&gt;"",FIXED(INDEX('Coverage Indicators - Section D'!AB$1:AB$100,MATCH('Print View'!$A149,'Coverage Indicators - Section D'!$A$1:$A$100,0))*100,2)&amp;"%",""),"")&amp;CHAR(10)&amp;IFERROR(IF(INDEX('Coverage Indicators - Section D'!AC$1:AC$100,MATCH('Print View'!$A149,'Coverage Indicators - Section D'!$A$1:$A$100,0))&lt;&gt;"",INDEX('Coverage Indicators - Section D'!AC$1:AC$100,MATCH('Print View'!$A149,'Coverage Indicators - Section D'!$A$1:$A$100,0)),""),"")</f>
        <v xml:space="preserve">/
</v>
      </c>
      <c r="Q149" s="405" t="str">
        <f ca="1">IFERROR(IF(INDEX('Coverage Indicators - Section D'!AD$1:AD$100,MATCH('Print View'!$A149,'Coverage Indicators - Section D'!$A$1:$A$100,0))&lt;&gt;"",INDEX('Coverage Indicators - Section D'!AD$1:AD$100,MATCH('Print View'!$A149,'Coverage Indicators - Section D'!$A$1:$A$100,0)),""),"")&amp;"/"&amp;IFERROR(IF(INDEX('Coverage Indicators - Section D'!AD$1:AD$100,MATCH('Print View'!$A149,'Coverage Indicators - Section D'!$A$1:$A$100,0)+1)&lt;&gt;"",INDEX('Coverage Indicators - Section D'!AD$1:AD$100,MATCH('Print View'!$A149,'Coverage Indicators - Section D'!$A$1:$A$100,0)+1),""),"")&amp;CHAR(10)&amp;IFERROR(IF(INDEX('Coverage Indicators - Section D'!AE$1:AE$100,MATCH('Print View'!$A149,'Coverage Indicators - Section D'!$A$1:$A$100,0))&lt;&gt;"",FIXED(INDEX('Coverage Indicators - Section D'!AE$1:AE$100,MATCH('Print View'!$A149,'Coverage Indicators - Section D'!$A$1:$A$100,0))*100,2)&amp;"%",""),"")&amp;CHAR(10)&amp;IFERROR(IF(INDEX('Coverage Indicators - Section D'!AF$1:AF$100,MATCH('Print View'!$A149,'Coverage Indicators - Section D'!$A$1:$A$100,0))&lt;&gt;"",INDEX('Coverage Indicators - Section D'!AF$1:AF$100,MATCH('Print View'!$A149,'Coverage Indicators - Section D'!$A$1:$A$100,0)),""),"")</f>
        <v xml:space="preserve">/
</v>
      </c>
      <c r="R149" s="405" t="str">
        <f ca="1">IFERROR(IF(INDEX('Coverage Indicators - Section D'!AG$1:AG$100,MATCH('Print View'!$A149,'Coverage Indicators - Section D'!$A$1:$A$100,0))&lt;&gt;"",INDEX('Coverage Indicators - Section D'!AG$1:AG$100,MATCH('Print View'!$A149,'Coverage Indicators - Section D'!$A$1:$A$100,0)),""),"")&amp;"/"&amp;IFERROR(IF(INDEX('Coverage Indicators - Section D'!AG$1:AG$100,MATCH('Print View'!$A149,'Coverage Indicators - Section D'!$A$1:$A$100,0)+1)&lt;&gt;"",INDEX('Coverage Indicators - Section D'!AG$1:AG$100,MATCH('Print View'!$A149,'Coverage Indicators - Section D'!$A$1:$A$100,0)+1),""),"")&amp;CHAR(10)&amp;IFERROR(IF(INDEX('Coverage Indicators - Section D'!AH$1:AH$100,MATCH('Print View'!$A149,'Coverage Indicators - Section D'!$A$1:$A$100,0))&lt;&gt;"",FIXED(INDEX('Coverage Indicators - Section D'!AH$1:AH$100,MATCH('Print View'!$A149,'Coverage Indicators - Section D'!$A$1:$A$100,0))*100,2)&amp;"%",""),"")&amp;CHAR(10)&amp;IFERROR(IF(INDEX('Coverage Indicators - Section D'!AI$1:AI$100,MATCH('Print View'!$A149,'Coverage Indicators - Section D'!$A$1:$A$100,0))&lt;&gt;"",INDEX('Coverage Indicators - Section D'!AI$1:AI$100,MATCH('Print View'!$A149,'Coverage Indicators - Section D'!$A$1:$A$100,0)),""),"")</f>
        <v xml:space="preserve">/
</v>
      </c>
      <c r="S149" s="405" t="str">
        <f ca="1">IFERROR(IF(INDEX('Coverage Indicators - Section D'!AJ$1:AJ$100,MATCH('Print View'!$A149,'Coverage Indicators - Section D'!$A$1:$A$100,0))&lt;&gt;"",INDEX('Coverage Indicators - Section D'!AJ$1:AJ$100,MATCH('Print View'!$A149,'Coverage Indicators - Section D'!$A$1:$A$100,0)),""),"")&amp;"/"&amp;IFERROR(IF(INDEX('Coverage Indicators - Section D'!AJ$1:AJ$100,MATCH('Print View'!$A149,'Coverage Indicators - Section D'!$A$1:$A$100,0)+1)&lt;&gt;"",INDEX('Coverage Indicators - Section D'!AJ$1:AJ$100,MATCH('Print View'!$A149,'Coverage Indicators - Section D'!$A$1:$A$100,0)+1),""),"")&amp;CHAR(10)&amp;IFERROR(IF(INDEX('Coverage Indicators - Section D'!AK$1:AK$100,MATCH('Print View'!$A149,'Coverage Indicators - Section D'!$A$1:$A$100,0))&lt;&gt;"",FIXED(INDEX('Coverage Indicators - Section D'!AK$1:AK$100,MATCH('Print View'!$A149,'Coverage Indicators - Section D'!$A$1:$A$100,0))*100,2)&amp;"%",""),"")&amp;CHAR(10)&amp;IFERROR(IF(INDEX('Coverage Indicators - Section D'!AL$1:AL$100,MATCH('Print View'!$A149,'Coverage Indicators - Section D'!$A$1:$A$100,0))&lt;&gt;"",INDEX('Coverage Indicators - Section D'!AL$1:AL$100,MATCH('Print View'!$A149,'Coverage Indicators - Section D'!$A$1:$A$100,0)),""),"")</f>
        <v xml:space="preserve">/
</v>
      </c>
      <c r="T149" s="315"/>
      <c r="U149" s="230"/>
      <c r="V149" s="230"/>
      <c r="W149" s="230"/>
      <c r="X149" s="230"/>
      <c r="Y149" s="230"/>
      <c r="Z149" s="230"/>
      <c r="AA149" s="230"/>
      <c r="AB149" s="230"/>
      <c r="AC149" s="230"/>
      <c r="AD149" s="230"/>
      <c r="AE149" s="230"/>
      <c r="AF149" s="230"/>
      <c r="AG149" s="230"/>
      <c r="AH149" s="230"/>
      <c r="AI149" s="230"/>
      <c r="AJ149" s="230"/>
      <c r="AK149" s="230"/>
      <c r="AL149" s="230"/>
      <c r="AM149" s="230"/>
      <c r="AN149" s="230"/>
      <c r="AO149" s="230" t="str">
        <f ca="1">IFERROR(IF(INDEX('Coverage Indicators - Section D'!AD$1:AD$110,MATCH('Print View'!$A149,'Coverage Indicators - Section D'!$A$1:$A$110,0))&lt;&gt;0,INDEX('Coverage Indicators - Section D'!AD$1:AD$110,MATCH('Print View'!$A149,'Coverage Indicators - Section D'!$A$1:$A$110,0)),""),"")</f>
        <v/>
      </c>
      <c r="AP149" s="230"/>
      <c r="AQ149" s="230"/>
      <c r="AR149" s="230"/>
      <c r="AS149" s="230"/>
      <c r="AT149" s="703" t="str">
        <f ca="1">CONCATENATE($A149,N$147)</f>
        <v>131-Dec-24</v>
      </c>
      <c r="AU149" s="702" t="str">
        <f ca="1">CONCATENATE($A149,Q$147)</f>
        <v>131-Dec-27</v>
      </c>
      <c r="AV149" s="702" t="str">
        <f>CONCATENATE($A149,V$147)</f>
        <v>1</v>
      </c>
      <c r="AW149" s="702" t="str">
        <f>CONCATENATE($A149,Y$147)</f>
        <v>1</v>
      </c>
      <c r="AX149" s="702" t="str">
        <f>CONCATENATE($A149,AB$147)</f>
        <v>1</v>
      </c>
      <c r="AY149" s="702" t="str">
        <f>CONCATENATE($A149,AE$147)</f>
        <v>1</v>
      </c>
      <c r="AZ149" s="702" t="str">
        <f>CONCATENATE($A149,AH$147)</f>
        <v>1</v>
      </c>
      <c r="BA149" s="702" t="str">
        <f>CONCATENATE($A149,AK$147)</f>
        <v>1</v>
      </c>
      <c r="BB149" s="235"/>
      <c r="BC149" s="122"/>
    </row>
    <row r="150" spans="1:55" s="107" customFormat="1" ht="88.25" customHeight="1" x14ac:dyDescent="0.35">
      <c r="A150" s="740"/>
      <c r="B150" s="600" t="str">
        <f ca="1">IFERROR(IF(INDEX('Coverage Indicators - Section D'!AM$1:AM$110,MATCH('Print View'!$A149,'Coverage Indicators - Section D'!$A$1:$A$110,0))&lt;&gt;0,INDEX('Coverage Indicators - Section D'!AM$1:AM$110,MATCH('Print View'!$A149,'Coverage Indicators - Section D'!$A$1:$A$110,0)),""),"")</f>
        <v/>
      </c>
      <c r="C150" s="601"/>
      <c r="D150" s="601"/>
      <c r="E150" s="601"/>
      <c r="F150" s="601"/>
      <c r="G150" s="601"/>
      <c r="H150" s="601"/>
      <c r="I150" s="601"/>
      <c r="J150" s="601"/>
      <c r="K150" s="601"/>
      <c r="L150" s="601"/>
      <c r="M150" s="601"/>
      <c r="N150" s="601"/>
      <c r="O150" s="601"/>
      <c r="P150" s="601"/>
      <c r="Q150" s="601"/>
      <c r="R150" s="601"/>
      <c r="S150" s="602"/>
      <c r="T150" s="317"/>
      <c r="U150" s="230"/>
      <c r="V150" s="230"/>
      <c r="W150" s="230"/>
      <c r="X150" s="230"/>
      <c r="Y150" s="230"/>
      <c r="Z150" s="230"/>
      <c r="AA150" s="230"/>
      <c r="AB150" s="230"/>
      <c r="AC150" s="230"/>
      <c r="AD150" s="230"/>
      <c r="AE150" s="230"/>
      <c r="AF150" s="230"/>
      <c r="AG150" s="230"/>
      <c r="AH150" s="230"/>
      <c r="AI150" s="230"/>
      <c r="AJ150" s="230"/>
      <c r="AK150" s="230"/>
      <c r="AL150" s="230"/>
      <c r="AM150" s="230"/>
      <c r="AN150" s="230"/>
      <c r="AO150" s="230"/>
      <c r="AP150" s="230"/>
      <c r="AQ150" s="230"/>
      <c r="AR150" s="230"/>
      <c r="AS150" s="230"/>
      <c r="AT150" s="703"/>
      <c r="AU150" s="702"/>
      <c r="AV150" s="702"/>
      <c r="AW150" s="702"/>
      <c r="AX150" s="702"/>
      <c r="AY150" s="702"/>
      <c r="AZ150" s="702"/>
      <c r="BA150" s="702"/>
      <c r="BB150" s="235"/>
      <c r="BC150" s="122"/>
    </row>
    <row r="151" spans="1:55" s="107" customFormat="1" ht="177" customHeight="1" x14ac:dyDescent="0.35">
      <c r="A151" s="741">
        <v>2</v>
      </c>
      <c r="B151" s="393" t="str">
        <f ca="1">IFERROR(IF(INDEX('Coverage Indicators - Section D'!B$1:B$100,MATCH('Print View'!$A151,'Coverage Indicators - Section D'!$A$1:$A$100,0))&lt;&gt;0,INDEX('Coverage Indicators - Section D'!B$1:B$100,MATCH('Print View'!$A151,'Coverage Indicators - Section D'!$A$1:$A$100,0)),""),"")</f>
        <v/>
      </c>
      <c r="C151" s="393" t="str">
        <f ca="1">IFERROR(IF(INDEX('Coverage Indicators - Section D'!D$1:D$100,MATCH('Print View'!$A151,'Coverage Indicators - Section D'!$A$1:$A$100,0))&lt;&gt;0,INDEX('Coverage Indicators - Section D'!D$1:D$100,MATCH('Print View'!$A151,'Coverage Indicators - Section D'!$A$1:$A$100,0)),""),"")</f>
        <v/>
      </c>
      <c r="D151" s="393" t="str">
        <f ca="1">IFERROR(IF(INDEX('Coverage Indicators - Section D'!E$1:E$100,MATCH('Print View'!$A151,'Coverage Indicators - Section D'!$A$1:$A$100,0))&lt;&gt;0,INDEX('Coverage Indicators - Section D'!E$1:E$100,MATCH('Print View'!$A151,'Coverage Indicators - Section D'!$A$1:$A$100,0)),""),"")</f>
        <v/>
      </c>
      <c r="E151" s="394" t="str">
        <f ca="1">IFERROR(IF(INDEX('Coverage Indicators - Section D'!F$1:F$100,MATCH('Print View'!$A151,'Coverage Indicators - Section D'!$A$1:$A$100,0))&lt;&gt;"",INDEX('Coverage Indicators - Section D'!F$1:F$100,MATCH('Print View'!$A151,'Coverage Indicators - Section D'!$A$1:$A$100,0)),""),"")&amp;"/"&amp;IFERROR(IF(INDEX('Coverage Indicators - Section D'!F$1:F$100,MATCH('Print View'!$A151,'Coverage Indicators - Section D'!$A$1:$A$100,0)+1)&lt;&gt;"",INDEX('Coverage Indicators - Section D'!F$1:F$100,MATCH('Print View'!$A151,'Coverage Indicators - Section D'!$A$1:$A$100,0)+1),""),"")&amp;CHAR(10)&amp;IFERROR(IF(INDEX('Coverage Indicators - Section D'!G$1:G$100,MATCH('Print View'!$A151,'Coverage Indicators - Section D'!$A$1:$A$100,0))&lt;&gt;"",FIXED(INDEX('Coverage Indicators - Section D'!G$1:G$100,MATCH('Print View'!$A151,'Coverage Indicators - Section D'!$A$1:$A$100,0))*100,2)&amp;"%",""),"")</f>
        <v xml:space="preserve">/
</v>
      </c>
      <c r="F151" s="408" t="str">
        <f ca="1">IFERROR(IF(INDEX('Coverage Indicators - Section D'!H$1:H$100,MATCH('Print View'!$A151,'Coverage Indicators - Section D'!$A$1:$A$100,0))&lt;&gt;0,INDEX('Coverage Indicators - Section D'!H$1:H$100,MATCH('Print View'!$A151,'Coverage Indicators - Section D'!$A$1:$A$100,0)),""),"")&amp;CHAR(10)&amp;IFERROR(IF(INDEX('Coverage Indicators - Section D'!I$1:I$100,MATCH('Print View'!$A151,'Coverage Indicators - Section D'!$A$1:$A$100,0))&lt;&gt;0,INDEX('Coverage Indicators - Section D'!I$1:I$100,MATCH('Print View'!$A151,'Coverage Indicators - Section D'!$A$1:$A$100,0)),""),"")</f>
        <v xml:space="preserve">
</v>
      </c>
      <c r="G151" s="409" t="str">
        <f>IFERROR(IF(INDEX('Coverage Indicators - Section D'!J9:J38,MATCH('Print View'!$A151,'Coverage Indicators - Section D'!$A$9:$A$38,0))&lt;&gt;0,INDEX('Coverage Indicators - Section D'!J9:J38,MATCH('Print View'!$A151,'Coverage Indicators - Section D'!$A$9:$A$38,0)),""),"")</f>
        <v/>
      </c>
      <c r="H151" s="408" t="str">
        <f ca="1">IFERROR(IF(INDEX('Coverage Indicators - Section D'!K$1:K$100,MATCH('Print View'!$A151,'Coverage Indicators - Section D'!$A$1:$A$100,0))&lt;&gt;0,INDEX('Coverage Indicators - Section D'!K$1:K$100,MATCH('Print View'!$A151,'Coverage Indicators - Section D'!$A$1:$A$100,0)),""),"")</f>
        <v/>
      </c>
      <c r="I151" s="409" t="str">
        <f ca="1">IFERROR(IF(AND('Overview - Section A'!AN$5="Grant Making",OR(C151&lt;&gt;"",D151&lt;&gt;"")),Setup!I15,IF(INDEX('Coverage Indicators - Section D'!L$1:L$100,MATCH('Print View'!$A151,'Coverage Indicators - Section D'!$A$1:$A$100,0))&lt;&gt;0,INDEX('Coverage Indicators - Section D'!L$1:L$100,MATCH('Print View'!$A151,'Coverage Indicators - Section D'!$A$1:$A$100,0)),"")),"")</f>
        <v/>
      </c>
      <c r="J151" s="410" t="str">
        <f ca="1">IFERROR(IF(INDEX('Coverage Indicators - Section D'!M$1:M$100,MATCH('Print View'!$A151,'Coverage Indicators - Section D'!$A$1:$A$100,0))&lt;&gt;0,INDEX('Coverage Indicators - Section D'!M$1:M$100,MATCH('Print View'!$A151,'Coverage Indicators - Section D'!$A$1:$A$100,0)),""),"")&amp;CHAR(10)&amp;CHAR(10)&amp;IFERROR(IF(INDEX('Coverage Indicators - Section D'!M$1:M$100,MATCH('Print View'!$A151,'Coverage Indicators - Section D'!$A$1:$A$100,0)+1)&lt;&gt;0,INDEX('Coverage Indicators - Section D'!M$1:M$100,MATCH('Print View'!$A151,'Coverage Indicators - Section D'!$A$1:$A$100,0)+1),""),"")</f>
        <v xml:space="preserve">
</v>
      </c>
      <c r="K151" s="408" t="str">
        <f ca="1">IFERROR(IF(INDEX('Coverage Indicators - Section D'!N$1:N$100,MATCH('Print View'!$A151,'Coverage Indicators - Section D'!$A$1:$A$100,0))&lt;&gt;0,INDEX('Coverage Indicators - Section D'!N$1:N$100,MATCH('Print View'!$A151,'Coverage Indicators - Section D'!$A$1:$A$100,0)),""),"")</f>
        <v/>
      </c>
      <c r="L151" s="410" t="str">
        <f ca="1">IFERROR(IF(INDEX('Coverage Indicators - Section D'!O$1:O$100,MATCH('Print View'!$A151,'Coverage Indicators - Section D'!$A$1:$A$100,0))&lt;&gt;"",INDEX('Coverage Indicators - Section D'!O$1:O$100,MATCH('Print View'!$A151,'Coverage Indicators - Section D'!$A$1:$A$100,0)),""),"")&amp;"/"&amp;IFERROR(IF(INDEX('Coverage Indicators - Section D'!O$1:O$100,MATCH('Print View'!$A151,'Coverage Indicators - Section D'!$A$1:$A$100,0)+1)&lt;&gt;"",INDEX('Coverage Indicators - Section D'!O$1:O$100,MATCH('Print View'!$A151,'Coverage Indicators - Section D'!$A$1:$A$100,0)+1),""),"")&amp;CHAR(10)&amp;IFERROR(IF(INDEX('Coverage Indicators - Section D'!P$1:P$100,MATCH('Print View'!$A151,'Coverage Indicators - Section D'!$A$1:$A$100,0))&lt;&gt;"",FIXED(INDEX('Coverage Indicators - Section D'!P$1:P$100,MATCH('Print View'!$A151,'Coverage Indicators - Section D'!$A$1:$A$100,0))*100,2)&amp;"%",""),"")&amp;CHAR(10)&amp;IFERROR(IF(INDEX('Coverage Indicators - Section D'!Q$1:Q$100,MATCH('Print View'!$A151,'Coverage Indicators - Section D'!$A$1:$A$100,0))&lt;&gt;"",INDEX('Coverage Indicators - Section D'!Q$1:Q$100,MATCH('Print View'!$A151,'Coverage Indicators - Section D'!$A$1:$A$100,0)),""),"")</f>
        <v xml:space="preserve">/
</v>
      </c>
      <c r="M151" s="410" t="str">
        <f ca="1">IFERROR(IF(INDEX('Coverage Indicators - Section D'!R$1:R$100,MATCH('Print View'!$A151,'Coverage Indicators - Section D'!$A$1:$A$100,0))&lt;&gt;"",INDEX('Coverage Indicators - Section D'!R$1:R$100,MATCH('Print View'!$A151,'Coverage Indicators - Section D'!$A$1:$A$100,0)),""),"")&amp;"/"&amp;IFERROR(IF(INDEX('Coverage Indicators - Section D'!R$1:R$100,MATCH('Print View'!$A151,'Coverage Indicators - Section D'!$A$1:$A$100,0)+1)&lt;&gt;"",INDEX('Coverage Indicators - Section D'!R$1:R$100,MATCH('Print View'!$A151,'Coverage Indicators - Section D'!$A$1:$A$100,0)+1),""),"")&amp;CHAR(10)&amp;IFERROR(IF(INDEX('Coverage Indicators - Section D'!S$1:S$100,MATCH('Print View'!$A151,'Coverage Indicators - Section D'!$A$1:$A$100,0))&lt;&gt;"",FIXED(INDEX('Coverage Indicators - Section D'!S$1:S$100,MATCH('Print View'!$A151,'Coverage Indicators - Section D'!$A$1:$A$100,0))*100,2)&amp;"%",""),"")&amp;CHAR(10)&amp;IFERROR(IF(INDEX('Coverage Indicators - Section D'!T$1:T$100,MATCH('Print View'!$A151,'Coverage Indicators - Section D'!$A$1:$A$100,0))&lt;&gt;"",INDEX('Coverage Indicators - Section D'!T$1:T$100,MATCH('Print View'!$A151,'Coverage Indicators - Section D'!$A$1:$A$100,0)),""),"")</f>
        <v xml:space="preserve">/
</v>
      </c>
      <c r="N151" s="410" t="str">
        <f ca="1">IFERROR(IF(INDEX('Coverage Indicators - Section D'!U$1:U$100,MATCH('Print View'!$A151,'Coverage Indicators - Section D'!$A$1:$A$100,0))&lt;&gt;"",INDEX('Coverage Indicators - Section D'!U$1:U$100,MATCH('Print View'!$A151,'Coverage Indicators - Section D'!$A$1:$A$100,0)),""),"")&amp;"/"&amp;IFERROR(IF(INDEX('Coverage Indicators - Section D'!U$1:U$100,MATCH('Print View'!$A151,'Coverage Indicators - Section D'!$A$1:$A$100,0)+1)&lt;&gt;"",INDEX('Coverage Indicators - Section D'!U$1:U$100,MATCH('Print View'!$A151,'Coverage Indicators - Section D'!$A$1:$A$100,0)+1),""),"")&amp;CHAR(10)&amp;IFERROR(IF(INDEX('Coverage Indicators - Section D'!V$1:V$100,MATCH('Print View'!$A151,'Coverage Indicators - Section D'!$A$1:$A$100,0))&lt;&gt;"",FIXED(INDEX('Coverage Indicators - Section D'!V$1:V$100,MATCH('Print View'!$A151,'Coverage Indicators - Section D'!$A$1:$A$100,0))*100,2)&amp;"%",""),"")&amp;CHAR(10)&amp;IFERROR(IF(INDEX('Coverage Indicators - Section D'!W$1:W$100,MATCH('Print View'!$A151,'Coverage Indicators - Section D'!$A$1:$A$100,0))&lt;&gt;"",INDEX('Coverage Indicators - Section D'!W$1:W$100,MATCH('Print View'!$A151,'Coverage Indicators - Section D'!$A$1:$A$100,0)),""),"")</f>
        <v xml:space="preserve">/
</v>
      </c>
      <c r="O151" s="410" t="str">
        <f ca="1">IFERROR(IF(INDEX('Coverage Indicators - Section D'!X$1:X$100,MATCH('Print View'!$A151,'Coverage Indicators - Section D'!$A$1:$A$100,0))&lt;&gt;"",INDEX('Coverage Indicators - Section D'!X$1:X$100,MATCH('Print View'!$A151,'Coverage Indicators - Section D'!$A$1:$A$100,0)),""),"")&amp;"/"&amp;IFERROR(IF(INDEX('Coverage Indicators - Section D'!X$1:X$100,MATCH('Print View'!$A151,'Coverage Indicators - Section D'!$A$1:$A$100,0)+1)&lt;&gt;"",INDEX('Coverage Indicators - Section D'!X$1:X$100,MATCH('Print View'!$A151,'Coverage Indicators - Section D'!$A$1:$A$100,0)+1),""),"")&amp;CHAR(10)&amp;IFERROR(IF(INDEX('Coverage Indicators - Section D'!Y$1:Y$100,MATCH('Print View'!$A151,'Coverage Indicators - Section D'!$A$1:$A$100,0))&lt;&gt;"",FIXED(INDEX('Coverage Indicators - Section D'!Y$1:Y$100,MATCH('Print View'!$A151,'Coverage Indicators - Section D'!$A$1:$A$100,0))*100,2)&amp;"%",""),"")&amp;CHAR(10)&amp;IFERROR(IF(INDEX('Coverage Indicators - Section D'!Z$1:Z$100,MATCH('Print View'!$A151,'Coverage Indicators - Section D'!$A$1:$A$100,0))&lt;&gt;"",INDEX('Coverage Indicators - Section D'!Z$1:Z$100,MATCH('Print View'!$A151,'Coverage Indicators - Section D'!$A$1:$A$100,0)),""),"")</f>
        <v xml:space="preserve">/
</v>
      </c>
      <c r="P151" s="410" t="str">
        <f ca="1">IFERROR(IF(INDEX('Coverage Indicators - Section D'!AA$1:AA$100,MATCH('Print View'!$A151,'Coverage Indicators - Section D'!$A$1:$A$100,0))&lt;&gt;"",INDEX('Coverage Indicators - Section D'!AA$1:AA$100,MATCH('Print View'!$A151,'Coverage Indicators - Section D'!$A$1:$A$100,0)),""),"")&amp;"/"&amp;IFERROR(IF(INDEX('Coverage Indicators - Section D'!AA$1:AA$100,MATCH('Print View'!$A151,'Coverage Indicators - Section D'!$A$1:$A$100,0)+1)&lt;&gt;"",INDEX('Coverage Indicators - Section D'!AA$1:AA$100,MATCH('Print View'!$A151,'Coverage Indicators - Section D'!$A$1:$A$100,0)+1),""),"")&amp;CHAR(10)&amp;IFERROR(IF(INDEX('Coverage Indicators - Section D'!AB$1:AB$100,MATCH('Print View'!$A151,'Coverage Indicators - Section D'!$A$1:$A$100,0))&lt;&gt;"",FIXED(INDEX('Coverage Indicators - Section D'!AB$1:AB$100,MATCH('Print View'!$A151,'Coverage Indicators - Section D'!$A$1:$A$100,0))*100,2)&amp;"%",""),"")&amp;CHAR(10)&amp;IFERROR(IF(INDEX('Coverage Indicators - Section D'!AC$1:AC$100,MATCH('Print View'!$A151,'Coverage Indicators - Section D'!$A$1:$A$100,0))&lt;&gt;"",INDEX('Coverage Indicators - Section D'!AC$1:AC$100,MATCH('Print View'!$A151,'Coverage Indicators - Section D'!$A$1:$A$100,0)),""),"")</f>
        <v xml:space="preserve">/
</v>
      </c>
      <c r="Q151" s="410" t="str">
        <f ca="1">IFERROR(IF(INDEX('Coverage Indicators - Section D'!AD$1:AD$100,MATCH('Print View'!$A151,'Coverage Indicators - Section D'!$A$1:$A$100,0))&lt;&gt;"",INDEX('Coverage Indicators - Section D'!AD$1:AD$100,MATCH('Print View'!$A151,'Coverage Indicators - Section D'!$A$1:$A$100,0)),""),"")&amp;"/"&amp;IFERROR(IF(INDEX('Coverage Indicators - Section D'!AD$1:AD$100,MATCH('Print View'!$A151,'Coverage Indicators - Section D'!$A$1:$A$100,0)+1)&lt;&gt;"",INDEX('Coverage Indicators - Section D'!AD$1:AD$100,MATCH('Print View'!$A151,'Coverage Indicators - Section D'!$A$1:$A$100,0)+1),""),"")&amp;CHAR(10)&amp;IFERROR(IF(INDEX('Coverage Indicators - Section D'!AE$1:AE$100,MATCH('Print View'!$A151,'Coverage Indicators - Section D'!$A$1:$A$100,0))&lt;&gt;"",FIXED(INDEX('Coverage Indicators - Section D'!AE$1:AE$100,MATCH('Print View'!$A151,'Coverage Indicators - Section D'!$A$1:$A$100,0))*100,2)&amp;"%",""),"")&amp;CHAR(10)&amp;IFERROR(IF(INDEX('Coverage Indicators - Section D'!AF$1:AF$100,MATCH('Print View'!$A151,'Coverage Indicators - Section D'!$A$1:$A$100,0))&lt;&gt;"",INDEX('Coverage Indicators - Section D'!AF$1:AF$100,MATCH('Print View'!$A151,'Coverage Indicators - Section D'!$A$1:$A$100,0)),""),"")</f>
        <v xml:space="preserve">/
</v>
      </c>
      <c r="R151" s="410" t="str">
        <f ca="1">IFERROR(IF(INDEX('Coverage Indicators - Section D'!AG$1:AG$100,MATCH('Print View'!$A151,'Coverage Indicators - Section D'!$A$1:$A$100,0))&lt;&gt;"",INDEX('Coverage Indicators - Section D'!AG$1:AG$100,MATCH('Print View'!$A151,'Coverage Indicators - Section D'!$A$1:$A$100,0)),""),"")&amp;"/"&amp;IFERROR(IF(INDEX('Coverage Indicators - Section D'!AG$1:AG$100,MATCH('Print View'!$A151,'Coverage Indicators - Section D'!$A$1:$A$100,0)+1)&lt;&gt;"",INDEX('Coverage Indicators - Section D'!AG$1:AG$100,MATCH('Print View'!$A151,'Coverage Indicators - Section D'!$A$1:$A$100,0)+1),""),"")&amp;CHAR(10)&amp;IFERROR(IF(INDEX('Coverage Indicators - Section D'!AH$1:AH$100,MATCH('Print View'!$A151,'Coverage Indicators - Section D'!$A$1:$A$100,0))&lt;&gt;"",FIXED(INDEX('Coverage Indicators - Section D'!AH$1:AH$100,MATCH('Print View'!$A151,'Coverage Indicators - Section D'!$A$1:$A$100,0))*100,2)&amp;"%",""),"")&amp;CHAR(10)&amp;IFERROR(IF(INDEX('Coverage Indicators - Section D'!AI$1:AI$100,MATCH('Print View'!$A151,'Coverage Indicators - Section D'!$A$1:$A$100,0))&lt;&gt;"",INDEX('Coverage Indicators - Section D'!AI$1:AI$100,MATCH('Print View'!$A151,'Coverage Indicators - Section D'!$A$1:$A$100,0)),""),"")</f>
        <v xml:space="preserve">/
</v>
      </c>
      <c r="S151" s="410" t="str">
        <f ca="1">IFERROR(IF(INDEX('Coverage Indicators - Section D'!AJ$1:AJ$100,MATCH('Print View'!$A151,'Coverage Indicators - Section D'!$A$1:$A$100,0))&lt;&gt;"",INDEX('Coverage Indicators - Section D'!AJ$1:AJ$100,MATCH('Print View'!$A151,'Coverage Indicators - Section D'!$A$1:$A$100,0)),""),"")&amp;"/"&amp;IFERROR(IF(INDEX('Coverage Indicators - Section D'!AJ$1:AJ$100,MATCH('Print View'!$A151,'Coverage Indicators - Section D'!$A$1:$A$100,0)+1)&lt;&gt;"",INDEX('Coverage Indicators - Section D'!AJ$1:AJ$100,MATCH('Print View'!$A151,'Coverage Indicators - Section D'!$A$1:$A$100,0)+1),""),"")&amp;CHAR(10)&amp;IFERROR(IF(INDEX('Coverage Indicators - Section D'!AK$1:AK$100,MATCH('Print View'!$A151,'Coverage Indicators - Section D'!$A$1:$A$100,0))&lt;&gt;"",FIXED(INDEX('Coverage Indicators - Section D'!AK$1:AK$100,MATCH('Print View'!$A151,'Coverage Indicators - Section D'!$A$1:$A$100,0))*100,2)&amp;"%",""),"")&amp;CHAR(10)&amp;IFERROR(IF(INDEX('Coverage Indicators - Section D'!AL$1:AL$100,MATCH('Print View'!$A151,'Coverage Indicators - Section D'!$A$1:$A$100,0))&lt;&gt;"",INDEX('Coverage Indicators - Section D'!AL$1:AL$100,MATCH('Print View'!$A151,'Coverage Indicators - Section D'!$A$1:$A$100,0)),""),"")</f>
        <v xml:space="preserve">/
</v>
      </c>
      <c r="T151" s="318"/>
      <c r="U151" s="230"/>
      <c r="V151" s="230"/>
      <c r="W151" s="230"/>
      <c r="X151" s="230"/>
      <c r="Y151" s="230"/>
      <c r="Z151" s="230"/>
      <c r="AA151" s="230"/>
      <c r="AB151" s="230"/>
      <c r="AC151" s="230"/>
      <c r="AD151" s="230"/>
      <c r="AE151" s="230"/>
      <c r="AF151" s="230"/>
      <c r="AG151" s="230"/>
      <c r="AH151" s="230"/>
      <c r="AI151" s="230"/>
      <c r="AJ151" s="230"/>
      <c r="AK151" s="230"/>
      <c r="AL151" s="230"/>
      <c r="AM151" s="230"/>
      <c r="AN151" s="230"/>
      <c r="AO151" s="230" t="str">
        <f ca="1">IFERROR(IF(INDEX('Coverage Indicators - Section D'!AD$1:AD$110,MATCH('Print View'!$A151,'Coverage Indicators - Section D'!$A$1:$A$110,0))&lt;&gt;0,INDEX('Coverage Indicators - Section D'!AD$1:AD$110,MATCH('Print View'!$A151,'Coverage Indicators - Section D'!$A$1:$A$110,0)),""),"")</f>
        <v/>
      </c>
      <c r="AP151" s="230"/>
      <c r="AQ151" s="230"/>
      <c r="AR151" s="230"/>
      <c r="AS151" s="230"/>
      <c r="AT151" s="703" t="str">
        <f ca="1">CONCATENATE($A151,N$147)</f>
        <v>231-Dec-24</v>
      </c>
      <c r="AU151" s="702" t="str">
        <f ca="1">CONCATENATE($A151,Q$147)</f>
        <v>231-Dec-27</v>
      </c>
      <c r="AV151" s="702" t="str">
        <f t="shared" ref="AV151" si="28">CONCATENATE($A151,V$147)</f>
        <v>2</v>
      </c>
      <c r="AW151" s="702" t="str">
        <f t="shared" ref="AW151" si="29">CONCATENATE($A151,Y$147)</f>
        <v>2</v>
      </c>
      <c r="AX151" s="702" t="str">
        <f t="shared" ref="AX151" si="30">CONCATENATE($A151,AB$147)</f>
        <v>2</v>
      </c>
      <c r="AY151" s="702" t="str">
        <f t="shared" ref="AY151" si="31">CONCATENATE($A151,AE$147)</f>
        <v>2</v>
      </c>
      <c r="AZ151" s="702" t="str">
        <f t="shared" ref="AZ151" si="32">CONCATENATE($A151,AH$147)</f>
        <v>2</v>
      </c>
      <c r="BA151" s="702" t="str">
        <f t="shared" ref="BA151" si="33">CONCATENATE($A151,AK$147)</f>
        <v>2</v>
      </c>
      <c r="BB151" s="235"/>
      <c r="BC151" s="122"/>
    </row>
    <row r="152" spans="1:55" s="107" customFormat="1" ht="88.25" customHeight="1" x14ac:dyDescent="0.35">
      <c r="A152" s="741"/>
      <c r="B152" s="596" t="str">
        <f ca="1">IFERROR(IF(INDEX('Coverage Indicators - Section D'!AM$1:AM$110,MATCH('Print View'!$A151,'Coverage Indicators - Section D'!$A$1:$A$110,0))&lt;&gt;0,INDEX('Coverage Indicators - Section D'!AM$1:AM$110,MATCH('Print View'!$A151,'Coverage Indicators - Section D'!$A$1:$A$110,0)),""),"")</f>
        <v/>
      </c>
      <c r="C152" s="597"/>
      <c r="D152" s="597"/>
      <c r="E152" s="597"/>
      <c r="F152" s="597"/>
      <c r="G152" s="597"/>
      <c r="H152" s="597"/>
      <c r="I152" s="598"/>
      <c r="J152" s="598"/>
      <c r="K152" s="598"/>
      <c r="L152" s="598"/>
      <c r="M152" s="598"/>
      <c r="N152" s="598"/>
      <c r="O152" s="598"/>
      <c r="P152" s="598"/>
      <c r="Q152" s="598"/>
      <c r="R152" s="598"/>
      <c r="S152" s="599"/>
      <c r="T152" s="319"/>
      <c r="U152" s="230"/>
      <c r="V152" s="230"/>
      <c r="W152" s="230"/>
      <c r="X152" s="230"/>
      <c r="Y152" s="230"/>
      <c r="Z152" s="230"/>
      <c r="AA152" s="230"/>
      <c r="AB152" s="230"/>
      <c r="AC152" s="230"/>
      <c r="AD152" s="230"/>
      <c r="AE152" s="230"/>
      <c r="AF152" s="230"/>
      <c r="AG152" s="230"/>
      <c r="AH152" s="230"/>
      <c r="AI152" s="230"/>
      <c r="AJ152" s="230"/>
      <c r="AK152" s="230"/>
      <c r="AL152" s="230"/>
      <c r="AM152" s="230"/>
      <c r="AN152" s="230"/>
      <c r="AO152" s="230"/>
      <c r="AP152" s="230"/>
      <c r="AQ152" s="230"/>
      <c r="AR152" s="230"/>
      <c r="AS152" s="230"/>
      <c r="AT152" s="703"/>
      <c r="AU152" s="702"/>
      <c r="AV152" s="702"/>
      <c r="AW152" s="702"/>
      <c r="AX152" s="702"/>
      <c r="AY152" s="702"/>
      <c r="AZ152" s="702"/>
      <c r="BA152" s="702"/>
      <c r="BB152" s="235"/>
      <c r="BC152" s="122"/>
    </row>
    <row r="153" spans="1:55" s="107" customFormat="1" ht="177" customHeight="1" x14ac:dyDescent="0.35">
      <c r="A153" s="740">
        <v>3</v>
      </c>
      <c r="B153" s="403" t="str">
        <f ca="1">IFERROR(IF(INDEX('Coverage Indicators - Section D'!B$1:B$100,MATCH('Print View'!$A153,'Coverage Indicators - Section D'!$A$1:$A$100,0))&lt;&gt;0,INDEX('Coverage Indicators - Section D'!B$1:B$100,MATCH('Print View'!$A153,'Coverage Indicators - Section D'!$A$1:$A$100,0)),""),"")</f>
        <v/>
      </c>
      <c r="C153" s="403" t="str">
        <f ca="1">IFERROR(IF(INDEX('Coverage Indicators - Section D'!D$1:D$100,MATCH('Print View'!$A153,'Coverage Indicators - Section D'!$A$1:$A$100,0))&lt;&gt;0,INDEX('Coverage Indicators - Section D'!D$1:D$100,MATCH('Print View'!$A153,'Coverage Indicators - Section D'!$A$1:$A$100,0)),""),"")</f>
        <v/>
      </c>
      <c r="D153" s="403" t="str">
        <f ca="1">IFERROR(IF(INDEX('Coverage Indicators - Section D'!E$1:E$100,MATCH('Print View'!$A153,'Coverage Indicators - Section D'!$A$1:$A$100,0))&lt;&gt;0,INDEX('Coverage Indicators - Section D'!E$1:E$100,MATCH('Print View'!$A153,'Coverage Indicators - Section D'!$A$1:$A$100,0)),""),"")</f>
        <v/>
      </c>
      <c r="E153" s="404" t="str">
        <f ca="1">IFERROR(IF(INDEX('Coverage Indicators - Section D'!F$1:F$100,MATCH('Print View'!$A153,'Coverage Indicators - Section D'!$A$1:$A$100,0))&lt;&gt;"",INDEX('Coverage Indicators - Section D'!F$1:F$100,MATCH('Print View'!$A153,'Coverage Indicators - Section D'!$A$1:$A$100,0)),""),"")&amp;"/"&amp;IFERROR(IF(INDEX('Coverage Indicators - Section D'!F$1:F$100,MATCH('Print View'!$A153,'Coverage Indicators - Section D'!$A$1:$A$100,0)+1)&lt;&gt;"",INDEX('Coverage Indicators - Section D'!F$1:F$100,MATCH('Print View'!$A153,'Coverage Indicators - Section D'!$A$1:$A$100,0)+1),""),"")&amp;CHAR(10)&amp;IFERROR(IF(INDEX('Coverage Indicators - Section D'!G$1:G$100,MATCH('Print View'!$A153,'Coverage Indicators - Section D'!$A$1:$A$100,0))&lt;&gt;"",FIXED(INDEX('Coverage Indicators - Section D'!G$1:G$100,MATCH('Print View'!$A153,'Coverage Indicators - Section D'!$A$1:$A$100,0))*100,2)&amp;"%",""),"")</f>
        <v xml:space="preserve">/
</v>
      </c>
      <c r="F153" s="405" t="str">
        <f ca="1">IFERROR(IF(INDEX('Coverage Indicators - Section D'!H$1:H$100,MATCH('Print View'!$A153,'Coverage Indicators - Section D'!$A$1:$A$100,0))&lt;&gt;0,INDEX('Coverage Indicators - Section D'!H$1:H$100,MATCH('Print View'!$A153,'Coverage Indicators - Section D'!$A$1:$A$100,0)),""),"")&amp;CHAR(10)&amp;IFERROR(IF(INDEX('Coverage Indicators - Section D'!I$1:I$100,MATCH('Print View'!$A153,'Coverage Indicators - Section D'!$A$1:$A$100,0))&lt;&gt;0,INDEX('Coverage Indicators - Section D'!I$1:I$100,MATCH('Print View'!$A153,'Coverage Indicators - Section D'!$A$1:$A$100,0)),""),"")</f>
        <v xml:space="preserve">
</v>
      </c>
      <c r="G153" s="406" t="str">
        <f>IFERROR(IF(INDEX('Coverage Indicators - Section D'!J13:J42,MATCH('Print View'!$A153,'Coverage Indicators - Section D'!$A$9:$A$38,0))&lt;&gt;0,INDEX('Coverage Indicators - Section D'!J13:J42,MATCH('Print View'!$A153,'Coverage Indicators - Section D'!$A$9:$A$38,0)),""),"")</f>
        <v/>
      </c>
      <c r="H153" s="407" t="str">
        <f ca="1">IFERROR(IF(INDEX('Coverage Indicators - Section D'!K$1:K$100,MATCH('Print View'!$A153,'Coverage Indicators - Section D'!$A$1:$A$100,0))&lt;&gt;0,INDEX('Coverage Indicators - Section D'!K$1:K$100,MATCH('Print View'!$A153,'Coverage Indicators - Section D'!$A$1:$A$100,0)),""),"")</f>
        <v/>
      </c>
      <c r="I153" s="406" t="str">
        <f ca="1">IFERROR(IF(AND('Overview - Section A'!AN$5="Grant Making",OR(C153&lt;&gt;"",D153&lt;&gt;"")),Setup!I15,IF(INDEX('Coverage Indicators - Section D'!L$1:L$100,MATCH('Print View'!$A153,'Coverage Indicators - Section D'!$A$1:$A$100,0))&lt;&gt;0,INDEX('Coverage Indicators - Section D'!L$1:L$100,MATCH('Print View'!$A153,'Coverage Indicators - Section D'!$A$1:$A$100,0)),"")),"")</f>
        <v/>
      </c>
      <c r="J153" s="404" t="str">
        <f ca="1">IFERROR(IF(INDEX('Coverage Indicators - Section D'!M$1:M$100,MATCH('Print View'!$A153,'Coverage Indicators - Section D'!$A$1:$A$100,0))&lt;&gt;0,INDEX('Coverage Indicators - Section D'!M$1:M$100,MATCH('Print View'!$A153,'Coverage Indicators - Section D'!$A$1:$A$100,0)),""),"")&amp;CHAR(10)&amp;CHAR(10)&amp;IFERROR(IF(INDEX('Coverage Indicators - Section D'!M$1:M$100,MATCH('Print View'!$A153,'Coverage Indicators - Section D'!$A$1:$A$100,0)+1)&lt;&gt;0,INDEX('Coverage Indicators - Section D'!M$1:M$100,MATCH('Print View'!$A153,'Coverage Indicators - Section D'!$A$1:$A$100,0)+1),""),"")</f>
        <v xml:space="preserve">
</v>
      </c>
      <c r="K153" s="404" t="str">
        <f ca="1">IFERROR(IF(INDEX('Coverage Indicators - Section D'!N$1:N$100,MATCH('Print View'!$A153,'Coverage Indicators - Section D'!$A$1:$A$100,0))&lt;&gt;0,INDEX('Coverage Indicators - Section D'!N$1:N$100,MATCH('Print View'!$A153,'Coverage Indicators - Section D'!$A$1:$A$100,0)),""),"")</f>
        <v/>
      </c>
      <c r="L153" s="404" t="str">
        <f ca="1">IFERROR(IF(INDEX('Coverage Indicators - Section D'!O$1:O$100,MATCH('Print View'!$A153,'Coverage Indicators - Section D'!$A$1:$A$100,0))&lt;&gt;"",INDEX('Coverage Indicators - Section D'!O$1:O$100,MATCH('Print View'!$A153,'Coverage Indicators - Section D'!$A$1:$A$100,0)),""),"")&amp;"/"&amp;IFERROR(IF(INDEX('Coverage Indicators - Section D'!O$1:O$100,MATCH('Print View'!$A153,'Coverage Indicators - Section D'!$A$1:$A$100,0)+1)&lt;&gt;"",INDEX('Coverage Indicators - Section D'!O$1:O$100,MATCH('Print View'!$A153,'Coverage Indicators - Section D'!$A$1:$A$100,0)+1),""),"")&amp;CHAR(10)&amp;IFERROR(IF(INDEX('Coverage Indicators - Section D'!P$1:P$100,MATCH('Print View'!$A153,'Coverage Indicators - Section D'!$A$1:$A$100,0))&lt;&gt;"",FIXED(INDEX('Coverage Indicators - Section D'!P$1:P$100,MATCH('Print View'!$A153,'Coverage Indicators - Section D'!$A$1:$A$100,0))*100,2)&amp;"%",""),"")&amp;CHAR(10)&amp;IFERROR(IF(INDEX('Coverage Indicators - Section D'!Q$1:Q$100,MATCH('Print View'!$A153,'Coverage Indicators - Section D'!$A$1:$A$100,0))&lt;&gt;"",INDEX('Coverage Indicators - Section D'!Q$1:Q$100,MATCH('Print View'!$A153,'Coverage Indicators - Section D'!$A$1:$A$100,0)),""),"")</f>
        <v xml:space="preserve">/
</v>
      </c>
      <c r="M153" s="405" t="str">
        <f ca="1">IFERROR(IF(INDEX('Coverage Indicators - Section D'!R$1:R$100,MATCH('Print View'!$A153,'Coverage Indicators - Section D'!$A$1:$A$100,0))&lt;&gt;"",INDEX('Coverage Indicators - Section D'!R$1:R$100,MATCH('Print View'!$A153,'Coverage Indicators - Section D'!$A$1:$A$100,0)),""),"")&amp;"/"&amp;IFERROR(IF(INDEX('Coverage Indicators - Section D'!R$1:R$100,MATCH('Print View'!$A153,'Coverage Indicators - Section D'!$A$1:$A$100,0)+1)&lt;&gt;"",INDEX('Coverage Indicators - Section D'!R$1:R$100,MATCH('Print View'!$A153,'Coverage Indicators - Section D'!$A$1:$A$100,0)+1),""),"")&amp;CHAR(10)&amp;IFERROR(IF(INDEX('Coverage Indicators - Section D'!S$1:S$100,MATCH('Print View'!$A153,'Coverage Indicators - Section D'!$A$1:$A$100,0))&lt;&gt;"",FIXED(INDEX('Coverage Indicators - Section D'!S$1:S$100,MATCH('Print View'!$A153,'Coverage Indicators - Section D'!$A$1:$A$100,0))*100,2)&amp;"%",""),"")&amp;CHAR(10)&amp;IFERROR(IF(INDEX('Coverage Indicators - Section D'!T$1:T$100,MATCH('Print View'!$A153,'Coverage Indicators - Section D'!$A$1:$A$100,0))&lt;&gt;"",INDEX('Coverage Indicators - Section D'!T$1:T$100,MATCH('Print View'!$A153,'Coverage Indicators - Section D'!$A$1:$A$100,0)),""),"")</f>
        <v xml:space="preserve">/
</v>
      </c>
      <c r="N153" s="404" t="str">
        <f ca="1">IFERROR(IF(INDEX('Coverage Indicators - Section D'!U$1:U$100,MATCH('Print View'!$A153,'Coverage Indicators - Section D'!$A$1:$A$100,0))&lt;&gt;"",INDEX('Coverage Indicators - Section D'!U$1:U$100,MATCH('Print View'!$A153,'Coverage Indicators - Section D'!$A$1:$A$100,0)),""),"")&amp;"/"&amp;IFERROR(IF(INDEX('Coverage Indicators - Section D'!U$1:U$100,MATCH('Print View'!$A153,'Coverage Indicators - Section D'!$A$1:$A$100,0)+1)&lt;&gt;"",INDEX('Coverage Indicators - Section D'!U$1:U$100,MATCH('Print View'!$A153,'Coverage Indicators - Section D'!$A$1:$A$100,0)+1),""),"")&amp;CHAR(10)&amp;IFERROR(IF(INDEX('Coverage Indicators - Section D'!V$1:V$100,MATCH('Print View'!$A153,'Coverage Indicators - Section D'!$A$1:$A$100,0))&lt;&gt;"",FIXED(INDEX('Coverage Indicators - Section D'!V$1:V$100,MATCH('Print View'!$A153,'Coverage Indicators - Section D'!$A$1:$A$100,0))*100,2)&amp;"%",""),"")&amp;CHAR(10)&amp;IFERROR(IF(INDEX('Coverage Indicators - Section D'!W$1:W$100,MATCH('Print View'!$A153,'Coverage Indicators - Section D'!$A$1:$A$100,0))&lt;&gt;"",INDEX('Coverage Indicators - Section D'!W$1:W$100,MATCH('Print View'!$A153,'Coverage Indicators - Section D'!$A$1:$A$100,0)),""),"")</f>
        <v xml:space="preserve">/
</v>
      </c>
      <c r="O153" s="405" t="str">
        <f ca="1">IFERROR(IF(INDEX('Coverage Indicators - Section D'!X$1:X$100,MATCH('Print View'!$A153,'Coverage Indicators - Section D'!$A$1:$A$100,0))&lt;&gt;"",INDEX('Coverage Indicators - Section D'!X$1:X$100,MATCH('Print View'!$A153,'Coverage Indicators - Section D'!$A$1:$A$100,0)),""),"")&amp;"/"&amp;IFERROR(IF(INDEX('Coverage Indicators - Section D'!X$1:X$100,MATCH('Print View'!$A153,'Coverage Indicators - Section D'!$A$1:$A$100,0)+1)&lt;&gt;"",INDEX('Coverage Indicators - Section D'!X$1:X$100,MATCH('Print View'!$A153,'Coverage Indicators - Section D'!$A$1:$A$100,0)+1),""),"")&amp;CHAR(10)&amp;IFERROR(IF(INDEX('Coverage Indicators - Section D'!Y$1:Y$100,MATCH('Print View'!$A153,'Coverage Indicators - Section D'!$A$1:$A$100,0))&lt;&gt;"",FIXED(INDEX('Coverage Indicators - Section D'!Y$1:Y$100,MATCH('Print View'!$A153,'Coverage Indicators - Section D'!$A$1:$A$100,0))*100,2)&amp;"%",""),"")&amp;CHAR(10)&amp;IFERROR(IF(INDEX('Coverage Indicators - Section D'!Z$1:Z$100,MATCH('Print View'!$A153,'Coverage Indicators - Section D'!$A$1:$A$100,0))&lt;&gt;"",INDEX('Coverage Indicators - Section D'!Z$1:Z$100,MATCH('Print View'!$A153,'Coverage Indicators - Section D'!$A$1:$A$100,0)),""),"")</f>
        <v xml:space="preserve">/
</v>
      </c>
      <c r="P153" s="405" t="str">
        <f ca="1">IFERROR(IF(INDEX('Coverage Indicators - Section D'!AA$1:AA$100,MATCH('Print View'!$A153,'Coverage Indicators - Section D'!$A$1:$A$100,0))&lt;&gt;"",INDEX('Coverage Indicators - Section D'!AA$1:AA$100,MATCH('Print View'!$A153,'Coverage Indicators - Section D'!$A$1:$A$100,0)),""),"")&amp;"/"&amp;IFERROR(IF(INDEX('Coverage Indicators - Section D'!AA$1:AA$100,MATCH('Print View'!$A153,'Coverage Indicators - Section D'!$A$1:$A$100,0)+1)&lt;&gt;"",INDEX('Coverage Indicators - Section D'!AA$1:AA$100,MATCH('Print View'!$A153,'Coverage Indicators - Section D'!$A$1:$A$100,0)+1),""),"")&amp;CHAR(10)&amp;IFERROR(IF(INDEX('Coverage Indicators - Section D'!AB$1:AB$100,MATCH('Print View'!$A153,'Coverage Indicators - Section D'!$A$1:$A$100,0))&lt;&gt;"",FIXED(INDEX('Coverage Indicators - Section D'!AB$1:AB$100,MATCH('Print View'!$A153,'Coverage Indicators - Section D'!$A$1:$A$100,0))*100,2)&amp;"%",""),"")&amp;CHAR(10)&amp;IFERROR(IF(INDEX('Coverage Indicators - Section D'!AC$1:AC$100,MATCH('Print View'!$A153,'Coverage Indicators - Section D'!$A$1:$A$100,0))&lt;&gt;"",INDEX('Coverage Indicators - Section D'!AC$1:AC$100,MATCH('Print View'!$A153,'Coverage Indicators - Section D'!$A$1:$A$100,0)),""),"")</f>
        <v xml:space="preserve">/
</v>
      </c>
      <c r="Q153" s="405" t="str">
        <f ca="1">IFERROR(IF(INDEX('Coverage Indicators - Section D'!AD$1:AD$100,MATCH('Print View'!$A153,'Coverage Indicators - Section D'!$A$1:$A$100,0))&lt;&gt;"",INDEX('Coverage Indicators - Section D'!AD$1:AD$100,MATCH('Print View'!$A153,'Coverage Indicators - Section D'!$A$1:$A$100,0)),""),"")&amp;"/"&amp;IFERROR(IF(INDEX('Coverage Indicators - Section D'!AD$1:AD$100,MATCH('Print View'!$A153,'Coverage Indicators - Section D'!$A$1:$A$100,0)+1)&lt;&gt;"",INDEX('Coverage Indicators - Section D'!AD$1:AD$100,MATCH('Print View'!$A153,'Coverage Indicators - Section D'!$A$1:$A$100,0)+1),""),"")&amp;CHAR(10)&amp;IFERROR(IF(INDEX('Coverage Indicators - Section D'!AE$1:AE$100,MATCH('Print View'!$A153,'Coverage Indicators - Section D'!$A$1:$A$100,0))&lt;&gt;"",FIXED(INDEX('Coverage Indicators - Section D'!AE$1:AE$100,MATCH('Print View'!$A153,'Coverage Indicators - Section D'!$A$1:$A$100,0))*100,2)&amp;"%",""),"")&amp;CHAR(10)&amp;IFERROR(IF(INDEX('Coverage Indicators - Section D'!AF$1:AF$100,MATCH('Print View'!$A153,'Coverage Indicators - Section D'!$A$1:$A$100,0))&lt;&gt;"",INDEX('Coverage Indicators - Section D'!AF$1:AF$100,MATCH('Print View'!$A153,'Coverage Indicators - Section D'!$A$1:$A$100,0)),""),"")</f>
        <v xml:space="preserve">/
</v>
      </c>
      <c r="R153" s="405" t="str">
        <f ca="1">IFERROR(IF(INDEX('Coverage Indicators - Section D'!AG$1:AG$100,MATCH('Print View'!$A153,'Coverage Indicators - Section D'!$A$1:$A$100,0))&lt;&gt;"",INDEX('Coverage Indicators - Section D'!AG$1:AG$100,MATCH('Print View'!$A153,'Coverage Indicators - Section D'!$A$1:$A$100,0)),""),"")&amp;"/"&amp;IFERROR(IF(INDEX('Coverage Indicators - Section D'!AG$1:AG$100,MATCH('Print View'!$A153,'Coverage Indicators - Section D'!$A$1:$A$100,0)+1)&lt;&gt;"",INDEX('Coverage Indicators - Section D'!AG$1:AG$100,MATCH('Print View'!$A153,'Coverage Indicators - Section D'!$A$1:$A$100,0)+1),""),"")&amp;CHAR(10)&amp;IFERROR(IF(INDEX('Coverage Indicators - Section D'!AH$1:AH$100,MATCH('Print View'!$A153,'Coverage Indicators - Section D'!$A$1:$A$100,0))&lt;&gt;"",FIXED(INDEX('Coverage Indicators - Section D'!AH$1:AH$100,MATCH('Print View'!$A153,'Coverage Indicators - Section D'!$A$1:$A$100,0))*100,2)&amp;"%",""),"")&amp;CHAR(10)&amp;IFERROR(IF(INDEX('Coverage Indicators - Section D'!AI$1:AI$100,MATCH('Print View'!$A153,'Coverage Indicators - Section D'!$A$1:$A$100,0))&lt;&gt;"",INDEX('Coverage Indicators - Section D'!AI$1:AI$100,MATCH('Print View'!$A153,'Coverage Indicators - Section D'!$A$1:$A$100,0)),""),"")</f>
        <v xml:space="preserve">/
</v>
      </c>
      <c r="S153" s="405" t="str">
        <f ca="1">IFERROR(IF(INDEX('Coverage Indicators - Section D'!AJ$1:AJ$100,MATCH('Print View'!$A153,'Coverage Indicators - Section D'!$A$1:$A$100,0))&lt;&gt;"",INDEX('Coverage Indicators - Section D'!AJ$1:AJ$100,MATCH('Print View'!$A153,'Coverage Indicators - Section D'!$A$1:$A$100,0)),""),"")&amp;"/"&amp;IFERROR(IF(INDEX('Coverage Indicators - Section D'!AJ$1:AJ$100,MATCH('Print View'!$A153,'Coverage Indicators - Section D'!$A$1:$A$100,0)+1)&lt;&gt;"",INDEX('Coverage Indicators - Section D'!AJ$1:AJ$100,MATCH('Print View'!$A153,'Coverage Indicators - Section D'!$A$1:$A$100,0)+1),""),"")&amp;CHAR(10)&amp;IFERROR(IF(INDEX('Coverage Indicators - Section D'!AK$1:AK$100,MATCH('Print View'!$A153,'Coverage Indicators - Section D'!$A$1:$A$100,0))&lt;&gt;"",FIXED(INDEX('Coverage Indicators - Section D'!AK$1:AK$100,MATCH('Print View'!$A153,'Coverage Indicators - Section D'!$A$1:$A$100,0))*100,2)&amp;"%",""),"")&amp;CHAR(10)&amp;IFERROR(IF(INDEX('Coverage Indicators - Section D'!AL$1:AL$100,MATCH('Print View'!$A153,'Coverage Indicators - Section D'!$A$1:$A$100,0))&lt;&gt;"",INDEX('Coverage Indicators - Section D'!AL$1:AL$100,MATCH('Print View'!$A153,'Coverage Indicators - Section D'!$A$1:$A$100,0)),""),"")</f>
        <v xml:space="preserve">/
</v>
      </c>
      <c r="T153" s="315"/>
      <c r="U153" s="230"/>
      <c r="V153" s="230"/>
      <c r="W153" s="230"/>
      <c r="X153" s="230"/>
      <c r="Y153" s="230"/>
      <c r="Z153" s="230"/>
      <c r="AA153" s="230"/>
      <c r="AB153" s="230"/>
      <c r="AC153" s="230"/>
      <c r="AD153" s="230"/>
      <c r="AE153" s="230"/>
      <c r="AF153" s="230"/>
      <c r="AG153" s="230"/>
      <c r="AH153" s="230"/>
      <c r="AI153" s="230"/>
      <c r="AJ153" s="230"/>
      <c r="AK153" s="230"/>
      <c r="AL153" s="230"/>
      <c r="AM153" s="230"/>
      <c r="AN153" s="230"/>
      <c r="AO153" s="230" t="str">
        <f ca="1">IFERROR(IF(INDEX('Coverage Indicators - Section D'!AD$1:AD$110,MATCH('Print View'!$A153,'Coverage Indicators - Section D'!$A$1:$A$110,0))&lt;&gt;0,INDEX('Coverage Indicators - Section D'!AD$1:AD$110,MATCH('Print View'!$A153,'Coverage Indicators - Section D'!$A$1:$A$110,0)),""),"")</f>
        <v/>
      </c>
      <c r="AP153" s="230"/>
      <c r="AQ153" s="230"/>
      <c r="AR153" s="230"/>
      <c r="AS153" s="230"/>
      <c r="AT153" s="703" t="str">
        <f ca="1">CONCATENATE($A153,N$147)</f>
        <v>331-Dec-24</v>
      </c>
      <c r="AU153" s="702" t="str">
        <f ca="1">CONCATENATE($A153,Q$147)</f>
        <v>331-Dec-27</v>
      </c>
      <c r="AV153" s="702" t="str">
        <f t="shared" ref="AV153" si="34">CONCATENATE($A153,V$147)</f>
        <v>3</v>
      </c>
      <c r="AW153" s="702" t="str">
        <f t="shared" ref="AW153" si="35">CONCATENATE($A153,Y$147)</f>
        <v>3</v>
      </c>
      <c r="AX153" s="702" t="str">
        <f t="shared" ref="AX153" si="36">CONCATENATE($A153,AB$147)</f>
        <v>3</v>
      </c>
      <c r="AY153" s="702" t="str">
        <f t="shared" ref="AY153" si="37">CONCATENATE($A153,AE$147)</f>
        <v>3</v>
      </c>
      <c r="AZ153" s="702" t="str">
        <f t="shared" ref="AZ153" si="38">CONCATENATE($A153,AH$147)</f>
        <v>3</v>
      </c>
      <c r="BA153" s="702" t="str">
        <f t="shared" ref="BA153" si="39">CONCATENATE($A153,AK$147)</f>
        <v>3</v>
      </c>
      <c r="BB153" s="235"/>
      <c r="BC153" s="122"/>
    </row>
    <row r="154" spans="1:55" s="107" customFormat="1" ht="88.25" customHeight="1" x14ac:dyDescent="0.35">
      <c r="A154" s="740"/>
      <c r="B154" s="600" t="str">
        <f ca="1">IFERROR(IF(INDEX('Coverage Indicators - Section D'!AM$1:AM$110,MATCH('Print View'!$A153,'Coverage Indicators - Section D'!$A$1:$A$110,0))&lt;&gt;0,INDEX('Coverage Indicators - Section D'!AM$1:AM$110,MATCH('Print View'!$A153,'Coverage Indicators - Section D'!$A$1:$A$110,0)),""),"")</f>
        <v/>
      </c>
      <c r="C154" s="601"/>
      <c r="D154" s="601"/>
      <c r="E154" s="601"/>
      <c r="F154" s="601"/>
      <c r="G154" s="601"/>
      <c r="H154" s="601"/>
      <c r="I154" s="601"/>
      <c r="J154" s="601"/>
      <c r="K154" s="601"/>
      <c r="L154" s="601"/>
      <c r="M154" s="601"/>
      <c r="N154" s="601"/>
      <c r="O154" s="601"/>
      <c r="P154" s="601"/>
      <c r="Q154" s="601"/>
      <c r="R154" s="601"/>
      <c r="S154" s="602"/>
      <c r="T154" s="317"/>
      <c r="U154" s="230"/>
      <c r="V154" s="230"/>
      <c r="W154" s="230"/>
      <c r="X154" s="230"/>
      <c r="Y154" s="230"/>
      <c r="Z154" s="230"/>
      <c r="AA154" s="230"/>
      <c r="AB154" s="230"/>
      <c r="AC154" s="230"/>
      <c r="AD154" s="230"/>
      <c r="AE154" s="230"/>
      <c r="AF154" s="230"/>
      <c r="AG154" s="230"/>
      <c r="AH154" s="230"/>
      <c r="AI154" s="230"/>
      <c r="AJ154" s="230"/>
      <c r="AK154" s="230"/>
      <c r="AL154" s="230"/>
      <c r="AM154" s="230"/>
      <c r="AN154" s="230"/>
      <c r="AO154" s="230"/>
      <c r="AP154" s="230"/>
      <c r="AQ154" s="230"/>
      <c r="AR154" s="230"/>
      <c r="AS154" s="230"/>
      <c r="AT154" s="703"/>
      <c r="AU154" s="702"/>
      <c r="AV154" s="702"/>
      <c r="AW154" s="702"/>
      <c r="AX154" s="702"/>
      <c r="AY154" s="702"/>
      <c r="AZ154" s="702"/>
      <c r="BA154" s="702"/>
      <c r="BB154" s="235"/>
      <c r="BC154" s="122"/>
    </row>
    <row r="155" spans="1:55" s="107" customFormat="1" ht="177" customHeight="1" x14ac:dyDescent="0.35">
      <c r="A155" s="741">
        <v>4</v>
      </c>
      <c r="B155" s="393" t="str">
        <f ca="1">IFERROR(IF(INDEX('Coverage Indicators - Section D'!B$1:B$100,MATCH('Print View'!$A155,'Coverage Indicators - Section D'!$A$1:$A$100,0))&lt;&gt;0,INDEX('Coverage Indicators - Section D'!B$1:B$100,MATCH('Print View'!$A155,'Coverage Indicators - Section D'!$A$1:$A$100,0)),""),"")</f>
        <v/>
      </c>
      <c r="C155" s="393" t="str">
        <f ca="1">IFERROR(IF(INDEX('Coverage Indicators - Section D'!D$1:D$100,MATCH('Print View'!$A155,'Coverage Indicators - Section D'!$A$1:$A$100,0))&lt;&gt;0,INDEX('Coverage Indicators - Section D'!D$1:D$100,MATCH('Print View'!$A155,'Coverage Indicators - Section D'!$A$1:$A$100,0)),""),"")</f>
        <v/>
      </c>
      <c r="D155" s="393" t="str">
        <f ca="1">IFERROR(IF(INDEX('Coverage Indicators - Section D'!E$1:E$100,MATCH('Print View'!$A155,'Coverage Indicators - Section D'!$A$1:$A$100,0))&lt;&gt;0,INDEX('Coverage Indicators - Section D'!E$1:E$100,MATCH('Print View'!$A155,'Coverage Indicators - Section D'!$A$1:$A$100,0)),""),"")</f>
        <v/>
      </c>
      <c r="E155" s="394" t="str">
        <f ca="1">IFERROR(IF(INDEX('Coverage Indicators - Section D'!F$1:F$100,MATCH('Print View'!$A155,'Coverage Indicators - Section D'!$A$1:$A$100,0))&lt;&gt;"",INDEX('Coverage Indicators - Section D'!F$1:F$100,MATCH('Print View'!$A155,'Coverage Indicators - Section D'!$A$1:$A$100,0)),""),"")&amp;"/"&amp;IFERROR(IF(INDEX('Coverage Indicators - Section D'!F$1:F$100,MATCH('Print View'!$A155,'Coverage Indicators - Section D'!$A$1:$A$100,0)+1)&lt;&gt;"",INDEX('Coverage Indicators - Section D'!F$1:F$100,MATCH('Print View'!$A155,'Coverage Indicators - Section D'!$A$1:$A$100,0)+1),""),"")&amp;CHAR(10)&amp;IFERROR(IF(INDEX('Coverage Indicators - Section D'!G$1:G$100,MATCH('Print View'!$A155,'Coverage Indicators - Section D'!$A$1:$A$100,0))&lt;&gt;"",FIXED(INDEX('Coverage Indicators - Section D'!G$1:G$100,MATCH('Print View'!$A155,'Coverage Indicators - Section D'!$A$1:$A$100,0))*100,2)&amp;"%",""),"")</f>
        <v xml:space="preserve">/
</v>
      </c>
      <c r="F155" s="408" t="str">
        <f ca="1">IFERROR(IF(INDEX('Coverage Indicators - Section D'!H$1:H$100,MATCH('Print View'!$A155,'Coverage Indicators - Section D'!$A$1:$A$100,0))&lt;&gt;0,INDEX('Coverage Indicators - Section D'!H$1:H$100,MATCH('Print View'!$A155,'Coverage Indicators - Section D'!$A$1:$A$100,0)),""),"")&amp;CHAR(10)&amp;IFERROR(IF(INDEX('Coverage Indicators - Section D'!I$1:I$100,MATCH('Print View'!$A155,'Coverage Indicators - Section D'!$A$1:$A$100,0))&lt;&gt;0,INDEX('Coverage Indicators - Section D'!I$1:I$100,MATCH('Print View'!$A155,'Coverage Indicators - Section D'!$A$1:$A$100,0)),""),"")</f>
        <v xml:space="preserve">
</v>
      </c>
      <c r="G155" s="409" t="str">
        <f>IFERROR(IF(INDEX('Coverage Indicators - Section D'!J13:J42,MATCH('Print View'!$A155,'Coverage Indicators - Section D'!$A$9:$A$38,0))&lt;&gt;0,INDEX('Coverage Indicators - Section D'!J13:J42,MATCH('Print View'!$A155,'Coverage Indicators - Section D'!$A$9:$A$38,0)),""),"")</f>
        <v/>
      </c>
      <c r="H155" s="408" t="str">
        <f ca="1">IFERROR(IF(INDEX('Coverage Indicators - Section D'!K$1:K$100,MATCH('Print View'!$A155,'Coverage Indicators - Section D'!$A$1:$A$100,0))&lt;&gt;0,INDEX('Coverage Indicators - Section D'!K$1:K$100,MATCH('Print View'!$A155,'Coverage Indicators - Section D'!$A$1:$A$100,0)),""),"")</f>
        <v/>
      </c>
      <c r="I155" s="409" t="str">
        <f ca="1">IFERROR(IF(AND('Overview - Section A'!AN$5="Grant Making",OR(C155&lt;&gt;"",D155&lt;&gt;"")),Setup!I15,IF(INDEX('Coverage Indicators - Section D'!L$1:L$100,MATCH('Print View'!$A155,'Coverage Indicators - Section D'!$A$1:$A$100,0))&lt;&gt;0,INDEX('Coverage Indicators - Section D'!L$1:L$100,MATCH('Print View'!$A155,'Coverage Indicators - Section D'!$A$1:$A$100,0)),"")),"")</f>
        <v/>
      </c>
      <c r="J155" s="410" t="str">
        <f ca="1">IFERROR(IF(INDEX('Coverage Indicators - Section D'!M$1:M$100,MATCH('Print View'!$A155,'Coverage Indicators - Section D'!$A$1:$A$100,0))&lt;&gt;0,INDEX('Coverage Indicators - Section D'!M$1:M$100,MATCH('Print View'!$A155,'Coverage Indicators - Section D'!$A$1:$A$100,0)),""),"")&amp;CHAR(10)&amp;CHAR(10)&amp;IFERROR(IF(INDEX('Coverage Indicators - Section D'!M$1:M$100,MATCH('Print View'!$A155,'Coverage Indicators - Section D'!$A$1:$A$100,0)+1)&lt;&gt;0,INDEX('Coverage Indicators - Section D'!M$1:M$100,MATCH('Print View'!$A155,'Coverage Indicators - Section D'!$A$1:$A$100,0)+1),""),"")</f>
        <v xml:space="preserve">
</v>
      </c>
      <c r="K155" s="408" t="str">
        <f ca="1">IFERROR(IF(INDEX('Coverage Indicators - Section D'!N$1:N$100,MATCH('Print View'!$A155,'Coverage Indicators - Section D'!$A$1:$A$100,0))&lt;&gt;0,INDEX('Coverage Indicators - Section D'!N$1:N$100,MATCH('Print View'!$A155,'Coverage Indicators - Section D'!$A$1:$A$100,0)),""),"")</f>
        <v/>
      </c>
      <c r="L155" s="410" t="str">
        <f ca="1">IFERROR(IF(INDEX('Coverage Indicators - Section D'!O$1:O$100,MATCH('Print View'!$A155,'Coverage Indicators - Section D'!$A$1:$A$100,0))&lt;&gt;"",INDEX('Coverage Indicators - Section D'!O$1:O$100,MATCH('Print View'!$A155,'Coverage Indicators - Section D'!$A$1:$A$100,0)),""),"")&amp;"/"&amp;IFERROR(IF(INDEX('Coverage Indicators - Section D'!O$1:O$100,MATCH('Print View'!$A155,'Coverage Indicators - Section D'!$A$1:$A$100,0)+1)&lt;&gt;"",INDEX('Coverage Indicators - Section D'!O$1:O$100,MATCH('Print View'!$A155,'Coverage Indicators - Section D'!$A$1:$A$100,0)+1),""),"")&amp;CHAR(10)&amp;IFERROR(IF(INDEX('Coverage Indicators - Section D'!P$1:P$100,MATCH('Print View'!$A155,'Coverage Indicators - Section D'!$A$1:$A$100,0))&lt;&gt;"",FIXED(INDEX('Coverage Indicators - Section D'!P$1:P$100,MATCH('Print View'!$A155,'Coverage Indicators - Section D'!$A$1:$A$100,0))*100,2)&amp;"%",""),"")&amp;CHAR(10)&amp;IFERROR(IF(INDEX('Coverage Indicators - Section D'!Q$1:Q$100,MATCH('Print View'!$A155,'Coverage Indicators - Section D'!$A$1:$A$100,0))&lt;&gt;"",INDEX('Coverage Indicators - Section D'!Q$1:Q$100,MATCH('Print View'!$A155,'Coverage Indicators - Section D'!$A$1:$A$100,0)),""),"")</f>
        <v xml:space="preserve">/
</v>
      </c>
      <c r="M155" s="410" t="str">
        <f ca="1">IFERROR(IF(INDEX('Coverage Indicators - Section D'!R$1:R$100,MATCH('Print View'!$A155,'Coverage Indicators - Section D'!$A$1:$A$100,0))&lt;&gt;"",INDEX('Coverage Indicators - Section D'!R$1:R$100,MATCH('Print View'!$A155,'Coverage Indicators - Section D'!$A$1:$A$100,0)),""),"")&amp;"/"&amp;IFERROR(IF(INDEX('Coverage Indicators - Section D'!R$1:R$100,MATCH('Print View'!$A155,'Coverage Indicators - Section D'!$A$1:$A$100,0)+1)&lt;&gt;"",INDEX('Coverage Indicators - Section D'!R$1:R$100,MATCH('Print View'!$A155,'Coverage Indicators - Section D'!$A$1:$A$100,0)+1),""),"")&amp;CHAR(10)&amp;IFERROR(IF(INDEX('Coverage Indicators - Section D'!S$1:S$100,MATCH('Print View'!$A155,'Coverage Indicators - Section D'!$A$1:$A$100,0))&lt;&gt;"",FIXED(INDEX('Coverage Indicators - Section D'!S$1:S$100,MATCH('Print View'!$A155,'Coverage Indicators - Section D'!$A$1:$A$100,0))*100,2)&amp;"%",""),"")&amp;CHAR(10)&amp;IFERROR(IF(INDEX('Coverage Indicators - Section D'!T$1:T$100,MATCH('Print View'!$A155,'Coverage Indicators - Section D'!$A$1:$A$100,0))&lt;&gt;"",INDEX('Coverage Indicators - Section D'!T$1:T$100,MATCH('Print View'!$A155,'Coverage Indicators - Section D'!$A$1:$A$100,0)),""),"")</f>
        <v xml:space="preserve">/
</v>
      </c>
      <c r="N155" s="410" t="str">
        <f ca="1">IFERROR(IF(INDEX('Coverage Indicators - Section D'!U$1:U$100,MATCH('Print View'!$A155,'Coverage Indicators - Section D'!$A$1:$A$100,0))&lt;&gt;"",INDEX('Coverage Indicators - Section D'!U$1:U$100,MATCH('Print View'!$A155,'Coverage Indicators - Section D'!$A$1:$A$100,0)),""),"")&amp;"/"&amp;IFERROR(IF(INDEX('Coverage Indicators - Section D'!U$1:U$100,MATCH('Print View'!$A155,'Coverage Indicators - Section D'!$A$1:$A$100,0)+1)&lt;&gt;"",INDEX('Coverage Indicators - Section D'!U$1:U$100,MATCH('Print View'!$A155,'Coverage Indicators - Section D'!$A$1:$A$100,0)+1),""),"")&amp;CHAR(10)&amp;IFERROR(IF(INDEX('Coverage Indicators - Section D'!V$1:V$100,MATCH('Print View'!$A155,'Coverage Indicators - Section D'!$A$1:$A$100,0))&lt;&gt;"",FIXED(INDEX('Coverage Indicators - Section D'!V$1:V$100,MATCH('Print View'!$A155,'Coverage Indicators - Section D'!$A$1:$A$100,0))*100,2)&amp;"%",""),"")&amp;CHAR(10)&amp;IFERROR(IF(INDEX('Coverage Indicators - Section D'!W$1:W$100,MATCH('Print View'!$A155,'Coverage Indicators - Section D'!$A$1:$A$100,0))&lt;&gt;"",INDEX('Coverage Indicators - Section D'!W$1:W$100,MATCH('Print View'!$A155,'Coverage Indicators - Section D'!$A$1:$A$100,0)),""),"")</f>
        <v xml:space="preserve">/
</v>
      </c>
      <c r="O155" s="410" t="str">
        <f ca="1">IFERROR(IF(INDEX('Coverage Indicators - Section D'!X$1:X$100,MATCH('Print View'!$A155,'Coverage Indicators - Section D'!$A$1:$A$100,0))&lt;&gt;"",INDEX('Coverage Indicators - Section D'!X$1:X$100,MATCH('Print View'!$A155,'Coverage Indicators - Section D'!$A$1:$A$100,0)),""),"")&amp;"/"&amp;IFERROR(IF(INDEX('Coverage Indicators - Section D'!X$1:X$100,MATCH('Print View'!$A155,'Coverage Indicators - Section D'!$A$1:$A$100,0)+1)&lt;&gt;"",INDEX('Coverage Indicators - Section D'!X$1:X$100,MATCH('Print View'!$A155,'Coverage Indicators - Section D'!$A$1:$A$100,0)+1),""),"")&amp;CHAR(10)&amp;IFERROR(IF(INDEX('Coverage Indicators - Section D'!Y$1:Y$100,MATCH('Print View'!$A155,'Coverage Indicators - Section D'!$A$1:$A$100,0))&lt;&gt;"",FIXED(INDEX('Coverage Indicators - Section D'!Y$1:Y$100,MATCH('Print View'!$A155,'Coverage Indicators - Section D'!$A$1:$A$100,0))*100,2)&amp;"%",""),"")&amp;CHAR(10)&amp;IFERROR(IF(INDEX('Coverage Indicators - Section D'!Z$1:Z$100,MATCH('Print View'!$A155,'Coverage Indicators - Section D'!$A$1:$A$100,0))&lt;&gt;"",INDEX('Coverage Indicators - Section D'!Z$1:Z$100,MATCH('Print View'!$A155,'Coverage Indicators - Section D'!$A$1:$A$100,0)),""),"")</f>
        <v xml:space="preserve">/
</v>
      </c>
      <c r="P155" s="410" t="str">
        <f ca="1">IFERROR(IF(INDEX('Coverage Indicators - Section D'!AA$1:AA$100,MATCH('Print View'!$A155,'Coverage Indicators - Section D'!$A$1:$A$100,0))&lt;&gt;"",INDEX('Coverage Indicators - Section D'!AA$1:AA$100,MATCH('Print View'!$A155,'Coverage Indicators - Section D'!$A$1:$A$100,0)),""),"")&amp;"/"&amp;IFERROR(IF(INDEX('Coverage Indicators - Section D'!AA$1:AA$100,MATCH('Print View'!$A155,'Coverage Indicators - Section D'!$A$1:$A$100,0)+1)&lt;&gt;"",INDEX('Coverage Indicators - Section D'!AA$1:AA$100,MATCH('Print View'!$A155,'Coverage Indicators - Section D'!$A$1:$A$100,0)+1),""),"")&amp;CHAR(10)&amp;IFERROR(IF(INDEX('Coverage Indicators - Section D'!AB$1:AB$100,MATCH('Print View'!$A155,'Coverage Indicators - Section D'!$A$1:$A$100,0))&lt;&gt;"",FIXED(INDEX('Coverage Indicators - Section D'!AB$1:AB$100,MATCH('Print View'!$A155,'Coverage Indicators - Section D'!$A$1:$A$100,0))*100,2)&amp;"%",""),"")&amp;CHAR(10)&amp;IFERROR(IF(INDEX('Coverage Indicators - Section D'!AC$1:AC$100,MATCH('Print View'!$A155,'Coverage Indicators - Section D'!$A$1:$A$100,0))&lt;&gt;"",INDEX('Coverage Indicators - Section D'!AC$1:AC$100,MATCH('Print View'!$A155,'Coverage Indicators - Section D'!$A$1:$A$100,0)),""),"")</f>
        <v xml:space="preserve">/
</v>
      </c>
      <c r="Q155" s="410" t="str">
        <f ca="1">IFERROR(IF(INDEX('Coverage Indicators - Section D'!AD$1:AD$100,MATCH('Print View'!$A155,'Coverage Indicators - Section D'!$A$1:$A$100,0))&lt;&gt;"",INDEX('Coverage Indicators - Section D'!AD$1:AD$100,MATCH('Print View'!$A155,'Coverage Indicators - Section D'!$A$1:$A$100,0)),""),"")&amp;"/"&amp;IFERROR(IF(INDEX('Coverage Indicators - Section D'!AD$1:AD$100,MATCH('Print View'!$A155,'Coverage Indicators - Section D'!$A$1:$A$100,0)+1)&lt;&gt;"",INDEX('Coverage Indicators - Section D'!AD$1:AD$100,MATCH('Print View'!$A155,'Coverage Indicators - Section D'!$A$1:$A$100,0)+1),""),"")&amp;CHAR(10)&amp;IFERROR(IF(INDEX('Coverage Indicators - Section D'!AE$1:AE$100,MATCH('Print View'!$A155,'Coverage Indicators - Section D'!$A$1:$A$100,0))&lt;&gt;"",FIXED(INDEX('Coverage Indicators - Section D'!AE$1:AE$100,MATCH('Print View'!$A155,'Coverage Indicators - Section D'!$A$1:$A$100,0))*100,2)&amp;"%",""),"")&amp;CHAR(10)&amp;IFERROR(IF(INDEX('Coverage Indicators - Section D'!AF$1:AF$100,MATCH('Print View'!$A155,'Coverage Indicators - Section D'!$A$1:$A$100,0))&lt;&gt;"",INDEX('Coverage Indicators - Section D'!AF$1:AF$100,MATCH('Print View'!$A155,'Coverage Indicators - Section D'!$A$1:$A$100,0)),""),"")</f>
        <v xml:space="preserve">/
</v>
      </c>
      <c r="R155" s="410" t="str">
        <f ca="1">IFERROR(IF(INDEX('Coverage Indicators - Section D'!AG$1:AG$100,MATCH('Print View'!$A155,'Coverage Indicators - Section D'!$A$1:$A$100,0))&lt;&gt;"",INDEX('Coverage Indicators - Section D'!AG$1:AG$100,MATCH('Print View'!$A155,'Coverage Indicators - Section D'!$A$1:$A$100,0)),""),"")&amp;"/"&amp;IFERROR(IF(INDEX('Coverage Indicators - Section D'!AG$1:AG$100,MATCH('Print View'!$A155,'Coverage Indicators - Section D'!$A$1:$A$100,0)+1)&lt;&gt;"",INDEX('Coverage Indicators - Section D'!AG$1:AG$100,MATCH('Print View'!$A155,'Coverage Indicators - Section D'!$A$1:$A$100,0)+1),""),"")&amp;CHAR(10)&amp;IFERROR(IF(INDEX('Coverage Indicators - Section D'!AH$1:AH$100,MATCH('Print View'!$A155,'Coverage Indicators - Section D'!$A$1:$A$100,0))&lt;&gt;"",FIXED(INDEX('Coverage Indicators - Section D'!AH$1:AH$100,MATCH('Print View'!$A155,'Coverage Indicators - Section D'!$A$1:$A$100,0))*100,2)&amp;"%",""),"")&amp;CHAR(10)&amp;IFERROR(IF(INDEX('Coverage Indicators - Section D'!AI$1:AI$100,MATCH('Print View'!$A155,'Coverage Indicators - Section D'!$A$1:$A$100,0))&lt;&gt;"",INDEX('Coverage Indicators - Section D'!AI$1:AI$100,MATCH('Print View'!$A155,'Coverage Indicators - Section D'!$A$1:$A$100,0)),""),"")</f>
        <v xml:space="preserve">/
</v>
      </c>
      <c r="S155" s="410" t="str">
        <f ca="1">IFERROR(IF(INDEX('Coverage Indicators - Section D'!AJ$1:AJ$100,MATCH('Print View'!$A155,'Coverage Indicators - Section D'!$A$1:$A$100,0))&lt;&gt;"",INDEX('Coverage Indicators - Section D'!AJ$1:AJ$100,MATCH('Print View'!$A155,'Coverage Indicators - Section D'!$A$1:$A$100,0)),""),"")&amp;"/"&amp;IFERROR(IF(INDEX('Coverage Indicators - Section D'!AJ$1:AJ$100,MATCH('Print View'!$A155,'Coverage Indicators - Section D'!$A$1:$A$100,0)+1)&lt;&gt;"",INDEX('Coverage Indicators - Section D'!AJ$1:AJ$100,MATCH('Print View'!$A155,'Coverage Indicators - Section D'!$A$1:$A$100,0)+1),""),"")&amp;CHAR(10)&amp;IFERROR(IF(INDEX('Coverage Indicators - Section D'!AK$1:AK$100,MATCH('Print View'!$A155,'Coverage Indicators - Section D'!$A$1:$A$100,0))&lt;&gt;"",FIXED(INDEX('Coverage Indicators - Section D'!AK$1:AK$100,MATCH('Print View'!$A155,'Coverage Indicators - Section D'!$A$1:$A$100,0))*100,2)&amp;"%",""),"")&amp;CHAR(10)&amp;IFERROR(IF(INDEX('Coverage Indicators - Section D'!AL$1:AL$100,MATCH('Print View'!$A155,'Coverage Indicators - Section D'!$A$1:$A$100,0))&lt;&gt;"",INDEX('Coverage Indicators - Section D'!AL$1:AL$100,MATCH('Print View'!$A155,'Coverage Indicators - Section D'!$A$1:$A$100,0)),""),"")</f>
        <v xml:space="preserve">/
</v>
      </c>
      <c r="T155" s="318"/>
      <c r="U155" s="230"/>
      <c r="V155" s="230"/>
      <c r="W155" s="230"/>
      <c r="X155" s="230"/>
      <c r="Y155" s="230"/>
      <c r="Z155" s="230"/>
      <c r="AA155" s="230"/>
      <c r="AB155" s="230"/>
      <c r="AC155" s="230"/>
      <c r="AD155" s="230"/>
      <c r="AE155" s="230"/>
      <c r="AF155" s="230"/>
      <c r="AG155" s="230"/>
      <c r="AH155" s="230"/>
      <c r="AI155" s="230"/>
      <c r="AJ155" s="230"/>
      <c r="AK155" s="230"/>
      <c r="AL155" s="230"/>
      <c r="AM155" s="230"/>
      <c r="AN155" s="230"/>
      <c r="AO155" s="230" t="str">
        <f ca="1">IFERROR(IF(INDEX('Coverage Indicators - Section D'!AD$1:AD$110,MATCH('Print View'!$A155,'Coverage Indicators - Section D'!$A$1:$A$110,0))&lt;&gt;0,INDEX('Coverage Indicators - Section D'!AD$1:AD$110,MATCH('Print View'!$A155,'Coverage Indicators - Section D'!$A$1:$A$110,0)),""),"")</f>
        <v/>
      </c>
      <c r="AP155" s="230"/>
      <c r="AQ155" s="230"/>
      <c r="AR155" s="230"/>
      <c r="AS155" s="230"/>
      <c r="AT155" s="703" t="str">
        <f ca="1">CONCATENATE($A155,N$147)</f>
        <v>431-Dec-24</v>
      </c>
      <c r="AU155" s="702" t="str">
        <f ca="1">CONCATENATE($A155,Q$147)</f>
        <v>431-Dec-27</v>
      </c>
      <c r="AV155" s="702" t="str">
        <f t="shared" ref="AV155" si="40">CONCATENATE($A155,V$147)</f>
        <v>4</v>
      </c>
      <c r="AW155" s="702" t="str">
        <f t="shared" ref="AW155" si="41">CONCATENATE($A155,Y$147)</f>
        <v>4</v>
      </c>
      <c r="AX155" s="702" t="str">
        <f t="shared" ref="AX155" si="42">CONCATENATE($A155,AB$147)</f>
        <v>4</v>
      </c>
      <c r="AY155" s="702" t="str">
        <f t="shared" ref="AY155" si="43">CONCATENATE($A155,AE$147)</f>
        <v>4</v>
      </c>
      <c r="AZ155" s="702" t="str">
        <f t="shared" ref="AZ155" si="44">CONCATENATE($A155,AH$147)</f>
        <v>4</v>
      </c>
      <c r="BA155" s="702" t="str">
        <f t="shared" ref="BA155" si="45">CONCATENATE($A155,AK$147)</f>
        <v>4</v>
      </c>
      <c r="BB155" s="235"/>
      <c r="BC155" s="122"/>
    </row>
    <row r="156" spans="1:55" s="107" customFormat="1" ht="88.25" customHeight="1" x14ac:dyDescent="0.35">
      <c r="A156" s="741"/>
      <c r="B156" s="596" t="str">
        <f ca="1">IFERROR(IF(INDEX('Coverage Indicators - Section D'!AM$1:AM$110,MATCH('Print View'!$A155,'Coverage Indicators - Section D'!$A$1:$A$110,0))&lt;&gt;0,INDEX('Coverage Indicators - Section D'!AM$1:AM$110,MATCH('Print View'!$A155,'Coverage Indicators - Section D'!$A$1:$A$110,0)),""),"")</f>
        <v/>
      </c>
      <c r="C156" s="597"/>
      <c r="D156" s="597"/>
      <c r="E156" s="597"/>
      <c r="F156" s="597"/>
      <c r="G156" s="597"/>
      <c r="H156" s="597"/>
      <c r="I156" s="598"/>
      <c r="J156" s="598"/>
      <c r="K156" s="598"/>
      <c r="L156" s="598"/>
      <c r="M156" s="598"/>
      <c r="N156" s="598"/>
      <c r="O156" s="598"/>
      <c r="P156" s="598"/>
      <c r="Q156" s="598"/>
      <c r="R156" s="598"/>
      <c r="S156" s="599"/>
      <c r="T156" s="319"/>
      <c r="U156" s="230"/>
      <c r="V156" s="230"/>
      <c r="W156" s="230"/>
      <c r="X156" s="230"/>
      <c r="Y156" s="230"/>
      <c r="Z156" s="230"/>
      <c r="AA156" s="230"/>
      <c r="AB156" s="230"/>
      <c r="AC156" s="230"/>
      <c r="AD156" s="230"/>
      <c r="AE156" s="230"/>
      <c r="AF156" s="230"/>
      <c r="AG156" s="230"/>
      <c r="AH156" s="230"/>
      <c r="AI156" s="230"/>
      <c r="AJ156" s="230"/>
      <c r="AK156" s="230"/>
      <c r="AL156" s="230"/>
      <c r="AM156" s="230"/>
      <c r="AN156" s="230"/>
      <c r="AO156" s="230"/>
      <c r="AP156" s="230"/>
      <c r="AQ156" s="230"/>
      <c r="AR156" s="230"/>
      <c r="AS156" s="230"/>
      <c r="AT156" s="703"/>
      <c r="AU156" s="702"/>
      <c r="AV156" s="702"/>
      <c r="AW156" s="702"/>
      <c r="AX156" s="702"/>
      <c r="AY156" s="702"/>
      <c r="AZ156" s="702"/>
      <c r="BA156" s="702"/>
      <c r="BB156" s="235"/>
      <c r="BC156" s="122"/>
    </row>
    <row r="157" spans="1:55" s="107" customFormat="1" ht="177" customHeight="1" x14ac:dyDescent="0.35">
      <c r="A157" s="740">
        <v>5</v>
      </c>
      <c r="B157" s="403" t="str">
        <f ca="1">IFERROR(IF(INDEX('Coverage Indicators - Section D'!B$1:B$100,MATCH('Print View'!$A157,'Coverage Indicators - Section D'!$A$1:$A$100,0))&lt;&gt;0,INDEX('Coverage Indicators - Section D'!B$1:B$100,MATCH('Print View'!$A157,'Coverage Indicators - Section D'!$A$1:$A$100,0)),""),"")</f>
        <v/>
      </c>
      <c r="C157" s="403" t="str">
        <f ca="1">IFERROR(IF(INDEX('Coverage Indicators - Section D'!D$1:D$100,MATCH('Print View'!$A157,'Coverage Indicators - Section D'!$A$1:$A$100,0))&lt;&gt;0,INDEX('Coverage Indicators - Section D'!D$1:D$100,MATCH('Print View'!$A157,'Coverage Indicators - Section D'!$A$1:$A$100,0)),""),"")</f>
        <v/>
      </c>
      <c r="D157" s="403" t="str">
        <f ca="1">IFERROR(IF(INDEX('Coverage Indicators - Section D'!E$1:E$100,MATCH('Print View'!$A157,'Coverage Indicators - Section D'!$A$1:$A$100,0))&lt;&gt;0,INDEX('Coverage Indicators - Section D'!E$1:E$100,MATCH('Print View'!$A157,'Coverage Indicators - Section D'!$A$1:$A$100,0)),""),"")</f>
        <v/>
      </c>
      <c r="E157" s="404" t="str">
        <f ca="1">IFERROR(IF(INDEX('Coverage Indicators - Section D'!F$1:F$100,MATCH('Print View'!$A157,'Coverage Indicators - Section D'!$A$1:$A$100,0))&lt;&gt;"",INDEX('Coverage Indicators - Section D'!F$1:F$100,MATCH('Print View'!$A157,'Coverage Indicators - Section D'!$A$1:$A$100,0)),""),"")&amp;"/"&amp;IFERROR(IF(INDEX('Coverage Indicators - Section D'!F$1:F$100,MATCH('Print View'!$A157,'Coverage Indicators - Section D'!$A$1:$A$100,0)+1)&lt;&gt;"",INDEX('Coverage Indicators - Section D'!F$1:F$100,MATCH('Print View'!$A157,'Coverage Indicators - Section D'!$A$1:$A$100,0)+1),""),"")&amp;CHAR(10)&amp;IFERROR(IF(INDEX('Coverage Indicators - Section D'!G$1:G$100,MATCH('Print View'!$A157,'Coverage Indicators - Section D'!$A$1:$A$100,0))&lt;&gt;"",FIXED(INDEX('Coverage Indicators - Section D'!G$1:G$100,MATCH('Print View'!$A157,'Coverage Indicators - Section D'!$A$1:$A$100,0))*100,2)&amp;"%",""),"")</f>
        <v xml:space="preserve">/
</v>
      </c>
      <c r="F157" s="405" t="str">
        <f ca="1">IFERROR(IF(INDEX('Coverage Indicators - Section D'!H$1:H$100,MATCH('Print View'!$A157,'Coverage Indicators - Section D'!$A$1:$A$100,0))&lt;&gt;0,INDEX('Coverage Indicators - Section D'!H$1:H$100,MATCH('Print View'!$A157,'Coverage Indicators - Section D'!$A$1:$A$100,0)),""),"")&amp;CHAR(10)&amp;IFERROR(IF(INDEX('Coverage Indicators - Section D'!I$1:I$100,MATCH('Print View'!$A157,'Coverage Indicators - Section D'!$A$1:$A$100,0))&lt;&gt;0,INDEX('Coverage Indicators - Section D'!I$1:I$100,MATCH('Print View'!$A157,'Coverage Indicators - Section D'!$A$1:$A$100,0)),""),"")</f>
        <v xml:space="preserve">
</v>
      </c>
      <c r="G157" s="406" t="str">
        <f>IFERROR(IF(INDEX('Coverage Indicators - Section D'!J17:J46,MATCH('Print View'!$A157,'Coverage Indicators - Section D'!$A$9:$A$38,0))&lt;&gt;0,INDEX('Coverage Indicators - Section D'!J17:J46,MATCH('Print View'!$A157,'Coverage Indicators - Section D'!$A$9:$A$38,0)),""),"")</f>
        <v/>
      </c>
      <c r="H157" s="407" t="str">
        <f ca="1">IFERROR(IF(INDEX('Coverage Indicators - Section D'!K$1:K$100,MATCH('Print View'!$A157,'Coverage Indicators - Section D'!$A$1:$A$100,0))&lt;&gt;0,INDEX('Coverage Indicators - Section D'!K$1:K$100,MATCH('Print View'!$A157,'Coverage Indicators - Section D'!$A$1:$A$100,0)),""),"")</f>
        <v/>
      </c>
      <c r="I157" s="406" t="str">
        <f ca="1">IFERROR(IF(AND('Overview - Section A'!AN$5="Grant Making",OR(C157&lt;&gt;"",D157&lt;&gt;"")),Setup!I15,IF(INDEX('Coverage Indicators - Section D'!L$1:L$100,MATCH('Print View'!$A157,'Coverage Indicators - Section D'!$A$1:$A$100,0))&lt;&gt;0,INDEX('Coverage Indicators - Section D'!L$1:L$100,MATCH('Print View'!$A157,'Coverage Indicators - Section D'!$A$1:$A$100,0)),"")),"")</f>
        <v/>
      </c>
      <c r="J157" s="404" t="str">
        <f ca="1">IFERROR(IF(INDEX('Coverage Indicators - Section D'!M$1:M$100,MATCH('Print View'!$A157,'Coverage Indicators - Section D'!$A$1:$A$100,0))&lt;&gt;0,INDEX('Coverage Indicators - Section D'!M$1:M$100,MATCH('Print View'!$A157,'Coverage Indicators - Section D'!$A$1:$A$100,0)),""),"")&amp;CHAR(10)&amp;CHAR(10)&amp;IFERROR(IF(INDEX('Coverage Indicators - Section D'!M$1:M$100,MATCH('Print View'!$A157,'Coverage Indicators - Section D'!$A$1:$A$100,0)+1)&lt;&gt;0,INDEX('Coverage Indicators - Section D'!M$1:M$100,MATCH('Print View'!$A157,'Coverage Indicators - Section D'!$A$1:$A$100,0)+1),""),"")</f>
        <v xml:space="preserve">
</v>
      </c>
      <c r="K157" s="404" t="str">
        <f ca="1">IFERROR(IF(INDEX('Coverage Indicators - Section D'!N$1:N$100,MATCH('Print View'!$A157,'Coverage Indicators - Section D'!$A$1:$A$100,0))&lt;&gt;0,INDEX('Coverage Indicators - Section D'!N$1:N$100,MATCH('Print View'!$A157,'Coverage Indicators - Section D'!$A$1:$A$100,0)),""),"")</f>
        <v/>
      </c>
      <c r="L157" s="404" t="str">
        <f ca="1">IFERROR(IF(INDEX('Coverage Indicators - Section D'!O$1:O$100,MATCH('Print View'!$A157,'Coverage Indicators - Section D'!$A$1:$A$100,0))&lt;&gt;"",INDEX('Coverage Indicators - Section D'!O$1:O$100,MATCH('Print View'!$A157,'Coverage Indicators - Section D'!$A$1:$A$100,0)),""),"")&amp;"/"&amp;IFERROR(IF(INDEX('Coverage Indicators - Section D'!O$1:O$100,MATCH('Print View'!$A157,'Coverage Indicators - Section D'!$A$1:$A$100,0)+1)&lt;&gt;"",INDEX('Coverage Indicators - Section D'!O$1:O$100,MATCH('Print View'!$A157,'Coverage Indicators - Section D'!$A$1:$A$100,0)+1),""),"")&amp;CHAR(10)&amp;IFERROR(IF(INDEX('Coverage Indicators - Section D'!P$1:P$100,MATCH('Print View'!$A157,'Coverage Indicators - Section D'!$A$1:$A$100,0))&lt;&gt;"",FIXED(INDEX('Coverage Indicators - Section D'!P$1:P$100,MATCH('Print View'!$A157,'Coverage Indicators - Section D'!$A$1:$A$100,0))*100,2)&amp;"%",""),"")&amp;CHAR(10)&amp;IFERROR(IF(INDEX('Coverage Indicators - Section D'!Q$1:Q$100,MATCH('Print View'!$A157,'Coverage Indicators - Section D'!$A$1:$A$100,0))&lt;&gt;"",INDEX('Coverage Indicators - Section D'!Q$1:Q$100,MATCH('Print View'!$A157,'Coverage Indicators - Section D'!$A$1:$A$100,0)),""),"")</f>
        <v xml:space="preserve">/
</v>
      </c>
      <c r="M157" s="405" t="str">
        <f ca="1">IFERROR(IF(INDEX('Coverage Indicators - Section D'!R$1:R$100,MATCH('Print View'!$A157,'Coverage Indicators - Section D'!$A$1:$A$100,0))&lt;&gt;"",INDEX('Coverage Indicators - Section D'!R$1:R$100,MATCH('Print View'!$A157,'Coverage Indicators - Section D'!$A$1:$A$100,0)),""),"")&amp;"/"&amp;IFERROR(IF(INDEX('Coverage Indicators - Section D'!R$1:R$100,MATCH('Print View'!$A157,'Coverage Indicators - Section D'!$A$1:$A$100,0)+1)&lt;&gt;"",INDEX('Coverage Indicators - Section D'!R$1:R$100,MATCH('Print View'!$A157,'Coverage Indicators - Section D'!$A$1:$A$100,0)+1),""),"")&amp;CHAR(10)&amp;IFERROR(IF(INDEX('Coverage Indicators - Section D'!S$1:S$100,MATCH('Print View'!$A157,'Coverage Indicators - Section D'!$A$1:$A$100,0))&lt;&gt;"",FIXED(INDEX('Coverage Indicators - Section D'!S$1:S$100,MATCH('Print View'!$A157,'Coverage Indicators - Section D'!$A$1:$A$100,0))*100,2)&amp;"%",""),"")&amp;CHAR(10)&amp;IFERROR(IF(INDEX('Coverage Indicators - Section D'!T$1:T$100,MATCH('Print View'!$A157,'Coverage Indicators - Section D'!$A$1:$A$100,0))&lt;&gt;"",INDEX('Coverage Indicators - Section D'!T$1:T$100,MATCH('Print View'!$A157,'Coverage Indicators - Section D'!$A$1:$A$100,0)),""),"")</f>
        <v xml:space="preserve">/
</v>
      </c>
      <c r="N157" s="404" t="str">
        <f ca="1">IFERROR(IF(INDEX('Coverage Indicators - Section D'!U$1:U$100,MATCH('Print View'!$A157,'Coverage Indicators - Section D'!$A$1:$A$100,0))&lt;&gt;"",INDEX('Coverage Indicators - Section D'!U$1:U$100,MATCH('Print View'!$A157,'Coverage Indicators - Section D'!$A$1:$A$100,0)),""),"")&amp;"/"&amp;IFERROR(IF(INDEX('Coverage Indicators - Section D'!U$1:U$100,MATCH('Print View'!$A157,'Coverage Indicators - Section D'!$A$1:$A$100,0)+1)&lt;&gt;"",INDEX('Coverage Indicators - Section D'!U$1:U$100,MATCH('Print View'!$A157,'Coverage Indicators - Section D'!$A$1:$A$100,0)+1),""),"")&amp;CHAR(10)&amp;IFERROR(IF(INDEX('Coverage Indicators - Section D'!V$1:V$100,MATCH('Print View'!$A157,'Coverage Indicators - Section D'!$A$1:$A$100,0))&lt;&gt;"",FIXED(INDEX('Coverage Indicators - Section D'!V$1:V$100,MATCH('Print View'!$A157,'Coverage Indicators - Section D'!$A$1:$A$100,0))*100,2)&amp;"%",""),"")&amp;CHAR(10)&amp;IFERROR(IF(INDEX('Coverage Indicators - Section D'!W$1:W$100,MATCH('Print View'!$A157,'Coverage Indicators - Section D'!$A$1:$A$100,0))&lt;&gt;"",INDEX('Coverage Indicators - Section D'!W$1:W$100,MATCH('Print View'!$A157,'Coverage Indicators - Section D'!$A$1:$A$100,0)),""),"")</f>
        <v xml:space="preserve">/
</v>
      </c>
      <c r="O157" s="405" t="str">
        <f ca="1">IFERROR(IF(INDEX('Coverage Indicators - Section D'!X$1:X$100,MATCH('Print View'!$A157,'Coverage Indicators - Section D'!$A$1:$A$100,0))&lt;&gt;"",INDEX('Coverage Indicators - Section D'!X$1:X$100,MATCH('Print View'!$A157,'Coverage Indicators - Section D'!$A$1:$A$100,0)),""),"")&amp;"/"&amp;IFERROR(IF(INDEX('Coverage Indicators - Section D'!X$1:X$100,MATCH('Print View'!$A157,'Coverage Indicators - Section D'!$A$1:$A$100,0)+1)&lt;&gt;"",INDEX('Coverage Indicators - Section D'!X$1:X$100,MATCH('Print View'!$A157,'Coverage Indicators - Section D'!$A$1:$A$100,0)+1),""),"")&amp;CHAR(10)&amp;IFERROR(IF(INDEX('Coverage Indicators - Section D'!Y$1:Y$100,MATCH('Print View'!$A157,'Coverage Indicators - Section D'!$A$1:$A$100,0))&lt;&gt;"",FIXED(INDEX('Coverage Indicators - Section D'!Y$1:Y$100,MATCH('Print View'!$A157,'Coverage Indicators - Section D'!$A$1:$A$100,0))*100,2)&amp;"%",""),"")&amp;CHAR(10)&amp;IFERROR(IF(INDEX('Coverage Indicators - Section D'!Z$1:Z$100,MATCH('Print View'!$A157,'Coverage Indicators - Section D'!$A$1:$A$100,0))&lt;&gt;"",INDEX('Coverage Indicators - Section D'!Z$1:Z$100,MATCH('Print View'!$A157,'Coverage Indicators - Section D'!$A$1:$A$100,0)),""),"")</f>
        <v xml:space="preserve">/
</v>
      </c>
      <c r="P157" s="405" t="str">
        <f ca="1">IFERROR(IF(INDEX('Coverage Indicators - Section D'!AA$1:AA$100,MATCH('Print View'!$A157,'Coverage Indicators - Section D'!$A$1:$A$100,0))&lt;&gt;"",INDEX('Coverage Indicators - Section D'!AA$1:AA$100,MATCH('Print View'!$A157,'Coverage Indicators - Section D'!$A$1:$A$100,0)),""),"")&amp;"/"&amp;IFERROR(IF(INDEX('Coverage Indicators - Section D'!AA$1:AA$100,MATCH('Print View'!$A157,'Coverage Indicators - Section D'!$A$1:$A$100,0)+1)&lt;&gt;"",INDEX('Coverage Indicators - Section D'!AA$1:AA$100,MATCH('Print View'!$A157,'Coverage Indicators - Section D'!$A$1:$A$100,0)+1),""),"")&amp;CHAR(10)&amp;IFERROR(IF(INDEX('Coverage Indicators - Section D'!AB$1:AB$100,MATCH('Print View'!$A157,'Coverage Indicators - Section D'!$A$1:$A$100,0))&lt;&gt;"",FIXED(INDEX('Coverage Indicators - Section D'!AB$1:AB$100,MATCH('Print View'!$A157,'Coverage Indicators - Section D'!$A$1:$A$100,0))*100,2)&amp;"%",""),"")&amp;CHAR(10)&amp;IFERROR(IF(INDEX('Coverage Indicators - Section D'!AC$1:AC$100,MATCH('Print View'!$A157,'Coverage Indicators - Section D'!$A$1:$A$100,0))&lt;&gt;"",INDEX('Coverage Indicators - Section D'!AC$1:AC$100,MATCH('Print View'!$A157,'Coverage Indicators - Section D'!$A$1:$A$100,0)),""),"")</f>
        <v xml:space="preserve">/
</v>
      </c>
      <c r="Q157" s="405" t="str">
        <f ca="1">IFERROR(IF(INDEX('Coverage Indicators - Section D'!AD$1:AD$100,MATCH('Print View'!$A157,'Coverage Indicators - Section D'!$A$1:$A$100,0))&lt;&gt;"",INDEX('Coverage Indicators - Section D'!AD$1:AD$100,MATCH('Print View'!$A157,'Coverage Indicators - Section D'!$A$1:$A$100,0)),""),"")&amp;"/"&amp;IFERROR(IF(INDEX('Coverage Indicators - Section D'!AD$1:AD$100,MATCH('Print View'!$A157,'Coverage Indicators - Section D'!$A$1:$A$100,0)+1)&lt;&gt;"",INDEX('Coverage Indicators - Section D'!AD$1:AD$100,MATCH('Print View'!$A157,'Coverage Indicators - Section D'!$A$1:$A$100,0)+1),""),"")&amp;CHAR(10)&amp;IFERROR(IF(INDEX('Coverage Indicators - Section D'!AE$1:AE$100,MATCH('Print View'!$A157,'Coverage Indicators - Section D'!$A$1:$A$100,0))&lt;&gt;"",FIXED(INDEX('Coverage Indicators - Section D'!AE$1:AE$100,MATCH('Print View'!$A157,'Coverage Indicators - Section D'!$A$1:$A$100,0))*100,2)&amp;"%",""),"")&amp;CHAR(10)&amp;IFERROR(IF(INDEX('Coverage Indicators - Section D'!AF$1:AF$100,MATCH('Print View'!$A157,'Coverage Indicators - Section D'!$A$1:$A$100,0))&lt;&gt;"",INDEX('Coverage Indicators - Section D'!AF$1:AF$100,MATCH('Print View'!$A157,'Coverage Indicators - Section D'!$A$1:$A$100,0)),""),"")</f>
        <v xml:space="preserve">/
</v>
      </c>
      <c r="R157" s="405" t="str">
        <f ca="1">IFERROR(IF(INDEX('Coverage Indicators - Section D'!AG$1:AG$100,MATCH('Print View'!$A157,'Coverage Indicators - Section D'!$A$1:$A$100,0))&lt;&gt;"",INDEX('Coverage Indicators - Section D'!AG$1:AG$100,MATCH('Print View'!$A157,'Coverage Indicators - Section D'!$A$1:$A$100,0)),""),"")&amp;"/"&amp;IFERROR(IF(INDEX('Coverage Indicators - Section D'!AG$1:AG$100,MATCH('Print View'!$A157,'Coverage Indicators - Section D'!$A$1:$A$100,0)+1)&lt;&gt;"",INDEX('Coverage Indicators - Section D'!AG$1:AG$100,MATCH('Print View'!$A157,'Coverage Indicators - Section D'!$A$1:$A$100,0)+1),""),"")&amp;CHAR(10)&amp;IFERROR(IF(INDEX('Coverage Indicators - Section D'!AH$1:AH$100,MATCH('Print View'!$A157,'Coverage Indicators - Section D'!$A$1:$A$100,0))&lt;&gt;"",FIXED(INDEX('Coverage Indicators - Section D'!AH$1:AH$100,MATCH('Print View'!$A157,'Coverage Indicators - Section D'!$A$1:$A$100,0))*100,2)&amp;"%",""),"")&amp;CHAR(10)&amp;IFERROR(IF(INDEX('Coverage Indicators - Section D'!AI$1:AI$100,MATCH('Print View'!$A157,'Coverage Indicators - Section D'!$A$1:$A$100,0))&lt;&gt;"",INDEX('Coverage Indicators - Section D'!AI$1:AI$100,MATCH('Print View'!$A157,'Coverage Indicators - Section D'!$A$1:$A$100,0)),""),"")</f>
        <v xml:space="preserve">/
</v>
      </c>
      <c r="S157" s="405" t="str">
        <f ca="1">IFERROR(IF(INDEX('Coverage Indicators - Section D'!AJ$1:AJ$100,MATCH('Print View'!$A157,'Coverage Indicators - Section D'!$A$1:$A$100,0))&lt;&gt;"",INDEX('Coverage Indicators - Section D'!AJ$1:AJ$100,MATCH('Print View'!$A157,'Coverage Indicators - Section D'!$A$1:$A$100,0)),""),"")&amp;"/"&amp;IFERROR(IF(INDEX('Coverage Indicators - Section D'!AJ$1:AJ$100,MATCH('Print View'!$A157,'Coverage Indicators - Section D'!$A$1:$A$100,0)+1)&lt;&gt;"",INDEX('Coverage Indicators - Section D'!AJ$1:AJ$100,MATCH('Print View'!$A157,'Coverage Indicators - Section D'!$A$1:$A$100,0)+1),""),"")&amp;CHAR(10)&amp;IFERROR(IF(INDEX('Coverage Indicators - Section D'!AK$1:AK$100,MATCH('Print View'!$A157,'Coverage Indicators - Section D'!$A$1:$A$100,0))&lt;&gt;"",FIXED(INDEX('Coverage Indicators - Section D'!AK$1:AK$100,MATCH('Print View'!$A157,'Coverage Indicators - Section D'!$A$1:$A$100,0))*100,2)&amp;"%",""),"")&amp;CHAR(10)&amp;IFERROR(IF(INDEX('Coverage Indicators - Section D'!AL$1:AL$100,MATCH('Print View'!$A157,'Coverage Indicators - Section D'!$A$1:$A$100,0))&lt;&gt;"",INDEX('Coverage Indicators - Section D'!AL$1:AL$100,MATCH('Print View'!$A157,'Coverage Indicators - Section D'!$A$1:$A$100,0)),""),"")</f>
        <v xml:space="preserve">/
</v>
      </c>
      <c r="T157" s="315"/>
      <c r="U157" s="230"/>
      <c r="V157" s="230"/>
      <c r="W157" s="230"/>
      <c r="X157" s="230"/>
      <c r="Y157" s="230"/>
      <c r="Z157" s="230"/>
      <c r="AA157" s="230"/>
      <c r="AB157" s="230"/>
      <c r="AC157" s="230"/>
      <c r="AD157" s="230"/>
      <c r="AE157" s="230"/>
      <c r="AF157" s="230"/>
      <c r="AG157" s="230"/>
      <c r="AH157" s="230"/>
      <c r="AI157" s="230"/>
      <c r="AJ157" s="230"/>
      <c r="AK157" s="230"/>
      <c r="AL157" s="230"/>
      <c r="AM157" s="230"/>
      <c r="AN157" s="230"/>
      <c r="AO157" s="230" t="str">
        <f ca="1">IFERROR(IF(INDEX('Coverage Indicators - Section D'!AD$1:AD$110,MATCH('Print View'!$A157,'Coverage Indicators - Section D'!$A$1:$A$110,0))&lt;&gt;0,INDEX('Coverage Indicators - Section D'!AD$1:AD$110,MATCH('Print View'!$A157,'Coverage Indicators - Section D'!$A$1:$A$110,0)),""),"")</f>
        <v/>
      </c>
      <c r="AP157" s="230"/>
      <c r="AQ157" s="230"/>
      <c r="AR157" s="230"/>
      <c r="AS157" s="230"/>
      <c r="AT157" s="703" t="str">
        <f ca="1">CONCATENATE($A157,N$147)</f>
        <v>531-Dec-24</v>
      </c>
      <c r="AU157" s="702" t="str">
        <f ca="1">CONCATENATE($A157,Q$147)</f>
        <v>531-Dec-27</v>
      </c>
      <c r="AV157" s="702" t="str">
        <f t="shared" ref="AV157" si="46">CONCATENATE($A157,V$147)</f>
        <v>5</v>
      </c>
      <c r="AW157" s="702" t="str">
        <f t="shared" ref="AW157" si="47">CONCATENATE($A157,Y$147)</f>
        <v>5</v>
      </c>
      <c r="AX157" s="702" t="str">
        <f t="shared" ref="AX157" si="48">CONCATENATE($A157,AB$147)</f>
        <v>5</v>
      </c>
      <c r="AY157" s="702" t="str">
        <f t="shared" ref="AY157" si="49">CONCATENATE($A157,AE$147)</f>
        <v>5</v>
      </c>
      <c r="AZ157" s="702" t="str">
        <f t="shared" ref="AZ157" si="50">CONCATENATE($A157,AH$147)</f>
        <v>5</v>
      </c>
      <c r="BA157" s="702" t="str">
        <f t="shared" ref="BA157" si="51">CONCATENATE($A157,AK$147)</f>
        <v>5</v>
      </c>
      <c r="BB157" s="235"/>
      <c r="BC157" s="122"/>
    </row>
    <row r="158" spans="1:55" s="107" customFormat="1" ht="88.25" customHeight="1" x14ac:dyDescent="0.35">
      <c r="A158" s="740"/>
      <c r="B158" s="600" t="str">
        <f ca="1">IFERROR(IF(INDEX('Coverage Indicators - Section D'!AM$1:AM$110,MATCH('Print View'!$A157,'Coverage Indicators - Section D'!$A$1:$A$110,0))&lt;&gt;0,INDEX('Coverage Indicators - Section D'!AM$1:AM$110,MATCH('Print View'!$A157,'Coverage Indicators - Section D'!$A$1:$A$110,0)),""),"")</f>
        <v/>
      </c>
      <c r="C158" s="601"/>
      <c r="D158" s="601"/>
      <c r="E158" s="601"/>
      <c r="F158" s="601"/>
      <c r="G158" s="601"/>
      <c r="H158" s="601"/>
      <c r="I158" s="601"/>
      <c r="J158" s="601"/>
      <c r="K158" s="601"/>
      <c r="L158" s="601"/>
      <c r="M158" s="601"/>
      <c r="N158" s="601"/>
      <c r="O158" s="601"/>
      <c r="P158" s="601"/>
      <c r="Q158" s="601"/>
      <c r="R158" s="601"/>
      <c r="S158" s="602"/>
      <c r="T158" s="317"/>
      <c r="U158" s="230"/>
      <c r="V158" s="230"/>
      <c r="W158" s="230"/>
      <c r="X158" s="230"/>
      <c r="Y158" s="230"/>
      <c r="Z158" s="230"/>
      <c r="AA158" s="230"/>
      <c r="AB158" s="230"/>
      <c r="AC158" s="230"/>
      <c r="AD158" s="230"/>
      <c r="AE158" s="230"/>
      <c r="AF158" s="230"/>
      <c r="AG158" s="230"/>
      <c r="AH158" s="230"/>
      <c r="AI158" s="230"/>
      <c r="AJ158" s="230"/>
      <c r="AK158" s="230"/>
      <c r="AL158" s="230"/>
      <c r="AM158" s="230"/>
      <c r="AN158" s="230"/>
      <c r="AO158" s="230"/>
      <c r="AP158" s="230"/>
      <c r="AQ158" s="230"/>
      <c r="AR158" s="230"/>
      <c r="AS158" s="230"/>
      <c r="AT158" s="703"/>
      <c r="AU158" s="702"/>
      <c r="AV158" s="702"/>
      <c r="AW158" s="702"/>
      <c r="AX158" s="702"/>
      <c r="AY158" s="702"/>
      <c r="AZ158" s="702"/>
      <c r="BA158" s="702"/>
      <c r="BB158" s="235"/>
      <c r="BC158" s="122"/>
    </row>
    <row r="159" spans="1:55" s="107" customFormat="1" ht="177" customHeight="1" x14ac:dyDescent="0.35">
      <c r="A159" s="741">
        <v>6</v>
      </c>
      <c r="B159" s="393" t="str">
        <f ca="1">IFERROR(IF(INDEX('Coverage Indicators - Section D'!B$1:B$100,MATCH('Print View'!$A159,'Coverage Indicators - Section D'!$A$1:$A$100,0))&lt;&gt;0,INDEX('Coverage Indicators - Section D'!B$1:B$100,MATCH('Print View'!$A159,'Coverage Indicators - Section D'!$A$1:$A$100,0)),""),"")</f>
        <v/>
      </c>
      <c r="C159" s="393" t="str">
        <f ca="1">IFERROR(IF(INDEX('Coverage Indicators - Section D'!D$1:D$100,MATCH('Print View'!$A159,'Coverage Indicators - Section D'!$A$1:$A$100,0))&lt;&gt;0,INDEX('Coverage Indicators - Section D'!D$1:D$100,MATCH('Print View'!$A159,'Coverage Indicators - Section D'!$A$1:$A$100,0)),""),"")</f>
        <v/>
      </c>
      <c r="D159" s="393" t="str">
        <f ca="1">IFERROR(IF(INDEX('Coverage Indicators - Section D'!E$1:E$100,MATCH('Print View'!$A159,'Coverage Indicators - Section D'!$A$1:$A$100,0))&lt;&gt;0,INDEX('Coverage Indicators - Section D'!E$1:E$100,MATCH('Print View'!$A159,'Coverage Indicators - Section D'!$A$1:$A$100,0)),""),"")</f>
        <v/>
      </c>
      <c r="E159" s="394" t="str">
        <f ca="1">IFERROR(IF(INDEX('Coverage Indicators - Section D'!F$1:F$100,MATCH('Print View'!$A159,'Coverage Indicators - Section D'!$A$1:$A$100,0))&lt;&gt;"",INDEX('Coverage Indicators - Section D'!F$1:F$100,MATCH('Print View'!$A159,'Coverage Indicators - Section D'!$A$1:$A$100,0)),""),"")&amp;"/"&amp;IFERROR(IF(INDEX('Coverage Indicators - Section D'!F$1:F$100,MATCH('Print View'!$A159,'Coverage Indicators - Section D'!$A$1:$A$100,0)+1)&lt;&gt;"",INDEX('Coverage Indicators - Section D'!F$1:F$100,MATCH('Print View'!$A159,'Coverage Indicators - Section D'!$A$1:$A$100,0)+1),""),"")&amp;CHAR(10)&amp;IFERROR(IF(INDEX('Coverage Indicators - Section D'!G$1:G$100,MATCH('Print View'!$A159,'Coverage Indicators - Section D'!$A$1:$A$100,0))&lt;&gt;"",FIXED(INDEX('Coverage Indicators - Section D'!G$1:G$100,MATCH('Print View'!$A159,'Coverage Indicators - Section D'!$A$1:$A$100,0))*100,2)&amp;"%",""),"")</f>
        <v xml:space="preserve">/
</v>
      </c>
      <c r="F159" s="408" t="str">
        <f ca="1">IFERROR(IF(INDEX('Coverage Indicators - Section D'!H$1:H$100,MATCH('Print View'!$A159,'Coverage Indicators - Section D'!$A$1:$A$100,0))&lt;&gt;0,INDEX('Coverage Indicators - Section D'!H$1:H$100,MATCH('Print View'!$A159,'Coverage Indicators - Section D'!$A$1:$A$100,0)),""),"")&amp;CHAR(10)&amp;IFERROR(IF(INDEX('Coverage Indicators - Section D'!I$1:I$100,MATCH('Print View'!$A159,'Coverage Indicators - Section D'!$A$1:$A$100,0))&lt;&gt;0,INDEX('Coverage Indicators - Section D'!I$1:I$100,MATCH('Print View'!$A159,'Coverage Indicators - Section D'!$A$1:$A$100,0)),""),"")</f>
        <v xml:space="preserve">
</v>
      </c>
      <c r="G159" s="409" t="str">
        <f>IFERROR(IF(INDEX('Coverage Indicators - Section D'!J17:J46,MATCH('Print View'!$A159,'Coverage Indicators - Section D'!$A$9:$A$38,0))&lt;&gt;0,INDEX('Coverage Indicators - Section D'!J17:J46,MATCH('Print View'!$A159,'Coverage Indicators - Section D'!$A$9:$A$38,0)),""),"")</f>
        <v/>
      </c>
      <c r="H159" s="408" t="str">
        <f ca="1">IFERROR(IF(INDEX('Coverage Indicators - Section D'!K$1:K$100,MATCH('Print View'!$A159,'Coverage Indicators - Section D'!$A$1:$A$100,0))&lt;&gt;0,INDEX('Coverage Indicators - Section D'!K$1:K$100,MATCH('Print View'!$A159,'Coverage Indicators - Section D'!$A$1:$A$100,0)),""),"")</f>
        <v/>
      </c>
      <c r="I159" s="409" t="str">
        <f ca="1">IFERROR(IF(AND('Overview - Section A'!AN$5="Grant Making",OR(C159&lt;&gt;"",D159&lt;&gt;"")),Setup!I15,IF(INDEX('Coverage Indicators - Section D'!L$1:L$100,MATCH('Print View'!$A159,'Coverage Indicators - Section D'!$A$1:$A$100,0))&lt;&gt;0,INDEX('Coverage Indicators - Section D'!L$1:L$100,MATCH('Print View'!$A159,'Coverage Indicators - Section D'!$A$1:$A$100,0)),"")),"")</f>
        <v/>
      </c>
      <c r="J159" s="410" t="str">
        <f ca="1">IFERROR(IF(INDEX('Coverage Indicators - Section D'!M$1:M$100,MATCH('Print View'!$A159,'Coverage Indicators - Section D'!$A$1:$A$100,0))&lt;&gt;0,INDEX('Coverage Indicators - Section D'!M$1:M$100,MATCH('Print View'!$A159,'Coverage Indicators - Section D'!$A$1:$A$100,0)),""),"")&amp;CHAR(10)&amp;CHAR(10)&amp;IFERROR(IF(INDEX('Coverage Indicators - Section D'!M$1:M$100,MATCH('Print View'!$A159,'Coverage Indicators - Section D'!$A$1:$A$100,0)+1)&lt;&gt;0,INDEX('Coverage Indicators - Section D'!M$1:M$100,MATCH('Print View'!$A159,'Coverage Indicators - Section D'!$A$1:$A$100,0)+1),""),"")</f>
        <v xml:space="preserve">
</v>
      </c>
      <c r="K159" s="408" t="str">
        <f ca="1">IFERROR(IF(INDEX('Coverage Indicators - Section D'!N$1:N$100,MATCH('Print View'!$A159,'Coverage Indicators - Section D'!$A$1:$A$100,0))&lt;&gt;0,INDEX('Coverage Indicators - Section D'!N$1:N$100,MATCH('Print View'!$A159,'Coverage Indicators - Section D'!$A$1:$A$100,0)),""),"")</f>
        <v/>
      </c>
      <c r="L159" s="410" t="str">
        <f ca="1">IFERROR(IF(INDEX('Coverage Indicators - Section D'!O$1:O$100,MATCH('Print View'!$A159,'Coverage Indicators - Section D'!$A$1:$A$100,0))&lt;&gt;"",INDEX('Coverage Indicators - Section D'!O$1:O$100,MATCH('Print View'!$A159,'Coverage Indicators - Section D'!$A$1:$A$100,0)),""),"")&amp;"/"&amp;IFERROR(IF(INDEX('Coverage Indicators - Section D'!O$1:O$100,MATCH('Print View'!$A159,'Coverage Indicators - Section D'!$A$1:$A$100,0)+1)&lt;&gt;"",INDEX('Coverage Indicators - Section D'!O$1:O$100,MATCH('Print View'!$A159,'Coverage Indicators - Section D'!$A$1:$A$100,0)+1),""),"")&amp;CHAR(10)&amp;IFERROR(IF(INDEX('Coverage Indicators - Section D'!P$1:P$100,MATCH('Print View'!$A159,'Coverage Indicators - Section D'!$A$1:$A$100,0))&lt;&gt;"",FIXED(INDEX('Coverage Indicators - Section D'!P$1:P$100,MATCH('Print View'!$A159,'Coverage Indicators - Section D'!$A$1:$A$100,0))*100,2)&amp;"%",""),"")&amp;CHAR(10)&amp;IFERROR(IF(INDEX('Coverage Indicators - Section D'!Q$1:Q$100,MATCH('Print View'!$A159,'Coverage Indicators - Section D'!$A$1:$A$100,0))&lt;&gt;"",INDEX('Coverage Indicators - Section D'!Q$1:Q$100,MATCH('Print View'!$A159,'Coverage Indicators - Section D'!$A$1:$A$100,0)),""),"")</f>
        <v xml:space="preserve">/
</v>
      </c>
      <c r="M159" s="410" t="str">
        <f ca="1">IFERROR(IF(INDEX('Coverage Indicators - Section D'!R$1:R$100,MATCH('Print View'!$A159,'Coverage Indicators - Section D'!$A$1:$A$100,0))&lt;&gt;"",INDEX('Coverage Indicators - Section D'!R$1:R$100,MATCH('Print View'!$A159,'Coverage Indicators - Section D'!$A$1:$A$100,0)),""),"")&amp;"/"&amp;IFERROR(IF(INDEX('Coverage Indicators - Section D'!R$1:R$100,MATCH('Print View'!$A159,'Coverage Indicators - Section D'!$A$1:$A$100,0)+1)&lt;&gt;"",INDEX('Coverage Indicators - Section D'!R$1:R$100,MATCH('Print View'!$A159,'Coverage Indicators - Section D'!$A$1:$A$100,0)+1),""),"")&amp;CHAR(10)&amp;IFERROR(IF(INDEX('Coverage Indicators - Section D'!S$1:S$100,MATCH('Print View'!$A159,'Coverage Indicators - Section D'!$A$1:$A$100,0))&lt;&gt;"",FIXED(INDEX('Coverage Indicators - Section D'!S$1:S$100,MATCH('Print View'!$A159,'Coverage Indicators - Section D'!$A$1:$A$100,0))*100,2)&amp;"%",""),"")&amp;CHAR(10)&amp;IFERROR(IF(INDEX('Coverage Indicators - Section D'!T$1:T$100,MATCH('Print View'!$A159,'Coverage Indicators - Section D'!$A$1:$A$100,0))&lt;&gt;"",INDEX('Coverage Indicators - Section D'!T$1:T$100,MATCH('Print View'!$A159,'Coverage Indicators - Section D'!$A$1:$A$100,0)),""),"")</f>
        <v xml:space="preserve">/
</v>
      </c>
      <c r="N159" s="410" t="str">
        <f ca="1">IFERROR(IF(INDEX('Coverage Indicators - Section D'!U$1:U$100,MATCH('Print View'!$A159,'Coverage Indicators - Section D'!$A$1:$A$100,0))&lt;&gt;"",INDEX('Coverage Indicators - Section D'!U$1:U$100,MATCH('Print View'!$A159,'Coverage Indicators - Section D'!$A$1:$A$100,0)),""),"")&amp;"/"&amp;IFERROR(IF(INDEX('Coverage Indicators - Section D'!U$1:U$100,MATCH('Print View'!$A159,'Coverage Indicators - Section D'!$A$1:$A$100,0)+1)&lt;&gt;"",INDEX('Coverage Indicators - Section D'!U$1:U$100,MATCH('Print View'!$A159,'Coverage Indicators - Section D'!$A$1:$A$100,0)+1),""),"")&amp;CHAR(10)&amp;IFERROR(IF(INDEX('Coverage Indicators - Section D'!V$1:V$100,MATCH('Print View'!$A159,'Coverage Indicators - Section D'!$A$1:$A$100,0))&lt;&gt;"",FIXED(INDEX('Coverage Indicators - Section D'!V$1:V$100,MATCH('Print View'!$A159,'Coverage Indicators - Section D'!$A$1:$A$100,0))*100,2)&amp;"%",""),"")&amp;CHAR(10)&amp;IFERROR(IF(INDEX('Coverage Indicators - Section D'!W$1:W$100,MATCH('Print View'!$A159,'Coverage Indicators - Section D'!$A$1:$A$100,0))&lt;&gt;"",INDEX('Coverage Indicators - Section D'!W$1:W$100,MATCH('Print View'!$A159,'Coverage Indicators - Section D'!$A$1:$A$100,0)),""),"")</f>
        <v xml:space="preserve">/
</v>
      </c>
      <c r="O159" s="410" t="str">
        <f ca="1">IFERROR(IF(INDEX('Coverage Indicators - Section D'!X$1:X$100,MATCH('Print View'!$A159,'Coverage Indicators - Section D'!$A$1:$A$100,0))&lt;&gt;"",INDEX('Coverage Indicators - Section D'!X$1:X$100,MATCH('Print View'!$A159,'Coverage Indicators - Section D'!$A$1:$A$100,0)),""),"")&amp;"/"&amp;IFERROR(IF(INDEX('Coverage Indicators - Section D'!X$1:X$100,MATCH('Print View'!$A159,'Coverage Indicators - Section D'!$A$1:$A$100,0)+1)&lt;&gt;"",INDEX('Coverage Indicators - Section D'!X$1:X$100,MATCH('Print View'!$A159,'Coverage Indicators - Section D'!$A$1:$A$100,0)+1),""),"")&amp;CHAR(10)&amp;IFERROR(IF(INDEX('Coverage Indicators - Section D'!Y$1:Y$100,MATCH('Print View'!$A159,'Coverage Indicators - Section D'!$A$1:$A$100,0))&lt;&gt;"",FIXED(INDEX('Coverage Indicators - Section D'!Y$1:Y$100,MATCH('Print View'!$A159,'Coverage Indicators - Section D'!$A$1:$A$100,0))*100,2)&amp;"%",""),"")&amp;CHAR(10)&amp;IFERROR(IF(INDEX('Coverage Indicators - Section D'!Z$1:Z$100,MATCH('Print View'!$A159,'Coverage Indicators - Section D'!$A$1:$A$100,0))&lt;&gt;"",INDEX('Coverage Indicators - Section D'!Z$1:Z$100,MATCH('Print View'!$A159,'Coverage Indicators - Section D'!$A$1:$A$100,0)),""),"")</f>
        <v xml:space="preserve">/
</v>
      </c>
      <c r="P159" s="410" t="str">
        <f ca="1">IFERROR(IF(INDEX('Coverage Indicators - Section D'!AA$1:AA$100,MATCH('Print View'!$A159,'Coverage Indicators - Section D'!$A$1:$A$100,0))&lt;&gt;"",INDEX('Coverage Indicators - Section D'!AA$1:AA$100,MATCH('Print View'!$A159,'Coverage Indicators - Section D'!$A$1:$A$100,0)),""),"")&amp;"/"&amp;IFERROR(IF(INDEX('Coverage Indicators - Section D'!AA$1:AA$100,MATCH('Print View'!$A159,'Coverage Indicators - Section D'!$A$1:$A$100,0)+1)&lt;&gt;"",INDEX('Coverage Indicators - Section D'!AA$1:AA$100,MATCH('Print View'!$A159,'Coverage Indicators - Section D'!$A$1:$A$100,0)+1),""),"")&amp;CHAR(10)&amp;IFERROR(IF(INDEX('Coverage Indicators - Section D'!AB$1:AB$100,MATCH('Print View'!$A159,'Coverage Indicators - Section D'!$A$1:$A$100,0))&lt;&gt;"",FIXED(INDEX('Coverage Indicators - Section D'!AB$1:AB$100,MATCH('Print View'!$A159,'Coverage Indicators - Section D'!$A$1:$A$100,0))*100,2)&amp;"%",""),"")&amp;CHAR(10)&amp;IFERROR(IF(INDEX('Coverage Indicators - Section D'!AC$1:AC$100,MATCH('Print View'!$A159,'Coverage Indicators - Section D'!$A$1:$A$100,0))&lt;&gt;"",INDEX('Coverage Indicators - Section D'!AC$1:AC$100,MATCH('Print View'!$A159,'Coverage Indicators - Section D'!$A$1:$A$100,0)),""),"")</f>
        <v xml:space="preserve">/
</v>
      </c>
      <c r="Q159" s="410" t="str">
        <f ca="1">IFERROR(IF(INDEX('Coverage Indicators - Section D'!AD$1:AD$100,MATCH('Print View'!$A159,'Coverage Indicators - Section D'!$A$1:$A$100,0))&lt;&gt;"",INDEX('Coverage Indicators - Section D'!AD$1:AD$100,MATCH('Print View'!$A159,'Coverage Indicators - Section D'!$A$1:$A$100,0)),""),"")&amp;"/"&amp;IFERROR(IF(INDEX('Coverage Indicators - Section D'!AD$1:AD$100,MATCH('Print View'!$A159,'Coverage Indicators - Section D'!$A$1:$A$100,0)+1)&lt;&gt;"",INDEX('Coverage Indicators - Section D'!AD$1:AD$100,MATCH('Print View'!$A159,'Coverage Indicators - Section D'!$A$1:$A$100,0)+1),""),"")&amp;CHAR(10)&amp;IFERROR(IF(INDEX('Coverage Indicators - Section D'!AE$1:AE$100,MATCH('Print View'!$A159,'Coverage Indicators - Section D'!$A$1:$A$100,0))&lt;&gt;"",FIXED(INDEX('Coverage Indicators - Section D'!AE$1:AE$100,MATCH('Print View'!$A159,'Coverage Indicators - Section D'!$A$1:$A$100,0))*100,2)&amp;"%",""),"")&amp;CHAR(10)&amp;IFERROR(IF(INDEX('Coverage Indicators - Section D'!AF$1:AF$100,MATCH('Print View'!$A159,'Coverage Indicators - Section D'!$A$1:$A$100,0))&lt;&gt;"",INDEX('Coverage Indicators - Section D'!AF$1:AF$100,MATCH('Print View'!$A159,'Coverage Indicators - Section D'!$A$1:$A$100,0)),""),"")</f>
        <v xml:space="preserve">/
</v>
      </c>
      <c r="R159" s="410" t="str">
        <f ca="1">IFERROR(IF(INDEX('Coverage Indicators - Section D'!AG$1:AG$100,MATCH('Print View'!$A159,'Coverage Indicators - Section D'!$A$1:$A$100,0))&lt;&gt;"",INDEX('Coverage Indicators - Section D'!AG$1:AG$100,MATCH('Print View'!$A159,'Coverage Indicators - Section D'!$A$1:$A$100,0)),""),"")&amp;"/"&amp;IFERROR(IF(INDEX('Coverage Indicators - Section D'!AG$1:AG$100,MATCH('Print View'!$A159,'Coverage Indicators - Section D'!$A$1:$A$100,0)+1)&lt;&gt;"",INDEX('Coverage Indicators - Section D'!AG$1:AG$100,MATCH('Print View'!$A159,'Coverage Indicators - Section D'!$A$1:$A$100,0)+1),""),"")&amp;CHAR(10)&amp;IFERROR(IF(INDEX('Coverage Indicators - Section D'!AH$1:AH$100,MATCH('Print View'!$A159,'Coverage Indicators - Section D'!$A$1:$A$100,0))&lt;&gt;"",FIXED(INDEX('Coverage Indicators - Section D'!AH$1:AH$100,MATCH('Print View'!$A159,'Coverage Indicators - Section D'!$A$1:$A$100,0))*100,2)&amp;"%",""),"")&amp;CHAR(10)&amp;IFERROR(IF(INDEX('Coverage Indicators - Section D'!AI$1:AI$100,MATCH('Print View'!$A159,'Coverage Indicators - Section D'!$A$1:$A$100,0))&lt;&gt;"",INDEX('Coverage Indicators - Section D'!AI$1:AI$100,MATCH('Print View'!$A159,'Coverage Indicators - Section D'!$A$1:$A$100,0)),""),"")</f>
        <v xml:space="preserve">/
</v>
      </c>
      <c r="S159" s="410" t="str">
        <f ca="1">IFERROR(IF(INDEX('Coverage Indicators - Section D'!AJ$1:AJ$100,MATCH('Print View'!$A159,'Coverage Indicators - Section D'!$A$1:$A$100,0))&lt;&gt;"",INDEX('Coverage Indicators - Section D'!AJ$1:AJ$100,MATCH('Print View'!$A159,'Coverage Indicators - Section D'!$A$1:$A$100,0)),""),"")&amp;"/"&amp;IFERROR(IF(INDEX('Coverage Indicators - Section D'!AJ$1:AJ$100,MATCH('Print View'!$A159,'Coverage Indicators - Section D'!$A$1:$A$100,0)+1)&lt;&gt;"",INDEX('Coverage Indicators - Section D'!AJ$1:AJ$100,MATCH('Print View'!$A159,'Coverage Indicators - Section D'!$A$1:$A$100,0)+1),""),"")&amp;CHAR(10)&amp;IFERROR(IF(INDEX('Coverage Indicators - Section D'!AK$1:AK$100,MATCH('Print View'!$A159,'Coverage Indicators - Section D'!$A$1:$A$100,0))&lt;&gt;"",FIXED(INDEX('Coverage Indicators - Section D'!AK$1:AK$100,MATCH('Print View'!$A159,'Coverage Indicators - Section D'!$A$1:$A$100,0))*100,2)&amp;"%",""),"")&amp;CHAR(10)&amp;IFERROR(IF(INDEX('Coverage Indicators - Section D'!AL$1:AL$100,MATCH('Print View'!$A159,'Coverage Indicators - Section D'!$A$1:$A$100,0))&lt;&gt;"",INDEX('Coverage Indicators - Section D'!AL$1:AL$100,MATCH('Print View'!$A159,'Coverage Indicators - Section D'!$A$1:$A$100,0)),""),"")</f>
        <v xml:space="preserve">/
</v>
      </c>
      <c r="T159" s="318"/>
      <c r="U159" s="230"/>
      <c r="V159" s="230"/>
      <c r="W159" s="230"/>
      <c r="X159" s="230"/>
      <c r="Y159" s="230"/>
      <c r="Z159" s="230"/>
      <c r="AA159" s="230"/>
      <c r="AB159" s="230"/>
      <c r="AC159" s="230"/>
      <c r="AD159" s="230"/>
      <c r="AE159" s="230"/>
      <c r="AF159" s="230"/>
      <c r="AG159" s="230"/>
      <c r="AH159" s="230"/>
      <c r="AI159" s="230"/>
      <c r="AJ159" s="230"/>
      <c r="AK159" s="230"/>
      <c r="AL159" s="230"/>
      <c r="AM159" s="230"/>
      <c r="AN159" s="230"/>
      <c r="AO159" s="230" t="str">
        <f ca="1">IFERROR(IF(INDEX('Coverage Indicators - Section D'!AD$1:AD$110,MATCH('Print View'!$A159,'Coverage Indicators - Section D'!$A$1:$A$110,0))&lt;&gt;0,INDEX('Coverage Indicators - Section D'!AD$1:AD$110,MATCH('Print View'!$A159,'Coverage Indicators - Section D'!$A$1:$A$110,0)),""),"")</f>
        <v/>
      </c>
      <c r="AP159" s="230"/>
      <c r="AQ159" s="230"/>
      <c r="AR159" s="230"/>
      <c r="AS159" s="230"/>
      <c r="AT159" s="703" t="str">
        <f ca="1">CONCATENATE($A159,N$147)</f>
        <v>631-Dec-24</v>
      </c>
      <c r="AU159" s="702" t="str">
        <f ca="1">CONCATENATE($A159,Q$147)</f>
        <v>631-Dec-27</v>
      </c>
      <c r="AV159" s="702" t="str">
        <f t="shared" ref="AV159" si="52">CONCATENATE($A159,V$147)</f>
        <v>6</v>
      </c>
      <c r="AW159" s="702" t="str">
        <f t="shared" ref="AW159" si="53">CONCATENATE($A159,Y$147)</f>
        <v>6</v>
      </c>
      <c r="AX159" s="702" t="str">
        <f t="shared" ref="AX159" si="54">CONCATENATE($A159,AB$147)</f>
        <v>6</v>
      </c>
      <c r="AY159" s="702" t="str">
        <f t="shared" ref="AY159" si="55">CONCATENATE($A159,AE$147)</f>
        <v>6</v>
      </c>
      <c r="AZ159" s="702" t="str">
        <f t="shared" ref="AZ159" si="56">CONCATENATE($A159,AH$147)</f>
        <v>6</v>
      </c>
      <c r="BA159" s="702" t="str">
        <f t="shared" ref="BA159" si="57">CONCATENATE($A159,AK$147)</f>
        <v>6</v>
      </c>
      <c r="BB159" s="235"/>
      <c r="BC159" s="122"/>
    </row>
    <row r="160" spans="1:55" s="107" customFormat="1" ht="88.25" customHeight="1" x14ac:dyDescent="0.35">
      <c r="A160" s="741"/>
      <c r="B160" s="596" t="str">
        <f ca="1">IFERROR(IF(INDEX('Coverage Indicators - Section D'!AM$1:AM$110,MATCH('Print View'!$A159,'Coverage Indicators - Section D'!$A$1:$A$110,0))&lt;&gt;0,INDEX('Coverage Indicators - Section D'!AM$1:AM$110,MATCH('Print View'!$A159,'Coverage Indicators - Section D'!$A$1:$A$110,0)),""),"")</f>
        <v/>
      </c>
      <c r="C160" s="597"/>
      <c r="D160" s="597"/>
      <c r="E160" s="597"/>
      <c r="F160" s="597"/>
      <c r="G160" s="597"/>
      <c r="H160" s="597"/>
      <c r="I160" s="598"/>
      <c r="J160" s="598"/>
      <c r="K160" s="598"/>
      <c r="L160" s="598"/>
      <c r="M160" s="598"/>
      <c r="N160" s="598"/>
      <c r="O160" s="598"/>
      <c r="P160" s="598"/>
      <c r="Q160" s="598"/>
      <c r="R160" s="598"/>
      <c r="S160" s="599"/>
      <c r="T160" s="319"/>
      <c r="U160" s="230"/>
      <c r="V160" s="230"/>
      <c r="W160" s="230"/>
      <c r="X160" s="230"/>
      <c r="Y160" s="230"/>
      <c r="Z160" s="230"/>
      <c r="AA160" s="230"/>
      <c r="AB160" s="230"/>
      <c r="AC160" s="230"/>
      <c r="AD160" s="230"/>
      <c r="AE160" s="230"/>
      <c r="AF160" s="230"/>
      <c r="AG160" s="230"/>
      <c r="AH160" s="230"/>
      <c r="AI160" s="230"/>
      <c r="AJ160" s="230"/>
      <c r="AK160" s="230"/>
      <c r="AL160" s="230"/>
      <c r="AM160" s="230"/>
      <c r="AN160" s="230"/>
      <c r="AO160" s="230"/>
      <c r="AP160" s="230"/>
      <c r="AQ160" s="230"/>
      <c r="AR160" s="230"/>
      <c r="AS160" s="230"/>
      <c r="AT160" s="703"/>
      <c r="AU160" s="702"/>
      <c r="AV160" s="702"/>
      <c r="AW160" s="702"/>
      <c r="AX160" s="702"/>
      <c r="AY160" s="702"/>
      <c r="AZ160" s="702"/>
      <c r="BA160" s="702"/>
      <c r="BB160" s="235"/>
      <c r="BC160" s="122"/>
    </row>
    <row r="161" spans="1:55" s="107" customFormat="1" ht="177" customHeight="1" x14ac:dyDescent="0.35">
      <c r="A161" s="740">
        <v>7</v>
      </c>
      <c r="B161" s="403" t="str">
        <f ca="1">IFERROR(IF(INDEX('Coverage Indicators - Section D'!B$1:B$100,MATCH('Print View'!$A161,'Coverage Indicators - Section D'!$A$1:$A$100,0))&lt;&gt;0,INDEX('Coverage Indicators - Section D'!B$1:B$100,MATCH('Print View'!$A161,'Coverage Indicators - Section D'!$A$1:$A$100,0)),""),"")</f>
        <v/>
      </c>
      <c r="C161" s="403" t="str">
        <f ca="1">IFERROR(IF(INDEX('Coverage Indicators - Section D'!D$1:D$100,MATCH('Print View'!$A161,'Coverage Indicators - Section D'!$A$1:$A$100,0))&lt;&gt;0,INDEX('Coverage Indicators - Section D'!D$1:D$100,MATCH('Print View'!$A161,'Coverage Indicators - Section D'!$A$1:$A$100,0)),""),"")</f>
        <v/>
      </c>
      <c r="D161" s="403" t="str">
        <f ca="1">IFERROR(IF(INDEX('Coverage Indicators - Section D'!E$1:E$100,MATCH('Print View'!$A161,'Coverage Indicators - Section D'!$A$1:$A$100,0))&lt;&gt;0,INDEX('Coverage Indicators - Section D'!E$1:E$100,MATCH('Print View'!$A161,'Coverage Indicators - Section D'!$A$1:$A$100,0)),""),"")</f>
        <v/>
      </c>
      <c r="E161" s="404" t="str">
        <f ca="1">IFERROR(IF(INDEX('Coverage Indicators - Section D'!F$1:F$100,MATCH('Print View'!$A161,'Coverage Indicators - Section D'!$A$1:$A$100,0))&lt;&gt;"",INDEX('Coverage Indicators - Section D'!F$1:F$100,MATCH('Print View'!$A161,'Coverage Indicators - Section D'!$A$1:$A$100,0)),""),"")&amp;"/"&amp;IFERROR(IF(INDEX('Coverage Indicators - Section D'!F$1:F$100,MATCH('Print View'!$A161,'Coverage Indicators - Section D'!$A$1:$A$100,0)+1)&lt;&gt;"",INDEX('Coverage Indicators - Section D'!F$1:F$100,MATCH('Print View'!$A161,'Coverage Indicators - Section D'!$A$1:$A$100,0)+1),""),"")&amp;CHAR(10)&amp;IFERROR(IF(INDEX('Coverage Indicators - Section D'!G$1:G$100,MATCH('Print View'!$A161,'Coverage Indicators - Section D'!$A$1:$A$100,0))&lt;&gt;"",FIXED(INDEX('Coverage Indicators - Section D'!G$1:G$100,MATCH('Print View'!$A161,'Coverage Indicators - Section D'!$A$1:$A$100,0))*100,2)&amp;"%",""),"")</f>
        <v xml:space="preserve">/
</v>
      </c>
      <c r="F161" s="405" t="str">
        <f ca="1">IFERROR(IF(INDEX('Coverage Indicators - Section D'!H$1:H$100,MATCH('Print View'!$A161,'Coverage Indicators - Section D'!$A$1:$A$100,0))&lt;&gt;0,INDEX('Coverage Indicators - Section D'!H$1:H$100,MATCH('Print View'!$A161,'Coverage Indicators - Section D'!$A$1:$A$100,0)),""),"")&amp;CHAR(10)&amp;IFERROR(IF(INDEX('Coverage Indicators - Section D'!I$1:I$100,MATCH('Print View'!$A161,'Coverage Indicators - Section D'!$A$1:$A$100,0))&lt;&gt;0,INDEX('Coverage Indicators - Section D'!I$1:I$100,MATCH('Print View'!$A161,'Coverage Indicators - Section D'!$A$1:$A$100,0)),""),"")</f>
        <v xml:space="preserve">
</v>
      </c>
      <c r="G161" s="406" t="str">
        <f>IFERROR(IF(INDEX('Coverage Indicators - Section D'!J21:J50,MATCH('Print View'!$A161,'Coverage Indicators - Section D'!$A$9:$A$38,0))&lt;&gt;0,INDEX('Coverage Indicators - Section D'!J21:J50,MATCH('Print View'!$A161,'Coverage Indicators - Section D'!$A$9:$A$38,0)),""),"")</f>
        <v/>
      </c>
      <c r="H161" s="407" t="str">
        <f ca="1">IFERROR(IF(INDEX('Coverage Indicators - Section D'!K$1:K$100,MATCH('Print View'!$A161,'Coverage Indicators - Section D'!$A$1:$A$100,0))&lt;&gt;0,INDEX('Coverage Indicators - Section D'!K$1:K$100,MATCH('Print View'!$A161,'Coverage Indicators - Section D'!$A$1:$A$100,0)),""),"")</f>
        <v/>
      </c>
      <c r="I161" s="406" t="str">
        <f ca="1">IFERROR(IF(AND('Overview - Section A'!AN$5="Grant Making",OR(C161&lt;&gt;"",D161&lt;&gt;"")),Setup!I15,IF(INDEX('Coverage Indicators - Section D'!L$1:L$100,MATCH('Print View'!$A161,'Coverage Indicators - Section D'!$A$1:$A$100,0))&lt;&gt;0,INDEX('Coverage Indicators - Section D'!L$1:L$100,MATCH('Print View'!$A161,'Coverage Indicators - Section D'!$A$1:$A$100,0)),"")),"")</f>
        <v/>
      </c>
      <c r="J161" s="404" t="str">
        <f ca="1">IFERROR(IF(INDEX('Coverage Indicators - Section D'!M$1:M$100,MATCH('Print View'!$A161,'Coverage Indicators - Section D'!$A$1:$A$100,0))&lt;&gt;0,INDEX('Coverage Indicators - Section D'!M$1:M$100,MATCH('Print View'!$A161,'Coverage Indicators - Section D'!$A$1:$A$100,0)),""),"")&amp;CHAR(10)&amp;CHAR(10)&amp;IFERROR(IF(INDEX('Coverage Indicators - Section D'!M$1:M$100,MATCH('Print View'!$A161,'Coverage Indicators - Section D'!$A$1:$A$100,0)+1)&lt;&gt;0,INDEX('Coverage Indicators - Section D'!M$1:M$100,MATCH('Print View'!$A161,'Coverage Indicators - Section D'!$A$1:$A$100,0)+1),""),"")</f>
        <v xml:space="preserve">
</v>
      </c>
      <c r="K161" s="404" t="str">
        <f ca="1">IFERROR(IF(INDEX('Coverage Indicators - Section D'!N$1:N$100,MATCH('Print View'!$A161,'Coverage Indicators - Section D'!$A$1:$A$100,0))&lt;&gt;0,INDEX('Coverage Indicators - Section D'!N$1:N$100,MATCH('Print View'!$A161,'Coverage Indicators - Section D'!$A$1:$A$100,0)),""),"")</f>
        <v/>
      </c>
      <c r="L161" s="404" t="str">
        <f ca="1">IFERROR(IF(INDEX('Coverage Indicators - Section D'!O$1:O$100,MATCH('Print View'!$A161,'Coverage Indicators - Section D'!$A$1:$A$100,0))&lt;&gt;"",INDEX('Coverage Indicators - Section D'!O$1:O$100,MATCH('Print View'!$A161,'Coverage Indicators - Section D'!$A$1:$A$100,0)),""),"")&amp;"/"&amp;IFERROR(IF(INDEX('Coverage Indicators - Section D'!O$1:O$100,MATCH('Print View'!$A161,'Coverage Indicators - Section D'!$A$1:$A$100,0)+1)&lt;&gt;"",INDEX('Coverage Indicators - Section D'!O$1:O$100,MATCH('Print View'!$A161,'Coverage Indicators - Section D'!$A$1:$A$100,0)+1),""),"")&amp;CHAR(10)&amp;IFERROR(IF(INDEX('Coverage Indicators - Section D'!P$1:P$100,MATCH('Print View'!$A161,'Coverage Indicators - Section D'!$A$1:$A$100,0))&lt;&gt;"",FIXED(INDEX('Coverage Indicators - Section D'!P$1:P$100,MATCH('Print View'!$A161,'Coverage Indicators - Section D'!$A$1:$A$100,0))*100,2)&amp;"%",""),"")&amp;CHAR(10)&amp;IFERROR(IF(INDEX('Coverage Indicators - Section D'!Q$1:Q$100,MATCH('Print View'!$A161,'Coverage Indicators - Section D'!$A$1:$A$100,0))&lt;&gt;"",INDEX('Coverage Indicators - Section D'!Q$1:Q$100,MATCH('Print View'!$A161,'Coverage Indicators - Section D'!$A$1:$A$100,0)),""),"")</f>
        <v xml:space="preserve">/
</v>
      </c>
      <c r="M161" s="405" t="str">
        <f ca="1">IFERROR(IF(INDEX('Coverage Indicators - Section D'!R$1:R$100,MATCH('Print View'!$A161,'Coverage Indicators - Section D'!$A$1:$A$100,0))&lt;&gt;"",INDEX('Coverage Indicators - Section D'!R$1:R$100,MATCH('Print View'!$A161,'Coverage Indicators - Section D'!$A$1:$A$100,0)),""),"")&amp;"/"&amp;IFERROR(IF(INDEX('Coverage Indicators - Section D'!R$1:R$100,MATCH('Print View'!$A161,'Coverage Indicators - Section D'!$A$1:$A$100,0)+1)&lt;&gt;"",INDEX('Coverage Indicators - Section D'!R$1:R$100,MATCH('Print View'!$A161,'Coverage Indicators - Section D'!$A$1:$A$100,0)+1),""),"")&amp;CHAR(10)&amp;IFERROR(IF(INDEX('Coverage Indicators - Section D'!S$1:S$100,MATCH('Print View'!$A161,'Coverage Indicators - Section D'!$A$1:$A$100,0))&lt;&gt;"",FIXED(INDEX('Coverage Indicators - Section D'!S$1:S$100,MATCH('Print View'!$A161,'Coverage Indicators - Section D'!$A$1:$A$100,0))*100,2)&amp;"%",""),"")&amp;CHAR(10)&amp;IFERROR(IF(INDEX('Coverage Indicators - Section D'!T$1:T$100,MATCH('Print View'!$A161,'Coverage Indicators - Section D'!$A$1:$A$100,0))&lt;&gt;"",INDEX('Coverage Indicators - Section D'!T$1:T$100,MATCH('Print View'!$A161,'Coverage Indicators - Section D'!$A$1:$A$100,0)),""),"")</f>
        <v xml:space="preserve">/
</v>
      </c>
      <c r="N161" s="404" t="str">
        <f ca="1">IFERROR(IF(INDEX('Coverage Indicators - Section D'!U$1:U$100,MATCH('Print View'!$A161,'Coverage Indicators - Section D'!$A$1:$A$100,0))&lt;&gt;"",INDEX('Coverage Indicators - Section D'!U$1:U$100,MATCH('Print View'!$A161,'Coverage Indicators - Section D'!$A$1:$A$100,0)),""),"")&amp;"/"&amp;IFERROR(IF(INDEX('Coverage Indicators - Section D'!U$1:U$100,MATCH('Print View'!$A161,'Coverage Indicators - Section D'!$A$1:$A$100,0)+1)&lt;&gt;"",INDEX('Coverage Indicators - Section D'!U$1:U$100,MATCH('Print View'!$A161,'Coverage Indicators - Section D'!$A$1:$A$100,0)+1),""),"")&amp;CHAR(10)&amp;IFERROR(IF(INDEX('Coverage Indicators - Section D'!V$1:V$100,MATCH('Print View'!$A161,'Coverage Indicators - Section D'!$A$1:$A$100,0))&lt;&gt;"",FIXED(INDEX('Coverage Indicators - Section D'!V$1:V$100,MATCH('Print View'!$A161,'Coverage Indicators - Section D'!$A$1:$A$100,0))*100,2)&amp;"%",""),"")&amp;CHAR(10)&amp;IFERROR(IF(INDEX('Coverage Indicators - Section D'!W$1:W$100,MATCH('Print View'!$A161,'Coverage Indicators - Section D'!$A$1:$A$100,0))&lt;&gt;"",INDEX('Coverage Indicators - Section D'!W$1:W$100,MATCH('Print View'!$A161,'Coverage Indicators - Section D'!$A$1:$A$100,0)),""),"")</f>
        <v xml:space="preserve">/
</v>
      </c>
      <c r="O161" s="405" t="str">
        <f ca="1">IFERROR(IF(INDEX('Coverage Indicators - Section D'!X$1:X$100,MATCH('Print View'!$A161,'Coverage Indicators - Section D'!$A$1:$A$100,0))&lt;&gt;"",INDEX('Coverage Indicators - Section D'!X$1:X$100,MATCH('Print View'!$A161,'Coverage Indicators - Section D'!$A$1:$A$100,0)),""),"")&amp;"/"&amp;IFERROR(IF(INDEX('Coverage Indicators - Section D'!X$1:X$100,MATCH('Print View'!$A161,'Coverage Indicators - Section D'!$A$1:$A$100,0)+1)&lt;&gt;"",INDEX('Coverage Indicators - Section D'!X$1:X$100,MATCH('Print View'!$A161,'Coverage Indicators - Section D'!$A$1:$A$100,0)+1),""),"")&amp;CHAR(10)&amp;IFERROR(IF(INDEX('Coverage Indicators - Section D'!Y$1:Y$100,MATCH('Print View'!$A161,'Coverage Indicators - Section D'!$A$1:$A$100,0))&lt;&gt;"",FIXED(INDEX('Coverage Indicators - Section D'!Y$1:Y$100,MATCH('Print View'!$A161,'Coverage Indicators - Section D'!$A$1:$A$100,0))*100,2)&amp;"%",""),"")&amp;CHAR(10)&amp;IFERROR(IF(INDEX('Coverage Indicators - Section D'!Z$1:Z$100,MATCH('Print View'!$A161,'Coverage Indicators - Section D'!$A$1:$A$100,0))&lt;&gt;"",INDEX('Coverage Indicators - Section D'!Z$1:Z$100,MATCH('Print View'!$A161,'Coverage Indicators - Section D'!$A$1:$A$100,0)),""),"")</f>
        <v xml:space="preserve">/
</v>
      </c>
      <c r="P161" s="405" t="str">
        <f ca="1">IFERROR(IF(INDEX('Coverage Indicators - Section D'!AA$1:AA$100,MATCH('Print View'!$A161,'Coverage Indicators - Section D'!$A$1:$A$100,0))&lt;&gt;"",INDEX('Coverage Indicators - Section D'!AA$1:AA$100,MATCH('Print View'!$A161,'Coverage Indicators - Section D'!$A$1:$A$100,0)),""),"")&amp;"/"&amp;IFERROR(IF(INDEX('Coverage Indicators - Section D'!AA$1:AA$100,MATCH('Print View'!$A161,'Coverage Indicators - Section D'!$A$1:$A$100,0)+1)&lt;&gt;"",INDEX('Coverage Indicators - Section D'!AA$1:AA$100,MATCH('Print View'!$A161,'Coverage Indicators - Section D'!$A$1:$A$100,0)+1),""),"")&amp;CHAR(10)&amp;IFERROR(IF(INDEX('Coverage Indicators - Section D'!AB$1:AB$100,MATCH('Print View'!$A161,'Coverage Indicators - Section D'!$A$1:$A$100,0))&lt;&gt;"",FIXED(INDEX('Coverage Indicators - Section D'!AB$1:AB$100,MATCH('Print View'!$A161,'Coverage Indicators - Section D'!$A$1:$A$100,0))*100,2)&amp;"%",""),"")&amp;CHAR(10)&amp;IFERROR(IF(INDEX('Coverage Indicators - Section D'!AC$1:AC$100,MATCH('Print View'!$A161,'Coverage Indicators - Section D'!$A$1:$A$100,0))&lt;&gt;"",INDEX('Coverage Indicators - Section D'!AC$1:AC$100,MATCH('Print View'!$A161,'Coverage Indicators - Section D'!$A$1:$A$100,0)),""),"")</f>
        <v xml:space="preserve">/
</v>
      </c>
      <c r="Q161" s="405" t="str">
        <f ca="1">IFERROR(IF(INDEX('Coverage Indicators - Section D'!AD$1:AD$100,MATCH('Print View'!$A161,'Coverage Indicators - Section D'!$A$1:$A$100,0))&lt;&gt;"",INDEX('Coverage Indicators - Section D'!AD$1:AD$100,MATCH('Print View'!$A161,'Coverage Indicators - Section D'!$A$1:$A$100,0)),""),"")&amp;"/"&amp;IFERROR(IF(INDEX('Coverage Indicators - Section D'!AD$1:AD$100,MATCH('Print View'!$A161,'Coverage Indicators - Section D'!$A$1:$A$100,0)+1)&lt;&gt;"",INDEX('Coverage Indicators - Section D'!AD$1:AD$100,MATCH('Print View'!$A161,'Coverage Indicators - Section D'!$A$1:$A$100,0)+1),""),"")&amp;CHAR(10)&amp;IFERROR(IF(INDEX('Coverage Indicators - Section D'!AE$1:AE$100,MATCH('Print View'!$A161,'Coverage Indicators - Section D'!$A$1:$A$100,0))&lt;&gt;"",FIXED(INDEX('Coverage Indicators - Section D'!AE$1:AE$100,MATCH('Print View'!$A161,'Coverage Indicators - Section D'!$A$1:$A$100,0))*100,2)&amp;"%",""),"")&amp;CHAR(10)&amp;IFERROR(IF(INDEX('Coverage Indicators - Section D'!AF$1:AF$100,MATCH('Print View'!$A161,'Coverage Indicators - Section D'!$A$1:$A$100,0))&lt;&gt;"",INDEX('Coverage Indicators - Section D'!AF$1:AF$100,MATCH('Print View'!$A161,'Coverage Indicators - Section D'!$A$1:$A$100,0)),""),"")</f>
        <v xml:space="preserve">/
</v>
      </c>
      <c r="R161" s="405" t="str">
        <f ca="1">IFERROR(IF(INDEX('Coverage Indicators - Section D'!AG$1:AG$100,MATCH('Print View'!$A161,'Coverage Indicators - Section D'!$A$1:$A$100,0))&lt;&gt;"",INDEX('Coverage Indicators - Section D'!AG$1:AG$100,MATCH('Print View'!$A161,'Coverage Indicators - Section D'!$A$1:$A$100,0)),""),"")&amp;"/"&amp;IFERROR(IF(INDEX('Coverage Indicators - Section D'!AG$1:AG$100,MATCH('Print View'!$A161,'Coverage Indicators - Section D'!$A$1:$A$100,0)+1)&lt;&gt;"",INDEX('Coverage Indicators - Section D'!AG$1:AG$100,MATCH('Print View'!$A161,'Coverage Indicators - Section D'!$A$1:$A$100,0)+1),""),"")&amp;CHAR(10)&amp;IFERROR(IF(INDEX('Coverage Indicators - Section D'!AH$1:AH$100,MATCH('Print View'!$A161,'Coverage Indicators - Section D'!$A$1:$A$100,0))&lt;&gt;"",FIXED(INDEX('Coverage Indicators - Section D'!AH$1:AH$100,MATCH('Print View'!$A161,'Coverage Indicators - Section D'!$A$1:$A$100,0))*100,2)&amp;"%",""),"")&amp;CHAR(10)&amp;IFERROR(IF(INDEX('Coverage Indicators - Section D'!AI$1:AI$100,MATCH('Print View'!$A161,'Coverage Indicators - Section D'!$A$1:$A$100,0))&lt;&gt;"",INDEX('Coverage Indicators - Section D'!AI$1:AI$100,MATCH('Print View'!$A161,'Coverage Indicators - Section D'!$A$1:$A$100,0)),""),"")</f>
        <v xml:space="preserve">/
</v>
      </c>
      <c r="S161" s="405" t="str">
        <f ca="1">IFERROR(IF(INDEX('Coverage Indicators - Section D'!AJ$1:AJ$100,MATCH('Print View'!$A161,'Coverage Indicators - Section D'!$A$1:$A$100,0))&lt;&gt;"",INDEX('Coverage Indicators - Section D'!AJ$1:AJ$100,MATCH('Print View'!$A161,'Coverage Indicators - Section D'!$A$1:$A$100,0)),""),"")&amp;"/"&amp;IFERROR(IF(INDEX('Coverage Indicators - Section D'!AJ$1:AJ$100,MATCH('Print View'!$A161,'Coverage Indicators - Section D'!$A$1:$A$100,0)+1)&lt;&gt;"",INDEX('Coverage Indicators - Section D'!AJ$1:AJ$100,MATCH('Print View'!$A161,'Coverage Indicators - Section D'!$A$1:$A$100,0)+1),""),"")&amp;CHAR(10)&amp;IFERROR(IF(INDEX('Coverage Indicators - Section D'!AK$1:AK$100,MATCH('Print View'!$A161,'Coverage Indicators - Section D'!$A$1:$A$100,0))&lt;&gt;"",FIXED(INDEX('Coverage Indicators - Section D'!AK$1:AK$100,MATCH('Print View'!$A161,'Coverage Indicators - Section D'!$A$1:$A$100,0))*100,2)&amp;"%",""),"")&amp;CHAR(10)&amp;IFERROR(IF(INDEX('Coverage Indicators - Section D'!AL$1:AL$100,MATCH('Print View'!$A161,'Coverage Indicators - Section D'!$A$1:$A$100,0))&lt;&gt;"",INDEX('Coverage Indicators - Section D'!AL$1:AL$100,MATCH('Print View'!$A161,'Coverage Indicators - Section D'!$A$1:$A$100,0)),""),"")</f>
        <v xml:space="preserve">/
</v>
      </c>
      <c r="T161" s="315"/>
      <c r="U161" s="230"/>
      <c r="V161" s="230"/>
      <c r="W161" s="230"/>
      <c r="X161" s="230"/>
      <c r="Y161" s="230"/>
      <c r="Z161" s="230"/>
      <c r="AA161" s="230"/>
      <c r="AB161" s="230"/>
      <c r="AC161" s="230"/>
      <c r="AD161" s="230"/>
      <c r="AE161" s="230"/>
      <c r="AF161" s="230"/>
      <c r="AG161" s="230"/>
      <c r="AH161" s="230"/>
      <c r="AI161" s="230"/>
      <c r="AJ161" s="230"/>
      <c r="AK161" s="230"/>
      <c r="AL161" s="230"/>
      <c r="AM161" s="230"/>
      <c r="AN161" s="230"/>
      <c r="AO161" s="230" t="str">
        <f ca="1">IFERROR(IF(INDEX('Coverage Indicators - Section D'!AD$1:AD$110,MATCH('Print View'!$A161,'Coverage Indicators - Section D'!$A$1:$A$110,0))&lt;&gt;0,INDEX('Coverage Indicators - Section D'!AD$1:AD$110,MATCH('Print View'!$A161,'Coverage Indicators - Section D'!$A$1:$A$110,0)),""),"")</f>
        <v/>
      </c>
      <c r="AP161" s="230"/>
      <c r="AQ161" s="230"/>
      <c r="AR161" s="230"/>
      <c r="AS161" s="230"/>
      <c r="AT161" s="703" t="str">
        <f ca="1">CONCATENATE($A161,N$147)</f>
        <v>731-Dec-24</v>
      </c>
      <c r="AU161" s="702" t="str">
        <f ca="1">CONCATENATE($A161,Q$147)</f>
        <v>731-Dec-27</v>
      </c>
      <c r="AV161" s="702" t="str">
        <f t="shared" ref="AV161" si="58">CONCATENATE($A161,V$147)</f>
        <v>7</v>
      </c>
      <c r="AW161" s="702" t="str">
        <f t="shared" ref="AW161" si="59">CONCATENATE($A161,Y$147)</f>
        <v>7</v>
      </c>
      <c r="AX161" s="702" t="str">
        <f t="shared" ref="AX161" si="60">CONCATENATE($A161,AB$147)</f>
        <v>7</v>
      </c>
      <c r="AY161" s="702" t="str">
        <f t="shared" ref="AY161" si="61">CONCATENATE($A161,AE$147)</f>
        <v>7</v>
      </c>
      <c r="AZ161" s="702" t="str">
        <f t="shared" ref="AZ161" si="62">CONCATENATE($A161,AH$147)</f>
        <v>7</v>
      </c>
      <c r="BA161" s="702" t="str">
        <f t="shared" ref="BA161" si="63">CONCATENATE($A161,AK$147)</f>
        <v>7</v>
      </c>
      <c r="BB161" s="235"/>
      <c r="BC161" s="122"/>
    </row>
    <row r="162" spans="1:55" s="107" customFormat="1" ht="88.25" customHeight="1" x14ac:dyDescent="0.35">
      <c r="A162" s="740"/>
      <c r="B162" s="600" t="str">
        <f ca="1">IFERROR(IF(INDEX('Coverage Indicators - Section D'!AM$1:AM$110,MATCH('Print View'!$A161,'Coverage Indicators - Section D'!$A$1:$A$110,0))&lt;&gt;0,INDEX('Coverage Indicators - Section D'!AM$1:AM$110,MATCH('Print View'!$A161,'Coverage Indicators - Section D'!$A$1:$A$110,0)),""),"")</f>
        <v/>
      </c>
      <c r="C162" s="601"/>
      <c r="D162" s="601"/>
      <c r="E162" s="601"/>
      <c r="F162" s="601"/>
      <c r="G162" s="601"/>
      <c r="H162" s="601"/>
      <c r="I162" s="601"/>
      <c r="J162" s="601"/>
      <c r="K162" s="601"/>
      <c r="L162" s="601"/>
      <c r="M162" s="601"/>
      <c r="N162" s="601"/>
      <c r="O162" s="601"/>
      <c r="P162" s="601"/>
      <c r="Q162" s="601"/>
      <c r="R162" s="601"/>
      <c r="S162" s="602"/>
      <c r="T162" s="317"/>
      <c r="U162" s="230"/>
      <c r="V162" s="230"/>
      <c r="W162" s="230"/>
      <c r="X162" s="230"/>
      <c r="Y162" s="230"/>
      <c r="Z162" s="230"/>
      <c r="AA162" s="230"/>
      <c r="AB162" s="230"/>
      <c r="AC162" s="230"/>
      <c r="AD162" s="230"/>
      <c r="AE162" s="230"/>
      <c r="AF162" s="230"/>
      <c r="AG162" s="230"/>
      <c r="AH162" s="230"/>
      <c r="AI162" s="230"/>
      <c r="AJ162" s="230"/>
      <c r="AK162" s="230"/>
      <c r="AL162" s="230"/>
      <c r="AM162" s="230"/>
      <c r="AN162" s="230"/>
      <c r="AO162" s="230"/>
      <c r="AP162" s="230"/>
      <c r="AQ162" s="230"/>
      <c r="AR162" s="230"/>
      <c r="AS162" s="230"/>
      <c r="AT162" s="703"/>
      <c r="AU162" s="702"/>
      <c r="AV162" s="702"/>
      <c r="AW162" s="702"/>
      <c r="AX162" s="702"/>
      <c r="AY162" s="702"/>
      <c r="AZ162" s="702"/>
      <c r="BA162" s="702"/>
      <c r="BB162" s="235"/>
      <c r="BC162" s="122"/>
    </row>
    <row r="163" spans="1:55" s="107" customFormat="1" ht="177" customHeight="1" x14ac:dyDescent="0.35">
      <c r="A163" s="741">
        <v>8</v>
      </c>
      <c r="B163" s="393" t="str">
        <f ca="1">IFERROR(IF(INDEX('Coverage Indicators - Section D'!B$1:B$100,MATCH('Print View'!$A163,'Coverage Indicators - Section D'!$A$1:$A$100,0))&lt;&gt;0,INDEX('Coverage Indicators - Section D'!B$1:B$100,MATCH('Print View'!$A163,'Coverage Indicators - Section D'!$A$1:$A$100,0)),""),"")</f>
        <v/>
      </c>
      <c r="C163" s="393" t="str">
        <f ca="1">IFERROR(IF(INDEX('Coverage Indicators - Section D'!D$1:D$100,MATCH('Print View'!$A163,'Coverage Indicators - Section D'!$A$1:$A$100,0))&lt;&gt;0,INDEX('Coverage Indicators - Section D'!D$1:D$100,MATCH('Print View'!$A163,'Coverage Indicators - Section D'!$A$1:$A$100,0)),""),"")</f>
        <v/>
      </c>
      <c r="D163" s="393" t="str">
        <f ca="1">IFERROR(IF(INDEX('Coverage Indicators - Section D'!E$1:E$100,MATCH('Print View'!$A163,'Coverage Indicators - Section D'!$A$1:$A$100,0))&lt;&gt;0,INDEX('Coverage Indicators - Section D'!E$1:E$100,MATCH('Print View'!$A163,'Coverage Indicators - Section D'!$A$1:$A$100,0)),""),"")</f>
        <v/>
      </c>
      <c r="E163" s="394" t="str">
        <f ca="1">IFERROR(IF(INDEX('Coverage Indicators - Section D'!F$1:F$100,MATCH('Print View'!$A163,'Coverage Indicators - Section D'!$A$1:$A$100,0))&lt;&gt;"",INDEX('Coverage Indicators - Section D'!F$1:F$100,MATCH('Print View'!$A163,'Coverage Indicators - Section D'!$A$1:$A$100,0)),""),"")&amp;"/"&amp;IFERROR(IF(INDEX('Coverage Indicators - Section D'!F$1:F$100,MATCH('Print View'!$A163,'Coverage Indicators - Section D'!$A$1:$A$100,0)+1)&lt;&gt;"",INDEX('Coverage Indicators - Section D'!F$1:F$100,MATCH('Print View'!$A163,'Coverage Indicators - Section D'!$A$1:$A$100,0)+1),""),"")&amp;CHAR(10)&amp;IFERROR(IF(INDEX('Coverage Indicators - Section D'!G$1:G$100,MATCH('Print View'!$A163,'Coverage Indicators - Section D'!$A$1:$A$100,0))&lt;&gt;"",FIXED(INDEX('Coverage Indicators - Section D'!G$1:G$100,MATCH('Print View'!$A163,'Coverage Indicators - Section D'!$A$1:$A$100,0))*100,2)&amp;"%",""),"")</f>
        <v xml:space="preserve">/
</v>
      </c>
      <c r="F163" s="408" t="str">
        <f ca="1">IFERROR(IF(INDEX('Coverage Indicators - Section D'!H$1:H$100,MATCH('Print View'!$A163,'Coverage Indicators - Section D'!$A$1:$A$100,0))&lt;&gt;0,INDEX('Coverage Indicators - Section D'!H$1:H$100,MATCH('Print View'!$A163,'Coverage Indicators - Section D'!$A$1:$A$100,0)),""),"")&amp;CHAR(10)&amp;IFERROR(IF(INDEX('Coverage Indicators - Section D'!I$1:I$100,MATCH('Print View'!$A163,'Coverage Indicators - Section D'!$A$1:$A$100,0))&lt;&gt;0,INDEX('Coverage Indicators - Section D'!I$1:I$100,MATCH('Print View'!$A163,'Coverage Indicators - Section D'!$A$1:$A$100,0)),""),"")</f>
        <v xml:space="preserve">
</v>
      </c>
      <c r="G163" s="409" t="str">
        <f>IFERROR(IF(INDEX('Coverage Indicators - Section D'!J21:J50,MATCH('Print View'!$A163,'Coverage Indicators - Section D'!$A$9:$A$38,0))&lt;&gt;0,INDEX('Coverage Indicators - Section D'!J21:J50,MATCH('Print View'!$A163,'Coverage Indicators - Section D'!$A$9:$A$38,0)),""),"")</f>
        <v/>
      </c>
      <c r="H163" s="408" t="str">
        <f ca="1">IFERROR(IF(INDEX('Coverage Indicators - Section D'!K$1:K$100,MATCH('Print View'!$A163,'Coverage Indicators - Section D'!$A$1:$A$100,0))&lt;&gt;0,INDEX('Coverage Indicators - Section D'!K$1:K$100,MATCH('Print View'!$A163,'Coverage Indicators - Section D'!$A$1:$A$100,0)),""),"")</f>
        <v/>
      </c>
      <c r="I163" s="409" t="str">
        <f ca="1">IFERROR(IF(AND('Overview - Section A'!AN$5="Grant Making",OR(C163&lt;&gt;"",D163&lt;&gt;"")),Setup!I15,IF(INDEX('Coverage Indicators - Section D'!L$1:L$100,MATCH('Print View'!$A163,'Coverage Indicators - Section D'!$A$1:$A$100,0))&lt;&gt;0,INDEX('Coverage Indicators - Section D'!L$1:L$100,MATCH('Print View'!$A163,'Coverage Indicators - Section D'!$A$1:$A$100,0)),"")),"")</f>
        <v/>
      </c>
      <c r="J163" s="410" t="str">
        <f ca="1">IFERROR(IF(INDEX('Coverage Indicators - Section D'!M$1:M$100,MATCH('Print View'!$A163,'Coverage Indicators - Section D'!$A$1:$A$100,0))&lt;&gt;0,INDEX('Coverage Indicators - Section D'!M$1:M$100,MATCH('Print View'!$A163,'Coverage Indicators - Section D'!$A$1:$A$100,0)),""),"")&amp;CHAR(10)&amp;CHAR(10)&amp;IFERROR(IF(INDEX('Coverage Indicators - Section D'!M$1:M$100,MATCH('Print View'!$A163,'Coverage Indicators - Section D'!$A$1:$A$100,0)+1)&lt;&gt;0,INDEX('Coverage Indicators - Section D'!M$1:M$100,MATCH('Print View'!$A163,'Coverage Indicators - Section D'!$A$1:$A$100,0)+1),""),"")</f>
        <v xml:space="preserve">
</v>
      </c>
      <c r="K163" s="408" t="str">
        <f ca="1">IFERROR(IF(INDEX('Coverage Indicators - Section D'!N$1:N$100,MATCH('Print View'!$A163,'Coverage Indicators - Section D'!$A$1:$A$100,0))&lt;&gt;0,INDEX('Coverage Indicators - Section D'!N$1:N$100,MATCH('Print View'!$A163,'Coverage Indicators - Section D'!$A$1:$A$100,0)),""),"")</f>
        <v/>
      </c>
      <c r="L163" s="410" t="str">
        <f ca="1">IFERROR(IF(INDEX('Coverage Indicators - Section D'!O$1:O$100,MATCH('Print View'!$A163,'Coverage Indicators - Section D'!$A$1:$A$100,0))&lt;&gt;"",INDEX('Coverage Indicators - Section D'!O$1:O$100,MATCH('Print View'!$A163,'Coverage Indicators - Section D'!$A$1:$A$100,0)),""),"")&amp;"/"&amp;IFERROR(IF(INDEX('Coverage Indicators - Section D'!O$1:O$100,MATCH('Print View'!$A163,'Coverage Indicators - Section D'!$A$1:$A$100,0)+1)&lt;&gt;"",INDEX('Coverage Indicators - Section D'!O$1:O$100,MATCH('Print View'!$A163,'Coverage Indicators - Section D'!$A$1:$A$100,0)+1),""),"")&amp;CHAR(10)&amp;IFERROR(IF(INDEX('Coverage Indicators - Section D'!P$1:P$100,MATCH('Print View'!$A163,'Coverage Indicators - Section D'!$A$1:$A$100,0))&lt;&gt;"",FIXED(INDEX('Coverage Indicators - Section D'!P$1:P$100,MATCH('Print View'!$A163,'Coverage Indicators - Section D'!$A$1:$A$100,0))*100,2)&amp;"%",""),"")&amp;CHAR(10)&amp;IFERROR(IF(INDEX('Coverage Indicators - Section D'!Q$1:Q$100,MATCH('Print View'!$A163,'Coverage Indicators - Section D'!$A$1:$A$100,0))&lt;&gt;"",INDEX('Coverage Indicators - Section D'!Q$1:Q$100,MATCH('Print View'!$A163,'Coverage Indicators - Section D'!$A$1:$A$100,0)),""),"")</f>
        <v xml:space="preserve">/
</v>
      </c>
      <c r="M163" s="410" t="str">
        <f ca="1">IFERROR(IF(INDEX('Coverage Indicators - Section D'!R$1:R$100,MATCH('Print View'!$A163,'Coverage Indicators - Section D'!$A$1:$A$100,0))&lt;&gt;"",INDEX('Coverage Indicators - Section D'!R$1:R$100,MATCH('Print View'!$A163,'Coverage Indicators - Section D'!$A$1:$A$100,0)),""),"")&amp;"/"&amp;IFERROR(IF(INDEX('Coverage Indicators - Section D'!R$1:R$100,MATCH('Print View'!$A163,'Coverage Indicators - Section D'!$A$1:$A$100,0)+1)&lt;&gt;"",INDEX('Coverage Indicators - Section D'!R$1:R$100,MATCH('Print View'!$A163,'Coverage Indicators - Section D'!$A$1:$A$100,0)+1),""),"")&amp;CHAR(10)&amp;IFERROR(IF(INDEX('Coverage Indicators - Section D'!S$1:S$100,MATCH('Print View'!$A163,'Coverage Indicators - Section D'!$A$1:$A$100,0))&lt;&gt;"",FIXED(INDEX('Coverage Indicators - Section D'!S$1:S$100,MATCH('Print View'!$A163,'Coverage Indicators - Section D'!$A$1:$A$100,0))*100,2)&amp;"%",""),"")&amp;CHAR(10)&amp;IFERROR(IF(INDEX('Coverage Indicators - Section D'!T$1:T$100,MATCH('Print View'!$A163,'Coverage Indicators - Section D'!$A$1:$A$100,0))&lt;&gt;"",INDEX('Coverage Indicators - Section D'!T$1:T$100,MATCH('Print View'!$A163,'Coverage Indicators - Section D'!$A$1:$A$100,0)),""),"")</f>
        <v xml:space="preserve">/
</v>
      </c>
      <c r="N163" s="410" t="str">
        <f ca="1">IFERROR(IF(INDEX('Coverage Indicators - Section D'!U$1:U$100,MATCH('Print View'!$A163,'Coverage Indicators - Section D'!$A$1:$A$100,0))&lt;&gt;"",INDEX('Coverage Indicators - Section D'!U$1:U$100,MATCH('Print View'!$A163,'Coverage Indicators - Section D'!$A$1:$A$100,0)),""),"")&amp;"/"&amp;IFERROR(IF(INDEX('Coverage Indicators - Section D'!U$1:U$100,MATCH('Print View'!$A163,'Coverage Indicators - Section D'!$A$1:$A$100,0)+1)&lt;&gt;"",INDEX('Coverage Indicators - Section D'!U$1:U$100,MATCH('Print View'!$A163,'Coverage Indicators - Section D'!$A$1:$A$100,0)+1),""),"")&amp;CHAR(10)&amp;IFERROR(IF(INDEX('Coverage Indicators - Section D'!V$1:V$100,MATCH('Print View'!$A163,'Coverage Indicators - Section D'!$A$1:$A$100,0))&lt;&gt;"",FIXED(INDEX('Coverage Indicators - Section D'!V$1:V$100,MATCH('Print View'!$A163,'Coverage Indicators - Section D'!$A$1:$A$100,0))*100,2)&amp;"%",""),"")&amp;CHAR(10)&amp;IFERROR(IF(INDEX('Coverage Indicators - Section D'!W$1:W$100,MATCH('Print View'!$A163,'Coverage Indicators - Section D'!$A$1:$A$100,0))&lt;&gt;"",INDEX('Coverage Indicators - Section D'!W$1:W$100,MATCH('Print View'!$A163,'Coverage Indicators - Section D'!$A$1:$A$100,0)),""),"")</f>
        <v xml:space="preserve">/
</v>
      </c>
      <c r="O163" s="410" t="str">
        <f ca="1">IFERROR(IF(INDEX('Coverage Indicators - Section D'!X$1:X$100,MATCH('Print View'!$A163,'Coverage Indicators - Section D'!$A$1:$A$100,0))&lt;&gt;"",INDEX('Coverage Indicators - Section D'!X$1:X$100,MATCH('Print View'!$A163,'Coverage Indicators - Section D'!$A$1:$A$100,0)),""),"")&amp;"/"&amp;IFERROR(IF(INDEX('Coverage Indicators - Section D'!X$1:X$100,MATCH('Print View'!$A163,'Coverage Indicators - Section D'!$A$1:$A$100,0)+1)&lt;&gt;"",INDEX('Coverage Indicators - Section D'!X$1:X$100,MATCH('Print View'!$A163,'Coverage Indicators - Section D'!$A$1:$A$100,0)+1),""),"")&amp;CHAR(10)&amp;IFERROR(IF(INDEX('Coverage Indicators - Section D'!Y$1:Y$100,MATCH('Print View'!$A163,'Coverage Indicators - Section D'!$A$1:$A$100,0))&lt;&gt;"",FIXED(INDEX('Coverage Indicators - Section D'!Y$1:Y$100,MATCH('Print View'!$A163,'Coverage Indicators - Section D'!$A$1:$A$100,0))*100,2)&amp;"%",""),"")&amp;CHAR(10)&amp;IFERROR(IF(INDEX('Coverage Indicators - Section D'!Z$1:Z$100,MATCH('Print View'!$A163,'Coverage Indicators - Section D'!$A$1:$A$100,0))&lt;&gt;"",INDEX('Coverage Indicators - Section D'!Z$1:Z$100,MATCH('Print View'!$A163,'Coverage Indicators - Section D'!$A$1:$A$100,0)),""),"")</f>
        <v xml:space="preserve">/
</v>
      </c>
      <c r="P163" s="410" t="str">
        <f ca="1">IFERROR(IF(INDEX('Coverage Indicators - Section D'!AA$1:AA$100,MATCH('Print View'!$A163,'Coverage Indicators - Section D'!$A$1:$A$100,0))&lt;&gt;"",INDEX('Coverage Indicators - Section D'!AA$1:AA$100,MATCH('Print View'!$A163,'Coverage Indicators - Section D'!$A$1:$A$100,0)),""),"")&amp;"/"&amp;IFERROR(IF(INDEX('Coverage Indicators - Section D'!AA$1:AA$100,MATCH('Print View'!$A163,'Coverage Indicators - Section D'!$A$1:$A$100,0)+1)&lt;&gt;"",INDEX('Coverage Indicators - Section D'!AA$1:AA$100,MATCH('Print View'!$A163,'Coverage Indicators - Section D'!$A$1:$A$100,0)+1),""),"")&amp;CHAR(10)&amp;IFERROR(IF(INDEX('Coverage Indicators - Section D'!AB$1:AB$100,MATCH('Print View'!$A163,'Coverage Indicators - Section D'!$A$1:$A$100,0))&lt;&gt;"",FIXED(INDEX('Coverage Indicators - Section D'!AB$1:AB$100,MATCH('Print View'!$A163,'Coverage Indicators - Section D'!$A$1:$A$100,0))*100,2)&amp;"%",""),"")&amp;CHAR(10)&amp;IFERROR(IF(INDEX('Coverage Indicators - Section D'!AC$1:AC$100,MATCH('Print View'!$A163,'Coverage Indicators - Section D'!$A$1:$A$100,0))&lt;&gt;"",INDEX('Coverage Indicators - Section D'!AC$1:AC$100,MATCH('Print View'!$A163,'Coverage Indicators - Section D'!$A$1:$A$100,0)),""),"")</f>
        <v xml:space="preserve">/
</v>
      </c>
      <c r="Q163" s="410" t="str">
        <f ca="1">IFERROR(IF(INDEX('Coverage Indicators - Section D'!AD$1:AD$100,MATCH('Print View'!$A163,'Coverage Indicators - Section D'!$A$1:$A$100,0))&lt;&gt;"",INDEX('Coverage Indicators - Section D'!AD$1:AD$100,MATCH('Print View'!$A163,'Coverage Indicators - Section D'!$A$1:$A$100,0)),""),"")&amp;"/"&amp;IFERROR(IF(INDEX('Coverage Indicators - Section D'!AD$1:AD$100,MATCH('Print View'!$A163,'Coverage Indicators - Section D'!$A$1:$A$100,0)+1)&lt;&gt;"",INDEX('Coverage Indicators - Section D'!AD$1:AD$100,MATCH('Print View'!$A163,'Coverage Indicators - Section D'!$A$1:$A$100,0)+1),""),"")&amp;CHAR(10)&amp;IFERROR(IF(INDEX('Coverage Indicators - Section D'!AE$1:AE$100,MATCH('Print View'!$A163,'Coverage Indicators - Section D'!$A$1:$A$100,0))&lt;&gt;"",FIXED(INDEX('Coverage Indicators - Section D'!AE$1:AE$100,MATCH('Print View'!$A163,'Coverage Indicators - Section D'!$A$1:$A$100,0))*100,2)&amp;"%",""),"")&amp;CHAR(10)&amp;IFERROR(IF(INDEX('Coverage Indicators - Section D'!AF$1:AF$100,MATCH('Print View'!$A163,'Coverage Indicators - Section D'!$A$1:$A$100,0))&lt;&gt;"",INDEX('Coverage Indicators - Section D'!AF$1:AF$100,MATCH('Print View'!$A163,'Coverage Indicators - Section D'!$A$1:$A$100,0)),""),"")</f>
        <v xml:space="preserve">/
</v>
      </c>
      <c r="R163" s="410" t="str">
        <f ca="1">IFERROR(IF(INDEX('Coverage Indicators - Section D'!AG$1:AG$100,MATCH('Print View'!$A163,'Coverage Indicators - Section D'!$A$1:$A$100,0))&lt;&gt;"",INDEX('Coverage Indicators - Section D'!AG$1:AG$100,MATCH('Print View'!$A163,'Coverage Indicators - Section D'!$A$1:$A$100,0)),""),"")&amp;"/"&amp;IFERROR(IF(INDEX('Coverage Indicators - Section D'!AG$1:AG$100,MATCH('Print View'!$A163,'Coverage Indicators - Section D'!$A$1:$A$100,0)+1)&lt;&gt;"",INDEX('Coverage Indicators - Section D'!AG$1:AG$100,MATCH('Print View'!$A163,'Coverage Indicators - Section D'!$A$1:$A$100,0)+1),""),"")&amp;CHAR(10)&amp;IFERROR(IF(INDEX('Coverage Indicators - Section D'!AH$1:AH$100,MATCH('Print View'!$A163,'Coverage Indicators - Section D'!$A$1:$A$100,0))&lt;&gt;"",FIXED(INDEX('Coverage Indicators - Section D'!AH$1:AH$100,MATCH('Print View'!$A163,'Coverage Indicators - Section D'!$A$1:$A$100,0))*100,2)&amp;"%",""),"")&amp;CHAR(10)&amp;IFERROR(IF(INDEX('Coverage Indicators - Section D'!AI$1:AI$100,MATCH('Print View'!$A163,'Coverage Indicators - Section D'!$A$1:$A$100,0))&lt;&gt;"",INDEX('Coverage Indicators - Section D'!AI$1:AI$100,MATCH('Print View'!$A163,'Coverage Indicators - Section D'!$A$1:$A$100,0)),""),"")</f>
        <v xml:space="preserve">/
</v>
      </c>
      <c r="S163" s="410" t="str">
        <f ca="1">IFERROR(IF(INDEX('Coverage Indicators - Section D'!AJ$1:AJ$100,MATCH('Print View'!$A163,'Coverage Indicators - Section D'!$A$1:$A$100,0))&lt;&gt;"",INDEX('Coverage Indicators - Section D'!AJ$1:AJ$100,MATCH('Print View'!$A163,'Coverage Indicators - Section D'!$A$1:$A$100,0)),""),"")&amp;"/"&amp;IFERROR(IF(INDEX('Coverage Indicators - Section D'!AJ$1:AJ$100,MATCH('Print View'!$A163,'Coverage Indicators - Section D'!$A$1:$A$100,0)+1)&lt;&gt;"",INDEX('Coverage Indicators - Section D'!AJ$1:AJ$100,MATCH('Print View'!$A163,'Coverage Indicators - Section D'!$A$1:$A$100,0)+1),""),"")&amp;CHAR(10)&amp;IFERROR(IF(INDEX('Coverage Indicators - Section D'!AK$1:AK$100,MATCH('Print View'!$A163,'Coverage Indicators - Section D'!$A$1:$A$100,0))&lt;&gt;"",FIXED(INDEX('Coverage Indicators - Section D'!AK$1:AK$100,MATCH('Print View'!$A163,'Coverage Indicators - Section D'!$A$1:$A$100,0))*100,2)&amp;"%",""),"")&amp;CHAR(10)&amp;IFERROR(IF(INDEX('Coverage Indicators - Section D'!AL$1:AL$100,MATCH('Print View'!$A163,'Coverage Indicators - Section D'!$A$1:$A$100,0))&lt;&gt;"",INDEX('Coverage Indicators - Section D'!AL$1:AL$100,MATCH('Print View'!$A163,'Coverage Indicators - Section D'!$A$1:$A$100,0)),""),"")</f>
        <v xml:space="preserve">/
</v>
      </c>
      <c r="T163" s="318"/>
      <c r="U163" s="230"/>
      <c r="V163" s="230"/>
      <c r="W163" s="230"/>
      <c r="X163" s="230"/>
      <c r="Y163" s="230"/>
      <c r="Z163" s="230"/>
      <c r="AA163" s="230"/>
      <c r="AB163" s="230"/>
      <c r="AC163" s="230"/>
      <c r="AD163" s="230"/>
      <c r="AE163" s="230"/>
      <c r="AF163" s="230"/>
      <c r="AG163" s="230"/>
      <c r="AH163" s="230"/>
      <c r="AI163" s="230"/>
      <c r="AJ163" s="230"/>
      <c r="AK163" s="230"/>
      <c r="AL163" s="230"/>
      <c r="AM163" s="230"/>
      <c r="AN163" s="230"/>
      <c r="AO163" s="230" t="str">
        <f ca="1">IFERROR(IF(INDEX('Coverage Indicators - Section D'!AD$1:AD$110,MATCH('Print View'!$A163,'Coverage Indicators - Section D'!$A$1:$A$110,0))&lt;&gt;0,INDEX('Coverage Indicators - Section D'!AD$1:AD$110,MATCH('Print View'!$A163,'Coverage Indicators - Section D'!$A$1:$A$110,0)),""),"")</f>
        <v/>
      </c>
      <c r="AP163" s="230"/>
      <c r="AQ163" s="230"/>
      <c r="AR163" s="230"/>
      <c r="AS163" s="230"/>
      <c r="AT163" s="703" t="str">
        <f ca="1">CONCATENATE($A163,N$147)</f>
        <v>831-Dec-24</v>
      </c>
      <c r="AU163" s="702" t="str">
        <f ca="1">CONCATENATE($A163,Q$147)</f>
        <v>831-Dec-27</v>
      </c>
      <c r="AV163" s="702" t="str">
        <f t="shared" ref="AV163" si="64">CONCATENATE($A163,V$147)</f>
        <v>8</v>
      </c>
      <c r="AW163" s="702" t="str">
        <f t="shared" ref="AW163" si="65">CONCATENATE($A163,Y$147)</f>
        <v>8</v>
      </c>
      <c r="AX163" s="702" t="str">
        <f t="shared" ref="AX163" si="66">CONCATENATE($A163,AB$147)</f>
        <v>8</v>
      </c>
      <c r="AY163" s="702" t="str">
        <f t="shared" ref="AY163" si="67">CONCATENATE($A163,AE$147)</f>
        <v>8</v>
      </c>
      <c r="AZ163" s="702" t="str">
        <f t="shared" ref="AZ163" si="68">CONCATENATE($A163,AH$147)</f>
        <v>8</v>
      </c>
      <c r="BA163" s="702" t="str">
        <f t="shared" ref="BA163" si="69">CONCATENATE($A163,AK$147)</f>
        <v>8</v>
      </c>
      <c r="BB163" s="235"/>
      <c r="BC163" s="122"/>
    </row>
    <row r="164" spans="1:55" s="107" customFormat="1" ht="88.25" customHeight="1" x14ac:dyDescent="0.35">
      <c r="A164" s="741"/>
      <c r="B164" s="596" t="str">
        <f ca="1">IFERROR(IF(INDEX('Coverage Indicators - Section D'!AM$1:AM$110,MATCH('Print View'!$A163,'Coverage Indicators - Section D'!$A$1:$A$110,0))&lt;&gt;0,INDEX('Coverage Indicators - Section D'!AM$1:AM$110,MATCH('Print View'!$A163,'Coverage Indicators - Section D'!$A$1:$A$110,0)),""),"")</f>
        <v/>
      </c>
      <c r="C164" s="597"/>
      <c r="D164" s="597"/>
      <c r="E164" s="597"/>
      <c r="F164" s="597"/>
      <c r="G164" s="597"/>
      <c r="H164" s="597"/>
      <c r="I164" s="598"/>
      <c r="J164" s="598"/>
      <c r="K164" s="598"/>
      <c r="L164" s="598"/>
      <c r="M164" s="598"/>
      <c r="N164" s="598"/>
      <c r="O164" s="598"/>
      <c r="P164" s="598"/>
      <c r="Q164" s="598"/>
      <c r="R164" s="598"/>
      <c r="S164" s="599"/>
      <c r="T164" s="319"/>
      <c r="U164" s="230"/>
      <c r="V164" s="230"/>
      <c r="W164" s="230"/>
      <c r="X164" s="230"/>
      <c r="Y164" s="230"/>
      <c r="Z164" s="230"/>
      <c r="AA164" s="230"/>
      <c r="AB164" s="230"/>
      <c r="AC164" s="230"/>
      <c r="AD164" s="230"/>
      <c r="AE164" s="230"/>
      <c r="AF164" s="230"/>
      <c r="AG164" s="230"/>
      <c r="AH164" s="230"/>
      <c r="AI164" s="230"/>
      <c r="AJ164" s="230"/>
      <c r="AK164" s="230"/>
      <c r="AL164" s="230"/>
      <c r="AM164" s="230"/>
      <c r="AN164" s="230"/>
      <c r="AO164" s="230"/>
      <c r="AP164" s="230"/>
      <c r="AQ164" s="230"/>
      <c r="AR164" s="230"/>
      <c r="AS164" s="230"/>
      <c r="AT164" s="703"/>
      <c r="AU164" s="702"/>
      <c r="AV164" s="702"/>
      <c r="AW164" s="702"/>
      <c r="AX164" s="702"/>
      <c r="AY164" s="702"/>
      <c r="AZ164" s="702"/>
      <c r="BA164" s="702"/>
      <c r="BB164" s="235"/>
      <c r="BC164" s="122"/>
    </row>
    <row r="165" spans="1:55" s="107" customFormat="1" ht="177" customHeight="1" x14ac:dyDescent="0.35">
      <c r="A165" s="740">
        <v>9</v>
      </c>
      <c r="B165" s="403" t="str">
        <f ca="1">IFERROR(IF(INDEX('Coverage Indicators - Section D'!B$1:B$100,MATCH('Print View'!$A165,'Coverage Indicators - Section D'!$A$1:$A$100,0))&lt;&gt;0,INDEX('Coverage Indicators - Section D'!B$1:B$100,MATCH('Print View'!$A165,'Coverage Indicators - Section D'!$A$1:$A$100,0)),""),"")</f>
        <v/>
      </c>
      <c r="C165" s="403" t="str">
        <f ca="1">IFERROR(IF(INDEX('Coverage Indicators - Section D'!D$1:D$100,MATCH('Print View'!$A165,'Coverage Indicators - Section D'!$A$1:$A$100,0))&lt;&gt;0,INDEX('Coverage Indicators - Section D'!D$1:D$100,MATCH('Print View'!$A165,'Coverage Indicators - Section D'!$A$1:$A$100,0)),""),"")</f>
        <v/>
      </c>
      <c r="D165" s="403" t="str">
        <f ca="1">IFERROR(IF(INDEX('Coverage Indicators - Section D'!E$1:E$100,MATCH('Print View'!$A165,'Coverage Indicators - Section D'!$A$1:$A$100,0))&lt;&gt;0,INDEX('Coverage Indicators - Section D'!E$1:E$100,MATCH('Print View'!$A165,'Coverage Indicators - Section D'!$A$1:$A$100,0)),""),"")</f>
        <v/>
      </c>
      <c r="E165" s="404" t="str">
        <f ca="1">IFERROR(IF(INDEX('Coverage Indicators - Section D'!F$1:F$100,MATCH('Print View'!$A165,'Coverage Indicators - Section D'!$A$1:$A$100,0))&lt;&gt;"",INDEX('Coverage Indicators - Section D'!F$1:F$100,MATCH('Print View'!$A165,'Coverage Indicators - Section D'!$A$1:$A$100,0)),""),"")&amp;"/"&amp;IFERROR(IF(INDEX('Coverage Indicators - Section D'!F$1:F$100,MATCH('Print View'!$A165,'Coverage Indicators - Section D'!$A$1:$A$100,0)+1)&lt;&gt;"",INDEX('Coverage Indicators - Section D'!F$1:F$100,MATCH('Print View'!$A165,'Coverage Indicators - Section D'!$A$1:$A$100,0)+1),""),"")&amp;CHAR(10)&amp;IFERROR(IF(INDEX('Coverage Indicators - Section D'!G$1:G$100,MATCH('Print View'!$A165,'Coverage Indicators - Section D'!$A$1:$A$100,0))&lt;&gt;"",FIXED(INDEX('Coverage Indicators - Section D'!G$1:G$100,MATCH('Print View'!$A165,'Coverage Indicators - Section D'!$A$1:$A$100,0))*100,2)&amp;"%",""),"")</f>
        <v xml:space="preserve">/
</v>
      </c>
      <c r="F165" s="405" t="str">
        <f ca="1">IFERROR(IF(INDEX('Coverage Indicators - Section D'!H$1:H$100,MATCH('Print View'!$A165,'Coverage Indicators - Section D'!$A$1:$A$100,0))&lt;&gt;0,INDEX('Coverage Indicators - Section D'!H$1:H$100,MATCH('Print View'!$A165,'Coverage Indicators - Section D'!$A$1:$A$100,0)),""),"")&amp;CHAR(10)&amp;IFERROR(IF(INDEX('Coverage Indicators - Section D'!I$1:I$100,MATCH('Print View'!$A165,'Coverage Indicators - Section D'!$A$1:$A$100,0))&lt;&gt;0,INDEX('Coverage Indicators - Section D'!I$1:I$100,MATCH('Print View'!$A165,'Coverage Indicators - Section D'!$A$1:$A$100,0)),""),"")</f>
        <v xml:space="preserve">
</v>
      </c>
      <c r="G165" s="406" t="str">
        <f>IFERROR(IF(INDEX('Coverage Indicators - Section D'!J25:J54,MATCH('Print View'!$A165,'Coverage Indicators - Section D'!$A$9:$A$38,0))&lt;&gt;0,INDEX('Coverage Indicators - Section D'!J25:J54,MATCH('Print View'!$A165,'Coverage Indicators - Section D'!$A$9:$A$38,0)),""),"")</f>
        <v/>
      </c>
      <c r="H165" s="407" t="str">
        <f ca="1">IFERROR(IF(INDEX('Coverage Indicators - Section D'!K$1:K$100,MATCH('Print View'!$A165,'Coverage Indicators - Section D'!$A$1:$A$100,0))&lt;&gt;0,INDEX('Coverage Indicators - Section D'!K$1:K$100,MATCH('Print View'!$A165,'Coverage Indicators - Section D'!$A$1:$A$100,0)),""),"")</f>
        <v/>
      </c>
      <c r="I165" s="406" t="str">
        <f ca="1">IFERROR(IF(AND('Overview - Section A'!AN$5="Grant Making",OR(C165&lt;&gt;"",D165&lt;&gt;"")),Setup!I15,IF(INDEX('Coverage Indicators - Section D'!L$1:L$100,MATCH('Print View'!$A165,'Coverage Indicators - Section D'!$A$1:$A$100,0))&lt;&gt;0,INDEX('Coverage Indicators - Section D'!L$1:L$100,MATCH('Print View'!$A165,'Coverage Indicators - Section D'!$A$1:$A$100,0)),"")),"")</f>
        <v/>
      </c>
      <c r="J165" s="404" t="str">
        <f ca="1">IFERROR(IF(INDEX('Coverage Indicators - Section D'!M$1:M$100,MATCH('Print View'!$A165,'Coverage Indicators - Section D'!$A$1:$A$100,0))&lt;&gt;0,INDEX('Coverage Indicators - Section D'!M$1:M$100,MATCH('Print View'!$A165,'Coverage Indicators - Section D'!$A$1:$A$100,0)),""),"")&amp;CHAR(10)&amp;CHAR(10)&amp;IFERROR(IF(INDEX('Coverage Indicators - Section D'!M$1:M$100,MATCH('Print View'!$A165,'Coverage Indicators - Section D'!$A$1:$A$100,0)+1)&lt;&gt;0,INDEX('Coverage Indicators - Section D'!M$1:M$100,MATCH('Print View'!$A165,'Coverage Indicators - Section D'!$A$1:$A$100,0)+1),""),"")</f>
        <v xml:space="preserve">
</v>
      </c>
      <c r="K165" s="404" t="str">
        <f ca="1">IFERROR(IF(INDEX('Coverage Indicators - Section D'!N$1:N$100,MATCH('Print View'!$A165,'Coverage Indicators - Section D'!$A$1:$A$100,0))&lt;&gt;0,INDEX('Coverage Indicators - Section D'!N$1:N$100,MATCH('Print View'!$A165,'Coverage Indicators - Section D'!$A$1:$A$100,0)),""),"")</f>
        <v/>
      </c>
      <c r="L165" s="404" t="str">
        <f ca="1">IFERROR(IF(INDEX('Coverage Indicators - Section D'!O$1:O$100,MATCH('Print View'!$A165,'Coverage Indicators - Section D'!$A$1:$A$100,0))&lt;&gt;"",INDEX('Coverage Indicators - Section D'!O$1:O$100,MATCH('Print View'!$A165,'Coverage Indicators - Section D'!$A$1:$A$100,0)),""),"")&amp;"/"&amp;IFERROR(IF(INDEX('Coverage Indicators - Section D'!O$1:O$100,MATCH('Print View'!$A165,'Coverage Indicators - Section D'!$A$1:$A$100,0)+1)&lt;&gt;"",INDEX('Coverage Indicators - Section D'!O$1:O$100,MATCH('Print View'!$A165,'Coverage Indicators - Section D'!$A$1:$A$100,0)+1),""),"")&amp;CHAR(10)&amp;IFERROR(IF(INDEX('Coverage Indicators - Section D'!P$1:P$100,MATCH('Print View'!$A165,'Coverage Indicators - Section D'!$A$1:$A$100,0))&lt;&gt;"",FIXED(INDEX('Coverage Indicators - Section D'!P$1:P$100,MATCH('Print View'!$A165,'Coverage Indicators - Section D'!$A$1:$A$100,0))*100,2)&amp;"%",""),"")&amp;CHAR(10)&amp;IFERROR(IF(INDEX('Coverage Indicators - Section D'!Q$1:Q$100,MATCH('Print View'!$A165,'Coverage Indicators - Section D'!$A$1:$A$100,0))&lt;&gt;"",INDEX('Coverage Indicators - Section D'!Q$1:Q$100,MATCH('Print View'!$A165,'Coverage Indicators - Section D'!$A$1:$A$100,0)),""),"")</f>
        <v xml:space="preserve">/
</v>
      </c>
      <c r="M165" s="405" t="str">
        <f ca="1">IFERROR(IF(INDEX('Coverage Indicators - Section D'!R$1:R$100,MATCH('Print View'!$A165,'Coverage Indicators - Section D'!$A$1:$A$100,0))&lt;&gt;"",INDEX('Coverage Indicators - Section D'!R$1:R$100,MATCH('Print View'!$A165,'Coverage Indicators - Section D'!$A$1:$A$100,0)),""),"")&amp;"/"&amp;IFERROR(IF(INDEX('Coverage Indicators - Section D'!R$1:R$100,MATCH('Print View'!$A165,'Coverage Indicators - Section D'!$A$1:$A$100,0)+1)&lt;&gt;"",INDEX('Coverage Indicators - Section D'!R$1:R$100,MATCH('Print View'!$A165,'Coverage Indicators - Section D'!$A$1:$A$100,0)+1),""),"")&amp;CHAR(10)&amp;IFERROR(IF(INDEX('Coverage Indicators - Section D'!S$1:S$100,MATCH('Print View'!$A165,'Coverage Indicators - Section D'!$A$1:$A$100,0))&lt;&gt;"",FIXED(INDEX('Coverage Indicators - Section D'!S$1:S$100,MATCH('Print View'!$A165,'Coverage Indicators - Section D'!$A$1:$A$100,0))*100,2)&amp;"%",""),"")&amp;CHAR(10)&amp;IFERROR(IF(INDEX('Coverage Indicators - Section D'!T$1:T$100,MATCH('Print View'!$A165,'Coverage Indicators - Section D'!$A$1:$A$100,0))&lt;&gt;"",INDEX('Coverage Indicators - Section D'!T$1:T$100,MATCH('Print View'!$A165,'Coverage Indicators - Section D'!$A$1:$A$100,0)),""),"")</f>
        <v xml:space="preserve">/
</v>
      </c>
      <c r="N165" s="404" t="str">
        <f ca="1">IFERROR(IF(INDEX('Coverage Indicators - Section D'!U$1:U$100,MATCH('Print View'!$A165,'Coverage Indicators - Section D'!$A$1:$A$100,0))&lt;&gt;"",INDEX('Coverage Indicators - Section D'!U$1:U$100,MATCH('Print View'!$A165,'Coverage Indicators - Section D'!$A$1:$A$100,0)),""),"")&amp;"/"&amp;IFERROR(IF(INDEX('Coverage Indicators - Section D'!U$1:U$100,MATCH('Print View'!$A165,'Coverage Indicators - Section D'!$A$1:$A$100,0)+1)&lt;&gt;"",INDEX('Coverage Indicators - Section D'!U$1:U$100,MATCH('Print View'!$A165,'Coverage Indicators - Section D'!$A$1:$A$100,0)+1),""),"")&amp;CHAR(10)&amp;IFERROR(IF(INDEX('Coverage Indicators - Section D'!V$1:V$100,MATCH('Print View'!$A165,'Coverage Indicators - Section D'!$A$1:$A$100,0))&lt;&gt;"",FIXED(INDEX('Coverage Indicators - Section D'!V$1:V$100,MATCH('Print View'!$A165,'Coverage Indicators - Section D'!$A$1:$A$100,0))*100,2)&amp;"%",""),"")&amp;CHAR(10)&amp;IFERROR(IF(INDEX('Coverage Indicators - Section D'!W$1:W$100,MATCH('Print View'!$A165,'Coverage Indicators - Section D'!$A$1:$A$100,0))&lt;&gt;"",INDEX('Coverage Indicators - Section D'!W$1:W$100,MATCH('Print View'!$A165,'Coverage Indicators - Section D'!$A$1:$A$100,0)),""),"")</f>
        <v xml:space="preserve">/
</v>
      </c>
      <c r="O165" s="405" t="str">
        <f ca="1">IFERROR(IF(INDEX('Coverage Indicators - Section D'!X$1:X$100,MATCH('Print View'!$A165,'Coverage Indicators - Section D'!$A$1:$A$100,0))&lt;&gt;"",INDEX('Coverage Indicators - Section D'!X$1:X$100,MATCH('Print View'!$A165,'Coverage Indicators - Section D'!$A$1:$A$100,0)),""),"")&amp;"/"&amp;IFERROR(IF(INDEX('Coverage Indicators - Section D'!X$1:X$100,MATCH('Print View'!$A165,'Coverage Indicators - Section D'!$A$1:$A$100,0)+1)&lt;&gt;"",INDEX('Coverage Indicators - Section D'!X$1:X$100,MATCH('Print View'!$A165,'Coverage Indicators - Section D'!$A$1:$A$100,0)+1),""),"")&amp;CHAR(10)&amp;IFERROR(IF(INDEX('Coverage Indicators - Section D'!Y$1:Y$100,MATCH('Print View'!$A165,'Coverage Indicators - Section D'!$A$1:$A$100,0))&lt;&gt;"",FIXED(INDEX('Coverage Indicators - Section D'!Y$1:Y$100,MATCH('Print View'!$A165,'Coverage Indicators - Section D'!$A$1:$A$100,0))*100,2)&amp;"%",""),"")&amp;CHAR(10)&amp;IFERROR(IF(INDEX('Coverage Indicators - Section D'!Z$1:Z$100,MATCH('Print View'!$A165,'Coverage Indicators - Section D'!$A$1:$A$100,0))&lt;&gt;"",INDEX('Coverage Indicators - Section D'!Z$1:Z$100,MATCH('Print View'!$A165,'Coverage Indicators - Section D'!$A$1:$A$100,0)),""),"")</f>
        <v xml:space="preserve">/
</v>
      </c>
      <c r="P165" s="405" t="str">
        <f ca="1">IFERROR(IF(INDEX('Coverage Indicators - Section D'!AA$1:AA$100,MATCH('Print View'!$A165,'Coverage Indicators - Section D'!$A$1:$A$100,0))&lt;&gt;"",INDEX('Coverage Indicators - Section D'!AA$1:AA$100,MATCH('Print View'!$A165,'Coverage Indicators - Section D'!$A$1:$A$100,0)),""),"")&amp;"/"&amp;IFERROR(IF(INDEX('Coverage Indicators - Section D'!AA$1:AA$100,MATCH('Print View'!$A165,'Coverage Indicators - Section D'!$A$1:$A$100,0)+1)&lt;&gt;"",INDEX('Coverage Indicators - Section D'!AA$1:AA$100,MATCH('Print View'!$A165,'Coverage Indicators - Section D'!$A$1:$A$100,0)+1),""),"")&amp;CHAR(10)&amp;IFERROR(IF(INDEX('Coverage Indicators - Section D'!AB$1:AB$100,MATCH('Print View'!$A165,'Coverage Indicators - Section D'!$A$1:$A$100,0))&lt;&gt;"",FIXED(INDEX('Coverage Indicators - Section D'!AB$1:AB$100,MATCH('Print View'!$A165,'Coverage Indicators - Section D'!$A$1:$A$100,0))*100,2)&amp;"%",""),"")&amp;CHAR(10)&amp;IFERROR(IF(INDEX('Coverage Indicators - Section D'!AC$1:AC$100,MATCH('Print View'!$A165,'Coverage Indicators - Section D'!$A$1:$A$100,0))&lt;&gt;"",INDEX('Coverage Indicators - Section D'!AC$1:AC$100,MATCH('Print View'!$A165,'Coverage Indicators - Section D'!$A$1:$A$100,0)),""),"")</f>
        <v xml:space="preserve">/
</v>
      </c>
      <c r="Q165" s="405" t="str">
        <f ca="1">IFERROR(IF(INDEX('Coverage Indicators - Section D'!AD$1:AD$100,MATCH('Print View'!$A165,'Coverage Indicators - Section D'!$A$1:$A$100,0))&lt;&gt;"",INDEX('Coverage Indicators - Section D'!AD$1:AD$100,MATCH('Print View'!$A165,'Coverage Indicators - Section D'!$A$1:$A$100,0)),""),"")&amp;"/"&amp;IFERROR(IF(INDEX('Coverage Indicators - Section D'!AD$1:AD$100,MATCH('Print View'!$A165,'Coverage Indicators - Section D'!$A$1:$A$100,0)+1)&lt;&gt;"",INDEX('Coverage Indicators - Section D'!AD$1:AD$100,MATCH('Print View'!$A165,'Coverage Indicators - Section D'!$A$1:$A$100,0)+1),""),"")&amp;CHAR(10)&amp;IFERROR(IF(INDEX('Coverage Indicators - Section D'!AE$1:AE$100,MATCH('Print View'!$A165,'Coverage Indicators - Section D'!$A$1:$A$100,0))&lt;&gt;"",FIXED(INDEX('Coverage Indicators - Section D'!AE$1:AE$100,MATCH('Print View'!$A165,'Coverage Indicators - Section D'!$A$1:$A$100,0))*100,2)&amp;"%",""),"")&amp;CHAR(10)&amp;IFERROR(IF(INDEX('Coverage Indicators - Section D'!AF$1:AF$100,MATCH('Print View'!$A165,'Coverage Indicators - Section D'!$A$1:$A$100,0))&lt;&gt;"",INDEX('Coverage Indicators - Section D'!AF$1:AF$100,MATCH('Print View'!$A165,'Coverage Indicators - Section D'!$A$1:$A$100,0)),""),"")</f>
        <v xml:space="preserve">/
</v>
      </c>
      <c r="R165" s="405" t="str">
        <f ca="1">IFERROR(IF(INDEX('Coverage Indicators - Section D'!AG$1:AG$100,MATCH('Print View'!$A165,'Coverage Indicators - Section D'!$A$1:$A$100,0))&lt;&gt;"",INDEX('Coverage Indicators - Section D'!AG$1:AG$100,MATCH('Print View'!$A165,'Coverage Indicators - Section D'!$A$1:$A$100,0)),""),"")&amp;"/"&amp;IFERROR(IF(INDEX('Coverage Indicators - Section D'!AG$1:AG$100,MATCH('Print View'!$A165,'Coverage Indicators - Section D'!$A$1:$A$100,0)+1)&lt;&gt;"",INDEX('Coverage Indicators - Section D'!AG$1:AG$100,MATCH('Print View'!$A165,'Coverage Indicators - Section D'!$A$1:$A$100,0)+1),""),"")&amp;CHAR(10)&amp;IFERROR(IF(INDEX('Coverage Indicators - Section D'!AH$1:AH$100,MATCH('Print View'!$A165,'Coverage Indicators - Section D'!$A$1:$A$100,0))&lt;&gt;"",FIXED(INDEX('Coverage Indicators - Section D'!AH$1:AH$100,MATCH('Print View'!$A165,'Coverage Indicators - Section D'!$A$1:$A$100,0))*100,2)&amp;"%",""),"")&amp;CHAR(10)&amp;IFERROR(IF(INDEX('Coverage Indicators - Section D'!AI$1:AI$100,MATCH('Print View'!$A165,'Coverage Indicators - Section D'!$A$1:$A$100,0))&lt;&gt;"",INDEX('Coverage Indicators - Section D'!AI$1:AI$100,MATCH('Print View'!$A165,'Coverage Indicators - Section D'!$A$1:$A$100,0)),""),"")</f>
        <v xml:space="preserve">/
</v>
      </c>
      <c r="S165" s="405" t="str">
        <f ca="1">IFERROR(IF(INDEX('Coverage Indicators - Section D'!AJ$1:AJ$100,MATCH('Print View'!$A165,'Coverage Indicators - Section D'!$A$1:$A$100,0))&lt;&gt;"",INDEX('Coverage Indicators - Section D'!AJ$1:AJ$100,MATCH('Print View'!$A165,'Coverage Indicators - Section D'!$A$1:$A$100,0)),""),"")&amp;"/"&amp;IFERROR(IF(INDEX('Coverage Indicators - Section D'!AJ$1:AJ$100,MATCH('Print View'!$A165,'Coverage Indicators - Section D'!$A$1:$A$100,0)+1)&lt;&gt;"",INDEX('Coverage Indicators - Section D'!AJ$1:AJ$100,MATCH('Print View'!$A165,'Coverage Indicators - Section D'!$A$1:$A$100,0)+1),""),"")&amp;CHAR(10)&amp;IFERROR(IF(INDEX('Coverage Indicators - Section D'!AK$1:AK$100,MATCH('Print View'!$A165,'Coverage Indicators - Section D'!$A$1:$A$100,0))&lt;&gt;"",FIXED(INDEX('Coverage Indicators - Section D'!AK$1:AK$100,MATCH('Print View'!$A165,'Coverage Indicators - Section D'!$A$1:$A$100,0))*100,2)&amp;"%",""),"")&amp;CHAR(10)&amp;IFERROR(IF(INDEX('Coverage Indicators - Section D'!AL$1:AL$100,MATCH('Print View'!$A165,'Coverage Indicators - Section D'!$A$1:$A$100,0))&lt;&gt;"",INDEX('Coverage Indicators - Section D'!AL$1:AL$100,MATCH('Print View'!$A165,'Coverage Indicators - Section D'!$A$1:$A$100,0)),""),"")</f>
        <v xml:space="preserve">/
</v>
      </c>
      <c r="T165" s="315"/>
      <c r="U165" s="230"/>
      <c r="V165" s="230"/>
      <c r="W165" s="230"/>
      <c r="X165" s="230"/>
      <c r="Y165" s="230"/>
      <c r="Z165" s="230"/>
      <c r="AA165" s="230"/>
      <c r="AB165" s="230"/>
      <c r="AC165" s="230"/>
      <c r="AD165" s="230"/>
      <c r="AE165" s="230"/>
      <c r="AF165" s="230"/>
      <c r="AG165" s="230"/>
      <c r="AH165" s="230"/>
      <c r="AI165" s="230"/>
      <c r="AJ165" s="230"/>
      <c r="AK165" s="230"/>
      <c r="AL165" s="230"/>
      <c r="AM165" s="230"/>
      <c r="AN165" s="230"/>
      <c r="AO165" s="230" t="str">
        <f ca="1">IFERROR(IF(INDEX('Coverage Indicators - Section D'!AD$1:AD$110,MATCH('Print View'!$A165,'Coverage Indicators - Section D'!$A$1:$A$110,0))&lt;&gt;0,INDEX('Coverage Indicators - Section D'!AD$1:AD$110,MATCH('Print View'!$A165,'Coverage Indicators - Section D'!$A$1:$A$110,0)),""),"")</f>
        <v/>
      </c>
      <c r="AP165" s="230"/>
      <c r="AQ165" s="230"/>
      <c r="AR165" s="230"/>
      <c r="AS165" s="230"/>
      <c r="AT165" s="703" t="str">
        <f ca="1">CONCATENATE($A165,N$147)</f>
        <v>931-Dec-24</v>
      </c>
      <c r="AU165" s="702" t="str">
        <f ca="1">CONCATENATE($A165,Q$147)</f>
        <v>931-Dec-27</v>
      </c>
      <c r="AV165" s="702" t="str">
        <f t="shared" ref="AV165" si="70">CONCATENATE($A165,V$147)</f>
        <v>9</v>
      </c>
      <c r="AW165" s="702" t="str">
        <f t="shared" ref="AW165" si="71">CONCATENATE($A165,Y$147)</f>
        <v>9</v>
      </c>
      <c r="AX165" s="702" t="str">
        <f t="shared" ref="AX165" si="72">CONCATENATE($A165,AB$147)</f>
        <v>9</v>
      </c>
      <c r="AY165" s="702" t="str">
        <f t="shared" ref="AY165" si="73">CONCATENATE($A165,AE$147)</f>
        <v>9</v>
      </c>
      <c r="AZ165" s="702" t="str">
        <f t="shared" ref="AZ165" si="74">CONCATENATE($A165,AH$147)</f>
        <v>9</v>
      </c>
      <c r="BA165" s="702" t="str">
        <f t="shared" ref="BA165" si="75">CONCATENATE($A165,AK$147)</f>
        <v>9</v>
      </c>
      <c r="BB165" s="235"/>
      <c r="BC165" s="122"/>
    </row>
    <row r="166" spans="1:55" s="107" customFormat="1" ht="88.25" customHeight="1" x14ac:dyDescent="0.35">
      <c r="A166" s="740"/>
      <c r="B166" s="600" t="str">
        <f ca="1">IFERROR(IF(INDEX('Coverage Indicators - Section D'!AM$1:AM$110,MATCH('Print View'!$A165,'Coverage Indicators - Section D'!$A$1:$A$110,0))&lt;&gt;0,INDEX('Coverage Indicators - Section D'!AM$1:AM$110,MATCH('Print View'!$A165,'Coverage Indicators - Section D'!$A$1:$A$110,0)),""),"")</f>
        <v/>
      </c>
      <c r="C166" s="601"/>
      <c r="D166" s="601"/>
      <c r="E166" s="601"/>
      <c r="F166" s="601"/>
      <c r="G166" s="601"/>
      <c r="H166" s="601"/>
      <c r="I166" s="601"/>
      <c r="J166" s="601"/>
      <c r="K166" s="601"/>
      <c r="L166" s="601"/>
      <c r="M166" s="601"/>
      <c r="N166" s="601"/>
      <c r="O166" s="601"/>
      <c r="P166" s="601"/>
      <c r="Q166" s="601"/>
      <c r="R166" s="601"/>
      <c r="S166" s="602"/>
      <c r="T166" s="317"/>
      <c r="U166" s="230"/>
      <c r="V166" s="230"/>
      <c r="W166" s="230"/>
      <c r="X166" s="230"/>
      <c r="Y166" s="230"/>
      <c r="Z166" s="230"/>
      <c r="AA166" s="230"/>
      <c r="AB166" s="230"/>
      <c r="AC166" s="230"/>
      <c r="AD166" s="230"/>
      <c r="AE166" s="230"/>
      <c r="AF166" s="230"/>
      <c r="AG166" s="230"/>
      <c r="AH166" s="230"/>
      <c r="AI166" s="230"/>
      <c r="AJ166" s="230"/>
      <c r="AK166" s="230"/>
      <c r="AL166" s="230"/>
      <c r="AM166" s="230"/>
      <c r="AN166" s="230"/>
      <c r="AO166" s="230"/>
      <c r="AP166" s="230"/>
      <c r="AQ166" s="230"/>
      <c r="AR166" s="230"/>
      <c r="AS166" s="230"/>
      <c r="AT166" s="703"/>
      <c r="AU166" s="702"/>
      <c r="AV166" s="702"/>
      <c r="AW166" s="702"/>
      <c r="AX166" s="702"/>
      <c r="AY166" s="702"/>
      <c r="AZ166" s="702"/>
      <c r="BA166" s="702"/>
      <c r="BB166" s="235"/>
      <c r="BC166" s="122"/>
    </row>
    <row r="167" spans="1:55" s="107" customFormat="1" ht="177" customHeight="1" x14ac:dyDescent="0.35">
      <c r="A167" s="741">
        <v>10</v>
      </c>
      <c r="B167" s="393" t="str">
        <f ca="1">IFERROR(IF(INDEX('Coverage Indicators - Section D'!B$1:B$100,MATCH('Print View'!$A167,'Coverage Indicators - Section D'!$A$1:$A$100,0))&lt;&gt;0,INDEX('Coverage Indicators - Section D'!B$1:B$100,MATCH('Print View'!$A167,'Coverage Indicators - Section D'!$A$1:$A$100,0)),""),"")</f>
        <v/>
      </c>
      <c r="C167" s="393" t="str">
        <f ca="1">IFERROR(IF(INDEX('Coverage Indicators - Section D'!D$1:D$100,MATCH('Print View'!$A167,'Coverage Indicators - Section D'!$A$1:$A$100,0))&lt;&gt;0,INDEX('Coverage Indicators - Section D'!D$1:D$100,MATCH('Print View'!$A167,'Coverage Indicators - Section D'!$A$1:$A$100,0)),""),"")</f>
        <v/>
      </c>
      <c r="D167" s="393" t="str">
        <f ca="1">IFERROR(IF(INDEX('Coverage Indicators - Section D'!E$1:E$100,MATCH('Print View'!$A167,'Coverage Indicators - Section D'!$A$1:$A$100,0))&lt;&gt;0,INDEX('Coverage Indicators - Section D'!E$1:E$100,MATCH('Print View'!$A167,'Coverage Indicators - Section D'!$A$1:$A$100,0)),""),"")</f>
        <v/>
      </c>
      <c r="E167" s="394" t="str">
        <f ca="1">IFERROR(IF(INDEX('Coverage Indicators - Section D'!F$1:F$100,MATCH('Print View'!$A167,'Coverage Indicators - Section D'!$A$1:$A$100,0))&lt;&gt;"",INDEX('Coverage Indicators - Section D'!F$1:F$100,MATCH('Print View'!$A167,'Coverage Indicators - Section D'!$A$1:$A$100,0)),""),"")&amp;"/"&amp;IFERROR(IF(INDEX('Coverage Indicators - Section D'!F$1:F$100,MATCH('Print View'!$A167,'Coverage Indicators - Section D'!$A$1:$A$100,0)+1)&lt;&gt;"",INDEX('Coverage Indicators - Section D'!F$1:F$100,MATCH('Print View'!$A167,'Coverage Indicators - Section D'!$A$1:$A$100,0)+1),""),"")&amp;CHAR(10)&amp;IFERROR(IF(INDEX('Coverage Indicators - Section D'!G$1:G$100,MATCH('Print View'!$A167,'Coverage Indicators - Section D'!$A$1:$A$100,0))&lt;&gt;"",FIXED(INDEX('Coverage Indicators - Section D'!G$1:G$100,MATCH('Print View'!$A167,'Coverage Indicators - Section D'!$A$1:$A$100,0))*100,2)&amp;"%",""),"")</f>
        <v xml:space="preserve">/
</v>
      </c>
      <c r="F167" s="408" t="str">
        <f ca="1">IFERROR(IF(INDEX('Coverage Indicators - Section D'!H$1:H$100,MATCH('Print View'!$A167,'Coverage Indicators - Section D'!$A$1:$A$100,0))&lt;&gt;0,INDEX('Coverage Indicators - Section D'!H$1:H$100,MATCH('Print View'!$A167,'Coverage Indicators - Section D'!$A$1:$A$100,0)),""),"")&amp;CHAR(10)&amp;IFERROR(IF(INDEX('Coverage Indicators - Section D'!I$1:I$100,MATCH('Print View'!$A167,'Coverage Indicators - Section D'!$A$1:$A$100,0))&lt;&gt;0,INDEX('Coverage Indicators - Section D'!I$1:I$100,MATCH('Print View'!$A167,'Coverage Indicators - Section D'!$A$1:$A$100,0)),""),"")</f>
        <v xml:space="preserve">
</v>
      </c>
      <c r="G167" s="409" t="str">
        <f>IFERROR(IF(INDEX('Coverage Indicators - Section D'!J25:J54,MATCH('Print View'!$A167,'Coverage Indicators - Section D'!$A$9:$A$38,0))&lt;&gt;0,INDEX('Coverage Indicators - Section D'!J25:J54,MATCH('Print View'!$A167,'Coverage Indicators - Section D'!$A$9:$A$38,0)),""),"")</f>
        <v/>
      </c>
      <c r="H167" s="408" t="str">
        <f ca="1">IFERROR(IF(INDEX('Coverage Indicators - Section D'!K$1:K$100,MATCH('Print View'!$A167,'Coverage Indicators - Section D'!$A$1:$A$100,0))&lt;&gt;0,INDEX('Coverage Indicators - Section D'!K$1:K$100,MATCH('Print View'!$A167,'Coverage Indicators - Section D'!$A$1:$A$100,0)),""),"")</f>
        <v/>
      </c>
      <c r="I167" s="409" t="str">
        <f ca="1">IFERROR(IF(AND('Overview - Section A'!AN$5="Grant Making",OR(C167&lt;&gt;"",D167&lt;&gt;"")),Setup!I15,IF(INDEX('Coverage Indicators - Section D'!L$1:L$100,MATCH('Print View'!$A167,'Coverage Indicators - Section D'!$A$1:$A$100,0))&lt;&gt;0,INDEX('Coverage Indicators - Section D'!L$1:L$100,MATCH('Print View'!$A167,'Coverage Indicators - Section D'!$A$1:$A$100,0)),"")),"")</f>
        <v/>
      </c>
      <c r="J167" s="408" t="str">
        <f ca="1">IFERROR(IF(INDEX('Coverage Indicators - Section D'!M$1:M$100,MATCH('Print View'!$A167,'Coverage Indicators - Section D'!$A$1:$A$100,0))&lt;&gt;0,INDEX('Coverage Indicators - Section D'!M$1:M$100,MATCH('Print View'!$A167,'Coverage Indicators - Section D'!$A$1:$A$100,0)),""),"")&amp;CHAR(10)&amp;IFERROR(IF(INDEX('Coverage Indicators - Section D'!M$1:M$100,MATCH('Print View'!$A167,'Coverage Indicators - Section D'!$A$1:$A$100,0)+1)&lt;&gt;0,INDEX('Coverage Indicators - Section D'!M$1:M$100,MATCH('Print View'!$A167,'Coverage Indicators - Section D'!$A$1:$A$100,0)+1),""),"")</f>
        <v xml:space="preserve">
</v>
      </c>
      <c r="K167" s="408" t="str">
        <f ca="1">IFERROR(IF(INDEX('Coverage Indicators - Section D'!N$1:N$100,MATCH('Print View'!$A167,'Coverage Indicators - Section D'!$A$1:$A$100,0))&lt;&gt;0,INDEX('Coverage Indicators - Section D'!N$1:N$100,MATCH('Print View'!$A167,'Coverage Indicators - Section D'!$A$1:$A$100,0)),""),"")</f>
        <v/>
      </c>
      <c r="L167" s="410" t="str">
        <f ca="1">IFERROR(IF(INDEX('Coverage Indicators - Section D'!O$1:O$100,MATCH('Print View'!$A167,'Coverage Indicators - Section D'!$A$1:$A$100,0))&lt;&gt;"",INDEX('Coverage Indicators - Section D'!O$1:O$100,MATCH('Print View'!$A167,'Coverage Indicators - Section D'!$A$1:$A$100,0)),""),"")&amp;"/"&amp;IFERROR(IF(INDEX('Coverage Indicators - Section D'!O$1:O$100,MATCH('Print View'!$A167,'Coverage Indicators - Section D'!$A$1:$A$100,0)+1)&lt;&gt;"",INDEX('Coverage Indicators - Section D'!O$1:O$100,MATCH('Print View'!$A167,'Coverage Indicators - Section D'!$A$1:$A$100,0)+1),""),"")&amp;CHAR(10)&amp;IFERROR(IF(INDEX('Coverage Indicators - Section D'!P$1:P$100,MATCH('Print View'!$A167,'Coverage Indicators - Section D'!$A$1:$A$100,0))&lt;&gt;"",FIXED(INDEX('Coverage Indicators - Section D'!P$1:P$100,MATCH('Print View'!$A167,'Coverage Indicators - Section D'!$A$1:$A$100,0))*100,2)&amp;"%",""),"")&amp;CHAR(10)&amp;IFERROR(IF(INDEX('Coverage Indicators - Section D'!Q$1:Q$100,MATCH('Print View'!$A167,'Coverage Indicators - Section D'!$A$1:$A$100,0))&lt;&gt;"",INDEX('Coverage Indicators - Section D'!Q$1:Q$100,MATCH('Print View'!$A167,'Coverage Indicators - Section D'!$A$1:$A$100,0)),""),"")</f>
        <v xml:space="preserve">/
</v>
      </c>
      <c r="M167" s="410" t="str">
        <f ca="1">IFERROR(IF(INDEX('Coverage Indicators - Section D'!R$1:R$100,MATCH('Print View'!$A167,'Coverage Indicators - Section D'!$A$1:$A$100,0))&lt;&gt;"",INDEX('Coverage Indicators - Section D'!R$1:R$100,MATCH('Print View'!$A167,'Coverage Indicators - Section D'!$A$1:$A$100,0)),""),"")&amp;"/"&amp;IFERROR(IF(INDEX('Coverage Indicators - Section D'!R$1:R$100,MATCH('Print View'!$A167,'Coverage Indicators - Section D'!$A$1:$A$100,0)+1)&lt;&gt;"",INDEX('Coverage Indicators - Section D'!R$1:R$100,MATCH('Print View'!$A167,'Coverage Indicators - Section D'!$A$1:$A$100,0)+1),""),"")&amp;CHAR(10)&amp;IFERROR(IF(INDEX('Coverage Indicators - Section D'!S$1:S$100,MATCH('Print View'!$A167,'Coverage Indicators - Section D'!$A$1:$A$100,0))&lt;&gt;"",FIXED(INDEX('Coverage Indicators - Section D'!S$1:S$100,MATCH('Print View'!$A167,'Coverage Indicators - Section D'!$A$1:$A$100,0))*100,2)&amp;"%",""),"")&amp;CHAR(10)&amp;IFERROR(IF(INDEX('Coverage Indicators - Section D'!T$1:T$100,MATCH('Print View'!$A167,'Coverage Indicators - Section D'!$A$1:$A$100,0))&lt;&gt;"",INDEX('Coverage Indicators - Section D'!T$1:T$100,MATCH('Print View'!$A167,'Coverage Indicators - Section D'!$A$1:$A$100,0)),""),"")</f>
        <v xml:space="preserve">/
</v>
      </c>
      <c r="N167" s="410" t="str">
        <f ca="1">IFERROR(IF(INDEX('Coverage Indicators - Section D'!U$1:U$100,MATCH('Print View'!$A167,'Coverage Indicators - Section D'!$A$1:$A$100,0))&lt;&gt;"",INDEX('Coverage Indicators - Section D'!U$1:U$100,MATCH('Print View'!$A167,'Coverage Indicators - Section D'!$A$1:$A$100,0)),""),"")&amp;"/"&amp;IFERROR(IF(INDEX('Coverage Indicators - Section D'!U$1:U$100,MATCH('Print View'!$A167,'Coverage Indicators - Section D'!$A$1:$A$100,0)+1)&lt;&gt;"",INDEX('Coverage Indicators - Section D'!U$1:U$100,MATCH('Print View'!$A167,'Coverage Indicators - Section D'!$A$1:$A$100,0)+1),""),"")&amp;CHAR(10)&amp;IFERROR(IF(INDEX('Coverage Indicators - Section D'!V$1:V$100,MATCH('Print View'!$A167,'Coverage Indicators - Section D'!$A$1:$A$100,0))&lt;&gt;"",FIXED(INDEX('Coverage Indicators - Section D'!V$1:V$100,MATCH('Print View'!$A167,'Coverage Indicators - Section D'!$A$1:$A$100,0))*100,2)&amp;"%",""),"")&amp;CHAR(10)&amp;IFERROR(IF(INDEX('Coverage Indicators - Section D'!W$1:W$100,MATCH('Print View'!$A167,'Coverage Indicators - Section D'!$A$1:$A$100,0))&lt;&gt;"",INDEX('Coverage Indicators - Section D'!W$1:W$100,MATCH('Print View'!$A167,'Coverage Indicators - Section D'!$A$1:$A$100,0)),""),"")</f>
        <v xml:space="preserve">/
</v>
      </c>
      <c r="O167" s="410" t="str">
        <f ca="1">IFERROR(IF(INDEX('Coverage Indicators - Section D'!X$1:X$100,MATCH('Print View'!$A167,'Coverage Indicators - Section D'!$A$1:$A$100,0))&lt;&gt;"",INDEX('Coverage Indicators - Section D'!X$1:X$100,MATCH('Print View'!$A167,'Coverage Indicators - Section D'!$A$1:$A$100,0)),""),"")&amp;"/"&amp;IFERROR(IF(INDEX('Coverage Indicators - Section D'!X$1:X$100,MATCH('Print View'!$A167,'Coverage Indicators - Section D'!$A$1:$A$100,0)+1)&lt;&gt;"",INDEX('Coverage Indicators - Section D'!X$1:X$100,MATCH('Print View'!$A167,'Coverage Indicators - Section D'!$A$1:$A$100,0)+1),""),"")&amp;CHAR(10)&amp;IFERROR(IF(INDEX('Coverage Indicators - Section D'!Y$1:Y$100,MATCH('Print View'!$A167,'Coverage Indicators - Section D'!$A$1:$A$100,0))&lt;&gt;"",FIXED(INDEX('Coverage Indicators - Section D'!Y$1:Y$100,MATCH('Print View'!$A167,'Coverage Indicators - Section D'!$A$1:$A$100,0))*100,2)&amp;"%",""),"")&amp;CHAR(10)&amp;IFERROR(IF(INDEX('Coverage Indicators - Section D'!Z$1:Z$100,MATCH('Print View'!$A167,'Coverage Indicators - Section D'!$A$1:$A$100,0))&lt;&gt;"",INDEX('Coverage Indicators - Section D'!Z$1:Z$100,MATCH('Print View'!$A167,'Coverage Indicators - Section D'!$A$1:$A$100,0)),""),"")</f>
        <v xml:space="preserve">/
</v>
      </c>
      <c r="P167" s="410" t="str">
        <f ca="1">IFERROR(IF(INDEX('Coverage Indicators - Section D'!AA$1:AA$100,MATCH('Print View'!$A167,'Coverage Indicators - Section D'!$A$1:$A$100,0))&lt;&gt;"",INDEX('Coverage Indicators - Section D'!AA$1:AA$100,MATCH('Print View'!$A167,'Coverage Indicators - Section D'!$A$1:$A$100,0)),""),"")&amp;"/"&amp;IFERROR(IF(INDEX('Coverage Indicators - Section D'!AA$1:AA$100,MATCH('Print View'!$A167,'Coverage Indicators - Section D'!$A$1:$A$100,0)+1)&lt;&gt;"",INDEX('Coverage Indicators - Section D'!AA$1:AA$100,MATCH('Print View'!$A167,'Coverage Indicators - Section D'!$A$1:$A$100,0)+1),""),"")&amp;CHAR(10)&amp;IFERROR(IF(INDEX('Coverage Indicators - Section D'!AB$1:AB$100,MATCH('Print View'!$A167,'Coverage Indicators - Section D'!$A$1:$A$100,0))&lt;&gt;"",FIXED(INDEX('Coverage Indicators - Section D'!AB$1:AB$100,MATCH('Print View'!$A167,'Coverage Indicators - Section D'!$A$1:$A$100,0))*100,2)&amp;"%",""),"")&amp;CHAR(10)&amp;IFERROR(IF(INDEX('Coverage Indicators - Section D'!AC$1:AC$100,MATCH('Print View'!$A167,'Coverage Indicators - Section D'!$A$1:$A$100,0))&lt;&gt;"",INDEX('Coverage Indicators - Section D'!AC$1:AC$100,MATCH('Print View'!$A167,'Coverage Indicators - Section D'!$A$1:$A$100,0)),""),"")</f>
        <v xml:space="preserve">/
</v>
      </c>
      <c r="Q167" s="410" t="str">
        <f ca="1">IFERROR(IF(INDEX('Coverage Indicators - Section D'!AD$1:AD$100,MATCH('Print View'!$A167,'Coverage Indicators - Section D'!$A$1:$A$100,0))&lt;&gt;"",INDEX('Coverage Indicators - Section D'!AD$1:AD$100,MATCH('Print View'!$A167,'Coverage Indicators - Section D'!$A$1:$A$100,0)),""),"")&amp;"/"&amp;IFERROR(IF(INDEX('Coverage Indicators - Section D'!AD$1:AD$100,MATCH('Print View'!$A167,'Coverage Indicators - Section D'!$A$1:$A$100,0)+1)&lt;&gt;"",INDEX('Coverage Indicators - Section D'!AD$1:AD$100,MATCH('Print View'!$A167,'Coverage Indicators - Section D'!$A$1:$A$100,0)+1),""),"")&amp;CHAR(10)&amp;IFERROR(IF(INDEX('Coverage Indicators - Section D'!AE$1:AE$100,MATCH('Print View'!$A167,'Coverage Indicators - Section D'!$A$1:$A$100,0))&lt;&gt;"",FIXED(INDEX('Coverage Indicators - Section D'!AE$1:AE$100,MATCH('Print View'!$A167,'Coverage Indicators - Section D'!$A$1:$A$100,0))*100,2)&amp;"%",""),"")&amp;CHAR(10)&amp;IFERROR(IF(INDEX('Coverage Indicators - Section D'!AF$1:AF$100,MATCH('Print View'!$A167,'Coverage Indicators - Section D'!$A$1:$A$100,0))&lt;&gt;"",INDEX('Coverage Indicators - Section D'!AF$1:AF$100,MATCH('Print View'!$A167,'Coverage Indicators - Section D'!$A$1:$A$100,0)),""),"")</f>
        <v xml:space="preserve">/
</v>
      </c>
      <c r="R167" s="410" t="str">
        <f ca="1">IFERROR(IF(INDEX('Coverage Indicators - Section D'!AG$1:AG$100,MATCH('Print View'!$A167,'Coverage Indicators - Section D'!$A$1:$A$100,0))&lt;&gt;"",INDEX('Coverage Indicators - Section D'!AG$1:AG$100,MATCH('Print View'!$A167,'Coverage Indicators - Section D'!$A$1:$A$100,0)),""),"")&amp;"/"&amp;IFERROR(IF(INDEX('Coverage Indicators - Section D'!AG$1:AG$100,MATCH('Print View'!$A167,'Coverage Indicators - Section D'!$A$1:$A$100,0)+1)&lt;&gt;"",INDEX('Coverage Indicators - Section D'!AG$1:AG$100,MATCH('Print View'!$A167,'Coverage Indicators - Section D'!$A$1:$A$100,0)+1),""),"")&amp;CHAR(10)&amp;IFERROR(IF(INDEX('Coverage Indicators - Section D'!AH$1:AH$100,MATCH('Print View'!$A167,'Coverage Indicators - Section D'!$A$1:$A$100,0))&lt;&gt;"",FIXED(INDEX('Coverage Indicators - Section D'!AH$1:AH$100,MATCH('Print View'!$A167,'Coverage Indicators - Section D'!$A$1:$A$100,0))*100,2)&amp;"%",""),"")&amp;CHAR(10)&amp;IFERROR(IF(INDEX('Coverage Indicators - Section D'!AI$1:AI$100,MATCH('Print View'!$A167,'Coverage Indicators - Section D'!$A$1:$A$100,0))&lt;&gt;"",INDEX('Coverage Indicators - Section D'!AI$1:AI$100,MATCH('Print View'!$A167,'Coverage Indicators - Section D'!$A$1:$A$100,0)),""),"")</f>
        <v xml:space="preserve">/
</v>
      </c>
      <c r="S167" s="410" t="str">
        <f ca="1">IFERROR(IF(INDEX('Coverage Indicators - Section D'!AJ$1:AJ$100,MATCH('Print View'!$A167,'Coverage Indicators - Section D'!$A$1:$A$100,0))&lt;&gt;"",INDEX('Coverage Indicators - Section D'!AJ$1:AJ$100,MATCH('Print View'!$A167,'Coverage Indicators - Section D'!$A$1:$A$100,0)),""),"")&amp;"/"&amp;IFERROR(IF(INDEX('Coverage Indicators - Section D'!AJ$1:AJ$100,MATCH('Print View'!$A167,'Coverage Indicators - Section D'!$A$1:$A$100,0)+1)&lt;&gt;"",INDEX('Coverage Indicators - Section D'!AJ$1:AJ$100,MATCH('Print View'!$A167,'Coverage Indicators - Section D'!$A$1:$A$100,0)+1),""),"")&amp;CHAR(10)&amp;IFERROR(IF(INDEX('Coverage Indicators - Section D'!AK$1:AK$100,MATCH('Print View'!$A167,'Coverage Indicators - Section D'!$A$1:$A$100,0))&lt;&gt;"",FIXED(INDEX('Coverage Indicators - Section D'!AK$1:AK$100,MATCH('Print View'!$A167,'Coverage Indicators - Section D'!$A$1:$A$100,0))*100,2)&amp;"%",""),"")&amp;CHAR(10)&amp;IFERROR(IF(INDEX('Coverage Indicators - Section D'!AL$1:AL$100,MATCH('Print View'!$A167,'Coverage Indicators - Section D'!$A$1:$A$100,0))&lt;&gt;"",INDEX('Coverage Indicators - Section D'!AL$1:AL$100,MATCH('Print View'!$A167,'Coverage Indicators - Section D'!$A$1:$A$100,0)),""),"")</f>
        <v xml:space="preserve">/
</v>
      </c>
      <c r="T167" s="318"/>
      <c r="U167" s="230"/>
      <c r="V167" s="230"/>
      <c r="W167" s="230"/>
      <c r="X167" s="230"/>
      <c r="Y167" s="230"/>
      <c r="Z167" s="230"/>
      <c r="AA167" s="230"/>
      <c r="AB167" s="230"/>
      <c r="AC167" s="230"/>
      <c r="AD167" s="230"/>
      <c r="AE167" s="230"/>
      <c r="AF167" s="230"/>
      <c r="AG167" s="230"/>
      <c r="AH167" s="230"/>
      <c r="AI167" s="230"/>
      <c r="AJ167" s="230"/>
      <c r="AK167" s="230"/>
      <c r="AL167" s="230"/>
      <c r="AM167" s="230"/>
      <c r="AN167" s="230"/>
      <c r="AO167" s="230" t="str">
        <f ca="1">IFERROR(IF(INDEX('Coverage Indicators - Section D'!AD$1:AD$110,MATCH('Print View'!$A167,'Coverage Indicators - Section D'!$A$1:$A$110,0))&lt;&gt;0,INDEX('Coverage Indicators - Section D'!AD$1:AD$110,MATCH('Print View'!$A167,'Coverage Indicators - Section D'!$A$1:$A$110,0)),""),"")</f>
        <v/>
      </c>
      <c r="AP167" s="230"/>
      <c r="AQ167" s="230"/>
      <c r="AR167" s="230"/>
      <c r="AS167" s="230"/>
      <c r="AT167" s="703" t="str">
        <f ca="1">CONCATENATE($A167,N$147)</f>
        <v>1031-Dec-24</v>
      </c>
      <c r="AU167" s="702" t="str">
        <f ca="1">CONCATENATE($A167,Q$147)</f>
        <v>1031-Dec-27</v>
      </c>
      <c r="AV167" s="702" t="str">
        <f t="shared" ref="AV167" si="76">CONCATENATE($A167,V$147)</f>
        <v>10</v>
      </c>
      <c r="AW167" s="702" t="str">
        <f t="shared" ref="AW167" si="77">CONCATENATE($A167,Y$147)</f>
        <v>10</v>
      </c>
      <c r="AX167" s="702" t="str">
        <f t="shared" ref="AX167" si="78">CONCATENATE($A167,AB$147)</f>
        <v>10</v>
      </c>
      <c r="AY167" s="702" t="str">
        <f t="shared" ref="AY167" si="79">CONCATENATE($A167,AE$147)</f>
        <v>10</v>
      </c>
      <c r="AZ167" s="702" t="str">
        <f t="shared" ref="AZ167" si="80">CONCATENATE($A167,AH$147)</f>
        <v>10</v>
      </c>
      <c r="BA167" s="702" t="str">
        <f t="shared" ref="BA167" si="81">CONCATENATE($A167,AK$147)</f>
        <v>10</v>
      </c>
      <c r="BB167" s="235"/>
      <c r="BC167" s="122"/>
    </row>
    <row r="168" spans="1:55" s="107" customFormat="1" ht="88.25" customHeight="1" x14ac:dyDescent="0.35">
      <c r="A168" s="741"/>
      <c r="B168" s="596" t="str">
        <f ca="1">IFERROR(IF(INDEX('Coverage Indicators - Section D'!AM$1:AM$110,MATCH('Print View'!$A167,'Coverage Indicators - Section D'!$A$1:$A$110,0))&lt;&gt;0,INDEX('Coverage Indicators - Section D'!AM$1:AM$110,MATCH('Print View'!$A167,'Coverage Indicators - Section D'!$A$1:$A$110,0)),""),"")</f>
        <v/>
      </c>
      <c r="C168" s="597"/>
      <c r="D168" s="597"/>
      <c r="E168" s="597"/>
      <c r="F168" s="597"/>
      <c r="G168" s="597"/>
      <c r="H168" s="597"/>
      <c r="I168" s="598"/>
      <c r="J168" s="598"/>
      <c r="K168" s="598"/>
      <c r="L168" s="598"/>
      <c r="M168" s="598"/>
      <c r="N168" s="598"/>
      <c r="O168" s="598"/>
      <c r="P168" s="598"/>
      <c r="Q168" s="598"/>
      <c r="R168" s="598"/>
      <c r="S168" s="599"/>
      <c r="T168" s="319"/>
      <c r="U168" s="230"/>
      <c r="V168" s="230"/>
      <c r="W168" s="230"/>
      <c r="X168" s="230"/>
      <c r="Y168" s="230"/>
      <c r="Z168" s="230"/>
      <c r="AA168" s="230"/>
      <c r="AB168" s="230"/>
      <c r="AC168" s="230"/>
      <c r="AD168" s="230"/>
      <c r="AE168" s="230"/>
      <c r="AF168" s="230"/>
      <c r="AG168" s="230"/>
      <c r="AH168" s="230"/>
      <c r="AI168" s="230"/>
      <c r="AJ168" s="230"/>
      <c r="AK168" s="230"/>
      <c r="AL168" s="230"/>
      <c r="AM168" s="230"/>
      <c r="AN168" s="230"/>
      <c r="AO168" s="230"/>
      <c r="AP168" s="230"/>
      <c r="AQ168" s="230"/>
      <c r="AR168" s="230"/>
      <c r="AS168" s="230"/>
      <c r="AT168" s="703"/>
      <c r="AU168" s="702"/>
      <c r="AV168" s="702"/>
      <c r="AW168" s="702"/>
      <c r="AX168" s="702"/>
      <c r="AY168" s="702"/>
      <c r="AZ168" s="702"/>
      <c r="BA168" s="702"/>
      <c r="BB168" s="235"/>
      <c r="BC168" s="122"/>
    </row>
    <row r="169" spans="1:55" s="107" customFormat="1" ht="177" customHeight="1" x14ac:dyDescent="0.35">
      <c r="A169" s="740">
        <v>11</v>
      </c>
      <c r="B169" s="403" t="str">
        <f ca="1">IFERROR(IF(INDEX('Coverage Indicators - Section D'!B$1:B$100,MATCH('Print View'!$A169,'Coverage Indicators - Section D'!$A$1:$A$100,0))&lt;&gt;0,INDEX('Coverage Indicators - Section D'!B$1:B$100,MATCH('Print View'!$A169,'Coverage Indicators - Section D'!$A$1:$A$100,0)),""),"")</f>
        <v/>
      </c>
      <c r="C169" s="403" t="str">
        <f ca="1">IFERROR(IF(INDEX('Coverage Indicators - Section D'!D$1:D$100,MATCH('Print View'!$A169,'Coverage Indicators - Section D'!$A$1:$A$100,0))&lt;&gt;0,INDEX('Coverage Indicators - Section D'!D$1:D$100,MATCH('Print View'!$A169,'Coverage Indicators - Section D'!$A$1:$A$100,0)),""),"")</f>
        <v/>
      </c>
      <c r="D169" s="403" t="str">
        <f ca="1">IFERROR(IF(INDEX('Coverage Indicators - Section D'!E$1:E$100,MATCH('Print View'!$A169,'Coverage Indicators - Section D'!$A$1:$A$100,0))&lt;&gt;0,INDEX('Coverage Indicators - Section D'!E$1:E$100,MATCH('Print View'!$A169,'Coverage Indicators - Section D'!$A$1:$A$100,0)),""),"")</f>
        <v/>
      </c>
      <c r="E169" s="404" t="str">
        <f ca="1">IFERROR(IF(INDEX('Coverage Indicators - Section D'!F$1:F$100,MATCH('Print View'!$A169,'Coverage Indicators - Section D'!$A$1:$A$100,0))&lt;&gt;"",INDEX('Coverage Indicators - Section D'!F$1:F$100,MATCH('Print View'!$A169,'Coverage Indicators - Section D'!$A$1:$A$100,0)),""),"")&amp;"/"&amp;IFERROR(IF(INDEX('Coverage Indicators - Section D'!F$1:F$100,MATCH('Print View'!$A169,'Coverage Indicators - Section D'!$A$1:$A$100,0)+1)&lt;&gt;"",INDEX('Coverage Indicators - Section D'!F$1:F$100,MATCH('Print View'!$A169,'Coverage Indicators - Section D'!$A$1:$A$100,0)+1),""),"")&amp;CHAR(10)&amp;IFERROR(IF(INDEX('Coverage Indicators - Section D'!G$1:G$100,MATCH('Print View'!$A169,'Coverage Indicators - Section D'!$A$1:$A$100,0))&lt;&gt;"",FIXED(INDEX('Coverage Indicators - Section D'!G$1:G$100,MATCH('Print View'!$A169,'Coverage Indicators - Section D'!$A$1:$A$100,0))*100,2)&amp;"%",""),"")</f>
        <v xml:space="preserve">/
</v>
      </c>
      <c r="F169" s="405" t="str">
        <f ca="1">IFERROR(IF(INDEX('Coverage Indicators - Section D'!H$1:H$100,MATCH('Print View'!$A169,'Coverage Indicators - Section D'!$A$1:$A$100,0))&lt;&gt;0,INDEX('Coverage Indicators - Section D'!H$1:H$100,MATCH('Print View'!$A169,'Coverage Indicators - Section D'!$A$1:$A$100,0)),""),"")&amp;CHAR(10)&amp;IFERROR(IF(INDEX('Coverage Indicators - Section D'!I$1:I$100,MATCH('Print View'!$A169,'Coverage Indicators - Section D'!$A$1:$A$100,0))&lt;&gt;0,INDEX('Coverage Indicators - Section D'!I$1:I$100,MATCH('Print View'!$A169,'Coverage Indicators - Section D'!$A$1:$A$100,0)),""),"")</f>
        <v xml:space="preserve">
</v>
      </c>
      <c r="G169" s="406" t="str">
        <f>IFERROR(IF(INDEX('Coverage Indicators - Section D'!J29:J58,MATCH('Print View'!$A169,'Coverage Indicators - Section D'!$A$9:$A$38,0))&lt;&gt;0,INDEX('Coverage Indicators - Section D'!J29:J58,MATCH('Print View'!$A169,'Coverage Indicators - Section D'!$A$9:$A$38,0)),""),"")</f>
        <v/>
      </c>
      <c r="H169" s="407" t="str">
        <f ca="1">IFERROR(IF(INDEX('Coverage Indicators - Section D'!K$1:K$100,MATCH('Print View'!$A169,'Coverage Indicators - Section D'!$A$1:$A$100,0))&lt;&gt;0,INDEX('Coverage Indicators - Section D'!K$1:K$100,MATCH('Print View'!$A169,'Coverage Indicators - Section D'!$A$1:$A$100,0)),""),"")</f>
        <v/>
      </c>
      <c r="I169" s="406" t="str">
        <f ca="1">IFERROR(IF(AND('Overview - Section A'!AN$5="Grant Making",OR(C169&lt;&gt;"",D169&lt;&gt;"")),Setup!I15,IF(INDEX('Coverage Indicators - Section D'!L$1:L$100,MATCH('Print View'!$A169,'Coverage Indicators - Section D'!$A$1:$A$100,0))&lt;&gt;0,INDEX('Coverage Indicators - Section D'!L$1:L$100,MATCH('Print View'!$A169,'Coverage Indicators - Section D'!$A$1:$A$100,0)),"")),"")</f>
        <v/>
      </c>
      <c r="J169" s="404" t="str">
        <f ca="1">IFERROR(IF(INDEX('Coverage Indicators - Section D'!M$1:M$100,MATCH('Print View'!$A169,'Coverage Indicators - Section D'!$A$1:$A$100,0))&lt;&gt;0,INDEX('Coverage Indicators - Section D'!M$1:M$100,MATCH('Print View'!$A169,'Coverage Indicators - Section D'!$A$1:$A$100,0)),""),"")&amp;CHAR(10)&amp;IFERROR(IF(INDEX('Coverage Indicators - Section D'!M$1:M$100,MATCH('Print View'!$A169,'Coverage Indicators - Section D'!$A$1:$A$100,0)+1)&lt;&gt;0,INDEX('Coverage Indicators - Section D'!M$1:M$100,MATCH('Print View'!$A169,'Coverage Indicators - Section D'!$A$1:$A$100,0)+1),""),"")</f>
        <v xml:space="preserve">
</v>
      </c>
      <c r="K169" s="404" t="str">
        <f ca="1">IFERROR(IF(INDEX('Coverage Indicators - Section D'!N$1:N$100,MATCH('Print View'!$A169,'Coverage Indicators - Section D'!$A$1:$A$100,0))&lt;&gt;0,INDEX('Coverage Indicators - Section D'!N$1:N$100,MATCH('Print View'!$A169,'Coverage Indicators - Section D'!$A$1:$A$100,0)),""),"")</f>
        <v/>
      </c>
      <c r="L169" s="404" t="str">
        <f ca="1">IFERROR(IF(INDEX('Coverage Indicators - Section D'!O$1:O$100,MATCH('Print View'!$A169,'Coverage Indicators - Section D'!$A$1:$A$100,0))&lt;&gt;"",INDEX('Coverage Indicators - Section D'!O$1:O$100,MATCH('Print View'!$A169,'Coverage Indicators - Section D'!$A$1:$A$100,0)),""),"")&amp;"/"&amp;IFERROR(IF(INDEX('Coverage Indicators - Section D'!O$1:O$100,MATCH('Print View'!$A169,'Coverage Indicators - Section D'!$A$1:$A$100,0)+1)&lt;&gt;"",INDEX('Coverage Indicators - Section D'!O$1:O$100,MATCH('Print View'!$A169,'Coverage Indicators - Section D'!$A$1:$A$100,0)+1),""),"")&amp;CHAR(10)&amp;IFERROR(IF(INDEX('Coverage Indicators - Section D'!P$1:P$100,MATCH('Print View'!$A169,'Coverage Indicators - Section D'!$A$1:$A$100,0))&lt;&gt;"",FIXED(INDEX('Coverage Indicators - Section D'!P$1:P$100,MATCH('Print View'!$A169,'Coverage Indicators - Section D'!$A$1:$A$100,0))*100,2)&amp;"%",""),"")&amp;CHAR(10)&amp;IFERROR(IF(INDEX('Coverage Indicators - Section D'!Q$1:Q$100,MATCH('Print View'!$A169,'Coverage Indicators - Section D'!$A$1:$A$100,0))&lt;&gt;"",INDEX('Coverage Indicators - Section D'!Q$1:Q$100,MATCH('Print View'!$A169,'Coverage Indicators - Section D'!$A$1:$A$100,0)),""),"")</f>
        <v xml:space="preserve">/
</v>
      </c>
      <c r="M169" s="405" t="str">
        <f ca="1">IFERROR(IF(INDEX('Coverage Indicators - Section D'!R$1:R$100,MATCH('Print View'!$A169,'Coverage Indicators - Section D'!$A$1:$A$100,0))&lt;&gt;"",INDEX('Coverage Indicators - Section D'!R$1:R$100,MATCH('Print View'!$A169,'Coverage Indicators - Section D'!$A$1:$A$100,0)),""),"")&amp;"/"&amp;IFERROR(IF(INDEX('Coverage Indicators - Section D'!R$1:R$100,MATCH('Print View'!$A169,'Coverage Indicators - Section D'!$A$1:$A$100,0)+1)&lt;&gt;"",INDEX('Coverage Indicators - Section D'!R$1:R$100,MATCH('Print View'!$A169,'Coverage Indicators - Section D'!$A$1:$A$100,0)+1),""),"")&amp;CHAR(10)&amp;IFERROR(IF(INDEX('Coverage Indicators - Section D'!S$1:S$100,MATCH('Print View'!$A169,'Coverage Indicators - Section D'!$A$1:$A$100,0))&lt;&gt;"",FIXED(INDEX('Coverage Indicators - Section D'!S$1:S$100,MATCH('Print View'!$A169,'Coverage Indicators - Section D'!$A$1:$A$100,0))*100,2)&amp;"%",""),"")&amp;CHAR(10)&amp;IFERROR(IF(INDEX('Coverage Indicators - Section D'!T$1:T$100,MATCH('Print View'!$A169,'Coverage Indicators - Section D'!$A$1:$A$100,0))&lt;&gt;"",INDEX('Coverage Indicators - Section D'!T$1:T$100,MATCH('Print View'!$A169,'Coverage Indicators - Section D'!$A$1:$A$100,0)),""),"")</f>
        <v xml:space="preserve">/
</v>
      </c>
      <c r="N169" s="404" t="str">
        <f ca="1">IFERROR(IF(INDEX('Coverage Indicators - Section D'!U$1:U$100,MATCH('Print View'!$A169,'Coverage Indicators - Section D'!$A$1:$A$100,0))&lt;&gt;"",INDEX('Coverage Indicators - Section D'!U$1:U$100,MATCH('Print View'!$A169,'Coverage Indicators - Section D'!$A$1:$A$100,0)),""),"")&amp;"/"&amp;IFERROR(IF(INDEX('Coverage Indicators - Section D'!U$1:U$100,MATCH('Print View'!$A169,'Coverage Indicators - Section D'!$A$1:$A$100,0)+1)&lt;&gt;"",INDEX('Coverage Indicators - Section D'!U$1:U$100,MATCH('Print View'!$A169,'Coverage Indicators - Section D'!$A$1:$A$100,0)+1),""),"")&amp;CHAR(10)&amp;IFERROR(IF(INDEX('Coverage Indicators - Section D'!V$1:V$100,MATCH('Print View'!$A169,'Coverage Indicators - Section D'!$A$1:$A$100,0))&lt;&gt;"",FIXED(INDEX('Coverage Indicators - Section D'!V$1:V$100,MATCH('Print View'!$A169,'Coverage Indicators - Section D'!$A$1:$A$100,0))*100,2)&amp;"%",""),"")&amp;CHAR(10)&amp;IFERROR(IF(INDEX('Coverage Indicators - Section D'!W$1:W$100,MATCH('Print View'!$A169,'Coverage Indicators - Section D'!$A$1:$A$100,0))&lt;&gt;"",INDEX('Coverage Indicators - Section D'!W$1:W$100,MATCH('Print View'!$A169,'Coverage Indicators - Section D'!$A$1:$A$100,0)),""),"")</f>
        <v xml:space="preserve">/
</v>
      </c>
      <c r="O169" s="405" t="str">
        <f ca="1">IFERROR(IF(INDEX('Coverage Indicators - Section D'!X$1:X$100,MATCH('Print View'!$A169,'Coverage Indicators - Section D'!$A$1:$A$100,0))&lt;&gt;"",INDEX('Coverage Indicators - Section D'!X$1:X$100,MATCH('Print View'!$A169,'Coverage Indicators - Section D'!$A$1:$A$100,0)),""),"")&amp;"/"&amp;IFERROR(IF(INDEX('Coverage Indicators - Section D'!X$1:X$100,MATCH('Print View'!$A169,'Coverage Indicators - Section D'!$A$1:$A$100,0)+1)&lt;&gt;"",INDEX('Coverage Indicators - Section D'!X$1:X$100,MATCH('Print View'!$A169,'Coverage Indicators - Section D'!$A$1:$A$100,0)+1),""),"")&amp;CHAR(10)&amp;IFERROR(IF(INDEX('Coverage Indicators - Section D'!Y$1:Y$100,MATCH('Print View'!$A169,'Coverage Indicators - Section D'!$A$1:$A$100,0))&lt;&gt;"",FIXED(INDEX('Coverage Indicators - Section D'!Y$1:Y$100,MATCH('Print View'!$A169,'Coverage Indicators - Section D'!$A$1:$A$100,0))*100,2)&amp;"%",""),"")&amp;CHAR(10)&amp;IFERROR(IF(INDEX('Coverage Indicators - Section D'!Z$1:Z$100,MATCH('Print View'!$A169,'Coverage Indicators - Section D'!$A$1:$A$100,0))&lt;&gt;"",INDEX('Coverage Indicators - Section D'!Z$1:Z$100,MATCH('Print View'!$A169,'Coverage Indicators - Section D'!$A$1:$A$100,0)),""),"")</f>
        <v xml:space="preserve">/
</v>
      </c>
      <c r="P169" s="405" t="str">
        <f ca="1">IFERROR(IF(INDEX('Coverage Indicators - Section D'!AA$1:AA$100,MATCH('Print View'!$A169,'Coverage Indicators - Section D'!$A$1:$A$100,0))&lt;&gt;"",INDEX('Coverage Indicators - Section D'!AA$1:AA$100,MATCH('Print View'!$A169,'Coverage Indicators - Section D'!$A$1:$A$100,0)),""),"")&amp;"/"&amp;IFERROR(IF(INDEX('Coverage Indicators - Section D'!AA$1:AA$100,MATCH('Print View'!$A169,'Coverage Indicators - Section D'!$A$1:$A$100,0)+1)&lt;&gt;"",INDEX('Coverage Indicators - Section D'!AA$1:AA$100,MATCH('Print View'!$A169,'Coverage Indicators - Section D'!$A$1:$A$100,0)+1),""),"")&amp;CHAR(10)&amp;IFERROR(IF(INDEX('Coverage Indicators - Section D'!AB$1:AB$100,MATCH('Print View'!$A169,'Coverage Indicators - Section D'!$A$1:$A$100,0))&lt;&gt;"",FIXED(INDEX('Coverage Indicators - Section D'!AB$1:AB$100,MATCH('Print View'!$A169,'Coverage Indicators - Section D'!$A$1:$A$100,0))*100,2)&amp;"%",""),"")&amp;CHAR(10)&amp;IFERROR(IF(INDEX('Coverage Indicators - Section D'!AC$1:AC$100,MATCH('Print View'!$A169,'Coverage Indicators - Section D'!$A$1:$A$100,0))&lt;&gt;"",INDEX('Coverage Indicators - Section D'!AC$1:AC$100,MATCH('Print View'!$A169,'Coverage Indicators - Section D'!$A$1:$A$100,0)),""),"")</f>
        <v xml:space="preserve">/
</v>
      </c>
      <c r="Q169" s="405" t="str">
        <f ca="1">IFERROR(IF(INDEX('Coverage Indicators - Section D'!AD$1:AD$100,MATCH('Print View'!$A169,'Coverage Indicators - Section D'!$A$1:$A$100,0))&lt;&gt;"",INDEX('Coverage Indicators - Section D'!AD$1:AD$100,MATCH('Print View'!$A169,'Coverage Indicators - Section D'!$A$1:$A$100,0)),""),"")&amp;"/"&amp;IFERROR(IF(INDEX('Coverage Indicators - Section D'!AD$1:AD$100,MATCH('Print View'!$A169,'Coverage Indicators - Section D'!$A$1:$A$100,0)+1)&lt;&gt;"",INDEX('Coverage Indicators - Section D'!AD$1:AD$100,MATCH('Print View'!$A169,'Coverage Indicators - Section D'!$A$1:$A$100,0)+1),""),"")&amp;CHAR(10)&amp;IFERROR(IF(INDEX('Coverage Indicators - Section D'!AE$1:AE$100,MATCH('Print View'!$A169,'Coverage Indicators - Section D'!$A$1:$A$100,0))&lt;&gt;"",FIXED(INDEX('Coverage Indicators - Section D'!AE$1:AE$100,MATCH('Print View'!$A169,'Coverage Indicators - Section D'!$A$1:$A$100,0))*100,2)&amp;"%",""),"")&amp;CHAR(10)&amp;IFERROR(IF(INDEX('Coverage Indicators - Section D'!AF$1:AF$100,MATCH('Print View'!$A169,'Coverage Indicators - Section D'!$A$1:$A$100,0))&lt;&gt;"",INDEX('Coverage Indicators - Section D'!AF$1:AF$100,MATCH('Print View'!$A169,'Coverage Indicators - Section D'!$A$1:$A$100,0)),""),"")</f>
        <v xml:space="preserve">/
</v>
      </c>
      <c r="R169" s="405" t="str">
        <f ca="1">IFERROR(IF(INDEX('Coverage Indicators - Section D'!AG$1:AG$100,MATCH('Print View'!$A169,'Coverage Indicators - Section D'!$A$1:$A$100,0))&lt;&gt;"",INDEX('Coverage Indicators - Section D'!AG$1:AG$100,MATCH('Print View'!$A169,'Coverage Indicators - Section D'!$A$1:$A$100,0)),""),"")&amp;"/"&amp;IFERROR(IF(INDEX('Coverage Indicators - Section D'!AG$1:AG$100,MATCH('Print View'!$A169,'Coverage Indicators - Section D'!$A$1:$A$100,0)+1)&lt;&gt;"",INDEX('Coverage Indicators - Section D'!AG$1:AG$100,MATCH('Print View'!$A169,'Coverage Indicators - Section D'!$A$1:$A$100,0)+1),""),"")&amp;CHAR(10)&amp;IFERROR(IF(INDEX('Coverage Indicators - Section D'!AH$1:AH$100,MATCH('Print View'!$A169,'Coverage Indicators - Section D'!$A$1:$A$100,0))&lt;&gt;"",FIXED(INDEX('Coverage Indicators - Section D'!AH$1:AH$100,MATCH('Print View'!$A169,'Coverage Indicators - Section D'!$A$1:$A$100,0))*100,2)&amp;"%",""),"")&amp;CHAR(10)&amp;IFERROR(IF(INDEX('Coverage Indicators - Section D'!AI$1:AI$100,MATCH('Print View'!$A169,'Coverage Indicators - Section D'!$A$1:$A$100,0))&lt;&gt;"",INDEX('Coverage Indicators - Section D'!AI$1:AI$100,MATCH('Print View'!$A169,'Coverage Indicators - Section D'!$A$1:$A$100,0)),""),"")</f>
        <v xml:space="preserve">/
</v>
      </c>
      <c r="S169" s="405" t="str">
        <f ca="1">IFERROR(IF(INDEX('Coverage Indicators - Section D'!AJ$1:AJ$100,MATCH('Print View'!$A169,'Coverage Indicators - Section D'!$A$1:$A$100,0))&lt;&gt;"",INDEX('Coverage Indicators - Section D'!AJ$1:AJ$100,MATCH('Print View'!$A169,'Coverage Indicators - Section D'!$A$1:$A$100,0)),""),"")&amp;"/"&amp;IFERROR(IF(INDEX('Coverage Indicators - Section D'!AJ$1:AJ$100,MATCH('Print View'!$A169,'Coverage Indicators - Section D'!$A$1:$A$100,0)+1)&lt;&gt;"",INDEX('Coverage Indicators - Section D'!AJ$1:AJ$100,MATCH('Print View'!$A169,'Coverage Indicators - Section D'!$A$1:$A$100,0)+1),""),"")&amp;CHAR(10)&amp;IFERROR(IF(INDEX('Coverage Indicators - Section D'!AK$1:AK$100,MATCH('Print View'!$A169,'Coverage Indicators - Section D'!$A$1:$A$100,0))&lt;&gt;"",FIXED(INDEX('Coverage Indicators - Section D'!AK$1:AK$100,MATCH('Print View'!$A169,'Coverage Indicators - Section D'!$A$1:$A$100,0))*100,2)&amp;"%",""),"")&amp;CHAR(10)&amp;IFERROR(IF(INDEX('Coverage Indicators - Section D'!AL$1:AL$100,MATCH('Print View'!$A169,'Coverage Indicators - Section D'!$A$1:$A$100,0))&lt;&gt;"",INDEX('Coverage Indicators - Section D'!AL$1:AL$100,MATCH('Print View'!$A169,'Coverage Indicators - Section D'!$A$1:$A$100,0)),""),"")</f>
        <v xml:space="preserve">/
</v>
      </c>
      <c r="T169" s="315"/>
      <c r="U169" s="230"/>
      <c r="V169" s="230"/>
      <c r="W169" s="230"/>
      <c r="X169" s="230"/>
      <c r="Y169" s="230"/>
      <c r="Z169" s="230"/>
      <c r="AA169" s="230"/>
      <c r="AB169" s="230"/>
      <c r="AC169" s="230"/>
      <c r="AD169" s="230"/>
      <c r="AE169" s="230"/>
      <c r="AF169" s="230"/>
      <c r="AG169" s="230"/>
      <c r="AH169" s="230"/>
      <c r="AI169" s="230"/>
      <c r="AJ169" s="230"/>
      <c r="AK169" s="230"/>
      <c r="AL169" s="230"/>
      <c r="AM169" s="230"/>
      <c r="AN169" s="230"/>
      <c r="AO169" s="230" t="str">
        <f ca="1">IFERROR(IF(INDEX('Coverage Indicators - Section D'!AD$1:AD$110,MATCH('Print View'!$A169,'Coverage Indicators - Section D'!$A$1:$A$110,0))&lt;&gt;0,INDEX('Coverage Indicators - Section D'!AD$1:AD$110,MATCH('Print View'!$A169,'Coverage Indicators - Section D'!$A$1:$A$110,0)),""),"")</f>
        <v/>
      </c>
      <c r="AP169" s="230"/>
      <c r="AQ169" s="230"/>
      <c r="AR169" s="230"/>
      <c r="AS169" s="230"/>
      <c r="AT169" s="703" t="str">
        <f ca="1">CONCATENATE($A169,N$147)</f>
        <v>1131-Dec-24</v>
      </c>
      <c r="AU169" s="702" t="str">
        <f ca="1">CONCATENATE($A169,Q$147)</f>
        <v>1131-Dec-27</v>
      </c>
      <c r="AV169" s="702" t="str">
        <f t="shared" ref="AV169" si="82">CONCATENATE($A169,V$147)</f>
        <v>11</v>
      </c>
      <c r="AW169" s="702" t="str">
        <f t="shared" ref="AW169" si="83">CONCATENATE($A169,Y$147)</f>
        <v>11</v>
      </c>
      <c r="AX169" s="702" t="str">
        <f t="shared" ref="AX169" si="84">CONCATENATE($A169,AB$147)</f>
        <v>11</v>
      </c>
      <c r="AY169" s="702" t="str">
        <f t="shared" ref="AY169" si="85">CONCATENATE($A169,AE$147)</f>
        <v>11</v>
      </c>
      <c r="AZ169" s="702" t="str">
        <f t="shared" ref="AZ169" si="86">CONCATENATE($A169,AH$147)</f>
        <v>11</v>
      </c>
      <c r="BA169" s="702" t="str">
        <f t="shared" ref="BA169" si="87">CONCATENATE($A169,AK$147)</f>
        <v>11</v>
      </c>
      <c r="BB169" s="235"/>
      <c r="BC169" s="122"/>
    </row>
    <row r="170" spans="1:55" s="107" customFormat="1" ht="88.25" customHeight="1" x14ac:dyDescent="0.35">
      <c r="A170" s="740"/>
      <c r="B170" s="600" t="str">
        <f ca="1">IFERROR(IF(INDEX('Coverage Indicators - Section D'!AM$1:AM$110,MATCH('Print View'!$A169,'Coverage Indicators - Section D'!$A$1:$A$110,0))&lt;&gt;0,INDEX('Coverage Indicators - Section D'!AM$1:AM$110,MATCH('Print View'!$A169,'Coverage Indicators - Section D'!$A$1:$A$110,0)),""),"")</f>
        <v/>
      </c>
      <c r="C170" s="601"/>
      <c r="D170" s="601"/>
      <c r="E170" s="601"/>
      <c r="F170" s="601"/>
      <c r="G170" s="601"/>
      <c r="H170" s="601"/>
      <c r="I170" s="601"/>
      <c r="J170" s="601"/>
      <c r="K170" s="601"/>
      <c r="L170" s="601"/>
      <c r="M170" s="601"/>
      <c r="N170" s="601"/>
      <c r="O170" s="601"/>
      <c r="P170" s="601"/>
      <c r="Q170" s="601"/>
      <c r="R170" s="601"/>
      <c r="S170" s="602"/>
      <c r="T170" s="317"/>
      <c r="U170" s="230"/>
      <c r="V170" s="230"/>
      <c r="W170" s="230"/>
      <c r="X170" s="230"/>
      <c r="Y170" s="230"/>
      <c r="Z170" s="230"/>
      <c r="AA170" s="230"/>
      <c r="AB170" s="230"/>
      <c r="AC170" s="230"/>
      <c r="AD170" s="230"/>
      <c r="AE170" s="230"/>
      <c r="AF170" s="230"/>
      <c r="AG170" s="230"/>
      <c r="AH170" s="230"/>
      <c r="AI170" s="230"/>
      <c r="AJ170" s="230"/>
      <c r="AK170" s="230"/>
      <c r="AL170" s="230"/>
      <c r="AM170" s="230"/>
      <c r="AN170" s="230"/>
      <c r="AO170" s="230"/>
      <c r="AP170" s="230"/>
      <c r="AQ170" s="230"/>
      <c r="AR170" s="230"/>
      <c r="AS170" s="230"/>
      <c r="AT170" s="703"/>
      <c r="AU170" s="702"/>
      <c r="AV170" s="702"/>
      <c r="AW170" s="702"/>
      <c r="AX170" s="702"/>
      <c r="AY170" s="702"/>
      <c r="AZ170" s="702"/>
      <c r="BA170" s="702"/>
      <c r="BB170" s="235"/>
      <c r="BC170" s="122"/>
    </row>
    <row r="171" spans="1:55" s="107" customFormat="1" ht="177" customHeight="1" x14ac:dyDescent="0.35">
      <c r="A171" s="742">
        <v>12</v>
      </c>
      <c r="B171" s="393" t="str">
        <f ca="1">IFERROR(IF(INDEX('Coverage Indicators - Section D'!B$1:B$100,MATCH('Print View'!$A171,'Coverage Indicators - Section D'!$A$1:$A$100,0))&lt;&gt;0,INDEX('Coverage Indicators - Section D'!B$1:B$100,MATCH('Print View'!$A171,'Coverage Indicators - Section D'!$A$1:$A$100,0)),""),"")</f>
        <v/>
      </c>
      <c r="C171" s="393" t="str">
        <f ca="1">IFERROR(IF(INDEX('Coverage Indicators - Section D'!D$1:D$100,MATCH('Print View'!$A171,'Coverage Indicators - Section D'!$A$1:$A$100,0))&lt;&gt;0,INDEX('Coverage Indicators - Section D'!D$1:D$100,MATCH('Print View'!$A171,'Coverage Indicators - Section D'!$A$1:$A$100,0)),""),"")</f>
        <v/>
      </c>
      <c r="D171" s="393" t="str">
        <f ca="1">IFERROR(IF(INDEX('Coverage Indicators - Section D'!E$1:E$100,MATCH('Print View'!$A171,'Coverage Indicators - Section D'!$A$1:$A$100,0))&lt;&gt;0,INDEX('Coverage Indicators - Section D'!E$1:E$100,MATCH('Print View'!$A171,'Coverage Indicators - Section D'!$A$1:$A$100,0)),""),"")</f>
        <v/>
      </c>
      <c r="E171" s="394" t="str">
        <f ca="1">IFERROR(IF(INDEX('Coverage Indicators - Section D'!F$1:F$100,MATCH('Print View'!$A171,'Coverage Indicators - Section D'!$A$1:$A$100,0))&lt;&gt;"",INDEX('Coverage Indicators - Section D'!F$1:F$100,MATCH('Print View'!$A171,'Coverage Indicators - Section D'!$A$1:$A$100,0)),""),"")&amp;"/"&amp;IFERROR(IF(INDEX('Coverage Indicators - Section D'!F$1:F$100,MATCH('Print View'!$A171,'Coverage Indicators - Section D'!$A$1:$A$100,0)+1)&lt;&gt;"",INDEX('Coverage Indicators - Section D'!F$1:F$100,MATCH('Print View'!$A171,'Coverage Indicators - Section D'!$A$1:$A$100,0)+1),""),"")&amp;CHAR(10)&amp;IFERROR(IF(INDEX('Coverage Indicators - Section D'!G$1:G$100,MATCH('Print View'!$A171,'Coverage Indicators - Section D'!$A$1:$A$100,0))&lt;&gt;"",FIXED(INDEX('Coverage Indicators - Section D'!G$1:G$100,MATCH('Print View'!$A171,'Coverage Indicators - Section D'!$A$1:$A$100,0))*100,2)&amp;"%",""),"")</f>
        <v xml:space="preserve">/
</v>
      </c>
      <c r="F171" s="408" t="str">
        <f ca="1">IFERROR(IF(INDEX('Coverage Indicators - Section D'!H$1:H$100,MATCH('Print View'!$A171,'Coverage Indicators - Section D'!$A$1:$A$100,0))&lt;&gt;0,INDEX('Coverage Indicators - Section D'!H$1:H$100,MATCH('Print View'!$A171,'Coverage Indicators - Section D'!$A$1:$A$100,0)),""),"")&amp;CHAR(10)&amp;IFERROR(IF(INDEX('Coverage Indicators - Section D'!I$1:I$100,MATCH('Print View'!$A171,'Coverage Indicators - Section D'!$A$1:$A$100,0))&lt;&gt;0,INDEX('Coverage Indicators - Section D'!I$1:I$100,MATCH('Print View'!$A171,'Coverage Indicators - Section D'!$A$1:$A$100,0)),""),"")</f>
        <v xml:space="preserve">
</v>
      </c>
      <c r="G171" s="409" t="str">
        <f>IFERROR(IF(INDEX('Coverage Indicators - Section D'!J29:J58,MATCH('Print View'!$A171,'Coverage Indicators - Section D'!$A$9:$A$38,0))&lt;&gt;0,INDEX('Coverage Indicators - Section D'!J29:J58,MATCH('Print View'!$A171,'Coverage Indicators - Section D'!$A$9:$A$38,0)),""),"")</f>
        <v/>
      </c>
      <c r="H171" s="408" t="str">
        <f ca="1">IFERROR(IF(INDEX('Coverage Indicators - Section D'!K$1:K$100,MATCH('Print View'!$A171,'Coverage Indicators - Section D'!$A$1:$A$100,0))&lt;&gt;0,INDEX('Coverage Indicators - Section D'!K$1:K$100,MATCH('Print View'!$A171,'Coverage Indicators - Section D'!$A$1:$A$100,0)),""),"")</f>
        <v/>
      </c>
      <c r="I171" s="409" t="str">
        <f ca="1">IFERROR(IF(AND('Overview - Section A'!AN$5="Grant Making",OR(C171&lt;&gt;"",D171&lt;&gt;"")),Setup!I15,IF(INDEX('Coverage Indicators - Section D'!L$1:L$100,MATCH('Print View'!$A171,'Coverage Indicators - Section D'!$A$1:$A$100,0))&lt;&gt;0,INDEX('Coverage Indicators - Section D'!L$1:L$100,MATCH('Print View'!$A171,'Coverage Indicators - Section D'!$A$1:$A$100,0)),"")),"")</f>
        <v/>
      </c>
      <c r="J171" s="408" t="str">
        <f ca="1">IFERROR(IF(INDEX('Coverage Indicators - Section D'!M$1:M$100,MATCH('Print View'!$A171,'Coverage Indicators - Section D'!$A$1:$A$100,0))&lt;&gt;0,INDEX('Coverage Indicators - Section D'!M$1:M$100,MATCH('Print View'!$A171,'Coverage Indicators - Section D'!$A$1:$A$100,0)),""),"")&amp;CHAR(10)&amp;IFERROR(IF(INDEX('Coverage Indicators - Section D'!M$1:M$100,MATCH('Print View'!$A171,'Coverage Indicators - Section D'!$A$1:$A$100,0)+1)&lt;&gt;0,INDEX('Coverage Indicators - Section D'!M$1:M$100,MATCH('Print View'!$A171,'Coverage Indicators - Section D'!$A$1:$A$100,0)+1),""),"")</f>
        <v xml:space="preserve">
</v>
      </c>
      <c r="K171" s="408" t="str">
        <f ca="1">IFERROR(IF(INDEX('Coverage Indicators - Section D'!N$1:N$100,MATCH('Print View'!$A171,'Coverage Indicators - Section D'!$A$1:$A$100,0))&lt;&gt;0,INDEX('Coverage Indicators - Section D'!N$1:N$100,MATCH('Print View'!$A171,'Coverage Indicators - Section D'!$A$1:$A$100,0)),""),"")</f>
        <v/>
      </c>
      <c r="L171" s="410" t="str">
        <f ca="1">IFERROR(IF(INDEX('Coverage Indicators - Section D'!O$1:O$100,MATCH('Print View'!$A171,'Coverage Indicators - Section D'!$A$1:$A$100,0))&lt;&gt;"",INDEX('Coverage Indicators - Section D'!O$1:O$100,MATCH('Print View'!$A171,'Coverage Indicators - Section D'!$A$1:$A$100,0)),""),"")&amp;"/"&amp;IFERROR(IF(INDEX('Coverage Indicators - Section D'!O$1:O$100,MATCH('Print View'!$A171,'Coverage Indicators - Section D'!$A$1:$A$100,0)+1)&lt;&gt;"",INDEX('Coverage Indicators - Section D'!O$1:O$100,MATCH('Print View'!$A171,'Coverage Indicators - Section D'!$A$1:$A$100,0)+1),""),"")&amp;CHAR(10)&amp;IFERROR(IF(INDEX('Coverage Indicators - Section D'!P$1:P$100,MATCH('Print View'!$A171,'Coverage Indicators - Section D'!$A$1:$A$100,0))&lt;&gt;"",FIXED(INDEX('Coverage Indicators - Section D'!P$1:P$100,MATCH('Print View'!$A171,'Coverage Indicators - Section D'!$A$1:$A$100,0))*100,2)&amp;"%",""),"")&amp;CHAR(10)&amp;IFERROR(IF(INDEX('Coverage Indicators - Section D'!Q$1:Q$100,MATCH('Print View'!$A171,'Coverage Indicators - Section D'!$A$1:$A$100,0))&lt;&gt;"",INDEX('Coverage Indicators - Section D'!Q$1:Q$100,MATCH('Print View'!$A171,'Coverage Indicators - Section D'!$A$1:$A$100,0)),""),"")</f>
        <v xml:space="preserve">/
</v>
      </c>
      <c r="M171" s="410" t="str">
        <f ca="1">IFERROR(IF(INDEX('Coverage Indicators - Section D'!R$1:R$100,MATCH('Print View'!$A171,'Coverage Indicators - Section D'!$A$1:$A$100,0))&lt;&gt;"",INDEX('Coverage Indicators - Section D'!R$1:R$100,MATCH('Print View'!$A171,'Coverage Indicators - Section D'!$A$1:$A$100,0)),""),"")&amp;"/"&amp;IFERROR(IF(INDEX('Coverage Indicators - Section D'!R$1:R$100,MATCH('Print View'!$A171,'Coverage Indicators - Section D'!$A$1:$A$100,0)+1)&lt;&gt;"",INDEX('Coverage Indicators - Section D'!R$1:R$100,MATCH('Print View'!$A171,'Coverage Indicators - Section D'!$A$1:$A$100,0)+1),""),"")&amp;CHAR(10)&amp;IFERROR(IF(INDEX('Coverage Indicators - Section D'!S$1:S$100,MATCH('Print View'!$A171,'Coverage Indicators - Section D'!$A$1:$A$100,0))&lt;&gt;"",FIXED(INDEX('Coverage Indicators - Section D'!S$1:S$100,MATCH('Print View'!$A171,'Coverage Indicators - Section D'!$A$1:$A$100,0))*100,2)&amp;"%",""),"")&amp;CHAR(10)&amp;IFERROR(IF(INDEX('Coverage Indicators - Section D'!T$1:T$100,MATCH('Print View'!$A171,'Coverage Indicators - Section D'!$A$1:$A$100,0))&lt;&gt;"",INDEX('Coverage Indicators - Section D'!T$1:T$100,MATCH('Print View'!$A171,'Coverage Indicators - Section D'!$A$1:$A$100,0)),""),"")</f>
        <v xml:space="preserve">/
</v>
      </c>
      <c r="N171" s="410" t="str">
        <f ca="1">IFERROR(IF(INDEX('Coverage Indicators - Section D'!U$1:U$100,MATCH('Print View'!$A171,'Coverage Indicators - Section D'!$A$1:$A$100,0))&lt;&gt;"",INDEX('Coverage Indicators - Section D'!U$1:U$100,MATCH('Print View'!$A171,'Coverage Indicators - Section D'!$A$1:$A$100,0)),""),"")&amp;"/"&amp;IFERROR(IF(INDEX('Coverage Indicators - Section D'!U$1:U$100,MATCH('Print View'!$A171,'Coverage Indicators - Section D'!$A$1:$A$100,0)+1)&lt;&gt;"",INDEX('Coverage Indicators - Section D'!U$1:U$100,MATCH('Print View'!$A171,'Coverage Indicators - Section D'!$A$1:$A$100,0)+1),""),"")&amp;CHAR(10)&amp;IFERROR(IF(INDEX('Coverage Indicators - Section D'!V$1:V$100,MATCH('Print View'!$A171,'Coverage Indicators - Section D'!$A$1:$A$100,0))&lt;&gt;"",FIXED(INDEX('Coverage Indicators - Section D'!V$1:V$100,MATCH('Print View'!$A171,'Coverage Indicators - Section D'!$A$1:$A$100,0))*100,2)&amp;"%",""),"")&amp;CHAR(10)&amp;IFERROR(IF(INDEX('Coverage Indicators - Section D'!W$1:W$100,MATCH('Print View'!$A171,'Coverage Indicators - Section D'!$A$1:$A$100,0))&lt;&gt;"",INDEX('Coverage Indicators - Section D'!W$1:W$100,MATCH('Print View'!$A171,'Coverage Indicators - Section D'!$A$1:$A$100,0)),""),"")</f>
        <v xml:space="preserve">/
</v>
      </c>
      <c r="O171" s="410" t="str">
        <f ca="1">IFERROR(IF(INDEX('Coverage Indicators - Section D'!X$1:X$100,MATCH('Print View'!$A171,'Coverage Indicators - Section D'!$A$1:$A$100,0))&lt;&gt;"",INDEX('Coverage Indicators - Section D'!X$1:X$100,MATCH('Print View'!$A171,'Coverage Indicators - Section D'!$A$1:$A$100,0)),""),"")&amp;"/"&amp;IFERROR(IF(INDEX('Coverage Indicators - Section D'!X$1:X$100,MATCH('Print View'!$A171,'Coverage Indicators - Section D'!$A$1:$A$100,0)+1)&lt;&gt;"",INDEX('Coverage Indicators - Section D'!X$1:X$100,MATCH('Print View'!$A171,'Coverage Indicators - Section D'!$A$1:$A$100,0)+1),""),"")&amp;CHAR(10)&amp;IFERROR(IF(INDEX('Coverage Indicators - Section D'!Y$1:Y$100,MATCH('Print View'!$A171,'Coverage Indicators - Section D'!$A$1:$A$100,0))&lt;&gt;"",FIXED(INDEX('Coverage Indicators - Section D'!Y$1:Y$100,MATCH('Print View'!$A171,'Coverage Indicators - Section D'!$A$1:$A$100,0))*100,2)&amp;"%",""),"")&amp;CHAR(10)&amp;IFERROR(IF(INDEX('Coverage Indicators - Section D'!Z$1:Z$100,MATCH('Print View'!$A171,'Coverage Indicators - Section D'!$A$1:$A$100,0))&lt;&gt;"",INDEX('Coverage Indicators - Section D'!Z$1:Z$100,MATCH('Print View'!$A171,'Coverage Indicators - Section D'!$A$1:$A$100,0)),""),"")</f>
        <v xml:space="preserve">/
</v>
      </c>
      <c r="P171" s="410" t="str">
        <f ca="1">IFERROR(IF(INDEX('Coverage Indicators - Section D'!AA$1:AA$100,MATCH('Print View'!$A171,'Coverage Indicators - Section D'!$A$1:$A$100,0))&lt;&gt;"",INDEX('Coverage Indicators - Section D'!AA$1:AA$100,MATCH('Print View'!$A171,'Coverage Indicators - Section D'!$A$1:$A$100,0)),""),"")&amp;"/"&amp;IFERROR(IF(INDEX('Coverage Indicators - Section D'!AA$1:AA$100,MATCH('Print View'!$A171,'Coverage Indicators - Section D'!$A$1:$A$100,0)+1)&lt;&gt;"",INDEX('Coverage Indicators - Section D'!AA$1:AA$100,MATCH('Print View'!$A171,'Coverage Indicators - Section D'!$A$1:$A$100,0)+1),""),"")&amp;CHAR(10)&amp;IFERROR(IF(INDEX('Coverage Indicators - Section D'!AB$1:AB$100,MATCH('Print View'!$A171,'Coverage Indicators - Section D'!$A$1:$A$100,0))&lt;&gt;"",FIXED(INDEX('Coverage Indicators - Section D'!AB$1:AB$100,MATCH('Print View'!$A171,'Coverage Indicators - Section D'!$A$1:$A$100,0))*100,2)&amp;"%",""),"")&amp;CHAR(10)&amp;IFERROR(IF(INDEX('Coverage Indicators - Section D'!AC$1:AC$100,MATCH('Print View'!$A171,'Coverage Indicators - Section D'!$A$1:$A$100,0))&lt;&gt;"",INDEX('Coverage Indicators - Section D'!AC$1:AC$100,MATCH('Print View'!$A171,'Coverage Indicators - Section D'!$A$1:$A$100,0)),""),"")</f>
        <v xml:space="preserve">/
</v>
      </c>
      <c r="Q171" s="410" t="str">
        <f ca="1">IFERROR(IF(INDEX('Coverage Indicators - Section D'!AD$1:AD$100,MATCH('Print View'!$A171,'Coverage Indicators - Section D'!$A$1:$A$100,0))&lt;&gt;"",INDEX('Coverage Indicators - Section D'!AD$1:AD$100,MATCH('Print View'!$A171,'Coverage Indicators - Section D'!$A$1:$A$100,0)),""),"")&amp;"/"&amp;IFERROR(IF(INDEX('Coverage Indicators - Section D'!AD$1:AD$100,MATCH('Print View'!$A171,'Coverage Indicators - Section D'!$A$1:$A$100,0)+1)&lt;&gt;"",INDEX('Coverage Indicators - Section D'!AD$1:AD$100,MATCH('Print View'!$A171,'Coverage Indicators - Section D'!$A$1:$A$100,0)+1),""),"")&amp;CHAR(10)&amp;IFERROR(IF(INDEX('Coverage Indicators - Section D'!AE$1:AE$100,MATCH('Print View'!$A171,'Coverage Indicators - Section D'!$A$1:$A$100,0))&lt;&gt;"",FIXED(INDEX('Coverage Indicators - Section D'!AE$1:AE$100,MATCH('Print View'!$A171,'Coverage Indicators - Section D'!$A$1:$A$100,0))*100,2)&amp;"%",""),"")&amp;CHAR(10)&amp;IFERROR(IF(INDEX('Coverage Indicators - Section D'!AF$1:AF$100,MATCH('Print View'!$A171,'Coverage Indicators - Section D'!$A$1:$A$100,0))&lt;&gt;"",INDEX('Coverage Indicators - Section D'!AF$1:AF$100,MATCH('Print View'!$A171,'Coverage Indicators - Section D'!$A$1:$A$100,0)),""),"")</f>
        <v xml:space="preserve">/
</v>
      </c>
      <c r="R171" s="410" t="str">
        <f ca="1">IFERROR(IF(INDEX('Coverage Indicators - Section D'!AG$1:AG$100,MATCH('Print View'!$A171,'Coverage Indicators - Section D'!$A$1:$A$100,0))&lt;&gt;"",INDEX('Coverage Indicators - Section D'!AG$1:AG$100,MATCH('Print View'!$A171,'Coverage Indicators - Section D'!$A$1:$A$100,0)),""),"")&amp;"/"&amp;IFERROR(IF(INDEX('Coverage Indicators - Section D'!AG$1:AG$100,MATCH('Print View'!$A171,'Coverage Indicators - Section D'!$A$1:$A$100,0)+1)&lt;&gt;"",INDEX('Coverage Indicators - Section D'!AG$1:AG$100,MATCH('Print View'!$A171,'Coverage Indicators - Section D'!$A$1:$A$100,0)+1),""),"")&amp;CHAR(10)&amp;IFERROR(IF(INDEX('Coverage Indicators - Section D'!AH$1:AH$100,MATCH('Print View'!$A171,'Coverage Indicators - Section D'!$A$1:$A$100,0))&lt;&gt;"",FIXED(INDEX('Coverage Indicators - Section D'!AH$1:AH$100,MATCH('Print View'!$A171,'Coverage Indicators - Section D'!$A$1:$A$100,0))*100,2)&amp;"%",""),"")&amp;CHAR(10)&amp;IFERROR(IF(INDEX('Coverage Indicators - Section D'!AI$1:AI$100,MATCH('Print View'!$A171,'Coverage Indicators - Section D'!$A$1:$A$100,0))&lt;&gt;"",INDEX('Coverage Indicators - Section D'!AI$1:AI$100,MATCH('Print View'!$A171,'Coverage Indicators - Section D'!$A$1:$A$100,0)),""),"")</f>
        <v xml:space="preserve">/
</v>
      </c>
      <c r="S171" s="410" t="str">
        <f ca="1">IFERROR(IF(INDEX('Coverage Indicators - Section D'!AJ$1:AJ$100,MATCH('Print View'!$A171,'Coverage Indicators - Section D'!$A$1:$A$100,0))&lt;&gt;"",INDEX('Coverage Indicators - Section D'!AJ$1:AJ$100,MATCH('Print View'!$A171,'Coverage Indicators - Section D'!$A$1:$A$100,0)),""),"")&amp;"/"&amp;IFERROR(IF(INDEX('Coverage Indicators - Section D'!AJ$1:AJ$100,MATCH('Print View'!$A171,'Coverage Indicators - Section D'!$A$1:$A$100,0)+1)&lt;&gt;"",INDEX('Coverage Indicators - Section D'!AJ$1:AJ$100,MATCH('Print View'!$A171,'Coverage Indicators - Section D'!$A$1:$A$100,0)+1),""),"")&amp;CHAR(10)&amp;IFERROR(IF(INDEX('Coverage Indicators - Section D'!AK$1:AK$100,MATCH('Print View'!$A171,'Coverage Indicators - Section D'!$A$1:$A$100,0))&lt;&gt;"",FIXED(INDEX('Coverage Indicators - Section D'!AK$1:AK$100,MATCH('Print View'!$A171,'Coverage Indicators - Section D'!$A$1:$A$100,0))*100,2)&amp;"%",""),"")&amp;CHAR(10)&amp;IFERROR(IF(INDEX('Coverage Indicators - Section D'!AL$1:AL$100,MATCH('Print View'!$A171,'Coverage Indicators - Section D'!$A$1:$A$100,0))&lt;&gt;"",INDEX('Coverage Indicators - Section D'!AL$1:AL$100,MATCH('Print View'!$A171,'Coverage Indicators - Section D'!$A$1:$A$100,0)),""),"")</f>
        <v xml:space="preserve">/
</v>
      </c>
      <c r="T171" s="318"/>
      <c r="U171" s="230"/>
      <c r="V171" s="230"/>
      <c r="W171" s="230"/>
      <c r="X171" s="230"/>
      <c r="Y171" s="230"/>
      <c r="Z171" s="230"/>
      <c r="AA171" s="230"/>
      <c r="AB171" s="230"/>
      <c r="AC171" s="230"/>
      <c r="AD171" s="230"/>
      <c r="AE171" s="230"/>
      <c r="AF171" s="230"/>
      <c r="AG171" s="230"/>
      <c r="AH171" s="230"/>
      <c r="AI171" s="230"/>
      <c r="AJ171" s="230"/>
      <c r="AK171" s="230"/>
      <c r="AL171" s="230"/>
      <c r="AM171" s="230"/>
      <c r="AN171" s="230"/>
      <c r="AO171" s="230" t="str">
        <f ca="1">IFERROR(IF(INDEX('Coverage Indicators - Section D'!AD$1:AD$110,MATCH('Print View'!$A171,'Coverage Indicators - Section D'!$A$1:$A$110,0))&lt;&gt;0,INDEX('Coverage Indicators - Section D'!AD$1:AD$110,MATCH('Print View'!$A171,'Coverage Indicators - Section D'!$A$1:$A$110,0)),""),"")</f>
        <v/>
      </c>
      <c r="AP171" s="230"/>
      <c r="AQ171" s="230"/>
      <c r="AR171" s="230"/>
      <c r="AS171" s="230"/>
      <c r="AT171" s="703" t="str">
        <f ca="1">CONCATENATE($A171,N$147)</f>
        <v>1231-Dec-24</v>
      </c>
      <c r="AU171" s="702" t="str">
        <f ca="1">CONCATENATE($A171,Q$147)</f>
        <v>1231-Dec-27</v>
      </c>
      <c r="AV171" s="702" t="str">
        <f t="shared" ref="AV171" si="88">CONCATENATE($A171,V$147)</f>
        <v>12</v>
      </c>
      <c r="AW171" s="702" t="str">
        <f t="shared" ref="AW171" si="89">CONCATENATE($A171,Y$147)</f>
        <v>12</v>
      </c>
      <c r="AX171" s="702" t="str">
        <f t="shared" ref="AX171" si="90">CONCATENATE($A171,AB$147)</f>
        <v>12</v>
      </c>
      <c r="AY171" s="702" t="str">
        <f t="shared" ref="AY171" si="91">CONCATENATE($A171,AE$147)</f>
        <v>12</v>
      </c>
      <c r="AZ171" s="702" t="str">
        <f t="shared" ref="AZ171" si="92">CONCATENATE($A171,AH$147)</f>
        <v>12</v>
      </c>
      <c r="BA171" s="702" t="str">
        <f t="shared" ref="BA171" si="93">CONCATENATE($A171,AK$147)</f>
        <v>12</v>
      </c>
      <c r="BB171" s="235"/>
      <c r="BC171" s="122"/>
    </row>
    <row r="172" spans="1:55" s="107" customFormat="1" ht="88.25" customHeight="1" x14ac:dyDescent="0.35">
      <c r="A172" s="742"/>
      <c r="B172" s="596" t="str">
        <f ca="1">IFERROR(IF(INDEX('Coverage Indicators - Section D'!AM$1:AM$110,MATCH('Print View'!$A171,'Coverage Indicators - Section D'!$A$1:$A$110,0))&lt;&gt;0,INDEX('Coverage Indicators - Section D'!AM$1:AM$110,MATCH('Print View'!$A171,'Coverage Indicators - Section D'!$A$1:$A$110,0)),""),"")</f>
        <v/>
      </c>
      <c r="C172" s="597"/>
      <c r="D172" s="597"/>
      <c r="E172" s="597"/>
      <c r="F172" s="597"/>
      <c r="G172" s="597"/>
      <c r="H172" s="597"/>
      <c r="I172" s="598"/>
      <c r="J172" s="598"/>
      <c r="K172" s="598"/>
      <c r="L172" s="598"/>
      <c r="M172" s="598"/>
      <c r="N172" s="598"/>
      <c r="O172" s="598"/>
      <c r="P172" s="598"/>
      <c r="Q172" s="598"/>
      <c r="R172" s="598"/>
      <c r="S172" s="599"/>
      <c r="T172" s="319"/>
      <c r="U172" s="230"/>
      <c r="V172" s="230"/>
      <c r="W172" s="230"/>
      <c r="X172" s="230"/>
      <c r="Y172" s="230"/>
      <c r="Z172" s="230"/>
      <c r="AA172" s="230"/>
      <c r="AB172" s="230"/>
      <c r="AC172" s="230"/>
      <c r="AD172" s="230"/>
      <c r="AE172" s="230"/>
      <c r="AF172" s="230"/>
      <c r="AG172" s="230"/>
      <c r="AH172" s="230"/>
      <c r="AI172" s="230"/>
      <c r="AJ172" s="230"/>
      <c r="AK172" s="230"/>
      <c r="AL172" s="230"/>
      <c r="AM172" s="230"/>
      <c r="AN172" s="230"/>
      <c r="AO172" s="230"/>
      <c r="AP172" s="230"/>
      <c r="AQ172" s="230"/>
      <c r="AR172" s="230"/>
      <c r="AS172" s="230"/>
      <c r="AT172" s="703"/>
      <c r="AU172" s="702"/>
      <c r="AV172" s="702"/>
      <c r="AW172" s="702"/>
      <c r="AX172" s="702"/>
      <c r="AY172" s="702"/>
      <c r="AZ172" s="702"/>
      <c r="BA172" s="702"/>
      <c r="BB172" s="235"/>
      <c r="BC172" s="122"/>
    </row>
    <row r="173" spans="1:55" s="107" customFormat="1" ht="177" customHeight="1" x14ac:dyDescent="0.35">
      <c r="A173" s="740">
        <v>13</v>
      </c>
      <c r="B173" s="403" t="str">
        <f ca="1">IFERROR(IF(INDEX('Coverage Indicators - Section D'!B$1:B$100,MATCH('Print View'!$A173,'Coverage Indicators - Section D'!$A$1:$A$100,0))&lt;&gt;0,INDEX('Coverage Indicators - Section D'!B$1:B$100,MATCH('Print View'!$A173,'Coverage Indicators - Section D'!$A$1:$A$100,0)),""),"")</f>
        <v/>
      </c>
      <c r="C173" s="403" t="str">
        <f ca="1">IFERROR(IF(INDEX('Coverage Indicators - Section D'!D$1:D$100,MATCH('Print View'!$A173,'Coverage Indicators - Section D'!$A$1:$A$100,0))&lt;&gt;0,INDEX('Coverage Indicators - Section D'!D$1:D$100,MATCH('Print View'!$A173,'Coverage Indicators - Section D'!$A$1:$A$100,0)),""),"")</f>
        <v/>
      </c>
      <c r="D173" s="403" t="str">
        <f ca="1">IFERROR(IF(INDEX('Coverage Indicators - Section D'!E$1:E$100,MATCH('Print View'!$A173,'Coverage Indicators - Section D'!$A$1:$A$100,0))&lt;&gt;0,INDEX('Coverage Indicators - Section D'!E$1:E$100,MATCH('Print View'!$A173,'Coverage Indicators - Section D'!$A$1:$A$100,0)),""),"")</f>
        <v/>
      </c>
      <c r="E173" s="404" t="str">
        <f ca="1">IFERROR(IF(INDEX('Coverage Indicators - Section D'!F$1:F$100,MATCH('Print View'!$A173,'Coverage Indicators - Section D'!$A$1:$A$100,0))&lt;&gt;"",INDEX('Coverage Indicators - Section D'!F$1:F$100,MATCH('Print View'!$A173,'Coverage Indicators - Section D'!$A$1:$A$100,0)),""),"")&amp;"/"&amp;IFERROR(IF(INDEX('Coverage Indicators - Section D'!F$1:F$100,MATCH('Print View'!$A173,'Coverage Indicators - Section D'!$A$1:$A$100,0)+1)&lt;&gt;"",INDEX('Coverage Indicators - Section D'!F$1:F$100,MATCH('Print View'!$A173,'Coverage Indicators - Section D'!$A$1:$A$100,0)+1),""),"")&amp;CHAR(10)&amp;IFERROR(IF(INDEX('Coverage Indicators - Section D'!G$1:G$100,MATCH('Print View'!$A173,'Coverage Indicators - Section D'!$A$1:$A$100,0))&lt;&gt;"",FIXED(INDEX('Coverage Indicators - Section D'!G$1:G$100,MATCH('Print View'!$A173,'Coverage Indicators - Section D'!$A$1:$A$100,0))*100,2)&amp;"%",""),"")</f>
        <v xml:space="preserve">/
</v>
      </c>
      <c r="F173" s="405" t="str">
        <f ca="1">IFERROR(IF(INDEX('Coverage Indicators - Section D'!H$1:H$100,MATCH('Print View'!$A173,'Coverage Indicators - Section D'!$A$1:$A$100,0))&lt;&gt;0,INDEX('Coverage Indicators - Section D'!H$1:H$100,MATCH('Print View'!$A173,'Coverage Indicators - Section D'!$A$1:$A$100,0)),""),"")&amp;CHAR(10)&amp;IFERROR(IF(INDEX('Coverage Indicators - Section D'!I$1:I$100,MATCH('Print View'!$A173,'Coverage Indicators - Section D'!$A$1:$A$100,0))&lt;&gt;0,INDEX('Coverage Indicators - Section D'!I$1:I$100,MATCH('Print View'!$A173,'Coverage Indicators - Section D'!$A$1:$A$100,0)),""),"")</f>
        <v xml:space="preserve">
</v>
      </c>
      <c r="G173" s="406" t="str">
        <f>IFERROR(IF(INDEX('Coverage Indicators - Section D'!J33:J62,MATCH('Print View'!$A173,'Coverage Indicators - Section D'!$A$9:$A$38,0))&lt;&gt;0,INDEX('Coverage Indicators - Section D'!J33:J62,MATCH('Print View'!$A173,'Coverage Indicators - Section D'!$A$9:$A$38,0)),""),"")</f>
        <v/>
      </c>
      <c r="H173" s="407" t="str">
        <f ca="1">IFERROR(IF(INDEX('Coverage Indicators - Section D'!K$1:K$100,MATCH('Print View'!$A173,'Coverage Indicators - Section D'!$A$1:$A$100,0))&lt;&gt;0,INDEX('Coverage Indicators - Section D'!K$1:K$100,MATCH('Print View'!$A173,'Coverage Indicators - Section D'!$A$1:$A$100,0)),""),"")</f>
        <v/>
      </c>
      <c r="I173" s="406" t="str">
        <f ca="1">IFERROR(IF(AND('Overview - Section A'!AN$5="Grant Making",OR(C173&lt;&gt;"",D173&lt;&gt;"")),Setup!I15,IF(INDEX('Coverage Indicators - Section D'!L$1:L$100,MATCH('Print View'!$A173,'Coverage Indicators - Section D'!$A$1:$A$100,0))&lt;&gt;0,INDEX('Coverage Indicators - Section D'!L$1:L$100,MATCH('Print View'!$A173,'Coverage Indicators - Section D'!$A$1:$A$100,0)),"")),"")</f>
        <v/>
      </c>
      <c r="J173" s="404" t="str">
        <f ca="1">IFERROR(IF(INDEX('Coverage Indicators - Section D'!M$1:M$100,MATCH('Print View'!$A173,'Coverage Indicators - Section D'!$A$1:$A$100,0))&lt;&gt;0,INDEX('Coverage Indicators - Section D'!M$1:M$100,MATCH('Print View'!$A173,'Coverage Indicators - Section D'!$A$1:$A$100,0)),""),"")&amp;CHAR(10)&amp;IFERROR(IF(INDEX('Coverage Indicators - Section D'!M$1:M$100,MATCH('Print View'!$A173,'Coverage Indicators - Section D'!$A$1:$A$100,0)+1)&lt;&gt;0,INDEX('Coverage Indicators - Section D'!M$1:M$100,MATCH('Print View'!$A173,'Coverage Indicators - Section D'!$A$1:$A$100,0)+1),""),"")</f>
        <v xml:space="preserve">
</v>
      </c>
      <c r="K173" s="404" t="str">
        <f ca="1">IFERROR(IF(INDEX('Coverage Indicators - Section D'!N$1:N$100,MATCH('Print View'!$A173,'Coverage Indicators - Section D'!$A$1:$A$100,0))&lt;&gt;0,INDEX('Coverage Indicators - Section D'!N$1:N$100,MATCH('Print View'!$A173,'Coverage Indicators - Section D'!$A$1:$A$100,0)),""),"")</f>
        <v/>
      </c>
      <c r="L173" s="404" t="str">
        <f ca="1">IFERROR(IF(INDEX('Coverage Indicators - Section D'!O$1:O$100,MATCH('Print View'!$A173,'Coverage Indicators - Section D'!$A$1:$A$100,0))&lt;&gt;"",INDEX('Coverage Indicators - Section D'!O$1:O$100,MATCH('Print View'!$A173,'Coverage Indicators - Section D'!$A$1:$A$100,0)),""),"")&amp;"/"&amp;IFERROR(IF(INDEX('Coverage Indicators - Section D'!O$1:O$100,MATCH('Print View'!$A173,'Coverage Indicators - Section D'!$A$1:$A$100,0)+1)&lt;&gt;"",INDEX('Coverage Indicators - Section D'!O$1:O$100,MATCH('Print View'!$A173,'Coverage Indicators - Section D'!$A$1:$A$100,0)+1),""),"")&amp;CHAR(10)&amp;IFERROR(IF(INDEX('Coverage Indicators - Section D'!P$1:P$100,MATCH('Print View'!$A173,'Coverage Indicators - Section D'!$A$1:$A$100,0))&lt;&gt;"",FIXED(INDEX('Coverage Indicators - Section D'!P$1:P$100,MATCH('Print View'!$A173,'Coverage Indicators - Section D'!$A$1:$A$100,0))*100,2)&amp;"%",""),"")&amp;CHAR(10)&amp;IFERROR(IF(INDEX('Coverage Indicators - Section D'!Q$1:Q$100,MATCH('Print View'!$A173,'Coverage Indicators - Section D'!$A$1:$A$100,0))&lt;&gt;"",INDEX('Coverage Indicators - Section D'!Q$1:Q$100,MATCH('Print View'!$A173,'Coverage Indicators - Section D'!$A$1:$A$100,0)),""),"")</f>
        <v xml:space="preserve">/
</v>
      </c>
      <c r="M173" s="405" t="str">
        <f ca="1">IFERROR(IF(INDEX('Coverage Indicators - Section D'!R$1:R$100,MATCH('Print View'!$A173,'Coverage Indicators - Section D'!$A$1:$A$100,0))&lt;&gt;"",INDEX('Coverage Indicators - Section D'!R$1:R$100,MATCH('Print View'!$A173,'Coverage Indicators - Section D'!$A$1:$A$100,0)),""),"")&amp;"/"&amp;IFERROR(IF(INDEX('Coverage Indicators - Section D'!R$1:R$100,MATCH('Print View'!$A173,'Coverage Indicators - Section D'!$A$1:$A$100,0)+1)&lt;&gt;"",INDEX('Coverage Indicators - Section D'!R$1:R$100,MATCH('Print View'!$A173,'Coverage Indicators - Section D'!$A$1:$A$100,0)+1),""),"")&amp;CHAR(10)&amp;IFERROR(IF(INDEX('Coverage Indicators - Section D'!S$1:S$100,MATCH('Print View'!$A173,'Coverage Indicators - Section D'!$A$1:$A$100,0))&lt;&gt;"",FIXED(INDEX('Coverage Indicators - Section D'!S$1:S$100,MATCH('Print View'!$A173,'Coverage Indicators - Section D'!$A$1:$A$100,0))*100,2)&amp;"%",""),"")&amp;CHAR(10)&amp;IFERROR(IF(INDEX('Coverage Indicators - Section D'!T$1:T$100,MATCH('Print View'!$A173,'Coverage Indicators - Section D'!$A$1:$A$100,0))&lt;&gt;"",INDEX('Coverage Indicators - Section D'!T$1:T$100,MATCH('Print View'!$A173,'Coverage Indicators - Section D'!$A$1:$A$100,0)),""),"")</f>
        <v xml:space="preserve">/
</v>
      </c>
      <c r="N173" s="404" t="str">
        <f ca="1">IFERROR(IF(INDEX('Coverage Indicators - Section D'!U$1:U$100,MATCH('Print View'!$A173,'Coverage Indicators - Section D'!$A$1:$A$100,0))&lt;&gt;"",INDEX('Coverage Indicators - Section D'!U$1:U$100,MATCH('Print View'!$A173,'Coverage Indicators - Section D'!$A$1:$A$100,0)),""),"")&amp;"/"&amp;IFERROR(IF(INDEX('Coverage Indicators - Section D'!U$1:U$100,MATCH('Print View'!$A173,'Coverage Indicators - Section D'!$A$1:$A$100,0)+1)&lt;&gt;"",INDEX('Coverage Indicators - Section D'!U$1:U$100,MATCH('Print View'!$A173,'Coverage Indicators - Section D'!$A$1:$A$100,0)+1),""),"")&amp;CHAR(10)&amp;IFERROR(IF(INDEX('Coverage Indicators - Section D'!V$1:V$100,MATCH('Print View'!$A173,'Coverage Indicators - Section D'!$A$1:$A$100,0))&lt;&gt;"",FIXED(INDEX('Coverage Indicators - Section D'!V$1:V$100,MATCH('Print View'!$A173,'Coverage Indicators - Section D'!$A$1:$A$100,0))*100,2)&amp;"%",""),"")&amp;CHAR(10)&amp;IFERROR(IF(INDEX('Coverage Indicators - Section D'!W$1:W$100,MATCH('Print View'!$A173,'Coverage Indicators - Section D'!$A$1:$A$100,0))&lt;&gt;"",INDEX('Coverage Indicators - Section D'!W$1:W$100,MATCH('Print View'!$A173,'Coverage Indicators - Section D'!$A$1:$A$100,0)),""),"")</f>
        <v xml:space="preserve">/
</v>
      </c>
      <c r="O173" s="405" t="str">
        <f ca="1">IFERROR(IF(INDEX('Coverage Indicators - Section D'!X$1:X$100,MATCH('Print View'!$A173,'Coverage Indicators - Section D'!$A$1:$A$100,0))&lt;&gt;"",INDEX('Coverage Indicators - Section D'!X$1:X$100,MATCH('Print View'!$A173,'Coverage Indicators - Section D'!$A$1:$A$100,0)),""),"")&amp;"/"&amp;IFERROR(IF(INDEX('Coverage Indicators - Section D'!X$1:X$100,MATCH('Print View'!$A173,'Coverage Indicators - Section D'!$A$1:$A$100,0)+1)&lt;&gt;"",INDEX('Coverage Indicators - Section D'!X$1:X$100,MATCH('Print View'!$A173,'Coverage Indicators - Section D'!$A$1:$A$100,0)+1),""),"")&amp;CHAR(10)&amp;IFERROR(IF(INDEX('Coverage Indicators - Section D'!Y$1:Y$100,MATCH('Print View'!$A173,'Coverage Indicators - Section D'!$A$1:$A$100,0))&lt;&gt;"",FIXED(INDEX('Coverage Indicators - Section D'!Y$1:Y$100,MATCH('Print View'!$A173,'Coverage Indicators - Section D'!$A$1:$A$100,0))*100,2)&amp;"%",""),"")&amp;CHAR(10)&amp;IFERROR(IF(INDEX('Coverage Indicators - Section D'!Z$1:Z$100,MATCH('Print View'!$A173,'Coverage Indicators - Section D'!$A$1:$A$100,0))&lt;&gt;"",INDEX('Coverage Indicators - Section D'!Z$1:Z$100,MATCH('Print View'!$A173,'Coverage Indicators - Section D'!$A$1:$A$100,0)),""),"")</f>
        <v xml:space="preserve">/
</v>
      </c>
      <c r="P173" s="405" t="str">
        <f ca="1">IFERROR(IF(INDEX('Coverage Indicators - Section D'!AA$1:AA$100,MATCH('Print View'!$A173,'Coverage Indicators - Section D'!$A$1:$A$100,0))&lt;&gt;"",INDEX('Coverage Indicators - Section D'!AA$1:AA$100,MATCH('Print View'!$A173,'Coverage Indicators - Section D'!$A$1:$A$100,0)),""),"")&amp;"/"&amp;IFERROR(IF(INDEX('Coverage Indicators - Section D'!AA$1:AA$100,MATCH('Print View'!$A173,'Coverage Indicators - Section D'!$A$1:$A$100,0)+1)&lt;&gt;"",INDEX('Coverage Indicators - Section D'!AA$1:AA$100,MATCH('Print View'!$A173,'Coverage Indicators - Section D'!$A$1:$A$100,0)+1),""),"")&amp;CHAR(10)&amp;IFERROR(IF(INDEX('Coverage Indicators - Section D'!AB$1:AB$100,MATCH('Print View'!$A173,'Coverage Indicators - Section D'!$A$1:$A$100,0))&lt;&gt;"",FIXED(INDEX('Coverage Indicators - Section D'!AB$1:AB$100,MATCH('Print View'!$A173,'Coverage Indicators - Section D'!$A$1:$A$100,0))*100,2)&amp;"%",""),"")&amp;CHAR(10)&amp;IFERROR(IF(INDEX('Coverage Indicators - Section D'!AC$1:AC$100,MATCH('Print View'!$A173,'Coverage Indicators - Section D'!$A$1:$A$100,0))&lt;&gt;"",INDEX('Coverage Indicators - Section D'!AC$1:AC$100,MATCH('Print View'!$A173,'Coverage Indicators - Section D'!$A$1:$A$100,0)),""),"")</f>
        <v xml:space="preserve">/
</v>
      </c>
      <c r="Q173" s="405" t="str">
        <f ca="1">IFERROR(IF(INDEX('Coverage Indicators - Section D'!AD$1:AD$100,MATCH('Print View'!$A173,'Coverage Indicators - Section D'!$A$1:$A$100,0))&lt;&gt;"",INDEX('Coverage Indicators - Section D'!AD$1:AD$100,MATCH('Print View'!$A173,'Coverage Indicators - Section D'!$A$1:$A$100,0)),""),"")&amp;"/"&amp;IFERROR(IF(INDEX('Coverage Indicators - Section D'!AD$1:AD$100,MATCH('Print View'!$A173,'Coverage Indicators - Section D'!$A$1:$A$100,0)+1)&lt;&gt;"",INDEX('Coverage Indicators - Section D'!AD$1:AD$100,MATCH('Print View'!$A173,'Coverage Indicators - Section D'!$A$1:$A$100,0)+1),""),"")&amp;CHAR(10)&amp;IFERROR(IF(INDEX('Coverage Indicators - Section D'!AE$1:AE$100,MATCH('Print View'!$A173,'Coverage Indicators - Section D'!$A$1:$A$100,0))&lt;&gt;"",FIXED(INDEX('Coverage Indicators - Section D'!AE$1:AE$100,MATCH('Print View'!$A173,'Coverage Indicators - Section D'!$A$1:$A$100,0))*100,2)&amp;"%",""),"")&amp;CHAR(10)&amp;IFERROR(IF(INDEX('Coverage Indicators - Section D'!AF$1:AF$100,MATCH('Print View'!$A173,'Coverage Indicators - Section D'!$A$1:$A$100,0))&lt;&gt;"",INDEX('Coverage Indicators - Section D'!AF$1:AF$100,MATCH('Print View'!$A173,'Coverage Indicators - Section D'!$A$1:$A$100,0)),""),"")</f>
        <v xml:space="preserve">/
</v>
      </c>
      <c r="R173" s="405" t="str">
        <f ca="1">IFERROR(IF(INDEX('Coverage Indicators - Section D'!AG$1:AG$100,MATCH('Print View'!$A173,'Coverage Indicators - Section D'!$A$1:$A$100,0))&lt;&gt;"",INDEX('Coverage Indicators - Section D'!AG$1:AG$100,MATCH('Print View'!$A173,'Coverage Indicators - Section D'!$A$1:$A$100,0)),""),"")&amp;"/"&amp;IFERROR(IF(INDEX('Coverage Indicators - Section D'!AG$1:AG$100,MATCH('Print View'!$A173,'Coverage Indicators - Section D'!$A$1:$A$100,0)+1)&lt;&gt;"",INDEX('Coverage Indicators - Section D'!AG$1:AG$100,MATCH('Print View'!$A173,'Coverage Indicators - Section D'!$A$1:$A$100,0)+1),""),"")&amp;CHAR(10)&amp;IFERROR(IF(INDEX('Coverage Indicators - Section D'!AH$1:AH$100,MATCH('Print View'!$A173,'Coverage Indicators - Section D'!$A$1:$A$100,0))&lt;&gt;"",FIXED(INDEX('Coverage Indicators - Section D'!AH$1:AH$100,MATCH('Print View'!$A173,'Coverage Indicators - Section D'!$A$1:$A$100,0))*100,2)&amp;"%",""),"")&amp;CHAR(10)&amp;IFERROR(IF(INDEX('Coverage Indicators - Section D'!AI$1:AI$100,MATCH('Print View'!$A173,'Coverage Indicators - Section D'!$A$1:$A$100,0))&lt;&gt;"",INDEX('Coverage Indicators - Section D'!AI$1:AI$100,MATCH('Print View'!$A173,'Coverage Indicators - Section D'!$A$1:$A$100,0)),""),"")</f>
        <v xml:space="preserve">/
</v>
      </c>
      <c r="S173" s="405" t="str">
        <f ca="1">IFERROR(IF(INDEX('Coverage Indicators - Section D'!AJ$1:AJ$100,MATCH('Print View'!$A173,'Coverage Indicators - Section D'!$A$1:$A$100,0))&lt;&gt;"",INDEX('Coverage Indicators - Section D'!AJ$1:AJ$100,MATCH('Print View'!$A173,'Coverage Indicators - Section D'!$A$1:$A$100,0)),""),"")&amp;"/"&amp;IFERROR(IF(INDEX('Coverage Indicators - Section D'!AJ$1:AJ$100,MATCH('Print View'!$A173,'Coverage Indicators - Section D'!$A$1:$A$100,0)+1)&lt;&gt;"",INDEX('Coverage Indicators - Section D'!AJ$1:AJ$100,MATCH('Print View'!$A173,'Coverage Indicators - Section D'!$A$1:$A$100,0)+1),""),"")&amp;CHAR(10)&amp;IFERROR(IF(INDEX('Coverage Indicators - Section D'!AK$1:AK$100,MATCH('Print View'!$A173,'Coverage Indicators - Section D'!$A$1:$A$100,0))&lt;&gt;"",FIXED(INDEX('Coverage Indicators - Section D'!AK$1:AK$100,MATCH('Print View'!$A173,'Coverage Indicators - Section D'!$A$1:$A$100,0))*100,2)&amp;"%",""),"")&amp;CHAR(10)&amp;IFERROR(IF(INDEX('Coverage Indicators - Section D'!AL$1:AL$100,MATCH('Print View'!$A173,'Coverage Indicators - Section D'!$A$1:$A$100,0))&lt;&gt;"",INDEX('Coverage Indicators - Section D'!AL$1:AL$100,MATCH('Print View'!$A173,'Coverage Indicators - Section D'!$A$1:$A$100,0)),""),"")</f>
        <v xml:space="preserve">/
</v>
      </c>
      <c r="T173" s="315"/>
      <c r="U173" s="230"/>
      <c r="V173" s="230"/>
      <c r="W173" s="230"/>
      <c r="X173" s="230"/>
      <c r="Y173" s="230"/>
      <c r="Z173" s="230"/>
      <c r="AA173" s="230"/>
      <c r="AB173" s="230"/>
      <c r="AC173" s="230"/>
      <c r="AD173" s="230"/>
      <c r="AE173" s="230"/>
      <c r="AF173" s="230"/>
      <c r="AG173" s="230"/>
      <c r="AH173" s="230"/>
      <c r="AI173" s="230"/>
      <c r="AJ173" s="230"/>
      <c r="AK173" s="230"/>
      <c r="AL173" s="230"/>
      <c r="AM173" s="230"/>
      <c r="AN173" s="230"/>
      <c r="AO173" s="230" t="str">
        <f ca="1">IFERROR(IF(INDEX('Coverage Indicators - Section D'!AD$1:AD$110,MATCH('Print View'!$A173,'Coverage Indicators - Section D'!$A$1:$A$110,0))&lt;&gt;0,INDEX('Coverage Indicators - Section D'!AD$1:AD$110,MATCH('Print View'!$A173,'Coverage Indicators - Section D'!$A$1:$A$110,0)),""),"")</f>
        <v/>
      </c>
      <c r="AP173" s="230"/>
      <c r="AQ173" s="230"/>
      <c r="AR173" s="230"/>
      <c r="AS173" s="230"/>
      <c r="AT173" s="703" t="str">
        <f ca="1">CONCATENATE($A173,N$147)</f>
        <v>1331-Dec-24</v>
      </c>
      <c r="AU173" s="702" t="str">
        <f ca="1">CONCATENATE($A173,Q$147)</f>
        <v>1331-Dec-27</v>
      </c>
      <c r="AV173" s="702" t="str">
        <f t="shared" ref="AV173" si="94">CONCATENATE($A173,V$147)</f>
        <v>13</v>
      </c>
      <c r="AW173" s="702" t="str">
        <f t="shared" ref="AW173" si="95">CONCATENATE($A173,Y$147)</f>
        <v>13</v>
      </c>
      <c r="AX173" s="702" t="str">
        <f t="shared" ref="AX173" si="96">CONCATENATE($A173,AB$147)</f>
        <v>13</v>
      </c>
      <c r="AY173" s="702" t="str">
        <f t="shared" ref="AY173" si="97">CONCATENATE($A173,AE$147)</f>
        <v>13</v>
      </c>
      <c r="AZ173" s="702" t="str">
        <f t="shared" ref="AZ173" si="98">CONCATENATE($A173,AH$147)</f>
        <v>13</v>
      </c>
      <c r="BA173" s="702" t="str">
        <f t="shared" ref="BA173" si="99">CONCATENATE($A173,AK$147)</f>
        <v>13</v>
      </c>
      <c r="BB173" s="235"/>
      <c r="BC173" s="122"/>
    </row>
    <row r="174" spans="1:55" s="107" customFormat="1" ht="88.25" customHeight="1" x14ac:dyDescent="0.35">
      <c r="A174" s="740"/>
      <c r="B174" s="600" t="str">
        <f ca="1">IFERROR(IF(INDEX('Coverage Indicators - Section D'!AM$1:AM$110,MATCH('Print View'!$A173,'Coverage Indicators - Section D'!$A$1:$A$110,0))&lt;&gt;0,INDEX('Coverage Indicators - Section D'!AM$1:AM$110,MATCH('Print View'!$A173,'Coverage Indicators - Section D'!$A$1:$A$110,0)),""),"")</f>
        <v/>
      </c>
      <c r="C174" s="601"/>
      <c r="D174" s="601"/>
      <c r="E174" s="601"/>
      <c r="F174" s="601"/>
      <c r="G174" s="601"/>
      <c r="H174" s="601"/>
      <c r="I174" s="601"/>
      <c r="J174" s="601"/>
      <c r="K174" s="601"/>
      <c r="L174" s="601"/>
      <c r="M174" s="601"/>
      <c r="N174" s="601"/>
      <c r="O174" s="601"/>
      <c r="P174" s="601"/>
      <c r="Q174" s="601"/>
      <c r="R174" s="601"/>
      <c r="S174" s="602"/>
      <c r="T174" s="317"/>
      <c r="U174" s="230"/>
      <c r="V174" s="230"/>
      <c r="W174" s="230"/>
      <c r="X174" s="230"/>
      <c r="Y174" s="230"/>
      <c r="Z174" s="230"/>
      <c r="AA174" s="230"/>
      <c r="AB174" s="230"/>
      <c r="AC174" s="230"/>
      <c r="AD174" s="230"/>
      <c r="AE174" s="230"/>
      <c r="AF174" s="230"/>
      <c r="AG174" s="230"/>
      <c r="AH174" s="230"/>
      <c r="AI174" s="230"/>
      <c r="AJ174" s="230"/>
      <c r="AK174" s="230"/>
      <c r="AL174" s="230"/>
      <c r="AM174" s="230"/>
      <c r="AN174" s="230"/>
      <c r="AO174" s="230"/>
      <c r="AP174" s="230"/>
      <c r="AQ174" s="230"/>
      <c r="AR174" s="230"/>
      <c r="AS174" s="230"/>
      <c r="AT174" s="703"/>
      <c r="AU174" s="702"/>
      <c r="AV174" s="702"/>
      <c r="AW174" s="702"/>
      <c r="AX174" s="702"/>
      <c r="AY174" s="702"/>
      <c r="AZ174" s="702"/>
      <c r="BA174" s="702"/>
      <c r="BB174" s="235"/>
      <c r="BC174" s="122"/>
    </row>
    <row r="175" spans="1:55" s="107" customFormat="1" ht="177" customHeight="1" x14ac:dyDescent="0.35">
      <c r="A175" s="741">
        <v>14</v>
      </c>
      <c r="B175" s="393" t="str">
        <f ca="1">IFERROR(IF(INDEX('Coverage Indicators - Section D'!B$1:B$100,MATCH('Print View'!$A175,'Coverage Indicators - Section D'!$A$1:$A$100,0))&lt;&gt;0,INDEX('Coverage Indicators - Section D'!B$1:B$100,MATCH('Print View'!$A175,'Coverage Indicators - Section D'!$A$1:$A$100,0)),""),"")</f>
        <v/>
      </c>
      <c r="C175" s="393" t="str">
        <f ca="1">IFERROR(IF(INDEX('Coverage Indicators - Section D'!D$1:D$100,MATCH('Print View'!$A175,'Coverage Indicators - Section D'!$A$1:$A$100,0))&lt;&gt;0,INDEX('Coverage Indicators - Section D'!D$1:D$100,MATCH('Print View'!$A175,'Coverage Indicators - Section D'!$A$1:$A$100,0)),""),"")</f>
        <v/>
      </c>
      <c r="D175" s="393" t="str">
        <f ca="1">IFERROR(IF(INDEX('Coverage Indicators - Section D'!E$1:E$100,MATCH('Print View'!$A175,'Coverage Indicators - Section D'!$A$1:$A$100,0))&lt;&gt;0,INDEX('Coverage Indicators - Section D'!E$1:E$100,MATCH('Print View'!$A175,'Coverage Indicators - Section D'!$A$1:$A$100,0)),""),"")</f>
        <v/>
      </c>
      <c r="E175" s="394" t="str">
        <f ca="1">IFERROR(IF(INDEX('Coverage Indicators - Section D'!F$1:F$100,MATCH('Print View'!$A175,'Coverage Indicators - Section D'!$A$1:$A$100,0))&lt;&gt;"",INDEX('Coverage Indicators - Section D'!F$1:F$100,MATCH('Print View'!$A175,'Coverage Indicators - Section D'!$A$1:$A$100,0)),""),"")&amp;"/"&amp;IFERROR(IF(INDEX('Coverage Indicators - Section D'!F$1:F$100,MATCH('Print View'!$A175,'Coverage Indicators - Section D'!$A$1:$A$100,0)+1)&lt;&gt;"",INDEX('Coverage Indicators - Section D'!F$1:F$100,MATCH('Print View'!$A175,'Coverage Indicators - Section D'!$A$1:$A$100,0)+1),""),"")&amp;CHAR(10)&amp;IFERROR(IF(INDEX('Coverage Indicators - Section D'!G$1:G$100,MATCH('Print View'!$A175,'Coverage Indicators - Section D'!$A$1:$A$100,0))&lt;&gt;"",FIXED(INDEX('Coverage Indicators - Section D'!G$1:G$100,MATCH('Print View'!$A175,'Coverage Indicators - Section D'!$A$1:$A$100,0))*100,2)&amp;"%",""),"")</f>
        <v xml:space="preserve">/
</v>
      </c>
      <c r="F175" s="408" t="str">
        <f ca="1">IFERROR(IF(INDEX('Coverage Indicators - Section D'!H$1:H$100,MATCH('Print View'!$A175,'Coverage Indicators - Section D'!$A$1:$A$100,0))&lt;&gt;0,INDEX('Coverage Indicators - Section D'!H$1:H$100,MATCH('Print View'!$A175,'Coverage Indicators - Section D'!$A$1:$A$100,0)),""),"")&amp;CHAR(10)&amp;IFERROR(IF(INDEX('Coverage Indicators - Section D'!I$1:I$100,MATCH('Print View'!$A175,'Coverage Indicators - Section D'!$A$1:$A$100,0))&lt;&gt;0,INDEX('Coverage Indicators - Section D'!I$1:I$100,MATCH('Print View'!$A175,'Coverage Indicators - Section D'!$A$1:$A$100,0)),""),"")</f>
        <v xml:space="preserve">
</v>
      </c>
      <c r="G175" s="409" t="str">
        <f>IFERROR(IF(INDEX('Coverage Indicators - Section D'!J33:J62,MATCH('Print View'!$A175,'Coverage Indicators - Section D'!$A$9:$A$38,0))&lt;&gt;0,INDEX('Coverage Indicators - Section D'!J33:J62,MATCH('Print View'!$A175,'Coverage Indicators - Section D'!$A$9:$A$38,0)),""),"")</f>
        <v/>
      </c>
      <c r="H175" s="408" t="str">
        <f ca="1">IFERROR(IF(INDEX('Coverage Indicators - Section D'!K$1:K$100,MATCH('Print View'!$A175,'Coverage Indicators - Section D'!$A$1:$A$100,0))&lt;&gt;0,INDEX('Coverage Indicators - Section D'!K$1:K$100,MATCH('Print View'!$A175,'Coverage Indicators - Section D'!$A$1:$A$100,0)),""),"")</f>
        <v/>
      </c>
      <c r="I175" s="409" t="str">
        <f ca="1">IFERROR(IF(AND('Overview - Section A'!AN$5="Grant Making",OR(C175&lt;&gt;"",D175&lt;&gt;"")),Setup!I15,IF(INDEX('Coverage Indicators - Section D'!L$1:L$100,MATCH('Print View'!$A175,'Coverage Indicators - Section D'!$A$1:$A$100,0))&lt;&gt;0,INDEX('Coverage Indicators - Section D'!L$1:L$100,MATCH('Print View'!$A175,'Coverage Indicators - Section D'!$A$1:$A$100,0)),"")),"")</f>
        <v/>
      </c>
      <c r="J175" s="408" t="str">
        <f ca="1">IFERROR(IF(INDEX('Coverage Indicators - Section D'!M$1:M$100,MATCH('Print View'!$A175,'Coverage Indicators - Section D'!$A$1:$A$100,0))&lt;&gt;0,INDEX('Coverage Indicators - Section D'!M$1:M$100,MATCH('Print View'!$A175,'Coverage Indicators - Section D'!$A$1:$A$100,0)),""),"")&amp;CHAR(10)&amp;IFERROR(IF(INDEX('Coverage Indicators - Section D'!M$1:M$100,MATCH('Print View'!$A175,'Coverage Indicators - Section D'!$A$1:$A$100,0)+1)&lt;&gt;0,INDEX('Coverage Indicators - Section D'!M$1:M$100,MATCH('Print View'!$A175,'Coverage Indicators - Section D'!$A$1:$A$100,0)+1),""),"")</f>
        <v xml:space="preserve">
</v>
      </c>
      <c r="K175" s="408" t="str">
        <f ca="1">IFERROR(IF(INDEX('Coverage Indicators - Section D'!N$1:N$100,MATCH('Print View'!$A175,'Coverage Indicators - Section D'!$A$1:$A$100,0))&lt;&gt;0,INDEX('Coverage Indicators - Section D'!N$1:N$100,MATCH('Print View'!$A175,'Coverage Indicators - Section D'!$A$1:$A$100,0)),""),"")</f>
        <v/>
      </c>
      <c r="L175" s="410" t="str">
        <f ca="1">IFERROR(IF(INDEX('Coverage Indicators - Section D'!O$1:O$100,MATCH('Print View'!$A175,'Coverage Indicators - Section D'!$A$1:$A$100,0))&lt;&gt;"",INDEX('Coverage Indicators - Section D'!O$1:O$100,MATCH('Print View'!$A175,'Coverage Indicators - Section D'!$A$1:$A$100,0)),""),"")&amp;"/"&amp;IFERROR(IF(INDEX('Coverage Indicators - Section D'!O$1:O$100,MATCH('Print View'!$A175,'Coverage Indicators - Section D'!$A$1:$A$100,0)+1)&lt;&gt;"",INDEX('Coverage Indicators - Section D'!O$1:O$100,MATCH('Print View'!$A175,'Coverage Indicators - Section D'!$A$1:$A$100,0)+1),""),"")&amp;CHAR(10)&amp;IFERROR(IF(INDEX('Coverage Indicators - Section D'!P$1:P$100,MATCH('Print View'!$A175,'Coverage Indicators - Section D'!$A$1:$A$100,0))&lt;&gt;"",FIXED(INDEX('Coverage Indicators - Section D'!P$1:P$100,MATCH('Print View'!$A175,'Coverage Indicators - Section D'!$A$1:$A$100,0))*100,2)&amp;"%",""),"")&amp;CHAR(10)&amp;IFERROR(IF(INDEX('Coverage Indicators - Section D'!Q$1:Q$100,MATCH('Print View'!$A175,'Coverage Indicators - Section D'!$A$1:$A$100,0))&lt;&gt;"",INDEX('Coverage Indicators - Section D'!Q$1:Q$100,MATCH('Print View'!$A175,'Coverage Indicators - Section D'!$A$1:$A$100,0)),""),"")</f>
        <v xml:space="preserve">/
</v>
      </c>
      <c r="M175" s="410" t="str">
        <f ca="1">IFERROR(IF(INDEX('Coverage Indicators - Section D'!R$1:R$100,MATCH('Print View'!$A175,'Coverage Indicators - Section D'!$A$1:$A$100,0))&lt;&gt;"",INDEX('Coverage Indicators - Section D'!R$1:R$100,MATCH('Print View'!$A175,'Coverage Indicators - Section D'!$A$1:$A$100,0)),""),"")&amp;"/"&amp;IFERROR(IF(INDEX('Coverage Indicators - Section D'!R$1:R$100,MATCH('Print View'!$A175,'Coverage Indicators - Section D'!$A$1:$A$100,0)+1)&lt;&gt;"",INDEX('Coverage Indicators - Section D'!R$1:R$100,MATCH('Print View'!$A175,'Coverage Indicators - Section D'!$A$1:$A$100,0)+1),""),"")&amp;CHAR(10)&amp;IFERROR(IF(INDEX('Coverage Indicators - Section D'!S$1:S$100,MATCH('Print View'!$A175,'Coverage Indicators - Section D'!$A$1:$A$100,0))&lt;&gt;"",FIXED(INDEX('Coverage Indicators - Section D'!S$1:S$100,MATCH('Print View'!$A175,'Coverage Indicators - Section D'!$A$1:$A$100,0))*100,2)&amp;"%",""),"")&amp;CHAR(10)&amp;IFERROR(IF(INDEX('Coverage Indicators - Section D'!T$1:T$100,MATCH('Print View'!$A175,'Coverage Indicators - Section D'!$A$1:$A$100,0))&lt;&gt;"",INDEX('Coverage Indicators - Section D'!T$1:T$100,MATCH('Print View'!$A175,'Coverage Indicators - Section D'!$A$1:$A$100,0)),""),"")</f>
        <v xml:space="preserve">/
</v>
      </c>
      <c r="N175" s="410" t="str">
        <f ca="1">IFERROR(IF(INDEX('Coverage Indicators - Section D'!U$1:U$100,MATCH('Print View'!$A175,'Coverage Indicators - Section D'!$A$1:$A$100,0))&lt;&gt;"",INDEX('Coverage Indicators - Section D'!U$1:U$100,MATCH('Print View'!$A175,'Coverage Indicators - Section D'!$A$1:$A$100,0)),""),"")&amp;"/"&amp;IFERROR(IF(INDEX('Coverage Indicators - Section D'!U$1:U$100,MATCH('Print View'!$A175,'Coverage Indicators - Section D'!$A$1:$A$100,0)+1)&lt;&gt;"",INDEX('Coverage Indicators - Section D'!U$1:U$100,MATCH('Print View'!$A175,'Coverage Indicators - Section D'!$A$1:$A$100,0)+1),""),"")&amp;CHAR(10)&amp;IFERROR(IF(INDEX('Coverage Indicators - Section D'!V$1:V$100,MATCH('Print View'!$A175,'Coverage Indicators - Section D'!$A$1:$A$100,0))&lt;&gt;"",FIXED(INDEX('Coverage Indicators - Section D'!V$1:V$100,MATCH('Print View'!$A175,'Coverage Indicators - Section D'!$A$1:$A$100,0))*100,2)&amp;"%",""),"")&amp;CHAR(10)&amp;IFERROR(IF(INDEX('Coverage Indicators - Section D'!W$1:W$100,MATCH('Print View'!$A175,'Coverage Indicators - Section D'!$A$1:$A$100,0))&lt;&gt;"",INDEX('Coverage Indicators - Section D'!W$1:W$100,MATCH('Print View'!$A175,'Coverage Indicators - Section D'!$A$1:$A$100,0)),""),"")</f>
        <v xml:space="preserve">/
</v>
      </c>
      <c r="O175" s="410" t="str">
        <f ca="1">IFERROR(IF(INDEX('Coverage Indicators - Section D'!X$1:X$100,MATCH('Print View'!$A175,'Coverage Indicators - Section D'!$A$1:$A$100,0))&lt;&gt;"",INDEX('Coverage Indicators - Section D'!X$1:X$100,MATCH('Print View'!$A175,'Coverage Indicators - Section D'!$A$1:$A$100,0)),""),"")&amp;"/"&amp;IFERROR(IF(INDEX('Coverage Indicators - Section D'!X$1:X$100,MATCH('Print View'!$A175,'Coverage Indicators - Section D'!$A$1:$A$100,0)+1)&lt;&gt;"",INDEX('Coverage Indicators - Section D'!X$1:X$100,MATCH('Print View'!$A175,'Coverage Indicators - Section D'!$A$1:$A$100,0)+1),""),"")&amp;CHAR(10)&amp;IFERROR(IF(INDEX('Coverage Indicators - Section D'!Y$1:Y$100,MATCH('Print View'!$A175,'Coverage Indicators - Section D'!$A$1:$A$100,0))&lt;&gt;"",FIXED(INDEX('Coverage Indicators - Section D'!Y$1:Y$100,MATCH('Print View'!$A175,'Coverage Indicators - Section D'!$A$1:$A$100,0))*100,2)&amp;"%",""),"")&amp;CHAR(10)&amp;IFERROR(IF(INDEX('Coverage Indicators - Section D'!Z$1:Z$100,MATCH('Print View'!$A175,'Coverage Indicators - Section D'!$A$1:$A$100,0))&lt;&gt;"",INDEX('Coverage Indicators - Section D'!Z$1:Z$100,MATCH('Print View'!$A175,'Coverage Indicators - Section D'!$A$1:$A$100,0)),""),"")</f>
        <v xml:space="preserve">/
</v>
      </c>
      <c r="P175" s="410" t="str">
        <f ca="1">IFERROR(IF(INDEX('Coverage Indicators - Section D'!AA$1:AA$100,MATCH('Print View'!$A175,'Coverage Indicators - Section D'!$A$1:$A$100,0))&lt;&gt;"",INDEX('Coverage Indicators - Section D'!AA$1:AA$100,MATCH('Print View'!$A175,'Coverage Indicators - Section D'!$A$1:$A$100,0)),""),"")&amp;"/"&amp;IFERROR(IF(INDEX('Coverage Indicators - Section D'!AA$1:AA$100,MATCH('Print View'!$A175,'Coverage Indicators - Section D'!$A$1:$A$100,0)+1)&lt;&gt;"",INDEX('Coverage Indicators - Section D'!AA$1:AA$100,MATCH('Print View'!$A175,'Coverage Indicators - Section D'!$A$1:$A$100,0)+1),""),"")&amp;CHAR(10)&amp;IFERROR(IF(INDEX('Coverage Indicators - Section D'!AB$1:AB$100,MATCH('Print View'!$A175,'Coverage Indicators - Section D'!$A$1:$A$100,0))&lt;&gt;"",FIXED(INDEX('Coverage Indicators - Section D'!AB$1:AB$100,MATCH('Print View'!$A175,'Coverage Indicators - Section D'!$A$1:$A$100,0))*100,2)&amp;"%",""),"")&amp;CHAR(10)&amp;IFERROR(IF(INDEX('Coverage Indicators - Section D'!AC$1:AC$100,MATCH('Print View'!$A175,'Coverage Indicators - Section D'!$A$1:$A$100,0))&lt;&gt;"",INDEX('Coverage Indicators - Section D'!AC$1:AC$100,MATCH('Print View'!$A175,'Coverage Indicators - Section D'!$A$1:$A$100,0)),""),"")</f>
        <v xml:space="preserve">/
</v>
      </c>
      <c r="Q175" s="410" t="str">
        <f ca="1">IFERROR(IF(INDEX('Coverage Indicators - Section D'!AD$1:AD$100,MATCH('Print View'!$A175,'Coverage Indicators - Section D'!$A$1:$A$100,0))&lt;&gt;"",INDEX('Coverage Indicators - Section D'!AD$1:AD$100,MATCH('Print View'!$A175,'Coverage Indicators - Section D'!$A$1:$A$100,0)),""),"")&amp;"/"&amp;IFERROR(IF(INDEX('Coverage Indicators - Section D'!AD$1:AD$100,MATCH('Print View'!$A175,'Coverage Indicators - Section D'!$A$1:$A$100,0)+1)&lt;&gt;"",INDEX('Coverage Indicators - Section D'!AD$1:AD$100,MATCH('Print View'!$A175,'Coverage Indicators - Section D'!$A$1:$A$100,0)+1),""),"")&amp;CHAR(10)&amp;IFERROR(IF(INDEX('Coverage Indicators - Section D'!AE$1:AE$100,MATCH('Print View'!$A175,'Coverage Indicators - Section D'!$A$1:$A$100,0))&lt;&gt;"",FIXED(INDEX('Coverage Indicators - Section D'!AE$1:AE$100,MATCH('Print View'!$A175,'Coverage Indicators - Section D'!$A$1:$A$100,0))*100,2)&amp;"%",""),"")&amp;CHAR(10)&amp;IFERROR(IF(INDEX('Coverage Indicators - Section D'!AF$1:AF$100,MATCH('Print View'!$A175,'Coverage Indicators - Section D'!$A$1:$A$100,0))&lt;&gt;"",INDEX('Coverage Indicators - Section D'!AF$1:AF$100,MATCH('Print View'!$A175,'Coverage Indicators - Section D'!$A$1:$A$100,0)),""),"")</f>
        <v xml:space="preserve">/
</v>
      </c>
      <c r="R175" s="410" t="str">
        <f ca="1">IFERROR(IF(INDEX('Coverage Indicators - Section D'!AG$1:AG$100,MATCH('Print View'!$A175,'Coverage Indicators - Section D'!$A$1:$A$100,0))&lt;&gt;"",INDEX('Coverage Indicators - Section D'!AG$1:AG$100,MATCH('Print View'!$A175,'Coverage Indicators - Section D'!$A$1:$A$100,0)),""),"")&amp;"/"&amp;IFERROR(IF(INDEX('Coverage Indicators - Section D'!AG$1:AG$100,MATCH('Print View'!$A175,'Coverage Indicators - Section D'!$A$1:$A$100,0)+1)&lt;&gt;"",INDEX('Coverage Indicators - Section D'!AG$1:AG$100,MATCH('Print View'!$A175,'Coverage Indicators - Section D'!$A$1:$A$100,0)+1),""),"")&amp;CHAR(10)&amp;IFERROR(IF(INDEX('Coverage Indicators - Section D'!AH$1:AH$100,MATCH('Print View'!$A175,'Coverage Indicators - Section D'!$A$1:$A$100,0))&lt;&gt;"",FIXED(INDEX('Coverage Indicators - Section D'!AH$1:AH$100,MATCH('Print View'!$A175,'Coverage Indicators - Section D'!$A$1:$A$100,0))*100,2)&amp;"%",""),"")&amp;CHAR(10)&amp;IFERROR(IF(INDEX('Coverage Indicators - Section D'!AI$1:AI$100,MATCH('Print View'!$A175,'Coverage Indicators - Section D'!$A$1:$A$100,0))&lt;&gt;"",INDEX('Coverage Indicators - Section D'!AI$1:AI$100,MATCH('Print View'!$A175,'Coverage Indicators - Section D'!$A$1:$A$100,0)),""),"")</f>
        <v xml:space="preserve">/
</v>
      </c>
      <c r="S175" s="410" t="str">
        <f ca="1">IFERROR(IF(INDEX('Coverage Indicators - Section D'!AJ$1:AJ$100,MATCH('Print View'!$A175,'Coverage Indicators - Section D'!$A$1:$A$100,0))&lt;&gt;"",INDEX('Coverage Indicators - Section D'!AJ$1:AJ$100,MATCH('Print View'!$A175,'Coverage Indicators - Section D'!$A$1:$A$100,0)),""),"")&amp;"/"&amp;IFERROR(IF(INDEX('Coverage Indicators - Section D'!AJ$1:AJ$100,MATCH('Print View'!$A175,'Coverage Indicators - Section D'!$A$1:$A$100,0)+1)&lt;&gt;"",INDEX('Coverage Indicators - Section D'!AJ$1:AJ$100,MATCH('Print View'!$A175,'Coverage Indicators - Section D'!$A$1:$A$100,0)+1),""),"")&amp;CHAR(10)&amp;IFERROR(IF(INDEX('Coverage Indicators - Section D'!AK$1:AK$100,MATCH('Print View'!$A175,'Coverage Indicators - Section D'!$A$1:$A$100,0))&lt;&gt;"",FIXED(INDEX('Coverage Indicators - Section D'!AK$1:AK$100,MATCH('Print View'!$A175,'Coverage Indicators - Section D'!$A$1:$A$100,0))*100,2)&amp;"%",""),"")&amp;CHAR(10)&amp;IFERROR(IF(INDEX('Coverage Indicators - Section D'!AL$1:AL$100,MATCH('Print View'!$A175,'Coverage Indicators - Section D'!$A$1:$A$100,0))&lt;&gt;"",INDEX('Coverage Indicators - Section D'!AL$1:AL$100,MATCH('Print View'!$A175,'Coverage Indicators - Section D'!$A$1:$A$100,0)),""),"")</f>
        <v xml:space="preserve">/
</v>
      </c>
      <c r="T175" s="318"/>
      <c r="U175" s="230"/>
      <c r="V175" s="230"/>
      <c r="W175" s="230"/>
      <c r="X175" s="230"/>
      <c r="Y175" s="230"/>
      <c r="Z175" s="230"/>
      <c r="AA175" s="230"/>
      <c r="AB175" s="230"/>
      <c r="AC175" s="230"/>
      <c r="AD175" s="230"/>
      <c r="AE175" s="230"/>
      <c r="AF175" s="230"/>
      <c r="AG175" s="230"/>
      <c r="AH175" s="230"/>
      <c r="AI175" s="230"/>
      <c r="AJ175" s="230"/>
      <c r="AK175" s="230"/>
      <c r="AL175" s="230"/>
      <c r="AM175" s="230"/>
      <c r="AN175" s="230"/>
      <c r="AO175" s="230" t="str">
        <f ca="1">IFERROR(IF(INDEX('Coverage Indicators - Section D'!AD$1:AD$110,MATCH('Print View'!$A175,'Coverage Indicators - Section D'!$A$1:$A$110,0))&lt;&gt;0,INDEX('Coverage Indicators - Section D'!AD$1:AD$110,MATCH('Print View'!$A175,'Coverage Indicators - Section D'!$A$1:$A$110,0)),""),"")</f>
        <v/>
      </c>
      <c r="AP175" s="230"/>
      <c r="AQ175" s="230"/>
      <c r="AR175" s="230"/>
      <c r="AS175" s="230"/>
      <c r="AT175" s="703" t="str">
        <f ca="1">CONCATENATE($A175,N$147)</f>
        <v>1431-Dec-24</v>
      </c>
      <c r="AU175" s="702" t="str">
        <f ca="1">CONCATENATE($A175,Q$147)</f>
        <v>1431-Dec-27</v>
      </c>
      <c r="AV175" s="702" t="str">
        <f t="shared" ref="AV175" si="100">CONCATENATE($A175,V$147)</f>
        <v>14</v>
      </c>
      <c r="AW175" s="702" t="str">
        <f t="shared" ref="AW175" si="101">CONCATENATE($A175,Y$147)</f>
        <v>14</v>
      </c>
      <c r="AX175" s="702" t="str">
        <f t="shared" ref="AX175" si="102">CONCATENATE($A175,AB$147)</f>
        <v>14</v>
      </c>
      <c r="AY175" s="702" t="str">
        <f t="shared" ref="AY175" si="103">CONCATENATE($A175,AE$147)</f>
        <v>14</v>
      </c>
      <c r="AZ175" s="702" t="str">
        <f t="shared" ref="AZ175" si="104">CONCATENATE($A175,AH$147)</f>
        <v>14</v>
      </c>
      <c r="BA175" s="702" t="str">
        <f t="shared" ref="BA175" si="105">CONCATENATE($A175,AK$147)</f>
        <v>14</v>
      </c>
      <c r="BB175" s="235"/>
      <c r="BC175" s="122"/>
    </row>
    <row r="176" spans="1:55" s="107" customFormat="1" ht="88.25" customHeight="1" x14ac:dyDescent="0.35">
      <c r="A176" s="741"/>
      <c r="B176" s="596" t="str">
        <f ca="1">IFERROR(IF(INDEX('Coverage Indicators - Section D'!AM$1:AM$110,MATCH('Print View'!$A175,'Coverage Indicators - Section D'!$A$1:$A$110,0))&lt;&gt;0,INDEX('Coverage Indicators - Section D'!AM$1:AM$110,MATCH('Print View'!$A175,'Coverage Indicators - Section D'!$A$1:$A$110,0)),""),"")</f>
        <v/>
      </c>
      <c r="C176" s="597"/>
      <c r="D176" s="597"/>
      <c r="E176" s="597"/>
      <c r="F176" s="597"/>
      <c r="G176" s="597"/>
      <c r="H176" s="597"/>
      <c r="I176" s="598"/>
      <c r="J176" s="598"/>
      <c r="K176" s="598"/>
      <c r="L176" s="598"/>
      <c r="M176" s="598"/>
      <c r="N176" s="598"/>
      <c r="O176" s="598"/>
      <c r="P176" s="598"/>
      <c r="Q176" s="598"/>
      <c r="R176" s="598"/>
      <c r="S176" s="599"/>
      <c r="T176" s="319"/>
      <c r="U176" s="230"/>
      <c r="V176" s="230"/>
      <c r="W176" s="230"/>
      <c r="X176" s="230"/>
      <c r="Y176" s="230"/>
      <c r="Z176" s="230"/>
      <c r="AA176" s="230"/>
      <c r="AB176" s="230"/>
      <c r="AC176" s="230"/>
      <c r="AD176" s="230"/>
      <c r="AE176" s="230"/>
      <c r="AF176" s="230"/>
      <c r="AG176" s="230"/>
      <c r="AH176" s="230"/>
      <c r="AI176" s="230"/>
      <c r="AJ176" s="230"/>
      <c r="AK176" s="230"/>
      <c r="AL176" s="230"/>
      <c r="AM176" s="230"/>
      <c r="AN176" s="230"/>
      <c r="AO176" s="230"/>
      <c r="AP176" s="230"/>
      <c r="AQ176" s="230"/>
      <c r="AR176" s="230"/>
      <c r="AS176" s="230"/>
      <c r="AT176" s="703"/>
      <c r="AU176" s="702"/>
      <c r="AV176" s="702"/>
      <c r="AW176" s="702"/>
      <c r="AX176" s="702"/>
      <c r="AY176" s="702"/>
      <c r="AZ176" s="702"/>
      <c r="BA176" s="702"/>
      <c r="BB176" s="235"/>
      <c r="BC176" s="122"/>
    </row>
    <row r="177" spans="1:55" s="107" customFormat="1" ht="177" customHeight="1" x14ac:dyDescent="0.35">
      <c r="A177" s="740">
        <v>15</v>
      </c>
      <c r="B177" s="403" t="str">
        <f ca="1">IFERROR(IF(INDEX('Coverage Indicators - Section D'!B$1:B$100,MATCH('Print View'!$A177,'Coverage Indicators - Section D'!$A$1:$A$100,0))&lt;&gt;0,INDEX('Coverage Indicators - Section D'!B$1:B$100,MATCH('Print View'!$A177,'Coverage Indicators - Section D'!$A$1:$A$100,0)),""),"")</f>
        <v/>
      </c>
      <c r="C177" s="403" t="str">
        <f ca="1">IFERROR(IF(INDEX('Coverage Indicators - Section D'!D$1:D$100,MATCH('Print View'!$A177,'Coverage Indicators - Section D'!$A$1:$A$100,0))&lt;&gt;0,INDEX('Coverage Indicators - Section D'!D$1:D$100,MATCH('Print View'!$A177,'Coverage Indicators - Section D'!$A$1:$A$100,0)),""),"")</f>
        <v/>
      </c>
      <c r="D177" s="403" t="str">
        <f ca="1">IFERROR(IF(INDEX('Coverage Indicators - Section D'!E$1:E$100,MATCH('Print View'!$A177,'Coverage Indicators - Section D'!$A$1:$A$100,0))&lt;&gt;0,INDEX('Coverage Indicators - Section D'!E$1:E$100,MATCH('Print View'!$A177,'Coverage Indicators - Section D'!$A$1:$A$100,0)),""),"")</f>
        <v/>
      </c>
      <c r="E177" s="404" t="str">
        <f ca="1">IFERROR(IF(INDEX('Coverage Indicators - Section D'!F$1:F$100,MATCH('Print View'!$A177,'Coverage Indicators - Section D'!$A$1:$A$100,0))&lt;&gt;"",INDEX('Coverage Indicators - Section D'!F$1:F$100,MATCH('Print View'!$A177,'Coverage Indicators - Section D'!$A$1:$A$100,0)),""),"")&amp;"/"&amp;IFERROR(IF(INDEX('Coverage Indicators - Section D'!F$1:F$100,MATCH('Print View'!$A177,'Coverage Indicators - Section D'!$A$1:$A$100,0)+1)&lt;&gt;"",INDEX('Coverage Indicators - Section D'!F$1:F$100,MATCH('Print View'!$A177,'Coverage Indicators - Section D'!$A$1:$A$100,0)+1),""),"")&amp;CHAR(10)&amp;IFERROR(IF(INDEX('Coverage Indicators - Section D'!G$1:G$100,MATCH('Print View'!$A177,'Coverage Indicators - Section D'!$A$1:$A$100,0))&lt;&gt;"",FIXED(INDEX('Coverage Indicators - Section D'!G$1:G$100,MATCH('Print View'!$A177,'Coverage Indicators - Section D'!$A$1:$A$100,0))*100,2)&amp;"%",""),"")</f>
        <v xml:space="preserve">/
</v>
      </c>
      <c r="F177" s="405" t="str">
        <f ca="1">IFERROR(IF(INDEX('Coverage Indicators - Section D'!H$1:H$100,MATCH('Print View'!$A177,'Coverage Indicators - Section D'!$A$1:$A$100,0))&lt;&gt;0,INDEX('Coverage Indicators - Section D'!H$1:H$100,MATCH('Print View'!$A177,'Coverage Indicators - Section D'!$A$1:$A$100,0)),""),"")&amp;CHAR(10)&amp;IFERROR(IF(INDEX('Coverage Indicators - Section D'!I$1:I$100,MATCH('Print View'!$A177,'Coverage Indicators - Section D'!$A$1:$A$100,0))&lt;&gt;0,INDEX('Coverage Indicators - Section D'!I$1:I$100,MATCH('Print View'!$A177,'Coverage Indicators - Section D'!$A$1:$A$100,0)),""),"")</f>
        <v xml:space="preserve">
</v>
      </c>
      <c r="G177" s="406" t="str">
        <f>IFERROR(IF(INDEX('Coverage Indicators - Section D'!J37:J66,MATCH('Print View'!$A177,'Coverage Indicators - Section D'!$A$9:$A$38,0))&lt;&gt;0,INDEX('Coverage Indicators - Section D'!J37:J66,MATCH('Print View'!$A177,'Coverage Indicators - Section D'!$A$9:$A$38,0)),""),"")</f>
        <v/>
      </c>
      <c r="H177" s="407" t="str">
        <f ca="1">IFERROR(IF(INDEX('Coverage Indicators - Section D'!K$1:K$100,MATCH('Print View'!$A177,'Coverage Indicators - Section D'!$A$1:$A$100,0))&lt;&gt;0,INDEX('Coverage Indicators - Section D'!K$1:K$100,MATCH('Print View'!$A177,'Coverage Indicators - Section D'!$A$1:$A$100,0)),""),"")</f>
        <v/>
      </c>
      <c r="I177" s="406" t="str">
        <f ca="1">IFERROR(IF(AND('Overview - Section A'!AN$5="Grant Making",OR(C177&lt;&gt;"",D177&lt;&gt;"")),Setup!I15,IF(INDEX('Coverage Indicators - Section D'!L$1:L$100,MATCH('Print View'!$A177,'Coverage Indicators - Section D'!$A$1:$A$100,0))&lt;&gt;0,INDEX('Coverage Indicators - Section D'!L$1:L$100,MATCH('Print View'!$A177,'Coverage Indicators - Section D'!$A$1:$A$100,0)),"")),"")</f>
        <v/>
      </c>
      <c r="J177" s="404" t="str">
        <f ca="1">IFERROR(IF(INDEX('Coverage Indicators - Section D'!M$1:M$100,MATCH('Print View'!$A177,'Coverage Indicators - Section D'!$A$1:$A$100,0))&lt;&gt;0,INDEX('Coverage Indicators - Section D'!M$1:M$100,MATCH('Print View'!$A177,'Coverage Indicators - Section D'!$A$1:$A$100,0)),""),"")&amp;CHAR(10)&amp;IFERROR(IF(INDEX('Coverage Indicators - Section D'!M$1:M$100,MATCH('Print View'!$A177,'Coverage Indicators - Section D'!$A$1:$A$100,0)+1)&lt;&gt;0,INDEX('Coverage Indicators - Section D'!M$1:M$100,MATCH('Print View'!$A177,'Coverage Indicators - Section D'!$A$1:$A$100,0)+1),""),"")</f>
        <v xml:space="preserve">
</v>
      </c>
      <c r="K177" s="404" t="str">
        <f ca="1">IFERROR(IF(INDEX('Coverage Indicators - Section D'!N$1:N$100,MATCH('Print View'!$A177,'Coverage Indicators - Section D'!$A$1:$A$100,0))&lt;&gt;0,INDEX('Coverage Indicators - Section D'!N$1:N$100,MATCH('Print View'!$A177,'Coverage Indicators - Section D'!$A$1:$A$100,0)),""),"")</f>
        <v/>
      </c>
      <c r="L177" s="404" t="str">
        <f ca="1">IFERROR(IF(INDEX('Coverage Indicators - Section D'!O$1:O$100,MATCH('Print View'!$A177,'Coverage Indicators - Section D'!$A$1:$A$100,0))&lt;&gt;"",INDEX('Coverage Indicators - Section D'!O$1:O$100,MATCH('Print View'!$A177,'Coverage Indicators - Section D'!$A$1:$A$100,0)),""),"")&amp;"/"&amp;IFERROR(IF(INDEX('Coverage Indicators - Section D'!O$1:O$100,MATCH('Print View'!$A177,'Coverage Indicators - Section D'!$A$1:$A$100,0)+1)&lt;&gt;"",INDEX('Coverage Indicators - Section D'!O$1:O$100,MATCH('Print View'!$A177,'Coverage Indicators - Section D'!$A$1:$A$100,0)+1),""),"")&amp;CHAR(10)&amp;IFERROR(IF(INDEX('Coverage Indicators - Section D'!P$1:P$100,MATCH('Print View'!$A177,'Coverage Indicators - Section D'!$A$1:$A$100,0))&lt;&gt;"",FIXED(INDEX('Coverage Indicators - Section D'!P$1:P$100,MATCH('Print View'!$A177,'Coverage Indicators - Section D'!$A$1:$A$100,0))*100,2)&amp;"%",""),"")&amp;CHAR(10)&amp;IFERROR(IF(INDEX('Coverage Indicators - Section D'!Q$1:Q$100,MATCH('Print View'!$A177,'Coverage Indicators - Section D'!$A$1:$A$100,0))&lt;&gt;"",INDEX('Coverage Indicators - Section D'!Q$1:Q$100,MATCH('Print View'!$A177,'Coverage Indicators - Section D'!$A$1:$A$100,0)),""),"")</f>
        <v xml:space="preserve">/
</v>
      </c>
      <c r="M177" s="405" t="str">
        <f ca="1">IFERROR(IF(INDEX('Coverage Indicators - Section D'!R$1:R$100,MATCH('Print View'!$A177,'Coverage Indicators - Section D'!$A$1:$A$100,0))&lt;&gt;"",INDEX('Coverage Indicators - Section D'!R$1:R$100,MATCH('Print View'!$A177,'Coverage Indicators - Section D'!$A$1:$A$100,0)),""),"")&amp;"/"&amp;IFERROR(IF(INDEX('Coverage Indicators - Section D'!R$1:R$100,MATCH('Print View'!$A177,'Coverage Indicators - Section D'!$A$1:$A$100,0)+1)&lt;&gt;"",INDEX('Coverage Indicators - Section D'!R$1:R$100,MATCH('Print View'!$A177,'Coverage Indicators - Section D'!$A$1:$A$100,0)+1),""),"")&amp;CHAR(10)&amp;IFERROR(IF(INDEX('Coverage Indicators - Section D'!S$1:S$100,MATCH('Print View'!$A177,'Coverage Indicators - Section D'!$A$1:$A$100,0))&lt;&gt;"",FIXED(INDEX('Coverage Indicators - Section D'!S$1:S$100,MATCH('Print View'!$A177,'Coverage Indicators - Section D'!$A$1:$A$100,0))*100,2)&amp;"%",""),"")&amp;CHAR(10)&amp;IFERROR(IF(INDEX('Coverage Indicators - Section D'!T$1:T$100,MATCH('Print View'!$A177,'Coverage Indicators - Section D'!$A$1:$A$100,0))&lt;&gt;"",INDEX('Coverage Indicators - Section D'!T$1:T$100,MATCH('Print View'!$A177,'Coverage Indicators - Section D'!$A$1:$A$100,0)),""),"")</f>
        <v xml:space="preserve">/
</v>
      </c>
      <c r="N177" s="404" t="str">
        <f ca="1">IFERROR(IF(INDEX('Coverage Indicators - Section D'!U$1:U$100,MATCH('Print View'!$A177,'Coverage Indicators - Section D'!$A$1:$A$100,0))&lt;&gt;"",INDEX('Coverage Indicators - Section D'!U$1:U$100,MATCH('Print View'!$A177,'Coverage Indicators - Section D'!$A$1:$A$100,0)),""),"")&amp;"/"&amp;IFERROR(IF(INDEX('Coverage Indicators - Section D'!U$1:U$100,MATCH('Print View'!$A177,'Coverage Indicators - Section D'!$A$1:$A$100,0)+1)&lt;&gt;"",INDEX('Coverage Indicators - Section D'!U$1:U$100,MATCH('Print View'!$A177,'Coverage Indicators - Section D'!$A$1:$A$100,0)+1),""),"")&amp;CHAR(10)&amp;IFERROR(IF(INDEX('Coverage Indicators - Section D'!V$1:V$100,MATCH('Print View'!$A177,'Coverage Indicators - Section D'!$A$1:$A$100,0))&lt;&gt;"",FIXED(INDEX('Coverage Indicators - Section D'!V$1:V$100,MATCH('Print View'!$A177,'Coverage Indicators - Section D'!$A$1:$A$100,0))*100,2)&amp;"%",""),"")&amp;CHAR(10)&amp;IFERROR(IF(INDEX('Coverage Indicators - Section D'!W$1:W$100,MATCH('Print View'!$A177,'Coverage Indicators - Section D'!$A$1:$A$100,0))&lt;&gt;"",INDEX('Coverage Indicators - Section D'!W$1:W$100,MATCH('Print View'!$A177,'Coverage Indicators - Section D'!$A$1:$A$100,0)),""),"")</f>
        <v xml:space="preserve">/
</v>
      </c>
      <c r="O177" s="405" t="str">
        <f ca="1">IFERROR(IF(INDEX('Coverage Indicators - Section D'!X$1:X$100,MATCH('Print View'!$A177,'Coverage Indicators - Section D'!$A$1:$A$100,0))&lt;&gt;"",INDEX('Coverage Indicators - Section D'!X$1:X$100,MATCH('Print View'!$A177,'Coverage Indicators - Section D'!$A$1:$A$100,0)),""),"")&amp;"/"&amp;IFERROR(IF(INDEX('Coverage Indicators - Section D'!X$1:X$100,MATCH('Print View'!$A177,'Coverage Indicators - Section D'!$A$1:$A$100,0)+1)&lt;&gt;"",INDEX('Coverage Indicators - Section D'!X$1:X$100,MATCH('Print View'!$A177,'Coverage Indicators - Section D'!$A$1:$A$100,0)+1),""),"")&amp;CHAR(10)&amp;IFERROR(IF(INDEX('Coverage Indicators - Section D'!Y$1:Y$100,MATCH('Print View'!$A177,'Coverage Indicators - Section D'!$A$1:$A$100,0))&lt;&gt;"",FIXED(INDEX('Coverage Indicators - Section D'!Y$1:Y$100,MATCH('Print View'!$A177,'Coverage Indicators - Section D'!$A$1:$A$100,0))*100,2)&amp;"%",""),"")&amp;CHAR(10)&amp;IFERROR(IF(INDEX('Coverage Indicators - Section D'!Z$1:Z$100,MATCH('Print View'!$A177,'Coverage Indicators - Section D'!$A$1:$A$100,0))&lt;&gt;"",INDEX('Coverage Indicators - Section D'!Z$1:Z$100,MATCH('Print View'!$A177,'Coverage Indicators - Section D'!$A$1:$A$100,0)),""),"")</f>
        <v xml:space="preserve">/
</v>
      </c>
      <c r="P177" s="405" t="str">
        <f ca="1">IFERROR(IF(INDEX('Coverage Indicators - Section D'!AA$1:AA$100,MATCH('Print View'!$A177,'Coverage Indicators - Section D'!$A$1:$A$100,0))&lt;&gt;"",INDEX('Coverage Indicators - Section D'!AA$1:AA$100,MATCH('Print View'!$A177,'Coverage Indicators - Section D'!$A$1:$A$100,0)),""),"")&amp;"/"&amp;IFERROR(IF(INDEX('Coverage Indicators - Section D'!AA$1:AA$100,MATCH('Print View'!$A177,'Coverage Indicators - Section D'!$A$1:$A$100,0)+1)&lt;&gt;"",INDEX('Coverage Indicators - Section D'!AA$1:AA$100,MATCH('Print View'!$A177,'Coverage Indicators - Section D'!$A$1:$A$100,0)+1),""),"")&amp;CHAR(10)&amp;IFERROR(IF(INDEX('Coverage Indicators - Section D'!AB$1:AB$100,MATCH('Print View'!$A177,'Coverage Indicators - Section D'!$A$1:$A$100,0))&lt;&gt;"",FIXED(INDEX('Coverage Indicators - Section D'!AB$1:AB$100,MATCH('Print View'!$A177,'Coverage Indicators - Section D'!$A$1:$A$100,0))*100,2)&amp;"%",""),"")&amp;CHAR(10)&amp;IFERROR(IF(INDEX('Coverage Indicators - Section D'!AC$1:AC$100,MATCH('Print View'!$A177,'Coverage Indicators - Section D'!$A$1:$A$100,0))&lt;&gt;"",INDEX('Coverage Indicators - Section D'!AC$1:AC$100,MATCH('Print View'!$A177,'Coverage Indicators - Section D'!$A$1:$A$100,0)),""),"")</f>
        <v xml:space="preserve">/
</v>
      </c>
      <c r="Q177" s="405" t="str">
        <f ca="1">IFERROR(IF(INDEX('Coverage Indicators - Section D'!AD$1:AD$100,MATCH('Print View'!$A177,'Coverage Indicators - Section D'!$A$1:$A$100,0))&lt;&gt;"",INDEX('Coverage Indicators - Section D'!AD$1:AD$100,MATCH('Print View'!$A177,'Coverage Indicators - Section D'!$A$1:$A$100,0)),""),"")&amp;"/"&amp;IFERROR(IF(INDEX('Coverage Indicators - Section D'!AD$1:AD$100,MATCH('Print View'!$A177,'Coverage Indicators - Section D'!$A$1:$A$100,0)+1)&lt;&gt;"",INDEX('Coverage Indicators - Section D'!AD$1:AD$100,MATCH('Print View'!$A177,'Coverage Indicators - Section D'!$A$1:$A$100,0)+1),""),"")&amp;CHAR(10)&amp;IFERROR(IF(INDEX('Coverage Indicators - Section D'!AE$1:AE$100,MATCH('Print View'!$A177,'Coverage Indicators - Section D'!$A$1:$A$100,0))&lt;&gt;"",FIXED(INDEX('Coverage Indicators - Section D'!AE$1:AE$100,MATCH('Print View'!$A177,'Coverage Indicators - Section D'!$A$1:$A$100,0))*100,2)&amp;"%",""),"")&amp;CHAR(10)&amp;IFERROR(IF(INDEX('Coverage Indicators - Section D'!AF$1:AF$100,MATCH('Print View'!$A177,'Coverage Indicators - Section D'!$A$1:$A$100,0))&lt;&gt;"",INDEX('Coverage Indicators - Section D'!AF$1:AF$100,MATCH('Print View'!$A177,'Coverage Indicators - Section D'!$A$1:$A$100,0)),""),"")</f>
        <v xml:space="preserve">/
</v>
      </c>
      <c r="R177" s="405" t="str">
        <f ca="1">IFERROR(IF(INDEX('Coverage Indicators - Section D'!AG$1:AG$100,MATCH('Print View'!$A177,'Coverage Indicators - Section D'!$A$1:$A$100,0))&lt;&gt;"",INDEX('Coverage Indicators - Section D'!AG$1:AG$100,MATCH('Print View'!$A177,'Coverage Indicators - Section D'!$A$1:$A$100,0)),""),"")&amp;"/"&amp;IFERROR(IF(INDEX('Coverage Indicators - Section D'!AG$1:AG$100,MATCH('Print View'!$A177,'Coverage Indicators - Section D'!$A$1:$A$100,0)+1)&lt;&gt;"",INDEX('Coverage Indicators - Section D'!AG$1:AG$100,MATCH('Print View'!$A177,'Coverage Indicators - Section D'!$A$1:$A$100,0)+1),""),"")&amp;CHAR(10)&amp;IFERROR(IF(INDEX('Coverage Indicators - Section D'!AH$1:AH$100,MATCH('Print View'!$A177,'Coverage Indicators - Section D'!$A$1:$A$100,0))&lt;&gt;"",FIXED(INDEX('Coverage Indicators - Section D'!AH$1:AH$100,MATCH('Print View'!$A177,'Coverage Indicators - Section D'!$A$1:$A$100,0))*100,2)&amp;"%",""),"")&amp;CHAR(10)&amp;IFERROR(IF(INDEX('Coverage Indicators - Section D'!AI$1:AI$100,MATCH('Print View'!$A177,'Coverage Indicators - Section D'!$A$1:$A$100,0))&lt;&gt;"",INDEX('Coverage Indicators - Section D'!AI$1:AI$100,MATCH('Print View'!$A177,'Coverage Indicators - Section D'!$A$1:$A$100,0)),""),"")</f>
        <v xml:space="preserve">/
</v>
      </c>
      <c r="S177" s="405" t="str">
        <f ca="1">IFERROR(IF(INDEX('Coverage Indicators - Section D'!AJ$1:AJ$100,MATCH('Print View'!$A177,'Coverage Indicators - Section D'!$A$1:$A$100,0))&lt;&gt;"",INDEX('Coverage Indicators - Section D'!AJ$1:AJ$100,MATCH('Print View'!$A177,'Coverage Indicators - Section D'!$A$1:$A$100,0)),""),"")&amp;"/"&amp;IFERROR(IF(INDEX('Coverage Indicators - Section D'!AJ$1:AJ$100,MATCH('Print View'!$A177,'Coverage Indicators - Section D'!$A$1:$A$100,0)+1)&lt;&gt;"",INDEX('Coverage Indicators - Section D'!AJ$1:AJ$100,MATCH('Print View'!$A177,'Coverage Indicators - Section D'!$A$1:$A$100,0)+1),""),"")&amp;CHAR(10)&amp;IFERROR(IF(INDEX('Coverage Indicators - Section D'!AK$1:AK$100,MATCH('Print View'!$A177,'Coverage Indicators - Section D'!$A$1:$A$100,0))&lt;&gt;"",FIXED(INDEX('Coverage Indicators - Section D'!AK$1:AK$100,MATCH('Print View'!$A177,'Coverage Indicators - Section D'!$A$1:$A$100,0))*100,2)&amp;"%",""),"")&amp;CHAR(10)&amp;IFERROR(IF(INDEX('Coverage Indicators - Section D'!AL$1:AL$100,MATCH('Print View'!$A177,'Coverage Indicators - Section D'!$A$1:$A$100,0))&lt;&gt;"",INDEX('Coverage Indicators - Section D'!AL$1:AL$100,MATCH('Print View'!$A177,'Coverage Indicators - Section D'!$A$1:$A$100,0)),""),"")</f>
        <v xml:space="preserve">/
</v>
      </c>
      <c r="T177" s="315"/>
      <c r="U177" s="230"/>
      <c r="V177" s="230"/>
      <c r="W177" s="230"/>
      <c r="X177" s="230"/>
      <c r="Y177" s="230"/>
      <c r="Z177" s="230"/>
      <c r="AA177" s="230"/>
      <c r="AB177" s="230"/>
      <c r="AC177" s="230"/>
      <c r="AD177" s="230"/>
      <c r="AE177" s="230"/>
      <c r="AF177" s="230"/>
      <c r="AG177" s="230"/>
      <c r="AH177" s="230"/>
      <c r="AI177" s="230"/>
      <c r="AJ177" s="230"/>
      <c r="AK177" s="230"/>
      <c r="AL177" s="230"/>
      <c r="AM177" s="230"/>
      <c r="AN177" s="230"/>
      <c r="AO177" s="230" t="str">
        <f ca="1">IFERROR(IF(INDEX('Coverage Indicators - Section D'!AD$1:AD$110,MATCH('Print View'!$A177,'Coverage Indicators - Section D'!$A$1:$A$110,0))&lt;&gt;0,INDEX('Coverage Indicators - Section D'!AD$1:AD$110,MATCH('Print View'!$A177,'Coverage Indicators - Section D'!$A$1:$A$110,0)),""),"")</f>
        <v/>
      </c>
      <c r="AP177" s="230"/>
      <c r="AQ177" s="230"/>
      <c r="AR177" s="230"/>
      <c r="AS177" s="230"/>
      <c r="AT177" s="703" t="str">
        <f ca="1">CONCATENATE($A177,N$147)</f>
        <v>1531-Dec-24</v>
      </c>
      <c r="AU177" s="702" t="str">
        <f ca="1">CONCATENATE($A177,Q$147)</f>
        <v>1531-Dec-27</v>
      </c>
      <c r="AV177" s="702" t="str">
        <f t="shared" ref="AV177" si="106">CONCATENATE($A177,V$147)</f>
        <v>15</v>
      </c>
      <c r="AW177" s="702" t="str">
        <f t="shared" ref="AW177" si="107">CONCATENATE($A177,Y$147)</f>
        <v>15</v>
      </c>
      <c r="AX177" s="702" t="str">
        <f t="shared" ref="AX177" si="108">CONCATENATE($A177,AB$147)</f>
        <v>15</v>
      </c>
      <c r="AY177" s="702" t="str">
        <f t="shared" ref="AY177" si="109">CONCATENATE($A177,AE$147)</f>
        <v>15</v>
      </c>
      <c r="AZ177" s="702" t="str">
        <f t="shared" ref="AZ177" si="110">CONCATENATE($A177,AH$147)</f>
        <v>15</v>
      </c>
      <c r="BA177" s="702" t="str">
        <f t="shared" ref="BA177" si="111">CONCATENATE($A177,AK$147)</f>
        <v>15</v>
      </c>
      <c r="BB177" s="235"/>
      <c r="BC177" s="122"/>
    </row>
    <row r="178" spans="1:55" s="107" customFormat="1" ht="88.25" customHeight="1" x14ac:dyDescent="0.35">
      <c r="A178" s="740"/>
      <c r="B178" s="600" t="str">
        <f ca="1">IFERROR(IF(INDEX('Coverage Indicators - Section D'!AM$1:AM$110,MATCH('Print View'!$A177,'Coverage Indicators - Section D'!$A$1:$A$110,0))&lt;&gt;0,INDEX('Coverage Indicators - Section D'!AM$1:AM$110,MATCH('Print View'!$A177,'Coverage Indicators - Section D'!$A$1:$A$110,0)),""),"")</f>
        <v/>
      </c>
      <c r="C178" s="601"/>
      <c r="D178" s="601"/>
      <c r="E178" s="601"/>
      <c r="F178" s="601"/>
      <c r="G178" s="601"/>
      <c r="H178" s="601"/>
      <c r="I178" s="601"/>
      <c r="J178" s="601"/>
      <c r="K178" s="601"/>
      <c r="L178" s="601"/>
      <c r="M178" s="601"/>
      <c r="N178" s="601"/>
      <c r="O178" s="601"/>
      <c r="P178" s="601"/>
      <c r="Q178" s="601"/>
      <c r="R178" s="601"/>
      <c r="S178" s="602"/>
      <c r="T178" s="317"/>
      <c r="U178" s="230"/>
      <c r="V178" s="230"/>
      <c r="W178" s="230"/>
      <c r="X178" s="230"/>
      <c r="Y178" s="230"/>
      <c r="Z178" s="230"/>
      <c r="AA178" s="230"/>
      <c r="AB178" s="230"/>
      <c r="AC178" s="230"/>
      <c r="AD178" s="230"/>
      <c r="AE178" s="230"/>
      <c r="AF178" s="230"/>
      <c r="AG178" s="230"/>
      <c r="AH178" s="230"/>
      <c r="AI178" s="230"/>
      <c r="AJ178" s="230"/>
      <c r="AK178" s="230"/>
      <c r="AL178" s="230"/>
      <c r="AM178" s="230"/>
      <c r="AN178" s="230"/>
      <c r="AO178" s="230"/>
      <c r="AP178" s="230"/>
      <c r="AQ178" s="230"/>
      <c r="AR178" s="230"/>
      <c r="AS178" s="230"/>
      <c r="AT178" s="703"/>
      <c r="AU178" s="702"/>
      <c r="AV178" s="702"/>
      <c r="AW178" s="702"/>
      <c r="AX178" s="702"/>
      <c r="AY178" s="702"/>
      <c r="AZ178" s="702"/>
      <c r="BA178" s="702"/>
      <c r="BB178" s="235"/>
      <c r="BC178" s="122"/>
    </row>
    <row r="179" spans="1:55" s="107" customFormat="1" ht="177" customHeight="1" x14ac:dyDescent="0.35">
      <c r="A179" s="741">
        <v>16</v>
      </c>
      <c r="B179" s="393" t="str">
        <f ca="1">IFERROR(IF(INDEX('Coverage Indicators - Section D'!B$1:B$100,MATCH('Print View'!$A179,'Coverage Indicators - Section D'!$A$1:$A$100,0))&lt;&gt;0,INDEX('Coverage Indicators - Section D'!B$1:B$100,MATCH('Print View'!$A179,'Coverage Indicators - Section D'!$A$1:$A$100,0)),""),"")</f>
        <v/>
      </c>
      <c r="C179" s="393" t="str">
        <f ca="1">IFERROR(IF(INDEX('Coverage Indicators - Section D'!D$1:D$100,MATCH('Print View'!$A179,'Coverage Indicators - Section D'!$A$1:$A$100,0))&lt;&gt;0,INDEX('Coverage Indicators - Section D'!D$1:D$100,MATCH('Print View'!$A179,'Coverage Indicators - Section D'!$A$1:$A$100,0)),""),"")</f>
        <v/>
      </c>
      <c r="D179" s="393" t="str">
        <f ca="1">IFERROR(IF(INDEX('Coverage Indicators - Section D'!E$1:E$100,MATCH('Print View'!$A179,'Coverage Indicators - Section D'!$A$1:$A$100,0))&lt;&gt;0,INDEX('Coverage Indicators - Section D'!E$1:E$100,MATCH('Print View'!$A179,'Coverage Indicators - Section D'!$A$1:$A$100,0)),""),"")</f>
        <v/>
      </c>
      <c r="E179" s="394" t="str">
        <f ca="1">IFERROR(IF(INDEX('Coverage Indicators - Section D'!F$1:F$100,MATCH('Print View'!$A179,'Coverage Indicators - Section D'!$A$1:$A$100,0))&lt;&gt;"",INDEX('Coverage Indicators - Section D'!F$1:F$100,MATCH('Print View'!$A179,'Coverage Indicators - Section D'!$A$1:$A$100,0)),""),"")&amp;"/"&amp;IFERROR(IF(INDEX('Coverage Indicators - Section D'!F$1:F$100,MATCH('Print View'!$A179,'Coverage Indicators - Section D'!$A$1:$A$100,0)+1)&lt;&gt;"",INDEX('Coverage Indicators - Section D'!F$1:F$100,MATCH('Print View'!$A179,'Coverage Indicators - Section D'!$A$1:$A$100,0)+1),""),"")&amp;CHAR(10)&amp;IFERROR(IF(INDEX('Coverage Indicators - Section D'!G$1:G$100,MATCH('Print View'!$A179,'Coverage Indicators - Section D'!$A$1:$A$100,0))&lt;&gt;"",FIXED(INDEX('Coverage Indicators - Section D'!G$1:G$100,MATCH('Print View'!$A179,'Coverage Indicators - Section D'!$A$1:$A$100,0))*100,2)&amp;"%",""),"")</f>
        <v xml:space="preserve">/
</v>
      </c>
      <c r="F179" s="408" t="str">
        <f ca="1">IFERROR(IF(INDEX('Coverage Indicators - Section D'!H$1:H$100,MATCH('Print View'!$A179,'Coverage Indicators - Section D'!$A$1:$A$100,0))&lt;&gt;0,INDEX('Coverage Indicators - Section D'!H$1:H$100,MATCH('Print View'!$A179,'Coverage Indicators - Section D'!$A$1:$A$100,0)),""),"")&amp;CHAR(10)&amp;IFERROR(IF(INDEX('Coverage Indicators - Section D'!I$1:I$100,MATCH('Print View'!$A179,'Coverage Indicators - Section D'!$A$1:$A$100,0))&lt;&gt;0,INDEX('Coverage Indicators - Section D'!I$1:I$100,MATCH('Print View'!$A179,'Coverage Indicators - Section D'!$A$1:$A$100,0)),""),"")</f>
        <v xml:space="preserve">
</v>
      </c>
      <c r="G179" s="409" t="str">
        <f>IFERROR(IF(INDEX('Coverage Indicators - Section D'!J37:J66,MATCH('Print View'!$A179,'Coverage Indicators - Section D'!$A$9:$A$38,0))&lt;&gt;0,INDEX('Coverage Indicators - Section D'!J37:J66,MATCH('Print View'!$A179,'Coverage Indicators - Section D'!$A$9:$A$38,0)),""),"")</f>
        <v/>
      </c>
      <c r="H179" s="408" t="str">
        <f ca="1">IFERROR(IF(INDEX('Coverage Indicators - Section D'!K$1:K$100,MATCH('Print View'!$A179,'Coverage Indicators - Section D'!$A$1:$A$100,0))&lt;&gt;0,INDEX('Coverage Indicators - Section D'!K$1:K$100,MATCH('Print View'!$A179,'Coverage Indicators - Section D'!$A$1:$A$100,0)),""),"")</f>
        <v/>
      </c>
      <c r="I179" s="409" t="str">
        <f ca="1">IFERROR(IF(AND('Overview - Section A'!AN$5="Grant Making",OR(C179&lt;&gt;"",D179&lt;&gt;"")),Setup!I15,IF(INDEX('Coverage Indicators - Section D'!L$1:L$100,MATCH('Print View'!$A179,'Coverage Indicators - Section D'!$A$1:$A$100,0))&lt;&gt;0,INDEX('Coverage Indicators - Section D'!L$1:L$100,MATCH('Print View'!$A179,'Coverage Indicators - Section D'!$A$1:$A$100,0)),"")),"")</f>
        <v/>
      </c>
      <c r="J179" s="408" t="str">
        <f ca="1">IFERROR(IF(INDEX('Coverage Indicators - Section D'!M$1:M$100,MATCH('Print View'!$A179,'Coverage Indicators - Section D'!$A$1:$A$100,0))&lt;&gt;0,INDEX('Coverage Indicators - Section D'!M$1:M$100,MATCH('Print View'!$A179,'Coverage Indicators - Section D'!$A$1:$A$100,0)),""),"")&amp;CHAR(10)&amp;IFERROR(IF(INDEX('Coverage Indicators - Section D'!M$1:M$100,MATCH('Print View'!$A179,'Coverage Indicators - Section D'!$A$1:$A$100,0)+1)&lt;&gt;0,INDEX('Coverage Indicators - Section D'!M$1:M$100,MATCH('Print View'!$A179,'Coverage Indicators - Section D'!$A$1:$A$100,0)+1),""),"")</f>
        <v xml:space="preserve">
</v>
      </c>
      <c r="K179" s="408" t="str">
        <f ca="1">IFERROR(IF(INDEX('Coverage Indicators - Section D'!N$1:N$100,MATCH('Print View'!$A179,'Coverage Indicators - Section D'!$A$1:$A$100,0))&lt;&gt;0,INDEX('Coverage Indicators - Section D'!N$1:N$100,MATCH('Print View'!$A179,'Coverage Indicators - Section D'!$A$1:$A$100,0)),""),"")</f>
        <v/>
      </c>
      <c r="L179" s="410" t="str">
        <f ca="1">IFERROR(IF(INDEX('Coverage Indicators - Section D'!O$1:O$100,MATCH('Print View'!$A179,'Coverage Indicators - Section D'!$A$1:$A$100,0))&lt;&gt;"",INDEX('Coverage Indicators - Section D'!O$1:O$100,MATCH('Print View'!$A179,'Coverage Indicators - Section D'!$A$1:$A$100,0)),""),"")&amp;"/"&amp;IFERROR(IF(INDEX('Coverage Indicators - Section D'!O$1:O$100,MATCH('Print View'!$A179,'Coverage Indicators - Section D'!$A$1:$A$100,0)+1)&lt;&gt;"",INDEX('Coverage Indicators - Section D'!O$1:O$100,MATCH('Print View'!$A179,'Coverage Indicators - Section D'!$A$1:$A$100,0)+1),""),"")&amp;CHAR(10)&amp;IFERROR(IF(INDEX('Coverage Indicators - Section D'!P$1:P$100,MATCH('Print View'!$A179,'Coverage Indicators - Section D'!$A$1:$A$100,0))&lt;&gt;"",FIXED(INDEX('Coverage Indicators - Section D'!P$1:P$100,MATCH('Print View'!$A179,'Coverage Indicators - Section D'!$A$1:$A$100,0))*100,2)&amp;"%",""),"")&amp;CHAR(10)&amp;IFERROR(IF(INDEX('Coverage Indicators - Section D'!Q$1:Q$100,MATCH('Print View'!$A179,'Coverage Indicators - Section D'!$A$1:$A$100,0))&lt;&gt;"",INDEX('Coverage Indicators - Section D'!Q$1:Q$100,MATCH('Print View'!$A179,'Coverage Indicators - Section D'!$A$1:$A$100,0)),""),"")</f>
        <v xml:space="preserve">/
</v>
      </c>
      <c r="M179" s="410" t="str">
        <f ca="1">IFERROR(IF(INDEX('Coverage Indicators - Section D'!R$1:R$100,MATCH('Print View'!$A179,'Coverage Indicators - Section D'!$A$1:$A$100,0))&lt;&gt;"",INDEX('Coverage Indicators - Section D'!R$1:R$100,MATCH('Print View'!$A179,'Coverage Indicators - Section D'!$A$1:$A$100,0)),""),"")&amp;"/"&amp;IFERROR(IF(INDEX('Coverage Indicators - Section D'!R$1:R$100,MATCH('Print View'!$A179,'Coverage Indicators - Section D'!$A$1:$A$100,0)+1)&lt;&gt;"",INDEX('Coverage Indicators - Section D'!R$1:R$100,MATCH('Print View'!$A179,'Coverage Indicators - Section D'!$A$1:$A$100,0)+1),""),"")&amp;CHAR(10)&amp;IFERROR(IF(INDEX('Coverage Indicators - Section D'!S$1:S$100,MATCH('Print View'!$A179,'Coverage Indicators - Section D'!$A$1:$A$100,0))&lt;&gt;"",FIXED(INDEX('Coverage Indicators - Section D'!S$1:S$100,MATCH('Print View'!$A179,'Coverage Indicators - Section D'!$A$1:$A$100,0))*100,2)&amp;"%",""),"")&amp;CHAR(10)&amp;IFERROR(IF(INDEX('Coverage Indicators - Section D'!T$1:T$100,MATCH('Print View'!$A179,'Coverage Indicators - Section D'!$A$1:$A$100,0))&lt;&gt;"",INDEX('Coverage Indicators - Section D'!T$1:T$100,MATCH('Print View'!$A179,'Coverage Indicators - Section D'!$A$1:$A$100,0)),""),"")</f>
        <v xml:space="preserve">/
</v>
      </c>
      <c r="N179" s="410" t="str">
        <f ca="1">IFERROR(IF(INDEX('Coverage Indicators - Section D'!U$1:U$100,MATCH('Print View'!$A179,'Coverage Indicators - Section D'!$A$1:$A$100,0))&lt;&gt;"",INDEX('Coverage Indicators - Section D'!U$1:U$100,MATCH('Print View'!$A179,'Coverage Indicators - Section D'!$A$1:$A$100,0)),""),"")&amp;"/"&amp;IFERROR(IF(INDEX('Coverage Indicators - Section D'!U$1:U$100,MATCH('Print View'!$A179,'Coverage Indicators - Section D'!$A$1:$A$100,0)+1)&lt;&gt;"",INDEX('Coverage Indicators - Section D'!U$1:U$100,MATCH('Print View'!$A179,'Coverage Indicators - Section D'!$A$1:$A$100,0)+1),""),"")&amp;CHAR(10)&amp;IFERROR(IF(INDEX('Coverage Indicators - Section D'!V$1:V$100,MATCH('Print View'!$A179,'Coverage Indicators - Section D'!$A$1:$A$100,0))&lt;&gt;"",FIXED(INDEX('Coverage Indicators - Section D'!V$1:V$100,MATCH('Print View'!$A179,'Coverage Indicators - Section D'!$A$1:$A$100,0))*100,2)&amp;"%",""),"")&amp;CHAR(10)&amp;IFERROR(IF(INDEX('Coverage Indicators - Section D'!W$1:W$100,MATCH('Print View'!$A179,'Coverage Indicators - Section D'!$A$1:$A$100,0))&lt;&gt;"",INDEX('Coverage Indicators - Section D'!W$1:W$100,MATCH('Print View'!$A179,'Coverage Indicators - Section D'!$A$1:$A$100,0)),""),"")</f>
        <v xml:space="preserve">/
</v>
      </c>
      <c r="O179" s="410" t="str">
        <f ca="1">IFERROR(IF(INDEX('Coverage Indicators - Section D'!X$1:X$100,MATCH('Print View'!$A179,'Coverage Indicators - Section D'!$A$1:$A$100,0))&lt;&gt;"",INDEX('Coverage Indicators - Section D'!X$1:X$100,MATCH('Print View'!$A179,'Coverage Indicators - Section D'!$A$1:$A$100,0)),""),"")&amp;"/"&amp;IFERROR(IF(INDEX('Coverage Indicators - Section D'!X$1:X$100,MATCH('Print View'!$A179,'Coverage Indicators - Section D'!$A$1:$A$100,0)+1)&lt;&gt;"",INDEX('Coverage Indicators - Section D'!X$1:X$100,MATCH('Print View'!$A179,'Coverage Indicators - Section D'!$A$1:$A$100,0)+1),""),"")&amp;CHAR(10)&amp;IFERROR(IF(INDEX('Coverage Indicators - Section D'!Y$1:Y$100,MATCH('Print View'!$A179,'Coverage Indicators - Section D'!$A$1:$A$100,0))&lt;&gt;"",FIXED(INDEX('Coverage Indicators - Section D'!Y$1:Y$100,MATCH('Print View'!$A179,'Coverage Indicators - Section D'!$A$1:$A$100,0))*100,2)&amp;"%",""),"")&amp;CHAR(10)&amp;IFERROR(IF(INDEX('Coverage Indicators - Section D'!Z$1:Z$100,MATCH('Print View'!$A179,'Coverage Indicators - Section D'!$A$1:$A$100,0))&lt;&gt;"",INDEX('Coverage Indicators - Section D'!Z$1:Z$100,MATCH('Print View'!$A179,'Coverage Indicators - Section D'!$A$1:$A$100,0)),""),"")</f>
        <v xml:space="preserve">/
</v>
      </c>
      <c r="P179" s="410" t="str">
        <f ca="1">IFERROR(IF(INDEX('Coverage Indicators - Section D'!AA$1:AA$100,MATCH('Print View'!$A179,'Coverage Indicators - Section D'!$A$1:$A$100,0))&lt;&gt;"",INDEX('Coverage Indicators - Section D'!AA$1:AA$100,MATCH('Print View'!$A179,'Coverage Indicators - Section D'!$A$1:$A$100,0)),""),"")&amp;"/"&amp;IFERROR(IF(INDEX('Coverage Indicators - Section D'!AA$1:AA$100,MATCH('Print View'!$A179,'Coverage Indicators - Section D'!$A$1:$A$100,0)+1)&lt;&gt;"",INDEX('Coverage Indicators - Section D'!AA$1:AA$100,MATCH('Print View'!$A179,'Coverage Indicators - Section D'!$A$1:$A$100,0)+1),""),"")&amp;CHAR(10)&amp;IFERROR(IF(INDEX('Coverage Indicators - Section D'!AB$1:AB$100,MATCH('Print View'!$A179,'Coverage Indicators - Section D'!$A$1:$A$100,0))&lt;&gt;"",FIXED(INDEX('Coverage Indicators - Section D'!AB$1:AB$100,MATCH('Print View'!$A179,'Coverage Indicators - Section D'!$A$1:$A$100,0))*100,2)&amp;"%",""),"")&amp;CHAR(10)&amp;IFERROR(IF(INDEX('Coverage Indicators - Section D'!AC$1:AC$100,MATCH('Print View'!$A179,'Coverage Indicators - Section D'!$A$1:$A$100,0))&lt;&gt;"",INDEX('Coverage Indicators - Section D'!AC$1:AC$100,MATCH('Print View'!$A179,'Coverage Indicators - Section D'!$A$1:$A$100,0)),""),"")</f>
        <v xml:space="preserve">/
</v>
      </c>
      <c r="Q179" s="410" t="str">
        <f ca="1">IFERROR(IF(INDEX('Coverage Indicators - Section D'!AD$1:AD$100,MATCH('Print View'!$A179,'Coverage Indicators - Section D'!$A$1:$A$100,0))&lt;&gt;"",INDEX('Coverage Indicators - Section D'!AD$1:AD$100,MATCH('Print View'!$A179,'Coverage Indicators - Section D'!$A$1:$A$100,0)),""),"")&amp;"/"&amp;IFERROR(IF(INDEX('Coverage Indicators - Section D'!AD$1:AD$100,MATCH('Print View'!$A179,'Coverage Indicators - Section D'!$A$1:$A$100,0)+1)&lt;&gt;"",INDEX('Coverage Indicators - Section D'!AD$1:AD$100,MATCH('Print View'!$A179,'Coverage Indicators - Section D'!$A$1:$A$100,0)+1),""),"")&amp;CHAR(10)&amp;IFERROR(IF(INDEX('Coverage Indicators - Section D'!AE$1:AE$100,MATCH('Print View'!$A179,'Coverage Indicators - Section D'!$A$1:$A$100,0))&lt;&gt;"",FIXED(INDEX('Coverage Indicators - Section D'!AE$1:AE$100,MATCH('Print View'!$A179,'Coverage Indicators - Section D'!$A$1:$A$100,0))*100,2)&amp;"%",""),"")&amp;CHAR(10)&amp;IFERROR(IF(INDEX('Coverage Indicators - Section D'!AF$1:AF$100,MATCH('Print View'!$A179,'Coverage Indicators - Section D'!$A$1:$A$100,0))&lt;&gt;"",INDEX('Coverage Indicators - Section D'!AF$1:AF$100,MATCH('Print View'!$A179,'Coverage Indicators - Section D'!$A$1:$A$100,0)),""),"")</f>
        <v xml:space="preserve">/
</v>
      </c>
      <c r="R179" s="410" t="str">
        <f ca="1">IFERROR(IF(INDEX('Coverage Indicators - Section D'!AG$1:AG$100,MATCH('Print View'!$A179,'Coverage Indicators - Section D'!$A$1:$A$100,0))&lt;&gt;"",INDEX('Coverage Indicators - Section D'!AG$1:AG$100,MATCH('Print View'!$A179,'Coverage Indicators - Section D'!$A$1:$A$100,0)),""),"")&amp;"/"&amp;IFERROR(IF(INDEX('Coverage Indicators - Section D'!AG$1:AG$100,MATCH('Print View'!$A179,'Coverage Indicators - Section D'!$A$1:$A$100,0)+1)&lt;&gt;"",INDEX('Coverage Indicators - Section D'!AG$1:AG$100,MATCH('Print View'!$A179,'Coverage Indicators - Section D'!$A$1:$A$100,0)+1),""),"")&amp;CHAR(10)&amp;IFERROR(IF(INDEX('Coverage Indicators - Section D'!AH$1:AH$100,MATCH('Print View'!$A179,'Coverage Indicators - Section D'!$A$1:$A$100,0))&lt;&gt;"",FIXED(INDEX('Coverage Indicators - Section D'!AH$1:AH$100,MATCH('Print View'!$A179,'Coverage Indicators - Section D'!$A$1:$A$100,0))*100,2)&amp;"%",""),"")&amp;CHAR(10)&amp;IFERROR(IF(INDEX('Coverage Indicators - Section D'!AI$1:AI$100,MATCH('Print View'!$A179,'Coverage Indicators - Section D'!$A$1:$A$100,0))&lt;&gt;"",INDEX('Coverage Indicators - Section D'!AI$1:AI$100,MATCH('Print View'!$A179,'Coverage Indicators - Section D'!$A$1:$A$100,0)),""),"")</f>
        <v xml:space="preserve">/
</v>
      </c>
      <c r="S179" s="410" t="str">
        <f ca="1">IFERROR(IF(INDEX('Coverage Indicators - Section D'!AJ$1:AJ$100,MATCH('Print View'!$A179,'Coverage Indicators - Section D'!$A$1:$A$100,0))&lt;&gt;"",INDEX('Coverage Indicators - Section D'!AJ$1:AJ$100,MATCH('Print View'!$A179,'Coverage Indicators - Section D'!$A$1:$A$100,0)),""),"")&amp;"/"&amp;IFERROR(IF(INDEX('Coverage Indicators - Section D'!AJ$1:AJ$100,MATCH('Print View'!$A179,'Coverage Indicators - Section D'!$A$1:$A$100,0)+1)&lt;&gt;"",INDEX('Coverage Indicators - Section D'!AJ$1:AJ$100,MATCH('Print View'!$A179,'Coverage Indicators - Section D'!$A$1:$A$100,0)+1),""),"")&amp;CHAR(10)&amp;IFERROR(IF(INDEX('Coverage Indicators - Section D'!AK$1:AK$100,MATCH('Print View'!$A179,'Coverage Indicators - Section D'!$A$1:$A$100,0))&lt;&gt;"",FIXED(INDEX('Coverage Indicators - Section D'!AK$1:AK$100,MATCH('Print View'!$A179,'Coverage Indicators - Section D'!$A$1:$A$100,0))*100,2)&amp;"%",""),"")&amp;CHAR(10)&amp;IFERROR(IF(INDEX('Coverage Indicators - Section D'!AL$1:AL$100,MATCH('Print View'!$A179,'Coverage Indicators - Section D'!$A$1:$A$100,0))&lt;&gt;"",INDEX('Coverage Indicators - Section D'!AL$1:AL$100,MATCH('Print View'!$A179,'Coverage Indicators - Section D'!$A$1:$A$100,0)),""),"")</f>
        <v xml:space="preserve">/
</v>
      </c>
      <c r="T179" s="318"/>
      <c r="U179" s="230"/>
      <c r="V179" s="230"/>
      <c r="W179" s="230"/>
      <c r="X179" s="230"/>
      <c r="Y179" s="230"/>
      <c r="Z179" s="230"/>
      <c r="AA179" s="230"/>
      <c r="AB179" s="230"/>
      <c r="AC179" s="230"/>
      <c r="AD179" s="230"/>
      <c r="AE179" s="230"/>
      <c r="AF179" s="230"/>
      <c r="AG179" s="230"/>
      <c r="AH179" s="230"/>
      <c r="AI179" s="230"/>
      <c r="AJ179" s="230"/>
      <c r="AK179" s="230"/>
      <c r="AL179" s="230"/>
      <c r="AM179" s="230"/>
      <c r="AN179" s="230"/>
      <c r="AO179" s="230" t="str">
        <f ca="1">IFERROR(IF(INDEX('Coverage Indicators - Section D'!AD$1:AD$110,MATCH('Print View'!$A179,'Coverage Indicators - Section D'!$A$1:$A$110,0))&lt;&gt;0,INDEX('Coverage Indicators - Section D'!AD$1:AD$110,MATCH('Print View'!$A179,'Coverage Indicators - Section D'!$A$1:$A$110,0)),""),"")</f>
        <v/>
      </c>
      <c r="AP179" s="230"/>
      <c r="AQ179" s="230"/>
      <c r="AR179" s="230"/>
      <c r="AS179" s="230"/>
      <c r="AT179" s="703" t="str">
        <f ca="1">CONCATENATE($A179,N$147)</f>
        <v>1631-Dec-24</v>
      </c>
      <c r="AU179" s="702" t="str">
        <f ca="1">CONCATENATE($A179,Q$147)</f>
        <v>1631-Dec-27</v>
      </c>
      <c r="AV179" s="702" t="str">
        <f t="shared" ref="AV179" si="112">CONCATENATE($A179,V$147)</f>
        <v>16</v>
      </c>
      <c r="AW179" s="702" t="str">
        <f t="shared" ref="AW179" si="113">CONCATENATE($A179,Y$147)</f>
        <v>16</v>
      </c>
      <c r="AX179" s="702" t="str">
        <f t="shared" ref="AX179" si="114">CONCATENATE($A179,AB$147)</f>
        <v>16</v>
      </c>
      <c r="AY179" s="702" t="str">
        <f t="shared" ref="AY179" si="115">CONCATENATE($A179,AE$147)</f>
        <v>16</v>
      </c>
      <c r="AZ179" s="702" t="str">
        <f t="shared" ref="AZ179" si="116">CONCATENATE($A179,AH$147)</f>
        <v>16</v>
      </c>
      <c r="BA179" s="702" t="str">
        <f t="shared" ref="BA179" si="117">CONCATENATE($A179,AK$147)</f>
        <v>16</v>
      </c>
      <c r="BB179" s="235"/>
      <c r="BC179" s="122"/>
    </row>
    <row r="180" spans="1:55" s="107" customFormat="1" ht="88.25" customHeight="1" x14ac:dyDescent="0.35">
      <c r="A180" s="741"/>
      <c r="B180" s="596" t="str">
        <f ca="1">IFERROR(IF(INDEX('Coverage Indicators - Section D'!AM$1:AM$110,MATCH('Print View'!$A179,'Coverage Indicators - Section D'!$A$1:$A$110,0))&lt;&gt;0,INDEX('Coverage Indicators - Section D'!AM$1:AM$110,MATCH('Print View'!$A179,'Coverage Indicators - Section D'!$A$1:$A$110,0)),""),"")</f>
        <v/>
      </c>
      <c r="C180" s="597"/>
      <c r="D180" s="597"/>
      <c r="E180" s="597"/>
      <c r="F180" s="597"/>
      <c r="G180" s="597"/>
      <c r="H180" s="597"/>
      <c r="I180" s="598"/>
      <c r="J180" s="598"/>
      <c r="K180" s="598"/>
      <c r="L180" s="598"/>
      <c r="M180" s="598"/>
      <c r="N180" s="598"/>
      <c r="O180" s="598"/>
      <c r="P180" s="598"/>
      <c r="Q180" s="598"/>
      <c r="R180" s="598"/>
      <c r="S180" s="599"/>
      <c r="T180" s="319"/>
      <c r="U180" s="230"/>
      <c r="V180" s="230"/>
      <c r="W180" s="230"/>
      <c r="X180" s="230"/>
      <c r="Y180" s="230"/>
      <c r="Z180" s="230"/>
      <c r="AA180" s="230"/>
      <c r="AB180" s="230"/>
      <c r="AC180" s="230"/>
      <c r="AD180" s="230"/>
      <c r="AE180" s="230"/>
      <c r="AF180" s="230"/>
      <c r="AG180" s="230"/>
      <c r="AH180" s="230"/>
      <c r="AI180" s="230"/>
      <c r="AJ180" s="230"/>
      <c r="AK180" s="230"/>
      <c r="AL180" s="230"/>
      <c r="AM180" s="230"/>
      <c r="AN180" s="230"/>
      <c r="AO180" s="230"/>
      <c r="AP180" s="230"/>
      <c r="AQ180" s="230"/>
      <c r="AR180" s="230"/>
      <c r="AS180" s="230"/>
      <c r="AT180" s="703"/>
      <c r="AU180" s="702"/>
      <c r="AV180" s="702"/>
      <c r="AW180" s="702"/>
      <c r="AX180" s="702"/>
      <c r="AY180" s="702"/>
      <c r="AZ180" s="702"/>
      <c r="BA180" s="702"/>
      <c r="BB180" s="235"/>
      <c r="BC180" s="122"/>
    </row>
    <row r="181" spans="1:55" s="107" customFormat="1" ht="177" customHeight="1" x14ac:dyDescent="0.35">
      <c r="A181" s="740">
        <v>17</v>
      </c>
      <c r="B181" s="403" t="str">
        <f ca="1">IFERROR(IF(INDEX('Coverage Indicators - Section D'!B$1:B$100,MATCH('Print View'!$A181,'Coverage Indicators - Section D'!$A$1:$A$100,0))&lt;&gt;0,INDEX('Coverage Indicators - Section D'!B$1:B$100,MATCH('Print View'!$A181,'Coverage Indicators - Section D'!$A$1:$A$100,0)),""),"")</f>
        <v/>
      </c>
      <c r="C181" s="403" t="str">
        <f ca="1">IFERROR(IF(INDEX('Coverage Indicators - Section D'!D$1:D$100,MATCH('Print View'!$A181,'Coverage Indicators - Section D'!$A$1:$A$100,0))&lt;&gt;0,INDEX('Coverage Indicators - Section D'!D$1:D$100,MATCH('Print View'!$A181,'Coverage Indicators - Section D'!$A$1:$A$100,0)),""),"")</f>
        <v/>
      </c>
      <c r="D181" s="403" t="str">
        <f ca="1">IFERROR(IF(INDEX('Coverage Indicators - Section D'!E$1:E$100,MATCH('Print View'!$A181,'Coverage Indicators - Section D'!$A$1:$A$100,0))&lt;&gt;0,INDEX('Coverage Indicators - Section D'!E$1:E$100,MATCH('Print View'!$A181,'Coverage Indicators - Section D'!$A$1:$A$100,0)),""),"")</f>
        <v/>
      </c>
      <c r="E181" s="404" t="str">
        <f ca="1">IFERROR(IF(INDEX('Coverage Indicators - Section D'!F$1:F$100,MATCH('Print View'!$A181,'Coverage Indicators - Section D'!$A$1:$A$100,0))&lt;&gt;"",INDEX('Coverage Indicators - Section D'!F$1:F$100,MATCH('Print View'!$A181,'Coverage Indicators - Section D'!$A$1:$A$100,0)),""),"")&amp;"/"&amp;IFERROR(IF(INDEX('Coverage Indicators - Section D'!F$1:F$100,MATCH('Print View'!$A181,'Coverage Indicators - Section D'!$A$1:$A$100,0)+1)&lt;&gt;"",INDEX('Coverage Indicators - Section D'!F$1:F$100,MATCH('Print View'!$A181,'Coverage Indicators - Section D'!$A$1:$A$100,0)+1),""),"")&amp;CHAR(10)&amp;IFERROR(IF(INDEX('Coverage Indicators - Section D'!G$1:G$100,MATCH('Print View'!$A181,'Coverage Indicators - Section D'!$A$1:$A$100,0))&lt;&gt;"",FIXED(INDEX('Coverage Indicators - Section D'!G$1:G$100,MATCH('Print View'!$A181,'Coverage Indicators - Section D'!$A$1:$A$100,0))*100,2)&amp;"%",""),"")</f>
        <v xml:space="preserve">/
</v>
      </c>
      <c r="F181" s="405" t="str">
        <f ca="1">IFERROR(IF(INDEX('Coverage Indicators - Section D'!H$1:H$100,MATCH('Print View'!$A181,'Coverage Indicators - Section D'!$A$1:$A$100,0))&lt;&gt;0,INDEX('Coverage Indicators - Section D'!H$1:H$100,MATCH('Print View'!$A181,'Coverage Indicators - Section D'!$A$1:$A$100,0)),""),"")&amp;CHAR(10)&amp;IFERROR(IF(INDEX('Coverage Indicators - Section D'!I$1:I$100,MATCH('Print View'!$A181,'Coverage Indicators - Section D'!$A$1:$A$100,0))&lt;&gt;0,INDEX('Coverage Indicators - Section D'!I$1:I$100,MATCH('Print View'!$A181,'Coverage Indicators - Section D'!$A$1:$A$100,0)),""),"")</f>
        <v xml:space="preserve">
</v>
      </c>
      <c r="G181" s="406" t="str">
        <f>IFERROR(IF(INDEX('Coverage Indicators - Section D'!J41:J70,MATCH('Print View'!$A181,'Coverage Indicators - Section D'!$A$9:$A$38,0))&lt;&gt;0,INDEX('Coverage Indicators - Section D'!J41:J70,MATCH('Print View'!$A181,'Coverage Indicators - Section D'!$A$9:$A$38,0)),""),"")</f>
        <v/>
      </c>
      <c r="H181" s="407" t="str">
        <f ca="1">IFERROR(IF(INDEX('Coverage Indicators - Section D'!K$1:K$100,MATCH('Print View'!$A181,'Coverage Indicators - Section D'!$A$1:$A$100,0))&lt;&gt;0,INDEX('Coverage Indicators - Section D'!K$1:K$100,MATCH('Print View'!$A181,'Coverage Indicators - Section D'!$A$1:$A$100,0)),""),"")</f>
        <v/>
      </c>
      <c r="I181" s="406" t="str">
        <f ca="1">IFERROR(IF(AND('Overview - Section A'!AN$5="Grant Making",OR(C181&lt;&gt;"",D181&lt;&gt;"")),Setup!I15,IF(INDEX('Coverage Indicators - Section D'!L$1:L$100,MATCH('Print View'!$A181,'Coverage Indicators - Section D'!$A$1:$A$100,0))&lt;&gt;0,INDEX('Coverage Indicators - Section D'!L$1:L$100,MATCH('Print View'!$A181,'Coverage Indicators - Section D'!$A$1:$A$100,0)),"")),"")</f>
        <v/>
      </c>
      <c r="J181" s="404" t="str">
        <f ca="1">IFERROR(IF(INDEX('Coverage Indicators - Section D'!M$1:M$100,MATCH('Print View'!$A181,'Coverage Indicators - Section D'!$A$1:$A$100,0))&lt;&gt;0,INDEX('Coverage Indicators - Section D'!M$1:M$100,MATCH('Print View'!$A181,'Coverage Indicators - Section D'!$A$1:$A$100,0)),""),"")&amp;CHAR(10)&amp;IFERROR(IF(INDEX('Coverage Indicators - Section D'!M$1:M$100,MATCH('Print View'!$A181,'Coverage Indicators - Section D'!$A$1:$A$100,0)+1)&lt;&gt;0,INDEX('Coverage Indicators - Section D'!M$1:M$100,MATCH('Print View'!$A181,'Coverage Indicators - Section D'!$A$1:$A$100,0)+1),""),"")</f>
        <v xml:space="preserve">
</v>
      </c>
      <c r="K181" s="404" t="str">
        <f ca="1">IFERROR(IF(INDEX('Coverage Indicators - Section D'!N$1:N$100,MATCH('Print View'!$A181,'Coverage Indicators - Section D'!$A$1:$A$100,0))&lt;&gt;0,INDEX('Coverage Indicators - Section D'!N$1:N$100,MATCH('Print View'!$A181,'Coverage Indicators - Section D'!$A$1:$A$100,0)),""),"")</f>
        <v/>
      </c>
      <c r="L181" s="404" t="str">
        <f ca="1">IFERROR(IF(INDEX('Coverage Indicators - Section D'!O$1:O$100,MATCH('Print View'!$A181,'Coverage Indicators - Section D'!$A$1:$A$100,0))&lt;&gt;"",INDEX('Coverage Indicators - Section D'!O$1:O$100,MATCH('Print View'!$A181,'Coverage Indicators - Section D'!$A$1:$A$100,0)),""),"")&amp;"/"&amp;IFERROR(IF(INDEX('Coverage Indicators - Section D'!O$1:O$100,MATCH('Print View'!$A181,'Coverage Indicators - Section D'!$A$1:$A$100,0)+1)&lt;&gt;"",INDEX('Coverage Indicators - Section D'!O$1:O$100,MATCH('Print View'!$A181,'Coverage Indicators - Section D'!$A$1:$A$100,0)+1),""),"")&amp;CHAR(10)&amp;IFERROR(IF(INDEX('Coverage Indicators - Section D'!P$1:P$100,MATCH('Print View'!$A181,'Coverage Indicators - Section D'!$A$1:$A$100,0))&lt;&gt;"",FIXED(INDEX('Coverage Indicators - Section D'!P$1:P$100,MATCH('Print View'!$A181,'Coverage Indicators - Section D'!$A$1:$A$100,0))*100,2)&amp;"%",""),"")&amp;CHAR(10)&amp;IFERROR(IF(INDEX('Coverage Indicators - Section D'!Q$1:Q$100,MATCH('Print View'!$A181,'Coverage Indicators - Section D'!$A$1:$A$100,0))&lt;&gt;"",INDEX('Coverage Indicators - Section D'!Q$1:Q$100,MATCH('Print View'!$A181,'Coverage Indicators - Section D'!$A$1:$A$100,0)),""),"")</f>
        <v xml:space="preserve">/
</v>
      </c>
      <c r="M181" s="405" t="str">
        <f ca="1">IFERROR(IF(INDEX('Coverage Indicators - Section D'!R$1:R$100,MATCH('Print View'!$A181,'Coverage Indicators - Section D'!$A$1:$A$100,0))&lt;&gt;"",INDEX('Coverage Indicators - Section D'!R$1:R$100,MATCH('Print View'!$A181,'Coverage Indicators - Section D'!$A$1:$A$100,0)),""),"")&amp;"/"&amp;IFERROR(IF(INDEX('Coverage Indicators - Section D'!R$1:R$100,MATCH('Print View'!$A181,'Coverage Indicators - Section D'!$A$1:$A$100,0)+1)&lt;&gt;"",INDEX('Coverage Indicators - Section D'!R$1:R$100,MATCH('Print View'!$A181,'Coverage Indicators - Section D'!$A$1:$A$100,0)+1),""),"")&amp;CHAR(10)&amp;IFERROR(IF(INDEX('Coverage Indicators - Section D'!S$1:S$100,MATCH('Print View'!$A181,'Coverage Indicators - Section D'!$A$1:$A$100,0))&lt;&gt;"",FIXED(INDEX('Coverage Indicators - Section D'!S$1:S$100,MATCH('Print View'!$A181,'Coverage Indicators - Section D'!$A$1:$A$100,0))*100,2)&amp;"%",""),"")&amp;CHAR(10)&amp;IFERROR(IF(INDEX('Coverage Indicators - Section D'!T$1:T$100,MATCH('Print View'!$A181,'Coverage Indicators - Section D'!$A$1:$A$100,0))&lt;&gt;"",INDEX('Coverage Indicators - Section D'!T$1:T$100,MATCH('Print View'!$A181,'Coverage Indicators - Section D'!$A$1:$A$100,0)),""),"")</f>
        <v xml:space="preserve">/
</v>
      </c>
      <c r="N181" s="404" t="str">
        <f ca="1">IFERROR(IF(INDEX('Coverage Indicators - Section D'!U$1:U$100,MATCH('Print View'!$A181,'Coverage Indicators - Section D'!$A$1:$A$100,0))&lt;&gt;"",INDEX('Coverage Indicators - Section D'!U$1:U$100,MATCH('Print View'!$A181,'Coverage Indicators - Section D'!$A$1:$A$100,0)),""),"")&amp;"/"&amp;IFERROR(IF(INDEX('Coverage Indicators - Section D'!U$1:U$100,MATCH('Print View'!$A181,'Coverage Indicators - Section D'!$A$1:$A$100,0)+1)&lt;&gt;"",INDEX('Coverage Indicators - Section D'!U$1:U$100,MATCH('Print View'!$A181,'Coverage Indicators - Section D'!$A$1:$A$100,0)+1),""),"")&amp;CHAR(10)&amp;IFERROR(IF(INDEX('Coverage Indicators - Section D'!V$1:V$100,MATCH('Print View'!$A181,'Coverage Indicators - Section D'!$A$1:$A$100,0))&lt;&gt;"",FIXED(INDEX('Coverage Indicators - Section D'!V$1:V$100,MATCH('Print View'!$A181,'Coverage Indicators - Section D'!$A$1:$A$100,0))*100,2)&amp;"%",""),"")&amp;CHAR(10)&amp;IFERROR(IF(INDEX('Coverage Indicators - Section D'!W$1:W$100,MATCH('Print View'!$A181,'Coverage Indicators - Section D'!$A$1:$A$100,0))&lt;&gt;"",INDEX('Coverage Indicators - Section D'!W$1:W$100,MATCH('Print View'!$A181,'Coverage Indicators - Section D'!$A$1:$A$100,0)),""),"")</f>
        <v xml:space="preserve">/
</v>
      </c>
      <c r="O181" s="405" t="str">
        <f ca="1">IFERROR(IF(INDEX('Coverage Indicators - Section D'!X$1:X$100,MATCH('Print View'!$A181,'Coverage Indicators - Section D'!$A$1:$A$100,0))&lt;&gt;"",INDEX('Coverage Indicators - Section D'!X$1:X$100,MATCH('Print View'!$A181,'Coverage Indicators - Section D'!$A$1:$A$100,0)),""),"")&amp;"/"&amp;IFERROR(IF(INDEX('Coverage Indicators - Section D'!X$1:X$100,MATCH('Print View'!$A181,'Coverage Indicators - Section D'!$A$1:$A$100,0)+1)&lt;&gt;"",INDEX('Coverage Indicators - Section D'!X$1:X$100,MATCH('Print View'!$A181,'Coverage Indicators - Section D'!$A$1:$A$100,0)+1),""),"")&amp;CHAR(10)&amp;IFERROR(IF(INDEX('Coverage Indicators - Section D'!Y$1:Y$100,MATCH('Print View'!$A181,'Coverage Indicators - Section D'!$A$1:$A$100,0))&lt;&gt;"",FIXED(INDEX('Coverage Indicators - Section D'!Y$1:Y$100,MATCH('Print View'!$A181,'Coverage Indicators - Section D'!$A$1:$A$100,0))*100,2)&amp;"%",""),"")&amp;CHAR(10)&amp;IFERROR(IF(INDEX('Coverage Indicators - Section D'!Z$1:Z$100,MATCH('Print View'!$A181,'Coverage Indicators - Section D'!$A$1:$A$100,0))&lt;&gt;"",INDEX('Coverage Indicators - Section D'!Z$1:Z$100,MATCH('Print View'!$A181,'Coverage Indicators - Section D'!$A$1:$A$100,0)),""),"")</f>
        <v xml:space="preserve">/
</v>
      </c>
      <c r="P181" s="405" t="str">
        <f ca="1">IFERROR(IF(INDEX('Coverage Indicators - Section D'!AA$1:AA$100,MATCH('Print View'!$A181,'Coverage Indicators - Section D'!$A$1:$A$100,0))&lt;&gt;"",INDEX('Coverage Indicators - Section D'!AA$1:AA$100,MATCH('Print View'!$A181,'Coverage Indicators - Section D'!$A$1:$A$100,0)),""),"")&amp;"/"&amp;IFERROR(IF(INDEX('Coverage Indicators - Section D'!AA$1:AA$100,MATCH('Print View'!$A181,'Coverage Indicators - Section D'!$A$1:$A$100,0)+1)&lt;&gt;"",INDEX('Coverage Indicators - Section D'!AA$1:AA$100,MATCH('Print View'!$A181,'Coverage Indicators - Section D'!$A$1:$A$100,0)+1),""),"")&amp;CHAR(10)&amp;IFERROR(IF(INDEX('Coverage Indicators - Section D'!AB$1:AB$100,MATCH('Print View'!$A181,'Coverage Indicators - Section D'!$A$1:$A$100,0))&lt;&gt;"",FIXED(INDEX('Coverage Indicators - Section D'!AB$1:AB$100,MATCH('Print View'!$A181,'Coverage Indicators - Section D'!$A$1:$A$100,0))*100,2)&amp;"%",""),"")&amp;CHAR(10)&amp;IFERROR(IF(INDEX('Coverage Indicators - Section D'!AC$1:AC$100,MATCH('Print View'!$A181,'Coverage Indicators - Section D'!$A$1:$A$100,0))&lt;&gt;"",INDEX('Coverage Indicators - Section D'!AC$1:AC$100,MATCH('Print View'!$A181,'Coverage Indicators - Section D'!$A$1:$A$100,0)),""),"")</f>
        <v xml:space="preserve">/
</v>
      </c>
      <c r="Q181" s="405" t="str">
        <f ca="1">IFERROR(IF(INDEX('Coverage Indicators - Section D'!AD$1:AD$100,MATCH('Print View'!$A181,'Coverage Indicators - Section D'!$A$1:$A$100,0))&lt;&gt;"",INDEX('Coverage Indicators - Section D'!AD$1:AD$100,MATCH('Print View'!$A181,'Coverage Indicators - Section D'!$A$1:$A$100,0)),""),"")&amp;"/"&amp;IFERROR(IF(INDEX('Coverage Indicators - Section D'!AD$1:AD$100,MATCH('Print View'!$A181,'Coverage Indicators - Section D'!$A$1:$A$100,0)+1)&lt;&gt;"",INDEX('Coverage Indicators - Section D'!AD$1:AD$100,MATCH('Print View'!$A181,'Coverage Indicators - Section D'!$A$1:$A$100,0)+1),""),"")&amp;CHAR(10)&amp;IFERROR(IF(INDEX('Coverage Indicators - Section D'!AE$1:AE$100,MATCH('Print View'!$A181,'Coverage Indicators - Section D'!$A$1:$A$100,0))&lt;&gt;"",FIXED(INDEX('Coverage Indicators - Section D'!AE$1:AE$100,MATCH('Print View'!$A181,'Coverage Indicators - Section D'!$A$1:$A$100,0))*100,2)&amp;"%",""),"")&amp;CHAR(10)&amp;IFERROR(IF(INDEX('Coverage Indicators - Section D'!AF$1:AF$100,MATCH('Print View'!$A181,'Coverage Indicators - Section D'!$A$1:$A$100,0))&lt;&gt;"",INDEX('Coverage Indicators - Section D'!AF$1:AF$100,MATCH('Print View'!$A181,'Coverage Indicators - Section D'!$A$1:$A$100,0)),""),"")</f>
        <v xml:space="preserve">/
</v>
      </c>
      <c r="R181" s="405" t="str">
        <f ca="1">IFERROR(IF(INDEX('Coverage Indicators - Section D'!AG$1:AG$100,MATCH('Print View'!$A181,'Coverage Indicators - Section D'!$A$1:$A$100,0))&lt;&gt;"",INDEX('Coverage Indicators - Section D'!AG$1:AG$100,MATCH('Print View'!$A181,'Coverage Indicators - Section D'!$A$1:$A$100,0)),""),"")&amp;"/"&amp;IFERROR(IF(INDEX('Coverage Indicators - Section D'!AG$1:AG$100,MATCH('Print View'!$A181,'Coverage Indicators - Section D'!$A$1:$A$100,0)+1)&lt;&gt;"",INDEX('Coverage Indicators - Section D'!AG$1:AG$100,MATCH('Print View'!$A181,'Coverage Indicators - Section D'!$A$1:$A$100,0)+1),""),"")&amp;CHAR(10)&amp;IFERROR(IF(INDEX('Coverage Indicators - Section D'!AH$1:AH$100,MATCH('Print View'!$A181,'Coverage Indicators - Section D'!$A$1:$A$100,0))&lt;&gt;"",FIXED(INDEX('Coverage Indicators - Section D'!AH$1:AH$100,MATCH('Print View'!$A181,'Coverage Indicators - Section D'!$A$1:$A$100,0))*100,2)&amp;"%",""),"")&amp;CHAR(10)&amp;IFERROR(IF(INDEX('Coverage Indicators - Section D'!AI$1:AI$100,MATCH('Print View'!$A181,'Coverage Indicators - Section D'!$A$1:$A$100,0))&lt;&gt;"",INDEX('Coverage Indicators - Section D'!AI$1:AI$100,MATCH('Print View'!$A181,'Coverage Indicators - Section D'!$A$1:$A$100,0)),""),"")</f>
        <v xml:space="preserve">/
</v>
      </c>
      <c r="S181" s="405" t="str">
        <f ca="1">IFERROR(IF(INDEX('Coverage Indicators - Section D'!AJ$1:AJ$100,MATCH('Print View'!$A181,'Coverage Indicators - Section D'!$A$1:$A$100,0))&lt;&gt;"",INDEX('Coverage Indicators - Section D'!AJ$1:AJ$100,MATCH('Print View'!$A181,'Coverage Indicators - Section D'!$A$1:$A$100,0)),""),"")&amp;"/"&amp;IFERROR(IF(INDEX('Coverage Indicators - Section D'!AJ$1:AJ$100,MATCH('Print View'!$A181,'Coverage Indicators - Section D'!$A$1:$A$100,0)+1)&lt;&gt;"",INDEX('Coverage Indicators - Section D'!AJ$1:AJ$100,MATCH('Print View'!$A181,'Coverage Indicators - Section D'!$A$1:$A$100,0)+1),""),"")&amp;CHAR(10)&amp;IFERROR(IF(INDEX('Coverage Indicators - Section D'!AK$1:AK$100,MATCH('Print View'!$A181,'Coverage Indicators - Section D'!$A$1:$A$100,0))&lt;&gt;"",FIXED(INDEX('Coverage Indicators - Section D'!AK$1:AK$100,MATCH('Print View'!$A181,'Coverage Indicators - Section D'!$A$1:$A$100,0))*100,2)&amp;"%",""),"")&amp;CHAR(10)&amp;IFERROR(IF(INDEX('Coverage Indicators - Section D'!AL$1:AL$100,MATCH('Print View'!$A181,'Coverage Indicators - Section D'!$A$1:$A$100,0))&lt;&gt;"",INDEX('Coverage Indicators - Section D'!AL$1:AL$100,MATCH('Print View'!$A181,'Coverage Indicators - Section D'!$A$1:$A$100,0)),""),"")</f>
        <v xml:space="preserve">/
</v>
      </c>
      <c r="T181" s="315"/>
      <c r="U181" s="230"/>
      <c r="V181" s="230"/>
      <c r="W181" s="230"/>
      <c r="X181" s="230"/>
      <c r="Y181" s="230"/>
      <c r="Z181" s="230"/>
      <c r="AA181" s="230"/>
      <c r="AB181" s="230"/>
      <c r="AC181" s="230"/>
      <c r="AD181" s="230"/>
      <c r="AE181" s="230"/>
      <c r="AF181" s="230"/>
      <c r="AG181" s="230"/>
      <c r="AH181" s="230"/>
      <c r="AI181" s="230"/>
      <c r="AJ181" s="230"/>
      <c r="AK181" s="230"/>
      <c r="AL181" s="230"/>
      <c r="AM181" s="230"/>
      <c r="AN181" s="230"/>
      <c r="AO181" s="230" t="str">
        <f ca="1">IFERROR(IF(INDEX('Coverage Indicators - Section D'!AD$1:AD$110,MATCH('Print View'!$A181,'Coverage Indicators - Section D'!$A$1:$A$110,0))&lt;&gt;0,INDEX('Coverage Indicators - Section D'!AD$1:AD$110,MATCH('Print View'!$A181,'Coverage Indicators - Section D'!$A$1:$A$110,0)),""),"")</f>
        <v/>
      </c>
      <c r="AP181" s="230"/>
      <c r="AQ181" s="230"/>
      <c r="AR181" s="230"/>
      <c r="AS181" s="230"/>
      <c r="AT181" s="703" t="str">
        <f ca="1">CONCATENATE($A181,N$147)</f>
        <v>1731-Dec-24</v>
      </c>
      <c r="AU181" s="702" t="str">
        <f ca="1">CONCATENATE($A181,Q$147)</f>
        <v>1731-Dec-27</v>
      </c>
      <c r="AV181" s="702" t="str">
        <f t="shared" ref="AV181" si="118">CONCATENATE($A181,V$147)</f>
        <v>17</v>
      </c>
      <c r="AW181" s="702" t="str">
        <f t="shared" ref="AW181" si="119">CONCATENATE($A181,Y$147)</f>
        <v>17</v>
      </c>
      <c r="AX181" s="702" t="str">
        <f t="shared" ref="AX181" si="120">CONCATENATE($A181,AB$147)</f>
        <v>17</v>
      </c>
      <c r="AY181" s="702" t="str">
        <f t="shared" ref="AY181" si="121">CONCATENATE($A181,AE$147)</f>
        <v>17</v>
      </c>
      <c r="AZ181" s="702" t="str">
        <f t="shared" ref="AZ181" si="122">CONCATENATE($A181,AH$147)</f>
        <v>17</v>
      </c>
      <c r="BA181" s="702" t="str">
        <f t="shared" ref="BA181" si="123">CONCATENATE($A181,AK$147)</f>
        <v>17</v>
      </c>
      <c r="BB181" s="235"/>
      <c r="BC181" s="122"/>
    </row>
    <row r="182" spans="1:55" s="107" customFormat="1" ht="88.25" customHeight="1" x14ac:dyDescent="0.35">
      <c r="A182" s="740"/>
      <c r="B182" s="600" t="str">
        <f ca="1">IFERROR(IF(INDEX('Coverage Indicators - Section D'!AM$1:AM$110,MATCH('Print View'!$A181,'Coverage Indicators - Section D'!$A$1:$A$110,0))&lt;&gt;0,INDEX('Coverage Indicators - Section D'!AM$1:AM$110,MATCH('Print View'!$A181,'Coverage Indicators - Section D'!$A$1:$A$110,0)),""),"")</f>
        <v/>
      </c>
      <c r="C182" s="601"/>
      <c r="D182" s="601"/>
      <c r="E182" s="601"/>
      <c r="F182" s="601"/>
      <c r="G182" s="601"/>
      <c r="H182" s="601"/>
      <c r="I182" s="601"/>
      <c r="J182" s="601"/>
      <c r="K182" s="601"/>
      <c r="L182" s="601"/>
      <c r="M182" s="601"/>
      <c r="N182" s="601"/>
      <c r="O182" s="601"/>
      <c r="P182" s="601"/>
      <c r="Q182" s="601"/>
      <c r="R182" s="601"/>
      <c r="S182" s="602"/>
      <c r="T182" s="317"/>
      <c r="U182" s="230"/>
      <c r="V182" s="230"/>
      <c r="W182" s="230"/>
      <c r="X182" s="230"/>
      <c r="Y182" s="230"/>
      <c r="Z182" s="230"/>
      <c r="AA182" s="230"/>
      <c r="AB182" s="230"/>
      <c r="AC182" s="230"/>
      <c r="AD182" s="230"/>
      <c r="AE182" s="230"/>
      <c r="AF182" s="230"/>
      <c r="AG182" s="230"/>
      <c r="AH182" s="230"/>
      <c r="AI182" s="230"/>
      <c r="AJ182" s="230"/>
      <c r="AK182" s="230"/>
      <c r="AL182" s="230"/>
      <c r="AM182" s="230"/>
      <c r="AN182" s="230"/>
      <c r="AO182" s="230"/>
      <c r="AP182" s="230"/>
      <c r="AQ182" s="230"/>
      <c r="AR182" s="230"/>
      <c r="AS182" s="230"/>
      <c r="AT182" s="703"/>
      <c r="AU182" s="702"/>
      <c r="AV182" s="702"/>
      <c r="AW182" s="702"/>
      <c r="AX182" s="702"/>
      <c r="AY182" s="702"/>
      <c r="AZ182" s="702"/>
      <c r="BA182" s="702"/>
      <c r="BB182" s="235"/>
      <c r="BC182" s="122"/>
    </row>
    <row r="183" spans="1:55" s="107" customFormat="1" ht="177" customHeight="1" x14ac:dyDescent="0.35">
      <c r="A183" s="741">
        <v>18</v>
      </c>
      <c r="B183" s="393" t="str">
        <f ca="1">IFERROR(IF(INDEX('Coverage Indicators - Section D'!B$1:B$100,MATCH('Print View'!$A183,'Coverage Indicators - Section D'!$A$1:$A$100,0))&lt;&gt;0,INDEX('Coverage Indicators - Section D'!B$1:B$100,MATCH('Print View'!$A183,'Coverage Indicators - Section D'!$A$1:$A$100,0)),""),"")</f>
        <v/>
      </c>
      <c r="C183" s="393" t="str">
        <f ca="1">IFERROR(IF(INDEX('Coverage Indicators - Section D'!D$1:D$100,MATCH('Print View'!$A183,'Coverage Indicators - Section D'!$A$1:$A$100,0))&lt;&gt;0,INDEX('Coverage Indicators - Section D'!D$1:D$100,MATCH('Print View'!$A183,'Coverage Indicators - Section D'!$A$1:$A$100,0)),""),"")</f>
        <v/>
      </c>
      <c r="D183" s="393" t="str">
        <f ca="1">IFERROR(IF(INDEX('Coverage Indicators - Section D'!E$1:E$100,MATCH('Print View'!$A183,'Coverage Indicators - Section D'!$A$1:$A$100,0))&lt;&gt;0,INDEX('Coverage Indicators - Section D'!E$1:E$100,MATCH('Print View'!$A183,'Coverage Indicators - Section D'!$A$1:$A$100,0)),""),"")</f>
        <v/>
      </c>
      <c r="E183" s="394" t="str">
        <f ca="1">IFERROR(IF(INDEX('Coverage Indicators - Section D'!F$1:F$100,MATCH('Print View'!$A183,'Coverage Indicators - Section D'!$A$1:$A$100,0))&lt;&gt;"",INDEX('Coverage Indicators - Section D'!F$1:F$100,MATCH('Print View'!$A183,'Coverage Indicators - Section D'!$A$1:$A$100,0)),""),"")&amp;"/"&amp;IFERROR(IF(INDEX('Coverage Indicators - Section D'!F$1:F$100,MATCH('Print View'!$A183,'Coverage Indicators - Section D'!$A$1:$A$100,0)+1)&lt;&gt;"",INDEX('Coverage Indicators - Section D'!F$1:F$100,MATCH('Print View'!$A183,'Coverage Indicators - Section D'!$A$1:$A$100,0)+1),""),"")&amp;CHAR(10)&amp;IFERROR(IF(INDEX('Coverage Indicators - Section D'!G$1:G$100,MATCH('Print View'!$A183,'Coverage Indicators - Section D'!$A$1:$A$100,0))&lt;&gt;"",FIXED(INDEX('Coverage Indicators - Section D'!G$1:G$100,MATCH('Print View'!$A183,'Coverage Indicators - Section D'!$A$1:$A$100,0))*100,2)&amp;"%",""),"")</f>
        <v xml:space="preserve">/
</v>
      </c>
      <c r="F183" s="408" t="str">
        <f ca="1">IFERROR(IF(INDEX('Coverage Indicators - Section D'!H$1:H$100,MATCH('Print View'!$A183,'Coverage Indicators - Section D'!$A$1:$A$100,0))&lt;&gt;0,INDEX('Coverage Indicators - Section D'!H$1:H$100,MATCH('Print View'!$A183,'Coverage Indicators - Section D'!$A$1:$A$100,0)),""),"")&amp;CHAR(10)&amp;IFERROR(IF(INDEX('Coverage Indicators - Section D'!I$1:I$100,MATCH('Print View'!$A183,'Coverage Indicators - Section D'!$A$1:$A$100,0))&lt;&gt;0,INDEX('Coverage Indicators - Section D'!I$1:I$100,MATCH('Print View'!$A183,'Coverage Indicators - Section D'!$A$1:$A$100,0)),""),"")</f>
        <v xml:space="preserve">
</v>
      </c>
      <c r="G183" s="409" t="str">
        <f>IFERROR(IF(INDEX('Coverage Indicators - Section D'!J41:J70,MATCH('Print View'!$A183,'Coverage Indicators - Section D'!$A$9:$A$38,0))&lt;&gt;0,INDEX('Coverage Indicators - Section D'!J41:J70,MATCH('Print View'!$A183,'Coverage Indicators - Section D'!$A$9:$A$38,0)),""),"")</f>
        <v/>
      </c>
      <c r="H183" s="408" t="str">
        <f ca="1">IFERROR(IF(INDEX('Coverage Indicators - Section D'!K$1:K$100,MATCH('Print View'!$A183,'Coverage Indicators - Section D'!$A$1:$A$100,0))&lt;&gt;0,INDEX('Coverage Indicators - Section D'!K$1:K$100,MATCH('Print View'!$A183,'Coverage Indicators - Section D'!$A$1:$A$100,0)),""),"")</f>
        <v/>
      </c>
      <c r="I183" s="409" t="str">
        <f ca="1">IFERROR(IF(AND('Overview - Section A'!AN$5="Grant Making",OR(C183&lt;&gt;"",D183&lt;&gt;"")),Setup!I15,IF(INDEX('Coverage Indicators - Section D'!L$1:L$100,MATCH('Print View'!$A183,'Coverage Indicators - Section D'!$A$1:$A$100,0))&lt;&gt;0,INDEX('Coverage Indicators - Section D'!L$1:L$100,MATCH('Print View'!$A183,'Coverage Indicators - Section D'!$A$1:$A$100,0)),"")),"")</f>
        <v/>
      </c>
      <c r="J183" s="408" t="str">
        <f ca="1">IFERROR(IF(INDEX('Coverage Indicators - Section D'!M$1:M$100,MATCH('Print View'!$A183,'Coverage Indicators - Section D'!$A$1:$A$100,0))&lt;&gt;0,INDEX('Coverage Indicators - Section D'!M$1:M$100,MATCH('Print View'!$A183,'Coverage Indicators - Section D'!$A$1:$A$100,0)),""),"")&amp;CHAR(10)&amp;IFERROR(IF(INDEX('Coverage Indicators - Section D'!M$1:M$100,MATCH('Print View'!$A183,'Coverage Indicators - Section D'!$A$1:$A$100,0)+1)&lt;&gt;0,INDEX('Coverage Indicators - Section D'!M$1:M$100,MATCH('Print View'!$A183,'Coverage Indicators - Section D'!$A$1:$A$100,0)+1),""),"")</f>
        <v xml:space="preserve">
</v>
      </c>
      <c r="K183" s="408" t="str">
        <f ca="1">IFERROR(IF(INDEX('Coverage Indicators - Section D'!N$1:N$100,MATCH('Print View'!$A183,'Coverage Indicators - Section D'!$A$1:$A$100,0))&lt;&gt;0,INDEX('Coverage Indicators - Section D'!N$1:N$100,MATCH('Print View'!$A183,'Coverage Indicators - Section D'!$A$1:$A$100,0)),""),"")</f>
        <v/>
      </c>
      <c r="L183" s="410" t="str">
        <f ca="1">IFERROR(IF(INDEX('Coverage Indicators - Section D'!O$1:O$100,MATCH('Print View'!$A183,'Coverage Indicators - Section D'!$A$1:$A$100,0))&lt;&gt;"",INDEX('Coverage Indicators - Section D'!O$1:O$100,MATCH('Print View'!$A183,'Coverage Indicators - Section D'!$A$1:$A$100,0)),""),"")&amp;"/"&amp;IFERROR(IF(INDEX('Coverage Indicators - Section D'!O$1:O$100,MATCH('Print View'!$A183,'Coverage Indicators - Section D'!$A$1:$A$100,0)+1)&lt;&gt;"",INDEX('Coverage Indicators - Section D'!O$1:O$100,MATCH('Print View'!$A183,'Coverage Indicators - Section D'!$A$1:$A$100,0)+1),""),"")&amp;CHAR(10)&amp;IFERROR(IF(INDEX('Coverage Indicators - Section D'!P$1:P$100,MATCH('Print View'!$A183,'Coverage Indicators - Section D'!$A$1:$A$100,0))&lt;&gt;"",FIXED(INDEX('Coverage Indicators - Section D'!P$1:P$100,MATCH('Print View'!$A183,'Coverage Indicators - Section D'!$A$1:$A$100,0))*100,2)&amp;"%",""),"")&amp;CHAR(10)&amp;IFERROR(IF(INDEX('Coverage Indicators - Section D'!Q$1:Q$100,MATCH('Print View'!$A183,'Coverage Indicators - Section D'!$A$1:$A$100,0))&lt;&gt;"",INDEX('Coverage Indicators - Section D'!Q$1:Q$100,MATCH('Print View'!$A183,'Coverage Indicators - Section D'!$A$1:$A$100,0)),""),"")</f>
        <v xml:space="preserve">/
</v>
      </c>
      <c r="M183" s="410" t="str">
        <f ca="1">IFERROR(IF(INDEX('Coverage Indicators - Section D'!R$1:R$100,MATCH('Print View'!$A183,'Coverage Indicators - Section D'!$A$1:$A$100,0))&lt;&gt;"",INDEX('Coverage Indicators - Section D'!R$1:R$100,MATCH('Print View'!$A183,'Coverage Indicators - Section D'!$A$1:$A$100,0)),""),"")&amp;"/"&amp;IFERROR(IF(INDEX('Coverage Indicators - Section D'!R$1:R$100,MATCH('Print View'!$A183,'Coverage Indicators - Section D'!$A$1:$A$100,0)+1)&lt;&gt;"",INDEX('Coverage Indicators - Section D'!R$1:R$100,MATCH('Print View'!$A183,'Coverage Indicators - Section D'!$A$1:$A$100,0)+1),""),"")&amp;CHAR(10)&amp;IFERROR(IF(INDEX('Coverage Indicators - Section D'!S$1:S$100,MATCH('Print View'!$A183,'Coverage Indicators - Section D'!$A$1:$A$100,0))&lt;&gt;"",FIXED(INDEX('Coverage Indicators - Section D'!S$1:S$100,MATCH('Print View'!$A183,'Coverage Indicators - Section D'!$A$1:$A$100,0))*100,2)&amp;"%",""),"")&amp;CHAR(10)&amp;IFERROR(IF(INDEX('Coverage Indicators - Section D'!T$1:T$100,MATCH('Print View'!$A183,'Coverage Indicators - Section D'!$A$1:$A$100,0))&lt;&gt;"",INDEX('Coverage Indicators - Section D'!T$1:T$100,MATCH('Print View'!$A183,'Coverage Indicators - Section D'!$A$1:$A$100,0)),""),"")</f>
        <v xml:space="preserve">/
</v>
      </c>
      <c r="N183" s="410" t="str">
        <f ca="1">IFERROR(IF(INDEX('Coverage Indicators - Section D'!U$1:U$100,MATCH('Print View'!$A183,'Coverage Indicators - Section D'!$A$1:$A$100,0))&lt;&gt;"",INDEX('Coverage Indicators - Section D'!U$1:U$100,MATCH('Print View'!$A183,'Coverage Indicators - Section D'!$A$1:$A$100,0)),""),"")&amp;"/"&amp;IFERROR(IF(INDEX('Coverage Indicators - Section D'!U$1:U$100,MATCH('Print View'!$A183,'Coverage Indicators - Section D'!$A$1:$A$100,0)+1)&lt;&gt;"",INDEX('Coverage Indicators - Section D'!U$1:U$100,MATCH('Print View'!$A183,'Coverage Indicators - Section D'!$A$1:$A$100,0)+1),""),"")&amp;CHAR(10)&amp;IFERROR(IF(INDEX('Coverage Indicators - Section D'!V$1:V$100,MATCH('Print View'!$A183,'Coverage Indicators - Section D'!$A$1:$A$100,0))&lt;&gt;"",FIXED(INDEX('Coverage Indicators - Section D'!V$1:V$100,MATCH('Print View'!$A183,'Coverage Indicators - Section D'!$A$1:$A$100,0))*100,2)&amp;"%",""),"")&amp;CHAR(10)&amp;IFERROR(IF(INDEX('Coverage Indicators - Section D'!W$1:W$100,MATCH('Print View'!$A183,'Coverage Indicators - Section D'!$A$1:$A$100,0))&lt;&gt;"",INDEX('Coverage Indicators - Section D'!W$1:W$100,MATCH('Print View'!$A183,'Coverage Indicators - Section D'!$A$1:$A$100,0)),""),"")</f>
        <v xml:space="preserve">/
</v>
      </c>
      <c r="O183" s="410" t="str">
        <f ca="1">IFERROR(IF(INDEX('Coverage Indicators - Section D'!X$1:X$100,MATCH('Print View'!$A183,'Coverage Indicators - Section D'!$A$1:$A$100,0))&lt;&gt;"",INDEX('Coverage Indicators - Section D'!X$1:X$100,MATCH('Print View'!$A183,'Coverage Indicators - Section D'!$A$1:$A$100,0)),""),"")&amp;"/"&amp;IFERROR(IF(INDEX('Coverage Indicators - Section D'!X$1:X$100,MATCH('Print View'!$A183,'Coverage Indicators - Section D'!$A$1:$A$100,0)+1)&lt;&gt;"",INDEX('Coverage Indicators - Section D'!X$1:X$100,MATCH('Print View'!$A183,'Coverage Indicators - Section D'!$A$1:$A$100,0)+1),""),"")&amp;CHAR(10)&amp;IFERROR(IF(INDEX('Coverage Indicators - Section D'!Y$1:Y$100,MATCH('Print View'!$A183,'Coverage Indicators - Section D'!$A$1:$A$100,0))&lt;&gt;"",FIXED(INDEX('Coverage Indicators - Section D'!Y$1:Y$100,MATCH('Print View'!$A183,'Coverage Indicators - Section D'!$A$1:$A$100,0))*100,2)&amp;"%",""),"")&amp;CHAR(10)&amp;IFERROR(IF(INDEX('Coverage Indicators - Section D'!Z$1:Z$100,MATCH('Print View'!$A183,'Coverage Indicators - Section D'!$A$1:$A$100,0))&lt;&gt;"",INDEX('Coverage Indicators - Section D'!Z$1:Z$100,MATCH('Print View'!$A183,'Coverage Indicators - Section D'!$A$1:$A$100,0)),""),"")</f>
        <v xml:space="preserve">/
</v>
      </c>
      <c r="P183" s="410" t="str">
        <f ca="1">IFERROR(IF(INDEX('Coverage Indicators - Section D'!AA$1:AA$100,MATCH('Print View'!$A183,'Coverage Indicators - Section D'!$A$1:$A$100,0))&lt;&gt;"",INDEX('Coverage Indicators - Section D'!AA$1:AA$100,MATCH('Print View'!$A183,'Coverage Indicators - Section D'!$A$1:$A$100,0)),""),"")&amp;"/"&amp;IFERROR(IF(INDEX('Coverage Indicators - Section D'!AA$1:AA$100,MATCH('Print View'!$A183,'Coverage Indicators - Section D'!$A$1:$A$100,0)+1)&lt;&gt;"",INDEX('Coverage Indicators - Section D'!AA$1:AA$100,MATCH('Print View'!$A183,'Coverage Indicators - Section D'!$A$1:$A$100,0)+1),""),"")&amp;CHAR(10)&amp;IFERROR(IF(INDEX('Coverage Indicators - Section D'!AB$1:AB$100,MATCH('Print View'!$A183,'Coverage Indicators - Section D'!$A$1:$A$100,0))&lt;&gt;"",FIXED(INDEX('Coverage Indicators - Section D'!AB$1:AB$100,MATCH('Print View'!$A183,'Coverage Indicators - Section D'!$A$1:$A$100,0))*100,2)&amp;"%",""),"")&amp;CHAR(10)&amp;IFERROR(IF(INDEX('Coverage Indicators - Section D'!AC$1:AC$100,MATCH('Print View'!$A183,'Coverage Indicators - Section D'!$A$1:$A$100,0))&lt;&gt;"",INDEX('Coverage Indicators - Section D'!AC$1:AC$100,MATCH('Print View'!$A183,'Coverage Indicators - Section D'!$A$1:$A$100,0)),""),"")</f>
        <v xml:space="preserve">/
</v>
      </c>
      <c r="Q183" s="410" t="str">
        <f ca="1">IFERROR(IF(INDEX('Coverage Indicators - Section D'!AD$1:AD$100,MATCH('Print View'!$A183,'Coverage Indicators - Section D'!$A$1:$A$100,0))&lt;&gt;"",INDEX('Coverage Indicators - Section D'!AD$1:AD$100,MATCH('Print View'!$A183,'Coverage Indicators - Section D'!$A$1:$A$100,0)),""),"")&amp;"/"&amp;IFERROR(IF(INDEX('Coverage Indicators - Section D'!AD$1:AD$100,MATCH('Print View'!$A183,'Coverage Indicators - Section D'!$A$1:$A$100,0)+1)&lt;&gt;"",INDEX('Coverage Indicators - Section D'!AD$1:AD$100,MATCH('Print View'!$A183,'Coverage Indicators - Section D'!$A$1:$A$100,0)+1),""),"")&amp;CHAR(10)&amp;IFERROR(IF(INDEX('Coverage Indicators - Section D'!AE$1:AE$100,MATCH('Print View'!$A183,'Coverage Indicators - Section D'!$A$1:$A$100,0))&lt;&gt;"",FIXED(INDEX('Coverage Indicators - Section D'!AE$1:AE$100,MATCH('Print View'!$A183,'Coverage Indicators - Section D'!$A$1:$A$100,0))*100,2)&amp;"%",""),"")&amp;CHAR(10)&amp;IFERROR(IF(INDEX('Coverage Indicators - Section D'!AF$1:AF$100,MATCH('Print View'!$A183,'Coverage Indicators - Section D'!$A$1:$A$100,0))&lt;&gt;"",INDEX('Coverage Indicators - Section D'!AF$1:AF$100,MATCH('Print View'!$A183,'Coverage Indicators - Section D'!$A$1:$A$100,0)),""),"")</f>
        <v xml:space="preserve">/
</v>
      </c>
      <c r="R183" s="410" t="str">
        <f ca="1">IFERROR(IF(INDEX('Coverage Indicators - Section D'!AG$1:AG$100,MATCH('Print View'!$A183,'Coverage Indicators - Section D'!$A$1:$A$100,0))&lt;&gt;"",INDEX('Coverage Indicators - Section D'!AG$1:AG$100,MATCH('Print View'!$A183,'Coverage Indicators - Section D'!$A$1:$A$100,0)),""),"")&amp;"/"&amp;IFERROR(IF(INDEX('Coverage Indicators - Section D'!AG$1:AG$100,MATCH('Print View'!$A183,'Coverage Indicators - Section D'!$A$1:$A$100,0)+1)&lt;&gt;"",INDEX('Coverage Indicators - Section D'!AG$1:AG$100,MATCH('Print View'!$A183,'Coverage Indicators - Section D'!$A$1:$A$100,0)+1),""),"")&amp;CHAR(10)&amp;IFERROR(IF(INDEX('Coverage Indicators - Section D'!AH$1:AH$100,MATCH('Print View'!$A183,'Coverage Indicators - Section D'!$A$1:$A$100,0))&lt;&gt;"",FIXED(INDEX('Coverage Indicators - Section D'!AH$1:AH$100,MATCH('Print View'!$A183,'Coverage Indicators - Section D'!$A$1:$A$100,0))*100,2)&amp;"%",""),"")&amp;CHAR(10)&amp;IFERROR(IF(INDEX('Coverage Indicators - Section D'!AI$1:AI$100,MATCH('Print View'!$A183,'Coverage Indicators - Section D'!$A$1:$A$100,0))&lt;&gt;"",INDEX('Coverage Indicators - Section D'!AI$1:AI$100,MATCH('Print View'!$A183,'Coverage Indicators - Section D'!$A$1:$A$100,0)),""),"")</f>
        <v xml:space="preserve">/
</v>
      </c>
      <c r="S183" s="410" t="str">
        <f ca="1">IFERROR(IF(INDEX('Coverage Indicators - Section D'!AJ$1:AJ$100,MATCH('Print View'!$A183,'Coverage Indicators - Section D'!$A$1:$A$100,0))&lt;&gt;"",INDEX('Coverage Indicators - Section D'!AJ$1:AJ$100,MATCH('Print View'!$A183,'Coverage Indicators - Section D'!$A$1:$A$100,0)),""),"")&amp;"/"&amp;IFERROR(IF(INDEX('Coverage Indicators - Section D'!AJ$1:AJ$100,MATCH('Print View'!$A183,'Coverage Indicators - Section D'!$A$1:$A$100,0)+1)&lt;&gt;"",INDEX('Coverage Indicators - Section D'!AJ$1:AJ$100,MATCH('Print View'!$A183,'Coverage Indicators - Section D'!$A$1:$A$100,0)+1),""),"")&amp;CHAR(10)&amp;IFERROR(IF(INDEX('Coverage Indicators - Section D'!AK$1:AK$100,MATCH('Print View'!$A183,'Coverage Indicators - Section D'!$A$1:$A$100,0))&lt;&gt;"",FIXED(INDEX('Coverage Indicators - Section D'!AK$1:AK$100,MATCH('Print View'!$A183,'Coverage Indicators - Section D'!$A$1:$A$100,0))*100,2)&amp;"%",""),"")&amp;CHAR(10)&amp;IFERROR(IF(INDEX('Coverage Indicators - Section D'!AL$1:AL$100,MATCH('Print View'!$A183,'Coverage Indicators - Section D'!$A$1:$A$100,0))&lt;&gt;"",INDEX('Coverage Indicators - Section D'!AL$1:AL$100,MATCH('Print View'!$A183,'Coverage Indicators - Section D'!$A$1:$A$100,0)),""),"")</f>
        <v xml:space="preserve">/
</v>
      </c>
      <c r="T183" s="318"/>
      <c r="U183" s="230"/>
      <c r="V183" s="230"/>
      <c r="W183" s="230"/>
      <c r="X183" s="230"/>
      <c r="Y183" s="230"/>
      <c r="Z183" s="230"/>
      <c r="AA183" s="230"/>
      <c r="AB183" s="230"/>
      <c r="AC183" s="230"/>
      <c r="AD183" s="230"/>
      <c r="AE183" s="230"/>
      <c r="AF183" s="230"/>
      <c r="AG183" s="230"/>
      <c r="AH183" s="230"/>
      <c r="AI183" s="230"/>
      <c r="AJ183" s="230"/>
      <c r="AK183" s="230"/>
      <c r="AL183" s="230"/>
      <c r="AM183" s="230"/>
      <c r="AN183" s="230"/>
      <c r="AO183" s="230" t="str">
        <f ca="1">IFERROR(IF(INDEX('Coverage Indicators - Section D'!AD$1:AD$110,MATCH('Print View'!$A183,'Coverage Indicators - Section D'!$A$1:$A$110,0))&lt;&gt;0,INDEX('Coverage Indicators - Section D'!AD$1:AD$110,MATCH('Print View'!$A183,'Coverage Indicators - Section D'!$A$1:$A$110,0)),""),"")</f>
        <v/>
      </c>
      <c r="AP183" s="230"/>
      <c r="AQ183" s="230"/>
      <c r="AR183" s="230"/>
      <c r="AS183" s="230"/>
      <c r="AT183" s="703" t="str">
        <f ca="1">CONCATENATE($A183,N$147)</f>
        <v>1831-Dec-24</v>
      </c>
      <c r="AU183" s="702" t="str">
        <f ca="1">CONCATENATE($A183,Q$147)</f>
        <v>1831-Dec-27</v>
      </c>
      <c r="AV183" s="702" t="str">
        <f t="shared" ref="AV183" si="124">CONCATENATE($A183,V$147)</f>
        <v>18</v>
      </c>
      <c r="AW183" s="702" t="str">
        <f t="shared" ref="AW183" si="125">CONCATENATE($A183,Y$147)</f>
        <v>18</v>
      </c>
      <c r="AX183" s="702" t="str">
        <f t="shared" ref="AX183" si="126">CONCATENATE($A183,AB$147)</f>
        <v>18</v>
      </c>
      <c r="AY183" s="702" t="str">
        <f t="shared" ref="AY183" si="127">CONCATENATE($A183,AE$147)</f>
        <v>18</v>
      </c>
      <c r="AZ183" s="702" t="str">
        <f t="shared" ref="AZ183" si="128">CONCATENATE($A183,AH$147)</f>
        <v>18</v>
      </c>
      <c r="BA183" s="702" t="str">
        <f t="shared" ref="BA183" si="129">CONCATENATE($A183,AK$147)</f>
        <v>18</v>
      </c>
      <c r="BB183" s="235"/>
      <c r="BC183" s="122"/>
    </row>
    <row r="184" spans="1:55" s="107" customFormat="1" ht="88.25" customHeight="1" x14ac:dyDescent="0.35">
      <c r="A184" s="741"/>
      <c r="B184" s="596" t="str">
        <f ca="1">IFERROR(IF(INDEX('Coverage Indicators - Section D'!AM$1:AM$110,MATCH('Print View'!$A183,'Coverage Indicators - Section D'!$A$1:$A$110,0))&lt;&gt;0,INDEX('Coverage Indicators - Section D'!AM$1:AM$110,MATCH('Print View'!$A183,'Coverage Indicators - Section D'!$A$1:$A$110,0)),""),"")</f>
        <v/>
      </c>
      <c r="C184" s="597"/>
      <c r="D184" s="597"/>
      <c r="E184" s="597"/>
      <c r="F184" s="597"/>
      <c r="G184" s="597"/>
      <c r="H184" s="597"/>
      <c r="I184" s="598"/>
      <c r="J184" s="598"/>
      <c r="K184" s="598"/>
      <c r="L184" s="598"/>
      <c r="M184" s="598"/>
      <c r="N184" s="598"/>
      <c r="O184" s="598"/>
      <c r="P184" s="598"/>
      <c r="Q184" s="598"/>
      <c r="R184" s="598"/>
      <c r="S184" s="599"/>
      <c r="T184" s="319"/>
      <c r="U184" s="230"/>
      <c r="V184" s="230"/>
      <c r="W184" s="230"/>
      <c r="X184" s="230"/>
      <c r="Y184" s="230"/>
      <c r="Z184" s="230"/>
      <c r="AA184" s="230"/>
      <c r="AB184" s="230"/>
      <c r="AC184" s="230"/>
      <c r="AD184" s="230"/>
      <c r="AE184" s="230"/>
      <c r="AF184" s="230"/>
      <c r="AG184" s="230"/>
      <c r="AH184" s="230"/>
      <c r="AI184" s="230"/>
      <c r="AJ184" s="230"/>
      <c r="AK184" s="230"/>
      <c r="AL184" s="230"/>
      <c r="AM184" s="230"/>
      <c r="AN184" s="230"/>
      <c r="AO184" s="230"/>
      <c r="AP184" s="230"/>
      <c r="AQ184" s="230"/>
      <c r="AR184" s="230"/>
      <c r="AS184" s="230"/>
      <c r="AT184" s="703"/>
      <c r="AU184" s="702"/>
      <c r="AV184" s="702"/>
      <c r="AW184" s="702"/>
      <c r="AX184" s="702"/>
      <c r="AY184" s="702"/>
      <c r="AZ184" s="702"/>
      <c r="BA184" s="702"/>
      <c r="BB184" s="235"/>
      <c r="BC184" s="122"/>
    </row>
    <row r="185" spans="1:55" s="107" customFormat="1" ht="177" customHeight="1" x14ac:dyDescent="0.35">
      <c r="A185" s="740">
        <v>19</v>
      </c>
      <c r="B185" s="403" t="str">
        <f ca="1">IFERROR(IF(INDEX('Coverage Indicators - Section D'!B$1:B$100,MATCH('Print View'!$A185,'Coverage Indicators - Section D'!$A$1:$A$100,0))&lt;&gt;0,INDEX('Coverage Indicators - Section D'!B$1:B$100,MATCH('Print View'!$A185,'Coverage Indicators - Section D'!$A$1:$A$100,0)),""),"")</f>
        <v/>
      </c>
      <c r="C185" s="403" t="str">
        <f ca="1">IFERROR(IF(INDEX('Coverage Indicators - Section D'!D$1:D$100,MATCH('Print View'!$A185,'Coverage Indicators - Section D'!$A$1:$A$100,0))&lt;&gt;0,INDEX('Coverage Indicators - Section D'!D$1:D$100,MATCH('Print View'!$A185,'Coverage Indicators - Section D'!$A$1:$A$100,0)),""),"")</f>
        <v/>
      </c>
      <c r="D185" s="403" t="str">
        <f ca="1">IFERROR(IF(INDEX('Coverage Indicators - Section D'!E$1:E$100,MATCH('Print View'!$A185,'Coverage Indicators - Section D'!$A$1:$A$100,0))&lt;&gt;0,INDEX('Coverage Indicators - Section D'!E$1:E$100,MATCH('Print View'!$A185,'Coverage Indicators - Section D'!$A$1:$A$100,0)),""),"")</f>
        <v/>
      </c>
      <c r="E185" s="404" t="str">
        <f ca="1">IFERROR(IF(INDEX('Coverage Indicators - Section D'!F$1:F$100,MATCH('Print View'!$A185,'Coverage Indicators - Section D'!$A$1:$A$100,0))&lt;&gt;"",INDEX('Coverage Indicators - Section D'!F$1:F$100,MATCH('Print View'!$A185,'Coverage Indicators - Section D'!$A$1:$A$100,0)),""),"")&amp;"/"&amp;IFERROR(IF(INDEX('Coverage Indicators - Section D'!F$1:F$100,MATCH('Print View'!$A185,'Coverage Indicators - Section D'!$A$1:$A$100,0)+1)&lt;&gt;"",INDEX('Coverage Indicators - Section D'!F$1:F$100,MATCH('Print View'!$A185,'Coverage Indicators - Section D'!$A$1:$A$100,0)+1),""),"")&amp;CHAR(10)&amp;IFERROR(IF(INDEX('Coverage Indicators - Section D'!G$1:G$100,MATCH('Print View'!$A185,'Coverage Indicators - Section D'!$A$1:$A$100,0))&lt;&gt;"",FIXED(INDEX('Coverage Indicators - Section D'!G$1:G$100,MATCH('Print View'!$A185,'Coverage Indicators - Section D'!$A$1:$A$100,0))*100,2)&amp;"%",""),"")</f>
        <v xml:space="preserve">/
</v>
      </c>
      <c r="F185" s="405" t="str">
        <f ca="1">IFERROR(IF(INDEX('Coverage Indicators - Section D'!H$1:H$100,MATCH('Print View'!$A185,'Coverage Indicators - Section D'!$A$1:$A$100,0))&lt;&gt;0,INDEX('Coverage Indicators - Section D'!H$1:H$100,MATCH('Print View'!$A185,'Coverage Indicators - Section D'!$A$1:$A$100,0)),""),"")&amp;CHAR(10)&amp;IFERROR(IF(INDEX('Coverage Indicators - Section D'!I$1:I$100,MATCH('Print View'!$A185,'Coverage Indicators - Section D'!$A$1:$A$100,0))&lt;&gt;0,INDEX('Coverage Indicators - Section D'!I$1:I$100,MATCH('Print View'!$A185,'Coverage Indicators - Section D'!$A$1:$A$100,0)),""),"")</f>
        <v xml:space="preserve">
</v>
      </c>
      <c r="G185" s="406" t="str">
        <f>IFERROR(IF(INDEX('Coverage Indicators - Section D'!J45:J74,MATCH('Print View'!$A185,'Coverage Indicators - Section D'!$A$9:$A$38,0))&lt;&gt;0,INDEX('Coverage Indicators - Section D'!J45:J74,MATCH('Print View'!$A185,'Coverage Indicators - Section D'!$A$9:$A$38,0)),""),"")</f>
        <v/>
      </c>
      <c r="H185" s="407" t="str">
        <f ca="1">IFERROR(IF(INDEX('Coverage Indicators - Section D'!K$1:K$100,MATCH('Print View'!$A185,'Coverage Indicators - Section D'!$A$1:$A$100,0))&lt;&gt;0,INDEX('Coverage Indicators - Section D'!K$1:K$100,MATCH('Print View'!$A185,'Coverage Indicators - Section D'!$A$1:$A$100,0)),""),"")</f>
        <v/>
      </c>
      <c r="I185" s="406" t="str">
        <f ca="1">IFERROR(IF(AND('Overview - Section A'!AN$5="Grant Making",OR(C185&lt;&gt;"",D185&lt;&gt;"")),Setup!I15,IF(INDEX('Coverage Indicators - Section D'!L$1:L$100,MATCH('Print View'!$A185,'Coverage Indicators - Section D'!$A$1:$A$100,0))&lt;&gt;0,INDEX('Coverage Indicators - Section D'!L$1:L$100,MATCH('Print View'!$A185,'Coverage Indicators - Section D'!$A$1:$A$100,0)),"")),"")</f>
        <v/>
      </c>
      <c r="J185" s="404" t="str">
        <f ca="1">IFERROR(IF(INDEX('Coverage Indicators - Section D'!M$1:M$100,MATCH('Print View'!$A185,'Coverage Indicators - Section D'!$A$1:$A$100,0))&lt;&gt;0,INDEX('Coverage Indicators - Section D'!M$1:M$100,MATCH('Print View'!$A185,'Coverage Indicators - Section D'!$A$1:$A$100,0)),""),"")&amp;CHAR(10)&amp;IFERROR(IF(INDEX('Coverage Indicators - Section D'!M$1:M$100,MATCH('Print View'!$A185,'Coverage Indicators - Section D'!$A$1:$A$100,0)+1)&lt;&gt;0,INDEX('Coverage Indicators - Section D'!M$1:M$100,MATCH('Print View'!$A185,'Coverage Indicators - Section D'!$A$1:$A$100,0)+1),""),"")</f>
        <v xml:space="preserve">
</v>
      </c>
      <c r="K185" s="404" t="str">
        <f ca="1">IFERROR(IF(INDEX('Coverage Indicators - Section D'!N$1:N$100,MATCH('Print View'!$A185,'Coverage Indicators - Section D'!$A$1:$A$100,0))&lt;&gt;0,INDEX('Coverage Indicators - Section D'!N$1:N$100,MATCH('Print View'!$A185,'Coverage Indicators - Section D'!$A$1:$A$100,0)),""),"")</f>
        <v/>
      </c>
      <c r="L185" s="404" t="str">
        <f ca="1">IFERROR(IF(INDEX('Coverage Indicators - Section D'!O$1:O$100,MATCH('Print View'!$A185,'Coverage Indicators - Section D'!$A$1:$A$100,0))&lt;&gt;"",INDEX('Coverage Indicators - Section D'!O$1:O$100,MATCH('Print View'!$A185,'Coverage Indicators - Section D'!$A$1:$A$100,0)),""),"")&amp;"/"&amp;IFERROR(IF(INDEX('Coverage Indicators - Section D'!O$1:O$100,MATCH('Print View'!$A185,'Coverage Indicators - Section D'!$A$1:$A$100,0)+1)&lt;&gt;"",INDEX('Coverage Indicators - Section D'!O$1:O$100,MATCH('Print View'!$A185,'Coverage Indicators - Section D'!$A$1:$A$100,0)+1),""),"")&amp;CHAR(10)&amp;IFERROR(IF(INDEX('Coverage Indicators - Section D'!P$1:P$100,MATCH('Print View'!$A185,'Coverage Indicators - Section D'!$A$1:$A$100,0))&lt;&gt;"",FIXED(INDEX('Coverage Indicators - Section D'!P$1:P$100,MATCH('Print View'!$A185,'Coverage Indicators - Section D'!$A$1:$A$100,0))*100,2)&amp;"%",""),"")&amp;CHAR(10)&amp;IFERROR(IF(INDEX('Coverage Indicators - Section D'!Q$1:Q$100,MATCH('Print View'!$A185,'Coverage Indicators - Section D'!$A$1:$A$100,0))&lt;&gt;"",INDEX('Coverage Indicators - Section D'!Q$1:Q$100,MATCH('Print View'!$A185,'Coverage Indicators - Section D'!$A$1:$A$100,0)),""),"")</f>
        <v xml:space="preserve">/
</v>
      </c>
      <c r="M185" s="405" t="str">
        <f ca="1">IFERROR(IF(INDEX('Coverage Indicators - Section D'!R$1:R$100,MATCH('Print View'!$A185,'Coverage Indicators - Section D'!$A$1:$A$100,0))&lt;&gt;"",INDEX('Coverage Indicators - Section D'!R$1:R$100,MATCH('Print View'!$A185,'Coverage Indicators - Section D'!$A$1:$A$100,0)),""),"")&amp;"/"&amp;IFERROR(IF(INDEX('Coverage Indicators - Section D'!R$1:R$100,MATCH('Print View'!$A185,'Coverage Indicators - Section D'!$A$1:$A$100,0)+1)&lt;&gt;"",INDEX('Coverage Indicators - Section D'!R$1:R$100,MATCH('Print View'!$A185,'Coverage Indicators - Section D'!$A$1:$A$100,0)+1),""),"")&amp;CHAR(10)&amp;IFERROR(IF(INDEX('Coverage Indicators - Section D'!S$1:S$100,MATCH('Print View'!$A185,'Coverage Indicators - Section D'!$A$1:$A$100,0))&lt;&gt;"",FIXED(INDEX('Coverage Indicators - Section D'!S$1:S$100,MATCH('Print View'!$A185,'Coverage Indicators - Section D'!$A$1:$A$100,0))*100,2)&amp;"%",""),"")&amp;CHAR(10)&amp;IFERROR(IF(INDEX('Coverage Indicators - Section D'!T$1:T$100,MATCH('Print View'!$A185,'Coverage Indicators - Section D'!$A$1:$A$100,0))&lt;&gt;"",INDEX('Coverage Indicators - Section D'!T$1:T$100,MATCH('Print View'!$A185,'Coverage Indicators - Section D'!$A$1:$A$100,0)),""),"")</f>
        <v xml:space="preserve">/
</v>
      </c>
      <c r="N185" s="404" t="str">
        <f ca="1">IFERROR(IF(INDEX('Coverage Indicators - Section D'!U$1:U$100,MATCH('Print View'!$A185,'Coverage Indicators - Section D'!$A$1:$A$100,0))&lt;&gt;"",INDEX('Coverage Indicators - Section D'!U$1:U$100,MATCH('Print View'!$A185,'Coverage Indicators - Section D'!$A$1:$A$100,0)),""),"")&amp;"/"&amp;IFERROR(IF(INDEX('Coverage Indicators - Section D'!U$1:U$100,MATCH('Print View'!$A185,'Coverage Indicators - Section D'!$A$1:$A$100,0)+1)&lt;&gt;"",INDEX('Coverage Indicators - Section D'!U$1:U$100,MATCH('Print View'!$A185,'Coverage Indicators - Section D'!$A$1:$A$100,0)+1),""),"")&amp;CHAR(10)&amp;IFERROR(IF(INDEX('Coverage Indicators - Section D'!V$1:V$100,MATCH('Print View'!$A185,'Coverage Indicators - Section D'!$A$1:$A$100,0))&lt;&gt;"",FIXED(INDEX('Coverage Indicators - Section D'!V$1:V$100,MATCH('Print View'!$A185,'Coverage Indicators - Section D'!$A$1:$A$100,0))*100,2)&amp;"%",""),"")&amp;CHAR(10)&amp;IFERROR(IF(INDEX('Coverage Indicators - Section D'!W$1:W$100,MATCH('Print View'!$A185,'Coverage Indicators - Section D'!$A$1:$A$100,0))&lt;&gt;"",INDEX('Coverage Indicators - Section D'!W$1:W$100,MATCH('Print View'!$A185,'Coverage Indicators - Section D'!$A$1:$A$100,0)),""),"")</f>
        <v xml:space="preserve">/
</v>
      </c>
      <c r="O185" s="405" t="str">
        <f ca="1">IFERROR(IF(INDEX('Coverage Indicators - Section D'!X$1:X$100,MATCH('Print View'!$A185,'Coverage Indicators - Section D'!$A$1:$A$100,0))&lt;&gt;"",INDEX('Coverage Indicators - Section D'!X$1:X$100,MATCH('Print View'!$A185,'Coverage Indicators - Section D'!$A$1:$A$100,0)),""),"")&amp;"/"&amp;IFERROR(IF(INDEX('Coverage Indicators - Section D'!X$1:X$100,MATCH('Print View'!$A185,'Coverage Indicators - Section D'!$A$1:$A$100,0)+1)&lt;&gt;"",INDEX('Coverage Indicators - Section D'!X$1:X$100,MATCH('Print View'!$A185,'Coverage Indicators - Section D'!$A$1:$A$100,0)+1),""),"")&amp;CHAR(10)&amp;IFERROR(IF(INDEX('Coverage Indicators - Section D'!Y$1:Y$100,MATCH('Print View'!$A185,'Coverage Indicators - Section D'!$A$1:$A$100,0))&lt;&gt;"",FIXED(INDEX('Coverage Indicators - Section D'!Y$1:Y$100,MATCH('Print View'!$A185,'Coverage Indicators - Section D'!$A$1:$A$100,0))*100,2)&amp;"%",""),"")&amp;CHAR(10)&amp;IFERROR(IF(INDEX('Coverage Indicators - Section D'!Z$1:Z$100,MATCH('Print View'!$A185,'Coverage Indicators - Section D'!$A$1:$A$100,0))&lt;&gt;"",INDEX('Coverage Indicators - Section D'!Z$1:Z$100,MATCH('Print View'!$A185,'Coverage Indicators - Section D'!$A$1:$A$100,0)),""),"")</f>
        <v xml:space="preserve">/
</v>
      </c>
      <c r="P185" s="405" t="str">
        <f ca="1">IFERROR(IF(INDEX('Coverage Indicators - Section D'!AA$1:AA$100,MATCH('Print View'!$A185,'Coverage Indicators - Section D'!$A$1:$A$100,0))&lt;&gt;"",INDEX('Coverage Indicators - Section D'!AA$1:AA$100,MATCH('Print View'!$A185,'Coverage Indicators - Section D'!$A$1:$A$100,0)),""),"")&amp;"/"&amp;IFERROR(IF(INDEX('Coverage Indicators - Section D'!AA$1:AA$100,MATCH('Print View'!$A185,'Coverage Indicators - Section D'!$A$1:$A$100,0)+1)&lt;&gt;"",INDEX('Coverage Indicators - Section D'!AA$1:AA$100,MATCH('Print View'!$A185,'Coverage Indicators - Section D'!$A$1:$A$100,0)+1),""),"")&amp;CHAR(10)&amp;IFERROR(IF(INDEX('Coverage Indicators - Section D'!AB$1:AB$100,MATCH('Print View'!$A185,'Coverage Indicators - Section D'!$A$1:$A$100,0))&lt;&gt;"",FIXED(INDEX('Coverage Indicators - Section D'!AB$1:AB$100,MATCH('Print View'!$A185,'Coverage Indicators - Section D'!$A$1:$A$100,0))*100,2)&amp;"%",""),"")&amp;CHAR(10)&amp;IFERROR(IF(INDEX('Coverage Indicators - Section D'!AC$1:AC$100,MATCH('Print View'!$A185,'Coverage Indicators - Section D'!$A$1:$A$100,0))&lt;&gt;"",INDEX('Coverage Indicators - Section D'!AC$1:AC$100,MATCH('Print View'!$A185,'Coverage Indicators - Section D'!$A$1:$A$100,0)),""),"")</f>
        <v xml:space="preserve">/
</v>
      </c>
      <c r="Q185" s="405" t="str">
        <f ca="1">IFERROR(IF(INDEX('Coverage Indicators - Section D'!AD$1:AD$100,MATCH('Print View'!$A185,'Coverage Indicators - Section D'!$A$1:$A$100,0))&lt;&gt;"",INDEX('Coverage Indicators - Section D'!AD$1:AD$100,MATCH('Print View'!$A185,'Coverage Indicators - Section D'!$A$1:$A$100,0)),""),"")&amp;"/"&amp;IFERROR(IF(INDEX('Coverage Indicators - Section D'!AD$1:AD$100,MATCH('Print View'!$A185,'Coverage Indicators - Section D'!$A$1:$A$100,0)+1)&lt;&gt;"",INDEX('Coverage Indicators - Section D'!AD$1:AD$100,MATCH('Print View'!$A185,'Coverage Indicators - Section D'!$A$1:$A$100,0)+1),""),"")&amp;CHAR(10)&amp;IFERROR(IF(INDEX('Coverage Indicators - Section D'!AE$1:AE$100,MATCH('Print View'!$A185,'Coverage Indicators - Section D'!$A$1:$A$100,0))&lt;&gt;"",FIXED(INDEX('Coverage Indicators - Section D'!AE$1:AE$100,MATCH('Print View'!$A185,'Coverage Indicators - Section D'!$A$1:$A$100,0))*100,2)&amp;"%",""),"")&amp;CHAR(10)&amp;IFERROR(IF(INDEX('Coverage Indicators - Section D'!AF$1:AF$100,MATCH('Print View'!$A185,'Coverage Indicators - Section D'!$A$1:$A$100,0))&lt;&gt;"",INDEX('Coverage Indicators - Section D'!AF$1:AF$100,MATCH('Print View'!$A185,'Coverage Indicators - Section D'!$A$1:$A$100,0)),""),"")</f>
        <v xml:space="preserve">/
</v>
      </c>
      <c r="R185" s="405" t="str">
        <f ca="1">IFERROR(IF(INDEX('Coverage Indicators - Section D'!AG$1:AG$100,MATCH('Print View'!$A185,'Coverage Indicators - Section D'!$A$1:$A$100,0))&lt;&gt;"",INDEX('Coverage Indicators - Section D'!AG$1:AG$100,MATCH('Print View'!$A185,'Coverage Indicators - Section D'!$A$1:$A$100,0)),""),"")&amp;"/"&amp;IFERROR(IF(INDEX('Coverage Indicators - Section D'!AG$1:AG$100,MATCH('Print View'!$A185,'Coverage Indicators - Section D'!$A$1:$A$100,0)+1)&lt;&gt;"",INDEX('Coverage Indicators - Section D'!AG$1:AG$100,MATCH('Print View'!$A185,'Coverage Indicators - Section D'!$A$1:$A$100,0)+1),""),"")&amp;CHAR(10)&amp;IFERROR(IF(INDEX('Coverage Indicators - Section D'!AH$1:AH$100,MATCH('Print View'!$A185,'Coverage Indicators - Section D'!$A$1:$A$100,0))&lt;&gt;"",FIXED(INDEX('Coverage Indicators - Section D'!AH$1:AH$100,MATCH('Print View'!$A185,'Coverage Indicators - Section D'!$A$1:$A$100,0))*100,2)&amp;"%",""),"")&amp;CHAR(10)&amp;IFERROR(IF(INDEX('Coverage Indicators - Section D'!AI$1:AI$100,MATCH('Print View'!$A185,'Coverage Indicators - Section D'!$A$1:$A$100,0))&lt;&gt;"",INDEX('Coverage Indicators - Section D'!AI$1:AI$100,MATCH('Print View'!$A185,'Coverage Indicators - Section D'!$A$1:$A$100,0)),""),"")</f>
        <v xml:space="preserve">/
</v>
      </c>
      <c r="S185" s="405" t="str">
        <f ca="1">IFERROR(IF(INDEX('Coverage Indicators - Section D'!AJ$1:AJ$100,MATCH('Print View'!$A185,'Coverage Indicators - Section D'!$A$1:$A$100,0))&lt;&gt;"",INDEX('Coverage Indicators - Section D'!AJ$1:AJ$100,MATCH('Print View'!$A185,'Coverage Indicators - Section D'!$A$1:$A$100,0)),""),"")&amp;"/"&amp;IFERROR(IF(INDEX('Coverage Indicators - Section D'!AJ$1:AJ$100,MATCH('Print View'!$A185,'Coverage Indicators - Section D'!$A$1:$A$100,0)+1)&lt;&gt;"",INDEX('Coverage Indicators - Section D'!AJ$1:AJ$100,MATCH('Print View'!$A185,'Coverage Indicators - Section D'!$A$1:$A$100,0)+1),""),"")&amp;CHAR(10)&amp;IFERROR(IF(INDEX('Coverage Indicators - Section D'!AK$1:AK$100,MATCH('Print View'!$A185,'Coverage Indicators - Section D'!$A$1:$A$100,0))&lt;&gt;"",FIXED(INDEX('Coverage Indicators - Section D'!AK$1:AK$100,MATCH('Print View'!$A185,'Coverage Indicators - Section D'!$A$1:$A$100,0))*100,2)&amp;"%",""),"")&amp;CHAR(10)&amp;IFERROR(IF(INDEX('Coverage Indicators - Section D'!AL$1:AL$100,MATCH('Print View'!$A185,'Coverage Indicators - Section D'!$A$1:$A$100,0))&lt;&gt;"",INDEX('Coverage Indicators - Section D'!AL$1:AL$100,MATCH('Print View'!$A185,'Coverage Indicators - Section D'!$A$1:$A$100,0)),""),"")</f>
        <v xml:space="preserve">/
</v>
      </c>
      <c r="T185" s="315"/>
      <c r="U185" s="230"/>
      <c r="V185" s="230"/>
      <c r="W185" s="230"/>
      <c r="X185" s="230"/>
      <c r="Y185" s="230"/>
      <c r="Z185" s="230"/>
      <c r="AA185" s="230"/>
      <c r="AB185" s="230"/>
      <c r="AC185" s="230"/>
      <c r="AD185" s="230"/>
      <c r="AE185" s="230"/>
      <c r="AF185" s="230"/>
      <c r="AG185" s="230"/>
      <c r="AH185" s="230"/>
      <c r="AI185" s="230"/>
      <c r="AJ185" s="230"/>
      <c r="AK185" s="230"/>
      <c r="AL185" s="230"/>
      <c r="AM185" s="230"/>
      <c r="AN185" s="230"/>
      <c r="AO185" s="230" t="str">
        <f ca="1">IFERROR(IF(INDEX('Coverage Indicators - Section D'!AD$1:AD$110,MATCH('Print View'!$A185,'Coverage Indicators - Section D'!$A$1:$A$110,0))&lt;&gt;0,INDEX('Coverage Indicators - Section D'!AD$1:AD$110,MATCH('Print View'!$A185,'Coverage Indicators - Section D'!$A$1:$A$110,0)),""),"")</f>
        <v/>
      </c>
      <c r="AP185" s="230"/>
      <c r="AQ185" s="230"/>
      <c r="AR185" s="230"/>
      <c r="AS185" s="230"/>
      <c r="AT185" s="703" t="str">
        <f ca="1">CONCATENATE($A185,N$147)</f>
        <v>1931-Dec-24</v>
      </c>
      <c r="AU185" s="702" t="str">
        <f ca="1">CONCATENATE($A185,Q$147)</f>
        <v>1931-Dec-27</v>
      </c>
      <c r="AV185" s="702" t="str">
        <f t="shared" ref="AV185" si="130">CONCATENATE($A185,V$147)</f>
        <v>19</v>
      </c>
      <c r="AW185" s="702" t="str">
        <f t="shared" ref="AW185" si="131">CONCATENATE($A185,Y$147)</f>
        <v>19</v>
      </c>
      <c r="AX185" s="702" t="str">
        <f t="shared" ref="AX185" si="132">CONCATENATE($A185,AB$147)</f>
        <v>19</v>
      </c>
      <c r="AY185" s="702" t="str">
        <f t="shared" ref="AY185" si="133">CONCATENATE($A185,AE$147)</f>
        <v>19</v>
      </c>
      <c r="AZ185" s="702" t="str">
        <f t="shared" ref="AZ185" si="134">CONCATENATE($A185,AH$147)</f>
        <v>19</v>
      </c>
      <c r="BA185" s="702" t="str">
        <f t="shared" ref="BA185" si="135">CONCATENATE($A185,AK$147)</f>
        <v>19</v>
      </c>
      <c r="BB185" s="235"/>
      <c r="BC185" s="122"/>
    </row>
    <row r="186" spans="1:55" s="107" customFormat="1" ht="88.25" customHeight="1" x14ac:dyDescent="0.35">
      <c r="A186" s="740"/>
      <c r="B186" s="600" t="str">
        <f ca="1">IFERROR(IF(INDEX('Coverage Indicators - Section D'!AM$1:AM$110,MATCH('Print View'!$A185,'Coverage Indicators - Section D'!$A$1:$A$110,0))&lt;&gt;0,INDEX('Coverage Indicators - Section D'!AM$1:AM$110,MATCH('Print View'!$A185,'Coverage Indicators - Section D'!$A$1:$A$110,0)),""),"")</f>
        <v/>
      </c>
      <c r="C186" s="601"/>
      <c r="D186" s="601"/>
      <c r="E186" s="601"/>
      <c r="F186" s="601"/>
      <c r="G186" s="601"/>
      <c r="H186" s="601"/>
      <c r="I186" s="601"/>
      <c r="J186" s="601"/>
      <c r="K186" s="601"/>
      <c r="L186" s="601"/>
      <c r="M186" s="601"/>
      <c r="N186" s="601"/>
      <c r="O186" s="601"/>
      <c r="P186" s="601"/>
      <c r="Q186" s="601"/>
      <c r="R186" s="601"/>
      <c r="S186" s="602"/>
      <c r="T186" s="317"/>
      <c r="U186" s="230"/>
      <c r="V186" s="230"/>
      <c r="W186" s="230"/>
      <c r="X186" s="230"/>
      <c r="Y186" s="230"/>
      <c r="Z186" s="230"/>
      <c r="AA186" s="230"/>
      <c r="AB186" s="230"/>
      <c r="AC186" s="230"/>
      <c r="AD186" s="230"/>
      <c r="AE186" s="230"/>
      <c r="AF186" s="230"/>
      <c r="AG186" s="230"/>
      <c r="AH186" s="230"/>
      <c r="AI186" s="230"/>
      <c r="AJ186" s="230"/>
      <c r="AK186" s="230"/>
      <c r="AL186" s="230"/>
      <c r="AM186" s="230"/>
      <c r="AN186" s="230"/>
      <c r="AO186" s="230"/>
      <c r="AP186" s="230"/>
      <c r="AQ186" s="230"/>
      <c r="AR186" s="230"/>
      <c r="AS186" s="230"/>
      <c r="AT186" s="703"/>
      <c r="AU186" s="702"/>
      <c r="AV186" s="702"/>
      <c r="AW186" s="702"/>
      <c r="AX186" s="702"/>
      <c r="AY186" s="702"/>
      <c r="AZ186" s="702"/>
      <c r="BA186" s="702"/>
      <c r="BB186" s="235"/>
      <c r="BC186" s="122"/>
    </row>
    <row r="187" spans="1:55" s="107" customFormat="1" ht="177" customHeight="1" x14ac:dyDescent="0.35">
      <c r="A187" s="741">
        <v>20</v>
      </c>
      <c r="B187" s="393" t="str">
        <f ca="1">IFERROR(IF(INDEX('Coverage Indicators - Section D'!B$1:B$100,MATCH('Print View'!$A187,'Coverage Indicators - Section D'!$A$1:$A$100,0))&lt;&gt;0,INDEX('Coverage Indicators - Section D'!B$1:B$100,MATCH('Print View'!$A187,'Coverage Indicators - Section D'!$A$1:$A$100,0)),""),"")</f>
        <v/>
      </c>
      <c r="C187" s="393" t="str">
        <f ca="1">IFERROR(IF(INDEX('Coverage Indicators - Section D'!D$1:D$100,MATCH('Print View'!$A187,'Coverage Indicators - Section D'!$A$1:$A$100,0))&lt;&gt;0,INDEX('Coverage Indicators - Section D'!D$1:D$100,MATCH('Print View'!$A187,'Coverage Indicators - Section D'!$A$1:$A$100,0)),""),"")</f>
        <v/>
      </c>
      <c r="D187" s="393" t="str">
        <f ca="1">IFERROR(IF(INDEX('Coverage Indicators - Section D'!E$1:E$100,MATCH('Print View'!$A187,'Coverage Indicators - Section D'!$A$1:$A$100,0))&lt;&gt;0,INDEX('Coverage Indicators - Section D'!E$1:E$100,MATCH('Print View'!$A187,'Coverage Indicators - Section D'!$A$1:$A$100,0)),""),"")</f>
        <v/>
      </c>
      <c r="E187" s="394" t="str">
        <f ca="1">IFERROR(IF(INDEX('Coverage Indicators - Section D'!F$1:F$100,MATCH('Print View'!$A187,'Coverage Indicators - Section D'!$A$1:$A$100,0))&lt;&gt;"",INDEX('Coverage Indicators - Section D'!F$1:F$100,MATCH('Print View'!$A187,'Coverage Indicators - Section D'!$A$1:$A$100,0)),""),"")&amp;"/"&amp;IFERROR(IF(INDEX('Coverage Indicators - Section D'!F$1:F$100,MATCH('Print View'!$A187,'Coverage Indicators - Section D'!$A$1:$A$100,0)+1)&lt;&gt;"",INDEX('Coverage Indicators - Section D'!F$1:F$100,MATCH('Print View'!$A187,'Coverage Indicators - Section D'!$A$1:$A$100,0)+1),""),"")&amp;CHAR(10)&amp;IFERROR(IF(INDEX('Coverage Indicators - Section D'!G$1:G$100,MATCH('Print View'!$A187,'Coverage Indicators - Section D'!$A$1:$A$100,0))&lt;&gt;"",FIXED(INDEX('Coverage Indicators - Section D'!G$1:G$100,MATCH('Print View'!$A187,'Coverage Indicators - Section D'!$A$1:$A$100,0))*100,2)&amp;"%",""),"")</f>
        <v xml:space="preserve">/
</v>
      </c>
      <c r="F187" s="408" t="str">
        <f ca="1">IFERROR(IF(INDEX('Coverage Indicators - Section D'!H$1:H$100,MATCH('Print View'!$A187,'Coverage Indicators - Section D'!$A$1:$A$100,0))&lt;&gt;0,INDEX('Coverage Indicators - Section D'!H$1:H$100,MATCH('Print View'!$A187,'Coverage Indicators - Section D'!$A$1:$A$100,0)),""),"")&amp;CHAR(10)&amp;IFERROR(IF(INDEX('Coverage Indicators - Section D'!I$1:I$100,MATCH('Print View'!$A187,'Coverage Indicators - Section D'!$A$1:$A$100,0))&lt;&gt;0,INDEX('Coverage Indicators - Section D'!I$1:I$100,MATCH('Print View'!$A187,'Coverage Indicators - Section D'!$A$1:$A$100,0)),""),"")</f>
        <v xml:space="preserve">
</v>
      </c>
      <c r="G187" s="409" t="str">
        <f>IFERROR(IF(INDEX('Coverage Indicators - Section D'!J45:J74,MATCH('Print View'!$A187,'Coverage Indicators - Section D'!$A$9:$A$38,0))&lt;&gt;0,INDEX('Coverage Indicators - Section D'!J45:J74,MATCH('Print View'!$A187,'Coverage Indicators - Section D'!$A$9:$A$38,0)),""),"")</f>
        <v/>
      </c>
      <c r="H187" s="408" t="str">
        <f ca="1">IFERROR(IF(INDEX('Coverage Indicators - Section D'!K$1:K$100,MATCH('Print View'!$A187,'Coverage Indicators - Section D'!$A$1:$A$100,0))&lt;&gt;0,INDEX('Coverage Indicators - Section D'!K$1:K$100,MATCH('Print View'!$A187,'Coverage Indicators - Section D'!$A$1:$A$100,0)),""),"")</f>
        <v/>
      </c>
      <c r="I187" s="409" t="str">
        <f ca="1">IFERROR(IF(AND('Overview - Section A'!AN$5="Grant Making",OR(C187&lt;&gt;"",D187&lt;&gt;"")),Setup!I15,IF(INDEX('Coverage Indicators - Section D'!L$1:L$100,MATCH('Print View'!$A187,'Coverage Indicators - Section D'!$A$1:$A$100,0))&lt;&gt;0,INDEX('Coverage Indicators - Section D'!L$1:L$100,MATCH('Print View'!$A187,'Coverage Indicators - Section D'!$A$1:$A$100,0)),"")),"")</f>
        <v/>
      </c>
      <c r="J187" s="408" t="str">
        <f ca="1">IFERROR(IF(INDEX('Coverage Indicators - Section D'!M$1:M$100,MATCH('Print View'!$A187,'Coverage Indicators - Section D'!$A$1:$A$100,0))&lt;&gt;0,INDEX('Coverage Indicators - Section D'!M$1:M$100,MATCH('Print View'!$A187,'Coverage Indicators - Section D'!$A$1:$A$100,0)),""),"")&amp;CHAR(10)&amp;IFERROR(IF(INDEX('Coverage Indicators - Section D'!M$1:M$100,MATCH('Print View'!$A187,'Coverage Indicators - Section D'!$A$1:$A$100,0)+1)&lt;&gt;0,INDEX('Coverage Indicators - Section D'!M$1:M$100,MATCH('Print View'!$A187,'Coverage Indicators - Section D'!$A$1:$A$100,0)+1),""),"")</f>
        <v xml:space="preserve">
</v>
      </c>
      <c r="K187" s="408" t="str">
        <f ca="1">IFERROR(IF(INDEX('Coverage Indicators - Section D'!N$1:N$100,MATCH('Print View'!$A187,'Coverage Indicators - Section D'!$A$1:$A$100,0))&lt;&gt;0,INDEX('Coverage Indicators - Section D'!N$1:N$100,MATCH('Print View'!$A187,'Coverage Indicators - Section D'!$A$1:$A$100,0)),""),"")</f>
        <v/>
      </c>
      <c r="L187" s="410" t="str">
        <f ca="1">IFERROR(IF(INDEX('Coverage Indicators - Section D'!O$1:O$100,MATCH('Print View'!$A187,'Coverage Indicators - Section D'!$A$1:$A$100,0))&lt;&gt;"",INDEX('Coverage Indicators - Section D'!O$1:O$100,MATCH('Print View'!$A187,'Coverage Indicators - Section D'!$A$1:$A$100,0)),""),"")&amp;"/"&amp;IFERROR(IF(INDEX('Coverage Indicators - Section D'!O$1:O$100,MATCH('Print View'!$A187,'Coverage Indicators - Section D'!$A$1:$A$100,0)+1)&lt;&gt;"",INDEX('Coverage Indicators - Section D'!O$1:O$100,MATCH('Print View'!$A187,'Coverage Indicators - Section D'!$A$1:$A$100,0)+1),""),"")&amp;CHAR(10)&amp;IFERROR(IF(INDEX('Coverage Indicators - Section D'!P$1:P$100,MATCH('Print View'!$A187,'Coverage Indicators - Section D'!$A$1:$A$100,0))&lt;&gt;"",FIXED(INDEX('Coverage Indicators - Section D'!P$1:P$100,MATCH('Print View'!$A187,'Coverage Indicators - Section D'!$A$1:$A$100,0))*100,2)&amp;"%",""),"")&amp;CHAR(10)&amp;IFERROR(IF(INDEX('Coverage Indicators - Section D'!Q$1:Q$100,MATCH('Print View'!$A187,'Coverage Indicators - Section D'!$A$1:$A$100,0))&lt;&gt;"",INDEX('Coverage Indicators - Section D'!Q$1:Q$100,MATCH('Print View'!$A187,'Coverage Indicators - Section D'!$A$1:$A$100,0)),""),"")</f>
        <v xml:space="preserve">/
</v>
      </c>
      <c r="M187" s="410" t="str">
        <f ca="1">IFERROR(IF(INDEX('Coverage Indicators - Section D'!R$1:R$100,MATCH('Print View'!$A187,'Coverage Indicators - Section D'!$A$1:$A$100,0))&lt;&gt;"",INDEX('Coverage Indicators - Section D'!R$1:R$100,MATCH('Print View'!$A187,'Coverage Indicators - Section D'!$A$1:$A$100,0)),""),"")&amp;"/"&amp;IFERROR(IF(INDEX('Coverage Indicators - Section D'!R$1:R$100,MATCH('Print View'!$A187,'Coverage Indicators - Section D'!$A$1:$A$100,0)+1)&lt;&gt;"",INDEX('Coverage Indicators - Section D'!R$1:R$100,MATCH('Print View'!$A187,'Coverage Indicators - Section D'!$A$1:$A$100,0)+1),""),"")&amp;CHAR(10)&amp;IFERROR(IF(INDEX('Coverage Indicators - Section D'!S$1:S$100,MATCH('Print View'!$A187,'Coverage Indicators - Section D'!$A$1:$A$100,0))&lt;&gt;"",FIXED(INDEX('Coverage Indicators - Section D'!S$1:S$100,MATCH('Print View'!$A187,'Coverage Indicators - Section D'!$A$1:$A$100,0))*100,2)&amp;"%",""),"")&amp;CHAR(10)&amp;IFERROR(IF(INDEX('Coverage Indicators - Section D'!T$1:T$100,MATCH('Print View'!$A187,'Coverage Indicators - Section D'!$A$1:$A$100,0))&lt;&gt;"",INDEX('Coverage Indicators - Section D'!T$1:T$100,MATCH('Print View'!$A187,'Coverage Indicators - Section D'!$A$1:$A$100,0)),""),"")</f>
        <v xml:space="preserve">/
</v>
      </c>
      <c r="N187" s="410" t="str">
        <f ca="1">IFERROR(IF(INDEX('Coverage Indicators - Section D'!U$1:U$100,MATCH('Print View'!$A187,'Coverage Indicators - Section D'!$A$1:$A$100,0))&lt;&gt;"",INDEX('Coverage Indicators - Section D'!U$1:U$100,MATCH('Print View'!$A187,'Coverage Indicators - Section D'!$A$1:$A$100,0)),""),"")&amp;"/"&amp;IFERROR(IF(INDEX('Coverage Indicators - Section D'!U$1:U$100,MATCH('Print View'!$A187,'Coverage Indicators - Section D'!$A$1:$A$100,0)+1)&lt;&gt;"",INDEX('Coverage Indicators - Section D'!U$1:U$100,MATCH('Print View'!$A187,'Coverage Indicators - Section D'!$A$1:$A$100,0)+1),""),"")&amp;CHAR(10)&amp;IFERROR(IF(INDEX('Coverage Indicators - Section D'!V$1:V$100,MATCH('Print View'!$A187,'Coverage Indicators - Section D'!$A$1:$A$100,0))&lt;&gt;"",FIXED(INDEX('Coverage Indicators - Section D'!V$1:V$100,MATCH('Print View'!$A187,'Coverage Indicators - Section D'!$A$1:$A$100,0))*100,2)&amp;"%",""),"")&amp;CHAR(10)&amp;IFERROR(IF(INDEX('Coverage Indicators - Section D'!W$1:W$100,MATCH('Print View'!$A187,'Coverage Indicators - Section D'!$A$1:$A$100,0))&lt;&gt;"",INDEX('Coverage Indicators - Section D'!W$1:W$100,MATCH('Print View'!$A187,'Coverage Indicators - Section D'!$A$1:$A$100,0)),""),"")</f>
        <v xml:space="preserve">/
</v>
      </c>
      <c r="O187" s="410" t="str">
        <f ca="1">IFERROR(IF(INDEX('Coverage Indicators - Section D'!X$1:X$100,MATCH('Print View'!$A187,'Coverage Indicators - Section D'!$A$1:$A$100,0))&lt;&gt;"",INDEX('Coverage Indicators - Section D'!X$1:X$100,MATCH('Print View'!$A187,'Coverage Indicators - Section D'!$A$1:$A$100,0)),""),"")&amp;"/"&amp;IFERROR(IF(INDEX('Coverage Indicators - Section D'!X$1:X$100,MATCH('Print View'!$A187,'Coverage Indicators - Section D'!$A$1:$A$100,0)+1)&lt;&gt;"",INDEX('Coverage Indicators - Section D'!X$1:X$100,MATCH('Print View'!$A187,'Coverage Indicators - Section D'!$A$1:$A$100,0)+1),""),"")&amp;CHAR(10)&amp;IFERROR(IF(INDEX('Coverage Indicators - Section D'!Y$1:Y$100,MATCH('Print View'!$A187,'Coverage Indicators - Section D'!$A$1:$A$100,0))&lt;&gt;"",FIXED(INDEX('Coverage Indicators - Section D'!Y$1:Y$100,MATCH('Print View'!$A187,'Coverage Indicators - Section D'!$A$1:$A$100,0))*100,2)&amp;"%",""),"")&amp;CHAR(10)&amp;IFERROR(IF(INDEX('Coverage Indicators - Section D'!Z$1:Z$100,MATCH('Print View'!$A187,'Coverage Indicators - Section D'!$A$1:$A$100,0))&lt;&gt;"",INDEX('Coverage Indicators - Section D'!Z$1:Z$100,MATCH('Print View'!$A187,'Coverage Indicators - Section D'!$A$1:$A$100,0)),""),"")</f>
        <v xml:space="preserve">/
</v>
      </c>
      <c r="P187" s="410" t="str">
        <f ca="1">IFERROR(IF(INDEX('Coverage Indicators - Section D'!AA$1:AA$100,MATCH('Print View'!$A187,'Coverage Indicators - Section D'!$A$1:$A$100,0))&lt;&gt;"",INDEX('Coverage Indicators - Section D'!AA$1:AA$100,MATCH('Print View'!$A187,'Coverage Indicators - Section D'!$A$1:$A$100,0)),""),"")&amp;"/"&amp;IFERROR(IF(INDEX('Coverage Indicators - Section D'!AA$1:AA$100,MATCH('Print View'!$A187,'Coverage Indicators - Section D'!$A$1:$A$100,0)+1)&lt;&gt;"",INDEX('Coverage Indicators - Section D'!AA$1:AA$100,MATCH('Print View'!$A187,'Coverage Indicators - Section D'!$A$1:$A$100,0)+1),""),"")&amp;CHAR(10)&amp;IFERROR(IF(INDEX('Coverage Indicators - Section D'!AB$1:AB$100,MATCH('Print View'!$A187,'Coverage Indicators - Section D'!$A$1:$A$100,0))&lt;&gt;"",FIXED(INDEX('Coverage Indicators - Section D'!AB$1:AB$100,MATCH('Print View'!$A187,'Coverage Indicators - Section D'!$A$1:$A$100,0))*100,2)&amp;"%",""),"")&amp;CHAR(10)&amp;IFERROR(IF(INDEX('Coverage Indicators - Section D'!AC$1:AC$100,MATCH('Print View'!$A187,'Coverage Indicators - Section D'!$A$1:$A$100,0))&lt;&gt;"",INDEX('Coverage Indicators - Section D'!AC$1:AC$100,MATCH('Print View'!$A187,'Coverage Indicators - Section D'!$A$1:$A$100,0)),""),"")</f>
        <v xml:space="preserve">/
</v>
      </c>
      <c r="Q187" s="410" t="str">
        <f ca="1">IFERROR(IF(INDEX('Coverage Indicators - Section D'!AD$1:AD$100,MATCH('Print View'!$A187,'Coverage Indicators - Section D'!$A$1:$A$100,0))&lt;&gt;"",INDEX('Coverage Indicators - Section D'!AD$1:AD$100,MATCH('Print View'!$A187,'Coverage Indicators - Section D'!$A$1:$A$100,0)),""),"")&amp;"/"&amp;IFERROR(IF(INDEX('Coverage Indicators - Section D'!AD$1:AD$100,MATCH('Print View'!$A187,'Coverage Indicators - Section D'!$A$1:$A$100,0)+1)&lt;&gt;"",INDEX('Coverage Indicators - Section D'!AD$1:AD$100,MATCH('Print View'!$A187,'Coverage Indicators - Section D'!$A$1:$A$100,0)+1),""),"")&amp;CHAR(10)&amp;IFERROR(IF(INDEX('Coverage Indicators - Section D'!AE$1:AE$100,MATCH('Print View'!$A187,'Coverage Indicators - Section D'!$A$1:$A$100,0))&lt;&gt;"",FIXED(INDEX('Coverage Indicators - Section D'!AE$1:AE$100,MATCH('Print View'!$A187,'Coverage Indicators - Section D'!$A$1:$A$100,0))*100,2)&amp;"%",""),"")&amp;CHAR(10)&amp;IFERROR(IF(INDEX('Coverage Indicators - Section D'!AF$1:AF$100,MATCH('Print View'!$A187,'Coverage Indicators - Section D'!$A$1:$A$100,0))&lt;&gt;"",INDEX('Coverage Indicators - Section D'!AF$1:AF$100,MATCH('Print View'!$A187,'Coverage Indicators - Section D'!$A$1:$A$100,0)),""),"")</f>
        <v xml:space="preserve">/
</v>
      </c>
      <c r="R187" s="410" t="str">
        <f ca="1">IFERROR(IF(INDEX('Coverage Indicators - Section D'!AG$1:AG$100,MATCH('Print View'!$A187,'Coverage Indicators - Section D'!$A$1:$A$100,0))&lt;&gt;"",INDEX('Coverage Indicators - Section D'!AG$1:AG$100,MATCH('Print View'!$A187,'Coverage Indicators - Section D'!$A$1:$A$100,0)),""),"")&amp;"/"&amp;IFERROR(IF(INDEX('Coverage Indicators - Section D'!AG$1:AG$100,MATCH('Print View'!$A187,'Coverage Indicators - Section D'!$A$1:$A$100,0)+1)&lt;&gt;"",INDEX('Coverage Indicators - Section D'!AG$1:AG$100,MATCH('Print View'!$A187,'Coverage Indicators - Section D'!$A$1:$A$100,0)+1),""),"")&amp;CHAR(10)&amp;IFERROR(IF(INDEX('Coverage Indicators - Section D'!AH$1:AH$100,MATCH('Print View'!$A187,'Coverage Indicators - Section D'!$A$1:$A$100,0))&lt;&gt;"",FIXED(INDEX('Coverage Indicators - Section D'!AH$1:AH$100,MATCH('Print View'!$A187,'Coverage Indicators - Section D'!$A$1:$A$100,0))*100,2)&amp;"%",""),"")&amp;CHAR(10)&amp;IFERROR(IF(INDEX('Coverage Indicators - Section D'!AI$1:AI$100,MATCH('Print View'!$A187,'Coverage Indicators - Section D'!$A$1:$A$100,0))&lt;&gt;"",INDEX('Coverage Indicators - Section D'!AI$1:AI$100,MATCH('Print View'!$A187,'Coverage Indicators - Section D'!$A$1:$A$100,0)),""),"")</f>
        <v xml:space="preserve">/
</v>
      </c>
      <c r="S187" s="410" t="str">
        <f ca="1">IFERROR(IF(INDEX('Coverage Indicators - Section D'!AJ$1:AJ$100,MATCH('Print View'!$A187,'Coverage Indicators - Section D'!$A$1:$A$100,0))&lt;&gt;"",INDEX('Coverage Indicators - Section D'!AJ$1:AJ$100,MATCH('Print View'!$A187,'Coverage Indicators - Section D'!$A$1:$A$100,0)),""),"")&amp;"/"&amp;IFERROR(IF(INDEX('Coverage Indicators - Section D'!AJ$1:AJ$100,MATCH('Print View'!$A187,'Coverage Indicators - Section D'!$A$1:$A$100,0)+1)&lt;&gt;"",INDEX('Coverage Indicators - Section D'!AJ$1:AJ$100,MATCH('Print View'!$A187,'Coverage Indicators - Section D'!$A$1:$A$100,0)+1),""),"")&amp;CHAR(10)&amp;IFERROR(IF(INDEX('Coverage Indicators - Section D'!AK$1:AK$100,MATCH('Print View'!$A187,'Coverage Indicators - Section D'!$A$1:$A$100,0))&lt;&gt;"",FIXED(INDEX('Coverage Indicators - Section D'!AK$1:AK$100,MATCH('Print View'!$A187,'Coverage Indicators - Section D'!$A$1:$A$100,0))*100,2)&amp;"%",""),"")&amp;CHAR(10)&amp;IFERROR(IF(INDEX('Coverage Indicators - Section D'!AL$1:AL$100,MATCH('Print View'!$A187,'Coverage Indicators - Section D'!$A$1:$A$100,0))&lt;&gt;"",INDEX('Coverage Indicators - Section D'!AL$1:AL$100,MATCH('Print View'!$A187,'Coverage Indicators - Section D'!$A$1:$A$100,0)),""),"")</f>
        <v xml:space="preserve">/
</v>
      </c>
      <c r="T187" s="318"/>
      <c r="U187" s="230"/>
      <c r="V187" s="230"/>
      <c r="W187" s="230"/>
      <c r="X187" s="230"/>
      <c r="Y187" s="230"/>
      <c r="Z187" s="230"/>
      <c r="AA187" s="230"/>
      <c r="AB187" s="230"/>
      <c r="AC187" s="230"/>
      <c r="AD187" s="230"/>
      <c r="AE187" s="230"/>
      <c r="AF187" s="230"/>
      <c r="AG187" s="230"/>
      <c r="AH187" s="230"/>
      <c r="AI187" s="230"/>
      <c r="AJ187" s="230"/>
      <c r="AK187" s="230"/>
      <c r="AL187" s="230"/>
      <c r="AM187" s="230"/>
      <c r="AN187" s="230"/>
      <c r="AO187" s="230" t="str">
        <f ca="1">IFERROR(IF(INDEX('Coverage Indicators - Section D'!AD$1:AD$110,MATCH('Print View'!$A187,'Coverage Indicators - Section D'!$A$1:$A$110,0))&lt;&gt;0,INDEX('Coverage Indicators - Section D'!AD$1:AD$110,MATCH('Print View'!$A187,'Coverage Indicators - Section D'!$A$1:$A$110,0)),""),"")</f>
        <v/>
      </c>
      <c r="AP187" s="230"/>
      <c r="AQ187" s="230"/>
      <c r="AR187" s="230"/>
      <c r="AS187" s="230"/>
      <c r="AT187" s="703" t="str">
        <f ca="1">CONCATENATE($A187,N$147)</f>
        <v>2031-Dec-24</v>
      </c>
      <c r="AU187" s="702" t="str">
        <f ca="1">CONCATENATE($A187,Q$147)</f>
        <v>2031-Dec-27</v>
      </c>
      <c r="AV187" s="702" t="str">
        <f t="shared" ref="AV187" si="136">CONCATENATE($A187,V$147)</f>
        <v>20</v>
      </c>
      <c r="AW187" s="702" t="str">
        <f t="shared" ref="AW187" si="137">CONCATENATE($A187,Y$147)</f>
        <v>20</v>
      </c>
      <c r="AX187" s="702" t="str">
        <f t="shared" ref="AX187" si="138">CONCATENATE($A187,AB$147)</f>
        <v>20</v>
      </c>
      <c r="AY187" s="702" t="str">
        <f t="shared" ref="AY187" si="139">CONCATENATE($A187,AE$147)</f>
        <v>20</v>
      </c>
      <c r="AZ187" s="702" t="str">
        <f t="shared" ref="AZ187" si="140">CONCATENATE($A187,AH$147)</f>
        <v>20</v>
      </c>
      <c r="BA187" s="702" t="str">
        <f t="shared" ref="BA187" si="141">CONCATENATE($A187,AK$147)</f>
        <v>20</v>
      </c>
      <c r="BB187" s="235"/>
      <c r="BC187" s="122"/>
    </row>
    <row r="188" spans="1:55" s="107" customFormat="1" ht="88.25" customHeight="1" x14ac:dyDescent="0.35">
      <c r="A188" s="741"/>
      <c r="B188" s="596" t="str">
        <f ca="1">IFERROR(IF(INDEX('Coverage Indicators - Section D'!AM$1:AM$110,MATCH('Print View'!$A187,'Coverage Indicators - Section D'!$A$1:$A$110,0))&lt;&gt;0,INDEX('Coverage Indicators - Section D'!AM$1:AM$110,MATCH('Print View'!$A187,'Coverage Indicators - Section D'!$A$1:$A$110,0)),""),"")</f>
        <v/>
      </c>
      <c r="C188" s="597"/>
      <c r="D188" s="597"/>
      <c r="E188" s="597"/>
      <c r="F188" s="597"/>
      <c r="G188" s="597"/>
      <c r="H188" s="597"/>
      <c r="I188" s="598"/>
      <c r="J188" s="598"/>
      <c r="K188" s="598"/>
      <c r="L188" s="598"/>
      <c r="M188" s="598"/>
      <c r="N188" s="598"/>
      <c r="O188" s="598"/>
      <c r="P188" s="598"/>
      <c r="Q188" s="598"/>
      <c r="R188" s="598"/>
      <c r="S188" s="599"/>
      <c r="T188" s="319"/>
      <c r="U188" s="230"/>
      <c r="V188" s="230"/>
      <c r="W188" s="230"/>
      <c r="X188" s="230"/>
      <c r="Y188" s="230"/>
      <c r="Z188" s="230"/>
      <c r="AA188" s="230"/>
      <c r="AB188" s="230"/>
      <c r="AC188" s="230"/>
      <c r="AD188" s="230"/>
      <c r="AE188" s="230"/>
      <c r="AF188" s="230"/>
      <c r="AG188" s="230"/>
      <c r="AH188" s="230"/>
      <c r="AI188" s="230"/>
      <c r="AJ188" s="230"/>
      <c r="AK188" s="230"/>
      <c r="AL188" s="230"/>
      <c r="AM188" s="230"/>
      <c r="AN188" s="230"/>
      <c r="AO188" s="230"/>
      <c r="AP188" s="230"/>
      <c r="AQ188" s="230"/>
      <c r="AR188" s="230"/>
      <c r="AS188" s="230"/>
      <c r="AT188" s="703"/>
      <c r="AU188" s="702"/>
      <c r="AV188" s="702"/>
      <c r="AW188" s="702"/>
      <c r="AX188" s="702"/>
      <c r="AY188" s="702"/>
      <c r="AZ188" s="702"/>
      <c r="BA188" s="702"/>
      <c r="BB188" s="235"/>
      <c r="BC188" s="122"/>
    </row>
    <row r="189" spans="1:55" s="107" customFormat="1" ht="177" customHeight="1" x14ac:dyDescent="0.35">
      <c r="A189" s="740">
        <v>21</v>
      </c>
      <c r="B189" s="403" t="str">
        <f ca="1">IFERROR(IF(INDEX('Coverage Indicators - Section D'!B$1:B$100,MATCH('Print View'!$A189,'Coverage Indicators - Section D'!$A$1:$A$100,0))&lt;&gt;0,INDEX('Coverage Indicators - Section D'!B$1:B$100,MATCH('Print View'!$A189,'Coverage Indicators - Section D'!$A$1:$A$100,0)),""),"")</f>
        <v/>
      </c>
      <c r="C189" s="403" t="str">
        <f ca="1">IFERROR(IF(INDEX('Coverage Indicators - Section D'!D$1:D$100,MATCH('Print View'!$A189,'Coverage Indicators - Section D'!$A$1:$A$100,0))&lt;&gt;0,INDEX('Coverage Indicators - Section D'!D$1:D$100,MATCH('Print View'!$A189,'Coverage Indicators - Section D'!$A$1:$A$100,0)),""),"")</f>
        <v/>
      </c>
      <c r="D189" s="403" t="str">
        <f ca="1">IFERROR(IF(INDEX('Coverage Indicators - Section D'!E$1:E$100,MATCH('Print View'!$A189,'Coverage Indicators - Section D'!$A$1:$A$100,0))&lt;&gt;0,INDEX('Coverage Indicators - Section D'!E$1:E$100,MATCH('Print View'!$A189,'Coverage Indicators - Section D'!$A$1:$A$100,0)),""),"")</f>
        <v/>
      </c>
      <c r="E189" s="404" t="str">
        <f ca="1">IFERROR(IF(INDEX('Coverage Indicators - Section D'!F$1:F$100,MATCH('Print View'!$A189,'Coverage Indicators - Section D'!$A$1:$A$100,0))&lt;&gt;"",INDEX('Coverage Indicators - Section D'!F$1:F$100,MATCH('Print View'!$A189,'Coverage Indicators - Section D'!$A$1:$A$100,0)),""),"")&amp;"/"&amp;IFERROR(IF(INDEX('Coverage Indicators - Section D'!F$1:F$100,MATCH('Print View'!$A189,'Coverage Indicators - Section D'!$A$1:$A$100,0)+1)&lt;&gt;"",INDEX('Coverage Indicators - Section D'!F$1:F$100,MATCH('Print View'!$A189,'Coverage Indicators - Section D'!$A$1:$A$100,0)+1),""),"")&amp;CHAR(10)&amp;IFERROR(IF(INDEX('Coverage Indicators - Section D'!G$1:G$100,MATCH('Print View'!$A189,'Coverage Indicators - Section D'!$A$1:$A$100,0))&lt;&gt;"",FIXED(INDEX('Coverage Indicators - Section D'!G$1:G$100,MATCH('Print View'!$A189,'Coverage Indicators - Section D'!$A$1:$A$100,0))*100,2)&amp;"%",""),"")</f>
        <v xml:space="preserve">/
</v>
      </c>
      <c r="F189" s="405" t="str">
        <f ca="1">IFERROR(IF(INDEX('Coverage Indicators - Section D'!H$1:H$100,MATCH('Print View'!$A189,'Coverage Indicators - Section D'!$A$1:$A$100,0))&lt;&gt;0,INDEX('Coverage Indicators - Section D'!H$1:H$100,MATCH('Print View'!$A189,'Coverage Indicators - Section D'!$A$1:$A$100,0)),""),"")&amp;CHAR(10)&amp;IFERROR(IF(INDEX('Coverage Indicators - Section D'!I$1:I$100,MATCH('Print View'!$A189,'Coverage Indicators - Section D'!$A$1:$A$100,0))&lt;&gt;0,INDEX('Coverage Indicators - Section D'!I$1:I$100,MATCH('Print View'!$A189,'Coverage Indicators - Section D'!$A$1:$A$100,0)),""),"")</f>
        <v xml:space="preserve">
</v>
      </c>
      <c r="G189" s="406" t="str">
        <f>IFERROR(IF(INDEX('Coverage Indicators - Section D'!J49:J78,MATCH('Print View'!$A189,'Coverage Indicators - Section D'!$A$9:$A$38,0))&lt;&gt;0,INDEX('Coverage Indicators - Section D'!J49:J78,MATCH('Print View'!$A189,'Coverage Indicators - Section D'!$A$9:$A$38,0)),""),"")</f>
        <v/>
      </c>
      <c r="H189" s="407" t="str">
        <f ca="1">IFERROR(IF(INDEX('Coverage Indicators - Section D'!K$1:K$100,MATCH('Print View'!$A189,'Coverage Indicators - Section D'!$A$1:$A$100,0))&lt;&gt;0,INDEX('Coverage Indicators - Section D'!K$1:K$100,MATCH('Print View'!$A189,'Coverage Indicators - Section D'!$A$1:$A$100,0)),""),"")</f>
        <v/>
      </c>
      <c r="I189" s="406" t="str">
        <f ca="1">IFERROR(IF(AND('Overview - Section A'!AN$5="Grant Making",OR(C189&lt;&gt;"",D189&lt;&gt;"")),Setup!I15,IF(INDEX('Coverage Indicators - Section D'!L$1:L$100,MATCH('Print View'!$A189,'Coverage Indicators - Section D'!$A$1:$A$100,0))&lt;&gt;0,INDEX('Coverage Indicators - Section D'!L$1:L$100,MATCH('Print View'!$A189,'Coverage Indicators - Section D'!$A$1:$A$100,0)),"")),"")</f>
        <v/>
      </c>
      <c r="J189" s="404" t="str">
        <f ca="1">IFERROR(IF(INDEX('Coverage Indicators - Section D'!M$1:M$100,MATCH('Print View'!$A189,'Coverage Indicators - Section D'!$A$1:$A$100,0))&lt;&gt;0,INDEX('Coverage Indicators - Section D'!M$1:M$100,MATCH('Print View'!$A189,'Coverage Indicators - Section D'!$A$1:$A$100,0)),""),"")&amp;CHAR(10)&amp;IFERROR(IF(INDEX('Coverage Indicators - Section D'!M$1:M$100,MATCH('Print View'!$A189,'Coverage Indicators - Section D'!$A$1:$A$100,0)+1)&lt;&gt;0,INDEX('Coverage Indicators - Section D'!M$1:M$100,MATCH('Print View'!$A189,'Coverage Indicators - Section D'!$A$1:$A$100,0)+1),""),"")</f>
        <v xml:space="preserve">
</v>
      </c>
      <c r="K189" s="404" t="str">
        <f ca="1">IFERROR(IF(INDEX('Coverage Indicators - Section D'!N$1:N$100,MATCH('Print View'!$A189,'Coverage Indicators - Section D'!$A$1:$A$100,0))&lt;&gt;0,INDEX('Coverage Indicators - Section D'!N$1:N$100,MATCH('Print View'!$A189,'Coverage Indicators - Section D'!$A$1:$A$100,0)),""),"")</f>
        <v/>
      </c>
      <c r="L189" s="404" t="str">
        <f ca="1">IFERROR(IF(INDEX('Coverage Indicators - Section D'!O$1:O$100,MATCH('Print View'!$A189,'Coverage Indicators - Section D'!$A$1:$A$100,0))&lt;&gt;"",INDEX('Coverage Indicators - Section D'!O$1:O$100,MATCH('Print View'!$A189,'Coverage Indicators - Section D'!$A$1:$A$100,0)),""),"")&amp;"/"&amp;IFERROR(IF(INDEX('Coverage Indicators - Section D'!O$1:O$100,MATCH('Print View'!$A189,'Coverage Indicators - Section D'!$A$1:$A$100,0)+1)&lt;&gt;"",INDEX('Coverage Indicators - Section D'!O$1:O$100,MATCH('Print View'!$A189,'Coverage Indicators - Section D'!$A$1:$A$100,0)+1),""),"")&amp;CHAR(10)&amp;IFERROR(IF(INDEX('Coverage Indicators - Section D'!P$1:P$100,MATCH('Print View'!$A189,'Coverage Indicators - Section D'!$A$1:$A$100,0))&lt;&gt;"",FIXED(INDEX('Coverage Indicators - Section D'!P$1:P$100,MATCH('Print View'!$A189,'Coverage Indicators - Section D'!$A$1:$A$100,0))*100,2)&amp;"%",""),"")&amp;CHAR(10)&amp;IFERROR(IF(INDEX('Coverage Indicators - Section D'!Q$1:Q$100,MATCH('Print View'!$A189,'Coverage Indicators - Section D'!$A$1:$A$100,0))&lt;&gt;"",INDEX('Coverage Indicators - Section D'!Q$1:Q$100,MATCH('Print View'!$A189,'Coverage Indicators - Section D'!$A$1:$A$100,0)),""),"")</f>
        <v xml:space="preserve">/
</v>
      </c>
      <c r="M189" s="405" t="str">
        <f ca="1">IFERROR(IF(INDEX('Coverage Indicators - Section D'!R$1:R$100,MATCH('Print View'!$A189,'Coverage Indicators - Section D'!$A$1:$A$100,0))&lt;&gt;"",INDEX('Coverage Indicators - Section D'!R$1:R$100,MATCH('Print View'!$A189,'Coverage Indicators - Section D'!$A$1:$A$100,0)),""),"")&amp;"/"&amp;IFERROR(IF(INDEX('Coverage Indicators - Section D'!R$1:R$100,MATCH('Print View'!$A189,'Coverage Indicators - Section D'!$A$1:$A$100,0)+1)&lt;&gt;"",INDEX('Coverage Indicators - Section D'!R$1:R$100,MATCH('Print View'!$A189,'Coverage Indicators - Section D'!$A$1:$A$100,0)+1),""),"")&amp;CHAR(10)&amp;IFERROR(IF(INDEX('Coverage Indicators - Section D'!S$1:S$100,MATCH('Print View'!$A189,'Coverage Indicators - Section D'!$A$1:$A$100,0))&lt;&gt;"",FIXED(INDEX('Coverage Indicators - Section D'!S$1:S$100,MATCH('Print View'!$A189,'Coverage Indicators - Section D'!$A$1:$A$100,0))*100,2)&amp;"%",""),"")&amp;CHAR(10)&amp;IFERROR(IF(INDEX('Coverage Indicators - Section D'!T$1:T$100,MATCH('Print View'!$A189,'Coverage Indicators - Section D'!$A$1:$A$100,0))&lt;&gt;"",INDEX('Coverage Indicators - Section D'!T$1:T$100,MATCH('Print View'!$A189,'Coverage Indicators - Section D'!$A$1:$A$100,0)),""),"")</f>
        <v xml:space="preserve">/
</v>
      </c>
      <c r="N189" s="404" t="str">
        <f ca="1">IFERROR(IF(INDEX('Coverage Indicators - Section D'!U$1:U$100,MATCH('Print View'!$A189,'Coverage Indicators - Section D'!$A$1:$A$100,0))&lt;&gt;"",INDEX('Coverage Indicators - Section D'!U$1:U$100,MATCH('Print View'!$A189,'Coverage Indicators - Section D'!$A$1:$A$100,0)),""),"")&amp;"/"&amp;IFERROR(IF(INDEX('Coverage Indicators - Section D'!U$1:U$100,MATCH('Print View'!$A189,'Coverage Indicators - Section D'!$A$1:$A$100,0)+1)&lt;&gt;"",INDEX('Coverage Indicators - Section D'!U$1:U$100,MATCH('Print View'!$A189,'Coverage Indicators - Section D'!$A$1:$A$100,0)+1),""),"")&amp;CHAR(10)&amp;IFERROR(IF(INDEX('Coverage Indicators - Section D'!V$1:V$100,MATCH('Print View'!$A189,'Coverage Indicators - Section D'!$A$1:$A$100,0))&lt;&gt;"",FIXED(INDEX('Coverage Indicators - Section D'!V$1:V$100,MATCH('Print View'!$A189,'Coverage Indicators - Section D'!$A$1:$A$100,0))*100,2)&amp;"%",""),"")&amp;CHAR(10)&amp;IFERROR(IF(INDEX('Coverage Indicators - Section D'!W$1:W$100,MATCH('Print View'!$A189,'Coverage Indicators - Section D'!$A$1:$A$100,0))&lt;&gt;"",INDEX('Coverage Indicators - Section D'!W$1:W$100,MATCH('Print View'!$A189,'Coverage Indicators - Section D'!$A$1:$A$100,0)),""),"")</f>
        <v xml:space="preserve">/
</v>
      </c>
      <c r="O189" s="405" t="str">
        <f ca="1">IFERROR(IF(INDEX('Coverage Indicators - Section D'!X$1:X$100,MATCH('Print View'!$A189,'Coverage Indicators - Section D'!$A$1:$A$100,0))&lt;&gt;"",INDEX('Coverage Indicators - Section D'!X$1:X$100,MATCH('Print View'!$A189,'Coverage Indicators - Section D'!$A$1:$A$100,0)),""),"")&amp;"/"&amp;IFERROR(IF(INDEX('Coverage Indicators - Section D'!X$1:X$100,MATCH('Print View'!$A189,'Coverage Indicators - Section D'!$A$1:$A$100,0)+1)&lt;&gt;"",INDEX('Coverage Indicators - Section D'!X$1:X$100,MATCH('Print View'!$A189,'Coverage Indicators - Section D'!$A$1:$A$100,0)+1),""),"")&amp;CHAR(10)&amp;IFERROR(IF(INDEX('Coverage Indicators - Section D'!Y$1:Y$100,MATCH('Print View'!$A189,'Coverage Indicators - Section D'!$A$1:$A$100,0))&lt;&gt;"",FIXED(INDEX('Coverage Indicators - Section D'!Y$1:Y$100,MATCH('Print View'!$A189,'Coverage Indicators - Section D'!$A$1:$A$100,0))*100,2)&amp;"%",""),"")&amp;CHAR(10)&amp;IFERROR(IF(INDEX('Coverage Indicators - Section D'!Z$1:Z$100,MATCH('Print View'!$A189,'Coverage Indicators - Section D'!$A$1:$A$100,0))&lt;&gt;"",INDEX('Coverage Indicators - Section D'!Z$1:Z$100,MATCH('Print View'!$A189,'Coverage Indicators - Section D'!$A$1:$A$100,0)),""),"")</f>
        <v xml:space="preserve">/
</v>
      </c>
      <c r="P189" s="405" t="str">
        <f ca="1">IFERROR(IF(INDEX('Coverage Indicators - Section D'!AA$1:AA$100,MATCH('Print View'!$A189,'Coverage Indicators - Section D'!$A$1:$A$100,0))&lt;&gt;"",INDEX('Coverage Indicators - Section D'!AA$1:AA$100,MATCH('Print View'!$A189,'Coverage Indicators - Section D'!$A$1:$A$100,0)),""),"")&amp;"/"&amp;IFERROR(IF(INDEX('Coverage Indicators - Section D'!AA$1:AA$100,MATCH('Print View'!$A189,'Coverage Indicators - Section D'!$A$1:$A$100,0)+1)&lt;&gt;"",INDEX('Coverage Indicators - Section D'!AA$1:AA$100,MATCH('Print View'!$A189,'Coverage Indicators - Section D'!$A$1:$A$100,0)+1),""),"")&amp;CHAR(10)&amp;IFERROR(IF(INDEX('Coverage Indicators - Section D'!AB$1:AB$100,MATCH('Print View'!$A189,'Coverage Indicators - Section D'!$A$1:$A$100,0))&lt;&gt;"",FIXED(INDEX('Coverage Indicators - Section D'!AB$1:AB$100,MATCH('Print View'!$A189,'Coverage Indicators - Section D'!$A$1:$A$100,0))*100,2)&amp;"%",""),"")&amp;CHAR(10)&amp;IFERROR(IF(INDEX('Coverage Indicators - Section D'!AC$1:AC$100,MATCH('Print View'!$A189,'Coverage Indicators - Section D'!$A$1:$A$100,0))&lt;&gt;"",INDEX('Coverage Indicators - Section D'!AC$1:AC$100,MATCH('Print View'!$A189,'Coverage Indicators - Section D'!$A$1:$A$100,0)),""),"")</f>
        <v xml:space="preserve">/
</v>
      </c>
      <c r="Q189" s="405" t="str">
        <f ca="1">IFERROR(IF(INDEX('Coverage Indicators - Section D'!AD$1:AD$100,MATCH('Print View'!$A189,'Coverage Indicators - Section D'!$A$1:$A$100,0))&lt;&gt;"",INDEX('Coverage Indicators - Section D'!AD$1:AD$100,MATCH('Print View'!$A189,'Coverage Indicators - Section D'!$A$1:$A$100,0)),""),"")&amp;"/"&amp;IFERROR(IF(INDEX('Coverage Indicators - Section D'!AD$1:AD$100,MATCH('Print View'!$A189,'Coverage Indicators - Section D'!$A$1:$A$100,0)+1)&lt;&gt;"",INDEX('Coverage Indicators - Section D'!AD$1:AD$100,MATCH('Print View'!$A189,'Coverage Indicators - Section D'!$A$1:$A$100,0)+1),""),"")&amp;CHAR(10)&amp;IFERROR(IF(INDEX('Coverage Indicators - Section D'!AE$1:AE$100,MATCH('Print View'!$A189,'Coverage Indicators - Section D'!$A$1:$A$100,0))&lt;&gt;"",FIXED(INDEX('Coverage Indicators - Section D'!AE$1:AE$100,MATCH('Print View'!$A189,'Coverage Indicators - Section D'!$A$1:$A$100,0))*100,2)&amp;"%",""),"")&amp;CHAR(10)&amp;IFERROR(IF(INDEX('Coverage Indicators - Section D'!AF$1:AF$100,MATCH('Print View'!$A189,'Coverage Indicators - Section D'!$A$1:$A$100,0))&lt;&gt;"",INDEX('Coverage Indicators - Section D'!AF$1:AF$100,MATCH('Print View'!$A189,'Coverage Indicators - Section D'!$A$1:$A$100,0)),""),"")</f>
        <v xml:space="preserve">/
</v>
      </c>
      <c r="R189" s="405" t="str">
        <f ca="1">IFERROR(IF(INDEX('Coverage Indicators - Section D'!AG$1:AG$100,MATCH('Print View'!$A189,'Coverage Indicators - Section D'!$A$1:$A$100,0))&lt;&gt;"",INDEX('Coverage Indicators - Section D'!AG$1:AG$100,MATCH('Print View'!$A189,'Coverage Indicators - Section D'!$A$1:$A$100,0)),""),"")&amp;"/"&amp;IFERROR(IF(INDEX('Coverage Indicators - Section D'!AG$1:AG$100,MATCH('Print View'!$A189,'Coverage Indicators - Section D'!$A$1:$A$100,0)+1)&lt;&gt;"",INDEX('Coverage Indicators - Section D'!AG$1:AG$100,MATCH('Print View'!$A189,'Coverage Indicators - Section D'!$A$1:$A$100,0)+1),""),"")&amp;CHAR(10)&amp;IFERROR(IF(INDEX('Coverage Indicators - Section D'!AH$1:AH$100,MATCH('Print View'!$A189,'Coverage Indicators - Section D'!$A$1:$A$100,0))&lt;&gt;"",FIXED(INDEX('Coverage Indicators - Section D'!AH$1:AH$100,MATCH('Print View'!$A189,'Coverage Indicators - Section D'!$A$1:$A$100,0))*100,2)&amp;"%",""),"")&amp;CHAR(10)&amp;IFERROR(IF(INDEX('Coverage Indicators - Section D'!AI$1:AI$100,MATCH('Print View'!$A189,'Coverage Indicators - Section D'!$A$1:$A$100,0))&lt;&gt;"",INDEX('Coverage Indicators - Section D'!AI$1:AI$100,MATCH('Print View'!$A189,'Coverage Indicators - Section D'!$A$1:$A$100,0)),""),"")</f>
        <v xml:space="preserve">/
</v>
      </c>
      <c r="S189" s="405" t="str">
        <f ca="1">IFERROR(IF(INDEX('Coverage Indicators - Section D'!AJ$1:AJ$100,MATCH('Print View'!$A189,'Coverage Indicators - Section D'!$A$1:$A$100,0))&lt;&gt;"",INDEX('Coverage Indicators - Section D'!AJ$1:AJ$100,MATCH('Print View'!$A189,'Coverage Indicators - Section D'!$A$1:$A$100,0)),""),"")&amp;"/"&amp;IFERROR(IF(INDEX('Coverage Indicators - Section D'!AJ$1:AJ$100,MATCH('Print View'!$A189,'Coverage Indicators - Section D'!$A$1:$A$100,0)+1)&lt;&gt;"",INDEX('Coverage Indicators - Section D'!AJ$1:AJ$100,MATCH('Print View'!$A189,'Coverage Indicators - Section D'!$A$1:$A$100,0)+1),""),"")&amp;CHAR(10)&amp;IFERROR(IF(INDEX('Coverage Indicators - Section D'!AK$1:AK$100,MATCH('Print View'!$A189,'Coverage Indicators - Section D'!$A$1:$A$100,0))&lt;&gt;"",FIXED(INDEX('Coverage Indicators - Section D'!AK$1:AK$100,MATCH('Print View'!$A189,'Coverage Indicators - Section D'!$A$1:$A$100,0))*100,2)&amp;"%",""),"")&amp;CHAR(10)&amp;IFERROR(IF(INDEX('Coverage Indicators - Section D'!AL$1:AL$100,MATCH('Print View'!$A189,'Coverage Indicators - Section D'!$A$1:$A$100,0))&lt;&gt;"",INDEX('Coverage Indicators - Section D'!AL$1:AL$100,MATCH('Print View'!$A189,'Coverage Indicators - Section D'!$A$1:$A$100,0)),""),"")</f>
        <v xml:space="preserve">/
</v>
      </c>
      <c r="T189" s="315"/>
      <c r="U189" s="230"/>
      <c r="V189" s="230"/>
      <c r="W189" s="230"/>
      <c r="X189" s="230"/>
      <c r="Y189" s="230"/>
      <c r="Z189" s="230"/>
      <c r="AA189" s="230"/>
      <c r="AB189" s="230"/>
      <c r="AC189" s="230"/>
      <c r="AD189" s="230"/>
      <c r="AE189" s="230"/>
      <c r="AF189" s="230"/>
      <c r="AG189" s="230"/>
      <c r="AH189" s="230"/>
      <c r="AI189" s="230"/>
      <c r="AJ189" s="230"/>
      <c r="AK189" s="230"/>
      <c r="AL189" s="230"/>
      <c r="AM189" s="230"/>
      <c r="AN189" s="230"/>
      <c r="AO189" s="230" t="str">
        <f ca="1">IFERROR(IF(INDEX('Coverage Indicators - Section D'!AD$1:AD$110,MATCH('Print View'!$A189,'Coverage Indicators - Section D'!$A$1:$A$110,0))&lt;&gt;0,INDEX('Coverage Indicators - Section D'!AD$1:AD$110,MATCH('Print View'!$A189,'Coverage Indicators - Section D'!$A$1:$A$110,0)),""),"")</f>
        <v/>
      </c>
      <c r="AP189" s="230"/>
      <c r="AQ189" s="230"/>
      <c r="AR189" s="230"/>
      <c r="AS189" s="230"/>
      <c r="AT189" s="703" t="str">
        <f ca="1">CONCATENATE($A189,N$147)</f>
        <v>2131-Dec-24</v>
      </c>
      <c r="AU189" s="702" t="str">
        <f ca="1">CONCATENATE($A189,Q$147)</f>
        <v>2131-Dec-27</v>
      </c>
      <c r="AV189" s="702" t="str">
        <f t="shared" ref="AV189" si="142">CONCATENATE($A189,V$147)</f>
        <v>21</v>
      </c>
      <c r="AW189" s="702" t="str">
        <f t="shared" ref="AW189" si="143">CONCATENATE($A189,Y$147)</f>
        <v>21</v>
      </c>
      <c r="AX189" s="702" t="str">
        <f t="shared" ref="AX189" si="144">CONCATENATE($A189,AB$147)</f>
        <v>21</v>
      </c>
      <c r="AY189" s="702" t="str">
        <f t="shared" ref="AY189" si="145">CONCATENATE($A189,AE$147)</f>
        <v>21</v>
      </c>
      <c r="AZ189" s="702" t="str">
        <f t="shared" ref="AZ189" si="146">CONCATENATE($A189,AH$147)</f>
        <v>21</v>
      </c>
      <c r="BA189" s="702" t="str">
        <f t="shared" ref="BA189" si="147">CONCATENATE($A189,AK$147)</f>
        <v>21</v>
      </c>
      <c r="BB189" s="235"/>
      <c r="BC189" s="122"/>
    </row>
    <row r="190" spans="1:55" s="107" customFormat="1" ht="88.25" customHeight="1" x14ac:dyDescent="0.35">
      <c r="A190" s="740"/>
      <c r="B190" s="600" t="str">
        <f ca="1">IFERROR(IF(INDEX('Coverage Indicators - Section D'!AM$1:AM$110,MATCH('Print View'!$A189,'Coverage Indicators - Section D'!$A$1:$A$110,0))&lt;&gt;0,INDEX('Coverage Indicators - Section D'!AM$1:AM$110,MATCH('Print View'!$A189,'Coverage Indicators - Section D'!$A$1:$A$110,0)),""),"")</f>
        <v/>
      </c>
      <c r="C190" s="601"/>
      <c r="D190" s="601"/>
      <c r="E190" s="601"/>
      <c r="F190" s="601"/>
      <c r="G190" s="601"/>
      <c r="H190" s="601"/>
      <c r="I190" s="601"/>
      <c r="J190" s="601"/>
      <c r="K190" s="601"/>
      <c r="L190" s="601"/>
      <c r="M190" s="601"/>
      <c r="N190" s="601"/>
      <c r="O190" s="601"/>
      <c r="P190" s="601"/>
      <c r="Q190" s="601"/>
      <c r="R190" s="601"/>
      <c r="S190" s="602"/>
      <c r="T190" s="317"/>
      <c r="U190" s="230"/>
      <c r="V190" s="230"/>
      <c r="W190" s="230"/>
      <c r="X190" s="230"/>
      <c r="Y190" s="230"/>
      <c r="Z190" s="230"/>
      <c r="AA190" s="230"/>
      <c r="AB190" s="230"/>
      <c r="AC190" s="230"/>
      <c r="AD190" s="230"/>
      <c r="AE190" s="230"/>
      <c r="AF190" s="230"/>
      <c r="AG190" s="230"/>
      <c r="AH190" s="230"/>
      <c r="AI190" s="230"/>
      <c r="AJ190" s="230"/>
      <c r="AK190" s="230"/>
      <c r="AL190" s="230"/>
      <c r="AM190" s="230"/>
      <c r="AN190" s="230"/>
      <c r="AO190" s="230"/>
      <c r="AP190" s="230"/>
      <c r="AQ190" s="230"/>
      <c r="AR190" s="230"/>
      <c r="AS190" s="230"/>
      <c r="AT190" s="703"/>
      <c r="AU190" s="702"/>
      <c r="AV190" s="702"/>
      <c r="AW190" s="702"/>
      <c r="AX190" s="702"/>
      <c r="AY190" s="702"/>
      <c r="AZ190" s="702"/>
      <c r="BA190" s="702"/>
      <c r="BB190" s="235"/>
      <c r="BC190" s="122"/>
    </row>
    <row r="191" spans="1:55" s="107" customFormat="1" ht="177" customHeight="1" x14ac:dyDescent="0.35">
      <c r="A191" s="741">
        <v>22</v>
      </c>
      <c r="B191" s="393" t="str">
        <f ca="1">IFERROR(IF(INDEX('Coverage Indicators - Section D'!B$1:B$100,MATCH('Print View'!$A191,'Coverage Indicators - Section D'!$A$1:$A$100,0))&lt;&gt;0,INDEX('Coverage Indicators - Section D'!B$1:B$100,MATCH('Print View'!$A191,'Coverage Indicators - Section D'!$A$1:$A$100,0)),""),"")</f>
        <v/>
      </c>
      <c r="C191" s="393" t="str">
        <f ca="1">IFERROR(IF(INDEX('Coverage Indicators - Section D'!D$1:D$100,MATCH('Print View'!$A191,'Coverage Indicators - Section D'!$A$1:$A$100,0))&lt;&gt;0,INDEX('Coverage Indicators - Section D'!D$1:D$100,MATCH('Print View'!$A191,'Coverage Indicators - Section D'!$A$1:$A$100,0)),""),"")</f>
        <v/>
      </c>
      <c r="D191" s="393" t="str">
        <f ca="1">IFERROR(IF(INDEX('Coverage Indicators - Section D'!E$1:E$100,MATCH('Print View'!$A191,'Coverage Indicators - Section D'!$A$1:$A$100,0))&lt;&gt;0,INDEX('Coverage Indicators - Section D'!E$1:E$100,MATCH('Print View'!$A191,'Coverage Indicators - Section D'!$A$1:$A$100,0)),""),"")</f>
        <v/>
      </c>
      <c r="E191" s="394" t="str">
        <f ca="1">IFERROR(IF(INDEX('Coverage Indicators - Section D'!F$1:F$100,MATCH('Print View'!$A191,'Coverage Indicators - Section D'!$A$1:$A$100,0))&lt;&gt;"",INDEX('Coverage Indicators - Section D'!F$1:F$100,MATCH('Print View'!$A191,'Coverage Indicators - Section D'!$A$1:$A$100,0)),""),"")&amp;"/"&amp;IFERROR(IF(INDEX('Coverage Indicators - Section D'!F$1:F$100,MATCH('Print View'!$A191,'Coverage Indicators - Section D'!$A$1:$A$100,0)+1)&lt;&gt;"",INDEX('Coverage Indicators - Section D'!F$1:F$100,MATCH('Print View'!$A191,'Coverage Indicators - Section D'!$A$1:$A$100,0)+1),""),"")&amp;CHAR(10)&amp;IFERROR(IF(INDEX('Coverage Indicators - Section D'!G$1:G$100,MATCH('Print View'!$A191,'Coverage Indicators - Section D'!$A$1:$A$100,0))&lt;&gt;"",FIXED(INDEX('Coverage Indicators - Section D'!G$1:G$100,MATCH('Print View'!$A191,'Coverage Indicators - Section D'!$A$1:$A$100,0))*100,2)&amp;"%",""),"")</f>
        <v xml:space="preserve">/
</v>
      </c>
      <c r="F191" s="408" t="str">
        <f ca="1">IFERROR(IF(INDEX('Coverage Indicators - Section D'!H$1:H$100,MATCH('Print View'!$A191,'Coverage Indicators - Section D'!$A$1:$A$100,0))&lt;&gt;0,INDEX('Coverage Indicators - Section D'!H$1:H$100,MATCH('Print View'!$A191,'Coverage Indicators - Section D'!$A$1:$A$100,0)),""),"")&amp;CHAR(10)&amp;IFERROR(IF(INDEX('Coverage Indicators - Section D'!I$1:I$100,MATCH('Print View'!$A191,'Coverage Indicators - Section D'!$A$1:$A$100,0))&lt;&gt;0,INDEX('Coverage Indicators - Section D'!I$1:I$100,MATCH('Print View'!$A191,'Coverage Indicators - Section D'!$A$1:$A$100,0)),""),"")</f>
        <v xml:space="preserve">
</v>
      </c>
      <c r="G191" s="409" t="str">
        <f>IFERROR(IF(INDEX('Coverage Indicators - Section D'!J49:J78,MATCH('Print View'!$A191,'Coverage Indicators - Section D'!$A$9:$A$38,0))&lt;&gt;0,INDEX('Coverage Indicators - Section D'!J49:J78,MATCH('Print View'!$A191,'Coverage Indicators - Section D'!$A$9:$A$38,0)),""),"")</f>
        <v/>
      </c>
      <c r="H191" s="408" t="str">
        <f ca="1">IFERROR(IF(INDEX('Coverage Indicators - Section D'!K$1:K$100,MATCH('Print View'!$A191,'Coverage Indicators - Section D'!$A$1:$A$100,0))&lt;&gt;0,INDEX('Coverage Indicators - Section D'!K$1:K$100,MATCH('Print View'!$A191,'Coverage Indicators - Section D'!$A$1:$A$100,0)),""),"")</f>
        <v/>
      </c>
      <c r="I191" s="409" t="str">
        <f ca="1">IFERROR(IF(AND('Overview - Section A'!AN$5="Grant Making",OR(C191&lt;&gt;"",D191&lt;&gt;"")),Setup!I15,IF(INDEX('Coverage Indicators - Section D'!L$1:L$100,MATCH('Print View'!$A191,'Coverage Indicators - Section D'!$A$1:$A$100,0))&lt;&gt;0,INDEX('Coverage Indicators - Section D'!L$1:L$100,MATCH('Print View'!$A191,'Coverage Indicators - Section D'!$A$1:$A$100,0)),"")),"")</f>
        <v/>
      </c>
      <c r="J191" s="408" t="str">
        <f ca="1">IFERROR(IF(INDEX('Coverage Indicators - Section D'!M$1:M$100,MATCH('Print View'!$A191,'Coverage Indicators - Section D'!$A$1:$A$100,0))&lt;&gt;0,INDEX('Coverage Indicators - Section D'!M$1:M$100,MATCH('Print View'!$A191,'Coverage Indicators - Section D'!$A$1:$A$100,0)),""),"")&amp;CHAR(10)&amp;IFERROR(IF(INDEX('Coverage Indicators - Section D'!M$1:M$100,MATCH('Print View'!$A191,'Coverage Indicators - Section D'!$A$1:$A$100,0)+1)&lt;&gt;0,INDEX('Coverage Indicators - Section D'!M$1:M$100,MATCH('Print View'!$A191,'Coverage Indicators - Section D'!$A$1:$A$100,0)+1),""),"")</f>
        <v xml:space="preserve">
</v>
      </c>
      <c r="K191" s="408" t="str">
        <f ca="1">IFERROR(IF(INDEX('Coverage Indicators - Section D'!N$1:N$100,MATCH('Print View'!$A191,'Coverage Indicators - Section D'!$A$1:$A$100,0))&lt;&gt;0,INDEX('Coverage Indicators - Section D'!N$1:N$100,MATCH('Print View'!$A191,'Coverage Indicators - Section D'!$A$1:$A$100,0)),""),"")</f>
        <v/>
      </c>
      <c r="L191" s="410" t="str">
        <f ca="1">IFERROR(IF(INDEX('Coverage Indicators - Section D'!O$1:O$100,MATCH('Print View'!$A191,'Coverage Indicators - Section D'!$A$1:$A$100,0))&lt;&gt;"",INDEX('Coverage Indicators - Section D'!O$1:O$100,MATCH('Print View'!$A191,'Coverage Indicators - Section D'!$A$1:$A$100,0)),""),"")&amp;"/"&amp;IFERROR(IF(INDEX('Coverage Indicators - Section D'!O$1:O$100,MATCH('Print View'!$A191,'Coverage Indicators - Section D'!$A$1:$A$100,0)+1)&lt;&gt;"",INDEX('Coverage Indicators - Section D'!O$1:O$100,MATCH('Print View'!$A191,'Coverage Indicators - Section D'!$A$1:$A$100,0)+1),""),"")&amp;CHAR(10)&amp;IFERROR(IF(INDEX('Coverage Indicators - Section D'!P$1:P$100,MATCH('Print View'!$A191,'Coverage Indicators - Section D'!$A$1:$A$100,0))&lt;&gt;"",FIXED(INDEX('Coverage Indicators - Section D'!P$1:P$100,MATCH('Print View'!$A191,'Coverage Indicators - Section D'!$A$1:$A$100,0))*100,2)&amp;"%",""),"")&amp;CHAR(10)&amp;IFERROR(IF(INDEX('Coverage Indicators - Section D'!Q$1:Q$100,MATCH('Print View'!$A191,'Coverage Indicators - Section D'!$A$1:$A$100,0))&lt;&gt;"",INDEX('Coverage Indicators - Section D'!Q$1:Q$100,MATCH('Print View'!$A191,'Coverage Indicators - Section D'!$A$1:$A$100,0)),""),"")</f>
        <v xml:space="preserve">/
</v>
      </c>
      <c r="M191" s="410" t="str">
        <f ca="1">IFERROR(IF(INDEX('Coverage Indicators - Section D'!R$1:R$100,MATCH('Print View'!$A191,'Coverage Indicators - Section D'!$A$1:$A$100,0))&lt;&gt;"",INDEX('Coverage Indicators - Section D'!R$1:R$100,MATCH('Print View'!$A191,'Coverage Indicators - Section D'!$A$1:$A$100,0)),""),"")&amp;"/"&amp;IFERROR(IF(INDEX('Coverage Indicators - Section D'!R$1:R$100,MATCH('Print View'!$A191,'Coverage Indicators - Section D'!$A$1:$A$100,0)+1)&lt;&gt;"",INDEX('Coverage Indicators - Section D'!R$1:R$100,MATCH('Print View'!$A191,'Coverage Indicators - Section D'!$A$1:$A$100,0)+1),""),"")&amp;CHAR(10)&amp;IFERROR(IF(INDEX('Coverage Indicators - Section D'!S$1:S$100,MATCH('Print View'!$A191,'Coverage Indicators - Section D'!$A$1:$A$100,0))&lt;&gt;"",FIXED(INDEX('Coverage Indicators - Section D'!S$1:S$100,MATCH('Print View'!$A191,'Coverage Indicators - Section D'!$A$1:$A$100,0))*100,2)&amp;"%",""),"")&amp;CHAR(10)&amp;IFERROR(IF(INDEX('Coverage Indicators - Section D'!T$1:T$100,MATCH('Print View'!$A191,'Coverage Indicators - Section D'!$A$1:$A$100,0))&lt;&gt;"",INDEX('Coverage Indicators - Section D'!T$1:T$100,MATCH('Print View'!$A191,'Coverage Indicators - Section D'!$A$1:$A$100,0)),""),"")</f>
        <v xml:space="preserve">/
</v>
      </c>
      <c r="N191" s="410" t="str">
        <f ca="1">IFERROR(IF(INDEX('Coverage Indicators - Section D'!U$1:U$100,MATCH('Print View'!$A191,'Coverage Indicators - Section D'!$A$1:$A$100,0))&lt;&gt;"",INDEX('Coverage Indicators - Section D'!U$1:U$100,MATCH('Print View'!$A191,'Coverage Indicators - Section D'!$A$1:$A$100,0)),""),"")&amp;"/"&amp;IFERROR(IF(INDEX('Coverage Indicators - Section D'!U$1:U$100,MATCH('Print View'!$A191,'Coverage Indicators - Section D'!$A$1:$A$100,0)+1)&lt;&gt;"",INDEX('Coverage Indicators - Section D'!U$1:U$100,MATCH('Print View'!$A191,'Coverage Indicators - Section D'!$A$1:$A$100,0)+1),""),"")&amp;CHAR(10)&amp;IFERROR(IF(INDEX('Coverage Indicators - Section D'!V$1:V$100,MATCH('Print View'!$A191,'Coverage Indicators - Section D'!$A$1:$A$100,0))&lt;&gt;"",FIXED(INDEX('Coverage Indicators - Section D'!V$1:V$100,MATCH('Print View'!$A191,'Coverage Indicators - Section D'!$A$1:$A$100,0))*100,2)&amp;"%",""),"")&amp;CHAR(10)&amp;IFERROR(IF(INDEX('Coverage Indicators - Section D'!W$1:W$100,MATCH('Print View'!$A191,'Coverage Indicators - Section D'!$A$1:$A$100,0))&lt;&gt;"",INDEX('Coverage Indicators - Section D'!W$1:W$100,MATCH('Print View'!$A191,'Coverage Indicators - Section D'!$A$1:$A$100,0)),""),"")</f>
        <v xml:space="preserve">/
</v>
      </c>
      <c r="O191" s="410" t="str">
        <f ca="1">IFERROR(IF(INDEX('Coverage Indicators - Section D'!X$1:X$100,MATCH('Print View'!$A191,'Coverage Indicators - Section D'!$A$1:$A$100,0))&lt;&gt;"",INDEX('Coverage Indicators - Section D'!X$1:X$100,MATCH('Print View'!$A191,'Coverage Indicators - Section D'!$A$1:$A$100,0)),""),"")&amp;"/"&amp;IFERROR(IF(INDEX('Coverage Indicators - Section D'!X$1:X$100,MATCH('Print View'!$A191,'Coverage Indicators - Section D'!$A$1:$A$100,0)+1)&lt;&gt;"",INDEX('Coverage Indicators - Section D'!X$1:X$100,MATCH('Print View'!$A191,'Coverage Indicators - Section D'!$A$1:$A$100,0)+1),""),"")&amp;CHAR(10)&amp;IFERROR(IF(INDEX('Coverage Indicators - Section D'!Y$1:Y$100,MATCH('Print View'!$A191,'Coverage Indicators - Section D'!$A$1:$A$100,0))&lt;&gt;"",FIXED(INDEX('Coverage Indicators - Section D'!Y$1:Y$100,MATCH('Print View'!$A191,'Coverage Indicators - Section D'!$A$1:$A$100,0))*100,2)&amp;"%",""),"")&amp;CHAR(10)&amp;IFERROR(IF(INDEX('Coverage Indicators - Section D'!Z$1:Z$100,MATCH('Print View'!$A191,'Coverage Indicators - Section D'!$A$1:$A$100,0))&lt;&gt;"",INDEX('Coverage Indicators - Section D'!Z$1:Z$100,MATCH('Print View'!$A191,'Coverage Indicators - Section D'!$A$1:$A$100,0)),""),"")</f>
        <v xml:space="preserve">/
</v>
      </c>
      <c r="P191" s="410" t="str">
        <f ca="1">IFERROR(IF(INDEX('Coverage Indicators - Section D'!AA$1:AA$100,MATCH('Print View'!$A191,'Coverage Indicators - Section D'!$A$1:$A$100,0))&lt;&gt;"",INDEX('Coverage Indicators - Section D'!AA$1:AA$100,MATCH('Print View'!$A191,'Coverage Indicators - Section D'!$A$1:$A$100,0)),""),"")&amp;"/"&amp;IFERROR(IF(INDEX('Coverage Indicators - Section D'!AA$1:AA$100,MATCH('Print View'!$A191,'Coverage Indicators - Section D'!$A$1:$A$100,0)+1)&lt;&gt;"",INDEX('Coverage Indicators - Section D'!AA$1:AA$100,MATCH('Print View'!$A191,'Coverage Indicators - Section D'!$A$1:$A$100,0)+1),""),"")&amp;CHAR(10)&amp;IFERROR(IF(INDEX('Coverage Indicators - Section D'!AB$1:AB$100,MATCH('Print View'!$A191,'Coverage Indicators - Section D'!$A$1:$A$100,0))&lt;&gt;"",FIXED(INDEX('Coverage Indicators - Section D'!AB$1:AB$100,MATCH('Print View'!$A191,'Coverage Indicators - Section D'!$A$1:$A$100,0))*100,2)&amp;"%",""),"")&amp;CHAR(10)&amp;IFERROR(IF(INDEX('Coverage Indicators - Section D'!AC$1:AC$100,MATCH('Print View'!$A191,'Coverage Indicators - Section D'!$A$1:$A$100,0))&lt;&gt;"",INDEX('Coverage Indicators - Section D'!AC$1:AC$100,MATCH('Print View'!$A191,'Coverage Indicators - Section D'!$A$1:$A$100,0)),""),"")</f>
        <v xml:space="preserve">/
</v>
      </c>
      <c r="Q191" s="410" t="str">
        <f ca="1">IFERROR(IF(INDEX('Coverage Indicators - Section D'!AD$1:AD$100,MATCH('Print View'!$A191,'Coverage Indicators - Section D'!$A$1:$A$100,0))&lt;&gt;"",INDEX('Coverage Indicators - Section D'!AD$1:AD$100,MATCH('Print View'!$A191,'Coverage Indicators - Section D'!$A$1:$A$100,0)),""),"")&amp;"/"&amp;IFERROR(IF(INDEX('Coverage Indicators - Section D'!AD$1:AD$100,MATCH('Print View'!$A191,'Coverage Indicators - Section D'!$A$1:$A$100,0)+1)&lt;&gt;"",INDEX('Coverage Indicators - Section D'!AD$1:AD$100,MATCH('Print View'!$A191,'Coverage Indicators - Section D'!$A$1:$A$100,0)+1),""),"")&amp;CHAR(10)&amp;IFERROR(IF(INDEX('Coverage Indicators - Section D'!AE$1:AE$100,MATCH('Print View'!$A191,'Coverage Indicators - Section D'!$A$1:$A$100,0))&lt;&gt;"",FIXED(INDEX('Coverage Indicators - Section D'!AE$1:AE$100,MATCH('Print View'!$A191,'Coverage Indicators - Section D'!$A$1:$A$100,0))*100,2)&amp;"%",""),"")&amp;CHAR(10)&amp;IFERROR(IF(INDEX('Coverage Indicators - Section D'!AF$1:AF$100,MATCH('Print View'!$A191,'Coverage Indicators - Section D'!$A$1:$A$100,0))&lt;&gt;"",INDEX('Coverage Indicators - Section D'!AF$1:AF$100,MATCH('Print View'!$A191,'Coverage Indicators - Section D'!$A$1:$A$100,0)),""),"")</f>
        <v xml:space="preserve">/
</v>
      </c>
      <c r="R191" s="410" t="str">
        <f ca="1">IFERROR(IF(INDEX('Coverage Indicators - Section D'!AG$1:AG$100,MATCH('Print View'!$A191,'Coverage Indicators - Section D'!$A$1:$A$100,0))&lt;&gt;"",INDEX('Coverage Indicators - Section D'!AG$1:AG$100,MATCH('Print View'!$A191,'Coverage Indicators - Section D'!$A$1:$A$100,0)),""),"")&amp;"/"&amp;IFERROR(IF(INDEX('Coverage Indicators - Section D'!AG$1:AG$100,MATCH('Print View'!$A191,'Coverage Indicators - Section D'!$A$1:$A$100,0)+1)&lt;&gt;"",INDEX('Coverage Indicators - Section D'!AG$1:AG$100,MATCH('Print View'!$A191,'Coverage Indicators - Section D'!$A$1:$A$100,0)+1),""),"")&amp;CHAR(10)&amp;IFERROR(IF(INDEX('Coverage Indicators - Section D'!AH$1:AH$100,MATCH('Print View'!$A191,'Coverage Indicators - Section D'!$A$1:$A$100,0))&lt;&gt;"",FIXED(INDEX('Coverage Indicators - Section D'!AH$1:AH$100,MATCH('Print View'!$A191,'Coverage Indicators - Section D'!$A$1:$A$100,0))*100,2)&amp;"%",""),"")&amp;CHAR(10)&amp;IFERROR(IF(INDEX('Coverage Indicators - Section D'!AI$1:AI$100,MATCH('Print View'!$A191,'Coverage Indicators - Section D'!$A$1:$A$100,0))&lt;&gt;"",INDEX('Coverage Indicators - Section D'!AI$1:AI$100,MATCH('Print View'!$A191,'Coverage Indicators - Section D'!$A$1:$A$100,0)),""),"")</f>
        <v xml:space="preserve">/
</v>
      </c>
      <c r="S191" s="410" t="str">
        <f ca="1">IFERROR(IF(INDEX('Coverage Indicators - Section D'!AJ$1:AJ$100,MATCH('Print View'!$A191,'Coverage Indicators - Section D'!$A$1:$A$100,0))&lt;&gt;"",INDEX('Coverage Indicators - Section D'!AJ$1:AJ$100,MATCH('Print View'!$A191,'Coverage Indicators - Section D'!$A$1:$A$100,0)),""),"")&amp;"/"&amp;IFERROR(IF(INDEX('Coverage Indicators - Section D'!AJ$1:AJ$100,MATCH('Print View'!$A191,'Coverage Indicators - Section D'!$A$1:$A$100,0)+1)&lt;&gt;"",INDEX('Coverage Indicators - Section D'!AJ$1:AJ$100,MATCH('Print View'!$A191,'Coverage Indicators - Section D'!$A$1:$A$100,0)+1),""),"")&amp;CHAR(10)&amp;IFERROR(IF(INDEX('Coverage Indicators - Section D'!AK$1:AK$100,MATCH('Print View'!$A191,'Coverage Indicators - Section D'!$A$1:$A$100,0))&lt;&gt;"",FIXED(INDEX('Coverage Indicators - Section D'!AK$1:AK$100,MATCH('Print View'!$A191,'Coverage Indicators - Section D'!$A$1:$A$100,0))*100,2)&amp;"%",""),"")&amp;CHAR(10)&amp;IFERROR(IF(INDEX('Coverage Indicators - Section D'!AL$1:AL$100,MATCH('Print View'!$A191,'Coverage Indicators - Section D'!$A$1:$A$100,0))&lt;&gt;"",INDEX('Coverage Indicators - Section D'!AL$1:AL$100,MATCH('Print View'!$A191,'Coverage Indicators - Section D'!$A$1:$A$100,0)),""),"")</f>
        <v xml:space="preserve">/
</v>
      </c>
      <c r="T191" s="318"/>
      <c r="U191" s="230"/>
      <c r="V191" s="230"/>
      <c r="W191" s="230"/>
      <c r="X191" s="230"/>
      <c r="Y191" s="230"/>
      <c r="Z191" s="230"/>
      <c r="AA191" s="230"/>
      <c r="AB191" s="230"/>
      <c r="AC191" s="230"/>
      <c r="AD191" s="230"/>
      <c r="AE191" s="230"/>
      <c r="AF191" s="230"/>
      <c r="AG191" s="230"/>
      <c r="AH191" s="230"/>
      <c r="AI191" s="230"/>
      <c r="AJ191" s="230"/>
      <c r="AK191" s="230"/>
      <c r="AL191" s="230"/>
      <c r="AM191" s="230"/>
      <c r="AN191" s="230"/>
      <c r="AO191" s="230" t="str">
        <f ca="1">IFERROR(IF(INDEX('Coverage Indicators - Section D'!AD$1:AD$110,MATCH('Print View'!$A191,'Coverage Indicators - Section D'!$A$1:$A$110,0))&lt;&gt;0,INDEX('Coverage Indicators - Section D'!AD$1:AD$110,MATCH('Print View'!$A191,'Coverage Indicators - Section D'!$A$1:$A$110,0)),""),"")</f>
        <v/>
      </c>
      <c r="AP191" s="230"/>
      <c r="AQ191" s="230"/>
      <c r="AR191" s="230"/>
      <c r="AS191" s="230"/>
      <c r="AT191" s="703" t="str">
        <f ca="1">CONCATENATE($A191,N$147)</f>
        <v>2231-Dec-24</v>
      </c>
      <c r="AU191" s="702" t="str">
        <f ca="1">CONCATENATE($A191,Q$147)</f>
        <v>2231-Dec-27</v>
      </c>
      <c r="AV191" s="702" t="str">
        <f t="shared" ref="AV191" si="148">CONCATENATE($A191,V$147)</f>
        <v>22</v>
      </c>
      <c r="AW191" s="702" t="str">
        <f t="shared" ref="AW191" si="149">CONCATENATE($A191,Y$147)</f>
        <v>22</v>
      </c>
      <c r="AX191" s="702" t="str">
        <f t="shared" ref="AX191" si="150">CONCATENATE($A191,AB$147)</f>
        <v>22</v>
      </c>
      <c r="AY191" s="702" t="str">
        <f t="shared" ref="AY191" si="151">CONCATENATE($A191,AE$147)</f>
        <v>22</v>
      </c>
      <c r="AZ191" s="702" t="str">
        <f t="shared" ref="AZ191" si="152">CONCATENATE($A191,AH$147)</f>
        <v>22</v>
      </c>
      <c r="BA191" s="702" t="str">
        <f t="shared" ref="BA191" si="153">CONCATENATE($A191,AK$147)</f>
        <v>22</v>
      </c>
      <c r="BB191" s="235"/>
      <c r="BC191" s="122"/>
    </row>
    <row r="192" spans="1:55" s="107" customFormat="1" ht="88.25" customHeight="1" x14ac:dyDescent="0.35">
      <c r="A192" s="741"/>
      <c r="B192" s="596" t="str">
        <f ca="1">IFERROR(IF(INDEX('Coverage Indicators - Section D'!AM$1:AM$110,MATCH('Print View'!$A191,'Coverage Indicators - Section D'!$A$1:$A$110,0))&lt;&gt;0,INDEX('Coverage Indicators - Section D'!AM$1:AM$110,MATCH('Print View'!$A191,'Coverage Indicators - Section D'!$A$1:$A$110,0)),""),"")</f>
        <v/>
      </c>
      <c r="C192" s="597"/>
      <c r="D192" s="597"/>
      <c r="E192" s="597"/>
      <c r="F192" s="597"/>
      <c r="G192" s="597"/>
      <c r="H192" s="597"/>
      <c r="I192" s="598"/>
      <c r="J192" s="598"/>
      <c r="K192" s="598"/>
      <c r="L192" s="598"/>
      <c r="M192" s="598"/>
      <c r="N192" s="598"/>
      <c r="O192" s="598"/>
      <c r="P192" s="598"/>
      <c r="Q192" s="598"/>
      <c r="R192" s="598"/>
      <c r="S192" s="599"/>
      <c r="T192" s="319"/>
      <c r="U192" s="230"/>
      <c r="V192" s="230"/>
      <c r="W192" s="230"/>
      <c r="X192" s="230"/>
      <c r="Y192" s="230"/>
      <c r="Z192" s="230"/>
      <c r="AA192" s="230"/>
      <c r="AB192" s="230"/>
      <c r="AC192" s="230"/>
      <c r="AD192" s="230"/>
      <c r="AE192" s="230"/>
      <c r="AF192" s="230"/>
      <c r="AG192" s="230"/>
      <c r="AH192" s="230"/>
      <c r="AI192" s="230"/>
      <c r="AJ192" s="230"/>
      <c r="AK192" s="230"/>
      <c r="AL192" s="230"/>
      <c r="AM192" s="230"/>
      <c r="AN192" s="230"/>
      <c r="AO192" s="230"/>
      <c r="AP192" s="230"/>
      <c r="AQ192" s="230"/>
      <c r="AR192" s="230"/>
      <c r="AS192" s="230"/>
      <c r="AT192" s="703"/>
      <c r="AU192" s="702"/>
      <c r="AV192" s="702"/>
      <c r="AW192" s="702"/>
      <c r="AX192" s="702"/>
      <c r="AY192" s="702"/>
      <c r="AZ192" s="702"/>
      <c r="BA192" s="702"/>
      <c r="BB192" s="235"/>
      <c r="BC192" s="122"/>
    </row>
    <row r="193" spans="1:55" s="107" customFormat="1" ht="177" customHeight="1" x14ac:dyDescent="0.35">
      <c r="A193" s="740">
        <v>23</v>
      </c>
      <c r="B193" s="403" t="str">
        <f ca="1">IFERROR(IF(INDEX('Coverage Indicators - Section D'!B$1:B$100,MATCH('Print View'!$A193,'Coverage Indicators - Section D'!$A$1:$A$100,0))&lt;&gt;0,INDEX('Coverage Indicators - Section D'!B$1:B$100,MATCH('Print View'!$A193,'Coverage Indicators - Section D'!$A$1:$A$100,0)),""),"")</f>
        <v/>
      </c>
      <c r="C193" s="403" t="str">
        <f ca="1">IFERROR(IF(INDEX('Coverage Indicators - Section D'!D$1:D$100,MATCH('Print View'!$A193,'Coverage Indicators - Section D'!$A$1:$A$100,0))&lt;&gt;0,INDEX('Coverage Indicators - Section D'!D$1:D$100,MATCH('Print View'!$A193,'Coverage Indicators - Section D'!$A$1:$A$100,0)),""),"")</f>
        <v/>
      </c>
      <c r="D193" s="403" t="str">
        <f ca="1">IFERROR(IF(INDEX('Coverage Indicators - Section D'!E$1:E$100,MATCH('Print View'!$A193,'Coverage Indicators - Section D'!$A$1:$A$100,0))&lt;&gt;0,INDEX('Coverage Indicators - Section D'!E$1:E$100,MATCH('Print View'!$A193,'Coverage Indicators - Section D'!$A$1:$A$100,0)),""),"")</f>
        <v/>
      </c>
      <c r="E193" s="404" t="str">
        <f ca="1">IFERROR(IF(INDEX('Coverage Indicators - Section D'!F$1:F$100,MATCH('Print View'!$A193,'Coverage Indicators - Section D'!$A$1:$A$100,0))&lt;&gt;"",INDEX('Coverage Indicators - Section D'!F$1:F$100,MATCH('Print View'!$A193,'Coverage Indicators - Section D'!$A$1:$A$100,0)),""),"")&amp;"/"&amp;IFERROR(IF(INDEX('Coverage Indicators - Section D'!F$1:F$100,MATCH('Print View'!$A193,'Coverage Indicators - Section D'!$A$1:$A$100,0)+1)&lt;&gt;"",INDEX('Coverage Indicators - Section D'!F$1:F$100,MATCH('Print View'!$A193,'Coverage Indicators - Section D'!$A$1:$A$100,0)+1),""),"")&amp;CHAR(10)&amp;IFERROR(IF(INDEX('Coverage Indicators - Section D'!G$1:G$100,MATCH('Print View'!$A193,'Coverage Indicators - Section D'!$A$1:$A$100,0))&lt;&gt;"",FIXED(INDEX('Coverage Indicators - Section D'!G$1:G$100,MATCH('Print View'!$A193,'Coverage Indicators - Section D'!$A$1:$A$100,0))*100,2)&amp;"%",""),"")</f>
        <v xml:space="preserve">/
</v>
      </c>
      <c r="F193" s="405" t="str">
        <f ca="1">IFERROR(IF(INDEX('Coverage Indicators - Section D'!H$1:H$100,MATCH('Print View'!$A193,'Coverage Indicators - Section D'!$A$1:$A$100,0))&lt;&gt;0,INDEX('Coverage Indicators - Section D'!H$1:H$100,MATCH('Print View'!$A193,'Coverage Indicators - Section D'!$A$1:$A$100,0)),""),"")&amp;CHAR(10)&amp;IFERROR(IF(INDEX('Coverage Indicators - Section D'!I$1:I$100,MATCH('Print View'!$A193,'Coverage Indicators - Section D'!$A$1:$A$100,0))&lt;&gt;0,INDEX('Coverage Indicators - Section D'!I$1:I$100,MATCH('Print View'!$A193,'Coverage Indicators - Section D'!$A$1:$A$100,0)),""),"")</f>
        <v xml:space="preserve">
</v>
      </c>
      <c r="G193" s="406" t="str">
        <f>IFERROR(IF(INDEX('Coverage Indicators - Section D'!J53:J82,MATCH('Print View'!$A193,'Coverage Indicators - Section D'!$A$9:$A$38,0))&lt;&gt;0,INDEX('Coverage Indicators - Section D'!J53:J82,MATCH('Print View'!$A193,'Coverage Indicators - Section D'!$A$9:$A$38,0)),""),"")</f>
        <v/>
      </c>
      <c r="H193" s="407" t="str">
        <f ca="1">IFERROR(IF(INDEX('Coverage Indicators - Section D'!K$1:K$100,MATCH('Print View'!$A193,'Coverage Indicators - Section D'!$A$1:$A$100,0))&lt;&gt;0,INDEX('Coverage Indicators - Section D'!K$1:K$100,MATCH('Print View'!$A193,'Coverage Indicators - Section D'!$A$1:$A$100,0)),""),"")</f>
        <v/>
      </c>
      <c r="I193" s="406" t="str">
        <f ca="1">IFERROR(IF(AND('Overview - Section A'!AN$5="Grant Making",OR(C193&lt;&gt;"",D193&lt;&gt;"")),Setup!I15,IF(INDEX('Coverage Indicators - Section D'!L$1:L$100,MATCH('Print View'!$A193,'Coverage Indicators - Section D'!$A$1:$A$100,0))&lt;&gt;0,INDEX('Coverage Indicators - Section D'!L$1:L$100,MATCH('Print View'!$A193,'Coverage Indicators - Section D'!$A$1:$A$100,0)),"")),"")</f>
        <v/>
      </c>
      <c r="J193" s="404" t="str">
        <f ca="1">IFERROR(IF(INDEX('Coverage Indicators - Section D'!M$1:M$100,MATCH('Print View'!$A193,'Coverage Indicators - Section D'!$A$1:$A$100,0))&lt;&gt;0,INDEX('Coverage Indicators - Section D'!M$1:M$100,MATCH('Print View'!$A193,'Coverage Indicators - Section D'!$A$1:$A$100,0)),""),"")&amp;CHAR(10)&amp;IFERROR(IF(INDEX('Coverage Indicators - Section D'!M$1:M$100,MATCH('Print View'!$A193,'Coverage Indicators - Section D'!$A$1:$A$100,0)+1)&lt;&gt;0,INDEX('Coverage Indicators - Section D'!M$1:M$100,MATCH('Print View'!$A193,'Coverage Indicators - Section D'!$A$1:$A$100,0)+1),""),"")</f>
        <v xml:space="preserve">
</v>
      </c>
      <c r="K193" s="404" t="str">
        <f ca="1">IFERROR(IF(INDEX('Coverage Indicators - Section D'!N$1:N$100,MATCH('Print View'!$A193,'Coverage Indicators - Section D'!$A$1:$A$100,0))&lt;&gt;0,INDEX('Coverage Indicators - Section D'!N$1:N$100,MATCH('Print View'!$A193,'Coverage Indicators - Section D'!$A$1:$A$100,0)),""),"")</f>
        <v/>
      </c>
      <c r="L193" s="404" t="str">
        <f ca="1">IFERROR(IF(INDEX('Coverage Indicators - Section D'!O$1:O$100,MATCH('Print View'!$A193,'Coverage Indicators - Section D'!$A$1:$A$100,0))&lt;&gt;"",INDEX('Coverage Indicators - Section D'!O$1:O$100,MATCH('Print View'!$A193,'Coverage Indicators - Section D'!$A$1:$A$100,0)),""),"")&amp;"/"&amp;IFERROR(IF(INDEX('Coverage Indicators - Section D'!O$1:O$100,MATCH('Print View'!$A193,'Coverage Indicators - Section D'!$A$1:$A$100,0)+1)&lt;&gt;"",INDEX('Coverage Indicators - Section D'!O$1:O$100,MATCH('Print View'!$A193,'Coverage Indicators - Section D'!$A$1:$A$100,0)+1),""),"")&amp;CHAR(10)&amp;IFERROR(IF(INDEX('Coverage Indicators - Section D'!P$1:P$100,MATCH('Print View'!$A193,'Coverage Indicators - Section D'!$A$1:$A$100,0))&lt;&gt;"",FIXED(INDEX('Coverage Indicators - Section D'!P$1:P$100,MATCH('Print View'!$A193,'Coverage Indicators - Section D'!$A$1:$A$100,0))*100,2)&amp;"%",""),"")&amp;CHAR(10)&amp;IFERROR(IF(INDEX('Coverage Indicators - Section D'!Q$1:Q$100,MATCH('Print View'!$A193,'Coverage Indicators - Section D'!$A$1:$A$100,0))&lt;&gt;"",INDEX('Coverage Indicators - Section D'!Q$1:Q$100,MATCH('Print View'!$A193,'Coverage Indicators - Section D'!$A$1:$A$100,0)),""),"")</f>
        <v xml:space="preserve">/
</v>
      </c>
      <c r="M193" s="405" t="str">
        <f ca="1">IFERROR(IF(INDEX('Coverage Indicators - Section D'!R$1:R$100,MATCH('Print View'!$A193,'Coverage Indicators - Section D'!$A$1:$A$100,0))&lt;&gt;"",INDEX('Coverage Indicators - Section D'!R$1:R$100,MATCH('Print View'!$A193,'Coverage Indicators - Section D'!$A$1:$A$100,0)),""),"")&amp;"/"&amp;IFERROR(IF(INDEX('Coverage Indicators - Section D'!R$1:R$100,MATCH('Print View'!$A193,'Coverage Indicators - Section D'!$A$1:$A$100,0)+1)&lt;&gt;"",INDEX('Coverage Indicators - Section D'!R$1:R$100,MATCH('Print View'!$A193,'Coverage Indicators - Section D'!$A$1:$A$100,0)+1),""),"")&amp;CHAR(10)&amp;IFERROR(IF(INDEX('Coverage Indicators - Section D'!S$1:S$100,MATCH('Print View'!$A193,'Coverage Indicators - Section D'!$A$1:$A$100,0))&lt;&gt;"",FIXED(INDEX('Coverage Indicators - Section D'!S$1:S$100,MATCH('Print View'!$A193,'Coverage Indicators - Section D'!$A$1:$A$100,0))*100,2)&amp;"%",""),"")&amp;CHAR(10)&amp;IFERROR(IF(INDEX('Coverage Indicators - Section D'!T$1:T$100,MATCH('Print View'!$A193,'Coverage Indicators - Section D'!$A$1:$A$100,0))&lt;&gt;"",INDEX('Coverage Indicators - Section D'!T$1:T$100,MATCH('Print View'!$A193,'Coverage Indicators - Section D'!$A$1:$A$100,0)),""),"")</f>
        <v xml:space="preserve">/
</v>
      </c>
      <c r="N193" s="404" t="str">
        <f ca="1">IFERROR(IF(INDEX('Coverage Indicators - Section D'!U$1:U$100,MATCH('Print View'!$A193,'Coverage Indicators - Section D'!$A$1:$A$100,0))&lt;&gt;"",INDEX('Coverage Indicators - Section D'!U$1:U$100,MATCH('Print View'!$A193,'Coverage Indicators - Section D'!$A$1:$A$100,0)),""),"")&amp;"/"&amp;IFERROR(IF(INDEX('Coverage Indicators - Section D'!U$1:U$100,MATCH('Print View'!$A193,'Coverage Indicators - Section D'!$A$1:$A$100,0)+1)&lt;&gt;"",INDEX('Coverage Indicators - Section D'!U$1:U$100,MATCH('Print View'!$A193,'Coverage Indicators - Section D'!$A$1:$A$100,0)+1),""),"")&amp;CHAR(10)&amp;IFERROR(IF(INDEX('Coverage Indicators - Section D'!V$1:V$100,MATCH('Print View'!$A193,'Coverage Indicators - Section D'!$A$1:$A$100,0))&lt;&gt;"",FIXED(INDEX('Coverage Indicators - Section D'!V$1:V$100,MATCH('Print View'!$A193,'Coverage Indicators - Section D'!$A$1:$A$100,0))*100,2)&amp;"%",""),"")&amp;CHAR(10)&amp;IFERROR(IF(INDEX('Coverage Indicators - Section D'!W$1:W$100,MATCH('Print View'!$A193,'Coverage Indicators - Section D'!$A$1:$A$100,0))&lt;&gt;"",INDEX('Coverage Indicators - Section D'!W$1:W$100,MATCH('Print View'!$A193,'Coverage Indicators - Section D'!$A$1:$A$100,0)),""),"")</f>
        <v xml:space="preserve">/
</v>
      </c>
      <c r="O193" s="405" t="str">
        <f ca="1">IFERROR(IF(INDEX('Coverage Indicators - Section D'!X$1:X$100,MATCH('Print View'!$A193,'Coverage Indicators - Section D'!$A$1:$A$100,0))&lt;&gt;"",INDEX('Coverage Indicators - Section D'!X$1:X$100,MATCH('Print View'!$A193,'Coverage Indicators - Section D'!$A$1:$A$100,0)),""),"")&amp;"/"&amp;IFERROR(IF(INDEX('Coverage Indicators - Section D'!X$1:X$100,MATCH('Print View'!$A193,'Coverage Indicators - Section D'!$A$1:$A$100,0)+1)&lt;&gt;"",INDEX('Coverage Indicators - Section D'!X$1:X$100,MATCH('Print View'!$A193,'Coverage Indicators - Section D'!$A$1:$A$100,0)+1),""),"")&amp;CHAR(10)&amp;IFERROR(IF(INDEX('Coverage Indicators - Section D'!Y$1:Y$100,MATCH('Print View'!$A193,'Coverage Indicators - Section D'!$A$1:$A$100,0))&lt;&gt;"",FIXED(INDEX('Coverage Indicators - Section D'!Y$1:Y$100,MATCH('Print View'!$A193,'Coverage Indicators - Section D'!$A$1:$A$100,0))*100,2)&amp;"%",""),"")&amp;CHAR(10)&amp;IFERROR(IF(INDEX('Coverage Indicators - Section D'!Z$1:Z$100,MATCH('Print View'!$A193,'Coverage Indicators - Section D'!$A$1:$A$100,0))&lt;&gt;"",INDEX('Coverage Indicators - Section D'!Z$1:Z$100,MATCH('Print View'!$A193,'Coverage Indicators - Section D'!$A$1:$A$100,0)),""),"")</f>
        <v xml:space="preserve">/
</v>
      </c>
      <c r="P193" s="405" t="str">
        <f ca="1">IFERROR(IF(INDEX('Coverage Indicators - Section D'!AA$1:AA$100,MATCH('Print View'!$A193,'Coverage Indicators - Section D'!$A$1:$A$100,0))&lt;&gt;"",INDEX('Coverage Indicators - Section D'!AA$1:AA$100,MATCH('Print View'!$A193,'Coverage Indicators - Section D'!$A$1:$A$100,0)),""),"")&amp;"/"&amp;IFERROR(IF(INDEX('Coverage Indicators - Section D'!AA$1:AA$100,MATCH('Print View'!$A193,'Coverage Indicators - Section D'!$A$1:$A$100,0)+1)&lt;&gt;"",INDEX('Coverage Indicators - Section D'!AA$1:AA$100,MATCH('Print View'!$A193,'Coverage Indicators - Section D'!$A$1:$A$100,0)+1),""),"")&amp;CHAR(10)&amp;IFERROR(IF(INDEX('Coverage Indicators - Section D'!AB$1:AB$100,MATCH('Print View'!$A193,'Coverage Indicators - Section D'!$A$1:$A$100,0))&lt;&gt;"",FIXED(INDEX('Coverage Indicators - Section D'!AB$1:AB$100,MATCH('Print View'!$A193,'Coverage Indicators - Section D'!$A$1:$A$100,0))*100,2)&amp;"%",""),"")&amp;CHAR(10)&amp;IFERROR(IF(INDEX('Coverage Indicators - Section D'!AC$1:AC$100,MATCH('Print View'!$A193,'Coverage Indicators - Section D'!$A$1:$A$100,0))&lt;&gt;"",INDEX('Coverage Indicators - Section D'!AC$1:AC$100,MATCH('Print View'!$A193,'Coverage Indicators - Section D'!$A$1:$A$100,0)),""),"")</f>
        <v xml:space="preserve">/
</v>
      </c>
      <c r="Q193" s="405" t="str">
        <f ca="1">IFERROR(IF(INDEX('Coverage Indicators - Section D'!AD$1:AD$100,MATCH('Print View'!$A193,'Coverage Indicators - Section D'!$A$1:$A$100,0))&lt;&gt;"",INDEX('Coverage Indicators - Section D'!AD$1:AD$100,MATCH('Print View'!$A193,'Coverage Indicators - Section D'!$A$1:$A$100,0)),""),"")&amp;"/"&amp;IFERROR(IF(INDEX('Coverage Indicators - Section D'!AD$1:AD$100,MATCH('Print View'!$A193,'Coverage Indicators - Section D'!$A$1:$A$100,0)+1)&lt;&gt;"",INDEX('Coverage Indicators - Section D'!AD$1:AD$100,MATCH('Print View'!$A193,'Coverage Indicators - Section D'!$A$1:$A$100,0)+1),""),"")&amp;CHAR(10)&amp;IFERROR(IF(INDEX('Coverage Indicators - Section D'!AE$1:AE$100,MATCH('Print View'!$A193,'Coverage Indicators - Section D'!$A$1:$A$100,0))&lt;&gt;"",FIXED(INDEX('Coverage Indicators - Section D'!AE$1:AE$100,MATCH('Print View'!$A193,'Coverage Indicators - Section D'!$A$1:$A$100,0))*100,2)&amp;"%",""),"")&amp;CHAR(10)&amp;IFERROR(IF(INDEX('Coverage Indicators - Section D'!AF$1:AF$100,MATCH('Print View'!$A193,'Coverage Indicators - Section D'!$A$1:$A$100,0))&lt;&gt;"",INDEX('Coverage Indicators - Section D'!AF$1:AF$100,MATCH('Print View'!$A193,'Coverage Indicators - Section D'!$A$1:$A$100,0)),""),"")</f>
        <v xml:space="preserve">/
</v>
      </c>
      <c r="R193" s="405" t="str">
        <f ca="1">IFERROR(IF(INDEX('Coverage Indicators - Section D'!AG$1:AG$100,MATCH('Print View'!$A193,'Coverage Indicators - Section D'!$A$1:$A$100,0))&lt;&gt;"",INDEX('Coverage Indicators - Section D'!AG$1:AG$100,MATCH('Print View'!$A193,'Coverage Indicators - Section D'!$A$1:$A$100,0)),""),"")&amp;"/"&amp;IFERROR(IF(INDEX('Coverage Indicators - Section D'!AG$1:AG$100,MATCH('Print View'!$A193,'Coverage Indicators - Section D'!$A$1:$A$100,0)+1)&lt;&gt;"",INDEX('Coverage Indicators - Section D'!AG$1:AG$100,MATCH('Print View'!$A193,'Coverage Indicators - Section D'!$A$1:$A$100,0)+1),""),"")&amp;CHAR(10)&amp;IFERROR(IF(INDEX('Coverage Indicators - Section D'!AH$1:AH$100,MATCH('Print View'!$A193,'Coverage Indicators - Section D'!$A$1:$A$100,0))&lt;&gt;"",FIXED(INDEX('Coverage Indicators - Section D'!AH$1:AH$100,MATCH('Print View'!$A193,'Coverage Indicators - Section D'!$A$1:$A$100,0))*100,2)&amp;"%",""),"")&amp;CHAR(10)&amp;IFERROR(IF(INDEX('Coverage Indicators - Section D'!AI$1:AI$100,MATCH('Print View'!$A193,'Coverage Indicators - Section D'!$A$1:$A$100,0))&lt;&gt;"",INDEX('Coverage Indicators - Section D'!AI$1:AI$100,MATCH('Print View'!$A193,'Coverage Indicators - Section D'!$A$1:$A$100,0)),""),"")</f>
        <v xml:space="preserve">/
</v>
      </c>
      <c r="S193" s="405" t="str">
        <f ca="1">IFERROR(IF(INDEX('Coverage Indicators - Section D'!AJ$1:AJ$100,MATCH('Print View'!$A193,'Coverage Indicators - Section D'!$A$1:$A$100,0))&lt;&gt;"",INDEX('Coverage Indicators - Section D'!AJ$1:AJ$100,MATCH('Print View'!$A193,'Coverage Indicators - Section D'!$A$1:$A$100,0)),""),"")&amp;"/"&amp;IFERROR(IF(INDEX('Coverage Indicators - Section D'!AJ$1:AJ$100,MATCH('Print View'!$A193,'Coverage Indicators - Section D'!$A$1:$A$100,0)+1)&lt;&gt;"",INDEX('Coverage Indicators - Section D'!AJ$1:AJ$100,MATCH('Print View'!$A193,'Coverage Indicators - Section D'!$A$1:$A$100,0)+1),""),"")&amp;CHAR(10)&amp;IFERROR(IF(INDEX('Coverage Indicators - Section D'!AK$1:AK$100,MATCH('Print View'!$A193,'Coverage Indicators - Section D'!$A$1:$A$100,0))&lt;&gt;"",FIXED(INDEX('Coverage Indicators - Section D'!AK$1:AK$100,MATCH('Print View'!$A193,'Coverage Indicators - Section D'!$A$1:$A$100,0))*100,2)&amp;"%",""),"")&amp;CHAR(10)&amp;IFERROR(IF(INDEX('Coverage Indicators - Section D'!AL$1:AL$100,MATCH('Print View'!$A193,'Coverage Indicators - Section D'!$A$1:$A$100,0))&lt;&gt;"",INDEX('Coverage Indicators - Section D'!AL$1:AL$100,MATCH('Print View'!$A193,'Coverage Indicators - Section D'!$A$1:$A$100,0)),""),"")</f>
        <v xml:space="preserve">/
</v>
      </c>
      <c r="T193" s="315"/>
      <c r="U193" s="230"/>
      <c r="V193" s="230"/>
      <c r="W193" s="230"/>
      <c r="X193" s="230"/>
      <c r="Y193" s="230"/>
      <c r="Z193" s="230"/>
      <c r="AA193" s="230"/>
      <c r="AB193" s="230"/>
      <c r="AC193" s="230"/>
      <c r="AD193" s="230"/>
      <c r="AE193" s="230"/>
      <c r="AF193" s="230"/>
      <c r="AG193" s="230"/>
      <c r="AH193" s="230"/>
      <c r="AI193" s="230"/>
      <c r="AJ193" s="230"/>
      <c r="AK193" s="230"/>
      <c r="AL193" s="230"/>
      <c r="AM193" s="230"/>
      <c r="AN193" s="230"/>
      <c r="AO193" s="230" t="str">
        <f ca="1">IFERROR(IF(INDEX('Coverage Indicators - Section D'!AD$1:AD$110,MATCH('Print View'!$A193,'Coverage Indicators - Section D'!$A$1:$A$110,0))&lt;&gt;0,INDEX('Coverage Indicators - Section D'!AD$1:AD$110,MATCH('Print View'!$A193,'Coverage Indicators - Section D'!$A$1:$A$110,0)),""),"")</f>
        <v/>
      </c>
      <c r="AP193" s="230"/>
      <c r="AQ193" s="230"/>
      <c r="AR193" s="230"/>
      <c r="AS193" s="230"/>
      <c r="AT193" s="703" t="str">
        <f ca="1">CONCATENATE($A193,N$147)</f>
        <v>2331-Dec-24</v>
      </c>
      <c r="AU193" s="702" t="str">
        <f ca="1">CONCATENATE($A193,Q$147)</f>
        <v>2331-Dec-27</v>
      </c>
      <c r="AV193" s="702" t="str">
        <f t="shared" ref="AV193" si="154">CONCATENATE($A193,V$147)</f>
        <v>23</v>
      </c>
      <c r="AW193" s="702" t="str">
        <f t="shared" ref="AW193" si="155">CONCATENATE($A193,Y$147)</f>
        <v>23</v>
      </c>
      <c r="AX193" s="702" t="str">
        <f t="shared" ref="AX193" si="156">CONCATENATE($A193,AB$147)</f>
        <v>23</v>
      </c>
      <c r="AY193" s="702" t="str">
        <f t="shared" ref="AY193" si="157">CONCATENATE($A193,AE$147)</f>
        <v>23</v>
      </c>
      <c r="AZ193" s="702" t="str">
        <f t="shared" ref="AZ193" si="158">CONCATENATE($A193,AH$147)</f>
        <v>23</v>
      </c>
      <c r="BA193" s="702" t="str">
        <f t="shared" ref="BA193" si="159">CONCATENATE($A193,AK$147)</f>
        <v>23</v>
      </c>
      <c r="BB193" s="235"/>
      <c r="BC193" s="122"/>
    </row>
    <row r="194" spans="1:55" s="107" customFormat="1" ht="88.25" customHeight="1" x14ac:dyDescent="0.35">
      <c r="A194" s="740"/>
      <c r="B194" s="600" t="str">
        <f ca="1">IFERROR(IF(INDEX('Coverage Indicators - Section D'!AM$1:AM$110,MATCH('Print View'!$A193,'Coverage Indicators - Section D'!$A$1:$A$110,0))&lt;&gt;0,INDEX('Coverage Indicators - Section D'!AM$1:AM$110,MATCH('Print View'!$A193,'Coverage Indicators - Section D'!$A$1:$A$110,0)),""),"")</f>
        <v/>
      </c>
      <c r="C194" s="601"/>
      <c r="D194" s="601"/>
      <c r="E194" s="601"/>
      <c r="F194" s="601"/>
      <c r="G194" s="601"/>
      <c r="H194" s="601"/>
      <c r="I194" s="601"/>
      <c r="J194" s="601"/>
      <c r="K194" s="601"/>
      <c r="L194" s="601"/>
      <c r="M194" s="601"/>
      <c r="N194" s="601"/>
      <c r="O194" s="601"/>
      <c r="P194" s="601"/>
      <c r="Q194" s="601"/>
      <c r="R194" s="601"/>
      <c r="S194" s="602"/>
      <c r="T194" s="317"/>
      <c r="U194" s="230"/>
      <c r="V194" s="230"/>
      <c r="W194" s="230"/>
      <c r="X194" s="230"/>
      <c r="Y194" s="230"/>
      <c r="Z194" s="230"/>
      <c r="AA194" s="230"/>
      <c r="AB194" s="230"/>
      <c r="AC194" s="230"/>
      <c r="AD194" s="230"/>
      <c r="AE194" s="230"/>
      <c r="AF194" s="230"/>
      <c r="AG194" s="230"/>
      <c r="AH194" s="230"/>
      <c r="AI194" s="230"/>
      <c r="AJ194" s="230"/>
      <c r="AK194" s="230"/>
      <c r="AL194" s="230"/>
      <c r="AM194" s="230"/>
      <c r="AN194" s="230"/>
      <c r="AO194" s="230"/>
      <c r="AP194" s="230"/>
      <c r="AQ194" s="230"/>
      <c r="AR194" s="230"/>
      <c r="AS194" s="230"/>
      <c r="AT194" s="703"/>
      <c r="AU194" s="702"/>
      <c r="AV194" s="702"/>
      <c r="AW194" s="702"/>
      <c r="AX194" s="702"/>
      <c r="AY194" s="702"/>
      <c r="AZ194" s="702"/>
      <c r="BA194" s="702"/>
      <c r="BB194" s="235"/>
      <c r="BC194" s="122"/>
    </row>
    <row r="195" spans="1:55" s="107" customFormat="1" ht="177" customHeight="1" x14ac:dyDescent="0.35">
      <c r="A195" s="741">
        <v>24</v>
      </c>
      <c r="B195" s="393" t="str">
        <f ca="1">IFERROR(IF(INDEX('Coverage Indicators - Section D'!B$1:B$100,MATCH('Print View'!$A195,'Coverage Indicators - Section D'!$A$1:$A$100,0))&lt;&gt;0,INDEX('Coverage Indicators - Section D'!B$1:B$100,MATCH('Print View'!$A195,'Coverage Indicators - Section D'!$A$1:$A$100,0)),""),"")</f>
        <v/>
      </c>
      <c r="C195" s="393" t="str">
        <f ca="1">IFERROR(IF(INDEX('Coverage Indicators - Section D'!D$1:D$100,MATCH('Print View'!$A195,'Coverage Indicators - Section D'!$A$1:$A$100,0))&lt;&gt;0,INDEX('Coverage Indicators - Section D'!D$1:D$100,MATCH('Print View'!$A195,'Coverage Indicators - Section D'!$A$1:$A$100,0)),""),"")</f>
        <v/>
      </c>
      <c r="D195" s="393" t="str">
        <f ca="1">IFERROR(IF(INDEX('Coverage Indicators - Section D'!E$1:E$100,MATCH('Print View'!$A195,'Coverage Indicators - Section D'!$A$1:$A$100,0))&lt;&gt;0,INDEX('Coverage Indicators - Section D'!E$1:E$100,MATCH('Print View'!$A195,'Coverage Indicators - Section D'!$A$1:$A$100,0)),""),"")</f>
        <v/>
      </c>
      <c r="E195" s="394" t="str">
        <f ca="1">IFERROR(IF(INDEX('Coverage Indicators - Section D'!F$1:F$100,MATCH('Print View'!$A195,'Coverage Indicators - Section D'!$A$1:$A$100,0))&lt;&gt;"",INDEX('Coverage Indicators - Section D'!F$1:F$100,MATCH('Print View'!$A195,'Coverage Indicators - Section D'!$A$1:$A$100,0)),""),"")&amp;"/"&amp;IFERROR(IF(INDEX('Coverage Indicators - Section D'!F$1:F$100,MATCH('Print View'!$A195,'Coverage Indicators - Section D'!$A$1:$A$100,0)+1)&lt;&gt;"",INDEX('Coverage Indicators - Section D'!F$1:F$100,MATCH('Print View'!$A195,'Coverage Indicators - Section D'!$A$1:$A$100,0)+1),""),"")&amp;CHAR(10)&amp;IFERROR(IF(INDEX('Coverage Indicators - Section D'!G$1:G$100,MATCH('Print View'!$A195,'Coverage Indicators - Section D'!$A$1:$A$100,0))&lt;&gt;"",FIXED(INDEX('Coverage Indicators - Section D'!G$1:G$100,MATCH('Print View'!$A195,'Coverage Indicators - Section D'!$A$1:$A$100,0))*100,2)&amp;"%",""),"")</f>
        <v xml:space="preserve">/
</v>
      </c>
      <c r="F195" s="408" t="str">
        <f ca="1">IFERROR(IF(INDEX('Coverage Indicators - Section D'!H$1:H$100,MATCH('Print View'!$A195,'Coverage Indicators - Section D'!$A$1:$A$100,0))&lt;&gt;0,INDEX('Coverage Indicators - Section D'!H$1:H$100,MATCH('Print View'!$A195,'Coverage Indicators - Section D'!$A$1:$A$100,0)),""),"")&amp;CHAR(10)&amp;IFERROR(IF(INDEX('Coverage Indicators - Section D'!I$1:I$100,MATCH('Print View'!$A195,'Coverage Indicators - Section D'!$A$1:$A$100,0))&lt;&gt;0,INDEX('Coverage Indicators - Section D'!I$1:I$100,MATCH('Print View'!$A195,'Coverage Indicators - Section D'!$A$1:$A$100,0)),""),"")</f>
        <v xml:space="preserve">
</v>
      </c>
      <c r="G195" s="409" t="str">
        <f>IFERROR(IF(INDEX('Coverage Indicators - Section D'!J53:J82,MATCH('Print View'!$A195,'Coverage Indicators - Section D'!$A$9:$A$38,0))&lt;&gt;0,INDEX('Coverage Indicators - Section D'!J53:J82,MATCH('Print View'!$A195,'Coverage Indicators - Section D'!$A$9:$A$38,0)),""),"")</f>
        <v/>
      </c>
      <c r="H195" s="408" t="str">
        <f ca="1">IFERROR(IF(INDEX('Coverage Indicators - Section D'!K$1:K$100,MATCH('Print View'!$A195,'Coverage Indicators - Section D'!$A$1:$A$100,0))&lt;&gt;0,INDEX('Coverage Indicators - Section D'!K$1:K$100,MATCH('Print View'!$A195,'Coverage Indicators - Section D'!$A$1:$A$100,0)),""),"")</f>
        <v/>
      </c>
      <c r="I195" s="409" t="str">
        <f ca="1">IFERROR(IF(AND('Overview - Section A'!AN$5="Grant Making",OR(C195&lt;&gt;"",D195&lt;&gt;"")),Setup!I15,IF(INDEX('Coverage Indicators - Section D'!L$1:L$100,MATCH('Print View'!$A195,'Coverage Indicators - Section D'!$A$1:$A$100,0))&lt;&gt;0,INDEX('Coverage Indicators - Section D'!L$1:L$100,MATCH('Print View'!$A195,'Coverage Indicators - Section D'!$A$1:$A$100,0)),"")),"")</f>
        <v/>
      </c>
      <c r="J195" s="408" t="str">
        <f ca="1">IFERROR(IF(INDEX('Coverage Indicators - Section D'!M$1:M$100,MATCH('Print View'!$A195,'Coverage Indicators - Section D'!$A$1:$A$100,0))&lt;&gt;0,INDEX('Coverage Indicators - Section D'!M$1:M$100,MATCH('Print View'!$A195,'Coverage Indicators - Section D'!$A$1:$A$100,0)),""),"")&amp;CHAR(10)&amp;IFERROR(IF(INDEX('Coverage Indicators - Section D'!M$1:M$100,MATCH('Print View'!$A195,'Coverage Indicators - Section D'!$A$1:$A$100,0)+1)&lt;&gt;0,INDEX('Coverage Indicators - Section D'!M$1:M$100,MATCH('Print View'!$A195,'Coverage Indicators - Section D'!$A$1:$A$100,0)+1),""),"")</f>
        <v xml:space="preserve">
</v>
      </c>
      <c r="K195" s="408" t="str">
        <f ca="1">IFERROR(IF(INDEX('Coverage Indicators - Section D'!N$1:N$100,MATCH('Print View'!$A195,'Coverage Indicators - Section D'!$A$1:$A$100,0))&lt;&gt;0,INDEX('Coverage Indicators - Section D'!N$1:N$100,MATCH('Print View'!$A195,'Coverage Indicators - Section D'!$A$1:$A$100,0)),""),"")</f>
        <v/>
      </c>
      <c r="L195" s="410" t="str">
        <f ca="1">IFERROR(IF(INDEX('Coverage Indicators - Section D'!O$1:O$100,MATCH('Print View'!$A195,'Coverage Indicators - Section D'!$A$1:$A$100,0))&lt;&gt;"",INDEX('Coverage Indicators - Section D'!O$1:O$100,MATCH('Print View'!$A195,'Coverage Indicators - Section D'!$A$1:$A$100,0)),""),"")&amp;"/"&amp;IFERROR(IF(INDEX('Coverage Indicators - Section D'!O$1:O$100,MATCH('Print View'!$A195,'Coverage Indicators - Section D'!$A$1:$A$100,0)+1)&lt;&gt;"",INDEX('Coverage Indicators - Section D'!O$1:O$100,MATCH('Print View'!$A195,'Coverage Indicators - Section D'!$A$1:$A$100,0)+1),""),"")&amp;CHAR(10)&amp;IFERROR(IF(INDEX('Coverage Indicators - Section D'!P$1:P$100,MATCH('Print View'!$A195,'Coverage Indicators - Section D'!$A$1:$A$100,0))&lt;&gt;"",FIXED(INDEX('Coverage Indicators - Section D'!P$1:P$100,MATCH('Print View'!$A195,'Coverage Indicators - Section D'!$A$1:$A$100,0))*100,2)&amp;"%",""),"")&amp;CHAR(10)&amp;IFERROR(IF(INDEX('Coverage Indicators - Section D'!Q$1:Q$100,MATCH('Print View'!$A195,'Coverage Indicators - Section D'!$A$1:$A$100,0))&lt;&gt;"",INDEX('Coverage Indicators - Section D'!Q$1:Q$100,MATCH('Print View'!$A195,'Coverage Indicators - Section D'!$A$1:$A$100,0)),""),"")</f>
        <v xml:space="preserve">/
</v>
      </c>
      <c r="M195" s="410" t="str">
        <f ca="1">IFERROR(IF(INDEX('Coverage Indicators - Section D'!R$1:R$100,MATCH('Print View'!$A195,'Coverage Indicators - Section D'!$A$1:$A$100,0))&lt;&gt;"",INDEX('Coverage Indicators - Section D'!R$1:R$100,MATCH('Print View'!$A195,'Coverage Indicators - Section D'!$A$1:$A$100,0)),""),"")&amp;"/"&amp;IFERROR(IF(INDEX('Coverage Indicators - Section D'!R$1:R$100,MATCH('Print View'!$A195,'Coverage Indicators - Section D'!$A$1:$A$100,0)+1)&lt;&gt;"",INDEX('Coverage Indicators - Section D'!R$1:R$100,MATCH('Print View'!$A195,'Coverage Indicators - Section D'!$A$1:$A$100,0)+1),""),"")&amp;CHAR(10)&amp;IFERROR(IF(INDEX('Coverage Indicators - Section D'!S$1:S$100,MATCH('Print View'!$A195,'Coverage Indicators - Section D'!$A$1:$A$100,0))&lt;&gt;"",FIXED(INDEX('Coverage Indicators - Section D'!S$1:S$100,MATCH('Print View'!$A195,'Coverage Indicators - Section D'!$A$1:$A$100,0))*100,2)&amp;"%",""),"")&amp;CHAR(10)&amp;IFERROR(IF(INDEX('Coverage Indicators - Section D'!T$1:T$100,MATCH('Print View'!$A195,'Coverage Indicators - Section D'!$A$1:$A$100,0))&lt;&gt;"",INDEX('Coverage Indicators - Section D'!T$1:T$100,MATCH('Print View'!$A195,'Coverage Indicators - Section D'!$A$1:$A$100,0)),""),"")</f>
        <v xml:space="preserve">/
</v>
      </c>
      <c r="N195" s="410" t="str">
        <f ca="1">IFERROR(IF(INDEX('Coverage Indicators - Section D'!U$1:U$100,MATCH('Print View'!$A195,'Coverage Indicators - Section D'!$A$1:$A$100,0))&lt;&gt;"",INDEX('Coverage Indicators - Section D'!U$1:U$100,MATCH('Print View'!$A195,'Coverage Indicators - Section D'!$A$1:$A$100,0)),""),"")&amp;"/"&amp;IFERROR(IF(INDEX('Coverage Indicators - Section D'!U$1:U$100,MATCH('Print View'!$A195,'Coverage Indicators - Section D'!$A$1:$A$100,0)+1)&lt;&gt;"",INDEX('Coverage Indicators - Section D'!U$1:U$100,MATCH('Print View'!$A195,'Coverage Indicators - Section D'!$A$1:$A$100,0)+1),""),"")&amp;CHAR(10)&amp;IFERROR(IF(INDEX('Coverage Indicators - Section D'!V$1:V$100,MATCH('Print View'!$A195,'Coverage Indicators - Section D'!$A$1:$A$100,0))&lt;&gt;"",FIXED(INDEX('Coverage Indicators - Section D'!V$1:V$100,MATCH('Print View'!$A195,'Coverage Indicators - Section D'!$A$1:$A$100,0))*100,2)&amp;"%",""),"")&amp;CHAR(10)&amp;IFERROR(IF(INDEX('Coverage Indicators - Section D'!W$1:W$100,MATCH('Print View'!$A195,'Coverage Indicators - Section D'!$A$1:$A$100,0))&lt;&gt;"",INDEX('Coverage Indicators - Section D'!W$1:W$100,MATCH('Print View'!$A195,'Coverage Indicators - Section D'!$A$1:$A$100,0)),""),"")</f>
        <v xml:space="preserve">/
</v>
      </c>
      <c r="O195" s="410" t="str">
        <f ca="1">IFERROR(IF(INDEX('Coverage Indicators - Section D'!X$1:X$100,MATCH('Print View'!$A195,'Coverage Indicators - Section D'!$A$1:$A$100,0))&lt;&gt;"",INDEX('Coverage Indicators - Section D'!X$1:X$100,MATCH('Print View'!$A195,'Coverage Indicators - Section D'!$A$1:$A$100,0)),""),"")&amp;"/"&amp;IFERROR(IF(INDEX('Coverage Indicators - Section D'!X$1:X$100,MATCH('Print View'!$A195,'Coverage Indicators - Section D'!$A$1:$A$100,0)+1)&lt;&gt;"",INDEX('Coverage Indicators - Section D'!X$1:X$100,MATCH('Print View'!$A195,'Coverage Indicators - Section D'!$A$1:$A$100,0)+1),""),"")&amp;CHAR(10)&amp;IFERROR(IF(INDEX('Coverage Indicators - Section D'!Y$1:Y$100,MATCH('Print View'!$A195,'Coverage Indicators - Section D'!$A$1:$A$100,0))&lt;&gt;"",FIXED(INDEX('Coverage Indicators - Section D'!Y$1:Y$100,MATCH('Print View'!$A195,'Coverage Indicators - Section D'!$A$1:$A$100,0))*100,2)&amp;"%",""),"")&amp;CHAR(10)&amp;IFERROR(IF(INDEX('Coverage Indicators - Section D'!Z$1:Z$100,MATCH('Print View'!$A195,'Coverage Indicators - Section D'!$A$1:$A$100,0))&lt;&gt;"",INDEX('Coverage Indicators - Section D'!Z$1:Z$100,MATCH('Print View'!$A195,'Coverage Indicators - Section D'!$A$1:$A$100,0)),""),"")</f>
        <v xml:space="preserve">/
</v>
      </c>
      <c r="P195" s="410" t="str">
        <f ca="1">IFERROR(IF(INDEX('Coverage Indicators - Section D'!AA$1:AA$100,MATCH('Print View'!$A195,'Coverage Indicators - Section D'!$A$1:$A$100,0))&lt;&gt;"",INDEX('Coverage Indicators - Section D'!AA$1:AA$100,MATCH('Print View'!$A195,'Coverage Indicators - Section D'!$A$1:$A$100,0)),""),"")&amp;"/"&amp;IFERROR(IF(INDEX('Coverage Indicators - Section D'!AA$1:AA$100,MATCH('Print View'!$A195,'Coverage Indicators - Section D'!$A$1:$A$100,0)+1)&lt;&gt;"",INDEX('Coverage Indicators - Section D'!AA$1:AA$100,MATCH('Print View'!$A195,'Coverage Indicators - Section D'!$A$1:$A$100,0)+1),""),"")&amp;CHAR(10)&amp;IFERROR(IF(INDEX('Coverage Indicators - Section D'!AB$1:AB$100,MATCH('Print View'!$A195,'Coverage Indicators - Section D'!$A$1:$A$100,0))&lt;&gt;"",FIXED(INDEX('Coverage Indicators - Section D'!AB$1:AB$100,MATCH('Print View'!$A195,'Coverage Indicators - Section D'!$A$1:$A$100,0))*100,2)&amp;"%",""),"")&amp;CHAR(10)&amp;IFERROR(IF(INDEX('Coverage Indicators - Section D'!AC$1:AC$100,MATCH('Print View'!$A195,'Coverage Indicators - Section D'!$A$1:$A$100,0))&lt;&gt;"",INDEX('Coverage Indicators - Section D'!AC$1:AC$100,MATCH('Print View'!$A195,'Coverage Indicators - Section D'!$A$1:$A$100,0)),""),"")</f>
        <v xml:space="preserve">/
</v>
      </c>
      <c r="Q195" s="410" t="str">
        <f ca="1">IFERROR(IF(INDEX('Coverage Indicators - Section D'!AD$1:AD$100,MATCH('Print View'!$A195,'Coverage Indicators - Section D'!$A$1:$A$100,0))&lt;&gt;"",INDEX('Coverage Indicators - Section D'!AD$1:AD$100,MATCH('Print View'!$A195,'Coverage Indicators - Section D'!$A$1:$A$100,0)),""),"")&amp;"/"&amp;IFERROR(IF(INDEX('Coverage Indicators - Section D'!AD$1:AD$100,MATCH('Print View'!$A195,'Coverage Indicators - Section D'!$A$1:$A$100,0)+1)&lt;&gt;"",INDEX('Coverage Indicators - Section D'!AD$1:AD$100,MATCH('Print View'!$A195,'Coverage Indicators - Section D'!$A$1:$A$100,0)+1),""),"")&amp;CHAR(10)&amp;IFERROR(IF(INDEX('Coverage Indicators - Section D'!AE$1:AE$100,MATCH('Print View'!$A195,'Coverage Indicators - Section D'!$A$1:$A$100,0))&lt;&gt;"",FIXED(INDEX('Coverage Indicators - Section D'!AE$1:AE$100,MATCH('Print View'!$A195,'Coverage Indicators - Section D'!$A$1:$A$100,0))*100,2)&amp;"%",""),"")&amp;CHAR(10)&amp;IFERROR(IF(INDEX('Coverage Indicators - Section D'!AF$1:AF$100,MATCH('Print View'!$A195,'Coverage Indicators - Section D'!$A$1:$A$100,0))&lt;&gt;"",INDEX('Coverage Indicators - Section D'!AF$1:AF$100,MATCH('Print View'!$A195,'Coverage Indicators - Section D'!$A$1:$A$100,0)),""),"")</f>
        <v xml:space="preserve">/
</v>
      </c>
      <c r="R195" s="410" t="str">
        <f ca="1">IFERROR(IF(INDEX('Coverage Indicators - Section D'!AG$1:AG$100,MATCH('Print View'!$A195,'Coverage Indicators - Section D'!$A$1:$A$100,0))&lt;&gt;"",INDEX('Coverage Indicators - Section D'!AG$1:AG$100,MATCH('Print View'!$A195,'Coverage Indicators - Section D'!$A$1:$A$100,0)),""),"")&amp;"/"&amp;IFERROR(IF(INDEX('Coverage Indicators - Section D'!AG$1:AG$100,MATCH('Print View'!$A195,'Coverage Indicators - Section D'!$A$1:$A$100,0)+1)&lt;&gt;"",INDEX('Coverage Indicators - Section D'!AG$1:AG$100,MATCH('Print View'!$A195,'Coverage Indicators - Section D'!$A$1:$A$100,0)+1),""),"")&amp;CHAR(10)&amp;IFERROR(IF(INDEX('Coverage Indicators - Section D'!AH$1:AH$100,MATCH('Print View'!$A195,'Coverage Indicators - Section D'!$A$1:$A$100,0))&lt;&gt;"",FIXED(INDEX('Coverage Indicators - Section D'!AH$1:AH$100,MATCH('Print View'!$A195,'Coverage Indicators - Section D'!$A$1:$A$100,0))*100,2)&amp;"%",""),"")&amp;CHAR(10)&amp;IFERROR(IF(INDEX('Coverage Indicators - Section D'!AI$1:AI$100,MATCH('Print View'!$A195,'Coverage Indicators - Section D'!$A$1:$A$100,0))&lt;&gt;"",INDEX('Coverage Indicators - Section D'!AI$1:AI$100,MATCH('Print View'!$A195,'Coverage Indicators - Section D'!$A$1:$A$100,0)),""),"")</f>
        <v xml:space="preserve">/
</v>
      </c>
      <c r="S195" s="410" t="str">
        <f ca="1">IFERROR(IF(INDEX('Coverage Indicators - Section D'!AJ$1:AJ$100,MATCH('Print View'!$A195,'Coverage Indicators - Section D'!$A$1:$A$100,0))&lt;&gt;"",INDEX('Coverage Indicators - Section D'!AJ$1:AJ$100,MATCH('Print View'!$A195,'Coverage Indicators - Section D'!$A$1:$A$100,0)),""),"")&amp;"/"&amp;IFERROR(IF(INDEX('Coverage Indicators - Section D'!AJ$1:AJ$100,MATCH('Print View'!$A195,'Coverage Indicators - Section D'!$A$1:$A$100,0)+1)&lt;&gt;"",INDEX('Coverage Indicators - Section D'!AJ$1:AJ$100,MATCH('Print View'!$A195,'Coverage Indicators - Section D'!$A$1:$A$100,0)+1),""),"")&amp;CHAR(10)&amp;IFERROR(IF(INDEX('Coverage Indicators - Section D'!AK$1:AK$100,MATCH('Print View'!$A195,'Coverage Indicators - Section D'!$A$1:$A$100,0))&lt;&gt;"",FIXED(INDEX('Coverage Indicators - Section D'!AK$1:AK$100,MATCH('Print View'!$A195,'Coverage Indicators - Section D'!$A$1:$A$100,0))*100,2)&amp;"%",""),"")&amp;CHAR(10)&amp;IFERROR(IF(INDEX('Coverage Indicators - Section D'!AL$1:AL$100,MATCH('Print View'!$A195,'Coverage Indicators - Section D'!$A$1:$A$100,0))&lt;&gt;"",INDEX('Coverage Indicators - Section D'!AL$1:AL$100,MATCH('Print View'!$A195,'Coverage Indicators - Section D'!$A$1:$A$100,0)),""),"")</f>
        <v xml:space="preserve">/
</v>
      </c>
      <c r="T195" s="318"/>
      <c r="U195" s="230"/>
      <c r="V195" s="230"/>
      <c r="W195" s="230"/>
      <c r="X195" s="230"/>
      <c r="Y195" s="230"/>
      <c r="Z195" s="230"/>
      <c r="AA195" s="230"/>
      <c r="AB195" s="230"/>
      <c r="AC195" s="230"/>
      <c r="AD195" s="230"/>
      <c r="AE195" s="230"/>
      <c r="AF195" s="230"/>
      <c r="AG195" s="230"/>
      <c r="AH195" s="230"/>
      <c r="AI195" s="230"/>
      <c r="AJ195" s="230"/>
      <c r="AK195" s="230"/>
      <c r="AL195" s="230"/>
      <c r="AM195" s="230"/>
      <c r="AN195" s="230"/>
      <c r="AO195" s="230" t="str">
        <f ca="1">IFERROR(IF(INDEX('Coverage Indicators - Section D'!AD$1:AD$110,MATCH('Print View'!$A195,'Coverage Indicators - Section D'!$A$1:$A$110,0))&lt;&gt;0,INDEX('Coverage Indicators - Section D'!AD$1:AD$110,MATCH('Print View'!$A195,'Coverage Indicators - Section D'!$A$1:$A$110,0)),""),"")</f>
        <v/>
      </c>
      <c r="AP195" s="230"/>
      <c r="AQ195" s="230"/>
      <c r="AR195" s="230"/>
      <c r="AS195" s="230"/>
      <c r="AT195" s="703" t="str">
        <f ca="1">CONCATENATE($A195,N$147)</f>
        <v>2431-Dec-24</v>
      </c>
      <c r="AU195" s="702" t="str">
        <f ca="1">CONCATENATE($A195,Q$147)</f>
        <v>2431-Dec-27</v>
      </c>
      <c r="AV195" s="702" t="str">
        <f t="shared" ref="AV195" si="160">CONCATENATE($A195,V$147)</f>
        <v>24</v>
      </c>
      <c r="AW195" s="702" t="str">
        <f t="shared" ref="AW195" si="161">CONCATENATE($A195,Y$147)</f>
        <v>24</v>
      </c>
      <c r="AX195" s="702" t="str">
        <f t="shared" ref="AX195" si="162">CONCATENATE($A195,AB$147)</f>
        <v>24</v>
      </c>
      <c r="AY195" s="702" t="str">
        <f t="shared" ref="AY195" si="163">CONCATENATE($A195,AE$147)</f>
        <v>24</v>
      </c>
      <c r="AZ195" s="702" t="str">
        <f t="shared" ref="AZ195" si="164">CONCATENATE($A195,AH$147)</f>
        <v>24</v>
      </c>
      <c r="BA195" s="702" t="str">
        <f t="shared" ref="BA195" si="165">CONCATENATE($A195,AK$147)</f>
        <v>24</v>
      </c>
      <c r="BB195" s="235"/>
      <c r="BC195" s="122"/>
    </row>
    <row r="196" spans="1:55" s="107" customFormat="1" ht="88.25" customHeight="1" x14ac:dyDescent="0.35">
      <c r="A196" s="741"/>
      <c r="B196" s="596" t="str">
        <f ca="1">IFERROR(IF(INDEX('Coverage Indicators - Section D'!AM$1:AM$110,MATCH('Print View'!$A195,'Coverage Indicators - Section D'!$A$1:$A$110,0))&lt;&gt;0,INDEX('Coverage Indicators - Section D'!AM$1:AM$110,MATCH('Print View'!$A195,'Coverage Indicators - Section D'!$A$1:$A$110,0)),""),"")</f>
        <v/>
      </c>
      <c r="C196" s="597"/>
      <c r="D196" s="597"/>
      <c r="E196" s="597"/>
      <c r="F196" s="597"/>
      <c r="G196" s="597"/>
      <c r="H196" s="597"/>
      <c r="I196" s="598"/>
      <c r="J196" s="598"/>
      <c r="K196" s="598"/>
      <c r="L196" s="598"/>
      <c r="M196" s="598"/>
      <c r="N196" s="598"/>
      <c r="O196" s="598"/>
      <c r="P196" s="598"/>
      <c r="Q196" s="598"/>
      <c r="R196" s="598"/>
      <c r="S196" s="599"/>
      <c r="T196" s="319"/>
      <c r="U196" s="230"/>
      <c r="V196" s="230"/>
      <c r="W196" s="230"/>
      <c r="X196" s="230"/>
      <c r="Y196" s="230"/>
      <c r="Z196" s="230"/>
      <c r="AA196" s="230"/>
      <c r="AB196" s="230"/>
      <c r="AC196" s="230"/>
      <c r="AD196" s="230"/>
      <c r="AE196" s="230"/>
      <c r="AF196" s="230"/>
      <c r="AG196" s="230"/>
      <c r="AH196" s="230"/>
      <c r="AI196" s="230"/>
      <c r="AJ196" s="230"/>
      <c r="AK196" s="230"/>
      <c r="AL196" s="230"/>
      <c r="AM196" s="230"/>
      <c r="AN196" s="230"/>
      <c r="AO196" s="230"/>
      <c r="AP196" s="230"/>
      <c r="AQ196" s="230"/>
      <c r="AR196" s="230"/>
      <c r="AS196" s="230"/>
      <c r="AT196" s="703"/>
      <c r="AU196" s="702"/>
      <c r="AV196" s="702"/>
      <c r="AW196" s="702"/>
      <c r="AX196" s="702"/>
      <c r="AY196" s="702"/>
      <c r="AZ196" s="702"/>
      <c r="BA196" s="702"/>
      <c r="BB196" s="235"/>
      <c r="BC196" s="122"/>
    </row>
    <row r="197" spans="1:55" s="107" customFormat="1" ht="177" customHeight="1" x14ac:dyDescent="0.35">
      <c r="A197" s="740">
        <v>25</v>
      </c>
      <c r="B197" s="403" t="str">
        <f ca="1">IFERROR(IF(INDEX('Coverage Indicators - Section D'!B$1:B$100,MATCH('Print View'!$A197,'Coverage Indicators - Section D'!$A$1:$A$100,0))&lt;&gt;0,INDEX('Coverage Indicators - Section D'!B$1:B$100,MATCH('Print View'!$A197,'Coverage Indicators - Section D'!$A$1:$A$100,0)),""),"")</f>
        <v/>
      </c>
      <c r="C197" s="403" t="str">
        <f ca="1">IFERROR(IF(INDEX('Coverage Indicators - Section D'!D$1:D$100,MATCH('Print View'!$A197,'Coverage Indicators - Section D'!$A$1:$A$100,0))&lt;&gt;0,INDEX('Coverage Indicators - Section D'!D$1:D$100,MATCH('Print View'!$A197,'Coverage Indicators - Section D'!$A$1:$A$100,0)),""),"")</f>
        <v/>
      </c>
      <c r="D197" s="403" t="str">
        <f ca="1">IFERROR(IF(INDEX('Coverage Indicators - Section D'!E$1:E$100,MATCH('Print View'!$A197,'Coverage Indicators - Section D'!$A$1:$A$100,0))&lt;&gt;0,INDEX('Coverage Indicators - Section D'!E$1:E$100,MATCH('Print View'!$A197,'Coverage Indicators - Section D'!$A$1:$A$100,0)),""),"")</f>
        <v/>
      </c>
      <c r="E197" s="404" t="str">
        <f ca="1">IFERROR(IF(INDEX('Coverage Indicators - Section D'!F$1:F$100,MATCH('Print View'!$A197,'Coverage Indicators - Section D'!$A$1:$A$100,0))&lt;&gt;"",INDEX('Coverage Indicators - Section D'!F$1:F$100,MATCH('Print View'!$A197,'Coverage Indicators - Section D'!$A$1:$A$100,0)),""),"")&amp;"/"&amp;IFERROR(IF(INDEX('Coverage Indicators - Section D'!F$1:F$100,MATCH('Print View'!$A197,'Coverage Indicators - Section D'!$A$1:$A$100,0)+1)&lt;&gt;"",INDEX('Coverage Indicators - Section D'!F$1:F$100,MATCH('Print View'!$A197,'Coverage Indicators - Section D'!$A$1:$A$100,0)+1),""),"")&amp;CHAR(10)&amp;IFERROR(IF(INDEX('Coverage Indicators - Section D'!G$1:G$100,MATCH('Print View'!$A197,'Coverage Indicators - Section D'!$A$1:$A$100,0))&lt;&gt;"",FIXED(INDEX('Coverage Indicators - Section D'!G$1:G$100,MATCH('Print View'!$A197,'Coverage Indicators - Section D'!$A$1:$A$100,0))*100,2)&amp;"%",""),"")</f>
        <v xml:space="preserve">/
</v>
      </c>
      <c r="F197" s="405" t="str">
        <f ca="1">IFERROR(IF(INDEX('Coverage Indicators - Section D'!H$1:H$100,MATCH('Print View'!$A197,'Coverage Indicators - Section D'!$A$1:$A$100,0))&lt;&gt;0,INDEX('Coverage Indicators - Section D'!H$1:H$100,MATCH('Print View'!$A197,'Coverage Indicators - Section D'!$A$1:$A$100,0)),""),"")&amp;CHAR(10)&amp;IFERROR(IF(INDEX('Coverage Indicators - Section D'!I$1:I$100,MATCH('Print View'!$A197,'Coverage Indicators - Section D'!$A$1:$A$100,0))&lt;&gt;0,INDEX('Coverage Indicators - Section D'!I$1:I$100,MATCH('Print View'!$A197,'Coverage Indicators - Section D'!$A$1:$A$100,0)),""),"")</f>
        <v xml:space="preserve">
</v>
      </c>
      <c r="G197" s="406" t="str">
        <f>IFERROR(IF(INDEX('Coverage Indicators - Section D'!J57:J86,MATCH('Print View'!$A197,'Coverage Indicators - Section D'!$A$9:$A$38,0))&lt;&gt;0,INDEX('Coverage Indicators - Section D'!J57:J86,MATCH('Print View'!$A197,'Coverage Indicators - Section D'!$A$9:$A$38,0)),""),"")</f>
        <v/>
      </c>
      <c r="H197" s="407" t="str">
        <f ca="1">IFERROR(IF(INDEX('Coverage Indicators - Section D'!K$1:K$100,MATCH('Print View'!$A197,'Coverage Indicators - Section D'!$A$1:$A$100,0))&lt;&gt;0,INDEX('Coverage Indicators - Section D'!K$1:K$100,MATCH('Print View'!$A197,'Coverage Indicators - Section D'!$A$1:$A$100,0)),""),"")</f>
        <v/>
      </c>
      <c r="I197" s="406" t="str">
        <f ca="1">IFERROR(IF(AND('Overview - Section A'!AN$5="Grant Making",OR(C197&lt;&gt;"",D197&lt;&gt;"")),Setup!I15,IF(INDEX('Coverage Indicators - Section D'!L$1:L$100,MATCH('Print View'!$A197,'Coverage Indicators - Section D'!$A$1:$A$100,0))&lt;&gt;0,INDEX('Coverage Indicators - Section D'!L$1:L$100,MATCH('Print View'!$A197,'Coverage Indicators - Section D'!$A$1:$A$100,0)),"")),"")</f>
        <v/>
      </c>
      <c r="J197" s="404" t="str">
        <f ca="1">IFERROR(IF(INDEX('Coverage Indicators - Section D'!M$1:M$100,MATCH('Print View'!$A197,'Coverage Indicators - Section D'!$A$1:$A$100,0))&lt;&gt;0,INDEX('Coverage Indicators - Section D'!M$1:M$100,MATCH('Print View'!$A197,'Coverage Indicators - Section D'!$A$1:$A$100,0)),""),"")&amp;CHAR(10)&amp;IFERROR(IF(INDEX('Coverage Indicators - Section D'!M$1:M$100,MATCH('Print View'!$A197,'Coverage Indicators - Section D'!$A$1:$A$100,0)+1)&lt;&gt;0,INDEX('Coverage Indicators - Section D'!M$1:M$100,MATCH('Print View'!$A197,'Coverage Indicators - Section D'!$A$1:$A$100,0)+1),""),"")</f>
        <v xml:space="preserve">
</v>
      </c>
      <c r="K197" s="404" t="str">
        <f ca="1">IFERROR(IF(INDEX('Coverage Indicators - Section D'!N$1:N$100,MATCH('Print View'!$A197,'Coverage Indicators - Section D'!$A$1:$A$100,0))&lt;&gt;0,INDEX('Coverage Indicators - Section D'!N$1:N$100,MATCH('Print View'!$A197,'Coverage Indicators - Section D'!$A$1:$A$100,0)),""),"")</f>
        <v/>
      </c>
      <c r="L197" s="404" t="str">
        <f ca="1">IFERROR(IF(INDEX('Coverage Indicators - Section D'!O$1:O$100,MATCH('Print View'!$A197,'Coverage Indicators - Section D'!$A$1:$A$100,0))&lt;&gt;"",INDEX('Coverage Indicators - Section D'!O$1:O$100,MATCH('Print View'!$A197,'Coverage Indicators - Section D'!$A$1:$A$100,0)),""),"")&amp;"/"&amp;IFERROR(IF(INDEX('Coverage Indicators - Section D'!O$1:O$100,MATCH('Print View'!$A197,'Coverage Indicators - Section D'!$A$1:$A$100,0)+1)&lt;&gt;"",INDEX('Coverage Indicators - Section D'!O$1:O$100,MATCH('Print View'!$A197,'Coverage Indicators - Section D'!$A$1:$A$100,0)+1),""),"")&amp;CHAR(10)&amp;IFERROR(IF(INDEX('Coverage Indicators - Section D'!P$1:P$100,MATCH('Print View'!$A197,'Coverage Indicators - Section D'!$A$1:$A$100,0))&lt;&gt;"",FIXED(INDEX('Coverage Indicators - Section D'!P$1:P$100,MATCH('Print View'!$A197,'Coverage Indicators - Section D'!$A$1:$A$100,0))*100,2)&amp;"%",""),"")&amp;CHAR(10)&amp;IFERROR(IF(INDEX('Coverage Indicators - Section D'!Q$1:Q$100,MATCH('Print View'!$A197,'Coverage Indicators - Section D'!$A$1:$A$100,0))&lt;&gt;"",INDEX('Coverage Indicators - Section D'!Q$1:Q$100,MATCH('Print View'!$A197,'Coverage Indicators - Section D'!$A$1:$A$100,0)),""),"")</f>
        <v xml:space="preserve">/
</v>
      </c>
      <c r="M197" s="405" t="str">
        <f ca="1">IFERROR(IF(INDEX('Coverage Indicators - Section D'!R$1:R$100,MATCH('Print View'!$A197,'Coverage Indicators - Section D'!$A$1:$A$100,0))&lt;&gt;"",INDEX('Coverage Indicators - Section D'!R$1:R$100,MATCH('Print View'!$A197,'Coverage Indicators - Section D'!$A$1:$A$100,0)),""),"")&amp;"/"&amp;IFERROR(IF(INDEX('Coverage Indicators - Section D'!R$1:R$100,MATCH('Print View'!$A197,'Coverage Indicators - Section D'!$A$1:$A$100,0)+1)&lt;&gt;"",INDEX('Coverage Indicators - Section D'!R$1:R$100,MATCH('Print View'!$A197,'Coverage Indicators - Section D'!$A$1:$A$100,0)+1),""),"")&amp;CHAR(10)&amp;IFERROR(IF(INDEX('Coverage Indicators - Section D'!S$1:S$100,MATCH('Print View'!$A197,'Coverage Indicators - Section D'!$A$1:$A$100,0))&lt;&gt;"",FIXED(INDEX('Coverage Indicators - Section D'!S$1:S$100,MATCH('Print View'!$A197,'Coverage Indicators - Section D'!$A$1:$A$100,0))*100,2)&amp;"%",""),"")&amp;CHAR(10)&amp;IFERROR(IF(INDEX('Coverage Indicators - Section D'!T$1:T$100,MATCH('Print View'!$A197,'Coverage Indicators - Section D'!$A$1:$A$100,0))&lt;&gt;"",INDEX('Coverage Indicators - Section D'!T$1:T$100,MATCH('Print View'!$A197,'Coverage Indicators - Section D'!$A$1:$A$100,0)),""),"")</f>
        <v xml:space="preserve">/
</v>
      </c>
      <c r="N197" s="404" t="str">
        <f ca="1">IFERROR(IF(INDEX('Coverage Indicators - Section D'!U$1:U$100,MATCH('Print View'!$A197,'Coverage Indicators - Section D'!$A$1:$A$100,0))&lt;&gt;"",INDEX('Coverage Indicators - Section D'!U$1:U$100,MATCH('Print View'!$A197,'Coverage Indicators - Section D'!$A$1:$A$100,0)),""),"")&amp;"/"&amp;IFERROR(IF(INDEX('Coverage Indicators - Section D'!U$1:U$100,MATCH('Print View'!$A197,'Coverage Indicators - Section D'!$A$1:$A$100,0)+1)&lt;&gt;"",INDEX('Coverage Indicators - Section D'!U$1:U$100,MATCH('Print View'!$A197,'Coverage Indicators - Section D'!$A$1:$A$100,0)+1),""),"")&amp;CHAR(10)&amp;IFERROR(IF(INDEX('Coverage Indicators - Section D'!V$1:V$100,MATCH('Print View'!$A197,'Coverage Indicators - Section D'!$A$1:$A$100,0))&lt;&gt;"",FIXED(INDEX('Coverage Indicators - Section D'!V$1:V$100,MATCH('Print View'!$A197,'Coverage Indicators - Section D'!$A$1:$A$100,0))*100,2)&amp;"%",""),"")&amp;CHAR(10)&amp;IFERROR(IF(INDEX('Coverage Indicators - Section D'!W$1:W$100,MATCH('Print View'!$A197,'Coverage Indicators - Section D'!$A$1:$A$100,0))&lt;&gt;"",INDEX('Coverage Indicators - Section D'!W$1:W$100,MATCH('Print View'!$A197,'Coverage Indicators - Section D'!$A$1:$A$100,0)),""),"")</f>
        <v xml:space="preserve">/
</v>
      </c>
      <c r="O197" s="405" t="str">
        <f ca="1">IFERROR(IF(INDEX('Coverage Indicators - Section D'!X$1:X$100,MATCH('Print View'!$A197,'Coverage Indicators - Section D'!$A$1:$A$100,0))&lt;&gt;"",INDEX('Coverage Indicators - Section D'!X$1:X$100,MATCH('Print View'!$A197,'Coverage Indicators - Section D'!$A$1:$A$100,0)),""),"")&amp;"/"&amp;IFERROR(IF(INDEX('Coverage Indicators - Section D'!X$1:X$100,MATCH('Print View'!$A197,'Coverage Indicators - Section D'!$A$1:$A$100,0)+1)&lt;&gt;"",INDEX('Coverage Indicators - Section D'!X$1:X$100,MATCH('Print View'!$A197,'Coverage Indicators - Section D'!$A$1:$A$100,0)+1),""),"")&amp;CHAR(10)&amp;IFERROR(IF(INDEX('Coverage Indicators - Section D'!Y$1:Y$100,MATCH('Print View'!$A197,'Coverage Indicators - Section D'!$A$1:$A$100,0))&lt;&gt;"",FIXED(INDEX('Coverage Indicators - Section D'!Y$1:Y$100,MATCH('Print View'!$A197,'Coverage Indicators - Section D'!$A$1:$A$100,0))*100,2)&amp;"%",""),"")&amp;CHAR(10)&amp;IFERROR(IF(INDEX('Coverage Indicators - Section D'!Z$1:Z$100,MATCH('Print View'!$A197,'Coverage Indicators - Section D'!$A$1:$A$100,0))&lt;&gt;"",INDEX('Coverage Indicators - Section D'!Z$1:Z$100,MATCH('Print View'!$A197,'Coverage Indicators - Section D'!$A$1:$A$100,0)),""),"")</f>
        <v xml:space="preserve">/
</v>
      </c>
      <c r="P197" s="405" t="str">
        <f ca="1">IFERROR(IF(INDEX('Coverage Indicators - Section D'!AA$1:AA$100,MATCH('Print View'!$A197,'Coverage Indicators - Section D'!$A$1:$A$100,0))&lt;&gt;"",INDEX('Coverage Indicators - Section D'!AA$1:AA$100,MATCH('Print View'!$A197,'Coverage Indicators - Section D'!$A$1:$A$100,0)),""),"")&amp;"/"&amp;IFERROR(IF(INDEX('Coverage Indicators - Section D'!AA$1:AA$100,MATCH('Print View'!$A197,'Coverage Indicators - Section D'!$A$1:$A$100,0)+1)&lt;&gt;"",INDEX('Coverage Indicators - Section D'!AA$1:AA$100,MATCH('Print View'!$A197,'Coverage Indicators - Section D'!$A$1:$A$100,0)+1),""),"")&amp;CHAR(10)&amp;IFERROR(IF(INDEX('Coverage Indicators - Section D'!AB$1:AB$100,MATCH('Print View'!$A197,'Coverage Indicators - Section D'!$A$1:$A$100,0))&lt;&gt;"",FIXED(INDEX('Coverage Indicators - Section D'!AB$1:AB$100,MATCH('Print View'!$A197,'Coverage Indicators - Section D'!$A$1:$A$100,0))*100,2)&amp;"%",""),"")&amp;CHAR(10)&amp;IFERROR(IF(INDEX('Coverage Indicators - Section D'!AC$1:AC$100,MATCH('Print View'!$A197,'Coverage Indicators - Section D'!$A$1:$A$100,0))&lt;&gt;"",INDEX('Coverage Indicators - Section D'!AC$1:AC$100,MATCH('Print View'!$A197,'Coverage Indicators - Section D'!$A$1:$A$100,0)),""),"")</f>
        <v xml:space="preserve">/
</v>
      </c>
      <c r="Q197" s="405" t="str">
        <f ca="1">IFERROR(IF(INDEX('Coverage Indicators - Section D'!AD$1:AD$100,MATCH('Print View'!$A197,'Coverage Indicators - Section D'!$A$1:$A$100,0))&lt;&gt;"",INDEX('Coverage Indicators - Section D'!AD$1:AD$100,MATCH('Print View'!$A197,'Coverage Indicators - Section D'!$A$1:$A$100,0)),""),"")&amp;"/"&amp;IFERROR(IF(INDEX('Coverage Indicators - Section D'!AD$1:AD$100,MATCH('Print View'!$A197,'Coverage Indicators - Section D'!$A$1:$A$100,0)+1)&lt;&gt;"",INDEX('Coverage Indicators - Section D'!AD$1:AD$100,MATCH('Print View'!$A197,'Coverage Indicators - Section D'!$A$1:$A$100,0)+1),""),"")&amp;CHAR(10)&amp;IFERROR(IF(INDEX('Coverage Indicators - Section D'!AE$1:AE$100,MATCH('Print View'!$A197,'Coverage Indicators - Section D'!$A$1:$A$100,0))&lt;&gt;"",FIXED(INDEX('Coverage Indicators - Section D'!AE$1:AE$100,MATCH('Print View'!$A197,'Coverage Indicators - Section D'!$A$1:$A$100,0))*100,2)&amp;"%",""),"")&amp;CHAR(10)&amp;IFERROR(IF(INDEX('Coverage Indicators - Section D'!AF$1:AF$100,MATCH('Print View'!$A197,'Coverage Indicators - Section D'!$A$1:$A$100,0))&lt;&gt;"",INDEX('Coverage Indicators - Section D'!AF$1:AF$100,MATCH('Print View'!$A197,'Coverage Indicators - Section D'!$A$1:$A$100,0)),""),"")</f>
        <v xml:space="preserve">/
</v>
      </c>
      <c r="R197" s="405" t="str">
        <f ca="1">IFERROR(IF(INDEX('Coverage Indicators - Section D'!AG$1:AG$100,MATCH('Print View'!$A197,'Coverage Indicators - Section D'!$A$1:$A$100,0))&lt;&gt;"",INDEX('Coverage Indicators - Section D'!AG$1:AG$100,MATCH('Print View'!$A197,'Coverage Indicators - Section D'!$A$1:$A$100,0)),""),"")&amp;"/"&amp;IFERROR(IF(INDEX('Coverage Indicators - Section D'!AG$1:AG$100,MATCH('Print View'!$A197,'Coverage Indicators - Section D'!$A$1:$A$100,0)+1)&lt;&gt;"",INDEX('Coverage Indicators - Section D'!AG$1:AG$100,MATCH('Print View'!$A197,'Coverage Indicators - Section D'!$A$1:$A$100,0)+1),""),"")&amp;CHAR(10)&amp;IFERROR(IF(INDEX('Coverage Indicators - Section D'!AH$1:AH$100,MATCH('Print View'!$A197,'Coverage Indicators - Section D'!$A$1:$A$100,0))&lt;&gt;"",FIXED(INDEX('Coverage Indicators - Section D'!AH$1:AH$100,MATCH('Print View'!$A197,'Coverage Indicators - Section D'!$A$1:$A$100,0))*100,2)&amp;"%",""),"")&amp;CHAR(10)&amp;IFERROR(IF(INDEX('Coverage Indicators - Section D'!AI$1:AI$100,MATCH('Print View'!$A197,'Coverage Indicators - Section D'!$A$1:$A$100,0))&lt;&gt;"",INDEX('Coverage Indicators - Section D'!AI$1:AI$100,MATCH('Print View'!$A197,'Coverage Indicators - Section D'!$A$1:$A$100,0)),""),"")</f>
        <v xml:space="preserve">/
</v>
      </c>
      <c r="S197" s="405" t="str">
        <f ca="1">IFERROR(IF(INDEX('Coverage Indicators - Section D'!AJ$1:AJ$100,MATCH('Print View'!$A197,'Coverage Indicators - Section D'!$A$1:$A$100,0))&lt;&gt;"",INDEX('Coverage Indicators - Section D'!AJ$1:AJ$100,MATCH('Print View'!$A197,'Coverage Indicators - Section D'!$A$1:$A$100,0)),""),"")&amp;"/"&amp;IFERROR(IF(INDEX('Coverage Indicators - Section D'!AJ$1:AJ$100,MATCH('Print View'!$A197,'Coverage Indicators - Section D'!$A$1:$A$100,0)+1)&lt;&gt;"",INDEX('Coverage Indicators - Section D'!AJ$1:AJ$100,MATCH('Print View'!$A197,'Coverage Indicators - Section D'!$A$1:$A$100,0)+1),""),"")&amp;CHAR(10)&amp;IFERROR(IF(INDEX('Coverage Indicators - Section D'!AK$1:AK$100,MATCH('Print View'!$A197,'Coverage Indicators - Section D'!$A$1:$A$100,0))&lt;&gt;"",FIXED(INDEX('Coverage Indicators - Section D'!AK$1:AK$100,MATCH('Print View'!$A197,'Coverage Indicators - Section D'!$A$1:$A$100,0))*100,2)&amp;"%",""),"")&amp;CHAR(10)&amp;IFERROR(IF(INDEX('Coverage Indicators - Section D'!AL$1:AL$100,MATCH('Print View'!$A197,'Coverage Indicators - Section D'!$A$1:$A$100,0))&lt;&gt;"",INDEX('Coverage Indicators - Section D'!AL$1:AL$100,MATCH('Print View'!$A197,'Coverage Indicators - Section D'!$A$1:$A$100,0)),""),"")</f>
        <v xml:space="preserve">/
</v>
      </c>
      <c r="T197" s="315"/>
      <c r="U197" s="230"/>
      <c r="V197" s="230"/>
      <c r="W197" s="230"/>
      <c r="X197" s="230"/>
      <c r="Y197" s="230"/>
      <c r="Z197" s="230"/>
      <c r="AA197" s="230"/>
      <c r="AB197" s="230"/>
      <c r="AC197" s="230"/>
      <c r="AD197" s="230"/>
      <c r="AE197" s="230"/>
      <c r="AF197" s="230"/>
      <c r="AG197" s="230"/>
      <c r="AH197" s="230"/>
      <c r="AI197" s="230"/>
      <c r="AJ197" s="230"/>
      <c r="AK197" s="230"/>
      <c r="AL197" s="230"/>
      <c r="AM197" s="230"/>
      <c r="AN197" s="230"/>
      <c r="AO197" s="230" t="str">
        <f ca="1">IFERROR(IF(INDEX('Coverage Indicators - Section D'!AD$1:AD$110,MATCH('Print View'!$A197,'Coverage Indicators - Section D'!$A$1:$A$110,0))&lt;&gt;0,INDEX('Coverage Indicators - Section D'!AD$1:AD$110,MATCH('Print View'!$A197,'Coverage Indicators - Section D'!$A$1:$A$110,0)),""),"")</f>
        <v/>
      </c>
      <c r="AP197" s="230"/>
      <c r="AQ197" s="230"/>
      <c r="AR197" s="230"/>
      <c r="AS197" s="230"/>
      <c r="AT197" s="703" t="str">
        <f ca="1">CONCATENATE($A197,N$147)</f>
        <v>2531-Dec-24</v>
      </c>
      <c r="AU197" s="702" t="str">
        <f ca="1">CONCATENATE($A197,Q$147)</f>
        <v>2531-Dec-27</v>
      </c>
      <c r="AV197" s="702" t="str">
        <f t="shared" ref="AV197" si="166">CONCATENATE($A197,V$147)</f>
        <v>25</v>
      </c>
      <c r="AW197" s="702" t="str">
        <f t="shared" ref="AW197" si="167">CONCATENATE($A197,Y$147)</f>
        <v>25</v>
      </c>
      <c r="AX197" s="702" t="str">
        <f t="shared" ref="AX197" si="168">CONCATENATE($A197,AB$147)</f>
        <v>25</v>
      </c>
      <c r="AY197" s="702" t="str">
        <f t="shared" ref="AY197" si="169">CONCATENATE($A197,AE$147)</f>
        <v>25</v>
      </c>
      <c r="AZ197" s="702" t="str">
        <f t="shared" ref="AZ197" si="170">CONCATENATE($A197,AH$147)</f>
        <v>25</v>
      </c>
      <c r="BA197" s="702" t="str">
        <f t="shared" ref="BA197" si="171">CONCATENATE($A197,AK$147)</f>
        <v>25</v>
      </c>
      <c r="BB197" s="235"/>
      <c r="BC197" s="122"/>
    </row>
    <row r="198" spans="1:55" s="107" customFormat="1" ht="88.25" customHeight="1" x14ac:dyDescent="0.35">
      <c r="A198" s="740"/>
      <c r="B198" s="600" t="str">
        <f ca="1">IFERROR(IF(INDEX('Coverage Indicators - Section D'!AM$1:AM$110,MATCH('Print View'!$A197,'Coverage Indicators - Section D'!$A$1:$A$110,0))&lt;&gt;0,INDEX('Coverage Indicators - Section D'!AM$1:AM$110,MATCH('Print View'!$A197,'Coverage Indicators - Section D'!$A$1:$A$110,0)),""),"")</f>
        <v/>
      </c>
      <c r="C198" s="601"/>
      <c r="D198" s="601"/>
      <c r="E198" s="601"/>
      <c r="F198" s="601"/>
      <c r="G198" s="601"/>
      <c r="H198" s="601"/>
      <c r="I198" s="601"/>
      <c r="J198" s="601"/>
      <c r="K198" s="601"/>
      <c r="L198" s="601"/>
      <c r="M198" s="601"/>
      <c r="N198" s="601"/>
      <c r="O198" s="601"/>
      <c r="P198" s="601"/>
      <c r="Q198" s="601"/>
      <c r="R198" s="601"/>
      <c r="S198" s="602"/>
      <c r="T198" s="317"/>
      <c r="U198" s="230"/>
      <c r="V198" s="230"/>
      <c r="W198" s="230"/>
      <c r="X198" s="230"/>
      <c r="Y198" s="230"/>
      <c r="Z198" s="230"/>
      <c r="AA198" s="230"/>
      <c r="AB198" s="230"/>
      <c r="AC198" s="230"/>
      <c r="AD198" s="230"/>
      <c r="AE198" s="230"/>
      <c r="AF198" s="230"/>
      <c r="AG198" s="230"/>
      <c r="AH198" s="230"/>
      <c r="AI198" s="230"/>
      <c r="AJ198" s="230"/>
      <c r="AK198" s="230"/>
      <c r="AL198" s="230"/>
      <c r="AM198" s="230"/>
      <c r="AN198" s="230"/>
      <c r="AO198" s="230"/>
      <c r="AP198" s="230"/>
      <c r="AQ198" s="230"/>
      <c r="AR198" s="230"/>
      <c r="AS198" s="230"/>
      <c r="AT198" s="703"/>
      <c r="AU198" s="702"/>
      <c r="AV198" s="702"/>
      <c r="AW198" s="702"/>
      <c r="AX198" s="702"/>
      <c r="AY198" s="702"/>
      <c r="AZ198" s="702"/>
      <c r="BA198" s="702"/>
      <c r="BB198" s="235"/>
      <c r="BC198" s="122"/>
    </row>
    <row r="199" spans="1:55" s="107" customFormat="1" ht="177" customHeight="1" x14ac:dyDescent="0.35">
      <c r="A199" s="741">
        <v>26</v>
      </c>
      <c r="B199" s="393" t="str">
        <f ca="1">IFERROR(IF(INDEX('Coverage Indicators - Section D'!B$1:B$100,MATCH('Print View'!$A199,'Coverage Indicators - Section D'!$A$1:$A$100,0))&lt;&gt;0,INDEX('Coverage Indicators - Section D'!B$1:B$100,MATCH('Print View'!$A199,'Coverage Indicators - Section D'!$A$1:$A$100,0)),""),"")</f>
        <v/>
      </c>
      <c r="C199" s="393" t="str">
        <f ca="1">IFERROR(IF(INDEX('Coverage Indicators - Section D'!D$1:D$100,MATCH('Print View'!$A199,'Coverage Indicators - Section D'!$A$1:$A$100,0))&lt;&gt;0,INDEX('Coverage Indicators - Section D'!D$1:D$100,MATCH('Print View'!$A199,'Coverage Indicators - Section D'!$A$1:$A$100,0)),""),"")</f>
        <v/>
      </c>
      <c r="D199" s="393" t="str">
        <f ca="1">IFERROR(IF(INDEX('Coverage Indicators - Section D'!E$1:E$100,MATCH('Print View'!$A199,'Coverage Indicators - Section D'!$A$1:$A$100,0))&lt;&gt;0,INDEX('Coverage Indicators - Section D'!E$1:E$100,MATCH('Print View'!$A199,'Coverage Indicators - Section D'!$A$1:$A$100,0)),""),"")</f>
        <v/>
      </c>
      <c r="E199" s="394" t="str">
        <f ca="1">IFERROR(IF(INDEX('Coverage Indicators - Section D'!F$1:F$100,MATCH('Print View'!$A199,'Coverage Indicators - Section D'!$A$1:$A$100,0))&lt;&gt;"",INDEX('Coverage Indicators - Section D'!F$1:F$100,MATCH('Print View'!$A199,'Coverage Indicators - Section D'!$A$1:$A$100,0)),""),"")&amp;"/"&amp;IFERROR(IF(INDEX('Coverage Indicators - Section D'!F$1:F$100,MATCH('Print View'!$A199,'Coverage Indicators - Section D'!$A$1:$A$100,0)+1)&lt;&gt;"",INDEX('Coverage Indicators - Section D'!F$1:F$100,MATCH('Print View'!$A199,'Coverage Indicators - Section D'!$A$1:$A$100,0)+1),""),"")&amp;CHAR(10)&amp;IFERROR(IF(INDEX('Coverage Indicators - Section D'!G$1:G$100,MATCH('Print View'!$A199,'Coverage Indicators - Section D'!$A$1:$A$100,0))&lt;&gt;"",FIXED(INDEX('Coverage Indicators - Section D'!G$1:G$100,MATCH('Print View'!$A199,'Coverage Indicators - Section D'!$A$1:$A$100,0))*100,2)&amp;"%",""),"")</f>
        <v xml:space="preserve">/
</v>
      </c>
      <c r="F199" s="408" t="str">
        <f ca="1">IFERROR(IF(INDEX('Coverage Indicators - Section D'!H$1:H$100,MATCH('Print View'!$A199,'Coverage Indicators - Section D'!$A$1:$A$100,0))&lt;&gt;0,INDEX('Coverage Indicators - Section D'!H$1:H$100,MATCH('Print View'!$A199,'Coverage Indicators - Section D'!$A$1:$A$100,0)),""),"")&amp;CHAR(10)&amp;IFERROR(IF(INDEX('Coverage Indicators - Section D'!I$1:I$100,MATCH('Print View'!$A199,'Coverage Indicators - Section D'!$A$1:$A$100,0))&lt;&gt;0,INDEX('Coverage Indicators - Section D'!I$1:I$100,MATCH('Print View'!$A199,'Coverage Indicators - Section D'!$A$1:$A$100,0)),""),"")</f>
        <v xml:space="preserve">
</v>
      </c>
      <c r="G199" s="409" t="str">
        <f>IFERROR(IF(INDEX('Coverage Indicators - Section D'!J57:J86,MATCH('Print View'!$A199,'Coverage Indicators - Section D'!$A$9:$A$38,0))&lt;&gt;0,INDEX('Coverage Indicators - Section D'!J57:J86,MATCH('Print View'!$A199,'Coverage Indicators - Section D'!$A$9:$A$38,0)),""),"")</f>
        <v/>
      </c>
      <c r="H199" s="408" t="str">
        <f ca="1">IFERROR(IF(INDEX('Coverage Indicators - Section D'!K$1:K$100,MATCH('Print View'!$A199,'Coverage Indicators - Section D'!$A$1:$A$100,0))&lt;&gt;0,INDEX('Coverage Indicators - Section D'!K$1:K$100,MATCH('Print View'!$A199,'Coverage Indicators - Section D'!$A$1:$A$100,0)),""),"")</f>
        <v/>
      </c>
      <c r="I199" s="409" t="str">
        <f ca="1">IFERROR(IF(AND('Overview - Section A'!AN$5="Grant Making",OR(C199&lt;&gt;"",D199&lt;&gt;"")),Setup!I15,IF(INDEX('Coverage Indicators - Section D'!L$1:L$100,MATCH('Print View'!$A199,'Coverage Indicators - Section D'!$A$1:$A$100,0))&lt;&gt;0,INDEX('Coverage Indicators - Section D'!L$1:L$100,MATCH('Print View'!$A199,'Coverage Indicators - Section D'!$A$1:$A$100,0)),"")),"")</f>
        <v/>
      </c>
      <c r="J199" s="408" t="str">
        <f ca="1">IFERROR(IF(INDEX('Coverage Indicators - Section D'!M$1:M$100,MATCH('Print View'!$A199,'Coverage Indicators - Section D'!$A$1:$A$100,0))&lt;&gt;0,INDEX('Coverage Indicators - Section D'!M$1:M$100,MATCH('Print View'!$A199,'Coverage Indicators - Section D'!$A$1:$A$100,0)),""),"")&amp;CHAR(10)&amp;IFERROR(IF(INDEX('Coverage Indicators - Section D'!M$1:M$100,MATCH('Print View'!$A199,'Coverage Indicators - Section D'!$A$1:$A$100,0)+1)&lt;&gt;0,INDEX('Coverage Indicators - Section D'!M$1:M$100,MATCH('Print View'!$A199,'Coverage Indicators - Section D'!$A$1:$A$100,0)+1),""),"")</f>
        <v xml:space="preserve">
</v>
      </c>
      <c r="K199" s="408" t="str">
        <f ca="1">IFERROR(IF(INDEX('Coverage Indicators - Section D'!N$1:N$100,MATCH('Print View'!$A199,'Coverage Indicators - Section D'!$A$1:$A$100,0))&lt;&gt;0,INDEX('Coverage Indicators - Section D'!N$1:N$100,MATCH('Print View'!$A199,'Coverage Indicators - Section D'!$A$1:$A$100,0)),""),"")</f>
        <v/>
      </c>
      <c r="L199" s="410" t="str">
        <f ca="1">IFERROR(IF(INDEX('Coverage Indicators - Section D'!O$1:O$100,MATCH('Print View'!$A199,'Coverage Indicators - Section D'!$A$1:$A$100,0))&lt;&gt;"",INDEX('Coverage Indicators - Section D'!O$1:O$100,MATCH('Print View'!$A199,'Coverage Indicators - Section D'!$A$1:$A$100,0)),""),"")&amp;"/"&amp;IFERROR(IF(INDEX('Coverage Indicators - Section D'!O$1:O$100,MATCH('Print View'!$A199,'Coverage Indicators - Section D'!$A$1:$A$100,0)+1)&lt;&gt;"",INDEX('Coverage Indicators - Section D'!O$1:O$100,MATCH('Print View'!$A199,'Coverage Indicators - Section D'!$A$1:$A$100,0)+1),""),"")&amp;CHAR(10)&amp;IFERROR(IF(INDEX('Coverage Indicators - Section D'!P$1:P$100,MATCH('Print View'!$A199,'Coverage Indicators - Section D'!$A$1:$A$100,0))&lt;&gt;"",FIXED(INDEX('Coverage Indicators - Section D'!P$1:P$100,MATCH('Print View'!$A199,'Coverage Indicators - Section D'!$A$1:$A$100,0))*100,2)&amp;"%",""),"")&amp;CHAR(10)&amp;IFERROR(IF(INDEX('Coverage Indicators - Section D'!Q$1:Q$100,MATCH('Print View'!$A199,'Coverage Indicators - Section D'!$A$1:$A$100,0))&lt;&gt;"",INDEX('Coverage Indicators - Section D'!Q$1:Q$100,MATCH('Print View'!$A199,'Coverage Indicators - Section D'!$A$1:$A$100,0)),""),"")</f>
        <v xml:space="preserve">/
</v>
      </c>
      <c r="M199" s="410" t="str">
        <f ca="1">IFERROR(IF(INDEX('Coverage Indicators - Section D'!R$1:R$100,MATCH('Print View'!$A199,'Coverage Indicators - Section D'!$A$1:$A$100,0))&lt;&gt;"",INDEX('Coverage Indicators - Section D'!R$1:R$100,MATCH('Print View'!$A199,'Coverage Indicators - Section D'!$A$1:$A$100,0)),""),"")&amp;"/"&amp;IFERROR(IF(INDEX('Coverage Indicators - Section D'!R$1:R$100,MATCH('Print View'!$A199,'Coverage Indicators - Section D'!$A$1:$A$100,0)+1)&lt;&gt;"",INDEX('Coverage Indicators - Section D'!R$1:R$100,MATCH('Print View'!$A199,'Coverage Indicators - Section D'!$A$1:$A$100,0)+1),""),"")&amp;CHAR(10)&amp;IFERROR(IF(INDEX('Coverage Indicators - Section D'!S$1:S$100,MATCH('Print View'!$A199,'Coverage Indicators - Section D'!$A$1:$A$100,0))&lt;&gt;"",FIXED(INDEX('Coverage Indicators - Section D'!S$1:S$100,MATCH('Print View'!$A199,'Coverage Indicators - Section D'!$A$1:$A$100,0))*100,2)&amp;"%",""),"")&amp;CHAR(10)&amp;IFERROR(IF(INDEX('Coverage Indicators - Section D'!T$1:T$100,MATCH('Print View'!$A199,'Coverage Indicators - Section D'!$A$1:$A$100,0))&lt;&gt;"",INDEX('Coverage Indicators - Section D'!T$1:T$100,MATCH('Print View'!$A199,'Coverage Indicators - Section D'!$A$1:$A$100,0)),""),"")</f>
        <v xml:space="preserve">/
</v>
      </c>
      <c r="N199" s="410" t="str">
        <f ca="1">IFERROR(IF(INDEX('Coverage Indicators - Section D'!U$1:U$100,MATCH('Print View'!$A199,'Coverage Indicators - Section D'!$A$1:$A$100,0))&lt;&gt;"",INDEX('Coverage Indicators - Section D'!U$1:U$100,MATCH('Print View'!$A199,'Coverage Indicators - Section D'!$A$1:$A$100,0)),""),"")&amp;"/"&amp;IFERROR(IF(INDEX('Coverage Indicators - Section D'!U$1:U$100,MATCH('Print View'!$A199,'Coverage Indicators - Section D'!$A$1:$A$100,0)+1)&lt;&gt;"",INDEX('Coverage Indicators - Section D'!U$1:U$100,MATCH('Print View'!$A199,'Coverage Indicators - Section D'!$A$1:$A$100,0)+1),""),"")&amp;CHAR(10)&amp;IFERROR(IF(INDEX('Coverage Indicators - Section D'!V$1:V$100,MATCH('Print View'!$A199,'Coverage Indicators - Section D'!$A$1:$A$100,0))&lt;&gt;"",FIXED(INDEX('Coverage Indicators - Section D'!V$1:V$100,MATCH('Print View'!$A199,'Coverage Indicators - Section D'!$A$1:$A$100,0))*100,2)&amp;"%",""),"")&amp;CHAR(10)&amp;IFERROR(IF(INDEX('Coverage Indicators - Section D'!W$1:W$100,MATCH('Print View'!$A199,'Coverage Indicators - Section D'!$A$1:$A$100,0))&lt;&gt;"",INDEX('Coverage Indicators - Section D'!W$1:W$100,MATCH('Print View'!$A199,'Coverage Indicators - Section D'!$A$1:$A$100,0)),""),"")</f>
        <v xml:space="preserve">/
</v>
      </c>
      <c r="O199" s="410" t="str">
        <f ca="1">IFERROR(IF(INDEX('Coverage Indicators - Section D'!X$1:X$100,MATCH('Print View'!$A199,'Coverage Indicators - Section D'!$A$1:$A$100,0))&lt;&gt;"",INDEX('Coverage Indicators - Section D'!X$1:X$100,MATCH('Print View'!$A199,'Coverage Indicators - Section D'!$A$1:$A$100,0)),""),"")&amp;"/"&amp;IFERROR(IF(INDEX('Coverage Indicators - Section D'!X$1:X$100,MATCH('Print View'!$A199,'Coverage Indicators - Section D'!$A$1:$A$100,0)+1)&lt;&gt;"",INDEX('Coverage Indicators - Section D'!X$1:X$100,MATCH('Print View'!$A199,'Coverage Indicators - Section D'!$A$1:$A$100,0)+1),""),"")&amp;CHAR(10)&amp;IFERROR(IF(INDEX('Coverage Indicators - Section D'!Y$1:Y$100,MATCH('Print View'!$A199,'Coverage Indicators - Section D'!$A$1:$A$100,0))&lt;&gt;"",FIXED(INDEX('Coverage Indicators - Section D'!Y$1:Y$100,MATCH('Print View'!$A199,'Coverage Indicators - Section D'!$A$1:$A$100,0))*100,2)&amp;"%",""),"")&amp;CHAR(10)&amp;IFERROR(IF(INDEX('Coverage Indicators - Section D'!Z$1:Z$100,MATCH('Print View'!$A199,'Coverage Indicators - Section D'!$A$1:$A$100,0))&lt;&gt;"",INDEX('Coverage Indicators - Section D'!Z$1:Z$100,MATCH('Print View'!$A199,'Coverage Indicators - Section D'!$A$1:$A$100,0)),""),"")</f>
        <v xml:space="preserve">/
</v>
      </c>
      <c r="P199" s="410" t="str">
        <f ca="1">IFERROR(IF(INDEX('Coverage Indicators - Section D'!AA$1:AA$100,MATCH('Print View'!$A199,'Coverage Indicators - Section D'!$A$1:$A$100,0))&lt;&gt;"",INDEX('Coverage Indicators - Section D'!AA$1:AA$100,MATCH('Print View'!$A199,'Coverage Indicators - Section D'!$A$1:$A$100,0)),""),"")&amp;"/"&amp;IFERROR(IF(INDEX('Coverage Indicators - Section D'!AA$1:AA$100,MATCH('Print View'!$A199,'Coverage Indicators - Section D'!$A$1:$A$100,0)+1)&lt;&gt;"",INDEX('Coverage Indicators - Section D'!AA$1:AA$100,MATCH('Print View'!$A199,'Coverage Indicators - Section D'!$A$1:$A$100,0)+1),""),"")&amp;CHAR(10)&amp;IFERROR(IF(INDEX('Coverage Indicators - Section D'!AB$1:AB$100,MATCH('Print View'!$A199,'Coverage Indicators - Section D'!$A$1:$A$100,0))&lt;&gt;"",FIXED(INDEX('Coverage Indicators - Section D'!AB$1:AB$100,MATCH('Print View'!$A199,'Coverage Indicators - Section D'!$A$1:$A$100,0))*100,2)&amp;"%",""),"")&amp;CHAR(10)&amp;IFERROR(IF(INDEX('Coverage Indicators - Section D'!AC$1:AC$100,MATCH('Print View'!$A199,'Coverage Indicators - Section D'!$A$1:$A$100,0))&lt;&gt;"",INDEX('Coverage Indicators - Section D'!AC$1:AC$100,MATCH('Print View'!$A199,'Coverage Indicators - Section D'!$A$1:$A$100,0)),""),"")</f>
        <v xml:space="preserve">/
</v>
      </c>
      <c r="Q199" s="410" t="str">
        <f ca="1">IFERROR(IF(INDEX('Coverage Indicators - Section D'!AD$1:AD$100,MATCH('Print View'!$A199,'Coverage Indicators - Section D'!$A$1:$A$100,0))&lt;&gt;"",INDEX('Coverage Indicators - Section D'!AD$1:AD$100,MATCH('Print View'!$A199,'Coverage Indicators - Section D'!$A$1:$A$100,0)),""),"")&amp;"/"&amp;IFERROR(IF(INDEX('Coverage Indicators - Section D'!AD$1:AD$100,MATCH('Print View'!$A199,'Coverage Indicators - Section D'!$A$1:$A$100,0)+1)&lt;&gt;"",INDEX('Coverage Indicators - Section D'!AD$1:AD$100,MATCH('Print View'!$A199,'Coverage Indicators - Section D'!$A$1:$A$100,0)+1),""),"")&amp;CHAR(10)&amp;IFERROR(IF(INDEX('Coverage Indicators - Section D'!AE$1:AE$100,MATCH('Print View'!$A199,'Coverage Indicators - Section D'!$A$1:$A$100,0))&lt;&gt;"",FIXED(INDEX('Coverage Indicators - Section D'!AE$1:AE$100,MATCH('Print View'!$A199,'Coverage Indicators - Section D'!$A$1:$A$100,0))*100,2)&amp;"%",""),"")&amp;CHAR(10)&amp;IFERROR(IF(INDEX('Coverage Indicators - Section D'!AF$1:AF$100,MATCH('Print View'!$A199,'Coverage Indicators - Section D'!$A$1:$A$100,0))&lt;&gt;"",INDEX('Coverage Indicators - Section D'!AF$1:AF$100,MATCH('Print View'!$A199,'Coverage Indicators - Section D'!$A$1:$A$100,0)),""),"")</f>
        <v xml:space="preserve">/
</v>
      </c>
      <c r="R199" s="410" t="str">
        <f ca="1">IFERROR(IF(INDEX('Coverage Indicators - Section D'!AG$1:AG$100,MATCH('Print View'!$A199,'Coverage Indicators - Section D'!$A$1:$A$100,0))&lt;&gt;"",INDEX('Coverage Indicators - Section D'!AG$1:AG$100,MATCH('Print View'!$A199,'Coverage Indicators - Section D'!$A$1:$A$100,0)),""),"")&amp;"/"&amp;IFERROR(IF(INDEX('Coverage Indicators - Section D'!AG$1:AG$100,MATCH('Print View'!$A199,'Coverage Indicators - Section D'!$A$1:$A$100,0)+1)&lt;&gt;"",INDEX('Coverage Indicators - Section D'!AG$1:AG$100,MATCH('Print View'!$A199,'Coverage Indicators - Section D'!$A$1:$A$100,0)+1),""),"")&amp;CHAR(10)&amp;IFERROR(IF(INDEX('Coverage Indicators - Section D'!AH$1:AH$100,MATCH('Print View'!$A199,'Coverage Indicators - Section D'!$A$1:$A$100,0))&lt;&gt;"",FIXED(INDEX('Coverage Indicators - Section D'!AH$1:AH$100,MATCH('Print View'!$A199,'Coverage Indicators - Section D'!$A$1:$A$100,0))*100,2)&amp;"%",""),"")&amp;CHAR(10)&amp;IFERROR(IF(INDEX('Coverage Indicators - Section D'!AI$1:AI$100,MATCH('Print View'!$A199,'Coverage Indicators - Section D'!$A$1:$A$100,0))&lt;&gt;"",INDEX('Coverage Indicators - Section D'!AI$1:AI$100,MATCH('Print View'!$A199,'Coverage Indicators - Section D'!$A$1:$A$100,0)),""),"")</f>
        <v xml:space="preserve">/
</v>
      </c>
      <c r="S199" s="410" t="str">
        <f ca="1">IFERROR(IF(INDEX('Coverage Indicators - Section D'!AJ$1:AJ$100,MATCH('Print View'!$A199,'Coverage Indicators - Section D'!$A$1:$A$100,0))&lt;&gt;"",INDEX('Coverage Indicators - Section D'!AJ$1:AJ$100,MATCH('Print View'!$A199,'Coverage Indicators - Section D'!$A$1:$A$100,0)),""),"")&amp;"/"&amp;IFERROR(IF(INDEX('Coverage Indicators - Section D'!AJ$1:AJ$100,MATCH('Print View'!$A199,'Coverage Indicators - Section D'!$A$1:$A$100,0)+1)&lt;&gt;"",INDEX('Coverage Indicators - Section D'!AJ$1:AJ$100,MATCH('Print View'!$A199,'Coverage Indicators - Section D'!$A$1:$A$100,0)+1),""),"")&amp;CHAR(10)&amp;IFERROR(IF(INDEX('Coverage Indicators - Section D'!AK$1:AK$100,MATCH('Print View'!$A199,'Coverage Indicators - Section D'!$A$1:$A$100,0))&lt;&gt;"",FIXED(INDEX('Coverage Indicators - Section D'!AK$1:AK$100,MATCH('Print View'!$A199,'Coverage Indicators - Section D'!$A$1:$A$100,0))*100,2)&amp;"%",""),"")&amp;CHAR(10)&amp;IFERROR(IF(INDEX('Coverage Indicators - Section D'!AL$1:AL$100,MATCH('Print View'!$A199,'Coverage Indicators - Section D'!$A$1:$A$100,0))&lt;&gt;"",INDEX('Coverage Indicators - Section D'!AL$1:AL$100,MATCH('Print View'!$A199,'Coverage Indicators - Section D'!$A$1:$A$100,0)),""),"")</f>
        <v xml:space="preserve">/
</v>
      </c>
      <c r="T199" s="318"/>
      <c r="U199" s="230"/>
      <c r="V199" s="230"/>
      <c r="W199" s="230"/>
      <c r="X199" s="230"/>
      <c r="Y199" s="230"/>
      <c r="Z199" s="230"/>
      <c r="AA199" s="230"/>
      <c r="AB199" s="230"/>
      <c r="AC199" s="230"/>
      <c r="AD199" s="230"/>
      <c r="AE199" s="230"/>
      <c r="AF199" s="230"/>
      <c r="AG199" s="230"/>
      <c r="AH199" s="230"/>
      <c r="AI199" s="230"/>
      <c r="AJ199" s="230"/>
      <c r="AK199" s="230"/>
      <c r="AL199" s="230"/>
      <c r="AM199" s="230"/>
      <c r="AN199" s="230"/>
      <c r="AO199" s="230" t="str">
        <f ca="1">IFERROR(IF(INDEX('Coverage Indicators - Section D'!AD$1:AD$110,MATCH('Print View'!$A199,'Coverage Indicators - Section D'!$A$1:$A$110,0))&lt;&gt;0,INDEX('Coverage Indicators - Section D'!AD$1:AD$110,MATCH('Print View'!$A199,'Coverage Indicators - Section D'!$A$1:$A$110,0)),""),"")</f>
        <v/>
      </c>
      <c r="AP199" s="230"/>
      <c r="AQ199" s="230"/>
      <c r="AR199" s="230"/>
      <c r="AS199" s="230"/>
      <c r="AT199" s="703" t="str">
        <f ca="1">CONCATENATE($A199,N$147)</f>
        <v>2631-Dec-24</v>
      </c>
      <c r="AU199" s="702" t="str">
        <f ca="1">CONCATENATE($A199,Q$147)</f>
        <v>2631-Dec-27</v>
      </c>
      <c r="AV199" s="702" t="str">
        <f t="shared" ref="AV199" si="172">CONCATENATE($A199,V$147)</f>
        <v>26</v>
      </c>
      <c r="AW199" s="702" t="str">
        <f t="shared" ref="AW199" si="173">CONCATENATE($A199,Y$147)</f>
        <v>26</v>
      </c>
      <c r="AX199" s="702" t="str">
        <f t="shared" ref="AX199" si="174">CONCATENATE($A199,AB$147)</f>
        <v>26</v>
      </c>
      <c r="AY199" s="702" t="str">
        <f t="shared" ref="AY199" si="175">CONCATENATE($A199,AE$147)</f>
        <v>26</v>
      </c>
      <c r="AZ199" s="702" t="str">
        <f t="shared" ref="AZ199" si="176">CONCATENATE($A199,AH$147)</f>
        <v>26</v>
      </c>
      <c r="BA199" s="702" t="str">
        <f t="shared" ref="BA199" si="177">CONCATENATE($A199,AK$147)</f>
        <v>26</v>
      </c>
      <c r="BB199" s="235"/>
      <c r="BC199" s="122"/>
    </row>
    <row r="200" spans="1:55" s="107" customFormat="1" ht="88.25" customHeight="1" x14ac:dyDescent="0.35">
      <c r="A200" s="741"/>
      <c r="B200" s="596" t="str">
        <f ca="1">IFERROR(IF(INDEX('Coverage Indicators - Section D'!AM$1:AM$110,MATCH('Print View'!$A199,'Coverage Indicators - Section D'!$A$1:$A$110,0))&lt;&gt;0,INDEX('Coverage Indicators - Section D'!AM$1:AM$110,MATCH('Print View'!$A199,'Coverage Indicators - Section D'!$A$1:$A$110,0)),""),"")</f>
        <v/>
      </c>
      <c r="C200" s="597"/>
      <c r="D200" s="597"/>
      <c r="E200" s="597"/>
      <c r="F200" s="597"/>
      <c r="G200" s="597"/>
      <c r="H200" s="597"/>
      <c r="I200" s="598"/>
      <c r="J200" s="598"/>
      <c r="K200" s="598"/>
      <c r="L200" s="598"/>
      <c r="M200" s="598"/>
      <c r="N200" s="598"/>
      <c r="O200" s="598"/>
      <c r="P200" s="598"/>
      <c r="Q200" s="598"/>
      <c r="R200" s="598"/>
      <c r="S200" s="599"/>
      <c r="T200" s="319"/>
      <c r="U200" s="230"/>
      <c r="V200" s="230"/>
      <c r="W200" s="230"/>
      <c r="X200" s="230"/>
      <c r="Y200" s="230"/>
      <c r="Z200" s="230"/>
      <c r="AA200" s="230"/>
      <c r="AB200" s="230"/>
      <c r="AC200" s="230"/>
      <c r="AD200" s="230"/>
      <c r="AE200" s="230"/>
      <c r="AF200" s="230"/>
      <c r="AG200" s="230"/>
      <c r="AH200" s="230"/>
      <c r="AI200" s="230"/>
      <c r="AJ200" s="230"/>
      <c r="AK200" s="230"/>
      <c r="AL200" s="230"/>
      <c r="AM200" s="230"/>
      <c r="AN200" s="230"/>
      <c r="AO200" s="230"/>
      <c r="AP200" s="230"/>
      <c r="AQ200" s="230"/>
      <c r="AR200" s="230"/>
      <c r="AS200" s="230"/>
      <c r="AT200" s="703"/>
      <c r="AU200" s="702"/>
      <c r="AV200" s="702"/>
      <c r="AW200" s="702"/>
      <c r="AX200" s="702"/>
      <c r="AY200" s="702"/>
      <c r="AZ200" s="702"/>
      <c r="BA200" s="702"/>
      <c r="BB200" s="235"/>
      <c r="BC200" s="122"/>
    </row>
    <row r="201" spans="1:55" s="107" customFormat="1" ht="177" customHeight="1" x14ac:dyDescent="0.35">
      <c r="A201" s="740">
        <v>27</v>
      </c>
      <c r="B201" s="403" t="str">
        <f ca="1">IFERROR(IF(INDEX('Coverage Indicators - Section D'!B$1:B$100,MATCH('Print View'!$A201,'Coverage Indicators - Section D'!$A$1:$A$100,0))&lt;&gt;0,INDEX('Coverage Indicators - Section D'!B$1:B$100,MATCH('Print View'!$A201,'Coverage Indicators - Section D'!$A$1:$A$100,0)),""),"")</f>
        <v/>
      </c>
      <c r="C201" s="403" t="str">
        <f ca="1">IFERROR(IF(INDEX('Coverage Indicators - Section D'!D$1:D$100,MATCH('Print View'!$A201,'Coverage Indicators - Section D'!$A$1:$A$100,0))&lt;&gt;0,INDEX('Coverage Indicators - Section D'!D$1:D$100,MATCH('Print View'!$A201,'Coverage Indicators - Section D'!$A$1:$A$100,0)),""),"")</f>
        <v/>
      </c>
      <c r="D201" s="403" t="str">
        <f ca="1">IFERROR(IF(INDEX('Coverage Indicators - Section D'!E$1:E$100,MATCH('Print View'!$A201,'Coverage Indicators - Section D'!$A$1:$A$100,0))&lt;&gt;0,INDEX('Coverage Indicators - Section D'!E$1:E$100,MATCH('Print View'!$A201,'Coverage Indicators - Section D'!$A$1:$A$100,0)),""),"")</f>
        <v/>
      </c>
      <c r="E201" s="404" t="str">
        <f ca="1">IFERROR(IF(INDEX('Coverage Indicators - Section D'!F$1:F$100,MATCH('Print View'!$A201,'Coverage Indicators - Section D'!$A$1:$A$100,0))&lt;&gt;"",INDEX('Coverage Indicators - Section D'!F$1:F$100,MATCH('Print View'!$A201,'Coverage Indicators - Section D'!$A$1:$A$100,0)),""),"")&amp;"/"&amp;IFERROR(IF(INDEX('Coverage Indicators - Section D'!F$1:F$100,MATCH('Print View'!$A201,'Coverage Indicators - Section D'!$A$1:$A$100,0)+1)&lt;&gt;"",INDEX('Coverage Indicators - Section D'!F$1:F$100,MATCH('Print View'!$A201,'Coverage Indicators - Section D'!$A$1:$A$100,0)+1),""),"")&amp;CHAR(10)&amp;IFERROR(IF(INDEX('Coverage Indicators - Section D'!G$1:G$100,MATCH('Print View'!$A201,'Coverage Indicators - Section D'!$A$1:$A$100,0))&lt;&gt;"",FIXED(INDEX('Coverage Indicators - Section D'!G$1:G$100,MATCH('Print View'!$A201,'Coverage Indicators - Section D'!$A$1:$A$100,0))*100,2)&amp;"%",""),"")</f>
        <v xml:space="preserve">/
</v>
      </c>
      <c r="F201" s="405" t="str">
        <f ca="1">IFERROR(IF(INDEX('Coverage Indicators - Section D'!H$1:H$100,MATCH('Print View'!$A201,'Coverage Indicators - Section D'!$A$1:$A$100,0))&lt;&gt;0,INDEX('Coverage Indicators - Section D'!H$1:H$100,MATCH('Print View'!$A201,'Coverage Indicators - Section D'!$A$1:$A$100,0)),""),"")&amp;CHAR(10)&amp;IFERROR(IF(INDEX('Coverage Indicators - Section D'!I$1:I$100,MATCH('Print View'!$A201,'Coverage Indicators - Section D'!$A$1:$A$100,0))&lt;&gt;0,INDEX('Coverage Indicators - Section D'!I$1:I$100,MATCH('Print View'!$A201,'Coverage Indicators - Section D'!$A$1:$A$100,0)),""),"")</f>
        <v xml:space="preserve">
</v>
      </c>
      <c r="G201" s="406" t="str">
        <f>IFERROR(IF(INDEX('Coverage Indicators - Section D'!J61:J90,MATCH('Print View'!$A201,'Coverage Indicators - Section D'!$A$9:$A$38,0))&lt;&gt;0,INDEX('Coverage Indicators - Section D'!J61:J90,MATCH('Print View'!$A201,'Coverage Indicators - Section D'!$A$9:$A$38,0)),""),"")</f>
        <v/>
      </c>
      <c r="H201" s="407" t="str">
        <f ca="1">IFERROR(IF(INDEX('Coverage Indicators - Section D'!K$1:K$100,MATCH('Print View'!$A201,'Coverage Indicators - Section D'!$A$1:$A$100,0))&lt;&gt;0,INDEX('Coverage Indicators - Section D'!K$1:K$100,MATCH('Print View'!$A201,'Coverage Indicators - Section D'!$A$1:$A$100,0)),""),"")</f>
        <v/>
      </c>
      <c r="I201" s="406" t="str">
        <f ca="1">IFERROR(IF(AND('Overview - Section A'!AN$5="Grant Making",OR(C201&lt;&gt;"",D201&lt;&gt;"")),Setup!I15,IF(INDEX('Coverage Indicators - Section D'!L$1:L$100,MATCH('Print View'!$A201,'Coverage Indicators - Section D'!$A$1:$A$100,0))&lt;&gt;0,INDEX('Coverage Indicators - Section D'!L$1:L$100,MATCH('Print View'!$A201,'Coverage Indicators - Section D'!$A$1:$A$100,0)),"")),"")</f>
        <v/>
      </c>
      <c r="J201" s="404" t="str">
        <f ca="1">IFERROR(IF(INDEX('Coverage Indicators - Section D'!M$1:M$100,MATCH('Print View'!$A201,'Coverage Indicators - Section D'!$A$1:$A$100,0))&lt;&gt;0,INDEX('Coverage Indicators - Section D'!M$1:M$100,MATCH('Print View'!$A201,'Coverage Indicators - Section D'!$A$1:$A$100,0)),""),"")&amp;CHAR(10)&amp;IFERROR(IF(INDEX('Coverage Indicators - Section D'!M$1:M$100,MATCH('Print View'!$A201,'Coverage Indicators - Section D'!$A$1:$A$100,0)+1)&lt;&gt;0,INDEX('Coverage Indicators - Section D'!M$1:M$100,MATCH('Print View'!$A201,'Coverage Indicators - Section D'!$A$1:$A$100,0)+1),""),"")</f>
        <v xml:space="preserve">
</v>
      </c>
      <c r="K201" s="404" t="str">
        <f ca="1">IFERROR(IF(INDEX('Coverage Indicators - Section D'!N$1:N$100,MATCH('Print View'!$A201,'Coverage Indicators - Section D'!$A$1:$A$100,0))&lt;&gt;0,INDEX('Coverage Indicators - Section D'!N$1:N$100,MATCH('Print View'!$A201,'Coverage Indicators - Section D'!$A$1:$A$100,0)),""),"")</f>
        <v/>
      </c>
      <c r="L201" s="404" t="str">
        <f ca="1">IFERROR(IF(INDEX('Coverage Indicators - Section D'!O$1:O$100,MATCH('Print View'!$A201,'Coverage Indicators - Section D'!$A$1:$A$100,0))&lt;&gt;"",INDEX('Coverage Indicators - Section D'!O$1:O$100,MATCH('Print View'!$A201,'Coverage Indicators - Section D'!$A$1:$A$100,0)),""),"")&amp;"/"&amp;IFERROR(IF(INDEX('Coverage Indicators - Section D'!O$1:O$100,MATCH('Print View'!$A201,'Coverage Indicators - Section D'!$A$1:$A$100,0)+1)&lt;&gt;"",INDEX('Coverage Indicators - Section D'!O$1:O$100,MATCH('Print View'!$A201,'Coverage Indicators - Section D'!$A$1:$A$100,0)+1),""),"")&amp;CHAR(10)&amp;IFERROR(IF(INDEX('Coverage Indicators - Section D'!P$1:P$100,MATCH('Print View'!$A201,'Coverage Indicators - Section D'!$A$1:$A$100,0))&lt;&gt;"",FIXED(INDEX('Coverage Indicators - Section D'!P$1:P$100,MATCH('Print View'!$A201,'Coverage Indicators - Section D'!$A$1:$A$100,0))*100,2)&amp;"%",""),"")&amp;CHAR(10)&amp;IFERROR(IF(INDEX('Coverage Indicators - Section D'!Q$1:Q$100,MATCH('Print View'!$A201,'Coverage Indicators - Section D'!$A$1:$A$100,0))&lt;&gt;"",INDEX('Coverage Indicators - Section D'!Q$1:Q$100,MATCH('Print View'!$A201,'Coverage Indicators - Section D'!$A$1:$A$100,0)),""),"")</f>
        <v xml:space="preserve">/
</v>
      </c>
      <c r="M201" s="405" t="str">
        <f ca="1">IFERROR(IF(INDEX('Coverage Indicators - Section D'!R$1:R$100,MATCH('Print View'!$A201,'Coverage Indicators - Section D'!$A$1:$A$100,0))&lt;&gt;"",INDEX('Coverage Indicators - Section D'!R$1:R$100,MATCH('Print View'!$A201,'Coverage Indicators - Section D'!$A$1:$A$100,0)),""),"")&amp;"/"&amp;IFERROR(IF(INDEX('Coverage Indicators - Section D'!R$1:R$100,MATCH('Print View'!$A201,'Coverage Indicators - Section D'!$A$1:$A$100,0)+1)&lt;&gt;"",INDEX('Coverage Indicators - Section D'!R$1:R$100,MATCH('Print View'!$A201,'Coverage Indicators - Section D'!$A$1:$A$100,0)+1),""),"")&amp;CHAR(10)&amp;IFERROR(IF(INDEX('Coverage Indicators - Section D'!S$1:S$100,MATCH('Print View'!$A201,'Coverage Indicators - Section D'!$A$1:$A$100,0))&lt;&gt;"",FIXED(INDEX('Coverage Indicators - Section D'!S$1:S$100,MATCH('Print View'!$A201,'Coverage Indicators - Section D'!$A$1:$A$100,0))*100,2)&amp;"%",""),"")&amp;CHAR(10)&amp;IFERROR(IF(INDEX('Coverage Indicators - Section D'!T$1:T$100,MATCH('Print View'!$A201,'Coverage Indicators - Section D'!$A$1:$A$100,0))&lt;&gt;"",INDEX('Coverage Indicators - Section D'!T$1:T$100,MATCH('Print View'!$A201,'Coverage Indicators - Section D'!$A$1:$A$100,0)),""),"")</f>
        <v xml:space="preserve">/
</v>
      </c>
      <c r="N201" s="404" t="str">
        <f ca="1">IFERROR(IF(INDEX('Coverage Indicators - Section D'!U$1:U$100,MATCH('Print View'!$A201,'Coverage Indicators - Section D'!$A$1:$A$100,0))&lt;&gt;"",INDEX('Coverage Indicators - Section D'!U$1:U$100,MATCH('Print View'!$A201,'Coverage Indicators - Section D'!$A$1:$A$100,0)),""),"")&amp;"/"&amp;IFERROR(IF(INDEX('Coverage Indicators - Section D'!U$1:U$100,MATCH('Print View'!$A201,'Coverage Indicators - Section D'!$A$1:$A$100,0)+1)&lt;&gt;"",INDEX('Coverage Indicators - Section D'!U$1:U$100,MATCH('Print View'!$A201,'Coverage Indicators - Section D'!$A$1:$A$100,0)+1),""),"")&amp;CHAR(10)&amp;IFERROR(IF(INDEX('Coverage Indicators - Section D'!V$1:V$100,MATCH('Print View'!$A201,'Coverage Indicators - Section D'!$A$1:$A$100,0))&lt;&gt;"",FIXED(INDEX('Coverage Indicators - Section D'!V$1:V$100,MATCH('Print View'!$A201,'Coverage Indicators - Section D'!$A$1:$A$100,0))*100,2)&amp;"%",""),"")&amp;CHAR(10)&amp;IFERROR(IF(INDEX('Coverage Indicators - Section D'!W$1:W$100,MATCH('Print View'!$A201,'Coverage Indicators - Section D'!$A$1:$A$100,0))&lt;&gt;"",INDEX('Coverage Indicators - Section D'!W$1:W$100,MATCH('Print View'!$A201,'Coverage Indicators - Section D'!$A$1:$A$100,0)),""),"")</f>
        <v xml:space="preserve">/
</v>
      </c>
      <c r="O201" s="405" t="str">
        <f ca="1">IFERROR(IF(INDEX('Coverage Indicators - Section D'!X$1:X$100,MATCH('Print View'!$A201,'Coverage Indicators - Section D'!$A$1:$A$100,0))&lt;&gt;"",INDEX('Coverage Indicators - Section D'!X$1:X$100,MATCH('Print View'!$A201,'Coverage Indicators - Section D'!$A$1:$A$100,0)),""),"")&amp;"/"&amp;IFERROR(IF(INDEX('Coverage Indicators - Section D'!X$1:X$100,MATCH('Print View'!$A201,'Coverage Indicators - Section D'!$A$1:$A$100,0)+1)&lt;&gt;"",INDEX('Coverage Indicators - Section D'!X$1:X$100,MATCH('Print View'!$A201,'Coverage Indicators - Section D'!$A$1:$A$100,0)+1),""),"")&amp;CHAR(10)&amp;IFERROR(IF(INDEX('Coverage Indicators - Section D'!Y$1:Y$100,MATCH('Print View'!$A201,'Coverage Indicators - Section D'!$A$1:$A$100,0))&lt;&gt;"",FIXED(INDEX('Coverage Indicators - Section D'!Y$1:Y$100,MATCH('Print View'!$A201,'Coverage Indicators - Section D'!$A$1:$A$100,0))*100,2)&amp;"%",""),"")&amp;CHAR(10)&amp;IFERROR(IF(INDEX('Coverage Indicators - Section D'!Z$1:Z$100,MATCH('Print View'!$A201,'Coverage Indicators - Section D'!$A$1:$A$100,0))&lt;&gt;"",INDEX('Coverage Indicators - Section D'!Z$1:Z$100,MATCH('Print View'!$A201,'Coverage Indicators - Section D'!$A$1:$A$100,0)),""),"")</f>
        <v xml:space="preserve">/
</v>
      </c>
      <c r="P201" s="405" t="str">
        <f ca="1">IFERROR(IF(INDEX('Coverage Indicators - Section D'!AA$1:AA$100,MATCH('Print View'!$A201,'Coverage Indicators - Section D'!$A$1:$A$100,0))&lt;&gt;"",INDEX('Coverage Indicators - Section D'!AA$1:AA$100,MATCH('Print View'!$A201,'Coverage Indicators - Section D'!$A$1:$A$100,0)),""),"")&amp;"/"&amp;IFERROR(IF(INDEX('Coverage Indicators - Section D'!AA$1:AA$100,MATCH('Print View'!$A201,'Coverage Indicators - Section D'!$A$1:$A$100,0)+1)&lt;&gt;"",INDEX('Coverage Indicators - Section D'!AA$1:AA$100,MATCH('Print View'!$A201,'Coverage Indicators - Section D'!$A$1:$A$100,0)+1),""),"")&amp;CHAR(10)&amp;IFERROR(IF(INDEX('Coverage Indicators - Section D'!AB$1:AB$100,MATCH('Print View'!$A201,'Coverage Indicators - Section D'!$A$1:$A$100,0))&lt;&gt;"",FIXED(INDEX('Coverage Indicators - Section D'!AB$1:AB$100,MATCH('Print View'!$A201,'Coverage Indicators - Section D'!$A$1:$A$100,0))*100,2)&amp;"%",""),"")&amp;CHAR(10)&amp;IFERROR(IF(INDEX('Coverage Indicators - Section D'!AC$1:AC$100,MATCH('Print View'!$A201,'Coverage Indicators - Section D'!$A$1:$A$100,0))&lt;&gt;"",INDEX('Coverage Indicators - Section D'!AC$1:AC$100,MATCH('Print View'!$A201,'Coverage Indicators - Section D'!$A$1:$A$100,0)),""),"")</f>
        <v xml:space="preserve">/
</v>
      </c>
      <c r="Q201" s="405" t="str">
        <f ca="1">IFERROR(IF(INDEX('Coverage Indicators - Section D'!AD$1:AD$100,MATCH('Print View'!$A201,'Coverage Indicators - Section D'!$A$1:$A$100,0))&lt;&gt;"",INDEX('Coverage Indicators - Section D'!AD$1:AD$100,MATCH('Print View'!$A201,'Coverage Indicators - Section D'!$A$1:$A$100,0)),""),"")&amp;"/"&amp;IFERROR(IF(INDEX('Coverage Indicators - Section D'!AD$1:AD$100,MATCH('Print View'!$A201,'Coverage Indicators - Section D'!$A$1:$A$100,0)+1)&lt;&gt;"",INDEX('Coverage Indicators - Section D'!AD$1:AD$100,MATCH('Print View'!$A201,'Coverage Indicators - Section D'!$A$1:$A$100,0)+1),""),"")&amp;CHAR(10)&amp;IFERROR(IF(INDEX('Coverage Indicators - Section D'!AE$1:AE$100,MATCH('Print View'!$A201,'Coverage Indicators - Section D'!$A$1:$A$100,0))&lt;&gt;"",FIXED(INDEX('Coverage Indicators - Section D'!AE$1:AE$100,MATCH('Print View'!$A201,'Coverage Indicators - Section D'!$A$1:$A$100,0))*100,2)&amp;"%",""),"")&amp;CHAR(10)&amp;IFERROR(IF(INDEX('Coverage Indicators - Section D'!AF$1:AF$100,MATCH('Print View'!$A201,'Coverage Indicators - Section D'!$A$1:$A$100,0))&lt;&gt;"",INDEX('Coverage Indicators - Section D'!AF$1:AF$100,MATCH('Print View'!$A201,'Coverage Indicators - Section D'!$A$1:$A$100,0)),""),"")</f>
        <v xml:space="preserve">/
</v>
      </c>
      <c r="R201" s="405" t="str">
        <f ca="1">IFERROR(IF(INDEX('Coverage Indicators - Section D'!AG$1:AG$100,MATCH('Print View'!$A201,'Coverage Indicators - Section D'!$A$1:$A$100,0))&lt;&gt;"",INDEX('Coverage Indicators - Section D'!AG$1:AG$100,MATCH('Print View'!$A201,'Coverage Indicators - Section D'!$A$1:$A$100,0)),""),"")&amp;"/"&amp;IFERROR(IF(INDEX('Coverage Indicators - Section D'!AG$1:AG$100,MATCH('Print View'!$A201,'Coverage Indicators - Section D'!$A$1:$A$100,0)+1)&lt;&gt;"",INDEX('Coverage Indicators - Section D'!AG$1:AG$100,MATCH('Print View'!$A201,'Coverage Indicators - Section D'!$A$1:$A$100,0)+1),""),"")&amp;CHAR(10)&amp;IFERROR(IF(INDEX('Coverage Indicators - Section D'!AH$1:AH$100,MATCH('Print View'!$A201,'Coverage Indicators - Section D'!$A$1:$A$100,0))&lt;&gt;"",FIXED(INDEX('Coverage Indicators - Section D'!AH$1:AH$100,MATCH('Print View'!$A201,'Coverage Indicators - Section D'!$A$1:$A$100,0))*100,2)&amp;"%",""),"")&amp;CHAR(10)&amp;IFERROR(IF(INDEX('Coverage Indicators - Section D'!AI$1:AI$100,MATCH('Print View'!$A201,'Coverage Indicators - Section D'!$A$1:$A$100,0))&lt;&gt;"",INDEX('Coverage Indicators - Section D'!AI$1:AI$100,MATCH('Print View'!$A201,'Coverage Indicators - Section D'!$A$1:$A$100,0)),""),"")</f>
        <v xml:space="preserve">/
</v>
      </c>
      <c r="S201" s="405" t="str">
        <f ca="1">IFERROR(IF(INDEX('Coverage Indicators - Section D'!AJ$1:AJ$100,MATCH('Print View'!$A201,'Coverage Indicators - Section D'!$A$1:$A$100,0))&lt;&gt;"",INDEX('Coverage Indicators - Section D'!AJ$1:AJ$100,MATCH('Print View'!$A201,'Coverage Indicators - Section D'!$A$1:$A$100,0)),""),"")&amp;"/"&amp;IFERROR(IF(INDEX('Coverage Indicators - Section D'!AJ$1:AJ$100,MATCH('Print View'!$A201,'Coverage Indicators - Section D'!$A$1:$A$100,0)+1)&lt;&gt;"",INDEX('Coverage Indicators - Section D'!AJ$1:AJ$100,MATCH('Print View'!$A201,'Coverage Indicators - Section D'!$A$1:$A$100,0)+1),""),"")&amp;CHAR(10)&amp;IFERROR(IF(INDEX('Coverage Indicators - Section D'!AK$1:AK$100,MATCH('Print View'!$A201,'Coverage Indicators - Section D'!$A$1:$A$100,0))&lt;&gt;"",FIXED(INDEX('Coverage Indicators - Section D'!AK$1:AK$100,MATCH('Print View'!$A201,'Coverage Indicators - Section D'!$A$1:$A$100,0))*100,2)&amp;"%",""),"")&amp;CHAR(10)&amp;IFERROR(IF(INDEX('Coverage Indicators - Section D'!AL$1:AL$100,MATCH('Print View'!$A201,'Coverage Indicators - Section D'!$A$1:$A$100,0))&lt;&gt;"",INDEX('Coverage Indicators - Section D'!AL$1:AL$100,MATCH('Print View'!$A201,'Coverage Indicators - Section D'!$A$1:$A$100,0)),""),"")</f>
        <v xml:space="preserve">/
</v>
      </c>
      <c r="T201" s="315"/>
      <c r="U201" s="230"/>
      <c r="V201" s="230"/>
      <c r="W201" s="230"/>
      <c r="X201" s="230"/>
      <c r="Y201" s="230"/>
      <c r="Z201" s="230"/>
      <c r="AA201" s="230"/>
      <c r="AB201" s="230"/>
      <c r="AC201" s="230"/>
      <c r="AD201" s="230"/>
      <c r="AE201" s="230"/>
      <c r="AF201" s="230"/>
      <c r="AG201" s="230"/>
      <c r="AH201" s="230"/>
      <c r="AI201" s="230"/>
      <c r="AJ201" s="230"/>
      <c r="AK201" s="230"/>
      <c r="AL201" s="230"/>
      <c r="AM201" s="230"/>
      <c r="AN201" s="230"/>
      <c r="AO201" s="230" t="str">
        <f ca="1">IFERROR(IF(INDEX('Coverage Indicators - Section D'!AD$1:AD$110,MATCH('Print View'!$A201,'Coverage Indicators - Section D'!$A$1:$A$110,0))&lt;&gt;0,INDEX('Coverage Indicators - Section D'!AD$1:AD$110,MATCH('Print View'!$A201,'Coverage Indicators - Section D'!$A$1:$A$110,0)),""),"")</f>
        <v/>
      </c>
      <c r="AP201" s="230"/>
      <c r="AQ201" s="230"/>
      <c r="AR201" s="230"/>
      <c r="AS201" s="230"/>
      <c r="AT201" s="703" t="str">
        <f ca="1">CONCATENATE($A201,N$147)</f>
        <v>2731-Dec-24</v>
      </c>
      <c r="AU201" s="702" t="str">
        <f ca="1">CONCATENATE($A201,Q$147)</f>
        <v>2731-Dec-27</v>
      </c>
      <c r="AV201" s="702" t="str">
        <f t="shared" ref="AV201" si="178">CONCATENATE($A201,V$147)</f>
        <v>27</v>
      </c>
      <c r="AW201" s="702" t="str">
        <f t="shared" ref="AW201" si="179">CONCATENATE($A201,Y$147)</f>
        <v>27</v>
      </c>
      <c r="AX201" s="702" t="str">
        <f t="shared" ref="AX201" si="180">CONCATENATE($A201,AB$147)</f>
        <v>27</v>
      </c>
      <c r="AY201" s="702" t="str">
        <f t="shared" ref="AY201" si="181">CONCATENATE($A201,AE$147)</f>
        <v>27</v>
      </c>
      <c r="AZ201" s="702" t="str">
        <f t="shared" ref="AZ201" si="182">CONCATENATE($A201,AH$147)</f>
        <v>27</v>
      </c>
      <c r="BA201" s="702" t="str">
        <f t="shared" ref="BA201" si="183">CONCATENATE($A201,AK$147)</f>
        <v>27</v>
      </c>
      <c r="BB201" s="235"/>
      <c r="BC201" s="122"/>
    </row>
    <row r="202" spans="1:55" s="107" customFormat="1" ht="88.25" customHeight="1" x14ac:dyDescent="0.35">
      <c r="A202" s="740"/>
      <c r="B202" s="600" t="str">
        <f ca="1">IFERROR(IF(INDEX('Coverage Indicators - Section D'!AM$1:AM$110,MATCH('Print View'!$A201,'Coverage Indicators - Section D'!$A$1:$A$110,0))&lt;&gt;0,INDEX('Coverage Indicators - Section D'!AM$1:AM$110,MATCH('Print View'!$A201,'Coverage Indicators - Section D'!$A$1:$A$110,0)),""),"")</f>
        <v/>
      </c>
      <c r="C202" s="601"/>
      <c r="D202" s="601"/>
      <c r="E202" s="601"/>
      <c r="F202" s="601"/>
      <c r="G202" s="601"/>
      <c r="H202" s="601"/>
      <c r="I202" s="601"/>
      <c r="J202" s="601"/>
      <c r="K202" s="601"/>
      <c r="L202" s="601"/>
      <c r="M202" s="601"/>
      <c r="N202" s="601"/>
      <c r="O202" s="601"/>
      <c r="P202" s="601"/>
      <c r="Q202" s="601"/>
      <c r="R202" s="601"/>
      <c r="S202" s="602"/>
      <c r="T202" s="317"/>
      <c r="U202" s="230"/>
      <c r="V202" s="230"/>
      <c r="W202" s="230"/>
      <c r="X202" s="230"/>
      <c r="Y202" s="230"/>
      <c r="Z202" s="230"/>
      <c r="AA202" s="230"/>
      <c r="AB202" s="230"/>
      <c r="AC202" s="230"/>
      <c r="AD202" s="230"/>
      <c r="AE202" s="230"/>
      <c r="AF202" s="230"/>
      <c r="AG202" s="230"/>
      <c r="AH202" s="230"/>
      <c r="AI202" s="230"/>
      <c r="AJ202" s="230"/>
      <c r="AK202" s="230"/>
      <c r="AL202" s="230"/>
      <c r="AM202" s="230"/>
      <c r="AN202" s="230"/>
      <c r="AO202" s="230"/>
      <c r="AP202" s="230"/>
      <c r="AQ202" s="230"/>
      <c r="AR202" s="230"/>
      <c r="AS202" s="230"/>
      <c r="AT202" s="703"/>
      <c r="AU202" s="702"/>
      <c r="AV202" s="702"/>
      <c r="AW202" s="702"/>
      <c r="AX202" s="702"/>
      <c r="AY202" s="702"/>
      <c r="AZ202" s="702"/>
      <c r="BA202" s="702"/>
      <c r="BB202" s="235"/>
      <c r="BC202" s="122"/>
    </row>
    <row r="203" spans="1:55" s="107" customFormat="1" ht="177" customHeight="1" x14ac:dyDescent="0.35">
      <c r="A203" s="741">
        <v>28</v>
      </c>
      <c r="B203" s="393" t="str">
        <f ca="1">IFERROR(IF(INDEX('Coverage Indicators - Section D'!B$1:B$100,MATCH('Print View'!$A203,'Coverage Indicators - Section D'!$A$1:$A$100,0))&lt;&gt;0,INDEX('Coverage Indicators - Section D'!B$1:B$100,MATCH('Print View'!$A203,'Coverage Indicators - Section D'!$A$1:$A$100,0)),""),"")</f>
        <v/>
      </c>
      <c r="C203" s="393" t="str">
        <f ca="1">IFERROR(IF(INDEX('Coverage Indicators - Section D'!D$1:D$100,MATCH('Print View'!$A203,'Coverage Indicators - Section D'!$A$1:$A$100,0))&lt;&gt;0,INDEX('Coverage Indicators - Section D'!D$1:D$100,MATCH('Print View'!$A203,'Coverage Indicators - Section D'!$A$1:$A$100,0)),""),"")</f>
        <v/>
      </c>
      <c r="D203" s="393" t="str">
        <f ca="1">IFERROR(IF(INDEX('Coverage Indicators - Section D'!E$1:E$100,MATCH('Print View'!$A203,'Coverage Indicators - Section D'!$A$1:$A$100,0))&lt;&gt;0,INDEX('Coverage Indicators - Section D'!E$1:E$100,MATCH('Print View'!$A203,'Coverage Indicators - Section D'!$A$1:$A$100,0)),""),"")</f>
        <v/>
      </c>
      <c r="E203" s="394" t="str">
        <f ca="1">IFERROR(IF(INDEX('Coverage Indicators - Section D'!F$1:F$100,MATCH('Print View'!$A203,'Coverage Indicators - Section D'!$A$1:$A$100,0))&lt;&gt;"",INDEX('Coverage Indicators - Section D'!F$1:F$100,MATCH('Print View'!$A203,'Coverage Indicators - Section D'!$A$1:$A$100,0)),""),"")&amp;"/"&amp;IFERROR(IF(INDEX('Coverage Indicators - Section D'!F$1:F$100,MATCH('Print View'!$A203,'Coverage Indicators - Section D'!$A$1:$A$100,0)+1)&lt;&gt;"",INDEX('Coverage Indicators - Section D'!F$1:F$100,MATCH('Print View'!$A203,'Coverage Indicators - Section D'!$A$1:$A$100,0)+1),""),"")&amp;CHAR(10)&amp;IFERROR(IF(INDEX('Coverage Indicators - Section D'!G$1:G$100,MATCH('Print View'!$A203,'Coverage Indicators - Section D'!$A$1:$A$100,0))&lt;&gt;"",FIXED(INDEX('Coverage Indicators - Section D'!G$1:G$100,MATCH('Print View'!$A203,'Coverage Indicators - Section D'!$A$1:$A$100,0))*100,2)&amp;"%",""),"")</f>
        <v xml:space="preserve">/
</v>
      </c>
      <c r="F203" s="408" t="str">
        <f ca="1">IFERROR(IF(INDEX('Coverage Indicators - Section D'!H$1:H$100,MATCH('Print View'!$A203,'Coverage Indicators - Section D'!$A$1:$A$100,0))&lt;&gt;0,INDEX('Coverage Indicators - Section D'!H$1:H$100,MATCH('Print View'!$A203,'Coverage Indicators - Section D'!$A$1:$A$100,0)),""),"")&amp;CHAR(10)&amp;IFERROR(IF(INDEX('Coverage Indicators - Section D'!I$1:I$100,MATCH('Print View'!$A203,'Coverage Indicators - Section D'!$A$1:$A$100,0))&lt;&gt;0,INDEX('Coverage Indicators - Section D'!I$1:I$100,MATCH('Print View'!$A203,'Coverage Indicators - Section D'!$A$1:$A$100,0)),""),"")</f>
        <v xml:space="preserve">
</v>
      </c>
      <c r="G203" s="409" t="str">
        <f>IFERROR(IF(INDEX('Coverage Indicators - Section D'!J61:J90,MATCH('Print View'!$A203,'Coverage Indicators - Section D'!$A$9:$A$38,0))&lt;&gt;0,INDEX('Coverage Indicators - Section D'!J61:J90,MATCH('Print View'!$A203,'Coverage Indicators - Section D'!$A$9:$A$38,0)),""),"")</f>
        <v/>
      </c>
      <c r="H203" s="408" t="str">
        <f ca="1">IFERROR(IF(INDEX('Coverage Indicators - Section D'!K$1:K$100,MATCH('Print View'!$A203,'Coverage Indicators - Section D'!$A$1:$A$100,0))&lt;&gt;0,INDEX('Coverage Indicators - Section D'!K$1:K$100,MATCH('Print View'!$A203,'Coverage Indicators - Section D'!$A$1:$A$100,0)),""),"")</f>
        <v/>
      </c>
      <c r="I203" s="409" t="str">
        <f ca="1">IFERROR(IF(AND('Overview - Section A'!AN$5="Grant Making",OR(C203&lt;&gt;"",D203&lt;&gt;"")),Setup!I15,IF(INDEX('Coverage Indicators - Section D'!L$1:L$100,MATCH('Print View'!$A203,'Coverage Indicators - Section D'!$A$1:$A$100,0))&lt;&gt;0,INDEX('Coverage Indicators - Section D'!L$1:L$100,MATCH('Print View'!$A203,'Coverage Indicators - Section D'!$A$1:$A$100,0)),"")),"")</f>
        <v/>
      </c>
      <c r="J203" s="408" t="str">
        <f ca="1">IFERROR(IF(INDEX('Coverage Indicators - Section D'!M$1:M$100,MATCH('Print View'!$A203,'Coverage Indicators - Section D'!$A$1:$A$100,0))&lt;&gt;0,INDEX('Coverage Indicators - Section D'!M$1:M$100,MATCH('Print View'!$A203,'Coverage Indicators - Section D'!$A$1:$A$100,0)),""),"")&amp;CHAR(10)&amp;IFERROR(IF(INDEX('Coverage Indicators - Section D'!M$1:M$100,MATCH('Print View'!$A203,'Coverage Indicators - Section D'!$A$1:$A$100,0)+1)&lt;&gt;0,INDEX('Coverage Indicators - Section D'!M$1:M$100,MATCH('Print View'!$A203,'Coverage Indicators - Section D'!$A$1:$A$100,0)+1),""),"")</f>
        <v xml:space="preserve">
</v>
      </c>
      <c r="K203" s="408" t="str">
        <f ca="1">IFERROR(IF(INDEX('Coverage Indicators - Section D'!N$1:N$100,MATCH('Print View'!$A203,'Coverage Indicators - Section D'!$A$1:$A$100,0))&lt;&gt;0,INDEX('Coverage Indicators - Section D'!N$1:N$100,MATCH('Print View'!$A203,'Coverage Indicators - Section D'!$A$1:$A$100,0)),""),"")</f>
        <v/>
      </c>
      <c r="L203" s="410" t="str">
        <f ca="1">IFERROR(IF(INDEX('Coverage Indicators - Section D'!O$1:O$100,MATCH('Print View'!$A203,'Coverage Indicators - Section D'!$A$1:$A$100,0))&lt;&gt;"",INDEX('Coverage Indicators - Section D'!O$1:O$100,MATCH('Print View'!$A203,'Coverage Indicators - Section D'!$A$1:$A$100,0)),""),"")&amp;"/"&amp;IFERROR(IF(INDEX('Coverage Indicators - Section D'!O$1:O$100,MATCH('Print View'!$A203,'Coverage Indicators - Section D'!$A$1:$A$100,0)+1)&lt;&gt;"",INDEX('Coverage Indicators - Section D'!O$1:O$100,MATCH('Print View'!$A203,'Coverage Indicators - Section D'!$A$1:$A$100,0)+1),""),"")&amp;CHAR(10)&amp;IFERROR(IF(INDEX('Coverage Indicators - Section D'!P$1:P$100,MATCH('Print View'!$A203,'Coverage Indicators - Section D'!$A$1:$A$100,0))&lt;&gt;"",FIXED(INDEX('Coverage Indicators - Section D'!P$1:P$100,MATCH('Print View'!$A203,'Coverage Indicators - Section D'!$A$1:$A$100,0))*100,2)&amp;"%",""),"")&amp;CHAR(10)&amp;IFERROR(IF(INDEX('Coverage Indicators - Section D'!Q$1:Q$100,MATCH('Print View'!$A203,'Coverage Indicators - Section D'!$A$1:$A$100,0))&lt;&gt;"",INDEX('Coverage Indicators - Section D'!Q$1:Q$100,MATCH('Print View'!$A203,'Coverage Indicators - Section D'!$A$1:$A$100,0)),""),"")</f>
        <v xml:space="preserve">/
</v>
      </c>
      <c r="M203" s="410" t="str">
        <f ca="1">IFERROR(IF(INDEX('Coverage Indicators - Section D'!R$1:R$100,MATCH('Print View'!$A203,'Coverage Indicators - Section D'!$A$1:$A$100,0))&lt;&gt;"",INDEX('Coverage Indicators - Section D'!R$1:R$100,MATCH('Print View'!$A203,'Coverage Indicators - Section D'!$A$1:$A$100,0)),""),"")&amp;"/"&amp;IFERROR(IF(INDEX('Coverage Indicators - Section D'!R$1:R$100,MATCH('Print View'!$A203,'Coverage Indicators - Section D'!$A$1:$A$100,0)+1)&lt;&gt;"",INDEX('Coverage Indicators - Section D'!R$1:R$100,MATCH('Print View'!$A203,'Coverage Indicators - Section D'!$A$1:$A$100,0)+1),""),"")&amp;CHAR(10)&amp;IFERROR(IF(INDEX('Coverage Indicators - Section D'!S$1:S$100,MATCH('Print View'!$A203,'Coverage Indicators - Section D'!$A$1:$A$100,0))&lt;&gt;"",FIXED(INDEX('Coverage Indicators - Section D'!S$1:S$100,MATCH('Print View'!$A203,'Coverage Indicators - Section D'!$A$1:$A$100,0))*100,2)&amp;"%",""),"")&amp;CHAR(10)&amp;IFERROR(IF(INDEX('Coverage Indicators - Section D'!T$1:T$100,MATCH('Print View'!$A203,'Coverage Indicators - Section D'!$A$1:$A$100,0))&lt;&gt;"",INDEX('Coverage Indicators - Section D'!T$1:T$100,MATCH('Print View'!$A203,'Coverage Indicators - Section D'!$A$1:$A$100,0)),""),"")</f>
        <v xml:space="preserve">/
</v>
      </c>
      <c r="N203" s="410" t="str">
        <f ca="1">IFERROR(IF(INDEX('Coverage Indicators - Section D'!U$1:U$100,MATCH('Print View'!$A203,'Coverage Indicators - Section D'!$A$1:$A$100,0))&lt;&gt;"",INDEX('Coverage Indicators - Section D'!U$1:U$100,MATCH('Print View'!$A203,'Coverage Indicators - Section D'!$A$1:$A$100,0)),""),"")&amp;"/"&amp;IFERROR(IF(INDEX('Coverage Indicators - Section D'!U$1:U$100,MATCH('Print View'!$A203,'Coverage Indicators - Section D'!$A$1:$A$100,0)+1)&lt;&gt;"",INDEX('Coverage Indicators - Section D'!U$1:U$100,MATCH('Print View'!$A203,'Coverage Indicators - Section D'!$A$1:$A$100,0)+1),""),"")&amp;CHAR(10)&amp;IFERROR(IF(INDEX('Coverage Indicators - Section D'!V$1:V$100,MATCH('Print View'!$A203,'Coverage Indicators - Section D'!$A$1:$A$100,0))&lt;&gt;"",FIXED(INDEX('Coverage Indicators - Section D'!V$1:V$100,MATCH('Print View'!$A203,'Coverage Indicators - Section D'!$A$1:$A$100,0))*100,2)&amp;"%",""),"")&amp;CHAR(10)&amp;IFERROR(IF(INDEX('Coverage Indicators - Section D'!W$1:W$100,MATCH('Print View'!$A203,'Coverage Indicators - Section D'!$A$1:$A$100,0))&lt;&gt;"",INDEX('Coverage Indicators - Section D'!W$1:W$100,MATCH('Print View'!$A203,'Coverage Indicators - Section D'!$A$1:$A$100,0)),""),"")</f>
        <v xml:space="preserve">/
</v>
      </c>
      <c r="O203" s="410" t="str">
        <f ca="1">IFERROR(IF(INDEX('Coverage Indicators - Section D'!X$1:X$100,MATCH('Print View'!$A203,'Coverage Indicators - Section D'!$A$1:$A$100,0))&lt;&gt;"",INDEX('Coverage Indicators - Section D'!X$1:X$100,MATCH('Print View'!$A203,'Coverage Indicators - Section D'!$A$1:$A$100,0)),""),"")&amp;"/"&amp;IFERROR(IF(INDEX('Coverage Indicators - Section D'!X$1:X$100,MATCH('Print View'!$A203,'Coverage Indicators - Section D'!$A$1:$A$100,0)+1)&lt;&gt;"",INDEX('Coverage Indicators - Section D'!X$1:X$100,MATCH('Print View'!$A203,'Coverage Indicators - Section D'!$A$1:$A$100,0)+1),""),"")&amp;CHAR(10)&amp;IFERROR(IF(INDEX('Coverage Indicators - Section D'!Y$1:Y$100,MATCH('Print View'!$A203,'Coverage Indicators - Section D'!$A$1:$A$100,0))&lt;&gt;"",FIXED(INDEX('Coverage Indicators - Section D'!Y$1:Y$100,MATCH('Print View'!$A203,'Coverage Indicators - Section D'!$A$1:$A$100,0))*100,2)&amp;"%",""),"")&amp;CHAR(10)&amp;IFERROR(IF(INDEX('Coverage Indicators - Section D'!Z$1:Z$100,MATCH('Print View'!$A203,'Coverage Indicators - Section D'!$A$1:$A$100,0))&lt;&gt;"",INDEX('Coverage Indicators - Section D'!Z$1:Z$100,MATCH('Print View'!$A203,'Coverage Indicators - Section D'!$A$1:$A$100,0)),""),"")</f>
        <v xml:space="preserve">/
</v>
      </c>
      <c r="P203" s="410" t="str">
        <f ca="1">IFERROR(IF(INDEX('Coverage Indicators - Section D'!AA$1:AA$100,MATCH('Print View'!$A203,'Coverage Indicators - Section D'!$A$1:$A$100,0))&lt;&gt;"",INDEX('Coverage Indicators - Section D'!AA$1:AA$100,MATCH('Print View'!$A203,'Coverage Indicators - Section D'!$A$1:$A$100,0)),""),"")&amp;"/"&amp;IFERROR(IF(INDEX('Coverage Indicators - Section D'!AA$1:AA$100,MATCH('Print View'!$A203,'Coverage Indicators - Section D'!$A$1:$A$100,0)+1)&lt;&gt;"",INDEX('Coverage Indicators - Section D'!AA$1:AA$100,MATCH('Print View'!$A203,'Coverage Indicators - Section D'!$A$1:$A$100,0)+1),""),"")&amp;CHAR(10)&amp;IFERROR(IF(INDEX('Coverage Indicators - Section D'!AB$1:AB$100,MATCH('Print View'!$A203,'Coverage Indicators - Section D'!$A$1:$A$100,0))&lt;&gt;"",FIXED(INDEX('Coverage Indicators - Section D'!AB$1:AB$100,MATCH('Print View'!$A203,'Coverage Indicators - Section D'!$A$1:$A$100,0))*100,2)&amp;"%",""),"")&amp;CHAR(10)&amp;IFERROR(IF(INDEX('Coverage Indicators - Section D'!AC$1:AC$100,MATCH('Print View'!$A203,'Coverage Indicators - Section D'!$A$1:$A$100,0))&lt;&gt;"",INDEX('Coverage Indicators - Section D'!AC$1:AC$100,MATCH('Print View'!$A203,'Coverage Indicators - Section D'!$A$1:$A$100,0)),""),"")</f>
        <v xml:space="preserve">/
</v>
      </c>
      <c r="Q203" s="410" t="str">
        <f ca="1">IFERROR(IF(INDEX('Coverage Indicators - Section D'!AD$1:AD$100,MATCH('Print View'!$A203,'Coverage Indicators - Section D'!$A$1:$A$100,0))&lt;&gt;"",INDEX('Coverage Indicators - Section D'!AD$1:AD$100,MATCH('Print View'!$A203,'Coverage Indicators - Section D'!$A$1:$A$100,0)),""),"")&amp;"/"&amp;IFERROR(IF(INDEX('Coverage Indicators - Section D'!AD$1:AD$100,MATCH('Print View'!$A203,'Coverage Indicators - Section D'!$A$1:$A$100,0)+1)&lt;&gt;"",INDEX('Coverage Indicators - Section D'!AD$1:AD$100,MATCH('Print View'!$A203,'Coverage Indicators - Section D'!$A$1:$A$100,0)+1),""),"")&amp;CHAR(10)&amp;IFERROR(IF(INDEX('Coverage Indicators - Section D'!AE$1:AE$100,MATCH('Print View'!$A203,'Coverage Indicators - Section D'!$A$1:$A$100,0))&lt;&gt;"",FIXED(INDEX('Coverage Indicators - Section D'!AE$1:AE$100,MATCH('Print View'!$A203,'Coverage Indicators - Section D'!$A$1:$A$100,0))*100,2)&amp;"%",""),"")&amp;CHAR(10)&amp;IFERROR(IF(INDEX('Coverage Indicators - Section D'!AF$1:AF$100,MATCH('Print View'!$A203,'Coverage Indicators - Section D'!$A$1:$A$100,0))&lt;&gt;"",INDEX('Coverage Indicators - Section D'!AF$1:AF$100,MATCH('Print View'!$A203,'Coverage Indicators - Section D'!$A$1:$A$100,0)),""),"")</f>
        <v xml:space="preserve">/
</v>
      </c>
      <c r="R203" s="410" t="str">
        <f ca="1">IFERROR(IF(INDEX('Coverage Indicators - Section D'!AG$1:AG$100,MATCH('Print View'!$A203,'Coverage Indicators - Section D'!$A$1:$A$100,0))&lt;&gt;"",INDEX('Coverage Indicators - Section D'!AG$1:AG$100,MATCH('Print View'!$A203,'Coverage Indicators - Section D'!$A$1:$A$100,0)),""),"")&amp;"/"&amp;IFERROR(IF(INDEX('Coverage Indicators - Section D'!AG$1:AG$100,MATCH('Print View'!$A203,'Coverage Indicators - Section D'!$A$1:$A$100,0)+1)&lt;&gt;"",INDEX('Coverage Indicators - Section D'!AG$1:AG$100,MATCH('Print View'!$A203,'Coverage Indicators - Section D'!$A$1:$A$100,0)+1),""),"")&amp;CHAR(10)&amp;IFERROR(IF(INDEX('Coverage Indicators - Section D'!AH$1:AH$100,MATCH('Print View'!$A203,'Coverage Indicators - Section D'!$A$1:$A$100,0))&lt;&gt;"",FIXED(INDEX('Coverage Indicators - Section D'!AH$1:AH$100,MATCH('Print View'!$A203,'Coverage Indicators - Section D'!$A$1:$A$100,0))*100,2)&amp;"%",""),"")&amp;CHAR(10)&amp;IFERROR(IF(INDEX('Coverage Indicators - Section D'!AI$1:AI$100,MATCH('Print View'!$A203,'Coverage Indicators - Section D'!$A$1:$A$100,0))&lt;&gt;"",INDEX('Coverage Indicators - Section D'!AI$1:AI$100,MATCH('Print View'!$A203,'Coverage Indicators - Section D'!$A$1:$A$100,0)),""),"")</f>
        <v xml:space="preserve">/
</v>
      </c>
      <c r="S203" s="410" t="str">
        <f ca="1">IFERROR(IF(INDEX('Coverage Indicators - Section D'!AJ$1:AJ$100,MATCH('Print View'!$A203,'Coverage Indicators - Section D'!$A$1:$A$100,0))&lt;&gt;"",INDEX('Coverage Indicators - Section D'!AJ$1:AJ$100,MATCH('Print View'!$A203,'Coverage Indicators - Section D'!$A$1:$A$100,0)),""),"")&amp;"/"&amp;IFERROR(IF(INDEX('Coverage Indicators - Section D'!AJ$1:AJ$100,MATCH('Print View'!$A203,'Coverage Indicators - Section D'!$A$1:$A$100,0)+1)&lt;&gt;"",INDEX('Coverage Indicators - Section D'!AJ$1:AJ$100,MATCH('Print View'!$A203,'Coverage Indicators - Section D'!$A$1:$A$100,0)+1),""),"")&amp;CHAR(10)&amp;IFERROR(IF(INDEX('Coverage Indicators - Section D'!AK$1:AK$100,MATCH('Print View'!$A203,'Coverage Indicators - Section D'!$A$1:$A$100,0))&lt;&gt;"",FIXED(INDEX('Coverage Indicators - Section D'!AK$1:AK$100,MATCH('Print View'!$A203,'Coverage Indicators - Section D'!$A$1:$A$100,0))*100,2)&amp;"%",""),"")&amp;CHAR(10)&amp;IFERROR(IF(INDEX('Coverage Indicators - Section D'!AL$1:AL$100,MATCH('Print View'!$A203,'Coverage Indicators - Section D'!$A$1:$A$100,0))&lt;&gt;"",INDEX('Coverage Indicators - Section D'!AL$1:AL$100,MATCH('Print View'!$A203,'Coverage Indicators - Section D'!$A$1:$A$100,0)),""),"")</f>
        <v xml:space="preserve">/
</v>
      </c>
      <c r="T203" s="318"/>
      <c r="U203" s="230"/>
      <c r="V203" s="230"/>
      <c r="W203" s="230"/>
      <c r="X203" s="230"/>
      <c r="Y203" s="230"/>
      <c r="Z203" s="230"/>
      <c r="AA203" s="230"/>
      <c r="AB203" s="230"/>
      <c r="AC203" s="230"/>
      <c r="AD203" s="230"/>
      <c r="AE203" s="230"/>
      <c r="AF203" s="230"/>
      <c r="AG203" s="230"/>
      <c r="AH203" s="230"/>
      <c r="AI203" s="230"/>
      <c r="AJ203" s="230"/>
      <c r="AK203" s="230"/>
      <c r="AL203" s="230"/>
      <c r="AM203" s="230"/>
      <c r="AN203" s="230"/>
      <c r="AO203" s="230" t="str">
        <f ca="1">IFERROR(IF(INDEX('Coverage Indicators - Section D'!AD$1:AD$110,MATCH('Print View'!$A203,'Coverage Indicators - Section D'!$A$1:$A$110,0))&lt;&gt;0,INDEX('Coverage Indicators - Section D'!AD$1:AD$110,MATCH('Print View'!$A203,'Coverage Indicators - Section D'!$A$1:$A$110,0)),""),"")</f>
        <v/>
      </c>
      <c r="AP203" s="230"/>
      <c r="AQ203" s="230"/>
      <c r="AR203" s="230"/>
      <c r="AS203" s="230"/>
      <c r="AT203" s="703" t="str">
        <f ca="1">CONCATENATE($A203,N$147)</f>
        <v>2831-Dec-24</v>
      </c>
      <c r="AU203" s="702" t="str">
        <f ca="1">CONCATENATE($A203,Q$147)</f>
        <v>2831-Dec-27</v>
      </c>
      <c r="AV203" s="702" t="str">
        <f t="shared" ref="AV203" si="184">CONCATENATE($A203,V$147)</f>
        <v>28</v>
      </c>
      <c r="AW203" s="702" t="str">
        <f t="shared" ref="AW203" si="185">CONCATENATE($A203,Y$147)</f>
        <v>28</v>
      </c>
      <c r="AX203" s="702" t="str">
        <f t="shared" ref="AX203" si="186">CONCATENATE($A203,AB$147)</f>
        <v>28</v>
      </c>
      <c r="AY203" s="702" t="str">
        <f t="shared" ref="AY203" si="187">CONCATENATE($A203,AE$147)</f>
        <v>28</v>
      </c>
      <c r="AZ203" s="702" t="str">
        <f t="shared" ref="AZ203" si="188">CONCATENATE($A203,AH$147)</f>
        <v>28</v>
      </c>
      <c r="BA203" s="702" t="str">
        <f t="shared" ref="BA203" si="189">CONCATENATE($A203,AK$147)</f>
        <v>28</v>
      </c>
      <c r="BB203" s="235"/>
      <c r="BC203" s="122"/>
    </row>
    <row r="204" spans="1:55" s="107" customFormat="1" ht="88.25" customHeight="1" x14ac:dyDescent="0.35">
      <c r="A204" s="741"/>
      <c r="B204" s="596" t="str">
        <f ca="1">IFERROR(IF(INDEX('Coverage Indicators - Section D'!AM$1:AM$110,MATCH('Print View'!$A203,'Coverage Indicators - Section D'!$A$1:$A$110,0))&lt;&gt;0,INDEX('Coverage Indicators - Section D'!AM$1:AM$110,MATCH('Print View'!$A203,'Coverage Indicators - Section D'!$A$1:$A$110,0)),""),"")</f>
        <v/>
      </c>
      <c r="C204" s="597"/>
      <c r="D204" s="597"/>
      <c r="E204" s="597"/>
      <c r="F204" s="597"/>
      <c r="G204" s="597"/>
      <c r="H204" s="597"/>
      <c r="I204" s="598"/>
      <c r="J204" s="598"/>
      <c r="K204" s="598"/>
      <c r="L204" s="598"/>
      <c r="M204" s="598"/>
      <c r="N204" s="598"/>
      <c r="O204" s="598"/>
      <c r="P204" s="598"/>
      <c r="Q204" s="598"/>
      <c r="R204" s="598"/>
      <c r="S204" s="599"/>
      <c r="T204" s="319"/>
      <c r="U204" s="230"/>
      <c r="V204" s="230"/>
      <c r="W204" s="230"/>
      <c r="X204" s="230"/>
      <c r="Y204" s="230"/>
      <c r="Z204" s="230"/>
      <c r="AA204" s="230"/>
      <c r="AB204" s="230"/>
      <c r="AC204" s="230"/>
      <c r="AD204" s="230"/>
      <c r="AE204" s="230"/>
      <c r="AF204" s="230"/>
      <c r="AG204" s="230"/>
      <c r="AH204" s="230"/>
      <c r="AI204" s="230"/>
      <c r="AJ204" s="230"/>
      <c r="AK204" s="230"/>
      <c r="AL204" s="230"/>
      <c r="AM204" s="230"/>
      <c r="AN204" s="230"/>
      <c r="AO204" s="230"/>
      <c r="AP204" s="230"/>
      <c r="AQ204" s="230"/>
      <c r="AR204" s="230"/>
      <c r="AS204" s="230"/>
      <c r="AT204" s="703"/>
      <c r="AU204" s="702"/>
      <c r="AV204" s="702"/>
      <c r="AW204" s="702"/>
      <c r="AX204" s="702"/>
      <c r="AY204" s="702"/>
      <c r="AZ204" s="702"/>
      <c r="BA204" s="702"/>
      <c r="BB204" s="235"/>
      <c r="BC204" s="122"/>
    </row>
    <row r="205" spans="1:55" s="107" customFormat="1" ht="177" customHeight="1" x14ac:dyDescent="0.35">
      <c r="A205" s="740">
        <v>29</v>
      </c>
      <c r="B205" s="403" t="str">
        <f ca="1">IFERROR(IF(INDEX('Coverage Indicators - Section D'!B$1:B$100,MATCH('Print View'!$A205,'Coverage Indicators - Section D'!$A$1:$A$100,0))&lt;&gt;0,INDEX('Coverage Indicators - Section D'!B$1:B$100,MATCH('Print View'!$A205,'Coverage Indicators - Section D'!$A$1:$A$100,0)),""),"")</f>
        <v/>
      </c>
      <c r="C205" s="403" t="str">
        <f ca="1">IFERROR(IF(INDEX('Coverage Indicators - Section D'!D$1:D$100,MATCH('Print View'!$A205,'Coverage Indicators - Section D'!$A$1:$A$100,0))&lt;&gt;0,INDEX('Coverage Indicators - Section D'!D$1:D$100,MATCH('Print View'!$A205,'Coverage Indicators - Section D'!$A$1:$A$100,0)),""),"")</f>
        <v/>
      </c>
      <c r="D205" s="403" t="str">
        <f ca="1">IFERROR(IF(INDEX('Coverage Indicators - Section D'!E$1:E$100,MATCH('Print View'!$A205,'Coverage Indicators - Section D'!$A$1:$A$100,0))&lt;&gt;0,INDEX('Coverage Indicators - Section D'!E$1:E$100,MATCH('Print View'!$A205,'Coverage Indicators - Section D'!$A$1:$A$100,0)),""),"")</f>
        <v/>
      </c>
      <c r="E205" s="404" t="str">
        <f ca="1">IFERROR(IF(INDEX('Coverage Indicators - Section D'!F$1:F$100,MATCH('Print View'!$A205,'Coverage Indicators - Section D'!$A$1:$A$100,0))&lt;&gt;"",INDEX('Coverage Indicators - Section D'!F$1:F$100,MATCH('Print View'!$A205,'Coverage Indicators - Section D'!$A$1:$A$100,0)),""),"")&amp;"/"&amp;IFERROR(IF(INDEX('Coverage Indicators - Section D'!F$1:F$100,MATCH('Print View'!$A205,'Coverage Indicators - Section D'!$A$1:$A$100,0)+1)&lt;&gt;"",INDEX('Coverage Indicators - Section D'!F$1:F$100,MATCH('Print View'!$A205,'Coverage Indicators - Section D'!$A$1:$A$100,0)+1),""),"")&amp;CHAR(10)&amp;IFERROR(IF(INDEX('Coverage Indicators - Section D'!G$1:G$100,MATCH('Print View'!$A205,'Coverage Indicators - Section D'!$A$1:$A$100,0))&lt;&gt;"",FIXED(INDEX('Coverage Indicators - Section D'!G$1:G$100,MATCH('Print View'!$A205,'Coverage Indicators - Section D'!$A$1:$A$100,0))*100,2)&amp;"%",""),"")</f>
        <v xml:space="preserve">/
</v>
      </c>
      <c r="F205" s="405" t="str">
        <f ca="1">IFERROR(IF(INDEX('Coverage Indicators - Section D'!H$1:H$100,MATCH('Print View'!$A205,'Coverage Indicators - Section D'!$A$1:$A$100,0))&lt;&gt;0,INDEX('Coverage Indicators - Section D'!H$1:H$100,MATCH('Print View'!$A205,'Coverage Indicators - Section D'!$A$1:$A$100,0)),""),"")&amp;CHAR(10)&amp;IFERROR(IF(INDEX('Coverage Indicators - Section D'!I$1:I$100,MATCH('Print View'!$A205,'Coverage Indicators - Section D'!$A$1:$A$100,0))&lt;&gt;0,INDEX('Coverage Indicators - Section D'!I$1:I$100,MATCH('Print View'!$A205,'Coverage Indicators - Section D'!$A$1:$A$100,0)),""),"")</f>
        <v xml:space="preserve">
</v>
      </c>
      <c r="G205" s="406" t="str">
        <f>IFERROR(IF(INDEX('Coverage Indicators - Section D'!J65:J94,MATCH('Print View'!$A205,'Coverage Indicators - Section D'!$A$9:$A$38,0))&lt;&gt;0,INDEX('Coverage Indicators - Section D'!J65:J94,MATCH('Print View'!$A205,'Coverage Indicators - Section D'!$A$9:$A$38,0)),""),"")</f>
        <v/>
      </c>
      <c r="H205" s="407" t="str">
        <f ca="1">IFERROR(IF(INDEX('Coverage Indicators - Section D'!K$1:K$100,MATCH('Print View'!$A205,'Coverage Indicators - Section D'!$A$1:$A$100,0))&lt;&gt;0,INDEX('Coverage Indicators - Section D'!K$1:K$100,MATCH('Print View'!$A205,'Coverage Indicators - Section D'!$A$1:$A$100,0)),""),"")</f>
        <v/>
      </c>
      <c r="I205" s="406" t="str">
        <f ca="1">IFERROR(IF(AND('Overview - Section A'!AN$5="Grant Making",OR(C205&lt;&gt;"",D205&lt;&gt;"")),Setup!I15,IF(INDEX('Coverage Indicators - Section D'!L$1:L$100,MATCH('Print View'!$A205,'Coverage Indicators - Section D'!$A$1:$A$100,0))&lt;&gt;0,INDEX('Coverage Indicators - Section D'!L$1:L$100,MATCH('Print View'!$A205,'Coverage Indicators - Section D'!$A$1:$A$100,0)),"")),"")</f>
        <v/>
      </c>
      <c r="J205" s="404" t="str">
        <f ca="1">IFERROR(IF(INDEX('Coverage Indicators - Section D'!M$1:M$100,MATCH('Print View'!$A205,'Coverage Indicators - Section D'!$A$1:$A$100,0))&lt;&gt;0,INDEX('Coverage Indicators - Section D'!M$1:M$100,MATCH('Print View'!$A205,'Coverage Indicators - Section D'!$A$1:$A$100,0)),""),"")&amp;CHAR(10)&amp;IFERROR(IF(INDEX('Coverage Indicators - Section D'!M$1:M$100,MATCH('Print View'!$A205,'Coverage Indicators - Section D'!$A$1:$A$100,0)+1)&lt;&gt;0,INDEX('Coverage Indicators - Section D'!M$1:M$100,MATCH('Print View'!$A205,'Coverage Indicators - Section D'!$A$1:$A$100,0)+1),""),"")</f>
        <v xml:space="preserve">
</v>
      </c>
      <c r="K205" s="404" t="str">
        <f ca="1">IFERROR(IF(INDEX('Coverage Indicators - Section D'!N$1:N$100,MATCH('Print View'!$A205,'Coverage Indicators - Section D'!$A$1:$A$100,0))&lt;&gt;0,INDEX('Coverage Indicators - Section D'!N$1:N$100,MATCH('Print View'!$A205,'Coverage Indicators - Section D'!$A$1:$A$100,0)),""),"")</f>
        <v/>
      </c>
      <c r="L205" s="404" t="str">
        <f ca="1">IFERROR(IF(INDEX('Coverage Indicators - Section D'!O$1:O$100,MATCH('Print View'!$A205,'Coverage Indicators - Section D'!$A$1:$A$100,0))&lt;&gt;"",INDEX('Coverage Indicators - Section D'!O$1:O$100,MATCH('Print View'!$A205,'Coverage Indicators - Section D'!$A$1:$A$100,0)),""),"")&amp;"/"&amp;IFERROR(IF(INDEX('Coverage Indicators - Section D'!O$1:O$100,MATCH('Print View'!$A205,'Coverage Indicators - Section D'!$A$1:$A$100,0)+1)&lt;&gt;"",INDEX('Coverage Indicators - Section D'!O$1:O$100,MATCH('Print View'!$A205,'Coverage Indicators - Section D'!$A$1:$A$100,0)+1),""),"")&amp;CHAR(10)&amp;IFERROR(IF(INDEX('Coverage Indicators - Section D'!P$1:P$100,MATCH('Print View'!$A205,'Coverage Indicators - Section D'!$A$1:$A$100,0))&lt;&gt;"",FIXED(INDEX('Coverage Indicators - Section D'!P$1:P$100,MATCH('Print View'!$A205,'Coverage Indicators - Section D'!$A$1:$A$100,0))*100,2)&amp;"%",""),"")&amp;CHAR(10)&amp;IFERROR(IF(INDEX('Coverage Indicators - Section D'!Q$1:Q$100,MATCH('Print View'!$A205,'Coverage Indicators - Section D'!$A$1:$A$100,0))&lt;&gt;"",INDEX('Coverage Indicators - Section D'!Q$1:Q$100,MATCH('Print View'!$A205,'Coverage Indicators - Section D'!$A$1:$A$100,0)),""),"")</f>
        <v xml:space="preserve">/
</v>
      </c>
      <c r="M205" s="405" t="str">
        <f ca="1">IFERROR(IF(INDEX('Coverage Indicators - Section D'!R$1:R$100,MATCH('Print View'!$A205,'Coverage Indicators - Section D'!$A$1:$A$100,0))&lt;&gt;"",INDEX('Coverage Indicators - Section D'!R$1:R$100,MATCH('Print View'!$A205,'Coverage Indicators - Section D'!$A$1:$A$100,0)),""),"")&amp;"/"&amp;IFERROR(IF(INDEX('Coverage Indicators - Section D'!R$1:R$100,MATCH('Print View'!$A205,'Coverage Indicators - Section D'!$A$1:$A$100,0)+1)&lt;&gt;"",INDEX('Coverage Indicators - Section D'!R$1:R$100,MATCH('Print View'!$A205,'Coverage Indicators - Section D'!$A$1:$A$100,0)+1),""),"")&amp;CHAR(10)&amp;IFERROR(IF(INDEX('Coverage Indicators - Section D'!S$1:S$100,MATCH('Print View'!$A205,'Coverage Indicators - Section D'!$A$1:$A$100,0))&lt;&gt;"",FIXED(INDEX('Coverage Indicators - Section D'!S$1:S$100,MATCH('Print View'!$A205,'Coverage Indicators - Section D'!$A$1:$A$100,0))*100,2)&amp;"%",""),"")&amp;CHAR(10)&amp;IFERROR(IF(INDEX('Coverage Indicators - Section D'!T$1:T$100,MATCH('Print View'!$A205,'Coverage Indicators - Section D'!$A$1:$A$100,0))&lt;&gt;"",INDEX('Coverage Indicators - Section D'!T$1:T$100,MATCH('Print View'!$A205,'Coverage Indicators - Section D'!$A$1:$A$100,0)),""),"")</f>
        <v xml:space="preserve">/
</v>
      </c>
      <c r="N205" s="404" t="str">
        <f ca="1">IFERROR(IF(INDEX('Coverage Indicators - Section D'!U$1:U$100,MATCH('Print View'!$A205,'Coverage Indicators - Section D'!$A$1:$A$100,0))&lt;&gt;"",INDEX('Coverage Indicators - Section D'!U$1:U$100,MATCH('Print View'!$A205,'Coverage Indicators - Section D'!$A$1:$A$100,0)),""),"")&amp;"/"&amp;IFERROR(IF(INDEX('Coverage Indicators - Section D'!U$1:U$100,MATCH('Print View'!$A205,'Coverage Indicators - Section D'!$A$1:$A$100,0)+1)&lt;&gt;"",INDEX('Coverage Indicators - Section D'!U$1:U$100,MATCH('Print View'!$A205,'Coverage Indicators - Section D'!$A$1:$A$100,0)+1),""),"")&amp;CHAR(10)&amp;IFERROR(IF(INDEX('Coverage Indicators - Section D'!V$1:V$100,MATCH('Print View'!$A205,'Coverage Indicators - Section D'!$A$1:$A$100,0))&lt;&gt;"",FIXED(INDEX('Coverage Indicators - Section D'!V$1:V$100,MATCH('Print View'!$A205,'Coverage Indicators - Section D'!$A$1:$A$100,0))*100,2)&amp;"%",""),"")&amp;CHAR(10)&amp;IFERROR(IF(INDEX('Coverage Indicators - Section D'!W$1:W$100,MATCH('Print View'!$A205,'Coverage Indicators - Section D'!$A$1:$A$100,0))&lt;&gt;"",INDEX('Coverage Indicators - Section D'!W$1:W$100,MATCH('Print View'!$A205,'Coverage Indicators - Section D'!$A$1:$A$100,0)),""),"")</f>
        <v xml:space="preserve">/
</v>
      </c>
      <c r="O205" s="405" t="str">
        <f ca="1">IFERROR(IF(INDEX('Coverage Indicators - Section D'!X$1:X$100,MATCH('Print View'!$A205,'Coverage Indicators - Section D'!$A$1:$A$100,0))&lt;&gt;"",INDEX('Coverage Indicators - Section D'!X$1:X$100,MATCH('Print View'!$A205,'Coverage Indicators - Section D'!$A$1:$A$100,0)),""),"")&amp;"/"&amp;IFERROR(IF(INDEX('Coverage Indicators - Section D'!X$1:X$100,MATCH('Print View'!$A205,'Coverage Indicators - Section D'!$A$1:$A$100,0)+1)&lt;&gt;"",INDEX('Coverage Indicators - Section D'!X$1:X$100,MATCH('Print View'!$A205,'Coverage Indicators - Section D'!$A$1:$A$100,0)+1),""),"")&amp;CHAR(10)&amp;IFERROR(IF(INDEX('Coverage Indicators - Section D'!Y$1:Y$100,MATCH('Print View'!$A205,'Coverage Indicators - Section D'!$A$1:$A$100,0))&lt;&gt;"",FIXED(INDEX('Coverage Indicators - Section D'!Y$1:Y$100,MATCH('Print View'!$A205,'Coverage Indicators - Section D'!$A$1:$A$100,0))*100,2)&amp;"%",""),"")&amp;CHAR(10)&amp;IFERROR(IF(INDEX('Coverage Indicators - Section D'!Z$1:Z$100,MATCH('Print View'!$A205,'Coverage Indicators - Section D'!$A$1:$A$100,0))&lt;&gt;"",INDEX('Coverage Indicators - Section D'!Z$1:Z$100,MATCH('Print View'!$A205,'Coverage Indicators - Section D'!$A$1:$A$100,0)),""),"")</f>
        <v xml:space="preserve">/
</v>
      </c>
      <c r="P205" s="405" t="str">
        <f ca="1">IFERROR(IF(INDEX('Coverage Indicators - Section D'!AA$1:AA$100,MATCH('Print View'!$A205,'Coverage Indicators - Section D'!$A$1:$A$100,0))&lt;&gt;"",INDEX('Coverage Indicators - Section D'!AA$1:AA$100,MATCH('Print View'!$A205,'Coverage Indicators - Section D'!$A$1:$A$100,0)),""),"")&amp;"/"&amp;IFERROR(IF(INDEX('Coverage Indicators - Section D'!AA$1:AA$100,MATCH('Print View'!$A205,'Coverage Indicators - Section D'!$A$1:$A$100,0)+1)&lt;&gt;"",INDEX('Coverage Indicators - Section D'!AA$1:AA$100,MATCH('Print View'!$A205,'Coverage Indicators - Section D'!$A$1:$A$100,0)+1),""),"")&amp;CHAR(10)&amp;IFERROR(IF(INDEX('Coverage Indicators - Section D'!AB$1:AB$100,MATCH('Print View'!$A205,'Coverage Indicators - Section D'!$A$1:$A$100,0))&lt;&gt;"",FIXED(INDEX('Coverage Indicators - Section D'!AB$1:AB$100,MATCH('Print View'!$A205,'Coverage Indicators - Section D'!$A$1:$A$100,0))*100,2)&amp;"%",""),"")&amp;CHAR(10)&amp;IFERROR(IF(INDEX('Coverage Indicators - Section D'!AC$1:AC$100,MATCH('Print View'!$A205,'Coverage Indicators - Section D'!$A$1:$A$100,0))&lt;&gt;"",INDEX('Coverage Indicators - Section D'!AC$1:AC$100,MATCH('Print View'!$A205,'Coverage Indicators - Section D'!$A$1:$A$100,0)),""),"")</f>
        <v xml:space="preserve">/
</v>
      </c>
      <c r="Q205" s="405" t="str">
        <f ca="1">IFERROR(IF(INDEX('Coverage Indicators - Section D'!AD$1:AD$100,MATCH('Print View'!$A205,'Coverage Indicators - Section D'!$A$1:$A$100,0))&lt;&gt;"",INDEX('Coverage Indicators - Section D'!AD$1:AD$100,MATCH('Print View'!$A205,'Coverage Indicators - Section D'!$A$1:$A$100,0)),""),"")&amp;"/"&amp;IFERROR(IF(INDEX('Coverage Indicators - Section D'!AD$1:AD$100,MATCH('Print View'!$A205,'Coverage Indicators - Section D'!$A$1:$A$100,0)+1)&lt;&gt;"",INDEX('Coverage Indicators - Section D'!AD$1:AD$100,MATCH('Print View'!$A205,'Coverage Indicators - Section D'!$A$1:$A$100,0)+1),""),"")&amp;CHAR(10)&amp;IFERROR(IF(INDEX('Coverage Indicators - Section D'!AE$1:AE$100,MATCH('Print View'!$A205,'Coverage Indicators - Section D'!$A$1:$A$100,0))&lt;&gt;"",FIXED(INDEX('Coverage Indicators - Section D'!AE$1:AE$100,MATCH('Print View'!$A205,'Coverage Indicators - Section D'!$A$1:$A$100,0))*100,2)&amp;"%",""),"")&amp;CHAR(10)&amp;IFERROR(IF(INDEX('Coverage Indicators - Section D'!AF$1:AF$100,MATCH('Print View'!$A205,'Coverage Indicators - Section D'!$A$1:$A$100,0))&lt;&gt;"",INDEX('Coverage Indicators - Section D'!AF$1:AF$100,MATCH('Print View'!$A205,'Coverage Indicators - Section D'!$A$1:$A$100,0)),""),"")</f>
        <v xml:space="preserve">/
</v>
      </c>
      <c r="R205" s="405" t="str">
        <f ca="1">IFERROR(IF(INDEX('Coverage Indicators - Section D'!AG$1:AG$100,MATCH('Print View'!$A205,'Coverage Indicators - Section D'!$A$1:$A$100,0))&lt;&gt;"",INDEX('Coverage Indicators - Section D'!AG$1:AG$100,MATCH('Print View'!$A205,'Coverage Indicators - Section D'!$A$1:$A$100,0)),""),"")&amp;"/"&amp;IFERROR(IF(INDEX('Coverage Indicators - Section D'!AG$1:AG$100,MATCH('Print View'!$A205,'Coverage Indicators - Section D'!$A$1:$A$100,0)+1)&lt;&gt;"",INDEX('Coverage Indicators - Section D'!AG$1:AG$100,MATCH('Print View'!$A205,'Coverage Indicators - Section D'!$A$1:$A$100,0)+1),""),"")&amp;CHAR(10)&amp;IFERROR(IF(INDEX('Coverage Indicators - Section D'!AH$1:AH$100,MATCH('Print View'!$A205,'Coverage Indicators - Section D'!$A$1:$A$100,0))&lt;&gt;"",FIXED(INDEX('Coverage Indicators - Section D'!AH$1:AH$100,MATCH('Print View'!$A205,'Coverage Indicators - Section D'!$A$1:$A$100,0))*100,2)&amp;"%",""),"")&amp;CHAR(10)&amp;IFERROR(IF(INDEX('Coverage Indicators - Section D'!AI$1:AI$100,MATCH('Print View'!$A205,'Coverage Indicators - Section D'!$A$1:$A$100,0))&lt;&gt;"",INDEX('Coverage Indicators - Section D'!AI$1:AI$100,MATCH('Print View'!$A205,'Coverage Indicators - Section D'!$A$1:$A$100,0)),""),"")</f>
        <v xml:space="preserve">/
</v>
      </c>
      <c r="S205" s="405" t="str">
        <f ca="1">IFERROR(IF(INDEX('Coverage Indicators - Section D'!AJ$1:AJ$100,MATCH('Print View'!$A205,'Coverage Indicators - Section D'!$A$1:$A$100,0))&lt;&gt;"",INDEX('Coverage Indicators - Section D'!AJ$1:AJ$100,MATCH('Print View'!$A205,'Coverage Indicators - Section D'!$A$1:$A$100,0)),""),"")&amp;"/"&amp;IFERROR(IF(INDEX('Coverage Indicators - Section D'!AJ$1:AJ$100,MATCH('Print View'!$A205,'Coverage Indicators - Section D'!$A$1:$A$100,0)+1)&lt;&gt;"",INDEX('Coverage Indicators - Section D'!AJ$1:AJ$100,MATCH('Print View'!$A205,'Coverage Indicators - Section D'!$A$1:$A$100,0)+1),""),"")&amp;CHAR(10)&amp;IFERROR(IF(INDEX('Coverage Indicators - Section D'!AK$1:AK$100,MATCH('Print View'!$A205,'Coverage Indicators - Section D'!$A$1:$A$100,0))&lt;&gt;"",FIXED(INDEX('Coverage Indicators - Section D'!AK$1:AK$100,MATCH('Print View'!$A205,'Coverage Indicators - Section D'!$A$1:$A$100,0))*100,2)&amp;"%",""),"")&amp;CHAR(10)&amp;IFERROR(IF(INDEX('Coverage Indicators - Section D'!AL$1:AL$100,MATCH('Print View'!$A205,'Coverage Indicators - Section D'!$A$1:$A$100,0))&lt;&gt;"",INDEX('Coverage Indicators - Section D'!AL$1:AL$100,MATCH('Print View'!$A205,'Coverage Indicators - Section D'!$A$1:$A$100,0)),""),"")</f>
        <v xml:space="preserve">/
</v>
      </c>
      <c r="T205" s="315"/>
      <c r="U205" s="230"/>
      <c r="V205" s="230"/>
      <c r="W205" s="230"/>
      <c r="X205" s="230"/>
      <c r="Y205" s="230"/>
      <c r="Z205" s="230"/>
      <c r="AA205" s="230"/>
      <c r="AB205" s="230"/>
      <c r="AC205" s="230"/>
      <c r="AD205" s="230"/>
      <c r="AE205" s="230"/>
      <c r="AF205" s="230"/>
      <c r="AG205" s="230"/>
      <c r="AH205" s="230"/>
      <c r="AI205" s="230"/>
      <c r="AJ205" s="230"/>
      <c r="AK205" s="230"/>
      <c r="AL205" s="230"/>
      <c r="AM205" s="230"/>
      <c r="AN205" s="230"/>
      <c r="AO205" s="230" t="str">
        <f ca="1">IFERROR(IF(INDEX('Coverage Indicators - Section D'!AD$1:AD$110,MATCH('Print View'!$A205,'Coverage Indicators - Section D'!$A$1:$A$110,0))&lt;&gt;0,INDEX('Coverage Indicators - Section D'!AD$1:AD$110,MATCH('Print View'!$A205,'Coverage Indicators - Section D'!$A$1:$A$110,0)),""),"")</f>
        <v/>
      </c>
      <c r="AP205" s="230"/>
      <c r="AQ205" s="230"/>
      <c r="AR205" s="230"/>
      <c r="AS205" s="230"/>
      <c r="AT205" s="703" t="str">
        <f ca="1">CONCATENATE($A205,N$147)</f>
        <v>2931-Dec-24</v>
      </c>
      <c r="AU205" s="702" t="str">
        <f ca="1">CONCATENATE($A205,Q$147)</f>
        <v>2931-Dec-27</v>
      </c>
      <c r="AV205" s="702" t="str">
        <f t="shared" ref="AV205" si="190">CONCATENATE($A205,V$147)</f>
        <v>29</v>
      </c>
      <c r="AW205" s="702" t="str">
        <f t="shared" ref="AW205" si="191">CONCATENATE($A205,Y$147)</f>
        <v>29</v>
      </c>
      <c r="AX205" s="702" t="str">
        <f t="shared" ref="AX205" si="192">CONCATENATE($A205,AB$147)</f>
        <v>29</v>
      </c>
      <c r="AY205" s="702" t="str">
        <f t="shared" ref="AY205" si="193">CONCATENATE($A205,AE$147)</f>
        <v>29</v>
      </c>
      <c r="AZ205" s="702" t="str">
        <f t="shared" ref="AZ205" si="194">CONCATENATE($A205,AH$147)</f>
        <v>29</v>
      </c>
      <c r="BA205" s="702" t="str">
        <f t="shared" ref="BA205" si="195">CONCATENATE($A205,AK$147)</f>
        <v>29</v>
      </c>
      <c r="BB205" s="235"/>
      <c r="BC205" s="122"/>
    </row>
    <row r="206" spans="1:55" s="107" customFormat="1" ht="88.25" customHeight="1" x14ac:dyDescent="0.35">
      <c r="A206" s="740"/>
      <c r="B206" s="600" t="str">
        <f ca="1">IFERROR(IF(INDEX('Coverage Indicators - Section D'!AM$1:AM$110,MATCH('Print View'!$A205,'Coverage Indicators - Section D'!$A$1:$A$110,0))&lt;&gt;0,INDEX('Coverage Indicators - Section D'!AM$1:AM$110,MATCH('Print View'!$A205,'Coverage Indicators - Section D'!$A$1:$A$110,0)),""),"")</f>
        <v/>
      </c>
      <c r="C206" s="601"/>
      <c r="D206" s="601"/>
      <c r="E206" s="601"/>
      <c r="F206" s="601"/>
      <c r="G206" s="601"/>
      <c r="H206" s="601"/>
      <c r="I206" s="601"/>
      <c r="J206" s="601"/>
      <c r="K206" s="601"/>
      <c r="L206" s="601"/>
      <c r="M206" s="601"/>
      <c r="N206" s="601"/>
      <c r="O206" s="601"/>
      <c r="P206" s="601"/>
      <c r="Q206" s="601"/>
      <c r="R206" s="601"/>
      <c r="S206" s="602"/>
      <c r="T206" s="317"/>
      <c r="U206" s="230"/>
      <c r="V206" s="230"/>
      <c r="W206" s="230"/>
      <c r="X206" s="230"/>
      <c r="Y206" s="230"/>
      <c r="Z206" s="230"/>
      <c r="AA206" s="230"/>
      <c r="AB206" s="230"/>
      <c r="AC206" s="230"/>
      <c r="AD206" s="230"/>
      <c r="AE206" s="230"/>
      <c r="AF206" s="230"/>
      <c r="AG206" s="230"/>
      <c r="AH206" s="230"/>
      <c r="AI206" s="230"/>
      <c r="AJ206" s="230"/>
      <c r="AK206" s="230"/>
      <c r="AL206" s="230"/>
      <c r="AM206" s="230"/>
      <c r="AN206" s="230"/>
      <c r="AO206" s="230"/>
      <c r="AP206" s="230"/>
      <c r="AQ206" s="230"/>
      <c r="AR206" s="230"/>
      <c r="AS206" s="230"/>
      <c r="AT206" s="703"/>
      <c r="AU206" s="702"/>
      <c r="AV206" s="702"/>
      <c r="AW206" s="702"/>
      <c r="AX206" s="702"/>
      <c r="AY206" s="702"/>
      <c r="AZ206" s="702"/>
      <c r="BA206" s="702"/>
      <c r="BB206" s="235"/>
      <c r="BC206" s="122"/>
    </row>
    <row r="207" spans="1:55" s="107" customFormat="1" ht="177" customHeight="1" x14ac:dyDescent="0.35">
      <c r="A207" s="741">
        <v>30</v>
      </c>
      <c r="B207" s="393" t="str">
        <f ca="1">IFERROR(IF(INDEX('Coverage Indicators - Section D'!B$1:B$100,MATCH('Print View'!$A207,'Coverage Indicators - Section D'!$A$1:$A$100,0))&lt;&gt;0,INDEX('Coverage Indicators - Section D'!B$1:B$100,MATCH('Print View'!$A207,'Coverage Indicators - Section D'!$A$1:$A$100,0)),""),"")</f>
        <v/>
      </c>
      <c r="C207" s="393" t="str">
        <f ca="1">IFERROR(IF(INDEX('Coverage Indicators - Section D'!D$1:D$100,MATCH('Print View'!$A207,'Coverage Indicators - Section D'!$A$1:$A$100,0))&lt;&gt;0,INDEX('Coverage Indicators - Section D'!D$1:D$100,MATCH('Print View'!$A207,'Coverage Indicators - Section D'!$A$1:$A$100,0)),""),"")</f>
        <v/>
      </c>
      <c r="D207" s="393" t="str">
        <f ca="1">IFERROR(IF(INDEX('Coverage Indicators - Section D'!E$1:E$100,MATCH('Print View'!$A207,'Coverage Indicators - Section D'!$A$1:$A$100,0))&lt;&gt;0,INDEX('Coverage Indicators - Section D'!E$1:E$100,MATCH('Print View'!$A207,'Coverage Indicators - Section D'!$A$1:$A$100,0)),""),"")</f>
        <v/>
      </c>
      <c r="E207" s="394" t="str">
        <f ca="1">IFERROR(IF(INDEX('Coverage Indicators - Section D'!F$1:F$100,MATCH('Print View'!$A207,'Coverage Indicators - Section D'!$A$1:$A$100,0))&lt;&gt;"",INDEX('Coverage Indicators - Section D'!F$1:F$100,MATCH('Print View'!$A207,'Coverage Indicators - Section D'!$A$1:$A$100,0)),""),"")&amp;"/"&amp;IFERROR(IF(INDEX('Coverage Indicators - Section D'!F$1:F$100,MATCH('Print View'!$A207,'Coverage Indicators - Section D'!$A$1:$A$100,0)+1)&lt;&gt;"",INDEX('Coverage Indicators - Section D'!F$1:F$100,MATCH('Print View'!$A207,'Coverage Indicators - Section D'!$A$1:$A$100,0)+1),""),"")&amp;CHAR(10)&amp;IFERROR(IF(INDEX('Coverage Indicators - Section D'!G$1:G$100,MATCH('Print View'!$A207,'Coverage Indicators - Section D'!$A$1:$A$100,0))&lt;&gt;"",FIXED(INDEX('Coverage Indicators - Section D'!G$1:G$100,MATCH('Print View'!$A207,'Coverage Indicators - Section D'!$A$1:$A$100,0))*100,2)&amp;"%",""),"")</f>
        <v xml:space="preserve">/
</v>
      </c>
      <c r="F207" s="408" t="str">
        <f ca="1">IFERROR(IF(INDEX('Coverage Indicators - Section D'!H$1:H$100,MATCH('Print View'!$A207,'Coverage Indicators - Section D'!$A$1:$A$100,0))&lt;&gt;0,INDEX('Coverage Indicators - Section D'!H$1:H$100,MATCH('Print View'!$A207,'Coverage Indicators - Section D'!$A$1:$A$100,0)),""),"")&amp;CHAR(10)&amp;IFERROR(IF(INDEX('Coverage Indicators - Section D'!I$1:I$100,MATCH('Print View'!$A207,'Coverage Indicators - Section D'!$A$1:$A$100,0))&lt;&gt;0,INDEX('Coverage Indicators - Section D'!I$1:I$100,MATCH('Print View'!$A207,'Coverage Indicators - Section D'!$A$1:$A$100,0)),""),"")</f>
        <v xml:space="preserve">
</v>
      </c>
      <c r="G207" s="409" t="str">
        <f>IFERROR(IF(INDEX('Coverage Indicators - Section D'!J65:J94,MATCH('Print View'!$A207,'Coverage Indicators - Section D'!$A$9:$A$38,0))&lt;&gt;0,INDEX('Coverage Indicators - Section D'!J65:J94,MATCH('Print View'!$A207,'Coverage Indicators - Section D'!$A$9:$A$38,0)),""),"")</f>
        <v/>
      </c>
      <c r="H207" s="408" t="str">
        <f ca="1">IFERROR(IF(INDEX('Coverage Indicators - Section D'!K$1:K$100,MATCH('Print View'!$A207,'Coverage Indicators - Section D'!$A$1:$A$100,0))&lt;&gt;0,INDEX('Coverage Indicators - Section D'!K$1:K$100,MATCH('Print View'!$A207,'Coverage Indicators - Section D'!$A$1:$A$100,0)),""),"")</f>
        <v/>
      </c>
      <c r="I207" s="409" t="str">
        <f ca="1">IFERROR(IF(AND('Overview - Section A'!AN$5="Grant Making",OR(C207&lt;&gt;"",D207&lt;&gt;"")),Setup!I15,IF(INDEX('Coverage Indicators - Section D'!L$1:L$100,MATCH('Print View'!$A207,'Coverage Indicators - Section D'!$A$1:$A$100,0))&lt;&gt;0,INDEX('Coverage Indicators - Section D'!L$1:L$100,MATCH('Print View'!$A207,'Coverage Indicators - Section D'!$A$1:$A$100,0)),"")),"")</f>
        <v/>
      </c>
      <c r="J207" s="408" t="str">
        <f ca="1">IFERROR(IF(INDEX('Coverage Indicators - Section D'!M$1:M$100,MATCH('Print View'!$A207,'Coverage Indicators - Section D'!$A$1:$A$100,0))&lt;&gt;0,INDEX('Coverage Indicators - Section D'!M$1:M$100,MATCH('Print View'!$A207,'Coverage Indicators - Section D'!$A$1:$A$100,0)),""),"")&amp;CHAR(10)&amp;IFERROR(IF(INDEX('Coverage Indicators - Section D'!M$1:M$100,MATCH('Print View'!$A207,'Coverage Indicators - Section D'!$A$1:$A$100,0)+1)&lt;&gt;0,INDEX('Coverage Indicators - Section D'!M$1:M$100,MATCH('Print View'!$A207,'Coverage Indicators - Section D'!$A$1:$A$100,0)+1),""),"")</f>
        <v xml:space="preserve">
</v>
      </c>
      <c r="K207" s="408" t="str">
        <f ca="1">IFERROR(IF(INDEX('Coverage Indicators - Section D'!N$1:N$100,MATCH('Print View'!$A207,'Coverage Indicators - Section D'!$A$1:$A$100,0))&lt;&gt;0,INDEX('Coverage Indicators - Section D'!N$1:N$100,MATCH('Print View'!$A207,'Coverage Indicators - Section D'!$A$1:$A$100,0)),""),"")</f>
        <v/>
      </c>
      <c r="L207" s="410" t="str">
        <f ca="1">IFERROR(IF(INDEX('Coverage Indicators - Section D'!O$1:O$100,MATCH('Print View'!$A207,'Coverage Indicators - Section D'!$A$1:$A$100,0))&lt;&gt;"",INDEX('Coverage Indicators - Section D'!O$1:O$100,MATCH('Print View'!$A207,'Coverage Indicators - Section D'!$A$1:$A$100,0)),""),"")&amp;"/"&amp;IFERROR(IF(INDEX('Coverage Indicators - Section D'!O$1:O$100,MATCH('Print View'!$A207,'Coverage Indicators - Section D'!$A$1:$A$100,0)+1)&lt;&gt;"",INDEX('Coverage Indicators - Section D'!O$1:O$100,MATCH('Print View'!$A207,'Coverage Indicators - Section D'!$A$1:$A$100,0)+1),""),"")&amp;CHAR(10)&amp;IFERROR(IF(INDEX('Coverage Indicators - Section D'!P$1:P$100,MATCH('Print View'!$A207,'Coverage Indicators - Section D'!$A$1:$A$100,0))&lt;&gt;"",FIXED(INDEX('Coverage Indicators - Section D'!P$1:P$100,MATCH('Print View'!$A207,'Coverage Indicators - Section D'!$A$1:$A$100,0))*100,2)&amp;"%",""),"")&amp;CHAR(10)&amp;IFERROR(IF(INDEX('Coverage Indicators - Section D'!Q$1:Q$100,MATCH('Print View'!$A207,'Coverage Indicators - Section D'!$A$1:$A$100,0))&lt;&gt;"",INDEX('Coverage Indicators - Section D'!Q$1:Q$100,MATCH('Print View'!$A207,'Coverage Indicators - Section D'!$A$1:$A$100,0)),""),"")</f>
        <v xml:space="preserve">/
</v>
      </c>
      <c r="M207" s="410" t="str">
        <f ca="1">IFERROR(IF(INDEX('Coverage Indicators - Section D'!R$1:R$100,MATCH('Print View'!$A207,'Coverage Indicators - Section D'!$A$1:$A$100,0))&lt;&gt;"",INDEX('Coverage Indicators - Section D'!R$1:R$100,MATCH('Print View'!$A207,'Coverage Indicators - Section D'!$A$1:$A$100,0)),""),"")&amp;"/"&amp;IFERROR(IF(INDEX('Coverage Indicators - Section D'!R$1:R$100,MATCH('Print View'!$A207,'Coverage Indicators - Section D'!$A$1:$A$100,0)+1)&lt;&gt;"",INDEX('Coverage Indicators - Section D'!R$1:R$100,MATCH('Print View'!$A207,'Coverage Indicators - Section D'!$A$1:$A$100,0)+1),""),"")&amp;CHAR(10)&amp;IFERROR(IF(INDEX('Coverage Indicators - Section D'!S$1:S$100,MATCH('Print View'!$A207,'Coverage Indicators - Section D'!$A$1:$A$100,0))&lt;&gt;"",FIXED(INDEX('Coverage Indicators - Section D'!S$1:S$100,MATCH('Print View'!$A207,'Coverage Indicators - Section D'!$A$1:$A$100,0))*100,2)&amp;"%",""),"")&amp;CHAR(10)&amp;IFERROR(IF(INDEX('Coverage Indicators - Section D'!T$1:T$100,MATCH('Print View'!$A207,'Coverage Indicators - Section D'!$A$1:$A$100,0))&lt;&gt;"",INDEX('Coverage Indicators - Section D'!T$1:T$100,MATCH('Print View'!$A207,'Coverage Indicators - Section D'!$A$1:$A$100,0)),""),"")</f>
        <v xml:space="preserve">/
</v>
      </c>
      <c r="N207" s="410" t="str">
        <f ca="1">IFERROR(IF(INDEX('Coverage Indicators - Section D'!U$1:U$100,MATCH('Print View'!$A207,'Coverage Indicators - Section D'!$A$1:$A$100,0))&lt;&gt;"",INDEX('Coverage Indicators - Section D'!U$1:U$100,MATCH('Print View'!$A207,'Coverage Indicators - Section D'!$A$1:$A$100,0)),""),"")&amp;"/"&amp;IFERROR(IF(INDEX('Coverage Indicators - Section D'!U$1:U$100,MATCH('Print View'!$A207,'Coverage Indicators - Section D'!$A$1:$A$100,0)+1)&lt;&gt;"",INDEX('Coverage Indicators - Section D'!U$1:U$100,MATCH('Print View'!$A207,'Coverage Indicators - Section D'!$A$1:$A$100,0)+1),""),"")&amp;CHAR(10)&amp;IFERROR(IF(INDEX('Coverage Indicators - Section D'!V$1:V$100,MATCH('Print View'!$A207,'Coverage Indicators - Section D'!$A$1:$A$100,0))&lt;&gt;"",FIXED(INDEX('Coverage Indicators - Section D'!V$1:V$100,MATCH('Print View'!$A207,'Coverage Indicators - Section D'!$A$1:$A$100,0))*100,2)&amp;"%",""),"")&amp;CHAR(10)&amp;IFERROR(IF(INDEX('Coverage Indicators - Section D'!W$1:W$100,MATCH('Print View'!$A207,'Coverage Indicators - Section D'!$A$1:$A$100,0))&lt;&gt;"",INDEX('Coverage Indicators - Section D'!W$1:W$100,MATCH('Print View'!$A207,'Coverage Indicators - Section D'!$A$1:$A$100,0)),""),"")</f>
        <v xml:space="preserve">/
</v>
      </c>
      <c r="O207" s="410" t="str">
        <f ca="1">IFERROR(IF(INDEX('Coverage Indicators - Section D'!X$1:X$100,MATCH('Print View'!$A207,'Coverage Indicators - Section D'!$A$1:$A$100,0))&lt;&gt;"",INDEX('Coverage Indicators - Section D'!X$1:X$100,MATCH('Print View'!$A207,'Coverage Indicators - Section D'!$A$1:$A$100,0)),""),"")&amp;"/"&amp;IFERROR(IF(INDEX('Coverage Indicators - Section D'!X$1:X$100,MATCH('Print View'!$A207,'Coverage Indicators - Section D'!$A$1:$A$100,0)+1)&lt;&gt;"",INDEX('Coverage Indicators - Section D'!X$1:X$100,MATCH('Print View'!$A207,'Coverage Indicators - Section D'!$A$1:$A$100,0)+1),""),"")&amp;CHAR(10)&amp;IFERROR(IF(INDEX('Coverage Indicators - Section D'!Y$1:Y$100,MATCH('Print View'!$A207,'Coverage Indicators - Section D'!$A$1:$A$100,0))&lt;&gt;"",FIXED(INDEX('Coverage Indicators - Section D'!Y$1:Y$100,MATCH('Print View'!$A207,'Coverage Indicators - Section D'!$A$1:$A$100,0))*100,2)&amp;"%",""),"")&amp;CHAR(10)&amp;IFERROR(IF(INDEX('Coverage Indicators - Section D'!Z$1:Z$100,MATCH('Print View'!$A207,'Coverage Indicators - Section D'!$A$1:$A$100,0))&lt;&gt;"",INDEX('Coverage Indicators - Section D'!Z$1:Z$100,MATCH('Print View'!$A207,'Coverage Indicators - Section D'!$A$1:$A$100,0)),""),"")</f>
        <v xml:space="preserve">/
</v>
      </c>
      <c r="P207" s="410" t="str">
        <f ca="1">IFERROR(IF(INDEX('Coverage Indicators - Section D'!AA$1:AA$100,MATCH('Print View'!$A207,'Coverage Indicators - Section D'!$A$1:$A$100,0))&lt;&gt;"",INDEX('Coverage Indicators - Section D'!AA$1:AA$100,MATCH('Print View'!$A207,'Coverage Indicators - Section D'!$A$1:$A$100,0)),""),"")&amp;"/"&amp;IFERROR(IF(INDEX('Coverage Indicators - Section D'!AA$1:AA$100,MATCH('Print View'!$A207,'Coverage Indicators - Section D'!$A$1:$A$100,0)+1)&lt;&gt;"",INDEX('Coverage Indicators - Section D'!AA$1:AA$100,MATCH('Print View'!$A207,'Coverage Indicators - Section D'!$A$1:$A$100,0)+1),""),"")&amp;CHAR(10)&amp;IFERROR(IF(INDEX('Coverage Indicators - Section D'!AB$1:AB$100,MATCH('Print View'!$A207,'Coverage Indicators - Section D'!$A$1:$A$100,0))&lt;&gt;"",FIXED(INDEX('Coverage Indicators - Section D'!AB$1:AB$100,MATCH('Print View'!$A207,'Coverage Indicators - Section D'!$A$1:$A$100,0))*100,2)&amp;"%",""),"")&amp;CHAR(10)&amp;IFERROR(IF(INDEX('Coverage Indicators - Section D'!AC$1:AC$100,MATCH('Print View'!$A207,'Coverage Indicators - Section D'!$A$1:$A$100,0))&lt;&gt;"",INDEX('Coverage Indicators - Section D'!AC$1:AC$100,MATCH('Print View'!$A207,'Coverage Indicators - Section D'!$A$1:$A$100,0)),""),"")</f>
        <v xml:space="preserve">/
</v>
      </c>
      <c r="Q207" s="410" t="str">
        <f ca="1">IFERROR(IF(INDEX('Coverage Indicators - Section D'!AD$1:AD$100,MATCH('Print View'!$A207,'Coverage Indicators - Section D'!$A$1:$A$100,0))&lt;&gt;"",INDEX('Coverage Indicators - Section D'!AD$1:AD$100,MATCH('Print View'!$A207,'Coverage Indicators - Section D'!$A$1:$A$100,0)),""),"")&amp;"/"&amp;IFERROR(IF(INDEX('Coverage Indicators - Section D'!AD$1:AD$100,MATCH('Print View'!$A207,'Coverage Indicators - Section D'!$A$1:$A$100,0)+1)&lt;&gt;"",INDEX('Coverage Indicators - Section D'!AD$1:AD$100,MATCH('Print View'!$A207,'Coverage Indicators - Section D'!$A$1:$A$100,0)+1),""),"")&amp;CHAR(10)&amp;IFERROR(IF(INDEX('Coverage Indicators - Section D'!AE$1:AE$100,MATCH('Print View'!$A207,'Coverage Indicators - Section D'!$A$1:$A$100,0))&lt;&gt;"",FIXED(INDEX('Coverage Indicators - Section D'!AE$1:AE$100,MATCH('Print View'!$A207,'Coverage Indicators - Section D'!$A$1:$A$100,0))*100,2)&amp;"%",""),"")&amp;CHAR(10)&amp;IFERROR(IF(INDEX('Coverage Indicators - Section D'!AF$1:AF$100,MATCH('Print View'!$A207,'Coverage Indicators - Section D'!$A$1:$A$100,0))&lt;&gt;"",INDEX('Coverage Indicators - Section D'!AF$1:AF$100,MATCH('Print View'!$A207,'Coverage Indicators - Section D'!$A$1:$A$100,0)),""),"")</f>
        <v xml:space="preserve">/
</v>
      </c>
      <c r="R207" s="410" t="str">
        <f ca="1">IFERROR(IF(INDEX('Coverage Indicators - Section D'!AG$1:AG$100,MATCH('Print View'!$A207,'Coverage Indicators - Section D'!$A$1:$A$100,0))&lt;&gt;"",INDEX('Coverage Indicators - Section D'!AG$1:AG$100,MATCH('Print View'!$A207,'Coverage Indicators - Section D'!$A$1:$A$100,0)),""),"")&amp;"/"&amp;IFERROR(IF(INDEX('Coverage Indicators - Section D'!AG$1:AG$100,MATCH('Print View'!$A207,'Coverage Indicators - Section D'!$A$1:$A$100,0)+1)&lt;&gt;"",INDEX('Coverage Indicators - Section D'!AG$1:AG$100,MATCH('Print View'!$A207,'Coverage Indicators - Section D'!$A$1:$A$100,0)+1),""),"")&amp;CHAR(10)&amp;IFERROR(IF(INDEX('Coverage Indicators - Section D'!AH$1:AH$100,MATCH('Print View'!$A207,'Coverage Indicators - Section D'!$A$1:$A$100,0))&lt;&gt;"",FIXED(INDEX('Coverage Indicators - Section D'!AH$1:AH$100,MATCH('Print View'!$A207,'Coverage Indicators - Section D'!$A$1:$A$100,0))*100,2)&amp;"%",""),"")&amp;CHAR(10)&amp;IFERROR(IF(INDEX('Coverage Indicators - Section D'!AI$1:AI$100,MATCH('Print View'!$A207,'Coverage Indicators - Section D'!$A$1:$A$100,0))&lt;&gt;"",INDEX('Coverage Indicators - Section D'!AI$1:AI$100,MATCH('Print View'!$A207,'Coverage Indicators - Section D'!$A$1:$A$100,0)),""),"")</f>
        <v xml:space="preserve">/
</v>
      </c>
      <c r="S207" s="410" t="str">
        <f ca="1">IFERROR(IF(INDEX('Coverage Indicators - Section D'!AJ$1:AJ$100,MATCH('Print View'!$A207,'Coverage Indicators - Section D'!$A$1:$A$100,0))&lt;&gt;"",INDEX('Coverage Indicators - Section D'!AJ$1:AJ$100,MATCH('Print View'!$A207,'Coverage Indicators - Section D'!$A$1:$A$100,0)),""),"")&amp;"/"&amp;IFERROR(IF(INDEX('Coverage Indicators - Section D'!AJ$1:AJ$100,MATCH('Print View'!$A207,'Coverage Indicators - Section D'!$A$1:$A$100,0)+1)&lt;&gt;"",INDEX('Coverage Indicators - Section D'!AJ$1:AJ$100,MATCH('Print View'!$A207,'Coverage Indicators - Section D'!$A$1:$A$100,0)+1),""),"")&amp;CHAR(10)&amp;IFERROR(IF(INDEX('Coverage Indicators - Section D'!AK$1:AK$100,MATCH('Print View'!$A207,'Coverage Indicators - Section D'!$A$1:$A$100,0))&lt;&gt;"",FIXED(INDEX('Coverage Indicators - Section D'!AK$1:AK$100,MATCH('Print View'!$A207,'Coverage Indicators - Section D'!$A$1:$A$100,0))*100,2)&amp;"%",""),"")&amp;CHAR(10)&amp;IFERROR(IF(INDEX('Coverage Indicators - Section D'!AL$1:AL$100,MATCH('Print View'!$A207,'Coverage Indicators - Section D'!$A$1:$A$100,0))&lt;&gt;"",INDEX('Coverage Indicators - Section D'!AL$1:AL$100,MATCH('Print View'!$A207,'Coverage Indicators - Section D'!$A$1:$A$100,0)),""),"")</f>
        <v xml:space="preserve">/
</v>
      </c>
      <c r="T207" s="318"/>
      <c r="U207" s="230"/>
      <c r="V207" s="230"/>
      <c r="W207" s="230"/>
      <c r="X207" s="230"/>
      <c r="Y207" s="230"/>
      <c r="Z207" s="230"/>
      <c r="AA207" s="230"/>
      <c r="AB207" s="230"/>
      <c r="AC207" s="230"/>
      <c r="AD207" s="230"/>
      <c r="AE207" s="230"/>
      <c r="AF207" s="230"/>
      <c r="AG207" s="230"/>
      <c r="AH207" s="230"/>
      <c r="AI207" s="230"/>
      <c r="AJ207" s="230"/>
      <c r="AK207" s="230"/>
      <c r="AL207" s="230"/>
      <c r="AM207" s="230"/>
      <c r="AN207" s="230"/>
      <c r="AO207" s="230" t="str">
        <f ca="1">IFERROR(IF(INDEX('Coverage Indicators - Section D'!AD$1:AD$110,MATCH('Print View'!$A207,'Coverage Indicators - Section D'!$A$1:$A$110,0))&lt;&gt;0,INDEX('Coverage Indicators - Section D'!AD$1:AD$110,MATCH('Print View'!$A207,'Coverage Indicators - Section D'!$A$1:$A$110,0)),""),"")</f>
        <v/>
      </c>
      <c r="AP207" s="230"/>
      <c r="AQ207" s="230"/>
      <c r="AR207" s="230"/>
      <c r="AS207" s="230"/>
      <c r="AT207" s="703"/>
      <c r="AU207" s="702" t="str">
        <f ca="1">CONCATENATE($A207,Q$147)</f>
        <v>3031-Dec-27</v>
      </c>
      <c r="AV207" s="702" t="str">
        <f t="shared" ref="AV207" si="196">CONCATENATE($A207,V$147)</f>
        <v>30</v>
      </c>
      <c r="AW207" s="702" t="str">
        <f t="shared" ref="AW207" si="197">CONCATENATE($A207,Y$147)</f>
        <v>30</v>
      </c>
      <c r="AX207" s="702" t="str">
        <f t="shared" ref="AX207" si="198">CONCATENATE($A207,AB$147)</f>
        <v>30</v>
      </c>
      <c r="AY207" s="702" t="str">
        <f t="shared" ref="AY207" si="199">CONCATENATE($A207,AE$147)</f>
        <v>30</v>
      </c>
      <c r="AZ207" s="702" t="str">
        <f t="shared" ref="AZ207" si="200">CONCATENATE($A207,AH$147)</f>
        <v>30</v>
      </c>
      <c r="BA207" s="702" t="str">
        <f t="shared" ref="BA207" si="201">CONCATENATE($A207,AK$147)</f>
        <v>30</v>
      </c>
      <c r="BB207" s="235"/>
      <c r="BC207" s="122"/>
    </row>
    <row r="208" spans="1:55" ht="88.25" customHeight="1" thickBot="1" x14ac:dyDescent="0.4">
      <c r="A208" s="743"/>
      <c r="B208" s="596" t="str">
        <f ca="1">IFERROR(IF(INDEX('Coverage Indicators - Section D'!AM$1:AM$110,MATCH('Print View'!$A207,'Coverage Indicators - Section D'!$A$1:$A$110,0))&lt;&gt;0,INDEX('Coverage Indicators - Section D'!AM$1:AM$110,MATCH('Print View'!$A207,'Coverage Indicators - Section D'!$A$1:$A$110,0)),""),"")</f>
        <v/>
      </c>
      <c r="C208" s="597"/>
      <c r="D208" s="597"/>
      <c r="E208" s="597"/>
      <c r="F208" s="597"/>
      <c r="G208" s="597"/>
      <c r="H208" s="597"/>
      <c r="I208" s="598"/>
      <c r="J208" s="598"/>
      <c r="K208" s="598"/>
      <c r="L208" s="598"/>
      <c r="M208" s="598"/>
      <c r="N208" s="598"/>
      <c r="O208" s="598"/>
      <c r="P208" s="598"/>
      <c r="Q208" s="598"/>
      <c r="R208" s="598"/>
      <c r="S208" s="599"/>
      <c r="T208" s="319"/>
      <c r="U208" s="230"/>
      <c r="V208" s="230"/>
      <c r="W208" s="230"/>
      <c r="X208" s="230"/>
      <c r="Y208" s="230"/>
      <c r="Z208" s="230"/>
      <c r="AA208" s="230"/>
      <c r="AB208" s="230"/>
      <c r="AC208" s="230"/>
      <c r="AD208" s="230"/>
      <c r="AE208" s="230"/>
      <c r="AF208" s="230"/>
      <c r="AG208" s="230"/>
      <c r="AH208" s="230"/>
      <c r="AI208" s="230"/>
      <c r="AJ208" s="230"/>
      <c r="AK208" s="230"/>
      <c r="AL208" s="230"/>
      <c r="AM208" s="230"/>
      <c r="AN208" s="230"/>
      <c r="AO208" s="230"/>
      <c r="AP208" s="230"/>
      <c r="AQ208" s="230"/>
      <c r="AR208" s="230"/>
      <c r="AS208" s="230"/>
      <c r="AT208" s="703"/>
      <c r="AU208" s="702"/>
      <c r="AV208" s="702"/>
      <c r="AW208" s="702"/>
      <c r="AX208" s="702"/>
      <c r="AY208" s="702"/>
      <c r="AZ208" s="702"/>
      <c r="BA208" s="702"/>
      <c r="BB208" s="211"/>
    </row>
    <row r="209" spans="1:86" s="108" customFormat="1" x14ac:dyDescent="0.35">
      <c r="A209" s="239"/>
      <c r="B209" s="109"/>
      <c r="C209" s="239"/>
      <c r="D209" s="239"/>
      <c r="E209" s="239"/>
      <c r="F209" s="239"/>
      <c r="G209" s="239"/>
      <c r="H209" s="239"/>
      <c r="I209" s="239"/>
      <c r="J209" s="239"/>
      <c r="K209" s="239"/>
      <c r="L209" s="239"/>
      <c r="M209" s="239"/>
      <c r="N209" s="239"/>
      <c r="O209" s="239"/>
      <c r="P209" s="239"/>
      <c r="Q209" s="239"/>
      <c r="R209" s="239"/>
      <c r="S209" s="239"/>
      <c r="T209" s="239"/>
      <c r="U209" s="230"/>
      <c r="V209" s="230"/>
      <c r="W209" s="230"/>
      <c r="X209" s="230"/>
      <c r="Y209" s="230"/>
      <c r="Z209" s="230"/>
      <c r="AA209" s="230"/>
      <c r="AB209" s="230"/>
      <c r="AC209" s="230"/>
      <c r="AD209" s="230"/>
      <c r="AE209" s="230"/>
      <c r="AF209" s="230"/>
      <c r="AG209" s="230"/>
      <c r="AH209" s="230"/>
      <c r="AI209" s="230"/>
      <c r="AJ209" s="230"/>
      <c r="AK209" s="230"/>
      <c r="AL209" s="230"/>
      <c r="AM209" s="230"/>
      <c r="AN209" s="230"/>
      <c r="AO209" s="230"/>
      <c r="AP209" s="230"/>
      <c r="AQ209" s="230"/>
      <c r="AR209" s="230"/>
      <c r="AS209" s="230"/>
      <c r="AT209" s="231"/>
      <c r="AU209" s="3"/>
      <c r="AV209" s="3"/>
      <c r="AW209" s="3"/>
      <c r="AX209" s="3"/>
      <c r="AY209" s="3"/>
      <c r="AZ209" s="3"/>
      <c r="BA209" s="3"/>
      <c r="BB209" s="3"/>
      <c r="BC209" s="7"/>
    </row>
    <row r="210" spans="1:86" s="108" customFormat="1" x14ac:dyDescent="0.35">
      <c r="A210" s="239"/>
      <c r="B210" s="239"/>
      <c r="C210" s="239"/>
      <c r="D210" s="239"/>
      <c r="E210" s="239"/>
      <c r="F210" s="239"/>
      <c r="G210" s="239"/>
      <c r="H210" s="239"/>
      <c r="I210" s="239"/>
      <c r="J210" s="239"/>
      <c r="K210" s="239"/>
      <c r="L210" s="239"/>
      <c r="M210" s="239"/>
      <c r="N210" s="239"/>
      <c r="O210" s="239"/>
      <c r="P210" s="239"/>
      <c r="Q210" s="239"/>
      <c r="R210" s="239"/>
      <c r="S210" s="239"/>
      <c r="T210" s="239"/>
      <c r="U210" s="230"/>
      <c r="V210" s="230"/>
      <c r="W210" s="230"/>
      <c r="X210" s="230"/>
      <c r="Y210" s="230"/>
      <c r="Z210" s="230"/>
      <c r="AA210" s="230"/>
      <c r="AB210" s="230"/>
      <c r="AC210" s="230"/>
      <c r="AD210" s="230"/>
      <c r="AE210" s="230"/>
      <c r="AF210" s="230"/>
      <c r="AG210" s="230"/>
      <c r="AH210" s="230"/>
      <c r="AI210" s="230"/>
      <c r="AJ210" s="230"/>
      <c r="AK210" s="230"/>
      <c r="AL210" s="230"/>
      <c r="AM210" s="230"/>
      <c r="AN210" s="230"/>
      <c r="AO210" s="230"/>
      <c r="AP210" s="230"/>
      <c r="AQ210" s="230"/>
      <c r="AR210" s="230"/>
      <c r="AS210" s="230"/>
      <c r="AT210" s="231"/>
      <c r="AU210" s="3"/>
      <c r="AV210" s="3"/>
      <c r="AW210" s="3"/>
      <c r="AX210" s="3"/>
      <c r="AY210" s="3"/>
      <c r="AZ210" s="3"/>
      <c r="BA210" s="3"/>
      <c r="BB210" s="3"/>
      <c r="BC210" s="7"/>
    </row>
    <row r="211" spans="1:86" s="108" customFormat="1" x14ac:dyDescent="0.35">
      <c r="A211" s="239"/>
      <c r="B211" s="239"/>
      <c r="C211" s="239"/>
      <c r="D211" s="239"/>
      <c r="E211" s="239"/>
      <c r="F211" s="239"/>
      <c r="G211" s="239"/>
      <c r="H211" s="239"/>
      <c r="I211" s="239"/>
      <c r="J211" s="239"/>
      <c r="K211" s="239"/>
      <c r="L211" s="239"/>
      <c r="M211" s="239"/>
      <c r="N211" s="239"/>
      <c r="O211" s="239"/>
      <c r="P211" s="239"/>
      <c r="Q211" s="239"/>
      <c r="R211" s="239"/>
      <c r="S211" s="239"/>
      <c r="T211" s="239"/>
      <c r="U211" s="230"/>
      <c r="V211" s="230"/>
      <c r="W211" s="230"/>
      <c r="X211" s="230"/>
      <c r="Y211" s="230"/>
      <c r="Z211" s="230"/>
      <c r="AA211" s="230"/>
      <c r="AB211" s="230"/>
      <c r="AC211" s="230"/>
      <c r="AD211" s="230"/>
      <c r="AE211" s="230"/>
      <c r="AF211" s="230"/>
      <c r="AG211" s="230"/>
      <c r="AH211" s="230"/>
      <c r="AI211" s="230"/>
      <c r="AJ211" s="230"/>
      <c r="AK211" s="230"/>
      <c r="AL211" s="230"/>
      <c r="AM211" s="230"/>
      <c r="AN211" s="230"/>
      <c r="AO211" s="230"/>
      <c r="AP211" s="230"/>
      <c r="AQ211" s="230"/>
      <c r="AR211" s="230"/>
      <c r="AS211" s="230"/>
      <c r="AT211" s="231"/>
      <c r="AU211" s="3"/>
      <c r="AV211" s="3"/>
      <c r="AW211" s="3"/>
      <c r="AX211" s="3"/>
      <c r="AY211" s="3"/>
      <c r="AZ211" s="3"/>
      <c r="BA211" s="3"/>
      <c r="BB211" s="3"/>
      <c r="BC211" s="7"/>
    </row>
    <row r="212" spans="1:86" s="108" customFormat="1" x14ac:dyDescent="0.35">
      <c r="A212" s="239"/>
      <c r="B212" s="109"/>
      <c r="C212" s="239"/>
      <c r="D212" s="239"/>
      <c r="E212" s="239"/>
      <c r="F212" s="239"/>
      <c r="G212" s="239"/>
      <c r="H212" s="239"/>
      <c r="I212" s="239"/>
      <c r="J212" s="239"/>
      <c r="K212" s="239"/>
      <c r="L212" s="239"/>
      <c r="M212" s="239"/>
      <c r="N212" s="239"/>
      <c r="O212" s="239"/>
      <c r="P212" s="239"/>
      <c r="Q212" s="239"/>
      <c r="R212" s="239"/>
      <c r="S212" s="239"/>
      <c r="T212" s="239"/>
      <c r="U212" s="230"/>
      <c r="V212" s="230"/>
      <c r="W212" s="230"/>
      <c r="X212" s="230"/>
      <c r="Y212" s="230"/>
      <c r="Z212" s="230"/>
      <c r="AA212" s="230"/>
      <c r="AB212" s="230"/>
      <c r="AC212" s="230"/>
      <c r="AD212" s="230"/>
      <c r="AE212" s="230"/>
      <c r="AF212" s="230"/>
      <c r="AG212" s="230"/>
      <c r="AH212" s="230"/>
      <c r="AI212" s="230"/>
      <c r="AJ212" s="230"/>
      <c r="AK212" s="230"/>
      <c r="AL212" s="230"/>
      <c r="AM212" s="230"/>
      <c r="AN212" s="230"/>
      <c r="AO212" s="230"/>
      <c r="AP212" s="230"/>
      <c r="AQ212" s="230"/>
      <c r="AR212" s="230"/>
      <c r="AS212" s="230"/>
      <c r="AT212" s="231"/>
      <c r="AU212" s="3"/>
      <c r="AV212" s="3"/>
      <c r="AW212" s="3"/>
      <c r="AX212" s="3"/>
      <c r="AY212" s="3"/>
      <c r="AZ212" s="3"/>
      <c r="BA212" s="3"/>
      <c r="BB212" s="3"/>
      <c r="BC212" s="7"/>
    </row>
    <row r="213" spans="1:86" s="108" customFormat="1" ht="45.75" customHeight="1" x14ac:dyDescent="0.35">
      <c r="A213" s="675" t="str">
        <f ca="1">Translations!A98</f>
        <v>Medidas de seguimiento al plan de trabajo</v>
      </c>
      <c r="B213" s="676"/>
      <c r="C213" s="676"/>
      <c r="D213" s="676"/>
      <c r="E213" s="676"/>
      <c r="F213" s="676"/>
      <c r="G213" s="676"/>
      <c r="H213" s="676"/>
      <c r="I213" s="676"/>
      <c r="J213" s="676"/>
      <c r="K213" s="676"/>
      <c r="L213" s="676"/>
      <c r="M213" s="676"/>
      <c r="N213" s="676"/>
      <c r="O213" s="676"/>
      <c r="P213" s="676"/>
      <c r="Q213" s="676"/>
      <c r="R213" s="676"/>
      <c r="S213" s="676"/>
      <c r="T213" s="239"/>
      <c r="U213" s="230"/>
      <c r="V213" s="230"/>
      <c r="W213" s="230"/>
      <c r="X213" s="230"/>
      <c r="Y213" s="230"/>
      <c r="Z213" s="230"/>
      <c r="AA213" s="230"/>
      <c r="AB213" s="230"/>
      <c r="AC213" s="230"/>
      <c r="AD213" s="230"/>
      <c r="AE213" s="230"/>
      <c r="AF213" s="230"/>
      <c r="AG213" s="230"/>
      <c r="AH213" s="230"/>
      <c r="AI213" s="230"/>
      <c r="AJ213" s="230"/>
      <c r="AK213" s="230"/>
      <c r="AL213" s="230"/>
      <c r="AM213" s="230"/>
      <c r="AN213" s="230"/>
      <c r="AO213" s="230"/>
      <c r="AP213" s="230"/>
      <c r="AQ213" s="230"/>
      <c r="AR213" s="230"/>
      <c r="AS213" s="230"/>
      <c r="AT213" s="231"/>
      <c r="AU213" s="3"/>
      <c r="AV213" s="3"/>
      <c r="AW213" s="3"/>
      <c r="AX213" s="3"/>
      <c r="AY213" s="3"/>
      <c r="AZ213" s="3"/>
      <c r="BA213" s="3"/>
      <c r="BB213" s="3"/>
      <c r="BC213" s="7"/>
    </row>
    <row r="214" spans="1:86" s="108" customFormat="1" ht="45.75" customHeight="1" x14ac:dyDescent="0.35">
      <c r="A214" s="239"/>
      <c r="B214" s="239"/>
      <c r="C214" s="239"/>
      <c r="D214" s="239"/>
      <c r="E214" s="239"/>
      <c r="F214" s="239"/>
      <c r="G214" s="239"/>
      <c r="H214" s="239"/>
      <c r="I214" s="239"/>
      <c r="J214" s="239"/>
      <c r="K214" s="239"/>
      <c r="L214" s="239"/>
      <c r="M214" s="239"/>
      <c r="N214" s="239"/>
      <c r="O214" s="239"/>
      <c r="P214" s="239"/>
      <c r="Q214" s="239"/>
      <c r="R214" s="239"/>
      <c r="S214" s="239"/>
      <c r="T214" s="239"/>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4"/>
      <c r="AU214" s="7"/>
      <c r="AV214" s="7"/>
      <c r="AW214" s="7"/>
      <c r="AX214" s="7"/>
      <c r="AY214" s="7"/>
      <c r="AZ214" s="7"/>
      <c r="BA214" s="7"/>
      <c r="BB214" s="7"/>
      <c r="BC214" s="7"/>
    </row>
    <row r="215" spans="1:86" s="108" customFormat="1" ht="45.75" hidden="1" customHeight="1" x14ac:dyDescent="0.35">
      <c r="A215" s="239"/>
      <c r="B215" s="239"/>
      <c r="C215" s="239"/>
      <c r="D215" s="239"/>
      <c r="E215" s="239"/>
      <c r="F215" s="239"/>
      <c r="G215" s="239"/>
      <c r="H215" s="239"/>
      <c r="I215" s="239"/>
      <c r="J215" s="239"/>
      <c r="K215" s="239"/>
      <c r="L215" s="239"/>
      <c r="M215" s="239"/>
      <c r="N215" s="239"/>
      <c r="O215" s="239"/>
      <c r="P215" s="239"/>
      <c r="Q215" s="239"/>
      <c r="R215" s="239"/>
      <c r="S215" s="239"/>
      <c r="T215" s="239"/>
      <c r="U215" s="105"/>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c r="AS215" s="105"/>
      <c r="AT215" s="4"/>
      <c r="AU215" s="7"/>
      <c r="AV215" s="7"/>
      <c r="AW215" s="7"/>
      <c r="AX215" s="7"/>
      <c r="AY215" s="7"/>
      <c r="AZ215" s="7"/>
      <c r="BA215" s="7"/>
      <c r="BB215" s="7"/>
      <c r="BC215" s="7"/>
    </row>
    <row r="216" spans="1:86" s="108" customFormat="1" ht="45.75" hidden="1" customHeight="1" x14ac:dyDescent="0.35">
      <c r="A216" s="239"/>
      <c r="B216" s="239"/>
      <c r="C216" s="239"/>
      <c r="D216" s="239"/>
      <c r="E216" s="239"/>
      <c r="F216" s="239"/>
      <c r="G216" s="239"/>
      <c r="H216" s="239"/>
      <c r="I216" s="239"/>
      <c r="J216" s="239"/>
      <c r="K216" s="239"/>
      <c r="L216" s="239"/>
      <c r="M216" s="239"/>
      <c r="N216" s="239"/>
      <c r="O216" s="239"/>
      <c r="P216" s="239"/>
      <c r="Q216" s="239"/>
      <c r="R216" s="239"/>
      <c r="S216" s="239"/>
      <c r="T216" s="239"/>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4"/>
      <c r="AU216" s="7"/>
      <c r="AV216" s="7"/>
      <c r="AW216" s="7"/>
      <c r="AX216" s="7"/>
      <c r="AY216" s="7"/>
      <c r="AZ216" s="7"/>
      <c r="BA216" s="7"/>
      <c r="BB216" s="7"/>
      <c r="BC216" s="7"/>
    </row>
    <row r="217" spans="1:86" s="108" customFormat="1" ht="45.75" hidden="1" customHeight="1" x14ac:dyDescent="0.35">
      <c r="A217" s="239"/>
      <c r="B217" s="239"/>
      <c r="C217" s="239"/>
      <c r="D217" s="239"/>
      <c r="E217" s="239"/>
      <c r="F217" s="239"/>
      <c r="G217" s="239"/>
      <c r="H217" s="239"/>
      <c r="I217" s="239"/>
      <c r="J217" s="239"/>
      <c r="K217" s="239"/>
      <c r="L217" s="239"/>
      <c r="M217" s="239"/>
      <c r="N217" s="239"/>
      <c r="O217" s="239"/>
      <c r="P217" s="239"/>
      <c r="Q217" s="239"/>
      <c r="R217" s="239"/>
      <c r="S217" s="239"/>
      <c r="T217" s="239"/>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4"/>
      <c r="AU217" s="7"/>
      <c r="AV217" s="7"/>
      <c r="AW217" s="7"/>
      <c r="AX217" s="7"/>
      <c r="AY217" s="7"/>
      <c r="AZ217" s="7"/>
      <c r="BA217" s="7"/>
      <c r="BB217" s="7"/>
      <c r="BC217" s="7"/>
    </row>
    <row r="218" spans="1:86" s="108" customFormat="1" ht="16" thickBot="1" x14ac:dyDescent="0.4">
      <c r="A218" s="239"/>
      <c r="B218" s="109"/>
      <c r="C218" s="239"/>
      <c r="D218" s="239"/>
      <c r="E218" s="239"/>
      <c r="F218" s="239"/>
      <c r="G218" s="239"/>
      <c r="H218" s="239"/>
      <c r="I218" s="239"/>
      <c r="J218" s="239"/>
      <c r="K218" s="239"/>
      <c r="L218" s="239"/>
      <c r="M218" s="239"/>
      <c r="N218" s="239"/>
      <c r="O218" s="239"/>
      <c r="P218" s="239"/>
      <c r="Q218" s="239"/>
      <c r="R218" s="239"/>
      <c r="S218" s="239"/>
      <c r="T218" s="239"/>
      <c r="U218" s="105"/>
      <c r="V218" s="105"/>
      <c r="W218" s="105"/>
      <c r="X218" s="105"/>
      <c r="Y218" s="105"/>
      <c r="Z218" s="105"/>
      <c r="AA218" s="105"/>
      <c r="AB218" s="105"/>
      <c r="AC218" s="230"/>
      <c r="AD218" s="230"/>
      <c r="AE218" s="230"/>
      <c r="AF218" s="230"/>
      <c r="AG218" s="230"/>
      <c r="AH218" s="230"/>
      <c r="AI218" s="230"/>
      <c r="AJ218" s="230"/>
      <c r="AK218" s="230"/>
      <c r="AL218" s="230"/>
      <c r="AM218" s="230"/>
      <c r="AN218" s="230"/>
      <c r="AO218" s="230"/>
      <c r="AP218" s="105"/>
      <c r="AQ218" s="105"/>
      <c r="AR218" s="105"/>
      <c r="AS218" s="105"/>
      <c r="AT218" s="4"/>
      <c r="AU218" s="7"/>
      <c r="AV218" s="7"/>
      <c r="AW218" s="7"/>
      <c r="AX218" s="7"/>
      <c r="AY218" s="7"/>
      <c r="AZ218" s="7"/>
      <c r="BA218" s="7"/>
      <c r="BB218" s="7"/>
      <c r="BC218" s="7"/>
    </row>
    <row r="219" spans="1:86" s="108" customFormat="1" ht="29" thickBot="1" x14ac:dyDescent="0.7">
      <c r="A219" s="411"/>
      <c r="B219" s="412"/>
      <c r="C219" s="412"/>
      <c r="D219" s="412"/>
      <c r="E219" s="412"/>
      <c r="F219" s="412"/>
      <c r="G219" s="412"/>
      <c r="H219" s="672"/>
      <c r="I219" s="673"/>
      <c r="J219" s="673"/>
      <c r="K219" s="674"/>
      <c r="L219" s="672"/>
      <c r="M219" s="673"/>
      <c r="N219" s="673"/>
      <c r="O219" s="674"/>
      <c r="P219" s="413"/>
      <c r="Q219" s="414"/>
      <c r="R219" s="414"/>
      <c r="S219" s="414"/>
      <c r="T219" s="320"/>
      <c r="U219" s="230"/>
      <c r="V219" s="230"/>
      <c r="W219" s="230"/>
      <c r="X219" s="230"/>
      <c r="Y219" s="230"/>
      <c r="Z219" s="230"/>
      <c r="AA219" s="230"/>
      <c r="AB219" s="230"/>
      <c r="AC219" s="230"/>
      <c r="AD219" s="230"/>
      <c r="AE219" s="230"/>
      <c r="AF219" s="230"/>
      <c r="AG219" s="230"/>
      <c r="AH219" s="230"/>
      <c r="AI219" s="230"/>
      <c r="AJ219" s="230"/>
      <c r="AK219" s="230"/>
      <c r="AL219" s="230"/>
      <c r="AM219" s="230"/>
      <c r="AN219" s="230"/>
      <c r="AO219" s="230"/>
      <c r="AP219" s="230"/>
      <c r="AQ219" s="230"/>
      <c r="AR219" s="230"/>
      <c r="AS219" s="230"/>
      <c r="AT219" s="230"/>
      <c r="AU219" s="230"/>
      <c r="AV219" s="230"/>
      <c r="AW219" s="230"/>
      <c r="AX219" s="230"/>
      <c r="AY219" s="230"/>
      <c r="AZ219" s="230"/>
      <c r="BA219" s="230"/>
      <c r="BB219" s="230"/>
      <c r="BC219" s="230"/>
    </row>
    <row r="220" spans="1:86" s="108" customFormat="1" ht="87" customHeight="1" x14ac:dyDescent="0.35">
      <c r="A220" s="269" t="str">
        <f ca="1">Translations!A91</f>
        <v>No.</v>
      </c>
      <c r="B220" s="270" t="str">
        <f ca="1">Translations!A28</f>
        <v>Módulos</v>
      </c>
      <c r="C220" s="270" t="str">
        <f ca="1">Translations!A35</f>
        <v>Población</v>
      </c>
      <c r="D220" s="270" t="str">
        <f ca="1">Translations!A46</f>
        <v>Intervención</v>
      </c>
      <c r="E220" s="270" t="str">
        <f ca="1">Translations!A85</f>
        <v>Actividad clave</v>
      </c>
      <c r="F220" s="270" t="str">
        <f ca="1">Translations!A52</f>
        <v>Receptor principal responsible</v>
      </c>
      <c r="G220" s="271" t="str">
        <f ca="1">Translations!A53</f>
        <v>País</v>
      </c>
      <c r="H220" s="272" t="str">
        <f ca="1">Translations!A100</f>
        <v>Fechas</v>
      </c>
      <c r="I220" s="669" t="str">
        <f ca="1">Translations!A99</f>
        <v>Hitos</v>
      </c>
      <c r="J220" s="669"/>
      <c r="K220" s="669"/>
      <c r="L220" s="669"/>
      <c r="M220" s="670"/>
      <c r="N220" s="671" t="str">
        <f ca="1">Translations!A87</f>
        <v>Criterios para la finalización</v>
      </c>
      <c r="O220" s="669"/>
      <c r="P220" s="669"/>
      <c r="Q220" s="669"/>
      <c r="R220" s="669"/>
      <c r="S220" s="669"/>
      <c r="T220" s="321"/>
      <c r="U220" s="230"/>
      <c r="V220" s="230"/>
      <c r="W220" s="230"/>
      <c r="X220" s="230"/>
      <c r="Y220" s="230"/>
      <c r="Z220" s="230"/>
      <c r="AA220" s="230"/>
      <c r="AB220" s="230"/>
      <c r="AC220" s="230"/>
      <c r="AD220" s="230"/>
      <c r="AE220" s="230"/>
      <c r="AF220" s="230"/>
      <c r="AG220" s="230"/>
      <c r="AH220" s="230"/>
      <c r="AI220" s="230"/>
      <c r="AJ220" s="230"/>
      <c r="AK220" s="230"/>
      <c r="AL220" s="230"/>
      <c r="AM220" s="230"/>
      <c r="AN220" s="230"/>
      <c r="AO220" s="230"/>
      <c r="AP220" s="230"/>
      <c r="AQ220" s="230"/>
      <c r="AR220" s="230"/>
      <c r="AS220" s="230"/>
      <c r="AT220" s="230"/>
      <c r="AU220" s="230"/>
      <c r="AV220" s="230"/>
      <c r="AW220" s="230"/>
      <c r="AX220" s="230"/>
      <c r="AY220" s="230"/>
      <c r="AZ220" s="230"/>
      <c r="BA220" s="230"/>
      <c r="BB220" s="230"/>
      <c r="BC220" s="230"/>
    </row>
    <row r="221" spans="1:86" s="108" customFormat="1" ht="60" customHeight="1" x14ac:dyDescent="0.65">
      <c r="A221" s="654">
        <v>1</v>
      </c>
      <c r="B221" s="648" t="str">
        <f ca="1">IFERROR(IF(INDEX('WPTM - Section F'!B$1:B$100,MATCH('Print View'!$A221,'WPTM - Section F'!$A$1:$A$100,0))&lt;&gt;0,INDEX('WPTM - Section F'!B$1:B$100,MATCH('Print View'!$A221,'WPTM - Section F'!$A$1:$A$100,0)),""),"")</f>
        <v/>
      </c>
      <c r="C221" s="645" t="str">
        <f ca="1">IFERROR(IF(INDEX('WPTM - Section F'!C$1:C$100,MATCH('Print View'!$A221,'WPTM - Section F'!$A$1:$A$100,0))&lt;&gt;0,INDEX('WPTM - Section F'!C$1:C$100,MATCH('Print View'!$A221,'WPTM - Section F'!$A$1:$A$100,0)),""),"")</f>
        <v/>
      </c>
      <c r="D221" s="648" t="str">
        <f ca="1">IFERROR(IF(INDEX('WPTM - Section F'!D$1:D$100,MATCH('Print View'!$A221,'WPTM - Section F'!$A$1:$A$100,0))&lt;&gt;0,INDEX('WPTM - Section F'!D$1:D$100,MATCH('Print View'!$A221,'WPTM - Section F'!$A$1:$A$100,0)),""),"")</f>
        <v/>
      </c>
      <c r="E221" s="648" t="str">
        <f ca="1">IFERROR(IF(INDEX('WPTM - Section F'!E$1:E$100,MATCH('Print View'!$A221,'WPTM - Section F'!$A$1:$A$100,0))&lt;&gt;0,INDEX('WPTM - Section F'!E$1:E$100,MATCH('Print View'!$A221,'WPTM - Section F'!$A$1:$A$100,0)),""),"")</f>
        <v/>
      </c>
      <c r="F221" s="648" t="str">
        <f ca="1">IFERROR(IF(INDEX('WPTM - Section F'!F$1:F$100,MATCH('Print View'!$A221,'WPTM - Section F'!$A$1:$A$100,0))&lt;&gt;0,INDEX('WPTM - Section F'!F$1:F$100,MATCH('Print View'!$A221,'WPTM - Section F'!$A$1:$A$100,0)),""),"")</f>
        <v/>
      </c>
      <c r="G221" s="666" t="str">
        <f ca="1">IFERROR(IF(INDEX('WPTM - Section F'!G$1:G$100,MATCH('Print View'!$A221,'WPTM - Section F'!$A$1:$A$100,0))&lt;&gt;0,INDEX('WPTM - Section F'!G$1:G$100,MATCH('Print View'!$A221,'WPTM - Section F'!$A$1:$A$100,0)),""),"")</f>
        <v/>
      </c>
      <c r="H221" s="415"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21" s="629" t="str">
        <f ca="1">IFERROR(IF(INDEX('WPTM - Section F'!J$1:J$100,MATCH('Print View'!$A221,'WPTM - Section F'!$A$1:$A$100,0))&lt;&gt;0,INDEX('WPTM - Section F'!J$1:J$100,MATCH('Print View'!$A221,'WPTM - Section F'!$A$1:$A$100,0)),""),"")</f>
        <v/>
      </c>
      <c r="J221" s="630"/>
      <c r="K221" s="630"/>
      <c r="L221" s="630"/>
      <c r="M221" s="631"/>
      <c r="N221" s="629" t="str">
        <f ca="1">IFERROR(IF(INDEX('WPTM - Section F'!K$1:K$100,MATCH('Print View'!$A221,'WPTM - Section F'!$A$1:$A$100,0))&lt;&gt;"",INDEX('WPTM - Section F'!K$1:K$100,MATCH('Print View'!$A221,'WPTM - Section F'!$A$1:$A$100,0)),""),"")</f>
        <v/>
      </c>
      <c r="O221" s="630"/>
      <c r="P221" s="630"/>
      <c r="Q221" s="630"/>
      <c r="R221" s="630"/>
      <c r="S221" s="631"/>
      <c r="T221" s="322"/>
      <c r="U221" s="230"/>
      <c r="V221" s="230"/>
      <c r="W221" s="230"/>
      <c r="X221" s="230"/>
      <c r="Y221" s="230"/>
      <c r="Z221" s="230"/>
      <c r="AA221" s="230"/>
      <c r="AB221" s="230"/>
      <c r="AC221" s="230"/>
      <c r="AD221" s="230"/>
      <c r="AE221" s="230"/>
      <c r="AF221" s="230"/>
      <c r="AG221" s="230"/>
      <c r="AH221" s="230"/>
      <c r="AI221" s="230"/>
      <c r="AJ221" s="230"/>
      <c r="AK221" s="230"/>
      <c r="AL221" s="230"/>
      <c r="AM221" s="230"/>
      <c r="AN221" s="230"/>
      <c r="AO221" s="230"/>
      <c r="AP221" s="230"/>
      <c r="AQ221" s="230"/>
      <c r="AR221" s="230"/>
      <c r="AS221" s="230"/>
      <c r="AT221" s="230"/>
      <c r="AU221" s="230"/>
      <c r="AV221" s="230"/>
      <c r="AW221" s="230"/>
      <c r="AX221" s="230"/>
      <c r="AY221" s="230"/>
      <c r="AZ221" s="230"/>
      <c r="BA221" s="230"/>
      <c r="BB221" s="230"/>
      <c r="BC221" s="230"/>
      <c r="BD221" s="230"/>
      <c r="BE221" s="230"/>
      <c r="BF221" s="230"/>
      <c r="BG221" s="230"/>
      <c r="BH221" s="230"/>
      <c r="BI221" s="230"/>
      <c r="BJ221" s="230"/>
      <c r="BK221" s="230"/>
      <c r="BL221" s="230"/>
      <c r="BM221" s="230"/>
      <c r="BN221" s="230"/>
      <c r="BO221" s="230"/>
      <c r="BP221" s="230"/>
      <c r="BQ221" s="230"/>
      <c r="BR221" s="230"/>
      <c r="BS221" s="230"/>
      <c r="BT221" s="230"/>
      <c r="BU221" s="230"/>
      <c r="BV221" s="230"/>
      <c r="BW221" s="230"/>
      <c r="BX221" s="230"/>
      <c r="BY221" s="230"/>
      <c r="BZ221" s="230"/>
      <c r="CA221" s="230"/>
      <c r="CB221" s="230"/>
      <c r="CC221" s="230"/>
      <c r="CD221" s="230"/>
      <c r="CE221" s="230"/>
      <c r="CF221" s="230"/>
      <c r="CG221" s="230"/>
      <c r="CH221" s="230"/>
    </row>
    <row r="222" spans="1:86" s="108" customFormat="1" ht="60" customHeight="1" x14ac:dyDescent="0.65">
      <c r="A222" s="655"/>
      <c r="B222" s="649"/>
      <c r="C222" s="646"/>
      <c r="D222" s="649"/>
      <c r="E222" s="649"/>
      <c r="F222" s="649"/>
      <c r="G222" s="667"/>
      <c r="H222" s="415"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22" s="629" t="str">
        <f ca="1">IFERROR(IF(INDEX('WPTM - Section F'!N$1:N$100,MATCH('Print View'!$A221,'WPTM - Section F'!$A$1:$A$100,0))&lt;&gt;0,INDEX('WPTM - Section F'!N$1:N$100,MATCH('Print View'!$A221,'WPTM - Section F'!$A$1:$A$100,0)),""),"")</f>
        <v/>
      </c>
      <c r="J222" s="630"/>
      <c r="K222" s="630"/>
      <c r="L222" s="630"/>
      <c r="M222" s="631"/>
      <c r="N222" s="629" t="str">
        <f ca="1">IFERROR(IF(INDEX('WPTM - Section F'!O$1:O$100,MATCH('Print View'!$A221,'WPTM - Section F'!$A$1:$A$100,0))&lt;&gt;0,INDEX('WPTM - Section F'!O$1:O$100,MATCH('Print View'!$A221,'WPTM - Section F'!$A$1:$A$100,0)),""),"")</f>
        <v/>
      </c>
      <c r="O222" s="630"/>
      <c r="P222" s="630"/>
      <c r="Q222" s="630"/>
      <c r="R222" s="630"/>
      <c r="S222" s="631"/>
      <c r="T222" s="322"/>
      <c r="U222" s="230"/>
      <c r="V222" s="230"/>
      <c r="W222" s="230"/>
      <c r="X222" s="230"/>
      <c r="Y222" s="230"/>
      <c r="Z222" s="230"/>
      <c r="AA222" s="230"/>
      <c r="AB222" s="230"/>
      <c r="AC222" s="230"/>
      <c r="AD222" s="230"/>
      <c r="AE222" s="230"/>
      <c r="AF222" s="230"/>
      <c r="AG222" s="230"/>
      <c r="AH222" s="230"/>
      <c r="AI222" s="230"/>
      <c r="AJ222" s="230"/>
      <c r="AK222" s="230"/>
      <c r="AL222" s="230"/>
      <c r="AM222" s="230"/>
      <c r="AN222" s="230"/>
      <c r="AO222" s="230"/>
      <c r="AP222" s="230"/>
      <c r="AQ222" s="230"/>
      <c r="AR222" s="230"/>
      <c r="AS222" s="230"/>
      <c r="AT222" s="230"/>
      <c r="AU222" s="230"/>
      <c r="AV222" s="230"/>
      <c r="AW222" s="230"/>
      <c r="AX222" s="230"/>
      <c r="AY222" s="230"/>
      <c r="AZ222" s="230"/>
      <c r="BA222" s="230"/>
      <c r="BB222" s="230"/>
      <c r="BC222" s="230"/>
      <c r="BD222" s="230"/>
      <c r="BE222" s="230"/>
      <c r="BF222" s="230"/>
      <c r="BG222" s="230"/>
      <c r="BH222" s="230"/>
      <c r="BI222" s="230"/>
      <c r="BJ222" s="230"/>
      <c r="BK222" s="230"/>
      <c r="BL222" s="230"/>
      <c r="BM222" s="230"/>
      <c r="BN222" s="230"/>
      <c r="BO222" s="230"/>
      <c r="BP222" s="230"/>
      <c r="BQ222" s="230"/>
      <c r="BR222" s="230"/>
      <c r="BS222" s="230"/>
      <c r="BT222" s="230"/>
      <c r="BU222" s="230"/>
      <c r="BV222" s="230"/>
      <c r="BW222" s="230"/>
      <c r="BX222" s="230"/>
      <c r="BY222" s="230"/>
      <c r="BZ222" s="230"/>
      <c r="CA222" s="230"/>
      <c r="CB222" s="230"/>
      <c r="CC222" s="230"/>
      <c r="CD222" s="230"/>
      <c r="CE222" s="230"/>
      <c r="CF222" s="230"/>
      <c r="CG222" s="230"/>
      <c r="CH222" s="230"/>
    </row>
    <row r="223" spans="1:86" s="108" customFormat="1" ht="60" customHeight="1" x14ac:dyDescent="0.65">
      <c r="A223" s="655"/>
      <c r="B223" s="649"/>
      <c r="C223" s="646"/>
      <c r="D223" s="649"/>
      <c r="E223" s="649"/>
      <c r="F223" s="649"/>
      <c r="G223" s="667"/>
      <c r="H223" s="415"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23" s="629" t="str">
        <f ca="1">IFERROR(IF(INDEX('WPTM - Section F'!R$1:R$100,MATCH('Print View'!$A221,'WPTM - Section F'!$A$1:$A$100,0))&lt;&gt;0,INDEX('WPTM - Section F'!R$1:R$100,MATCH('Print View'!$A221,'WPTM - Section F'!$A$1:$A$100,0)),""),"")</f>
        <v/>
      </c>
      <c r="J223" s="630"/>
      <c r="K223" s="630"/>
      <c r="L223" s="630"/>
      <c r="M223" s="631"/>
      <c r="N223" s="629" t="str">
        <f ca="1">IFERROR(IF(INDEX('WPTM - Section F'!S$1:S$100,MATCH('Print View'!$A221,'WPTM - Section F'!$A$1:$A$100,0))&lt;&gt;0,INDEX('WPTM - Section F'!S$1:S$100,MATCH('Print View'!$A221,'WPTM - Section F'!$A$1:$A$100,0)),""),"")</f>
        <v/>
      </c>
      <c r="O223" s="630"/>
      <c r="P223" s="630"/>
      <c r="Q223" s="630"/>
      <c r="R223" s="630"/>
      <c r="S223" s="631"/>
      <c r="T223" s="322"/>
      <c r="U223" s="230"/>
      <c r="V223" s="230"/>
      <c r="W223" s="230"/>
      <c r="X223" s="230"/>
      <c r="Y223" s="230"/>
      <c r="Z223" s="230"/>
      <c r="AA223" s="230"/>
      <c r="AB223" s="230"/>
      <c r="AC223" s="230"/>
      <c r="AD223" s="230"/>
      <c r="AE223" s="230"/>
      <c r="AF223" s="230"/>
      <c r="AG223" s="230"/>
      <c r="AH223" s="230"/>
      <c r="AI223" s="230"/>
      <c r="AJ223" s="230"/>
      <c r="AK223" s="230"/>
      <c r="AL223" s="230"/>
      <c r="AM223" s="230"/>
      <c r="AN223" s="230"/>
      <c r="AO223" s="230"/>
      <c r="AP223" s="230"/>
      <c r="AQ223" s="230"/>
      <c r="AR223" s="230"/>
      <c r="AS223" s="230"/>
      <c r="AT223" s="230"/>
      <c r="AU223" s="230"/>
      <c r="AV223" s="230"/>
      <c r="AW223" s="230"/>
      <c r="AX223" s="230"/>
      <c r="AY223" s="230"/>
      <c r="AZ223" s="230"/>
      <c r="BA223" s="230"/>
      <c r="BB223" s="230"/>
      <c r="BC223" s="230"/>
      <c r="BD223" s="230"/>
      <c r="BE223" s="230"/>
      <c r="BF223" s="230"/>
      <c r="BG223" s="230"/>
      <c r="BH223" s="230"/>
      <c r="BI223" s="230"/>
      <c r="BJ223" s="230"/>
      <c r="BK223" s="230"/>
      <c r="BL223" s="230"/>
      <c r="BM223" s="230"/>
      <c r="BN223" s="230"/>
      <c r="BO223" s="230"/>
      <c r="BP223" s="230"/>
      <c r="BQ223" s="230"/>
      <c r="BR223" s="230"/>
      <c r="BS223" s="230"/>
      <c r="BT223" s="230"/>
      <c r="BU223" s="230"/>
      <c r="BV223" s="230"/>
      <c r="BW223" s="230"/>
      <c r="BX223" s="230"/>
      <c r="BY223" s="230"/>
      <c r="BZ223" s="230"/>
      <c r="CA223" s="230"/>
      <c r="CB223" s="230"/>
      <c r="CC223" s="230"/>
      <c r="CD223" s="230"/>
      <c r="CE223" s="230"/>
      <c r="CF223" s="230"/>
      <c r="CG223" s="230"/>
      <c r="CH223" s="230"/>
    </row>
    <row r="224" spans="1:86" s="108" customFormat="1" ht="60" customHeight="1" x14ac:dyDescent="0.65">
      <c r="A224" s="655"/>
      <c r="B224" s="649"/>
      <c r="C224" s="646"/>
      <c r="D224" s="649"/>
      <c r="E224" s="649"/>
      <c r="F224" s="649"/>
      <c r="G224" s="667"/>
      <c r="H224" s="415"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24" s="629" t="str">
        <f ca="1">IFERROR(IF(INDEX('WPTM - Section F'!V$1:V$100,MATCH('Print View'!$A221,'WPTM - Section F'!$A$1:$A$100,0))&lt;&gt;0,INDEX('WPTM - Section F'!V$1:V$100,MATCH('Print View'!$A221,'WPTM - Section F'!$A$1:$A$100,0)),""),"")</f>
        <v/>
      </c>
      <c r="J224" s="630"/>
      <c r="K224" s="630"/>
      <c r="L224" s="630"/>
      <c r="M224" s="631"/>
      <c r="N224" s="629" t="str">
        <f ca="1">IFERROR(IF(INDEX('WPTM - Section F'!W$1:W$100,MATCH('Print View'!$A221,'WPTM - Section F'!$A$1:$A$100,0))&lt;&gt;0,INDEX('WPTM - Section F'!W$1:W$100,MATCH('Print View'!$A221,'WPTM - Section F'!$A$1:$A$100,0)),""),"")</f>
        <v/>
      </c>
      <c r="O224" s="630"/>
      <c r="P224" s="630"/>
      <c r="Q224" s="630"/>
      <c r="R224" s="630"/>
      <c r="S224" s="631"/>
      <c r="T224" s="322"/>
      <c r="U224" s="230"/>
      <c r="V224" s="230"/>
      <c r="W224" s="230"/>
      <c r="X224" s="230"/>
      <c r="Y224" s="230"/>
      <c r="Z224" s="230"/>
      <c r="AA224" s="230"/>
      <c r="AB224" s="230"/>
      <c r="AC224" s="230"/>
      <c r="AD224" s="230"/>
      <c r="AE224" s="230"/>
      <c r="AF224" s="230"/>
      <c r="AG224" s="230"/>
      <c r="AH224" s="230"/>
      <c r="AI224" s="230"/>
      <c r="AJ224" s="230"/>
      <c r="AK224" s="230"/>
      <c r="AL224" s="230"/>
      <c r="AM224" s="230"/>
      <c r="AN224" s="230"/>
      <c r="AO224" s="230"/>
      <c r="AP224" s="230"/>
      <c r="AQ224" s="230"/>
      <c r="AR224" s="230"/>
      <c r="AS224" s="230"/>
      <c r="AT224" s="230"/>
      <c r="AU224" s="230"/>
      <c r="AV224" s="230"/>
      <c r="AW224" s="230"/>
      <c r="AX224" s="230"/>
      <c r="AY224" s="230"/>
      <c r="AZ224" s="230"/>
      <c r="BA224" s="230"/>
      <c r="BB224" s="230"/>
      <c r="BC224" s="230"/>
      <c r="BD224" s="230"/>
      <c r="BE224" s="230"/>
      <c r="BF224" s="230"/>
      <c r="BG224" s="230"/>
      <c r="BH224" s="230"/>
      <c r="BI224" s="230"/>
      <c r="BJ224" s="230"/>
      <c r="BK224" s="230"/>
      <c r="BL224" s="230"/>
      <c r="BM224" s="230"/>
      <c r="BN224" s="230"/>
      <c r="BO224" s="230"/>
      <c r="BP224" s="230"/>
      <c r="BQ224" s="230"/>
      <c r="BR224" s="230"/>
      <c r="BS224" s="230"/>
      <c r="BT224" s="230"/>
      <c r="BU224" s="230"/>
      <c r="BV224" s="230"/>
      <c r="BW224" s="230"/>
      <c r="BX224" s="230"/>
      <c r="BY224" s="230"/>
      <c r="BZ224" s="230"/>
      <c r="CA224" s="230"/>
      <c r="CB224" s="230"/>
      <c r="CC224" s="230"/>
      <c r="CD224" s="230"/>
      <c r="CE224" s="230"/>
      <c r="CF224" s="230"/>
      <c r="CG224" s="230"/>
      <c r="CH224" s="230"/>
    </row>
    <row r="225" spans="1:86" s="108" customFormat="1" ht="60" customHeight="1" x14ac:dyDescent="0.65">
      <c r="A225" s="655"/>
      <c r="B225" s="649"/>
      <c r="C225" s="646"/>
      <c r="D225" s="649"/>
      <c r="E225" s="649"/>
      <c r="F225" s="649"/>
      <c r="G225" s="667"/>
      <c r="H225" s="415"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25" s="629" t="str">
        <f ca="1">IFERROR(IF(INDEX('WPTM - Section F'!Z$1:Z$100,MATCH('Print View'!$A221,'WPTM - Section F'!$A$1:$A$100,0))&lt;&gt;0,INDEX('WPTM - Section F'!Z$1:Z$100,MATCH('Print View'!$A221,'WPTM - Section F'!$A$1:$A$100,0)),""),"")</f>
        <v/>
      </c>
      <c r="J225" s="630"/>
      <c r="K225" s="630"/>
      <c r="L225" s="630"/>
      <c r="M225" s="631"/>
      <c r="N225" s="629" t="str">
        <f ca="1">IFERROR(IF(INDEX('WPTM - Section F'!AA$1:AA$100,MATCH('Print View'!$A221,'WPTM - Section F'!$A$1:$A$100,0))&lt;&gt;0,INDEX('WPTM - Section F'!AA$1:AA$100,MATCH('Print View'!$A221,'WPTM - Section F'!$A$1:$A$100,0)),""),"")</f>
        <v/>
      </c>
      <c r="O225" s="630"/>
      <c r="P225" s="630"/>
      <c r="Q225" s="630"/>
      <c r="R225" s="630"/>
      <c r="S225" s="631"/>
      <c r="T225" s="322"/>
      <c r="U225" s="230"/>
      <c r="V225" s="230"/>
      <c r="W225" s="230"/>
      <c r="X225" s="230"/>
      <c r="Y225" s="230"/>
      <c r="Z225" s="230"/>
      <c r="AA225" s="23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30"/>
      <c r="BK225" s="230"/>
      <c r="BL225" s="230"/>
      <c r="BM225" s="230"/>
      <c r="BN225" s="230"/>
      <c r="BO225" s="230"/>
      <c r="BP225" s="230"/>
      <c r="BQ225" s="230"/>
      <c r="BR225" s="230"/>
      <c r="BS225" s="230"/>
      <c r="BT225" s="230"/>
      <c r="BU225" s="230"/>
      <c r="BV225" s="230"/>
      <c r="BW225" s="230"/>
      <c r="BX225" s="230"/>
      <c r="BY225" s="230"/>
      <c r="BZ225" s="230"/>
      <c r="CA225" s="230"/>
      <c r="CB225" s="230"/>
      <c r="CC225" s="230"/>
      <c r="CD225" s="230"/>
      <c r="CE225" s="230"/>
      <c r="CF225" s="230"/>
      <c r="CG225" s="230"/>
      <c r="CH225" s="230"/>
    </row>
    <row r="226" spans="1:86" s="108" customFormat="1" ht="60" customHeight="1" x14ac:dyDescent="0.65">
      <c r="A226" s="655"/>
      <c r="B226" s="649"/>
      <c r="C226" s="646"/>
      <c r="D226" s="649"/>
      <c r="E226" s="649"/>
      <c r="F226" s="649"/>
      <c r="G226" s="667"/>
      <c r="H226" s="415"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26" s="629" t="str">
        <f ca="1">IFERROR(IF(INDEX('WPTM - Section F'!AD$1:AD$100,MATCH('Print View'!$A221,'WPTM - Section F'!$A$1:$A$100,0))&lt;&gt;0,INDEX('WPTM - Section F'!AD$1:AD$100,MATCH('Print View'!$A221,'WPTM - Section F'!$A$1:$A$100,0)),""),"")</f>
        <v/>
      </c>
      <c r="J226" s="630"/>
      <c r="K226" s="630"/>
      <c r="L226" s="630"/>
      <c r="M226" s="631"/>
      <c r="N226" s="629" t="str">
        <f ca="1">IFERROR(IF(INDEX('WPTM - Section F'!AE$1:AE$100,MATCH('Print View'!$A221,'WPTM - Section F'!$A$1:$A$100,0))&lt;&gt;0,INDEX('WPTM - Section F'!AE$1:AE$100,MATCH('Print View'!$A221,'WPTM - Section F'!$A$1:$A$100,0)),""),"")</f>
        <v/>
      </c>
      <c r="O226" s="630"/>
      <c r="P226" s="630"/>
      <c r="Q226" s="630"/>
      <c r="R226" s="630"/>
      <c r="S226" s="631"/>
      <c r="T226" s="322"/>
      <c r="U226" s="230"/>
      <c r="V226" s="230"/>
      <c r="W226" s="230"/>
      <c r="X226" s="230"/>
      <c r="Y226" s="230"/>
      <c r="Z226" s="230"/>
      <c r="AA226" s="230"/>
      <c r="AB226" s="230"/>
      <c r="AC226" s="230"/>
      <c r="AD226" s="230"/>
      <c r="AE226" s="230"/>
      <c r="AF226" s="230"/>
      <c r="AG226" s="230"/>
      <c r="AH226" s="230"/>
      <c r="AI226" s="230"/>
      <c r="AJ226" s="230"/>
      <c r="AK226" s="230"/>
      <c r="AL226" s="230"/>
      <c r="AM226" s="230"/>
      <c r="AN226" s="230"/>
      <c r="AO226" s="230"/>
      <c r="AP226" s="230"/>
      <c r="AQ226" s="230"/>
      <c r="AR226" s="230"/>
      <c r="AS226" s="230"/>
      <c r="AT226" s="230"/>
      <c r="AU226" s="230"/>
      <c r="AV226" s="230"/>
      <c r="AW226" s="230"/>
      <c r="AX226" s="230"/>
      <c r="AY226" s="230"/>
      <c r="AZ226" s="230"/>
      <c r="BA226" s="230"/>
      <c r="BB226" s="230"/>
      <c r="BC226" s="230"/>
      <c r="BD226" s="230"/>
      <c r="BE226" s="230"/>
      <c r="BF226" s="230"/>
      <c r="BG226" s="230"/>
      <c r="BH226" s="230"/>
      <c r="BI226" s="230"/>
      <c r="BJ226" s="230"/>
      <c r="BK226" s="230"/>
      <c r="BL226" s="230"/>
      <c r="BM226" s="230"/>
      <c r="BN226" s="230"/>
      <c r="BO226" s="230"/>
      <c r="BP226" s="230"/>
      <c r="BQ226" s="230"/>
      <c r="BR226" s="230"/>
      <c r="BS226" s="230"/>
      <c r="BT226" s="230"/>
      <c r="BU226" s="230"/>
      <c r="BV226" s="230"/>
      <c r="BW226" s="230"/>
      <c r="BX226" s="230"/>
      <c r="BY226" s="230"/>
      <c r="BZ226" s="230"/>
      <c r="CA226" s="230"/>
      <c r="CB226" s="230"/>
      <c r="CC226" s="230"/>
      <c r="CD226" s="230"/>
      <c r="CE226" s="230"/>
      <c r="CF226" s="230"/>
      <c r="CG226" s="230"/>
      <c r="CH226" s="230"/>
    </row>
    <row r="227" spans="1:86" s="108" customFormat="1" ht="60" customHeight="1" x14ac:dyDescent="0.65">
      <c r="A227" s="655"/>
      <c r="B227" s="650"/>
      <c r="C227" s="647"/>
      <c r="D227" s="650"/>
      <c r="E227" s="650"/>
      <c r="F227" s="650"/>
      <c r="G227" s="668"/>
      <c r="H227" s="415" t="str">
        <f>IF(IFERROR(INDEX('Overview - Section A'!$A$46:$A$53,MATCH(D$29,'Overview - Section A'!$B$46:$B$53,0)),"")="","",TEXT(IFERROR(INDEX('Overview - Section A'!$A$46:$A$53,MATCH(D$29,'Overview - Section A'!$B$46:$B$53,0)),""),Setup!$A$33) &amp;" to " &amp; TEXT(IFERROR(INDEX('Overview - Section A'!$E$46:$E$53,MATCH(D$29,'Overview - Section A'!$B$46:$B$53,0)),""),Setup!$A$33))</f>
        <v/>
      </c>
      <c r="I227" s="629" t="str">
        <f ca="1">IFERROR(IF(INDEX('WPTM - Section F'!AH$1:AH$100,MATCH('Print View'!$A221,'WPTM - Section F'!$A$1:$A$100,0))&lt;&gt;0,INDEX('WPTM - Section F'!AH$1:AH$100,MATCH('Print View'!$A221,'WPTM - Section F'!$A$1:$A$100,0)),""),"")</f>
        <v/>
      </c>
      <c r="J227" s="630"/>
      <c r="K227" s="630"/>
      <c r="L227" s="630"/>
      <c r="M227" s="631"/>
      <c r="N227" s="629" t="str">
        <f ca="1">IFERROR(IF(INDEX('WPTM - Section F'!AI$1:AI$100,MATCH('Print View'!$A221,'WPTM - Section F'!$A$1:$A$100,0))&lt;&gt;0,INDEX('WPTM - Section F'!AI$1:AI$100,MATCH('Print View'!$A221,'WPTM - Section F'!$A$1:$A$100,0)),""),"")</f>
        <v/>
      </c>
      <c r="O227" s="630"/>
      <c r="P227" s="630"/>
      <c r="Q227" s="630"/>
      <c r="R227" s="630"/>
      <c r="S227" s="631"/>
      <c r="T227" s="322"/>
      <c r="U227" s="230"/>
      <c r="V227" s="230"/>
      <c r="W227" s="230"/>
      <c r="X227" s="230"/>
      <c r="Y227" s="230"/>
      <c r="Z227" s="230"/>
      <c r="AA227" s="230"/>
      <c r="AB227" s="230"/>
      <c r="AC227" s="230"/>
      <c r="AD227" s="230"/>
      <c r="AE227" s="230"/>
      <c r="AF227" s="230"/>
      <c r="AG227" s="230"/>
      <c r="AH227" s="230"/>
      <c r="AI227" s="230"/>
      <c r="AJ227" s="230"/>
      <c r="AK227" s="230"/>
      <c r="AL227" s="230"/>
      <c r="AM227" s="230"/>
      <c r="AN227" s="230"/>
      <c r="AO227" s="230"/>
      <c r="AP227" s="230"/>
      <c r="AQ227" s="230"/>
      <c r="AR227" s="230"/>
      <c r="AS227" s="230"/>
      <c r="AT227" s="230"/>
      <c r="AU227" s="230"/>
      <c r="AV227" s="230"/>
      <c r="AW227" s="230"/>
      <c r="AX227" s="230"/>
      <c r="AY227" s="230"/>
      <c r="AZ227" s="230"/>
      <c r="BA227" s="230"/>
      <c r="BB227" s="230"/>
      <c r="BC227" s="230"/>
      <c r="BD227" s="230"/>
      <c r="BE227" s="230"/>
      <c r="BF227" s="230"/>
      <c r="BG227" s="230"/>
      <c r="BH227" s="230"/>
      <c r="BI227" s="230"/>
      <c r="BJ227" s="230"/>
      <c r="BK227" s="230"/>
      <c r="BL227" s="230"/>
      <c r="BM227" s="230"/>
      <c r="BN227" s="230"/>
      <c r="BO227" s="230"/>
      <c r="BP227" s="230"/>
      <c r="BQ227" s="230"/>
      <c r="BR227" s="230"/>
      <c r="BS227" s="230"/>
      <c r="BT227" s="230"/>
      <c r="BU227" s="230"/>
      <c r="BV227" s="230"/>
      <c r="BW227" s="230"/>
      <c r="BX227" s="230"/>
      <c r="BY227" s="230"/>
      <c r="BZ227" s="230"/>
      <c r="CA227" s="230"/>
      <c r="CB227" s="230"/>
      <c r="CC227" s="230"/>
      <c r="CD227" s="230"/>
      <c r="CE227" s="230"/>
      <c r="CF227" s="230"/>
      <c r="CG227" s="230"/>
      <c r="CH227" s="230"/>
    </row>
    <row r="228" spans="1:86" s="108" customFormat="1" ht="60" customHeight="1" x14ac:dyDescent="0.65">
      <c r="A228" s="662"/>
      <c r="B228" s="663" t="str">
        <f ca="1">IFERROR(IF(INDEX('WPTM - Section F'!AV$1:AV$100,MATCH('Print View'!$A221,'WPTM - Section F'!$A$1:$A$100,0))&lt;&gt;0,INDEX('WPTM - Section F'!AV$1:AV$100,MATCH('Print View'!$A221,'WPTM - Section F'!$A$1:$A$100,0)),""),"")</f>
        <v/>
      </c>
      <c r="C228" s="664"/>
      <c r="D228" s="664"/>
      <c r="E228" s="664"/>
      <c r="F228" s="664"/>
      <c r="G228" s="664"/>
      <c r="H228" s="664"/>
      <c r="I228" s="664"/>
      <c r="J228" s="664"/>
      <c r="K228" s="664"/>
      <c r="L228" s="664"/>
      <c r="M228" s="664"/>
      <c r="N228" s="664"/>
      <c r="O228" s="664"/>
      <c r="P228" s="664"/>
      <c r="Q228" s="664"/>
      <c r="R228" s="664"/>
      <c r="S228" s="665"/>
      <c r="T228" s="323"/>
      <c r="U228" s="230"/>
      <c r="V228" s="230"/>
      <c r="W228" s="230"/>
      <c r="X228" s="230"/>
      <c r="Y228" s="230"/>
      <c r="Z228" s="230"/>
      <c r="AA228" s="230"/>
      <c r="AB228" s="230"/>
      <c r="AC228" s="230"/>
      <c r="AD228" s="230"/>
      <c r="AE228" s="230"/>
      <c r="AF228" s="230"/>
      <c r="AG228" s="230"/>
      <c r="AH228" s="230"/>
      <c r="AI228" s="230"/>
      <c r="AJ228" s="230"/>
      <c r="AK228" s="230"/>
      <c r="AL228" s="230"/>
      <c r="AM228" s="230"/>
      <c r="AN228" s="230"/>
      <c r="AO228" s="230"/>
      <c r="AP228" s="230"/>
      <c r="AQ228" s="230"/>
      <c r="AR228" s="230"/>
      <c r="AS228" s="230"/>
      <c r="AT228" s="230"/>
      <c r="AU228" s="230"/>
      <c r="AV228" s="230"/>
      <c r="AW228" s="230"/>
      <c r="AX228" s="230"/>
      <c r="AY228" s="230"/>
      <c r="AZ228" s="230"/>
      <c r="BA228" s="230"/>
      <c r="BB228" s="230"/>
      <c r="BC228" s="230"/>
      <c r="BD228" s="230"/>
      <c r="BE228" s="230"/>
      <c r="BF228" s="230"/>
      <c r="BG228" s="230"/>
      <c r="BH228" s="230"/>
      <c r="BI228" s="230"/>
      <c r="BJ228" s="230"/>
      <c r="BK228" s="230"/>
      <c r="BL228" s="230"/>
      <c r="BM228" s="230"/>
      <c r="BN228" s="230"/>
      <c r="BO228" s="230"/>
      <c r="BP228" s="230"/>
      <c r="BQ228" s="230"/>
      <c r="BR228" s="230"/>
      <c r="BS228" s="230"/>
      <c r="BT228" s="230"/>
      <c r="BU228" s="230"/>
      <c r="BV228" s="230"/>
      <c r="BW228" s="230"/>
      <c r="BX228" s="230"/>
      <c r="BY228" s="230"/>
      <c r="BZ228" s="230"/>
      <c r="CA228" s="230"/>
      <c r="CB228" s="230"/>
      <c r="CC228" s="230"/>
      <c r="CD228" s="230"/>
      <c r="CE228" s="230"/>
      <c r="CF228" s="230"/>
      <c r="CG228" s="230"/>
      <c r="CH228" s="230"/>
    </row>
    <row r="229" spans="1:86" s="435" customFormat="1" ht="60" customHeight="1" x14ac:dyDescent="0.35">
      <c r="A229" s="656">
        <v>2</v>
      </c>
      <c r="B229" s="626" t="str">
        <f ca="1">IFERROR(IF(INDEX('WPTM - Section F'!B$1:B$100,MATCH('Print View'!$A229,'WPTM - Section F'!$A$1:$A$100,0))&lt;&gt;0,INDEX('WPTM - Section F'!B$1:B$100,MATCH('Print View'!$A229,'WPTM - Section F'!$A$1:$A$100,0)),""),"")</f>
        <v/>
      </c>
      <c r="C229" s="642" t="str">
        <f ca="1">IFERROR(IF(INDEX('WPTM - Section F'!C$1:C$100,MATCH('Print View'!$A229,'WPTM - Section F'!$A$1:$A$100,0))&lt;&gt;0,INDEX('WPTM - Section F'!C$1:C$100,MATCH('Print View'!$A229,'WPTM - Section F'!$A$1:$A$100,0)),""),"")</f>
        <v/>
      </c>
      <c r="D229" s="626" t="str">
        <f ca="1">IFERROR(IF(INDEX('WPTM - Section F'!D$1:D$100,MATCH('Print View'!$A229,'WPTM - Section F'!$A$1:$A$100,0))&lt;&gt;0,INDEX('WPTM - Section F'!D$1:D$100,MATCH('Print View'!$A229,'WPTM - Section F'!$A$1:$A$100,0)),""),"")</f>
        <v/>
      </c>
      <c r="E229" s="626" t="str">
        <f ca="1">IFERROR(IF(INDEX('WPTM - Section F'!E$1:E$100,MATCH('Print View'!$A229,'WPTM - Section F'!$A$1:$A$100,0))&lt;&gt;0,INDEX('WPTM - Section F'!E$1:E$100,MATCH('Print View'!$A229,'WPTM - Section F'!$A$1:$A$100,0)),""),"")</f>
        <v/>
      </c>
      <c r="F229" s="626" t="str">
        <f ca="1">IFERROR(IF(INDEX('WPTM - Section F'!F$1:F$100,MATCH('Print View'!$A229,'WPTM - Section F'!$A$1:$A$100,0))&lt;&gt;0,INDEX('WPTM - Section F'!F$1:F$100,MATCH('Print View'!$A229,'WPTM - Section F'!$A$1:$A$100,0)),""),"")</f>
        <v/>
      </c>
      <c r="G229" s="659" t="str">
        <f ca="1">IFERROR(IF(INDEX('WPTM - Section F'!G$1:G$100,MATCH('Print View'!$A229,'WPTM - Section F'!$A$1:$A$100,0))&lt;&gt;0,INDEX('WPTM - Section F'!G$1:G$100,MATCH('Print View'!$A229,'WPTM - Section F'!$A$1:$A$100,0)),""),"")</f>
        <v/>
      </c>
      <c r="H229" s="433"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29" s="624" t="str">
        <f ca="1">IFERROR(IF(INDEX('WPTM - Section F'!J$1:J$100,MATCH('Print View'!$A229,'WPTM - Section F'!$A$1:$A$100,0))&lt;&gt;0,INDEX('WPTM - Section F'!J$1:J$100,MATCH('Print View'!$A229,'WPTM - Section F'!$A$1:$A$100,0)),""),"")</f>
        <v/>
      </c>
      <c r="J229" s="625"/>
      <c r="K229" s="625"/>
      <c r="L229" s="625"/>
      <c r="M229" s="632"/>
      <c r="N229" s="624" t="str">
        <f ca="1">IFERROR(IF(INDEX('WPTM - Section F'!K$1:K$100,MATCH('Print View'!$A229,'WPTM - Section F'!$A$1:$A$100,0))&lt;&gt;0,INDEX('WPTM - Section F'!K$1:K$100,MATCH('Print View'!$A229,'WPTM - Section F'!$A$1:$A$100,0)),""),"")</f>
        <v/>
      </c>
      <c r="O229" s="625"/>
      <c r="P229" s="625"/>
      <c r="Q229" s="625"/>
      <c r="R229" s="625"/>
      <c r="S229" s="625"/>
      <c r="T229" s="434"/>
    </row>
    <row r="230" spans="1:86" s="435" customFormat="1" ht="60" customHeight="1" x14ac:dyDescent="0.35">
      <c r="A230" s="657"/>
      <c r="B230" s="627"/>
      <c r="C230" s="643"/>
      <c r="D230" s="627"/>
      <c r="E230" s="627"/>
      <c r="F230" s="627"/>
      <c r="G230" s="660"/>
      <c r="H230" s="433"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30" s="624" t="str">
        <f ca="1">IFERROR(IF(INDEX('WPTM - Section F'!N$1:N$100,MATCH('Print View'!$A229,'WPTM - Section F'!$A$1:$A$100,0))&lt;&gt;0,INDEX('WPTM - Section F'!N$1:N$100,MATCH('Print View'!$A229,'WPTM - Section F'!$A$1:$A$100,0)),""),"")</f>
        <v/>
      </c>
      <c r="J230" s="625"/>
      <c r="K230" s="625"/>
      <c r="L230" s="625"/>
      <c r="M230" s="632"/>
      <c r="N230" s="624" t="str">
        <f ca="1">IFERROR(IF(INDEX('WPTM - Section F'!O$1:O$100,MATCH('Print View'!$A229,'WPTM - Section F'!$A$1:$A$100,0))&lt;&gt;0,INDEX('WPTM - Section F'!O$1:O$100,MATCH('Print View'!$A229,'WPTM - Section F'!$A$1:$A$100,0)),""),"")</f>
        <v/>
      </c>
      <c r="O230" s="625"/>
      <c r="P230" s="625"/>
      <c r="Q230" s="625"/>
      <c r="R230" s="625"/>
      <c r="S230" s="625"/>
      <c r="T230" s="434"/>
    </row>
    <row r="231" spans="1:86" s="435" customFormat="1" ht="60" customHeight="1" x14ac:dyDescent="0.35">
      <c r="A231" s="657"/>
      <c r="B231" s="627"/>
      <c r="C231" s="643"/>
      <c r="D231" s="627"/>
      <c r="E231" s="627"/>
      <c r="F231" s="627"/>
      <c r="G231" s="660"/>
      <c r="H231" s="433"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31" s="624" t="str">
        <f ca="1">IFERROR(IF(INDEX('WPTM - Section F'!R$1:R$100,MATCH('Print View'!$A229,'WPTM - Section F'!$A$1:$A$100,0))&lt;&gt;0,INDEX('WPTM - Section F'!R$1:R$100,MATCH('Print View'!$A229,'WPTM - Section F'!$A$1:$A$100,0)),""),"")</f>
        <v/>
      </c>
      <c r="J231" s="625"/>
      <c r="K231" s="625"/>
      <c r="L231" s="625"/>
      <c r="M231" s="632"/>
      <c r="N231" s="624" t="str">
        <f ca="1">IFERROR(IF(INDEX('WPTM - Section F'!S$1:S$100,MATCH('Print View'!$A229,'WPTM - Section F'!$A$1:$A$100,0))&lt;&gt;0,INDEX('WPTM - Section F'!S$1:S$100,MATCH('Print View'!$A229,'WPTM - Section F'!$A$1:$A$100,0)),""),"")</f>
        <v/>
      </c>
      <c r="O231" s="625"/>
      <c r="P231" s="625"/>
      <c r="Q231" s="625"/>
      <c r="R231" s="625"/>
      <c r="S231" s="625"/>
      <c r="T231" s="434"/>
    </row>
    <row r="232" spans="1:86" s="435" customFormat="1" ht="60" customHeight="1" x14ac:dyDescent="0.35">
      <c r="A232" s="657"/>
      <c r="B232" s="627"/>
      <c r="C232" s="643"/>
      <c r="D232" s="627"/>
      <c r="E232" s="627"/>
      <c r="F232" s="627"/>
      <c r="G232" s="660"/>
      <c r="H232" s="433"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32" s="624" t="str">
        <f ca="1">IFERROR(IF(INDEX('WPTM - Section F'!V$1:V$100,MATCH('Print View'!$A229,'WPTM - Section F'!$A$1:$A$100,0))&lt;&gt;0,INDEX('WPTM - Section F'!V$1:V$100,MATCH('Print View'!$A229,'WPTM - Section F'!$A$1:$A$100,0)),""),"")</f>
        <v/>
      </c>
      <c r="J232" s="625"/>
      <c r="K232" s="625"/>
      <c r="L232" s="625"/>
      <c r="M232" s="632"/>
      <c r="N232" s="624" t="str">
        <f ca="1">IFERROR(IF(INDEX('WPTM - Section F'!W$1:W$100,MATCH('Print View'!$A229,'WPTM - Section F'!$A$1:$A$100,0))&lt;&gt;0,INDEX('WPTM - Section F'!W$1:W$100,MATCH('Print View'!$A229,'WPTM - Section F'!$A$1:$A$100,0)),""),"")</f>
        <v/>
      </c>
      <c r="O232" s="625"/>
      <c r="P232" s="625"/>
      <c r="Q232" s="625"/>
      <c r="R232" s="625"/>
      <c r="S232" s="625"/>
      <c r="T232" s="434"/>
    </row>
    <row r="233" spans="1:86" s="435" customFormat="1" ht="60" customHeight="1" x14ac:dyDescent="0.35">
      <c r="A233" s="657"/>
      <c r="B233" s="627"/>
      <c r="C233" s="643"/>
      <c r="D233" s="627"/>
      <c r="E233" s="627"/>
      <c r="F233" s="627"/>
      <c r="G233" s="660"/>
      <c r="H233" s="433"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33" s="624" t="str">
        <f ca="1">IFERROR(IF(INDEX('WPTM - Section F'!Z$1:Z$100,MATCH('Print View'!$A229,'WPTM - Section F'!$A$1:$A$100,0))&lt;&gt;0,INDEX('WPTM - Section F'!Z$1:Z$100,MATCH('Print View'!$A229,'WPTM - Section F'!$A$1:$A$100,0)),""),"")</f>
        <v/>
      </c>
      <c r="J233" s="625"/>
      <c r="K233" s="625"/>
      <c r="L233" s="625"/>
      <c r="M233" s="632"/>
      <c r="N233" s="624" t="str">
        <f ca="1">IFERROR(IF(INDEX('WPTM - Section F'!AA$1:AA$100,MATCH('Print View'!$A229,'WPTM - Section F'!$A$1:$A$100,0))&lt;&gt;0,INDEX('WPTM - Section F'!AA$1:AA$100,MATCH('Print View'!$A229,'WPTM - Section F'!$A$1:$A$100,0)),""),"")</f>
        <v/>
      </c>
      <c r="O233" s="625"/>
      <c r="P233" s="625"/>
      <c r="Q233" s="625"/>
      <c r="R233" s="625"/>
      <c r="S233" s="625"/>
      <c r="T233" s="434"/>
    </row>
    <row r="234" spans="1:86" s="435" customFormat="1" ht="60" customHeight="1" x14ac:dyDescent="0.35">
      <c r="A234" s="657"/>
      <c r="B234" s="627"/>
      <c r="C234" s="643"/>
      <c r="D234" s="627"/>
      <c r="E234" s="627"/>
      <c r="F234" s="627"/>
      <c r="G234" s="660"/>
      <c r="H234" s="433"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34" s="624" t="str">
        <f ca="1">IFERROR(IF(INDEX('WPTM - Section F'!AD$1:AD$100,MATCH('Print View'!$A229,'WPTM - Section F'!$A$1:$A$100,0))&lt;&gt;0,INDEX('WPTM - Section F'!AD$1:AD$100,MATCH('Print View'!$A229,'WPTM - Section F'!$A$1:$A$100,0)),""),"")</f>
        <v/>
      </c>
      <c r="J234" s="625"/>
      <c r="K234" s="625"/>
      <c r="L234" s="625"/>
      <c r="M234" s="632"/>
      <c r="N234" s="624" t="str">
        <f ca="1">IFERROR(IF(INDEX('WPTM - Section F'!AE$1:AE$100,MATCH('Print View'!$A229,'WPTM - Section F'!$A$1:$A$100,0))&lt;&gt;0,INDEX('WPTM - Section F'!AE$1:AE$100,MATCH('Print View'!$A229,'WPTM - Section F'!$A$1:$A$100,0)),""),"")</f>
        <v/>
      </c>
      <c r="O234" s="625"/>
      <c r="P234" s="625"/>
      <c r="Q234" s="625"/>
      <c r="R234" s="625"/>
      <c r="S234" s="625"/>
      <c r="T234" s="434"/>
    </row>
    <row r="235" spans="1:86" s="435" customFormat="1" ht="60" customHeight="1" x14ac:dyDescent="0.35">
      <c r="A235" s="657"/>
      <c r="B235" s="628"/>
      <c r="C235" s="644"/>
      <c r="D235" s="628"/>
      <c r="E235" s="628"/>
      <c r="F235" s="628"/>
      <c r="G235" s="661"/>
      <c r="H235" s="433" t="str">
        <f>IF(IFERROR(INDEX('Overview - Section A'!$A$46:$A$53,MATCH(D$29,'Overview - Section A'!$B$46:$B$53,0)),"")="","",TEXT(IFERROR(INDEX('Overview - Section A'!$A$46:$A$53,MATCH(D$29,'Overview - Section A'!$B$46:$B$53,0)),""),Setup!$A$33) &amp;" to " &amp; TEXT(IFERROR(INDEX('Overview - Section A'!$E$46:$E$53,MATCH(D$29,'Overview - Section A'!$B$46:$B$53,0)),""),Setup!$A$33))</f>
        <v/>
      </c>
      <c r="I235" s="624" t="str">
        <f ca="1">IFERROR(IF(INDEX('WPTM - Section F'!AH$1:AH$100,MATCH('Print View'!$A229,'WPTM - Section F'!$A$1:$A$100,0))&lt;&gt;0,INDEX('WPTM - Section F'!AH$1:AH$100,MATCH('Print View'!$A229,'WPTM - Section F'!$A$1:$A$100,0)),""),"")</f>
        <v/>
      </c>
      <c r="J235" s="625"/>
      <c r="K235" s="625"/>
      <c r="L235" s="625"/>
      <c r="M235" s="632"/>
      <c r="N235" s="624" t="str">
        <f ca="1">IFERROR(IF(INDEX('WPTM - Section F'!AI$1:AI$100,MATCH('Print View'!$A229,'WPTM - Section F'!$A$1:$A$100,0))&lt;&gt;0,INDEX('WPTM - Section F'!AI$1:AI$100,MATCH('Print View'!$A229,'WPTM - Section F'!$A$1:$A$100,0)),""),"")</f>
        <v/>
      </c>
      <c r="O235" s="625"/>
      <c r="P235" s="625"/>
      <c r="Q235" s="625"/>
      <c r="R235" s="625"/>
      <c r="S235" s="625"/>
      <c r="T235" s="434"/>
    </row>
    <row r="236" spans="1:86" s="435" customFormat="1" ht="60" customHeight="1" x14ac:dyDescent="0.65">
      <c r="A236" s="658"/>
      <c r="B236" s="633" t="str">
        <f ca="1">IFERROR(IF(INDEX('WPTM - Section F'!AV$1:AV$100,MATCH('Print View'!$A229,'WPTM - Section F'!$A$1:$A$100,0))&lt;&gt;0,INDEX('WPTM - Section F'!AV$1:AV$100,MATCH('Print View'!$A229,'WPTM - Section F'!$A$1:$A$100,0)),""),"")</f>
        <v/>
      </c>
      <c r="C236" s="634"/>
      <c r="D236" s="634"/>
      <c r="E236" s="634"/>
      <c r="F236" s="634"/>
      <c r="G236" s="634"/>
      <c r="H236" s="634"/>
      <c r="I236" s="634"/>
      <c r="J236" s="634"/>
      <c r="K236" s="634"/>
      <c r="L236" s="634"/>
      <c r="M236" s="634"/>
      <c r="N236" s="634"/>
      <c r="O236" s="634"/>
      <c r="P236" s="634"/>
      <c r="Q236" s="634"/>
      <c r="R236" s="634"/>
      <c r="S236" s="635"/>
      <c r="T236" s="319"/>
    </row>
    <row r="237" spans="1:86" s="108" customFormat="1" ht="60" customHeight="1" x14ac:dyDescent="0.65">
      <c r="A237" s="654">
        <v>3</v>
      </c>
      <c r="B237" s="648" t="str">
        <f ca="1">IFERROR(IF(INDEX('WPTM - Section F'!B$1:B$100,MATCH('Print View'!$A237,'WPTM - Section F'!$A$1:$A$100,0))&lt;&gt;0,INDEX('WPTM - Section F'!B$1:B$100,MATCH('Print View'!$A237,'WPTM - Section F'!$A$1:$A$100,0)),""),"")</f>
        <v/>
      </c>
      <c r="C237" s="645" t="str">
        <f ca="1">IFERROR(IF(INDEX('WPTM - Section F'!C$1:C$100,MATCH('Print View'!$A237,'WPTM - Section F'!$A$1:$A$100,0))&lt;&gt;0,INDEX('WPTM - Section F'!C$1:C$100,MATCH('Print View'!$A237,'WPTM - Section F'!$A$1:$A$100,0)),""),"")</f>
        <v/>
      </c>
      <c r="D237" s="648" t="str">
        <f ca="1">IFERROR(IF(INDEX('WPTM - Section F'!D$1:D$100,MATCH('Print View'!$A237,'WPTM - Section F'!$A$1:$A$100,0))&lt;&gt;0,INDEX('WPTM - Section F'!D$1:D$100,MATCH('Print View'!$A237,'WPTM - Section F'!$A$1:$A$100,0)),""),"")</f>
        <v/>
      </c>
      <c r="E237" s="648" t="str">
        <f ca="1">IFERROR(IF(INDEX('WPTM - Section F'!E$1:E$100,MATCH('Print View'!$A237,'WPTM - Section F'!$A$1:$A$100,0))&lt;&gt;0,INDEX('WPTM - Section F'!E$1:E$100,MATCH('Print View'!$A237,'WPTM - Section F'!$A$1:$A$100,0)),""),"")</f>
        <v/>
      </c>
      <c r="F237" s="648" t="str">
        <f ca="1">IFERROR(IF(INDEX('WPTM - Section F'!F$1:F$100,MATCH('Print View'!$A237,'WPTM - Section F'!$A$1:$A$100,0))&lt;&gt;0,INDEX('WPTM - Section F'!F$1:F$100,MATCH('Print View'!$A237,'WPTM - Section F'!$A$1:$A$100,0)),""),"")</f>
        <v/>
      </c>
      <c r="G237" s="651" t="str">
        <f ca="1">IFERROR(IF(INDEX('WPTM - Section F'!G$1:G$100,MATCH('Print View'!$A237,'WPTM - Section F'!$A$1:$A$100,0))&lt;&gt;0,INDEX('WPTM - Section F'!G$1:G$100,MATCH('Print View'!$A237,'WPTM - Section F'!$A$1:$A$100,0)),""),"")</f>
        <v/>
      </c>
      <c r="H237" s="415"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37" s="629" t="str">
        <f ca="1">IFERROR(IF(INDEX('WPTM - Section F'!J$1:J$100,MATCH('Print View'!$A237,'WPTM - Section F'!$A$1:$A$100,0))&lt;&gt;0,INDEX('WPTM - Section F'!J$1:J$100,MATCH('Print View'!$A237,'WPTM - Section F'!$A$1:$A$100,0)),""),"")</f>
        <v/>
      </c>
      <c r="J237" s="630"/>
      <c r="K237" s="630"/>
      <c r="L237" s="630"/>
      <c r="M237" s="631"/>
      <c r="N237" s="629" t="str">
        <f ca="1">IFERROR(IF(INDEX('WPTM - Section F'!K$1:K$100,MATCH('Print View'!$A237,'WPTM - Section F'!$A$1:$A$100,0))&lt;&gt;0,INDEX('WPTM - Section F'!K$1:K$100,MATCH('Print View'!$A237,'WPTM - Section F'!$A$1:$A$100,0)),""),"")</f>
        <v/>
      </c>
      <c r="O237" s="630"/>
      <c r="P237" s="630"/>
      <c r="Q237" s="630"/>
      <c r="R237" s="630"/>
      <c r="S237" s="631"/>
      <c r="T237" s="323"/>
      <c r="U237" s="230"/>
      <c r="V237" s="230"/>
      <c r="W237" s="230"/>
      <c r="X237" s="230"/>
      <c r="Y237" s="230"/>
      <c r="Z237" s="230"/>
      <c r="AA237" s="230"/>
      <c r="AB237" s="230"/>
      <c r="AC237" s="230"/>
      <c r="AD237" s="230"/>
      <c r="AE237" s="230"/>
      <c r="AF237" s="230"/>
      <c r="AG237" s="230"/>
      <c r="AH237" s="230"/>
      <c r="AI237" s="230"/>
      <c r="AJ237" s="230"/>
      <c r="AK237" s="230"/>
      <c r="AL237" s="230"/>
      <c r="AM237" s="230"/>
      <c r="AN237" s="230"/>
      <c r="AO237" s="230"/>
      <c r="AP237" s="230"/>
      <c r="AQ237" s="230"/>
      <c r="AR237" s="230"/>
      <c r="AS237" s="230"/>
      <c r="AT237" s="230"/>
      <c r="AU237" s="230"/>
      <c r="AV237" s="230"/>
      <c r="AW237" s="230"/>
      <c r="AX237" s="230"/>
      <c r="AY237" s="230"/>
      <c r="AZ237" s="230"/>
      <c r="BA237" s="230"/>
      <c r="BB237" s="230"/>
      <c r="BC237" s="230"/>
      <c r="BD237" s="230"/>
      <c r="BE237" s="230"/>
      <c r="BF237" s="230"/>
      <c r="BG237" s="230"/>
      <c r="BH237" s="230"/>
      <c r="BI237" s="230"/>
      <c r="BJ237" s="230"/>
      <c r="BK237" s="230"/>
      <c r="BL237" s="230"/>
      <c r="BM237" s="230"/>
      <c r="BN237" s="230"/>
      <c r="BO237" s="230"/>
      <c r="BP237" s="230"/>
      <c r="BQ237" s="230"/>
      <c r="BR237" s="230"/>
      <c r="BS237" s="230"/>
      <c r="BT237" s="230"/>
      <c r="BU237" s="230"/>
      <c r="BV237" s="230"/>
      <c r="BW237" s="230"/>
      <c r="BX237" s="230"/>
      <c r="BY237" s="230"/>
      <c r="BZ237" s="230"/>
      <c r="CA237" s="230"/>
      <c r="CB237" s="230"/>
      <c r="CC237" s="230"/>
      <c r="CD237" s="230"/>
      <c r="CE237" s="230"/>
      <c r="CF237" s="230"/>
      <c r="CG237" s="230"/>
      <c r="CH237" s="230"/>
    </row>
    <row r="238" spans="1:86" s="108" customFormat="1" ht="60" customHeight="1" x14ac:dyDescent="0.65">
      <c r="A238" s="655"/>
      <c r="B238" s="649"/>
      <c r="C238" s="646"/>
      <c r="D238" s="649"/>
      <c r="E238" s="649"/>
      <c r="F238" s="649"/>
      <c r="G238" s="652"/>
      <c r="H238" s="415"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38" s="629" t="str">
        <f ca="1">IFERROR(IF(INDEX('WPTM - Section F'!N$1:N$100,MATCH('Print View'!$A237,'WPTM - Section F'!$A$1:$A$100,0))&lt;&gt;0,INDEX('WPTM - Section F'!N$1:N$100,MATCH('Print View'!$A237,'WPTM - Section F'!$A$1:$A$100,0)),""),"")</f>
        <v/>
      </c>
      <c r="J238" s="630"/>
      <c r="K238" s="630"/>
      <c r="L238" s="630"/>
      <c r="M238" s="631"/>
      <c r="N238" s="629" t="str">
        <f ca="1">IFERROR(IF(INDEX('WPTM - Section F'!O$1:O$100,MATCH('Print View'!$A237,'WPTM - Section F'!$A$1:$A$100,0))&lt;&gt;0,INDEX('WPTM - Section F'!O$1:O$100,MATCH('Print View'!$A237,'WPTM - Section F'!$A$1:$A$100,0)),""),"")</f>
        <v/>
      </c>
      <c r="O238" s="630"/>
      <c r="P238" s="630"/>
      <c r="Q238" s="630"/>
      <c r="R238" s="630"/>
      <c r="S238" s="631"/>
      <c r="T238" s="323"/>
      <c r="U238" s="230"/>
      <c r="V238" s="230"/>
      <c r="W238" s="230"/>
      <c r="X238" s="230"/>
      <c r="Y238" s="230"/>
      <c r="Z238" s="230"/>
      <c r="AA238" s="230"/>
      <c r="AB238" s="230"/>
      <c r="AC238" s="230"/>
      <c r="AD238" s="230"/>
      <c r="AE238" s="230"/>
      <c r="AF238" s="230"/>
      <c r="AG238" s="230"/>
      <c r="AH238" s="230"/>
      <c r="AI238" s="230"/>
      <c r="AJ238" s="230"/>
      <c r="AK238" s="230"/>
      <c r="AL238" s="230"/>
      <c r="AM238" s="230"/>
      <c r="AN238" s="230"/>
      <c r="AO238" s="230"/>
      <c r="AP238" s="230"/>
      <c r="AQ238" s="230"/>
      <c r="AR238" s="230"/>
      <c r="AS238" s="230"/>
      <c r="AT238" s="230"/>
      <c r="AU238" s="230"/>
      <c r="AV238" s="230"/>
      <c r="AW238" s="230"/>
      <c r="AX238" s="230"/>
      <c r="AY238" s="230"/>
      <c r="AZ238" s="230"/>
      <c r="BA238" s="230"/>
      <c r="BB238" s="230"/>
      <c r="BC238" s="230"/>
      <c r="BD238" s="230"/>
      <c r="BE238" s="230"/>
      <c r="BF238" s="230"/>
      <c r="BG238" s="230"/>
      <c r="BH238" s="230"/>
      <c r="BI238" s="230"/>
      <c r="BJ238" s="230"/>
      <c r="BK238" s="230"/>
      <c r="BL238" s="230"/>
      <c r="BM238" s="230"/>
      <c r="BN238" s="230"/>
      <c r="BO238" s="230"/>
      <c r="BP238" s="230"/>
      <c r="BQ238" s="230"/>
      <c r="BR238" s="230"/>
      <c r="BS238" s="230"/>
      <c r="BT238" s="230"/>
      <c r="BU238" s="230"/>
      <c r="BV238" s="230"/>
      <c r="BW238" s="230"/>
      <c r="BX238" s="230"/>
      <c r="BY238" s="230"/>
      <c r="BZ238" s="230"/>
      <c r="CA238" s="230"/>
      <c r="CB238" s="230"/>
      <c r="CC238" s="230"/>
      <c r="CD238" s="230"/>
      <c r="CE238" s="230"/>
      <c r="CF238" s="230"/>
      <c r="CG238" s="230"/>
      <c r="CH238" s="230"/>
    </row>
    <row r="239" spans="1:86" s="108" customFormat="1" ht="60" customHeight="1" x14ac:dyDescent="0.65">
      <c r="A239" s="655"/>
      <c r="B239" s="649"/>
      <c r="C239" s="646"/>
      <c r="D239" s="649"/>
      <c r="E239" s="649"/>
      <c r="F239" s="649"/>
      <c r="G239" s="652"/>
      <c r="H239" s="415"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39" s="629" t="str">
        <f ca="1">IFERROR(IF(INDEX('WPTM - Section F'!R$1:R$100,MATCH('Print View'!$A237,'WPTM - Section F'!$A$1:$A$100,0))&lt;&gt;0,INDEX('WPTM - Section F'!R$1:R$100,MATCH('Print View'!$A237,'WPTM - Section F'!$A$1:$A$100,0)),""),"")</f>
        <v/>
      </c>
      <c r="J239" s="630"/>
      <c r="K239" s="630"/>
      <c r="L239" s="630"/>
      <c r="M239" s="631"/>
      <c r="N239" s="629" t="str">
        <f ca="1">IFERROR(IF(INDEX('WPTM - Section F'!S$1:S$100,MATCH('Print View'!$A237,'WPTM - Section F'!$A$1:$A$100,0))&lt;&gt;0,INDEX('WPTM - Section F'!S$1:S$100,MATCH('Print View'!$A237,'WPTM - Section F'!$A$1:$A$100,0)),""),"")</f>
        <v/>
      </c>
      <c r="O239" s="630"/>
      <c r="P239" s="630"/>
      <c r="Q239" s="630"/>
      <c r="R239" s="630"/>
      <c r="S239" s="631"/>
      <c r="T239" s="323"/>
      <c r="U239" s="230"/>
      <c r="V239" s="230"/>
      <c r="W239" s="230"/>
      <c r="X239" s="230"/>
      <c r="Y239" s="230"/>
      <c r="Z239" s="230"/>
      <c r="AA239" s="230"/>
      <c r="AB239" s="230"/>
      <c r="AC239" s="230"/>
      <c r="AD239" s="230"/>
      <c r="AE239" s="230"/>
      <c r="AF239" s="230"/>
      <c r="AG239" s="230"/>
      <c r="AH239" s="230"/>
      <c r="AI239" s="230"/>
      <c r="AJ239" s="230"/>
      <c r="AK239" s="230"/>
      <c r="AL239" s="230"/>
      <c r="AM239" s="230"/>
      <c r="AN239" s="230"/>
      <c r="AO239" s="230"/>
      <c r="AP239" s="230"/>
      <c r="AQ239" s="230"/>
      <c r="AR239" s="230"/>
      <c r="AS239" s="230"/>
      <c r="AT239" s="230"/>
      <c r="AU239" s="230"/>
      <c r="AV239" s="230"/>
      <c r="AW239" s="230"/>
      <c r="AX239" s="230"/>
      <c r="AY239" s="230"/>
      <c r="AZ239" s="230"/>
      <c r="BA239" s="230"/>
      <c r="BB239" s="230"/>
      <c r="BC239" s="230"/>
      <c r="BD239" s="230"/>
      <c r="BE239" s="230"/>
      <c r="BF239" s="230"/>
      <c r="BG239" s="230"/>
      <c r="BH239" s="230"/>
      <c r="BI239" s="230"/>
      <c r="BJ239" s="230"/>
      <c r="BK239" s="230"/>
      <c r="BL239" s="230"/>
      <c r="BM239" s="230"/>
      <c r="BN239" s="230"/>
      <c r="BO239" s="230"/>
      <c r="BP239" s="230"/>
      <c r="BQ239" s="230"/>
      <c r="BR239" s="230"/>
      <c r="BS239" s="230"/>
      <c r="BT239" s="230"/>
      <c r="BU239" s="230"/>
      <c r="BV239" s="230"/>
      <c r="BW239" s="230"/>
      <c r="BX239" s="230"/>
      <c r="BY239" s="230"/>
      <c r="BZ239" s="230"/>
      <c r="CA239" s="230"/>
      <c r="CB239" s="230"/>
      <c r="CC239" s="230"/>
      <c r="CD239" s="230"/>
      <c r="CE239" s="230"/>
      <c r="CF239" s="230"/>
      <c r="CG239" s="230"/>
      <c r="CH239" s="230"/>
    </row>
    <row r="240" spans="1:86" s="108" customFormat="1" ht="60" customHeight="1" x14ac:dyDescent="0.65">
      <c r="A240" s="655"/>
      <c r="B240" s="649"/>
      <c r="C240" s="646"/>
      <c r="D240" s="649"/>
      <c r="E240" s="649"/>
      <c r="F240" s="649"/>
      <c r="G240" s="652"/>
      <c r="H240" s="415"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40" s="629" t="str">
        <f ca="1">IFERROR(IF(INDEX('WPTM - Section F'!V$1:V$100,MATCH('Print View'!$A237,'WPTM - Section F'!$A$1:$A$100,0))&lt;&gt;0,INDEX('WPTM - Section F'!V$1:V$100,MATCH('Print View'!$A237,'WPTM - Section F'!$A$1:$A$100,0)),""),"")</f>
        <v/>
      </c>
      <c r="J240" s="630"/>
      <c r="K240" s="630"/>
      <c r="L240" s="630"/>
      <c r="M240" s="631"/>
      <c r="N240" s="629" t="str">
        <f ca="1">IFERROR(IF(INDEX('WPTM - Section F'!W$1:W$100,MATCH('Print View'!$A237,'WPTM - Section F'!$A$1:$A$100,0))&lt;&gt;0,INDEX('WPTM - Section F'!W$1:W$100,MATCH('Print View'!$A237,'WPTM - Section F'!$A$1:$A$100,0)),""),"")</f>
        <v/>
      </c>
      <c r="O240" s="630"/>
      <c r="P240" s="630"/>
      <c r="Q240" s="630"/>
      <c r="R240" s="630"/>
      <c r="S240" s="631"/>
      <c r="T240" s="323"/>
      <c r="U240" s="230"/>
      <c r="V240" s="230"/>
      <c r="W240" s="230"/>
      <c r="X240" s="230"/>
      <c r="Y240" s="230"/>
      <c r="Z240" s="230"/>
      <c r="AA240" s="230"/>
      <c r="AB240" s="230"/>
      <c r="AC240" s="230"/>
      <c r="AD240" s="230"/>
      <c r="AE240" s="230"/>
      <c r="AF240" s="230"/>
      <c r="AG240" s="230"/>
      <c r="AH240" s="230"/>
      <c r="AI240" s="230"/>
      <c r="AJ240" s="230"/>
      <c r="AK240" s="230"/>
      <c r="AL240" s="230"/>
      <c r="AM240" s="230"/>
      <c r="AN240" s="230"/>
      <c r="AO240" s="230"/>
      <c r="AP240" s="230"/>
      <c r="AQ240" s="230"/>
      <c r="AR240" s="230"/>
      <c r="AS240" s="230"/>
      <c r="AT240" s="230"/>
      <c r="AU240" s="230"/>
      <c r="AV240" s="230"/>
      <c r="AW240" s="230"/>
      <c r="AX240" s="230"/>
      <c r="AY240" s="230"/>
      <c r="AZ240" s="230"/>
      <c r="BA240" s="230"/>
      <c r="BB240" s="230"/>
      <c r="BC240" s="230"/>
      <c r="BD240" s="230"/>
      <c r="BE240" s="230"/>
      <c r="BF240" s="230"/>
      <c r="BG240" s="230"/>
      <c r="BH240" s="230"/>
      <c r="BI240" s="230"/>
      <c r="BJ240" s="230"/>
      <c r="BK240" s="230"/>
      <c r="BL240" s="230"/>
      <c r="BM240" s="230"/>
      <c r="BN240" s="230"/>
      <c r="BO240" s="230"/>
      <c r="BP240" s="230"/>
      <c r="BQ240" s="230"/>
      <c r="BR240" s="230"/>
      <c r="BS240" s="230"/>
      <c r="BT240" s="230"/>
      <c r="BU240" s="230"/>
      <c r="BV240" s="230"/>
      <c r="BW240" s="230"/>
      <c r="BX240" s="230"/>
      <c r="BY240" s="230"/>
      <c r="BZ240" s="230"/>
      <c r="CA240" s="230"/>
      <c r="CB240" s="230"/>
      <c r="CC240" s="230"/>
      <c r="CD240" s="230"/>
      <c r="CE240" s="230"/>
      <c r="CF240" s="230"/>
      <c r="CG240" s="230"/>
      <c r="CH240" s="230"/>
    </row>
    <row r="241" spans="1:86" s="108" customFormat="1" ht="60" customHeight="1" x14ac:dyDescent="0.65">
      <c r="A241" s="655"/>
      <c r="B241" s="649"/>
      <c r="C241" s="646"/>
      <c r="D241" s="649"/>
      <c r="E241" s="649"/>
      <c r="F241" s="649"/>
      <c r="G241" s="652"/>
      <c r="H241" s="415"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41" s="629" t="str">
        <f ca="1">IFERROR(IF(INDEX('WPTM - Section F'!Z$1:Z$100,MATCH('Print View'!$A237,'WPTM - Section F'!$A$1:$A$100,0))&lt;&gt;0,INDEX('WPTM - Section F'!Z$1:Z$100,MATCH('Print View'!$A237,'WPTM - Section F'!$A$1:$A$100,0)),""),"")</f>
        <v/>
      </c>
      <c r="J241" s="630"/>
      <c r="K241" s="630"/>
      <c r="L241" s="630"/>
      <c r="M241" s="631"/>
      <c r="N241" s="629" t="str">
        <f ca="1">IFERROR(IF(INDEX('WPTM - Section F'!AA$1:AA$100,MATCH('Print View'!$A237,'WPTM - Section F'!$A$1:$A$100,0))&lt;&gt;0,INDEX('WPTM - Section F'!AA$1:AA$100,MATCH('Print View'!$A237,'WPTM - Section F'!$A$1:$A$100,0)),""),"")</f>
        <v/>
      </c>
      <c r="O241" s="630"/>
      <c r="P241" s="630"/>
      <c r="Q241" s="630"/>
      <c r="R241" s="630"/>
      <c r="S241" s="631"/>
      <c r="T241" s="323"/>
      <c r="U241" s="230"/>
      <c r="V241" s="230"/>
      <c r="W241" s="230"/>
      <c r="X241" s="230"/>
      <c r="Y241" s="230"/>
      <c r="Z241" s="230"/>
      <c r="AA241" s="230"/>
      <c r="AB241" s="230"/>
      <c r="AC241" s="230"/>
      <c r="AD241" s="230"/>
      <c r="AE241" s="230"/>
      <c r="AF241" s="230"/>
      <c r="AG241" s="230"/>
      <c r="AH241" s="230"/>
      <c r="AI241" s="230"/>
      <c r="AJ241" s="230"/>
      <c r="AK241" s="230"/>
      <c r="AL241" s="230"/>
      <c r="AM241" s="230"/>
      <c r="AN241" s="230"/>
      <c r="AO241" s="230"/>
      <c r="AP241" s="230"/>
      <c r="AQ241" s="230"/>
      <c r="AR241" s="230"/>
      <c r="AS241" s="230"/>
      <c r="AT241" s="230"/>
      <c r="AU241" s="230"/>
      <c r="AV241" s="230"/>
      <c r="AW241" s="230"/>
      <c r="AX241" s="230"/>
      <c r="AY241" s="230"/>
      <c r="AZ241" s="230"/>
      <c r="BA241" s="230"/>
      <c r="BB241" s="230"/>
      <c r="BC241" s="230"/>
      <c r="BD241" s="230"/>
      <c r="BE241" s="230"/>
      <c r="BF241" s="230"/>
      <c r="BG241" s="230"/>
      <c r="BH241" s="230"/>
      <c r="BI241" s="230"/>
      <c r="BJ241" s="230"/>
      <c r="BK241" s="230"/>
      <c r="BL241" s="230"/>
      <c r="BM241" s="230"/>
      <c r="BN241" s="230"/>
      <c r="BO241" s="230"/>
      <c r="BP241" s="230"/>
      <c r="BQ241" s="230"/>
      <c r="BR241" s="230"/>
      <c r="BS241" s="230"/>
      <c r="BT241" s="230"/>
      <c r="BU241" s="230"/>
      <c r="BV241" s="230"/>
      <c r="BW241" s="230"/>
      <c r="BX241" s="230"/>
      <c r="BY241" s="230"/>
      <c r="BZ241" s="230"/>
      <c r="CA241" s="230"/>
      <c r="CB241" s="230"/>
      <c r="CC241" s="230"/>
      <c r="CD241" s="230"/>
      <c r="CE241" s="230"/>
      <c r="CF241" s="230"/>
      <c r="CG241" s="230"/>
      <c r="CH241" s="230"/>
    </row>
    <row r="242" spans="1:86" s="108" customFormat="1" ht="60" customHeight="1" x14ac:dyDescent="0.65">
      <c r="A242" s="655"/>
      <c r="B242" s="649"/>
      <c r="C242" s="646"/>
      <c r="D242" s="649"/>
      <c r="E242" s="649"/>
      <c r="F242" s="649"/>
      <c r="G242" s="652"/>
      <c r="H242" s="415"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42" s="629" t="str">
        <f ca="1">IFERROR(IF(INDEX('WPTM - Section F'!AD$1:AD$100,MATCH('Print View'!$A237,'WPTM - Section F'!$A$1:$A$100,0))&lt;&gt;0,INDEX('WPTM - Section F'!AD$1:AD$100,MATCH('Print View'!$A237,'WPTM - Section F'!$A$1:$A$100,0)),""),"")</f>
        <v/>
      </c>
      <c r="J242" s="630"/>
      <c r="K242" s="630"/>
      <c r="L242" s="630"/>
      <c r="M242" s="631"/>
      <c r="N242" s="629" t="str">
        <f ca="1">IFERROR(IF(INDEX('WPTM - Section F'!AE$1:AE$100,MATCH('Print View'!$A237,'WPTM - Section F'!$A$1:$A$100,0))&lt;&gt;0,INDEX('WPTM - Section F'!AE$1:AE$100,MATCH('Print View'!$A237,'WPTM - Section F'!$A$1:$A$100,0)),""),"")</f>
        <v/>
      </c>
      <c r="O242" s="630"/>
      <c r="P242" s="630"/>
      <c r="Q242" s="630"/>
      <c r="R242" s="630"/>
      <c r="S242" s="631"/>
      <c r="T242" s="323"/>
      <c r="U242" s="230"/>
      <c r="V242" s="230"/>
      <c r="W242" s="230"/>
      <c r="X242" s="230"/>
      <c r="Y242" s="230"/>
      <c r="Z242" s="230"/>
      <c r="AA242" s="230"/>
      <c r="AB242" s="230"/>
      <c r="AC242" s="230"/>
      <c r="AD242" s="230"/>
      <c r="AE242" s="230"/>
      <c r="AF242" s="230"/>
      <c r="AG242" s="230"/>
      <c r="AH242" s="230"/>
      <c r="AI242" s="230"/>
      <c r="AJ242" s="230"/>
      <c r="AK242" s="230"/>
      <c r="AL242" s="230"/>
      <c r="AM242" s="230"/>
      <c r="AN242" s="230"/>
      <c r="AO242" s="230"/>
      <c r="AP242" s="230"/>
      <c r="AQ242" s="230"/>
      <c r="AR242" s="230"/>
      <c r="AS242" s="230"/>
      <c r="AT242" s="230"/>
      <c r="AU242" s="230"/>
      <c r="AV242" s="230"/>
      <c r="AW242" s="230"/>
      <c r="AX242" s="230"/>
      <c r="AY242" s="230"/>
      <c r="AZ242" s="230"/>
      <c r="BA242" s="230"/>
      <c r="BB242" s="230"/>
      <c r="BC242" s="230"/>
      <c r="BD242" s="230"/>
      <c r="BE242" s="230"/>
      <c r="BF242" s="230"/>
      <c r="BG242" s="230"/>
      <c r="BH242" s="230"/>
      <c r="BI242" s="230"/>
      <c r="BJ242" s="230"/>
      <c r="BK242" s="230"/>
      <c r="BL242" s="230"/>
      <c r="BM242" s="230"/>
      <c r="BN242" s="230"/>
      <c r="BO242" s="230"/>
      <c r="BP242" s="230"/>
      <c r="BQ242" s="230"/>
      <c r="BR242" s="230"/>
      <c r="BS242" s="230"/>
      <c r="BT242" s="230"/>
      <c r="BU242" s="230"/>
      <c r="BV242" s="230"/>
      <c r="BW242" s="230"/>
      <c r="BX242" s="230"/>
      <c r="BY242" s="230"/>
      <c r="BZ242" s="230"/>
      <c r="CA242" s="230"/>
      <c r="CB242" s="230"/>
      <c r="CC242" s="230"/>
      <c r="CD242" s="230"/>
      <c r="CE242" s="230"/>
      <c r="CF242" s="230"/>
      <c r="CG242" s="230"/>
      <c r="CH242" s="230"/>
    </row>
    <row r="243" spans="1:86" s="108" customFormat="1" ht="60" customHeight="1" x14ac:dyDescent="0.65">
      <c r="A243" s="655"/>
      <c r="B243" s="650"/>
      <c r="C243" s="647"/>
      <c r="D243" s="650"/>
      <c r="E243" s="650"/>
      <c r="F243" s="650"/>
      <c r="G243" s="653"/>
      <c r="H243" s="415" t="str">
        <f>IF(IFERROR(INDEX('Overview - Section A'!$A$46:$A$53,MATCH(D$29,'Overview - Section A'!$B$46:$B$53,0)),"")="","",TEXT(IFERROR(INDEX('Overview - Section A'!$A$46:$A$53,MATCH(D$29,'Overview - Section A'!$B$46:$B$53,0)),""),Setup!$A$33) &amp;" to " &amp; TEXT(IFERROR(INDEX('Overview - Section A'!$E$46:$E$53,MATCH(D$29,'Overview - Section A'!$B$46:$B$53,0)),""),Setup!$A$33))</f>
        <v/>
      </c>
      <c r="I243" s="629" t="str">
        <f ca="1">IFERROR(IF(INDEX('WPTM - Section F'!AH$1:AH$100,MATCH('Print View'!$A237,'WPTM - Section F'!$A$1:$A$100,0))&lt;&gt;0,INDEX('WPTM - Section F'!AH$1:AH$100,MATCH('Print View'!$A237,'WPTM - Section F'!$A$1:$A$100,0)),""),"")</f>
        <v/>
      </c>
      <c r="J243" s="630"/>
      <c r="K243" s="630"/>
      <c r="L243" s="630"/>
      <c r="M243" s="631"/>
      <c r="N243" s="629" t="str">
        <f ca="1">IFERROR(IF(INDEX('WPTM - Section F'!AI$1:AI$100,MATCH('Print View'!$A237,'WPTM - Section F'!$A$1:$A$100,0))&lt;&gt;0,INDEX('WPTM - Section F'!AI$1:AI$100,MATCH('Print View'!$A237,'WPTM - Section F'!$A$1:$A$100,0)),""),"")</f>
        <v/>
      </c>
      <c r="O243" s="630"/>
      <c r="P243" s="630"/>
      <c r="Q243" s="630"/>
      <c r="R243" s="630"/>
      <c r="S243" s="631"/>
      <c r="T243" s="323"/>
      <c r="U243" s="230"/>
      <c r="V243" s="230"/>
      <c r="W243" s="230"/>
      <c r="X243" s="230"/>
      <c r="Y243" s="230"/>
      <c r="Z243" s="230"/>
      <c r="AA243" s="230"/>
      <c r="AB243" s="230"/>
      <c r="AC243" s="230"/>
      <c r="AD243" s="230"/>
      <c r="AE243" s="230"/>
      <c r="AF243" s="230"/>
      <c r="AG243" s="230"/>
      <c r="AH243" s="230"/>
      <c r="AI243" s="230"/>
      <c r="AJ243" s="230"/>
      <c r="AK243" s="230"/>
      <c r="AL243" s="230"/>
      <c r="AM243" s="230"/>
      <c r="AN243" s="230"/>
      <c r="AO243" s="230"/>
      <c r="AP243" s="230"/>
      <c r="AQ243" s="230"/>
      <c r="AR243" s="230"/>
      <c r="AS243" s="230"/>
      <c r="AT243" s="230"/>
      <c r="AU243" s="230"/>
      <c r="AV243" s="230"/>
      <c r="AW243" s="230"/>
      <c r="AX243" s="230"/>
      <c r="AY243" s="230"/>
      <c r="AZ243" s="230"/>
      <c r="BA243" s="230"/>
      <c r="BB243" s="230"/>
      <c r="BC243" s="230"/>
      <c r="BD243" s="230"/>
      <c r="BE243" s="230"/>
      <c r="BF243" s="230"/>
      <c r="BG243" s="230"/>
      <c r="BH243" s="230"/>
      <c r="BI243" s="230"/>
      <c r="BJ243" s="230"/>
      <c r="BK243" s="230"/>
      <c r="BL243" s="230"/>
      <c r="BM243" s="230"/>
      <c r="BN243" s="230"/>
      <c r="BO243" s="230"/>
      <c r="BP243" s="230"/>
      <c r="BQ243" s="230"/>
      <c r="BR243" s="230"/>
      <c r="BS243" s="230"/>
      <c r="BT243" s="230"/>
      <c r="BU243" s="230"/>
      <c r="BV243" s="230"/>
      <c r="BW243" s="230"/>
      <c r="BX243" s="230"/>
      <c r="BY243" s="230"/>
      <c r="BZ243" s="230"/>
      <c r="CA243" s="230"/>
      <c r="CB243" s="230"/>
      <c r="CC243" s="230"/>
      <c r="CD243" s="230"/>
      <c r="CE243" s="230"/>
      <c r="CF243" s="230"/>
      <c r="CG243" s="230"/>
      <c r="CH243" s="230"/>
    </row>
    <row r="244" spans="1:86" s="108" customFormat="1" ht="60" customHeight="1" x14ac:dyDescent="0.65">
      <c r="A244" s="655"/>
      <c r="B244" s="663" t="str">
        <f ca="1">IFERROR(IF(INDEX('WPTM - Section F'!AV$1:AV$100,MATCH('Print View'!$A237,'WPTM - Section F'!$A$1:$A$100,0))&lt;&gt;0,INDEX('WPTM - Section F'!AV$1:AV$100,MATCH('Print View'!$A237,'WPTM - Section F'!$A$1:$A$100,0)),""),"")</f>
        <v/>
      </c>
      <c r="C244" s="664"/>
      <c r="D244" s="664"/>
      <c r="E244" s="664"/>
      <c r="F244" s="664"/>
      <c r="G244" s="664"/>
      <c r="H244" s="664"/>
      <c r="I244" s="664"/>
      <c r="J244" s="664"/>
      <c r="K244" s="664"/>
      <c r="L244" s="664"/>
      <c r="M244" s="664"/>
      <c r="N244" s="664"/>
      <c r="O244" s="664"/>
      <c r="P244" s="664"/>
      <c r="Q244" s="664"/>
      <c r="R244" s="664"/>
      <c r="S244" s="665"/>
      <c r="T244" s="323"/>
      <c r="U244" s="230"/>
      <c r="V244" s="230"/>
      <c r="W244" s="230"/>
      <c r="X244" s="230"/>
      <c r="Y244" s="230"/>
      <c r="Z244" s="230"/>
      <c r="AA244" s="230"/>
      <c r="AB244" s="230"/>
      <c r="AC244" s="230"/>
      <c r="AD244" s="230"/>
      <c r="AE244" s="230"/>
      <c r="AF244" s="230"/>
      <c r="AG244" s="230"/>
      <c r="AH244" s="230"/>
      <c r="AI244" s="230"/>
      <c r="AJ244" s="230"/>
      <c r="AK244" s="230"/>
      <c r="AL244" s="230"/>
      <c r="AM244" s="230"/>
      <c r="AN244" s="230"/>
      <c r="AO244" s="230"/>
      <c r="AP244" s="230"/>
      <c r="AQ244" s="230"/>
      <c r="AR244" s="230"/>
      <c r="AS244" s="230"/>
      <c r="AT244" s="230"/>
      <c r="AU244" s="230"/>
      <c r="AV244" s="230"/>
      <c r="AW244" s="230"/>
      <c r="AX244" s="230"/>
      <c r="AY244" s="230"/>
      <c r="AZ244" s="230"/>
      <c r="BA244" s="230"/>
      <c r="BB244" s="230"/>
      <c r="BC244" s="230"/>
      <c r="BD244" s="230"/>
      <c r="BE244" s="230"/>
      <c r="BF244" s="230"/>
      <c r="BG244" s="230"/>
      <c r="BH244" s="230"/>
      <c r="BI244" s="230"/>
      <c r="BJ244" s="230"/>
      <c r="BK244" s="230"/>
      <c r="BL244" s="230"/>
      <c r="BM244" s="230"/>
      <c r="BN244" s="230"/>
      <c r="BO244" s="230"/>
      <c r="BP244" s="230"/>
      <c r="BQ244" s="230"/>
      <c r="BR244" s="230"/>
      <c r="BS244" s="230"/>
      <c r="BT244" s="230"/>
      <c r="BU244" s="230"/>
      <c r="BV244" s="230"/>
      <c r="BW244" s="230"/>
      <c r="BX244" s="230"/>
      <c r="BY244" s="230"/>
      <c r="BZ244" s="230"/>
      <c r="CA244" s="230"/>
      <c r="CB244" s="230"/>
      <c r="CC244" s="230"/>
      <c r="CD244" s="230"/>
      <c r="CE244" s="230"/>
      <c r="CF244" s="230"/>
      <c r="CG244" s="230"/>
      <c r="CH244" s="230"/>
    </row>
    <row r="245" spans="1:86" s="435" customFormat="1" ht="60" customHeight="1" x14ac:dyDescent="0.35">
      <c r="A245" s="639">
        <v>4</v>
      </c>
      <c r="B245" s="626" t="str">
        <f ca="1">IFERROR(IF(INDEX('WPTM - Section F'!B$1:B$100,MATCH('Print View'!$A245,'WPTM - Section F'!$A$1:$A$100,0))&lt;&gt;0,INDEX('WPTM - Section F'!B$1:B$100,MATCH('Print View'!$A245,'WPTM - Section F'!$A$1:$A$100,0)),""),"")</f>
        <v/>
      </c>
      <c r="C245" s="642" t="str">
        <f ca="1">IFERROR(IF(INDEX('WPTM - Section F'!C$1:C$100,MATCH('Print View'!$A245,'WPTM - Section F'!$A$1:$A$100,0))&lt;&gt;0,INDEX('WPTM - Section F'!C$1:C$100,MATCH('Print View'!$A245,'WPTM - Section F'!$A$1:$A$100,0)),""),"")</f>
        <v/>
      </c>
      <c r="D245" s="626" t="str">
        <f ca="1">IFERROR(IF(INDEX('WPTM - Section F'!D$1:D$100,MATCH('Print View'!$A245,'WPTM - Section F'!$A$1:$A$100,0))&lt;&gt;0,INDEX('WPTM - Section F'!D$1:D$100,MATCH('Print View'!$A245,'WPTM - Section F'!$A$1:$A$100,0)),""),"")</f>
        <v/>
      </c>
      <c r="E245" s="626" t="str">
        <f ca="1">IFERROR(IF(INDEX('WPTM - Section F'!E$1:E$100,MATCH('Print View'!$A245,'WPTM - Section F'!$A$1:$A$100,0))&lt;&gt;0,INDEX('WPTM - Section F'!E$1:E$100,MATCH('Print View'!$A245,'WPTM - Section F'!$A$1:$A$100,0)),""),"")</f>
        <v/>
      </c>
      <c r="F245" s="626" t="str">
        <f ca="1">IFERROR(IF(INDEX('WPTM - Section F'!F$1:F$100,MATCH('Print View'!$A245,'WPTM - Section F'!$A$1:$A$100,0))&lt;&gt;0,INDEX('WPTM - Section F'!F$1:F$100,MATCH('Print View'!$A245,'WPTM - Section F'!$A$1:$A$100,0)),""),"")</f>
        <v/>
      </c>
      <c r="G245" s="626" t="str">
        <f ca="1">IFERROR(IF(INDEX('WPTM - Section F'!G$1:G$100,MATCH('Print View'!A245,'WPTM - Section F'!$A$1:$A$100,0))&lt;&gt;0,INDEX('WPTM - Section F'!G$1:G$100,MATCH('Print View'!A245,'WPTM - Section F'!$A$1:$A$100,0)),""),"")</f>
        <v/>
      </c>
      <c r="H245" s="433"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45" s="624" t="str">
        <f ca="1">IFERROR(IF(INDEX('WPTM - Section F'!J$1:J$100,MATCH('Print View'!$A245,'WPTM - Section F'!$A$1:$A$100,0))&lt;&gt;0,INDEX('WPTM - Section F'!J$1:J$100,MATCH('Print View'!$A245,'WPTM - Section F'!$A$1:$A$100,0)),""),"")</f>
        <v/>
      </c>
      <c r="J245" s="625"/>
      <c r="K245" s="625"/>
      <c r="L245" s="625"/>
      <c r="M245" s="632"/>
      <c r="N245" s="624" t="str">
        <f ca="1">IFERROR(IF(INDEX('WPTM - Section F'!K$1:K$100,MATCH('Print View'!$A245,'WPTM - Section F'!$A$1:$A$100,0))&lt;&gt;0,INDEX('WPTM - Section F'!K$1:K$100,MATCH('Print View'!$A245,'WPTM - Section F'!$A$1:$A$100,0)),""),"")</f>
        <v/>
      </c>
      <c r="O245" s="625"/>
      <c r="P245" s="625"/>
      <c r="Q245" s="625"/>
      <c r="R245" s="625"/>
      <c r="S245" s="625"/>
      <c r="T245" s="319"/>
    </row>
    <row r="246" spans="1:86" s="435" customFormat="1" ht="60" customHeight="1" x14ac:dyDescent="0.35">
      <c r="A246" s="640"/>
      <c r="B246" s="627"/>
      <c r="C246" s="643"/>
      <c r="D246" s="627"/>
      <c r="E246" s="627"/>
      <c r="F246" s="627"/>
      <c r="G246" s="627"/>
      <c r="H246" s="433"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46" s="624" t="str">
        <f ca="1">IFERROR(IF(INDEX('WPTM - Section F'!J$1:J$100,MATCH('Print View'!$A245,'WPTM - Section F'!$A$1:$A$100,0))&lt;&gt;0,INDEX('WPTM - Section F'!J$1:J$100,MATCH('Print View'!$A245,'WPTM - Section F'!$A$1:$A$100,0)),""),"")</f>
        <v/>
      </c>
      <c r="J246" s="625"/>
      <c r="K246" s="625"/>
      <c r="L246" s="625"/>
      <c r="M246" s="632"/>
      <c r="N246" s="624" t="str">
        <f ca="1">IFERROR(IF(INDEX('WPTM - Section F'!O$1:O$100,MATCH('Print View'!$A245,'WPTM - Section F'!$A$1:$A$100,0))&lt;&gt;0,INDEX('WPTM - Section F'!O$1:O$100,MATCH('Print View'!$A245,'WPTM - Section F'!$A$1:$A$100,0)),""),"")</f>
        <v/>
      </c>
      <c r="O246" s="625"/>
      <c r="P246" s="625"/>
      <c r="Q246" s="625"/>
      <c r="R246" s="625"/>
      <c r="S246" s="625"/>
      <c r="T246" s="319"/>
    </row>
    <row r="247" spans="1:86" s="435" customFormat="1" ht="60" customHeight="1" x14ac:dyDescent="0.35">
      <c r="A247" s="640"/>
      <c r="B247" s="627"/>
      <c r="C247" s="643"/>
      <c r="D247" s="627"/>
      <c r="E247" s="627"/>
      <c r="F247" s="627"/>
      <c r="G247" s="627"/>
      <c r="H247" s="433"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47" s="624" t="str">
        <f ca="1">IFERROR(IF(INDEX('WPTM - Section F'!R$1:R$100,MATCH('Print View'!$A245,'WPTM - Section F'!$A$1:$A$100,0))&lt;&gt;0,INDEX('WPTM - Section F'!R$1:R$100,MATCH('Print View'!$A245,'WPTM - Section F'!$A$1:$A$100,0)),""),"")</f>
        <v/>
      </c>
      <c r="J247" s="625"/>
      <c r="K247" s="625"/>
      <c r="L247" s="625"/>
      <c r="M247" s="632"/>
      <c r="N247" s="624" t="str">
        <f ca="1">IFERROR(IF(INDEX('WPTM - Section F'!S$1:S$100,MATCH('Print View'!$A245,'WPTM - Section F'!$A$1:$A$100,0))&lt;&gt;0,INDEX('WPTM - Section F'!S$1:S$100,MATCH('Print View'!$A245,'WPTM - Section F'!$A$1:$A$100,0)),""),"")</f>
        <v/>
      </c>
      <c r="O247" s="625"/>
      <c r="P247" s="625"/>
      <c r="Q247" s="625"/>
      <c r="R247" s="625"/>
      <c r="S247" s="625"/>
      <c r="T247" s="319"/>
    </row>
    <row r="248" spans="1:86" s="435" customFormat="1" ht="60" customHeight="1" x14ac:dyDescent="0.35">
      <c r="A248" s="640"/>
      <c r="B248" s="627"/>
      <c r="C248" s="643"/>
      <c r="D248" s="627"/>
      <c r="E248" s="627"/>
      <c r="F248" s="627"/>
      <c r="G248" s="627"/>
      <c r="H248" s="433"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48" s="624" t="str">
        <f ca="1">IFERROR(IF(INDEX('WPTM - Section F'!V$1:V$100,MATCH('Print View'!$A245,'WPTM - Section F'!$A$1:$A$100,0))&lt;&gt;0,INDEX('WPTM - Section F'!V$1:V$100,MATCH('Print View'!$A245,'WPTM - Section F'!$A$1:$A$100,0)),""),"")</f>
        <v/>
      </c>
      <c r="J248" s="625"/>
      <c r="K248" s="625"/>
      <c r="L248" s="625"/>
      <c r="M248" s="632"/>
      <c r="N248" s="624" t="str">
        <f ca="1">IFERROR(IF(INDEX('WPTM - Section F'!W$1:W$100,MATCH('Print View'!$A245,'WPTM - Section F'!$A$1:$A$100,0))&lt;&gt;0,INDEX('WPTM - Section F'!W$1:W$100,MATCH('Print View'!$A245,'WPTM - Section F'!$A$1:$A$100,0)),""),"")</f>
        <v/>
      </c>
      <c r="O248" s="625"/>
      <c r="P248" s="625"/>
      <c r="Q248" s="625"/>
      <c r="R248" s="625"/>
      <c r="S248" s="625"/>
      <c r="T248" s="319"/>
    </row>
    <row r="249" spans="1:86" s="435" customFormat="1" ht="60" customHeight="1" x14ac:dyDescent="0.35">
      <c r="A249" s="640"/>
      <c r="B249" s="627"/>
      <c r="C249" s="643"/>
      <c r="D249" s="627"/>
      <c r="E249" s="627"/>
      <c r="F249" s="627"/>
      <c r="G249" s="627"/>
      <c r="H249" s="433"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49" s="624" t="str">
        <f ca="1">IFERROR(IF(INDEX('WPTM - Section F'!Z$1:Z$100,MATCH('Print View'!$A245,'WPTM - Section F'!$A$1:$A$100,0))&lt;&gt;0,INDEX('WPTM - Section F'!Z$1:Z$100,MATCH('Print View'!$A245,'WPTM - Section F'!$A$1:$A$100,0)),""),"")</f>
        <v/>
      </c>
      <c r="J249" s="625"/>
      <c r="K249" s="625"/>
      <c r="L249" s="625"/>
      <c r="M249" s="632"/>
      <c r="N249" s="624" t="str">
        <f ca="1">IFERROR(IF(INDEX('WPTM - Section F'!AA$1:AA$100,MATCH('Print View'!$A245,'WPTM - Section F'!$A$1:$A$100,0))&lt;&gt;0,INDEX('WPTM - Section F'!AA$1:AA$100,MATCH('Print View'!$A245,'WPTM - Section F'!$A$1:$A$100,0)),""),"")</f>
        <v/>
      </c>
      <c r="O249" s="625"/>
      <c r="P249" s="625"/>
      <c r="Q249" s="625"/>
      <c r="R249" s="625"/>
      <c r="S249" s="625"/>
      <c r="T249" s="319"/>
    </row>
    <row r="250" spans="1:86" s="435" customFormat="1" ht="60" customHeight="1" x14ac:dyDescent="0.35">
      <c r="A250" s="640"/>
      <c r="B250" s="627"/>
      <c r="C250" s="643"/>
      <c r="D250" s="627"/>
      <c r="E250" s="627"/>
      <c r="F250" s="627"/>
      <c r="G250" s="627"/>
      <c r="H250" s="433"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50" s="624" t="str">
        <f ca="1">IFERROR(IF(INDEX('WPTM - Section F'!AD$1:AD$100,MATCH('Print View'!$A245,'WPTM - Section F'!$A$1:$A$100,0))&lt;&gt;0,INDEX('WPTM - Section F'!AD$1:AD$100,MATCH('Print View'!$A245,'WPTM - Section F'!$A$1:$A$100,0)),""),"")</f>
        <v/>
      </c>
      <c r="J250" s="625"/>
      <c r="K250" s="625"/>
      <c r="L250" s="625"/>
      <c r="M250" s="632"/>
      <c r="N250" s="624" t="str">
        <f ca="1">IFERROR(IF(INDEX('WPTM - Section F'!AE$1:AE$100,MATCH('Print View'!$A245,'WPTM - Section F'!$A$1:$A$100,0))&lt;&gt;0,INDEX('WPTM - Section F'!AE$1:AE$100,MATCH('Print View'!$A245,'WPTM - Section F'!$A$1:$A$100,0)),""),"")</f>
        <v/>
      </c>
      <c r="O250" s="625"/>
      <c r="P250" s="625"/>
      <c r="Q250" s="625"/>
      <c r="R250" s="625"/>
      <c r="S250" s="625"/>
      <c r="T250" s="319"/>
    </row>
    <row r="251" spans="1:86" s="435" customFormat="1" ht="60" customHeight="1" x14ac:dyDescent="0.35">
      <c r="A251" s="640"/>
      <c r="B251" s="628"/>
      <c r="C251" s="644"/>
      <c r="D251" s="628"/>
      <c r="E251" s="628"/>
      <c r="F251" s="628"/>
      <c r="G251" s="628"/>
      <c r="H251" s="433" t="str">
        <f>IF(IFERROR(INDEX('Overview - Section A'!$A$46:$A$53,MATCH(D$29,'Overview - Section A'!$B$46:$B$53,0)),"")="","",TEXT(IFERROR(INDEX('Overview - Section A'!$A$46:$A$53,MATCH(D$29,'Overview - Section A'!$B$46:$B$53,0)),""),Setup!$A$33) &amp;" to " &amp; TEXT(IFERROR(INDEX('Overview - Section A'!$E$46:$E$53,MATCH(D$29,'Overview - Section A'!$B$46:$B$53,0)),""),Setup!$A$33))</f>
        <v/>
      </c>
      <c r="I251" s="624" t="str">
        <f ca="1">IFERROR(IF(INDEX('WPTM - Section F'!AH$1:AH$100,MATCH('Print View'!$A245,'WPTM - Section F'!$A$1:$A$100,0))&lt;&gt;0,INDEX('WPTM - Section F'!AH$1:AH$100,MATCH('Print View'!$A245,'WPTM - Section F'!$A$1:$A$100,0)),""),"")</f>
        <v/>
      </c>
      <c r="J251" s="625"/>
      <c r="K251" s="625"/>
      <c r="L251" s="625"/>
      <c r="M251" s="632"/>
      <c r="N251" s="624" t="str">
        <f ca="1">IFERROR(IF(INDEX('WPTM - Section F'!AI$1:AI$100,MATCH('Print View'!$A245,'WPTM - Section F'!$A$1:$A$100,0))&lt;&gt;0,INDEX('WPTM - Section F'!AI$1:AI$100,MATCH('Print View'!$A245,'WPTM - Section F'!$A$1:$A$100,0)),""),"")</f>
        <v/>
      </c>
      <c r="O251" s="625"/>
      <c r="P251" s="625"/>
      <c r="Q251" s="625"/>
      <c r="R251" s="625"/>
      <c r="S251" s="625"/>
      <c r="T251" s="319"/>
    </row>
    <row r="252" spans="1:86" s="435" customFormat="1" ht="60" customHeight="1" x14ac:dyDescent="0.65">
      <c r="A252" s="641"/>
      <c r="B252" s="633" t="str">
        <f ca="1">IFERROR(IF(INDEX('WPTM - Section F'!AV$1:AV$100,MATCH('Print View'!$A245,'WPTM - Section F'!$A$1:$A$100,0))&lt;&gt;0,INDEX('WPTM - Section F'!AV$1:AV$100,MATCH('Print View'!$A245,'WPTM - Section F'!$A$1:$A$100,0)),""),"")</f>
        <v/>
      </c>
      <c r="C252" s="634"/>
      <c r="D252" s="634"/>
      <c r="E252" s="634"/>
      <c r="F252" s="634"/>
      <c r="G252" s="634"/>
      <c r="H252" s="634"/>
      <c r="I252" s="634"/>
      <c r="J252" s="634"/>
      <c r="K252" s="634"/>
      <c r="L252" s="634"/>
      <c r="M252" s="634"/>
      <c r="N252" s="634"/>
      <c r="O252" s="634"/>
      <c r="P252" s="634"/>
      <c r="Q252" s="634"/>
      <c r="R252" s="634"/>
      <c r="S252" s="635"/>
      <c r="T252" s="319"/>
    </row>
    <row r="253" spans="1:86" s="108" customFormat="1" ht="60" customHeight="1" x14ac:dyDescent="0.65">
      <c r="A253" s="654">
        <v>5</v>
      </c>
      <c r="B253" s="648" t="str">
        <f ca="1">IFERROR(IF(INDEX('WPTM - Section F'!B$1:B$100,MATCH('Print View'!$A253,'WPTM - Section F'!$A$1:$A$100,0))&lt;&gt;0,INDEX('WPTM - Section F'!B$1:B$100,MATCH('Print View'!$A253,'WPTM - Section F'!$A$1:$A$100,0)),""),"")</f>
        <v/>
      </c>
      <c r="C253" s="645" t="str">
        <f ca="1">IFERROR(IF(INDEX('WPTM - Section F'!C$1:C$100,MATCH('Print View'!$A253,'WPTM - Section F'!$A$1:$A$100,0))&lt;&gt;0,INDEX('WPTM - Section F'!C$1:C$100,MATCH('Print View'!$A253,'WPTM - Section F'!$A$1:$A$100,0)),""),"")</f>
        <v/>
      </c>
      <c r="D253" s="648" t="str">
        <f ca="1">IFERROR(IF(INDEX('WPTM - Section F'!D$1:D$100,MATCH('Print View'!$A253,'WPTM - Section F'!$A$1:$A$100,0))&lt;&gt;0,INDEX('WPTM - Section F'!D$1:D$100,MATCH('Print View'!$A253,'WPTM - Section F'!$A$1:$A$100,0)),""),"")</f>
        <v/>
      </c>
      <c r="E253" s="648" t="str">
        <f ca="1">IFERROR(IF(INDEX('WPTM - Section F'!E$1:E$100,MATCH('Print View'!$A253,'WPTM - Section F'!$A$1:$A$100,0))&lt;&gt;0,INDEX('WPTM - Section F'!E$1:E$100,MATCH('Print View'!$A253,'WPTM - Section F'!$A$1:$A$100,0)),""),"")</f>
        <v/>
      </c>
      <c r="F253" s="648" t="str">
        <f ca="1">IFERROR(IF(INDEX('WPTM - Section F'!F$1:F$100,MATCH('Print View'!$A253,'WPTM - Section F'!$A$1:$A$100,0))&lt;&gt;0,INDEX('WPTM - Section F'!F$1:F$100,MATCH('Print View'!$A253,'WPTM - Section F'!$A$1:$A$100,0)),""),"")</f>
        <v/>
      </c>
      <c r="G253" s="651" t="str">
        <f ca="1">IFERROR(IF(INDEX('WPTM - Section F'!G$1:G$100,MATCH('Print View'!$A253,'WPTM - Section F'!$A$1:$A$100,0))&lt;&gt;0,INDEX('WPTM - Section F'!G$1:G$100,MATCH('Print View'!$A253,'WPTM - Section F'!$A$1:$A$100,0)),""),"")</f>
        <v/>
      </c>
      <c r="H253" s="415"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53" s="629" t="str">
        <f ca="1">IFERROR(IF(INDEX('WPTM - Section F'!J$1:J$100,MATCH('Print View'!$A253,'WPTM - Section F'!$A$1:$A$100,0))&lt;&gt;0,INDEX('WPTM - Section F'!J$1:J$100,MATCH('Print View'!$A253,'WPTM - Section F'!$A$1:$A$100,0)),""),"")</f>
        <v/>
      </c>
      <c r="J253" s="630"/>
      <c r="K253" s="630"/>
      <c r="L253" s="630"/>
      <c r="M253" s="631"/>
      <c r="N253" s="629" t="str">
        <f ca="1">IFERROR(IF(INDEX('WPTM - Section F'!K$1:K$100,MATCH('Print View'!$A253,'WPTM - Section F'!$A$1:$A$100,0))&lt;&gt;0,INDEX('WPTM - Section F'!K$1:K$100,MATCH('Print View'!$A253,'WPTM - Section F'!$A$1:$A$100,0)),""),"")</f>
        <v/>
      </c>
      <c r="O253" s="630"/>
      <c r="P253" s="630"/>
      <c r="Q253" s="630"/>
      <c r="R253" s="630"/>
      <c r="S253" s="631"/>
      <c r="T253" s="323"/>
      <c r="U253" s="230"/>
      <c r="V253" s="230"/>
      <c r="W253" s="230"/>
      <c r="X253" s="230"/>
      <c r="Y253" s="230"/>
      <c r="Z253" s="230"/>
      <c r="AA253" s="230"/>
      <c r="AB253" s="230"/>
      <c r="AC253" s="230"/>
      <c r="AD253" s="230"/>
      <c r="AE253" s="230"/>
      <c r="AF253" s="230"/>
      <c r="AG253" s="230"/>
      <c r="AH253" s="230"/>
      <c r="AI253" s="230"/>
      <c r="AJ253" s="230"/>
      <c r="AK253" s="230"/>
      <c r="AL253" s="230"/>
      <c r="AM253" s="230"/>
      <c r="AN253" s="230"/>
      <c r="AO253" s="230"/>
      <c r="AP253" s="230"/>
      <c r="AQ253" s="230"/>
      <c r="AR253" s="230"/>
      <c r="AS253" s="230"/>
      <c r="AT253" s="230"/>
      <c r="AU253" s="230"/>
      <c r="AV253" s="230"/>
      <c r="AW253" s="230"/>
      <c r="AX253" s="230"/>
      <c r="AY253" s="230"/>
      <c r="AZ253" s="230"/>
      <c r="BA253" s="230"/>
      <c r="BB253" s="230"/>
      <c r="BC253" s="230"/>
      <c r="BD253" s="230"/>
      <c r="BE253" s="230"/>
      <c r="BF253" s="230"/>
      <c r="BG253" s="230"/>
      <c r="BH253" s="230"/>
      <c r="BI253" s="230"/>
      <c r="BJ253" s="230"/>
      <c r="BK253" s="230"/>
      <c r="BL253" s="230"/>
      <c r="BM253" s="230"/>
      <c r="BN253" s="230"/>
      <c r="BO253" s="230"/>
      <c r="BP253" s="230"/>
      <c r="BQ253" s="230"/>
      <c r="BR253" s="230"/>
      <c r="BS253" s="230"/>
      <c r="BT253" s="230"/>
      <c r="BU253" s="230"/>
      <c r="BV253" s="230"/>
      <c r="BW253" s="230"/>
      <c r="BX253" s="230"/>
      <c r="BY253" s="230"/>
      <c r="BZ253" s="230"/>
      <c r="CA253" s="230"/>
      <c r="CB253" s="230"/>
      <c r="CC253" s="230"/>
      <c r="CD253" s="230"/>
      <c r="CE253" s="230"/>
      <c r="CF253" s="230"/>
      <c r="CG253" s="230"/>
      <c r="CH253" s="230"/>
    </row>
    <row r="254" spans="1:86" s="108" customFormat="1" ht="60" customHeight="1" x14ac:dyDescent="0.65">
      <c r="A254" s="655">
        <v>34</v>
      </c>
      <c r="B254" s="649"/>
      <c r="C254" s="646" t="str">
        <f ca="1">IFERROR(IF(INDEX('WPTM - Section F'!C$1:C$100,MATCH('Print View'!$A254,'WPTM - Section F'!$A$1:$A$100,0))&lt;&gt;0,INDEX('WPTM - Section F'!C$1:C$100,MATCH('Print View'!$A254,'WPTM - Section F'!$A$1:$A$100,0)),""),"")</f>
        <v/>
      </c>
      <c r="D254" s="649"/>
      <c r="E254" s="649"/>
      <c r="F254" s="649"/>
      <c r="G254" s="652" t="str">
        <f ca="1">IFERROR(IF(INDEX('WPTM - Section F'!G$1:G$100,MATCH('Print View'!$A254,'WPTM - Section F'!$A$1:$A$100,0))&lt;&gt;0,INDEX('WPTM - Section F'!G$1:G$100,MATCH('Print View'!$A254,'WPTM - Section F'!$A$1:$A$100,0)),""),"")</f>
        <v/>
      </c>
      <c r="H254" s="415"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54" s="629" t="str">
        <f ca="1">IFERROR(IF(INDEX('WPTM - Section F'!N$1:N$100,MATCH('Print View'!$A253,'WPTM - Section F'!$A$1:$A$100,0))&lt;&gt;0,INDEX('WPTM - Section F'!N$1:N$100,MATCH('Print View'!$A253,'WPTM - Section F'!$A$1:$A$100,0)),""),"")</f>
        <v/>
      </c>
      <c r="J254" s="630"/>
      <c r="K254" s="630"/>
      <c r="L254" s="630"/>
      <c r="M254" s="631"/>
      <c r="N254" s="629" t="str">
        <f ca="1">IFERROR(IF(INDEX('WPTM - Section F'!O$1:O$100,MATCH('Print View'!$A253,'WPTM - Section F'!$A$1:$A$100,0))&lt;&gt;0,INDEX('WPTM - Section F'!O$1:O$100,MATCH('Print View'!$A253,'WPTM - Section F'!$A$1:$A$100,0)),""),"")</f>
        <v/>
      </c>
      <c r="O254" s="630"/>
      <c r="P254" s="630"/>
      <c r="Q254" s="630"/>
      <c r="R254" s="630"/>
      <c r="S254" s="631"/>
      <c r="T254" s="323"/>
      <c r="U254" s="230"/>
      <c r="V254" s="230"/>
      <c r="W254" s="230"/>
      <c r="X254" s="230"/>
      <c r="Y254" s="230"/>
      <c r="Z254" s="230"/>
      <c r="AA254" s="230"/>
      <c r="AB254" s="230"/>
      <c r="AC254" s="230"/>
      <c r="AD254" s="230"/>
      <c r="AE254" s="230"/>
      <c r="AF254" s="230"/>
      <c r="AG254" s="230"/>
      <c r="AH254" s="230"/>
      <c r="AI254" s="230"/>
      <c r="AJ254" s="230"/>
      <c r="AK254" s="230"/>
      <c r="AL254" s="230"/>
      <c r="AM254" s="230"/>
      <c r="AN254" s="230"/>
      <c r="AO254" s="230"/>
      <c r="AP254" s="230"/>
      <c r="AQ254" s="230"/>
      <c r="AR254" s="230"/>
      <c r="AS254" s="230"/>
      <c r="AT254" s="230"/>
      <c r="AU254" s="230"/>
      <c r="AV254" s="230"/>
      <c r="AW254" s="230"/>
      <c r="AX254" s="230"/>
      <c r="AY254" s="230"/>
      <c r="AZ254" s="230"/>
      <c r="BA254" s="230"/>
      <c r="BB254" s="230"/>
      <c r="BC254" s="230"/>
      <c r="BD254" s="230"/>
      <c r="BE254" s="230"/>
      <c r="BF254" s="230"/>
      <c r="BG254" s="230"/>
      <c r="BH254" s="230"/>
      <c r="BI254" s="230"/>
      <c r="BJ254" s="230"/>
      <c r="BK254" s="230"/>
      <c r="BL254" s="230"/>
      <c r="BM254" s="230"/>
      <c r="BN254" s="230"/>
      <c r="BO254" s="230"/>
      <c r="BP254" s="230"/>
      <c r="BQ254" s="230"/>
      <c r="BR254" s="230"/>
      <c r="BS254" s="230"/>
      <c r="BT254" s="230"/>
      <c r="BU254" s="230"/>
      <c r="BV254" s="230"/>
      <c r="BW254" s="230"/>
      <c r="BX254" s="230"/>
      <c r="BY254" s="230"/>
      <c r="BZ254" s="230"/>
      <c r="CA254" s="230"/>
      <c r="CB254" s="230"/>
      <c r="CC254" s="230"/>
      <c r="CD254" s="230"/>
      <c r="CE254" s="230"/>
      <c r="CF254" s="230"/>
      <c r="CG254" s="230"/>
      <c r="CH254" s="230"/>
    </row>
    <row r="255" spans="1:86" s="108" customFormat="1" ht="60" customHeight="1" x14ac:dyDescent="0.65">
      <c r="A255" s="655">
        <v>35</v>
      </c>
      <c r="B255" s="649"/>
      <c r="C255" s="646" t="str">
        <f ca="1">IFERROR(IF(INDEX('WPTM - Section F'!C$1:C$100,MATCH('Print View'!$A255,'WPTM - Section F'!$A$1:$A$100,0))&lt;&gt;0,INDEX('WPTM - Section F'!C$1:C$100,MATCH('Print View'!$A255,'WPTM - Section F'!$A$1:$A$100,0)),""),"")</f>
        <v/>
      </c>
      <c r="D255" s="649"/>
      <c r="E255" s="649"/>
      <c r="F255" s="649"/>
      <c r="G255" s="652" t="str">
        <f ca="1">IFERROR(IF(INDEX('WPTM - Section F'!G$1:G$100,MATCH('Print View'!$A255,'WPTM - Section F'!$A$1:$A$100,0))&lt;&gt;0,INDEX('WPTM - Section F'!G$1:G$100,MATCH('Print View'!$A255,'WPTM - Section F'!$A$1:$A$100,0)),""),"")</f>
        <v/>
      </c>
      <c r="H255" s="415"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55" s="629" t="str">
        <f ca="1">IFERROR(IF(INDEX('WPTM - Section F'!R$1:R$100,MATCH('Print View'!$A253,'WPTM - Section F'!$A$1:$A$100,0))&lt;&gt;0,INDEX('WPTM - Section F'!R$1:R$100,MATCH('Print View'!$A253,'WPTM - Section F'!$A$1:$A$100,0)),""),"")</f>
        <v/>
      </c>
      <c r="J255" s="630"/>
      <c r="K255" s="630"/>
      <c r="L255" s="630"/>
      <c r="M255" s="631"/>
      <c r="N255" s="629" t="str">
        <f ca="1">IFERROR(IF(INDEX('WPTM - Section F'!S$1:S$100,MATCH('Print View'!$A253,'WPTM - Section F'!$A$1:$A$100,0))&lt;&gt;0,INDEX('WPTM - Section F'!S$1:S$100,MATCH('Print View'!$A253,'WPTM - Section F'!$A$1:$A$100,0)),""),"")</f>
        <v/>
      </c>
      <c r="O255" s="630"/>
      <c r="P255" s="630"/>
      <c r="Q255" s="630"/>
      <c r="R255" s="630"/>
      <c r="S255" s="631"/>
      <c r="T255" s="323"/>
      <c r="U255" s="230"/>
      <c r="V255" s="230"/>
      <c r="W255" s="230"/>
      <c r="X255" s="230"/>
      <c r="Y255" s="230"/>
      <c r="Z255" s="230"/>
      <c r="AA255" s="230"/>
      <c r="AB255" s="230"/>
      <c r="AC255" s="230"/>
      <c r="AD255" s="230"/>
      <c r="AE255" s="230"/>
      <c r="AF255" s="230"/>
      <c r="AG255" s="230"/>
      <c r="AH255" s="230"/>
      <c r="AI255" s="230"/>
      <c r="AJ255" s="230"/>
      <c r="AK255" s="230"/>
      <c r="AL255" s="230"/>
      <c r="AM255" s="230"/>
      <c r="AN255" s="230"/>
      <c r="AO255" s="230"/>
      <c r="AP255" s="230"/>
      <c r="AQ255" s="230"/>
      <c r="AR255" s="230"/>
      <c r="AS255" s="230"/>
      <c r="AT255" s="230"/>
      <c r="AU255" s="230"/>
      <c r="AV255" s="230"/>
      <c r="AW255" s="230"/>
      <c r="AX255" s="230"/>
      <c r="AY255" s="230"/>
      <c r="AZ255" s="230"/>
      <c r="BA255" s="230"/>
      <c r="BB255" s="230"/>
      <c r="BC255" s="230"/>
      <c r="BD255" s="230"/>
      <c r="BE255" s="230"/>
      <c r="BF255" s="230"/>
      <c r="BG255" s="230"/>
      <c r="BH255" s="230"/>
      <c r="BI255" s="230"/>
      <c r="BJ255" s="230"/>
      <c r="BK255" s="230"/>
      <c r="BL255" s="230"/>
      <c r="BM255" s="230"/>
      <c r="BN255" s="230"/>
      <c r="BO255" s="230"/>
      <c r="BP255" s="230"/>
      <c r="BQ255" s="230"/>
      <c r="BR255" s="230"/>
      <c r="BS255" s="230"/>
      <c r="BT255" s="230"/>
      <c r="BU255" s="230"/>
      <c r="BV255" s="230"/>
      <c r="BW255" s="230"/>
      <c r="BX255" s="230"/>
      <c r="BY255" s="230"/>
      <c r="BZ255" s="230"/>
      <c r="CA255" s="230"/>
      <c r="CB255" s="230"/>
      <c r="CC255" s="230"/>
      <c r="CD255" s="230"/>
      <c r="CE255" s="230"/>
      <c r="CF255" s="230"/>
      <c r="CG255" s="230"/>
      <c r="CH255" s="230"/>
    </row>
    <row r="256" spans="1:86" s="108" customFormat="1" ht="60" customHeight="1" x14ac:dyDescent="0.65">
      <c r="A256" s="655">
        <v>36</v>
      </c>
      <c r="B256" s="649"/>
      <c r="C256" s="646" t="str">
        <f ca="1">IFERROR(IF(INDEX('WPTM - Section F'!C$1:C$100,MATCH('Print View'!$A256,'WPTM - Section F'!$A$1:$A$100,0))&lt;&gt;0,INDEX('WPTM - Section F'!C$1:C$100,MATCH('Print View'!$A256,'WPTM - Section F'!$A$1:$A$100,0)),""),"")</f>
        <v/>
      </c>
      <c r="D256" s="649"/>
      <c r="E256" s="649"/>
      <c r="F256" s="649"/>
      <c r="G256" s="652" t="str">
        <f ca="1">IFERROR(IF(INDEX('WPTM - Section F'!G$1:G$100,MATCH('Print View'!$A256,'WPTM - Section F'!$A$1:$A$100,0))&lt;&gt;0,INDEX('WPTM - Section F'!G$1:G$100,MATCH('Print View'!$A256,'WPTM - Section F'!$A$1:$A$100,0)),""),"")</f>
        <v/>
      </c>
      <c r="H256" s="415"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56" s="629" t="str">
        <f ca="1">IFERROR(IF(INDEX('WPTM - Section F'!V$1:V$100,MATCH('Print View'!$A253,'WPTM - Section F'!$A$1:$A$100,0))&lt;&gt;0,INDEX('WPTM - Section F'!V$1:V$100,MATCH('Print View'!$A253,'WPTM - Section F'!$A$1:$A$100,0)),""),"")</f>
        <v/>
      </c>
      <c r="J256" s="630"/>
      <c r="K256" s="630"/>
      <c r="L256" s="630"/>
      <c r="M256" s="631"/>
      <c r="N256" s="629" t="str">
        <f ca="1">IFERROR(IF(INDEX('WPTM - Section F'!W$1:W$100,MATCH('Print View'!$A253,'WPTM - Section F'!$A$1:$A$100,0))&lt;&gt;0,INDEX('WPTM - Section F'!W$1:W$100,MATCH('Print View'!$A253,'WPTM - Section F'!$A$1:$A$100,0)),""),"")</f>
        <v/>
      </c>
      <c r="O256" s="630"/>
      <c r="P256" s="630"/>
      <c r="Q256" s="630"/>
      <c r="R256" s="630"/>
      <c r="S256" s="631"/>
      <c r="T256" s="323"/>
      <c r="U256" s="230"/>
      <c r="V256" s="230"/>
      <c r="W256" s="230"/>
      <c r="X256" s="230"/>
      <c r="Y256" s="230"/>
      <c r="Z256" s="230"/>
      <c r="AA256" s="230"/>
      <c r="AB256" s="230"/>
      <c r="AC256" s="230"/>
      <c r="AD256" s="230"/>
      <c r="AE256" s="230"/>
      <c r="AF256" s="230"/>
      <c r="AG256" s="230"/>
      <c r="AH256" s="230"/>
      <c r="AI256" s="230"/>
      <c r="AJ256" s="230"/>
      <c r="AK256" s="230"/>
      <c r="AL256" s="230"/>
      <c r="AM256" s="230"/>
      <c r="AN256" s="230"/>
      <c r="AO256" s="230"/>
      <c r="AP256" s="230"/>
      <c r="AQ256" s="230"/>
      <c r="AR256" s="230"/>
      <c r="AS256" s="230"/>
      <c r="AT256" s="230"/>
      <c r="AU256" s="230"/>
      <c r="AV256" s="230"/>
      <c r="AW256" s="230"/>
      <c r="AX256" s="230"/>
      <c r="AY256" s="230"/>
      <c r="AZ256" s="230"/>
      <c r="BA256" s="230"/>
      <c r="BB256" s="230"/>
      <c r="BC256" s="230"/>
      <c r="BD256" s="230"/>
      <c r="BE256" s="230"/>
      <c r="BF256" s="230"/>
      <c r="BG256" s="230"/>
      <c r="BH256" s="230"/>
      <c r="BI256" s="230"/>
      <c r="BJ256" s="230"/>
      <c r="BK256" s="230"/>
      <c r="BL256" s="230"/>
      <c r="BM256" s="230"/>
      <c r="BN256" s="230"/>
      <c r="BO256" s="230"/>
      <c r="BP256" s="230"/>
      <c r="BQ256" s="230"/>
      <c r="BR256" s="230"/>
      <c r="BS256" s="230"/>
      <c r="BT256" s="230"/>
      <c r="BU256" s="230"/>
      <c r="BV256" s="230"/>
      <c r="BW256" s="230"/>
      <c r="BX256" s="230"/>
      <c r="BY256" s="230"/>
      <c r="BZ256" s="230"/>
      <c r="CA256" s="230"/>
      <c r="CB256" s="230"/>
      <c r="CC256" s="230"/>
      <c r="CD256" s="230"/>
      <c r="CE256" s="230"/>
      <c r="CF256" s="230"/>
      <c r="CG256" s="230"/>
      <c r="CH256" s="230"/>
    </row>
    <row r="257" spans="1:86" s="108" customFormat="1" ht="60" customHeight="1" x14ac:dyDescent="0.65">
      <c r="A257" s="655">
        <v>37</v>
      </c>
      <c r="B257" s="649"/>
      <c r="C257" s="646" t="str">
        <f ca="1">IFERROR(IF(INDEX('WPTM - Section F'!C$1:C$100,MATCH('Print View'!$A257,'WPTM - Section F'!$A$1:$A$100,0))&lt;&gt;0,INDEX('WPTM - Section F'!C$1:C$100,MATCH('Print View'!$A257,'WPTM - Section F'!$A$1:$A$100,0)),""),"")</f>
        <v/>
      </c>
      <c r="D257" s="649"/>
      <c r="E257" s="649"/>
      <c r="F257" s="649"/>
      <c r="G257" s="652" t="str">
        <f ca="1">IFERROR(IF(INDEX('WPTM - Section F'!G$1:G$100,MATCH('Print View'!$A257,'WPTM - Section F'!$A$1:$A$100,0))&lt;&gt;0,INDEX('WPTM - Section F'!G$1:G$100,MATCH('Print View'!$A257,'WPTM - Section F'!$A$1:$A$100,0)),""),"")</f>
        <v/>
      </c>
      <c r="H257" s="415"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57" s="629" t="str">
        <f ca="1">IFERROR(IF(INDEX('WPTM - Section F'!Z$1:Z$100,MATCH('Print View'!$A253,'WPTM - Section F'!$A$1:$A$100,0))&lt;&gt;0,INDEX('WPTM - Section F'!Z$1:Z$100,MATCH('Print View'!$A253,'WPTM - Section F'!$A$1:$A$100,0)),""),"")</f>
        <v/>
      </c>
      <c r="J257" s="630"/>
      <c r="K257" s="630"/>
      <c r="L257" s="630"/>
      <c r="M257" s="631"/>
      <c r="N257" s="629" t="str">
        <f ca="1">IFERROR(IF(INDEX('WPTM - Section F'!AA$1:AA$100,MATCH('Print View'!$A253,'WPTM - Section F'!$A$1:$A$100,0))&lt;&gt;0,INDEX('WPTM - Section F'!AA$1:AA$100,MATCH('Print View'!$A253,'WPTM - Section F'!$A$1:$A$100,0)),""),"")</f>
        <v/>
      </c>
      <c r="O257" s="630"/>
      <c r="P257" s="630"/>
      <c r="Q257" s="630"/>
      <c r="R257" s="630"/>
      <c r="S257" s="631"/>
      <c r="T257" s="323"/>
      <c r="U257" s="230"/>
      <c r="V257" s="230"/>
      <c r="W257" s="230"/>
      <c r="X257" s="230"/>
      <c r="Y257" s="230"/>
      <c r="Z257" s="230"/>
      <c r="AA257" s="230"/>
      <c r="AB257" s="230"/>
      <c r="AC257" s="230"/>
      <c r="AD257" s="230"/>
      <c r="AE257" s="230"/>
      <c r="AF257" s="230"/>
      <c r="AG257" s="230"/>
      <c r="AH257" s="230"/>
      <c r="AI257" s="230"/>
      <c r="AJ257" s="230"/>
      <c r="AK257" s="230"/>
      <c r="AL257" s="230"/>
      <c r="AM257" s="230"/>
      <c r="AN257" s="230"/>
      <c r="AO257" s="230"/>
      <c r="AP257" s="230"/>
      <c r="AQ257" s="230"/>
      <c r="AR257" s="230"/>
      <c r="AS257" s="230"/>
      <c r="AT257" s="230"/>
      <c r="AU257" s="230"/>
      <c r="AV257" s="230"/>
      <c r="AW257" s="230"/>
      <c r="AX257" s="230"/>
      <c r="AY257" s="230"/>
      <c r="AZ257" s="230"/>
      <c r="BA257" s="230"/>
      <c r="BB257" s="230"/>
      <c r="BC257" s="230"/>
      <c r="BD257" s="230"/>
      <c r="BE257" s="230"/>
      <c r="BF257" s="230"/>
      <c r="BG257" s="230"/>
      <c r="BH257" s="230"/>
      <c r="BI257" s="230"/>
      <c r="BJ257" s="230"/>
      <c r="BK257" s="230"/>
      <c r="BL257" s="230"/>
      <c r="BM257" s="230"/>
      <c r="BN257" s="230"/>
      <c r="BO257" s="230"/>
      <c r="BP257" s="230"/>
      <c r="BQ257" s="230"/>
      <c r="BR257" s="230"/>
      <c r="BS257" s="230"/>
      <c r="BT257" s="230"/>
      <c r="BU257" s="230"/>
      <c r="BV257" s="230"/>
      <c r="BW257" s="230"/>
      <c r="BX257" s="230"/>
      <c r="BY257" s="230"/>
      <c r="BZ257" s="230"/>
      <c r="CA257" s="230"/>
      <c r="CB257" s="230"/>
      <c r="CC257" s="230"/>
      <c r="CD257" s="230"/>
      <c r="CE257" s="230"/>
      <c r="CF257" s="230"/>
      <c r="CG257" s="230"/>
      <c r="CH257" s="230"/>
    </row>
    <row r="258" spans="1:86" s="108" customFormat="1" ht="60" customHeight="1" x14ac:dyDescent="0.65">
      <c r="A258" s="655">
        <v>38</v>
      </c>
      <c r="B258" s="649"/>
      <c r="C258" s="646" t="str">
        <f ca="1">IFERROR(IF(INDEX('WPTM - Section F'!C$1:C$100,MATCH('Print View'!$A258,'WPTM - Section F'!$A$1:$A$100,0))&lt;&gt;0,INDEX('WPTM - Section F'!C$1:C$100,MATCH('Print View'!$A258,'WPTM - Section F'!$A$1:$A$100,0)),""),"")</f>
        <v/>
      </c>
      <c r="D258" s="649"/>
      <c r="E258" s="649"/>
      <c r="F258" s="649"/>
      <c r="G258" s="652" t="str">
        <f ca="1">IFERROR(IF(INDEX('WPTM - Section F'!G$1:G$100,MATCH('Print View'!$A258,'WPTM - Section F'!$A$1:$A$100,0))&lt;&gt;0,INDEX('WPTM - Section F'!G$1:G$100,MATCH('Print View'!$A258,'WPTM - Section F'!$A$1:$A$100,0)),""),"")</f>
        <v/>
      </c>
      <c r="H258" s="415"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58" s="629" t="str">
        <f ca="1">IFERROR(IF(INDEX('WPTM - Section F'!AD$1:AD$100,MATCH('Print View'!$A253,'WPTM - Section F'!$A$1:$A$100,0))&lt;&gt;0,INDEX('WPTM - Section F'!AD$1:AD$100,MATCH('Print View'!$A253,'WPTM - Section F'!$A$1:$A$100,0)),""),"")</f>
        <v/>
      </c>
      <c r="J258" s="630"/>
      <c r="K258" s="630"/>
      <c r="L258" s="630"/>
      <c r="M258" s="631"/>
      <c r="N258" s="629" t="str">
        <f ca="1">IFERROR(IF(INDEX('WPTM - Section F'!AE$1:AE$100,MATCH('Print View'!$A253,'WPTM - Section F'!$A$1:$A$100,0))&lt;&gt;0,INDEX('WPTM - Section F'!AE$1:AE$100,MATCH('Print View'!$A253,'WPTM - Section F'!$A$1:$A$100,0)),""),"")</f>
        <v/>
      </c>
      <c r="O258" s="630"/>
      <c r="P258" s="630"/>
      <c r="Q258" s="630"/>
      <c r="R258" s="630"/>
      <c r="S258" s="631"/>
      <c r="T258" s="323"/>
      <c r="U258" s="230"/>
      <c r="V258" s="230"/>
      <c r="W258" s="230"/>
      <c r="X258" s="230"/>
      <c r="Y258" s="230"/>
      <c r="Z258" s="230"/>
      <c r="AA258" s="230"/>
      <c r="AB258" s="230"/>
      <c r="AC258" s="230"/>
      <c r="AD258" s="230"/>
      <c r="AE258" s="230"/>
      <c r="AF258" s="230"/>
      <c r="AG258" s="230"/>
      <c r="AH258" s="230"/>
      <c r="AI258" s="230"/>
      <c r="AJ258" s="230"/>
      <c r="AK258" s="230"/>
      <c r="AL258" s="230"/>
      <c r="AM258" s="230"/>
      <c r="AN258" s="230"/>
      <c r="AO258" s="230"/>
      <c r="AP258" s="230"/>
      <c r="AQ258" s="230"/>
      <c r="AR258" s="230"/>
      <c r="AS258" s="230"/>
      <c r="AT258" s="230"/>
      <c r="AU258" s="230"/>
      <c r="AV258" s="230"/>
      <c r="AW258" s="230"/>
      <c r="AX258" s="230"/>
      <c r="AY258" s="230"/>
      <c r="AZ258" s="230"/>
      <c r="BA258" s="230"/>
      <c r="BB258" s="230"/>
      <c r="BC258" s="230"/>
      <c r="BD258" s="230"/>
      <c r="BE258" s="230"/>
      <c r="BF258" s="230"/>
      <c r="BG258" s="230"/>
      <c r="BH258" s="230"/>
      <c r="BI258" s="230"/>
      <c r="BJ258" s="230"/>
      <c r="BK258" s="230"/>
      <c r="BL258" s="230"/>
      <c r="BM258" s="230"/>
      <c r="BN258" s="230"/>
      <c r="BO258" s="230"/>
      <c r="BP258" s="230"/>
      <c r="BQ258" s="230"/>
      <c r="BR258" s="230"/>
      <c r="BS258" s="230"/>
      <c r="BT258" s="230"/>
      <c r="BU258" s="230"/>
      <c r="BV258" s="230"/>
      <c r="BW258" s="230"/>
      <c r="BX258" s="230"/>
      <c r="BY258" s="230"/>
      <c r="BZ258" s="230"/>
      <c r="CA258" s="230"/>
      <c r="CB258" s="230"/>
      <c r="CC258" s="230"/>
      <c r="CD258" s="230"/>
      <c r="CE258" s="230"/>
      <c r="CF258" s="230"/>
      <c r="CG258" s="230"/>
      <c r="CH258" s="230"/>
    </row>
    <row r="259" spans="1:86" s="108" customFormat="1" ht="60" customHeight="1" x14ac:dyDescent="0.65">
      <c r="A259" s="655">
        <v>39</v>
      </c>
      <c r="B259" s="650"/>
      <c r="C259" s="647" t="str">
        <f ca="1">IFERROR(IF(INDEX('WPTM - Section F'!C$1:C$100,MATCH('Print View'!$A259,'WPTM - Section F'!$A$1:$A$100,0))&lt;&gt;0,INDEX('WPTM - Section F'!C$1:C$100,MATCH('Print View'!$A259,'WPTM - Section F'!$A$1:$A$100,0)),""),"")</f>
        <v/>
      </c>
      <c r="D259" s="650"/>
      <c r="E259" s="650"/>
      <c r="F259" s="650"/>
      <c r="G259" s="653" t="str">
        <f ca="1">IFERROR(IF(INDEX('WPTM - Section F'!G$1:G$100,MATCH('Print View'!$A259,'WPTM - Section F'!$A$1:$A$100,0))&lt;&gt;0,INDEX('WPTM - Section F'!G$1:G$100,MATCH('Print View'!$A259,'WPTM - Section F'!$A$1:$A$100,0)),""),"")</f>
        <v/>
      </c>
      <c r="H259" s="415" t="str">
        <f>IF(IFERROR(INDEX('Overview - Section A'!$A$46:$A$53,MATCH(D$29,'Overview - Section A'!$B$46:$B$53,0)),"")="","",TEXT(IFERROR(INDEX('Overview - Section A'!$A$46:$A$53,MATCH(D$29,'Overview - Section A'!$B$46:$B$53,0)),""),Setup!$A$33) &amp;" to " &amp; TEXT(IFERROR(INDEX('Overview - Section A'!$E$46:$E$53,MATCH(D$29,'Overview - Section A'!$B$46:$B$53,0)),""),Setup!$A$33))</f>
        <v/>
      </c>
      <c r="I259" s="629" t="str">
        <f ca="1">IFERROR(IF(INDEX('WPTM - Section F'!AH$1:AH$100,MATCH('Print View'!$A253,'WPTM - Section F'!$A$1:$A$100,0))&lt;&gt;0,INDEX('WPTM - Section F'!AH$1:AH$100,MATCH('Print View'!$A253,'WPTM - Section F'!$A$1:$A$100,0)),""),"")</f>
        <v/>
      </c>
      <c r="J259" s="630"/>
      <c r="K259" s="630"/>
      <c r="L259" s="630"/>
      <c r="M259" s="631"/>
      <c r="N259" s="629" t="str">
        <f ca="1">IFERROR(IF(INDEX('WPTM - Section F'!AI$1:AI$100,MATCH('Print View'!$A253,'WPTM - Section F'!$A$1:$A$100,0))&lt;&gt;0,INDEX('WPTM - Section F'!AI$1:AI$100,MATCH('Print View'!$A253,'WPTM - Section F'!$A$1:$A$100,0)),""),"")</f>
        <v/>
      </c>
      <c r="O259" s="630"/>
      <c r="P259" s="630"/>
      <c r="Q259" s="630"/>
      <c r="R259" s="630"/>
      <c r="S259" s="631"/>
      <c r="T259" s="323"/>
      <c r="U259" s="230"/>
      <c r="V259" s="230"/>
      <c r="W259" s="230"/>
      <c r="X259" s="230"/>
      <c r="Y259" s="230"/>
      <c r="Z259" s="230"/>
      <c r="AA259" s="230"/>
      <c r="AB259" s="230"/>
      <c r="AC259" s="230"/>
      <c r="AD259" s="230"/>
      <c r="AE259" s="230"/>
      <c r="AF259" s="230"/>
      <c r="AG259" s="230"/>
      <c r="AH259" s="230"/>
      <c r="AI259" s="230"/>
      <c r="AJ259" s="230"/>
      <c r="AK259" s="230"/>
      <c r="AL259" s="230"/>
      <c r="AM259" s="230"/>
      <c r="AN259" s="230"/>
      <c r="AO259" s="230"/>
      <c r="AP259" s="230"/>
      <c r="AQ259" s="230"/>
      <c r="AR259" s="230"/>
      <c r="AS259" s="230"/>
      <c r="AT259" s="230"/>
      <c r="AU259" s="230"/>
      <c r="AV259" s="230"/>
      <c r="AW259" s="230"/>
      <c r="AX259" s="230"/>
      <c r="AY259" s="230"/>
      <c r="AZ259" s="230"/>
      <c r="BA259" s="230"/>
      <c r="BB259" s="230"/>
      <c r="BC259" s="230"/>
      <c r="BD259" s="230"/>
      <c r="BE259" s="230"/>
      <c r="BF259" s="230"/>
      <c r="BG259" s="230"/>
      <c r="BH259" s="230"/>
      <c r="BI259" s="230"/>
      <c r="BJ259" s="230"/>
      <c r="BK259" s="230"/>
      <c r="BL259" s="230"/>
      <c r="BM259" s="230"/>
      <c r="BN259" s="230"/>
      <c r="BO259" s="230"/>
      <c r="BP259" s="230"/>
      <c r="BQ259" s="230"/>
      <c r="BR259" s="230"/>
      <c r="BS259" s="230"/>
      <c r="BT259" s="230"/>
      <c r="BU259" s="230"/>
      <c r="BV259" s="230"/>
      <c r="BW259" s="230"/>
      <c r="BX259" s="230"/>
      <c r="BY259" s="230"/>
      <c r="BZ259" s="230"/>
      <c r="CA259" s="230"/>
      <c r="CB259" s="230"/>
      <c r="CC259" s="230"/>
      <c r="CD259" s="230"/>
      <c r="CE259" s="230"/>
      <c r="CF259" s="230"/>
      <c r="CG259" s="230"/>
      <c r="CH259" s="230"/>
    </row>
    <row r="260" spans="1:86" s="108" customFormat="1" ht="60" customHeight="1" x14ac:dyDescent="0.65">
      <c r="A260" s="662">
        <v>40</v>
      </c>
      <c r="B260" s="663" t="str">
        <f ca="1">IFERROR(IF(INDEX('WPTM - Section F'!AV$1:AV$100,MATCH('Print View'!$A253,'WPTM - Section F'!$A$1:$A$100,0))&lt;&gt;0,INDEX('WPTM - Section F'!AV$1:AV$100,MATCH('Print View'!$A253,'WPTM - Section F'!$A$1:$A$100,0)),""),"")</f>
        <v/>
      </c>
      <c r="C260" s="664"/>
      <c r="D260" s="664"/>
      <c r="E260" s="664"/>
      <c r="F260" s="664"/>
      <c r="G260" s="664"/>
      <c r="H260" s="664"/>
      <c r="I260" s="664"/>
      <c r="J260" s="664"/>
      <c r="K260" s="664"/>
      <c r="L260" s="664"/>
      <c r="M260" s="664"/>
      <c r="N260" s="664"/>
      <c r="O260" s="664"/>
      <c r="P260" s="664"/>
      <c r="Q260" s="664"/>
      <c r="R260" s="664"/>
      <c r="S260" s="665"/>
      <c r="T260" s="323"/>
      <c r="U260" s="230"/>
      <c r="V260" s="230"/>
      <c r="W260" s="230"/>
      <c r="X260" s="230"/>
      <c r="Y260" s="230"/>
      <c r="Z260" s="230"/>
      <c r="AA260" s="230"/>
      <c r="AB260" s="230"/>
      <c r="AC260" s="230"/>
      <c r="AD260" s="230"/>
      <c r="AE260" s="230"/>
      <c r="AF260" s="230"/>
      <c r="AG260" s="230"/>
      <c r="AH260" s="230"/>
      <c r="AI260" s="230"/>
      <c r="AJ260" s="230"/>
      <c r="AK260" s="230"/>
      <c r="AL260" s="230"/>
      <c r="AM260" s="230"/>
      <c r="AN260" s="230"/>
      <c r="AO260" s="230"/>
      <c r="AP260" s="230"/>
      <c r="AQ260" s="230"/>
      <c r="AR260" s="230"/>
      <c r="AS260" s="230"/>
      <c r="AT260" s="230"/>
      <c r="AU260" s="230"/>
      <c r="AV260" s="230"/>
      <c r="AW260" s="230"/>
      <c r="AX260" s="230"/>
      <c r="AY260" s="230"/>
      <c r="AZ260" s="230"/>
      <c r="BA260" s="230"/>
      <c r="BB260" s="230"/>
      <c r="BC260" s="230"/>
      <c r="BD260" s="230"/>
      <c r="BE260" s="230"/>
      <c r="BF260" s="230"/>
      <c r="BG260" s="230"/>
      <c r="BH260" s="230"/>
      <c r="BI260" s="230"/>
      <c r="BJ260" s="230"/>
      <c r="BK260" s="230"/>
      <c r="BL260" s="230"/>
      <c r="BM260" s="230"/>
      <c r="BN260" s="230"/>
      <c r="BO260" s="230"/>
      <c r="BP260" s="230"/>
      <c r="BQ260" s="230"/>
      <c r="BR260" s="230"/>
      <c r="BS260" s="230"/>
      <c r="BT260" s="230"/>
      <c r="BU260" s="230"/>
      <c r="BV260" s="230"/>
      <c r="BW260" s="230"/>
      <c r="BX260" s="230"/>
      <c r="BY260" s="230"/>
      <c r="BZ260" s="230"/>
      <c r="CA260" s="230"/>
      <c r="CB260" s="230"/>
      <c r="CC260" s="230"/>
      <c r="CD260" s="230"/>
      <c r="CE260" s="230"/>
      <c r="CF260" s="230"/>
      <c r="CG260" s="230"/>
      <c r="CH260" s="230"/>
    </row>
    <row r="261" spans="1:86" s="435" customFormat="1" ht="60" customHeight="1" x14ac:dyDescent="0.35">
      <c r="A261" s="639">
        <v>6</v>
      </c>
      <c r="B261" s="626" t="str">
        <f ca="1">IFERROR(IF(INDEX('WPTM - Section F'!B$1:B$100,MATCH('Print View'!$A261,'WPTM - Section F'!$A$1:$A$100,0))&lt;&gt;0,INDEX('WPTM - Section F'!B$1:B$100,MATCH('Print View'!$A261,'WPTM - Section F'!$A$1:$A$100,0)),""),"")</f>
        <v/>
      </c>
      <c r="C261" s="642" t="str">
        <f ca="1">IFERROR(IF(INDEX('WPTM - Section F'!C$1:C$100,MATCH('Print View'!$A261,'WPTM - Section F'!$A$1:$A$100,0))&lt;&gt;0,INDEX('WPTM - Section F'!C$1:C$100,MATCH('Print View'!$A261,'WPTM - Section F'!$A$1:$A$100,0)),""),"")</f>
        <v/>
      </c>
      <c r="D261" s="626" t="str">
        <f ca="1">IFERROR(IF(INDEX('WPTM - Section F'!D$1:D$100,MATCH('Print View'!$A261,'WPTM - Section F'!$A$1:$A$100,0))&lt;&gt;0,INDEX('WPTM - Section F'!D$1:D$100,MATCH('Print View'!$A261,'WPTM - Section F'!$A$1:$A$100,0)),""),"")</f>
        <v/>
      </c>
      <c r="E261" s="626" t="str">
        <f ca="1">IFERROR(IF(INDEX('WPTM - Section F'!E$1:E$100,MATCH('Print View'!$A261,'WPTM - Section F'!$A$1:$A$100,0))&lt;&gt;0,INDEX('WPTM - Section F'!E$1:E$100,MATCH('Print View'!$A261,'WPTM - Section F'!$A$1:$A$100,0)),""),"")</f>
        <v/>
      </c>
      <c r="F261" s="626" t="str">
        <f ca="1">IFERROR(IF(INDEX('WPTM - Section F'!F$1:F$100,MATCH('Print View'!$A261,'WPTM - Section F'!$A$1:$A$100,0))&lt;&gt;0,INDEX('WPTM - Section F'!F$1:F$100,MATCH('Print View'!$A261,'WPTM - Section F'!$A$1:$A$100,0)),""),"")</f>
        <v/>
      </c>
      <c r="G261" s="642" t="str">
        <f ca="1">IFERROR(IF(INDEX('WPTM - Section F'!G$1:G$100,MATCH('Print View'!$A261,'WPTM - Section F'!$A$1:$A$100,0))&lt;&gt;0,INDEX('WPTM - Section F'!G$1:G$100,MATCH('Print View'!$A261,'WPTM - Section F'!$A$1:$A$100,0)),""),"")</f>
        <v/>
      </c>
      <c r="H261" s="433"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61" s="624" t="str">
        <f ca="1">IFERROR(IF(INDEX('WPTM - Section F'!J$1:J$100,MATCH('Print View'!$A261,'WPTM - Section F'!$A$1:$A$100,0))&lt;&gt;0,INDEX('WPTM - Section F'!J$1:J$100,MATCH('Print View'!$A261,'WPTM - Section F'!$A$1:$A$100,0)),""),"")</f>
        <v/>
      </c>
      <c r="J261" s="625"/>
      <c r="K261" s="625"/>
      <c r="L261" s="625"/>
      <c r="M261" s="632"/>
      <c r="N261" s="624" t="str">
        <f ca="1">IFERROR(IF(INDEX('WPTM - Section F'!K$1:K$100,MATCH('Print View'!$A261,'WPTM - Section F'!$A$1:$A$100,0))&lt;&gt;0,INDEX('WPTM - Section F'!K$1:K$100,MATCH('Print View'!$A261,'WPTM - Section F'!$A$1:$A$100,0)),""),"")</f>
        <v/>
      </c>
      <c r="O261" s="625"/>
      <c r="P261" s="625"/>
      <c r="Q261" s="625"/>
      <c r="R261" s="625"/>
      <c r="S261" s="625"/>
      <c r="T261" s="319"/>
    </row>
    <row r="262" spans="1:86" s="435" customFormat="1" ht="60" customHeight="1" x14ac:dyDescent="0.35">
      <c r="A262" s="640">
        <v>42</v>
      </c>
      <c r="B262" s="627"/>
      <c r="C262" s="643" t="str">
        <f ca="1">IFERROR(IF(INDEX('WPTM - Section F'!C$1:C$100,MATCH('Print View'!$A262,'WPTM - Section F'!$A$1:$A$100,0))&lt;&gt;0,INDEX('WPTM - Section F'!C$1:C$100,MATCH('Print View'!$A262,'WPTM - Section F'!$A$1:$A$100,0)),""),"")</f>
        <v/>
      </c>
      <c r="D262" s="627"/>
      <c r="E262" s="627"/>
      <c r="F262" s="627"/>
      <c r="G262" s="643" t="str">
        <f ca="1">IFERROR(IF(INDEX('WPTM - Section F'!G$1:G$100,MATCH('Print View'!$A262,'WPTM - Section F'!$A$1:$A$100,0))&lt;&gt;0,INDEX('WPTM - Section F'!G$1:G$100,MATCH('Print View'!$A262,'WPTM - Section F'!$A$1:$A$100,0)),""),"")</f>
        <v/>
      </c>
      <c r="H262" s="433"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62" s="624" t="str">
        <f ca="1">IFERROR(IF(INDEX('WPTM - Section F'!J$1:J$100,MATCH('Print View'!$A261,'WPTM - Section F'!$A$1:$A$100,0))&lt;&gt;0,INDEX('WPTM - Section F'!J$1:J$100,MATCH('Print View'!$A261,'WPTM - Section F'!$A$1:$A$100,0)),""),"")</f>
        <v/>
      </c>
      <c r="J262" s="625"/>
      <c r="K262" s="625"/>
      <c r="L262" s="625"/>
      <c r="M262" s="632"/>
      <c r="N262" s="624" t="str">
        <f ca="1">IFERROR(IF(INDEX('WPTM - Section F'!O$1:O$100,MATCH('Print View'!$A261,'WPTM - Section F'!$A$1:$A$100,0))&lt;&gt;0,INDEX('WPTM - Section F'!O$1:O$100,MATCH('Print View'!$A261,'WPTM - Section F'!$A$1:$A$100,0)),""),"")</f>
        <v/>
      </c>
      <c r="O262" s="625"/>
      <c r="P262" s="625"/>
      <c r="Q262" s="625"/>
      <c r="R262" s="625"/>
      <c r="S262" s="625"/>
      <c r="T262" s="319"/>
    </row>
    <row r="263" spans="1:86" s="435" customFormat="1" ht="60" customHeight="1" x14ac:dyDescent="0.35">
      <c r="A263" s="640">
        <v>43</v>
      </c>
      <c r="B263" s="627"/>
      <c r="C263" s="643" t="str">
        <f ca="1">IFERROR(IF(INDEX('WPTM - Section F'!C$1:C$100,MATCH('Print View'!$A263,'WPTM - Section F'!$A$1:$A$100,0))&lt;&gt;0,INDEX('WPTM - Section F'!C$1:C$100,MATCH('Print View'!$A263,'WPTM - Section F'!$A$1:$A$100,0)),""),"")</f>
        <v/>
      </c>
      <c r="D263" s="627"/>
      <c r="E263" s="627"/>
      <c r="F263" s="627"/>
      <c r="G263" s="643" t="str">
        <f ca="1">IFERROR(IF(INDEX('WPTM - Section F'!G$1:G$100,MATCH('Print View'!$A263,'WPTM - Section F'!$A$1:$A$100,0))&lt;&gt;0,INDEX('WPTM - Section F'!G$1:G$100,MATCH('Print View'!$A263,'WPTM - Section F'!$A$1:$A$100,0)),""),"")</f>
        <v/>
      </c>
      <c r="H263" s="433"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63" s="624" t="str">
        <f ca="1">IFERROR(IF(INDEX('WPTM - Section F'!R$1:R$100,MATCH('Print View'!$A261,'WPTM - Section F'!$A$1:$A$100,0))&lt;&gt;0,INDEX('WPTM - Section F'!R$1:R$100,MATCH('Print View'!$A261,'WPTM - Section F'!$A$1:$A$100,0)),""),"")</f>
        <v/>
      </c>
      <c r="J263" s="625"/>
      <c r="K263" s="625"/>
      <c r="L263" s="625"/>
      <c r="M263" s="632"/>
      <c r="N263" s="624" t="str">
        <f ca="1">IFERROR(IF(INDEX('WPTM - Section F'!S$1:S$100,MATCH('Print View'!$A261,'WPTM - Section F'!$A$1:$A$100,0))&lt;&gt;0,INDEX('WPTM - Section F'!S$1:S$100,MATCH('Print View'!$A261,'WPTM - Section F'!$A$1:$A$100,0)),""),"")</f>
        <v/>
      </c>
      <c r="O263" s="625"/>
      <c r="P263" s="625"/>
      <c r="Q263" s="625"/>
      <c r="R263" s="625"/>
      <c r="S263" s="625"/>
      <c r="T263" s="319"/>
    </row>
    <row r="264" spans="1:86" s="435" customFormat="1" ht="60" customHeight="1" x14ac:dyDescent="0.35">
      <c r="A264" s="640">
        <v>44</v>
      </c>
      <c r="B264" s="627"/>
      <c r="C264" s="643" t="str">
        <f ca="1">IFERROR(IF(INDEX('WPTM - Section F'!C$1:C$100,MATCH('Print View'!$A264,'WPTM - Section F'!$A$1:$A$100,0))&lt;&gt;0,INDEX('WPTM - Section F'!C$1:C$100,MATCH('Print View'!$A264,'WPTM - Section F'!$A$1:$A$100,0)),""),"")</f>
        <v/>
      </c>
      <c r="D264" s="627"/>
      <c r="E264" s="627"/>
      <c r="F264" s="627"/>
      <c r="G264" s="643" t="str">
        <f ca="1">IFERROR(IF(INDEX('WPTM - Section F'!G$1:G$100,MATCH('Print View'!$A264,'WPTM - Section F'!$A$1:$A$100,0))&lt;&gt;0,INDEX('WPTM - Section F'!G$1:G$100,MATCH('Print View'!$A264,'WPTM - Section F'!$A$1:$A$100,0)),""),"")</f>
        <v/>
      </c>
      <c r="H264" s="433"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64" s="624" t="str">
        <f ca="1">IFERROR(IF(INDEX('WPTM - Section F'!V$1:V$100,MATCH('Print View'!$A261,'WPTM - Section F'!$A$1:$A$100,0))&lt;&gt;0,INDEX('WPTM - Section F'!V$1:V$100,MATCH('Print View'!$A261,'WPTM - Section F'!$A$1:$A$100,0)),""),"")</f>
        <v/>
      </c>
      <c r="J264" s="625"/>
      <c r="K264" s="625"/>
      <c r="L264" s="625"/>
      <c r="M264" s="632"/>
      <c r="N264" s="624" t="str">
        <f ca="1">IFERROR(IF(INDEX('WPTM - Section F'!W$1:W$100,MATCH('Print View'!$A261,'WPTM - Section F'!$A$1:$A$100,0))&lt;&gt;0,INDEX('WPTM - Section F'!W$1:W$100,MATCH('Print View'!$A261,'WPTM - Section F'!$A$1:$A$100,0)),""),"")</f>
        <v/>
      </c>
      <c r="O264" s="625"/>
      <c r="P264" s="625"/>
      <c r="Q264" s="625"/>
      <c r="R264" s="625"/>
      <c r="S264" s="625"/>
      <c r="T264" s="319"/>
    </row>
    <row r="265" spans="1:86" s="435" customFormat="1" ht="60" customHeight="1" x14ac:dyDescent="0.35">
      <c r="A265" s="640">
        <v>45</v>
      </c>
      <c r="B265" s="627"/>
      <c r="C265" s="643" t="str">
        <f ca="1">IFERROR(IF(INDEX('WPTM - Section F'!C$1:C$100,MATCH('Print View'!$A265,'WPTM - Section F'!$A$1:$A$100,0))&lt;&gt;0,INDEX('WPTM - Section F'!C$1:C$100,MATCH('Print View'!$A265,'WPTM - Section F'!$A$1:$A$100,0)),""),"")</f>
        <v/>
      </c>
      <c r="D265" s="627"/>
      <c r="E265" s="627"/>
      <c r="F265" s="627"/>
      <c r="G265" s="643" t="str">
        <f ca="1">IFERROR(IF(INDEX('WPTM - Section F'!G$1:G$100,MATCH('Print View'!$A265,'WPTM - Section F'!$A$1:$A$100,0))&lt;&gt;0,INDEX('WPTM - Section F'!G$1:G$100,MATCH('Print View'!$A265,'WPTM - Section F'!$A$1:$A$100,0)),""),"")</f>
        <v/>
      </c>
      <c r="H265" s="433"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65" s="624" t="str">
        <f ca="1">IFERROR(IF(INDEX('WPTM - Section F'!Z$1:Z$100,MATCH('Print View'!$A261,'WPTM - Section F'!$A$1:$A$100,0))&lt;&gt;0,INDEX('WPTM - Section F'!Z$1:Z$100,MATCH('Print View'!$A261,'WPTM - Section F'!$A$1:$A$100,0)),""),"")</f>
        <v/>
      </c>
      <c r="J265" s="625"/>
      <c r="K265" s="625"/>
      <c r="L265" s="625"/>
      <c r="M265" s="632"/>
      <c r="N265" s="624" t="str">
        <f ca="1">IFERROR(IF(INDEX('WPTM - Section F'!AA$1:AA$100,MATCH('Print View'!$A261,'WPTM - Section F'!$A$1:$A$100,0))&lt;&gt;0,INDEX('WPTM - Section F'!AA$1:AA$100,MATCH('Print View'!$A261,'WPTM - Section F'!$A$1:$A$100,0)),""),"")</f>
        <v/>
      </c>
      <c r="O265" s="625"/>
      <c r="P265" s="625"/>
      <c r="Q265" s="625"/>
      <c r="R265" s="625"/>
      <c r="S265" s="625"/>
      <c r="T265" s="319"/>
    </row>
    <row r="266" spans="1:86" s="435" customFormat="1" ht="60" customHeight="1" x14ac:dyDescent="0.35">
      <c r="A266" s="640">
        <v>46</v>
      </c>
      <c r="B266" s="627"/>
      <c r="C266" s="643" t="str">
        <f ca="1">IFERROR(IF(INDEX('WPTM - Section F'!C$1:C$100,MATCH('Print View'!$A266,'WPTM - Section F'!$A$1:$A$100,0))&lt;&gt;0,INDEX('WPTM - Section F'!C$1:C$100,MATCH('Print View'!$A266,'WPTM - Section F'!$A$1:$A$100,0)),""),"")</f>
        <v/>
      </c>
      <c r="D266" s="627"/>
      <c r="E266" s="627"/>
      <c r="F266" s="627"/>
      <c r="G266" s="643" t="str">
        <f ca="1">IFERROR(IF(INDEX('WPTM - Section F'!G$1:G$100,MATCH('Print View'!$A266,'WPTM - Section F'!$A$1:$A$100,0))&lt;&gt;0,INDEX('WPTM - Section F'!G$1:G$100,MATCH('Print View'!$A266,'WPTM - Section F'!$A$1:$A$100,0)),""),"")</f>
        <v/>
      </c>
      <c r="H266" s="433"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66" s="624" t="str">
        <f ca="1">IFERROR(IF(INDEX('WPTM - Section F'!AD$1:AD$100,MATCH('Print View'!$A261,'WPTM - Section F'!$A$1:$A$100,0))&lt;&gt;0,INDEX('WPTM - Section F'!AD$1:AD$100,MATCH('Print View'!$A261,'WPTM - Section F'!$A$1:$A$100,0)),""),"")</f>
        <v/>
      </c>
      <c r="J266" s="625"/>
      <c r="K266" s="625"/>
      <c r="L266" s="625"/>
      <c r="M266" s="632"/>
      <c r="N266" s="624" t="str">
        <f ca="1">IFERROR(IF(INDEX('WPTM - Section F'!AE$1:AE$100,MATCH('Print View'!$A261,'WPTM - Section F'!$A$1:$A$100,0))&lt;&gt;0,INDEX('WPTM - Section F'!AE$1:AE$100,MATCH('Print View'!$A261,'WPTM - Section F'!$A$1:$A$100,0)),""),"")</f>
        <v/>
      </c>
      <c r="O266" s="625"/>
      <c r="P266" s="625"/>
      <c r="Q266" s="625"/>
      <c r="R266" s="625"/>
      <c r="S266" s="625"/>
      <c r="T266" s="319"/>
    </row>
    <row r="267" spans="1:86" s="435" customFormat="1" ht="60" customHeight="1" x14ac:dyDescent="0.35">
      <c r="A267" s="640">
        <v>47</v>
      </c>
      <c r="B267" s="628"/>
      <c r="C267" s="644" t="str">
        <f ca="1">IFERROR(IF(INDEX('WPTM - Section F'!C$1:C$100,MATCH('Print View'!$A267,'WPTM - Section F'!$A$1:$A$100,0))&lt;&gt;0,INDEX('WPTM - Section F'!C$1:C$100,MATCH('Print View'!$A267,'WPTM - Section F'!$A$1:$A$100,0)),""),"")</f>
        <v/>
      </c>
      <c r="D267" s="628"/>
      <c r="E267" s="628"/>
      <c r="F267" s="628"/>
      <c r="G267" s="644" t="str">
        <f ca="1">IFERROR(IF(INDEX('WPTM - Section F'!G$1:G$100,MATCH('Print View'!$A267,'WPTM - Section F'!$A$1:$A$100,0))&lt;&gt;0,INDEX('WPTM - Section F'!G$1:G$100,MATCH('Print View'!$A267,'WPTM - Section F'!$A$1:$A$100,0)),""),"")</f>
        <v/>
      </c>
      <c r="H267" s="433" t="str">
        <f>IF(IFERROR(INDEX('Overview - Section A'!$A$46:$A$53,MATCH(D$29,'Overview - Section A'!$B$46:$B$53,0)),"")="","",TEXT(IFERROR(INDEX('Overview - Section A'!$A$46:$A$53,MATCH(D$29,'Overview - Section A'!$B$46:$B$53,0)),""),Setup!$A$33) &amp;" to " &amp; TEXT(IFERROR(INDEX('Overview - Section A'!$E$46:$E$53,MATCH(D$29,'Overview - Section A'!$B$46:$B$53,0)),""),Setup!$A$33))</f>
        <v/>
      </c>
      <c r="I267" s="624" t="str">
        <f ca="1">IFERROR(IF(INDEX('WPTM - Section F'!AH$1:AH$100,MATCH('Print View'!$A261,'WPTM - Section F'!$A$1:$A$100,0))&lt;&gt;0,INDEX('WPTM - Section F'!AH$1:AH$100,MATCH('Print View'!$A261,'WPTM - Section F'!$A$1:$A$100,0)),""),"")</f>
        <v/>
      </c>
      <c r="J267" s="625"/>
      <c r="K267" s="625"/>
      <c r="L267" s="625"/>
      <c r="M267" s="632"/>
      <c r="N267" s="624" t="str">
        <f ca="1">IFERROR(IF(INDEX('WPTM - Section F'!AI$1:AI$100,MATCH('Print View'!$A261,'WPTM - Section F'!$A$1:$A$100,0))&lt;&gt;0,INDEX('WPTM - Section F'!AI$1:AI$100,MATCH('Print View'!$A261,'WPTM - Section F'!$A$1:$A$100,0)),""),"")</f>
        <v/>
      </c>
      <c r="O267" s="625"/>
      <c r="P267" s="625"/>
      <c r="Q267" s="625"/>
      <c r="R267" s="625"/>
      <c r="S267" s="625"/>
      <c r="T267" s="319"/>
    </row>
    <row r="268" spans="1:86" s="435" customFormat="1" ht="60" customHeight="1" x14ac:dyDescent="0.65">
      <c r="A268" s="641">
        <v>48</v>
      </c>
      <c r="B268" s="633" t="str">
        <f ca="1">IFERROR(IF(INDEX('WPTM - Section F'!AV$1:AV$100,MATCH('Print View'!$A261,'WPTM - Section F'!$A$1:$A$100,0))&lt;&gt;0,INDEX('WPTM - Section F'!AV$1:AV$100,MATCH('Print View'!$A261,'WPTM - Section F'!$A$1:$A$100,0)),""),"")</f>
        <v/>
      </c>
      <c r="C268" s="634"/>
      <c r="D268" s="634"/>
      <c r="E268" s="634"/>
      <c r="F268" s="634"/>
      <c r="G268" s="634"/>
      <c r="H268" s="634"/>
      <c r="I268" s="634"/>
      <c r="J268" s="634"/>
      <c r="K268" s="634"/>
      <c r="L268" s="634"/>
      <c r="M268" s="634"/>
      <c r="N268" s="634"/>
      <c r="O268" s="634"/>
      <c r="P268" s="634"/>
      <c r="Q268" s="634"/>
      <c r="R268" s="634"/>
      <c r="S268" s="635"/>
      <c r="T268" s="319"/>
    </row>
    <row r="269" spans="1:86" s="108" customFormat="1" ht="60" customHeight="1" x14ac:dyDescent="0.65">
      <c r="A269" s="654">
        <v>7</v>
      </c>
      <c r="B269" s="648" t="str">
        <f ca="1">IFERROR(IF(INDEX('WPTM - Section F'!B$1:B$100,MATCH('Print View'!$A269,'WPTM - Section F'!$A$1:$A$100,0))&lt;&gt;0,INDEX('WPTM - Section F'!B$1:B$100,MATCH('Print View'!$A269,'WPTM - Section F'!$A$1:$A$100,0)),""),"")</f>
        <v/>
      </c>
      <c r="C269" s="645" t="str">
        <f ca="1">IFERROR(IF(INDEX('WPTM - Section F'!C$1:C$100,MATCH('Print View'!$A269,'WPTM - Section F'!$A$1:$A$100,0))&lt;&gt;0,INDEX('WPTM - Section F'!C$1:C$100,MATCH('Print View'!$A269,'WPTM - Section F'!$A$1:$A$100,0)),""),"")</f>
        <v/>
      </c>
      <c r="D269" s="648" t="str">
        <f ca="1">IFERROR(IF(INDEX('WPTM - Section F'!D$1:D$100,MATCH('Print View'!$A269,'WPTM - Section F'!$A$1:$A$100,0))&lt;&gt;0,INDEX('WPTM - Section F'!D$1:D$100,MATCH('Print View'!$A269,'WPTM - Section F'!$A$1:$A$100,0)),""),"")</f>
        <v/>
      </c>
      <c r="E269" s="648" t="str">
        <f ca="1">IFERROR(IF(INDEX('WPTM - Section F'!E$1:E$100,MATCH('Print View'!$A269,'WPTM - Section F'!$A$1:$A$100,0))&lt;&gt;0,INDEX('WPTM - Section F'!E$1:E$100,MATCH('Print View'!$A269,'WPTM - Section F'!$A$1:$A$100,0)),""),"")</f>
        <v/>
      </c>
      <c r="F269" s="648" t="str">
        <f ca="1">IFERROR(IF(INDEX('WPTM - Section F'!F$1:F$100,MATCH('Print View'!$A269,'WPTM - Section F'!$A$1:$A$100,0))&lt;&gt;0,INDEX('WPTM - Section F'!F$1:F$100,MATCH('Print View'!$A269,'WPTM - Section F'!$A$1:$A$100,0)),""),"")</f>
        <v/>
      </c>
      <c r="G269" s="645" t="str">
        <f ca="1">IFERROR(IF(INDEX('WPTM - Section F'!G$1:G$100,MATCH('Print View'!$A269,'WPTM - Section F'!$A$1:$A$100,0))&lt;&gt;0,INDEX('WPTM - Section F'!G$1:G$100,MATCH('Print View'!$A269,'WPTM - Section F'!$A$1:$A$100,0)),""),"")</f>
        <v/>
      </c>
      <c r="H269" s="415"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69" s="629" t="str">
        <f ca="1">IFERROR(IF(INDEX('WPTM - Section F'!J$1:J$100,MATCH('Print View'!$A269,'WPTM - Section F'!$A$1:$A$100,0))&lt;&gt;0,INDEX('WPTM - Section F'!J$1:J$100,MATCH('Print View'!$A269,'WPTM - Section F'!$A$1:$A$100,0)),""),"")</f>
        <v/>
      </c>
      <c r="J269" s="630"/>
      <c r="K269" s="630"/>
      <c r="L269" s="630"/>
      <c r="M269" s="631"/>
      <c r="N269" s="629" t="str">
        <f ca="1">IFERROR(IF(INDEX('WPTM - Section F'!K$1:K$100,MATCH('Print View'!$A269,'WPTM - Section F'!$A$1:$A$100,0))&lt;&gt;0,INDEX('WPTM - Section F'!K$1:K$100,MATCH('Print View'!$A269,'WPTM - Section F'!$A$1:$A$100,0)),""),"")</f>
        <v/>
      </c>
      <c r="O269" s="630"/>
      <c r="P269" s="630"/>
      <c r="Q269" s="630"/>
      <c r="R269" s="630"/>
      <c r="S269" s="631"/>
      <c r="T269" s="324"/>
      <c r="U269" s="230"/>
      <c r="V269" s="230"/>
      <c r="W269" s="230"/>
      <c r="X269" s="230"/>
      <c r="Y269" s="230"/>
      <c r="Z269" s="230"/>
      <c r="AA269" s="230"/>
      <c r="AB269" s="230"/>
      <c r="AC269" s="230"/>
      <c r="AD269" s="230"/>
      <c r="AE269" s="230"/>
      <c r="AF269" s="230"/>
      <c r="AG269" s="230"/>
      <c r="AH269" s="230"/>
      <c r="AI269" s="230"/>
      <c r="AJ269" s="230"/>
      <c r="AK269" s="230"/>
      <c r="AL269" s="230"/>
      <c r="AM269" s="230"/>
      <c r="AN269" s="230"/>
      <c r="AO269" s="230"/>
      <c r="AP269" s="230"/>
      <c r="AQ269" s="230"/>
      <c r="AR269" s="230"/>
      <c r="AS269" s="230"/>
      <c r="AT269" s="230"/>
      <c r="AU269" s="230"/>
      <c r="AV269" s="230"/>
      <c r="AW269" s="230"/>
      <c r="AX269" s="230"/>
      <c r="AY269" s="230"/>
      <c r="AZ269" s="230"/>
      <c r="BA269" s="230"/>
      <c r="BB269" s="230"/>
      <c r="BC269" s="230"/>
      <c r="BD269" s="230"/>
      <c r="BE269" s="230"/>
      <c r="BF269" s="230"/>
      <c r="BG269" s="230"/>
      <c r="BH269" s="230"/>
      <c r="BI269" s="230"/>
      <c r="BJ269" s="230"/>
      <c r="BK269" s="230"/>
      <c r="BL269" s="230"/>
      <c r="BM269" s="230"/>
      <c r="BN269" s="230"/>
      <c r="BO269" s="230"/>
      <c r="BP269" s="230"/>
      <c r="BQ269" s="230"/>
      <c r="BR269" s="230"/>
      <c r="BS269" s="230"/>
      <c r="BT269" s="230"/>
      <c r="BU269" s="230"/>
      <c r="BV269" s="230"/>
      <c r="BW269" s="230"/>
      <c r="BX269" s="230"/>
      <c r="BY269" s="230"/>
      <c r="BZ269" s="230"/>
      <c r="CA269" s="230"/>
      <c r="CB269" s="230"/>
      <c r="CC269" s="230"/>
      <c r="CD269" s="230"/>
      <c r="CE269" s="230"/>
      <c r="CF269" s="230"/>
      <c r="CG269" s="230"/>
      <c r="CH269" s="230"/>
    </row>
    <row r="270" spans="1:86" s="108" customFormat="1" ht="60" customHeight="1" x14ac:dyDescent="0.65">
      <c r="A270" s="655">
        <v>50</v>
      </c>
      <c r="B270" s="649"/>
      <c r="C270" s="646" t="str">
        <f ca="1">IFERROR(IF(INDEX('WPTM - Section F'!C$1:C$100,MATCH('Print View'!$A270,'WPTM - Section F'!$A$1:$A$100,0))&lt;&gt;0,INDEX('WPTM - Section F'!C$1:C$100,MATCH('Print View'!$A270,'WPTM - Section F'!$A$1:$A$100,0)),""),"")</f>
        <v/>
      </c>
      <c r="D270" s="649"/>
      <c r="E270" s="649"/>
      <c r="F270" s="649"/>
      <c r="G270" s="646" t="str">
        <f ca="1">IFERROR(IF(INDEX('WPTM - Section F'!G$1:G$100,MATCH('Print View'!$A270,'WPTM - Section F'!$A$1:$A$100,0))&lt;&gt;0,INDEX('WPTM - Section F'!G$1:G$100,MATCH('Print View'!$A270,'WPTM - Section F'!$A$1:$A$100,0)),""),"")</f>
        <v/>
      </c>
      <c r="H270" s="415"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70" s="629" t="str">
        <f ca="1">IFERROR(IF(INDEX('WPTM - Section F'!N$1:N$100,MATCH('Print View'!$A269,'WPTM - Section F'!$A$1:$A$100,0))&lt;&gt;0,INDEX('WPTM - Section F'!N$1:N$100,MATCH('Print View'!$A269,'WPTM - Section F'!$A$1:$A$100,0)),""),"")</f>
        <v/>
      </c>
      <c r="J270" s="630"/>
      <c r="K270" s="630"/>
      <c r="L270" s="630"/>
      <c r="M270" s="631"/>
      <c r="N270" s="629" t="str">
        <f ca="1">IFERROR(IF(INDEX('WPTM - Section F'!O$1:O$100,MATCH('Print View'!$A269,'WPTM - Section F'!$A$1:$A$100,0))&lt;&gt;0,INDEX('WPTM - Section F'!O$1:O$100,MATCH('Print View'!$A269,'WPTM - Section F'!$A$1:$A$100,0)),""),"")</f>
        <v/>
      </c>
      <c r="O270" s="630"/>
      <c r="P270" s="630"/>
      <c r="Q270" s="630"/>
      <c r="R270" s="630"/>
      <c r="S270" s="631"/>
      <c r="T270" s="324"/>
      <c r="U270" s="230"/>
      <c r="V270" s="230"/>
      <c r="W270" s="230"/>
      <c r="X270" s="230"/>
      <c r="Y270" s="230"/>
      <c r="Z270" s="230"/>
      <c r="AA270" s="230"/>
      <c r="AB270" s="230"/>
      <c r="AC270"/>
      <c r="AD270"/>
      <c r="AE270"/>
      <c r="AF270"/>
      <c r="AG270"/>
      <c r="AH270"/>
      <c r="AI270"/>
      <c r="AJ270"/>
      <c r="AK270"/>
      <c r="AL270"/>
      <c r="AM270"/>
      <c r="AN270"/>
      <c r="AO270"/>
      <c r="AP270" s="230"/>
      <c r="AQ270" s="230"/>
      <c r="AR270" s="230"/>
      <c r="AS270" s="230"/>
      <c r="AT270" s="230"/>
      <c r="AU270" s="230"/>
      <c r="AV270" s="230"/>
      <c r="AW270" s="230"/>
      <c r="AX270" s="230"/>
      <c r="AY270" s="230"/>
      <c r="AZ270" s="230"/>
      <c r="BA270" s="230"/>
      <c r="BB270" s="230"/>
      <c r="BC270" s="230"/>
      <c r="BD270" s="230"/>
      <c r="BE270" s="230"/>
      <c r="BF270" s="230"/>
      <c r="BG270" s="230"/>
      <c r="BH270" s="230"/>
      <c r="BI270" s="230"/>
      <c r="BJ270" s="230"/>
      <c r="BK270" s="230"/>
      <c r="BL270" s="230"/>
      <c r="BM270" s="230"/>
      <c r="BN270" s="230"/>
      <c r="BO270" s="230"/>
      <c r="BP270" s="230"/>
      <c r="BQ270" s="230"/>
      <c r="BR270" s="230"/>
      <c r="BS270" s="230"/>
      <c r="BT270" s="230"/>
      <c r="BU270" s="230"/>
      <c r="BV270" s="230"/>
      <c r="BW270" s="230"/>
      <c r="BX270" s="230"/>
      <c r="BY270" s="230"/>
      <c r="BZ270" s="230"/>
      <c r="CA270" s="230"/>
      <c r="CB270" s="230"/>
      <c r="CC270" s="230"/>
      <c r="CD270" s="230"/>
      <c r="CE270" s="230"/>
      <c r="CF270" s="230"/>
      <c r="CG270" s="230"/>
      <c r="CH270" s="230"/>
    </row>
    <row r="271" spans="1:86" s="108" customFormat="1" ht="60" customHeight="1" x14ac:dyDescent="0.65">
      <c r="A271" s="655">
        <v>51</v>
      </c>
      <c r="B271" s="649"/>
      <c r="C271" s="646" t="str">
        <f ca="1">IFERROR(IF(INDEX('WPTM - Section F'!C$1:C$100,MATCH('Print View'!$A271,'WPTM - Section F'!$A$1:$A$100,0))&lt;&gt;0,INDEX('WPTM - Section F'!C$1:C$100,MATCH('Print View'!$A271,'WPTM - Section F'!$A$1:$A$100,0)),""),"")</f>
        <v/>
      </c>
      <c r="D271" s="649"/>
      <c r="E271" s="649"/>
      <c r="F271" s="649"/>
      <c r="G271" s="646" t="str">
        <f ca="1">IFERROR(IF(INDEX('WPTM - Section F'!G$1:G$100,MATCH('Print View'!$A271,'WPTM - Section F'!$A$1:$A$100,0))&lt;&gt;0,INDEX('WPTM - Section F'!G$1:G$100,MATCH('Print View'!$A271,'WPTM - Section F'!$A$1:$A$100,0)),""),"")</f>
        <v/>
      </c>
      <c r="H271" s="415"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71" s="629" t="str">
        <f ca="1">IFERROR(IF(INDEX('WPTM - Section F'!R$1:R$100,MATCH('Print View'!$A269,'WPTM - Section F'!$A$1:$A$100,0))&lt;&gt;0,INDEX('WPTM - Section F'!R$1:R$100,MATCH('Print View'!$A269,'WPTM - Section F'!$A$1:$A$100,0)),""),"")</f>
        <v/>
      </c>
      <c r="J271" s="630"/>
      <c r="K271" s="630"/>
      <c r="L271" s="630"/>
      <c r="M271" s="631"/>
      <c r="N271" s="629" t="str">
        <f ca="1">IFERROR(IF(INDEX('WPTM - Section F'!S$1:S$100,MATCH('Print View'!$A269,'WPTM - Section F'!$A$1:$A$100,0))&lt;&gt;0,INDEX('WPTM - Section F'!S$1:S$100,MATCH('Print View'!$A269,'WPTM - Section F'!$A$1:$A$100,0)),""),"")</f>
        <v/>
      </c>
      <c r="O271" s="630"/>
      <c r="P271" s="630"/>
      <c r="Q271" s="630"/>
      <c r="R271" s="630"/>
      <c r="S271" s="631"/>
      <c r="T271" s="324"/>
      <c r="U271" s="230"/>
      <c r="V271" s="230"/>
      <c r="W271" s="230"/>
      <c r="X271" s="230"/>
      <c r="Y271" s="230"/>
      <c r="Z271" s="230"/>
      <c r="AA271" s="230"/>
      <c r="AB271" s="230"/>
      <c r="AC271"/>
      <c r="AD271"/>
      <c r="AE271"/>
      <c r="AF271"/>
      <c r="AG271"/>
      <c r="AH271"/>
      <c r="AI271"/>
      <c r="AJ271"/>
      <c r="AK271"/>
      <c r="AL271"/>
      <c r="AM271"/>
      <c r="AN271"/>
      <c r="AO271"/>
      <c r="AP271" s="230"/>
      <c r="AQ271" s="230"/>
      <c r="AR271" s="230"/>
      <c r="AS271" s="230"/>
      <c r="AT271" s="230"/>
      <c r="AU271" s="230"/>
      <c r="AV271" s="230"/>
      <c r="AW271" s="230"/>
      <c r="AX271" s="230"/>
      <c r="AY271" s="230"/>
      <c r="AZ271" s="230"/>
      <c r="BA271" s="230"/>
      <c r="BB271" s="230"/>
      <c r="BC271" s="230"/>
      <c r="BD271" s="230"/>
      <c r="BE271" s="230"/>
      <c r="BF271" s="230"/>
      <c r="BG271" s="230"/>
      <c r="BH271" s="230"/>
      <c r="BI271" s="230"/>
      <c r="BJ271" s="230"/>
      <c r="BK271" s="230"/>
      <c r="BL271" s="230"/>
      <c r="BM271" s="230"/>
      <c r="BN271" s="230"/>
      <c r="BO271" s="230"/>
      <c r="BP271" s="230"/>
      <c r="BQ271" s="230"/>
      <c r="BR271" s="230"/>
      <c r="BS271" s="230"/>
      <c r="BT271" s="230"/>
      <c r="BU271" s="230"/>
      <c r="BV271" s="230"/>
      <c r="BW271" s="230"/>
      <c r="BX271" s="230"/>
      <c r="BY271" s="230"/>
      <c r="BZ271" s="230"/>
      <c r="CA271" s="230"/>
      <c r="CB271" s="230"/>
      <c r="CC271" s="230"/>
      <c r="CD271" s="230"/>
      <c r="CE271" s="230"/>
      <c r="CF271" s="230"/>
      <c r="CG271" s="230"/>
      <c r="CH271" s="230"/>
    </row>
    <row r="272" spans="1:86" s="108" customFormat="1" ht="60" customHeight="1" x14ac:dyDescent="0.65">
      <c r="A272" s="655">
        <v>52</v>
      </c>
      <c r="B272" s="649"/>
      <c r="C272" s="646" t="str">
        <f ca="1">IFERROR(IF(INDEX('WPTM - Section F'!C$1:C$100,MATCH('Print View'!$A272,'WPTM - Section F'!$A$1:$A$100,0))&lt;&gt;0,INDEX('WPTM - Section F'!C$1:C$100,MATCH('Print View'!$A272,'WPTM - Section F'!$A$1:$A$100,0)),""),"")</f>
        <v/>
      </c>
      <c r="D272" s="649"/>
      <c r="E272" s="649"/>
      <c r="F272" s="649"/>
      <c r="G272" s="646" t="str">
        <f ca="1">IFERROR(IF(INDEX('WPTM - Section F'!G$1:G$100,MATCH('Print View'!$A272,'WPTM - Section F'!$A$1:$A$100,0))&lt;&gt;0,INDEX('WPTM - Section F'!G$1:G$100,MATCH('Print View'!$A272,'WPTM - Section F'!$A$1:$A$100,0)),""),"")</f>
        <v/>
      </c>
      <c r="H272" s="415"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72" s="629" t="str">
        <f ca="1">IFERROR(IF(INDEX('WPTM - Section F'!V$1:V$100,MATCH('Print View'!$A269,'WPTM - Section F'!$A$1:$A$100,0))&lt;&gt;0,INDEX('WPTM - Section F'!V$1:V$100,MATCH('Print View'!$A269,'WPTM - Section F'!$A$1:$A$100,0)),""),"")</f>
        <v/>
      </c>
      <c r="J272" s="630"/>
      <c r="K272" s="630"/>
      <c r="L272" s="630"/>
      <c r="M272" s="631"/>
      <c r="N272" s="629" t="str">
        <f ca="1">IFERROR(IF(INDEX('WPTM - Section F'!W$1:W$100,MATCH('Print View'!$A269,'WPTM - Section F'!$A$1:$A$100,0))&lt;&gt;0,INDEX('WPTM - Section F'!W$1:W$100,MATCH('Print View'!$A269,'WPTM - Section F'!$A$1:$A$100,0)),""),"")</f>
        <v/>
      </c>
      <c r="O272" s="630"/>
      <c r="P272" s="630"/>
      <c r="Q272" s="630"/>
      <c r="R272" s="630"/>
      <c r="S272" s="631"/>
      <c r="T272" s="324"/>
      <c r="U272" s="230"/>
      <c r="V272" s="230"/>
      <c r="W272" s="230"/>
      <c r="X272" s="230"/>
      <c r="Y272" s="230"/>
      <c r="Z272" s="230"/>
      <c r="AA272" s="230"/>
      <c r="AB272" s="230"/>
      <c r="AC272"/>
      <c r="AD272"/>
      <c r="AE272"/>
      <c r="AF272"/>
      <c r="AG272"/>
      <c r="AH272"/>
      <c r="AI272"/>
      <c r="AJ272"/>
      <c r="AK272"/>
      <c r="AL272"/>
      <c r="AM272"/>
      <c r="AN272"/>
      <c r="AO272"/>
      <c r="AP272" s="230"/>
      <c r="AQ272" s="230"/>
      <c r="AR272" s="230"/>
      <c r="AS272" s="230"/>
      <c r="AT272" s="230"/>
      <c r="AU272" s="230"/>
      <c r="AV272" s="230"/>
      <c r="AW272" s="230"/>
      <c r="AX272" s="230"/>
      <c r="AY272" s="230"/>
      <c r="AZ272" s="230"/>
      <c r="BA272" s="230"/>
      <c r="BB272" s="230"/>
      <c r="BC272" s="230"/>
      <c r="BD272" s="230"/>
      <c r="BE272" s="230"/>
      <c r="BF272" s="230"/>
      <c r="BG272" s="230"/>
      <c r="BH272" s="230"/>
      <c r="BI272" s="230"/>
      <c r="BJ272" s="230"/>
      <c r="BK272" s="230"/>
      <c r="BL272" s="230"/>
      <c r="BM272" s="230"/>
      <c r="BN272" s="230"/>
      <c r="BO272" s="230"/>
      <c r="BP272" s="230"/>
      <c r="BQ272" s="230"/>
      <c r="BR272" s="230"/>
      <c r="BS272" s="230"/>
      <c r="BT272" s="230"/>
      <c r="BU272" s="230"/>
      <c r="BV272" s="230"/>
      <c r="BW272" s="230"/>
      <c r="BX272" s="230"/>
      <c r="BY272" s="230"/>
      <c r="BZ272" s="230"/>
      <c r="CA272" s="230"/>
      <c r="CB272" s="230"/>
      <c r="CC272" s="230"/>
      <c r="CD272" s="230"/>
      <c r="CE272" s="230"/>
      <c r="CF272" s="230"/>
      <c r="CG272" s="230"/>
      <c r="CH272" s="230"/>
    </row>
    <row r="273" spans="1:86" s="108" customFormat="1" ht="60" customHeight="1" x14ac:dyDescent="0.65">
      <c r="A273" s="655">
        <v>53</v>
      </c>
      <c r="B273" s="649"/>
      <c r="C273" s="646" t="str">
        <f ca="1">IFERROR(IF(INDEX('WPTM - Section F'!C$1:C$100,MATCH('Print View'!$A273,'WPTM - Section F'!$A$1:$A$100,0))&lt;&gt;0,INDEX('WPTM - Section F'!C$1:C$100,MATCH('Print View'!$A273,'WPTM - Section F'!$A$1:$A$100,0)),""),"")</f>
        <v/>
      </c>
      <c r="D273" s="649"/>
      <c r="E273" s="649"/>
      <c r="F273" s="649"/>
      <c r="G273" s="646" t="str">
        <f ca="1">IFERROR(IF(INDEX('WPTM - Section F'!G$1:G$100,MATCH('Print View'!$A273,'WPTM - Section F'!$A$1:$A$100,0))&lt;&gt;0,INDEX('WPTM - Section F'!G$1:G$100,MATCH('Print View'!$A273,'WPTM - Section F'!$A$1:$A$100,0)),""),"")</f>
        <v/>
      </c>
      <c r="H273" s="415"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73" s="629" t="str">
        <f ca="1">IFERROR(IF(INDEX('WPTM - Section F'!Z$1:Z$100,MATCH('Print View'!$A269,'WPTM - Section F'!$A$1:$A$100,0))&lt;&gt;0,INDEX('WPTM - Section F'!Z$1:Z$100,MATCH('Print View'!$A269,'WPTM - Section F'!$A$1:$A$100,0)),""),"")</f>
        <v/>
      </c>
      <c r="J273" s="630"/>
      <c r="K273" s="630"/>
      <c r="L273" s="630"/>
      <c r="M273" s="631"/>
      <c r="N273" s="629" t="str">
        <f ca="1">IFERROR(IF(INDEX('WPTM - Section F'!AA$1:AA$100,MATCH('Print View'!$A269,'WPTM - Section F'!$A$1:$A$100,0))&lt;&gt;0,INDEX('WPTM - Section F'!AA$1:AA$100,MATCH('Print View'!$A269,'WPTM - Section F'!$A$1:$A$100,0)),""),"")</f>
        <v/>
      </c>
      <c r="O273" s="630"/>
      <c r="P273" s="630"/>
      <c r="Q273" s="630"/>
      <c r="R273" s="630"/>
      <c r="S273" s="631"/>
      <c r="T273" s="324"/>
      <c r="U273" s="230"/>
      <c r="V273" s="230"/>
      <c r="W273" s="230"/>
      <c r="X273" s="230"/>
      <c r="Y273" s="230"/>
      <c r="Z273" s="230"/>
      <c r="AA273" s="230"/>
      <c r="AB273" s="230"/>
      <c r="AC273"/>
      <c r="AD273"/>
      <c r="AE273"/>
      <c r="AF273"/>
      <c r="AG273"/>
      <c r="AH273"/>
      <c r="AI273"/>
      <c r="AJ273"/>
      <c r="AK273"/>
      <c r="AL273"/>
      <c r="AM273"/>
      <c r="AN273"/>
      <c r="AO273"/>
      <c r="AP273" s="230"/>
      <c r="AQ273" s="230"/>
      <c r="AR273" s="230"/>
      <c r="AS273" s="230"/>
      <c r="AT273" s="230"/>
      <c r="AU273" s="230"/>
      <c r="AV273" s="230"/>
      <c r="AW273" s="230"/>
      <c r="AX273" s="230"/>
      <c r="AY273" s="230"/>
      <c r="AZ273" s="230"/>
      <c r="BA273" s="230"/>
      <c r="BB273" s="230"/>
      <c r="BC273" s="230"/>
      <c r="BD273" s="230"/>
      <c r="BE273" s="230"/>
      <c r="BF273" s="230"/>
      <c r="BG273" s="230"/>
      <c r="BH273" s="230"/>
      <c r="BI273" s="230"/>
      <c r="BJ273" s="230"/>
      <c r="BK273" s="230"/>
      <c r="BL273" s="230"/>
      <c r="BM273" s="230"/>
      <c r="BN273" s="230"/>
      <c r="BO273" s="230"/>
      <c r="BP273" s="230"/>
      <c r="BQ273" s="230"/>
      <c r="BR273" s="230"/>
      <c r="BS273" s="230"/>
      <c r="BT273" s="230"/>
      <c r="BU273" s="230"/>
      <c r="BV273" s="230"/>
      <c r="BW273" s="230"/>
      <c r="BX273" s="230"/>
      <c r="BY273" s="230"/>
      <c r="BZ273" s="230"/>
      <c r="CA273" s="230"/>
      <c r="CB273" s="230"/>
      <c r="CC273" s="230"/>
      <c r="CD273" s="230"/>
      <c r="CE273" s="230"/>
      <c r="CF273" s="230"/>
      <c r="CG273" s="230"/>
      <c r="CH273" s="230"/>
    </row>
    <row r="274" spans="1:86" s="108" customFormat="1" ht="60" customHeight="1" x14ac:dyDescent="0.65">
      <c r="A274" s="655">
        <v>54</v>
      </c>
      <c r="B274" s="649"/>
      <c r="C274" s="646" t="str">
        <f ca="1">IFERROR(IF(INDEX('WPTM - Section F'!C$1:C$100,MATCH('Print View'!$A274,'WPTM - Section F'!$A$1:$A$100,0))&lt;&gt;0,INDEX('WPTM - Section F'!C$1:C$100,MATCH('Print View'!$A274,'WPTM - Section F'!$A$1:$A$100,0)),""),"")</f>
        <v/>
      </c>
      <c r="D274" s="649"/>
      <c r="E274" s="649"/>
      <c r="F274" s="649"/>
      <c r="G274" s="646" t="str">
        <f ca="1">IFERROR(IF(INDEX('WPTM - Section F'!G$1:G$100,MATCH('Print View'!$A274,'WPTM - Section F'!$A$1:$A$100,0))&lt;&gt;0,INDEX('WPTM - Section F'!G$1:G$100,MATCH('Print View'!$A274,'WPTM - Section F'!$A$1:$A$100,0)),""),"")</f>
        <v/>
      </c>
      <c r="H274" s="415"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74" s="629" t="str">
        <f ca="1">IFERROR(IF(INDEX('WPTM - Section F'!AD$1:AD$100,MATCH('Print View'!$A269,'WPTM - Section F'!$A$1:$A$100,0))&lt;&gt;0,INDEX('WPTM - Section F'!AD$1:AD$100,MATCH('Print View'!$A269,'WPTM - Section F'!$A$1:$A$100,0)),""),"")</f>
        <v/>
      </c>
      <c r="J274" s="630"/>
      <c r="K274" s="630"/>
      <c r="L274" s="630"/>
      <c r="M274" s="631"/>
      <c r="N274" s="629" t="str">
        <f ca="1">IFERROR(IF(INDEX('WPTM - Section F'!AE$1:AE$100,MATCH('Print View'!$A269,'WPTM - Section F'!$A$1:$A$100,0))&lt;&gt;0,INDEX('WPTM - Section F'!AE$1:AE$100,MATCH('Print View'!$A269,'WPTM - Section F'!$A$1:$A$100,0)),""),"")</f>
        <v/>
      </c>
      <c r="O274" s="630"/>
      <c r="P274" s="630"/>
      <c r="Q274" s="630"/>
      <c r="R274" s="630"/>
      <c r="S274" s="631"/>
      <c r="T274" s="324"/>
      <c r="U274" s="230"/>
      <c r="V274" s="230"/>
      <c r="W274" s="230"/>
      <c r="X274" s="230"/>
      <c r="Y274" s="230"/>
      <c r="Z274" s="230"/>
      <c r="AA274" s="230"/>
      <c r="AB274" s="230"/>
      <c r="AC274"/>
      <c r="AD274"/>
      <c r="AE274"/>
      <c r="AF274"/>
      <c r="AG274"/>
      <c r="AH274"/>
      <c r="AI274"/>
      <c r="AJ274"/>
      <c r="AK274"/>
      <c r="AL274"/>
      <c r="AM274"/>
      <c r="AN274"/>
      <c r="AO274"/>
      <c r="AP274" s="230"/>
      <c r="AQ274" s="230"/>
      <c r="AR274" s="230"/>
      <c r="AS274" s="230"/>
      <c r="AT274" s="230"/>
      <c r="AU274" s="230"/>
      <c r="AV274" s="230"/>
      <c r="AW274" s="230"/>
      <c r="AX274" s="230"/>
      <c r="AY274" s="230"/>
      <c r="AZ274" s="230"/>
      <c r="BA274" s="230"/>
      <c r="BB274" s="230"/>
      <c r="BC274" s="230"/>
      <c r="BD274" s="230"/>
      <c r="BE274" s="230"/>
      <c r="BF274" s="230"/>
      <c r="BG274" s="230"/>
      <c r="BH274" s="230"/>
      <c r="BI274" s="230"/>
      <c r="BJ274" s="230"/>
      <c r="BK274" s="230"/>
      <c r="BL274" s="230"/>
      <c r="BM274" s="230"/>
      <c r="BN274" s="230"/>
      <c r="BO274" s="230"/>
      <c r="BP274" s="230"/>
      <c r="BQ274" s="230"/>
      <c r="BR274" s="230"/>
      <c r="BS274" s="230"/>
      <c r="BT274" s="230"/>
      <c r="BU274" s="230"/>
      <c r="BV274" s="230"/>
      <c r="BW274" s="230"/>
      <c r="BX274" s="230"/>
      <c r="BY274" s="230"/>
      <c r="BZ274" s="230"/>
      <c r="CA274" s="230"/>
      <c r="CB274" s="230"/>
      <c r="CC274" s="230"/>
      <c r="CD274" s="230"/>
      <c r="CE274" s="230"/>
      <c r="CF274" s="230"/>
      <c r="CG274" s="230"/>
      <c r="CH274" s="230"/>
    </row>
    <row r="275" spans="1:86" s="108" customFormat="1" ht="60" customHeight="1" x14ac:dyDescent="0.65">
      <c r="A275" s="655">
        <v>55</v>
      </c>
      <c r="B275" s="650"/>
      <c r="C275" s="647" t="str">
        <f ca="1">IFERROR(IF(INDEX('WPTM - Section F'!C$1:C$100,MATCH('Print View'!$A275,'WPTM - Section F'!$A$1:$A$100,0))&lt;&gt;0,INDEX('WPTM - Section F'!C$1:C$100,MATCH('Print View'!$A275,'WPTM - Section F'!$A$1:$A$100,0)),""),"")</f>
        <v/>
      </c>
      <c r="D275" s="650"/>
      <c r="E275" s="650"/>
      <c r="F275" s="650"/>
      <c r="G275" s="647" t="str">
        <f ca="1">IFERROR(IF(INDEX('WPTM - Section F'!G$1:G$100,MATCH('Print View'!$A275,'WPTM - Section F'!$A$1:$A$100,0))&lt;&gt;0,INDEX('WPTM - Section F'!G$1:G$100,MATCH('Print View'!$A275,'WPTM - Section F'!$A$1:$A$100,0)),""),"")</f>
        <v/>
      </c>
      <c r="H275" s="415" t="str">
        <f>IF(IFERROR(INDEX('Overview - Section A'!$A$46:$A$53,MATCH(D$29,'Overview - Section A'!$B$46:$B$53,0)),"")="","",TEXT(IFERROR(INDEX('Overview - Section A'!$A$46:$A$53,MATCH(D$29,'Overview - Section A'!$B$46:$B$53,0)),""),Setup!$A$33) &amp;" to " &amp; TEXT(IFERROR(INDEX('Overview - Section A'!$E$46:$E$53,MATCH(D$29,'Overview - Section A'!$B$46:$B$53,0)),""),Setup!$A$33))</f>
        <v/>
      </c>
      <c r="I275" s="629" t="str">
        <f ca="1">IFERROR(IF(INDEX('WPTM - Section F'!AH$1:AH$100,MATCH('Print View'!$A269,'WPTM - Section F'!$A$1:$A$100,0))&lt;&gt;0,INDEX('WPTM - Section F'!AH$1:AH$100,MATCH('Print View'!$A269,'WPTM - Section F'!$A$1:$A$100,0)),""),"")</f>
        <v/>
      </c>
      <c r="J275" s="630"/>
      <c r="K275" s="630"/>
      <c r="L275" s="630"/>
      <c r="M275" s="631"/>
      <c r="N275" s="629" t="str">
        <f ca="1">IFERROR(IF(INDEX('WPTM - Section F'!AI$1:AI$100,MATCH('Print View'!$A269,'WPTM - Section F'!$A$1:$A$100,0))&lt;&gt;0,INDEX('WPTM - Section F'!AI$1:AI$100,MATCH('Print View'!$A269,'WPTM - Section F'!$A$1:$A$100,0)),""),"")</f>
        <v/>
      </c>
      <c r="O275" s="630"/>
      <c r="P275" s="630"/>
      <c r="Q275" s="630"/>
      <c r="R275" s="630"/>
      <c r="S275" s="631"/>
      <c r="T275" s="324"/>
      <c r="U275" s="230"/>
      <c r="V275" s="230"/>
      <c r="W275" s="230"/>
      <c r="X275" s="230"/>
      <c r="Y275" s="230"/>
      <c r="Z275" s="230"/>
      <c r="AA275" s="230"/>
      <c r="AB275" s="230"/>
      <c r="AC275"/>
      <c r="AD275"/>
      <c r="AE275"/>
      <c r="AF275"/>
      <c r="AG275"/>
      <c r="AH275"/>
      <c r="AI275"/>
      <c r="AJ275"/>
      <c r="AK275"/>
      <c r="AL275"/>
      <c r="AM275"/>
      <c r="AN275"/>
      <c r="AO275"/>
      <c r="AP275" s="230"/>
      <c r="AQ275" s="230"/>
      <c r="AR275" s="230"/>
      <c r="AS275" s="230"/>
      <c r="AT275" s="230"/>
      <c r="AU275" s="230"/>
      <c r="AV275" s="230"/>
      <c r="AW275" s="230"/>
      <c r="AX275" s="230"/>
      <c r="AY275" s="230"/>
      <c r="AZ275" s="230"/>
      <c r="BA275" s="230"/>
      <c r="BB275" s="230"/>
      <c r="BC275" s="230"/>
      <c r="BD275" s="230"/>
      <c r="BE275" s="230"/>
      <c r="BF275" s="230"/>
      <c r="BG275" s="230"/>
      <c r="BH275" s="230"/>
      <c r="BI275" s="230"/>
      <c r="BJ275" s="230"/>
      <c r="BK275" s="230"/>
      <c r="BL275" s="230"/>
      <c r="BM275" s="230"/>
      <c r="BN275" s="230"/>
      <c r="BO275" s="230"/>
      <c r="BP275" s="230"/>
      <c r="BQ275" s="230"/>
      <c r="BR275" s="230"/>
      <c r="BS275" s="230"/>
      <c r="BT275" s="230"/>
      <c r="BU275" s="230"/>
      <c r="BV275" s="230"/>
      <c r="BW275" s="230"/>
      <c r="BX275" s="230"/>
      <c r="BY275" s="230"/>
      <c r="BZ275" s="230"/>
      <c r="CA275" s="230"/>
      <c r="CB275" s="230"/>
      <c r="CC275" s="230"/>
      <c r="CD275" s="230"/>
      <c r="CE275" s="230"/>
      <c r="CF275" s="230"/>
      <c r="CG275" s="230"/>
      <c r="CH275" s="230"/>
    </row>
    <row r="276" spans="1:86" s="108" customFormat="1" ht="60" customHeight="1" x14ac:dyDescent="0.65">
      <c r="A276" s="662">
        <v>56</v>
      </c>
      <c r="B276" s="663" t="str">
        <f ca="1">IFERROR(IF(INDEX('WPTM - Section F'!AV$1:AV$100,MATCH('Print View'!$A269,'WPTM - Section F'!$A$1:$A$100,0))&lt;&gt;0,INDEX('WPTM - Section F'!AV$1:AV$100,MATCH('Print View'!$A269,'WPTM - Section F'!$A$1:$A$100,0)),""),"")</f>
        <v/>
      </c>
      <c r="C276" s="664"/>
      <c r="D276" s="664"/>
      <c r="E276" s="664"/>
      <c r="F276" s="664"/>
      <c r="G276" s="664"/>
      <c r="H276" s="664"/>
      <c r="I276" s="664"/>
      <c r="J276" s="664"/>
      <c r="K276" s="664"/>
      <c r="L276" s="664"/>
      <c r="M276" s="664"/>
      <c r="N276" s="664"/>
      <c r="O276" s="664"/>
      <c r="P276" s="664"/>
      <c r="Q276" s="664"/>
      <c r="R276" s="664"/>
      <c r="S276" s="665"/>
      <c r="T276" s="323"/>
      <c r="U276" s="230"/>
      <c r="V276" s="230"/>
      <c r="W276" s="230"/>
      <c r="X276" s="230"/>
      <c r="Y276" s="230"/>
      <c r="Z276" s="230"/>
      <c r="AA276" s="230"/>
      <c r="AB276" s="230"/>
      <c r="AC276"/>
      <c r="AD276"/>
      <c r="AE276"/>
      <c r="AF276"/>
      <c r="AG276"/>
      <c r="AH276"/>
      <c r="AI276"/>
      <c r="AJ276"/>
      <c r="AK276"/>
      <c r="AL276"/>
      <c r="AM276"/>
      <c r="AN276"/>
      <c r="AO276"/>
      <c r="AP276" s="230"/>
      <c r="AQ276" s="230"/>
      <c r="AR276" s="230"/>
      <c r="AS276" s="230"/>
      <c r="AT276" s="230"/>
      <c r="AU276" s="230"/>
      <c r="AV276" s="230"/>
      <c r="AW276" s="230"/>
      <c r="AX276" s="230"/>
      <c r="AY276" s="230"/>
      <c r="AZ276" s="230"/>
      <c r="BA276" s="230"/>
      <c r="BB276" s="230"/>
      <c r="BC276" s="230"/>
      <c r="BD276" s="230"/>
      <c r="BE276" s="230"/>
      <c r="BF276" s="230"/>
      <c r="BG276" s="230"/>
      <c r="BH276" s="230"/>
      <c r="BI276" s="230"/>
      <c r="BJ276" s="230"/>
      <c r="BK276" s="230"/>
      <c r="BL276" s="230"/>
      <c r="BM276" s="230"/>
      <c r="BN276" s="230"/>
      <c r="BO276" s="230"/>
      <c r="BP276" s="230"/>
      <c r="BQ276" s="230"/>
      <c r="BR276" s="230"/>
      <c r="BS276" s="230"/>
      <c r="BT276" s="230"/>
      <c r="BU276" s="230"/>
      <c r="BV276" s="230"/>
      <c r="BW276" s="230"/>
      <c r="BX276" s="230"/>
      <c r="BY276" s="230"/>
      <c r="BZ276" s="230"/>
      <c r="CA276" s="230"/>
      <c r="CB276" s="230"/>
      <c r="CC276" s="230"/>
      <c r="CD276" s="230"/>
      <c r="CE276" s="230"/>
      <c r="CF276" s="230"/>
      <c r="CG276" s="230"/>
      <c r="CH276" s="230"/>
    </row>
    <row r="277" spans="1:86" s="435" customFormat="1" ht="60" customHeight="1" x14ac:dyDescent="0.35">
      <c r="A277" s="639">
        <v>8</v>
      </c>
      <c r="B277" s="626" t="str">
        <f ca="1">IFERROR(IF(INDEX('WPTM - Section F'!B$1:B$100,MATCH('Print View'!$A277,'WPTM - Section F'!$A$1:$A$100,0))&lt;&gt;0,INDEX('WPTM - Section F'!B$1:B$100,MATCH('Print View'!$A277,'WPTM - Section F'!$A$1:$A$100,0)),""),"")</f>
        <v/>
      </c>
      <c r="C277" s="642" t="str">
        <f ca="1">IFERROR(IF(INDEX('WPTM - Section F'!C$1:C$100,MATCH('Print View'!$A277,'WPTM - Section F'!$A$1:$A$100,0))&lt;&gt;0,INDEX('WPTM - Section F'!C$1:C$100,MATCH('Print View'!$A277,'WPTM - Section F'!$A$1:$A$100,0)),""),"")</f>
        <v/>
      </c>
      <c r="D277" s="626" t="str">
        <f ca="1">IFERROR(IF(INDEX('WPTM - Section F'!D$1:D$100,MATCH('Print View'!$A277,'WPTM - Section F'!$A$1:$A$100,0))&lt;&gt;0,INDEX('WPTM - Section F'!D$1:D$100,MATCH('Print View'!$A277,'WPTM - Section F'!$A$1:$A$100,0)),""),"")</f>
        <v/>
      </c>
      <c r="E277" s="626" t="str">
        <f ca="1">IFERROR(IF(INDEX('WPTM - Section F'!E$1:E$100,MATCH('Print View'!$A277,'WPTM - Section F'!$A$1:$A$100,0))&lt;&gt;0,INDEX('WPTM - Section F'!E$1:E$100,MATCH('Print View'!$A277,'WPTM - Section F'!$A$1:$A$100,0)),""),"")</f>
        <v/>
      </c>
      <c r="F277" s="626" t="str">
        <f ca="1">IFERROR(IF(INDEX('WPTM - Section F'!F$1:F$100,MATCH('Print View'!$A277,'WPTM - Section F'!$A$1:$A$100,0))&lt;&gt;0,INDEX('WPTM - Section F'!F$1:F$100,MATCH('Print View'!$A277,'WPTM - Section F'!$A$1:$A$100,0)),""),"")</f>
        <v/>
      </c>
      <c r="G277" s="642" t="str">
        <f ca="1">IFERROR(IF(INDEX('WPTM - Section F'!G$1:G$100,MATCH('Print View'!$A277,'WPTM - Section F'!$A$1:$A$100,0))&lt;&gt;0,INDEX('WPTM - Section F'!G$1:G$100,MATCH('Print View'!$A277,'WPTM - Section F'!$A$1:$A$100,0)),""),"")</f>
        <v/>
      </c>
      <c r="H277" s="433"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77" s="624" t="str">
        <f ca="1">IFERROR(IF(INDEX('WPTM - Section F'!J$1:J$100,MATCH('Print View'!$A277,'WPTM - Section F'!$A$1:$A$100,0))&lt;&gt;0,INDEX('WPTM - Section F'!J$1:J$100,MATCH('Print View'!$A277,'WPTM - Section F'!$A$1:$A$100,0)),""),"")</f>
        <v/>
      </c>
      <c r="J277" s="625"/>
      <c r="K277" s="625"/>
      <c r="L277" s="625"/>
      <c r="M277" s="632"/>
      <c r="N277" s="624" t="str">
        <f ca="1">IFERROR(IF(INDEX('WPTM - Section F'!K$1:K$100,MATCH('Print View'!$A277,'WPTM - Section F'!$A$1:$A$100,0))&lt;&gt;0,INDEX('WPTM - Section F'!K$1:K$100,MATCH('Print View'!$A277,'WPTM - Section F'!$A$1:$A$100,0)),""),"")</f>
        <v/>
      </c>
      <c r="O277" s="625"/>
      <c r="P277" s="625"/>
      <c r="Q277" s="625"/>
      <c r="R277" s="625"/>
      <c r="S277" s="625"/>
      <c r="T277" s="319"/>
      <c r="AC277" s="432"/>
      <c r="AD277" s="432"/>
      <c r="AE277" s="432"/>
      <c r="AF277" s="432"/>
      <c r="AG277" s="432"/>
      <c r="AH277" s="432"/>
      <c r="AI277" s="432"/>
      <c r="AJ277" s="432"/>
      <c r="AK277" s="432"/>
      <c r="AL277" s="432"/>
      <c r="AM277" s="432"/>
      <c r="AN277" s="432"/>
      <c r="AO277" s="432"/>
    </row>
    <row r="278" spans="1:86" s="435" customFormat="1" ht="60" customHeight="1" x14ac:dyDescent="0.35">
      <c r="A278" s="640">
        <v>58</v>
      </c>
      <c r="B278" s="627"/>
      <c r="C278" s="643" t="str">
        <f ca="1">IFERROR(IF(INDEX('WPTM - Section F'!C$1:C$100,MATCH('Print View'!$A278,'WPTM - Section F'!$A$1:$A$100,0))&lt;&gt;0,INDEX('WPTM - Section F'!C$1:C$100,MATCH('Print View'!$A278,'WPTM - Section F'!$A$1:$A$100,0)),""),"")</f>
        <v/>
      </c>
      <c r="D278" s="627"/>
      <c r="E278" s="627"/>
      <c r="F278" s="627"/>
      <c r="G278" s="643" t="str">
        <f ca="1">IFERROR(IF(INDEX('WPTM - Section F'!G$1:G$100,MATCH('Print View'!$A278,'WPTM - Section F'!$A$1:$A$100,0))&lt;&gt;0,INDEX('WPTM - Section F'!G$1:G$100,MATCH('Print View'!$A278,'WPTM - Section F'!$A$1:$A$100,0)),""),"")</f>
        <v/>
      </c>
      <c r="H278" s="433"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78" s="624" t="str">
        <f ca="1">IFERROR(IF(INDEX('WPTM - Section F'!J$1:J$100,MATCH('Print View'!$A277,'WPTM - Section F'!$A$1:$A$100,0))&lt;&gt;0,INDEX('WPTM - Section F'!J$1:J$100,MATCH('Print View'!$A277,'WPTM - Section F'!$A$1:$A$100,0)),""),"")</f>
        <v/>
      </c>
      <c r="J278" s="625"/>
      <c r="K278" s="625"/>
      <c r="L278" s="625"/>
      <c r="M278" s="632"/>
      <c r="N278" s="624" t="str">
        <f ca="1">IFERROR(IF(INDEX('WPTM - Section F'!O$1:O$100,MATCH('Print View'!$A277,'WPTM - Section F'!$A$1:$A$100,0))&lt;&gt;0,INDEX('WPTM - Section F'!O$1:O$100,MATCH('Print View'!$A277,'WPTM - Section F'!$A$1:$A$100,0)),""),"")</f>
        <v/>
      </c>
      <c r="O278" s="625"/>
      <c r="P278" s="625"/>
      <c r="Q278" s="625"/>
      <c r="R278" s="625"/>
      <c r="S278" s="625"/>
      <c r="T278" s="319"/>
      <c r="AC278" s="432"/>
      <c r="AD278" s="432"/>
      <c r="AE278" s="432"/>
      <c r="AF278" s="432"/>
      <c r="AG278" s="432"/>
      <c r="AH278" s="432"/>
      <c r="AI278" s="432"/>
      <c r="AJ278" s="432"/>
      <c r="AK278" s="432"/>
      <c r="AL278" s="432"/>
      <c r="AM278" s="432"/>
      <c r="AN278" s="432"/>
      <c r="AO278" s="432"/>
    </row>
    <row r="279" spans="1:86" s="435" customFormat="1" ht="60" customHeight="1" x14ac:dyDescent="0.35">
      <c r="A279" s="640">
        <v>59</v>
      </c>
      <c r="B279" s="627"/>
      <c r="C279" s="643" t="str">
        <f ca="1">IFERROR(IF(INDEX('WPTM - Section F'!C$1:C$100,MATCH('Print View'!$A279,'WPTM - Section F'!$A$1:$A$100,0))&lt;&gt;0,INDEX('WPTM - Section F'!C$1:C$100,MATCH('Print View'!$A279,'WPTM - Section F'!$A$1:$A$100,0)),""),"")</f>
        <v/>
      </c>
      <c r="D279" s="627"/>
      <c r="E279" s="627"/>
      <c r="F279" s="627"/>
      <c r="G279" s="643" t="str">
        <f ca="1">IFERROR(IF(INDEX('WPTM - Section F'!G$1:G$100,MATCH('Print View'!$A279,'WPTM - Section F'!$A$1:$A$100,0))&lt;&gt;0,INDEX('WPTM - Section F'!G$1:G$100,MATCH('Print View'!$A279,'WPTM - Section F'!$A$1:$A$100,0)),""),"")</f>
        <v/>
      </c>
      <c r="H279" s="433"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79" s="624" t="str">
        <f ca="1">IFERROR(IF(INDEX('WPTM - Section F'!R$1:R$100,MATCH('Print View'!$A277,'WPTM - Section F'!$A$1:$A$100,0))&lt;&gt;0,INDEX('WPTM - Section F'!R$1:R$100,MATCH('Print View'!$A277,'WPTM - Section F'!$A$1:$A$100,0)),""),"")</f>
        <v/>
      </c>
      <c r="J279" s="625"/>
      <c r="K279" s="625"/>
      <c r="L279" s="625"/>
      <c r="M279" s="632"/>
      <c r="N279" s="624" t="str">
        <f ca="1">IFERROR(IF(INDEX('WPTM - Section F'!S$1:S$100,MATCH('Print View'!$A277,'WPTM - Section F'!$A$1:$A$100,0))&lt;&gt;0,INDEX('WPTM - Section F'!S$1:S$100,MATCH('Print View'!$A277,'WPTM - Section F'!$A$1:$A$100,0)),""),"")</f>
        <v/>
      </c>
      <c r="O279" s="625"/>
      <c r="P279" s="625"/>
      <c r="Q279" s="625"/>
      <c r="R279" s="625"/>
      <c r="S279" s="625"/>
      <c r="T279" s="319"/>
      <c r="AC279" s="432"/>
      <c r="AD279" s="432"/>
      <c r="AE279" s="432"/>
      <c r="AF279" s="432"/>
      <c r="AG279" s="432"/>
      <c r="AH279" s="432"/>
      <c r="AI279" s="432"/>
      <c r="AJ279" s="432"/>
      <c r="AK279" s="432"/>
      <c r="AL279" s="432"/>
      <c r="AM279" s="432"/>
      <c r="AN279" s="432"/>
      <c r="AO279" s="432"/>
    </row>
    <row r="280" spans="1:86" s="435" customFormat="1" ht="60" customHeight="1" x14ac:dyDescent="0.35">
      <c r="A280" s="640">
        <v>60</v>
      </c>
      <c r="B280" s="627"/>
      <c r="C280" s="643" t="str">
        <f ca="1">IFERROR(IF(INDEX('WPTM - Section F'!C$1:C$100,MATCH('Print View'!$A280,'WPTM - Section F'!$A$1:$A$100,0))&lt;&gt;0,INDEX('WPTM - Section F'!C$1:C$100,MATCH('Print View'!$A280,'WPTM - Section F'!$A$1:$A$100,0)),""),"")</f>
        <v/>
      </c>
      <c r="D280" s="627"/>
      <c r="E280" s="627"/>
      <c r="F280" s="627"/>
      <c r="G280" s="643" t="str">
        <f ca="1">IFERROR(IF(INDEX('WPTM - Section F'!G$1:G$100,MATCH('Print View'!$A280,'WPTM - Section F'!$A$1:$A$100,0))&lt;&gt;0,INDEX('WPTM - Section F'!G$1:G$100,MATCH('Print View'!$A280,'WPTM - Section F'!$A$1:$A$100,0)),""),"")</f>
        <v/>
      </c>
      <c r="H280" s="433"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80" s="624" t="str">
        <f ca="1">IFERROR(IF(INDEX('WPTM - Section F'!V$1:V$100,MATCH('Print View'!$A277,'WPTM - Section F'!$A$1:$A$100,0))&lt;&gt;0,INDEX('WPTM - Section F'!V$1:V$100,MATCH('Print View'!$A277,'WPTM - Section F'!$A$1:$A$100,0)),""),"")</f>
        <v/>
      </c>
      <c r="J280" s="625"/>
      <c r="K280" s="625"/>
      <c r="L280" s="625"/>
      <c r="M280" s="632"/>
      <c r="N280" s="624" t="str">
        <f ca="1">IFERROR(IF(INDEX('WPTM - Section F'!W$1:W$100,MATCH('Print View'!$A277,'WPTM - Section F'!$A$1:$A$100,0))&lt;&gt;0,INDEX('WPTM - Section F'!W$1:W$100,MATCH('Print View'!$A277,'WPTM - Section F'!$A$1:$A$100,0)),""),"")</f>
        <v/>
      </c>
      <c r="O280" s="625"/>
      <c r="P280" s="625"/>
      <c r="Q280" s="625"/>
      <c r="R280" s="625"/>
      <c r="S280" s="625"/>
      <c r="T280" s="319"/>
      <c r="AC280" s="432"/>
      <c r="AD280" s="432"/>
      <c r="AE280" s="432"/>
      <c r="AF280" s="432"/>
      <c r="AG280" s="432"/>
      <c r="AH280" s="432"/>
      <c r="AI280" s="432"/>
      <c r="AJ280" s="432"/>
      <c r="AK280" s="432"/>
      <c r="AL280" s="432"/>
      <c r="AM280" s="432"/>
      <c r="AN280" s="432"/>
      <c r="AO280" s="432"/>
    </row>
    <row r="281" spans="1:86" s="435" customFormat="1" ht="60" customHeight="1" x14ac:dyDescent="0.35">
      <c r="A281" s="640">
        <v>61</v>
      </c>
      <c r="B281" s="627"/>
      <c r="C281" s="643" t="str">
        <f ca="1">IFERROR(IF(INDEX('WPTM - Section F'!C$1:C$100,MATCH('Print View'!$A281,'WPTM - Section F'!$A$1:$A$100,0))&lt;&gt;0,INDEX('WPTM - Section F'!C$1:C$100,MATCH('Print View'!$A281,'WPTM - Section F'!$A$1:$A$100,0)),""),"")</f>
        <v/>
      </c>
      <c r="D281" s="627"/>
      <c r="E281" s="627"/>
      <c r="F281" s="627"/>
      <c r="G281" s="643" t="str">
        <f ca="1">IFERROR(IF(INDEX('WPTM - Section F'!G$1:G$100,MATCH('Print View'!$A281,'WPTM - Section F'!$A$1:$A$100,0))&lt;&gt;0,INDEX('WPTM - Section F'!G$1:G$100,MATCH('Print View'!$A281,'WPTM - Section F'!$A$1:$A$100,0)),""),"")</f>
        <v/>
      </c>
      <c r="H281" s="433"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81" s="624" t="str">
        <f ca="1">IFERROR(IF(INDEX('WPTM - Section F'!Z$1:Z$100,MATCH('Print View'!$A277,'WPTM - Section F'!$A$1:$A$100,0))&lt;&gt;0,INDEX('WPTM - Section F'!Z$1:Z$100,MATCH('Print View'!$A277,'WPTM - Section F'!$A$1:$A$100,0)),""),"")</f>
        <v/>
      </c>
      <c r="J281" s="625"/>
      <c r="K281" s="625"/>
      <c r="L281" s="625"/>
      <c r="M281" s="632"/>
      <c r="N281" s="624" t="str">
        <f ca="1">IFERROR(IF(INDEX('WPTM - Section F'!AA$1:AA$100,MATCH('Print View'!$A277,'WPTM - Section F'!$A$1:$A$100,0))&lt;&gt;0,INDEX('WPTM - Section F'!AA$1:AA$100,MATCH('Print View'!$A277,'WPTM - Section F'!$A$1:$A$100,0)),""),"")</f>
        <v/>
      </c>
      <c r="O281" s="625"/>
      <c r="P281" s="625"/>
      <c r="Q281" s="625"/>
      <c r="R281" s="625"/>
      <c r="S281" s="625"/>
      <c r="T281" s="319"/>
      <c r="AC281" s="432"/>
      <c r="AD281" s="432"/>
      <c r="AE281" s="432"/>
      <c r="AF281" s="432"/>
      <c r="AG281" s="432"/>
      <c r="AH281" s="432"/>
      <c r="AI281" s="432"/>
      <c r="AJ281" s="432"/>
      <c r="AK281" s="432"/>
      <c r="AL281" s="432"/>
      <c r="AM281" s="432"/>
      <c r="AN281" s="432"/>
      <c r="AO281" s="432"/>
    </row>
    <row r="282" spans="1:86" s="435" customFormat="1" ht="60" customHeight="1" x14ac:dyDescent="0.35">
      <c r="A282" s="640">
        <v>62</v>
      </c>
      <c r="B282" s="627"/>
      <c r="C282" s="643" t="str">
        <f ca="1">IFERROR(IF(INDEX('WPTM - Section F'!C$1:C$100,MATCH('Print View'!$A282,'WPTM - Section F'!$A$1:$A$100,0))&lt;&gt;0,INDEX('WPTM - Section F'!C$1:C$100,MATCH('Print View'!$A282,'WPTM - Section F'!$A$1:$A$100,0)),""),"")</f>
        <v/>
      </c>
      <c r="D282" s="627"/>
      <c r="E282" s="627"/>
      <c r="F282" s="627"/>
      <c r="G282" s="643" t="str">
        <f ca="1">IFERROR(IF(INDEX('WPTM - Section F'!G$1:G$100,MATCH('Print View'!$A282,'WPTM - Section F'!$A$1:$A$100,0))&lt;&gt;0,INDEX('WPTM - Section F'!G$1:G$100,MATCH('Print View'!$A282,'WPTM - Section F'!$A$1:$A$100,0)),""),"")</f>
        <v/>
      </c>
      <c r="H282" s="433"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82" s="624" t="str">
        <f ca="1">IFERROR(IF(INDEX('WPTM - Section F'!AD$1:AD$100,MATCH('Print View'!$A277,'WPTM - Section F'!$A$1:$A$100,0))&lt;&gt;0,INDEX('WPTM - Section F'!AD$1:AD$100,MATCH('Print View'!$A277,'WPTM - Section F'!$A$1:$A$100,0)),""),"")</f>
        <v/>
      </c>
      <c r="J282" s="625"/>
      <c r="K282" s="625"/>
      <c r="L282" s="625"/>
      <c r="M282" s="632"/>
      <c r="N282" s="624" t="str">
        <f ca="1">IFERROR(IF(INDEX('WPTM - Section F'!AE$1:AE$100,MATCH('Print View'!$A277,'WPTM - Section F'!$A$1:$A$100,0))&lt;&gt;0,INDEX('WPTM - Section F'!AE$1:AE$100,MATCH('Print View'!$A277,'WPTM - Section F'!$A$1:$A$100,0)),""),"")</f>
        <v/>
      </c>
      <c r="O282" s="625"/>
      <c r="P282" s="625"/>
      <c r="Q282" s="625"/>
      <c r="R282" s="625"/>
      <c r="S282" s="625"/>
      <c r="T282" s="319"/>
      <c r="AC282" s="432"/>
      <c r="AD282" s="432"/>
      <c r="AE282" s="432"/>
      <c r="AF282" s="432"/>
      <c r="AG282" s="432"/>
      <c r="AH282" s="432"/>
      <c r="AI282" s="432"/>
      <c r="AJ282" s="432"/>
      <c r="AK282" s="432"/>
      <c r="AL282" s="432"/>
      <c r="AM282" s="432"/>
      <c r="AN282" s="432"/>
      <c r="AO282" s="432"/>
    </row>
    <row r="283" spans="1:86" s="435" customFormat="1" ht="60" customHeight="1" x14ac:dyDescent="0.35">
      <c r="A283" s="640">
        <v>63</v>
      </c>
      <c r="B283" s="628"/>
      <c r="C283" s="644" t="str">
        <f ca="1">IFERROR(IF(INDEX('WPTM - Section F'!C$1:C$100,MATCH('Print View'!$A283,'WPTM - Section F'!$A$1:$A$100,0))&lt;&gt;0,INDEX('WPTM - Section F'!C$1:C$100,MATCH('Print View'!$A283,'WPTM - Section F'!$A$1:$A$100,0)),""),"")</f>
        <v/>
      </c>
      <c r="D283" s="628"/>
      <c r="E283" s="628"/>
      <c r="F283" s="628"/>
      <c r="G283" s="644" t="str">
        <f ca="1">IFERROR(IF(INDEX('WPTM - Section F'!G$1:G$100,MATCH('Print View'!$A283,'WPTM - Section F'!$A$1:$A$100,0))&lt;&gt;0,INDEX('WPTM - Section F'!G$1:G$100,MATCH('Print View'!$A283,'WPTM - Section F'!$A$1:$A$100,0)),""),"")</f>
        <v/>
      </c>
      <c r="H283" s="433" t="str">
        <f>IF(IFERROR(INDEX('Overview - Section A'!$A$46:$A$53,MATCH(D$29,'Overview - Section A'!$B$46:$B$53,0)),"")="","",TEXT(IFERROR(INDEX('Overview - Section A'!$A$46:$A$53,MATCH(D$29,'Overview - Section A'!$B$46:$B$53,0)),""),Setup!$A$33) &amp;" to " &amp; TEXT(IFERROR(INDEX('Overview - Section A'!$E$46:$E$53,MATCH(D$29,'Overview - Section A'!$B$46:$B$53,0)),""),Setup!$A$33))</f>
        <v/>
      </c>
      <c r="I283" s="624" t="str">
        <f ca="1">IFERROR(IF(INDEX('WPTM - Section F'!AH$1:AH$100,MATCH('Print View'!$A277,'WPTM - Section F'!$A$1:$A$100,0))&lt;&gt;0,INDEX('WPTM - Section F'!AH$1:AH$100,MATCH('Print View'!$A277,'WPTM - Section F'!$A$1:$A$100,0)),""),"")</f>
        <v/>
      </c>
      <c r="J283" s="625"/>
      <c r="K283" s="625"/>
      <c r="L283" s="625"/>
      <c r="M283" s="632"/>
      <c r="N283" s="624" t="str">
        <f ca="1">IFERROR(IF(INDEX('WPTM - Section F'!AI$1:AI$100,MATCH('Print View'!$A277,'WPTM - Section F'!$A$1:$A$100,0))&lt;&gt;0,INDEX('WPTM - Section F'!AI$1:AI$100,MATCH('Print View'!$A277,'WPTM - Section F'!$A$1:$A$100,0)),""),"")</f>
        <v/>
      </c>
      <c r="O283" s="625"/>
      <c r="P283" s="625"/>
      <c r="Q283" s="625"/>
      <c r="R283" s="625"/>
      <c r="S283" s="625"/>
      <c r="T283" s="319"/>
      <c r="AC283" s="432"/>
      <c r="AD283" s="432"/>
      <c r="AE283" s="432"/>
      <c r="AF283" s="432"/>
      <c r="AG283" s="432"/>
      <c r="AH283" s="432"/>
      <c r="AI283" s="432"/>
      <c r="AJ283" s="432"/>
      <c r="AK283" s="432"/>
      <c r="AL283" s="432"/>
      <c r="AM283" s="432"/>
      <c r="AN283" s="432"/>
      <c r="AO283" s="432"/>
    </row>
    <row r="284" spans="1:86" s="435" customFormat="1" ht="60" customHeight="1" x14ac:dyDescent="0.65">
      <c r="A284" s="641">
        <v>64</v>
      </c>
      <c r="B284" s="633" t="str">
        <f ca="1">IFERROR(IF(INDEX('WPTM - Section F'!AV$1:AV$100,MATCH('Print View'!$A277,'WPTM - Section F'!$A$1:$A$100,0))&lt;&gt;0,INDEX('WPTM - Section F'!AV$1:AV$100,MATCH('Print View'!$A277,'WPTM - Section F'!$A$1:$A$100,0)),""),"")</f>
        <v/>
      </c>
      <c r="C284" s="634"/>
      <c r="D284" s="634"/>
      <c r="E284" s="634"/>
      <c r="F284" s="634"/>
      <c r="G284" s="634"/>
      <c r="H284" s="634"/>
      <c r="I284" s="634"/>
      <c r="J284" s="634"/>
      <c r="K284" s="634"/>
      <c r="L284" s="634"/>
      <c r="M284" s="634"/>
      <c r="N284" s="634"/>
      <c r="O284" s="634"/>
      <c r="P284" s="634"/>
      <c r="Q284" s="634"/>
      <c r="R284" s="634"/>
      <c r="S284" s="635"/>
      <c r="T284" s="319"/>
      <c r="AC284" s="432"/>
      <c r="AD284" s="432"/>
      <c r="AE284" s="432"/>
      <c r="AF284" s="432"/>
      <c r="AG284" s="432"/>
      <c r="AH284" s="432"/>
      <c r="AI284" s="432"/>
      <c r="AJ284" s="432"/>
      <c r="AK284" s="432"/>
      <c r="AL284" s="432"/>
      <c r="AM284" s="432"/>
      <c r="AN284" s="432"/>
      <c r="AO284" s="432"/>
    </row>
    <row r="285" spans="1:86" s="108" customFormat="1" ht="60" customHeight="1" x14ac:dyDescent="0.65">
      <c r="A285" s="654">
        <v>9</v>
      </c>
      <c r="B285" s="648" t="str">
        <f ca="1">IFERROR(IF(INDEX('WPTM - Section F'!B$1:B$100,MATCH('Print View'!$A285,'WPTM - Section F'!$A$1:$A$100,0))&lt;&gt;0,INDEX('WPTM - Section F'!B$1:B$100,MATCH('Print View'!$A285,'WPTM - Section F'!$A$1:$A$100,0)),""),"")</f>
        <v/>
      </c>
      <c r="C285" s="645" t="str">
        <f ca="1">IFERROR(IF(INDEX('WPTM - Section F'!C$1:C$100,MATCH('Print View'!$A285,'WPTM - Section F'!$A$1:$A$100,0))&lt;&gt;0,INDEX('WPTM - Section F'!C$1:C$100,MATCH('Print View'!$A285,'WPTM - Section F'!$A$1:$A$100,0)),""),"")</f>
        <v/>
      </c>
      <c r="D285" s="648" t="str">
        <f ca="1">IFERROR(IF(INDEX('WPTM - Section F'!D$1:D$100,MATCH('Print View'!$A285,'WPTM - Section F'!$A$1:$A$100,0))&lt;&gt;0,INDEX('WPTM - Section F'!D$1:D$100,MATCH('Print View'!$A285,'WPTM - Section F'!$A$1:$A$100,0)),""),"")</f>
        <v/>
      </c>
      <c r="E285" s="648" t="str">
        <f ca="1">IFERROR(IF(INDEX('WPTM - Section F'!E$1:E$100,MATCH('Print View'!$A285,'WPTM - Section F'!$A$1:$A$100,0))&lt;&gt;0,INDEX('WPTM - Section F'!E$1:E$100,MATCH('Print View'!$A285,'WPTM - Section F'!$A$1:$A$100,0)),""),"")</f>
        <v/>
      </c>
      <c r="F285" s="648" t="str">
        <f ca="1">IFERROR(IF(INDEX('WPTM - Section F'!F$1:F$100,MATCH('Print View'!$A285,'WPTM - Section F'!$A$1:$A$100,0))&lt;&gt;0,INDEX('WPTM - Section F'!F$1:F$100,MATCH('Print View'!$A285,'WPTM - Section F'!$A$1:$A$100,0)),""),"")</f>
        <v/>
      </c>
      <c r="G285" s="645" t="str">
        <f ca="1">IFERROR(IF(INDEX('WPTM - Section F'!G$1:G$100,MATCH('Print View'!$A285,'WPTM - Section F'!$A$1:$A$100,0))&lt;&gt;0,INDEX('WPTM - Section F'!G$1:G$100,MATCH('Print View'!$A285,'WPTM - Section F'!$A$1:$A$100,0)),""),"")</f>
        <v/>
      </c>
      <c r="H285" s="415"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85" s="629" t="str">
        <f ca="1">IFERROR(IF(INDEX('WPTM - Section F'!J$1:J$100,MATCH('Print View'!$A285,'WPTM - Section F'!$A$1:$A$100,0))&lt;&gt;0,INDEX('WPTM - Section F'!J$1:J$100,MATCH('Print View'!$A285,'WPTM - Section F'!$A$1:$A$100,0)),""),"")</f>
        <v/>
      </c>
      <c r="J285" s="630"/>
      <c r="K285" s="630"/>
      <c r="L285" s="630"/>
      <c r="M285" s="631"/>
      <c r="N285" s="629" t="str">
        <f ca="1">IFERROR(IF(INDEX('WPTM - Section F'!K$1:K$100,MATCH('Print View'!$A285,'WPTM - Section F'!$A$1:$A$100,0))&lt;&gt;0,INDEX('WPTM - Section F'!K$1:K$100,MATCH('Print View'!$A285,'WPTM - Section F'!$A$1:$A$100,0)),""),"")</f>
        <v/>
      </c>
      <c r="O285" s="630"/>
      <c r="P285" s="630"/>
      <c r="Q285" s="630"/>
      <c r="R285" s="630"/>
      <c r="S285" s="631"/>
      <c r="T285" s="324"/>
      <c r="U285" s="230"/>
      <c r="V285" s="230"/>
      <c r="W285" s="230"/>
      <c r="X285" s="230"/>
      <c r="Y285" s="230"/>
      <c r="Z285" s="230"/>
      <c r="AA285" s="230"/>
      <c r="AB285" s="230"/>
      <c r="AC285"/>
      <c r="AD285"/>
      <c r="AE285"/>
      <c r="AF285"/>
      <c r="AG285"/>
      <c r="AH285"/>
      <c r="AI285"/>
      <c r="AJ285"/>
      <c r="AK285"/>
      <c r="AL285"/>
      <c r="AM285"/>
      <c r="AN285"/>
      <c r="AO285"/>
      <c r="AP285" s="230"/>
      <c r="AQ285" s="230"/>
      <c r="AR285" s="230"/>
      <c r="AS285" s="230"/>
      <c r="AT285" s="230"/>
      <c r="AU285" s="230"/>
      <c r="AV285" s="230"/>
      <c r="AW285" s="230"/>
      <c r="AX285" s="230"/>
      <c r="AY285" s="230"/>
      <c r="AZ285" s="230"/>
      <c r="BA285" s="230"/>
      <c r="BB285" s="230"/>
      <c r="BC285" s="230"/>
      <c r="BD285" s="230"/>
      <c r="BE285" s="230"/>
      <c r="BF285" s="230"/>
      <c r="BG285" s="230"/>
      <c r="BH285" s="230"/>
      <c r="BI285" s="230"/>
      <c r="BJ285" s="230"/>
      <c r="BK285" s="230"/>
      <c r="BL285" s="230"/>
      <c r="BM285" s="230"/>
      <c r="BN285" s="230"/>
      <c r="BO285" s="230"/>
      <c r="BP285" s="230"/>
      <c r="BQ285" s="230"/>
      <c r="BR285" s="230"/>
      <c r="BS285" s="230"/>
      <c r="BT285" s="230"/>
      <c r="BU285" s="230"/>
      <c r="BV285" s="230"/>
      <c r="BW285" s="230"/>
      <c r="BX285" s="230"/>
      <c r="BY285" s="230"/>
      <c r="BZ285" s="230"/>
      <c r="CA285" s="230"/>
      <c r="CB285" s="230"/>
      <c r="CC285" s="230"/>
      <c r="CD285" s="230"/>
      <c r="CE285" s="230"/>
      <c r="CF285" s="230"/>
      <c r="CG285" s="230"/>
      <c r="CH285" s="230"/>
    </row>
    <row r="286" spans="1:86" s="108" customFormat="1" ht="60" customHeight="1" x14ac:dyDescent="0.65">
      <c r="A286" s="655">
        <v>66</v>
      </c>
      <c r="B286" s="649"/>
      <c r="C286" s="646" t="str">
        <f ca="1">IFERROR(IF(INDEX('WPTM - Section F'!C$1:C$100,MATCH('Print View'!$A286,'WPTM - Section F'!$A$1:$A$100,0))&lt;&gt;0,INDEX('WPTM - Section F'!C$1:C$100,MATCH('Print View'!$A286,'WPTM - Section F'!$A$1:$A$100,0)),""),"")</f>
        <v/>
      </c>
      <c r="D286" s="649"/>
      <c r="E286" s="649"/>
      <c r="F286" s="649"/>
      <c r="G286" s="646" t="str">
        <f ca="1">IFERROR(IF(INDEX('WPTM - Section F'!G$1:G$100,MATCH('Print View'!$A286,'WPTM - Section F'!$A$1:$A$100,0))&lt;&gt;0,INDEX('WPTM - Section F'!G$1:G$100,MATCH('Print View'!$A286,'WPTM - Section F'!$A$1:$A$100,0)),""),"")</f>
        <v/>
      </c>
      <c r="H286" s="415"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86" s="629" t="str">
        <f ca="1">IFERROR(IF(INDEX('WPTM - Section F'!N$1:N$100,MATCH('Print View'!$A285,'WPTM - Section F'!$A$1:$A$100,0))&lt;&gt;0,INDEX('WPTM - Section F'!N$1:N$100,MATCH('Print View'!$A285,'WPTM - Section F'!$A$1:$A$100,0)),""),"")</f>
        <v/>
      </c>
      <c r="J286" s="630"/>
      <c r="K286" s="630"/>
      <c r="L286" s="630"/>
      <c r="M286" s="631"/>
      <c r="N286" s="629" t="str">
        <f ca="1">IFERROR(IF(INDEX('WPTM - Section F'!O$1:O$100,MATCH('Print View'!$A285,'WPTM - Section F'!$A$1:$A$100,0))&lt;&gt;0,INDEX('WPTM - Section F'!O$1:O$100,MATCH('Print View'!$A285,'WPTM - Section F'!$A$1:$A$100,0)),""),"")</f>
        <v/>
      </c>
      <c r="O286" s="630"/>
      <c r="P286" s="630"/>
      <c r="Q286" s="630"/>
      <c r="R286" s="630"/>
      <c r="S286" s="631"/>
      <c r="T286" s="324"/>
      <c r="U286" s="230"/>
      <c r="V286" s="230"/>
      <c r="W286" s="230"/>
      <c r="X286" s="230"/>
      <c r="Y286" s="230"/>
      <c r="Z286" s="230"/>
      <c r="AA286" s="230"/>
      <c r="AB286" s="230"/>
      <c r="AC286"/>
      <c r="AD286"/>
      <c r="AE286"/>
      <c r="AF286"/>
      <c r="AG286"/>
      <c r="AH286"/>
      <c r="AI286"/>
      <c r="AJ286"/>
      <c r="AK286"/>
      <c r="AL286"/>
      <c r="AM286"/>
      <c r="AN286"/>
      <c r="AO286"/>
      <c r="AP286" s="230"/>
      <c r="AQ286" s="230"/>
      <c r="AR286" s="230"/>
      <c r="AS286" s="230"/>
      <c r="AT286" s="230"/>
      <c r="AU286" s="230"/>
      <c r="AV286" s="230"/>
      <c r="AW286" s="230"/>
      <c r="AX286" s="230"/>
      <c r="AY286" s="230"/>
      <c r="AZ286" s="230"/>
      <c r="BA286" s="230"/>
      <c r="BB286" s="230"/>
      <c r="BC286" s="230"/>
      <c r="BD286" s="230"/>
      <c r="BE286" s="230"/>
      <c r="BF286" s="230"/>
      <c r="BG286" s="230"/>
      <c r="BH286" s="230"/>
      <c r="BI286" s="230"/>
      <c r="BJ286" s="230"/>
      <c r="BK286" s="230"/>
      <c r="BL286" s="230"/>
      <c r="BM286" s="230"/>
      <c r="BN286" s="230"/>
      <c r="BO286" s="230"/>
      <c r="BP286" s="230"/>
      <c r="BQ286" s="230"/>
      <c r="BR286" s="230"/>
      <c r="BS286" s="230"/>
      <c r="BT286" s="230"/>
      <c r="BU286" s="230"/>
      <c r="BV286" s="230"/>
      <c r="BW286" s="230"/>
      <c r="BX286" s="230"/>
      <c r="BY286" s="230"/>
      <c r="BZ286" s="230"/>
      <c r="CA286" s="230"/>
      <c r="CB286" s="230"/>
      <c r="CC286" s="230"/>
      <c r="CD286" s="230"/>
      <c r="CE286" s="230"/>
      <c r="CF286" s="230"/>
      <c r="CG286" s="230"/>
      <c r="CH286" s="230"/>
    </row>
    <row r="287" spans="1:86" s="108" customFormat="1" ht="60" customHeight="1" x14ac:dyDescent="0.65">
      <c r="A287" s="655">
        <v>67</v>
      </c>
      <c r="B287" s="649"/>
      <c r="C287" s="646" t="str">
        <f ca="1">IFERROR(IF(INDEX('WPTM - Section F'!C$1:C$100,MATCH('Print View'!$A287,'WPTM - Section F'!$A$1:$A$100,0))&lt;&gt;0,INDEX('WPTM - Section F'!C$1:C$100,MATCH('Print View'!$A287,'WPTM - Section F'!$A$1:$A$100,0)),""),"")</f>
        <v/>
      </c>
      <c r="D287" s="649"/>
      <c r="E287" s="649"/>
      <c r="F287" s="649"/>
      <c r="G287" s="646" t="str">
        <f ca="1">IFERROR(IF(INDEX('WPTM - Section F'!G$1:G$100,MATCH('Print View'!$A287,'WPTM - Section F'!$A$1:$A$100,0))&lt;&gt;0,INDEX('WPTM - Section F'!G$1:G$100,MATCH('Print View'!$A287,'WPTM - Section F'!$A$1:$A$100,0)),""),"")</f>
        <v/>
      </c>
      <c r="H287" s="415"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87" s="629" t="str">
        <f ca="1">IFERROR(IF(INDEX('WPTM - Section F'!R$1:R$100,MATCH('Print View'!$A285,'WPTM - Section F'!$A$1:$A$100,0))&lt;&gt;0,INDEX('WPTM - Section F'!R$1:R$100,MATCH('Print View'!$A285,'WPTM - Section F'!$A$1:$A$100,0)),""),"")</f>
        <v/>
      </c>
      <c r="J287" s="630"/>
      <c r="K287" s="630"/>
      <c r="L287" s="630"/>
      <c r="M287" s="631"/>
      <c r="N287" s="629" t="str">
        <f ca="1">IFERROR(IF(INDEX('WPTM - Section F'!S$1:S$100,MATCH('Print View'!$A285,'WPTM - Section F'!$A$1:$A$100,0))&lt;&gt;0,INDEX('WPTM - Section F'!S$1:S$100,MATCH('Print View'!$A285,'WPTM - Section F'!$A$1:$A$100,0)),""),"")</f>
        <v/>
      </c>
      <c r="O287" s="630"/>
      <c r="P287" s="630"/>
      <c r="Q287" s="630"/>
      <c r="R287" s="630"/>
      <c r="S287" s="631"/>
      <c r="T287" s="324"/>
      <c r="U287" s="230"/>
      <c r="V287" s="230"/>
      <c r="W287" s="230"/>
      <c r="X287" s="230"/>
      <c r="Y287" s="230"/>
      <c r="Z287" s="230"/>
      <c r="AA287" s="230"/>
      <c r="AB287" s="230"/>
      <c r="AC287"/>
      <c r="AD287"/>
      <c r="AE287"/>
      <c r="AF287"/>
      <c r="AG287"/>
      <c r="AH287"/>
      <c r="AI287"/>
      <c r="AJ287"/>
      <c r="AK287"/>
      <c r="AL287"/>
      <c r="AM287"/>
      <c r="AN287"/>
      <c r="AO287"/>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30"/>
      <c r="BK287" s="230"/>
      <c r="BL287" s="230"/>
      <c r="BM287" s="230"/>
      <c r="BN287" s="230"/>
      <c r="BO287" s="230"/>
      <c r="BP287" s="230"/>
      <c r="BQ287" s="230"/>
      <c r="BR287" s="230"/>
      <c r="BS287" s="230"/>
      <c r="BT287" s="230"/>
      <c r="BU287" s="230"/>
      <c r="BV287" s="230"/>
      <c r="BW287" s="230"/>
      <c r="BX287" s="230"/>
      <c r="BY287" s="230"/>
      <c r="BZ287" s="230"/>
      <c r="CA287" s="230"/>
      <c r="CB287" s="230"/>
      <c r="CC287" s="230"/>
      <c r="CD287" s="230"/>
      <c r="CE287" s="230"/>
      <c r="CF287" s="230"/>
      <c r="CG287" s="230"/>
      <c r="CH287" s="230"/>
    </row>
    <row r="288" spans="1:86" s="108" customFormat="1" ht="60" customHeight="1" x14ac:dyDescent="0.65">
      <c r="A288" s="655">
        <v>68</v>
      </c>
      <c r="B288" s="649"/>
      <c r="C288" s="646" t="str">
        <f ca="1">IFERROR(IF(INDEX('WPTM - Section F'!C$1:C$100,MATCH('Print View'!$A288,'WPTM - Section F'!$A$1:$A$100,0))&lt;&gt;0,INDEX('WPTM - Section F'!C$1:C$100,MATCH('Print View'!$A288,'WPTM - Section F'!$A$1:$A$100,0)),""),"")</f>
        <v/>
      </c>
      <c r="D288" s="649"/>
      <c r="E288" s="649"/>
      <c r="F288" s="649"/>
      <c r="G288" s="646" t="str">
        <f ca="1">IFERROR(IF(INDEX('WPTM - Section F'!G$1:G$100,MATCH('Print View'!$A288,'WPTM - Section F'!$A$1:$A$100,0))&lt;&gt;0,INDEX('WPTM - Section F'!G$1:G$100,MATCH('Print View'!$A288,'WPTM - Section F'!$A$1:$A$100,0)),""),"")</f>
        <v/>
      </c>
      <c r="H288" s="415"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88" s="629" t="str">
        <f ca="1">IFERROR(IF(INDEX('WPTM - Section F'!V$1:V$100,MATCH('Print View'!$A285,'WPTM - Section F'!$A$1:$A$100,0))&lt;&gt;0,INDEX('WPTM - Section F'!V$1:V$100,MATCH('Print View'!$A285,'WPTM - Section F'!$A$1:$A$100,0)),""),"")</f>
        <v/>
      </c>
      <c r="J288" s="630"/>
      <c r="K288" s="630"/>
      <c r="L288" s="630"/>
      <c r="M288" s="631"/>
      <c r="N288" s="629" t="str">
        <f ca="1">IFERROR(IF(INDEX('WPTM - Section F'!W$1:W$100,MATCH('Print View'!$A285,'WPTM - Section F'!$A$1:$A$100,0))&lt;&gt;0,INDEX('WPTM - Section F'!W$1:W$100,MATCH('Print View'!$A285,'WPTM - Section F'!$A$1:$A$100,0)),""),"")</f>
        <v/>
      </c>
      <c r="O288" s="630"/>
      <c r="P288" s="630"/>
      <c r="Q288" s="630"/>
      <c r="R288" s="630"/>
      <c r="S288" s="631"/>
      <c r="T288" s="324"/>
      <c r="U288" s="230"/>
      <c r="V288" s="230"/>
      <c r="W288" s="230"/>
      <c r="X288" s="230"/>
      <c r="Y288" s="230"/>
      <c r="Z288" s="230"/>
      <c r="AA288" s="230"/>
      <c r="AB288" s="230"/>
      <c r="AC288"/>
      <c r="AD288"/>
      <c r="AE288"/>
      <c r="AF288"/>
      <c r="AG288"/>
      <c r="AH288"/>
      <c r="AI288"/>
      <c r="AJ288"/>
      <c r="AK288"/>
      <c r="AL288"/>
      <c r="AM288"/>
      <c r="AN288"/>
      <c r="AO288"/>
      <c r="AP288" s="230"/>
      <c r="AQ288" s="230"/>
      <c r="AR288" s="230"/>
      <c r="AS288" s="230"/>
      <c r="AT288" s="230"/>
      <c r="AU288" s="230"/>
      <c r="AV288" s="230"/>
      <c r="AW288" s="230"/>
      <c r="AX288" s="230"/>
      <c r="AY288" s="230"/>
      <c r="AZ288" s="230"/>
      <c r="BA288" s="230"/>
      <c r="BB288" s="230"/>
      <c r="BC288" s="230"/>
      <c r="BD288" s="230"/>
      <c r="BE288" s="230"/>
      <c r="BF288" s="230"/>
      <c r="BG288" s="230"/>
      <c r="BH288" s="230"/>
      <c r="BI288" s="230"/>
      <c r="BJ288" s="230"/>
      <c r="BK288" s="230"/>
      <c r="BL288" s="230"/>
      <c r="BM288" s="230"/>
      <c r="BN288" s="230"/>
      <c r="BO288" s="230"/>
      <c r="BP288" s="230"/>
      <c r="BQ288" s="230"/>
      <c r="BR288" s="230"/>
      <c r="BS288" s="230"/>
      <c r="BT288" s="230"/>
      <c r="BU288" s="230"/>
      <c r="BV288" s="230"/>
      <c r="BW288" s="230"/>
      <c r="BX288" s="230"/>
      <c r="BY288" s="230"/>
      <c r="BZ288" s="230"/>
      <c r="CA288" s="230"/>
      <c r="CB288" s="230"/>
      <c r="CC288" s="230"/>
      <c r="CD288" s="230"/>
      <c r="CE288" s="230"/>
      <c r="CF288" s="230"/>
      <c r="CG288" s="230"/>
      <c r="CH288" s="230"/>
    </row>
    <row r="289" spans="1:86" s="108" customFormat="1" ht="60" customHeight="1" x14ac:dyDescent="0.65">
      <c r="A289" s="655">
        <v>69</v>
      </c>
      <c r="B289" s="649"/>
      <c r="C289" s="646" t="str">
        <f ca="1">IFERROR(IF(INDEX('WPTM - Section F'!C$1:C$100,MATCH('Print View'!$A289,'WPTM - Section F'!$A$1:$A$100,0))&lt;&gt;0,INDEX('WPTM - Section F'!C$1:C$100,MATCH('Print View'!$A289,'WPTM - Section F'!$A$1:$A$100,0)),""),"")</f>
        <v/>
      </c>
      <c r="D289" s="649"/>
      <c r="E289" s="649"/>
      <c r="F289" s="649"/>
      <c r="G289" s="646" t="str">
        <f ca="1">IFERROR(IF(INDEX('WPTM - Section F'!G$1:G$100,MATCH('Print View'!$A289,'WPTM - Section F'!$A$1:$A$100,0))&lt;&gt;0,INDEX('WPTM - Section F'!G$1:G$100,MATCH('Print View'!$A289,'WPTM - Section F'!$A$1:$A$100,0)),""),"")</f>
        <v/>
      </c>
      <c r="H289" s="415"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89" s="629" t="str">
        <f ca="1">IFERROR(IF(INDEX('WPTM - Section F'!Z$1:Z$100,MATCH('Print View'!$A285,'WPTM - Section F'!$A$1:$A$100,0))&lt;&gt;0,INDEX('WPTM - Section F'!Z$1:Z$100,MATCH('Print View'!$A285,'WPTM - Section F'!$A$1:$A$100,0)),""),"")</f>
        <v/>
      </c>
      <c r="J289" s="630"/>
      <c r="K289" s="630"/>
      <c r="L289" s="630"/>
      <c r="M289" s="631"/>
      <c r="N289" s="629" t="str">
        <f ca="1">IFERROR(IF(INDEX('WPTM - Section F'!AA$1:AA$100,MATCH('Print View'!$A285,'WPTM - Section F'!$A$1:$A$100,0))&lt;&gt;0,INDEX('WPTM - Section F'!AA$1:AA$100,MATCH('Print View'!$A285,'WPTM - Section F'!$A$1:$A$100,0)),""),"")</f>
        <v/>
      </c>
      <c r="O289" s="630"/>
      <c r="P289" s="630"/>
      <c r="Q289" s="630"/>
      <c r="R289" s="630"/>
      <c r="S289" s="631"/>
      <c r="T289" s="324"/>
      <c r="U289" s="230"/>
      <c r="V289" s="230"/>
      <c r="W289" s="230"/>
      <c r="X289" s="230"/>
      <c r="Y289" s="230"/>
      <c r="Z289" s="230"/>
      <c r="AA289" s="230"/>
      <c r="AB289" s="230"/>
      <c r="AC289"/>
      <c r="AD289"/>
      <c r="AE289"/>
      <c r="AF289"/>
      <c r="AG289"/>
      <c r="AH289"/>
      <c r="AI289"/>
      <c r="AJ289"/>
      <c r="AK289"/>
      <c r="AL289"/>
      <c r="AM289"/>
      <c r="AN289"/>
      <c r="AO289"/>
      <c r="AP289" s="230"/>
      <c r="AQ289" s="230"/>
      <c r="AR289" s="230"/>
      <c r="AS289" s="230"/>
      <c r="AT289" s="230"/>
      <c r="AU289" s="230"/>
      <c r="AV289" s="230"/>
      <c r="AW289" s="230"/>
      <c r="AX289" s="230"/>
      <c r="AY289" s="230"/>
      <c r="AZ289" s="230"/>
      <c r="BA289" s="230"/>
      <c r="BB289" s="230"/>
      <c r="BC289" s="230"/>
      <c r="BD289" s="230"/>
      <c r="BE289" s="230"/>
      <c r="BF289" s="230"/>
      <c r="BG289" s="230"/>
      <c r="BH289" s="230"/>
      <c r="BI289" s="230"/>
      <c r="BJ289" s="230"/>
      <c r="BK289" s="230"/>
      <c r="BL289" s="230"/>
      <c r="BM289" s="230"/>
      <c r="BN289" s="230"/>
      <c r="BO289" s="230"/>
      <c r="BP289" s="230"/>
      <c r="BQ289" s="230"/>
      <c r="BR289" s="230"/>
      <c r="BS289" s="230"/>
      <c r="BT289" s="230"/>
      <c r="BU289" s="230"/>
      <c r="BV289" s="230"/>
      <c r="BW289" s="230"/>
      <c r="BX289" s="230"/>
      <c r="BY289" s="230"/>
      <c r="BZ289" s="230"/>
      <c r="CA289" s="230"/>
      <c r="CB289" s="230"/>
      <c r="CC289" s="230"/>
      <c r="CD289" s="230"/>
      <c r="CE289" s="230"/>
      <c r="CF289" s="230"/>
      <c r="CG289" s="230"/>
      <c r="CH289" s="230"/>
    </row>
    <row r="290" spans="1:86" s="108" customFormat="1" ht="60" customHeight="1" x14ac:dyDescent="0.65">
      <c r="A290" s="655">
        <v>70</v>
      </c>
      <c r="B290" s="649"/>
      <c r="C290" s="646" t="str">
        <f ca="1">IFERROR(IF(INDEX('WPTM - Section F'!C$1:C$100,MATCH('Print View'!$A290,'WPTM - Section F'!$A$1:$A$100,0))&lt;&gt;0,INDEX('WPTM - Section F'!C$1:C$100,MATCH('Print View'!$A290,'WPTM - Section F'!$A$1:$A$100,0)),""),"")</f>
        <v/>
      </c>
      <c r="D290" s="649"/>
      <c r="E290" s="649"/>
      <c r="F290" s="649"/>
      <c r="G290" s="646" t="str">
        <f ca="1">IFERROR(IF(INDEX('WPTM - Section F'!G$1:G$100,MATCH('Print View'!$A290,'WPTM - Section F'!$A$1:$A$100,0))&lt;&gt;0,INDEX('WPTM - Section F'!G$1:G$100,MATCH('Print View'!$A290,'WPTM - Section F'!$A$1:$A$100,0)),""),"")</f>
        <v/>
      </c>
      <c r="H290" s="415"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90" s="629" t="str">
        <f ca="1">IFERROR(IF(INDEX('WPTM - Section F'!AD$1:AD$100,MATCH('Print View'!$A285,'WPTM - Section F'!$A$1:$A$100,0))&lt;&gt;0,INDEX('WPTM - Section F'!AD$1:AD$100,MATCH('Print View'!$A285,'WPTM - Section F'!$A$1:$A$100,0)),""),"")</f>
        <v/>
      </c>
      <c r="J290" s="630"/>
      <c r="K290" s="630"/>
      <c r="L290" s="630"/>
      <c r="M290" s="631"/>
      <c r="N290" s="629" t="str">
        <f ca="1">IFERROR(IF(INDEX('WPTM - Section F'!AE$1:AE$100,MATCH('Print View'!$A285,'WPTM - Section F'!$A$1:$A$100,0))&lt;&gt;0,INDEX('WPTM - Section F'!AE$1:AE$100,MATCH('Print View'!$A285,'WPTM - Section F'!$A$1:$A$100,0)),""),"")</f>
        <v/>
      </c>
      <c r="O290" s="630"/>
      <c r="P290" s="630"/>
      <c r="Q290" s="630"/>
      <c r="R290" s="630"/>
      <c r="S290" s="631"/>
      <c r="T290" s="324"/>
      <c r="U290" s="230"/>
      <c r="V290" s="230"/>
      <c r="W290" s="230"/>
      <c r="X290" s="230"/>
      <c r="Y290" s="230"/>
      <c r="Z290" s="230"/>
      <c r="AA290" s="230"/>
      <c r="AB290" s="230"/>
      <c r="AC290"/>
      <c r="AD290"/>
      <c r="AE290"/>
      <c r="AF290"/>
      <c r="AG290"/>
      <c r="AH290"/>
      <c r="AI290"/>
      <c r="AJ290"/>
      <c r="AK290"/>
      <c r="AL290"/>
      <c r="AM290"/>
      <c r="AN290"/>
      <c r="AO290"/>
      <c r="AP290" s="230"/>
      <c r="AQ290" s="230"/>
      <c r="AR290" s="230"/>
      <c r="AS290" s="230"/>
      <c r="AT290" s="230"/>
      <c r="AU290" s="230"/>
      <c r="AV290" s="230"/>
      <c r="AW290" s="230"/>
      <c r="AX290" s="230"/>
      <c r="AY290" s="230"/>
      <c r="AZ290" s="230"/>
      <c r="BA290" s="230"/>
      <c r="BB290" s="230"/>
      <c r="BC290" s="230"/>
      <c r="BD290" s="230"/>
      <c r="BE290" s="230"/>
      <c r="BF290" s="230"/>
      <c r="BG290" s="230"/>
      <c r="BH290" s="230"/>
      <c r="BI290" s="230"/>
      <c r="BJ290" s="230"/>
      <c r="BK290" s="230"/>
      <c r="BL290" s="230"/>
      <c r="BM290" s="230"/>
      <c r="BN290" s="230"/>
      <c r="BO290" s="230"/>
      <c r="BP290" s="230"/>
      <c r="BQ290" s="230"/>
      <c r="BR290" s="230"/>
      <c r="BS290" s="230"/>
      <c r="BT290" s="230"/>
      <c r="BU290" s="230"/>
      <c r="BV290" s="230"/>
      <c r="BW290" s="230"/>
      <c r="BX290" s="230"/>
      <c r="BY290" s="230"/>
      <c r="BZ290" s="230"/>
      <c r="CA290" s="230"/>
      <c r="CB290" s="230"/>
      <c r="CC290" s="230"/>
      <c r="CD290" s="230"/>
      <c r="CE290" s="230"/>
      <c r="CF290" s="230"/>
      <c r="CG290" s="230"/>
      <c r="CH290" s="230"/>
    </row>
    <row r="291" spans="1:86" s="108" customFormat="1" ht="60" customHeight="1" x14ac:dyDescent="0.65">
      <c r="A291" s="655">
        <v>71</v>
      </c>
      <c r="B291" s="650"/>
      <c r="C291" s="647" t="str">
        <f ca="1">IFERROR(IF(INDEX('WPTM - Section F'!C$1:C$100,MATCH('Print View'!$A291,'WPTM - Section F'!$A$1:$A$100,0))&lt;&gt;0,INDEX('WPTM - Section F'!C$1:C$100,MATCH('Print View'!$A291,'WPTM - Section F'!$A$1:$A$100,0)),""),"")</f>
        <v/>
      </c>
      <c r="D291" s="650"/>
      <c r="E291" s="650"/>
      <c r="F291" s="650"/>
      <c r="G291" s="647" t="str">
        <f ca="1">IFERROR(IF(INDEX('WPTM - Section F'!G$1:G$100,MATCH('Print View'!$A291,'WPTM - Section F'!$A$1:$A$100,0))&lt;&gt;0,INDEX('WPTM - Section F'!G$1:G$100,MATCH('Print View'!$A291,'WPTM - Section F'!$A$1:$A$100,0)),""),"")</f>
        <v/>
      </c>
      <c r="H291" s="415" t="str">
        <f>IF(IFERROR(INDEX('Overview - Section A'!$A$46:$A$53,MATCH(D$29,'Overview - Section A'!$B$46:$B$53,0)),"")="","",TEXT(IFERROR(INDEX('Overview - Section A'!$A$46:$A$53,MATCH(D$29,'Overview - Section A'!$B$46:$B$53,0)),""),Setup!$A$33) &amp;" to " &amp; TEXT(IFERROR(INDEX('Overview - Section A'!$E$46:$E$53,MATCH(D$29,'Overview - Section A'!$B$46:$B$53,0)),""),Setup!$A$33))</f>
        <v/>
      </c>
      <c r="I291" s="629" t="str">
        <f ca="1">IFERROR(IF(INDEX('WPTM - Section F'!AH$1:AH$100,MATCH('Print View'!$A285,'WPTM - Section F'!$A$1:$A$100,0))&lt;&gt;0,INDEX('WPTM - Section F'!AH$1:AH$100,MATCH('Print View'!$A285,'WPTM - Section F'!$A$1:$A$100,0)),""),"")</f>
        <v/>
      </c>
      <c r="J291" s="630"/>
      <c r="K291" s="630"/>
      <c r="L291" s="630"/>
      <c r="M291" s="631"/>
      <c r="N291" s="629" t="str">
        <f ca="1">IFERROR(IF(INDEX('WPTM - Section F'!AI$1:AI$100,MATCH('Print View'!$A285,'WPTM - Section F'!$A$1:$A$100,0))&lt;&gt;0,INDEX('WPTM - Section F'!AI$1:AI$100,MATCH('Print View'!$A285,'WPTM - Section F'!$A$1:$A$100,0)),""),"")</f>
        <v/>
      </c>
      <c r="O291" s="630"/>
      <c r="P291" s="630"/>
      <c r="Q291" s="630"/>
      <c r="R291" s="630"/>
      <c r="S291" s="631"/>
      <c r="T291" s="324"/>
      <c r="U291" s="230"/>
      <c r="V291" s="230"/>
      <c r="W291" s="230"/>
      <c r="X291" s="230"/>
      <c r="Y291" s="230"/>
      <c r="Z291" s="230"/>
      <c r="AA291" s="230"/>
      <c r="AB291" s="230"/>
      <c r="AC291"/>
      <c r="AD291"/>
      <c r="AE291"/>
      <c r="AF291"/>
      <c r="AG291"/>
      <c r="AH291"/>
      <c r="AI291"/>
      <c r="AJ291"/>
      <c r="AK291"/>
      <c r="AL291"/>
      <c r="AM291"/>
      <c r="AN291"/>
      <c r="AO291"/>
      <c r="AP291" s="230"/>
      <c r="AQ291" s="230"/>
      <c r="AR291" s="230"/>
      <c r="AS291" s="230"/>
      <c r="AT291" s="230"/>
      <c r="AU291" s="230"/>
      <c r="AV291" s="230"/>
      <c r="AW291" s="230"/>
      <c r="AX291" s="230"/>
      <c r="AY291" s="230"/>
      <c r="AZ291" s="230"/>
      <c r="BA291" s="230"/>
      <c r="BB291" s="230"/>
      <c r="BC291" s="230"/>
      <c r="BD291" s="230"/>
      <c r="BE291" s="230"/>
      <c r="BF291" s="230"/>
      <c r="BG291" s="230"/>
      <c r="BH291" s="230"/>
      <c r="BI291" s="230"/>
      <c r="BJ291" s="230"/>
      <c r="BK291" s="230"/>
      <c r="BL291" s="230"/>
      <c r="BM291" s="230"/>
      <c r="BN291" s="230"/>
      <c r="BO291" s="230"/>
      <c r="BP291" s="230"/>
      <c r="BQ291" s="230"/>
      <c r="BR291" s="230"/>
      <c r="BS291" s="230"/>
      <c r="BT291" s="230"/>
      <c r="BU291" s="230"/>
      <c r="BV291" s="230"/>
      <c r="BW291" s="230"/>
      <c r="BX291" s="230"/>
      <c r="BY291" s="230"/>
      <c r="BZ291" s="230"/>
      <c r="CA291" s="230"/>
      <c r="CB291" s="230"/>
      <c r="CC291" s="230"/>
      <c r="CD291" s="230"/>
      <c r="CE291" s="230"/>
      <c r="CF291" s="230"/>
      <c r="CG291" s="230"/>
      <c r="CH291" s="230"/>
    </row>
    <row r="292" spans="1:86" s="108" customFormat="1" ht="60" customHeight="1" x14ac:dyDescent="0.65">
      <c r="A292" s="662">
        <v>72</v>
      </c>
      <c r="B292" s="663" t="str">
        <f ca="1">IFERROR(IF(INDEX('WPTM - Section F'!AV$1:AV$100,MATCH('Print View'!$A285,'WPTM - Section F'!$A$1:$A$100,0))&lt;&gt;0,INDEX('WPTM - Section F'!AV$1:AV$100,MATCH('Print View'!$A285,'WPTM - Section F'!$A$1:$A$100,0)),""),"")</f>
        <v/>
      </c>
      <c r="C292" s="664"/>
      <c r="D292" s="664"/>
      <c r="E292" s="664"/>
      <c r="F292" s="664"/>
      <c r="G292" s="664"/>
      <c r="H292" s="664"/>
      <c r="I292" s="664"/>
      <c r="J292" s="664"/>
      <c r="K292" s="664"/>
      <c r="L292" s="664"/>
      <c r="M292" s="664"/>
      <c r="N292" s="664"/>
      <c r="O292" s="664"/>
      <c r="P292" s="664"/>
      <c r="Q292" s="664"/>
      <c r="R292" s="664"/>
      <c r="S292" s="665"/>
      <c r="T292" s="323"/>
      <c r="U292" s="230"/>
      <c r="V292" s="230"/>
      <c r="W292" s="230"/>
      <c r="X292" s="230"/>
      <c r="Y292" s="230"/>
      <c r="Z292" s="230"/>
      <c r="AA292" s="230"/>
      <c r="AB292" s="230"/>
      <c r="AC292"/>
      <c r="AD292"/>
      <c r="AE292"/>
      <c r="AF292"/>
      <c r="AG292"/>
      <c r="AH292"/>
      <c r="AI292"/>
      <c r="AJ292"/>
      <c r="AK292"/>
      <c r="AL292"/>
      <c r="AM292"/>
      <c r="AN292"/>
      <c r="AO292"/>
      <c r="AP292" s="230"/>
      <c r="AQ292" s="230"/>
      <c r="AR292" s="230"/>
      <c r="AS292" s="230"/>
      <c r="AT292" s="230"/>
      <c r="AU292" s="230"/>
      <c r="AV292" s="230"/>
      <c r="AW292" s="230"/>
      <c r="AX292" s="230"/>
      <c r="AY292" s="230"/>
      <c r="AZ292" s="230"/>
      <c r="BA292" s="230"/>
      <c r="BB292" s="230"/>
      <c r="BC292" s="230"/>
      <c r="BD292" s="230"/>
      <c r="BE292" s="230"/>
      <c r="BF292" s="230"/>
      <c r="BG292" s="230"/>
      <c r="BH292" s="230"/>
      <c r="BI292" s="230"/>
      <c r="BJ292" s="230"/>
      <c r="BK292" s="230"/>
      <c r="BL292" s="230"/>
      <c r="BM292" s="230"/>
      <c r="BN292" s="230"/>
      <c r="BO292" s="230"/>
      <c r="BP292" s="230"/>
      <c r="BQ292" s="230"/>
      <c r="BR292" s="230"/>
      <c r="BS292" s="230"/>
      <c r="BT292" s="230"/>
      <c r="BU292" s="230"/>
      <c r="BV292" s="230"/>
      <c r="BW292" s="230"/>
      <c r="BX292" s="230"/>
      <c r="BY292" s="230"/>
      <c r="BZ292" s="230"/>
      <c r="CA292" s="230"/>
      <c r="CB292" s="230"/>
      <c r="CC292" s="230"/>
      <c r="CD292" s="230"/>
      <c r="CE292" s="230"/>
      <c r="CF292" s="230"/>
      <c r="CG292" s="230"/>
      <c r="CH292" s="230"/>
    </row>
    <row r="293" spans="1:86" s="435" customFormat="1" ht="60" customHeight="1" x14ac:dyDescent="0.35">
      <c r="A293" s="639">
        <v>10</v>
      </c>
      <c r="B293" s="626" t="str">
        <f ca="1">IFERROR(IF(INDEX('WPTM - Section F'!B$1:B$100,MATCH('Print View'!$A293,'WPTM - Section F'!$A$1:$A$100,0))&lt;&gt;0,INDEX('WPTM - Section F'!B$1:B$100,MATCH('Print View'!$A293,'WPTM - Section F'!$A$1:$A$100,0)),""),"")</f>
        <v/>
      </c>
      <c r="C293" s="642" t="str">
        <f ca="1">IFERROR(IF(INDEX('WPTM - Section F'!C$1:C$100,MATCH('Print View'!$A293,'WPTM - Section F'!$A$1:$A$100,0))&lt;&gt;0,INDEX('WPTM - Section F'!C$1:C$100,MATCH('Print View'!$A293,'WPTM - Section F'!$A$1:$A$100,0)),""),"")</f>
        <v/>
      </c>
      <c r="D293" s="626" t="str">
        <f ca="1">IFERROR(IF(INDEX('WPTM - Section F'!D$1:D$100,MATCH('Print View'!$A293,'WPTM - Section F'!$A$1:$A$100,0))&lt;&gt;0,INDEX('WPTM - Section F'!D$1:D$100,MATCH('Print View'!$A293,'WPTM - Section F'!$A$1:$A$100,0)),""),"")</f>
        <v/>
      </c>
      <c r="E293" s="626" t="str">
        <f ca="1">IFERROR(IF(INDEX('WPTM - Section F'!E$1:E$100,MATCH('Print View'!$A293,'WPTM - Section F'!$A$1:$A$100,0))&lt;&gt;0,INDEX('WPTM - Section F'!E$1:E$100,MATCH('Print View'!$A293,'WPTM - Section F'!$A$1:$A$100,0)),""),"")</f>
        <v/>
      </c>
      <c r="F293" s="626" t="str">
        <f ca="1">IFERROR(IF(INDEX('WPTM - Section F'!F$1:F$100,MATCH('Print View'!$A293,'WPTM - Section F'!$A$1:$A$100,0))&lt;&gt;0,INDEX('WPTM - Section F'!F$1:F$100,MATCH('Print View'!$A293,'WPTM - Section F'!$A$1:$A$100,0)),""),"")</f>
        <v/>
      </c>
      <c r="G293" s="642" t="str">
        <f ca="1">IFERROR(IF(INDEX('WPTM - Section F'!G$1:G$100,MATCH('Print View'!$A293,'WPTM - Section F'!$A$1:$A$100,0))&lt;&gt;0,INDEX('WPTM - Section F'!G$1:G$100,MATCH('Print View'!$A293,'WPTM - Section F'!$A$1:$A$100,0)),""),"")</f>
        <v/>
      </c>
      <c r="H293" s="433" t="str">
        <f ca="1">IF(IFERROR(INDEX('Overview - Section A'!$A$46:$A$53,MATCH(D$23,'Overview - Section A'!$B$46:$B$53,0)),"")="","",TEXT(IFERROR(INDEX('Overview - Section A'!$A$46:$A$53,MATCH(D$23,'Overview - Section A'!$B$46:$B$53,0)),""),Setup!$A$33) &amp;" to " &amp; TEXT(IFERROR(INDEX('Overview - Section A'!$E$46:$E$53,MATCH(D$23,'Overview - Section A'!$B$46:$B$53,0)),""),Setup!$A$33))</f>
        <v>1-Jan-22 to 31-Dec-22</v>
      </c>
      <c r="I293" s="624" t="str">
        <f ca="1">IFERROR(IF(INDEX('WPTM - Section F'!J$1:J$100,MATCH('Print View'!$A293,'WPTM - Section F'!$A$1:$A$100,0))&lt;&gt;0,INDEX('WPTM - Section F'!J$1:J$100,MATCH('Print View'!$A293,'WPTM - Section F'!$A$1:$A$100,0)),""),"")</f>
        <v/>
      </c>
      <c r="J293" s="625"/>
      <c r="K293" s="625"/>
      <c r="L293" s="625"/>
      <c r="M293" s="632"/>
      <c r="N293" s="624" t="str">
        <f ca="1">IFERROR(IF(INDEX('WPTM - Section F'!K$1:K$100,MATCH('Print View'!$A293,'WPTM - Section F'!$A$1:$A$100,0))&lt;&gt;0,INDEX('WPTM - Section F'!K$1:K$100,MATCH('Print View'!$A293,'WPTM - Section F'!$A$1:$A$100,0)),""),"")</f>
        <v/>
      </c>
      <c r="O293" s="625"/>
      <c r="P293" s="625"/>
      <c r="Q293" s="625"/>
      <c r="R293" s="625"/>
      <c r="S293" s="625"/>
      <c r="T293" s="319"/>
      <c r="AC293" s="432"/>
      <c r="AD293" s="432"/>
      <c r="AE293" s="432"/>
      <c r="AF293" s="432"/>
      <c r="AG293" s="432"/>
      <c r="AH293" s="432"/>
      <c r="AI293" s="432"/>
      <c r="AJ293" s="432"/>
      <c r="AK293" s="432"/>
      <c r="AL293" s="432"/>
      <c r="AM293" s="432"/>
      <c r="AN293" s="432"/>
      <c r="AO293" s="432"/>
    </row>
    <row r="294" spans="1:86" s="435" customFormat="1" ht="60" customHeight="1" x14ac:dyDescent="0.35">
      <c r="A294" s="640">
        <v>74</v>
      </c>
      <c r="B294" s="627"/>
      <c r="C294" s="643" t="str">
        <f ca="1">IFERROR(IF(INDEX('WPTM - Section F'!C$1:C$100,MATCH('Print View'!$A294,'WPTM - Section F'!$A$1:$A$100,0))&lt;&gt;0,INDEX('WPTM - Section F'!C$1:C$100,MATCH('Print View'!$A294,'WPTM - Section F'!$A$1:$A$100,0)),""),"")</f>
        <v/>
      </c>
      <c r="D294" s="627"/>
      <c r="E294" s="627"/>
      <c r="F294" s="627"/>
      <c r="G294" s="643" t="str">
        <f ca="1">IFERROR(IF(INDEX('WPTM - Section F'!G$1:G$100,MATCH('Print View'!$A294,'WPTM - Section F'!$A$1:$A$100,0))&lt;&gt;0,INDEX('WPTM - Section F'!G$1:G$100,MATCH('Print View'!$A294,'WPTM - Section F'!$A$1:$A$100,0)),""),"")</f>
        <v/>
      </c>
      <c r="H294" s="433" t="str">
        <f ca="1">IF(IFERROR(INDEX('Overview - Section A'!$A$46:$A$53,MATCH(D$24,'Overview - Section A'!$B$46:$B$53,0)),"")="","",TEXT(IFERROR(INDEX('Overview - Section A'!$A$46:$A$53,MATCH(D$24,'Overview - Section A'!$B$46:$B$53,0)),""),Setup!$A$33) &amp;" to " &amp; TEXT(IFERROR(INDEX('Overview - Section A'!$E$46:$E$53,MATCH(D$24,'Overview - Section A'!$B$46:$B$53,0)),""),Setup!$A$33))</f>
        <v>1-Jan-23 to 31-Dec-23</v>
      </c>
      <c r="I294" s="624" t="str">
        <f ca="1">IFERROR(IF(INDEX('WPTM - Section F'!J$1:J$100,MATCH('Print View'!$A293,'WPTM - Section F'!$A$1:$A$100,0))&lt;&gt;0,INDEX('WPTM - Section F'!J$1:J$100,MATCH('Print View'!$A293,'WPTM - Section F'!$A$1:$A$100,0)),""),"")</f>
        <v/>
      </c>
      <c r="J294" s="625"/>
      <c r="K294" s="625"/>
      <c r="L294" s="625"/>
      <c r="M294" s="632"/>
      <c r="N294" s="624" t="str">
        <f ca="1">IFERROR(IF(INDEX('WPTM - Section F'!O$1:O$100,MATCH('Print View'!$A293,'WPTM - Section F'!$A$1:$A$100,0))&lt;&gt;0,INDEX('WPTM - Section F'!O$1:O$100,MATCH('Print View'!$A293,'WPTM - Section F'!$A$1:$A$100,0)),""),"")</f>
        <v/>
      </c>
      <c r="O294" s="625"/>
      <c r="P294" s="625"/>
      <c r="Q294" s="625"/>
      <c r="R294" s="625"/>
      <c r="S294" s="625"/>
      <c r="T294" s="319"/>
      <c r="AC294" s="432"/>
      <c r="AD294" s="432"/>
      <c r="AE294" s="432"/>
      <c r="AF294" s="432"/>
      <c r="AG294" s="432"/>
      <c r="AH294" s="432"/>
      <c r="AI294" s="432"/>
      <c r="AJ294" s="432"/>
      <c r="AK294" s="432"/>
      <c r="AL294" s="432"/>
      <c r="AM294" s="432"/>
      <c r="AN294" s="432"/>
      <c r="AO294" s="432"/>
    </row>
    <row r="295" spans="1:86" s="435" customFormat="1" ht="60" customHeight="1" x14ac:dyDescent="0.35">
      <c r="A295" s="640">
        <v>75</v>
      </c>
      <c r="B295" s="627"/>
      <c r="C295" s="643" t="str">
        <f ca="1">IFERROR(IF(INDEX('WPTM - Section F'!C$1:C$100,MATCH('Print View'!$A295,'WPTM - Section F'!$A$1:$A$100,0))&lt;&gt;0,INDEX('WPTM - Section F'!C$1:C$100,MATCH('Print View'!$A295,'WPTM - Section F'!$A$1:$A$100,0)),""),"")</f>
        <v/>
      </c>
      <c r="D295" s="627"/>
      <c r="E295" s="627"/>
      <c r="F295" s="627"/>
      <c r="G295" s="643" t="str">
        <f ca="1">IFERROR(IF(INDEX('WPTM - Section F'!G$1:G$100,MATCH('Print View'!$A295,'WPTM - Section F'!$A$1:$A$100,0))&lt;&gt;0,INDEX('WPTM - Section F'!G$1:G$100,MATCH('Print View'!$A295,'WPTM - Section F'!$A$1:$A$100,0)),""),"")</f>
        <v/>
      </c>
      <c r="H295" s="433" t="str">
        <f ca="1">IF(IFERROR(INDEX('Overview - Section A'!$A$46:$A$53,MATCH(D$25,'Overview - Section A'!$B$46:$B$53,0)),"")="","",TEXT(IFERROR(INDEX('Overview - Section A'!$A$46:$A$53,MATCH(D$25,'Overview - Section A'!$B$46:$B$53,0)),""),Setup!$A$33) &amp;" to " &amp; TEXT(IFERROR(INDEX('Overview - Section A'!$E$46:$E$53,MATCH(D$25,'Overview - Section A'!$B$46:$B$53,0)),""),Setup!$A$33))</f>
        <v>1-Jan-24 to 31-Dec-24</v>
      </c>
      <c r="I295" s="624" t="str">
        <f ca="1">IFERROR(IF(INDEX('WPTM - Section F'!R$1:R$100,MATCH('Print View'!$A293,'WPTM - Section F'!$A$1:$A$100,0))&lt;&gt;0,INDEX('WPTM - Section F'!R$1:R$100,MATCH('Print View'!$A293,'WPTM - Section F'!$A$1:$A$100,0)),""),"")</f>
        <v/>
      </c>
      <c r="J295" s="625"/>
      <c r="K295" s="625"/>
      <c r="L295" s="625"/>
      <c r="M295" s="632"/>
      <c r="N295" s="624" t="str">
        <f ca="1">IFERROR(IF(INDEX('WPTM - Section F'!S$1:S$100,MATCH('Print View'!$A293,'WPTM - Section F'!$A$1:$A$100,0))&lt;&gt;0,INDEX('WPTM - Section F'!S$1:S$100,MATCH('Print View'!$A293,'WPTM - Section F'!$A$1:$A$100,0)),""),"")</f>
        <v/>
      </c>
      <c r="O295" s="625"/>
      <c r="P295" s="625"/>
      <c r="Q295" s="625"/>
      <c r="R295" s="625"/>
      <c r="S295" s="625"/>
      <c r="T295" s="319"/>
      <c r="AC295" s="432"/>
      <c r="AD295" s="432"/>
      <c r="AE295" s="432"/>
      <c r="AF295" s="432"/>
      <c r="AG295" s="432"/>
      <c r="AH295" s="432"/>
      <c r="AI295" s="432"/>
      <c r="AJ295" s="432"/>
      <c r="AK295" s="432"/>
      <c r="AL295" s="432"/>
      <c r="AM295" s="432"/>
      <c r="AN295" s="432"/>
      <c r="AO295" s="432"/>
    </row>
    <row r="296" spans="1:86" s="435" customFormat="1" ht="60" customHeight="1" x14ac:dyDescent="0.35">
      <c r="A296" s="640">
        <v>76</v>
      </c>
      <c r="B296" s="627"/>
      <c r="C296" s="643" t="str">
        <f ca="1">IFERROR(IF(INDEX('WPTM - Section F'!C$1:C$100,MATCH('Print View'!$A296,'WPTM - Section F'!$A$1:$A$100,0))&lt;&gt;0,INDEX('WPTM - Section F'!C$1:C$100,MATCH('Print View'!$A296,'WPTM - Section F'!$A$1:$A$100,0)),""),"")</f>
        <v/>
      </c>
      <c r="D296" s="627"/>
      <c r="E296" s="627"/>
      <c r="F296" s="627"/>
      <c r="G296" s="643" t="str">
        <f ca="1">IFERROR(IF(INDEX('WPTM - Section F'!G$1:G$100,MATCH('Print View'!$A296,'WPTM - Section F'!$A$1:$A$100,0))&lt;&gt;0,INDEX('WPTM - Section F'!G$1:G$100,MATCH('Print View'!$A296,'WPTM - Section F'!$A$1:$A$100,0)),""),"")</f>
        <v/>
      </c>
      <c r="H296" s="433" t="str">
        <f ca="1">IF(IFERROR(INDEX('Overview - Section A'!$A$46:$A$53,MATCH(D$26,'Overview - Section A'!$B$46:$B$53,0)),"")="","",TEXT(IFERROR(INDEX('Overview - Section A'!$A$46:$A$53,MATCH(D$26,'Overview - Section A'!$B$46:$B$53,0)),""),Setup!$A$33) &amp;" to " &amp; TEXT(IFERROR(INDEX('Overview - Section A'!$E$46:$E$53,MATCH(D$26,'Overview - Section A'!$B$46:$B$53,0)),""),Setup!$A$33))</f>
        <v>1-Jan-25 to 31-Dec-25</v>
      </c>
      <c r="I296" s="624" t="str">
        <f ca="1">IFERROR(IF(INDEX('WPTM - Section F'!V$1:V$100,MATCH('Print View'!$A293,'WPTM - Section F'!$A$1:$A$100,0))&lt;&gt;0,INDEX('WPTM - Section F'!V$1:V$100,MATCH('Print View'!$A293,'WPTM - Section F'!$A$1:$A$100,0)),""),"")</f>
        <v/>
      </c>
      <c r="J296" s="625"/>
      <c r="K296" s="625"/>
      <c r="L296" s="625"/>
      <c r="M296" s="632"/>
      <c r="N296" s="624" t="str">
        <f ca="1">IFERROR(IF(INDEX('WPTM - Section F'!W$1:W$100,MATCH('Print View'!$A293,'WPTM - Section F'!$A$1:$A$100,0))&lt;&gt;0,INDEX('WPTM - Section F'!W$1:W$100,MATCH('Print View'!$A293,'WPTM - Section F'!$A$1:$A$100,0)),""),"")</f>
        <v/>
      </c>
      <c r="O296" s="625"/>
      <c r="P296" s="625"/>
      <c r="Q296" s="625"/>
      <c r="R296" s="625"/>
      <c r="S296" s="625"/>
      <c r="T296" s="319"/>
      <c r="AC296" s="432"/>
      <c r="AD296" s="432"/>
      <c r="AE296" s="432"/>
      <c r="AF296" s="432"/>
      <c r="AG296" s="432"/>
      <c r="AH296" s="432"/>
      <c r="AI296" s="432"/>
      <c r="AJ296" s="432"/>
      <c r="AK296" s="432"/>
      <c r="AL296" s="432"/>
      <c r="AM296" s="432"/>
      <c r="AN296" s="432"/>
      <c r="AO296" s="432"/>
    </row>
    <row r="297" spans="1:86" s="435" customFormat="1" ht="60" customHeight="1" x14ac:dyDescent="0.35">
      <c r="A297" s="640">
        <v>77</v>
      </c>
      <c r="B297" s="627"/>
      <c r="C297" s="643" t="str">
        <f ca="1">IFERROR(IF(INDEX('WPTM - Section F'!C$1:C$100,MATCH('Print View'!$A297,'WPTM - Section F'!$A$1:$A$100,0))&lt;&gt;0,INDEX('WPTM - Section F'!C$1:C$100,MATCH('Print View'!$A297,'WPTM - Section F'!$A$1:$A$100,0)),""),"")</f>
        <v/>
      </c>
      <c r="D297" s="627"/>
      <c r="E297" s="627"/>
      <c r="F297" s="627"/>
      <c r="G297" s="643" t="str">
        <f ca="1">IFERROR(IF(INDEX('WPTM - Section F'!G$1:G$100,MATCH('Print View'!$A297,'WPTM - Section F'!$A$1:$A$100,0))&lt;&gt;0,INDEX('WPTM - Section F'!G$1:G$100,MATCH('Print View'!$A297,'WPTM - Section F'!$A$1:$A$100,0)),""),"")</f>
        <v/>
      </c>
      <c r="H297" s="433" t="str">
        <f ca="1">IF(IFERROR(INDEX('Overview - Section A'!$A$46:$A$53,MATCH(D$27,'Overview - Section A'!$B$46:$B$53,0)),"")="","",TEXT(IFERROR(INDEX('Overview - Section A'!$A$46:$A$53,MATCH(D$27,'Overview - Section A'!$B$46:$B$53,0)),""),Setup!$A$33) &amp;" to " &amp; TEXT(IFERROR(INDEX('Overview - Section A'!$E$46:$E$53,MATCH(D$27,'Overview - Section A'!$B$46:$B$53,0)),""),Setup!$A$33))</f>
        <v>1-Jan-26 to 31-Dec-26</v>
      </c>
      <c r="I297" s="624" t="str">
        <f ca="1">IFERROR(IF(INDEX('WPTM - Section F'!Z$1:Z$100,MATCH('Print View'!$A293,'WPTM - Section F'!$A$1:$A$100,0))&lt;&gt;0,INDEX('WPTM - Section F'!Z$1:Z$100,MATCH('Print View'!$A293,'WPTM - Section F'!$A$1:$A$100,0)),""),"")</f>
        <v/>
      </c>
      <c r="J297" s="625"/>
      <c r="K297" s="625"/>
      <c r="L297" s="625"/>
      <c r="M297" s="632"/>
      <c r="N297" s="624" t="str">
        <f ca="1">IFERROR(IF(INDEX('WPTM - Section F'!AA$1:AA$100,MATCH('Print View'!$A293,'WPTM - Section F'!$A$1:$A$100,0))&lt;&gt;0,INDEX('WPTM - Section F'!AA$1:AA$100,MATCH('Print View'!$A293,'WPTM - Section F'!$A$1:$A$100,0)),""),"")</f>
        <v/>
      </c>
      <c r="O297" s="625"/>
      <c r="P297" s="625"/>
      <c r="Q297" s="625"/>
      <c r="R297" s="625"/>
      <c r="S297" s="625"/>
      <c r="T297" s="319"/>
      <c r="AC297" s="432"/>
      <c r="AD297" s="432"/>
      <c r="AE297" s="432"/>
      <c r="AF297" s="432"/>
      <c r="AG297" s="432"/>
      <c r="AH297" s="432"/>
      <c r="AI297" s="432"/>
      <c r="AJ297" s="432"/>
      <c r="AK297" s="432"/>
      <c r="AL297" s="432"/>
      <c r="AM297" s="432"/>
      <c r="AN297" s="432"/>
      <c r="AO297" s="432"/>
    </row>
    <row r="298" spans="1:86" s="435" customFormat="1" ht="60" customHeight="1" x14ac:dyDescent="0.35">
      <c r="A298" s="640">
        <v>78</v>
      </c>
      <c r="B298" s="627"/>
      <c r="C298" s="643" t="str">
        <f ca="1">IFERROR(IF(INDEX('WPTM - Section F'!C$1:C$100,MATCH('Print View'!$A298,'WPTM - Section F'!$A$1:$A$100,0))&lt;&gt;0,INDEX('WPTM - Section F'!C$1:C$100,MATCH('Print View'!$A298,'WPTM - Section F'!$A$1:$A$100,0)),""),"")</f>
        <v/>
      </c>
      <c r="D298" s="627"/>
      <c r="E298" s="627"/>
      <c r="F298" s="627"/>
      <c r="G298" s="643" t="str">
        <f ca="1">IFERROR(IF(INDEX('WPTM - Section F'!G$1:G$100,MATCH('Print View'!$A298,'WPTM - Section F'!$A$1:$A$100,0))&lt;&gt;0,INDEX('WPTM - Section F'!G$1:G$100,MATCH('Print View'!$A298,'WPTM - Section F'!$A$1:$A$100,0)),""),"")</f>
        <v/>
      </c>
      <c r="H298" s="433" t="str">
        <f ca="1">IF(IFERROR(INDEX('Overview - Section A'!$A$46:$A$53,MATCH(D$28,'Overview - Section A'!$B$46:$B$53,0)),"")="","",TEXT(IFERROR(INDEX('Overview - Section A'!$A$46:$A$53,MATCH(D$28,'Overview - Section A'!$B$46:$B$53,0)),""),Setup!$A$33) &amp;" to " &amp; TEXT(IFERROR(INDEX('Overview - Section A'!$E$46:$E$53,MATCH(D$28,'Overview - Section A'!$B$46:$B$53,0)),""),Setup!$A$33))</f>
        <v>1-Jan-27 to 31-Dec-27</v>
      </c>
      <c r="I298" s="624" t="str">
        <f ca="1">IFERROR(IF(INDEX('WPTM - Section F'!AD$1:AD$100,MATCH('Print View'!$A293,'WPTM - Section F'!$A$1:$A$100,0))&lt;&gt;0,INDEX('WPTM - Section F'!AD$1:AD$100,MATCH('Print View'!$A293,'WPTM - Section F'!$A$1:$A$100,0)),""),"")</f>
        <v/>
      </c>
      <c r="J298" s="625"/>
      <c r="K298" s="625"/>
      <c r="L298" s="625"/>
      <c r="M298" s="632"/>
      <c r="N298" s="624" t="str">
        <f ca="1">IFERROR(IF(INDEX('WPTM - Section F'!AE$1:AE$100,MATCH('Print View'!$A293,'WPTM - Section F'!$A$1:$A$100,0))&lt;&gt;0,INDEX('WPTM - Section F'!AE$1:AE$100,MATCH('Print View'!$A293,'WPTM - Section F'!$A$1:$A$100,0)),""),"")</f>
        <v/>
      </c>
      <c r="O298" s="625"/>
      <c r="P298" s="625"/>
      <c r="Q298" s="625"/>
      <c r="R298" s="625"/>
      <c r="S298" s="625"/>
      <c r="T298" s="319"/>
      <c r="AC298" s="432"/>
      <c r="AD298" s="432"/>
      <c r="AE298" s="432"/>
      <c r="AF298" s="432"/>
      <c r="AG298" s="432"/>
      <c r="AH298" s="432"/>
      <c r="AI298" s="432"/>
      <c r="AJ298" s="432"/>
      <c r="AK298" s="432"/>
      <c r="AL298" s="432"/>
      <c r="AM298" s="432"/>
      <c r="AN298" s="432"/>
      <c r="AO298" s="432"/>
    </row>
    <row r="299" spans="1:86" s="435" customFormat="1" ht="60" customHeight="1" x14ac:dyDescent="0.35">
      <c r="A299" s="640">
        <v>79</v>
      </c>
      <c r="B299" s="628"/>
      <c r="C299" s="644" t="str">
        <f ca="1">IFERROR(IF(INDEX('WPTM - Section F'!C$1:C$100,MATCH('Print View'!$A299,'WPTM - Section F'!$A$1:$A$100,0))&lt;&gt;0,INDEX('WPTM - Section F'!C$1:C$100,MATCH('Print View'!$A299,'WPTM - Section F'!$A$1:$A$100,0)),""),"")</f>
        <v/>
      </c>
      <c r="D299" s="628"/>
      <c r="E299" s="628"/>
      <c r="F299" s="628"/>
      <c r="G299" s="644" t="str">
        <f ca="1">IFERROR(IF(INDEX('WPTM - Section F'!G$1:G$100,MATCH('Print View'!$A299,'WPTM - Section F'!$A$1:$A$100,0))&lt;&gt;0,INDEX('WPTM - Section F'!G$1:G$100,MATCH('Print View'!$A299,'WPTM - Section F'!$A$1:$A$100,0)),""),"")</f>
        <v/>
      </c>
      <c r="H299" s="433" t="str">
        <f>IF(IFERROR(INDEX('Overview - Section A'!$A$46:$A$53,MATCH(D$29,'Overview - Section A'!$B$46:$B$53,0)),"")="","",TEXT(IFERROR(INDEX('Overview - Section A'!$A$46:$A$53,MATCH(D$29,'Overview - Section A'!$B$46:$B$53,0)),""),Setup!$A$33) &amp;" to " &amp; TEXT(IFERROR(INDEX('Overview - Section A'!$E$46:$E$53,MATCH(D$29,'Overview - Section A'!$B$46:$B$53,0)),""),Setup!$A$33))</f>
        <v/>
      </c>
      <c r="I299" s="624" t="str">
        <f ca="1">IFERROR(IF(INDEX('WPTM - Section F'!AH$1:AH$100,MATCH('Print View'!$A293,'WPTM - Section F'!$A$1:$A$100,0))&lt;&gt;0,INDEX('WPTM - Section F'!AH$1:AH$100,MATCH('Print View'!$A293,'WPTM - Section F'!$A$1:$A$100,0)),""),"")</f>
        <v/>
      </c>
      <c r="J299" s="625"/>
      <c r="K299" s="625"/>
      <c r="L299" s="625"/>
      <c r="M299" s="632"/>
      <c r="N299" s="624" t="str">
        <f ca="1">IFERROR(IF(INDEX('WPTM - Section F'!AI$1:AI$100,MATCH('Print View'!$A293,'WPTM - Section F'!$A$1:$A$100,0))&lt;&gt;0,INDEX('WPTM - Section F'!AI$1:AI$100,MATCH('Print View'!$A293,'WPTM - Section F'!$A$1:$A$100,0)),""),"")</f>
        <v/>
      </c>
      <c r="O299" s="625"/>
      <c r="P299" s="625"/>
      <c r="Q299" s="625"/>
      <c r="R299" s="625"/>
      <c r="S299" s="625"/>
      <c r="T299" s="319"/>
      <c r="AC299" s="432"/>
      <c r="AD299" s="432"/>
      <c r="AE299" s="432"/>
      <c r="AF299" s="432"/>
      <c r="AG299" s="432"/>
      <c r="AH299" s="432"/>
      <c r="AI299" s="432"/>
      <c r="AJ299" s="432"/>
      <c r="AK299" s="432"/>
      <c r="AL299" s="432"/>
      <c r="AM299" s="432"/>
      <c r="AN299" s="432"/>
      <c r="AO299" s="432"/>
    </row>
    <row r="300" spans="1:86" s="435" customFormat="1" ht="60" customHeight="1" x14ac:dyDescent="0.65">
      <c r="A300" s="641">
        <v>80</v>
      </c>
      <c r="B300" s="633" t="str">
        <f ca="1">IFERROR(IF(INDEX('WPTM - Section F'!AV$1:AV$100,MATCH('Print View'!$A293,'WPTM - Section F'!$A$1:$A$100,0))&lt;&gt;0,INDEX('WPTM - Section F'!AV$1:AV$100,MATCH('Print View'!$A293,'WPTM - Section F'!$A$1:$A$100,0)),""),"")</f>
        <v/>
      </c>
      <c r="C300" s="634"/>
      <c r="D300" s="634"/>
      <c r="E300" s="634"/>
      <c r="F300" s="634"/>
      <c r="G300" s="634"/>
      <c r="H300" s="634"/>
      <c r="I300" s="634"/>
      <c r="J300" s="634"/>
      <c r="K300" s="634"/>
      <c r="L300" s="634"/>
      <c r="M300" s="634"/>
      <c r="N300" s="634"/>
      <c r="O300" s="634"/>
      <c r="P300" s="634"/>
      <c r="Q300" s="634"/>
      <c r="R300" s="634"/>
      <c r="S300" s="635"/>
      <c r="T300" s="319"/>
      <c r="AC300" s="432"/>
      <c r="AD300" s="432"/>
      <c r="AE300" s="432"/>
      <c r="AF300" s="432"/>
      <c r="AG300" s="432"/>
      <c r="AH300" s="432"/>
      <c r="AI300" s="432"/>
      <c r="AJ300" s="432"/>
      <c r="AK300" s="432"/>
      <c r="AL300" s="432"/>
      <c r="AM300" s="432"/>
      <c r="AN300" s="432"/>
      <c r="AO300" s="432"/>
    </row>
    <row r="301" spans="1:86" s="108" customFormat="1" x14ac:dyDescent="0.35">
      <c r="A301" s="109"/>
      <c r="V301" s="230"/>
      <c r="W301" s="230"/>
      <c r="X301" s="230"/>
      <c r="Y301" s="230"/>
      <c r="Z301" s="230"/>
      <c r="AA301" s="230"/>
      <c r="AB301" s="230"/>
      <c r="AC301" s="230"/>
      <c r="AD301" s="230"/>
      <c r="AE301" s="230"/>
      <c r="AF301" s="230"/>
      <c r="AG301" s="230"/>
      <c r="AH301" s="230"/>
      <c r="AI301" s="230"/>
      <c r="AJ301" s="230"/>
      <c r="AK301" s="230"/>
      <c r="AL301" s="230"/>
      <c r="AM301" s="230"/>
      <c r="AN301" s="230"/>
      <c r="AO301" s="230"/>
      <c r="AP301" s="230"/>
      <c r="AQ301" s="230"/>
      <c r="AR301" s="230"/>
      <c r="AS301" s="230"/>
      <c r="AT301" s="231"/>
      <c r="AU301" s="3"/>
      <c r="AV301" s="3"/>
      <c r="AW301" s="3"/>
      <c r="AX301" s="3"/>
      <c r="AY301" s="3"/>
      <c r="AZ301" s="3"/>
      <c r="BA301" s="3"/>
      <c r="BB301" s="3"/>
      <c r="BC301" s="3"/>
      <c r="BD301" s="230"/>
      <c r="BE301" s="230"/>
      <c r="BF301" s="230"/>
      <c r="BG301" s="230"/>
      <c r="BH301" s="230"/>
      <c r="BI301" s="230"/>
      <c r="BJ301" s="230"/>
      <c r="BK301" s="230"/>
      <c r="BL301" s="230"/>
      <c r="BM301" s="230"/>
      <c r="BN301" s="230"/>
      <c r="BO301" s="230"/>
      <c r="BP301" s="230"/>
      <c r="BQ301" s="230"/>
      <c r="BR301" s="230"/>
      <c r="BS301" s="230"/>
      <c r="BT301" s="230"/>
      <c r="BU301" s="230"/>
      <c r="BV301" s="230"/>
      <c r="BW301" s="230"/>
      <c r="BX301" s="230"/>
      <c r="BY301" s="230"/>
      <c r="BZ301" s="230"/>
      <c r="CA301" s="230"/>
      <c r="CB301" s="230"/>
      <c r="CC301" s="230"/>
      <c r="CD301" s="230"/>
      <c r="CE301" s="230"/>
      <c r="CF301" s="230"/>
      <c r="CG301" s="230"/>
      <c r="CH301" s="230"/>
    </row>
    <row r="302" spans="1:86" s="108" customFormat="1" x14ac:dyDescent="0.35">
      <c r="A302" s="109"/>
      <c r="V302" s="230"/>
      <c r="W302" s="230"/>
      <c r="X302" s="230"/>
      <c r="Y302" s="230"/>
      <c r="Z302" s="230"/>
      <c r="AA302" s="230"/>
      <c r="AB302" s="230"/>
      <c r="AC302" s="230"/>
      <c r="AD302" s="230"/>
      <c r="AE302" s="230"/>
      <c r="AF302" s="230"/>
      <c r="AG302" s="230"/>
      <c r="AH302" s="230"/>
      <c r="AI302" s="230"/>
      <c r="AJ302" s="230"/>
      <c r="AK302" s="230"/>
      <c r="AL302" s="230"/>
      <c r="AM302" s="230"/>
      <c r="AN302" s="230"/>
      <c r="AO302" s="230"/>
      <c r="AP302" s="230"/>
      <c r="AQ302" s="230"/>
      <c r="AR302" s="230"/>
      <c r="AS302" s="230"/>
      <c r="AT302" s="231"/>
      <c r="AU302" s="3"/>
      <c r="AV302" s="3"/>
      <c r="AW302" s="3"/>
      <c r="AX302" s="3"/>
      <c r="AY302" s="3"/>
      <c r="AZ302" s="3"/>
      <c r="BA302" s="3"/>
      <c r="BB302" s="3"/>
      <c r="BC302" s="3"/>
      <c r="BD302" s="230"/>
      <c r="BE302" s="230"/>
      <c r="BF302" s="230"/>
      <c r="BG302" s="230"/>
      <c r="BH302" s="230"/>
      <c r="BI302" s="230"/>
      <c r="BJ302" s="230"/>
      <c r="BK302" s="230"/>
      <c r="BL302" s="230"/>
      <c r="BM302" s="230"/>
      <c r="BN302" s="230"/>
      <c r="BO302" s="230"/>
      <c r="BP302" s="230"/>
      <c r="BQ302" s="230"/>
      <c r="BR302" s="230"/>
      <c r="BS302" s="230"/>
      <c r="BT302" s="230"/>
      <c r="BU302" s="230"/>
      <c r="BV302" s="230"/>
      <c r="BW302" s="230"/>
      <c r="BX302" s="230"/>
      <c r="BY302" s="230"/>
      <c r="BZ302" s="230"/>
      <c r="CA302" s="230"/>
      <c r="CB302" s="230"/>
      <c r="CC302" s="230"/>
      <c r="CD302" s="230"/>
      <c r="CE302" s="230"/>
      <c r="CF302" s="230"/>
      <c r="CG302" s="230"/>
      <c r="CH302" s="230"/>
    </row>
    <row r="303" spans="1:86" s="108" customFormat="1" x14ac:dyDescent="0.35">
      <c r="A303" s="109"/>
      <c r="V303" s="230"/>
      <c r="W303" s="230"/>
      <c r="X303" s="230"/>
      <c r="Y303" s="230"/>
      <c r="Z303" s="230"/>
      <c r="AA303" s="230"/>
      <c r="AB303" s="230"/>
      <c r="AC303" s="230"/>
      <c r="AD303" s="230"/>
      <c r="AE303" s="230"/>
      <c r="AF303" s="230"/>
      <c r="AG303" s="230"/>
      <c r="AH303" s="230"/>
      <c r="AI303" s="230"/>
      <c r="AJ303" s="230"/>
      <c r="AK303" s="230"/>
      <c r="AL303" s="230"/>
      <c r="AM303" s="230"/>
      <c r="AN303" s="230"/>
      <c r="AO303" s="230"/>
      <c r="AP303" s="230"/>
      <c r="AQ303" s="230"/>
      <c r="AR303" s="230"/>
      <c r="AS303" s="230"/>
      <c r="AT303" s="231"/>
      <c r="AU303" s="3"/>
      <c r="AV303" s="3"/>
      <c r="AW303" s="3"/>
      <c r="AX303" s="3"/>
      <c r="AY303" s="3"/>
      <c r="AZ303" s="3"/>
      <c r="BA303" s="3"/>
      <c r="BB303" s="3"/>
      <c r="BC303" s="3"/>
      <c r="BD303" s="230"/>
      <c r="BE303" s="230"/>
      <c r="BF303" s="230"/>
      <c r="BG303" s="230"/>
      <c r="BH303" s="230"/>
      <c r="BI303" s="230"/>
      <c r="BJ303" s="230"/>
      <c r="BK303" s="230"/>
      <c r="BL303" s="230"/>
      <c r="BM303" s="230"/>
      <c r="BN303" s="230"/>
      <c r="BO303" s="230"/>
      <c r="BP303" s="230"/>
      <c r="BQ303" s="230"/>
      <c r="BR303" s="230"/>
      <c r="BS303" s="230"/>
      <c r="BT303" s="230"/>
      <c r="BU303" s="230"/>
      <c r="BV303" s="230"/>
      <c r="BW303" s="230"/>
      <c r="BX303" s="230"/>
      <c r="BY303" s="230"/>
      <c r="BZ303" s="230"/>
      <c r="CA303" s="230"/>
      <c r="CB303" s="230"/>
      <c r="CC303" s="230"/>
      <c r="CD303" s="230"/>
      <c r="CE303" s="230"/>
      <c r="CF303" s="230"/>
      <c r="CG303" s="230"/>
      <c r="CH303" s="230"/>
    </row>
    <row r="304" spans="1:86" s="108" customFormat="1" x14ac:dyDescent="0.35">
      <c r="A304" s="109"/>
      <c r="V304" s="230"/>
      <c r="W304" s="230"/>
      <c r="X304" s="230"/>
      <c r="Y304" s="230"/>
      <c r="Z304" s="230"/>
      <c r="AA304" s="230"/>
      <c r="AB304" s="230"/>
      <c r="AC304" s="230"/>
      <c r="AD304" s="230"/>
      <c r="AE304" s="230"/>
      <c r="AF304" s="230"/>
      <c r="AG304" s="230"/>
      <c r="AH304" s="230"/>
      <c r="AI304" s="230"/>
      <c r="AJ304" s="230"/>
      <c r="AK304" s="230"/>
      <c r="AL304" s="230"/>
      <c r="AM304" s="230"/>
      <c r="AN304" s="230"/>
      <c r="AO304" s="230"/>
      <c r="AP304" s="230"/>
      <c r="AQ304" s="230"/>
      <c r="AR304" s="230"/>
      <c r="AS304" s="230"/>
      <c r="AT304" s="231"/>
      <c r="AU304" s="3"/>
      <c r="AV304" s="3"/>
      <c r="AW304" s="3"/>
      <c r="AX304" s="3"/>
      <c r="AY304" s="3"/>
      <c r="AZ304" s="3"/>
      <c r="BA304" s="3"/>
      <c r="BB304" s="3"/>
      <c r="BC304" s="3"/>
      <c r="BD304" s="230"/>
      <c r="BE304" s="230"/>
      <c r="BF304" s="230"/>
      <c r="BG304" s="230"/>
      <c r="BH304" s="230"/>
      <c r="BI304" s="230"/>
      <c r="BJ304" s="230"/>
      <c r="BK304" s="230"/>
      <c r="BL304" s="230"/>
      <c r="BM304" s="230"/>
      <c r="BN304" s="230"/>
      <c r="BO304" s="230"/>
      <c r="BP304" s="230"/>
      <c r="BQ304" s="230"/>
      <c r="BR304" s="230"/>
      <c r="BS304" s="230"/>
      <c r="BT304" s="230"/>
      <c r="BU304" s="230"/>
      <c r="BV304" s="230"/>
      <c r="BW304" s="230"/>
      <c r="BX304" s="230"/>
      <c r="BY304" s="230"/>
      <c r="BZ304" s="230"/>
      <c r="CA304" s="230"/>
      <c r="CB304" s="230"/>
      <c r="CC304" s="230"/>
      <c r="CD304" s="230"/>
      <c r="CE304" s="230"/>
      <c r="CF304" s="230"/>
      <c r="CG304" s="230"/>
      <c r="CH304" s="230"/>
    </row>
    <row r="305" spans="1:86" s="108" customFormat="1" x14ac:dyDescent="0.35">
      <c r="A305" s="109"/>
      <c r="V305" s="230"/>
      <c r="W305" s="230"/>
      <c r="X305" s="230"/>
      <c r="Y305" s="230"/>
      <c r="Z305" s="230"/>
      <c r="AA305" s="230"/>
      <c r="AB305" s="230"/>
      <c r="AC305" s="230"/>
      <c r="AD305" s="230"/>
      <c r="AE305" s="230"/>
      <c r="AF305" s="230"/>
      <c r="AG305" s="230"/>
      <c r="AH305" s="230"/>
      <c r="AI305" s="230"/>
      <c r="AJ305" s="230"/>
      <c r="AK305" s="230"/>
      <c r="AL305" s="230"/>
      <c r="AM305" s="230"/>
      <c r="AN305" s="230"/>
      <c r="AO305" s="230"/>
      <c r="AP305" s="230"/>
      <c r="AQ305" s="230"/>
      <c r="AR305" s="230"/>
      <c r="AS305" s="230"/>
      <c r="AT305" s="231"/>
      <c r="AU305" s="3"/>
      <c r="AV305" s="3"/>
      <c r="AW305" s="3"/>
      <c r="AX305" s="3"/>
      <c r="AY305" s="3"/>
      <c r="AZ305" s="3"/>
      <c r="BA305" s="3"/>
      <c r="BB305" s="3"/>
      <c r="BC305" s="3"/>
      <c r="BD305" s="230"/>
      <c r="BE305" s="230"/>
      <c r="BF305" s="230"/>
      <c r="BG305" s="230"/>
      <c r="BH305" s="230"/>
      <c r="BI305" s="230"/>
      <c r="BJ305" s="230"/>
      <c r="BK305" s="230"/>
      <c r="BL305" s="230"/>
      <c r="BM305" s="230"/>
      <c r="BN305" s="230"/>
      <c r="BO305" s="230"/>
      <c r="BP305" s="230"/>
      <c r="BQ305" s="230"/>
      <c r="BR305" s="230"/>
      <c r="BS305" s="230"/>
      <c r="BT305" s="230"/>
      <c r="BU305" s="230"/>
      <c r="BV305" s="230"/>
      <c r="BW305" s="230"/>
      <c r="BX305" s="230"/>
      <c r="BY305" s="230"/>
      <c r="BZ305" s="230"/>
      <c r="CA305" s="230"/>
      <c r="CB305" s="230"/>
      <c r="CC305" s="230"/>
      <c r="CD305" s="230"/>
      <c r="CE305" s="230"/>
      <c r="CF305" s="230"/>
      <c r="CG305" s="230"/>
      <c r="CH305" s="230"/>
    </row>
    <row r="306" spans="1:86" s="108" customFormat="1" x14ac:dyDescent="0.35">
      <c r="A306" s="109"/>
      <c r="V306" s="230"/>
      <c r="W306" s="230"/>
      <c r="X306" s="230"/>
      <c r="Y306" s="230"/>
      <c r="Z306" s="230"/>
      <c r="AA306" s="230"/>
      <c r="AB306" s="230"/>
      <c r="AC306" s="230"/>
      <c r="AD306" s="230"/>
      <c r="AE306" s="230"/>
      <c r="AF306" s="230"/>
      <c r="AG306" s="230"/>
      <c r="AH306" s="230"/>
      <c r="AI306" s="230"/>
      <c r="AJ306" s="230"/>
      <c r="AK306" s="230"/>
      <c r="AL306" s="230"/>
      <c r="AM306" s="230"/>
      <c r="AN306" s="230"/>
      <c r="AO306" s="230"/>
      <c r="AP306" s="230"/>
      <c r="AQ306" s="230"/>
      <c r="AR306" s="230"/>
      <c r="AS306" s="230"/>
      <c r="AT306" s="231"/>
      <c r="AU306" s="3"/>
      <c r="AV306" s="3"/>
      <c r="AW306" s="3"/>
      <c r="AX306" s="3"/>
      <c r="AY306" s="3"/>
      <c r="AZ306" s="3"/>
      <c r="BA306" s="3"/>
      <c r="BB306" s="3"/>
      <c r="BC306" s="3"/>
      <c r="BD306" s="230"/>
      <c r="BE306" s="230"/>
      <c r="BF306" s="230"/>
      <c r="BG306" s="230"/>
      <c r="BH306" s="230"/>
      <c r="BI306" s="230"/>
      <c r="BJ306" s="230"/>
      <c r="BK306" s="230"/>
      <c r="BL306" s="230"/>
      <c r="BM306" s="230"/>
      <c r="BN306" s="230"/>
      <c r="BO306" s="230"/>
      <c r="BP306" s="230"/>
      <c r="BQ306" s="230"/>
      <c r="BR306" s="230"/>
      <c r="BS306" s="230"/>
      <c r="BT306" s="230"/>
      <c r="BU306" s="230"/>
      <c r="BV306" s="230"/>
      <c r="BW306" s="230"/>
      <c r="BX306" s="230"/>
      <c r="BY306" s="230"/>
      <c r="BZ306" s="230"/>
      <c r="CA306" s="230"/>
      <c r="CB306" s="230"/>
      <c r="CC306" s="230"/>
      <c r="CD306" s="230"/>
      <c r="CE306" s="230"/>
      <c r="CF306" s="230"/>
      <c r="CG306" s="230"/>
      <c r="CH306" s="230"/>
    </row>
    <row r="307" spans="1:86" s="108" customFormat="1" x14ac:dyDescent="0.35">
      <c r="A307" s="109"/>
      <c r="V307" s="230"/>
      <c r="W307" s="230"/>
      <c r="X307" s="230"/>
      <c r="Y307" s="230"/>
      <c r="Z307" s="230"/>
      <c r="AA307" s="230"/>
      <c r="AB307" s="230"/>
      <c r="AC307" s="230"/>
      <c r="AD307" s="230"/>
      <c r="AE307" s="230"/>
      <c r="AF307" s="230"/>
      <c r="AG307" s="230"/>
      <c r="AH307" s="230"/>
      <c r="AI307" s="230"/>
      <c r="AJ307" s="230"/>
      <c r="AK307" s="230"/>
      <c r="AL307" s="230"/>
      <c r="AM307" s="230"/>
      <c r="AN307" s="230"/>
      <c r="AO307" s="230"/>
      <c r="AP307" s="230"/>
      <c r="AQ307" s="230"/>
      <c r="AR307" s="230"/>
      <c r="AS307" s="230"/>
      <c r="AT307" s="231"/>
      <c r="AU307" s="3"/>
      <c r="AV307" s="3"/>
      <c r="AW307" s="3"/>
      <c r="AX307" s="3"/>
      <c r="AY307" s="3"/>
      <c r="AZ307" s="3"/>
      <c r="BA307" s="3"/>
      <c r="BB307" s="3"/>
      <c r="BC307" s="3"/>
      <c r="BD307" s="230"/>
      <c r="BE307" s="230"/>
      <c r="BF307" s="230"/>
      <c r="BG307" s="230"/>
      <c r="BH307" s="230"/>
      <c r="BI307" s="230"/>
      <c r="BJ307" s="230"/>
      <c r="BK307" s="230"/>
      <c r="BL307" s="230"/>
      <c r="BM307" s="230"/>
      <c r="BN307" s="230"/>
      <c r="BO307" s="230"/>
      <c r="BP307" s="230"/>
      <c r="BQ307" s="230"/>
      <c r="BR307" s="230"/>
      <c r="BS307" s="230"/>
      <c r="BT307" s="230"/>
      <c r="BU307" s="230"/>
      <c r="BV307" s="230"/>
      <c r="BW307" s="230"/>
      <c r="BX307" s="230"/>
      <c r="BY307" s="230"/>
      <c r="BZ307" s="230"/>
      <c r="CA307" s="230"/>
      <c r="CB307" s="230"/>
      <c r="CC307" s="230"/>
      <c r="CD307" s="230"/>
      <c r="CE307" s="230"/>
      <c r="CF307" s="230"/>
      <c r="CG307" s="230"/>
      <c r="CH307" s="230"/>
    </row>
    <row r="308" spans="1:86" s="108" customFormat="1" x14ac:dyDescent="0.35">
      <c r="A308" s="109"/>
      <c r="V308" s="230"/>
      <c r="W308" s="230"/>
      <c r="X308" s="230"/>
      <c r="Y308" s="230"/>
      <c r="Z308" s="230"/>
      <c r="AA308" s="230"/>
      <c r="AB308" s="230"/>
      <c r="AC308" s="230"/>
      <c r="AD308" s="230"/>
      <c r="AE308" s="230"/>
      <c r="AF308" s="230"/>
      <c r="AG308" s="230"/>
      <c r="AH308" s="230"/>
      <c r="AI308" s="230"/>
      <c r="AJ308" s="230"/>
      <c r="AK308" s="230"/>
      <c r="AL308" s="230"/>
      <c r="AM308" s="230"/>
      <c r="AN308" s="230"/>
      <c r="AO308" s="230"/>
      <c r="AP308" s="230"/>
      <c r="AQ308" s="230"/>
      <c r="AR308" s="230"/>
      <c r="AS308" s="230"/>
      <c r="AT308" s="231"/>
      <c r="AU308" s="3"/>
      <c r="AV308" s="3"/>
      <c r="AW308" s="3"/>
      <c r="AX308" s="3"/>
      <c r="AY308" s="3"/>
      <c r="AZ308" s="3"/>
      <c r="BA308" s="3"/>
      <c r="BB308" s="3"/>
      <c r="BC308" s="3"/>
      <c r="BD308" s="230"/>
      <c r="BE308" s="230"/>
      <c r="BF308" s="230"/>
      <c r="BG308" s="230"/>
      <c r="BH308" s="230"/>
      <c r="BI308" s="230"/>
      <c r="BJ308" s="230"/>
      <c r="BK308" s="230"/>
      <c r="BL308" s="230"/>
      <c r="BM308" s="230"/>
      <c r="BN308" s="230"/>
      <c r="BO308" s="230"/>
      <c r="BP308" s="230"/>
      <c r="BQ308" s="230"/>
      <c r="BR308" s="230"/>
      <c r="BS308" s="230"/>
      <c r="BT308" s="230"/>
      <c r="BU308" s="230"/>
      <c r="BV308" s="230"/>
      <c r="BW308" s="230"/>
      <c r="BX308" s="230"/>
      <c r="BY308" s="230"/>
      <c r="BZ308" s="230"/>
      <c r="CA308" s="230"/>
      <c r="CB308" s="230"/>
      <c r="CC308" s="230"/>
      <c r="CD308" s="230"/>
      <c r="CE308" s="230"/>
      <c r="CF308" s="230"/>
      <c r="CG308" s="230"/>
      <c r="CH308" s="230"/>
    </row>
    <row r="309" spans="1:86" s="108" customFormat="1" x14ac:dyDescent="0.35">
      <c r="A309" s="109"/>
      <c r="V309" s="230"/>
      <c r="W309" s="230"/>
      <c r="X309" s="230"/>
      <c r="Y309" s="230"/>
      <c r="Z309" s="230"/>
      <c r="AA309" s="230"/>
      <c r="AB309" s="230"/>
      <c r="AC309" s="230"/>
      <c r="AD309" s="230"/>
      <c r="AE309" s="230"/>
      <c r="AF309" s="230"/>
      <c r="AG309" s="230"/>
      <c r="AH309" s="230"/>
      <c r="AI309" s="230"/>
      <c r="AJ309" s="230"/>
      <c r="AK309" s="230"/>
      <c r="AL309" s="230"/>
      <c r="AM309" s="230"/>
      <c r="AN309" s="230"/>
      <c r="AO309" s="230"/>
      <c r="AP309" s="230"/>
      <c r="AQ309" s="230"/>
      <c r="AR309" s="230"/>
      <c r="AS309" s="230"/>
      <c r="AT309" s="231"/>
      <c r="AU309" s="3"/>
      <c r="AV309" s="3"/>
      <c r="AW309" s="3"/>
      <c r="AX309" s="3"/>
      <c r="AY309" s="3"/>
      <c r="AZ309" s="3"/>
      <c r="BA309" s="3"/>
      <c r="BB309" s="3"/>
      <c r="BC309" s="3"/>
      <c r="BD309" s="230"/>
      <c r="BE309" s="230"/>
      <c r="BF309" s="230"/>
      <c r="BG309" s="230"/>
      <c r="BH309" s="230"/>
      <c r="BI309" s="230"/>
      <c r="BJ309" s="230"/>
      <c r="BK309" s="230"/>
      <c r="BL309" s="230"/>
      <c r="BM309" s="230"/>
      <c r="BN309" s="230"/>
      <c r="BO309" s="230"/>
      <c r="BP309" s="230"/>
      <c r="BQ309" s="230"/>
      <c r="BR309" s="230"/>
      <c r="BS309" s="230"/>
      <c r="BT309" s="230"/>
      <c r="BU309" s="230"/>
      <c r="BV309" s="230"/>
      <c r="BW309" s="230"/>
      <c r="BX309" s="230"/>
      <c r="BY309" s="230"/>
      <c r="BZ309" s="230"/>
      <c r="CA309" s="230"/>
      <c r="CB309" s="230"/>
      <c r="CC309" s="230"/>
      <c r="CD309" s="230"/>
      <c r="CE309" s="230"/>
      <c r="CF309" s="230"/>
      <c r="CG309" s="230"/>
      <c r="CH309" s="230"/>
    </row>
    <row r="310" spans="1:86" s="108" customFormat="1" x14ac:dyDescent="0.35">
      <c r="A310" s="109"/>
      <c r="V310" s="230"/>
      <c r="W310" s="230"/>
      <c r="X310" s="230"/>
      <c r="Y310" s="230"/>
      <c r="Z310" s="230"/>
      <c r="AA310" s="230"/>
      <c r="AB310" s="230"/>
      <c r="AC310" s="230"/>
      <c r="AD310" s="230"/>
      <c r="AE310" s="230"/>
      <c r="AF310" s="230"/>
      <c r="AG310" s="230"/>
      <c r="AH310" s="230"/>
      <c r="AI310" s="230"/>
      <c r="AJ310" s="230"/>
      <c r="AK310" s="230"/>
      <c r="AL310" s="230"/>
      <c r="AM310" s="230"/>
      <c r="AN310" s="230"/>
      <c r="AO310" s="230"/>
      <c r="AP310" s="230"/>
      <c r="AQ310" s="230"/>
      <c r="AR310" s="230"/>
      <c r="AS310" s="230"/>
      <c r="AT310" s="231"/>
      <c r="AU310" s="3"/>
      <c r="AV310" s="3"/>
      <c r="AW310" s="3"/>
      <c r="AX310" s="3"/>
      <c r="AY310" s="3"/>
      <c r="AZ310" s="3"/>
      <c r="BA310" s="3"/>
      <c r="BB310" s="3"/>
      <c r="BC310" s="3"/>
      <c r="BD310" s="230"/>
      <c r="BE310" s="230"/>
      <c r="BF310" s="230"/>
      <c r="BG310" s="230"/>
      <c r="BH310" s="230"/>
      <c r="BI310" s="230"/>
      <c r="BJ310" s="230"/>
      <c r="BK310" s="230"/>
      <c r="BL310" s="230"/>
      <c r="BM310" s="230"/>
      <c r="BN310" s="230"/>
      <c r="BO310" s="230"/>
      <c r="BP310" s="230"/>
      <c r="BQ310" s="230"/>
      <c r="BR310" s="230"/>
      <c r="BS310" s="230"/>
      <c r="BT310" s="230"/>
      <c r="BU310" s="230"/>
      <c r="BV310" s="230"/>
      <c r="BW310" s="230"/>
      <c r="BX310" s="230"/>
      <c r="BY310" s="230"/>
      <c r="BZ310" s="230"/>
      <c r="CA310" s="230"/>
      <c r="CB310" s="230"/>
      <c r="CC310" s="230"/>
      <c r="CD310" s="230"/>
      <c r="CE310" s="230"/>
      <c r="CF310" s="230"/>
      <c r="CG310" s="230"/>
      <c r="CH310" s="230"/>
    </row>
    <row r="311" spans="1:86" s="108" customFormat="1" x14ac:dyDescent="0.35">
      <c r="A311" s="109"/>
      <c r="V311" s="230"/>
      <c r="W311" s="230"/>
      <c r="X311" s="230"/>
      <c r="Y311" s="230"/>
      <c r="Z311" s="230"/>
      <c r="AA311" s="230"/>
      <c r="AB311" s="230"/>
      <c r="AC311" s="230"/>
      <c r="AD311" s="230"/>
      <c r="AE311" s="230"/>
      <c r="AF311" s="230"/>
      <c r="AG311" s="230"/>
      <c r="AH311" s="230"/>
      <c r="AI311" s="230"/>
      <c r="AJ311" s="230"/>
      <c r="AK311" s="230"/>
      <c r="AL311" s="230"/>
      <c r="AM311" s="230"/>
      <c r="AN311" s="230"/>
      <c r="AO311" s="230"/>
      <c r="AP311" s="230"/>
      <c r="AQ311" s="230"/>
      <c r="AR311" s="230"/>
      <c r="AS311" s="230"/>
      <c r="AT311" s="231"/>
      <c r="AU311" s="3"/>
      <c r="AV311" s="3"/>
      <c r="AW311" s="3"/>
      <c r="AX311" s="3"/>
      <c r="AY311" s="3"/>
      <c r="AZ311" s="3"/>
      <c r="BA311" s="3"/>
      <c r="BB311" s="3"/>
      <c r="BC311" s="3"/>
      <c r="BD311" s="230"/>
      <c r="BE311" s="230"/>
      <c r="BF311" s="230"/>
      <c r="BG311" s="230"/>
      <c r="BH311" s="230"/>
      <c r="BI311" s="230"/>
      <c r="BJ311" s="230"/>
      <c r="BK311" s="230"/>
      <c r="BL311" s="230"/>
      <c r="BM311" s="230"/>
      <c r="BN311" s="230"/>
      <c r="BO311" s="230"/>
      <c r="BP311" s="230"/>
      <c r="BQ311" s="230"/>
      <c r="BR311" s="230"/>
      <c r="BS311" s="230"/>
      <c r="BT311" s="230"/>
      <c r="BU311" s="230"/>
      <c r="BV311" s="230"/>
      <c r="BW311" s="230"/>
      <c r="BX311" s="230"/>
      <c r="BY311" s="230"/>
      <c r="BZ311" s="230"/>
      <c r="CA311" s="230"/>
      <c r="CB311" s="230"/>
      <c r="CC311" s="230"/>
      <c r="CD311" s="230"/>
      <c r="CE311" s="230"/>
      <c r="CF311" s="230"/>
      <c r="CG311" s="230"/>
      <c r="CH311" s="230"/>
    </row>
    <row r="312" spans="1:86" s="108" customFormat="1" x14ac:dyDescent="0.35">
      <c r="A312" s="109"/>
      <c r="V312" s="230"/>
      <c r="W312" s="230"/>
      <c r="X312" s="230"/>
      <c r="Y312" s="230"/>
      <c r="Z312" s="230"/>
      <c r="AA312" s="230"/>
      <c r="AB312" s="230"/>
      <c r="AC312" s="230"/>
      <c r="AD312" s="230"/>
      <c r="AE312" s="230"/>
      <c r="AF312" s="230"/>
      <c r="AG312" s="230"/>
      <c r="AH312" s="230"/>
      <c r="AI312" s="230"/>
      <c r="AJ312" s="230"/>
      <c r="AK312" s="230"/>
      <c r="AL312" s="230"/>
      <c r="AM312" s="230"/>
      <c r="AN312" s="230"/>
      <c r="AO312" s="230"/>
      <c r="AP312" s="230"/>
      <c r="AQ312" s="230"/>
      <c r="AR312" s="230"/>
      <c r="AS312" s="230"/>
      <c r="AT312" s="231"/>
      <c r="AU312" s="3"/>
      <c r="AV312" s="3"/>
      <c r="AW312" s="3"/>
      <c r="AX312" s="3"/>
      <c r="AY312" s="3"/>
      <c r="AZ312" s="3"/>
      <c r="BA312" s="3"/>
      <c r="BB312" s="3"/>
      <c r="BC312" s="3"/>
      <c r="BD312" s="230"/>
      <c r="BE312" s="230"/>
      <c r="BF312" s="230"/>
      <c r="BG312" s="230"/>
      <c r="BH312" s="230"/>
      <c r="BI312" s="230"/>
      <c r="BJ312" s="230"/>
      <c r="BK312" s="230"/>
      <c r="BL312" s="230"/>
      <c r="BM312" s="230"/>
      <c r="BN312" s="230"/>
      <c r="BO312" s="230"/>
      <c r="BP312" s="230"/>
      <c r="BQ312" s="230"/>
      <c r="BR312" s="230"/>
      <c r="BS312" s="230"/>
      <c r="BT312" s="230"/>
      <c r="BU312" s="230"/>
      <c r="BV312" s="230"/>
      <c r="BW312" s="230"/>
      <c r="BX312" s="230"/>
      <c r="BY312" s="230"/>
      <c r="BZ312" s="230"/>
      <c r="CA312" s="230"/>
      <c r="CB312" s="230"/>
      <c r="CC312" s="230"/>
      <c r="CD312" s="230"/>
      <c r="CE312" s="230"/>
      <c r="CF312" s="230"/>
      <c r="CG312" s="230"/>
      <c r="CH312" s="230"/>
    </row>
    <row r="313" spans="1:86" s="108" customFormat="1" x14ac:dyDescent="0.35">
      <c r="A313" s="109"/>
      <c r="V313" s="230"/>
      <c r="W313" s="230"/>
      <c r="X313" s="230"/>
      <c r="Y313" s="230"/>
      <c r="Z313" s="230"/>
      <c r="AA313" s="230"/>
      <c r="AB313" s="230"/>
      <c r="AC313" s="230"/>
      <c r="AD313" s="230"/>
      <c r="AE313" s="230"/>
      <c r="AF313" s="230"/>
      <c r="AG313" s="230"/>
      <c r="AH313" s="230"/>
      <c r="AI313" s="230"/>
      <c r="AJ313" s="230"/>
      <c r="AK313" s="230"/>
      <c r="AL313" s="230"/>
      <c r="AM313" s="230"/>
      <c r="AN313" s="230"/>
      <c r="AO313" s="230"/>
      <c r="AP313" s="230"/>
      <c r="AQ313" s="230"/>
      <c r="AR313" s="230"/>
      <c r="AS313" s="230"/>
      <c r="AT313" s="231"/>
      <c r="AU313" s="3"/>
      <c r="AV313" s="3"/>
      <c r="AW313" s="3"/>
      <c r="AX313" s="3"/>
      <c r="AY313" s="3"/>
      <c r="AZ313" s="3"/>
      <c r="BA313" s="3"/>
      <c r="BB313" s="3"/>
      <c r="BC313" s="3"/>
      <c r="BD313" s="230"/>
      <c r="BE313" s="230"/>
      <c r="BF313" s="230"/>
      <c r="BG313" s="230"/>
      <c r="BH313" s="230"/>
      <c r="BI313" s="230"/>
      <c r="BJ313" s="230"/>
      <c r="BK313" s="230"/>
      <c r="BL313" s="230"/>
      <c r="BM313" s="230"/>
      <c r="BN313" s="230"/>
      <c r="BO313" s="230"/>
      <c r="BP313" s="230"/>
      <c r="BQ313" s="230"/>
      <c r="BR313" s="230"/>
      <c r="BS313" s="230"/>
      <c r="BT313" s="230"/>
      <c r="BU313" s="230"/>
      <c r="BV313" s="230"/>
      <c r="BW313" s="230"/>
      <c r="BX313" s="230"/>
      <c r="BY313" s="230"/>
      <c r="BZ313" s="230"/>
      <c r="CA313" s="230"/>
      <c r="CB313" s="230"/>
      <c r="CC313" s="230"/>
      <c r="CD313" s="230"/>
      <c r="CE313" s="230"/>
      <c r="CF313" s="230"/>
      <c r="CG313" s="230"/>
      <c r="CH313" s="230"/>
    </row>
    <row r="314" spans="1:86" s="108" customFormat="1" x14ac:dyDescent="0.35">
      <c r="A314" s="109"/>
      <c r="V314" s="230"/>
      <c r="W314" s="230"/>
      <c r="X314" s="230"/>
      <c r="Y314" s="230"/>
      <c r="Z314" s="230"/>
      <c r="AA314" s="230"/>
      <c r="AB314" s="230"/>
      <c r="AC314" s="230"/>
      <c r="AD314" s="230"/>
      <c r="AE314" s="230"/>
      <c r="AF314" s="230"/>
      <c r="AG314" s="230"/>
      <c r="AH314" s="230"/>
      <c r="AI314" s="230"/>
      <c r="AJ314" s="230"/>
      <c r="AK314" s="230"/>
      <c r="AL314" s="230"/>
      <c r="AM314" s="230"/>
      <c r="AN314" s="230"/>
      <c r="AO314" s="230"/>
      <c r="AP314" s="230"/>
      <c r="AQ314" s="230"/>
      <c r="AR314" s="230"/>
      <c r="AS314" s="230"/>
      <c r="AT314" s="231"/>
      <c r="AU314" s="3"/>
      <c r="AV314" s="3"/>
      <c r="AW314" s="3"/>
      <c r="AX314" s="3"/>
      <c r="AY314" s="3"/>
      <c r="AZ314" s="3"/>
      <c r="BA314" s="3"/>
      <c r="BB314" s="3"/>
      <c r="BC314" s="3"/>
      <c r="BD314" s="230"/>
      <c r="BE314" s="230"/>
      <c r="BF314" s="230"/>
      <c r="BG314" s="230"/>
      <c r="BH314" s="230"/>
      <c r="BI314" s="230"/>
      <c r="BJ314" s="230"/>
      <c r="BK314" s="230"/>
      <c r="BL314" s="230"/>
      <c r="BM314" s="230"/>
      <c r="BN314" s="230"/>
      <c r="BO314" s="230"/>
      <c r="BP314" s="230"/>
      <c r="BQ314" s="230"/>
      <c r="BR314" s="230"/>
      <c r="BS314" s="230"/>
      <c r="BT314" s="230"/>
      <c r="BU314" s="230"/>
      <c r="BV314" s="230"/>
      <c r="BW314" s="230"/>
      <c r="BX314" s="230"/>
      <c r="BY314" s="230"/>
      <c r="BZ314" s="230"/>
      <c r="CA314" s="230"/>
      <c r="CB314" s="230"/>
      <c r="CC314" s="230"/>
      <c r="CD314" s="230"/>
      <c r="CE314" s="230"/>
      <c r="CF314" s="230"/>
      <c r="CG314" s="230"/>
      <c r="CH314" s="230"/>
    </row>
    <row r="315" spans="1:86" s="108" customFormat="1" x14ac:dyDescent="0.35">
      <c r="A315" s="109"/>
      <c r="V315" s="230"/>
      <c r="W315" s="230"/>
      <c r="X315" s="230"/>
      <c r="Y315" s="230"/>
      <c r="Z315" s="230"/>
      <c r="AA315" s="230"/>
      <c r="AB315" s="230"/>
      <c r="AC315" s="230"/>
      <c r="AD315" s="230"/>
      <c r="AE315" s="230"/>
      <c r="AF315" s="230"/>
      <c r="AG315" s="230"/>
      <c r="AH315" s="230"/>
      <c r="AI315" s="230"/>
      <c r="AJ315" s="230"/>
      <c r="AK315" s="230"/>
      <c r="AL315" s="230"/>
      <c r="AM315" s="230"/>
      <c r="AN315" s="230"/>
      <c r="AO315" s="230"/>
      <c r="AP315" s="230"/>
      <c r="AQ315" s="230"/>
      <c r="AR315" s="230"/>
      <c r="AS315" s="230"/>
      <c r="AT315" s="231"/>
      <c r="AU315" s="3"/>
      <c r="AV315" s="3"/>
      <c r="AW315" s="3"/>
      <c r="AX315" s="3"/>
      <c r="AY315" s="3"/>
      <c r="AZ315" s="3"/>
      <c r="BA315" s="3"/>
      <c r="BB315" s="3"/>
      <c r="BC315" s="3"/>
      <c r="BD315" s="230"/>
      <c r="BE315" s="230"/>
      <c r="BF315" s="230"/>
      <c r="BG315" s="230"/>
      <c r="BH315" s="230"/>
      <c r="BI315" s="230"/>
      <c r="BJ315" s="230"/>
      <c r="BK315" s="230"/>
      <c r="BL315" s="230"/>
      <c r="BM315" s="230"/>
      <c r="BN315" s="230"/>
      <c r="BO315" s="230"/>
      <c r="BP315" s="230"/>
      <c r="BQ315" s="230"/>
      <c r="BR315" s="230"/>
      <c r="BS315" s="230"/>
      <c r="BT315" s="230"/>
      <c r="BU315" s="230"/>
      <c r="BV315" s="230"/>
      <c r="BW315" s="230"/>
      <c r="BX315" s="230"/>
      <c r="BY315" s="230"/>
      <c r="BZ315" s="230"/>
      <c r="CA315" s="230"/>
      <c r="CB315" s="230"/>
      <c r="CC315" s="230"/>
      <c r="CD315" s="230"/>
      <c r="CE315" s="230"/>
      <c r="CF315" s="230"/>
      <c r="CG315" s="230"/>
      <c r="CH315" s="230"/>
    </row>
    <row r="316" spans="1:86" s="108" customFormat="1" x14ac:dyDescent="0.35">
      <c r="A316" s="109"/>
      <c r="V316" s="230"/>
      <c r="W316" s="230"/>
      <c r="X316" s="230"/>
      <c r="Y316" s="230"/>
      <c r="Z316" s="230"/>
      <c r="AA316" s="230"/>
      <c r="AB316" s="230"/>
      <c r="AC316" s="230"/>
      <c r="AD316" s="230"/>
      <c r="AE316" s="230"/>
      <c r="AF316" s="230"/>
      <c r="AG316" s="230"/>
      <c r="AH316" s="230"/>
      <c r="AI316" s="230"/>
      <c r="AJ316" s="230"/>
      <c r="AK316" s="230"/>
      <c r="AL316" s="230"/>
      <c r="AM316" s="230"/>
      <c r="AN316" s="230"/>
      <c r="AO316" s="230"/>
      <c r="AP316" s="230"/>
      <c r="AQ316" s="230"/>
      <c r="AR316" s="230"/>
      <c r="AS316" s="230"/>
      <c r="AT316" s="231"/>
      <c r="AU316" s="3"/>
      <c r="AV316" s="3"/>
      <c r="AW316" s="3"/>
      <c r="AX316" s="3"/>
      <c r="AY316" s="3"/>
      <c r="AZ316" s="3"/>
      <c r="BA316" s="3"/>
      <c r="BB316" s="3"/>
      <c r="BC316" s="3"/>
      <c r="BD316" s="230"/>
      <c r="BE316" s="230"/>
      <c r="BF316" s="230"/>
      <c r="BG316" s="230"/>
      <c r="BH316" s="230"/>
      <c r="BI316" s="230"/>
      <c r="BJ316" s="230"/>
      <c r="BK316" s="230"/>
      <c r="BL316" s="230"/>
      <c r="BM316" s="230"/>
      <c r="BN316" s="230"/>
      <c r="BO316" s="230"/>
      <c r="BP316" s="230"/>
      <c r="BQ316" s="230"/>
      <c r="BR316" s="230"/>
      <c r="BS316" s="230"/>
      <c r="BT316" s="230"/>
      <c r="BU316" s="230"/>
      <c r="BV316" s="230"/>
      <c r="BW316" s="230"/>
      <c r="BX316" s="230"/>
      <c r="BY316" s="230"/>
      <c r="BZ316" s="230"/>
      <c r="CA316" s="230"/>
      <c r="CB316" s="230"/>
      <c r="CC316" s="230"/>
      <c r="CD316" s="230"/>
      <c r="CE316" s="230"/>
      <c r="CF316" s="230"/>
      <c r="CG316" s="230"/>
      <c r="CH316" s="230"/>
    </row>
    <row r="317" spans="1:86" s="108" customFormat="1" x14ac:dyDescent="0.35">
      <c r="A317" s="109"/>
      <c r="V317" s="230"/>
      <c r="W317" s="230"/>
      <c r="X317" s="230"/>
      <c r="Y317" s="230"/>
      <c r="Z317" s="230"/>
      <c r="AA317" s="230"/>
      <c r="AB317" s="230"/>
      <c r="AC317" s="230"/>
      <c r="AD317" s="230"/>
      <c r="AE317" s="230"/>
      <c r="AF317" s="230"/>
      <c r="AG317" s="230"/>
      <c r="AH317" s="230"/>
      <c r="AI317" s="230"/>
      <c r="AJ317" s="230"/>
      <c r="AK317" s="230"/>
      <c r="AL317" s="230"/>
      <c r="AM317" s="230"/>
      <c r="AN317" s="230"/>
      <c r="AO317" s="230"/>
      <c r="AP317" s="230"/>
      <c r="AQ317" s="230"/>
      <c r="AR317" s="230"/>
      <c r="AS317" s="230"/>
      <c r="AT317" s="231"/>
      <c r="AU317" s="3"/>
      <c r="AV317" s="3"/>
      <c r="AW317" s="3"/>
      <c r="AX317" s="3"/>
      <c r="AY317" s="3"/>
      <c r="AZ317" s="3"/>
      <c r="BA317" s="3"/>
      <c r="BB317" s="3"/>
      <c r="BC317" s="3"/>
      <c r="BD317" s="230"/>
      <c r="BE317" s="230"/>
      <c r="BF317" s="230"/>
      <c r="BG317" s="230"/>
      <c r="BH317" s="230"/>
      <c r="BI317" s="230"/>
      <c r="BJ317" s="230"/>
      <c r="BK317" s="230"/>
      <c r="BL317" s="230"/>
      <c r="BM317" s="230"/>
      <c r="BN317" s="230"/>
      <c r="BO317" s="230"/>
      <c r="BP317" s="230"/>
      <c r="BQ317" s="230"/>
      <c r="BR317" s="230"/>
      <c r="BS317" s="230"/>
      <c r="BT317" s="230"/>
      <c r="BU317" s="230"/>
      <c r="BV317" s="230"/>
      <c r="BW317" s="230"/>
      <c r="BX317" s="230"/>
      <c r="BY317" s="230"/>
      <c r="BZ317" s="230"/>
      <c r="CA317" s="230"/>
      <c r="CB317" s="230"/>
      <c r="CC317" s="230"/>
      <c r="CD317" s="230"/>
      <c r="CE317" s="230"/>
      <c r="CF317" s="230"/>
      <c r="CG317" s="230"/>
      <c r="CH317" s="230"/>
    </row>
    <row r="318" spans="1:86" s="108" customFormat="1" x14ac:dyDescent="0.35">
      <c r="A318" s="109"/>
      <c r="V318" s="230"/>
      <c r="W318" s="230"/>
      <c r="X318" s="230"/>
      <c r="Y318" s="230"/>
      <c r="Z318" s="230"/>
      <c r="AA318" s="230"/>
      <c r="AB318" s="230"/>
      <c r="AC318" s="230"/>
      <c r="AD318" s="230"/>
      <c r="AE318" s="230"/>
      <c r="AF318" s="230"/>
      <c r="AG318" s="230"/>
      <c r="AH318" s="230"/>
      <c r="AI318" s="230"/>
      <c r="AJ318" s="230"/>
      <c r="AK318" s="230"/>
      <c r="AL318" s="230"/>
      <c r="AM318" s="230"/>
      <c r="AN318" s="230"/>
      <c r="AO318" s="230"/>
      <c r="AP318" s="230"/>
      <c r="AQ318" s="230"/>
      <c r="AR318" s="230"/>
      <c r="AS318" s="230"/>
      <c r="AT318" s="231"/>
      <c r="AU318" s="3"/>
      <c r="AV318" s="3"/>
      <c r="AW318" s="3"/>
      <c r="AX318" s="3"/>
      <c r="AY318" s="3"/>
      <c r="AZ318" s="3"/>
      <c r="BA318" s="3"/>
      <c r="BB318" s="3"/>
      <c r="BC318" s="3"/>
      <c r="BD318" s="230"/>
      <c r="BE318" s="230"/>
      <c r="BF318" s="230"/>
      <c r="BG318" s="230"/>
      <c r="BH318" s="230"/>
      <c r="BI318" s="230"/>
      <c r="BJ318" s="230"/>
      <c r="BK318" s="230"/>
      <c r="BL318" s="230"/>
      <c r="BM318" s="230"/>
      <c r="BN318" s="230"/>
      <c r="BO318" s="230"/>
      <c r="BP318" s="230"/>
      <c r="BQ318" s="230"/>
      <c r="BR318" s="230"/>
      <c r="BS318" s="230"/>
      <c r="BT318" s="230"/>
      <c r="BU318" s="230"/>
      <c r="BV318" s="230"/>
      <c r="BW318" s="230"/>
      <c r="BX318" s="230"/>
      <c r="BY318" s="230"/>
      <c r="BZ318" s="230"/>
      <c r="CA318" s="230"/>
      <c r="CB318" s="230"/>
      <c r="CC318" s="230"/>
      <c r="CD318" s="230"/>
      <c r="CE318" s="230"/>
      <c r="CF318" s="230"/>
      <c r="CG318" s="230"/>
      <c r="CH318" s="230"/>
    </row>
    <row r="319" spans="1:86" s="108" customFormat="1" x14ac:dyDescent="0.35">
      <c r="A319" s="109"/>
      <c r="V319" s="230"/>
      <c r="W319" s="230"/>
      <c r="X319" s="230"/>
      <c r="Y319" s="230"/>
      <c r="Z319" s="230"/>
      <c r="AA319" s="230"/>
      <c r="AB319" s="230"/>
      <c r="AC319" s="230"/>
      <c r="AD319" s="230"/>
      <c r="AE319" s="230"/>
      <c r="AF319" s="230"/>
      <c r="AG319" s="230"/>
      <c r="AH319" s="230"/>
      <c r="AI319" s="230"/>
      <c r="AJ319" s="230"/>
      <c r="AK319" s="230"/>
      <c r="AL319" s="230"/>
      <c r="AM319" s="230"/>
      <c r="AN319" s="230"/>
      <c r="AO319" s="230"/>
      <c r="AP319" s="230"/>
      <c r="AQ319" s="230"/>
      <c r="AR319" s="230"/>
      <c r="AS319" s="230"/>
      <c r="AT319" s="231"/>
      <c r="AU319" s="3"/>
      <c r="AV319" s="3"/>
      <c r="AW319" s="3"/>
      <c r="AX319" s="3"/>
      <c r="AY319" s="3"/>
      <c r="AZ319" s="3"/>
      <c r="BA319" s="3"/>
      <c r="BB319" s="3"/>
      <c r="BC319" s="3"/>
      <c r="BD319" s="230"/>
      <c r="BE319" s="230"/>
      <c r="BF319" s="230"/>
      <c r="BG319" s="230"/>
      <c r="BH319" s="230"/>
      <c r="BI319" s="230"/>
      <c r="BJ319" s="230"/>
      <c r="BK319" s="230"/>
      <c r="BL319" s="230"/>
      <c r="BM319" s="230"/>
      <c r="BN319" s="230"/>
      <c r="BO319" s="230"/>
      <c r="BP319" s="230"/>
      <c r="BQ319" s="230"/>
      <c r="BR319" s="230"/>
      <c r="BS319" s="230"/>
      <c r="BT319" s="230"/>
      <c r="BU319" s="230"/>
      <c r="BV319" s="230"/>
      <c r="BW319" s="230"/>
      <c r="BX319" s="230"/>
      <c r="BY319" s="230"/>
      <c r="BZ319" s="230"/>
      <c r="CA319" s="230"/>
      <c r="CB319" s="230"/>
      <c r="CC319" s="230"/>
      <c r="CD319" s="230"/>
      <c r="CE319" s="230"/>
      <c r="CF319" s="230"/>
      <c r="CG319" s="230"/>
      <c r="CH319" s="230"/>
    </row>
    <row r="320" spans="1:86" s="108" customFormat="1" x14ac:dyDescent="0.35">
      <c r="A320" s="109"/>
      <c r="V320" s="230"/>
      <c r="W320" s="230"/>
      <c r="X320" s="230"/>
      <c r="Y320" s="230"/>
      <c r="Z320" s="230"/>
      <c r="AA320" s="230"/>
      <c r="AB320" s="230"/>
      <c r="AC320" s="230"/>
      <c r="AD320" s="230"/>
      <c r="AE320" s="230"/>
      <c r="AF320" s="230"/>
      <c r="AG320" s="230"/>
      <c r="AH320" s="230"/>
      <c r="AI320" s="230"/>
      <c r="AJ320" s="230"/>
      <c r="AK320" s="230"/>
      <c r="AL320" s="230"/>
      <c r="AM320" s="230"/>
      <c r="AN320" s="230"/>
      <c r="AO320" s="230"/>
      <c r="AP320" s="230"/>
      <c r="AQ320" s="230"/>
      <c r="AR320" s="230"/>
      <c r="AS320" s="230"/>
      <c r="AT320" s="231"/>
      <c r="AU320" s="3"/>
      <c r="AV320" s="3"/>
      <c r="AW320" s="3"/>
      <c r="AX320" s="3"/>
      <c r="AY320" s="3"/>
      <c r="AZ320" s="3"/>
      <c r="BA320" s="3"/>
      <c r="BB320" s="3"/>
      <c r="BC320" s="3"/>
      <c r="BD320" s="230"/>
      <c r="BE320" s="230"/>
      <c r="BF320" s="230"/>
      <c r="BG320" s="230"/>
      <c r="BH320" s="230"/>
      <c r="BI320" s="230"/>
      <c r="BJ320" s="230"/>
      <c r="BK320" s="230"/>
      <c r="BL320" s="230"/>
      <c r="BM320" s="230"/>
      <c r="BN320" s="230"/>
      <c r="BO320" s="230"/>
      <c r="BP320" s="230"/>
      <c r="BQ320" s="230"/>
      <c r="BR320" s="230"/>
      <c r="BS320" s="230"/>
      <c r="BT320" s="230"/>
      <c r="BU320" s="230"/>
      <c r="BV320" s="230"/>
      <c r="BW320" s="230"/>
      <c r="BX320" s="230"/>
      <c r="BY320" s="230"/>
      <c r="BZ320" s="230"/>
      <c r="CA320" s="230"/>
      <c r="CB320" s="230"/>
      <c r="CC320" s="230"/>
      <c r="CD320" s="230"/>
      <c r="CE320" s="230"/>
      <c r="CF320" s="230"/>
      <c r="CG320" s="230"/>
      <c r="CH320" s="230"/>
    </row>
    <row r="321" spans="1:86" s="108" customFormat="1" x14ac:dyDescent="0.35">
      <c r="A321" s="109"/>
      <c r="V321" s="230"/>
      <c r="W321" s="230"/>
      <c r="X321" s="230"/>
      <c r="Y321" s="230"/>
      <c r="Z321" s="230"/>
      <c r="AA321" s="230"/>
      <c r="AB321" s="230"/>
      <c r="AC321" s="230"/>
      <c r="AD321" s="230"/>
      <c r="AE321" s="230"/>
      <c r="AF321" s="230"/>
      <c r="AG321" s="230"/>
      <c r="AH321" s="230"/>
      <c r="AI321" s="230"/>
      <c r="AJ321" s="230"/>
      <c r="AK321" s="230"/>
      <c r="AL321" s="230"/>
      <c r="AM321" s="230"/>
      <c r="AN321" s="230"/>
      <c r="AO321" s="230"/>
      <c r="AP321" s="230"/>
      <c r="AQ321" s="230"/>
      <c r="AR321" s="230"/>
      <c r="AS321" s="230"/>
      <c r="AT321" s="231"/>
      <c r="AU321" s="3"/>
      <c r="AV321" s="3"/>
      <c r="AW321" s="3"/>
      <c r="AX321" s="3"/>
      <c r="AY321" s="3"/>
      <c r="AZ321" s="3"/>
      <c r="BA321" s="3"/>
      <c r="BB321" s="3"/>
      <c r="BC321" s="3"/>
      <c r="BD321" s="230"/>
      <c r="BE321" s="230"/>
      <c r="BF321" s="230"/>
      <c r="BG321" s="230"/>
      <c r="BH321" s="230"/>
      <c r="BI321" s="230"/>
      <c r="BJ321" s="230"/>
      <c r="BK321" s="230"/>
      <c r="BL321" s="230"/>
      <c r="BM321" s="230"/>
      <c r="BN321" s="230"/>
      <c r="BO321" s="230"/>
      <c r="BP321" s="230"/>
      <c r="BQ321" s="230"/>
      <c r="BR321" s="230"/>
      <c r="BS321" s="230"/>
      <c r="BT321" s="230"/>
      <c r="BU321" s="230"/>
      <c r="BV321" s="230"/>
      <c r="BW321" s="230"/>
      <c r="BX321" s="230"/>
      <c r="BY321" s="230"/>
      <c r="BZ321" s="230"/>
      <c r="CA321" s="230"/>
      <c r="CB321" s="230"/>
      <c r="CC321" s="230"/>
      <c r="CD321" s="230"/>
      <c r="CE321" s="230"/>
      <c r="CF321" s="230"/>
      <c r="CG321" s="230"/>
      <c r="CH321" s="230"/>
    </row>
    <row r="322" spans="1:86" s="108" customFormat="1" x14ac:dyDescent="0.35">
      <c r="A322" s="109"/>
      <c r="V322" s="230"/>
      <c r="W322" s="230"/>
      <c r="X322" s="230"/>
      <c r="Y322" s="230"/>
      <c r="Z322" s="230"/>
      <c r="AA322" s="230"/>
      <c r="AB322" s="230"/>
      <c r="AC322" s="230"/>
      <c r="AD322" s="230"/>
      <c r="AE322" s="230"/>
      <c r="AF322" s="230"/>
      <c r="AG322" s="230"/>
      <c r="AH322" s="230"/>
      <c r="AI322" s="230"/>
      <c r="AJ322" s="230"/>
      <c r="AK322" s="230"/>
      <c r="AL322" s="230"/>
      <c r="AM322" s="230"/>
      <c r="AN322" s="230"/>
      <c r="AO322" s="230"/>
      <c r="AP322" s="230"/>
      <c r="AQ322" s="230"/>
      <c r="AR322" s="230"/>
      <c r="AS322" s="230"/>
      <c r="AT322" s="231"/>
      <c r="AU322" s="3"/>
      <c r="AV322" s="3"/>
      <c r="AW322" s="3"/>
      <c r="AX322" s="3"/>
      <c r="AY322" s="3"/>
      <c r="AZ322" s="3"/>
      <c r="BA322" s="3"/>
      <c r="BB322" s="3"/>
      <c r="BC322" s="3"/>
      <c r="BD322" s="230"/>
      <c r="BE322" s="230"/>
      <c r="BF322" s="230"/>
      <c r="BG322" s="230"/>
      <c r="BH322" s="230"/>
      <c r="BI322" s="230"/>
      <c r="BJ322" s="230"/>
      <c r="BK322" s="230"/>
      <c r="BL322" s="230"/>
      <c r="BM322" s="230"/>
      <c r="BN322" s="230"/>
      <c r="BO322" s="230"/>
      <c r="BP322" s="230"/>
      <c r="BQ322" s="230"/>
      <c r="BR322" s="230"/>
      <c r="BS322" s="230"/>
      <c r="BT322" s="230"/>
      <c r="BU322" s="230"/>
      <c r="BV322" s="230"/>
      <c r="BW322" s="230"/>
      <c r="BX322" s="230"/>
      <c r="BY322" s="230"/>
      <c r="BZ322" s="230"/>
      <c r="CA322" s="230"/>
      <c r="CB322" s="230"/>
      <c r="CC322" s="230"/>
      <c r="CD322" s="230"/>
      <c r="CE322" s="230"/>
      <c r="CF322" s="230"/>
      <c r="CG322" s="230"/>
      <c r="CH322" s="230"/>
    </row>
    <row r="323" spans="1:86" s="108" customFormat="1" x14ac:dyDescent="0.35">
      <c r="A323" s="109"/>
      <c r="V323" s="230"/>
      <c r="W323" s="230"/>
      <c r="X323" s="230"/>
      <c r="Y323" s="230"/>
      <c r="Z323" s="230"/>
      <c r="AA323" s="230"/>
      <c r="AB323" s="230"/>
      <c r="AC323" s="230"/>
      <c r="AD323" s="230"/>
      <c r="AE323" s="230"/>
      <c r="AF323" s="230"/>
      <c r="AG323" s="230"/>
      <c r="AH323" s="230"/>
      <c r="AI323" s="230"/>
      <c r="AJ323" s="230"/>
      <c r="AK323" s="230"/>
      <c r="AL323" s="230"/>
      <c r="AM323" s="230"/>
      <c r="AN323" s="230"/>
      <c r="AO323" s="230"/>
      <c r="AP323" s="230"/>
      <c r="AQ323" s="230"/>
      <c r="AR323" s="230"/>
      <c r="AS323" s="230"/>
      <c r="AT323" s="231"/>
      <c r="AU323" s="3"/>
      <c r="AV323" s="3"/>
      <c r="AW323" s="3"/>
      <c r="AX323" s="3"/>
      <c r="AY323" s="3"/>
      <c r="AZ323" s="3"/>
      <c r="BA323" s="3"/>
      <c r="BB323" s="3"/>
      <c r="BC323" s="3"/>
      <c r="BD323" s="230"/>
      <c r="BE323" s="230"/>
      <c r="BF323" s="230"/>
      <c r="BG323" s="230"/>
      <c r="BH323" s="230"/>
      <c r="BI323" s="230"/>
      <c r="BJ323" s="230"/>
      <c r="BK323" s="230"/>
      <c r="BL323" s="230"/>
      <c r="BM323" s="230"/>
      <c r="BN323" s="230"/>
      <c r="BO323" s="230"/>
      <c r="BP323" s="230"/>
      <c r="BQ323" s="230"/>
      <c r="BR323" s="230"/>
      <c r="BS323" s="230"/>
      <c r="BT323" s="230"/>
      <c r="BU323" s="230"/>
      <c r="BV323" s="230"/>
      <c r="BW323" s="230"/>
      <c r="BX323" s="230"/>
      <c r="BY323" s="230"/>
      <c r="BZ323" s="230"/>
      <c r="CA323" s="230"/>
      <c r="CB323" s="230"/>
      <c r="CC323" s="230"/>
      <c r="CD323" s="230"/>
      <c r="CE323" s="230"/>
      <c r="CF323" s="230"/>
      <c r="CG323" s="230"/>
      <c r="CH323" s="230"/>
    </row>
    <row r="324" spans="1:86" s="108" customFormat="1" x14ac:dyDescent="0.35">
      <c r="A324" s="109"/>
      <c r="V324" s="230"/>
      <c r="W324" s="230"/>
      <c r="X324" s="230"/>
      <c r="Y324" s="230"/>
      <c r="Z324" s="230"/>
      <c r="AA324" s="230"/>
      <c r="AB324" s="230"/>
      <c r="AC324" s="230"/>
      <c r="AD324" s="230"/>
      <c r="AE324" s="230"/>
      <c r="AF324" s="230"/>
      <c r="AG324" s="230"/>
      <c r="AH324" s="230"/>
      <c r="AI324" s="230"/>
      <c r="AJ324" s="230"/>
      <c r="AK324" s="230"/>
      <c r="AL324" s="230"/>
      <c r="AM324" s="230"/>
      <c r="AN324" s="230"/>
      <c r="AO324" s="230"/>
      <c r="AP324" s="230"/>
      <c r="AQ324" s="230"/>
      <c r="AR324" s="230"/>
      <c r="AS324" s="230"/>
      <c r="AT324" s="231"/>
      <c r="AU324" s="3"/>
      <c r="AV324" s="3"/>
      <c r="AW324" s="3"/>
      <c r="AX324" s="3"/>
      <c r="AY324" s="3"/>
      <c r="AZ324" s="3"/>
      <c r="BA324" s="3"/>
      <c r="BB324" s="3"/>
      <c r="BC324" s="3"/>
      <c r="BD324" s="230"/>
      <c r="BE324" s="230"/>
      <c r="BF324" s="230"/>
      <c r="BG324" s="230"/>
      <c r="BH324" s="230"/>
      <c r="BI324" s="230"/>
      <c r="BJ324" s="230"/>
      <c r="BK324" s="230"/>
      <c r="BL324" s="230"/>
      <c r="BM324" s="230"/>
      <c r="BN324" s="230"/>
      <c r="BO324" s="230"/>
      <c r="BP324" s="230"/>
      <c r="BQ324" s="230"/>
      <c r="BR324" s="230"/>
      <c r="BS324" s="230"/>
      <c r="BT324" s="230"/>
      <c r="BU324" s="230"/>
      <c r="BV324" s="230"/>
      <c r="BW324" s="230"/>
      <c r="BX324" s="230"/>
      <c r="BY324" s="230"/>
      <c r="BZ324" s="230"/>
      <c r="CA324" s="230"/>
      <c r="CB324" s="230"/>
      <c r="CC324" s="230"/>
      <c r="CD324" s="230"/>
      <c r="CE324" s="230"/>
      <c r="CF324" s="230"/>
      <c r="CG324" s="230"/>
      <c r="CH324" s="230"/>
    </row>
    <row r="325" spans="1:86" s="108" customFormat="1" x14ac:dyDescent="0.35">
      <c r="A325" s="109"/>
      <c r="V325" s="230"/>
      <c r="W325" s="230"/>
      <c r="X325" s="230"/>
      <c r="Y325" s="230"/>
      <c r="Z325" s="230"/>
      <c r="AA325" s="230"/>
      <c r="AB325" s="230"/>
      <c r="AC325" s="230"/>
      <c r="AD325" s="230"/>
      <c r="AE325" s="230"/>
      <c r="AF325" s="230"/>
      <c r="AG325" s="230"/>
      <c r="AH325" s="230"/>
      <c r="AI325" s="230"/>
      <c r="AJ325" s="230"/>
      <c r="AK325" s="230"/>
      <c r="AL325" s="230"/>
      <c r="AM325" s="230"/>
      <c r="AN325" s="230"/>
      <c r="AO325" s="230"/>
      <c r="AP325" s="230"/>
      <c r="AQ325" s="230"/>
      <c r="AR325" s="230"/>
      <c r="AS325" s="230"/>
      <c r="AT325" s="231"/>
      <c r="AU325" s="3"/>
      <c r="AV325" s="3"/>
      <c r="AW325" s="3"/>
      <c r="AX325" s="3"/>
      <c r="AY325" s="3"/>
      <c r="AZ325" s="3"/>
      <c r="BA325" s="3"/>
      <c r="BB325" s="3"/>
      <c r="BC325" s="3"/>
      <c r="BD325" s="230"/>
      <c r="BE325" s="230"/>
      <c r="BF325" s="230"/>
      <c r="BG325" s="230"/>
      <c r="BH325" s="230"/>
      <c r="BI325" s="230"/>
      <c r="BJ325" s="230"/>
      <c r="BK325" s="230"/>
      <c r="BL325" s="230"/>
      <c r="BM325" s="230"/>
      <c r="BN325" s="230"/>
      <c r="BO325" s="230"/>
      <c r="BP325" s="230"/>
      <c r="BQ325" s="230"/>
      <c r="BR325" s="230"/>
      <c r="BS325" s="230"/>
      <c r="BT325" s="230"/>
      <c r="BU325" s="230"/>
      <c r="BV325" s="230"/>
      <c r="BW325" s="230"/>
      <c r="BX325" s="230"/>
      <c r="BY325" s="230"/>
      <c r="BZ325" s="230"/>
      <c r="CA325" s="230"/>
      <c r="CB325" s="230"/>
      <c r="CC325" s="230"/>
      <c r="CD325" s="230"/>
      <c r="CE325" s="230"/>
      <c r="CF325" s="230"/>
      <c r="CG325" s="230"/>
      <c r="CH325" s="230"/>
    </row>
    <row r="326" spans="1:86" s="108" customFormat="1" x14ac:dyDescent="0.35">
      <c r="A326" s="109"/>
      <c r="V326" s="230"/>
      <c r="W326" s="230"/>
      <c r="X326" s="230"/>
      <c r="Y326" s="230"/>
      <c r="Z326" s="230"/>
      <c r="AA326" s="230"/>
      <c r="AB326" s="230"/>
      <c r="AC326" s="230"/>
      <c r="AD326" s="230"/>
      <c r="AE326" s="230"/>
      <c r="AF326" s="230"/>
      <c r="AG326" s="230"/>
      <c r="AH326" s="230"/>
      <c r="AI326" s="230"/>
      <c r="AJ326" s="230"/>
      <c r="AK326" s="230"/>
      <c r="AL326" s="230"/>
      <c r="AM326" s="230"/>
      <c r="AN326" s="230"/>
      <c r="AO326" s="230"/>
      <c r="AP326" s="230"/>
      <c r="AQ326" s="230"/>
      <c r="AR326" s="230"/>
      <c r="AS326" s="230"/>
      <c r="AT326" s="231"/>
      <c r="AU326" s="3"/>
      <c r="AV326" s="3"/>
      <c r="AW326" s="3"/>
      <c r="AX326" s="3"/>
      <c r="AY326" s="3"/>
      <c r="AZ326" s="3"/>
      <c r="BA326" s="3"/>
      <c r="BB326" s="3"/>
      <c r="BC326" s="3"/>
      <c r="BD326" s="230"/>
      <c r="BE326" s="230"/>
      <c r="BF326" s="230"/>
      <c r="BG326" s="230"/>
      <c r="BH326" s="230"/>
      <c r="BI326" s="230"/>
      <c r="BJ326" s="230"/>
      <c r="BK326" s="230"/>
      <c r="BL326" s="230"/>
      <c r="BM326" s="230"/>
      <c r="BN326" s="230"/>
      <c r="BO326" s="230"/>
      <c r="BP326" s="230"/>
      <c r="BQ326" s="230"/>
      <c r="BR326" s="230"/>
      <c r="BS326" s="230"/>
      <c r="BT326" s="230"/>
      <c r="BU326" s="230"/>
      <c r="BV326" s="230"/>
      <c r="BW326" s="230"/>
      <c r="BX326" s="230"/>
      <c r="BY326" s="230"/>
      <c r="BZ326" s="230"/>
      <c r="CA326" s="230"/>
      <c r="CB326" s="230"/>
      <c r="CC326" s="230"/>
      <c r="CD326" s="230"/>
      <c r="CE326" s="230"/>
      <c r="CF326" s="230"/>
      <c r="CG326" s="230"/>
      <c r="CH326" s="230"/>
    </row>
    <row r="327" spans="1:86" s="108" customFormat="1" x14ac:dyDescent="0.35">
      <c r="A327" s="109"/>
      <c r="V327" s="230"/>
      <c r="W327" s="230"/>
      <c r="X327" s="230"/>
      <c r="Y327" s="230"/>
      <c r="Z327" s="230"/>
      <c r="AA327" s="230"/>
      <c r="AB327" s="230"/>
      <c r="AC327" s="230"/>
      <c r="AD327" s="230"/>
      <c r="AE327" s="230"/>
      <c r="AF327" s="230"/>
      <c r="AG327" s="230"/>
      <c r="AH327" s="230"/>
      <c r="AI327" s="230"/>
      <c r="AJ327" s="230"/>
      <c r="AK327" s="230"/>
      <c r="AL327" s="230"/>
      <c r="AM327" s="230"/>
      <c r="AN327" s="230"/>
      <c r="AO327" s="230"/>
      <c r="AP327" s="230"/>
      <c r="AQ327" s="230"/>
      <c r="AR327" s="230"/>
      <c r="AS327" s="230"/>
      <c r="AT327" s="231"/>
      <c r="AU327" s="3"/>
      <c r="AV327" s="3"/>
      <c r="AW327" s="3"/>
      <c r="AX327" s="3"/>
      <c r="AY327" s="3"/>
      <c r="AZ327" s="3"/>
      <c r="BA327" s="3"/>
      <c r="BB327" s="3"/>
      <c r="BC327" s="3"/>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row>
    <row r="328" spans="1:86" s="108" customFormat="1" x14ac:dyDescent="0.35">
      <c r="A328" s="109"/>
      <c r="V328" s="230"/>
      <c r="W328" s="230"/>
      <c r="X328" s="230"/>
      <c r="Y328" s="230"/>
      <c r="Z328" s="230"/>
      <c r="AA328" s="230"/>
      <c r="AB328" s="230"/>
      <c r="AC328" s="230"/>
      <c r="AD328" s="230"/>
      <c r="AE328" s="230"/>
      <c r="AF328" s="230"/>
      <c r="AG328" s="230"/>
      <c r="AH328" s="230"/>
      <c r="AI328" s="230"/>
      <c r="AJ328" s="230"/>
      <c r="AK328" s="230"/>
      <c r="AL328" s="230"/>
      <c r="AM328" s="230"/>
      <c r="AN328" s="230"/>
      <c r="AO328" s="230"/>
      <c r="AP328" s="230"/>
      <c r="AQ328" s="230"/>
      <c r="AR328" s="230"/>
      <c r="AS328" s="230"/>
      <c r="AT328" s="231"/>
      <c r="AU328" s="3"/>
      <c r="AV328" s="3"/>
      <c r="AW328" s="3"/>
      <c r="AX328" s="3"/>
      <c r="AY328" s="3"/>
      <c r="AZ328" s="3"/>
      <c r="BA328" s="3"/>
      <c r="BB328" s="3"/>
      <c r="BC328" s="3"/>
      <c r="BD328" s="230"/>
      <c r="BE328" s="230"/>
      <c r="BF328" s="230"/>
      <c r="BG328" s="230"/>
      <c r="BH328" s="230"/>
      <c r="BI328" s="230"/>
      <c r="BJ328" s="230"/>
      <c r="BK328" s="230"/>
      <c r="BL328" s="230"/>
      <c r="BM328" s="230"/>
      <c r="BN328" s="230"/>
      <c r="BO328" s="230"/>
      <c r="BP328" s="230"/>
      <c r="BQ328" s="230"/>
      <c r="BR328" s="230"/>
      <c r="BS328" s="230"/>
      <c r="BT328" s="230"/>
      <c r="BU328" s="230"/>
      <c r="BV328" s="230"/>
      <c r="BW328" s="230"/>
      <c r="BX328" s="230"/>
      <c r="BY328" s="230"/>
      <c r="BZ328" s="230"/>
      <c r="CA328" s="230"/>
      <c r="CB328" s="230"/>
      <c r="CC328" s="230"/>
      <c r="CD328" s="230"/>
      <c r="CE328" s="230"/>
      <c r="CF328" s="230"/>
      <c r="CG328" s="230"/>
      <c r="CH328" s="230"/>
    </row>
    <row r="329" spans="1:86" s="108" customFormat="1" x14ac:dyDescent="0.35">
      <c r="A329" s="109"/>
      <c r="V329" s="230"/>
      <c r="W329" s="230"/>
      <c r="X329" s="230"/>
      <c r="Y329" s="230"/>
      <c r="Z329" s="230"/>
      <c r="AA329" s="230"/>
      <c r="AB329" s="230"/>
      <c r="AC329" s="230"/>
      <c r="AD329" s="230"/>
      <c r="AE329" s="230"/>
      <c r="AF329" s="230"/>
      <c r="AG329" s="230"/>
      <c r="AH329" s="230"/>
      <c r="AI329" s="230"/>
      <c r="AJ329" s="230"/>
      <c r="AK329" s="230"/>
      <c r="AL329" s="230"/>
      <c r="AM329" s="230"/>
      <c r="AN329" s="230"/>
      <c r="AO329" s="230"/>
      <c r="AP329" s="230"/>
      <c r="AQ329" s="230"/>
      <c r="AR329" s="230"/>
      <c r="AS329" s="230"/>
      <c r="AT329" s="231"/>
      <c r="AU329" s="3"/>
      <c r="AV329" s="3"/>
      <c r="AW329" s="3"/>
      <c r="AX329" s="3"/>
      <c r="AY329" s="3"/>
      <c r="AZ329" s="3"/>
      <c r="BA329" s="3"/>
      <c r="BB329" s="3"/>
      <c r="BC329" s="3"/>
      <c r="BD329" s="230"/>
      <c r="BE329" s="230"/>
      <c r="BF329" s="230"/>
      <c r="BG329" s="230"/>
      <c r="BH329" s="230"/>
      <c r="BI329" s="230"/>
      <c r="BJ329" s="230"/>
      <c r="BK329" s="230"/>
      <c r="BL329" s="230"/>
      <c r="BM329" s="230"/>
      <c r="BN329" s="230"/>
      <c r="BO329" s="230"/>
      <c r="BP329" s="230"/>
      <c r="BQ329" s="230"/>
      <c r="BR329" s="230"/>
      <c r="BS329" s="230"/>
      <c r="BT329" s="230"/>
      <c r="BU329" s="230"/>
      <c r="BV329" s="230"/>
      <c r="BW329" s="230"/>
      <c r="BX329" s="230"/>
      <c r="BY329" s="230"/>
      <c r="BZ329" s="230"/>
      <c r="CA329" s="230"/>
      <c r="CB329" s="230"/>
      <c r="CC329" s="230"/>
      <c r="CD329" s="230"/>
      <c r="CE329" s="230"/>
      <c r="CF329" s="230"/>
      <c r="CG329" s="230"/>
      <c r="CH329" s="230"/>
    </row>
    <row r="330" spans="1:86" s="108" customFormat="1" x14ac:dyDescent="0.35">
      <c r="A330" s="109"/>
      <c r="V330" s="230"/>
      <c r="W330" s="230"/>
      <c r="X330" s="230"/>
      <c r="Y330" s="230"/>
      <c r="Z330" s="230"/>
      <c r="AA330" s="230"/>
      <c r="AB330" s="230"/>
      <c r="AC330" s="230"/>
      <c r="AD330" s="230"/>
      <c r="AE330" s="230"/>
      <c r="AF330" s="230"/>
      <c r="AG330" s="230"/>
      <c r="AH330" s="230"/>
      <c r="AI330" s="230"/>
      <c r="AJ330" s="230"/>
      <c r="AK330" s="230"/>
      <c r="AL330" s="230"/>
      <c r="AM330" s="230"/>
      <c r="AN330" s="230"/>
      <c r="AO330" s="230"/>
      <c r="AP330" s="230"/>
      <c r="AQ330" s="230"/>
      <c r="AR330" s="230"/>
      <c r="AS330" s="230"/>
      <c r="AT330" s="231"/>
      <c r="AU330" s="3"/>
      <c r="AV330" s="3"/>
      <c r="AW330" s="3"/>
      <c r="AX330" s="3"/>
      <c r="AY330" s="3"/>
      <c r="AZ330" s="3"/>
      <c r="BA330" s="3"/>
      <c r="BB330" s="3"/>
      <c r="BC330" s="3"/>
      <c r="BD330" s="230"/>
      <c r="BE330" s="230"/>
      <c r="BF330" s="230"/>
      <c r="BG330" s="230"/>
      <c r="BH330" s="230"/>
      <c r="BI330" s="230"/>
      <c r="BJ330" s="230"/>
      <c r="BK330" s="230"/>
      <c r="BL330" s="230"/>
      <c r="BM330" s="230"/>
      <c r="BN330" s="230"/>
      <c r="BO330" s="230"/>
      <c r="BP330" s="230"/>
      <c r="BQ330" s="230"/>
      <c r="BR330" s="230"/>
      <c r="BS330" s="230"/>
      <c r="BT330" s="230"/>
      <c r="BU330" s="230"/>
      <c r="BV330" s="230"/>
      <c r="BW330" s="230"/>
      <c r="BX330" s="230"/>
      <c r="BY330" s="230"/>
      <c r="BZ330" s="230"/>
      <c r="CA330" s="230"/>
      <c r="CB330" s="230"/>
      <c r="CC330" s="230"/>
      <c r="CD330" s="230"/>
      <c r="CE330" s="230"/>
      <c r="CF330" s="230"/>
      <c r="CG330" s="230"/>
      <c r="CH330" s="230"/>
    </row>
    <row r="331" spans="1:86" s="108" customFormat="1" x14ac:dyDescent="0.35">
      <c r="A331" s="109"/>
      <c r="V331" s="230"/>
      <c r="W331" s="230"/>
      <c r="X331" s="230"/>
      <c r="Y331" s="230"/>
      <c r="Z331" s="230"/>
      <c r="AA331" s="230"/>
      <c r="AB331" s="230"/>
      <c r="AC331" s="230"/>
      <c r="AD331" s="230"/>
      <c r="AE331" s="230"/>
      <c r="AF331" s="230"/>
      <c r="AG331" s="230"/>
      <c r="AH331" s="230"/>
      <c r="AI331" s="230"/>
      <c r="AJ331" s="230"/>
      <c r="AK331" s="230"/>
      <c r="AL331" s="230"/>
      <c r="AM331" s="230"/>
      <c r="AN331" s="230"/>
      <c r="AO331" s="230"/>
      <c r="AP331" s="230"/>
      <c r="AQ331" s="230"/>
      <c r="AR331" s="230"/>
      <c r="AS331" s="230"/>
      <c r="AT331" s="231"/>
      <c r="AU331" s="3"/>
      <c r="AV331" s="3"/>
      <c r="AW331" s="3"/>
      <c r="AX331" s="3"/>
      <c r="AY331" s="3"/>
      <c r="AZ331" s="3"/>
      <c r="BA331" s="3"/>
      <c r="BB331" s="3"/>
      <c r="BC331" s="3"/>
      <c r="BD331" s="230"/>
      <c r="BE331" s="230"/>
      <c r="BF331" s="230"/>
      <c r="BG331" s="230"/>
      <c r="BH331" s="230"/>
      <c r="BI331" s="230"/>
      <c r="BJ331" s="230"/>
      <c r="BK331" s="230"/>
      <c r="BL331" s="230"/>
      <c r="BM331" s="230"/>
      <c r="BN331" s="230"/>
      <c r="BO331" s="230"/>
      <c r="BP331" s="230"/>
      <c r="BQ331" s="230"/>
      <c r="BR331" s="230"/>
      <c r="BS331" s="230"/>
      <c r="BT331" s="230"/>
      <c r="BU331" s="230"/>
      <c r="BV331" s="230"/>
      <c r="BW331" s="230"/>
      <c r="BX331" s="230"/>
      <c r="BY331" s="230"/>
      <c r="BZ331" s="230"/>
      <c r="CA331" s="230"/>
      <c r="CB331" s="230"/>
      <c r="CC331" s="230"/>
      <c r="CD331" s="230"/>
      <c r="CE331" s="230"/>
      <c r="CF331" s="230"/>
      <c r="CG331" s="230"/>
      <c r="CH331" s="230"/>
    </row>
    <row r="332" spans="1:86" s="108" customFormat="1" x14ac:dyDescent="0.35">
      <c r="A332" s="109"/>
      <c r="V332" s="230"/>
      <c r="W332" s="230"/>
      <c r="X332" s="230"/>
      <c r="Y332" s="230"/>
      <c r="Z332" s="230"/>
      <c r="AA332" s="230"/>
      <c r="AB332" s="230"/>
      <c r="AC332" s="230"/>
      <c r="AD332" s="230"/>
      <c r="AE332" s="230"/>
      <c r="AF332" s="230"/>
      <c r="AG332" s="230"/>
      <c r="AH332" s="230"/>
      <c r="AI332" s="230"/>
      <c r="AJ332" s="230"/>
      <c r="AK332" s="230"/>
      <c r="AL332" s="230"/>
      <c r="AM332" s="230"/>
      <c r="AN332" s="230"/>
      <c r="AO332" s="230"/>
      <c r="AP332" s="230"/>
      <c r="AQ332" s="230"/>
      <c r="AR332" s="230"/>
      <c r="AS332" s="230"/>
      <c r="AT332" s="231"/>
      <c r="AU332" s="3"/>
      <c r="AV332" s="3"/>
      <c r="AW332" s="3"/>
      <c r="AX332" s="3"/>
      <c r="AY332" s="3"/>
      <c r="AZ332" s="3"/>
      <c r="BA332" s="3"/>
      <c r="BB332" s="3"/>
      <c r="BC332" s="3"/>
      <c r="BD332" s="230"/>
      <c r="BE332" s="230"/>
      <c r="BF332" s="230"/>
      <c r="BG332" s="230"/>
      <c r="BH332" s="230"/>
      <c r="BI332" s="230"/>
      <c r="BJ332" s="230"/>
      <c r="BK332" s="230"/>
      <c r="BL332" s="230"/>
      <c r="BM332" s="230"/>
      <c r="BN332" s="230"/>
      <c r="BO332" s="230"/>
      <c r="BP332" s="230"/>
      <c r="BQ332" s="230"/>
      <c r="BR332" s="230"/>
      <c r="BS332" s="230"/>
      <c r="BT332" s="230"/>
      <c r="BU332" s="230"/>
      <c r="BV332" s="230"/>
      <c r="BW332" s="230"/>
      <c r="BX332" s="230"/>
      <c r="BY332" s="230"/>
      <c r="BZ332" s="230"/>
      <c r="CA332" s="230"/>
      <c r="CB332" s="230"/>
      <c r="CC332" s="230"/>
      <c r="CD332" s="230"/>
      <c r="CE332" s="230"/>
      <c r="CF332" s="230"/>
      <c r="CG332" s="230"/>
      <c r="CH332" s="230"/>
    </row>
    <row r="333" spans="1:86" s="108" customFormat="1" x14ac:dyDescent="0.35">
      <c r="A333" s="109"/>
      <c r="V333" s="230"/>
      <c r="W333" s="230"/>
      <c r="X333" s="230"/>
      <c r="Y333" s="230"/>
      <c r="Z333" s="230"/>
      <c r="AA333" s="230"/>
      <c r="AB333" s="230"/>
      <c r="AC333" s="230"/>
      <c r="AD333" s="230"/>
      <c r="AE333" s="230"/>
      <c r="AF333" s="230"/>
      <c r="AG333" s="230"/>
      <c r="AH333" s="230"/>
      <c r="AI333" s="230"/>
      <c r="AJ333" s="230"/>
      <c r="AK333" s="230"/>
      <c r="AL333" s="230"/>
      <c r="AM333" s="230"/>
      <c r="AN333" s="230"/>
      <c r="AO333" s="230"/>
      <c r="AP333" s="230"/>
      <c r="AQ333" s="230"/>
      <c r="AR333" s="230"/>
      <c r="AS333" s="230"/>
      <c r="AT333" s="231"/>
      <c r="AU333" s="3"/>
      <c r="AV333" s="3"/>
      <c r="AW333" s="3"/>
      <c r="AX333" s="3"/>
      <c r="AY333" s="3"/>
      <c r="AZ333" s="3"/>
      <c r="BA333" s="3"/>
      <c r="BB333" s="3"/>
      <c r="BC333" s="3"/>
      <c r="BD333" s="230"/>
      <c r="BE333" s="230"/>
      <c r="BF333" s="230"/>
      <c r="BG333" s="230"/>
      <c r="BH333" s="230"/>
      <c r="BI333" s="230"/>
      <c r="BJ333" s="230"/>
      <c r="BK333" s="230"/>
      <c r="BL333" s="230"/>
      <c r="BM333" s="230"/>
      <c r="BN333" s="230"/>
      <c r="BO333" s="230"/>
      <c r="BP333" s="230"/>
      <c r="BQ333" s="230"/>
      <c r="BR333" s="230"/>
      <c r="BS333" s="230"/>
      <c r="BT333" s="230"/>
      <c r="BU333" s="230"/>
      <c r="BV333" s="230"/>
      <c r="BW333" s="230"/>
      <c r="BX333" s="230"/>
      <c r="BY333" s="230"/>
      <c r="BZ333" s="230"/>
      <c r="CA333" s="230"/>
      <c r="CB333" s="230"/>
      <c r="CC333" s="230"/>
      <c r="CD333" s="230"/>
      <c r="CE333" s="230"/>
      <c r="CF333" s="230"/>
      <c r="CG333" s="230"/>
      <c r="CH333" s="230"/>
    </row>
    <row r="334" spans="1:86" s="108" customFormat="1" x14ac:dyDescent="0.35">
      <c r="A334" s="109"/>
      <c r="V334" s="230"/>
      <c r="W334" s="230"/>
      <c r="X334" s="230"/>
      <c r="Y334" s="230"/>
      <c r="Z334" s="230"/>
      <c r="AA334" s="230"/>
      <c r="AB334" s="230"/>
      <c r="AC334" s="230"/>
      <c r="AD334" s="230"/>
      <c r="AE334" s="230"/>
      <c r="AF334" s="230"/>
      <c r="AG334" s="230"/>
      <c r="AH334" s="230"/>
      <c r="AI334" s="230"/>
      <c r="AJ334" s="230"/>
      <c r="AK334" s="230"/>
      <c r="AL334" s="230"/>
      <c r="AM334" s="230"/>
      <c r="AN334" s="230"/>
      <c r="AO334" s="230"/>
      <c r="AP334" s="230"/>
      <c r="AQ334" s="230"/>
      <c r="AR334" s="230"/>
      <c r="AS334" s="230"/>
      <c r="AT334" s="231"/>
      <c r="AU334" s="3"/>
      <c r="AV334" s="3"/>
      <c r="AW334" s="3"/>
      <c r="AX334" s="3"/>
      <c r="AY334" s="3"/>
      <c r="AZ334" s="3"/>
      <c r="BA334" s="3"/>
      <c r="BB334" s="3"/>
      <c r="BC334" s="3"/>
      <c r="BD334" s="230"/>
      <c r="BE334" s="230"/>
      <c r="BF334" s="230"/>
      <c r="BG334" s="230"/>
      <c r="BH334" s="230"/>
      <c r="BI334" s="230"/>
      <c r="BJ334" s="230"/>
      <c r="BK334" s="230"/>
      <c r="BL334" s="230"/>
      <c r="BM334" s="230"/>
      <c r="BN334" s="230"/>
      <c r="BO334" s="230"/>
      <c r="BP334" s="230"/>
      <c r="BQ334" s="230"/>
      <c r="BR334" s="230"/>
      <c r="BS334" s="230"/>
      <c r="BT334" s="230"/>
      <c r="BU334" s="230"/>
      <c r="BV334" s="230"/>
      <c r="BW334" s="230"/>
      <c r="BX334" s="230"/>
      <c r="BY334" s="230"/>
      <c r="BZ334" s="230"/>
      <c r="CA334" s="230"/>
      <c r="CB334" s="230"/>
      <c r="CC334" s="230"/>
      <c r="CD334" s="230"/>
      <c r="CE334" s="230"/>
      <c r="CF334" s="230"/>
      <c r="CG334" s="230"/>
      <c r="CH334" s="230"/>
    </row>
    <row r="335" spans="1:86" s="108" customFormat="1" x14ac:dyDescent="0.35">
      <c r="A335" s="109"/>
      <c r="V335" s="230"/>
      <c r="W335" s="230"/>
      <c r="X335" s="230"/>
      <c r="Y335" s="230"/>
      <c r="Z335" s="230"/>
      <c r="AA335" s="230"/>
      <c r="AB335" s="230"/>
      <c r="AC335" s="230"/>
      <c r="AD335" s="230"/>
      <c r="AE335" s="230"/>
      <c r="AF335" s="230"/>
      <c r="AG335" s="230"/>
      <c r="AH335" s="230"/>
      <c r="AI335" s="230"/>
      <c r="AJ335" s="230"/>
      <c r="AK335" s="230"/>
      <c r="AL335" s="230"/>
      <c r="AM335" s="230"/>
      <c r="AN335" s="230"/>
      <c r="AO335" s="230"/>
      <c r="AP335" s="230"/>
      <c r="AQ335" s="230"/>
      <c r="AR335" s="230"/>
      <c r="AS335" s="230"/>
      <c r="AT335" s="231"/>
      <c r="AU335" s="3"/>
      <c r="AV335" s="3"/>
      <c r="AW335" s="3"/>
      <c r="AX335" s="3"/>
      <c r="AY335" s="3"/>
      <c r="AZ335" s="3"/>
      <c r="BA335" s="3"/>
      <c r="BB335" s="3"/>
      <c r="BC335" s="3"/>
      <c r="BD335" s="230"/>
      <c r="BE335" s="230"/>
      <c r="BF335" s="230"/>
      <c r="BG335" s="230"/>
      <c r="BH335" s="230"/>
      <c r="BI335" s="230"/>
      <c r="BJ335" s="230"/>
      <c r="BK335" s="230"/>
      <c r="BL335" s="230"/>
      <c r="BM335" s="230"/>
      <c r="BN335" s="230"/>
      <c r="BO335" s="230"/>
      <c r="BP335" s="230"/>
      <c r="BQ335" s="230"/>
      <c r="BR335" s="230"/>
      <c r="BS335" s="230"/>
      <c r="BT335" s="230"/>
      <c r="BU335" s="230"/>
      <c r="BV335" s="230"/>
      <c r="BW335" s="230"/>
      <c r="BX335" s="230"/>
      <c r="BY335" s="230"/>
      <c r="BZ335" s="230"/>
      <c r="CA335" s="230"/>
      <c r="CB335" s="230"/>
      <c r="CC335" s="230"/>
      <c r="CD335" s="230"/>
      <c r="CE335" s="230"/>
      <c r="CF335" s="230"/>
      <c r="CG335" s="230"/>
      <c r="CH335" s="230"/>
    </row>
    <row r="336" spans="1:86" s="108" customFormat="1" x14ac:dyDescent="0.35">
      <c r="A336" s="109"/>
      <c r="AP336" s="105"/>
      <c r="AT336" s="4"/>
      <c r="AU336" s="7"/>
      <c r="AV336" s="7"/>
      <c r="AW336" s="7"/>
      <c r="AX336" s="7"/>
      <c r="AY336" s="7"/>
      <c r="AZ336" s="7"/>
      <c r="BA336" s="7"/>
      <c r="BB336" s="7"/>
      <c r="BC336" s="7"/>
    </row>
    <row r="337" spans="1:55" s="108" customFormat="1" x14ac:dyDescent="0.35">
      <c r="A337" s="109"/>
      <c r="AP337" s="105"/>
      <c r="AT337" s="4"/>
      <c r="AU337" s="7"/>
      <c r="AV337" s="7"/>
      <c r="AW337" s="7"/>
      <c r="AX337" s="7"/>
      <c r="AY337" s="7"/>
      <c r="AZ337" s="7"/>
      <c r="BA337" s="7"/>
      <c r="BB337" s="7"/>
      <c r="BC337" s="7"/>
    </row>
    <row r="338" spans="1:55" s="108" customFormat="1" x14ac:dyDescent="0.35">
      <c r="A338" s="109"/>
      <c r="AP338" s="105"/>
      <c r="AT338" s="4"/>
      <c r="AU338" s="7"/>
      <c r="AV338" s="7"/>
      <c r="AW338" s="7"/>
      <c r="AX338" s="7"/>
      <c r="AY338" s="7"/>
      <c r="AZ338" s="7"/>
      <c r="BA338" s="7"/>
      <c r="BB338" s="7"/>
      <c r="BC338" s="7"/>
    </row>
    <row r="339" spans="1:55" s="108" customFormat="1" x14ac:dyDescent="0.35">
      <c r="A339" s="109"/>
      <c r="AP339" s="105"/>
      <c r="AT339" s="4"/>
      <c r="AU339" s="7"/>
      <c r="AV339" s="7"/>
      <c r="AW339" s="7"/>
      <c r="AX339" s="7"/>
      <c r="AY339" s="7"/>
      <c r="AZ339" s="7"/>
      <c r="BA339" s="7"/>
      <c r="BB339" s="7"/>
      <c r="BC339" s="7"/>
    </row>
    <row r="340" spans="1:55" s="108" customFormat="1" x14ac:dyDescent="0.35">
      <c r="A340" s="109"/>
      <c r="AP340" s="105"/>
      <c r="AT340" s="4"/>
      <c r="AU340" s="7"/>
      <c r="AV340" s="7"/>
      <c r="AW340" s="7"/>
      <c r="AX340" s="7"/>
      <c r="AY340" s="7"/>
      <c r="AZ340" s="7"/>
      <c r="BA340" s="7"/>
      <c r="BB340" s="7"/>
      <c r="BC340" s="7"/>
    </row>
    <row r="341" spans="1:55" s="108" customFormat="1" x14ac:dyDescent="0.35">
      <c r="A341" s="109"/>
      <c r="AP341" s="105"/>
      <c r="AT341" s="4"/>
      <c r="AU341" s="7"/>
      <c r="AV341" s="7"/>
      <c r="AW341" s="7"/>
      <c r="AX341" s="7"/>
      <c r="AY341" s="7"/>
      <c r="AZ341" s="7"/>
      <c r="BA341" s="7"/>
      <c r="BB341" s="7"/>
      <c r="BC341" s="7"/>
    </row>
    <row r="342" spans="1:55" s="108" customFormat="1" x14ac:dyDescent="0.35">
      <c r="A342" s="109"/>
      <c r="AP342" s="105"/>
      <c r="AT342" s="4"/>
      <c r="AU342" s="7"/>
      <c r="AV342" s="7"/>
      <c r="AW342" s="7"/>
      <c r="AX342" s="7"/>
      <c r="AY342" s="7"/>
      <c r="AZ342" s="7"/>
      <c r="BA342" s="7"/>
      <c r="BB342" s="7"/>
      <c r="BC342" s="7"/>
    </row>
    <row r="343" spans="1:55" s="108" customFormat="1" x14ac:dyDescent="0.35">
      <c r="A343" s="109"/>
      <c r="AP343" s="105"/>
      <c r="AT343" s="4"/>
      <c r="AU343" s="7"/>
      <c r="AV343" s="7"/>
      <c r="AW343" s="7"/>
      <c r="AX343" s="7"/>
      <c r="AY343" s="7"/>
      <c r="AZ343" s="7"/>
      <c r="BA343" s="7"/>
      <c r="BB343" s="7"/>
      <c r="BC343" s="7"/>
    </row>
    <row r="344" spans="1:55" s="108" customFormat="1" x14ac:dyDescent="0.35">
      <c r="A344" s="109"/>
      <c r="AP344" s="105"/>
      <c r="AT344" s="4"/>
      <c r="AU344" s="7"/>
      <c r="AV344" s="7"/>
      <c r="AW344" s="7"/>
      <c r="AX344" s="7"/>
      <c r="AY344" s="7"/>
      <c r="AZ344" s="7"/>
      <c r="BA344" s="7"/>
      <c r="BB344" s="7"/>
      <c r="BC344" s="7"/>
    </row>
    <row r="345" spans="1:55" s="108" customFormat="1" x14ac:dyDescent="0.35">
      <c r="A345" s="109"/>
      <c r="AP345" s="105"/>
      <c r="AT345" s="4"/>
      <c r="AU345" s="7"/>
      <c r="AV345" s="7"/>
      <c r="AW345" s="7"/>
      <c r="AX345" s="7"/>
      <c r="AY345" s="7"/>
      <c r="AZ345" s="7"/>
      <c r="BA345" s="7"/>
      <c r="BB345" s="7"/>
      <c r="BC345" s="7"/>
    </row>
    <row r="346" spans="1:55" s="108" customFormat="1" x14ac:dyDescent="0.35">
      <c r="A346" s="109"/>
      <c r="AP346" s="105"/>
      <c r="AT346" s="4"/>
      <c r="AU346" s="7"/>
      <c r="AV346" s="7"/>
      <c r="AW346" s="7"/>
      <c r="AX346" s="7"/>
      <c r="AY346" s="7"/>
      <c r="AZ346" s="7"/>
      <c r="BA346" s="7"/>
      <c r="BB346" s="7"/>
      <c r="BC346" s="7"/>
    </row>
    <row r="347" spans="1:55" s="108" customFormat="1" x14ac:dyDescent="0.35">
      <c r="A347" s="109"/>
      <c r="AP347" s="105"/>
      <c r="AT347" s="4"/>
      <c r="AU347" s="7"/>
      <c r="AV347" s="7"/>
      <c r="AW347" s="7"/>
      <c r="AX347" s="7"/>
      <c r="AY347" s="7"/>
      <c r="AZ347" s="7"/>
      <c r="BA347" s="7"/>
      <c r="BB347" s="7"/>
      <c r="BC347" s="7"/>
    </row>
    <row r="348" spans="1:55" s="108" customFormat="1" x14ac:dyDescent="0.35">
      <c r="A348" s="109"/>
      <c r="AP348" s="105"/>
      <c r="AT348" s="4"/>
      <c r="AU348" s="7"/>
      <c r="AV348" s="7"/>
      <c r="AW348" s="7"/>
      <c r="AX348" s="7"/>
      <c r="AY348" s="7"/>
      <c r="AZ348" s="7"/>
      <c r="BA348" s="7"/>
      <c r="BB348" s="7"/>
      <c r="BC348" s="7"/>
    </row>
    <row r="349" spans="1:55" s="108" customFormat="1" x14ac:dyDescent="0.35">
      <c r="A349" s="109"/>
      <c r="AP349" s="105"/>
      <c r="AT349" s="4"/>
      <c r="AU349" s="7"/>
      <c r="AV349" s="7"/>
      <c r="AW349" s="7"/>
      <c r="AX349" s="7"/>
      <c r="AY349" s="7"/>
      <c r="AZ349" s="7"/>
      <c r="BA349" s="7"/>
      <c r="BB349" s="7"/>
      <c r="BC349" s="7"/>
    </row>
    <row r="350" spans="1:55" s="108" customFormat="1" x14ac:dyDescent="0.35">
      <c r="A350" s="109"/>
      <c r="AP350" s="105"/>
      <c r="AT350" s="4"/>
      <c r="AU350" s="7"/>
      <c r="AV350" s="7"/>
      <c r="AW350" s="7"/>
      <c r="AX350" s="7"/>
      <c r="AY350" s="7"/>
      <c r="AZ350" s="7"/>
      <c r="BA350" s="7"/>
      <c r="BB350" s="7"/>
      <c r="BC350" s="7"/>
    </row>
    <row r="351" spans="1:55" s="108" customFormat="1" x14ac:dyDescent="0.35">
      <c r="A351" s="109"/>
      <c r="AP351" s="105"/>
      <c r="AT351" s="4"/>
      <c r="AU351" s="7"/>
      <c r="AV351" s="7"/>
      <c r="AW351" s="7"/>
      <c r="AX351" s="7"/>
      <c r="AY351" s="7"/>
      <c r="AZ351" s="7"/>
      <c r="BA351" s="7"/>
      <c r="BB351" s="7"/>
      <c r="BC351" s="7"/>
    </row>
    <row r="352" spans="1:55" s="108" customFormat="1" x14ac:dyDescent="0.35">
      <c r="A352" s="109"/>
      <c r="AP352" s="105"/>
      <c r="AT352" s="4"/>
      <c r="AU352" s="7"/>
      <c r="AV352" s="7"/>
      <c r="AW352" s="7"/>
      <c r="AX352" s="7"/>
      <c r="AY352" s="7"/>
      <c r="AZ352" s="7"/>
      <c r="BA352" s="7"/>
      <c r="BB352" s="7"/>
      <c r="BC352" s="7"/>
    </row>
    <row r="353" spans="1:55" s="108" customFormat="1" x14ac:dyDescent="0.35">
      <c r="A353" s="109"/>
      <c r="AP353" s="105"/>
      <c r="AT353" s="4"/>
      <c r="AU353" s="7"/>
      <c r="AV353" s="7"/>
      <c r="AW353" s="7"/>
      <c r="AX353" s="7"/>
      <c r="AY353" s="7"/>
      <c r="AZ353" s="7"/>
      <c r="BA353" s="7"/>
      <c r="BB353" s="7"/>
      <c r="BC353" s="7"/>
    </row>
    <row r="354" spans="1:55" s="108" customFormat="1" x14ac:dyDescent="0.35">
      <c r="A354" s="109"/>
      <c r="AP354" s="105"/>
      <c r="AT354" s="4"/>
      <c r="AU354" s="7"/>
      <c r="AV354" s="7"/>
      <c r="AW354" s="7"/>
      <c r="AX354" s="7"/>
      <c r="AY354" s="7"/>
      <c r="AZ354" s="7"/>
      <c r="BA354" s="7"/>
      <c r="BB354" s="7"/>
      <c r="BC354" s="7"/>
    </row>
    <row r="355" spans="1:55" s="108" customFormat="1" x14ac:dyDescent="0.35">
      <c r="A355" s="109"/>
      <c r="AP355" s="105"/>
      <c r="AT355" s="4"/>
      <c r="AU355" s="7"/>
      <c r="AV355" s="7"/>
      <c r="AW355" s="7"/>
      <c r="AX355" s="7"/>
      <c r="AY355" s="7"/>
      <c r="AZ355" s="7"/>
      <c r="BA355" s="7"/>
      <c r="BB355" s="7"/>
      <c r="BC355" s="7"/>
    </row>
    <row r="356" spans="1:55" s="108" customFormat="1" x14ac:dyDescent="0.35">
      <c r="A356" s="109"/>
      <c r="AP356" s="105"/>
      <c r="AT356" s="4"/>
      <c r="AU356" s="7"/>
      <c r="AV356" s="7"/>
      <c r="AW356" s="7"/>
      <c r="AX356" s="7"/>
      <c r="AY356" s="7"/>
      <c r="AZ356" s="7"/>
      <c r="BA356" s="7"/>
      <c r="BB356" s="7"/>
      <c r="BC356" s="7"/>
    </row>
    <row r="357" spans="1:55" s="108" customFormat="1" x14ac:dyDescent="0.35">
      <c r="A357" s="109"/>
      <c r="AP357" s="105"/>
      <c r="AT357" s="4"/>
      <c r="AU357" s="7"/>
      <c r="AV357" s="7"/>
      <c r="AW357" s="7"/>
      <c r="AX357" s="7"/>
      <c r="AY357" s="7"/>
      <c r="AZ357" s="7"/>
      <c r="BA357" s="7"/>
      <c r="BB357" s="7"/>
      <c r="BC357" s="7"/>
    </row>
    <row r="358" spans="1:55" s="108" customFormat="1" x14ac:dyDescent="0.35">
      <c r="A358" s="109"/>
      <c r="AP358" s="105"/>
      <c r="AT358" s="4"/>
      <c r="AU358" s="7"/>
      <c r="AV358" s="7"/>
      <c r="AW358" s="7"/>
      <c r="AX358" s="7"/>
      <c r="AY358" s="7"/>
      <c r="AZ358" s="7"/>
      <c r="BA358" s="7"/>
      <c r="BB358" s="7"/>
      <c r="BC358" s="7"/>
    </row>
    <row r="359" spans="1:55" s="108" customFormat="1" x14ac:dyDescent="0.35">
      <c r="A359" s="109"/>
      <c r="AP359" s="105"/>
      <c r="AT359" s="4"/>
      <c r="AU359" s="7"/>
      <c r="AV359" s="7"/>
      <c r="AW359" s="7"/>
      <c r="AX359" s="7"/>
      <c r="AY359" s="7"/>
      <c r="AZ359" s="7"/>
      <c r="BA359" s="7"/>
      <c r="BB359" s="7"/>
      <c r="BC359" s="7"/>
    </row>
    <row r="360" spans="1:55" s="108" customFormat="1" x14ac:dyDescent="0.35">
      <c r="A360" s="109"/>
      <c r="AP360" s="105"/>
      <c r="AT360" s="4"/>
      <c r="AU360" s="7"/>
      <c r="AV360" s="7"/>
      <c r="AW360" s="7"/>
      <c r="AX360" s="7"/>
      <c r="AY360" s="7"/>
      <c r="AZ360" s="7"/>
      <c r="BA360" s="7"/>
      <c r="BB360" s="7"/>
      <c r="BC360" s="7"/>
    </row>
    <row r="361" spans="1:55" s="108" customFormat="1" x14ac:dyDescent="0.35">
      <c r="A361" s="109"/>
      <c r="AP361" s="105"/>
      <c r="AT361" s="4"/>
      <c r="AU361" s="7"/>
      <c r="AV361" s="7"/>
      <c r="AW361" s="7"/>
      <c r="AX361" s="7"/>
      <c r="AY361" s="7"/>
      <c r="AZ361" s="7"/>
      <c r="BA361" s="7"/>
      <c r="BB361" s="7"/>
      <c r="BC361" s="7"/>
    </row>
    <row r="362" spans="1:55" s="108" customFormat="1" x14ac:dyDescent="0.35">
      <c r="A362" s="109"/>
      <c r="AP362" s="105"/>
      <c r="AT362" s="4"/>
      <c r="AU362" s="7"/>
      <c r="AV362" s="7"/>
      <c r="AW362" s="7"/>
      <c r="AX362" s="7"/>
      <c r="AY362" s="7"/>
      <c r="AZ362" s="7"/>
      <c r="BA362" s="7"/>
      <c r="BB362" s="7"/>
      <c r="BC362" s="7"/>
    </row>
    <row r="363" spans="1:55" s="108" customFormat="1" x14ac:dyDescent="0.35">
      <c r="A363" s="109"/>
      <c r="AP363" s="105"/>
      <c r="AT363" s="4"/>
      <c r="AU363" s="7"/>
      <c r="AV363" s="7"/>
      <c r="AW363" s="7"/>
      <c r="AX363" s="7"/>
      <c r="AY363" s="7"/>
      <c r="AZ363" s="7"/>
      <c r="BA363" s="7"/>
      <c r="BB363" s="7"/>
      <c r="BC363" s="7"/>
    </row>
    <row r="364" spans="1:55" s="108" customFormat="1" x14ac:dyDescent="0.35">
      <c r="A364" s="109"/>
      <c r="AP364" s="105"/>
      <c r="AT364" s="4"/>
      <c r="AU364" s="7"/>
      <c r="AV364" s="7"/>
      <c r="AW364" s="7"/>
      <c r="AX364" s="7"/>
      <c r="AY364" s="7"/>
      <c r="AZ364" s="7"/>
      <c r="BA364" s="7"/>
      <c r="BB364" s="7"/>
      <c r="BC364" s="7"/>
    </row>
    <row r="365" spans="1:55" s="108" customFormat="1" x14ac:dyDescent="0.35">
      <c r="A365" s="109"/>
      <c r="AP365" s="105"/>
      <c r="AT365" s="4"/>
      <c r="AU365" s="7"/>
      <c r="AV365" s="7"/>
      <c r="AW365" s="7"/>
      <c r="AX365" s="7"/>
      <c r="AY365" s="7"/>
      <c r="AZ365" s="7"/>
      <c r="BA365" s="7"/>
      <c r="BB365" s="7"/>
      <c r="BC365" s="7"/>
    </row>
    <row r="366" spans="1:55" s="108" customFormat="1" x14ac:dyDescent="0.35">
      <c r="A366" s="109"/>
      <c r="AP366" s="105"/>
      <c r="AT366" s="4"/>
      <c r="AU366" s="7"/>
      <c r="AV366" s="7"/>
      <c r="AW366" s="7"/>
      <c r="AX366" s="7"/>
      <c r="AY366" s="7"/>
      <c r="AZ366" s="7"/>
      <c r="BA366" s="7"/>
      <c r="BB366" s="7"/>
      <c r="BC366" s="7"/>
    </row>
    <row r="367" spans="1:55" s="108" customFormat="1" x14ac:dyDescent="0.35">
      <c r="A367" s="109"/>
      <c r="AP367" s="105"/>
      <c r="AT367" s="4"/>
      <c r="AU367" s="7"/>
      <c r="AV367" s="7"/>
      <c r="AW367" s="7"/>
      <c r="AX367" s="7"/>
      <c r="AY367" s="7"/>
      <c r="AZ367" s="7"/>
      <c r="BA367" s="7"/>
      <c r="BB367" s="7"/>
      <c r="BC367" s="7"/>
    </row>
    <row r="368" spans="1:55" s="108" customFormat="1" x14ac:dyDescent="0.35">
      <c r="A368" s="109"/>
      <c r="AP368" s="105"/>
      <c r="AT368" s="4"/>
      <c r="AU368" s="7"/>
      <c r="AV368" s="7"/>
      <c r="AW368" s="7"/>
      <c r="AX368" s="7"/>
      <c r="AY368" s="7"/>
      <c r="AZ368" s="7"/>
      <c r="BA368" s="7"/>
      <c r="BB368" s="7"/>
      <c r="BC368" s="7"/>
    </row>
    <row r="369" spans="1:55" s="108" customFormat="1" x14ac:dyDescent="0.35">
      <c r="A369" s="109"/>
      <c r="AP369" s="105"/>
      <c r="AT369" s="4"/>
      <c r="AU369" s="7"/>
      <c r="AV369" s="7"/>
      <c r="AW369" s="7"/>
      <c r="AX369" s="7"/>
      <c r="AY369" s="7"/>
      <c r="AZ369" s="7"/>
      <c r="BA369" s="7"/>
      <c r="BB369" s="7"/>
      <c r="BC369" s="7"/>
    </row>
    <row r="370" spans="1:55" s="108" customFormat="1" x14ac:dyDescent="0.35">
      <c r="A370" s="109"/>
      <c r="AP370" s="105"/>
      <c r="AT370" s="4"/>
      <c r="AU370" s="7"/>
      <c r="AV370" s="7"/>
      <c r="AW370" s="7"/>
      <c r="AX370" s="7"/>
      <c r="AY370" s="7"/>
      <c r="AZ370" s="7"/>
      <c r="BA370" s="7"/>
      <c r="BB370" s="7"/>
      <c r="BC370" s="7"/>
    </row>
    <row r="371" spans="1:55" s="108" customFormat="1" x14ac:dyDescent="0.35">
      <c r="A371" s="109"/>
      <c r="AP371" s="105"/>
      <c r="AT371" s="4"/>
      <c r="AU371" s="7"/>
      <c r="AV371" s="7"/>
      <c r="AW371" s="7"/>
      <c r="AX371" s="7"/>
      <c r="AY371" s="7"/>
      <c r="AZ371" s="7"/>
      <c r="BA371" s="7"/>
      <c r="BB371" s="7"/>
      <c r="BC371" s="7"/>
    </row>
    <row r="372" spans="1:55" s="108" customFormat="1" x14ac:dyDescent="0.35">
      <c r="A372" s="109"/>
      <c r="AP372" s="105"/>
      <c r="AT372" s="4"/>
      <c r="AU372" s="7"/>
      <c r="AV372" s="7"/>
      <c r="AW372" s="7"/>
      <c r="AX372" s="7"/>
      <c r="AY372" s="7"/>
      <c r="AZ372" s="7"/>
      <c r="BA372" s="7"/>
      <c r="BB372" s="7"/>
      <c r="BC372" s="7"/>
    </row>
    <row r="373" spans="1:55" s="108" customFormat="1" x14ac:dyDescent="0.35">
      <c r="A373" s="109"/>
      <c r="AP373" s="105"/>
      <c r="AT373" s="4"/>
      <c r="AU373" s="7"/>
      <c r="AV373" s="7"/>
      <c r="AW373" s="7"/>
      <c r="AX373" s="7"/>
      <c r="AY373" s="7"/>
      <c r="AZ373" s="7"/>
      <c r="BA373" s="7"/>
      <c r="BB373" s="7"/>
      <c r="BC373" s="7"/>
    </row>
  </sheetData>
  <sheetProtection algorithmName="SHA-512" hashValue="vVagM8C06B4PXTSrfZGEVPkIdsMnOVR+HZz3N5PyZAhDHvosPWCW6sryaZqryM5F1ZsJJIiLPj2UZ9plV1fnRw==" saltValue="iaO3v8abnYrPt7Y6IfTSmA==" spinCount="100000" sheet="1" formatCells="0" formatColumns="0" formatRows="0"/>
  <mergeCells count="807">
    <mergeCell ref="A26:B26"/>
    <mergeCell ref="A27:B27"/>
    <mergeCell ref="A28:B28"/>
    <mergeCell ref="A29:B29"/>
    <mergeCell ref="G10:J10"/>
    <mergeCell ref="G11:J11"/>
    <mergeCell ref="G12:J12"/>
    <mergeCell ref="G13:J13"/>
    <mergeCell ref="G14:J14"/>
    <mergeCell ref="G15:J15"/>
    <mergeCell ref="G16:J16"/>
    <mergeCell ref="D12:E12"/>
    <mergeCell ref="D13:E13"/>
    <mergeCell ref="A12:C12"/>
    <mergeCell ref="A13:C13"/>
    <mergeCell ref="A14:C14"/>
    <mergeCell ref="A15:C15"/>
    <mergeCell ref="D14:E14"/>
    <mergeCell ref="D15:E15"/>
    <mergeCell ref="A16:C16"/>
    <mergeCell ref="D16:E16"/>
    <mergeCell ref="A205:A206"/>
    <mergeCell ref="AX205:AX206"/>
    <mergeCell ref="AY205:AY206"/>
    <mergeCell ref="AT207:AT208"/>
    <mergeCell ref="AU207:AU208"/>
    <mergeCell ref="AV207:AV208"/>
    <mergeCell ref="AW207:AW208"/>
    <mergeCell ref="AX207:AX208"/>
    <mergeCell ref="AY207:AY208"/>
    <mergeCell ref="A207:A208"/>
    <mergeCell ref="B206:S206"/>
    <mergeCell ref="B208:S208"/>
    <mergeCell ref="AT203:AT204"/>
    <mergeCell ref="AU203:AU204"/>
    <mergeCell ref="AV203:AV204"/>
    <mergeCell ref="AW203:AW204"/>
    <mergeCell ref="AX203:AX204"/>
    <mergeCell ref="AY203:AY204"/>
    <mergeCell ref="AT205:AT206"/>
    <mergeCell ref="AU205:AU206"/>
    <mergeCell ref="AV205:AV206"/>
    <mergeCell ref="AW205:AW206"/>
    <mergeCell ref="AT201:AT202"/>
    <mergeCell ref="AU201:AU202"/>
    <mergeCell ref="AV201:AV202"/>
    <mergeCell ref="AW201:AW202"/>
    <mergeCell ref="AX201:AX202"/>
    <mergeCell ref="AY201:AY202"/>
    <mergeCell ref="AT197:AT198"/>
    <mergeCell ref="AU197:AU198"/>
    <mergeCell ref="AV197:AV198"/>
    <mergeCell ref="AW197:AW198"/>
    <mergeCell ref="AT195:AT196"/>
    <mergeCell ref="AU195:AU196"/>
    <mergeCell ref="AV195:AV196"/>
    <mergeCell ref="AW195:AW196"/>
    <mergeCell ref="AX195:AX196"/>
    <mergeCell ref="AY195:AY196"/>
    <mergeCell ref="AX197:AX198"/>
    <mergeCell ref="AY197:AY198"/>
    <mergeCell ref="AT199:AT200"/>
    <mergeCell ref="AU199:AU200"/>
    <mergeCell ref="AV199:AV200"/>
    <mergeCell ref="AW199:AW200"/>
    <mergeCell ref="AX199:AX200"/>
    <mergeCell ref="AY199:AY200"/>
    <mergeCell ref="AT191:AT192"/>
    <mergeCell ref="AU191:AU192"/>
    <mergeCell ref="AV191:AV192"/>
    <mergeCell ref="AW191:AW192"/>
    <mergeCell ref="AX191:AX192"/>
    <mergeCell ref="AY191:AY192"/>
    <mergeCell ref="AT193:AT194"/>
    <mergeCell ref="AU193:AU194"/>
    <mergeCell ref="AV193:AV194"/>
    <mergeCell ref="AW193:AW194"/>
    <mergeCell ref="AX193:AX194"/>
    <mergeCell ref="AY193:AY194"/>
    <mergeCell ref="AT187:AT188"/>
    <mergeCell ref="AU187:AU188"/>
    <mergeCell ref="AV187:AV188"/>
    <mergeCell ref="AW187:AW188"/>
    <mergeCell ref="AX187:AX188"/>
    <mergeCell ref="AY187:AY188"/>
    <mergeCell ref="AT189:AT190"/>
    <mergeCell ref="AU189:AU190"/>
    <mergeCell ref="AV189:AV190"/>
    <mergeCell ref="AW189:AW190"/>
    <mergeCell ref="AX189:AX190"/>
    <mergeCell ref="AY189:AY190"/>
    <mergeCell ref="AT183:AT184"/>
    <mergeCell ref="AU183:AU184"/>
    <mergeCell ref="AV183:AV184"/>
    <mergeCell ref="AW183:AW184"/>
    <mergeCell ref="AX183:AX184"/>
    <mergeCell ref="AY183:AY184"/>
    <mergeCell ref="AT185:AT186"/>
    <mergeCell ref="AU185:AU186"/>
    <mergeCell ref="AV185:AV186"/>
    <mergeCell ref="AW185:AW186"/>
    <mergeCell ref="AX185:AX186"/>
    <mergeCell ref="AY185:AY186"/>
    <mergeCell ref="AT179:AT180"/>
    <mergeCell ref="AU179:AU180"/>
    <mergeCell ref="AV179:AV180"/>
    <mergeCell ref="AW179:AW180"/>
    <mergeCell ref="AX179:AX180"/>
    <mergeCell ref="AY179:AY180"/>
    <mergeCell ref="AT181:AT182"/>
    <mergeCell ref="AU181:AU182"/>
    <mergeCell ref="AV181:AV182"/>
    <mergeCell ref="AW181:AW182"/>
    <mergeCell ref="AX181:AX182"/>
    <mergeCell ref="AY181:AY182"/>
    <mergeCell ref="AT175:AT176"/>
    <mergeCell ref="AU175:AU176"/>
    <mergeCell ref="AV175:AV176"/>
    <mergeCell ref="AW175:AW176"/>
    <mergeCell ref="AX175:AX176"/>
    <mergeCell ref="AY175:AY176"/>
    <mergeCell ref="AT177:AT178"/>
    <mergeCell ref="AU177:AU178"/>
    <mergeCell ref="AV177:AV178"/>
    <mergeCell ref="AW177:AW178"/>
    <mergeCell ref="AX177:AX178"/>
    <mergeCell ref="AY177:AY178"/>
    <mergeCell ref="AT171:AT172"/>
    <mergeCell ref="AU171:AU172"/>
    <mergeCell ref="AV171:AV172"/>
    <mergeCell ref="AW171:AW172"/>
    <mergeCell ref="AX171:AX172"/>
    <mergeCell ref="AY171:AY172"/>
    <mergeCell ref="AT173:AT174"/>
    <mergeCell ref="AU173:AU174"/>
    <mergeCell ref="AV173:AV174"/>
    <mergeCell ref="AW173:AW174"/>
    <mergeCell ref="AX173:AX174"/>
    <mergeCell ref="AY173:AY174"/>
    <mergeCell ref="AT167:AT168"/>
    <mergeCell ref="AU167:AU168"/>
    <mergeCell ref="AV167:AV168"/>
    <mergeCell ref="AW167:AW168"/>
    <mergeCell ref="AX167:AX168"/>
    <mergeCell ref="AY167:AY168"/>
    <mergeCell ref="AT169:AT170"/>
    <mergeCell ref="AU169:AU170"/>
    <mergeCell ref="AV169:AV170"/>
    <mergeCell ref="AW169:AW170"/>
    <mergeCell ref="AX169:AX170"/>
    <mergeCell ref="AY169:AY170"/>
    <mergeCell ref="AT163:AT164"/>
    <mergeCell ref="AU163:AU164"/>
    <mergeCell ref="AV163:AV164"/>
    <mergeCell ref="AW163:AW164"/>
    <mergeCell ref="AX163:AX164"/>
    <mergeCell ref="AY163:AY164"/>
    <mergeCell ref="AT165:AT166"/>
    <mergeCell ref="AU165:AU166"/>
    <mergeCell ref="AV165:AV166"/>
    <mergeCell ref="AW165:AW166"/>
    <mergeCell ref="AX165:AX166"/>
    <mergeCell ref="AY165:AY166"/>
    <mergeCell ref="AT159:AT160"/>
    <mergeCell ref="AU159:AU160"/>
    <mergeCell ref="AV159:AV160"/>
    <mergeCell ref="AW159:AW160"/>
    <mergeCell ref="AX159:AX160"/>
    <mergeCell ref="AY159:AY160"/>
    <mergeCell ref="AT155:AT156"/>
    <mergeCell ref="AT161:AT162"/>
    <mergeCell ref="AU161:AU162"/>
    <mergeCell ref="AV161:AV162"/>
    <mergeCell ref="AW161:AW162"/>
    <mergeCell ref="AX161:AX162"/>
    <mergeCell ref="AY161:AY162"/>
    <mergeCell ref="AW157:AW158"/>
    <mergeCell ref="AX157:AX158"/>
    <mergeCell ref="AU130:AU131"/>
    <mergeCell ref="AV155:AV156"/>
    <mergeCell ref="AW155:AW156"/>
    <mergeCell ref="AX155:AX156"/>
    <mergeCell ref="AU134:AU135"/>
    <mergeCell ref="AV134:AV135"/>
    <mergeCell ref="AW134:AW135"/>
    <mergeCell ref="AX134:AX135"/>
    <mergeCell ref="AU136:AU137"/>
    <mergeCell ref="AV136:AV137"/>
    <mergeCell ref="AW136:AW137"/>
    <mergeCell ref="AX136:AX137"/>
    <mergeCell ref="AU149:AU150"/>
    <mergeCell ref="AV149:AV150"/>
    <mergeCell ref="AW149:AW150"/>
    <mergeCell ref="AX149:AX150"/>
    <mergeCell ref="AV130:AV131"/>
    <mergeCell ref="AW130:AW131"/>
    <mergeCell ref="AX130:AX131"/>
    <mergeCell ref="AU132:AU133"/>
    <mergeCell ref="AV132:AV133"/>
    <mergeCell ref="AW132:AW133"/>
    <mergeCell ref="AX132:AX133"/>
    <mergeCell ref="AU118:AU119"/>
    <mergeCell ref="AV118:AV119"/>
    <mergeCell ref="AW118:AW119"/>
    <mergeCell ref="AX118:AX119"/>
    <mergeCell ref="AU120:AU121"/>
    <mergeCell ref="AV120:AV121"/>
    <mergeCell ref="AW120:AW121"/>
    <mergeCell ref="AX120:AX121"/>
    <mergeCell ref="AU122:AU123"/>
    <mergeCell ref="AV122:AV123"/>
    <mergeCell ref="AW122:AW123"/>
    <mergeCell ref="AX122:AX123"/>
    <mergeCell ref="AU124:AU125"/>
    <mergeCell ref="AV124:AV125"/>
    <mergeCell ref="AW124:AW125"/>
    <mergeCell ref="AX124:AX125"/>
    <mergeCell ref="AU126:AU127"/>
    <mergeCell ref="AV126:AV127"/>
    <mergeCell ref="AW126:AW127"/>
    <mergeCell ref="AX126:AX127"/>
    <mergeCell ref="AU128:AU129"/>
    <mergeCell ref="AV128:AV129"/>
    <mergeCell ref="AW128:AW129"/>
    <mergeCell ref="AX128:AX129"/>
    <mergeCell ref="A199:A200"/>
    <mergeCell ref="A197:A198"/>
    <mergeCell ref="A201:A202"/>
    <mergeCell ref="A203:A204"/>
    <mergeCell ref="A185:A186"/>
    <mergeCell ref="A183:A184"/>
    <mergeCell ref="A189:A190"/>
    <mergeCell ref="A187:A188"/>
    <mergeCell ref="A191:A192"/>
    <mergeCell ref="A193:A194"/>
    <mergeCell ref="A195:A196"/>
    <mergeCell ref="A151:A152"/>
    <mergeCell ref="A153:A154"/>
    <mergeCell ref="A157:A158"/>
    <mergeCell ref="A155:A156"/>
    <mergeCell ref="B198:S198"/>
    <mergeCell ref="B200:S200"/>
    <mergeCell ref="B202:S202"/>
    <mergeCell ref="AT149:AT150"/>
    <mergeCell ref="AU108:AU109"/>
    <mergeCell ref="AU114:AU115"/>
    <mergeCell ref="A120:A121"/>
    <mergeCell ref="A126:A127"/>
    <mergeCell ref="A124:A125"/>
    <mergeCell ref="A128:A129"/>
    <mergeCell ref="B129:S129"/>
    <mergeCell ref="A130:A131"/>
    <mergeCell ref="B130:D130"/>
    <mergeCell ref="E130:G130"/>
    <mergeCell ref="B131:S131"/>
    <mergeCell ref="J122:M122"/>
    <mergeCell ref="J124:M124"/>
    <mergeCell ref="J126:M126"/>
    <mergeCell ref="J128:M128"/>
    <mergeCell ref="J130:M130"/>
    <mergeCell ref="AV108:AV109"/>
    <mergeCell ref="AW108:AW109"/>
    <mergeCell ref="AX108:AX109"/>
    <mergeCell ref="AU110:AU111"/>
    <mergeCell ref="AV110:AV111"/>
    <mergeCell ref="AW110:AW111"/>
    <mergeCell ref="AX110:AX111"/>
    <mergeCell ref="AU112:AU113"/>
    <mergeCell ref="AV112:AV113"/>
    <mergeCell ref="AW112:AW113"/>
    <mergeCell ref="AX112:AX113"/>
    <mergeCell ref="AV114:AV115"/>
    <mergeCell ref="AW114:AW115"/>
    <mergeCell ref="AX114:AX115"/>
    <mergeCell ref="AU116:AU117"/>
    <mergeCell ref="AV116:AV117"/>
    <mergeCell ref="AW116:AW117"/>
    <mergeCell ref="AX116:AX117"/>
    <mergeCell ref="A181:A182"/>
    <mergeCell ref="A179:A180"/>
    <mergeCell ref="A161:A162"/>
    <mergeCell ref="A159:A160"/>
    <mergeCell ref="A165:A166"/>
    <mergeCell ref="A163:A164"/>
    <mergeCell ref="A169:A170"/>
    <mergeCell ref="A167:A168"/>
    <mergeCell ref="A173:A174"/>
    <mergeCell ref="A171:A172"/>
    <mergeCell ref="A177:A178"/>
    <mergeCell ref="A175:A176"/>
    <mergeCell ref="A132:A133"/>
    <mergeCell ref="A134:A135"/>
    <mergeCell ref="A149:A150"/>
    <mergeCell ref="A136:A137"/>
    <mergeCell ref="A122:A123"/>
    <mergeCell ref="A110:A111"/>
    <mergeCell ref="B109:S109"/>
    <mergeCell ref="B110:D110"/>
    <mergeCell ref="A112:A113"/>
    <mergeCell ref="A116:A117"/>
    <mergeCell ref="A114:A115"/>
    <mergeCell ref="B119:S119"/>
    <mergeCell ref="A118:A119"/>
    <mergeCell ref="B97:S97"/>
    <mergeCell ref="B98:S98"/>
    <mergeCell ref="B99:S99"/>
    <mergeCell ref="A104:S104"/>
    <mergeCell ref="B107:D107"/>
    <mergeCell ref="E107:G107"/>
    <mergeCell ref="B108:D108"/>
    <mergeCell ref="E108:G108"/>
    <mergeCell ref="E110:G110"/>
    <mergeCell ref="B111:S111"/>
    <mergeCell ref="B112:D112"/>
    <mergeCell ref="E112:G112"/>
    <mergeCell ref="A62:A63"/>
    <mergeCell ref="A66:A67"/>
    <mergeCell ref="A68:A69"/>
    <mergeCell ref="A72:A73"/>
    <mergeCell ref="A70:A71"/>
    <mergeCell ref="A76:A77"/>
    <mergeCell ref="A74:A75"/>
    <mergeCell ref="A108:A109"/>
    <mergeCell ref="A82:A83"/>
    <mergeCell ref="A64:A65"/>
    <mergeCell ref="AY149:AY150"/>
    <mergeCell ref="AT151:AT152"/>
    <mergeCell ref="AU151:AU152"/>
    <mergeCell ref="AV151:AV152"/>
    <mergeCell ref="A21:C21"/>
    <mergeCell ref="A22:B22"/>
    <mergeCell ref="A23:B23"/>
    <mergeCell ref="A24:B24"/>
    <mergeCell ref="A25:B25"/>
    <mergeCell ref="A30:B30"/>
    <mergeCell ref="A33:S33"/>
    <mergeCell ref="B34:S34"/>
    <mergeCell ref="B35:S35"/>
    <mergeCell ref="B36:S36"/>
    <mergeCell ref="B37:S37"/>
    <mergeCell ref="B38:S38"/>
    <mergeCell ref="B39:S39"/>
    <mergeCell ref="B40:S40"/>
    <mergeCell ref="B41:S41"/>
    <mergeCell ref="B42:S42"/>
    <mergeCell ref="B43:S43"/>
    <mergeCell ref="B44:S44"/>
    <mergeCell ref="B45:S45"/>
    <mergeCell ref="A54:A55"/>
    <mergeCell ref="BA149:BA150"/>
    <mergeCell ref="AZ151:AZ152"/>
    <mergeCell ref="BA151:BA152"/>
    <mergeCell ref="AZ153:AZ154"/>
    <mergeCell ref="BA153:BA154"/>
    <mergeCell ref="AZ155:AZ156"/>
    <mergeCell ref="BA155:BA156"/>
    <mergeCell ref="AZ157:AZ158"/>
    <mergeCell ref="BA157:BA158"/>
    <mergeCell ref="A2:D2"/>
    <mergeCell ref="E2:H2"/>
    <mergeCell ref="I2:L2"/>
    <mergeCell ref="M2:P2"/>
    <mergeCell ref="Q2:S2"/>
    <mergeCell ref="A1:S1"/>
    <mergeCell ref="A10:C10"/>
    <mergeCell ref="D10:E10"/>
    <mergeCell ref="A11:C11"/>
    <mergeCell ref="D11:E11"/>
    <mergeCell ref="AZ205:AZ206"/>
    <mergeCell ref="BA205:BA206"/>
    <mergeCell ref="AZ207:AZ208"/>
    <mergeCell ref="BA207:BA208"/>
    <mergeCell ref="AZ187:AZ188"/>
    <mergeCell ref="BA187:BA188"/>
    <mergeCell ref="AZ189:AZ190"/>
    <mergeCell ref="BA189:BA190"/>
    <mergeCell ref="AZ191:AZ192"/>
    <mergeCell ref="BA191:BA192"/>
    <mergeCell ref="AZ193:AZ194"/>
    <mergeCell ref="BA193:BA194"/>
    <mergeCell ref="AZ195:AZ196"/>
    <mergeCell ref="BA195:BA196"/>
    <mergeCell ref="AZ197:AZ198"/>
    <mergeCell ref="BA197:BA198"/>
    <mergeCell ref="AZ199:AZ200"/>
    <mergeCell ref="BA199:BA200"/>
    <mergeCell ref="AZ201:AZ202"/>
    <mergeCell ref="BA201:BA202"/>
    <mergeCell ref="AZ203:AZ204"/>
    <mergeCell ref="BA203:BA204"/>
    <mergeCell ref="B94:S94"/>
    <mergeCell ref="AZ179:AZ180"/>
    <mergeCell ref="BA179:BA180"/>
    <mergeCell ref="AZ181:AZ182"/>
    <mergeCell ref="BA181:BA182"/>
    <mergeCell ref="AZ183:AZ184"/>
    <mergeCell ref="BA183:BA184"/>
    <mergeCell ref="AZ185:AZ186"/>
    <mergeCell ref="BA185:BA186"/>
    <mergeCell ref="BA159:BA160"/>
    <mergeCell ref="BA175:BA176"/>
    <mergeCell ref="AZ177:AZ178"/>
    <mergeCell ref="BA177:BA178"/>
    <mergeCell ref="AZ159:AZ160"/>
    <mergeCell ref="AZ167:AZ168"/>
    <mergeCell ref="BA167:BA168"/>
    <mergeCell ref="AZ169:AZ170"/>
    <mergeCell ref="BA169:BA170"/>
    <mergeCell ref="AZ171:AZ172"/>
    <mergeCell ref="BA171:BA172"/>
    <mergeCell ref="AZ173:AZ174"/>
    <mergeCell ref="BA173:BA174"/>
    <mergeCell ref="AZ175:AZ176"/>
    <mergeCell ref="AZ149:AZ150"/>
    <mergeCell ref="AT153:AT154"/>
    <mergeCell ref="AU153:AU154"/>
    <mergeCell ref="AV153:AV154"/>
    <mergeCell ref="AW153:AW154"/>
    <mergeCell ref="AX153:AX154"/>
    <mergeCell ref="AY153:AY154"/>
    <mergeCell ref="AU155:AU156"/>
    <mergeCell ref="AY155:AY156"/>
    <mergeCell ref="AT157:AT158"/>
    <mergeCell ref="AU157:AU158"/>
    <mergeCell ref="AV157:AV158"/>
    <mergeCell ref="AY157:AY158"/>
    <mergeCell ref="AZ161:AZ162"/>
    <mergeCell ref="BA161:BA162"/>
    <mergeCell ref="AZ163:AZ164"/>
    <mergeCell ref="BA163:BA164"/>
    <mergeCell ref="AZ165:AZ166"/>
    <mergeCell ref="BA165:BA166"/>
    <mergeCell ref="AW151:AW152"/>
    <mergeCell ref="AX151:AX152"/>
    <mergeCell ref="AY151:AY152"/>
    <mergeCell ref="E80:G80"/>
    <mergeCell ref="B81:S81"/>
    <mergeCell ref="B82:D82"/>
    <mergeCell ref="E82:G82"/>
    <mergeCell ref="J80:M80"/>
    <mergeCell ref="J82:M82"/>
    <mergeCell ref="E78:G78"/>
    <mergeCell ref="B75:S75"/>
    <mergeCell ref="B77:S77"/>
    <mergeCell ref="B78:D78"/>
    <mergeCell ref="A56:A57"/>
    <mergeCell ref="A60:A61"/>
    <mergeCell ref="A58:A59"/>
    <mergeCell ref="B61:S61"/>
    <mergeCell ref="J54:M54"/>
    <mergeCell ref="J56:M56"/>
    <mergeCell ref="J60:M60"/>
    <mergeCell ref="J58:M58"/>
    <mergeCell ref="A50:S50"/>
    <mergeCell ref="B53:D53"/>
    <mergeCell ref="E53:G53"/>
    <mergeCell ref="B54:D54"/>
    <mergeCell ref="E54:G54"/>
    <mergeCell ref="B55:S55"/>
    <mergeCell ref="B56:D56"/>
    <mergeCell ref="E56:G56"/>
    <mergeCell ref="J53:M53"/>
    <mergeCell ref="B57:S57"/>
    <mergeCell ref="B58:D58"/>
    <mergeCell ref="E58:G58"/>
    <mergeCell ref="B59:S59"/>
    <mergeCell ref="B60:D60"/>
    <mergeCell ref="E60:G60"/>
    <mergeCell ref="B150:S150"/>
    <mergeCell ref="B133:S133"/>
    <mergeCell ref="B134:D134"/>
    <mergeCell ref="B70:D70"/>
    <mergeCell ref="E70:G70"/>
    <mergeCell ref="B71:S71"/>
    <mergeCell ref="B72:D72"/>
    <mergeCell ref="E72:G72"/>
    <mergeCell ref="J72:M72"/>
    <mergeCell ref="J74:M74"/>
    <mergeCell ref="J76:M76"/>
    <mergeCell ref="J78:M78"/>
    <mergeCell ref="B95:S95"/>
    <mergeCell ref="B96:S96"/>
    <mergeCell ref="B76:D76"/>
    <mergeCell ref="E76:G76"/>
    <mergeCell ref="B88:S88"/>
    <mergeCell ref="A87:S87"/>
    <mergeCell ref="B89:S89"/>
    <mergeCell ref="B90:S90"/>
    <mergeCell ref="B91:S91"/>
    <mergeCell ref="B92:S92"/>
    <mergeCell ref="B93:S93"/>
    <mergeCell ref="A78:A79"/>
    <mergeCell ref="B127:S127"/>
    <mergeCell ref="B128:D128"/>
    <mergeCell ref="E128:G128"/>
    <mergeCell ref="B132:D132"/>
    <mergeCell ref="E132:G132"/>
    <mergeCell ref="A144:S144"/>
    <mergeCell ref="J132:M132"/>
    <mergeCell ref="J134:M134"/>
    <mergeCell ref="B64:D64"/>
    <mergeCell ref="E64:G64"/>
    <mergeCell ref="B65:S65"/>
    <mergeCell ref="B66:D66"/>
    <mergeCell ref="E66:G66"/>
    <mergeCell ref="B118:D118"/>
    <mergeCell ref="E118:G118"/>
    <mergeCell ref="B137:S137"/>
    <mergeCell ref="B67:S67"/>
    <mergeCell ref="B68:D68"/>
    <mergeCell ref="E68:G68"/>
    <mergeCell ref="B69:S69"/>
    <mergeCell ref="A80:A81"/>
    <mergeCell ref="B83:S83"/>
    <mergeCell ref="B79:S79"/>
    <mergeCell ref="B80:D80"/>
    <mergeCell ref="E120:G120"/>
    <mergeCell ref="B121:S121"/>
    <mergeCell ref="B122:D122"/>
    <mergeCell ref="E122:G122"/>
    <mergeCell ref="B123:S123"/>
    <mergeCell ref="B124:D124"/>
    <mergeCell ref="E124:G124"/>
    <mergeCell ref="B125:S125"/>
    <mergeCell ref="B126:D126"/>
    <mergeCell ref="E126:G126"/>
    <mergeCell ref="B186:S186"/>
    <mergeCell ref="B188:S188"/>
    <mergeCell ref="B190:S190"/>
    <mergeCell ref="B192:S192"/>
    <mergeCell ref="H219:K219"/>
    <mergeCell ref="L219:O219"/>
    <mergeCell ref="B194:S194"/>
    <mergeCell ref="B196:S196"/>
    <mergeCell ref="B152:S152"/>
    <mergeCell ref="B154:S154"/>
    <mergeCell ref="B156:S156"/>
    <mergeCell ref="B204:S204"/>
    <mergeCell ref="B168:S168"/>
    <mergeCell ref="B170:S170"/>
    <mergeCell ref="B172:S172"/>
    <mergeCell ref="B174:S174"/>
    <mergeCell ref="B176:S176"/>
    <mergeCell ref="B178:S178"/>
    <mergeCell ref="B180:S180"/>
    <mergeCell ref="B182:S182"/>
    <mergeCell ref="B184:S184"/>
    <mergeCell ref="A213:S213"/>
    <mergeCell ref="B160:S160"/>
    <mergeCell ref="B162:S162"/>
    <mergeCell ref="I220:M220"/>
    <mergeCell ref="B228:S228"/>
    <mergeCell ref="N220:S220"/>
    <mergeCell ref="N221:S221"/>
    <mergeCell ref="I222:M222"/>
    <mergeCell ref="I223:M223"/>
    <mergeCell ref="I224:M224"/>
    <mergeCell ref="I225:M225"/>
    <mergeCell ref="I226:M226"/>
    <mergeCell ref="I227:M227"/>
    <mergeCell ref="N222:S222"/>
    <mergeCell ref="N223:S223"/>
    <mergeCell ref="N224:S224"/>
    <mergeCell ref="N225:S225"/>
    <mergeCell ref="N226:S226"/>
    <mergeCell ref="N227:S227"/>
    <mergeCell ref="N231:S231"/>
    <mergeCell ref="I232:M232"/>
    <mergeCell ref="N232:S232"/>
    <mergeCell ref="I233:M233"/>
    <mergeCell ref="N233:S233"/>
    <mergeCell ref="N237:S237"/>
    <mergeCell ref="I238:M238"/>
    <mergeCell ref="A221:A228"/>
    <mergeCell ref="B221:B227"/>
    <mergeCell ref="C221:C227"/>
    <mergeCell ref="D221:D227"/>
    <mergeCell ref="E221:E227"/>
    <mergeCell ref="F221:F227"/>
    <mergeCell ref="G221:G227"/>
    <mergeCell ref="I221:M221"/>
    <mergeCell ref="N267:S267"/>
    <mergeCell ref="B268:S268"/>
    <mergeCell ref="I242:M242"/>
    <mergeCell ref="D245:D251"/>
    <mergeCell ref="E245:E251"/>
    <mergeCell ref="F245:F251"/>
    <mergeCell ref="I246:M246"/>
    <mergeCell ref="I251:M251"/>
    <mergeCell ref="B252:S252"/>
    <mergeCell ref="I247:M247"/>
    <mergeCell ref="N247:S247"/>
    <mergeCell ref="I248:M248"/>
    <mergeCell ref="N248:S248"/>
    <mergeCell ref="I249:M249"/>
    <mergeCell ref="N249:S249"/>
    <mergeCell ref="I250:M250"/>
    <mergeCell ref="B237:B243"/>
    <mergeCell ref="N242:S242"/>
    <mergeCell ref="I243:M243"/>
    <mergeCell ref="N243:S243"/>
    <mergeCell ref="G245:G251"/>
    <mergeCell ref="I245:M245"/>
    <mergeCell ref="N245:S245"/>
    <mergeCell ref="B244:S244"/>
    <mergeCell ref="A253:A260"/>
    <mergeCell ref="B253:B259"/>
    <mergeCell ref="C253:C259"/>
    <mergeCell ref="D253:D259"/>
    <mergeCell ref="E253:E259"/>
    <mergeCell ref="F253:F259"/>
    <mergeCell ref="G253:G259"/>
    <mergeCell ref="I253:M253"/>
    <mergeCell ref="N253:S253"/>
    <mergeCell ref="I254:M254"/>
    <mergeCell ref="N254:S254"/>
    <mergeCell ref="I255:M255"/>
    <mergeCell ref="N255:S255"/>
    <mergeCell ref="I256:M256"/>
    <mergeCell ref="N256:S256"/>
    <mergeCell ref="I257:M257"/>
    <mergeCell ref="N257:S257"/>
    <mergeCell ref="I258:M258"/>
    <mergeCell ref="N258:S258"/>
    <mergeCell ref="I259:M259"/>
    <mergeCell ref="N259:S259"/>
    <mergeCell ref="B260:S260"/>
    <mergeCell ref="N274:S274"/>
    <mergeCell ref="I275:M275"/>
    <mergeCell ref="N275:S275"/>
    <mergeCell ref="B276:S276"/>
    <mergeCell ref="A261:A268"/>
    <mergeCell ref="B261:B267"/>
    <mergeCell ref="C261:C267"/>
    <mergeCell ref="D261:D267"/>
    <mergeCell ref="E261:E267"/>
    <mergeCell ref="F261:F267"/>
    <mergeCell ref="G261:G267"/>
    <mergeCell ref="I261:M261"/>
    <mergeCell ref="N261:S261"/>
    <mergeCell ref="I262:M262"/>
    <mergeCell ref="N262:S262"/>
    <mergeCell ref="I263:M263"/>
    <mergeCell ref="N263:S263"/>
    <mergeCell ref="I264:M264"/>
    <mergeCell ref="N264:S264"/>
    <mergeCell ref="I265:M265"/>
    <mergeCell ref="N265:S265"/>
    <mergeCell ref="I266:M266"/>
    <mergeCell ref="N266:S266"/>
    <mergeCell ref="I267:M267"/>
    <mergeCell ref="N269:S269"/>
    <mergeCell ref="I270:M270"/>
    <mergeCell ref="N270:S270"/>
    <mergeCell ref="I271:M271"/>
    <mergeCell ref="N271:S271"/>
    <mergeCell ref="I272:M272"/>
    <mergeCell ref="N272:S272"/>
    <mergeCell ref="I273:M273"/>
    <mergeCell ref="N273:S273"/>
    <mergeCell ref="N291:S291"/>
    <mergeCell ref="B292:S292"/>
    <mergeCell ref="A277:A284"/>
    <mergeCell ref="B277:B283"/>
    <mergeCell ref="C277:C283"/>
    <mergeCell ref="D277:D283"/>
    <mergeCell ref="E277:E283"/>
    <mergeCell ref="F277:F283"/>
    <mergeCell ref="G277:G283"/>
    <mergeCell ref="I277:M277"/>
    <mergeCell ref="N277:S277"/>
    <mergeCell ref="I278:M278"/>
    <mergeCell ref="N278:S278"/>
    <mergeCell ref="I279:M279"/>
    <mergeCell ref="N279:S279"/>
    <mergeCell ref="I280:M280"/>
    <mergeCell ref="N280:S280"/>
    <mergeCell ref="I281:M281"/>
    <mergeCell ref="N281:S281"/>
    <mergeCell ref="I282:M282"/>
    <mergeCell ref="N282:S282"/>
    <mergeCell ref="I283:M283"/>
    <mergeCell ref="N283:S283"/>
    <mergeCell ref="B284:S284"/>
    <mergeCell ref="N298:S298"/>
    <mergeCell ref="I299:M299"/>
    <mergeCell ref="N299:S299"/>
    <mergeCell ref="B300:S300"/>
    <mergeCell ref="A285:A292"/>
    <mergeCell ref="B285:B291"/>
    <mergeCell ref="C285:C291"/>
    <mergeCell ref="D285:D291"/>
    <mergeCell ref="E285:E291"/>
    <mergeCell ref="F285:F291"/>
    <mergeCell ref="G285:G291"/>
    <mergeCell ref="I285:M285"/>
    <mergeCell ref="N285:S285"/>
    <mergeCell ref="I286:M286"/>
    <mergeCell ref="N286:S286"/>
    <mergeCell ref="I287:M287"/>
    <mergeCell ref="N287:S287"/>
    <mergeCell ref="I288:M288"/>
    <mergeCell ref="N288:S288"/>
    <mergeCell ref="I289:M289"/>
    <mergeCell ref="N289:S289"/>
    <mergeCell ref="I290:M290"/>
    <mergeCell ref="N290:S290"/>
    <mergeCell ref="I291:M291"/>
    <mergeCell ref="N293:S293"/>
    <mergeCell ref="I294:M294"/>
    <mergeCell ref="N294:S294"/>
    <mergeCell ref="I295:M295"/>
    <mergeCell ref="N295:S295"/>
    <mergeCell ref="I296:M296"/>
    <mergeCell ref="N296:S296"/>
    <mergeCell ref="I297:M297"/>
    <mergeCell ref="N297:S297"/>
    <mergeCell ref="A293:A300"/>
    <mergeCell ref="B293:B299"/>
    <mergeCell ref="C293:C299"/>
    <mergeCell ref="D293:D299"/>
    <mergeCell ref="E293:E299"/>
    <mergeCell ref="F293:F299"/>
    <mergeCell ref="G293:G299"/>
    <mergeCell ref="I293:M293"/>
    <mergeCell ref="I298:M298"/>
    <mergeCell ref="A269:A276"/>
    <mergeCell ref="B269:B275"/>
    <mergeCell ref="C269:C275"/>
    <mergeCell ref="D269:D275"/>
    <mergeCell ref="E269:E275"/>
    <mergeCell ref="F269:F275"/>
    <mergeCell ref="G269:G275"/>
    <mergeCell ref="I269:M269"/>
    <mergeCell ref="I274:M274"/>
    <mergeCell ref="A245:A252"/>
    <mergeCell ref="C245:C251"/>
    <mergeCell ref="C237:C243"/>
    <mergeCell ref="D237:D243"/>
    <mergeCell ref="E237:E243"/>
    <mergeCell ref="F237:F243"/>
    <mergeCell ref="G237:G243"/>
    <mergeCell ref="I237:M237"/>
    <mergeCell ref="B73:S73"/>
    <mergeCell ref="B74:D74"/>
    <mergeCell ref="E74:G74"/>
    <mergeCell ref="A237:A244"/>
    <mergeCell ref="A229:A236"/>
    <mergeCell ref="B229:B235"/>
    <mergeCell ref="C229:C235"/>
    <mergeCell ref="D229:D235"/>
    <mergeCell ref="E229:E235"/>
    <mergeCell ref="F229:F235"/>
    <mergeCell ref="G229:G235"/>
    <mergeCell ref="I229:M229"/>
    <mergeCell ref="N229:S229"/>
    <mergeCell ref="I230:M230"/>
    <mergeCell ref="N230:S230"/>
    <mergeCell ref="I231:M231"/>
    <mergeCell ref="B62:D62"/>
    <mergeCell ref="E62:G62"/>
    <mergeCell ref="B63:S63"/>
    <mergeCell ref="N246:S246"/>
    <mergeCell ref="B245:B251"/>
    <mergeCell ref="N250:S250"/>
    <mergeCell ref="N251:S251"/>
    <mergeCell ref="N238:S238"/>
    <mergeCell ref="I239:M239"/>
    <mergeCell ref="N239:S239"/>
    <mergeCell ref="I240:M240"/>
    <mergeCell ref="N240:S240"/>
    <mergeCell ref="I241:M241"/>
    <mergeCell ref="N241:S241"/>
    <mergeCell ref="I234:M234"/>
    <mergeCell ref="N234:S234"/>
    <mergeCell ref="I235:M235"/>
    <mergeCell ref="N235:S235"/>
    <mergeCell ref="B236:S236"/>
    <mergeCell ref="J64:M64"/>
    <mergeCell ref="J62:M62"/>
    <mergeCell ref="J66:M66"/>
    <mergeCell ref="J68:M68"/>
    <mergeCell ref="J70:M70"/>
    <mergeCell ref="B164:S164"/>
    <mergeCell ref="B166:S166"/>
    <mergeCell ref="J136:M136"/>
    <mergeCell ref="J107:M107"/>
    <mergeCell ref="J108:M108"/>
    <mergeCell ref="J110:M110"/>
    <mergeCell ref="J112:M112"/>
    <mergeCell ref="J114:M114"/>
    <mergeCell ref="J116:M116"/>
    <mergeCell ref="J118:M118"/>
    <mergeCell ref="J120:M120"/>
    <mergeCell ref="B113:S113"/>
    <mergeCell ref="B114:D114"/>
    <mergeCell ref="E114:G114"/>
    <mergeCell ref="B115:S115"/>
    <mergeCell ref="B116:D116"/>
    <mergeCell ref="E116:G116"/>
    <mergeCell ref="B117:S117"/>
    <mergeCell ref="E134:G134"/>
    <mergeCell ref="B135:S135"/>
    <mergeCell ref="B136:D136"/>
    <mergeCell ref="E136:G136"/>
    <mergeCell ref="B158:S158"/>
    <mergeCell ref="B120:D120"/>
  </mergeCells>
  <conditionalFormatting sqref="O52:T52 P106:T106">
    <cfRule type="expression" dxfId="19" priority="1757">
      <formula>$J$52&gt;$D$13</formula>
    </cfRule>
  </conditionalFormatting>
  <conditionalFormatting sqref="A22:B22">
    <cfRule type="expression" dxfId="18" priority="1668">
      <formula>$D22&gt;$D$13</formula>
    </cfRule>
  </conditionalFormatting>
  <conditionalFormatting sqref="C22:C23">
    <cfRule type="expression" dxfId="17" priority="1666">
      <formula>$D22&gt;$D$13</formula>
    </cfRule>
  </conditionalFormatting>
  <conditionalFormatting sqref="A23:C23">
    <cfRule type="expression" dxfId="16" priority="1657">
      <formula>$A23&gt;$D$13</formula>
    </cfRule>
  </conditionalFormatting>
  <conditionalFormatting sqref="T52 S56:T56 S58:T58 S60:T60 S62:T62 S64:T64 S66:T66 S68:T68 S70:T70 S72:T72 S74:T74 S76:T76 S78:T78 S80:T80 S82:T82 S54:T54">
    <cfRule type="expression" dxfId="15" priority="430">
      <formula>#REF!&gt;YEAR($F$13)</formula>
    </cfRule>
  </conditionalFormatting>
  <conditionalFormatting sqref="S106:T106 S108:T108 S110:T110 S112:T112 S116:T116 S120:T120 S124:T124 S128:T128 S132:T132 S136:T136 S114:T114 S118:T118 S122:T122 S126:T126 S130:T130 S134:T134">
    <cfRule type="expression" dxfId="14" priority="429">
      <formula>$S$106&gt;YEAR($D$10)</formula>
    </cfRule>
  </conditionalFormatting>
  <conditionalFormatting sqref="C24">
    <cfRule type="expression" dxfId="13" priority="305">
      <formula>$D24&gt;$D$13</formula>
    </cfRule>
  </conditionalFormatting>
  <conditionalFormatting sqref="A24:C24">
    <cfRule type="expression" dxfId="12" priority="304">
      <formula>$A24&gt;$D$13</formula>
    </cfRule>
  </conditionalFormatting>
  <conditionalFormatting sqref="C25">
    <cfRule type="expression" dxfId="11" priority="303">
      <formula>$D25&gt;$D$13</formula>
    </cfRule>
  </conditionalFormatting>
  <conditionalFormatting sqref="A25:C25">
    <cfRule type="expression" dxfId="10" priority="302">
      <formula>$A25&gt;$D$13</formula>
    </cfRule>
  </conditionalFormatting>
  <conditionalFormatting sqref="C26">
    <cfRule type="expression" dxfId="9" priority="301">
      <formula>$D26&gt;$D$13</formula>
    </cfRule>
  </conditionalFormatting>
  <conditionalFormatting sqref="A26:C26">
    <cfRule type="expression" dxfId="8" priority="300">
      <formula>$A26&gt;$D$13</formula>
    </cfRule>
  </conditionalFormatting>
  <conditionalFormatting sqref="C27">
    <cfRule type="expression" dxfId="7" priority="299">
      <formula>$D27&gt;$D$13</formula>
    </cfRule>
  </conditionalFormatting>
  <conditionalFormatting sqref="A27:C27">
    <cfRule type="expression" dxfId="6" priority="298">
      <formula>$A27&gt;$D$13</formula>
    </cfRule>
  </conditionalFormatting>
  <conditionalFormatting sqref="C28">
    <cfRule type="expression" dxfId="5" priority="295">
      <formula>$D28&gt;$D$13</formula>
    </cfRule>
  </conditionalFormatting>
  <conditionalFormatting sqref="A28:C28">
    <cfRule type="expression" dxfId="4" priority="294">
      <formula>$A28&gt;$D$13</formula>
    </cfRule>
  </conditionalFormatting>
  <conditionalFormatting sqref="C29">
    <cfRule type="expression" dxfId="3" priority="293">
      <formula>$D29&gt;$D$13</formula>
    </cfRule>
  </conditionalFormatting>
  <conditionalFormatting sqref="A29:C29">
    <cfRule type="expression" dxfId="2" priority="292">
      <formula>$A29&gt;$D$13</formula>
    </cfRule>
  </conditionalFormatting>
  <conditionalFormatting sqref="C30">
    <cfRule type="expression" dxfId="1" priority="291">
      <formula>$D30&gt;$D$13</formula>
    </cfRule>
  </conditionalFormatting>
  <conditionalFormatting sqref="A30:C30">
    <cfRule type="expression" dxfId="0" priority="290">
      <formula>$A30&gt;$D$13</formula>
    </cfRule>
  </conditionalFormatting>
  <pageMargins left="0.7" right="0.7" top="0.75" bottom="0.75" header="0.3" footer="0.3"/>
  <pageSetup paperSize="8" scale="29" fitToHeight="0" orientation="landscape" r:id="rId1"/>
  <rowBreaks count="2" manualBreakCount="2">
    <brk id="131" max="17" man="1"/>
    <brk id="161" max="18"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dimension ref="A1:K248"/>
  <sheetViews>
    <sheetView topLeftCell="B1" workbookViewId="0">
      <selection activeCell="D30" sqref="D30"/>
    </sheetView>
  </sheetViews>
  <sheetFormatPr defaultColWidth="8.58203125" defaultRowHeight="12.5" x14ac:dyDescent="0.25"/>
  <cols>
    <col min="1" max="1" width="19.1640625" style="9" customWidth="1"/>
    <col min="2" max="2" width="28.08203125" style="9" bestFit="1" customWidth="1"/>
    <col min="3" max="3" width="8.58203125" style="9"/>
    <col min="4" max="4" width="17" style="9" customWidth="1"/>
    <col min="5" max="6" width="8.58203125" style="9"/>
    <col min="7" max="7" width="25.5" style="9" customWidth="1"/>
    <col min="8" max="8" width="17.1640625" style="9" customWidth="1"/>
    <col min="9" max="16384" width="8.58203125" style="9"/>
  </cols>
  <sheetData>
    <row r="1" spans="1:11" x14ac:dyDescent="0.25">
      <c r="A1" s="9" t="s">
        <v>209</v>
      </c>
    </row>
    <row r="4" spans="1:11" ht="13" x14ac:dyDescent="0.3">
      <c r="A4" s="6" t="s">
        <v>92</v>
      </c>
    </row>
    <row r="5" spans="1:11" x14ac:dyDescent="0.25">
      <c r="B5" s="157" t="s">
        <v>89</v>
      </c>
      <c r="C5" s="157"/>
      <c r="D5" s="157" t="s">
        <v>448</v>
      </c>
      <c r="E5" s="157"/>
      <c r="F5" s="157"/>
      <c r="G5" s="157" t="s">
        <v>48</v>
      </c>
      <c r="H5" s="157" t="s">
        <v>228</v>
      </c>
      <c r="I5" s="157" t="s">
        <v>43</v>
      </c>
      <c r="J5" s="157" t="s">
        <v>446</v>
      </c>
      <c r="K5" s="157" t="s">
        <v>444</v>
      </c>
    </row>
    <row r="6" spans="1:11" hidden="1" x14ac:dyDescent="0.25">
      <c r="B6" s="157" t="s">
        <v>88</v>
      </c>
      <c r="C6" s="157"/>
      <c r="D6" s="157" t="str">
        <f>CHOOSE(Translations!$C$1+1,I6,J6,K6)</f>
        <v>[Name - ES]</v>
      </c>
      <c r="E6" s="157"/>
      <c r="F6" s="157"/>
      <c r="G6" s="157" t="s">
        <v>47</v>
      </c>
      <c r="H6" s="158" t="s">
        <v>227</v>
      </c>
      <c r="I6" s="158" t="s">
        <v>66</v>
      </c>
      <c r="J6" s="158" t="s">
        <v>445</v>
      </c>
      <c r="K6" s="158" t="s">
        <v>443</v>
      </c>
    </row>
    <row r="7" spans="1:11" x14ac:dyDescent="0.25">
      <c r="B7" s="157" t="s">
        <v>2583</v>
      </c>
      <c r="C7" s="157"/>
      <c r="D7" s="157" t="str">
        <f>CHOOSE(Translations!$C$1+1,I7,J7,K7)</f>
        <v>TB I-2 Tasa de incidencia de la tuberculosis por 100.000 habitantes.</v>
      </c>
      <c r="E7" s="157"/>
      <c r="F7" s="157"/>
      <c r="G7" s="157" t="s">
        <v>5652</v>
      </c>
      <c r="H7" s="158"/>
      <c r="I7" s="158" t="s">
        <v>2587</v>
      </c>
      <c r="J7" s="158" t="s">
        <v>2588</v>
      </c>
      <c r="K7" s="158" t="s">
        <v>2589</v>
      </c>
    </row>
    <row r="8" spans="1:11" x14ac:dyDescent="0.25">
      <c r="B8" s="157" t="s">
        <v>2590</v>
      </c>
      <c r="C8" s="157"/>
      <c r="D8" s="157" t="str">
        <f>CHOOSE(Translations!$C$1+1,I8,J8,K8)</f>
        <v>TB I-3⁽ᴹ⁾ Tasa de mortalidad de la tuberculosis por 100.000 habitantes</v>
      </c>
      <c r="E8" s="157"/>
      <c r="F8" s="157"/>
      <c r="G8" s="157" t="s">
        <v>5653</v>
      </c>
      <c r="H8" s="158"/>
      <c r="I8" s="158" t="s">
        <v>2593</v>
      </c>
      <c r="J8" s="158" t="s">
        <v>2594</v>
      </c>
      <c r="K8" s="158" t="s">
        <v>2595</v>
      </c>
    </row>
    <row r="9" spans="1:11" x14ac:dyDescent="0.25">
      <c r="B9" s="157" t="s">
        <v>2596</v>
      </c>
      <c r="C9" s="157"/>
      <c r="D9" s="157" t="str">
        <f>CHOOSE(Translations!$C$1+1,I9,J9,K9)</f>
        <v>TB I-4⁽ᴹ⁾ Prevalencia de la tuberculosis resistente a la rifampicina y/o la tuberculosis multirresistente en pacientes nuevos de la enfermedad: Proporción de nuevos casos de tuberculosis resistente a la rifampicina y/o tuberculosis multirresistente.</v>
      </c>
      <c r="E9" s="157"/>
      <c r="F9" s="157"/>
      <c r="G9" s="157" t="s">
        <v>5654</v>
      </c>
      <c r="H9" s="158"/>
      <c r="I9" s="158" t="s">
        <v>2599</v>
      </c>
      <c r="J9" s="158" t="s">
        <v>2600</v>
      </c>
      <c r="K9" s="158" t="s">
        <v>2601</v>
      </c>
    </row>
    <row r="10" spans="1:11" x14ac:dyDescent="0.25">
      <c r="B10" s="157" t="s">
        <v>2602</v>
      </c>
      <c r="C10" s="157"/>
      <c r="D10" s="157" t="str">
        <f>CHOOSE(Translations!$C$1+1,I10,J10,K10)</f>
        <v>TB/HIV I-1 Tasa de mortalidad de la TB y el VIH por 100.000 habitantes</v>
      </c>
      <c r="E10" s="157"/>
      <c r="F10" s="157"/>
      <c r="G10" s="157" t="s">
        <v>5655</v>
      </c>
      <c r="H10" s="158"/>
      <c r="I10" s="158" t="s">
        <v>2605</v>
      </c>
      <c r="J10" s="158" t="s">
        <v>2606</v>
      </c>
      <c r="K10" s="158" t="s">
        <v>2607</v>
      </c>
    </row>
    <row r="14" spans="1:11" ht="13" x14ac:dyDescent="0.3">
      <c r="A14" s="6" t="s">
        <v>93</v>
      </c>
    </row>
    <row r="15" spans="1:11" x14ac:dyDescent="0.25">
      <c r="B15" s="157" t="s">
        <v>89</v>
      </c>
      <c r="C15" s="157"/>
      <c r="D15" s="157" t="s">
        <v>448</v>
      </c>
      <c r="E15" s="157"/>
      <c r="F15" s="157"/>
      <c r="G15" s="157" t="s">
        <v>48</v>
      </c>
      <c r="H15" s="157" t="s">
        <v>228</v>
      </c>
      <c r="I15" s="157" t="s">
        <v>43</v>
      </c>
      <c r="J15" s="157" t="s">
        <v>446</v>
      </c>
      <c r="K15" s="157" t="s">
        <v>444</v>
      </c>
    </row>
    <row r="16" spans="1:11" hidden="1" x14ac:dyDescent="0.25">
      <c r="B16" s="157" t="s">
        <v>88</v>
      </c>
      <c r="C16" s="157"/>
      <c r="D16" s="157" t="str">
        <f>CHOOSE(Translations!$C$1+1,I16,J16,K16)</f>
        <v>[Name - ES]</v>
      </c>
      <c r="E16" s="157"/>
      <c r="F16" s="157"/>
      <c r="G16" s="157" t="s">
        <v>47</v>
      </c>
      <c r="H16" s="158" t="s">
        <v>227</v>
      </c>
      <c r="I16" s="158" t="s">
        <v>66</v>
      </c>
      <c r="J16" s="158" t="s">
        <v>445</v>
      </c>
      <c r="K16" s="158" t="s">
        <v>443</v>
      </c>
    </row>
    <row r="17" spans="2:11" x14ac:dyDescent="0.25">
      <c r="B17" s="157" t="s">
        <v>2608</v>
      </c>
      <c r="C17" s="157"/>
      <c r="D17" s="157" t="str">
        <f>CHOOSE(Translations!$C$1+1,I17,J17,K17)</f>
        <v>TB O-1a Tasa de notificación de casos de todas las  forma de tuberculosis por cada 100.000 habitantes, confirmados bacteriológicamente y con diagnóstico clínico, casos nuevos y recaídas.</v>
      </c>
      <c r="E17" s="157"/>
      <c r="F17" s="157"/>
      <c r="G17" s="157" t="s">
        <v>5656</v>
      </c>
      <c r="H17" s="158"/>
      <c r="I17" s="158" t="s">
        <v>2611</v>
      </c>
      <c r="J17" s="158" t="s">
        <v>2612</v>
      </c>
      <c r="K17" s="158" t="s">
        <v>2613</v>
      </c>
    </row>
    <row r="18" spans="2:11" x14ac:dyDescent="0.25">
      <c r="B18" s="157" t="s">
        <v>2614</v>
      </c>
      <c r="C18" s="157"/>
      <c r="D18" s="157" t="str">
        <f>CHOOSE(Translations!$C$1+1,I18,J18,K18)</f>
        <v>TB O-2a Tasa de éxito del tratamiento en todas las formas de tuberculosis, confirmada bacteriológicamente y con diagnóstico clínico, casos nuevos y recaídas.</v>
      </c>
      <c r="E18" s="157"/>
      <c r="F18" s="157"/>
      <c r="G18" s="157" t="s">
        <v>5657</v>
      </c>
      <c r="H18" s="158"/>
      <c r="I18" s="158" t="s">
        <v>2617</v>
      </c>
      <c r="J18" s="158" t="s">
        <v>2618</v>
      </c>
      <c r="K18" s="158" t="s">
        <v>2619</v>
      </c>
    </row>
    <row r="19" spans="2:11" x14ac:dyDescent="0.25">
      <c r="B19" s="157" t="s">
        <v>2626</v>
      </c>
      <c r="C19" s="157"/>
      <c r="D19" s="157" t="str">
        <f>CHOOSE(Translations!$C$1+1,I19,J19,K19)</f>
        <v>TB O-4⁽ᴹ⁾ Tasa de éxito del tratamiento de los casos de tuberculosis resistente a la rifampicina y/o tuberculosis multirresistente: Porcentaje de casos de tuberculosis resistente a la rifampicina y/o tuberculosis multirresistente tratados con éxito.</v>
      </c>
      <c r="E19" s="157"/>
      <c r="F19" s="157"/>
      <c r="G19" s="157" t="s">
        <v>5658</v>
      </c>
      <c r="H19" s="158"/>
      <c r="I19" s="158" t="s">
        <v>2629</v>
      </c>
      <c r="J19" s="158" t="s">
        <v>2630</v>
      </c>
      <c r="K19" s="158" t="s">
        <v>2631</v>
      </c>
    </row>
    <row r="20" spans="2:11" x14ac:dyDescent="0.25">
      <c r="B20" s="157" t="s">
        <v>2632</v>
      </c>
      <c r="C20" s="157"/>
      <c r="D20" s="157" t="str">
        <f>CHOOSE(Translations!$C$1+1,I20,J20,K20)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E20" s="157"/>
      <c r="F20" s="157"/>
      <c r="G20" s="157" t="s">
        <v>5659</v>
      </c>
      <c r="H20" s="158"/>
      <c r="I20" s="158" t="s">
        <v>2635</v>
      </c>
      <c r="J20" s="158" t="s">
        <v>2636</v>
      </c>
      <c r="K20" s="158" t="s">
        <v>2637</v>
      </c>
    </row>
    <row r="21" spans="2:11" x14ac:dyDescent="0.25">
      <c r="B21" s="157" t="s">
        <v>2620</v>
      </c>
      <c r="C21" s="157"/>
      <c r="D21" s="157" t="str">
        <f>CHOOSE(Translations!$C$1+1,I21,J21,K21)</f>
        <v>TB O-6 Notificación de casos de tuberculosis resistente a la rifampicina (TB-RR) y/o tuberculosis multirresistente (TB-MR): porcentaje de casos notificados de TB-RR y/o TB-MR confirmados bacteriológicamente como proporción de todos los casos estimados de TB-RR y/o TB-MR.</v>
      </c>
      <c r="E21" s="157"/>
      <c r="F21" s="157"/>
      <c r="G21" s="157" t="s">
        <v>5660</v>
      </c>
      <c r="H21" s="158"/>
      <c r="I21" s="158" t="s">
        <v>2623</v>
      </c>
      <c r="J21" s="158" t="s">
        <v>2624</v>
      </c>
      <c r="K21" s="158" t="s">
        <v>2625</v>
      </c>
    </row>
    <row r="22" spans="2:11" x14ac:dyDescent="0.25">
      <c r="B22" s="157" t="s">
        <v>1706</v>
      </c>
      <c r="C22" s="157"/>
      <c r="D22" s="157" t="str">
        <f>CHOOSE(Translations!$C$1+1,I22,J22,K22)</f>
        <v>TB O-7 Porcentaje de personas con tuberculosis que han sufrido autoestigmatización a causa de su estado con respecto a la enfermedad que les ha impedido buscar servicios relacionados con la tuberculosis y acceder</v>
      </c>
      <c r="E22" s="157"/>
      <c r="F22" s="157"/>
      <c r="G22" s="157" t="s">
        <v>5661</v>
      </c>
      <c r="H22" s="158"/>
      <c r="I22" s="158" t="s">
        <v>1709</v>
      </c>
      <c r="J22" s="158" t="s">
        <v>1710</v>
      </c>
      <c r="K22" s="158" t="s">
        <v>1711</v>
      </c>
    </row>
    <row r="23" spans="2:11" x14ac:dyDescent="0.25">
      <c r="B23" s="157" t="s">
        <v>1714</v>
      </c>
      <c r="C23" s="157"/>
      <c r="D23" s="157" t="str">
        <f>CHOOSE(Translations!$C$1+1,I23,J23,K23)</f>
        <v>TB O-8 Porcentaje de personas con tuberculosis que han sufrido estigmatización en centros de atención de la salud a causa de su estado con respecto a la enfermedad que les ha impedido buscar servicios relacionados con la tuberculosis y acceder</v>
      </c>
      <c r="E23" s="157"/>
      <c r="F23" s="157"/>
      <c r="G23" s="157" t="s">
        <v>5662</v>
      </c>
      <c r="H23" s="158"/>
      <c r="I23" s="158" t="s">
        <v>1717</v>
      </c>
      <c r="J23" s="158" t="s">
        <v>1718</v>
      </c>
      <c r="K23" s="158" t="s">
        <v>1719</v>
      </c>
    </row>
    <row r="24" spans="2:11" x14ac:dyDescent="0.25">
      <c r="B24" s="157" t="s">
        <v>1722</v>
      </c>
      <c r="C24" s="157"/>
      <c r="D24" s="157" t="str">
        <f>CHOOSE(Translations!$C$1+1,I24,J24,K24)</f>
        <v>TB O-9 Porcentajeo de personas con tuberculosis que han sufrido estigmatización en centros comunitarios a causa de su estado con respecto a la enfermedad que les ha impedido buscar servicios relacionados con la tuberculosis y acceder</v>
      </c>
      <c r="E24" s="157"/>
      <c r="F24" s="157"/>
      <c r="G24" s="157" t="s">
        <v>5663</v>
      </c>
      <c r="H24" s="158"/>
      <c r="I24" s="158" t="s">
        <v>1725</v>
      </c>
      <c r="J24" s="158" t="s">
        <v>1726</v>
      </c>
      <c r="K24" s="158" t="s">
        <v>1727</v>
      </c>
    </row>
    <row r="25" spans="2:11" x14ac:dyDescent="0.25">
      <c r="B25" s="157" t="s">
        <v>2644</v>
      </c>
      <c r="C25" s="157"/>
      <c r="D25" s="157" t="str">
        <f>CHOOSE(Translations!$C$1+1,I25,J25,K25)</f>
        <v>HSS O-5 Porcentaje de centros de establecimientos de salud con medicamentos marcadores para las tres enfermedades disponibles el día de la visita o el día de la notificación</v>
      </c>
      <c r="E25" s="157"/>
      <c r="F25" s="157"/>
      <c r="G25" s="157" t="s">
        <v>5664</v>
      </c>
      <c r="H25" s="158"/>
      <c r="I25" s="158" t="s">
        <v>2647</v>
      </c>
      <c r="J25" s="158" t="s">
        <v>2648</v>
      </c>
      <c r="K25" s="158" t="s">
        <v>2649</v>
      </c>
    </row>
    <row r="26" spans="2:11" x14ac:dyDescent="0.25">
      <c r="B26" s="157" t="s">
        <v>2651</v>
      </c>
      <c r="C26" s="157"/>
      <c r="D26" s="157" t="str">
        <f>CHOOSE(Translations!$C$1+1,I26,J26,K26)</f>
        <v>HSS O-6 Porcentaje de establecimientos  de salud que prestan servicios de diagnóstico el día de la evaluación</v>
      </c>
      <c r="E26" s="157"/>
      <c r="F26" s="157"/>
      <c r="G26" s="157" t="s">
        <v>5665</v>
      </c>
      <c r="H26" s="158"/>
      <c r="I26" s="158" t="s">
        <v>2654</v>
      </c>
      <c r="J26" s="158" t="s">
        <v>2655</v>
      </c>
      <c r="K26" s="158" t="s">
        <v>2656</v>
      </c>
    </row>
    <row r="27" spans="2:11" x14ac:dyDescent="0.25">
      <c r="B27" s="157" t="s">
        <v>2658</v>
      </c>
      <c r="C27" s="157"/>
      <c r="D27" s="157" t="str">
        <f>CHOOSE(Translations!$C$1+1,I27,J27,K27)</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E27" s="157"/>
      <c r="F27" s="157"/>
      <c r="G27" s="157" t="s">
        <v>5666</v>
      </c>
      <c r="H27" s="158"/>
      <c r="I27" s="158" t="s">
        <v>2661</v>
      </c>
      <c r="J27" s="158" t="s">
        <v>2662</v>
      </c>
      <c r="K27" s="158" t="s">
        <v>2663</v>
      </c>
    </row>
    <row r="28" spans="2:11" x14ac:dyDescent="0.25">
      <c r="B28" s="157" t="s">
        <v>1761</v>
      </c>
      <c r="C28" s="157"/>
      <c r="D28" s="157" t="str">
        <f>CHOOSE(Translations!$C$1+1,I28,J28,K28)</f>
        <v>HSS O-8 Trabajadores de  salud activos por cada 10.000 habitantes</v>
      </c>
      <c r="E28" s="157"/>
      <c r="F28" s="157"/>
      <c r="G28" s="157" t="s">
        <v>5667</v>
      </c>
      <c r="H28" s="158"/>
      <c r="I28" s="158" t="s">
        <v>1770</v>
      </c>
      <c r="J28" s="158" t="s">
        <v>1771</v>
      </c>
      <c r="K28" s="158" t="s">
        <v>1772</v>
      </c>
    </row>
    <row r="29" spans="2:11" x14ac:dyDescent="0.25">
      <c r="B29" s="157" t="s">
        <v>1793</v>
      </c>
      <c r="C29" s="157"/>
      <c r="D29" s="157" t="str">
        <f>CHOOSE(Translations!$C$1+1,I29,J29,K29)</f>
        <v>HSS O-9 Porcentaje de clientes prenatales con primera visita antes de las 12 semanas</v>
      </c>
      <c r="E29" s="157"/>
      <c r="F29" s="157"/>
      <c r="G29" s="157" t="s">
        <v>5668</v>
      </c>
      <c r="H29" s="158"/>
      <c r="I29" s="158" t="s">
        <v>1796</v>
      </c>
      <c r="J29" s="158" t="s">
        <v>1797</v>
      </c>
      <c r="K29" s="158" t="s">
        <v>1798</v>
      </c>
    </row>
    <row r="30" spans="2:11" x14ac:dyDescent="0.25">
      <c r="B30" s="157" t="s">
        <v>2671</v>
      </c>
      <c r="C30" s="157"/>
      <c r="D30" s="157" t="str">
        <f>CHOOSE(Translations!$C$1+1,I30,J30,K30)</f>
        <v>HSS O-10 Proporción de población con importantes gastos en salud en el hogar como parte de los gastos o ingresos totales del hogar (gastos catastróficos en salud)</v>
      </c>
      <c r="E30" s="157"/>
      <c r="F30" s="157"/>
      <c r="G30" s="157" t="s">
        <v>5669</v>
      </c>
      <c r="H30" s="158"/>
      <c r="I30" s="158" t="s">
        <v>2674</v>
      </c>
      <c r="J30" s="158" t="s">
        <v>2675</v>
      </c>
      <c r="K30" s="158" t="s">
        <v>2676</v>
      </c>
    </row>
    <row r="31" spans="2:11" x14ac:dyDescent="0.25">
      <c r="B31" s="157" t="s">
        <v>2644</v>
      </c>
      <c r="C31" s="157"/>
      <c r="D31" s="157" t="str">
        <f>CHOOSE(Translations!$C$1+1,I31,J31,K31)</f>
        <v>HSS O-5 Porcentaje de centros de establecimientos de salud con medicamentos marcadores para las tres enfermedades disponibles el día de la visita o el día de la notificación</v>
      </c>
      <c r="E31" s="157"/>
      <c r="F31" s="157"/>
      <c r="G31" s="157" t="s">
        <v>5670</v>
      </c>
      <c r="H31" s="158"/>
      <c r="I31" s="158" t="s">
        <v>2647</v>
      </c>
      <c r="J31" s="158" t="s">
        <v>2648</v>
      </c>
      <c r="K31" s="158" t="s">
        <v>2649</v>
      </c>
    </row>
    <row r="32" spans="2:11" x14ac:dyDescent="0.25">
      <c r="B32" s="157" t="s">
        <v>2651</v>
      </c>
      <c r="C32" s="157"/>
      <c r="D32" s="157" t="str">
        <f>CHOOSE(Translations!$C$1+1,I32,J32,K32)</f>
        <v>HSS O-6 Porcentaje de establecimientos  de salud que prestan servicios de diagnóstico el día de la evaluación</v>
      </c>
      <c r="E32" s="157"/>
      <c r="F32" s="157"/>
      <c r="G32" s="157" t="s">
        <v>5671</v>
      </c>
      <c r="H32" s="158"/>
      <c r="I32" s="158" t="s">
        <v>2654</v>
      </c>
      <c r="J32" s="158" t="s">
        <v>2655</v>
      </c>
      <c r="K32" s="158" t="s">
        <v>2656</v>
      </c>
    </row>
    <row r="33" spans="2:11" x14ac:dyDescent="0.25">
      <c r="B33" s="157" t="s">
        <v>2658</v>
      </c>
      <c r="C33" s="157"/>
      <c r="D33" s="157" t="str">
        <f>CHOOSE(Translations!$C$1+1,I33,J33,K33)</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E33" s="157"/>
      <c r="F33" s="157"/>
      <c r="G33" s="157" t="s">
        <v>5672</v>
      </c>
      <c r="H33" s="158"/>
      <c r="I33" s="158" t="s">
        <v>2661</v>
      </c>
      <c r="J33" s="158" t="s">
        <v>2662</v>
      </c>
      <c r="K33" s="158" t="s">
        <v>2663</v>
      </c>
    </row>
    <row r="34" spans="2:11" x14ac:dyDescent="0.25">
      <c r="B34" s="157" t="s">
        <v>1761</v>
      </c>
      <c r="C34" s="157"/>
      <c r="D34" s="157" t="str">
        <f>CHOOSE(Translations!$C$1+1,I34,J34,K34)</f>
        <v>HSS O-8 Trabajadores de  salud activos por cada 10.000 habitantes</v>
      </c>
      <c r="E34" s="157"/>
      <c r="F34" s="157"/>
      <c r="G34" s="157" t="s">
        <v>5673</v>
      </c>
      <c r="H34" s="158"/>
      <c r="I34" s="158" t="s">
        <v>1770</v>
      </c>
      <c r="J34" s="158" t="s">
        <v>1771</v>
      </c>
      <c r="K34" s="158" t="s">
        <v>1772</v>
      </c>
    </row>
    <row r="35" spans="2:11" x14ac:dyDescent="0.25">
      <c r="B35" s="157" t="s">
        <v>1793</v>
      </c>
      <c r="C35" s="157"/>
      <c r="D35" s="157" t="str">
        <f>CHOOSE(Translations!$C$1+1,I35,J35,K35)</f>
        <v>HSS O-9 Porcentaje de clientes prenatales con primera visita antes de las 12 semanas</v>
      </c>
      <c r="E35" s="157"/>
      <c r="F35" s="157"/>
      <c r="G35" s="157" t="s">
        <v>5674</v>
      </c>
      <c r="H35" s="158"/>
      <c r="I35" s="158" t="s">
        <v>1796</v>
      </c>
      <c r="J35" s="158" t="s">
        <v>1797</v>
      </c>
      <c r="K35" s="158" t="s">
        <v>1798</v>
      </c>
    </row>
    <row r="36" spans="2:11" x14ac:dyDescent="0.25">
      <c r="B36" s="157" t="s">
        <v>2671</v>
      </c>
      <c r="C36" s="157"/>
      <c r="D36" s="157" t="str">
        <f>CHOOSE(Translations!$C$1+1,I36,J36,K36)</f>
        <v>HSS O-10 Proporción de población con importantes gastos en salud en el hogar como parte de los gastos o ingresos totales del hogar (gastos catastróficos en salud)</v>
      </c>
      <c r="E36" s="157"/>
      <c r="F36" s="157"/>
      <c r="G36" s="157" t="s">
        <v>5675</v>
      </c>
      <c r="H36" s="158"/>
      <c r="I36" s="158" t="s">
        <v>2674</v>
      </c>
      <c r="J36" s="158" t="s">
        <v>2675</v>
      </c>
      <c r="K36" s="158" t="s">
        <v>2676</v>
      </c>
    </row>
    <row r="37" spans="2:11" x14ac:dyDescent="0.25">
      <c r="B37" s="157" t="s">
        <v>5676</v>
      </c>
      <c r="C37" s="157"/>
      <c r="D37" s="157" t="str">
        <f>CHOOSE(Translations!$C$1+1,I37,J37,K37)</f>
        <v>TB O-1a: Tasa de notificación de casos de TB todas las formas por 100,000 habitantes - confirmados bacteriológicamente y con diagnóstico clínico, casos nuevos y recaídas</v>
      </c>
      <c r="E37" s="157"/>
      <c r="F37" s="157"/>
      <c r="G37" s="157" t="s">
        <v>5677</v>
      </c>
      <c r="H37" s="158" t="s">
        <v>257</v>
      </c>
      <c r="I37" s="158" t="s">
        <v>5678</v>
      </c>
      <c r="J37" s="158" t="s">
        <v>5679</v>
      </c>
      <c r="K37" s="158" t="s">
        <v>5680</v>
      </c>
    </row>
    <row r="38" spans="2:11" x14ac:dyDescent="0.25">
      <c r="B38" s="157" t="s">
        <v>5681</v>
      </c>
      <c r="C38" s="157"/>
      <c r="D38" s="157" t="str">
        <f>CHOOSE(Translations!$C$1+1,I38,J38,K38)</f>
        <v>TB O-1b: Tasa de notificación de casos de tuberculosis por cada 100.000 habitantes, confirmados bacteriológicamente, (casos nuevos y recaídas)</v>
      </c>
      <c r="E38" s="157"/>
      <c r="F38" s="157"/>
      <c r="G38" s="157" t="s">
        <v>5682</v>
      </c>
      <c r="H38" s="158" t="s">
        <v>257</v>
      </c>
      <c r="I38" s="158" t="s">
        <v>5683</v>
      </c>
      <c r="J38" s="158" t="s">
        <v>5684</v>
      </c>
      <c r="K38" s="158" t="s">
        <v>5685</v>
      </c>
    </row>
    <row r="39" spans="2:11" x14ac:dyDescent="0.25">
      <c r="B39" s="157" t="s">
        <v>5686</v>
      </c>
      <c r="C39" s="157"/>
      <c r="D39" s="157" t="str">
        <f>CHOOSE(Translations!$C$1+1,I39,J39,K39)</f>
        <v>TB O-2a: Tasa de éxito del tratamiento de casos de TB todas las formas - confirmados bacteriológicamente y con diagnóstico clínico, casos nuevos y recaídas</v>
      </c>
      <c r="E39" s="157"/>
      <c r="F39" s="157"/>
      <c r="G39" s="157" t="s">
        <v>5687</v>
      </c>
      <c r="H39" s="158" t="s">
        <v>258</v>
      </c>
      <c r="I39" s="158" t="s">
        <v>5688</v>
      </c>
      <c r="J39" s="158" t="s">
        <v>5689</v>
      </c>
      <c r="K39" s="158" t="s">
        <v>5690</v>
      </c>
    </row>
    <row r="40" spans="2:11" x14ac:dyDescent="0.25">
      <c r="B40" s="157" t="s">
        <v>5691</v>
      </c>
      <c r="C40" s="157"/>
      <c r="D40" s="157" t="str">
        <f>CHOOSE(Translations!$C$1+1,I40,J40,K40)</f>
        <v>TB O-2b: Tasa de éxito del tratamiento en los casos de tuberculosis confirmados bacteriológicamente</v>
      </c>
      <c r="E40" s="157"/>
      <c r="F40" s="157"/>
      <c r="G40" s="157" t="s">
        <v>5692</v>
      </c>
      <c r="H40" s="158" t="s">
        <v>258</v>
      </c>
      <c r="I40" s="158" t="s">
        <v>5693</v>
      </c>
      <c r="J40" s="158" t="s">
        <v>5694</v>
      </c>
      <c r="K40" s="158" t="s">
        <v>5695</v>
      </c>
    </row>
    <row r="41" spans="2:11" x14ac:dyDescent="0.25">
      <c r="B41" s="157" t="s">
        <v>5696</v>
      </c>
      <c r="C41" s="157"/>
      <c r="D41" s="157" t="str">
        <f>CHOOSE(Translations!$C$1+1,I41,J41,K41)</f>
        <v>TB O-3: Notificación de casos de TB-RR (tuberculosis resistente a la rifampicina) y/o TB-MR (tuberculosis multirresistente) – Porcentaje de casos notificados de TB-RR y/o TB-MR confirmados bacteriológicamente como proporción de los casos estimados de TB-RR y/o TB-MR entre los casos de tuberculosis notificados</v>
      </c>
      <c r="E41" s="157"/>
      <c r="F41" s="157"/>
      <c r="G41" s="157" t="s">
        <v>5697</v>
      </c>
      <c r="H41" s="158" t="s">
        <v>258</v>
      </c>
      <c r="I41" s="158" t="s">
        <v>5698</v>
      </c>
      <c r="J41" s="158" t="s">
        <v>5699</v>
      </c>
      <c r="K41" s="158" t="s">
        <v>5700</v>
      </c>
    </row>
    <row r="42" spans="2:11" x14ac:dyDescent="0.25">
      <c r="B42" s="157" t="s">
        <v>5701</v>
      </c>
      <c r="C42" s="157"/>
      <c r="D42" s="157" t="str">
        <f>CHOOSE(Translations!$C$1+1,I42,J42,K42)</f>
        <v>TB O-4(M): Tasa de éxito del tratamiento de TB-RR y/o TB-MDR: Porcentaje de casos TB-RR y/o TB-MR que fueron tratados exitosamente</v>
      </c>
      <c r="E42" s="157"/>
      <c r="F42" s="157"/>
      <c r="G42" s="157" t="s">
        <v>5702</v>
      </c>
      <c r="H42" s="158" t="s">
        <v>258</v>
      </c>
      <c r="I42" s="158" t="s">
        <v>5703</v>
      </c>
      <c r="J42" s="158" t="s">
        <v>5704</v>
      </c>
      <c r="K42" s="158" t="s">
        <v>5705</v>
      </c>
    </row>
    <row r="43" spans="2:11" x14ac:dyDescent="0.25">
      <c r="B43" s="157" t="s">
        <v>5706</v>
      </c>
      <c r="C43" s="157"/>
      <c r="D43" s="157" t="str">
        <f>CHOOSE(Translations!$C$1+1,I43,J43,K43)</f>
        <v>HSS O-1: Porcentaje de mujeres que asisten a los servicios de atención prenatal</v>
      </c>
      <c r="E43" s="157"/>
      <c r="F43" s="157"/>
      <c r="G43" s="157" t="s">
        <v>5707</v>
      </c>
      <c r="H43" s="158" t="s">
        <v>260</v>
      </c>
      <c r="I43" s="158" t="s">
        <v>5708</v>
      </c>
      <c r="J43" s="158" t="s">
        <v>5709</v>
      </c>
      <c r="K43" s="158" t="s">
        <v>5710</v>
      </c>
    </row>
    <row r="44" spans="2:11" x14ac:dyDescent="0.25">
      <c r="B44" s="157" t="s">
        <v>5711</v>
      </c>
      <c r="C44" s="157"/>
      <c r="D44" s="157" t="str">
        <f>CHOOSE(Translations!$C$1+1,I44,J44,K44)</f>
        <v>HSS O-2: Porcentaje de nacimientos asistidos por un profesional de la salud capacitado</v>
      </c>
      <c r="E44" s="157"/>
      <c r="F44" s="157"/>
      <c r="G44" s="157" t="s">
        <v>5712</v>
      </c>
      <c r="H44" s="158" t="s">
        <v>260</v>
      </c>
      <c r="I44" s="158" t="s">
        <v>5713</v>
      </c>
      <c r="J44" s="158" t="s">
        <v>5714</v>
      </c>
      <c r="K44" s="158" t="s">
        <v>5715</v>
      </c>
    </row>
    <row r="45" spans="2:11" x14ac:dyDescent="0.25">
      <c r="B45" s="157" t="s">
        <v>5716</v>
      </c>
      <c r="C45" s="157"/>
      <c r="D45" s="157" t="str">
        <f>CHOOSE(Translations!$C$1+1,I45,J45,K45)</f>
        <v>HSS O-3: Razón del gasto de bolsillo por hogar en salud y el gasto total en salud</v>
      </c>
      <c r="E45" s="157"/>
      <c r="F45" s="157"/>
      <c r="G45" s="157" t="s">
        <v>5717</v>
      </c>
      <c r="H45" s="158" t="s">
        <v>258</v>
      </c>
      <c r="I45" s="158" t="s">
        <v>5718</v>
      </c>
      <c r="J45" s="158" t="s">
        <v>5719</v>
      </c>
      <c r="K45" s="158" t="s">
        <v>5720</v>
      </c>
    </row>
    <row r="46" spans="2:11" x14ac:dyDescent="0.25">
      <c r="B46" s="157" t="s">
        <v>5721</v>
      </c>
      <c r="C46" s="157"/>
      <c r="D46" s="157" t="str">
        <f>CHOOSE(Translations!$C$1+1,I46,J46,K46)</f>
        <v>HSS O-5: Puntuación de la prontitud de servicios específicos en los centros de salud</v>
      </c>
      <c r="E46" s="157"/>
      <c r="F46" s="157"/>
      <c r="G46" s="157" t="s">
        <v>5722</v>
      </c>
      <c r="H46" s="158" t="s">
        <v>257</v>
      </c>
      <c r="I46" s="158" t="s">
        <v>5723</v>
      </c>
      <c r="J46" s="158" t="s">
        <v>5724</v>
      </c>
      <c r="K46" s="158" t="s">
        <v>5725</v>
      </c>
    </row>
    <row r="47" spans="2:11" x14ac:dyDescent="0.25">
      <c r="B47" s="157" t="s">
        <v>5726</v>
      </c>
      <c r="C47" s="157"/>
      <c r="D47" s="157" t="str">
        <f>CHOOSE(Translations!$C$1+1,I47,J47,K47)</f>
        <v>HSS O-4: Puntuación de la prontitud de servicios generales en los centros de salud</v>
      </c>
      <c r="E47" s="157"/>
      <c r="F47" s="157"/>
      <c r="G47" s="157" t="s">
        <v>5727</v>
      </c>
      <c r="H47" s="158" t="s">
        <v>257</v>
      </c>
      <c r="I47" s="158" t="s">
        <v>5728</v>
      </c>
      <c r="J47" s="158" t="s">
        <v>5729</v>
      </c>
      <c r="K47" s="158" t="s">
        <v>5730</v>
      </c>
    </row>
    <row r="48" spans="2:11" x14ac:dyDescent="0.25">
      <c r="B48" s="157" t="s">
        <v>5731</v>
      </c>
      <c r="C48" s="157"/>
      <c r="D48" s="157" t="str">
        <f>CHOOSE(Translations!$C$1+1,I48,J48,K48)</f>
        <v>TB O-6: Notificación de casos TB-RR y/o TB-MDR - Porcentaje de casos notificados de RR-TB y/o MDR-TB bacteriologicamente confirmados, como una proporción de todos los casos estimados de TB-RR y/o TB-MDR</v>
      </c>
      <c r="E48" s="157"/>
      <c r="F48" s="157"/>
      <c r="G48" s="157" t="s">
        <v>5732</v>
      </c>
      <c r="H48" s="158" t="s">
        <v>258</v>
      </c>
      <c r="I48" s="158" t="s">
        <v>5733</v>
      </c>
      <c r="J48" s="158" t="s">
        <v>5734</v>
      </c>
      <c r="K48" s="158" t="s">
        <v>5735</v>
      </c>
    </row>
    <row r="49" spans="1:11" x14ac:dyDescent="0.25">
      <c r="B49" s="157" t="s">
        <v>5736</v>
      </c>
      <c r="C49" s="157"/>
      <c r="D49" s="157" t="str">
        <f>CHOOSE(Translations!$C$1+1,I49,J49,K49)</f>
        <v>TB O-5(M): Cobertura del tratamiento de TB: Porcentaje de casos nuevos y recaídas que fueron notificados y tratados entre el número de casos incidentes estimados para el mismo año (todas las formas de TB: confirmados bacteriológicamente y diagnosticados clínicamente)</v>
      </c>
      <c r="E49" s="157"/>
      <c r="F49" s="157"/>
      <c r="G49" s="157" t="s">
        <v>5737</v>
      </c>
      <c r="H49" s="158" t="s">
        <v>258</v>
      </c>
      <c r="I49" s="158" t="s">
        <v>5738</v>
      </c>
      <c r="J49" s="158" t="s">
        <v>5739</v>
      </c>
      <c r="K49" s="158" t="s">
        <v>5740</v>
      </c>
    </row>
    <row r="50" spans="1:11" x14ac:dyDescent="0.25">
      <c r="B50" s="157" t="s">
        <v>5706</v>
      </c>
      <c r="C50" s="157"/>
      <c r="D50" s="157" t="str">
        <f>CHOOSE(Translations!$C$1+1,I50,J50,K50)</f>
        <v>HSS O-1: Porcentaje de mujeres que asisten a los servicios de atención prenatal</v>
      </c>
      <c r="E50" s="157"/>
      <c r="F50" s="157"/>
      <c r="G50" s="157" t="s">
        <v>5741</v>
      </c>
      <c r="H50" s="158" t="s">
        <v>260</v>
      </c>
      <c r="I50" s="158" t="s">
        <v>5708</v>
      </c>
      <c r="J50" s="158" t="s">
        <v>5709</v>
      </c>
      <c r="K50" s="158" t="s">
        <v>5710</v>
      </c>
    </row>
    <row r="51" spans="1:11" x14ac:dyDescent="0.25">
      <c r="B51" s="157" t="s">
        <v>5711</v>
      </c>
      <c r="C51" s="157"/>
      <c r="D51" s="157" t="str">
        <f>CHOOSE(Translations!$C$1+1,I51,J51,K51)</f>
        <v>HSS O-2: Porcentaje de nacimientos asistidos por un profesional de la salud capacitado</v>
      </c>
      <c r="E51" s="157"/>
      <c r="F51" s="157"/>
      <c r="G51" s="157" t="s">
        <v>5742</v>
      </c>
      <c r="H51" s="158" t="s">
        <v>260</v>
      </c>
      <c r="I51" s="158" t="s">
        <v>5713</v>
      </c>
      <c r="J51" s="158" t="s">
        <v>5714</v>
      </c>
      <c r="K51" s="158" t="s">
        <v>5715</v>
      </c>
    </row>
    <row r="52" spans="1:11" x14ac:dyDescent="0.25">
      <c r="B52" s="157" t="s">
        <v>5716</v>
      </c>
      <c r="C52" s="157"/>
      <c r="D52" s="157" t="str">
        <f>CHOOSE(Translations!$C$1+1,I52,J52,K52)</f>
        <v>HSS O-3: Razón del gasto de bolsillo por hogar en salud y el gasto total en salud</v>
      </c>
      <c r="E52" s="157"/>
      <c r="F52" s="157"/>
      <c r="G52" s="157" t="s">
        <v>5743</v>
      </c>
      <c r="H52" s="158" t="s">
        <v>258</v>
      </c>
      <c r="I52" s="158" t="s">
        <v>5718</v>
      </c>
      <c r="J52" s="158" t="s">
        <v>5719</v>
      </c>
      <c r="K52" s="158" t="s">
        <v>5720</v>
      </c>
    </row>
    <row r="53" spans="1:11" x14ac:dyDescent="0.25">
      <c r="B53" s="157" t="s">
        <v>5721</v>
      </c>
      <c r="C53" s="157"/>
      <c r="D53" s="157" t="str">
        <f>CHOOSE(Translations!$C$1+1,I53,J53,K53)</f>
        <v>HSS O-5: Puntuación de la prontitud de servicios específicos en los centros de salud</v>
      </c>
      <c r="E53" s="157"/>
      <c r="F53" s="157"/>
      <c r="G53" s="157" t="s">
        <v>5744</v>
      </c>
      <c r="H53" s="158" t="s">
        <v>257</v>
      </c>
      <c r="I53" s="158" t="s">
        <v>5723</v>
      </c>
      <c r="J53" s="158" t="s">
        <v>5724</v>
      </c>
      <c r="K53" s="158" t="s">
        <v>5725</v>
      </c>
    </row>
    <row r="54" spans="1:11" x14ac:dyDescent="0.25">
      <c r="B54" s="157" t="s">
        <v>5726</v>
      </c>
      <c r="C54" s="157"/>
      <c r="D54" s="157" t="str">
        <f>CHOOSE(Translations!$C$1+1,I54,J54,K54)</f>
        <v>HSS O-4: Puntuación de la prontitud de servicios generales en los centros de salud</v>
      </c>
      <c r="E54" s="157"/>
      <c r="F54" s="157"/>
      <c r="G54" s="157" t="s">
        <v>5745</v>
      </c>
      <c r="H54" s="158" t="s">
        <v>257</v>
      </c>
      <c r="I54" s="158" t="s">
        <v>5728</v>
      </c>
      <c r="J54" s="158" t="s">
        <v>5729</v>
      </c>
      <c r="K54" s="158" t="s">
        <v>5730</v>
      </c>
    </row>
    <row r="57" spans="1:11" ht="13" x14ac:dyDescent="0.3">
      <c r="A57" s="6" t="s">
        <v>210</v>
      </c>
    </row>
    <row r="58" spans="1:11" x14ac:dyDescent="0.25">
      <c r="B58" s="157" t="s">
        <v>194</v>
      </c>
      <c r="C58" s="157"/>
      <c r="D58" s="157" t="s">
        <v>448</v>
      </c>
      <c r="E58" s="157"/>
      <c r="F58" s="157" t="s">
        <v>236</v>
      </c>
      <c r="G58" s="157" t="s">
        <v>48</v>
      </c>
      <c r="H58" s="157" t="s">
        <v>285</v>
      </c>
      <c r="I58" s="157" t="s">
        <v>43</v>
      </c>
      <c r="J58" s="157" t="s">
        <v>446</v>
      </c>
      <c r="K58" s="157" t="s">
        <v>444</v>
      </c>
    </row>
    <row r="59" spans="1:11" hidden="1" x14ac:dyDescent="0.25">
      <c r="B59" s="157" t="s">
        <v>94</v>
      </c>
      <c r="C59" s="157"/>
      <c r="D59" s="157" t="str">
        <f>CHOOSE(Translations!$C$1+1,I59,J59,K59)</f>
        <v>[Name - ES]</v>
      </c>
      <c r="E59" s="157"/>
      <c r="F59" s="157" t="s">
        <v>47</v>
      </c>
      <c r="G59" s="157" t="s">
        <v>47</v>
      </c>
      <c r="H59" s="158" t="s">
        <v>284</v>
      </c>
      <c r="I59" s="158" t="s">
        <v>66</v>
      </c>
      <c r="J59" s="158" t="s">
        <v>445</v>
      </c>
      <c r="K59" s="158" t="s">
        <v>443</v>
      </c>
    </row>
    <row r="60" spans="1:11" x14ac:dyDescent="0.25">
      <c r="B60" s="157" t="s">
        <v>2679</v>
      </c>
      <c r="C60" s="157"/>
      <c r="D60" s="157" t="str">
        <f>CHOOSE(Translations!$C$1+1,I60,J60,K60)</f>
        <v>COVID-19</v>
      </c>
      <c r="E60" s="157"/>
      <c r="F60" s="157" t="s">
        <v>2681</v>
      </c>
      <c r="G60" s="157" t="s">
        <v>2680</v>
      </c>
      <c r="H60" s="158" t="s">
        <v>2586</v>
      </c>
      <c r="I60" s="158" t="s">
        <v>2678</v>
      </c>
      <c r="J60" s="158" t="s">
        <v>2678</v>
      </c>
      <c r="K60" s="158" t="s">
        <v>2678</v>
      </c>
    </row>
    <row r="61" spans="1:11" x14ac:dyDescent="0.25">
      <c r="B61" s="157" t="s">
        <v>2679</v>
      </c>
      <c r="C61" s="157"/>
      <c r="D61" s="157" t="str">
        <f>CHOOSE(Translations!$C$1+1,I61,J61,K61)</f>
        <v>COVID-19</v>
      </c>
      <c r="E61" s="157"/>
      <c r="F61" s="157" t="s">
        <v>2681</v>
      </c>
      <c r="G61" s="157" t="s">
        <v>2683</v>
      </c>
      <c r="H61" s="158" t="s">
        <v>2586</v>
      </c>
      <c r="I61" s="158" t="s">
        <v>2678</v>
      </c>
      <c r="J61" s="158" t="s">
        <v>2678</v>
      </c>
      <c r="K61" s="158" t="s">
        <v>2678</v>
      </c>
    </row>
    <row r="62" spans="1:11" x14ac:dyDescent="0.25">
      <c r="B62" s="157" t="s">
        <v>5746</v>
      </c>
      <c r="C62" s="157"/>
      <c r="D62" s="157" t="str">
        <f>CHOOSE(Translations!$C$1+1,I62,J62,K62)</f>
        <v>COVID-19</v>
      </c>
      <c r="E62" s="157"/>
      <c r="F62" s="157" t="s">
        <v>5747</v>
      </c>
      <c r="G62" s="157" t="s">
        <v>5748</v>
      </c>
      <c r="H62" s="158"/>
      <c r="I62" s="158" t="s">
        <v>2678</v>
      </c>
      <c r="J62" s="158" t="s">
        <v>2678</v>
      </c>
      <c r="K62" s="158" t="s">
        <v>2678</v>
      </c>
    </row>
    <row r="63" spans="1:11" x14ac:dyDescent="0.25">
      <c r="B63" s="157" t="s">
        <v>5746</v>
      </c>
      <c r="C63" s="157"/>
      <c r="D63" s="157" t="str">
        <f>CHOOSE(Translations!$C$1+1,I63,J63,K63)</f>
        <v>COVID-19</v>
      </c>
      <c r="E63" s="157"/>
      <c r="F63" s="157" t="s">
        <v>5747</v>
      </c>
      <c r="G63" s="157" t="s">
        <v>5749</v>
      </c>
      <c r="H63" s="158"/>
      <c r="I63" s="158" t="s">
        <v>2678</v>
      </c>
      <c r="J63" s="158" t="s">
        <v>2678</v>
      </c>
      <c r="K63" s="158" t="s">
        <v>2678</v>
      </c>
    </row>
    <row r="64" spans="1:11" x14ac:dyDescent="0.25">
      <c r="B64" s="157" t="s">
        <v>2790</v>
      </c>
      <c r="C64" s="157"/>
      <c r="D64" s="157" t="str">
        <f>CHOOSE(Translations!$C$1+1,I64,J64,K64)</f>
        <v>Atención y prevención de la tuberculosis</v>
      </c>
      <c r="E64" s="157"/>
      <c r="F64" s="157" t="s">
        <v>2792</v>
      </c>
      <c r="G64" s="157" t="s">
        <v>2791</v>
      </c>
      <c r="H64" s="158" t="s">
        <v>2586</v>
      </c>
      <c r="I64" s="158" t="s">
        <v>2789</v>
      </c>
      <c r="J64" s="158" t="s">
        <v>2794</v>
      </c>
      <c r="K64" s="158" t="s">
        <v>2795</v>
      </c>
    </row>
    <row r="65" spans="2:11" x14ac:dyDescent="0.25">
      <c r="B65" s="157" t="s">
        <v>2686</v>
      </c>
      <c r="C65" s="157"/>
      <c r="D65" s="157" t="str">
        <f>CHOOSE(Translations!$C$1+1,I65,J65,K65)</f>
        <v>Tuberculosis multirresistente</v>
      </c>
      <c r="E65" s="157"/>
      <c r="F65" s="157" t="s">
        <v>2688</v>
      </c>
      <c r="G65" s="157" t="s">
        <v>2687</v>
      </c>
      <c r="H65" s="158" t="s">
        <v>2586</v>
      </c>
      <c r="I65" s="158" t="s">
        <v>2685</v>
      </c>
      <c r="J65" s="158" t="s">
        <v>2690</v>
      </c>
      <c r="K65" s="158" t="s">
        <v>2691</v>
      </c>
    </row>
    <row r="66" spans="2:11" x14ac:dyDescent="0.25">
      <c r="B66" s="157" t="s">
        <v>2711</v>
      </c>
      <c r="C66" s="157"/>
      <c r="D66" s="157" t="str">
        <f>CHOOSE(Translations!$C$1+1,I66,J66,K66)</f>
        <v>Eliminar las barreras relacionadas con los derechos humanos y el género que dificultan el acceso a los servicios de tuberculosis</v>
      </c>
      <c r="E66" s="157"/>
      <c r="F66" s="157" t="s">
        <v>2713</v>
      </c>
      <c r="G66" s="157" t="s">
        <v>2712</v>
      </c>
      <c r="H66" s="158" t="s">
        <v>2586</v>
      </c>
      <c r="I66" s="158" t="s">
        <v>2710</v>
      </c>
      <c r="J66" s="158" t="s">
        <v>2715</v>
      </c>
      <c r="K66" s="158" t="s">
        <v>2716</v>
      </c>
    </row>
    <row r="67" spans="2:11" x14ac:dyDescent="0.25">
      <c r="B67" s="157" t="s">
        <v>2797</v>
      </c>
      <c r="C67" s="157"/>
      <c r="D67" s="157" t="str">
        <f>CHOOSE(Translations!$C$1+1,I67,J67,K67)</f>
        <v>TB/VIH</v>
      </c>
      <c r="E67" s="157"/>
      <c r="F67" s="157" t="s">
        <v>2799</v>
      </c>
      <c r="G67" s="157" t="s">
        <v>2798</v>
      </c>
      <c r="H67" s="158" t="s">
        <v>2586</v>
      </c>
      <c r="I67" s="158" t="s">
        <v>2796</v>
      </c>
      <c r="J67" s="158" t="s">
        <v>2801</v>
      </c>
      <c r="K67" s="158" t="s">
        <v>2802</v>
      </c>
    </row>
    <row r="68" spans="2:11" x14ac:dyDescent="0.25">
      <c r="B68" s="157" t="s">
        <v>2702</v>
      </c>
      <c r="C68" s="157"/>
      <c r="D68" s="157" t="str">
        <f>CHOOSE(Translations!$C$1+1,I68,J68,K68)</f>
        <v>Gestión de programas</v>
      </c>
      <c r="E68" s="157"/>
      <c r="F68" s="157" t="s">
        <v>2704</v>
      </c>
      <c r="G68" s="157" t="s">
        <v>2703</v>
      </c>
      <c r="H68" s="158" t="s">
        <v>2586</v>
      </c>
      <c r="I68" s="158" t="s">
        <v>2701</v>
      </c>
      <c r="J68" s="158" t="s">
        <v>2706</v>
      </c>
      <c r="K68" s="158" t="s">
        <v>2707</v>
      </c>
    </row>
    <row r="69" spans="2:11" x14ac:dyDescent="0.25">
      <c r="B69" s="157" t="s">
        <v>2745</v>
      </c>
      <c r="C69" s="157"/>
      <c r="D69" s="157" t="str">
        <f>CHOOSE(Translations!$C$1+1,I69,J69,K69)</f>
        <v>SSRS: sistemas de gestión de productos para la salud</v>
      </c>
      <c r="E69" s="157"/>
      <c r="F69" s="157" t="s">
        <v>2747</v>
      </c>
      <c r="G69" s="157" t="s">
        <v>2746</v>
      </c>
      <c r="H69" s="158" t="s">
        <v>2586</v>
      </c>
      <c r="I69" s="158" t="s">
        <v>2744</v>
      </c>
      <c r="J69" s="158" t="s">
        <v>2749</v>
      </c>
      <c r="K69" s="158" t="s">
        <v>2750</v>
      </c>
    </row>
    <row r="70" spans="2:11" x14ac:dyDescent="0.25">
      <c r="B70" s="157" t="s">
        <v>2736</v>
      </c>
      <c r="C70" s="157"/>
      <c r="D70" s="157" t="str">
        <f>CHOOSE(Translations!$C$1+1,I70,J70,K70)</f>
        <v>SSRS: Sistemas de información de gestión de salud y M&amp;E (Monitoria y Evaluación)</v>
      </c>
      <c r="E70" s="157"/>
      <c r="F70" s="157" t="s">
        <v>2738</v>
      </c>
      <c r="G70" s="157" t="s">
        <v>2737</v>
      </c>
      <c r="H70" s="158" t="s">
        <v>2586</v>
      </c>
      <c r="I70" s="158" t="s">
        <v>2735</v>
      </c>
      <c r="J70" s="158" t="s">
        <v>2740</v>
      </c>
      <c r="K70" s="158" t="s">
        <v>2741</v>
      </c>
    </row>
    <row r="71" spans="2:11" x14ac:dyDescent="0.25">
      <c r="B71" s="157" t="s">
        <v>2763</v>
      </c>
      <c r="C71" s="157"/>
      <c r="D71" s="157" t="str">
        <f>CHOOSE(Translations!$C$1+1,I71,J71,K71)</f>
        <v>SSRS: recursos humanos para la salud  incluidos los trabajadores de la salud comunitarios</v>
      </c>
      <c r="E71" s="157"/>
      <c r="F71" s="157" t="s">
        <v>2765</v>
      </c>
      <c r="G71" s="157" t="s">
        <v>2764</v>
      </c>
      <c r="H71" s="158" t="s">
        <v>2586</v>
      </c>
      <c r="I71" s="158" t="s">
        <v>2762</v>
      </c>
      <c r="J71" s="158" t="s">
        <v>2767</v>
      </c>
      <c r="K71" s="158" t="s">
        <v>2768</v>
      </c>
    </row>
    <row r="72" spans="2:11" x14ac:dyDescent="0.25">
      <c r="B72" s="157" t="s">
        <v>2772</v>
      </c>
      <c r="C72" s="157"/>
      <c r="D72" s="157" t="str">
        <f>CHOOSE(Translations!$C$1+1,I72,J72,K72)</f>
        <v>SSRS: mejora de la calidad y la prestación de servicios integrados</v>
      </c>
      <c r="E72" s="157"/>
      <c r="F72" s="157" t="s">
        <v>2774</v>
      </c>
      <c r="G72" s="157" t="s">
        <v>2773</v>
      </c>
      <c r="H72" s="158" t="s">
        <v>2586</v>
      </c>
      <c r="I72" s="158" t="s">
        <v>2771</v>
      </c>
      <c r="J72" s="158" t="s">
        <v>2776</v>
      </c>
      <c r="K72" s="158" t="s">
        <v>2777</v>
      </c>
    </row>
    <row r="73" spans="2:11" x14ac:dyDescent="0.25">
      <c r="B73" s="157" t="s">
        <v>2727</v>
      </c>
      <c r="C73" s="157"/>
      <c r="D73" s="157" t="str">
        <f>CHOOSE(Translations!$C$1+1,I73,J73,K73)</f>
        <v>SSRS: Sistemas de gestión financiera</v>
      </c>
      <c r="E73" s="157"/>
      <c r="F73" s="157" t="s">
        <v>2729</v>
      </c>
      <c r="G73" s="157" t="s">
        <v>2728</v>
      </c>
      <c r="H73" s="158" t="s">
        <v>2586</v>
      </c>
      <c r="I73" s="158" t="s">
        <v>2726</v>
      </c>
      <c r="J73" s="158" t="s">
        <v>2731</v>
      </c>
      <c r="K73" s="158" t="s">
        <v>2732</v>
      </c>
    </row>
    <row r="74" spans="2:11" x14ac:dyDescent="0.25">
      <c r="B74" s="157" t="s">
        <v>2754</v>
      </c>
      <c r="C74" s="157"/>
      <c r="D74" s="157" t="str">
        <f>CHOOSE(Translations!$C$1+1,I74,J74,K74)</f>
        <v>SSRS: gobernanza y planificación del sector de la salud</v>
      </c>
      <c r="E74" s="157"/>
      <c r="F74" s="157" t="s">
        <v>2756</v>
      </c>
      <c r="G74" s="157" t="s">
        <v>2755</v>
      </c>
      <c r="H74" s="158" t="s">
        <v>2586</v>
      </c>
      <c r="I74" s="158" t="s">
        <v>2753</v>
      </c>
      <c r="J74" s="158" t="s">
        <v>2758</v>
      </c>
      <c r="K74" s="158" t="s">
        <v>2759</v>
      </c>
    </row>
    <row r="75" spans="2:11" x14ac:dyDescent="0.25">
      <c r="B75" s="157" t="s">
        <v>2718</v>
      </c>
      <c r="C75" s="157"/>
      <c r="D75" s="157" t="str">
        <f>CHOOSE(Translations!$C$1+1,I75,J75,K75)</f>
        <v>SSRS: fortalecimiento de los sistemas comunitarios</v>
      </c>
      <c r="E75" s="157"/>
      <c r="F75" s="157" t="s">
        <v>2720</v>
      </c>
      <c r="G75" s="157" t="s">
        <v>2719</v>
      </c>
      <c r="H75" s="158" t="s">
        <v>2586</v>
      </c>
      <c r="I75" s="158" t="s">
        <v>2717</v>
      </c>
      <c r="J75" s="158" t="s">
        <v>2722</v>
      </c>
      <c r="K75" s="158" t="s">
        <v>2723</v>
      </c>
    </row>
    <row r="76" spans="2:11" x14ac:dyDescent="0.25">
      <c r="B76" s="157" t="s">
        <v>2781</v>
      </c>
      <c r="C76" s="157"/>
      <c r="D76" s="157" t="str">
        <f>CHOOSE(Translations!$C$1+1,I76,J76,K76)</f>
        <v>SSRS: sistemas de laboratorio</v>
      </c>
      <c r="E76" s="157"/>
      <c r="F76" s="157" t="s">
        <v>2783</v>
      </c>
      <c r="G76" s="157" t="s">
        <v>2782</v>
      </c>
      <c r="H76" s="158" t="s">
        <v>2586</v>
      </c>
      <c r="I76" s="158" t="s">
        <v>2780</v>
      </c>
      <c r="J76" s="158" t="s">
        <v>2785</v>
      </c>
      <c r="K76" s="158" t="s">
        <v>2786</v>
      </c>
    </row>
    <row r="77" spans="2:11" x14ac:dyDescent="0.25">
      <c r="B77" s="157" t="s">
        <v>2693</v>
      </c>
      <c r="C77" s="157"/>
      <c r="D77" s="157" t="str">
        <f>CHOOSE(Translations!$C$1+1,I77,J77,K77)</f>
        <v>Financiación basada en los resultados</v>
      </c>
      <c r="E77" s="157"/>
      <c r="F77" s="157" t="s">
        <v>2695</v>
      </c>
      <c r="G77" s="157" t="s">
        <v>2694</v>
      </c>
      <c r="H77" s="158" t="s">
        <v>2586</v>
      </c>
      <c r="I77" s="158" t="s">
        <v>2692</v>
      </c>
      <c r="J77" s="158" t="s">
        <v>2697</v>
      </c>
      <c r="K77" s="158" t="s">
        <v>2698</v>
      </c>
    </row>
    <row r="78" spans="2:11" x14ac:dyDescent="0.25">
      <c r="B78" s="157" t="s">
        <v>2702</v>
      </c>
      <c r="C78" s="157"/>
      <c r="D78" s="157" t="str">
        <f>CHOOSE(Translations!$C$1+1,I78,J78,K78)</f>
        <v>Gestión de programas</v>
      </c>
      <c r="E78" s="157"/>
      <c r="F78" s="157" t="s">
        <v>2704</v>
      </c>
      <c r="G78" s="157" t="s">
        <v>2708</v>
      </c>
      <c r="H78" s="158" t="s">
        <v>2586</v>
      </c>
      <c r="I78" s="158" t="s">
        <v>2701</v>
      </c>
      <c r="J78" s="158" t="s">
        <v>2706</v>
      </c>
      <c r="K78" s="158" t="s">
        <v>2707</v>
      </c>
    </row>
    <row r="79" spans="2:11" x14ac:dyDescent="0.25">
      <c r="B79" s="157" t="s">
        <v>2745</v>
      </c>
      <c r="C79" s="157"/>
      <c r="D79" s="157" t="str">
        <f>CHOOSE(Translations!$C$1+1,I79,J79,K79)</f>
        <v>SSRS: sistemas de gestión de productos para la salud</v>
      </c>
      <c r="E79" s="157"/>
      <c r="F79" s="157" t="s">
        <v>2747</v>
      </c>
      <c r="G79" s="157" t="s">
        <v>2751</v>
      </c>
      <c r="H79" s="158" t="s">
        <v>2586</v>
      </c>
      <c r="I79" s="158" t="s">
        <v>2744</v>
      </c>
      <c r="J79" s="158" t="s">
        <v>2749</v>
      </c>
      <c r="K79" s="158" t="s">
        <v>2750</v>
      </c>
    </row>
    <row r="80" spans="2:11" x14ac:dyDescent="0.25">
      <c r="B80" s="157" t="s">
        <v>2736</v>
      </c>
      <c r="C80" s="157"/>
      <c r="D80" s="157" t="str">
        <f>CHOOSE(Translations!$C$1+1,I80,J80,K80)</f>
        <v>SSRS: Sistemas de información de gestión de salud y M&amp;E (Monitoria y Evaluación)</v>
      </c>
      <c r="E80" s="157"/>
      <c r="F80" s="157" t="s">
        <v>2738</v>
      </c>
      <c r="G80" s="157" t="s">
        <v>2742</v>
      </c>
      <c r="H80" s="158" t="s">
        <v>2586</v>
      </c>
      <c r="I80" s="158" t="s">
        <v>2735</v>
      </c>
      <c r="J80" s="158" t="s">
        <v>2740</v>
      </c>
      <c r="K80" s="158" t="s">
        <v>2741</v>
      </c>
    </row>
    <row r="81" spans="2:11" x14ac:dyDescent="0.25">
      <c r="B81" s="157" t="s">
        <v>2763</v>
      </c>
      <c r="C81" s="157"/>
      <c r="D81" s="157" t="str">
        <f>CHOOSE(Translations!$C$1+1,I81,J81,K81)</f>
        <v>SSRS: recursos humanos para la salud  incluidos los trabajadores de la salud comunitarios</v>
      </c>
      <c r="E81" s="157"/>
      <c r="F81" s="157" t="s">
        <v>2765</v>
      </c>
      <c r="G81" s="157" t="s">
        <v>2769</v>
      </c>
      <c r="H81" s="158" t="s">
        <v>2586</v>
      </c>
      <c r="I81" s="158" t="s">
        <v>2762</v>
      </c>
      <c r="J81" s="158" t="s">
        <v>2767</v>
      </c>
      <c r="K81" s="158" t="s">
        <v>2768</v>
      </c>
    </row>
    <row r="82" spans="2:11" x14ac:dyDescent="0.25">
      <c r="B82" s="157" t="s">
        <v>2772</v>
      </c>
      <c r="C82" s="157"/>
      <c r="D82" s="157" t="str">
        <f>CHOOSE(Translations!$C$1+1,I82,J82,K82)</f>
        <v>SSRS: mejora de la calidad y la prestación de servicios integrados</v>
      </c>
      <c r="E82" s="157"/>
      <c r="F82" s="157" t="s">
        <v>2774</v>
      </c>
      <c r="G82" s="157" t="s">
        <v>2778</v>
      </c>
      <c r="H82" s="158" t="s">
        <v>2586</v>
      </c>
      <c r="I82" s="158" t="s">
        <v>2771</v>
      </c>
      <c r="J82" s="158" t="s">
        <v>2776</v>
      </c>
      <c r="K82" s="158" t="s">
        <v>2777</v>
      </c>
    </row>
    <row r="83" spans="2:11" x14ac:dyDescent="0.25">
      <c r="B83" s="157" t="s">
        <v>2727</v>
      </c>
      <c r="C83" s="157"/>
      <c r="D83" s="157" t="str">
        <f>CHOOSE(Translations!$C$1+1,I83,J83,K83)</f>
        <v>SSRS: Sistemas de gestión financiera</v>
      </c>
      <c r="E83" s="157"/>
      <c r="F83" s="157" t="s">
        <v>2729</v>
      </c>
      <c r="G83" s="157" t="s">
        <v>2733</v>
      </c>
      <c r="H83" s="158" t="s">
        <v>2586</v>
      </c>
      <c r="I83" s="158" t="s">
        <v>2726</v>
      </c>
      <c r="J83" s="158" t="s">
        <v>2731</v>
      </c>
      <c r="K83" s="158" t="s">
        <v>2732</v>
      </c>
    </row>
    <row r="84" spans="2:11" x14ac:dyDescent="0.25">
      <c r="B84" s="157" t="s">
        <v>2754</v>
      </c>
      <c r="C84" s="157"/>
      <c r="D84" s="157" t="str">
        <f>CHOOSE(Translations!$C$1+1,I84,J84,K84)</f>
        <v>SSRS: gobernanza y planificación del sector de la salud</v>
      </c>
      <c r="E84" s="157"/>
      <c r="F84" s="157" t="s">
        <v>2756</v>
      </c>
      <c r="G84" s="157" t="s">
        <v>2760</v>
      </c>
      <c r="H84" s="158" t="s">
        <v>2586</v>
      </c>
      <c r="I84" s="158" t="s">
        <v>2753</v>
      </c>
      <c r="J84" s="158" t="s">
        <v>2758</v>
      </c>
      <c r="K84" s="158" t="s">
        <v>2759</v>
      </c>
    </row>
    <row r="85" spans="2:11" x14ac:dyDescent="0.25">
      <c r="B85" s="157" t="s">
        <v>2718</v>
      </c>
      <c r="C85" s="157"/>
      <c r="D85" s="157" t="str">
        <f>CHOOSE(Translations!$C$1+1,I85,J85,K85)</f>
        <v>SSRS: fortalecimiento de los sistemas comunitarios</v>
      </c>
      <c r="E85" s="157"/>
      <c r="F85" s="157" t="s">
        <v>2720</v>
      </c>
      <c r="G85" s="157" t="s">
        <v>2724</v>
      </c>
      <c r="H85" s="158" t="s">
        <v>2586</v>
      </c>
      <c r="I85" s="158" t="s">
        <v>2717</v>
      </c>
      <c r="J85" s="158" t="s">
        <v>2722</v>
      </c>
      <c r="K85" s="158" t="s">
        <v>2723</v>
      </c>
    </row>
    <row r="86" spans="2:11" x14ac:dyDescent="0.25">
      <c r="B86" s="157" t="s">
        <v>2781</v>
      </c>
      <c r="C86" s="157"/>
      <c r="D86" s="157" t="str">
        <f>CHOOSE(Translations!$C$1+1,I86,J86,K86)</f>
        <v>SSRS: sistemas de laboratorio</v>
      </c>
      <c r="E86" s="157"/>
      <c r="F86" s="157" t="s">
        <v>2783</v>
      </c>
      <c r="G86" s="157" t="s">
        <v>2787</v>
      </c>
      <c r="H86" s="158" t="s">
        <v>2586</v>
      </c>
      <c r="I86" s="158" t="s">
        <v>2780</v>
      </c>
      <c r="J86" s="158" t="s">
        <v>2785</v>
      </c>
      <c r="K86" s="158" t="s">
        <v>2786</v>
      </c>
    </row>
    <row r="87" spans="2:11" x14ac:dyDescent="0.25">
      <c r="B87" s="157" t="s">
        <v>2693</v>
      </c>
      <c r="C87" s="157"/>
      <c r="D87" s="157" t="str">
        <f>CHOOSE(Translations!$C$1+1,I87,J87,K87)</f>
        <v>Financiación basada en los resultados</v>
      </c>
      <c r="E87" s="157"/>
      <c r="F87" s="157" t="s">
        <v>2695</v>
      </c>
      <c r="G87" s="157" t="s">
        <v>2699</v>
      </c>
      <c r="H87" s="158" t="s">
        <v>2586</v>
      </c>
      <c r="I87" s="158" t="s">
        <v>2692</v>
      </c>
      <c r="J87" s="158" t="s">
        <v>2697</v>
      </c>
      <c r="K87" s="158" t="s">
        <v>2698</v>
      </c>
    </row>
    <row r="88" spans="2:11" x14ac:dyDescent="0.25">
      <c r="B88" s="157" t="s">
        <v>5750</v>
      </c>
      <c r="C88" s="157"/>
      <c r="D88" s="157" t="str">
        <f>CHOOSE(Translations!$C$1+1,I88,J88,K88)</f>
        <v>Atención y prevención de tuberculosis</v>
      </c>
      <c r="E88" s="157"/>
      <c r="F88" s="157" t="s">
        <v>5751</v>
      </c>
      <c r="G88" s="157" t="s">
        <v>5752</v>
      </c>
      <c r="H88" s="158"/>
      <c r="I88" s="158" t="s">
        <v>2789</v>
      </c>
      <c r="J88" s="158" t="s">
        <v>2794</v>
      </c>
      <c r="K88" s="158" t="s">
        <v>5753</v>
      </c>
    </row>
    <row r="89" spans="2:11" x14ac:dyDescent="0.25">
      <c r="B89" s="157" t="s">
        <v>5754</v>
      </c>
      <c r="C89" s="157"/>
      <c r="D89" s="157" t="str">
        <f>CHOOSE(Translations!$C$1+1,I89,J89,K89)</f>
        <v>TB/VIH</v>
      </c>
      <c r="E89" s="157"/>
      <c r="F89" s="157" t="s">
        <v>5755</v>
      </c>
      <c r="G89" s="157" t="s">
        <v>5756</v>
      </c>
      <c r="H89" s="158"/>
      <c r="I89" s="158" t="s">
        <v>2796</v>
      </c>
      <c r="J89" s="158" t="s">
        <v>2801</v>
      </c>
      <c r="K89" s="158" t="s">
        <v>2802</v>
      </c>
    </row>
    <row r="90" spans="2:11" x14ac:dyDescent="0.25">
      <c r="B90" s="157" t="s">
        <v>5757</v>
      </c>
      <c r="C90" s="157"/>
      <c r="D90" s="157" t="str">
        <f>CHOOSE(Translations!$C$1+1,I90,J90,K90)</f>
        <v>Paquete para TB-MR</v>
      </c>
      <c r="E90" s="157"/>
      <c r="F90" s="157" t="s">
        <v>5758</v>
      </c>
      <c r="G90" s="157" t="s">
        <v>5759</v>
      </c>
      <c r="H90" s="158"/>
      <c r="I90" s="158" t="s">
        <v>2685</v>
      </c>
      <c r="J90" s="158" t="s">
        <v>2690</v>
      </c>
      <c r="K90" s="158" t="s">
        <v>5760</v>
      </c>
    </row>
    <row r="91" spans="2:11" x14ac:dyDescent="0.25">
      <c r="B91" s="157" t="s">
        <v>5761</v>
      </c>
      <c r="C91" s="157"/>
      <c r="D91" s="157" t="str">
        <f>CHOOSE(Translations!$C$1+1,I91,J91,K91)</f>
        <v>SSRS: Prestación de servicios integrados y mejora de la calidad</v>
      </c>
      <c r="E91" s="157"/>
      <c r="F91" s="157" t="s">
        <v>5762</v>
      </c>
      <c r="G91" s="157" t="s">
        <v>5763</v>
      </c>
      <c r="H91" s="158"/>
      <c r="I91" s="158" t="s">
        <v>2771</v>
      </c>
      <c r="J91" s="158" t="s">
        <v>5764</v>
      </c>
      <c r="K91" s="158" t="s">
        <v>5765</v>
      </c>
    </row>
    <row r="92" spans="2:11" x14ac:dyDescent="0.25">
      <c r="B92" s="157" t="s">
        <v>5766</v>
      </c>
      <c r="C92" s="157"/>
      <c r="D92" s="157" t="str">
        <f>CHOOSE(Translations!$C$1+1,I92,J92,K92)</f>
        <v>SSRS: Recursos humanos para la salud, incluidos trabajadores de salud comunitarios</v>
      </c>
      <c r="E92" s="157"/>
      <c r="F92" s="157" t="s">
        <v>5767</v>
      </c>
      <c r="G92" s="157" t="s">
        <v>5768</v>
      </c>
      <c r="H92" s="158"/>
      <c r="I92" s="158" t="s">
        <v>5769</v>
      </c>
      <c r="J92" s="158" t="s">
        <v>5770</v>
      </c>
      <c r="K92" s="158" t="s">
        <v>5771</v>
      </c>
    </row>
    <row r="93" spans="2:11" x14ac:dyDescent="0.25">
      <c r="B93" s="157" t="s">
        <v>5772</v>
      </c>
      <c r="C93" s="157"/>
      <c r="D93" s="157" t="str">
        <f>CHOOSE(Translations!$C$1+1,I93,J93,K93)</f>
        <v>SSRS: Sistemas de gestión de la cadena de adquisiciones y suministros</v>
      </c>
      <c r="E93" s="157"/>
      <c r="F93" s="157" t="s">
        <v>5773</v>
      </c>
      <c r="G93" s="157" t="s">
        <v>5774</v>
      </c>
      <c r="H93" s="158"/>
      <c r="I93" s="158" t="s">
        <v>5775</v>
      </c>
      <c r="J93" s="158" t="s">
        <v>5776</v>
      </c>
      <c r="K93" s="158" t="s">
        <v>5777</v>
      </c>
    </row>
    <row r="94" spans="2:11" x14ac:dyDescent="0.25">
      <c r="B94" s="157" t="s">
        <v>5778</v>
      </c>
      <c r="C94" s="157"/>
      <c r="D94" s="157" t="str">
        <f>CHOOSE(Translations!$C$1+1,I94,J94,K94)</f>
        <v>FSS - Políticas y gobernanza</v>
      </c>
      <c r="E94" s="157"/>
      <c r="F94" s="157" t="s">
        <v>5779</v>
      </c>
      <c r="G94" s="157" t="s">
        <v>5780</v>
      </c>
      <c r="H94" s="158"/>
      <c r="I94" s="158" t="s">
        <v>5781</v>
      </c>
      <c r="J94" s="158" t="s">
        <v>5782</v>
      </c>
      <c r="K94" s="158" t="s">
        <v>5783</v>
      </c>
    </row>
    <row r="95" spans="2:11" x14ac:dyDescent="0.25">
      <c r="B95" s="157" t="s">
        <v>5784</v>
      </c>
      <c r="C95" s="157"/>
      <c r="D95" s="157" t="str">
        <f>CHOOSE(Translations!$C$1+1,I95,J95,K95)</f>
        <v>FSS - Financiamiento de la atención sanitaria</v>
      </c>
      <c r="E95" s="157"/>
      <c r="F95" s="157" t="s">
        <v>5785</v>
      </c>
      <c r="G95" s="157" t="s">
        <v>5786</v>
      </c>
      <c r="H95" s="158"/>
      <c r="I95" s="158" t="s">
        <v>5787</v>
      </c>
      <c r="J95" s="158" t="s">
        <v>5788</v>
      </c>
      <c r="K95" s="158" t="s">
        <v>5789</v>
      </c>
    </row>
    <row r="96" spans="2:11" x14ac:dyDescent="0.25">
      <c r="B96" s="157" t="s">
        <v>5790</v>
      </c>
      <c r="C96" s="157"/>
      <c r="D96" s="157" t="str">
        <f>CHOOSE(Translations!$C$1+1,I96,J96,K96)</f>
        <v>SSRS:  Sistemas de gestión financiera</v>
      </c>
      <c r="E96" s="157"/>
      <c r="F96" s="157" t="s">
        <v>5791</v>
      </c>
      <c r="G96" s="157" t="s">
        <v>5792</v>
      </c>
      <c r="H96" s="158"/>
      <c r="I96" s="158" t="s">
        <v>2726</v>
      </c>
      <c r="J96" s="158" t="s">
        <v>5793</v>
      </c>
      <c r="K96" s="158" t="s">
        <v>5794</v>
      </c>
    </row>
    <row r="97" spans="2:11" x14ac:dyDescent="0.25">
      <c r="B97" s="157" t="s">
        <v>5795</v>
      </c>
      <c r="C97" s="157"/>
      <c r="D97" s="157" t="str">
        <f>CHOOSE(Translations!$C$1+1,I97,J97,K97)</f>
        <v>SSRS:  Respuestas y sistemas comunitarios</v>
      </c>
      <c r="E97" s="157"/>
      <c r="F97" s="157" t="s">
        <v>5796</v>
      </c>
      <c r="G97" s="157" t="s">
        <v>5797</v>
      </c>
      <c r="H97" s="158"/>
      <c r="I97" s="158" t="s">
        <v>5798</v>
      </c>
      <c r="J97" s="158" t="s">
        <v>5799</v>
      </c>
      <c r="K97" s="158" t="s">
        <v>5800</v>
      </c>
    </row>
    <row r="98" spans="2:11" x14ac:dyDescent="0.25">
      <c r="B98" s="157" t="s">
        <v>5801</v>
      </c>
      <c r="C98" s="157"/>
      <c r="D98" s="157" t="str">
        <f>CHOOSE(Translations!$C$1+1,I98,J98,K98)</f>
        <v>SSRS: Sistemas de información en salud y monitoreo y evaluación</v>
      </c>
      <c r="E98" s="157"/>
      <c r="F98" s="157" t="s">
        <v>5802</v>
      </c>
      <c r="G98" s="157" t="s">
        <v>5803</v>
      </c>
      <c r="H98" s="158"/>
      <c r="I98" s="158" t="s">
        <v>2735</v>
      </c>
      <c r="J98" s="158" t="s">
        <v>5804</v>
      </c>
      <c r="K98" s="158" t="s">
        <v>5805</v>
      </c>
    </row>
    <row r="99" spans="2:11" x14ac:dyDescent="0.25">
      <c r="B99" s="157" t="s">
        <v>5806</v>
      </c>
      <c r="C99" s="157"/>
      <c r="D99" s="157" t="str">
        <f>CHOOSE(Translations!$C$1+1,I99,J99,K99)</f>
        <v>Gestión de programas</v>
      </c>
      <c r="E99" s="157"/>
      <c r="F99" s="157" t="s">
        <v>5807</v>
      </c>
      <c r="G99" s="157" t="s">
        <v>5808</v>
      </c>
      <c r="H99" s="158"/>
      <c r="I99" s="158" t="s">
        <v>2701</v>
      </c>
      <c r="J99" s="158" t="s">
        <v>2706</v>
      </c>
      <c r="K99" s="158" t="s">
        <v>2707</v>
      </c>
    </row>
    <row r="100" spans="2:11" x14ac:dyDescent="0.25">
      <c r="B100" s="157" t="s">
        <v>5809</v>
      </c>
      <c r="C100" s="157"/>
      <c r="D100" s="157" t="str">
        <f>CHOOSE(Translations!$C$1+1,I100,J100,K100)</f>
        <v>Financiación basada en los resultados</v>
      </c>
      <c r="E100" s="157"/>
      <c r="F100" s="157" t="s">
        <v>5810</v>
      </c>
      <c r="G100" s="157" t="s">
        <v>5811</v>
      </c>
      <c r="H100" s="158"/>
      <c r="I100" s="158" t="s">
        <v>2692</v>
      </c>
      <c r="J100" s="158" t="s">
        <v>2697</v>
      </c>
      <c r="K100" s="158" t="s">
        <v>2698</v>
      </c>
    </row>
    <row r="101" spans="2:11" x14ac:dyDescent="0.25">
      <c r="B101" s="157" t="s">
        <v>5812</v>
      </c>
      <c r="C101" s="157"/>
      <c r="D101" s="157" t="str">
        <f>CHOOSE(Translations!$C$1+1,I101,J101,K101)</f>
        <v>Otro módulo</v>
      </c>
      <c r="E101" s="157"/>
      <c r="F101" s="157" t="s">
        <v>5813</v>
      </c>
      <c r="G101" s="157" t="s">
        <v>5814</v>
      </c>
      <c r="H101" s="158"/>
      <c r="I101" s="158" t="s">
        <v>5815</v>
      </c>
      <c r="J101" s="158" t="s">
        <v>5816</v>
      </c>
      <c r="K101" s="158" t="s">
        <v>5817</v>
      </c>
    </row>
    <row r="102" spans="2:11" x14ac:dyDescent="0.25">
      <c r="B102" s="157" t="s">
        <v>5761</v>
      </c>
      <c r="C102" s="157"/>
      <c r="D102" s="157" t="str">
        <f>CHOOSE(Translations!$C$1+1,I102,J102,K102)</f>
        <v>SSRS: Prestación de servicios integrados y mejora de la calidad</v>
      </c>
      <c r="E102" s="157"/>
      <c r="F102" s="157" t="s">
        <v>5762</v>
      </c>
      <c r="G102" s="157" t="s">
        <v>5818</v>
      </c>
      <c r="H102" s="158"/>
      <c r="I102" s="158" t="s">
        <v>2771</v>
      </c>
      <c r="J102" s="158" t="s">
        <v>5764</v>
      </c>
      <c r="K102" s="158" t="s">
        <v>5765</v>
      </c>
    </row>
    <row r="103" spans="2:11" x14ac:dyDescent="0.25">
      <c r="B103" s="157" t="s">
        <v>5766</v>
      </c>
      <c r="C103" s="157"/>
      <c r="D103" s="157" t="str">
        <f>CHOOSE(Translations!$C$1+1,I103,J103,K103)</f>
        <v>SSRS: Recursos humanos para la salud, incluidos trabajadores de salud comunitarios</v>
      </c>
      <c r="E103" s="157"/>
      <c r="F103" s="157" t="s">
        <v>5767</v>
      </c>
      <c r="G103" s="157" t="s">
        <v>5819</v>
      </c>
      <c r="H103" s="158"/>
      <c r="I103" s="158" t="s">
        <v>5769</v>
      </c>
      <c r="J103" s="158" t="s">
        <v>5770</v>
      </c>
      <c r="K103" s="158" t="s">
        <v>5771</v>
      </c>
    </row>
    <row r="104" spans="2:11" x14ac:dyDescent="0.25">
      <c r="B104" s="157" t="s">
        <v>5772</v>
      </c>
      <c r="C104" s="157"/>
      <c r="D104" s="157" t="str">
        <f>CHOOSE(Translations!$C$1+1,I104,J104,K104)</f>
        <v>SSRS: Sistemas de gestión de la cadena de adquisiciones y suministros</v>
      </c>
      <c r="E104" s="157"/>
      <c r="F104" s="157" t="s">
        <v>5773</v>
      </c>
      <c r="G104" s="157" t="s">
        <v>5820</v>
      </c>
      <c r="H104" s="158"/>
      <c r="I104" s="158" t="s">
        <v>5775</v>
      </c>
      <c r="J104" s="158" t="s">
        <v>5776</v>
      </c>
      <c r="K104" s="158" t="s">
        <v>5777</v>
      </c>
    </row>
    <row r="105" spans="2:11" x14ac:dyDescent="0.25">
      <c r="B105" s="157" t="s">
        <v>5778</v>
      </c>
      <c r="C105" s="157"/>
      <c r="D105" s="157" t="str">
        <f>CHOOSE(Translations!$C$1+1,I105,J105,K105)</f>
        <v>FSS - Políticas y gobernanza</v>
      </c>
      <c r="E105" s="157"/>
      <c r="F105" s="157" t="s">
        <v>5779</v>
      </c>
      <c r="G105" s="157" t="s">
        <v>5821</v>
      </c>
      <c r="H105" s="158"/>
      <c r="I105" s="158" t="s">
        <v>5781</v>
      </c>
      <c r="J105" s="158" t="s">
        <v>5782</v>
      </c>
      <c r="K105" s="158" t="s">
        <v>5783</v>
      </c>
    </row>
    <row r="106" spans="2:11" x14ac:dyDescent="0.25">
      <c r="B106" s="157" t="s">
        <v>5784</v>
      </c>
      <c r="C106" s="157"/>
      <c r="D106" s="157" t="str">
        <f>CHOOSE(Translations!$C$1+1,I106,J106,K106)</f>
        <v>FSS - Financiamiento de la atención sanitaria</v>
      </c>
      <c r="E106" s="157"/>
      <c r="F106" s="157" t="s">
        <v>5785</v>
      </c>
      <c r="G106" s="157" t="s">
        <v>5822</v>
      </c>
      <c r="H106" s="158"/>
      <c r="I106" s="158" t="s">
        <v>5787</v>
      </c>
      <c r="J106" s="158" t="s">
        <v>5788</v>
      </c>
      <c r="K106" s="158" t="s">
        <v>5789</v>
      </c>
    </row>
    <row r="107" spans="2:11" x14ac:dyDescent="0.25">
      <c r="B107" s="157" t="s">
        <v>5790</v>
      </c>
      <c r="C107" s="157"/>
      <c r="D107" s="157" t="str">
        <f>CHOOSE(Translations!$C$1+1,I107,J107,K107)</f>
        <v>SSRS:  Sistemas de gestión financiera</v>
      </c>
      <c r="E107" s="157"/>
      <c r="F107" s="157" t="s">
        <v>5791</v>
      </c>
      <c r="G107" s="157" t="s">
        <v>5823</v>
      </c>
      <c r="H107" s="158"/>
      <c r="I107" s="158" t="s">
        <v>2726</v>
      </c>
      <c r="J107" s="158" t="s">
        <v>5793</v>
      </c>
      <c r="K107" s="158" t="s">
        <v>5794</v>
      </c>
    </row>
    <row r="108" spans="2:11" x14ac:dyDescent="0.25">
      <c r="B108" s="157" t="s">
        <v>5795</v>
      </c>
      <c r="C108" s="157"/>
      <c r="D108" s="157" t="str">
        <f>CHOOSE(Translations!$C$1+1,I108,J108,K108)</f>
        <v>SSRS:  Respuestas y sistemas comunitarios</v>
      </c>
      <c r="E108" s="157"/>
      <c r="F108" s="157" t="s">
        <v>5796</v>
      </c>
      <c r="G108" s="157" t="s">
        <v>5824</v>
      </c>
      <c r="H108" s="158"/>
      <c r="I108" s="158" t="s">
        <v>5798</v>
      </c>
      <c r="J108" s="158" t="s">
        <v>5799</v>
      </c>
      <c r="K108" s="158" t="s">
        <v>5800</v>
      </c>
    </row>
    <row r="109" spans="2:11" x14ac:dyDescent="0.25">
      <c r="B109" s="157" t="s">
        <v>5801</v>
      </c>
      <c r="C109" s="157"/>
      <c r="D109" s="157" t="str">
        <f>CHOOSE(Translations!$C$1+1,I109,J109,K109)</f>
        <v>SSRS: Sistemas de información en salud y monitoreo y evaluación</v>
      </c>
      <c r="E109" s="157"/>
      <c r="F109" s="157" t="s">
        <v>5802</v>
      </c>
      <c r="G109" s="157" t="s">
        <v>5825</v>
      </c>
      <c r="H109" s="158"/>
      <c r="I109" s="158" t="s">
        <v>2735</v>
      </c>
      <c r="J109" s="158" t="s">
        <v>5804</v>
      </c>
      <c r="K109" s="158" t="s">
        <v>5805</v>
      </c>
    </row>
    <row r="110" spans="2:11" x14ac:dyDescent="0.25">
      <c r="B110" s="157" t="s">
        <v>5806</v>
      </c>
      <c r="C110" s="157"/>
      <c r="D110" s="157" t="str">
        <f>CHOOSE(Translations!$C$1+1,I110,J110,K110)</f>
        <v>Gestión de programas</v>
      </c>
      <c r="E110" s="157"/>
      <c r="F110" s="157" t="s">
        <v>5807</v>
      </c>
      <c r="G110" s="157" t="s">
        <v>5826</v>
      </c>
      <c r="H110" s="158"/>
      <c r="I110" s="158" t="s">
        <v>2701</v>
      </c>
      <c r="J110" s="158" t="s">
        <v>2706</v>
      </c>
      <c r="K110" s="158" t="s">
        <v>2707</v>
      </c>
    </row>
    <row r="111" spans="2:11" x14ac:dyDescent="0.25">
      <c r="B111" s="157" t="s">
        <v>5812</v>
      </c>
      <c r="C111" s="157"/>
      <c r="D111" s="157" t="str">
        <f>CHOOSE(Translations!$C$1+1,I111,J111,K111)</f>
        <v>Otro módulo</v>
      </c>
      <c r="E111" s="157"/>
      <c r="F111" s="157" t="s">
        <v>5813</v>
      </c>
      <c r="G111" s="157" t="s">
        <v>5827</v>
      </c>
      <c r="H111" s="158"/>
      <c r="I111" s="158" t="s">
        <v>5815</v>
      </c>
      <c r="J111" s="158" t="s">
        <v>5816</v>
      </c>
      <c r="K111" s="158" t="s">
        <v>5817</v>
      </c>
    </row>
    <row r="112" spans="2:11" x14ac:dyDescent="0.25">
      <c r="B112" s="157" t="s">
        <v>5828</v>
      </c>
      <c r="C112" s="157"/>
      <c r="D112" s="157" t="str">
        <f>CHOOSE(Translations!$C$1+1,I112,J112,K112)</f>
        <v>SSRS: Estrategias nacionales de salud</v>
      </c>
      <c r="E112" s="157"/>
      <c r="F112" s="157" t="s">
        <v>5829</v>
      </c>
      <c r="G112" s="157" t="s">
        <v>5830</v>
      </c>
      <c r="H112" s="158"/>
      <c r="I112" s="158" t="s">
        <v>5831</v>
      </c>
      <c r="J112" s="158" t="s">
        <v>5832</v>
      </c>
      <c r="K112" s="158" t="s">
        <v>5833</v>
      </c>
    </row>
    <row r="113" spans="1:11" x14ac:dyDescent="0.25">
      <c r="B113" s="157" t="s">
        <v>5828</v>
      </c>
      <c r="C113" s="157"/>
      <c r="D113" s="157" t="str">
        <f>CHOOSE(Translations!$C$1+1,I113,J113,K113)</f>
        <v>SSRS: Estrategias nacionales de salud</v>
      </c>
      <c r="E113" s="157"/>
      <c r="F113" s="157" t="s">
        <v>5829</v>
      </c>
      <c r="G113" s="157" t="s">
        <v>5834</v>
      </c>
      <c r="H113" s="158"/>
      <c r="I113" s="158" t="s">
        <v>5831</v>
      </c>
      <c r="J113" s="158" t="s">
        <v>5832</v>
      </c>
      <c r="K113" s="158" t="s">
        <v>5833</v>
      </c>
    </row>
    <row r="117" spans="1:11" ht="13" x14ac:dyDescent="0.3">
      <c r="A117" s="6" t="s">
        <v>124</v>
      </c>
    </row>
    <row r="118" spans="1:11" x14ac:dyDescent="0.25">
      <c r="B118" s="157" t="s">
        <v>107</v>
      </c>
      <c r="C118" s="157"/>
      <c r="D118" s="157" t="s">
        <v>448</v>
      </c>
      <c r="E118" s="157"/>
      <c r="F118" s="157"/>
      <c r="G118" s="157" t="s">
        <v>48</v>
      </c>
      <c r="H118" s="157" t="s">
        <v>230</v>
      </c>
      <c r="I118" s="157" t="s">
        <v>43</v>
      </c>
      <c r="J118" s="157" t="s">
        <v>446</v>
      </c>
      <c r="K118" s="157" t="s">
        <v>444</v>
      </c>
    </row>
    <row r="119" spans="1:11" ht="18" hidden="1" customHeight="1" x14ac:dyDescent="0.25">
      <c r="B119" s="158" t="s">
        <v>79</v>
      </c>
      <c r="C119" s="157"/>
      <c r="D119" s="157" t="str">
        <f>CHOOSE(Translations!$C$1+1,I119,J119,K119)</f>
        <v>[Name - ES]</v>
      </c>
      <c r="E119" s="157"/>
      <c r="F119" s="157"/>
      <c r="G119" s="157" t="s">
        <v>47</v>
      </c>
      <c r="H119" s="158" t="s">
        <v>229</v>
      </c>
      <c r="I119" s="158" t="s">
        <v>66</v>
      </c>
      <c r="J119" s="158" t="s">
        <v>445</v>
      </c>
      <c r="K119" s="158" t="s">
        <v>443</v>
      </c>
    </row>
    <row r="120" spans="1:11" ht="18" customHeight="1" x14ac:dyDescent="0.25">
      <c r="B120" s="158" t="s">
        <v>2569</v>
      </c>
      <c r="C120" s="157"/>
      <c r="D120" s="157" t="str">
        <f>CHOOSE(Translations!$C$1+1,I120,J120,K120)</f>
        <v>TB/HIV-3.1a Porcentaje de personas que viven con VIH que iniciaron TARV que se han sometido a un tamizaje de TB</v>
      </c>
      <c r="E120" s="157"/>
      <c r="F120" s="157"/>
      <c r="G120" s="157" t="s">
        <v>2879</v>
      </c>
      <c r="H120" s="158"/>
      <c r="I120" s="158" t="s">
        <v>2572</v>
      </c>
      <c r="J120" s="158" t="s">
        <v>2573</v>
      </c>
      <c r="K120" s="158" t="s">
        <v>2574</v>
      </c>
    </row>
    <row r="121" spans="1:11" ht="18" customHeight="1" x14ac:dyDescent="0.25">
      <c r="B121" s="158" t="s">
        <v>2889</v>
      </c>
      <c r="C121" s="157"/>
      <c r="D121" s="157" t="str">
        <f>CHOOSE(Translations!$C$1+1,I121,J121,K121)</f>
        <v>PSM-3 Porcentaje de establecimientos  de salud que prestan servicios de diagnóstico con productos marcadores disponibles el día de la visita o el día de la notificación</v>
      </c>
      <c r="E121" s="157"/>
      <c r="F121" s="157"/>
      <c r="G121" s="157" t="s">
        <v>2890</v>
      </c>
      <c r="H121" s="158"/>
      <c r="I121" s="158" t="s">
        <v>2891</v>
      </c>
      <c r="J121" s="158" t="s">
        <v>2892</v>
      </c>
      <c r="K121" s="158" t="s">
        <v>2893</v>
      </c>
    </row>
    <row r="122" spans="1:11" ht="18" customHeight="1" x14ac:dyDescent="0.25">
      <c r="B122" s="158" t="s">
        <v>2894</v>
      </c>
      <c r="C122" s="157"/>
      <c r="D122" s="157" t="str">
        <f>CHOOSE(Translations!$C$1+1,I122,J122,K122)</f>
        <v>PSM-4 Porcentaje de establecimientos de salud con medicamentos marcadores para las tres enfermedades disponibles el día de la visita o el día de la notificación</v>
      </c>
      <c r="E122" s="157"/>
      <c r="F122" s="157"/>
      <c r="G122" s="157" t="s">
        <v>2895</v>
      </c>
      <c r="H122" s="158"/>
      <c r="I122" s="158" t="s">
        <v>2896</v>
      </c>
      <c r="J122" s="158" t="s">
        <v>2897</v>
      </c>
      <c r="K122" s="158" t="s">
        <v>2898</v>
      </c>
    </row>
    <row r="123" spans="1:11" ht="18" customHeight="1" x14ac:dyDescent="0.25">
      <c r="B123" s="158" t="s">
        <v>2899</v>
      </c>
      <c r="C123" s="157"/>
      <c r="D123" s="157" t="str">
        <f>CHOOSE(Translations!$C$1+1,I123,J123,K123)</f>
        <v>PSM-5 Porcentaje de envíos entregados a tiempo y completos en el número total de envíos que se espera que sean entregados para las tres enfermedades durante el período del informe</v>
      </c>
      <c r="E123" s="157"/>
      <c r="F123" s="157"/>
      <c r="G123" s="157" t="s">
        <v>2900</v>
      </c>
      <c r="H123" s="158"/>
      <c r="I123" s="158" t="s">
        <v>2901</v>
      </c>
      <c r="J123" s="158" t="s">
        <v>2902</v>
      </c>
      <c r="K123" s="158" t="s">
        <v>2903</v>
      </c>
    </row>
    <row r="124" spans="1:11" ht="18" customHeight="1" x14ac:dyDescent="0.25">
      <c r="B124" s="158" t="s">
        <v>2904</v>
      </c>
      <c r="C124" s="157"/>
      <c r="D124" s="157" t="str">
        <f>CHOOSE(Translations!$C$1+1,I124,J124,K124)</f>
        <v>PSM-6 Porcentaje de productos sanitarios para órdenes de compra confirmadas con los proveedores en las cantidades previstas para las tres enfermedades durante el período del informe</v>
      </c>
      <c r="E124" s="157"/>
      <c r="F124" s="157"/>
      <c r="G124" s="157" t="s">
        <v>2905</v>
      </c>
      <c r="H124" s="158"/>
      <c r="I124" s="158" t="s">
        <v>2906</v>
      </c>
      <c r="J124" s="158" t="s">
        <v>2907</v>
      </c>
      <c r="K124" s="158" t="s">
        <v>2908</v>
      </c>
    </row>
    <row r="125" spans="1:11" ht="18" customHeight="1" x14ac:dyDescent="0.25">
      <c r="B125" s="158" t="s">
        <v>2909</v>
      </c>
      <c r="C125" s="157"/>
      <c r="D125" s="157" t="str">
        <f>CHOOSE(Translations!$C$1+1,I125,J125,K125)</f>
        <v>PSM-7 Porcentaje de lotes de productos sanitarios para las tres enfermedades sometidos a pruebas de calidad de acuerdo con la política de aseguramiento de la calidad del Fondo Mundial</v>
      </c>
      <c r="E125" s="157"/>
      <c r="F125" s="157"/>
      <c r="G125" s="157" t="s">
        <v>2910</v>
      </c>
      <c r="H125" s="158"/>
      <c r="I125" s="158" t="s">
        <v>2911</v>
      </c>
      <c r="J125" s="158" t="s">
        <v>2912</v>
      </c>
      <c r="K125" s="158" t="s">
        <v>2913</v>
      </c>
    </row>
    <row r="126" spans="1:11" ht="18" customHeight="1" x14ac:dyDescent="0.25">
      <c r="B126" s="158" t="s">
        <v>2477</v>
      </c>
      <c r="C126" s="157"/>
      <c r="D126" s="157" t="str">
        <f>CHOOSE(Translations!$C$1+1,I126,J126,K126)</f>
        <v>M&amp;E-2a Exhaustividad de los informes de los establecimientos de salud  : porcentaje de informes mensuales previstos  de los establecimientos de salud  (para el período de reporte) que se reciben realmente</v>
      </c>
      <c r="E126" s="157"/>
      <c r="F126" s="157"/>
      <c r="G126" s="157" t="s">
        <v>2914</v>
      </c>
      <c r="H126" s="158"/>
      <c r="I126" s="158" t="s">
        <v>2486</v>
      </c>
      <c r="J126" s="158" t="s">
        <v>2487</v>
      </c>
      <c r="K126" s="158" t="s">
        <v>2488</v>
      </c>
    </row>
    <row r="127" spans="1:11" ht="18" customHeight="1" x14ac:dyDescent="0.25">
      <c r="B127" s="158" t="s">
        <v>2504</v>
      </c>
      <c r="C127" s="157"/>
      <c r="D127" s="157" t="str">
        <f>CHOOSE(Translations!$C$1+1,I127,J127,K127)</f>
        <v>M&amp;E-2b Puntualidad de los informes de los  establecimientos de salud : porcentaje de informes de los establecimientos de salud  enviados mensualmente ( para el período de reporte) que se reciben puntualmente de acuerdo con las directrices nacionales</v>
      </c>
      <c r="E127" s="157"/>
      <c r="F127" s="157"/>
      <c r="G127" s="157" t="s">
        <v>2915</v>
      </c>
      <c r="H127" s="158"/>
      <c r="I127" s="158" t="s">
        <v>2507</v>
      </c>
      <c r="J127" s="158" t="s">
        <v>2508</v>
      </c>
      <c r="K127" s="158" t="s">
        <v>2509</v>
      </c>
    </row>
    <row r="128" spans="1:11" ht="18" customHeight="1" x14ac:dyDescent="0.25">
      <c r="B128" s="158" t="s">
        <v>2916</v>
      </c>
      <c r="C128" s="157"/>
      <c r="D128" s="157" t="str">
        <f>CHOOSE(Translations!$C$1+1,I128,J128,K128)</f>
        <v>M&amp;E-4 Porcentaje de  informes sobre la prestación de servicios de los trabajadores de la salud comunitarios integrados en el Sistema de información de gestión de salud  nacional</v>
      </c>
      <c r="E128" s="157"/>
      <c r="F128" s="157"/>
      <c r="G128" s="157" t="s">
        <v>2917</v>
      </c>
      <c r="H128" s="158"/>
      <c r="I128" s="158" t="s">
        <v>2918</v>
      </c>
      <c r="J128" s="158" t="s">
        <v>2919</v>
      </c>
      <c r="K128" s="158" t="s">
        <v>2920</v>
      </c>
    </row>
    <row r="129" spans="2:11" ht="18" customHeight="1" x14ac:dyDescent="0.25">
      <c r="B129" s="158" t="s">
        <v>2921</v>
      </c>
      <c r="C129" s="157"/>
      <c r="D129" s="157" t="str">
        <f>CHOOSE(Translations!$C$1+1,I129,J129,K129)</f>
        <v>M&amp;E-5 Porcentaje de establecimientos de salud que registran y envían los datos mediante el sistema de comunicación electrónico</v>
      </c>
      <c r="E129" s="157"/>
      <c r="F129" s="157"/>
      <c r="G129" s="157" t="s">
        <v>2922</v>
      </c>
      <c r="H129" s="158"/>
      <c r="I129" s="158" t="s">
        <v>2923</v>
      </c>
      <c r="J129" s="158" t="s">
        <v>2924</v>
      </c>
      <c r="K129" s="158" t="s">
        <v>2925</v>
      </c>
    </row>
    <row r="130" spans="2:11" ht="18" customHeight="1" x14ac:dyDescent="0.25">
      <c r="B130" s="158" t="s">
        <v>2926</v>
      </c>
      <c r="C130" s="157"/>
      <c r="D130" s="157" t="str">
        <f>CHOOSE(Translations!$C$1+1,I130,J130,K130)</f>
        <v>M&amp;E-6 Porcentaje de distritos que producen informe(s) analíticos periódicos de acuerdo con el plan y el formato de los informes acordados a nivel nacional durante el período de reporte</v>
      </c>
      <c r="E130" s="157"/>
      <c r="F130" s="157"/>
      <c r="G130" s="157" t="s">
        <v>2927</v>
      </c>
      <c r="H130" s="158"/>
      <c r="I130" s="158" t="s">
        <v>2928</v>
      </c>
      <c r="J130" s="158" t="s">
        <v>2929</v>
      </c>
      <c r="K130" s="158" t="s">
        <v>2930</v>
      </c>
    </row>
    <row r="131" spans="2:11" ht="18" customHeight="1" x14ac:dyDescent="0.25">
      <c r="B131" s="158" t="s">
        <v>2516</v>
      </c>
      <c r="C131" s="157"/>
      <c r="D131" s="157" t="str">
        <f>CHOOSE(Translations!$C$1+1,I131,J131,K131)</f>
        <v>HRH-1 Tasa de puestos vacantes: número de puestos de salud a tiempo completo vacantes durante al menos 6 meses como porcentaje total del número de puestos financiados</v>
      </c>
      <c r="E131" s="157"/>
      <c r="F131" s="157"/>
      <c r="G131" s="157" t="s">
        <v>2931</v>
      </c>
      <c r="H131" s="158"/>
      <c r="I131" s="158" t="s">
        <v>2519</v>
      </c>
      <c r="J131" s="158" t="s">
        <v>2520</v>
      </c>
      <c r="K131" s="158" t="s">
        <v>2521</v>
      </c>
    </row>
    <row r="132" spans="2:11" ht="18" customHeight="1" x14ac:dyDescent="0.25">
      <c r="B132" s="158" t="s">
        <v>2168</v>
      </c>
      <c r="C132" s="157"/>
      <c r="D132" s="157" t="str">
        <f>CHOOSE(Translations!$C$1+1,I132,J132,K132)</f>
        <v>TCP-1⁽ᴹ⁾ Número de casos notificados de todas las formas de tuberculosis (esto es, confirmados bacteriológicamente y con diagnóstico clínico), casos nuevos y recaídas.</v>
      </c>
      <c r="E132" s="157"/>
      <c r="F132" s="157"/>
      <c r="G132" s="157" t="s">
        <v>2803</v>
      </c>
      <c r="H132" s="158"/>
      <c r="I132" s="158" t="s">
        <v>2175</v>
      </c>
      <c r="J132" s="158" t="s">
        <v>2176</v>
      </c>
      <c r="K132" s="158" t="s">
        <v>2177</v>
      </c>
    </row>
    <row r="133" spans="2:11" ht="18" customHeight="1" x14ac:dyDescent="0.25">
      <c r="B133" s="158" t="s">
        <v>2195</v>
      </c>
      <c r="C133" s="157"/>
      <c r="D133" s="157" t="str">
        <f>CHOOSE(Translations!$C$1+1,I133,J133,K133)</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E133" s="157"/>
      <c r="F133" s="157"/>
      <c r="G133" s="157" t="s">
        <v>2808</v>
      </c>
      <c r="H133" s="158"/>
      <c r="I133" s="158" t="s">
        <v>2198</v>
      </c>
      <c r="J133" s="158" t="s">
        <v>2199</v>
      </c>
      <c r="K133" s="158" t="s">
        <v>2200</v>
      </c>
    </row>
    <row r="134" spans="2:11" ht="18" customHeight="1" x14ac:dyDescent="0.25">
      <c r="B134" s="158" t="s">
        <v>2812</v>
      </c>
      <c r="C134" s="157"/>
      <c r="D134" s="157" t="str">
        <f>CHOOSE(Translations!$C$1+1,I134,J134,K134)</f>
        <v>TCP-3 Porcentaje de laboratorios que demuestran un desempeño adecuado en el aseguramiento externo de la calidad en lo que se refiere a la microscopía de frotis entre el número total de laboratorios que realizan microscopía de frotis durante el periodo de presentación de informes.</v>
      </c>
      <c r="E134" s="157"/>
      <c r="F134" s="157"/>
      <c r="G134" s="157" t="s">
        <v>2813</v>
      </c>
      <c r="H134" s="158"/>
      <c r="I134" s="158" t="s">
        <v>2815</v>
      </c>
      <c r="J134" s="158" t="s">
        <v>2816</v>
      </c>
      <c r="K134" s="158" t="s">
        <v>2817</v>
      </c>
    </row>
    <row r="135" spans="2:11" ht="18" customHeight="1" x14ac:dyDescent="0.25">
      <c r="B135" s="158" t="s">
        <v>2213</v>
      </c>
      <c r="C135" s="157"/>
      <c r="D135" s="157" t="str">
        <f>CHOOSE(Translations!$C$1+1,I135,J135,K135)</f>
        <v>TCP-5.1 Número de personas en contacto con pacientes de tuberculosis que empezaron a recibir terapia preventiva.</v>
      </c>
      <c r="E135" s="157"/>
      <c r="F135" s="157"/>
      <c r="G135" s="157" t="s">
        <v>2818</v>
      </c>
      <c r="H135" s="158"/>
      <c r="I135" s="158" t="s">
        <v>2216</v>
      </c>
      <c r="J135" s="158" t="s">
        <v>2217</v>
      </c>
      <c r="K135" s="158" t="s">
        <v>2218</v>
      </c>
    </row>
    <row r="136" spans="2:11" ht="18" customHeight="1" x14ac:dyDescent="0.25">
      <c r="B136" s="158" t="s">
        <v>2819</v>
      </c>
      <c r="C136" s="157"/>
      <c r="D136" s="157" t="str">
        <f>CHOOSE(Translations!$C$1+1,I136,J136,K136)</f>
        <v>TCP-6a Número de casos de tuberculosis (en todas sus formas) notificados entre reclusos.</v>
      </c>
      <c r="E136" s="157"/>
      <c r="F136" s="157"/>
      <c r="G136" s="157" t="s">
        <v>2820</v>
      </c>
      <c r="H136" s="158"/>
      <c r="I136" s="158" t="s">
        <v>2821</v>
      </c>
      <c r="J136" s="158" t="s">
        <v>2822</v>
      </c>
      <c r="K136" s="158" t="s">
        <v>2823</v>
      </c>
    </row>
    <row r="137" spans="2:11" ht="18" customHeight="1" x14ac:dyDescent="0.25">
      <c r="B137" s="158" t="s">
        <v>2933</v>
      </c>
      <c r="C137" s="157"/>
      <c r="D137" s="157" t="str">
        <f>CHOOSE(Translations!$C$1+1,I137,J137,K137)</f>
        <v>HRH-3 Proporción de trabajadores de  salud comunitarios que recibieron al menos una supervisión de apoyo  durante el período de reporte</v>
      </c>
      <c r="E137" s="157"/>
      <c r="F137" s="157"/>
      <c r="G137" s="157" t="s">
        <v>2934</v>
      </c>
      <c r="H137" s="158"/>
      <c r="I137" s="158" t="s">
        <v>2935</v>
      </c>
      <c r="J137" s="158" t="s">
        <v>2936</v>
      </c>
      <c r="K137" s="158" t="s">
        <v>2937</v>
      </c>
    </row>
    <row r="138" spans="2:11" ht="18" customHeight="1" x14ac:dyDescent="0.25">
      <c r="B138" s="158" t="s">
        <v>2530</v>
      </c>
      <c r="C138" s="157"/>
      <c r="D138" s="157" t="str">
        <f>CHOOSE(Translations!$C$1+1,I138,J138,K138)</f>
        <v>HRH-2 Proporción de estudiantes graduados de un programa de educación y formación de personal sanitario respecto del número de estudiantes inscritos en primer año</v>
      </c>
      <c r="E138" s="157"/>
      <c r="F138" s="157"/>
      <c r="G138" s="157" t="s">
        <v>2932</v>
      </c>
      <c r="H138" s="158"/>
      <c r="I138" s="158" t="s">
        <v>2533</v>
      </c>
      <c r="J138" s="158" t="s">
        <v>2534</v>
      </c>
      <c r="K138" s="158" t="s">
        <v>2535</v>
      </c>
    </row>
    <row r="139" spans="2:11" ht="18" customHeight="1" x14ac:dyDescent="0.25">
      <c r="B139" s="158" t="s">
        <v>2938</v>
      </c>
      <c r="C139" s="157"/>
      <c r="D139" s="157" t="str">
        <f>CHOOSE(Translations!$C$1+1,I139,J139,K139)</f>
        <v>SD-3 Número de visitas al departamento de pacientes ambulatorios por persona y año</v>
      </c>
      <c r="E139" s="157"/>
      <c r="F139" s="157"/>
      <c r="G139" s="157" t="s">
        <v>2939</v>
      </c>
      <c r="H139" s="158"/>
      <c r="I139" s="158" t="s">
        <v>2940</v>
      </c>
      <c r="J139" s="158" t="s">
        <v>2941</v>
      </c>
      <c r="K139" s="158" t="s">
        <v>2942</v>
      </c>
    </row>
    <row r="140" spans="2:11" ht="18" customHeight="1" x14ac:dyDescent="0.25">
      <c r="B140" s="158" t="s">
        <v>2943</v>
      </c>
      <c r="C140" s="157"/>
      <c r="D140" s="157" t="str">
        <f>CHOOSE(Translations!$C$1+1,I140,J140,K140)</f>
        <v>SD-4 Porcentaje de establecimientos de salud con comité de salud en funcionamiento (o similar) que incluya a los miembros comunitarios y se reúna al menos una vez por trimestre</v>
      </c>
      <c r="E140" s="157"/>
      <c r="F140" s="157"/>
      <c r="G140" s="157" t="s">
        <v>2944</v>
      </c>
      <c r="H140" s="158"/>
      <c r="I140" s="158" t="s">
        <v>2945</v>
      </c>
      <c r="J140" s="158" t="s">
        <v>2946</v>
      </c>
      <c r="K140" s="158" t="s">
        <v>2947</v>
      </c>
    </row>
    <row r="141" spans="2:11" ht="18" customHeight="1" x14ac:dyDescent="0.25">
      <c r="B141" s="158" t="s">
        <v>2223</v>
      </c>
      <c r="C141" s="157"/>
      <c r="D141" s="157" t="str">
        <f>CHOOSE(Translations!$C$1+1,I141,J141,K141)</f>
        <v>TCP-6b Número de casos de tuberculosis (en todas sus formas) notificados entre las poblaciones clave afectadas o los grupos de alto riesgo (distintos de los reclusos).</v>
      </c>
      <c r="E141" s="157"/>
      <c r="F141" s="157"/>
      <c r="G141" s="157" t="s">
        <v>2824</v>
      </c>
      <c r="H141" s="158"/>
      <c r="I141" s="158" t="s">
        <v>2229</v>
      </c>
      <c r="J141" s="158" t="s">
        <v>2230</v>
      </c>
      <c r="K141" s="158" t="s">
        <v>2231</v>
      </c>
    </row>
    <row r="142" spans="2:11" ht="18" customHeight="1" x14ac:dyDescent="0.25">
      <c r="B142" s="158" t="s">
        <v>2825</v>
      </c>
      <c r="C142" s="157"/>
      <c r="D142" s="157" t="str">
        <f>CHOOSE(Translations!$C$1+1,I142,J142,K142)</f>
        <v>TCP-7a Número de casos de tuberculosis notificados (en todas sus formas) aportados por proveedores que no pertenecen al programa nacional para el control de la tuberculosis: centros privados o no gubernamentales.</v>
      </c>
      <c r="E142" s="157"/>
      <c r="F142" s="157"/>
      <c r="G142" s="157" t="s">
        <v>2826</v>
      </c>
      <c r="H142" s="158"/>
      <c r="I142" s="158" t="s">
        <v>2827</v>
      </c>
      <c r="J142" s="158" t="s">
        <v>2828</v>
      </c>
      <c r="K142" s="158" t="s">
        <v>2829</v>
      </c>
    </row>
    <row r="143" spans="2:11" ht="18" customHeight="1" x14ac:dyDescent="0.25">
      <c r="B143" s="158" t="s">
        <v>2830</v>
      </c>
      <c r="C143" s="157"/>
      <c r="D143" s="157" t="str">
        <f>CHOOSE(Translations!$C$1+1,I143,J143,K143)</f>
        <v>TCP-7b Número de casos de tuberculosis notificados (en todas sus formas) aportados por proveedores que no pertenecen al programa nacional para el control de la tuberculosis: sector público.</v>
      </c>
      <c r="E143" s="157"/>
      <c r="F143" s="157"/>
      <c r="G143" s="157" t="s">
        <v>2831</v>
      </c>
      <c r="H143" s="158"/>
      <c r="I143" s="158" t="s">
        <v>2832</v>
      </c>
      <c r="J143" s="158" t="s">
        <v>2833</v>
      </c>
      <c r="K143" s="158" t="s">
        <v>2834</v>
      </c>
    </row>
    <row r="144" spans="2:11" ht="18" customHeight="1" x14ac:dyDescent="0.25">
      <c r="B144" s="158" t="s">
        <v>2948</v>
      </c>
      <c r="C144" s="157"/>
      <c r="D144" s="157" t="str">
        <f>CHOOSE(Translations!$C$1+1,I144,J144,K144)</f>
        <v>SD-5 Porcentaje de establecimientos de salud que reciben supervisión de apoyo al menos una vez por trimestre</v>
      </c>
      <c r="E144" s="157"/>
      <c r="F144" s="157"/>
      <c r="G144" s="157" t="s">
        <v>2949</v>
      </c>
      <c r="H144" s="158"/>
      <c r="I144" s="158" t="s">
        <v>2950</v>
      </c>
      <c r="J144" s="158" t="s">
        <v>2951</v>
      </c>
      <c r="K144" s="158" t="s">
        <v>2952</v>
      </c>
    </row>
    <row r="145" spans="2:11" ht="18" customHeight="1" x14ac:dyDescent="0.25">
      <c r="B145" s="158" t="s">
        <v>2544</v>
      </c>
      <c r="C145" s="157"/>
      <c r="D145" s="157" t="str">
        <f>CHOOSE(Translations!$C$1+1,I145,J145,K145)</f>
        <v>SD-6 Número de  condiciones de la atención integrada en la comunidad de enfermedades infantiles tratadas en niños menores de 5 años en áreas objetivo durante el período de informes</v>
      </c>
      <c r="E145" s="157"/>
      <c r="F145" s="157"/>
      <c r="G145" s="157" t="s">
        <v>2953</v>
      </c>
      <c r="H145" s="158"/>
      <c r="I145" s="158" t="s">
        <v>2552</v>
      </c>
      <c r="J145" s="158" t="s">
        <v>2553</v>
      </c>
      <c r="K145" s="158" t="s">
        <v>2554</v>
      </c>
    </row>
    <row r="146" spans="2:11" ht="18" customHeight="1" x14ac:dyDescent="0.25">
      <c r="B146" s="158" t="s">
        <v>2954</v>
      </c>
      <c r="C146" s="157"/>
      <c r="D146" s="157" t="str">
        <f>CHOOSE(Translations!$C$1+1,I146,J146,K146)</f>
        <v>FMS-1 Porcentaje de componentes del sistema de gestión de financiamiento público utilizado para la gestión de financiamiento de las subvenciones</v>
      </c>
      <c r="E146" s="157"/>
      <c r="F146" s="157"/>
      <c r="G146" s="157" t="s">
        <v>2955</v>
      </c>
      <c r="H146" s="158"/>
      <c r="I146" s="158" t="s">
        <v>2956</v>
      </c>
      <c r="J146" s="158" t="s">
        <v>2957</v>
      </c>
      <c r="K146" s="158" t="s">
        <v>2958</v>
      </c>
    </row>
    <row r="147" spans="2:11" ht="18" customHeight="1" x14ac:dyDescent="0.25">
      <c r="B147" s="158" t="s">
        <v>2959</v>
      </c>
      <c r="C147" s="157"/>
      <c r="D147" s="157" t="str">
        <f>CHOOSE(Translations!$C$1+1,I147,J147,K147)</f>
        <v>HSG-1 Porcentaje de equipos de gestión sanitaria en los distritos u otras unidades administrativas que han elaborado un plan de monitoreo, incluidos objetivos de trabajo anuales y medidas de desempeño</v>
      </c>
      <c r="E147" s="157"/>
      <c r="F147" s="157"/>
      <c r="G147" s="157" t="s">
        <v>2960</v>
      </c>
      <c r="H147" s="158"/>
      <c r="I147" s="158" t="s">
        <v>2961</v>
      </c>
      <c r="J147" s="158" t="s">
        <v>2962</v>
      </c>
      <c r="K147" s="158" t="s">
        <v>2963</v>
      </c>
    </row>
    <row r="148" spans="2:11" ht="18" customHeight="1" x14ac:dyDescent="0.25">
      <c r="B148" s="158" t="s">
        <v>2840</v>
      </c>
      <c r="C148" s="157"/>
      <c r="D148" s="157" t="str">
        <f>CHOOSE(Translations!$C$1+1,I148,J148,K148)</f>
        <v>TCP-8 Porcentaje de pacientes de tuberculosis notificados como casos nuevos y recaídas analizados con las pruebas rápidas recomendadas por la OMS en el momento del diagnóstico.</v>
      </c>
      <c r="E148" s="157"/>
      <c r="F148" s="157"/>
      <c r="G148" s="157" t="s">
        <v>2841</v>
      </c>
      <c r="H148" s="158"/>
      <c r="I148" s="158" t="s">
        <v>2842</v>
      </c>
      <c r="J148" s="158" t="s">
        <v>2843</v>
      </c>
      <c r="K148" s="158" t="s">
        <v>2844</v>
      </c>
    </row>
    <row r="149" spans="2:11" ht="18" customHeight="1" x14ac:dyDescent="0.25">
      <c r="B149" s="158" t="s">
        <v>2237</v>
      </c>
      <c r="C149" s="157"/>
      <c r="D149" s="157" t="str">
        <f>CHOOSE(Translations!$C$1+1,I149,J149,K149)</f>
        <v>MDR TB-2⁽ᴹ⁾ Número de casos de tuberculosis resistente a la rifampicina y/o multirresistente notificados.</v>
      </c>
      <c r="E149" s="157"/>
      <c r="F149" s="157"/>
      <c r="G149" s="157" t="s">
        <v>2845</v>
      </c>
      <c r="H149" s="158"/>
      <c r="I149" s="158" t="s">
        <v>2240</v>
      </c>
      <c r="J149" s="158" t="s">
        <v>2241</v>
      </c>
      <c r="K149" s="158" t="s">
        <v>2242</v>
      </c>
    </row>
    <row r="150" spans="2:11" ht="18" customHeight="1" x14ac:dyDescent="0.25">
      <c r="B150" s="158" t="s">
        <v>2249</v>
      </c>
      <c r="C150" s="157"/>
      <c r="D150" s="157" t="str">
        <f>CHOOSE(Translations!$C$1+1,I150,J150,K150)</f>
        <v>MDR TB-3⁽ᴹ⁾ Número de casos de tuberculosis resistente a la rifampicina y/o multirresistente que empezaron a recibir tratamiento de segunda línea.</v>
      </c>
      <c r="E150" s="157"/>
      <c r="F150" s="157"/>
      <c r="G150" s="157" t="s">
        <v>2849</v>
      </c>
      <c r="H150" s="158"/>
      <c r="I150" s="158" t="s">
        <v>2258</v>
      </c>
      <c r="J150" s="158" t="s">
        <v>2259</v>
      </c>
      <c r="K150" s="158" t="s">
        <v>2260</v>
      </c>
    </row>
    <row r="151" spans="2:11" ht="18" customHeight="1" x14ac:dyDescent="0.25">
      <c r="B151" s="158" t="s">
        <v>2835</v>
      </c>
      <c r="C151" s="157"/>
      <c r="D151" s="157" t="str">
        <f>CHOOSE(Translations!$C$1+1,I151,J151,K151)</f>
        <v>TCP-7c Número de casos de tuberculosis notificados (en todas sus formas) aportados por proveedores que no pertenecen al programa nacional para el control de la tuberculosis: derivados desde las comunidades.</v>
      </c>
      <c r="E151" s="157"/>
      <c r="F151" s="157"/>
      <c r="G151" s="157" t="s">
        <v>2836</v>
      </c>
      <c r="H151" s="158"/>
      <c r="I151" s="158" t="s">
        <v>2837</v>
      </c>
      <c r="J151" s="158" t="s">
        <v>2838</v>
      </c>
      <c r="K151" s="158" t="s">
        <v>2839</v>
      </c>
    </row>
    <row r="152" spans="2:11" ht="18" customHeight="1" x14ac:dyDescent="0.25">
      <c r="B152" s="158" t="s">
        <v>2969</v>
      </c>
      <c r="C152" s="157"/>
      <c r="D152" s="157" t="str">
        <f>CHOOSE(Translations!$C$1+1,I152,J152,K152)</f>
        <v>CSS-2 Número de organizaciones comunitarias que recibieron un paquete de formación predefinido</v>
      </c>
      <c r="E152" s="157"/>
      <c r="F152" s="157"/>
      <c r="G152" s="157" t="s">
        <v>2970</v>
      </c>
      <c r="H152" s="158"/>
      <c r="I152" s="158" t="s">
        <v>2971</v>
      </c>
      <c r="J152" s="158" t="s">
        <v>2972</v>
      </c>
      <c r="K152" s="158" t="s">
        <v>2973</v>
      </c>
    </row>
    <row r="153" spans="2:11" ht="18" customHeight="1" x14ac:dyDescent="0.25">
      <c r="B153" s="158" t="s">
        <v>2974</v>
      </c>
      <c r="C153" s="157"/>
      <c r="D153" s="157" t="str">
        <f>CHOOSE(Translations!$C$1+1,I153,J153,K153)</f>
        <v>LAB-1 Porcentaje de laboratorios nacionales de referencia acreditados de acuerdo con el estándar ISO15189 o que hayan conseguido al menos cuatro estrellas con vistas a obtener la acreditación</v>
      </c>
      <c r="E153" s="157"/>
      <c r="F153" s="157"/>
      <c r="G153" s="157" t="s">
        <v>2975</v>
      </c>
      <c r="H153" s="158"/>
      <c r="I153" s="158" t="s">
        <v>2976</v>
      </c>
      <c r="J153" s="158" t="s">
        <v>2977</v>
      </c>
      <c r="K153" s="158" t="s">
        <v>2978</v>
      </c>
    </row>
    <row r="154" spans="2:11" ht="18" customHeight="1" x14ac:dyDescent="0.25">
      <c r="B154" s="158" t="s">
        <v>2964</v>
      </c>
      <c r="C154" s="157"/>
      <c r="D154" s="157" t="str">
        <f>CHOOSE(Translations!$C$1+1,I154,J154,K154)</f>
        <v>CSS-1 Porcentaje de informes de monitoreo  comunitarios presentados a los mecanismos de supervisión pertinentes</v>
      </c>
      <c r="E154" s="157"/>
      <c r="F154" s="157"/>
      <c r="G154" s="157" t="s">
        <v>2965</v>
      </c>
      <c r="H154" s="158"/>
      <c r="I154" s="158" t="s">
        <v>2966</v>
      </c>
      <c r="J154" s="158" t="s">
        <v>2967</v>
      </c>
      <c r="K154" s="158" t="s">
        <v>2968</v>
      </c>
    </row>
    <row r="155" spans="2:11" ht="18" customHeight="1" x14ac:dyDescent="0.25">
      <c r="B155" s="158" t="s">
        <v>2853</v>
      </c>
      <c r="C155" s="157"/>
      <c r="D155" s="157" t="str">
        <f>CHOOSE(Translations!$C$1+1,I155,J155,K155)</f>
        <v>MDR TB-4 Porcentaje de casos de tuberculosis resistente a la rifampicina y/o multirresistente que comenzaron a recibir tratamiento para la tuberculosis multirresistente y cuyo seguimiento se interrumpió a los seis meses.</v>
      </c>
      <c r="E155" s="157"/>
      <c r="F155" s="157"/>
      <c r="G155" s="157" t="s">
        <v>2854</v>
      </c>
      <c r="H155" s="158"/>
      <c r="I155" s="158" t="s">
        <v>2855</v>
      </c>
      <c r="J155" s="158" t="s">
        <v>2856</v>
      </c>
      <c r="K155" s="158" t="s">
        <v>2857</v>
      </c>
    </row>
    <row r="156" spans="2:11" ht="18" customHeight="1" x14ac:dyDescent="0.25">
      <c r="B156" s="158" t="s">
        <v>2858</v>
      </c>
      <c r="C156" s="157"/>
      <c r="D156" s="157" t="str">
        <f>CHOOSE(Translations!$C$1+1,I156,J156,K156)</f>
        <v>MDR TB-5 Porcentaje de laboratorios de pruebas de sensibilidad a los medicamentos que muestran un desempeño adecuado en lo que se refiere al aseguramiento externo de la calidad.</v>
      </c>
      <c r="E156" s="157"/>
      <c r="F156" s="157"/>
      <c r="G156" s="157" t="s">
        <v>2859</v>
      </c>
      <c r="H156" s="158"/>
      <c r="I156" s="158" t="s">
        <v>2860</v>
      </c>
      <c r="J156" s="158" t="s">
        <v>2861</v>
      </c>
      <c r="K156" s="158" t="s">
        <v>2862</v>
      </c>
    </row>
    <row r="157" spans="2:11" ht="18" customHeight="1" x14ac:dyDescent="0.25">
      <c r="B157" s="158" t="s">
        <v>2863</v>
      </c>
      <c r="C157" s="157"/>
      <c r="D157" s="157" t="str">
        <f>CHOOSE(Translations!$C$1+1,I157,J157,K157)</f>
        <v>MDR TB-6 Porcentaje de pacientes con tuberculosis y resultados de sensibilidad a los fármacos al menos con respecto a la rifampicina entre el número total de casos notificados (nuevos y vueltos a tratar) en el mismo año.</v>
      </c>
      <c r="E157" s="157"/>
      <c r="F157" s="157"/>
      <c r="G157" s="157" t="s">
        <v>2864</v>
      </c>
      <c r="H157" s="158"/>
      <c r="I157" s="158" t="s">
        <v>2865</v>
      </c>
      <c r="J157" s="158" t="s">
        <v>2866</v>
      </c>
      <c r="K157" s="158" t="s">
        <v>2867</v>
      </c>
    </row>
    <row r="158" spans="2:11" ht="18" customHeight="1" x14ac:dyDescent="0.25">
      <c r="B158" s="158" t="s">
        <v>2868</v>
      </c>
      <c r="C158" s="157"/>
      <c r="D158" s="157" t="str">
        <f>CHOOSE(Translations!$C$1+1,I158,J158,K158)</f>
        <v>MDR TB-7.1 Porcentaje de casos confirmados de tuberculosis resistente a la rifampicina y/o multirresistente que se han sometido a pruebas para detectar la resistencia a medicamentos de segunda línea.</v>
      </c>
      <c r="E158" s="157"/>
      <c r="F158" s="157"/>
      <c r="G158" s="157" t="s">
        <v>2869</v>
      </c>
      <c r="H158" s="158"/>
      <c r="I158" s="158" t="s">
        <v>2870</v>
      </c>
      <c r="J158" s="158" t="s">
        <v>2871</v>
      </c>
      <c r="K158" s="158" t="s">
        <v>2872</v>
      </c>
    </row>
    <row r="159" spans="2:11" ht="18" customHeight="1" x14ac:dyDescent="0.25">
      <c r="B159" s="158" t="s">
        <v>2873</v>
      </c>
      <c r="C159" s="157"/>
      <c r="D159" s="157" t="str">
        <f>CHOOSE(Translations!$C$1+1,I159,J159,K159)</f>
        <v>MDR TB-8 Número de casos de tuberculosis ultrarresistente (TB-XR) que reciben tratamiento.</v>
      </c>
      <c r="E159" s="157"/>
      <c r="F159" s="157"/>
      <c r="G159" s="157" t="s">
        <v>2874</v>
      </c>
      <c r="H159" s="158"/>
      <c r="I159" s="158" t="s">
        <v>2875</v>
      </c>
      <c r="J159" s="158" t="s">
        <v>2876</v>
      </c>
      <c r="K159" s="158" t="s">
        <v>2877</v>
      </c>
    </row>
    <row r="160" spans="2:11" ht="18" customHeight="1" x14ac:dyDescent="0.25">
      <c r="B160" s="158" t="s">
        <v>2274</v>
      </c>
      <c r="C160" s="157"/>
      <c r="D160" s="157" t="str">
        <f>CHOOSE(Translations!$C$1+1,I160,J160,K160)</f>
        <v>MDR TB-9 Índice de éxito del tratamiento de los casos de tuberculosis resistente a la rifampicina y/o tuberculosis multirresistente: Porcentaje de casos de tuberculosis resistente a la rifampicina y/o tuberculosis multirresistente tratados con éxito.</v>
      </c>
      <c r="E160" s="157"/>
      <c r="F160" s="157"/>
      <c r="G160" s="157" t="s">
        <v>2878</v>
      </c>
      <c r="H160" s="158"/>
      <c r="I160" s="158" t="s">
        <v>2279</v>
      </c>
      <c r="J160" s="158" t="s">
        <v>2280</v>
      </c>
      <c r="K160" s="158" t="s">
        <v>2281</v>
      </c>
    </row>
    <row r="161" spans="1:11" ht="18" customHeight="1" x14ac:dyDescent="0.25">
      <c r="B161" s="158" t="s">
        <v>2292</v>
      </c>
      <c r="C161" s="157"/>
      <c r="D161" s="157" t="str">
        <f>CHOOSE(Translations!$C$1+1,I161,J161,K161)</f>
        <v>TB/HIV-5 Porcentaje de casos nuevos y recaídas de TB registrados, con estado serológico de VIH documentado</v>
      </c>
      <c r="E161" s="157"/>
      <c r="F161" s="157"/>
      <c r="G161" s="157" t="s">
        <v>2883</v>
      </c>
      <c r="H161" s="158"/>
      <c r="I161" s="158" t="s">
        <v>2295</v>
      </c>
      <c r="J161" s="158" t="s">
        <v>2296</v>
      </c>
      <c r="K161" s="158" t="s">
        <v>2297</v>
      </c>
    </row>
    <row r="162" spans="1:11" ht="18" customHeight="1" x14ac:dyDescent="0.25">
      <c r="B162" s="158" t="s">
        <v>2308</v>
      </c>
      <c r="C162" s="157"/>
      <c r="D162" s="157" t="str">
        <f>CHOOSE(Translations!$C$1+1,I162,J162,K162)</f>
        <v>TB/HIV-6⁽ᴹ⁾ Porcentaje de casos nuevos y recaídas de TB coinfectados con VIH que recibieron TARV durante el tratamiento de la TB</v>
      </c>
      <c r="E162" s="157"/>
      <c r="F162" s="157"/>
      <c r="G162" s="157" t="s">
        <v>2884</v>
      </c>
      <c r="H162" s="158"/>
      <c r="I162" s="158" t="s">
        <v>2311</v>
      </c>
      <c r="J162" s="158" t="s">
        <v>2312</v>
      </c>
      <c r="K162" s="158" t="s">
        <v>2313</v>
      </c>
    </row>
    <row r="163" spans="1:11" ht="18" customHeight="1" x14ac:dyDescent="0.25">
      <c r="B163" s="158" t="s">
        <v>2322</v>
      </c>
      <c r="C163" s="157"/>
      <c r="D163" s="157" t="str">
        <f>CHOOSE(Translations!$C$1+1,I163,J163,K163)</f>
        <v>TB/HIV-7 Porcentaje de personas que viven con el VIH recibiendo terapia antirretroviral que han iniciado la terapia preventiva de TB entre las personas que viven con el VIH elegibles durante el período de reporte</v>
      </c>
      <c r="E163" s="157"/>
      <c r="F163" s="157"/>
      <c r="G163" s="157" t="s">
        <v>2885</v>
      </c>
      <c r="H163" s="158"/>
      <c r="I163" s="158" t="s">
        <v>2329</v>
      </c>
      <c r="J163" s="158" t="s">
        <v>2330</v>
      </c>
      <c r="K163" s="158" t="s">
        <v>2331</v>
      </c>
    </row>
    <row r="165" spans="1:11" hidden="1" x14ac:dyDescent="0.25"/>
    <row r="166" spans="1:11" hidden="1" x14ac:dyDescent="0.25"/>
    <row r="168" spans="1:11" ht="13" x14ac:dyDescent="0.3">
      <c r="A168" s="6" t="s">
        <v>211</v>
      </c>
    </row>
    <row r="169" spans="1:11" ht="32" customHeight="1" x14ac:dyDescent="0.25">
      <c r="B169" s="157" t="s">
        <v>107</v>
      </c>
      <c r="C169" s="157"/>
      <c r="D169" s="157" t="s">
        <v>448</v>
      </c>
      <c r="E169" s="157"/>
      <c r="F169" s="157"/>
      <c r="G169" s="157" t="s">
        <v>48</v>
      </c>
      <c r="H169" s="157"/>
      <c r="I169" s="157" t="s">
        <v>43</v>
      </c>
      <c r="J169" s="157" t="s">
        <v>446</v>
      </c>
      <c r="K169" s="157" t="s">
        <v>444</v>
      </c>
    </row>
    <row r="170" spans="1:11" ht="12" hidden="1" customHeight="1" x14ac:dyDescent="0.25">
      <c r="B170" s="158" t="s">
        <v>79</v>
      </c>
      <c r="C170" s="157"/>
      <c r="D170" s="157" t="str">
        <f>CHOOSE(Translations!$C$1+1,I170,J170,K170)</f>
        <v>[Name - ES]</v>
      </c>
      <c r="E170" s="157"/>
      <c r="F170" s="157"/>
      <c r="G170" s="157" t="s">
        <v>47</v>
      </c>
      <c r="H170" s="157"/>
      <c r="I170" s="158" t="s">
        <v>66</v>
      </c>
      <c r="J170" s="158" t="s">
        <v>445</v>
      </c>
      <c r="K170" s="158" t="s">
        <v>443</v>
      </c>
    </row>
    <row r="171" spans="1:11" ht="12" customHeight="1" x14ac:dyDescent="0.25">
      <c r="B171" s="158" t="s">
        <v>3356</v>
      </c>
      <c r="C171" s="157"/>
      <c r="D171" s="157" t="str">
        <f>CHOOSE(Translations!$C$1+1,I171,J171,K171)</f>
        <v>Control y contención relacionada a COVID-19, incluyendo el fortalecimiento de los sistemas de salud</v>
      </c>
      <c r="E171" s="157"/>
      <c r="F171" s="157"/>
      <c r="G171" s="157" t="s">
        <v>3357</v>
      </c>
      <c r="H171" s="157"/>
      <c r="I171" s="158" t="s">
        <v>3358</v>
      </c>
      <c r="J171" s="158" t="s">
        <v>3359</v>
      </c>
      <c r="K171" s="158" t="s">
        <v>3360</v>
      </c>
    </row>
    <row r="172" spans="1:11" ht="12" customHeight="1" x14ac:dyDescent="0.25">
      <c r="B172" s="158" t="s">
        <v>2979</v>
      </c>
      <c r="C172" s="157"/>
      <c r="D172" s="157" t="str">
        <f>CHOOSE(Translations!$C$1+1,I172,J172,K172)</f>
        <v>Detección y diagnóstico de casos (Atención y prevención de la tuberculosis)</v>
      </c>
      <c r="E172" s="157"/>
      <c r="F172" s="157"/>
      <c r="G172" s="157" t="s">
        <v>2980</v>
      </c>
      <c r="H172" s="157"/>
      <c r="I172" s="158" t="s">
        <v>2981</v>
      </c>
      <c r="J172" s="158" t="s">
        <v>2982</v>
      </c>
      <c r="K172" s="158" t="s">
        <v>2983</v>
      </c>
    </row>
    <row r="173" spans="1:11" ht="12" customHeight="1" x14ac:dyDescent="0.25">
      <c r="B173" s="158" t="s">
        <v>3029</v>
      </c>
      <c r="C173" s="157"/>
      <c r="D173" s="157" t="str">
        <f>CHOOSE(Translations!$C$1+1,I173,J173,K173)</f>
        <v>Tratamiento (Atención y prevención de la tuberculosis)</v>
      </c>
      <c r="E173" s="157"/>
      <c r="F173" s="157"/>
      <c r="G173" s="157" t="s">
        <v>3030</v>
      </c>
      <c r="H173" s="157"/>
      <c r="I173" s="158" t="s">
        <v>3031</v>
      </c>
      <c r="J173" s="158" t="s">
        <v>3032</v>
      </c>
      <c r="K173" s="158" t="s">
        <v>3033</v>
      </c>
    </row>
    <row r="174" spans="1:11" ht="12" customHeight="1" x14ac:dyDescent="0.25">
      <c r="B174" s="158" t="s">
        <v>3024</v>
      </c>
      <c r="C174" s="157"/>
      <c r="D174" s="157" t="str">
        <f>CHOOSE(Translations!$C$1+1,I174,J174,K174)</f>
        <v>Prevención (Atención y prevención de la tuberculosis)</v>
      </c>
      <c r="E174" s="157"/>
      <c r="F174" s="157"/>
      <c r="G174" s="157" t="s">
        <v>3025</v>
      </c>
      <c r="H174" s="157"/>
      <c r="I174" s="158" t="s">
        <v>3026</v>
      </c>
      <c r="J174" s="158" t="s">
        <v>3027</v>
      </c>
      <c r="K174" s="158" t="s">
        <v>3028</v>
      </c>
    </row>
    <row r="175" spans="1:11" ht="12" customHeight="1" x14ac:dyDescent="0.25">
      <c r="B175" s="158" t="s">
        <v>2994</v>
      </c>
      <c r="C175" s="157"/>
      <c r="D175" s="157" t="str">
        <f>CHOOSE(Translations!$C$1+1,I175,J175,K175)</f>
        <v>Implicar a todos los proveedores de atención (Atención y prevención de la tuberculosis)</v>
      </c>
      <c r="E175" s="157"/>
      <c r="F175" s="157"/>
      <c r="G175" s="157" t="s">
        <v>2995</v>
      </c>
      <c r="H175" s="157"/>
      <c r="I175" s="158" t="s">
        <v>2996</v>
      </c>
      <c r="J175" s="158" t="s">
        <v>2997</v>
      </c>
      <c r="K175" s="158" t="s">
        <v>2998</v>
      </c>
    </row>
    <row r="176" spans="1:11" ht="12" customHeight="1" x14ac:dyDescent="0.25">
      <c r="B176" s="158" t="s">
        <v>3079</v>
      </c>
      <c r="C176" s="157"/>
      <c r="D176" s="157" t="str">
        <f>CHOOSE(Translations!$C$1+1,I176,J176,K176)</f>
        <v>Prevención (Tuberculosis multirresistente)</v>
      </c>
      <c r="E176" s="157"/>
      <c r="F176" s="157"/>
      <c r="G176" s="157" t="s">
        <v>3080</v>
      </c>
      <c r="H176" s="157"/>
      <c r="I176" s="158" t="s">
        <v>3081</v>
      </c>
      <c r="J176" s="158" t="s">
        <v>3082</v>
      </c>
      <c r="K176" s="158" t="s">
        <v>3083</v>
      </c>
    </row>
    <row r="177" spans="2:11" ht="12" customHeight="1" x14ac:dyDescent="0.25">
      <c r="B177" s="158" t="s">
        <v>2989</v>
      </c>
      <c r="C177" s="157"/>
      <c r="D177" s="157" t="str">
        <f>CHOOSE(Translations!$C$1+1,I177,J177,K177)</f>
        <v>Prestación de servicios de atención de la tuberculosis en la comunidad</v>
      </c>
      <c r="E177" s="157"/>
      <c r="F177" s="157"/>
      <c r="G177" s="157" t="s">
        <v>2990</v>
      </c>
      <c r="H177" s="157"/>
      <c r="I177" s="158" t="s">
        <v>2991</v>
      </c>
      <c r="J177" s="158" t="s">
        <v>2992</v>
      </c>
      <c r="K177" s="158" t="s">
        <v>2993</v>
      </c>
    </row>
    <row r="178" spans="2:11" ht="12" customHeight="1" x14ac:dyDescent="0.25">
      <c r="B178" s="158" t="s">
        <v>2999</v>
      </c>
      <c r="C178" s="157"/>
      <c r="D178" s="157" t="str">
        <f>CHOOSE(Translations!$C$1+1,I178,J178,K178)</f>
        <v>Poblaciones clave (Atención y prevención de la tuberculosis): niños</v>
      </c>
      <c r="E178" s="157"/>
      <c r="F178" s="157"/>
      <c r="G178" s="157" t="s">
        <v>3000</v>
      </c>
      <c r="H178" s="157"/>
      <c r="I178" s="158" t="s">
        <v>3001</v>
      </c>
      <c r="J178" s="158" t="s">
        <v>3002</v>
      </c>
      <c r="K178" s="158" t="s">
        <v>3003</v>
      </c>
    </row>
    <row r="179" spans="2:11" ht="12" customHeight="1" x14ac:dyDescent="0.25">
      <c r="B179" s="158" t="s">
        <v>3019</v>
      </c>
      <c r="C179" s="157"/>
      <c r="D179" s="157" t="str">
        <f>CHOOSE(Translations!$C$1+1,I179,J179,K179)</f>
        <v>Poblaciones clave (Atención y prevención de la tuberculosis): reclusos</v>
      </c>
      <c r="E179" s="157"/>
      <c r="F179" s="157"/>
      <c r="G179" s="157" t="s">
        <v>3020</v>
      </c>
      <c r="H179" s="157"/>
      <c r="I179" s="158" t="s">
        <v>3021</v>
      </c>
      <c r="J179" s="158" t="s">
        <v>3022</v>
      </c>
      <c r="K179" s="158" t="s">
        <v>3023</v>
      </c>
    </row>
    <row r="180" spans="2:11" ht="12" customHeight="1" x14ac:dyDescent="0.25">
      <c r="B180" s="158" t="s">
        <v>3009</v>
      </c>
      <c r="C180" s="157"/>
      <c r="D180" s="157" t="str">
        <f>CHOOSE(Translations!$C$1+1,I180,J180,K180)</f>
        <v>Poblaciones clave (Atención y prevención de la tuberculosis): poblaciones móviles (refugiados, migrantes y personas desplazadas internamente)</v>
      </c>
      <c r="E180" s="157"/>
      <c r="F180" s="157"/>
      <c r="G180" s="157" t="s">
        <v>3010</v>
      </c>
      <c r="H180" s="157"/>
      <c r="I180" s="158" t="s">
        <v>3011</v>
      </c>
      <c r="J180" s="158" t="s">
        <v>3012</v>
      </c>
      <c r="K180" s="158" t="s">
        <v>3013</v>
      </c>
    </row>
    <row r="181" spans="2:11" ht="12" customHeight="1" x14ac:dyDescent="0.25">
      <c r="B181" s="158" t="s">
        <v>3004</v>
      </c>
      <c r="C181" s="157"/>
      <c r="D181" s="157" t="str">
        <f>CHOOSE(Translations!$C$1+1,I181,J181,K181)</f>
        <v>Poblaciones clave (Atención y prevención de la tuberculosis): mineros y comunidades mineras</v>
      </c>
      <c r="E181" s="157"/>
      <c r="F181" s="157"/>
      <c r="G181" s="157" t="s">
        <v>3005</v>
      </c>
      <c r="H181" s="157"/>
      <c r="I181" s="158" t="s">
        <v>3006</v>
      </c>
      <c r="J181" s="158" t="s">
        <v>3007</v>
      </c>
      <c r="K181" s="158" t="s">
        <v>3008</v>
      </c>
    </row>
    <row r="182" spans="2:11" ht="12" customHeight="1" x14ac:dyDescent="0.25">
      <c r="B182" s="158" t="s">
        <v>3014</v>
      </c>
      <c r="C182" s="157"/>
      <c r="D182" s="157" t="str">
        <f>CHOOSE(Translations!$C$1+1,I182,J182,K182)</f>
        <v>Poblaciones clave (Atención y prevención de la tuberculosis): otros</v>
      </c>
      <c r="E182" s="157"/>
      <c r="F182" s="157"/>
      <c r="G182" s="157" t="s">
        <v>3015</v>
      </c>
      <c r="H182" s="157"/>
      <c r="I182" s="158" t="s">
        <v>3016</v>
      </c>
      <c r="J182" s="158" t="s">
        <v>3017</v>
      </c>
      <c r="K182" s="158" t="s">
        <v>3018</v>
      </c>
    </row>
    <row r="183" spans="2:11" ht="12" customHeight="1" x14ac:dyDescent="0.25">
      <c r="B183" s="158" t="s">
        <v>2984</v>
      </c>
      <c r="C183" s="157"/>
      <c r="D183" s="157" t="str">
        <f>CHOOSE(Translations!$C$1+1,I183,J183,K183)</f>
        <v>Actividades de colaboración con otros programas y sectores (Atención y prevención de la tuberculosis)</v>
      </c>
      <c r="E183" s="157"/>
      <c r="F183" s="157"/>
      <c r="G183" s="157" t="s">
        <v>2985</v>
      </c>
      <c r="H183" s="157"/>
      <c r="I183" s="158" t="s">
        <v>2986</v>
      </c>
      <c r="J183" s="158" t="s">
        <v>2987</v>
      </c>
      <c r="K183" s="158" t="s">
        <v>2988</v>
      </c>
    </row>
    <row r="184" spans="2:11" ht="12" customHeight="1" x14ac:dyDescent="0.25">
      <c r="B184" s="158" t="s">
        <v>3034</v>
      </c>
      <c r="C184" s="157"/>
      <c r="D184" s="157" t="str">
        <f>CHOOSE(Translations!$C$1+1,I184,J184,K184)</f>
        <v>Detección y diagnóstico de casos (Tuberculosis multirresistente)</v>
      </c>
      <c r="E184" s="157"/>
      <c r="F184" s="157"/>
      <c r="G184" s="157" t="s">
        <v>3035</v>
      </c>
      <c r="H184" s="157"/>
      <c r="I184" s="158" t="s">
        <v>3036</v>
      </c>
      <c r="J184" s="158" t="s">
        <v>3037</v>
      </c>
      <c r="K184" s="158" t="s">
        <v>3038</v>
      </c>
    </row>
    <row r="185" spans="2:11" ht="12" customHeight="1" x14ac:dyDescent="0.25">
      <c r="B185" s="158" t="s">
        <v>3084</v>
      </c>
      <c r="C185" s="157"/>
      <c r="D185" s="157" t="str">
        <f>CHOOSE(Translations!$C$1+1,I185,J185,K185)</f>
        <v>Tratamiento (Tuberculosis multirresistente)</v>
      </c>
      <c r="E185" s="157"/>
      <c r="F185" s="157"/>
      <c r="G185" s="157" t="s">
        <v>3085</v>
      </c>
      <c r="H185" s="157"/>
      <c r="I185" s="158" t="s">
        <v>3086</v>
      </c>
      <c r="J185" s="158" t="s">
        <v>3087</v>
      </c>
      <c r="K185" s="158" t="s">
        <v>3088</v>
      </c>
    </row>
    <row r="186" spans="2:11" ht="12" customHeight="1" x14ac:dyDescent="0.25">
      <c r="B186" s="158" t="s">
        <v>3044</v>
      </c>
      <c r="C186" s="157"/>
      <c r="D186" s="157" t="str">
        <f>CHOOSE(Translations!$C$1+1,I186,J186,K186)</f>
        <v>Prestación de servicios de atención de la tuberculosis multirresistente en la comunidad</v>
      </c>
      <c r="E186" s="157"/>
      <c r="F186" s="157"/>
      <c r="G186" s="157" t="s">
        <v>3045</v>
      </c>
      <c r="H186" s="157"/>
      <c r="I186" s="158" t="s">
        <v>3046</v>
      </c>
      <c r="J186" s="158" t="s">
        <v>3047</v>
      </c>
      <c r="K186" s="158" t="s">
        <v>3048</v>
      </c>
    </row>
    <row r="187" spans="2:11" ht="12" customHeight="1" x14ac:dyDescent="0.25">
      <c r="B187" s="158" t="s">
        <v>3054</v>
      </c>
      <c r="C187" s="157"/>
      <c r="D187" s="157" t="str">
        <f>CHOOSE(Translations!$C$1+1,I187,J187,K187)</f>
        <v>Poblaciones clave (Tuberculosis multirresistente): niños</v>
      </c>
      <c r="E187" s="157"/>
      <c r="F187" s="157"/>
      <c r="G187" s="157" t="s">
        <v>3055</v>
      </c>
      <c r="H187" s="157"/>
      <c r="I187" s="158" t="s">
        <v>3056</v>
      </c>
      <c r="J187" s="158" t="s">
        <v>3057</v>
      </c>
      <c r="K187" s="158" t="s">
        <v>3058</v>
      </c>
    </row>
    <row r="188" spans="2:11" ht="12" customHeight="1" x14ac:dyDescent="0.25">
      <c r="B188" s="158" t="s">
        <v>3074</v>
      </c>
      <c r="C188" s="157"/>
      <c r="D188" s="157" t="str">
        <f>CHOOSE(Translations!$C$1+1,I188,J188,K188)</f>
        <v>Poblaciones clave (Tuberculosis multirresistente): reclusos</v>
      </c>
      <c r="E188" s="157"/>
      <c r="F188" s="157"/>
      <c r="G188" s="157" t="s">
        <v>3075</v>
      </c>
      <c r="H188" s="157"/>
      <c r="I188" s="158" t="s">
        <v>3076</v>
      </c>
      <c r="J188" s="158" t="s">
        <v>3077</v>
      </c>
      <c r="K188" s="158" t="s">
        <v>3078</v>
      </c>
    </row>
    <row r="189" spans="2:11" ht="12" customHeight="1" x14ac:dyDescent="0.25">
      <c r="B189" s="158" t="s">
        <v>3064</v>
      </c>
      <c r="C189" s="157"/>
      <c r="D189" s="157" t="str">
        <f>CHOOSE(Translations!$C$1+1,I189,J189,K189)</f>
        <v>Poblaciones clave (Tuberculosis multirresistente): poblaciones móviles (refugiados, migrantes y personas desplazadas internamente)</v>
      </c>
      <c r="E189" s="157"/>
      <c r="F189" s="157"/>
      <c r="G189" s="157" t="s">
        <v>3065</v>
      </c>
      <c r="H189" s="157"/>
      <c r="I189" s="158" t="s">
        <v>3066</v>
      </c>
      <c r="J189" s="158" t="s">
        <v>3067</v>
      </c>
      <c r="K189" s="158" t="s">
        <v>3068</v>
      </c>
    </row>
    <row r="190" spans="2:11" ht="12" customHeight="1" x14ac:dyDescent="0.25">
      <c r="B190" s="158" t="s">
        <v>3059</v>
      </c>
      <c r="C190" s="157"/>
      <c r="D190" s="157" t="str">
        <f>CHOOSE(Translations!$C$1+1,I190,J190,K190)</f>
        <v>Poblaciones clave (Tuberculosis multirresistente): mineros y comunidades mineras</v>
      </c>
      <c r="E190" s="157"/>
      <c r="F190" s="157"/>
      <c r="G190" s="157" t="s">
        <v>3060</v>
      </c>
      <c r="H190" s="157"/>
      <c r="I190" s="158" t="s">
        <v>3061</v>
      </c>
      <c r="J190" s="158" t="s">
        <v>3062</v>
      </c>
      <c r="K190" s="158" t="s">
        <v>3063</v>
      </c>
    </row>
    <row r="191" spans="2:11" ht="12" customHeight="1" x14ac:dyDescent="0.25">
      <c r="B191" s="158" t="s">
        <v>3069</v>
      </c>
      <c r="C191" s="157"/>
      <c r="D191" s="157" t="str">
        <f>CHOOSE(Translations!$C$1+1,I191,J191,K191)</f>
        <v>Poblaciones clave (Tuberculosis multirresistente): otros</v>
      </c>
      <c r="E191" s="157"/>
      <c r="F191" s="157"/>
      <c r="G191" s="157" t="s">
        <v>3070</v>
      </c>
      <c r="H191" s="157"/>
      <c r="I191" s="158" t="s">
        <v>3071</v>
      </c>
      <c r="J191" s="158" t="s">
        <v>3072</v>
      </c>
      <c r="K191" s="158" t="s">
        <v>3073</v>
      </c>
    </row>
    <row r="192" spans="2:11" ht="12" customHeight="1" x14ac:dyDescent="0.25">
      <c r="B192" s="158" t="s">
        <v>3039</v>
      </c>
      <c r="C192" s="157"/>
      <c r="D192" s="157" t="str">
        <f>CHOOSE(Translations!$C$1+1,I192,J192,K192)</f>
        <v>Actividades de colaboración con otros programas y sectores (Tuberculosis multirresistente)</v>
      </c>
      <c r="E192" s="157"/>
      <c r="F192" s="157"/>
      <c r="G192" s="157" t="s">
        <v>3040</v>
      </c>
      <c r="H192" s="157"/>
      <c r="I192" s="158" t="s">
        <v>3041</v>
      </c>
      <c r="J192" s="158" t="s">
        <v>3042</v>
      </c>
      <c r="K192" s="158" t="s">
        <v>3043</v>
      </c>
    </row>
    <row r="193" spans="2:11" ht="12" customHeight="1" x14ac:dyDescent="0.25">
      <c r="B193" s="158" t="s">
        <v>3109</v>
      </c>
      <c r="C193" s="157"/>
      <c r="D193" s="157" t="str">
        <f>CHOOSE(Translations!$C$1+1,I193,J193,K193)</f>
        <v>Reducción del estigma y la discriminación (TB)</v>
      </c>
      <c r="E193" s="157"/>
      <c r="F193" s="157"/>
      <c r="G193" s="157" t="s">
        <v>3110</v>
      </c>
      <c r="H193" s="157"/>
      <c r="I193" s="158" t="s">
        <v>3111</v>
      </c>
      <c r="J193" s="158" t="s">
        <v>3112</v>
      </c>
      <c r="K193" s="158" t="s">
        <v>3113</v>
      </c>
    </row>
    <row r="194" spans="2:11" ht="12" customHeight="1" x14ac:dyDescent="0.25">
      <c r="B194" s="158" t="s">
        <v>3094</v>
      </c>
      <c r="C194" s="157"/>
      <c r="D194" s="157" t="str">
        <f>CHOOSE(Translations!$C$1+1,I194,J194,K194)</f>
        <v>Derechos humanos, ética médica y educación sobre cuestiones jurídicas</v>
      </c>
      <c r="E194" s="157"/>
      <c r="F194" s="157"/>
      <c r="G194" s="157" t="s">
        <v>3095</v>
      </c>
      <c r="H194" s="157"/>
      <c r="I194" s="158" t="s">
        <v>3096</v>
      </c>
      <c r="J194" s="158" t="s">
        <v>3097</v>
      </c>
      <c r="K194" s="158" t="s">
        <v>3098</v>
      </c>
    </row>
    <row r="195" spans="2:11" ht="12" customHeight="1" x14ac:dyDescent="0.25">
      <c r="B195" s="158" t="s">
        <v>3099</v>
      </c>
      <c r="C195" s="157"/>
      <c r="D195" s="157" t="str">
        <f>CHOOSE(Translations!$C$1+1,I195,J195,K195)</f>
        <v>Asistencia y servicios jurídicos</v>
      </c>
      <c r="E195" s="157"/>
      <c r="F195" s="157"/>
      <c r="G195" s="157" t="s">
        <v>3100</v>
      </c>
      <c r="H195" s="157"/>
      <c r="I195" s="158" t="s">
        <v>3101</v>
      </c>
      <c r="J195" s="158" t="s">
        <v>3102</v>
      </c>
      <c r="K195" s="158" t="s">
        <v>3103</v>
      </c>
    </row>
    <row r="196" spans="2:11" ht="12" customHeight="1" x14ac:dyDescent="0.25">
      <c r="B196" s="158" t="s">
        <v>3104</v>
      </c>
      <c r="C196" s="157"/>
      <c r="D196" s="157" t="str">
        <f>CHOOSE(Translations!$C$1+1,I196,J196,K196)</f>
        <v>Reforma de leyes y políticas</v>
      </c>
      <c r="E196" s="157"/>
      <c r="F196" s="157"/>
      <c r="G196" s="157" t="s">
        <v>3105</v>
      </c>
      <c r="H196" s="157"/>
      <c r="I196" s="158" t="s">
        <v>3106</v>
      </c>
      <c r="J196" s="158" t="s">
        <v>3107</v>
      </c>
      <c r="K196" s="158" t="s">
        <v>3108</v>
      </c>
    </row>
    <row r="197" spans="2:11" ht="12" customHeight="1" x14ac:dyDescent="0.25">
      <c r="B197" s="158" t="s">
        <v>3089</v>
      </c>
      <c r="C197" s="157"/>
      <c r="D197" s="157" t="str">
        <f>CHOOSE(Translations!$C$1+1,I197,J197,K197)</f>
        <v>Movilización y promoción comunitarias (TB)</v>
      </c>
      <c r="E197" s="157"/>
      <c r="F197" s="157"/>
      <c r="G197" s="157" t="s">
        <v>3090</v>
      </c>
      <c r="H197" s="157"/>
      <c r="I197" s="158" t="s">
        <v>3091</v>
      </c>
      <c r="J197" s="158" t="s">
        <v>3092</v>
      </c>
      <c r="K197" s="158" t="s">
        <v>3093</v>
      </c>
    </row>
    <row r="198" spans="2:11" ht="12" customHeight="1" x14ac:dyDescent="0.25">
      <c r="B198" s="158" t="s">
        <v>3164</v>
      </c>
      <c r="C198" s="157"/>
      <c r="D198" s="157" t="str">
        <f>CHOOSE(Translations!$C$1+1,I198,J198,K198)</f>
        <v>Actividades de colaboración en materia de TB/VIH</v>
      </c>
      <c r="E198" s="157"/>
      <c r="F198" s="157"/>
      <c r="G198" s="157" t="s">
        <v>3165</v>
      </c>
      <c r="H198" s="157"/>
      <c r="I198" s="158" t="s">
        <v>3166</v>
      </c>
      <c r="J198" s="158" t="s">
        <v>3167</v>
      </c>
      <c r="K198" s="158" t="s">
        <v>3168</v>
      </c>
    </row>
    <row r="199" spans="2:11" ht="12" customHeight="1" x14ac:dyDescent="0.25">
      <c r="B199" s="158" t="s">
        <v>3159</v>
      </c>
      <c r="C199" s="157"/>
      <c r="D199" s="157" t="str">
        <f>CHOOSE(Translations!$C$1+1,I199,J199,K199)</f>
        <v>Tamizaje, prueba y diagnóstico</v>
      </c>
      <c r="E199" s="157"/>
      <c r="F199" s="157"/>
      <c r="G199" s="157" t="s">
        <v>3160</v>
      </c>
      <c r="H199" s="157"/>
      <c r="I199" s="158" t="s">
        <v>3161</v>
      </c>
      <c r="J199" s="158" t="s">
        <v>3162</v>
      </c>
      <c r="K199" s="158" t="s">
        <v>3163</v>
      </c>
    </row>
    <row r="200" spans="2:11" ht="12" customHeight="1" x14ac:dyDescent="0.25">
      <c r="B200" s="158" t="s">
        <v>3169</v>
      </c>
      <c r="C200" s="157"/>
      <c r="D200" s="157" t="str">
        <f>CHOOSE(Translations!$C$1+1,I200,J200,K200)</f>
        <v>Tratamiento (TB/VIH)</v>
      </c>
      <c r="E200" s="157"/>
      <c r="F200" s="157"/>
      <c r="G200" s="157" t="s">
        <v>3170</v>
      </c>
      <c r="H200" s="157"/>
      <c r="I200" s="158" t="s">
        <v>3171</v>
      </c>
      <c r="J200" s="158" t="s">
        <v>3172</v>
      </c>
      <c r="K200" s="158" t="s">
        <v>3173</v>
      </c>
    </row>
    <row r="201" spans="2:11" ht="12" customHeight="1" x14ac:dyDescent="0.25">
      <c r="B201" s="158" t="s">
        <v>3049</v>
      </c>
      <c r="C201" s="157"/>
      <c r="D201" s="157" t="str">
        <f>CHOOSE(Translations!$C$1+1,I201,J201,K201)</f>
        <v>Implicar a todos los proveedores de atención (Tuberculosis multirresistente)</v>
      </c>
      <c r="E201" s="157"/>
      <c r="F201" s="157"/>
      <c r="G201" s="157" t="s">
        <v>3050</v>
      </c>
      <c r="H201" s="157"/>
      <c r="I201" s="158" t="s">
        <v>3051</v>
      </c>
      <c r="J201" s="158" t="s">
        <v>3052</v>
      </c>
      <c r="K201" s="158" t="s">
        <v>3053</v>
      </c>
    </row>
    <row r="202" spans="2:11" ht="12" customHeight="1" x14ac:dyDescent="0.25">
      <c r="B202" s="158" t="s">
        <v>3154</v>
      </c>
      <c r="C202" s="157"/>
      <c r="D202" s="157" t="str">
        <f>CHOOSE(Translations!$C$1+1,I202,J202,K202)</f>
        <v>Prevención (TB/VIH)</v>
      </c>
      <c r="E202" s="157"/>
      <c r="F202" s="157"/>
      <c r="G202" s="157" t="s">
        <v>3155</v>
      </c>
      <c r="H202" s="157"/>
      <c r="I202" s="158" t="s">
        <v>3156</v>
      </c>
      <c r="J202" s="158" t="s">
        <v>3157</v>
      </c>
      <c r="K202" s="158" t="s">
        <v>3158</v>
      </c>
    </row>
    <row r="203" spans="2:11" ht="12" customHeight="1" x14ac:dyDescent="0.25">
      <c r="B203" s="158" t="s">
        <v>3124</v>
      </c>
      <c r="C203" s="157"/>
      <c r="D203" s="157" t="str">
        <f>CHOOSE(Translations!$C$1+1,I203,J203,K203)</f>
        <v>Involucramiento de todos los proveedores de salud (TB/VIH)</v>
      </c>
      <c r="E203" s="157"/>
      <c r="F203" s="157"/>
      <c r="G203" s="157" t="s">
        <v>3125</v>
      </c>
      <c r="H203" s="157"/>
      <c r="I203" s="158" t="s">
        <v>3126</v>
      </c>
      <c r="J203" s="158" t="s">
        <v>3127</v>
      </c>
      <c r="K203" s="158" t="s">
        <v>3128</v>
      </c>
    </row>
    <row r="204" spans="2:11" ht="12" customHeight="1" x14ac:dyDescent="0.25">
      <c r="B204" s="158" t="s">
        <v>3119</v>
      </c>
      <c r="C204" s="157"/>
      <c r="D204" s="157" t="str">
        <f>CHOOSE(Translations!$C$1+1,I204,J204,K204)</f>
        <v>Prestación de servicios comunitarios de TB/VIH</v>
      </c>
      <c r="E204" s="157"/>
      <c r="F204" s="157"/>
      <c r="G204" s="157" t="s">
        <v>3120</v>
      </c>
      <c r="H204" s="157"/>
      <c r="I204" s="158" t="s">
        <v>3121</v>
      </c>
      <c r="J204" s="158" t="s">
        <v>3122</v>
      </c>
      <c r="K204" s="158" t="s">
        <v>3123</v>
      </c>
    </row>
    <row r="205" spans="2:11" ht="12" customHeight="1" x14ac:dyDescent="0.25">
      <c r="B205" s="158" t="s">
        <v>3129</v>
      </c>
      <c r="C205" s="157"/>
      <c r="D205" s="157" t="str">
        <f>CHOOSE(Translations!$C$1+1,I205,J205,K205)</f>
        <v>Poblaciones clave (TB/VIH): niños</v>
      </c>
      <c r="E205" s="157"/>
      <c r="F205" s="157"/>
      <c r="G205" s="157" t="s">
        <v>3130</v>
      </c>
      <c r="H205" s="157"/>
      <c r="I205" s="158" t="s">
        <v>3131</v>
      </c>
      <c r="J205" s="158" t="s">
        <v>3132</v>
      </c>
      <c r="K205" s="158" t="s">
        <v>3133</v>
      </c>
    </row>
    <row r="206" spans="2:11" ht="12" customHeight="1" x14ac:dyDescent="0.25">
      <c r="B206" s="158" t="s">
        <v>3149</v>
      </c>
      <c r="C206" s="157"/>
      <c r="D206" s="157" t="str">
        <f>CHOOSE(Translations!$C$1+1,I206,J206,K206)</f>
        <v>Poblaciones clave (TB/VIH): personas privadas de libertad</v>
      </c>
      <c r="E206" s="157"/>
      <c r="F206" s="157"/>
      <c r="G206" s="157" t="s">
        <v>3150</v>
      </c>
      <c r="H206" s="157"/>
      <c r="I206" s="158" t="s">
        <v>3151</v>
      </c>
      <c r="J206" s="158" t="s">
        <v>3152</v>
      </c>
      <c r="K206" s="158" t="s">
        <v>3153</v>
      </c>
    </row>
    <row r="207" spans="2:11" ht="12" customHeight="1" x14ac:dyDescent="0.25">
      <c r="B207" s="158" t="s">
        <v>3139</v>
      </c>
      <c r="C207" s="157"/>
      <c r="D207" s="157" t="str">
        <f>CHOOSE(Translations!$C$1+1,I207,J207,K207)</f>
        <v>Poblaciones clave (TB/VIH): poblaciones móviles (refugiados, migrantes y personas desplazadas internamente)</v>
      </c>
      <c r="E207" s="157"/>
      <c r="F207" s="157"/>
      <c r="G207" s="157" t="s">
        <v>3140</v>
      </c>
      <c r="H207" s="157"/>
      <c r="I207" s="158" t="s">
        <v>3141</v>
      </c>
      <c r="J207" s="158" t="s">
        <v>3142</v>
      </c>
      <c r="K207" s="158" t="s">
        <v>3143</v>
      </c>
    </row>
    <row r="208" spans="2:11" ht="12" customHeight="1" x14ac:dyDescent="0.25">
      <c r="B208" s="158" t="s">
        <v>3134</v>
      </c>
      <c r="C208" s="157"/>
      <c r="D208" s="157" t="str">
        <f>CHOOSE(Translations!$C$1+1,I208,J208,K208)</f>
        <v>Poblaciones clave (TB/VIH): mineros y comunidades mineras</v>
      </c>
      <c r="E208" s="157"/>
      <c r="F208" s="157"/>
      <c r="G208" s="157" t="s">
        <v>3135</v>
      </c>
      <c r="H208" s="157"/>
      <c r="I208" s="158" t="s">
        <v>3136</v>
      </c>
      <c r="J208" s="158" t="s">
        <v>3137</v>
      </c>
      <c r="K208" s="158" t="s">
        <v>3138</v>
      </c>
    </row>
    <row r="209" spans="2:11" ht="12" customHeight="1" x14ac:dyDescent="0.25">
      <c r="B209" s="158" t="s">
        <v>3144</v>
      </c>
      <c r="C209" s="157"/>
      <c r="D209" s="157" t="str">
        <f>CHOOSE(Translations!$C$1+1,I209,J209,K209)</f>
        <v>Poblaciones clave (TB/VIH): otros</v>
      </c>
      <c r="E209" s="157"/>
      <c r="F209" s="157"/>
      <c r="G209" s="157" t="s">
        <v>3145</v>
      </c>
      <c r="H209" s="157"/>
      <c r="I209" s="158" t="s">
        <v>3146</v>
      </c>
      <c r="J209" s="158" t="s">
        <v>3147</v>
      </c>
      <c r="K209" s="158" t="s">
        <v>3148</v>
      </c>
    </row>
    <row r="210" spans="2:11" ht="12" customHeight="1" x14ac:dyDescent="0.25">
      <c r="B210" s="158" t="s">
        <v>3114</v>
      </c>
      <c r="C210" s="157"/>
      <c r="D210" s="157" t="str">
        <f>CHOOSE(Translations!$C$1+1,I210,J210,K210)</f>
        <v>Actividades de colaboración con otros programas y sectores (TB/VIH)</v>
      </c>
      <c r="E210" s="157"/>
      <c r="F210" s="157"/>
      <c r="G210" s="157" t="s">
        <v>3115</v>
      </c>
      <c r="H210" s="157"/>
      <c r="I210" s="158" t="s">
        <v>3116</v>
      </c>
      <c r="J210" s="158" t="s">
        <v>3117</v>
      </c>
      <c r="K210" s="158" t="s">
        <v>3118</v>
      </c>
    </row>
    <row r="211" spans="2:11" ht="12" customHeight="1" x14ac:dyDescent="0.25">
      <c r="B211" s="158" t="s">
        <v>3174</v>
      </c>
      <c r="C211" s="157"/>
      <c r="D211" s="157" t="str">
        <f>CHOOSE(Translations!$C$1+1,I211,J211,K211)</f>
        <v>Coordinación y gestión de los programas nacionales de control de enfermedades</v>
      </c>
      <c r="E211" s="157"/>
      <c r="F211" s="157"/>
      <c r="G211" s="157" t="s">
        <v>3175</v>
      </c>
      <c r="H211" s="157"/>
      <c r="I211" s="158" t="s">
        <v>3176</v>
      </c>
      <c r="J211" s="158" t="s">
        <v>3177</v>
      </c>
      <c r="K211" s="158" t="s">
        <v>3178</v>
      </c>
    </row>
    <row r="212" spans="2:11" ht="12" customHeight="1" x14ac:dyDescent="0.25">
      <c r="B212" s="158" t="s">
        <v>3179</v>
      </c>
      <c r="C212" s="157"/>
      <c r="D212" s="157" t="str">
        <f>CHOOSE(Translations!$C$1+1,I212,J212,K212)</f>
        <v>Gestión de subvenciones</v>
      </c>
      <c r="E212" s="157"/>
      <c r="F212" s="157"/>
      <c r="G212" s="157" t="s">
        <v>3180</v>
      </c>
      <c r="H212" s="157"/>
      <c r="I212" s="158" t="s">
        <v>3181</v>
      </c>
      <c r="J212" s="158" t="s">
        <v>3182</v>
      </c>
      <c r="K212" s="158" t="s">
        <v>3183</v>
      </c>
    </row>
    <row r="213" spans="2:11" ht="12" customHeight="1" x14ac:dyDescent="0.25">
      <c r="B213" s="158" t="s">
        <v>3189</v>
      </c>
      <c r="C213" s="157"/>
      <c r="D213" s="157" t="str">
        <f>CHOOSE(Translations!$C$1+1,I213,J213,K213)</f>
        <v>Política, estrategia, gobernanza</v>
      </c>
      <c r="E213" s="157"/>
      <c r="F213" s="157"/>
      <c r="G213" s="157" t="s">
        <v>3190</v>
      </c>
      <c r="H213" s="157"/>
      <c r="I213" s="158" t="s">
        <v>3191</v>
      </c>
      <c r="J213" s="158" t="s">
        <v>3192</v>
      </c>
      <c r="K213" s="158" t="s">
        <v>3193</v>
      </c>
    </row>
    <row r="214" spans="2:11" ht="12" customHeight="1" x14ac:dyDescent="0.25">
      <c r="B214" s="158" t="s">
        <v>3204</v>
      </c>
      <c r="C214" s="157"/>
      <c r="D214" s="157" t="str">
        <f>CHOOSE(Translations!$C$1+1,I214,J214,K214)</f>
        <v>Capacidad de almacenamiento y distribución</v>
      </c>
      <c r="E214" s="157"/>
      <c r="F214" s="157"/>
      <c r="G214" s="157" t="s">
        <v>3205</v>
      </c>
      <c r="H214" s="157"/>
      <c r="I214" s="158" t="s">
        <v>3206</v>
      </c>
      <c r="J214" s="158" t="s">
        <v>3207</v>
      </c>
      <c r="K214" s="158" t="s">
        <v>3208</v>
      </c>
    </row>
    <row r="215" spans="2:11" ht="12" customHeight="1" x14ac:dyDescent="0.25">
      <c r="B215" s="158" t="s">
        <v>3194</v>
      </c>
      <c r="C215" s="157"/>
      <c r="D215" s="157" t="str">
        <f>CHOOSE(Translations!$C$1+1,I215,J215,K215)</f>
        <v>Capacidad de adquisición</v>
      </c>
      <c r="E215" s="157"/>
      <c r="F215" s="157"/>
      <c r="G215" s="157" t="s">
        <v>3195</v>
      </c>
      <c r="H215" s="157"/>
      <c r="I215" s="158" t="s">
        <v>3196</v>
      </c>
      <c r="J215" s="158" t="s">
        <v>3197</v>
      </c>
      <c r="K215" s="158" t="s">
        <v>3198</v>
      </c>
    </row>
    <row r="216" spans="2:11" ht="12" customHeight="1" x14ac:dyDescent="0.25">
      <c r="B216" s="158" t="s">
        <v>3199</v>
      </c>
      <c r="C216" s="157"/>
      <c r="D216" s="157" t="str">
        <f>CHOOSE(Translations!$C$1+1,I216,J216,K216)</f>
        <v>Apoyo regulador/aseguramiento de la calidad</v>
      </c>
      <c r="E216" s="157"/>
      <c r="F216" s="157"/>
      <c r="G216" s="157" t="s">
        <v>3200</v>
      </c>
      <c r="H216" s="157"/>
      <c r="I216" s="158" t="s">
        <v>3201</v>
      </c>
      <c r="J216" s="158" t="s">
        <v>3202</v>
      </c>
      <c r="K216" s="158" t="s">
        <v>3203</v>
      </c>
    </row>
    <row r="217" spans="2:11" ht="12" customHeight="1" x14ac:dyDescent="0.25">
      <c r="B217" s="158" t="s">
        <v>3184</v>
      </c>
      <c r="C217" s="157"/>
      <c r="D217" s="157" t="str">
        <f>CHOOSE(Translations!$C$1+1,I217,J217,K217)</f>
        <v>Gestión de los residuos de la atención sanitaria</v>
      </c>
      <c r="E217" s="157"/>
      <c r="F217" s="157"/>
      <c r="G217" s="157" t="s">
        <v>3185</v>
      </c>
      <c r="H217" s="157"/>
      <c r="I217" s="158" t="s">
        <v>3186</v>
      </c>
      <c r="J217" s="158" t="s">
        <v>3187</v>
      </c>
      <c r="K217" s="158" t="s">
        <v>3188</v>
      </c>
    </row>
    <row r="218" spans="2:11" ht="12" customHeight="1" x14ac:dyDescent="0.25">
      <c r="B218" s="158" t="s">
        <v>3229</v>
      </c>
      <c r="C218" s="157"/>
      <c r="D218" s="157" t="str">
        <f>CHOOSE(Translations!$C$1+1,I218,J218,K218)</f>
        <v>Informes rutinarios</v>
      </c>
      <c r="E218" s="157"/>
      <c r="F218" s="157"/>
      <c r="G218" s="157" t="s">
        <v>3230</v>
      </c>
      <c r="H218" s="157"/>
      <c r="I218" s="158" t="s">
        <v>3231</v>
      </c>
      <c r="J218" s="158" t="s">
        <v>3232</v>
      </c>
      <c r="K218" s="158" t="s">
        <v>3233</v>
      </c>
    </row>
    <row r="219" spans="2:11" ht="12" customHeight="1" x14ac:dyDescent="0.25">
      <c r="B219" s="158" t="s">
        <v>3224</v>
      </c>
      <c r="C219" s="157"/>
      <c r="D219" s="157" t="str">
        <f>CHOOSE(Translations!$C$1+1,I219,J219,K219)</f>
        <v>Calidad del programa y los datos</v>
      </c>
      <c r="E219" s="157"/>
      <c r="F219" s="157"/>
      <c r="G219" s="157" t="s">
        <v>3225</v>
      </c>
      <c r="H219" s="157"/>
      <c r="I219" s="158" t="s">
        <v>3226</v>
      </c>
      <c r="J219" s="158" t="s">
        <v>3227</v>
      </c>
      <c r="K219" s="158" t="s">
        <v>3228</v>
      </c>
    </row>
    <row r="220" spans="2:11" ht="12" customHeight="1" x14ac:dyDescent="0.25">
      <c r="B220" s="158" t="s">
        <v>3214</v>
      </c>
      <c r="C220" s="157"/>
      <c r="D220" s="157" t="str">
        <f>CHOOSE(Translations!$C$1+1,I220,J220,K220)</f>
        <v>Análisis, evaluaciones, revisión y transparencia</v>
      </c>
      <c r="E220" s="157"/>
      <c r="F220" s="157"/>
      <c r="G220" s="157" t="s">
        <v>3215</v>
      </c>
      <c r="H220" s="157"/>
      <c r="I220" s="158" t="s">
        <v>3216</v>
      </c>
      <c r="J220" s="158" t="s">
        <v>3217</v>
      </c>
      <c r="K220" s="158" t="s">
        <v>3218</v>
      </c>
    </row>
    <row r="221" spans="2:11" ht="12" customHeight="1" x14ac:dyDescent="0.25">
      <c r="B221" s="158" t="s">
        <v>3234</v>
      </c>
      <c r="C221" s="157"/>
      <c r="D221" s="157" t="str">
        <f>CHOOSE(Translations!$C$1+1,I221,J221,K221)</f>
        <v>Encuestas</v>
      </c>
      <c r="E221" s="157"/>
      <c r="F221" s="157"/>
      <c r="G221" s="157" t="s">
        <v>3235</v>
      </c>
      <c r="H221" s="157"/>
      <c r="I221" s="158" t="s">
        <v>3236</v>
      </c>
      <c r="J221" s="158" t="s">
        <v>3237</v>
      </c>
      <c r="K221" s="158" t="s">
        <v>3238</v>
      </c>
    </row>
    <row r="222" spans="2:11" ht="12" customHeight="1" x14ac:dyDescent="0.25">
      <c r="B222" s="158" t="s">
        <v>3209</v>
      </c>
      <c r="C222" s="157"/>
      <c r="D222" s="157" t="str">
        <f>CHOOSE(Translations!$C$1+1,I222,J222,K222)</f>
        <v>Fuentes de los datos financieros y administrativos</v>
      </c>
      <c r="E222" s="157"/>
      <c r="F222" s="157"/>
      <c r="G222" s="157" t="s">
        <v>3210</v>
      </c>
      <c r="H222" s="157"/>
      <c r="I222" s="158" t="s">
        <v>3211</v>
      </c>
      <c r="J222" s="158" t="s">
        <v>3212</v>
      </c>
      <c r="K222" s="158" t="s">
        <v>3213</v>
      </c>
    </row>
    <row r="223" spans="2:11" ht="12" customHeight="1" x14ac:dyDescent="0.25">
      <c r="B223" s="158" t="s">
        <v>3219</v>
      </c>
      <c r="C223" s="157"/>
      <c r="D223" s="157" t="str">
        <f>CHOOSE(Translations!$C$1+1,I223,J223,K223)</f>
        <v>Registro civil y estadísticas vitales</v>
      </c>
      <c r="E223" s="157"/>
      <c r="F223" s="157"/>
      <c r="G223" s="157" t="s">
        <v>3220</v>
      </c>
      <c r="H223" s="157"/>
      <c r="I223" s="158" t="s">
        <v>3221</v>
      </c>
      <c r="J223" s="158" t="s">
        <v>3222</v>
      </c>
      <c r="K223" s="158" t="s">
        <v>3223</v>
      </c>
    </row>
    <row r="224" spans="2:11" ht="12" customHeight="1" x14ac:dyDescent="0.25">
      <c r="B224" s="158" t="s">
        <v>3254</v>
      </c>
      <c r="C224" s="157"/>
      <c r="D224" s="157" t="str">
        <f>CHOOSE(Translations!$C$1+1,I224,J224,K224)</f>
        <v>Educación y producción de nuevos trabajadores de  salud (excepto los trabajadores de la salud comunitarios)</v>
      </c>
      <c r="E224" s="157"/>
      <c r="F224" s="157"/>
      <c r="G224" s="157" t="s">
        <v>3255</v>
      </c>
      <c r="H224" s="157"/>
      <c r="I224" s="158" t="s">
        <v>3256</v>
      </c>
      <c r="J224" s="158" t="s">
        <v>3257</v>
      </c>
      <c r="K224" s="158" t="s">
        <v>3258</v>
      </c>
    </row>
    <row r="225" spans="2:11" ht="12" customHeight="1" x14ac:dyDescent="0.25">
      <c r="B225" s="158" t="s">
        <v>3269</v>
      </c>
      <c r="C225" s="157"/>
      <c r="D225" s="157" t="str">
        <f>CHOOSE(Translations!$C$1+1,I225,J225,K225)</f>
        <v>Remuneración y despliegue de personal nuevo/existente (excepto los trabajadores de la salud comunitarios)</v>
      </c>
      <c r="E225" s="157"/>
      <c r="F225" s="157"/>
      <c r="G225" s="157" t="s">
        <v>3270</v>
      </c>
      <c r="H225" s="157"/>
      <c r="I225" s="158" t="s">
        <v>3271</v>
      </c>
      <c r="J225" s="158" t="s">
        <v>3272</v>
      </c>
      <c r="K225" s="158" t="s">
        <v>3273</v>
      </c>
    </row>
    <row r="226" spans="2:11" ht="12" customHeight="1" x14ac:dyDescent="0.25">
      <c r="B226" s="158" t="s">
        <v>3264</v>
      </c>
      <c r="C226" s="157"/>
      <c r="D226" s="157" t="str">
        <f>CHOOSE(Translations!$C$1+1,I226,J226,K226)</f>
        <v>Formación durante la prestación de servicios (excepto los trabajadores de  salud comunitarios)</v>
      </c>
      <c r="E226" s="157"/>
      <c r="F226" s="157"/>
      <c r="G226" s="157" t="s">
        <v>3265</v>
      </c>
      <c r="H226" s="157"/>
      <c r="I226" s="158" t="s">
        <v>3266</v>
      </c>
      <c r="J226" s="158" t="s">
        <v>3267</v>
      </c>
      <c r="K226" s="158" t="s">
        <v>3268</v>
      </c>
    </row>
    <row r="227" spans="2:11" ht="12" customHeight="1" x14ac:dyDescent="0.25">
      <c r="B227" s="158" t="s">
        <v>3259</v>
      </c>
      <c r="C227" s="157"/>
      <c r="D227" s="157" t="str">
        <f>CHOOSE(Translations!$C$1+1,I227,J227,K227)</f>
        <v>Política y gobernanza de Recursos Humanos de Salud</v>
      </c>
      <c r="E227" s="157"/>
      <c r="F227" s="157"/>
      <c r="G227" s="157" t="s">
        <v>3260</v>
      </c>
      <c r="H227" s="157"/>
      <c r="I227" s="158" t="s">
        <v>3261</v>
      </c>
      <c r="J227" s="158" t="s">
        <v>3262</v>
      </c>
      <c r="K227" s="158" t="s">
        <v>3263</v>
      </c>
    </row>
    <row r="228" spans="2:11" ht="12" customHeight="1" x14ac:dyDescent="0.25">
      <c r="B228" s="158" t="s">
        <v>3239</v>
      </c>
      <c r="C228" s="157"/>
      <c r="D228" s="157" t="str">
        <f>CHOOSE(Translations!$C$1+1,I228,J228,K228)</f>
        <v>Trabajadores de salud comunitarios: educación y producción</v>
      </c>
      <c r="E228" s="157"/>
      <c r="F228" s="157"/>
      <c r="G228" s="157" t="s">
        <v>3240</v>
      </c>
      <c r="H228" s="157"/>
      <c r="I228" s="158" t="s">
        <v>3241</v>
      </c>
      <c r="J228" s="158" t="s">
        <v>3242</v>
      </c>
      <c r="K228" s="158" t="s">
        <v>3243</v>
      </c>
    </row>
    <row r="229" spans="2:11" ht="12" customHeight="1" x14ac:dyDescent="0.25">
      <c r="B229" s="158" t="s">
        <v>3249</v>
      </c>
      <c r="C229" s="157"/>
      <c r="D229" s="157" t="str">
        <f>CHOOSE(Translations!$C$1+1,I229,J229,K229)</f>
        <v>Trabajadores de salud comunitarios: remuneración y despliegue</v>
      </c>
      <c r="E229" s="157"/>
      <c r="F229" s="157"/>
      <c r="G229" s="157" t="s">
        <v>3250</v>
      </c>
      <c r="H229" s="157"/>
      <c r="I229" s="158" t="s">
        <v>3251</v>
      </c>
      <c r="J229" s="158" t="s">
        <v>3252</v>
      </c>
      <c r="K229" s="158" t="s">
        <v>3253</v>
      </c>
    </row>
    <row r="230" spans="2:11" ht="12" customHeight="1" x14ac:dyDescent="0.25">
      <c r="B230" s="158" t="s">
        <v>3244</v>
      </c>
      <c r="C230" s="157"/>
      <c r="D230" s="157" t="str">
        <f>CHOOSE(Translations!$C$1+1,I230,J230,K230)</f>
        <v>Trabajadores de salud comunitarios: formación durante la prestación de los servicios</v>
      </c>
      <c r="E230" s="157"/>
      <c r="F230" s="157"/>
      <c r="G230" s="157" t="s">
        <v>3245</v>
      </c>
      <c r="H230" s="157"/>
      <c r="I230" s="158" t="s">
        <v>3246</v>
      </c>
      <c r="J230" s="158" t="s">
        <v>3247</v>
      </c>
      <c r="K230" s="158" t="s">
        <v>3248</v>
      </c>
    </row>
    <row r="231" spans="2:11" ht="12" customHeight="1" x14ac:dyDescent="0.25">
      <c r="B231" s="158" t="s">
        <v>3274</v>
      </c>
      <c r="C231" s="157"/>
      <c r="D231" s="157" t="str">
        <f>CHOOSE(Translations!$C$1+1,I231,J231,K231)</f>
        <v>Calidad de la atención</v>
      </c>
      <c r="E231" s="157"/>
      <c r="F231" s="157"/>
      <c r="G231" s="157" t="s">
        <v>3275</v>
      </c>
      <c r="H231" s="157"/>
      <c r="I231" s="158" t="s">
        <v>3276</v>
      </c>
      <c r="J231" s="158" t="s">
        <v>3277</v>
      </c>
      <c r="K231" s="158" t="s">
        <v>3278</v>
      </c>
    </row>
    <row r="232" spans="2:11" ht="12" customHeight="1" x14ac:dyDescent="0.25">
      <c r="B232" s="158" t="s">
        <v>3284</v>
      </c>
      <c r="C232" s="157"/>
      <c r="D232" s="157" t="str">
        <f>CHOOSE(Translations!$C$1+1,I232,J232,K232)</f>
        <v>Organización de los servicios y gestión de establecimientos de salud</v>
      </c>
      <c r="E232" s="157"/>
      <c r="F232" s="157"/>
      <c r="G232" s="157" t="s">
        <v>3285</v>
      </c>
      <c r="H232" s="157"/>
      <c r="I232" s="158" t="s">
        <v>3286</v>
      </c>
      <c r="J232" s="158" t="s">
        <v>3287</v>
      </c>
      <c r="K232" s="158" t="s">
        <v>3288</v>
      </c>
    </row>
    <row r="233" spans="2:11" ht="12" customHeight="1" x14ac:dyDescent="0.25">
      <c r="B233" s="158" t="s">
        <v>3279</v>
      </c>
      <c r="C233" s="157"/>
      <c r="D233" s="157" t="str">
        <f>CHOOSE(Translations!$C$1+1,I233,J233,K233)</f>
        <v>Infraestructura de la prestación de servicios</v>
      </c>
      <c r="E233" s="157"/>
      <c r="F233" s="157"/>
      <c r="G233" s="157" t="s">
        <v>3280</v>
      </c>
      <c r="H233" s="157"/>
      <c r="I233" s="158" t="s">
        <v>3281</v>
      </c>
      <c r="J233" s="158" t="s">
        <v>3282</v>
      </c>
      <c r="K233" s="158" t="s">
        <v>3283</v>
      </c>
    </row>
    <row r="234" spans="2:11" ht="12" customHeight="1" x14ac:dyDescent="0.25">
      <c r="B234" s="158" t="s">
        <v>3289</v>
      </c>
      <c r="C234" s="157"/>
      <c r="D234" s="157" t="str">
        <f>CHOOSE(Translations!$C$1+1,I234,J234,K234)</f>
        <v>Sistemas de gestión financiera pública (nacionales o armonizados de donantes)</v>
      </c>
      <c r="E234" s="157"/>
      <c r="F234" s="157"/>
      <c r="G234" s="157" t="s">
        <v>3290</v>
      </c>
      <c r="H234" s="157"/>
      <c r="I234" s="158" t="s">
        <v>3291</v>
      </c>
      <c r="J234" s="158" t="s">
        <v>3292</v>
      </c>
      <c r="K234" s="158" t="s">
        <v>3293</v>
      </c>
    </row>
    <row r="235" spans="2:11" ht="12" customHeight="1" x14ac:dyDescent="0.25">
      <c r="B235" s="158" t="s">
        <v>3294</v>
      </c>
      <c r="C235" s="157"/>
      <c r="D235" s="157" t="str">
        <f>CHOOSE(Translations!$C$1+1,I235,J235,K235)</f>
        <v>Gestión financiera ordinaria de las subvenciones</v>
      </c>
      <c r="E235" s="157"/>
      <c r="F235" s="157"/>
      <c r="G235" s="157" t="s">
        <v>3295</v>
      </c>
      <c r="H235" s="157"/>
      <c r="I235" s="158" t="s">
        <v>3296</v>
      </c>
      <c r="J235" s="158" t="s">
        <v>3297</v>
      </c>
      <c r="K235" s="158" t="s">
        <v>3298</v>
      </c>
    </row>
    <row r="236" spans="2:11" ht="12" customHeight="1" x14ac:dyDescent="0.25">
      <c r="B236" s="158" t="s">
        <v>3299</v>
      </c>
      <c r="C236" s="157"/>
      <c r="D236" s="157" t="str">
        <f>CHOOSE(Translations!$C$1+1,I236,J236,K236)</f>
        <v>Estrategias y financiamiento del sector nacional de la salud</v>
      </c>
      <c r="E236" s="157"/>
      <c r="F236" s="157"/>
      <c r="G236" s="157" t="s">
        <v>3300</v>
      </c>
      <c r="H236" s="157"/>
      <c r="I236" s="158" t="s">
        <v>3301</v>
      </c>
      <c r="J236" s="158" t="s">
        <v>3302</v>
      </c>
      <c r="K236" s="158" t="s">
        <v>3303</v>
      </c>
    </row>
    <row r="237" spans="2:11" ht="12" customHeight="1" x14ac:dyDescent="0.25">
      <c r="B237" s="158" t="s">
        <v>3304</v>
      </c>
      <c r="C237" s="157"/>
      <c r="D237" s="157" t="str">
        <f>CHOOSE(Translations!$C$1+1,I237,J237,K237)</f>
        <v>Política y planificación para los programas nacionales de control de enfermedades</v>
      </c>
      <c r="E237" s="157"/>
      <c r="F237" s="157"/>
      <c r="G237" s="157" t="s">
        <v>3305</v>
      </c>
      <c r="H237" s="157"/>
      <c r="I237" s="158" t="s">
        <v>3306</v>
      </c>
      <c r="J237" s="158" t="s">
        <v>3307</v>
      </c>
      <c r="K237" s="158" t="s">
        <v>3308</v>
      </c>
    </row>
    <row r="238" spans="2:11" ht="12" customHeight="1" x14ac:dyDescent="0.25">
      <c r="B238" s="158" t="s">
        <v>3309</v>
      </c>
      <c r="C238" s="157"/>
      <c r="D238" s="157" t="str">
        <f>CHOOSE(Translations!$C$1+1,I238,J238,K238)</f>
        <v>Monitoreo a nivel comunitario</v>
      </c>
      <c r="E238" s="157"/>
      <c r="F238" s="157"/>
      <c r="G238" s="157" t="s">
        <v>3310</v>
      </c>
      <c r="H238" s="157"/>
      <c r="I238" s="158" t="s">
        <v>3311</v>
      </c>
      <c r="J238" s="158" t="s">
        <v>3312</v>
      </c>
      <c r="K238" s="158" t="s">
        <v>3313</v>
      </c>
    </row>
    <row r="239" spans="2:11" ht="12" customHeight="1" x14ac:dyDescent="0.25">
      <c r="B239" s="158" t="s">
        <v>3314</v>
      </c>
      <c r="C239" s="157"/>
      <c r="D239" s="157" t="str">
        <f>CHOOSE(Translations!$C$1+1,I239,J239,K239)</f>
        <v>Sensibilización e investigación dirigidas por la comunidad</v>
      </c>
      <c r="E239" s="157"/>
      <c r="F239" s="157"/>
      <c r="G239" s="157" t="s">
        <v>3315</v>
      </c>
      <c r="H239" s="157"/>
      <c r="I239" s="158" t="s">
        <v>3316</v>
      </c>
      <c r="J239" s="158" t="s">
        <v>3317</v>
      </c>
      <c r="K239" s="158" t="s">
        <v>3318</v>
      </c>
    </row>
    <row r="240" spans="2:11" ht="12" customHeight="1" x14ac:dyDescent="0.25">
      <c r="B240" s="158" t="s">
        <v>3324</v>
      </c>
      <c r="C240" s="157"/>
      <c r="D240" s="157" t="str">
        <f>CHOOSE(Translations!$C$1+1,I240,J240,K240)</f>
        <v>Movilización social, creación de vínculos comunitarios y coordinación</v>
      </c>
      <c r="E240" s="157"/>
      <c r="F240" s="157"/>
      <c r="G240" s="157" t="s">
        <v>3325</v>
      </c>
      <c r="H240" s="157"/>
      <c r="I240" s="158" t="s">
        <v>3326</v>
      </c>
      <c r="J240" s="158" t="s">
        <v>3327</v>
      </c>
      <c r="K240" s="158" t="s">
        <v>3328</v>
      </c>
    </row>
    <row r="241" spans="2:11" ht="12" customHeight="1" x14ac:dyDescent="0.25">
      <c r="B241" s="158" t="s">
        <v>3319</v>
      </c>
      <c r="C241" s="157"/>
      <c r="D241" s="157" t="str">
        <f>CHOOSE(Translations!$C$1+1,I241,J241,K241)</f>
        <v>Creación de capacidad institucional, planificación y desarrollo del liderazgo</v>
      </c>
      <c r="E241" s="157"/>
      <c r="F241" s="157"/>
      <c r="G241" s="157" t="s">
        <v>3320</v>
      </c>
      <c r="H241" s="157"/>
      <c r="I241" s="158" t="s">
        <v>3321</v>
      </c>
      <c r="J241" s="158" t="s">
        <v>3322</v>
      </c>
      <c r="K241" s="158" t="s">
        <v>3323</v>
      </c>
    </row>
    <row r="242" spans="2:11" ht="12" customHeight="1" x14ac:dyDescent="0.25">
      <c r="B242" s="158" t="s">
        <v>3344</v>
      </c>
      <c r="C242" s="157"/>
      <c r="D242" s="157" t="str">
        <f>CHOOSE(Translations!$C$1+1,I242,J242,K242)</f>
        <v>Estructuras de gestión y gobernanza de los laboratorios nacionales</v>
      </c>
      <c r="E242" s="157"/>
      <c r="F242" s="157"/>
      <c r="G242" s="157" t="s">
        <v>3345</v>
      </c>
      <c r="H242" s="157"/>
      <c r="I242" s="158" t="s">
        <v>3346</v>
      </c>
      <c r="J242" s="158" t="s">
        <v>3347</v>
      </c>
      <c r="K242" s="158" t="s">
        <v>3348</v>
      </c>
    </row>
    <row r="243" spans="2:11" ht="12" customHeight="1" x14ac:dyDescent="0.25">
      <c r="B243" s="158" t="s">
        <v>3334</v>
      </c>
      <c r="C243" s="157"/>
      <c r="D243" s="157" t="str">
        <f>CHOOSE(Translations!$C$1+1,I243,J243,K243)</f>
        <v>Sistemas de gestión de infraestructuras y equipos</v>
      </c>
      <c r="E243" s="157"/>
      <c r="F243" s="157"/>
      <c r="G243" s="157" t="s">
        <v>3335</v>
      </c>
      <c r="H243" s="157"/>
      <c r="I243" s="158" t="s">
        <v>3336</v>
      </c>
      <c r="J243" s="158" t="s">
        <v>3337</v>
      </c>
      <c r="K243" s="158" t="s">
        <v>3338</v>
      </c>
    </row>
    <row r="244" spans="2:11" ht="12" customHeight="1" x14ac:dyDescent="0.25">
      <c r="B244" s="158" t="s">
        <v>3349</v>
      </c>
      <c r="C244" s="157"/>
      <c r="D244" s="157" t="str">
        <f>CHOOSE(Translations!$C$1+1,I244,J244,K244)</f>
        <v>Sistemas de gestión de la calidad y acreditación</v>
      </c>
      <c r="E244" s="157"/>
      <c r="F244" s="157"/>
      <c r="G244" s="157" t="s">
        <v>3350</v>
      </c>
      <c r="H244" s="157"/>
      <c r="I244" s="158" t="s">
        <v>3351</v>
      </c>
      <c r="J244" s="158" t="s">
        <v>3352</v>
      </c>
      <c r="K244" s="158" t="s">
        <v>3353</v>
      </c>
    </row>
    <row r="245" spans="2:11" ht="12" customHeight="1" x14ac:dyDescent="0.25">
      <c r="B245" s="158" t="s">
        <v>3329</v>
      </c>
      <c r="C245" s="157"/>
      <c r="D245" s="157" t="str">
        <f>CHOOSE(Translations!$C$1+1,I245,J245,K245)</f>
        <v>Sistemas de información y redes de transporte de muestras integradas</v>
      </c>
      <c r="E245" s="157"/>
      <c r="F245" s="157"/>
      <c r="G245" s="157" t="s">
        <v>3330</v>
      </c>
      <c r="H245" s="157"/>
      <c r="I245" s="158" t="s">
        <v>3331</v>
      </c>
      <c r="J245" s="158" t="s">
        <v>3332</v>
      </c>
      <c r="K245" s="158" t="s">
        <v>3333</v>
      </c>
    </row>
    <row r="246" spans="2:11" ht="12" customHeight="1" x14ac:dyDescent="0.25">
      <c r="B246" s="158" t="s">
        <v>3339</v>
      </c>
      <c r="C246" s="157"/>
      <c r="D246" s="157" t="str">
        <f>CHOOSE(Translations!$C$1+1,I246,J246,K246)</f>
        <v>Sistemas de cadena de suministros para los laboratorios</v>
      </c>
      <c r="E246" s="157"/>
      <c r="F246" s="157"/>
      <c r="G246" s="157" t="s">
        <v>3340</v>
      </c>
      <c r="H246" s="157"/>
      <c r="I246" s="158" t="s">
        <v>3341</v>
      </c>
      <c r="J246" s="158" t="s">
        <v>3342</v>
      </c>
      <c r="K246" s="158" t="s">
        <v>3343</v>
      </c>
    </row>
    <row r="247" spans="2:11" ht="12" customHeight="1" x14ac:dyDescent="0.25">
      <c r="B247" s="158" t="s">
        <v>3354</v>
      </c>
      <c r="C247" s="157"/>
      <c r="D247" s="157" t="str">
        <f>CHOOSE(Translations!$C$1+1,I247,J247,K247)</f>
        <v>Financiación basada en los resultados</v>
      </c>
      <c r="E247" s="157"/>
      <c r="F247" s="157"/>
      <c r="G247" s="157" t="s">
        <v>3355</v>
      </c>
      <c r="H247" s="157"/>
      <c r="I247" s="158" t="s">
        <v>2692</v>
      </c>
      <c r="J247" s="158" t="s">
        <v>2697</v>
      </c>
      <c r="K247" s="158" t="s">
        <v>2698</v>
      </c>
    </row>
    <row r="248" spans="2:11" ht="12" customHeight="1" x14ac:dyDescent="0.25">
      <c r="B248" s="158" t="s">
        <v>3361</v>
      </c>
      <c r="C248" s="157"/>
      <c r="D248" s="157" t="str">
        <f>CHOOSE(Translations!$C$1+1,I248,J248,K248)</f>
        <v>Mitigación de riesgos para los programas de las enfermedades</v>
      </c>
      <c r="E248" s="157"/>
      <c r="F248" s="157"/>
      <c r="G248" s="157" t="s">
        <v>3362</v>
      </c>
      <c r="H248" s="157"/>
      <c r="I248" s="158" t="s">
        <v>3363</v>
      </c>
      <c r="J248" s="158" t="s">
        <v>3364</v>
      </c>
      <c r="K248" s="158" t="s">
        <v>3365</v>
      </c>
    </row>
  </sheetData>
  <dataValidations count="4">
    <dataValidation type="custom" allowBlank="1" showInputMessage="1" showErrorMessage="1" errorTitle="X-Author for Excel" error="Id and Lookup fields are not editable." promptTitle="X-Author for Excel" sqref="G119:G163 G6:G10 G16:G54 F59:G113 G170:G248" xr:uid="{00000000-0002-0000-1100-000000000000}">
      <formula1>""</formula1>
    </dataValidation>
    <dataValidation type="list" allowBlank="1" showInputMessage="1" showErrorMessage="1" errorTitle="X-Author for Excel" error="Please select a value from the drop-down." promptTitle="X-Author for Excel" sqref="H6:H10" xr:uid="{FAD11138-619B-4661-BB6B-05DA92876966}">
      <formula1>IF(IFERROR(ROWS(INDIRECT(SUBSTITUTE("AIM_Impact_Outcome_References__c.AIM_Data_Type_Target__c"," ","_"))),-1) &lt; 0, 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16:H54" xr:uid="{99B4A18A-E4B0-4BF6-9558-4BEB578D240B}">
      <formula1>IF(IFERROR(ROWS(INDIRECT(SUBSTITUTE("AIM_Impact_Outcome_References__c.AIM_Data_Type_Target__c"," ","_"))),-1) &lt; 0, XAuthorInvalidPicklistData,INDIRECT(SUBSTITUTE("AIM_Impact_Outcome_References__c.AIM_Data_Type_Target__c"," ","_")))</formula1>
    </dataValidation>
    <dataValidation type="list" allowBlank="1" showInputMessage="1" showErrorMessage="1" errorTitle="X-Author for Excel" error="Please select a value from the drop-down." promptTitle="X-Author for Excel" sqref="H119:H163" xr:uid="{D860CFB4-7B6A-4190-8099-B0DC435A567B}">
      <formula1>IF(IFERROR(ROWS(INDIRECT(SUBSTITUTE("AIM_Module_Coverage_Interventio_Comp_Ref__c.AIM_Data_Type__c"," ","_"))),-1) &lt; 0, XAuthorInvalidPicklistData,INDIRECT(SUBSTITUTE("AIM_Module_Coverage_Interventio_Comp_Ref__c.AIM_Data_Type__c"," ","_")))</formula1>
    </dataValidation>
  </dataValidations>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dimension ref="A1:S384"/>
  <sheetViews>
    <sheetView zoomScale="85" zoomScaleNormal="85" workbookViewId="0">
      <selection activeCell="I3" sqref="I3"/>
    </sheetView>
  </sheetViews>
  <sheetFormatPr defaultColWidth="8.58203125" defaultRowHeight="12.5" x14ac:dyDescent="0.25"/>
  <cols>
    <col min="1" max="1" width="18.58203125" style="1" customWidth="1"/>
    <col min="2" max="2" width="43.08203125" style="1" customWidth="1"/>
    <col min="3" max="3" width="8.58203125" style="1"/>
    <col min="4" max="4" width="40.08203125" style="1" customWidth="1"/>
    <col min="5" max="5" width="14.08203125" style="1" customWidth="1"/>
    <col min="6" max="6" width="19" style="1" customWidth="1"/>
    <col min="7" max="7" width="8.58203125" style="1"/>
    <col min="8" max="8" width="37.6640625" style="1" customWidth="1"/>
    <col min="9" max="9" width="22" style="1" customWidth="1"/>
    <col min="10" max="10" width="15" style="1" customWidth="1"/>
    <col min="11" max="11" width="13.5" style="1" customWidth="1"/>
    <col min="12" max="12" width="8.58203125" style="1"/>
    <col min="13" max="13" width="27" style="1" customWidth="1"/>
    <col min="14" max="14" width="26.6640625" style="1" customWidth="1"/>
    <col min="15" max="16384" width="8.58203125" style="1"/>
  </cols>
  <sheetData>
    <row r="1" spans="1:19" ht="13" x14ac:dyDescent="0.3">
      <c r="A1" s="2" t="s">
        <v>73</v>
      </c>
    </row>
    <row r="2" spans="1:19" x14ac:dyDescent="0.25">
      <c r="A2" s="157" t="s">
        <v>75</v>
      </c>
      <c r="B2" s="157" t="s">
        <v>448</v>
      </c>
      <c r="C2" s="157">
        <v>0</v>
      </c>
      <c r="D2" s="157" t="s">
        <v>83</v>
      </c>
      <c r="E2" s="157" t="s">
        <v>464</v>
      </c>
      <c r="F2" s="157" t="s">
        <v>465</v>
      </c>
      <c r="G2" s="157" t="s">
        <v>48</v>
      </c>
      <c r="H2" s="157" t="s">
        <v>366</v>
      </c>
      <c r="I2" s="157" t="s">
        <v>34</v>
      </c>
      <c r="J2" s="157" t="s">
        <v>457</v>
      </c>
      <c r="K2" s="157" t="s">
        <v>459</v>
      </c>
      <c r="L2" s="157"/>
      <c r="M2" s="157" t="s">
        <v>27</v>
      </c>
      <c r="N2" s="157" t="s">
        <v>461</v>
      </c>
      <c r="O2" s="157" t="s">
        <v>463</v>
      </c>
      <c r="P2" s="157"/>
      <c r="Q2" s="157" t="s">
        <v>43</v>
      </c>
      <c r="R2" s="157" t="s">
        <v>446</v>
      </c>
      <c r="S2" s="157" t="s">
        <v>444</v>
      </c>
    </row>
    <row r="3" spans="1:19" hidden="1" x14ac:dyDescent="0.25">
      <c r="A3" s="157" t="s">
        <v>74</v>
      </c>
      <c r="B3" s="157" t="str">
        <f>CHOOSE(Translations!$C$1+1,Q3,R3,S3)</f>
        <v>[Name - ES]</v>
      </c>
      <c r="C3" s="157">
        <f>IF(Q3=Q2,C2+1,0)</f>
        <v>0</v>
      </c>
      <c r="D3" s="157" t="str">
        <f>B3&amp;"-"&amp;C3</f>
        <v>[Name - ES]-0</v>
      </c>
      <c r="E3" s="157" t="str">
        <f>CHOOSE(Translations!$C$1+1,I3,J3,K3)</f>
        <v>[Category - ES]</v>
      </c>
      <c r="F3" s="157" t="str">
        <f>CHOOSE(Translations!$C$1+1,M3,N3,O3)</f>
        <v>[Disaggregation - ES]</v>
      </c>
      <c r="G3" s="157" t="s">
        <v>47</v>
      </c>
      <c r="H3" s="158" t="s">
        <v>365</v>
      </c>
      <c r="I3" s="158" t="s">
        <v>77</v>
      </c>
      <c r="J3" s="158" t="s">
        <v>456</v>
      </c>
      <c r="K3" s="158" t="s">
        <v>458</v>
      </c>
      <c r="L3" s="157"/>
      <c r="M3" s="158" t="s">
        <v>76</v>
      </c>
      <c r="N3" s="158" t="s">
        <v>460</v>
      </c>
      <c r="O3" s="158" t="s">
        <v>462</v>
      </c>
      <c r="P3" s="157"/>
      <c r="Q3" s="158" t="s">
        <v>66</v>
      </c>
      <c r="R3" s="158" t="s">
        <v>445</v>
      </c>
      <c r="S3" s="158" t="s">
        <v>443</v>
      </c>
    </row>
    <row r="4" spans="1:19" s="9" customFormat="1" x14ac:dyDescent="0.25">
      <c r="A4" s="157" t="s">
        <v>1228</v>
      </c>
      <c r="B4" s="157" t="str">
        <f>CHOOSE(Translations!$C$1+1,Q4,R4,S4)</f>
        <v>HIV I-13 Porcentaje de personas que viven con el VIH</v>
      </c>
      <c r="C4" s="157">
        <f t="shared" ref="C4:C65" si="0">IF(Q4=Q3,C3+1,0)</f>
        <v>0</v>
      </c>
      <c r="D4" s="157" t="str">
        <f t="shared" ref="D4:D65" si="1">B4&amp;"-"&amp;C4</f>
        <v>HIV I-13 Porcentaje de personas que viven con el VIH-0</v>
      </c>
      <c r="E4" s="157" t="str">
        <f>CHOOSE(Translations!$C$1+1,I4,J4,K4)</f>
        <v>Género | Edad</v>
      </c>
      <c r="F4" s="157" t="str">
        <f>CHOOSE(Translations!$C$1+1,M4,N4,O4)</f>
        <v>Mujeres 20-24</v>
      </c>
      <c r="G4" s="157" t="s">
        <v>1229</v>
      </c>
      <c r="H4" s="158" t="s">
        <v>1230</v>
      </c>
      <c r="I4" s="158" t="s">
        <v>1231</v>
      </c>
      <c r="J4" s="158" t="s">
        <v>1232</v>
      </c>
      <c r="K4" s="158" t="s">
        <v>1233</v>
      </c>
      <c r="L4" s="157"/>
      <c r="M4" s="158" t="s">
        <v>1234</v>
      </c>
      <c r="N4" s="158" t="s">
        <v>1235</v>
      </c>
      <c r="O4" s="158" t="s">
        <v>1236</v>
      </c>
      <c r="P4" s="157"/>
      <c r="Q4" s="158" t="s">
        <v>1237</v>
      </c>
      <c r="R4" s="158" t="s">
        <v>1238</v>
      </c>
      <c r="S4" s="158" t="s">
        <v>1239</v>
      </c>
    </row>
    <row r="5" spans="1:19" s="9" customFormat="1" x14ac:dyDescent="0.25">
      <c r="A5" s="157" t="s">
        <v>1228</v>
      </c>
      <c r="B5" s="157" t="str">
        <f>CHOOSE(Translations!$C$1+1,Q5,R5,S5)</f>
        <v>HIV I-13 Porcentaje de personas que viven con el VIH</v>
      </c>
      <c r="C5" s="157">
        <f t="shared" si="0"/>
        <v>1</v>
      </c>
      <c r="D5" s="157" t="str">
        <f t="shared" si="1"/>
        <v>HIV I-13 Porcentaje de personas que viven con el VIH-1</v>
      </c>
      <c r="E5" s="157" t="str">
        <f>CHOOSE(Translations!$C$1+1,I5,J5,K5)</f>
        <v>Género | Edad</v>
      </c>
      <c r="F5" s="157" t="str">
        <f>CHOOSE(Translations!$C$1+1,M5,N5,O5)</f>
        <v>Hombres 20-24</v>
      </c>
      <c r="G5" s="157" t="s">
        <v>1240</v>
      </c>
      <c r="H5" s="158" t="s">
        <v>1241</v>
      </c>
      <c r="I5" s="158" t="s">
        <v>1231</v>
      </c>
      <c r="J5" s="158" t="s">
        <v>1232</v>
      </c>
      <c r="K5" s="158" t="s">
        <v>1233</v>
      </c>
      <c r="L5" s="157"/>
      <c r="M5" s="158" t="s">
        <v>1242</v>
      </c>
      <c r="N5" s="158" t="s">
        <v>1243</v>
      </c>
      <c r="O5" s="158" t="s">
        <v>1244</v>
      </c>
      <c r="P5" s="157"/>
      <c r="Q5" s="158" t="s">
        <v>1237</v>
      </c>
      <c r="R5" s="158" t="s">
        <v>1238</v>
      </c>
      <c r="S5" s="158" t="s">
        <v>1239</v>
      </c>
    </row>
    <row r="6" spans="1:19" s="9" customFormat="1" x14ac:dyDescent="0.25">
      <c r="A6" s="157" t="s">
        <v>1228</v>
      </c>
      <c r="B6" s="157" t="str">
        <f>CHOOSE(Translations!$C$1+1,Q6,R6,S6)</f>
        <v>HIV I-13 Porcentaje de personas que viven con el VIH</v>
      </c>
      <c r="C6" s="157">
        <f t="shared" si="0"/>
        <v>2</v>
      </c>
      <c r="D6" s="157" t="str">
        <f t="shared" si="1"/>
        <v>HIV I-13 Porcentaje de personas que viven con el VIH-2</v>
      </c>
      <c r="E6" s="157" t="str">
        <f>CHOOSE(Translations!$C$1+1,I6,J6,K6)</f>
        <v>Género | Edad</v>
      </c>
      <c r="F6" s="157" t="str">
        <f>CHOOSE(Translations!$C$1+1,M6,N6,O6)</f>
        <v>Mujeres 15-19</v>
      </c>
      <c r="G6" s="157" t="s">
        <v>1245</v>
      </c>
      <c r="H6" s="158" t="s">
        <v>1246</v>
      </c>
      <c r="I6" s="158" t="s">
        <v>1231</v>
      </c>
      <c r="J6" s="158" t="s">
        <v>1232</v>
      </c>
      <c r="K6" s="158" t="s">
        <v>1233</v>
      </c>
      <c r="L6" s="157"/>
      <c r="M6" s="158" t="s">
        <v>1247</v>
      </c>
      <c r="N6" s="158" t="s">
        <v>1248</v>
      </c>
      <c r="O6" s="158" t="s">
        <v>1249</v>
      </c>
      <c r="P6" s="157"/>
      <c r="Q6" s="158" t="s">
        <v>1237</v>
      </c>
      <c r="R6" s="158" t="s">
        <v>1238</v>
      </c>
      <c r="S6" s="158" t="s">
        <v>1239</v>
      </c>
    </row>
    <row r="7" spans="1:19" s="9" customFormat="1" x14ac:dyDescent="0.25">
      <c r="A7" s="157" t="s">
        <v>1228</v>
      </c>
      <c r="B7" s="157" t="str">
        <f>CHOOSE(Translations!$C$1+1,Q7,R7,S7)</f>
        <v>HIV I-13 Porcentaje de personas que viven con el VIH</v>
      </c>
      <c r="C7" s="157">
        <f t="shared" si="0"/>
        <v>3</v>
      </c>
      <c r="D7" s="157" t="str">
        <f t="shared" si="1"/>
        <v>HIV I-13 Porcentaje de personas que viven con el VIH-3</v>
      </c>
      <c r="E7" s="157" t="str">
        <f>CHOOSE(Translations!$C$1+1,I7,J7,K7)</f>
        <v>Género | Edad</v>
      </c>
      <c r="F7" s="157" t="str">
        <f>CHOOSE(Translations!$C$1+1,M7,N7,O7)</f>
        <v>Hombres 15-19</v>
      </c>
      <c r="G7" s="157" t="s">
        <v>1250</v>
      </c>
      <c r="H7" s="158" t="s">
        <v>1251</v>
      </c>
      <c r="I7" s="158" t="s">
        <v>1231</v>
      </c>
      <c r="J7" s="158" t="s">
        <v>1232</v>
      </c>
      <c r="K7" s="158" t="s">
        <v>1233</v>
      </c>
      <c r="L7" s="157"/>
      <c r="M7" s="158" t="s">
        <v>1252</v>
      </c>
      <c r="N7" s="158" t="s">
        <v>1253</v>
      </c>
      <c r="O7" s="158" t="s">
        <v>1254</v>
      </c>
      <c r="P7" s="157"/>
      <c r="Q7" s="158" t="s">
        <v>1237</v>
      </c>
      <c r="R7" s="158" t="s">
        <v>1238</v>
      </c>
      <c r="S7" s="158" t="s">
        <v>1239</v>
      </c>
    </row>
    <row r="8" spans="1:19" s="9" customFormat="1" x14ac:dyDescent="0.25">
      <c r="A8" s="157" t="s">
        <v>1228</v>
      </c>
      <c r="B8" s="157" t="str">
        <f>CHOOSE(Translations!$C$1+1,Q8,R8,S8)</f>
        <v>HIV I-13 Porcentaje de personas que viven con el VIH</v>
      </c>
      <c r="C8" s="157">
        <f t="shared" si="0"/>
        <v>4</v>
      </c>
      <c r="D8" s="157" t="str">
        <f t="shared" si="1"/>
        <v>HIV I-13 Porcentaje de personas que viven con el VIH-4</v>
      </c>
      <c r="E8" s="157" t="str">
        <f>CHOOSE(Translations!$C$1+1,I8,J8,K8)</f>
        <v>Género</v>
      </c>
      <c r="F8" s="157" t="str">
        <f>CHOOSE(Translations!$C$1+1,M8,N8,O8)</f>
        <v>Mujeres</v>
      </c>
      <c r="G8" s="157" t="s">
        <v>1255</v>
      </c>
      <c r="H8" s="158" t="s">
        <v>1256</v>
      </c>
      <c r="I8" s="158" t="s">
        <v>1257</v>
      </c>
      <c r="J8" s="158" t="s">
        <v>1258</v>
      </c>
      <c r="K8" s="158" t="s">
        <v>1259</v>
      </c>
      <c r="L8" s="157"/>
      <c r="M8" s="158" t="s">
        <v>1260</v>
      </c>
      <c r="N8" s="158" t="s">
        <v>1261</v>
      </c>
      <c r="O8" s="158" t="s">
        <v>1262</v>
      </c>
      <c r="P8" s="157"/>
      <c r="Q8" s="158" t="s">
        <v>1237</v>
      </c>
      <c r="R8" s="158" t="s">
        <v>1238</v>
      </c>
      <c r="S8" s="158" t="s">
        <v>1239</v>
      </c>
    </row>
    <row r="9" spans="1:19" s="9" customFormat="1" x14ac:dyDescent="0.25">
      <c r="A9" s="157" t="s">
        <v>1228</v>
      </c>
      <c r="B9" s="157" t="str">
        <f>CHOOSE(Translations!$C$1+1,Q9,R9,S9)</f>
        <v>HIV I-13 Porcentaje de personas que viven con el VIH</v>
      </c>
      <c r="C9" s="157">
        <f t="shared" si="0"/>
        <v>5</v>
      </c>
      <c r="D9" s="157" t="str">
        <f t="shared" si="1"/>
        <v>HIV I-13 Porcentaje de personas que viven con el VIH-5</v>
      </c>
      <c r="E9" s="157" t="str">
        <f>CHOOSE(Translations!$C$1+1,I9,J9,K9)</f>
        <v>Género</v>
      </c>
      <c r="F9" s="157" t="str">
        <f>CHOOSE(Translations!$C$1+1,M9,N9,O9)</f>
        <v>Hombres</v>
      </c>
      <c r="G9" s="157" t="s">
        <v>1263</v>
      </c>
      <c r="H9" s="158" t="s">
        <v>1264</v>
      </c>
      <c r="I9" s="158" t="s">
        <v>1257</v>
      </c>
      <c r="J9" s="158" t="s">
        <v>1258</v>
      </c>
      <c r="K9" s="158" t="s">
        <v>1259</v>
      </c>
      <c r="L9" s="157"/>
      <c r="M9" s="158" t="s">
        <v>1265</v>
      </c>
      <c r="N9" s="158" t="s">
        <v>1266</v>
      </c>
      <c r="O9" s="158" t="s">
        <v>1267</v>
      </c>
      <c r="P9" s="157"/>
      <c r="Q9" s="158" t="s">
        <v>1237</v>
      </c>
      <c r="R9" s="158" t="s">
        <v>1238</v>
      </c>
      <c r="S9" s="158" t="s">
        <v>1239</v>
      </c>
    </row>
    <row r="10" spans="1:19" s="9" customFormat="1" x14ac:dyDescent="0.25">
      <c r="A10" s="157" t="s">
        <v>1228</v>
      </c>
      <c r="B10" s="157" t="str">
        <f>CHOOSE(Translations!$C$1+1,Q10,R10,S10)</f>
        <v>HIV I-13 Porcentaje de personas que viven con el VIH</v>
      </c>
      <c r="C10" s="157">
        <f t="shared" si="0"/>
        <v>6</v>
      </c>
      <c r="D10" s="157" t="str">
        <f t="shared" si="1"/>
        <v>HIV I-13 Porcentaje de personas que viven con el VIH-6</v>
      </c>
      <c r="E10" s="157" t="str">
        <f>CHOOSE(Translations!$C$1+1,I10,J10,K10)</f>
        <v>Edad</v>
      </c>
      <c r="F10" s="157" t="str">
        <f>CHOOSE(Translations!$C$1+1,M10,N10,O10)</f>
        <v>15+</v>
      </c>
      <c r="G10" s="157" t="s">
        <v>1268</v>
      </c>
      <c r="H10" s="158" t="s">
        <v>1269</v>
      </c>
      <c r="I10" s="158" t="s">
        <v>1270</v>
      </c>
      <c r="J10" s="158" t="s">
        <v>1270</v>
      </c>
      <c r="K10" s="158" t="s">
        <v>1271</v>
      </c>
      <c r="L10" s="157"/>
      <c r="M10" s="158" t="s">
        <v>1272</v>
      </c>
      <c r="N10" s="158" t="s">
        <v>1272</v>
      </c>
      <c r="O10" s="158" t="s">
        <v>1272</v>
      </c>
      <c r="P10" s="157"/>
      <c r="Q10" s="158" t="s">
        <v>1237</v>
      </c>
      <c r="R10" s="158" t="s">
        <v>1238</v>
      </c>
      <c r="S10" s="158" t="s">
        <v>1239</v>
      </c>
    </row>
    <row r="11" spans="1:19" s="9" customFormat="1" x14ac:dyDescent="0.25">
      <c r="A11" s="157" t="s">
        <v>1228</v>
      </c>
      <c r="B11" s="157" t="str">
        <f>CHOOSE(Translations!$C$1+1,Q11,R11,S11)</f>
        <v>HIV I-13 Porcentaje de personas que viven con el VIH</v>
      </c>
      <c r="C11" s="157">
        <f t="shared" si="0"/>
        <v>7</v>
      </c>
      <c r="D11" s="157" t="str">
        <f t="shared" si="1"/>
        <v>HIV I-13 Porcentaje de personas que viven con el VIH-7</v>
      </c>
      <c r="E11" s="157" t="str">
        <f>CHOOSE(Translations!$C$1+1,I11,J11,K11)</f>
        <v>Edad</v>
      </c>
      <c r="F11" s="157" t="str">
        <f>CHOOSE(Translations!$C$1+1,M11,N11,O11)</f>
        <v>&lt;15</v>
      </c>
      <c r="G11" s="157" t="s">
        <v>1273</v>
      </c>
      <c r="H11" s="158" t="s">
        <v>1274</v>
      </c>
      <c r="I11" s="158" t="s">
        <v>1270</v>
      </c>
      <c r="J11" s="158" t="s">
        <v>1270</v>
      </c>
      <c r="K11" s="158" t="s">
        <v>1271</v>
      </c>
      <c r="L11" s="157"/>
      <c r="M11" s="158" t="s">
        <v>1275</v>
      </c>
      <c r="N11" s="158" t="s">
        <v>1275</v>
      </c>
      <c r="O11" s="158" t="s">
        <v>1275</v>
      </c>
      <c r="P11" s="157"/>
      <c r="Q11" s="158" t="s">
        <v>1237</v>
      </c>
      <c r="R11" s="158" t="s">
        <v>1238</v>
      </c>
      <c r="S11" s="158" t="s">
        <v>1239</v>
      </c>
    </row>
    <row r="12" spans="1:19" s="9" customFormat="1" x14ac:dyDescent="0.25">
      <c r="A12" s="157" t="s">
        <v>1276</v>
      </c>
      <c r="B12" s="157" t="str">
        <f>CHOOSE(Translations!$C$1+1,Q12,R12,S12)</f>
        <v>HIV I-14 Número de infecciones nuevas de VIH por 1.000 habitantes no infectados</v>
      </c>
      <c r="C12" s="157">
        <f t="shared" si="0"/>
        <v>0</v>
      </c>
      <c r="D12" s="157" t="str">
        <f t="shared" si="1"/>
        <v>HIV I-14 Número de infecciones nuevas de VIH por 1.000 habitantes no infectados-0</v>
      </c>
      <c r="E12" s="157" t="str">
        <f>CHOOSE(Translations!$C$1+1,I12,J12,K12)</f>
        <v>Género | Edad</v>
      </c>
      <c r="F12" s="157" t="str">
        <f>CHOOSE(Translations!$C$1+1,M12,N12,O12)</f>
        <v>Mujeres 20-24</v>
      </c>
      <c r="G12" s="157" t="s">
        <v>1277</v>
      </c>
      <c r="H12" s="158" t="s">
        <v>1278</v>
      </c>
      <c r="I12" s="158" t="s">
        <v>1231</v>
      </c>
      <c r="J12" s="158" t="s">
        <v>1232</v>
      </c>
      <c r="K12" s="158" t="s">
        <v>1233</v>
      </c>
      <c r="L12" s="157"/>
      <c r="M12" s="158" t="s">
        <v>1234</v>
      </c>
      <c r="N12" s="158" t="s">
        <v>1235</v>
      </c>
      <c r="O12" s="158" t="s">
        <v>1236</v>
      </c>
      <c r="P12" s="157"/>
      <c r="Q12" s="158" t="s">
        <v>1279</v>
      </c>
      <c r="R12" s="158" t="s">
        <v>1280</v>
      </c>
      <c r="S12" s="158" t="s">
        <v>1281</v>
      </c>
    </row>
    <row r="13" spans="1:19" s="9" customFormat="1" x14ac:dyDescent="0.25">
      <c r="A13" s="157" t="s">
        <v>1276</v>
      </c>
      <c r="B13" s="157" t="str">
        <f>CHOOSE(Translations!$C$1+1,Q13,R13,S13)</f>
        <v>HIV I-14 Número de infecciones nuevas de VIH por 1.000 habitantes no infectados</v>
      </c>
      <c r="C13" s="157">
        <f t="shared" si="0"/>
        <v>1</v>
      </c>
      <c r="D13" s="157" t="str">
        <f t="shared" si="1"/>
        <v>HIV I-14 Número de infecciones nuevas de VIH por 1.000 habitantes no infectados-1</v>
      </c>
      <c r="E13" s="157" t="str">
        <f>CHOOSE(Translations!$C$1+1,I13,J13,K13)</f>
        <v>Género | Edad</v>
      </c>
      <c r="F13" s="157" t="str">
        <f>CHOOSE(Translations!$C$1+1,M13,N13,O13)</f>
        <v>Hombres 20-24</v>
      </c>
      <c r="G13" s="157" t="s">
        <v>1282</v>
      </c>
      <c r="H13" s="158" t="s">
        <v>1283</v>
      </c>
      <c r="I13" s="158" t="s">
        <v>1231</v>
      </c>
      <c r="J13" s="158" t="s">
        <v>1232</v>
      </c>
      <c r="K13" s="158" t="s">
        <v>1233</v>
      </c>
      <c r="L13" s="157"/>
      <c r="M13" s="158" t="s">
        <v>1242</v>
      </c>
      <c r="N13" s="158" t="s">
        <v>1243</v>
      </c>
      <c r="O13" s="158" t="s">
        <v>1244</v>
      </c>
      <c r="P13" s="157"/>
      <c r="Q13" s="158" t="s">
        <v>1279</v>
      </c>
      <c r="R13" s="158" t="s">
        <v>1280</v>
      </c>
      <c r="S13" s="158" t="s">
        <v>1281</v>
      </c>
    </row>
    <row r="14" spans="1:19" s="9" customFormat="1" x14ac:dyDescent="0.25">
      <c r="A14" s="157" t="s">
        <v>1276</v>
      </c>
      <c r="B14" s="157" t="str">
        <f>CHOOSE(Translations!$C$1+1,Q14,R14,S14)</f>
        <v>HIV I-14 Número de infecciones nuevas de VIH por 1.000 habitantes no infectados</v>
      </c>
      <c r="C14" s="157">
        <f t="shared" si="0"/>
        <v>2</v>
      </c>
      <c r="D14" s="157" t="str">
        <f t="shared" si="1"/>
        <v>HIV I-14 Número de infecciones nuevas de VIH por 1.000 habitantes no infectados-2</v>
      </c>
      <c r="E14" s="157" t="str">
        <f>CHOOSE(Translations!$C$1+1,I14,J14,K14)</f>
        <v>Género | Edad</v>
      </c>
      <c r="F14" s="157" t="str">
        <f>CHOOSE(Translations!$C$1+1,M14,N14,O14)</f>
        <v>Mujeres 15-19</v>
      </c>
      <c r="G14" s="157" t="s">
        <v>1284</v>
      </c>
      <c r="H14" s="158" t="s">
        <v>1285</v>
      </c>
      <c r="I14" s="158" t="s">
        <v>1231</v>
      </c>
      <c r="J14" s="158" t="s">
        <v>1232</v>
      </c>
      <c r="K14" s="158" t="s">
        <v>1233</v>
      </c>
      <c r="L14" s="157"/>
      <c r="M14" s="158" t="s">
        <v>1247</v>
      </c>
      <c r="N14" s="158" t="s">
        <v>1248</v>
      </c>
      <c r="O14" s="158" t="s">
        <v>1249</v>
      </c>
      <c r="P14" s="157"/>
      <c r="Q14" s="158" t="s">
        <v>1279</v>
      </c>
      <c r="R14" s="158" t="s">
        <v>1280</v>
      </c>
      <c r="S14" s="158" t="s">
        <v>1281</v>
      </c>
    </row>
    <row r="15" spans="1:19" s="9" customFormat="1" x14ac:dyDescent="0.25">
      <c r="A15" s="157" t="s">
        <v>1276</v>
      </c>
      <c r="B15" s="157" t="str">
        <f>CHOOSE(Translations!$C$1+1,Q15,R15,S15)</f>
        <v>HIV I-14 Número de infecciones nuevas de VIH por 1.000 habitantes no infectados</v>
      </c>
      <c r="C15" s="157">
        <f t="shared" si="0"/>
        <v>3</v>
      </c>
      <c r="D15" s="157" t="str">
        <f t="shared" si="1"/>
        <v>HIV I-14 Número de infecciones nuevas de VIH por 1.000 habitantes no infectados-3</v>
      </c>
      <c r="E15" s="157" t="str">
        <f>CHOOSE(Translations!$C$1+1,I15,J15,K15)</f>
        <v>Género | Edad</v>
      </c>
      <c r="F15" s="157" t="str">
        <f>CHOOSE(Translations!$C$1+1,M15,N15,O15)</f>
        <v>Hombres 15-19</v>
      </c>
      <c r="G15" s="157" t="s">
        <v>1286</v>
      </c>
      <c r="H15" s="158" t="s">
        <v>1287</v>
      </c>
      <c r="I15" s="158" t="s">
        <v>1231</v>
      </c>
      <c r="J15" s="158" t="s">
        <v>1232</v>
      </c>
      <c r="K15" s="158" t="s">
        <v>1233</v>
      </c>
      <c r="L15" s="157"/>
      <c r="M15" s="158" t="s">
        <v>1252</v>
      </c>
      <c r="N15" s="158" t="s">
        <v>1253</v>
      </c>
      <c r="O15" s="158" t="s">
        <v>1254</v>
      </c>
      <c r="P15" s="157"/>
      <c r="Q15" s="158" t="s">
        <v>1279</v>
      </c>
      <c r="R15" s="158" t="s">
        <v>1280</v>
      </c>
      <c r="S15" s="158" t="s">
        <v>1281</v>
      </c>
    </row>
    <row r="16" spans="1:19" s="9" customFormat="1" x14ac:dyDescent="0.25">
      <c r="A16" s="157" t="s">
        <v>1276</v>
      </c>
      <c r="B16" s="157" t="str">
        <f>CHOOSE(Translations!$C$1+1,Q16,R16,S16)</f>
        <v>HIV I-14 Número de infecciones nuevas de VIH por 1.000 habitantes no infectados</v>
      </c>
      <c r="C16" s="157">
        <f t="shared" si="0"/>
        <v>4</v>
      </c>
      <c r="D16" s="157" t="str">
        <f t="shared" si="1"/>
        <v>HIV I-14 Número de infecciones nuevas de VIH por 1.000 habitantes no infectados-4</v>
      </c>
      <c r="E16" s="157" t="str">
        <f>CHOOSE(Translations!$C$1+1,I16,J16,K16)</f>
        <v>Género</v>
      </c>
      <c r="F16" s="157" t="str">
        <f>CHOOSE(Translations!$C$1+1,M16,N16,O16)</f>
        <v>Mujeres</v>
      </c>
      <c r="G16" s="157" t="s">
        <v>1288</v>
      </c>
      <c r="H16" s="158" t="s">
        <v>1289</v>
      </c>
      <c r="I16" s="158" t="s">
        <v>1257</v>
      </c>
      <c r="J16" s="158" t="s">
        <v>1258</v>
      </c>
      <c r="K16" s="158" t="s">
        <v>1259</v>
      </c>
      <c r="L16" s="157"/>
      <c r="M16" s="158" t="s">
        <v>1260</v>
      </c>
      <c r="N16" s="158" t="s">
        <v>1261</v>
      </c>
      <c r="O16" s="158" t="s">
        <v>1262</v>
      </c>
      <c r="P16" s="157"/>
      <c r="Q16" s="158" t="s">
        <v>1279</v>
      </c>
      <c r="R16" s="158" t="s">
        <v>1280</v>
      </c>
      <c r="S16" s="158" t="s">
        <v>1281</v>
      </c>
    </row>
    <row r="17" spans="1:19" s="9" customFormat="1" x14ac:dyDescent="0.25">
      <c r="A17" s="157" t="s">
        <v>1276</v>
      </c>
      <c r="B17" s="157" t="str">
        <f>CHOOSE(Translations!$C$1+1,Q17,R17,S17)</f>
        <v>HIV I-14 Número de infecciones nuevas de VIH por 1.000 habitantes no infectados</v>
      </c>
      <c r="C17" s="157">
        <f t="shared" si="0"/>
        <v>5</v>
      </c>
      <c r="D17" s="157" t="str">
        <f t="shared" si="1"/>
        <v>HIV I-14 Número de infecciones nuevas de VIH por 1.000 habitantes no infectados-5</v>
      </c>
      <c r="E17" s="157" t="str">
        <f>CHOOSE(Translations!$C$1+1,I17,J17,K17)</f>
        <v>Género</v>
      </c>
      <c r="F17" s="157" t="str">
        <f>CHOOSE(Translations!$C$1+1,M17,N17,O17)</f>
        <v>Hombres</v>
      </c>
      <c r="G17" s="157" t="s">
        <v>1290</v>
      </c>
      <c r="H17" s="158" t="s">
        <v>1291</v>
      </c>
      <c r="I17" s="158" t="s">
        <v>1257</v>
      </c>
      <c r="J17" s="158" t="s">
        <v>1258</v>
      </c>
      <c r="K17" s="158" t="s">
        <v>1259</v>
      </c>
      <c r="L17" s="157"/>
      <c r="M17" s="158" t="s">
        <v>1265</v>
      </c>
      <c r="N17" s="158" t="s">
        <v>1266</v>
      </c>
      <c r="O17" s="158" t="s">
        <v>1267</v>
      </c>
      <c r="P17" s="157"/>
      <c r="Q17" s="158" t="s">
        <v>1279</v>
      </c>
      <c r="R17" s="158" t="s">
        <v>1280</v>
      </c>
      <c r="S17" s="158" t="s">
        <v>1281</v>
      </c>
    </row>
    <row r="18" spans="1:19" s="9" customFormat="1" x14ac:dyDescent="0.25">
      <c r="A18" s="157" t="s">
        <v>1276</v>
      </c>
      <c r="B18" s="157" t="str">
        <f>CHOOSE(Translations!$C$1+1,Q18,R18,S18)</f>
        <v>HIV I-14 Número de infecciones nuevas de VIH por 1.000 habitantes no infectados</v>
      </c>
      <c r="C18" s="157">
        <f t="shared" si="0"/>
        <v>6</v>
      </c>
      <c r="D18" s="157" t="str">
        <f t="shared" si="1"/>
        <v>HIV I-14 Número de infecciones nuevas de VIH por 1.000 habitantes no infectados-6</v>
      </c>
      <c r="E18" s="157" t="str">
        <f>CHOOSE(Translations!$C$1+1,I18,J18,K18)</f>
        <v>Edad</v>
      </c>
      <c r="F18" s="157" t="str">
        <f>CHOOSE(Translations!$C$1+1,M18,N18,O18)</f>
        <v>15+</v>
      </c>
      <c r="G18" s="157" t="s">
        <v>1292</v>
      </c>
      <c r="H18" s="158" t="s">
        <v>1293</v>
      </c>
      <c r="I18" s="158" t="s">
        <v>1270</v>
      </c>
      <c r="J18" s="158" t="s">
        <v>1270</v>
      </c>
      <c r="K18" s="158" t="s">
        <v>1271</v>
      </c>
      <c r="L18" s="157"/>
      <c r="M18" s="158" t="s">
        <v>1272</v>
      </c>
      <c r="N18" s="158" t="s">
        <v>1272</v>
      </c>
      <c r="O18" s="158" t="s">
        <v>1272</v>
      </c>
      <c r="P18" s="157"/>
      <c r="Q18" s="158" t="s">
        <v>1279</v>
      </c>
      <c r="R18" s="158" t="s">
        <v>1280</v>
      </c>
      <c r="S18" s="158" t="s">
        <v>1281</v>
      </c>
    </row>
    <row r="19" spans="1:19" s="9" customFormat="1" x14ac:dyDescent="0.25">
      <c r="A19" s="157" t="s">
        <v>1276</v>
      </c>
      <c r="B19" s="157" t="str">
        <f>CHOOSE(Translations!$C$1+1,Q19,R19,S19)</f>
        <v>HIV I-14 Número de infecciones nuevas de VIH por 1.000 habitantes no infectados</v>
      </c>
      <c r="C19" s="157">
        <f t="shared" si="0"/>
        <v>7</v>
      </c>
      <c r="D19" s="157" t="str">
        <f t="shared" si="1"/>
        <v>HIV I-14 Número de infecciones nuevas de VIH por 1.000 habitantes no infectados-7</v>
      </c>
      <c r="E19" s="157" t="str">
        <f>CHOOSE(Translations!$C$1+1,I19,J19,K19)</f>
        <v>Edad</v>
      </c>
      <c r="F19" s="157" t="str">
        <f>CHOOSE(Translations!$C$1+1,M19,N19,O19)</f>
        <v>&lt;15</v>
      </c>
      <c r="G19" s="157" t="s">
        <v>1294</v>
      </c>
      <c r="H19" s="158" t="s">
        <v>1295</v>
      </c>
      <c r="I19" s="158" t="s">
        <v>1270</v>
      </c>
      <c r="J19" s="158" t="s">
        <v>1270</v>
      </c>
      <c r="K19" s="158" t="s">
        <v>1271</v>
      </c>
      <c r="L19" s="157"/>
      <c r="M19" s="158" t="s">
        <v>1275</v>
      </c>
      <c r="N19" s="158" t="s">
        <v>1275</v>
      </c>
      <c r="O19" s="158" t="s">
        <v>1275</v>
      </c>
      <c r="P19" s="157"/>
      <c r="Q19" s="158" t="s">
        <v>1279</v>
      </c>
      <c r="R19" s="158" t="s">
        <v>1280</v>
      </c>
      <c r="S19" s="158" t="s">
        <v>1281</v>
      </c>
    </row>
    <row r="20" spans="1:19" s="9" customFormat="1" x14ac:dyDescent="0.25">
      <c r="A20" s="157" t="s">
        <v>1296</v>
      </c>
      <c r="B20" s="157" t="str">
        <f>CHOOSE(Translations!$C$1+1,Q20,R20,S20)</f>
        <v>HIV I-4 Número de muertes relacionadas con el sida por cada 100.000 habitantes</v>
      </c>
      <c r="C20" s="157">
        <f t="shared" si="0"/>
        <v>0</v>
      </c>
      <c r="D20" s="157" t="str">
        <f t="shared" si="1"/>
        <v>HIV I-4 Número de muertes relacionadas con el sida por cada 100.000 habitantes-0</v>
      </c>
      <c r="E20" s="157" t="str">
        <f>CHOOSE(Translations!$C$1+1,I20,J20,K20)</f>
        <v>Género | Edad</v>
      </c>
      <c r="F20" s="157" t="str">
        <f>CHOOSE(Translations!$C$1+1,M20,N20,O20)</f>
        <v>Mujeres 20-24</v>
      </c>
      <c r="G20" s="157" t="s">
        <v>1297</v>
      </c>
      <c r="H20" s="158" t="s">
        <v>1298</v>
      </c>
      <c r="I20" s="158" t="s">
        <v>1231</v>
      </c>
      <c r="J20" s="158" t="s">
        <v>1232</v>
      </c>
      <c r="K20" s="158" t="s">
        <v>1233</v>
      </c>
      <c r="L20" s="157"/>
      <c r="M20" s="158" t="s">
        <v>1234</v>
      </c>
      <c r="N20" s="158" t="s">
        <v>1235</v>
      </c>
      <c r="O20" s="158" t="s">
        <v>1236</v>
      </c>
      <c r="P20" s="157"/>
      <c r="Q20" s="158" t="s">
        <v>1299</v>
      </c>
      <c r="R20" s="158" t="s">
        <v>1300</v>
      </c>
      <c r="S20" s="158" t="s">
        <v>1301</v>
      </c>
    </row>
    <row r="21" spans="1:19" s="9" customFormat="1" x14ac:dyDescent="0.25">
      <c r="A21" s="157" t="s">
        <v>1296</v>
      </c>
      <c r="B21" s="157" t="str">
        <f>CHOOSE(Translations!$C$1+1,Q21,R21,S21)</f>
        <v>HIV I-4 Número de muertes relacionadas con el sida por cada 100.000 habitantes</v>
      </c>
      <c r="C21" s="157">
        <f t="shared" si="0"/>
        <v>1</v>
      </c>
      <c r="D21" s="157" t="str">
        <f t="shared" si="1"/>
        <v>HIV I-4 Número de muertes relacionadas con el sida por cada 100.000 habitantes-1</v>
      </c>
      <c r="E21" s="157" t="str">
        <f>CHOOSE(Translations!$C$1+1,I21,J21,K21)</f>
        <v>Género | Edad</v>
      </c>
      <c r="F21" s="157" t="str">
        <f>CHOOSE(Translations!$C$1+1,M21,N21,O21)</f>
        <v>Hombres 20-24</v>
      </c>
      <c r="G21" s="157" t="s">
        <v>1302</v>
      </c>
      <c r="H21" s="158" t="s">
        <v>1303</v>
      </c>
      <c r="I21" s="158" t="s">
        <v>1231</v>
      </c>
      <c r="J21" s="158" t="s">
        <v>1232</v>
      </c>
      <c r="K21" s="158" t="s">
        <v>1233</v>
      </c>
      <c r="L21" s="157"/>
      <c r="M21" s="158" t="s">
        <v>1242</v>
      </c>
      <c r="N21" s="158" t="s">
        <v>1243</v>
      </c>
      <c r="O21" s="158" t="s">
        <v>1244</v>
      </c>
      <c r="P21" s="157"/>
      <c r="Q21" s="158" t="s">
        <v>1299</v>
      </c>
      <c r="R21" s="158" t="s">
        <v>1300</v>
      </c>
      <c r="S21" s="158" t="s">
        <v>1301</v>
      </c>
    </row>
    <row r="22" spans="1:19" s="9" customFormat="1" x14ac:dyDescent="0.25">
      <c r="A22" s="157" t="s">
        <v>1296</v>
      </c>
      <c r="B22" s="157" t="str">
        <f>CHOOSE(Translations!$C$1+1,Q22,R22,S22)</f>
        <v>HIV I-4 Número de muertes relacionadas con el sida por cada 100.000 habitantes</v>
      </c>
      <c r="C22" s="157">
        <f t="shared" si="0"/>
        <v>2</v>
      </c>
      <c r="D22" s="157" t="str">
        <f t="shared" si="1"/>
        <v>HIV I-4 Número de muertes relacionadas con el sida por cada 100.000 habitantes-2</v>
      </c>
      <c r="E22" s="157" t="str">
        <f>CHOOSE(Translations!$C$1+1,I22,J22,K22)</f>
        <v>Género | Edad</v>
      </c>
      <c r="F22" s="157" t="str">
        <f>CHOOSE(Translations!$C$1+1,M22,N22,O22)</f>
        <v>Mujeres 15-19</v>
      </c>
      <c r="G22" s="157" t="s">
        <v>1304</v>
      </c>
      <c r="H22" s="158" t="s">
        <v>1305</v>
      </c>
      <c r="I22" s="158" t="s">
        <v>1231</v>
      </c>
      <c r="J22" s="158" t="s">
        <v>1232</v>
      </c>
      <c r="K22" s="158" t="s">
        <v>1233</v>
      </c>
      <c r="L22" s="157"/>
      <c r="M22" s="158" t="s">
        <v>1247</v>
      </c>
      <c r="N22" s="158" t="s">
        <v>1248</v>
      </c>
      <c r="O22" s="158" t="s">
        <v>1249</v>
      </c>
      <c r="P22" s="157"/>
      <c r="Q22" s="158" t="s">
        <v>1299</v>
      </c>
      <c r="R22" s="158" t="s">
        <v>1300</v>
      </c>
      <c r="S22" s="158" t="s">
        <v>1301</v>
      </c>
    </row>
    <row r="23" spans="1:19" s="9" customFormat="1" x14ac:dyDescent="0.25">
      <c r="A23" s="157" t="s">
        <v>1296</v>
      </c>
      <c r="B23" s="157" t="str">
        <f>CHOOSE(Translations!$C$1+1,Q23,R23,S23)</f>
        <v>HIV I-4 Número de muertes relacionadas con el sida por cada 100.000 habitantes</v>
      </c>
      <c r="C23" s="157">
        <f t="shared" si="0"/>
        <v>3</v>
      </c>
      <c r="D23" s="157" t="str">
        <f t="shared" si="1"/>
        <v>HIV I-4 Número de muertes relacionadas con el sida por cada 100.000 habitantes-3</v>
      </c>
      <c r="E23" s="157" t="str">
        <f>CHOOSE(Translations!$C$1+1,I23,J23,K23)</f>
        <v>Género | Edad</v>
      </c>
      <c r="F23" s="157" t="str">
        <f>CHOOSE(Translations!$C$1+1,M23,N23,O23)</f>
        <v>Hombres 15-19</v>
      </c>
      <c r="G23" s="157" t="s">
        <v>1306</v>
      </c>
      <c r="H23" s="158" t="s">
        <v>1307</v>
      </c>
      <c r="I23" s="158" t="s">
        <v>1231</v>
      </c>
      <c r="J23" s="158" t="s">
        <v>1232</v>
      </c>
      <c r="K23" s="158" t="s">
        <v>1233</v>
      </c>
      <c r="L23" s="157"/>
      <c r="M23" s="158" t="s">
        <v>1252</v>
      </c>
      <c r="N23" s="158" t="s">
        <v>1253</v>
      </c>
      <c r="O23" s="158" t="s">
        <v>1254</v>
      </c>
      <c r="P23" s="157"/>
      <c r="Q23" s="158" t="s">
        <v>1299</v>
      </c>
      <c r="R23" s="158" t="s">
        <v>1300</v>
      </c>
      <c r="S23" s="158" t="s">
        <v>1301</v>
      </c>
    </row>
    <row r="24" spans="1:19" s="9" customFormat="1" x14ac:dyDescent="0.25">
      <c r="A24" s="157" t="s">
        <v>1296</v>
      </c>
      <c r="B24" s="157" t="str">
        <f>CHOOSE(Translations!$C$1+1,Q24,R24,S24)</f>
        <v>HIV I-4 Número de muertes relacionadas con el sida por cada 100.000 habitantes</v>
      </c>
      <c r="C24" s="157">
        <f t="shared" si="0"/>
        <v>4</v>
      </c>
      <c r="D24" s="157" t="str">
        <f t="shared" si="1"/>
        <v>HIV I-4 Número de muertes relacionadas con el sida por cada 100.000 habitantes-4</v>
      </c>
      <c r="E24" s="157" t="str">
        <f>CHOOSE(Translations!$C$1+1,I24,J24,K24)</f>
        <v>Género</v>
      </c>
      <c r="F24" s="157" t="str">
        <f>CHOOSE(Translations!$C$1+1,M24,N24,O24)</f>
        <v>Mujeres</v>
      </c>
      <c r="G24" s="157" t="s">
        <v>1308</v>
      </c>
      <c r="H24" s="158" t="s">
        <v>1309</v>
      </c>
      <c r="I24" s="158" t="s">
        <v>1257</v>
      </c>
      <c r="J24" s="158" t="s">
        <v>1258</v>
      </c>
      <c r="K24" s="158" t="s">
        <v>1259</v>
      </c>
      <c r="L24" s="157"/>
      <c r="M24" s="158" t="s">
        <v>1260</v>
      </c>
      <c r="N24" s="158" t="s">
        <v>1261</v>
      </c>
      <c r="O24" s="158" t="s">
        <v>1262</v>
      </c>
      <c r="P24" s="157"/>
      <c r="Q24" s="158" t="s">
        <v>1299</v>
      </c>
      <c r="R24" s="158" t="s">
        <v>1300</v>
      </c>
      <c r="S24" s="158" t="s">
        <v>1301</v>
      </c>
    </row>
    <row r="25" spans="1:19" s="9" customFormat="1" x14ac:dyDescent="0.25">
      <c r="A25" s="157" t="s">
        <v>1296</v>
      </c>
      <c r="B25" s="157" t="str">
        <f>CHOOSE(Translations!$C$1+1,Q25,R25,S25)</f>
        <v>HIV I-4 Número de muertes relacionadas con el sida por cada 100.000 habitantes</v>
      </c>
      <c r="C25" s="157">
        <f t="shared" si="0"/>
        <v>5</v>
      </c>
      <c r="D25" s="157" t="str">
        <f t="shared" si="1"/>
        <v>HIV I-4 Número de muertes relacionadas con el sida por cada 100.000 habitantes-5</v>
      </c>
      <c r="E25" s="157" t="str">
        <f>CHOOSE(Translations!$C$1+1,I25,J25,K25)</f>
        <v>Género</v>
      </c>
      <c r="F25" s="157" t="str">
        <f>CHOOSE(Translations!$C$1+1,M25,N25,O25)</f>
        <v>Hombres</v>
      </c>
      <c r="G25" s="157" t="s">
        <v>1310</v>
      </c>
      <c r="H25" s="158" t="s">
        <v>1311</v>
      </c>
      <c r="I25" s="158" t="s">
        <v>1257</v>
      </c>
      <c r="J25" s="158" t="s">
        <v>1258</v>
      </c>
      <c r="K25" s="158" t="s">
        <v>1259</v>
      </c>
      <c r="L25" s="157"/>
      <c r="M25" s="158" t="s">
        <v>1265</v>
      </c>
      <c r="N25" s="158" t="s">
        <v>1266</v>
      </c>
      <c r="O25" s="158" t="s">
        <v>1267</v>
      </c>
      <c r="P25" s="157"/>
      <c r="Q25" s="158" t="s">
        <v>1299</v>
      </c>
      <c r="R25" s="158" t="s">
        <v>1300</v>
      </c>
      <c r="S25" s="158" t="s">
        <v>1301</v>
      </c>
    </row>
    <row r="26" spans="1:19" s="9" customFormat="1" x14ac:dyDescent="0.25">
      <c r="A26" s="157" t="s">
        <v>1296</v>
      </c>
      <c r="B26" s="157" t="str">
        <f>CHOOSE(Translations!$C$1+1,Q26,R26,S26)</f>
        <v>HIV I-4 Número de muertes relacionadas con el sida por cada 100.000 habitantes</v>
      </c>
      <c r="C26" s="157">
        <f t="shared" si="0"/>
        <v>6</v>
      </c>
      <c r="D26" s="157" t="str">
        <f t="shared" si="1"/>
        <v>HIV I-4 Número de muertes relacionadas con el sida por cada 100.000 habitantes-6</v>
      </c>
      <c r="E26" s="157" t="str">
        <f>CHOOSE(Translations!$C$1+1,I26,J26,K26)</f>
        <v>Edad</v>
      </c>
      <c r="F26" s="157" t="str">
        <f>CHOOSE(Translations!$C$1+1,M26,N26,O26)</f>
        <v>15+</v>
      </c>
      <c r="G26" s="157" t="s">
        <v>1312</v>
      </c>
      <c r="H26" s="158" t="s">
        <v>1313</v>
      </c>
      <c r="I26" s="158" t="s">
        <v>1270</v>
      </c>
      <c r="J26" s="158" t="s">
        <v>1270</v>
      </c>
      <c r="K26" s="158" t="s">
        <v>1271</v>
      </c>
      <c r="L26" s="157"/>
      <c r="M26" s="158" t="s">
        <v>1272</v>
      </c>
      <c r="N26" s="158" t="s">
        <v>1272</v>
      </c>
      <c r="O26" s="158" t="s">
        <v>1272</v>
      </c>
      <c r="P26" s="157"/>
      <c r="Q26" s="158" t="s">
        <v>1299</v>
      </c>
      <c r="R26" s="158" t="s">
        <v>1300</v>
      </c>
      <c r="S26" s="158" t="s">
        <v>1301</v>
      </c>
    </row>
    <row r="27" spans="1:19" s="9" customFormat="1" x14ac:dyDescent="0.25">
      <c r="A27" s="157" t="s">
        <v>1296</v>
      </c>
      <c r="B27" s="157" t="str">
        <f>CHOOSE(Translations!$C$1+1,Q27,R27,S27)</f>
        <v>HIV I-4 Número de muertes relacionadas con el sida por cada 100.000 habitantes</v>
      </c>
      <c r="C27" s="157">
        <f t="shared" si="0"/>
        <v>7</v>
      </c>
      <c r="D27" s="157" t="str">
        <f t="shared" si="1"/>
        <v>HIV I-4 Número de muertes relacionadas con el sida por cada 100.000 habitantes-7</v>
      </c>
      <c r="E27" s="157" t="str">
        <f>CHOOSE(Translations!$C$1+1,I27,J27,K27)</f>
        <v>Edad</v>
      </c>
      <c r="F27" s="157" t="str">
        <f>CHOOSE(Translations!$C$1+1,M27,N27,O27)</f>
        <v>5-14</v>
      </c>
      <c r="G27" s="157" t="s">
        <v>1314</v>
      </c>
      <c r="H27" s="158" t="s">
        <v>1315</v>
      </c>
      <c r="I27" s="158" t="s">
        <v>1270</v>
      </c>
      <c r="J27" s="158" t="s">
        <v>1270</v>
      </c>
      <c r="K27" s="158" t="s">
        <v>1271</v>
      </c>
      <c r="L27" s="157"/>
      <c r="M27" s="158" t="s">
        <v>1316</v>
      </c>
      <c r="N27" s="158" t="s">
        <v>1316</v>
      </c>
      <c r="O27" s="158" t="s">
        <v>1316</v>
      </c>
      <c r="P27" s="157"/>
      <c r="Q27" s="158" t="s">
        <v>1299</v>
      </c>
      <c r="R27" s="158" t="s">
        <v>1300</v>
      </c>
      <c r="S27" s="158" t="s">
        <v>1301</v>
      </c>
    </row>
    <row r="28" spans="1:19" s="9" customFormat="1" x14ac:dyDescent="0.25">
      <c r="A28" s="157" t="s">
        <v>1296</v>
      </c>
      <c r="B28" s="157" t="str">
        <f>CHOOSE(Translations!$C$1+1,Q28,R28,S28)</f>
        <v>HIV I-4 Número de muertes relacionadas con el sida por cada 100.000 habitantes</v>
      </c>
      <c r="C28" s="157">
        <f t="shared" si="0"/>
        <v>8</v>
      </c>
      <c r="D28" s="157" t="str">
        <f t="shared" si="1"/>
        <v>HIV I-4 Número de muertes relacionadas con el sida por cada 100.000 habitantes-8</v>
      </c>
      <c r="E28" s="157" t="str">
        <f>CHOOSE(Translations!$C$1+1,I28,J28,K28)</f>
        <v>Edad</v>
      </c>
      <c r="F28" s="157" t="str">
        <f>CHOOSE(Translations!$C$1+1,M28,N28,O28)</f>
        <v>&lt;5</v>
      </c>
      <c r="G28" s="157" t="s">
        <v>1317</v>
      </c>
      <c r="H28" s="158" t="s">
        <v>1318</v>
      </c>
      <c r="I28" s="158" t="s">
        <v>1270</v>
      </c>
      <c r="J28" s="158" t="s">
        <v>1270</v>
      </c>
      <c r="K28" s="158" t="s">
        <v>1271</v>
      </c>
      <c r="L28" s="157"/>
      <c r="M28" s="158" t="s">
        <v>1319</v>
      </c>
      <c r="N28" s="158" t="s">
        <v>1319</v>
      </c>
      <c r="O28" s="158" t="s">
        <v>1319</v>
      </c>
      <c r="P28" s="157"/>
      <c r="Q28" s="158" t="s">
        <v>1299</v>
      </c>
      <c r="R28" s="158" t="s">
        <v>1300</v>
      </c>
      <c r="S28" s="158" t="s">
        <v>1301</v>
      </c>
    </row>
    <row r="29" spans="1:19" s="9" customFormat="1" x14ac:dyDescent="0.25">
      <c r="A29" s="157" t="s">
        <v>1320</v>
      </c>
      <c r="B29" s="157" t="str">
        <f>CHOOSE(Translations!$C$1+1,Q29,R29,S29)</f>
        <v>HIV I-9a⁽ᴹ⁾ Porcentaje de HSH y viven con el VIH</v>
      </c>
      <c r="C29" s="157">
        <f t="shared" si="0"/>
        <v>0</v>
      </c>
      <c r="D29" s="157" t="str">
        <f t="shared" si="1"/>
        <v>HIV I-9a⁽ᴹ⁾ Porcentaje de HSH y viven con el VIH-0</v>
      </c>
      <c r="E29" s="157" t="str">
        <f>CHOOSE(Translations!$C$1+1,I29,J29,K29)</f>
        <v>Edad</v>
      </c>
      <c r="F29" s="157" t="str">
        <f>CHOOSE(Translations!$C$1+1,M29,N29,O29)</f>
        <v>25+</v>
      </c>
      <c r="G29" s="157" t="s">
        <v>1321</v>
      </c>
      <c r="H29" s="158" t="s">
        <v>1322</v>
      </c>
      <c r="I29" s="158" t="s">
        <v>1270</v>
      </c>
      <c r="J29" s="158" t="s">
        <v>1270</v>
      </c>
      <c r="K29" s="158" t="s">
        <v>1271</v>
      </c>
      <c r="L29" s="157"/>
      <c r="M29" s="158" t="s">
        <v>1323</v>
      </c>
      <c r="N29" s="158" t="s">
        <v>1323</v>
      </c>
      <c r="O29" s="158" t="s">
        <v>1323</v>
      </c>
      <c r="P29" s="157"/>
      <c r="Q29" s="158" t="s">
        <v>1324</v>
      </c>
      <c r="R29" s="158" t="s">
        <v>1325</v>
      </c>
      <c r="S29" s="158" t="s">
        <v>1326</v>
      </c>
    </row>
    <row r="30" spans="1:19" s="9" customFormat="1" x14ac:dyDescent="0.25">
      <c r="A30" s="157" t="s">
        <v>1320</v>
      </c>
      <c r="B30" s="157" t="str">
        <f>CHOOSE(Translations!$C$1+1,Q30,R30,S30)</f>
        <v>HIV I-9a⁽ᴹ⁾ Porcentaje de HSH y viven con el VIH</v>
      </c>
      <c r="C30" s="157">
        <f t="shared" si="0"/>
        <v>1</v>
      </c>
      <c r="D30" s="157" t="str">
        <f t="shared" si="1"/>
        <v>HIV I-9a⁽ᴹ⁾ Porcentaje de HSH y viven con el VIH-1</v>
      </c>
      <c r="E30" s="157" t="str">
        <f>CHOOSE(Translations!$C$1+1,I30,J30,K30)</f>
        <v>Edad</v>
      </c>
      <c r="F30" s="157" t="str">
        <f>CHOOSE(Translations!$C$1+1,M30,N30,O30)</f>
        <v>&lt;25</v>
      </c>
      <c r="G30" s="157" t="s">
        <v>1327</v>
      </c>
      <c r="H30" s="158" t="s">
        <v>1328</v>
      </c>
      <c r="I30" s="158" t="s">
        <v>1270</v>
      </c>
      <c r="J30" s="158" t="s">
        <v>1270</v>
      </c>
      <c r="K30" s="158" t="s">
        <v>1271</v>
      </c>
      <c r="L30" s="157"/>
      <c r="M30" s="158" t="s">
        <v>1329</v>
      </c>
      <c r="N30" s="158" t="s">
        <v>1329</v>
      </c>
      <c r="O30" s="158" t="s">
        <v>1329</v>
      </c>
      <c r="P30" s="157"/>
      <c r="Q30" s="158" t="s">
        <v>1324</v>
      </c>
      <c r="R30" s="158" t="s">
        <v>1325</v>
      </c>
      <c r="S30" s="158" t="s">
        <v>1326</v>
      </c>
    </row>
    <row r="31" spans="1:19" s="9" customFormat="1" x14ac:dyDescent="0.25">
      <c r="A31" s="157" t="s">
        <v>1330</v>
      </c>
      <c r="B31" s="157" t="str">
        <f>CHOOSE(Translations!$C$1+1,Q31,R31,S31)</f>
        <v>HIV I-9b⁽ᴹ⁾ Porcentaje de personas transgénero que viven con el VIH</v>
      </c>
      <c r="C31" s="157">
        <f t="shared" si="0"/>
        <v>0</v>
      </c>
      <c r="D31" s="157" t="str">
        <f t="shared" si="1"/>
        <v>HIV I-9b⁽ᴹ⁾ Porcentaje de personas transgénero que viven con el VIH-0</v>
      </c>
      <c r="E31" s="157" t="str">
        <f>CHOOSE(Translations!$C$1+1,I31,J31,K31)</f>
        <v>Edad</v>
      </c>
      <c r="F31" s="157" t="str">
        <f>CHOOSE(Translations!$C$1+1,M31,N31,O31)</f>
        <v>25+</v>
      </c>
      <c r="G31" s="157" t="s">
        <v>1331</v>
      </c>
      <c r="H31" s="158" t="s">
        <v>1332</v>
      </c>
      <c r="I31" s="158" t="s">
        <v>1270</v>
      </c>
      <c r="J31" s="158" t="s">
        <v>1270</v>
      </c>
      <c r="K31" s="158" t="s">
        <v>1271</v>
      </c>
      <c r="L31" s="157"/>
      <c r="M31" s="158" t="s">
        <v>1323</v>
      </c>
      <c r="N31" s="158" t="s">
        <v>1323</v>
      </c>
      <c r="O31" s="158" t="s">
        <v>1323</v>
      </c>
      <c r="P31" s="157"/>
      <c r="Q31" s="158" t="s">
        <v>1333</v>
      </c>
      <c r="R31" s="158" t="s">
        <v>1334</v>
      </c>
      <c r="S31" s="158" t="s">
        <v>1335</v>
      </c>
    </row>
    <row r="32" spans="1:19" s="9" customFormat="1" x14ac:dyDescent="0.25">
      <c r="A32" s="157" t="s">
        <v>1330</v>
      </c>
      <c r="B32" s="157" t="str">
        <f>CHOOSE(Translations!$C$1+1,Q32,R32,S32)</f>
        <v>HIV I-9b⁽ᴹ⁾ Porcentaje de personas transgénero que viven con el VIH</v>
      </c>
      <c r="C32" s="157">
        <f t="shared" si="0"/>
        <v>1</v>
      </c>
      <c r="D32" s="157" t="str">
        <f t="shared" si="1"/>
        <v>HIV I-9b⁽ᴹ⁾ Porcentaje de personas transgénero que viven con el VIH-1</v>
      </c>
      <c r="E32" s="157" t="str">
        <f>CHOOSE(Translations!$C$1+1,I32,J32,K32)</f>
        <v>Edad</v>
      </c>
      <c r="F32" s="157" t="str">
        <f>CHOOSE(Translations!$C$1+1,M32,N32,O32)</f>
        <v>&lt;25</v>
      </c>
      <c r="G32" s="157" t="s">
        <v>1336</v>
      </c>
      <c r="H32" s="158" t="s">
        <v>1337</v>
      </c>
      <c r="I32" s="158" t="s">
        <v>1270</v>
      </c>
      <c r="J32" s="158" t="s">
        <v>1270</v>
      </c>
      <c r="K32" s="158" t="s">
        <v>1271</v>
      </c>
      <c r="L32" s="157"/>
      <c r="M32" s="158" t="s">
        <v>1329</v>
      </c>
      <c r="N32" s="158" t="s">
        <v>1329</v>
      </c>
      <c r="O32" s="158" t="s">
        <v>1329</v>
      </c>
      <c r="P32" s="157"/>
      <c r="Q32" s="158" t="s">
        <v>1333</v>
      </c>
      <c r="R32" s="158" t="s">
        <v>1334</v>
      </c>
      <c r="S32" s="158" t="s">
        <v>1335</v>
      </c>
    </row>
    <row r="33" spans="1:19" s="9" customFormat="1" x14ac:dyDescent="0.25">
      <c r="A33" s="157" t="s">
        <v>1338</v>
      </c>
      <c r="B33" s="157" t="str">
        <f>CHOOSE(Translations!$C$1+1,Q33,R33,S33)</f>
        <v>HIV I-10⁽ᴹ⁾ Porcentaje de trabajadores sexuales que viven con el VIH</v>
      </c>
      <c r="C33" s="157">
        <f t="shared" si="0"/>
        <v>0</v>
      </c>
      <c r="D33" s="157" t="str">
        <f t="shared" si="1"/>
        <v>HIV I-10⁽ᴹ⁾ Porcentaje de trabajadores sexuales que viven con el VIH-0</v>
      </c>
      <c r="E33" s="157" t="str">
        <f>CHOOSE(Translations!$C$1+1,I33,J33,K33)</f>
        <v>Género</v>
      </c>
      <c r="F33" s="157" t="str">
        <f>CHOOSE(Translations!$C$1+1,M33,N33,O33)</f>
        <v>Transgénero</v>
      </c>
      <c r="G33" s="157" t="s">
        <v>1339</v>
      </c>
      <c r="H33" s="158" t="s">
        <v>1340</v>
      </c>
      <c r="I33" s="158" t="s">
        <v>1257</v>
      </c>
      <c r="J33" s="158" t="s">
        <v>1258</v>
      </c>
      <c r="K33" s="158" t="s">
        <v>1259</v>
      </c>
      <c r="L33" s="157"/>
      <c r="M33" s="158" t="s">
        <v>1341</v>
      </c>
      <c r="N33" s="158" t="s">
        <v>1342</v>
      </c>
      <c r="O33" s="158" t="s">
        <v>1343</v>
      </c>
      <c r="P33" s="157"/>
      <c r="Q33" s="158" t="s">
        <v>1344</v>
      </c>
      <c r="R33" s="158" t="s">
        <v>1345</v>
      </c>
      <c r="S33" s="158" t="s">
        <v>1346</v>
      </c>
    </row>
    <row r="34" spans="1:19" s="9" customFormat="1" x14ac:dyDescent="0.25">
      <c r="A34" s="157" t="s">
        <v>1338</v>
      </c>
      <c r="B34" s="157" t="str">
        <f>CHOOSE(Translations!$C$1+1,Q34,R34,S34)</f>
        <v>HIV I-10⁽ᴹ⁾ Porcentaje de trabajadores sexuales que viven con el VIH</v>
      </c>
      <c r="C34" s="157">
        <f t="shared" si="0"/>
        <v>1</v>
      </c>
      <c r="D34" s="157" t="str">
        <f t="shared" si="1"/>
        <v>HIV I-10⁽ᴹ⁾ Porcentaje de trabajadores sexuales que viven con el VIH-1</v>
      </c>
      <c r="E34" s="157" t="str">
        <f>CHOOSE(Translations!$C$1+1,I34,J34,K34)</f>
        <v>Género</v>
      </c>
      <c r="F34" s="157" t="str">
        <f>CHOOSE(Translations!$C$1+1,M34,N34,O34)</f>
        <v>Mujeres</v>
      </c>
      <c r="G34" s="157" t="s">
        <v>1347</v>
      </c>
      <c r="H34" s="158" t="s">
        <v>1348</v>
      </c>
      <c r="I34" s="158" t="s">
        <v>1257</v>
      </c>
      <c r="J34" s="158" t="s">
        <v>1258</v>
      </c>
      <c r="K34" s="158" t="s">
        <v>1259</v>
      </c>
      <c r="L34" s="157"/>
      <c r="M34" s="158" t="s">
        <v>1260</v>
      </c>
      <c r="N34" s="158" t="s">
        <v>1261</v>
      </c>
      <c r="O34" s="158" t="s">
        <v>1262</v>
      </c>
      <c r="P34" s="157"/>
      <c r="Q34" s="158" t="s">
        <v>1344</v>
      </c>
      <c r="R34" s="158" t="s">
        <v>1345</v>
      </c>
      <c r="S34" s="158" t="s">
        <v>1346</v>
      </c>
    </row>
    <row r="35" spans="1:19" s="9" customFormat="1" x14ac:dyDescent="0.25">
      <c r="A35" s="157" t="s">
        <v>1338</v>
      </c>
      <c r="B35" s="157" t="str">
        <f>CHOOSE(Translations!$C$1+1,Q35,R35,S35)</f>
        <v>HIV I-10⁽ᴹ⁾ Porcentaje de trabajadores sexuales que viven con el VIH</v>
      </c>
      <c r="C35" s="157">
        <f t="shared" si="0"/>
        <v>2</v>
      </c>
      <c r="D35" s="157" t="str">
        <f t="shared" si="1"/>
        <v>HIV I-10⁽ᴹ⁾ Porcentaje de trabajadores sexuales que viven con el VIH-2</v>
      </c>
      <c r="E35" s="157" t="str">
        <f>CHOOSE(Translations!$C$1+1,I35,J35,K35)</f>
        <v>Género</v>
      </c>
      <c r="F35" s="157" t="str">
        <f>CHOOSE(Translations!$C$1+1,M35,N35,O35)</f>
        <v>Hombres</v>
      </c>
      <c r="G35" s="157" t="s">
        <v>1349</v>
      </c>
      <c r="H35" s="158" t="s">
        <v>1350</v>
      </c>
      <c r="I35" s="158" t="s">
        <v>1257</v>
      </c>
      <c r="J35" s="158" t="s">
        <v>1258</v>
      </c>
      <c r="K35" s="158" t="s">
        <v>1259</v>
      </c>
      <c r="L35" s="157"/>
      <c r="M35" s="158" t="s">
        <v>1265</v>
      </c>
      <c r="N35" s="158" t="s">
        <v>1266</v>
      </c>
      <c r="O35" s="158" t="s">
        <v>1267</v>
      </c>
      <c r="P35" s="157"/>
      <c r="Q35" s="158" t="s">
        <v>1344</v>
      </c>
      <c r="R35" s="158" t="s">
        <v>1345</v>
      </c>
      <c r="S35" s="158" t="s">
        <v>1346</v>
      </c>
    </row>
    <row r="36" spans="1:19" s="9" customFormat="1" x14ac:dyDescent="0.25">
      <c r="A36" s="157" t="s">
        <v>1338</v>
      </c>
      <c r="B36" s="157" t="str">
        <f>CHOOSE(Translations!$C$1+1,Q36,R36,S36)</f>
        <v>HIV I-10⁽ᴹ⁾ Porcentaje de trabajadores sexuales que viven con el VIH</v>
      </c>
      <c r="C36" s="157">
        <f t="shared" si="0"/>
        <v>3</v>
      </c>
      <c r="D36" s="157" t="str">
        <f t="shared" si="1"/>
        <v>HIV I-10⁽ᴹ⁾ Porcentaje de trabajadores sexuales que viven con el VIH-3</v>
      </c>
      <c r="E36" s="157" t="str">
        <f>CHOOSE(Translations!$C$1+1,I36,J36,K36)</f>
        <v>Edad</v>
      </c>
      <c r="F36" s="157" t="str">
        <f>CHOOSE(Translations!$C$1+1,M36,N36,O36)</f>
        <v>25+</v>
      </c>
      <c r="G36" s="157" t="s">
        <v>1351</v>
      </c>
      <c r="H36" s="158" t="s">
        <v>1352</v>
      </c>
      <c r="I36" s="158" t="s">
        <v>1270</v>
      </c>
      <c r="J36" s="158" t="s">
        <v>1270</v>
      </c>
      <c r="K36" s="158" t="s">
        <v>1271</v>
      </c>
      <c r="L36" s="157"/>
      <c r="M36" s="158" t="s">
        <v>1323</v>
      </c>
      <c r="N36" s="158" t="s">
        <v>1323</v>
      </c>
      <c r="O36" s="158" t="s">
        <v>1323</v>
      </c>
      <c r="P36" s="157"/>
      <c r="Q36" s="158" t="s">
        <v>1344</v>
      </c>
      <c r="R36" s="158" t="s">
        <v>1345</v>
      </c>
      <c r="S36" s="158" t="s">
        <v>1346</v>
      </c>
    </row>
    <row r="37" spans="1:19" s="9" customFormat="1" x14ac:dyDescent="0.25">
      <c r="A37" s="157" t="s">
        <v>1338</v>
      </c>
      <c r="B37" s="157" t="str">
        <f>CHOOSE(Translations!$C$1+1,Q37,R37,S37)</f>
        <v>HIV I-10⁽ᴹ⁾ Porcentaje de trabajadores sexuales que viven con el VIH</v>
      </c>
      <c r="C37" s="157">
        <f t="shared" si="0"/>
        <v>4</v>
      </c>
      <c r="D37" s="157" t="str">
        <f t="shared" si="1"/>
        <v>HIV I-10⁽ᴹ⁾ Porcentaje de trabajadores sexuales que viven con el VIH-4</v>
      </c>
      <c r="E37" s="157" t="str">
        <f>CHOOSE(Translations!$C$1+1,I37,J37,K37)</f>
        <v>Edad</v>
      </c>
      <c r="F37" s="157" t="str">
        <f>CHOOSE(Translations!$C$1+1,M37,N37,O37)</f>
        <v>&lt;25</v>
      </c>
      <c r="G37" s="157" t="s">
        <v>1353</v>
      </c>
      <c r="H37" s="158" t="s">
        <v>1354</v>
      </c>
      <c r="I37" s="158" t="s">
        <v>1270</v>
      </c>
      <c r="J37" s="158" t="s">
        <v>1270</v>
      </c>
      <c r="K37" s="158" t="s">
        <v>1271</v>
      </c>
      <c r="L37" s="157"/>
      <c r="M37" s="158" t="s">
        <v>1329</v>
      </c>
      <c r="N37" s="158" t="s">
        <v>1329</v>
      </c>
      <c r="O37" s="158" t="s">
        <v>1329</v>
      </c>
      <c r="P37" s="157"/>
      <c r="Q37" s="158" t="s">
        <v>1344</v>
      </c>
      <c r="R37" s="158" t="s">
        <v>1345</v>
      </c>
      <c r="S37" s="158" t="s">
        <v>1346</v>
      </c>
    </row>
    <row r="38" spans="1:19" s="9" customFormat="1" x14ac:dyDescent="0.25">
      <c r="A38" s="157" t="s">
        <v>1355</v>
      </c>
      <c r="B38" s="157" t="str">
        <f>CHOOSE(Translations!$C$1+1,Q38,R38,S38)</f>
        <v>HIV I-11⁽ᴹ⁾ Porcentaje de personas que consumen drogas inyectables y que viven con el VIH</v>
      </c>
      <c r="C38" s="157">
        <f t="shared" si="0"/>
        <v>0</v>
      </c>
      <c r="D38" s="157" t="str">
        <f t="shared" si="1"/>
        <v>HIV I-11⁽ᴹ⁾ Porcentaje de personas que consumen drogas inyectables y que viven con el VIH-0</v>
      </c>
      <c r="E38" s="157" t="str">
        <f>CHOOSE(Translations!$C$1+1,I38,J38,K38)</f>
        <v>Género</v>
      </c>
      <c r="F38" s="157" t="str">
        <f>CHOOSE(Translations!$C$1+1,M38,N38,O38)</f>
        <v>Transgénero</v>
      </c>
      <c r="G38" s="157" t="s">
        <v>1356</v>
      </c>
      <c r="H38" s="158" t="s">
        <v>1357</v>
      </c>
      <c r="I38" s="158" t="s">
        <v>1257</v>
      </c>
      <c r="J38" s="158" t="s">
        <v>1258</v>
      </c>
      <c r="K38" s="158" t="s">
        <v>1259</v>
      </c>
      <c r="L38" s="157"/>
      <c r="M38" s="158" t="s">
        <v>1341</v>
      </c>
      <c r="N38" s="158" t="s">
        <v>1342</v>
      </c>
      <c r="O38" s="158" t="s">
        <v>1343</v>
      </c>
      <c r="P38" s="157"/>
      <c r="Q38" s="158" t="s">
        <v>1358</v>
      </c>
      <c r="R38" s="158" t="s">
        <v>1359</v>
      </c>
      <c r="S38" s="158" t="s">
        <v>1360</v>
      </c>
    </row>
    <row r="39" spans="1:19" s="9" customFormat="1" x14ac:dyDescent="0.25">
      <c r="A39" s="157" t="s">
        <v>1355</v>
      </c>
      <c r="B39" s="157" t="str">
        <f>CHOOSE(Translations!$C$1+1,Q39,R39,S39)</f>
        <v>HIV I-11⁽ᴹ⁾ Porcentaje de personas que consumen drogas inyectables y que viven con el VIH</v>
      </c>
      <c r="C39" s="157">
        <f t="shared" si="0"/>
        <v>1</v>
      </c>
      <c r="D39" s="157" t="str">
        <f t="shared" si="1"/>
        <v>HIV I-11⁽ᴹ⁾ Porcentaje de personas que consumen drogas inyectables y que viven con el VIH-1</v>
      </c>
      <c r="E39" s="157" t="str">
        <f>CHOOSE(Translations!$C$1+1,I39,J39,K39)</f>
        <v>Género</v>
      </c>
      <c r="F39" s="157" t="str">
        <f>CHOOSE(Translations!$C$1+1,M39,N39,O39)</f>
        <v>Mujeres</v>
      </c>
      <c r="G39" s="157" t="s">
        <v>1361</v>
      </c>
      <c r="H39" s="158" t="s">
        <v>1362</v>
      </c>
      <c r="I39" s="158" t="s">
        <v>1257</v>
      </c>
      <c r="J39" s="158" t="s">
        <v>1258</v>
      </c>
      <c r="K39" s="158" t="s">
        <v>1259</v>
      </c>
      <c r="L39" s="157"/>
      <c r="M39" s="158" t="s">
        <v>1260</v>
      </c>
      <c r="N39" s="158" t="s">
        <v>1261</v>
      </c>
      <c r="O39" s="158" t="s">
        <v>1262</v>
      </c>
      <c r="P39" s="157"/>
      <c r="Q39" s="158" t="s">
        <v>1358</v>
      </c>
      <c r="R39" s="158" t="s">
        <v>1359</v>
      </c>
      <c r="S39" s="158" t="s">
        <v>1360</v>
      </c>
    </row>
    <row r="40" spans="1:19" s="9" customFormat="1" x14ac:dyDescent="0.25">
      <c r="A40" s="157" t="s">
        <v>1355</v>
      </c>
      <c r="B40" s="157" t="str">
        <f>CHOOSE(Translations!$C$1+1,Q40,R40,S40)</f>
        <v>HIV I-11⁽ᴹ⁾ Porcentaje de personas que consumen drogas inyectables y que viven con el VIH</v>
      </c>
      <c r="C40" s="157">
        <f t="shared" si="0"/>
        <v>2</v>
      </c>
      <c r="D40" s="157" t="str">
        <f t="shared" si="1"/>
        <v>HIV I-11⁽ᴹ⁾ Porcentaje de personas que consumen drogas inyectables y que viven con el VIH-2</v>
      </c>
      <c r="E40" s="157" t="str">
        <f>CHOOSE(Translations!$C$1+1,I40,J40,K40)</f>
        <v>Género</v>
      </c>
      <c r="F40" s="157" t="str">
        <f>CHOOSE(Translations!$C$1+1,M40,N40,O40)</f>
        <v>Hombres</v>
      </c>
      <c r="G40" s="157" t="s">
        <v>1363</v>
      </c>
      <c r="H40" s="158" t="s">
        <v>1364</v>
      </c>
      <c r="I40" s="158" t="s">
        <v>1257</v>
      </c>
      <c r="J40" s="158" t="s">
        <v>1258</v>
      </c>
      <c r="K40" s="158" t="s">
        <v>1259</v>
      </c>
      <c r="L40" s="157"/>
      <c r="M40" s="158" t="s">
        <v>1265</v>
      </c>
      <c r="N40" s="158" t="s">
        <v>1266</v>
      </c>
      <c r="O40" s="158" t="s">
        <v>1267</v>
      </c>
      <c r="P40" s="157"/>
      <c r="Q40" s="158" t="s">
        <v>1358</v>
      </c>
      <c r="R40" s="158" t="s">
        <v>1359</v>
      </c>
      <c r="S40" s="158" t="s">
        <v>1360</v>
      </c>
    </row>
    <row r="41" spans="1:19" s="9" customFormat="1" x14ac:dyDescent="0.25">
      <c r="A41" s="157" t="s">
        <v>1355</v>
      </c>
      <c r="B41" s="157" t="str">
        <f>CHOOSE(Translations!$C$1+1,Q41,R41,S41)</f>
        <v>HIV I-11⁽ᴹ⁾ Porcentaje de personas que consumen drogas inyectables y que viven con el VIH</v>
      </c>
      <c r="C41" s="157">
        <f t="shared" si="0"/>
        <v>3</v>
      </c>
      <c r="D41" s="157" t="str">
        <f t="shared" si="1"/>
        <v>HIV I-11⁽ᴹ⁾ Porcentaje de personas que consumen drogas inyectables y que viven con el VIH-3</v>
      </c>
      <c r="E41" s="157" t="str">
        <f>CHOOSE(Translations!$C$1+1,I41,J41,K41)</f>
        <v>Edad</v>
      </c>
      <c r="F41" s="157" t="str">
        <f>CHOOSE(Translations!$C$1+1,M41,N41,O41)</f>
        <v>25+</v>
      </c>
      <c r="G41" s="157" t="s">
        <v>1365</v>
      </c>
      <c r="H41" s="158" t="s">
        <v>1366</v>
      </c>
      <c r="I41" s="158" t="s">
        <v>1270</v>
      </c>
      <c r="J41" s="158" t="s">
        <v>1270</v>
      </c>
      <c r="K41" s="158" t="s">
        <v>1271</v>
      </c>
      <c r="L41" s="157"/>
      <c r="M41" s="158" t="s">
        <v>1323</v>
      </c>
      <c r="N41" s="158" t="s">
        <v>1323</v>
      </c>
      <c r="O41" s="158" t="s">
        <v>1323</v>
      </c>
      <c r="P41" s="157"/>
      <c r="Q41" s="158" t="s">
        <v>1358</v>
      </c>
      <c r="R41" s="158" t="s">
        <v>1359</v>
      </c>
      <c r="S41" s="158" t="s">
        <v>1360</v>
      </c>
    </row>
    <row r="42" spans="1:19" s="9" customFormat="1" x14ac:dyDescent="0.25">
      <c r="A42" s="157" t="s">
        <v>1355</v>
      </c>
      <c r="B42" s="157" t="str">
        <f>CHOOSE(Translations!$C$1+1,Q42,R42,S42)</f>
        <v>HIV I-11⁽ᴹ⁾ Porcentaje de personas que consumen drogas inyectables y que viven con el VIH</v>
      </c>
      <c r="C42" s="157">
        <f t="shared" si="0"/>
        <v>4</v>
      </c>
      <c r="D42" s="157" t="str">
        <f t="shared" si="1"/>
        <v>HIV I-11⁽ᴹ⁾ Porcentaje de personas que consumen drogas inyectables y que viven con el VIH-4</v>
      </c>
      <c r="E42" s="157" t="str">
        <f>CHOOSE(Translations!$C$1+1,I42,J42,K42)</f>
        <v>Edad</v>
      </c>
      <c r="F42" s="157" t="str">
        <f>CHOOSE(Translations!$C$1+1,M42,N42,O42)</f>
        <v>&lt;25</v>
      </c>
      <c r="G42" s="157" t="s">
        <v>1367</v>
      </c>
      <c r="H42" s="158" t="s">
        <v>1368</v>
      </c>
      <c r="I42" s="158" t="s">
        <v>1270</v>
      </c>
      <c r="J42" s="158" t="s">
        <v>1270</v>
      </c>
      <c r="K42" s="158" t="s">
        <v>1271</v>
      </c>
      <c r="L42" s="157"/>
      <c r="M42" s="158" t="s">
        <v>1329</v>
      </c>
      <c r="N42" s="158" t="s">
        <v>1329</v>
      </c>
      <c r="O42" s="158" t="s">
        <v>1329</v>
      </c>
      <c r="P42" s="157"/>
      <c r="Q42" s="158" t="s">
        <v>1358</v>
      </c>
      <c r="R42" s="158" t="s">
        <v>1359</v>
      </c>
      <c r="S42" s="158" t="s">
        <v>1360</v>
      </c>
    </row>
    <row r="43" spans="1:19" s="9" customFormat="1" x14ac:dyDescent="0.25">
      <c r="A43" s="157" t="s">
        <v>1369</v>
      </c>
      <c r="B43" s="157" t="str">
        <f>CHOOSE(Translations!$C$1+1,Q43,R43,S43)</f>
        <v>Malaria I-1⁽ᴹ⁾ Casos de malaria notificados (supuestos y confirmados)</v>
      </c>
      <c r="C43" s="157">
        <f t="shared" si="0"/>
        <v>0</v>
      </c>
      <c r="D43" s="157" t="str">
        <f t="shared" si="1"/>
        <v>Malaria I-1⁽ᴹ⁾ Casos de malaria notificados (supuestos y confirmados)-0</v>
      </c>
      <c r="E43" s="157" t="str">
        <f>CHOOSE(Translations!$C$1+1,I43,J43,K43)</f>
        <v>Definición de caso</v>
      </c>
      <c r="F43" s="157" t="str">
        <f>CHOOSE(Translations!$C$1+1,M43,N43,O43)</f>
        <v>Posible</v>
      </c>
      <c r="G43" s="157" t="s">
        <v>1370</v>
      </c>
      <c r="H43" s="158" t="s">
        <v>1371</v>
      </c>
      <c r="I43" s="158" t="s">
        <v>1372</v>
      </c>
      <c r="J43" s="158" t="s">
        <v>1373</v>
      </c>
      <c r="K43" s="158" t="s">
        <v>1374</v>
      </c>
      <c r="L43" s="157"/>
      <c r="M43" s="158" t="s">
        <v>1375</v>
      </c>
      <c r="N43" s="158" t="s">
        <v>1376</v>
      </c>
      <c r="O43" s="158" t="s">
        <v>1377</v>
      </c>
      <c r="P43" s="157"/>
      <c r="Q43" s="158" t="s">
        <v>1378</v>
      </c>
      <c r="R43" s="158" t="s">
        <v>1379</v>
      </c>
      <c r="S43" s="158" t="s">
        <v>1380</v>
      </c>
    </row>
    <row r="44" spans="1:19" s="9" customFormat="1" x14ac:dyDescent="0.25">
      <c r="A44" s="157" t="s">
        <v>1369</v>
      </c>
      <c r="B44" s="157" t="str">
        <f>CHOOSE(Translations!$C$1+1,Q44,R44,S44)</f>
        <v>Malaria I-1⁽ᴹ⁾ Casos de malaria notificados (supuestos y confirmados)</v>
      </c>
      <c r="C44" s="157">
        <f t="shared" si="0"/>
        <v>1</v>
      </c>
      <c r="D44" s="157" t="str">
        <f t="shared" si="1"/>
        <v>Malaria I-1⁽ᴹ⁾ Casos de malaria notificados (supuestos y confirmados)-1</v>
      </c>
      <c r="E44" s="157" t="str">
        <f>CHOOSE(Translations!$C$1+1,I44,J44,K44)</f>
        <v>Definición de caso</v>
      </c>
      <c r="F44" s="157" t="str">
        <f>CHOOSE(Translations!$C$1+1,M44,N44,O44)</f>
        <v>Confirmado</v>
      </c>
      <c r="G44" s="157" t="s">
        <v>1381</v>
      </c>
      <c r="H44" s="158" t="s">
        <v>1382</v>
      </c>
      <c r="I44" s="158" t="s">
        <v>1372</v>
      </c>
      <c r="J44" s="158" t="s">
        <v>1373</v>
      </c>
      <c r="K44" s="158" t="s">
        <v>1374</v>
      </c>
      <c r="L44" s="157"/>
      <c r="M44" s="158" t="s">
        <v>1383</v>
      </c>
      <c r="N44" s="158" t="s">
        <v>1384</v>
      </c>
      <c r="O44" s="158" t="s">
        <v>1385</v>
      </c>
      <c r="P44" s="157"/>
      <c r="Q44" s="158" t="s">
        <v>1378</v>
      </c>
      <c r="R44" s="158" t="s">
        <v>1379</v>
      </c>
      <c r="S44" s="158" t="s">
        <v>1380</v>
      </c>
    </row>
    <row r="45" spans="1:19" s="9" customFormat="1" x14ac:dyDescent="0.25">
      <c r="A45" s="157" t="s">
        <v>1369</v>
      </c>
      <c r="B45" s="157" t="str">
        <f>CHOOSE(Translations!$C$1+1,Q45,R45,S45)</f>
        <v>Malaria I-1⁽ᴹ⁾ Casos de malaria notificados (supuestos y confirmados)</v>
      </c>
      <c r="C45" s="157">
        <f t="shared" si="0"/>
        <v>2</v>
      </c>
      <c r="D45" s="157" t="str">
        <f t="shared" si="1"/>
        <v>Malaria I-1⁽ᴹ⁾ Casos de malaria notificados (supuestos y confirmados)-2</v>
      </c>
      <c r="E45" s="157" t="str">
        <f>CHOOSE(Translations!$C$1+1,I45,J45,K45)</f>
        <v>Edad</v>
      </c>
      <c r="F45" s="157" t="str">
        <f>CHOOSE(Translations!$C$1+1,M45,N45,O45)</f>
        <v>5+</v>
      </c>
      <c r="G45" s="157" t="s">
        <v>1386</v>
      </c>
      <c r="H45" s="158" t="s">
        <v>1387</v>
      </c>
      <c r="I45" s="158" t="s">
        <v>1270</v>
      </c>
      <c r="J45" s="158" t="s">
        <v>1270</v>
      </c>
      <c r="K45" s="158" t="s">
        <v>1271</v>
      </c>
      <c r="L45" s="157"/>
      <c r="M45" s="158" t="s">
        <v>1388</v>
      </c>
      <c r="N45" s="158" t="s">
        <v>1388</v>
      </c>
      <c r="O45" s="158" t="s">
        <v>1388</v>
      </c>
      <c r="P45" s="157"/>
      <c r="Q45" s="158" t="s">
        <v>1378</v>
      </c>
      <c r="R45" s="158" t="s">
        <v>1379</v>
      </c>
      <c r="S45" s="158" t="s">
        <v>1380</v>
      </c>
    </row>
    <row r="46" spans="1:19" s="9" customFormat="1" x14ac:dyDescent="0.25">
      <c r="A46" s="157" t="s">
        <v>1369</v>
      </c>
      <c r="B46" s="157" t="str">
        <f>CHOOSE(Translations!$C$1+1,Q46,R46,S46)</f>
        <v>Malaria I-1⁽ᴹ⁾ Casos de malaria notificados (supuestos y confirmados)</v>
      </c>
      <c r="C46" s="157">
        <f t="shared" si="0"/>
        <v>3</v>
      </c>
      <c r="D46" s="157" t="str">
        <f t="shared" si="1"/>
        <v>Malaria I-1⁽ᴹ⁾ Casos de malaria notificados (supuestos y confirmados)-3</v>
      </c>
      <c r="E46" s="157" t="str">
        <f>CHOOSE(Translations!$C$1+1,I46,J46,K46)</f>
        <v>Edad</v>
      </c>
      <c r="F46" s="157" t="str">
        <f>CHOOSE(Translations!$C$1+1,M46,N46,O46)</f>
        <v>&lt;5</v>
      </c>
      <c r="G46" s="157" t="s">
        <v>1389</v>
      </c>
      <c r="H46" s="158" t="s">
        <v>1390</v>
      </c>
      <c r="I46" s="158" t="s">
        <v>1270</v>
      </c>
      <c r="J46" s="158" t="s">
        <v>1270</v>
      </c>
      <c r="K46" s="158" t="s">
        <v>1271</v>
      </c>
      <c r="L46" s="157"/>
      <c r="M46" s="158" t="s">
        <v>1319</v>
      </c>
      <c r="N46" s="158" t="s">
        <v>1319</v>
      </c>
      <c r="O46" s="158" t="s">
        <v>1319</v>
      </c>
      <c r="P46" s="157"/>
      <c r="Q46" s="158" t="s">
        <v>1378</v>
      </c>
      <c r="R46" s="158" t="s">
        <v>1379</v>
      </c>
      <c r="S46" s="158" t="s">
        <v>1380</v>
      </c>
    </row>
    <row r="47" spans="1:19" s="9" customFormat="1" x14ac:dyDescent="0.25">
      <c r="A47" s="157" t="s">
        <v>1391</v>
      </c>
      <c r="B47" s="157" t="str">
        <f>CHOOSE(Translations!$C$1+1,Q47,R47,S47)</f>
        <v>Malaria I-2.1 Casos de malaria confirmados (con microscopio o prueba de diagnóstico rápido) al año por cada 1.000 personas</v>
      </c>
      <c r="C47" s="157">
        <f t="shared" si="0"/>
        <v>0</v>
      </c>
      <c r="D47" s="157" t="str">
        <f t="shared" si="1"/>
        <v>Malaria I-2.1 Casos de malaria confirmados (con microscopio o prueba de diagnóstico rápido) al año por cada 1.000 personas-0</v>
      </c>
      <c r="E47" s="157" t="str">
        <f>CHOOSE(Translations!$C$1+1,I47,J47,K47)</f>
        <v>Especies</v>
      </c>
      <c r="F47" s="157" t="str">
        <f>CHOOSE(Translations!$C$1+1,M47,N47,O47)</f>
        <v>Otras especies</v>
      </c>
      <c r="G47" s="157" t="s">
        <v>1392</v>
      </c>
      <c r="H47" s="158" t="s">
        <v>1393</v>
      </c>
      <c r="I47" s="158" t="s">
        <v>1394</v>
      </c>
      <c r="J47" s="158" t="s">
        <v>1395</v>
      </c>
      <c r="K47" s="158" t="s">
        <v>1396</v>
      </c>
      <c r="L47" s="157"/>
      <c r="M47" s="158" t="s">
        <v>1397</v>
      </c>
      <c r="N47" s="158" t="s">
        <v>1398</v>
      </c>
      <c r="O47" s="158" t="s">
        <v>1399</v>
      </c>
      <c r="P47" s="157"/>
      <c r="Q47" s="158" t="s">
        <v>1400</v>
      </c>
      <c r="R47" s="158" t="s">
        <v>1401</v>
      </c>
      <c r="S47" s="158" t="s">
        <v>1402</v>
      </c>
    </row>
    <row r="48" spans="1:19" s="9" customFormat="1" x14ac:dyDescent="0.25">
      <c r="A48" s="157" t="s">
        <v>1391</v>
      </c>
      <c r="B48" s="157" t="str">
        <f>CHOOSE(Translations!$C$1+1,Q48,R48,S48)</f>
        <v>Malaria I-2.1 Casos de malaria confirmados (con microscopio o prueba de diagnóstico rápido) al año por cada 1.000 personas</v>
      </c>
      <c r="C48" s="157">
        <f t="shared" si="0"/>
        <v>1</v>
      </c>
      <c r="D48" s="157" t="str">
        <f t="shared" si="1"/>
        <v>Malaria I-2.1 Casos de malaria confirmados (con microscopio o prueba de diagnóstico rápido) al año por cada 1.000 personas-1</v>
      </c>
      <c r="E48" s="157" t="str">
        <f>CHOOSE(Translations!$C$1+1,I48,J48,K48)</f>
        <v>Especies</v>
      </c>
      <c r="F48" s="157" t="str">
        <f>CHOOSE(Translations!$C$1+1,M48,N48,O48)</f>
        <v>Mixtas</v>
      </c>
      <c r="G48" s="157" t="s">
        <v>1403</v>
      </c>
      <c r="H48" s="158" t="s">
        <v>1404</v>
      </c>
      <c r="I48" s="158" t="s">
        <v>1394</v>
      </c>
      <c r="J48" s="158" t="s">
        <v>1395</v>
      </c>
      <c r="K48" s="158" t="s">
        <v>1396</v>
      </c>
      <c r="L48" s="157"/>
      <c r="M48" s="158" t="s">
        <v>1405</v>
      </c>
      <c r="N48" s="158" t="s">
        <v>1406</v>
      </c>
      <c r="O48" s="158" t="s">
        <v>1407</v>
      </c>
      <c r="P48" s="157"/>
      <c r="Q48" s="158" t="s">
        <v>1400</v>
      </c>
      <c r="R48" s="158" t="s">
        <v>1401</v>
      </c>
      <c r="S48" s="158" t="s">
        <v>1402</v>
      </c>
    </row>
    <row r="49" spans="1:19" s="9" customFormat="1" x14ac:dyDescent="0.25">
      <c r="A49" s="157" t="s">
        <v>1391</v>
      </c>
      <c r="B49" s="157" t="str">
        <f>CHOOSE(Translations!$C$1+1,Q49,R49,S49)</f>
        <v>Malaria I-2.1 Casos de malaria confirmados (con microscopio o prueba de diagnóstico rápido) al año por cada 1.000 personas</v>
      </c>
      <c r="C49" s="157">
        <f t="shared" si="0"/>
        <v>2</v>
      </c>
      <c r="D49" s="157" t="str">
        <f t="shared" si="1"/>
        <v>Malaria I-2.1 Casos de malaria confirmados (con microscopio o prueba de diagnóstico rápido) al año por cada 1.000 personas-2</v>
      </c>
      <c r="E49" s="157" t="str">
        <f>CHOOSE(Translations!$C$1+1,I49,J49,K49)</f>
        <v>Especies</v>
      </c>
      <c r="F49" s="157" t="str">
        <f>CHOOSE(Translations!$C$1+1,M49,N49,O49)</f>
        <v>Falciparum</v>
      </c>
      <c r="G49" s="157" t="s">
        <v>1408</v>
      </c>
      <c r="H49" s="158" t="s">
        <v>1409</v>
      </c>
      <c r="I49" s="158" t="s">
        <v>1394</v>
      </c>
      <c r="J49" s="158" t="s">
        <v>1395</v>
      </c>
      <c r="K49" s="158" t="s">
        <v>1396</v>
      </c>
      <c r="L49" s="157"/>
      <c r="M49" s="158" t="s">
        <v>1410</v>
      </c>
      <c r="N49" s="158" t="s">
        <v>1411</v>
      </c>
      <c r="O49" s="158" t="s">
        <v>1412</v>
      </c>
      <c r="P49" s="157"/>
      <c r="Q49" s="158" t="s">
        <v>1400</v>
      </c>
      <c r="R49" s="158" t="s">
        <v>1401</v>
      </c>
      <c r="S49" s="158" t="s">
        <v>1402</v>
      </c>
    </row>
    <row r="50" spans="1:19" s="9" customFormat="1" x14ac:dyDescent="0.25">
      <c r="A50" s="157" t="s">
        <v>1391</v>
      </c>
      <c r="B50" s="157" t="str">
        <f>CHOOSE(Translations!$C$1+1,Q50,R50,S50)</f>
        <v>Malaria I-2.1 Casos de malaria confirmados (con microscopio o prueba de diagnóstico rápido) al año por cada 1.000 personas</v>
      </c>
      <c r="C50" s="157">
        <f t="shared" si="0"/>
        <v>3</v>
      </c>
      <c r="D50" s="157" t="str">
        <f t="shared" si="1"/>
        <v>Malaria I-2.1 Casos de malaria confirmados (con microscopio o prueba de diagnóstico rápido) al año por cada 1.000 personas-3</v>
      </c>
      <c r="E50" s="157" t="str">
        <f>CHOOSE(Translations!$C$1+1,I50,J50,K50)</f>
        <v>Especies</v>
      </c>
      <c r="F50" s="157" t="str">
        <f>CHOOSE(Translations!$C$1+1,M50,N50,O50)</f>
        <v>Vivax</v>
      </c>
      <c r="G50" s="157" t="s">
        <v>1413</v>
      </c>
      <c r="H50" s="158" t="s">
        <v>1414</v>
      </c>
      <c r="I50" s="158" t="s">
        <v>1394</v>
      </c>
      <c r="J50" s="158" t="s">
        <v>1395</v>
      </c>
      <c r="K50" s="158" t="s">
        <v>1396</v>
      </c>
      <c r="L50" s="157"/>
      <c r="M50" s="158" t="s">
        <v>1415</v>
      </c>
      <c r="N50" s="158" t="s">
        <v>1416</v>
      </c>
      <c r="O50" s="158" t="s">
        <v>1417</v>
      </c>
      <c r="P50" s="157"/>
      <c r="Q50" s="158" t="s">
        <v>1400</v>
      </c>
      <c r="R50" s="158" t="s">
        <v>1401</v>
      </c>
      <c r="S50" s="158" t="s">
        <v>1402</v>
      </c>
    </row>
    <row r="51" spans="1:19" s="9" customFormat="1" x14ac:dyDescent="0.25">
      <c r="A51" s="157" t="s">
        <v>1391</v>
      </c>
      <c r="B51" s="157" t="str">
        <f>CHOOSE(Translations!$C$1+1,Q51,R51,S51)</f>
        <v>Malaria I-2.1 Casos de malaria confirmados (con microscopio o prueba de diagnóstico rápido) al año por cada 1.000 personas</v>
      </c>
      <c r="C51" s="157">
        <f t="shared" si="0"/>
        <v>4</v>
      </c>
      <c r="D51" s="157" t="str">
        <f t="shared" si="1"/>
        <v>Malaria I-2.1 Casos de malaria confirmados (con microscopio o prueba de diagnóstico rápido) al año por cada 1.000 personas-4</v>
      </c>
      <c r="E51" s="157" t="str">
        <f>CHOOSE(Translations!$C$1+1,I51,J51,K51)</f>
        <v>Edad</v>
      </c>
      <c r="F51" s="157" t="str">
        <f>CHOOSE(Translations!$C$1+1,M51,N51,O51)</f>
        <v>5+</v>
      </c>
      <c r="G51" s="157" t="s">
        <v>1418</v>
      </c>
      <c r="H51" s="158" t="s">
        <v>1419</v>
      </c>
      <c r="I51" s="158" t="s">
        <v>1270</v>
      </c>
      <c r="J51" s="158" t="s">
        <v>1270</v>
      </c>
      <c r="K51" s="158" t="s">
        <v>1271</v>
      </c>
      <c r="L51" s="157"/>
      <c r="M51" s="158" t="s">
        <v>1388</v>
      </c>
      <c r="N51" s="158" t="s">
        <v>1388</v>
      </c>
      <c r="O51" s="158" t="s">
        <v>1388</v>
      </c>
      <c r="P51" s="157"/>
      <c r="Q51" s="158" t="s">
        <v>1400</v>
      </c>
      <c r="R51" s="158" t="s">
        <v>1401</v>
      </c>
      <c r="S51" s="158" t="s">
        <v>1402</v>
      </c>
    </row>
    <row r="52" spans="1:19" s="9" customFormat="1" x14ac:dyDescent="0.25">
      <c r="A52" s="157" t="s">
        <v>1391</v>
      </c>
      <c r="B52" s="157" t="str">
        <f>CHOOSE(Translations!$C$1+1,Q52,R52,S52)</f>
        <v>Malaria I-2.1 Casos de malaria confirmados (con microscopio o prueba de diagnóstico rápido) al año por cada 1.000 personas</v>
      </c>
      <c r="C52" s="157">
        <f t="shared" si="0"/>
        <v>5</v>
      </c>
      <c r="D52" s="157" t="str">
        <f t="shared" si="1"/>
        <v>Malaria I-2.1 Casos de malaria confirmados (con microscopio o prueba de diagnóstico rápido) al año por cada 1.000 personas-5</v>
      </c>
      <c r="E52" s="157" t="str">
        <f>CHOOSE(Translations!$C$1+1,I52,J52,K52)</f>
        <v>Edad</v>
      </c>
      <c r="F52" s="157" t="str">
        <f>CHOOSE(Translations!$C$1+1,M52,N52,O52)</f>
        <v>&lt;5</v>
      </c>
      <c r="G52" s="157" t="s">
        <v>1420</v>
      </c>
      <c r="H52" s="158" t="s">
        <v>1421</v>
      </c>
      <c r="I52" s="158" t="s">
        <v>1270</v>
      </c>
      <c r="J52" s="158" t="s">
        <v>1270</v>
      </c>
      <c r="K52" s="158" t="s">
        <v>1271</v>
      </c>
      <c r="L52" s="157"/>
      <c r="M52" s="158" t="s">
        <v>1319</v>
      </c>
      <c r="N52" s="158" t="s">
        <v>1319</v>
      </c>
      <c r="O52" s="158" t="s">
        <v>1319</v>
      </c>
      <c r="P52" s="157"/>
      <c r="Q52" s="158" t="s">
        <v>1400</v>
      </c>
      <c r="R52" s="158" t="s">
        <v>1401</v>
      </c>
      <c r="S52" s="158" t="s">
        <v>1402</v>
      </c>
    </row>
    <row r="53" spans="1:19" s="9" customFormat="1" x14ac:dyDescent="0.25">
      <c r="A53" s="157" t="s">
        <v>1422</v>
      </c>
      <c r="B53" s="157" t="str">
        <f>CHOOSE(Translations!$C$1+1,Q53,R53,S53)</f>
        <v>Malaria I-3.1⁽ᴹ⁾ Muertes de pacientes hospitalizados al año por cada 100.000 personas</v>
      </c>
      <c r="C53" s="157">
        <f t="shared" si="0"/>
        <v>0</v>
      </c>
      <c r="D53" s="157" t="str">
        <f t="shared" si="1"/>
        <v>Malaria I-3.1⁽ᴹ⁾ Muertes de pacientes hospitalizados al año por cada 100.000 personas-0</v>
      </c>
      <c r="E53" s="157" t="str">
        <f>CHOOSE(Translations!$C$1+1,I53,J53,K53)</f>
        <v>Edad</v>
      </c>
      <c r="F53" s="157" t="str">
        <f>CHOOSE(Translations!$C$1+1,M53,N53,O53)</f>
        <v>5+</v>
      </c>
      <c r="G53" s="157" t="s">
        <v>1423</v>
      </c>
      <c r="H53" s="158" t="s">
        <v>1424</v>
      </c>
      <c r="I53" s="158" t="s">
        <v>1270</v>
      </c>
      <c r="J53" s="158" t="s">
        <v>1270</v>
      </c>
      <c r="K53" s="158" t="s">
        <v>1271</v>
      </c>
      <c r="L53" s="157"/>
      <c r="M53" s="158" t="s">
        <v>1388</v>
      </c>
      <c r="N53" s="158" t="s">
        <v>1388</v>
      </c>
      <c r="O53" s="158" t="s">
        <v>1388</v>
      </c>
      <c r="P53" s="157"/>
      <c r="Q53" s="158" t="s">
        <v>1425</v>
      </c>
      <c r="R53" s="158" t="s">
        <v>1426</v>
      </c>
      <c r="S53" s="158" t="s">
        <v>1427</v>
      </c>
    </row>
    <row r="54" spans="1:19" s="9" customFormat="1" x14ac:dyDescent="0.25">
      <c r="A54" s="157" t="s">
        <v>1422</v>
      </c>
      <c r="B54" s="157" t="str">
        <f>CHOOSE(Translations!$C$1+1,Q54,R54,S54)</f>
        <v>Malaria I-3.1⁽ᴹ⁾ Muertes de pacientes hospitalizados al año por cada 100.000 personas</v>
      </c>
      <c r="C54" s="157">
        <f t="shared" si="0"/>
        <v>1</v>
      </c>
      <c r="D54" s="157" t="str">
        <f t="shared" si="1"/>
        <v>Malaria I-3.1⁽ᴹ⁾ Muertes de pacientes hospitalizados al año por cada 100.000 personas-1</v>
      </c>
      <c r="E54" s="157" t="str">
        <f>CHOOSE(Translations!$C$1+1,I54,J54,K54)</f>
        <v>Edad</v>
      </c>
      <c r="F54" s="157" t="str">
        <f>CHOOSE(Translations!$C$1+1,M54,N54,O54)</f>
        <v>&lt;5</v>
      </c>
      <c r="G54" s="157" t="s">
        <v>1428</v>
      </c>
      <c r="H54" s="158" t="s">
        <v>1429</v>
      </c>
      <c r="I54" s="158" t="s">
        <v>1270</v>
      </c>
      <c r="J54" s="158" t="s">
        <v>1270</v>
      </c>
      <c r="K54" s="158" t="s">
        <v>1271</v>
      </c>
      <c r="L54" s="157"/>
      <c r="M54" s="158" t="s">
        <v>1319</v>
      </c>
      <c r="N54" s="158" t="s">
        <v>1319</v>
      </c>
      <c r="O54" s="158" t="s">
        <v>1319</v>
      </c>
      <c r="P54" s="157"/>
      <c r="Q54" s="158" t="s">
        <v>1425</v>
      </c>
      <c r="R54" s="158" t="s">
        <v>1426</v>
      </c>
      <c r="S54" s="158" t="s">
        <v>1427</v>
      </c>
    </row>
    <row r="55" spans="1:19" s="9" customFormat="1" x14ac:dyDescent="0.25">
      <c r="A55" s="157" t="s">
        <v>1430</v>
      </c>
      <c r="B55" s="157" t="str">
        <f>CHOOSE(Translations!$C$1+1,Q55,R55,S55)</f>
        <v>Malaria I-4 Tasa de pruebas positivas de malaria</v>
      </c>
      <c r="C55" s="157">
        <f t="shared" si="0"/>
        <v>0</v>
      </c>
      <c r="D55" s="157" t="str">
        <f t="shared" si="1"/>
        <v>Malaria I-4 Tasa de pruebas positivas de malaria-0</v>
      </c>
      <c r="E55" s="157" t="str">
        <f>CHOOSE(Translations!$C$1+1,I55,J55,K55)</f>
        <v>Tipo de pruebas</v>
      </c>
      <c r="F55" s="157" t="str">
        <f>CHOOSE(Translations!$C$1+1,M55,N55,O55)</f>
        <v>Prueba de diagnóstico rápido</v>
      </c>
      <c r="G55" s="157" t="s">
        <v>1431</v>
      </c>
      <c r="H55" s="158" t="s">
        <v>1432</v>
      </c>
      <c r="I55" s="158" t="s">
        <v>1433</v>
      </c>
      <c r="J55" s="158" t="s">
        <v>1434</v>
      </c>
      <c r="K55" s="158" t="s">
        <v>1435</v>
      </c>
      <c r="L55" s="157"/>
      <c r="M55" s="158" t="s">
        <v>1436</v>
      </c>
      <c r="N55" s="158" t="s">
        <v>1437</v>
      </c>
      <c r="O55" s="158" t="s">
        <v>1438</v>
      </c>
      <c r="P55" s="157"/>
      <c r="Q55" s="158" t="s">
        <v>1439</v>
      </c>
      <c r="R55" s="158" t="s">
        <v>1440</v>
      </c>
      <c r="S55" s="158" t="s">
        <v>1441</v>
      </c>
    </row>
    <row r="56" spans="1:19" s="9" customFormat="1" x14ac:dyDescent="0.25">
      <c r="A56" s="157" t="s">
        <v>1430</v>
      </c>
      <c r="B56" s="157" t="str">
        <f>CHOOSE(Translations!$C$1+1,Q56,R56,S56)</f>
        <v>Malaria I-4 Tasa de pruebas positivas de malaria</v>
      </c>
      <c r="C56" s="157">
        <f t="shared" si="0"/>
        <v>1</v>
      </c>
      <c r="D56" s="157" t="str">
        <f t="shared" si="1"/>
        <v>Malaria I-4 Tasa de pruebas positivas de malaria-1</v>
      </c>
      <c r="E56" s="157" t="str">
        <f>CHOOSE(Translations!$C$1+1,I56,J56,K56)</f>
        <v>Tipo de pruebas</v>
      </c>
      <c r="F56" s="157" t="str">
        <f>CHOOSE(Translations!$C$1+1,M56,N56,O56)</f>
        <v>Microscopio</v>
      </c>
      <c r="G56" s="157" t="s">
        <v>1442</v>
      </c>
      <c r="H56" s="158" t="s">
        <v>1443</v>
      </c>
      <c r="I56" s="158" t="s">
        <v>1433</v>
      </c>
      <c r="J56" s="158" t="s">
        <v>1434</v>
      </c>
      <c r="K56" s="158" t="s">
        <v>1435</v>
      </c>
      <c r="L56" s="157"/>
      <c r="M56" s="158" t="s">
        <v>1444</v>
      </c>
      <c r="N56" s="158" t="s">
        <v>1445</v>
      </c>
      <c r="O56" s="158" t="s">
        <v>1446</v>
      </c>
      <c r="P56" s="157"/>
      <c r="Q56" s="158" t="s">
        <v>1439</v>
      </c>
      <c r="R56" s="158" t="s">
        <v>1440</v>
      </c>
      <c r="S56" s="158" t="s">
        <v>1441</v>
      </c>
    </row>
    <row r="57" spans="1:19" s="9" customFormat="1" x14ac:dyDescent="0.25">
      <c r="A57" s="157" t="s">
        <v>1430</v>
      </c>
      <c r="B57" s="157" t="str">
        <f>CHOOSE(Translations!$C$1+1,Q57,R57,S57)</f>
        <v>Malaria I-4 Tasa de pruebas positivas de malaria</v>
      </c>
      <c r="C57" s="157">
        <f t="shared" si="0"/>
        <v>2</v>
      </c>
      <c r="D57" s="157" t="str">
        <f t="shared" si="1"/>
        <v>Malaria I-4 Tasa de pruebas positivas de malaria-2</v>
      </c>
      <c r="E57" s="157" t="str">
        <f>CHOOSE(Translations!$C$1+1,I57,J57,K57)</f>
        <v>Especies</v>
      </c>
      <c r="F57" s="157" t="str">
        <f>CHOOSE(Translations!$C$1+1,M57,N57,O57)</f>
        <v>Falciparum</v>
      </c>
      <c r="G57" s="157" t="s">
        <v>1447</v>
      </c>
      <c r="H57" s="158" t="s">
        <v>1448</v>
      </c>
      <c r="I57" s="158" t="s">
        <v>1394</v>
      </c>
      <c r="J57" s="158" t="s">
        <v>1395</v>
      </c>
      <c r="K57" s="158" t="s">
        <v>1396</v>
      </c>
      <c r="L57" s="157"/>
      <c r="M57" s="158" t="s">
        <v>1410</v>
      </c>
      <c r="N57" s="158" t="s">
        <v>1411</v>
      </c>
      <c r="O57" s="158" t="s">
        <v>1412</v>
      </c>
      <c r="P57" s="157"/>
      <c r="Q57" s="158" t="s">
        <v>1439</v>
      </c>
      <c r="R57" s="158" t="s">
        <v>1440</v>
      </c>
      <c r="S57" s="158" t="s">
        <v>1441</v>
      </c>
    </row>
    <row r="58" spans="1:19" s="9" customFormat="1" x14ac:dyDescent="0.25">
      <c r="A58" s="157" t="s">
        <v>1449</v>
      </c>
      <c r="B58" s="157" t="str">
        <f>CHOOSE(Translations!$C$1+1,Q58,R58,S58)</f>
        <v>Malaria I-5 Prevalencia de parásitos de la malaria: proporción de niños de entre 6 y 59 meses con infección por malaria</v>
      </c>
      <c r="C58" s="157">
        <f t="shared" si="0"/>
        <v>0</v>
      </c>
      <c r="D58" s="157" t="str">
        <f t="shared" si="1"/>
        <v>Malaria I-5 Prevalencia de parásitos de la malaria: proporción de niños de entre 6 y 59 meses con infección por malaria-0</v>
      </c>
      <c r="E58" s="157" t="str">
        <f>CHOOSE(Translations!$C$1+1,I58,J58,K58)</f>
        <v>Género</v>
      </c>
      <c r="F58" s="157" t="str">
        <f>CHOOSE(Translations!$C$1+1,M58,N58,O58)</f>
        <v>Mujeres</v>
      </c>
      <c r="G58" s="157" t="s">
        <v>1450</v>
      </c>
      <c r="H58" s="158" t="s">
        <v>1451</v>
      </c>
      <c r="I58" s="158" t="s">
        <v>1257</v>
      </c>
      <c r="J58" s="158" t="s">
        <v>1258</v>
      </c>
      <c r="K58" s="158" t="s">
        <v>1259</v>
      </c>
      <c r="L58" s="157"/>
      <c r="M58" s="158" t="s">
        <v>1260</v>
      </c>
      <c r="N58" s="158" t="s">
        <v>1261</v>
      </c>
      <c r="O58" s="158" t="s">
        <v>1262</v>
      </c>
      <c r="P58" s="157"/>
      <c r="Q58" s="158" t="s">
        <v>1452</v>
      </c>
      <c r="R58" s="158" t="s">
        <v>1453</v>
      </c>
      <c r="S58" s="158" t="s">
        <v>1454</v>
      </c>
    </row>
    <row r="59" spans="1:19" s="9" customFormat="1" x14ac:dyDescent="0.25">
      <c r="A59" s="157" t="s">
        <v>1449</v>
      </c>
      <c r="B59" s="157" t="str">
        <f>CHOOSE(Translations!$C$1+1,Q59,R59,S59)</f>
        <v>Malaria I-5 Prevalencia de parásitos de la malaria: proporción de niños de entre 6 y 59 meses con infección por malaria</v>
      </c>
      <c r="C59" s="157">
        <f t="shared" si="0"/>
        <v>1</v>
      </c>
      <c r="D59" s="157" t="str">
        <f t="shared" si="1"/>
        <v>Malaria I-5 Prevalencia de parásitos de la malaria: proporción de niños de entre 6 y 59 meses con infección por malaria-1</v>
      </c>
      <c r="E59" s="157" t="str">
        <f>CHOOSE(Translations!$C$1+1,I59,J59,K59)</f>
        <v>Género</v>
      </c>
      <c r="F59" s="157" t="str">
        <f>CHOOSE(Translations!$C$1+1,M59,N59,O59)</f>
        <v>Hombres</v>
      </c>
      <c r="G59" s="157" t="s">
        <v>1455</v>
      </c>
      <c r="H59" s="158" t="s">
        <v>1456</v>
      </c>
      <c r="I59" s="158" t="s">
        <v>1257</v>
      </c>
      <c r="J59" s="158" t="s">
        <v>1258</v>
      </c>
      <c r="K59" s="158" t="s">
        <v>1259</v>
      </c>
      <c r="L59" s="157"/>
      <c r="M59" s="158" t="s">
        <v>1265</v>
      </c>
      <c r="N59" s="158" t="s">
        <v>1266</v>
      </c>
      <c r="O59" s="158" t="s">
        <v>1267</v>
      </c>
      <c r="P59" s="157"/>
      <c r="Q59" s="158" t="s">
        <v>1452</v>
      </c>
      <c r="R59" s="158" t="s">
        <v>1453</v>
      </c>
      <c r="S59" s="158" t="s">
        <v>1454</v>
      </c>
    </row>
    <row r="60" spans="1:19" s="9" customFormat="1" x14ac:dyDescent="0.25">
      <c r="A60" s="157" t="s">
        <v>1457</v>
      </c>
      <c r="B60" s="157" t="str">
        <f>CHOOSE(Translations!$C$1+1,Q60,R60,S60)</f>
        <v>Malaria I-6 Tasa de mortalidad por cualquier causa en menores de 5 años por cada 1.000 niños nacidos vivos</v>
      </c>
      <c r="C60" s="157">
        <f t="shared" si="0"/>
        <v>0</v>
      </c>
      <c r="D60" s="157" t="str">
        <f t="shared" si="1"/>
        <v>Malaria I-6 Tasa de mortalidad por cualquier causa en menores de 5 años por cada 1.000 niños nacidos vivos-0</v>
      </c>
      <c r="E60" s="157" t="str">
        <f>CHOOSE(Translations!$C$1+1,I60,J60,K60)</f>
        <v>Género</v>
      </c>
      <c r="F60" s="157" t="str">
        <f>CHOOSE(Translations!$C$1+1,M60,N60,O60)</f>
        <v>Mujeres</v>
      </c>
      <c r="G60" s="157" t="s">
        <v>1458</v>
      </c>
      <c r="H60" s="158" t="s">
        <v>1459</v>
      </c>
      <c r="I60" s="158" t="s">
        <v>1257</v>
      </c>
      <c r="J60" s="158" t="s">
        <v>1258</v>
      </c>
      <c r="K60" s="158" t="s">
        <v>1259</v>
      </c>
      <c r="L60" s="157"/>
      <c r="M60" s="158" t="s">
        <v>1260</v>
      </c>
      <c r="N60" s="158" t="s">
        <v>1261</v>
      </c>
      <c r="O60" s="158" t="s">
        <v>1262</v>
      </c>
      <c r="P60" s="157"/>
      <c r="Q60" s="158" t="s">
        <v>1460</v>
      </c>
      <c r="R60" s="158" t="s">
        <v>1461</v>
      </c>
      <c r="S60" s="158" t="s">
        <v>1462</v>
      </c>
    </row>
    <row r="61" spans="1:19" s="9" customFormat="1" x14ac:dyDescent="0.25">
      <c r="A61" s="157" t="s">
        <v>1457</v>
      </c>
      <c r="B61" s="157" t="str">
        <f>CHOOSE(Translations!$C$1+1,Q61,R61,S61)</f>
        <v>Malaria I-6 Tasa de mortalidad por cualquier causa en menores de 5 años por cada 1.000 niños nacidos vivos</v>
      </c>
      <c r="C61" s="157">
        <f t="shared" si="0"/>
        <v>1</v>
      </c>
      <c r="D61" s="157" t="str">
        <f t="shared" si="1"/>
        <v>Malaria I-6 Tasa de mortalidad por cualquier causa en menores de 5 años por cada 1.000 niños nacidos vivos-1</v>
      </c>
      <c r="E61" s="157" t="str">
        <f>CHOOSE(Translations!$C$1+1,I61,J61,K61)</f>
        <v>Género</v>
      </c>
      <c r="F61" s="157" t="str">
        <f>CHOOSE(Translations!$C$1+1,M61,N61,O61)</f>
        <v>Hombres</v>
      </c>
      <c r="G61" s="157" t="s">
        <v>1463</v>
      </c>
      <c r="H61" s="158" t="s">
        <v>1464</v>
      </c>
      <c r="I61" s="158" t="s">
        <v>1257</v>
      </c>
      <c r="J61" s="158" t="s">
        <v>1258</v>
      </c>
      <c r="K61" s="158" t="s">
        <v>1259</v>
      </c>
      <c r="L61" s="157"/>
      <c r="M61" s="158" t="s">
        <v>1265</v>
      </c>
      <c r="N61" s="158" t="s">
        <v>1266</v>
      </c>
      <c r="O61" s="158" t="s">
        <v>1267</v>
      </c>
      <c r="P61" s="157"/>
      <c r="Q61" s="158" t="s">
        <v>1460</v>
      </c>
      <c r="R61" s="158" t="s">
        <v>1461</v>
      </c>
      <c r="S61" s="158" t="s">
        <v>1462</v>
      </c>
    </row>
    <row r="62" spans="1:19" s="9" customFormat="1" x14ac:dyDescent="0.25">
      <c r="A62" s="157" t="s">
        <v>1465</v>
      </c>
      <c r="B62" s="157" t="str">
        <f>CHOOSE(Translations!$C$1+1,Q62,R62,S62)</f>
        <v>Malaria I-10⁽ᴹ⁾ Incidencia parasitaria anual: casos de malaria confirmados (con microscopio o prueba de diagnóstico rápido) al año por cada 1.000 personas (en entornos en fase de eliminación)</v>
      </c>
      <c r="C62" s="157">
        <f t="shared" si="0"/>
        <v>0</v>
      </c>
      <c r="D62" s="157" t="str">
        <f t="shared" si="1"/>
        <v>Malaria I-10⁽ᴹ⁾ Incidencia parasitaria anual: casos de malaria confirmados (con microscopio o prueba de diagnóstico rápido) al año por cada 1.000 personas (en entornos en fase de eliminación)-0</v>
      </c>
      <c r="E62" s="157" t="str">
        <f>CHOOSE(Translations!$C$1+1,I62,J62,K62)</f>
        <v>Fuente de infección</v>
      </c>
      <c r="F62" s="157" t="str">
        <f>CHOOSE(Translations!$C$1+1,M62,N62,O62)</f>
        <v>Locales-introducidas</v>
      </c>
      <c r="G62" s="157" t="s">
        <v>1466</v>
      </c>
      <c r="H62" s="158" t="s">
        <v>1467</v>
      </c>
      <c r="I62" s="158" t="s">
        <v>1468</v>
      </c>
      <c r="J62" s="158" t="s">
        <v>1469</v>
      </c>
      <c r="K62" s="158" t="s">
        <v>1470</v>
      </c>
      <c r="L62" s="157"/>
      <c r="M62" s="158" t="s">
        <v>1471</v>
      </c>
      <c r="N62" s="158" t="s">
        <v>1472</v>
      </c>
      <c r="O62" s="158" t="s">
        <v>1473</v>
      </c>
      <c r="P62" s="157"/>
      <c r="Q62" s="158" t="s">
        <v>1474</v>
      </c>
      <c r="R62" s="158" t="s">
        <v>1475</v>
      </c>
      <c r="S62" s="158" t="s">
        <v>1476</v>
      </c>
    </row>
    <row r="63" spans="1:19" s="9" customFormat="1" x14ac:dyDescent="0.25">
      <c r="A63" s="157" t="s">
        <v>1465</v>
      </c>
      <c r="B63" s="157" t="str">
        <f>CHOOSE(Translations!$C$1+1,Q63,R63,S63)</f>
        <v>Malaria I-10⁽ᴹ⁾ Incidencia parasitaria anual: casos de malaria confirmados (con microscopio o prueba de diagnóstico rápido) al año por cada 1.000 personas (en entornos en fase de eliminación)</v>
      </c>
      <c r="C63" s="157">
        <f t="shared" si="0"/>
        <v>1</v>
      </c>
      <c r="D63" s="157" t="str">
        <f t="shared" si="1"/>
        <v>Malaria I-10⁽ᴹ⁾ Incidencia parasitaria anual: casos de malaria confirmados (con microscopio o prueba de diagnóstico rápido) al año por cada 1.000 personas (en entornos en fase de eliminación)-1</v>
      </c>
      <c r="E63" s="157" t="str">
        <f>CHOOSE(Translations!$C$1+1,I63,J63,K63)</f>
        <v>Fuente de infección</v>
      </c>
      <c r="F63" s="157" t="str">
        <f>CHOOSE(Translations!$C$1+1,M63,N63,O63)</f>
        <v>Locales-autoctónas</v>
      </c>
      <c r="G63" s="157" t="s">
        <v>1477</v>
      </c>
      <c r="H63" s="158" t="s">
        <v>1478</v>
      </c>
      <c r="I63" s="158" t="s">
        <v>1468</v>
      </c>
      <c r="J63" s="158" t="s">
        <v>1469</v>
      </c>
      <c r="K63" s="158" t="s">
        <v>1470</v>
      </c>
      <c r="L63" s="157"/>
      <c r="M63" s="158" t="s">
        <v>1479</v>
      </c>
      <c r="N63" s="158" t="s">
        <v>1480</v>
      </c>
      <c r="O63" s="158" t="s">
        <v>1481</v>
      </c>
      <c r="P63" s="157"/>
      <c r="Q63" s="158" t="s">
        <v>1474</v>
      </c>
      <c r="R63" s="158" t="s">
        <v>1475</v>
      </c>
      <c r="S63" s="158" t="s">
        <v>1476</v>
      </c>
    </row>
    <row r="64" spans="1:19" s="9" customFormat="1" x14ac:dyDescent="0.25">
      <c r="A64" s="157" t="s">
        <v>1465</v>
      </c>
      <c r="B64" s="157" t="str">
        <f>CHOOSE(Translations!$C$1+1,Q64,R64,S64)</f>
        <v>Malaria I-10⁽ᴹ⁾ Incidencia parasitaria anual: casos de malaria confirmados (con microscopio o prueba de diagnóstico rápido) al año por cada 1.000 personas (en entornos en fase de eliminación)</v>
      </c>
      <c r="C64" s="157">
        <f t="shared" si="0"/>
        <v>2</v>
      </c>
      <c r="D64" s="157" t="str">
        <f t="shared" si="1"/>
        <v>Malaria I-10⁽ᴹ⁾ Incidencia parasitaria anual: casos de malaria confirmados (con microscopio o prueba de diagnóstico rápido) al año por cada 1.000 personas (en entornos en fase de eliminación)-2</v>
      </c>
      <c r="E64" s="157" t="str">
        <f>CHOOSE(Translations!$C$1+1,I64,J64,K64)</f>
        <v>Fuente de infección</v>
      </c>
      <c r="F64" s="157" t="str">
        <f>CHOOSE(Translations!$C$1+1,M64,N64,O64)</f>
        <v>Inducidas</v>
      </c>
      <c r="G64" s="157" t="s">
        <v>1482</v>
      </c>
      <c r="H64" s="158" t="s">
        <v>1483</v>
      </c>
      <c r="I64" s="158" t="s">
        <v>1468</v>
      </c>
      <c r="J64" s="158" t="s">
        <v>1469</v>
      </c>
      <c r="K64" s="158" t="s">
        <v>1470</v>
      </c>
      <c r="L64" s="157"/>
      <c r="M64" s="158" t="s">
        <v>1484</v>
      </c>
      <c r="N64" s="158" t="s">
        <v>1485</v>
      </c>
      <c r="O64" s="158" t="s">
        <v>1486</v>
      </c>
      <c r="P64" s="157"/>
      <c r="Q64" s="158" t="s">
        <v>1474</v>
      </c>
      <c r="R64" s="158" t="s">
        <v>1475</v>
      </c>
      <c r="S64" s="158" t="s">
        <v>1476</v>
      </c>
    </row>
    <row r="65" spans="1:19" s="9" customFormat="1" x14ac:dyDescent="0.25">
      <c r="A65" s="157" t="s">
        <v>1465</v>
      </c>
      <c r="B65" s="157" t="str">
        <f>CHOOSE(Translations!$C$1+1,Q65,R65,S65)</f>
        <v>Malaria I-10⁽ᴹ⁾ Incidencia parasitaria anual: casos de malaria confirmados (con microscopio o prueba de diagnóstico rápido) al año por cada 1.000 personas (en entornos en fase de eliminación)</v>
      </c>
      <c r="C65" s="157">
        <f t="shared" si="0"/>
        <v>3</v>
      </c>
      <c r="D65" s="157" t="str">
        <f t="shared" si="1"/>
        <v>Malaria I-10⁽ᴹ⁾ Incidencia parasitaria anual: casos de malaria confirmados (con microscopio o prueba de diagnóstico rápido) al año por cada 1.000 personas (en entornos en fase de eliminación)-3</v>
      </c>
      <c r="E65" s="157" t="str">
        <f>CHOOSE(Translations!$C$1+1,I65,J65,K65)</f>
        <v>Fuente de infección</v>
      </c>
      <c r="F65" s="157" t="str">
        <f>CHOOSE(Translations!$C$1+1,M65,N65,O65)</f>
        <v>Importadas</v>
      </c>
      <c r="G65" s="157" t="s">
        <v>1487</v>
      </c>
      <c r="H65" s="158" t="s">
        <v>1488</v>
      </c>
      <c r="I65" s="158" t="s">
        <v>1468</v>
      </c>
      <c r="J65" s="158" t="s">
        <v>1469</v>
      </c>
      <c r="K65" s="158" t="s">
        <v>1470</v>
      </c>
      <c r="L65" s="157"/>
      <c r="M65" s="158" t="s">
        <v>1489</v>
      </c>
      <c r="N65" s="158" t="s">
        <v>1490</v>
      </c>
      <c r="O65" s="158" t="s">
        <v>1491</v>
      </c>
      <c r="P65" s="157"/>
      <c r="Q65" s="158" t="s">
        <v>1474</v>
      </c>
      <c r="R65" s="158" t="s">
        <v>1475</v>
      </c>
      <c r="S65" s="158" t="s">
        <v>1476</v>
      </c>
    </row>
    <row r="67" spans="1:19" ht="13" x14ac:dyDescent="0.3">
      <c r="A67" s="2" t="s">
        <v>84</v>
      </c>
    </row>
    <row r="68" spans="1:19" x14ac:dyDescent="0.25">
      <c r="A68" s="157" t="s">
        <v>75</v>
      </c>
      <c r="B68" s="157" t="s">
        <v>448</v>
      </c>
      <c r="C68" s="157">
        <v>0</v>
      </c>
      <c r="D68" s="157" t="s">
        <v>83</v>
      </c>
      <c r="E68" s="157" t="s">
        <v>464</v>
      </c>
      <c r="F68" s="157" t="s">
        <v>466</v>
      </c>
      <c r="G68" s="157" t="s">
        <v>48</v>
      </c>
      <c r="H68" s="157" t="s">
        <v>366</v>
      </c>
      <c r="I68" s="157" t="s">
        <v>34</v>
      </c>
      <c r="J68" s="157" t="s">
        <v>457</v>
      </c>
      <c r="K68" s="157" t="s">
        <v>459</v>
      </c>
      <c r="L68" s="157" t="s">
        <v>27</v>
      </c>
      <c r="M68" s="157" t="s">
        <v>461</v>
      </c>
      <c r="N68" s="157" t="s">
        <v>463</v>
      </c>
      <c r="O68" s="157" t="s">
        <v>43</v>
      </c>
      <c r="P68" s="157" t="s">
        <v>446</v>
      </c>
      <c r="Q68" s="157" t="s">
        <v>444</v>
      </c>
    </row>
    <row r="69" spans="1:19" hidden="1" x14ac:dyDescent="0.25">
      <c r="A69" s="157" t="s">
        <v>74</v>
      </c>
      <c r="B69" s="157" t="str">
        <f>CHOOSE(Translations!$C$1+1,O69,P69,Q69)</f>
        <v>[Name - ES]</v>
      </c>
      <c r="C69" s="157">
        <f>IF(O69=O68,C68+1,0)</f>
        <v>0</v>
      </c>
      <c r="D69" s="157" t="str">
        <f>B69&amp;"-"&amp;C69</f>
        <v>[Name - ES]-0</v>
      </c>
      <c r="E69" s="157" t="str">
        <f>CHOOSE(Translations!$C$1+1,I69,J69,K69)</f>
        <v>[Category - ES]</v>
      </c>
      <c r="F69" s="157" t="str">
        <f>CHOOSE(Translations!$C$1+1,L69,M69,N69)</f>
        <v>[Disaggregation - ES]</v>
      </c>
      <c r="G69" s="157" t="s">
        <v>47</v>
      </c>
      <c r="H69" s="158" t="s">
        <v>365</v>
      </c>
      <c r="I69" s="158" t="s">
        <v>77</v>
      </c>
      <c r="J69" s="158" t="s">
        <v>456</v>
      </c>
      <c r="K69" s="158" t="s">
        <v>458</v>
      </c>
      <c r="L69" s="158" t="s">
        <v>76</v>
      </c>
      <c r="M69" s="158" t="s">
        <v>460</v>
      </c>
      <c r="N69" s="158" t="s">
        <v>462</v>
      </c>
      <c r="O69" s="158" t="s">
        <v>66</v>
      </c>
      <c r="P69" s="158" t="s">
        <v>445</v>
      </c>
      <c r="Q69" s="158" t="s">
        <v>443</v>
      </c>
    </row>
    <row r="70" spans="1:19" s="9" customFormat="1" x14ac:dyDescent="0.25">
      <c r="A70" s="157" t="s">
        <v>1492</v>
      </c>
      <c r="B70" s="157" t="str">
        <f>CHOOSE(Translations!$C$1+1,O70,P70,Q70)</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0" s="157">
        <f t="shared" ref="C70:C133" si="2">IF(O70=O69,C69+1,0)</f>
        <v>0</v>
      </c>
      <c r="D70" s="157" t="str">
        <f t="shared" ref="D70:D133" si="3">B70&amp;"-"&amp;C70</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meses.-0</v>
      </c>
      <c r="E70" s="157" t="str">
        <f>CHOOSE(Translations!$C$1+1,I70,J70,K70)</f>
        <v>Género</v>
      </c>
      <c r="F70" s="157" t="str">
        <f>CHOOSE(Translations!$C$1+1,L70,M70,N70)</f>
        <v>Mujeres</v>
      </c>
      <c r="G70" s="157" t="s">
        <v>1493</v>
      </c>
      <c r="H70" s="158" t="s">
        <v>1494</v>
      </c>
      <c r="I70" s="158" t="s">
        <v>1257</v>
      </c>
      <c r="J70" s="158" t="s">
        <v>1258</v>
      </c>
      <c r="K70" s="158" t="s">
        <v>1259</v>
      </c>
      <c r="L70" s="158" t="s">
        <v>1260</v>
      </c>
      <c r="M70" s="158" t="s">
        <v>1261</v>
      </c>
      <c r="N70" s="158" t="s">
        <v>1262</v>
      </c>
      <c r="O70" s="158" t="s">
        <v>1495</v>
      </c>
      <c r="P70" s="158" t="s">
        <v>1496</v>
      </c>
      <c r="Q70" s="158" t="s">
        <v>1497</v>
      </c>
    </row>
    <row r="71" spans="1:19" s="9" customFormat="1" x14ac:dyDescent="0.25">
      <c r="A71" s="157" t="s">
        <v>1492</v>
      </c>
      <c r="B71" s="157" t="str">
        <f>CHOOSE(Translations!$C$1+1,O71,P71,Q71)</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1" s="157">
        <f t="shared" si="2"/>
        <v>1</v>
      </c>
      <c r="D71" s="157"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meses.-1</v>
      </c>
      <c r="E71" s="157" t="str">
        <f>CHOOSE(Translations!$C$1+1,I71,J71,K71)</f>
        <v>Género</v>
      </c>
      <c r="F71" s="157" t="str">
        <f>CHOOSE(Translations!$C$1+1,L71,M71,N71)</f>
        <v>Hombres</v>
      </c>
      <c r="G71" s="157" t="s">
        <v>1498</v>
      </c>
      <c r="H71" s="158" t="s">
        <v>1499</v>
      </c>
      <c r="I71" s="158" t="s">
        <v>1257</v>
      </c>
      <c r="J71" s="158" t="s">
        <v>1258</v>
      </c>
      <c r="K71" s="158" t="s">
        <v>1259</v>
      </c>
      <c r="L71" s="158" t="s">
        <v>1265</v>
      </c>
      <c r="M71" s="158" t="s">
        <v>1266</v>
      </c>
      <c r="N71" s="158" t="s">
        <v>1267</v>
      </c>
      <c r="O71" s="158" t="s">
        <v>1495</v>
      </c>
      <c r="P71" s="158" t="s">
        <v>1496</v>
      </c>
      <c r="Q71" s="158" t="s">
        <v>1497</v>
      </c>
    </row>
    <row r="72" spans="1:19" s="9" customFormat="1" x14ac:dyDescent="0.25">
      <c r="A72" s="157" t="s">
        <v>1492</v>
      </c>
      <c r="B72" s="157" t="str">
        <f>CHOOSE(Translations!$C$1+1,O72,P72,Q72)</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2" s="157">
        <f t="shared" si="2"/>
        <v>2</v>
      </c>
      <c r="D72" s="157"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meses.-2</v>
      </c>
      <c r="E72" s="157" t="str">
        <f>CHOOSE(Translations!$C$1+1,I72,J72,K72)</f>
        <v>Edad</v>
      </c>
      <c r="F72" s="157" t="str">
        <f>CHOOSE(Translations!$C$1+1,L72,M72,N72)</f>
        <v>25+</v>
      </c>
      <c r="G72" s="157" t="s">
        <v>1500</v>
      </c>
      <c r="H72" s="158" t="s">
        <v>1501</v>
      </c>
      <c r="I72" s="158" t="s">
        <v>1270</v>
      </c>
      <c r="J72" s="158" t="s">
        <v>1270</v>
      </c>
      <c r="K72" s="158" t="s">
        <v>1271</v>
      </c>
      <c r="L72" s="158" t="s">
        <v>1323</v>
      </c>
      <c r="M72" s="158" t="s">
        <v>1323</v>
      </c>
      <c r="N72" s="158" t="s">
        <v>1323</v>
      </c>
      <c r="O72" s="158" t="s">
        <v>1495</v>
      </c>
      <c r="P72" s="158" t="s">
        <v>1496</v>
      </c>
      <c r="Q72" s="158" t="s">
        <v>1497</v>
      </c>
    </row>
    <row r="73" spans="1:19" s="9" customFormat="1" x14ac:dyDescent="0.25">
      <c r="A73" s="157" t="s">
        <v>1492</v>
      </c>
      <c r="B73" s="157" t="str">
        <f>CHOOSE(Translations!$C$1+1,O73,P73,Q73)</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3" s="157">
        <f t="shared" si="2"/>
        <v>3</v>
      </c>
      <c r="D73" s="157"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meses.-3</v>
      </c>
      <c r="E73" s="157" t="str">
        <f>CHOOSE(Translations!$C$1+1,I73,J73,K73)</f>
        <v>Edad</v>
      </c>
      <c r="F73" s="157" t="str">
        <f>CHOOSE(Translations!$C$1+1,L73,M73,N73)</f>
        <v>20-24</v>
      </c>
      <c r="G73" s="157" t="s">
        <v>1502</v>
      </c>
      <c r="H73" s="158" t="s">
        <v>1503</v>
      </c>
      <c r="I73" s="158" t="s">
        <v>1270</v>
      </c>
      <c r="J73" s="158" t="s">
        <v>1270</v>
      </c>
      <c r="K73" s="158" t="s">
        <v>1271</v>
      </c>
      <c r="L73" s="158" t="s">
        <v>1504</v>
      </c>
      <c r="M73" s="158" t="s">
        <v>1504</v>
      </c>
      <c r="N73" s="158" t="s">
        <v>1504</v>
      </c>
      <c r="O73" s="158" t="s">
        <v>1495</v>
      </c>
      <c r="P73" s="158" t="s">
        <v>1496</v>
      </c>
      <c r="Q73" s="158" t="s">
        <v>1497</v>
      </c>
    </row>
    <row r="74" spans="1:19" s="9" customFormat="1" x14ac:dyDescent="0.25">
      <c r="A74" s="157" t="s">
        <v>1492</v>
      </c>
      <c r="B74" s="157" t="str">
        <f>CHOOSE(Translations!$C$1+1,O74,P74,Q74)</f>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v>
      </c>
      <c r="C74" s="157">
        <f t="shared" si="2"/>
        <v>4</v>
      </c>
      <c r="D74" s="157" t="str">
        <f t="shared" si="3"/>
        <v>HIV O-10 Porcentaje de encuestados que reportan haber utilizado un preservativo en la última ocasión en que mantuvieron relaciones sexuales con una pareja no conyugal, con la que no conviven, entre las personas que hayan mantenido relaciones sexuales con este tipo de pareja en los anteriores 12 meses.-4</v>
      </c>
      <c r="E74" s="157" t="str">
        <f>CHOOSE(Translations!$C$1+1,I74,J74,K74)</f>
        <v>Edad</v>
      </c>
      <c r="F74" s="157" t="str">
        <f>CHOOSE(Translations!$C$1+1,L74,M74,N74)</f>
        <v>15-19</v>
      </c>
      <c r="G74" s="157" t="s">
        <v>1505</v>
      </c>
      <c r="H74" s="158" t="s">
        <v>1506</v>
      </c>
      <c r="I74" s="158" t="s">
        <v>1270</v>
      </c>
      <c r="J74" s="158" t="s">
        <v>1270</v>
      </c>
      <c r="K74" s="158" t="s">
        <v>1271</v>
      </c>
      <c r="L74" s="158" t="s">
        <v>1507</v>
      </c>
      <c r="M74" s="158" t="s">
        <v>1507</v>
      </c>
      <c r="N74" s="158" t="s">
        <v>1507</v>
      </c>
      <c r="O74" s="158" t="s">
        <v>1495</v>
      </c>
      <c r="P74" s="158" t="s">
        <v>1496</v>
      </c>
      <c r="Q74" s="158" t="s">
        <v>1497</v>
      </c>
    </row>
    <row r="75" spans="1:19" s="9" customFormat="1" x14ac:dyDescent="0.25">
      <c r="A75" s="157" t="s">
        <v>1508</v>
      </c>
      <c r="B75" s="157" t="str">
        <f>CHOOSE(Translations!$C$1+1,O75,P75,Q75)</f>
        <v>HIV O-4a⁽ᴹ⁾ Porcentaje de hombres que afirman haber utilizado preservativo en su última relación de sexo anal con una pareja masculina no regular</v>
      </c>
      <c r="C75" s="157">
        <f t="shared" si="2"/>
        <v>0</v>
      </c>
      <c r="D75" s="157" t="str">
        <f t="shared" si="3"/>
        <v>HIV O-4a⁽ᴹ⁾ Porcentaje de hombres que afirman haber utilizado preservativo en su última relación de sexo anal con una pareja masculina no regular-0</v>
      </c>
      <c r="E75" s="157" t="str">
        <f>CHOOSE(Translations!$C$1+1,I75,J75,K75)</f>
        <v>Edad</v>
      </c>
      <c r="F75" s="157" t="str">
        <f>CHOOSE(Translations!$C$1+1,L75,M75,N75)</f>
        <v>25+</v>
      </c>
      <c r="G75" s="157" t="s">
        <v>1509</v>
      </c>
      <c r="H75" s="158" t="s">
        <v>1510</v>
      </c>
      <c r="I75" s="158" t="s">
        <v>1270</v>
      </c>
      <c r="J75" s="158" t="s">
        <v>1270</v>
      </c>
      <c r="K75" s="158" t="s">
        <v>1271</v>
      </c>
      <c r="L75" s="158" t="s">
        <v>1323</v>
      </c>
      <c r="M75" s="158" t="s">
        <v>1323</v>
      </c>
      <c r="N75" s="158" t="s">
        <v>1323</v>
      </c>
      <c r="O75" s="158" t="s">
        <v>1511</v>
      </c>
      <c r="P75" s="158" t="s">
        <v>1512</v>
      </c>
      <c r="Q75" s="158" t="s">
        <v>1513</v>
      </c>
    </row>
    <row r="76" spans="1:19" s="9" customFormat="1" x14ac:dyDescent="0.25">
      <c r="A76" s="157" t="s">
        <v>1508</v>
      </c>
      <c r="B76" s="157" t="str">
        <f>CHOOSE(Translations!$C$1+1,O76,P76,Q76)</f>
        <v>HIV O-4a⁽ᴹ⁾ Porcentaje de hombres que afirman haber utilizado preservativo en su última relación de sexo anal con una pareja masculina no regular</v>
      </c>
      <c r="C76" s="157">
        <f t="shared" si="2"/>
        <v>1</v>
      </c>
      <c r="D76" s="157" t="str">
        <f t="shared" si="3"/>
        <v>HIV O-4a⁽ᴹ⁾ Porcentaje de hombres que afirman haber utilizado preservativo en su última relación de sexo anal con una pareja masculina no regular-1</v>
      </c>
      <c r="E76" s="157" t="str">
        <f>CHOOSE(Translations!$C$1+1,I76,J76,K76)</f>
        <v>Edad</v>
      </c>
      <c r="F76" s="157" t="str">
        <f>CHOOSE(Translations!$C$1+1,L76,M76,N76)</f>
        <v>&lt;25</v>
      </c>
      <c r="G76" s="157" t="s">
        <v>1514</v>
      </c>
      <c r="H76" s="158" t="s">
        <v>1515</v>
      </c>
      <c r="I76" s="158" t="s">
        <v>1270</v>
      </c>
      <c r="J76" s="158" t="s">
        <v>1270</v>
      </c>
      <c r="K76" s="158" t="s">
        <v>1271</v>
      </c>
      <c r="L76" s="158" t="s">
        <v>1329</v>
      </c>
      <c r="M76" s="158" t="s">
        <v>1329</v>
      </c>
      <c r="N76" s="158" t="s">
        <v>1329</v>
      </c>
      <c r="O76" s="158" t="s">
        <v>1511</v>
      </c>
      <c r="P76" s="158" t="s">
        <v>1512</v>
      </c>
      <c r="Q76" s="158" t="s">
        <v>1513</v>
      </c>
    </row>
    <row r="77" spans="1:19" s="9" customFormat="1" x14ac:dyDescent="0.25">
      <c r="A77" s="157" t="s">
        <v>1516</v>
      </c>
      <c r="B77" s="157" t="str">
        <f>CHOOSE(Translations!$C$1+1,O77,P77,Q77)</f>
        <v>HIV O-4.1b⁽ᴹ⁾ Porcentaje de personas transgénero que afirman haber utilizado preservativo en su último encuentro sexual o relación de sexo anal con una pareja masculina no regular</v>
      </c>
      <c r="C77" s="157">
        <f t="shared" si="2"/>
        <v>0</v>
      </c>
      <c r="D77" s="157" t="str">
        <f t="shared" si="3"/>
        <v>HIV O-4.1b⁽ᴹ⁾ Porcentaje de personas transgénero que afirman haber utilizado preservativo en su último encuentro sexual o relación de sexo anal con una pareja masculina no regular-0</v>
      </c>
      <c r="E77" s="157" t="str">
        <f>CHOOSE(Translations!$C$1+1,I77,J77,K77)</f>
        <v>Edad</v>
      </c>
      <c r="F77" s="157" t="str">
        <f>CHOOSE(Translations!$C$1+1,L77,M77,N77)</f>
        <v>25+</v>
      </c>
      <c r="G77" s="157" t="s">
        <v>1517</v>
      </c>
      <c r="H77" s="158" t="s">
        <v>1518</v>
      </c>
      <c r="I77" s="158" t="s">
        <v>1270</v>
      </c>
      <c r="J77" s="158" t="s">
        <v>1270</v>
      </c>
      <c r="K77" s="158" t="s">
        <v>1271</v>
      </c>
      <c r="L77" s="158" t="s">
        <v>1323</v>
      </c>
      <c r="M77" s="158" t="s">
        <v>1323</v>
      </c>
      <c r="N77" s="158" t="s">
        <v>1323</v>
      </c>
      <c r="O77" s="158" t="s">
        <v>1519</v>
      </c>
      <c r="P77" s="158" t="s">
        <v>1520</v>
      </c>
      <c r="Q77" s="158" t="s">
        <v>1521</v>
      </c>
    </row>
    <row r="78" spans="1:19" s="9" customFormat="1" x14ac:dyDescent="0.25">
      <c r="A78" s="157" t="s">
        <v>1516</v>
      </c>
      <c r="B78" s="157" t="str">
        <f>CHOOSE(Translations!$C$1+1,O78,P78,Q78)</f>
        <v>HIV O-4.1b⁽ᴹ⁾ Porcentaje de personas transgénero que afirman haber utilizado preservativo en su último encuentro sexual o relación de sexo anal con una pareja masculina no regular</v>
      </c>
      <c r="C78" s="157">
        <f t="shared" si="2"/>
        <v>1</v>
      </c>
      <c r="D78" s="157" t="str">
        <f t="shared" si="3"/>
        <v>HIV O-4.1b⁽ᴹ⁾ Porcentaje de personas transgénero que afirman haber utilizado preservativo en su último encuentro sexual o relación de sexo anal con una pareja masculina no regular-1</v>
      </c>
      <c r="E78" s="157" t="str">
        <f>CHOOSE(Translations!$C$1+1,I78,J78,K78)</f>
        <v>Edad</v>
      </c>
      <c r="F78" s="157" t="str">
        <f>CHOOSE(Translations!$C$1+1,L78,M78,N78)</f>
        <v>&lt;25</v>
      </c>
      <c r="G78" s="157" t="s">
        <v>1522</v>
      </c>
      <c r="H78" s="158" t="s">
        <v>1523</v>
      </c>
      <c r="I78" s="158" t="s">
        <v>1270</v>
      </c>
      <c r="J78" s="158" t="s">
        <v>1270</v>
      </c>
      <c r="K78" s="158" t="s">
        <v>1271</v>
      </c>
      <c r="L78" s="158" t="s">
        <v>1329</v>
      </c>
      <c r="M78" s="158" t="s">
        <v>1329</v>
      </c>
      <c r="N78" s="158" t="s">
        <v>1329</v>
      </c>
      <c r="O78" s="158" t="s">
        <v>1519</v>
      </c>
      <c r="P78" s="158" t="s">
        <v>1520</v>
      </c>
      <c r="Q78" s="158" t="s">
        <v>1521</v>
      </c>
    </row>
    <row r="79" spans="1:19" s="9" customFormat="1" x14ac:dyDescent="0.25">
      <c r="A79" s="157" t="s">
        <v>1524</v>
      </c>
      <c r="B79" s="157" t="str">
        <f>CHOOSE(Translations!$C$1+1,O79,P79,Q79)</f>
        <v>HIV O-5⁽ᴹ⁾ Porcentaje de trabajadores sexuales que afirman haber utilizado preservativo con su último cliente</v>
      </c>
      <c r="C79" s="157">
        <f t="shared" si="2"/>
        <v>0</v>
      </c>
      <c r="D79" s="157" t="str">
        <f t="shared" si="3"/>
        <v>HIV O-5⁽ᴹ⁾ Porcentaje de trabajadores sexuales que afirman haber utilizado preservativo con su último cliente-0</v>
      </c>
      <c r="E79" s="157" t="str">
        <f>CHOOSE(Translations!$C$1+1,I79,J79,K79)</f>
        <v>Género</v>
      </c>
      <c r="F79" s="157" t="str">
        <f>CHOOSE(Translations!$C$1+1,L79,M79,N79)</f>
        <v>Transgénero</v>
      </c>
      <c r="G79" s="157" t="s">
        <v>1525</v>
      </c>
      <c r="H79" s="158" t="s">
        <v>1526</v>
      </c>
      <c r="I79" s="158" t="s">
        <v>1257</v>
      </c>
      <c r="J79" s="158" t="s">
        <v>1258</v>
      </c>
      <c r="K79" s="158" t="s">
        <v>1259</v>
      </c>
      <c r="L79" s="158" t="s">
        <v>1341</v>
      </c>
      <c r="M79" s="158" t="s">
        <v>1342</v>
      </c>
      <c r="N79" s="158" t="s">
        <v>1343</v>
      </c>
      <c r="O79" s="158" t="s">
        <v>1527</v>
      </c>
      <c r="P79" s="158" t="s">
        <v>1528</v>
      </c>
      <c r="Q79" s="158" t="s">
        <v>1529</v>
      </c>
    </row>
    <row r="80" spans="1:19" s="9" customFormat="1" x14ac:dyDescent="0.25">
      <c r="A80" s="157" t="s">
        <v>1524</v>
      </c>
      <c r="B80" s="157" t="str">
        <f>CHOOSE(Translations!$C$1+1,O80,P80,Q80)</f>
        <v>HIV O-5⁽ᴹ⁾ Porcentaje de trabajadores sexuales que afirman haber utilizado preservativo con su último cliente</v>
      </c>
      <c r="C80" s="157">
        <f t="shared" si="2"/>
        <v>1</v>
      </c>
      <c r="D80" s="157" t="str">
        <f t="shared" si="3"/>
        <v>HIV O-5⁽ᴹ⁾ Porcentaje de trabajadores sexuales que afirman haber utilizado preservativo con su último cliente-1</v>
      </c>
      <c r="E80" s="157" t="str">
        <f>CHOOSE(Translations!$C$1+1,I80,J80,K80)</f>
        <v>Género</v>
      </c>
      <c r="F80" s="157" t="str">
        <f>CHOOSE(Translations!$C$1+1,L80,M80,N80)</f>
        <v>Mujeres</v>
      </c>
      <c r="G80" s="157" t="s">
        <v>1530</v>
      </c>
      <c r="H80" s="158" t="s">
        <v>1531</v>
      </c>
      <c r="I80" s="158" t="s">
        <v>1257</v>
      </c>
      <c r="J80" s="158" t="s">
        <v>1258</v>
      </c>
      <c r="K80" s="158" t="s">
        <v>1259</v>
      </c>
      <c r="L80" s="158" t="s">
        <v>1260</v>
      </c>
      <c r="M80" s="158" t="s">
        <v>1261</v>
      </c>
      <c r="N80" s="158" t="s">
        <v>1262</v>
      </c>
      <c r="O80" s="158" t="s">
        <v>1527</v>
      </c>
      <c r="P80" s="158" t="s">
        <v>1528</v>
      </c>
      <c r="Q80" s="158" t="s">
        <v>1529</v>
      </c>
    </row>
    <row r="81" spans="1:17" s="9" customFormat="1" x14ac:dyDescent="0.25">
      <c r="A81" s="157" t="s">
        <v>1524</v>
      </c>
      <c r="B81" s="157" t="str">
        <f>CHOOSE(Translations!$C$1+1,O81,P81,Q81)</f>
        <v>HIV O-5⁽ᴹ⁾ Porcentaje de trabajadores sexuales que afirman haber utilizado preservativo con su último cliente</v>
      </c>
      <c r="C81" s="157">
        <f t="shared" si="2"/>
        <v>2</v>
      </c>
      <c r="D81" s="157" t="str">
        <f t="shared" si="3"/>
        <v>HIV O-5⁽ᴹ⁾ Porcentaje de trabajadores sexuales que afirman haber utilizado preservativo con su último cliente-2</v>
      </c>
      <c r="E81" s="157" t="str">
        <f>CHOOSE(Translations!$C$1+1,I81,J81,K81)</f>
        <v>Género</v>
      </c>
      <c r="F81" s="157" t="str">
        <f>CHOOSE(Translations!$C$1+1,L81,M81,N81)</f>
        <v>Hombres</v>
      </c>
      <c r="G81" s="157" t="s">
        <v>1532</v>
      </c>
      <c r="H81" s="158" t="s">
        <v>1533</v>
      </c>
      <c r="I81" s="158" t="s">
        <v>1257</v>
      </c>
      <c r="J81" s="158" t="s">
        <v>1258</v>
      </c>
      <c r="K81" s="158" t="s">
        <v>1259</v>
      </c>
      <c r="L81" s="158" t="s">
        <v>1265</v>
      </c>
      <c r="M81" s="158" t="s">
        <v>1266</v>
      </c>
      <c r="N81" s="158" t="s">
        <v>1267</v>
      </c>
      <c r="O81" s="158" t="s">
        <v>1527</v>
      </c>
      <c r="P81" s="158" t="s">
        <v>1528</v>
      </c>
      <c r="Q81" s="158" t="s">
        <v>1529</v>
      </c>
    </row>
    <row r="82" spans="1:17" s="9" customFormat="1" x14ac:dyDescent="0.25">
      <c r="A82" s="157" t="s">
        <v>1524</v>
      </c>
      <c r="B82" s="157" t="str">
        <f>CHOOSE(Translations!$C$1+1,O82,P82,Q82)</f>
        <v>HIV O-5⁽ᴹ⁾ Porcentaje de trabajadores sexuales que afirman haber utilizado preservativo con su último cliente</v>
      </c>
      <c r="C82" s="157">
        <f t="shared" si="2"/>
        <v>3</v>
      </c>
      <c r="D82" s="157" t="str">
        <f t="shared" si="3"/>
        <v>HIV O-5⁽ᴹ⁾ Porcentaje de trabajadores sexuales que afirman haber utilizado preservativo con su último cliente-3</v>
      </c>
      <c r="E82" s="157" t="str">
        <f>CHOOSE(Translations!$C$1+1,I82,J82,K82)</f>
        <v>Edad</v>
      </c>
      <c r="F82" s="157" t="str">
        <f>CHOOSE(Translations!$C$1+1,L82,M82,N82)</f>
        <v>25+</v>
      </c>
      <c r="G82" s="157" t="s">
        <v>1534</v>
      </c>
      <c r="H82" s="158" t="s">
        <v>1535</v>
      </c>
      <c r="I82" s="158" t="s">
        <v>1270</v>
      </c>
      <c r="J82" s="158" t="s">
        <v>1270</v>
      </c>
      <c r="K82" s="158" t="s">
        <v>1271</v>
      </c>
      <c r="L82" s="158" t="s">
        <v>1323</v>
      </c>
      <c r="M82" s="158" t="s">
        <v>1323</v>
      </c>
      <c r="N82" s="158" t="s">
        <v>1323</v>
      </c>
      <c r="O82" s="158" t="s">
        <v>1527</v>
      </c>
      <c r="P82" s="158" t="s">
        <v>1528</v>
      </c>
      <c r="Q82" s="158" t="s">
        <v>1529</v>
      </c>
    </row>
    <row r="83" spans="1:17" s="9" customFormat="1" x14ac:dyDescent="0.25">
      <c r="A83" s="157" t="s">
        <v>1524</v>
      </c>
      <c r="B83" s="157" t="str">
        <f>CHOOSE(Translations!$C$1+1,O83,P83,Q83)</f>
        <v>HIV O-5⁽ᴹ⁾ Porcentaje de trabajadores sexuales que afirman haber utilizado preservativo con su último cliente</v>
      </c>
      <c r="C83" s="157">
        <f t="shared" si="2"/>
        <v>4</v>
      </c>
      <c r="D83" s="157" t="str">
        <f t="shared" si="3"/>
        <v>HIV O-5⁽ᴹ⁾ Porcentaje de trabajadores sexuales que afirman haber utilizado preservativo con su último cliente-4</v>
      </c>
      <c r="E83" s="157" t="str">
        <f>CHOOSE(Translations!$C$1+1,I83,J83,K83)</f>
        <v>Edad</v>
      </c>
      <c r="F83" s="157" t="str">
        <f>CHOOSE(Translations!$C$1+1,L83,M83,N83)</f>
        <v>&lt;25</v>
      </c>
      <c r="G83" s="157" t="s">
        <v>1536</v>
      </c>
      <c r="H83" s="158" t="s">
        <v>1537</v>
      </c>
      <c r="I83" s="158" t="s">
        <v>1270</v>
      </c>
      <c r="J83" s="158" t="s">
        <v>1270</v>
      </c>
      <c r="K83" s="158" t="s">
        <v>1271</v>
      </c>
      <c r="L83" s="158" t="s">
        <v>1329</v>
      </c>
      <c r="M83" s="158" t="s">
        <v>1329</v>
      </c>
      <c r="N83" s="158" t="s">
        <v>1329</v>
      </c>
      <c r="O83" s="158" t="s">
        <v>1527</v>
      </c>
      <c r="P83" s="158" t="s">
        <v>1528</v>
      </c>
      <c r="Q83" s="158" t="s">
        <v>1529</v>
      </c>
    </row>
    <row r="84" spans="1:17" s="9" customFormat="1" x14ac:dyDescent="0.25">
      <c r="A84" s="157" t="s">
        <v>1538</v>
      </c>
      <c r="B84" s="157" t="str">
        <f>CHOOSE(Translations!$C$1+1,O84,P84,Q84)</f>
        <v>HIV O-6⁽ᴹ⁾ Porcentaje de consumidores de drogas inyectables que afirman haber utilizado material de inyección esterilizado en su última inyección</v>
      </c>
      <c r="C84" s="157">
        <f t="shared" si="2"/>
        <v>0</v>
      </c>
      <c r="D84" s="157" t="str">
        <f t="shared" si="3"/>
        <v>HIV O-6⁽ᴹ⁾ Porcentaje de consumidores de drogas inyectables que afirman haber utilizado material de inyección esterilizado en su última inyección-0</v>
      </c>
      <c r="E84" s="157" t="str">
        <f>CHOOSE(Translations!$C$1+1,I84,J84,K84)</f>
        <v>Género</v>
      </c>
      <c r="F84" s="157" t="str">
        <f>CHOOSE(Translations!$C$1+1,L84,M84,N84)</f>
        <v>Transgénero</v>
      </c>
      <c r="G84" s="157" t="s">
        <v>1539</v>
      </c>
      <c r="H84" s="158" t="s">
        <v>1540</v>
      </c>
      <c r="I84" s="158" t="s">
        <v>1257</v>
      </c>
      <c r="J84" s="158" t="s">
        <v>1258</v>
      </c>
      <c r="K84" s="158" t="s">
        <v>1259</v>
      </c>
      <c r="L84" s="158" t="s">
        <v>1341</v>
      </c>
      <c r="M84" s="158" t="s">
        <v>1342</v>
      </c>
      <c r="N84" s="158" t="s">
        <v>1343</v>
      </c>
      <c r="O84" s="158" t="s">
        <v>1541</v>
      </c>
      <c r="P84" s="158" t="s">
        <v>1542</v>
      </c>
      <c r="Q84" s="158" t="s">
        <v>1543</v>
      </c>
    </row>
    <row r="85" spans="1:17" s="9" customFormat="1" x14ac:dyDescent="0.25">
      <c r="A85" s="157" t="s">
        <v>1538</v>
      </c>
      <c r="B85" s="157" t="str">
        <f>CHOOSE(Translations!$C$1+1,O85,P85,Q85)</f>
        <v>HIV O-6⁽ᴹ⁾ Porcentaje de consumidores de drogas inyectables que afirman haber utilizado material de inyección esterilizado en su última inyección</v>
      </c>
      <c r="C85" s="157">
        <f t="shared" si="2"/>
        <v>1</v>
      </c>
      <c r="D85" s="157" t="str">
        <f t="shared" si="3"/>
        <v>HIV O-6⁽ᴹ⁾ Porcentaje de consumidores de drogas inyectables que afirman haber utilizado material de inyección esterilizado en su última inyección-1</v>
      </c>
      <c r="E85" s="157" t="str">
        <f>CHOOSE(Translations!$C$1+1,I85,J85,K85)</f>
        <v>Género</v>
      </c>
      <c r="F85" s="157" t="str">
        <f>CHOOSE(Translations!$C$1+1,L85,M85,N85)</f>
        <v>Mujeres</v>
      </c>
      <c r="G85" s="157" t="s">
        <v>1544</v>
      </c>
      <c r="H85" s="158" t="s">
        <v>1545</v>
      </c>
      <c r="I85" s="158" t="s">
        <v>1257</v>
      </c>
      <c r="J85" s="158" t="s">
        <v>1258</v>
      </c>
      <c r="K85" s="158" t="s">
        <v>1259</v>
      </c>
      <c r="L85" s="158" t="s">
        <v>1260</v>
      </c>
      <c r="M85" s="158" t="s">
        <v>1261</v>
      </c>
      <c r="N85" s="158" t="s">
        <v>1262</v>
      </c>
      <c r="O85" s="158" t="s">
        <v>1541</v>
      </c>
      <c r="P85" s="158" t="s">
        <v>1542</v>
      </c>
      <c r="Q85" s="158" t="s">
        <v>1543</v>
      </c>
    </row>
    <row r="86" spans="1:17" s="9" customFormat="1" x14ac:dyDescent="0.25">
      <c r="A86" s="157" t="s">
        <v>1538</v>
      </c>
      <c r="B86" s="157" t="str">
        <f>CHOOSE(Translations!$C$1+1,O86,P86,Q86)</f>
        <v>HIV O-6⁽ᴹ⁾ Porcentaje de consumidores de drogas inyectables que afirman haber utilizado material de inyección esterilizado en su última inyección</v>
      </c>
      <c r="C86" s="157">
        <f t="shared" si="2"/>
        <v>2</v>
      </c>
      <c r="D86" s="157" t="str">
        <f t="shared" si="3"/>
        <v>HIV O-6⁽ᴹ⁾ Porcentaje de consumidores de drogas inyectables que afirman haber utilizado material de inyección esterilizado en su última inyección-2</v>
      </c>
      <c r="E86" s="157" t="str">
        <f>CHOOSE(Translations!$C$1+1,I86,J86,K86)</f>
        <v>Género</v>
      </c>
      <c r="F86" s="157" t="str">
        <f>CHOOSE(Translations!$C$1+1,L86,M86,N86)</f>
        <v>Hombres</v>
      </c>
      <c r="G86" s="157" t="s">
        <v>1546</v>
      </c>
      <c r="H86" s="158" t="s">
        <v>1547</v>
      </c>
      <c r="I86" s="158" t="s">
        <v>1257</v>
      </c>
      <c r="J86" s="158" t="s">
        <v>1258</v>
      </c>
      <c r="K86" s="158" t="s">
        <v>1259</v>
      </c>
      <c r="L86" s="158" t="s">
        <v>1265</v>
      </c>
      <c r="M86" s="158" t="s">
        <v>1266</v>
      </c>
      <c r="N86" s="158" t="s">
        <v>1267</v>
      </c>
      <c r="O86" s="158" t="s">
        <v>1541</v>
      </c>
      <c r="P86" s="158" t="s">
        <v>1542</v>
      </c>
      <c r="Q86" s="158" t="s">
        <v>1543</v>
      </c>
    </row>
    <row r="87" spans="1:17" s="9" customFormat="1" x14ac:dyDescent="0.25">
      <c r="A87" s="157" t="s">
        <v>1538</v>
      </c>
      <c r="B87" s="157" t="str">
        <f>CHOOSE(Translations!$C$1+1,O87,P87,Q87)</f>
        <v>HIV O-6⁽ᴹ⁾ Porcentaje de consumidores de drogas inyectables que afirman haber utilizado material de inyección esterilizado en su última inyección</v>
      </c>
      <c r="C87" s="157">
        <f t="shared" si="2"/>
        <v>3</v>
      </c>
      <c r="D87" s="157" t="str">
        <f t="shared" si="3"/>
        <v>HIV O-6⁽ᴹ⁾ Porcentaje de consumidores de drogas inyectables que afirman haber utilizado material de inyección esterilizado en su última inyección-3</v>
      </c>
      <c r="E87" s="157" t="str">
        <f>CHOOSE(Translations!$C$1+1,I87,J87,K87)</f>
        <v>Edad</v>
      </c>
      <c r="F87" s="157" t="str">
        <f>CHOOSE(Translations!$C$1+1,L87,M87,N87)</f>
        <v>25+</v>
      </c>
      <c r="G87" s="157" t="s">
        <v>1548</v>
      </c>
      <c r="H87" s="158" t="s">
        <v>1549</v>
      </c>
      <c r="I87" s="158" t="s">
        <v>1270</v>
      </c>
      <c r="J87" s="158" t="s">
        <v>1270</v>
      </c>
      <c r="K87" s="158" t="s">
        <v>1271</v>
      </c>
      <c r="L87" s="158" t="s">
        <v>1323</v>
      </c>
      <c r="M87" s="158" t="s">
        <v>1323</v>
      </c>
      <c r="N87" s="158" t="s">
        <v>1323</v>
      </c>
      <c r="O87" s="158" t="s">
        <v>1541</v>
      </c>
      <c r="P87" s="158" t="s">
        <v>1542</v>
      </c>
      <c r="Q87" s="158" t="s">
        <v>1543</v>
      </c>
    </row>
    <row r="88" spans="1:17" s="9" customFormat="1" x14ac:dyDescent="0.25">
      <c r="A88" s="157" t="s">
        <v>1538</v>
      </c>
      <c r="B88" s="157" t="str">
        <f>CHOOSE(Translations!$C$1+1,O88,P88,Q88)</f>
        <v>HIV O-6⁽ᴹ⁾ Porcentaje de consumidores de drogas inyectables que afirman haber utilizado material de inyección esterilizado en su última inyección</v>
      </c>
      <c r="C88" s="157">
        <f t="shared" si="2"/>
        <v>4</v>
      </c>
      <c r="D88" s="157" t="str">
        <f t="shared" si="3"/>
        <v>HIV O-6⁽ᴹ⁾ Porcentaje de consumidores de drogas inyectables que afirman haber utilizado material de inyección esterilizado en su última inyección-4</v>
      </c>
      <c r="E88" s="157" t="str">
        <f>CHOOSE(Translations!$C$1+1,I88,J88,K88)</f>
        <v>Edad</v>
      </c>
      <c r="F88" s="157" t="str">
        <f>CHOOSE(Translations!$C$1+1,L88,M88,N88)</f>
        <v>&lt;25</v>
      </c>
      <c r="G88" s="157" t="s">
        <v>1550</v>
      </c>
      <c r="H88" s="158" t="s">
        <v>1551</v>
      </c>
      <c r="I88" s="158" t="s">
        <v>1270</v>
      </c>
      <c r="J88" s="158" t="s">
        <v>1270</v>
      </c>
      <c r="K88" s="158" t="s">
        <v>1271</v>
      </c>
      <c r="L88" s="158" t="s">
        <v>1329</v>
      </c>
      <c r="M88" s="158" t="s">
        <v>1329</v>
      </c>
      <c r="N88" s="158" t="s">
        <v>1329</v>
      </c>
      <c r="O88" s="158" t="s">
        <v>1541</v>
      </c>
      <c r="P88" s="158" t="s">
        <v>1542</v>
      </c>
      <c r="Q88" s="158" t="s">
        <v>1543</v>
      </c>
    </row>
    <row r="89" spans="1:17" s="9" customFormat="1" x14ac:dyDescent="0.25">
      <c r="A89" s="157" t="s">
        <v>1552</v>
      </c>
      <c r="B89" s="157" t="str">
        <f>CHOOSE(Translations!$C$1+1,O89,P89,Q89)</f>
        <v>HIV O-9 Porcentaje de consumidores de drogas inyectables que afirman haber utilizado preservativo en su última relación sexual</v>
      </c>
      <c r="C89" s="157">
        <f t="shared" si="2"/>
        <v>0</v>
      </c>
      <c r="D89" s="157" t="str">
        <f t="shared" si="3"/>
        <v>HIV O-9 Porcentaje de consumidores de drogas inyectables que afirman haber utilizado preservativo en su última relación sexual-0</v>
      </c>
      <c r="E89" s="157" t="str">
        <f>CHOOSE(Translations!$C$1+1,I89,J89,K89)</f>
        <v>Género</v>
      </c>
      <c r="F89" s="157" t="str">
        <f>CHOOSE(Translations!$C$1+1,L89,M89,N89)</f>
        <v>Transgénero</v>
      </c>
      <c r="G89" s="157" t="s">
        <v>1553</v>
      </c>
      <c r="H89" s="158" t="s">
        <v>1554</v>
      </c>
      <c r="I89" s="158" t="s">
        <v>1257</v>
      </c>
      <c r="J89" s="158" t="s">
        <v>1258</v>
      </c>
      <c r="K89" s="158" t="s">
        <v>1259</v>
      </c>
      <c r="L89" s="158" t="s">
        <v>1341</v>
      </c>
      <c r="M89" s="158" t="s">
        <v>1342</v>
      </c>
      <c r="N89" s="158" t="s">
        <v>1343</v>
      </c>
      <c r="O89" s="158" t="s">
        <v>1555</v>
      </c>
      <c r="P89" s="158" t="s">
        <v>1556</v>
      </c>
      <c r="Q89" s="158" t="s">
        <v>1557</v>
      </c>
    </row>
    <row r="90" spans="1:17" s="9" customFormat="1" x14ac:dyDescent="0.25">
      <c r="A90" s="157" t="s">
        <v>1552</v>
      </c>
      <c r="B90" s="157" t="str">
        <f>CHOOSE(Translations!$C$1+1,O90,P90,Q90)</f>
        <v>HIV O-9 Porcentaje de consumidores de drogas inyectables que afirman haber utilizado preservativo en su última relación sexual</v>
      </c>
      <c r="C90" s="157">
        <f t="shared" si="2"/>
        <v>1</v>
      </c>
      <c r="D90" s="157" t="str">
        <f t="shared" si="3"/>
        <v>HIV O-9 Porcentaje de consumidores de drogas inyectables que afirman haber utilizado preservativo en su última relación sexual-1</v>
      </c>
      <c r="E90" s="157" t="str">
        <f>CHOOSE(Translations!$C$1+1,I90,J90,K90)</f>
        <v>Género</v>
      </c>
      <c r="F90" s="157" t="str">
        <f>CHOOSE(Translations!$C$1+1,L90,M90,N90)</f>
        <v>Mujeres</v>
      </c>
      <c r="G90" s="157" t="s">
        <v>1558</v>
      </c>
      <c r="H90" s="158" t="s">
        <v>1559</v>
      </c>
      <c r="I90" s="158" t="s">
        <v>1257</v>
      </c>
      <c r="J90" s="158" t="s">
        <v>1258</v>
      </c>
      <c r="K90" s="158" t="s">
        <v>1259</v>
      </c>
      <c r="L90" s="158" t="s">
        <v>1260</v>
      </c>
      <c r="M90" s="158" t="s">
        <v>1261</v>
      </c>
      <c r="N90" s="158" t="s">
        <v>1262</v>
      </c>
      <c r="O90" s="158" t="s">
        <v>1555</v>
      </c>
      <c r="P90" s="158" t="s">
        <v>1556</v>
      </c>
      <c r="Q90" s="158" t="s">
        <v>1557</v>
      </c>
    </row>
    <row r="91" spans="1:17" s="9" customFormat="1" x14ac:dyDescent="0.25">
      <c r="A91" s="157" t="s">
        <v>1552</v>
      </c>
      <c r="B91" s="157" t="str">
        <f>CHOOSE(Translations!$C$1+1,O91,P91,Q91)</f>
        <v>HIV O-9 Porcentaje de consumidores de drogas inyectables que afirman haber utilizado preservativo en su última relación sexual</v>
      </c>
      <c r="C91" s="157">
        <f t="shared" si="2"/>
        <v>2</v>
      </c>
      <c r="D91" s="157" t="str">
        <f t="shared" si="3"/>
        <v>HIV O-9 Porcentaje de consumidores de drogas inyectables que afirman haber utilizado preservativo en su última relación sexual-2</v>
      </c>
      <c r="E91" s="157" t="str">
        <f>CHOOSE(Translations!$C$1+1,I91,J91,K91)</f>
        <v>Género</v>
      </c>
      <c r="F91" s="157" t="str">
        <f>CHOOSE(Translations!$C$1+1,L91,M91,N91)</f>
        <v>Hombres</v>
      </c>
      <c r="G91" s="157" t="s">
        <v>1560</v>
      </c>
      <c r="H91" s="158" t="s">
        <v>1561</v>
      </c>
      <c r="I91" s="158" t="s">
        <v>1257</v>
      </c>
      <c r="J91" s="158" t="s">
        <v>1258</v>
      </c>
      <c r="K91" s="158" t="s">
        <v>1259</v>
      </c>
      <c r="L91" s="158" t="s">
        <v>1265</v>
      </c>
      <c r="M91" s="158" t="s">
        <v>1266</v>
      </c>
      <c r="N91" s="158" t="s">
        <v>1267</v>
      </c>
      <c r="O91" s="158" t="s">
        <v>1555</v>
      </c>
      <c r="P91" s="158" t="s">
        <v>1556</v>
      </c>
      <c r="Q91" s="158" t="s">
        <v>1557</v>
      </c>
    </row>
    <row r="92" spans="1:17" s="9" customFormat="1" x14ac:dyDescent="0.25">
      <c r="A92" s="157" t="s">
        <v>1552</v>
      </c>
      <c r="B92" s="157" t="str">
        <f>CHOOSE(Translations!$C$1+1,O92,P92,Q92)</f>
        <v>HIV O-9 Porcentaje de consumidores de drogas inyectables que afirman haber utilizado preservativo en su última relación sexual</v>
      </c>
      <c r="C92" s="157">
        <f t="shared" si="2"/>
        <v>3</v>
      </c>
      <c r="D92" s="157" t="str">
        <f t="shared" si="3"/>
        <v>HIV O-9 Porcentaje de consumidores de drogas inyectables que afirman haber utilizado preservativo en su última relación sexual-3</v>
      </c>
      <c r="E92" s="157" t="str">
        <f>CHOOSE(Translations!$C$1+1,I92,J92,K92)</f>
        <v>Edad</v>
      </c>
      <c r="F92" s="157" t="str">
        <f>CHOOSE(Translations!$C$1+1,L92,M92,N92)</f>
        <v>25+</v>
      </c>
      <c r="G92" s="157" t="s">
        <v>1562</v>
      </c>
      <c r="H92" s="158" t="s">
        <v>1563</v>
      </c>
      <c r="I92" s="158" t="s">
        <v>1270</v>
      </c>
      <c r="J92" s="158" t="s">
        <v>1270</v>
      </c>
      <c r="K92" s="158" t="s">
        <v>1271</v>
      </c>
      <c r="L92" s="158" t="s">
        <v>1323</v>
      </c>
      <c r="M92" s="158" t="s">
        <v>1323</v>
      </c>
      <c r="N92" s="158" t="s">
        <v>1323</v>
      </c>
      <c r="O92" s="158" t="s">
        <v>1555</v>
      </c>
      <c r="P92" s="158" t="s">
        <v>1556</v>
      </c>
      <c r="Q92" s="158" t="s">
        <v>1557</v>
      </c>
    </row>
    <row r="93" spans="1:17" s="9" customFormat="1" x14ac:dyDescent="0.25">
      <c r="A93" s="157" t="s">
        <v>1552</v>
      </c>
      <c r="B93" s="157" t="str">
        <f>CHOOSE(Translations!$C$1+1,O93,P93,Q93)</f>
        <v>HIV O-9 Porcentaje de consumidores de drogas inyectables que afirman haber utilizado preservativo en su última relación sexual</v>
      </c>
      <c r="C93" s="157">
        <f t="shared" si="2"/>
        <v>4</v>
      </c>
      <c r="D93" s="157" t="str">
        <f t="shared" si="3"/>
        <v>HIV O-9 Porcentaje de consumidores de drogas inyectables que afirman haber utilizado preservativo en su última relación sexual-4</v>
      </c>
      <c r="E93" s="157" t="str">
        <f>CHOOSE(Translations!$C$1+1,I93,J93,K93)</f>
        <v>Edad</v>
      </c>
      <c r="F93" s="157" t="str">
        <f>CHOOSE(Translations!$C$1+1,L93,M93,N93)</f>
        <v>&lt;25</v>
      </c>
      <c r="G93" s="157" t="s">
        <v>1564</v>
      </c>
      <c r="H93" s="158" t="s">
        <v>1565</v>
      </c>
      <c r="I93" s="158" t="s">
        <v>1270</v>
      </c>
      <c r="J93" s="158" t="s">
        <v>1270</v>
      </c>
      <c r="K93" s="158" t="s">
        <v>1271</v>
      </c>
      <c r="L93" s="158" t="s">
        <v>1329</v>
      </c>
      <c r="M93" s="158" t="s">
        <v>1329</v>
      </c>
      <c r="N93" s="158" t="s">
        <v>1329</v>
      </c>
      <c r="O93" s="158" t="s">
        <v>1555</v>
      </c>
      <c r="P93" s="158" t="s">
        <v>1556</v>
      </c>
      <c r="Q93" s="158" t="s">
        <v>1557</v>
      </c>
    </row>
    <row r="94" spans="1:17" s="9" customFormat="1" x14ac:dyDescent="0.25">
      <c r="A94" s="157" t="s">
        <v>1566</v>
      </c>
      <c r="B94" s="157" t="str">
        <f>CHOOSE(Translations!$C$1+1,O94,P94,Q94)</f>
        <v>HIV O-11⁽ᴹ⁾ Porcentaje de personas que viven con el VIH que conocen su Estatus de VIH al final del período de reporte</v>
      </c>
      <c r="C94" s="157">
        <f t="shared" si="2"/>
        <v>0</v>
      </c>
      <c r="D94" s="157" t="str">
        <f t="shared" si="3"/>
        <v>HIV O-11⁽ᴹ⁾ Porcentaje de personas que viven con el VIH que conocen su Estatus de VIH al final del período de reporte-0</v>
      </c>
      <c r="E94" s="157" t="str">
        <f>CHOOSE(Translations!$C$1+1,I94,J94,K94)</f>
        <v>Género</v>
      </c>
      <c r="F94" s="157" t="str">
        <f>CHOOSE(Translations!$C$1+1,L94,M94,N94)</f>
        <v>Transgénero</v>
      </c>
      <c r="G94" s="157" t="s">
        <v>1567</v>
      </c>
      <c r="H94" s="158" t="s">
        <v>1568</v>
      </c>
      <c r="I94" s="158" t="s">
        <v>1257</v>
      </c>
      <c r="J94" s="158" t="s">
        <v>1258</v>
      </c>
      <c r="K94" s="158" t="s">
        <v>1259</v>
      </c>
      <c r="L94" s="158" t="s">
        <v>1341</v>
      </c>
      <c r="M94" s="158" t="s">
        <v>1342</v>
      </c>
      <c r="N94" s="158" t="s">
        <v>1343</v>
      </c>
      <c r="O94" s="158" t="s">
        <v>1569</v>
      </c>
      <c r="P94" s="158" t="s">
        <v>1570</v>
      </c>
      <c r="Q94" s="158" t="s">
        <v>1571</v>
      </c>
    </row>
    <row r="95" spans="1:17" s="9" customFormat="1" x14ac:dyDescent="0.25">
      <c r="A95" s="157" t="s">
        <v>1566</v>
      </c>
      <c r="B95" s="157" t="str">
        <f>CHOOSE(Translations!$C$1+1,O95,P95,Q95)</f>
        <v>HIV O-11⁽ᴹ⁾ Porcentaje de personas que viven con el VIH que conocen su Estatus de VIH al final del período de reporte</v>
      </c>
      <c r="C95" s="157">
        <f t="shared" si="2"/>
        <v>1</v>
      </c>
      <c r="D95" s="157" t="str">
        <f t="shared" si="3"/>
        <v>HIV O-11⁽ᴹ⁾ Porcentaje de personas que viven con el VIH que conocen su Estatus de VIH al final del período de reporte-1</v>
      </c>
      <c r="E95" s="157" t="str">
        <f>CHOOSE(Translations!$C$1+1,I95,J95,K95)</f>
        <v>Género</v>
      </c>
      <c r="F95" s="157" t="str">
        <f>CHOOSE(Translations!$C$1+1,L95,M95,N95)</f>
        <v>Mujeres</v>
      </c>
      <c r="G95" s="157" t="s">
        <v>1572</v>
      </c>
      <c r="H95" s="158" t="s">
        <v>1573</v>
      </c>
      <c r="I95" s="158" t="s">
        <v>1257</v>
      </c>
      <c r="J95" s="158" t="s">
        <v>1258</v>
      </c>
      <c r="K95" s="158" t="s">
        <v>1259</v>
      </c>
      <c r="L95" s="158" t="s">
        <v>1260</v>
      </c>
      <c r="M95" s="158" t="s">
        <v>1261</v>
      </c>
      <c r="N95" s="158" t="s">
        <v>1262</v>
      </c>
      <c r="O95" s="158" t="s">
        <v>1569</v>
      </c>
      <c r="P95" s="158" t="s">
        <v>1570</v>
      </c>
      <c r="Q95" s="158" t="s">
        <v>1571</v>
      </c>
    </row>
    <row r="96" spans="1:17" s="9" customFormat="1" x14ac:dyDescent="0.25">
      <c r="A96" s="157" t="s">
        <v>1566</v>
      </c>
      <c r="B96" s="157" t="str">
        <f>CHOOSE(Translations!$C$1+1,O96,P96,Q96)</f>
        <v>HIV O-11⁽ᴹ⁾ Porcentaje de personas que viven con el VIH que conocen su Estatus de VIH al final del período de reporte</v>
      </c>
      <c r="C96" s="157">
        <f t="shared" si="2"/>
        <v>2</v>
      </c>
      <c r="D96" s="157" t="str">
        <f t="shared" si="3"/>
        <v>HIV O-11⁽ᴹ⁾ Porcentaje de personas que viven con el VIH que conocen su Estatus de VIH al final del período de reporte-2</v>
      </c>
      <c r="E96" s="157" t="str">
        <f>CHOOSE(Translations!$C$1+1,I96,J96,K96)</f>
        <v>Género</v>
      </c>
      <c r="F96" s="157" t="str">
        <f>CHOOSE(Translations!$C$1+1,L96,M96,N96)</f>
        <v>Hombres</v>
      </c>
      <c r="G96" s="157" t="s">
        <v>1574</v>
      </c>
      <c r="H96" s="158" t="s">
        <v>1575</v>
      </c>
      <c r="I96" s="158" t="s">
        <v>1257</v>
      </c>
      <c r="J96" s="158" t="s">
        <v>1258</v>
      </c>
      <c r="K96" s="158" t="s">
        <v>1259</v>
      </c>
      <c r="L96" s="158" t="s">
        <v>1265</v>
      </c>
      <c r="M96" s="158" t="s">
        <v>1266</v>
      </c>
      <c r="N96" s="158" t="s">
        <v>1267</v>
      </c>
      <c r="O96" s="158" t="s">
        <v>1569</v>
      </c>
      <c r="P96" s="158" t="s">
        <v>1570</v>
      </c>
      <c r="Q96" s="158" t="s">
        <v>1571</v>
      </c>
    </row>
    <row r="97" spans="1:17" s="9" customFormat="1" x14ac:dyDescent="0.25">
      <c r="A97" s="157" t="s">
        <v>1576</v>
      </c>
      <c r="B97" s="157" t="str">
        <f>CHOOSE(Translations!$C$1+1,O97,P97,Q97)</f>
        <v>HIV O-12 Porcentaje de personas que viven con VIH que reciben tratamiento antirretroviral y tienen carga viral suprimida</v>
      </c>
      <c r="C97" s="157">
        <f t="shared" si="2"/>
        <v>0</v>
      </c>
      <c r="D97" s="157" t="str">
        <f t="shared" si="3"/>
        <v>HIV O-12 Porcentaje de personas que viven con VIH que reciben tratamiento antirretroviral y tienen carga viral suprimida-0</v>
      </c>
      <c r="E97" s="157" t="str">
        <f>CHOOSE(Translations!$C$1+1,I97,J97,K97)</f>
        <v>Género</v>
      </c>
      <c r="F97" s="157" t="str">
        <f>CHOOSE(Translations!$C$1+1,L97,M97,N97)</f>
        <v>Transgénero</v>
      </c>
      <c r="G97" s="157" t="s">
        <v>1577</v>
      </c>
      <c r="H97" s="158" t="s">
        <v>1578</v>
      </c>
      <c r="I97" s="158" t="s">
        <v>1257</v>
      </c>
      <c r="J97" s="158" t="s">
        <v>1258</v>
      </c>
      <c r="K97" s="158" t="s">
        <v>1259</v>
      </c>
      <c r="L97" s="158" t="s">
        <v>1341</v>
      </c>
      <c r="M97" s="158" t="s">
        <v>1342</v>
      </c>
      <c r="N97" s="158" t="s">
        <v>1343</v>
      </c>
      <c r="O97" s="158" t="s">
        <v>1579</v>
      </c>
      <c r="P97" s="158" t="s">
        <v>1580</v>
      </c>
      <c r="Q97" s="158" t="s">
        <v>1581</v>
      </c>
    </row>
    <row r="98" spans="1:17" s="9" customFormat="1" x14ac:dyDescent="0.25">
      <c r="A98" s="157" t="s">
        <v>1576</v>
      </c>
      <c r="B98" s="157" t="str">
        <f>CHOOSE(Translations!$C$1+1,O98,P98,Q98)</f>
        <v>HIV O-12 Porcentaje de personas que viven con VIH que reciben tratamiento antirretroviral y tienen carga viral suprimida</v>
      </c>
      <c r="C98" s="157">
        <f t="shared" si="2"/>
        <v>1</v>
      </c>
      <c r="D98" s="157" t="str">
        <f t="shared" si="3"/>
        <v>HIV O-12 Porcentaje de personas que viven con VIH que reciben tratamiento antirretroviral y tienen carga viral suprimida-1</v>
      </c>
      <c r="E98" s="157" t="str">
        <f>CHOOSE(Translations!$C$1+1,I98,J98,K98)</f>
        <v>Género</v>
      </c>
      <c r="F98" s="157" t="str">
        <f>CHOOSE(Translations!$C$1+1,L98,M98,N98)</f>
        <v>Mujeres</v>
      </c>
      <c r="G98" s="157" t="s">
        <v>1582</v>
      </c>
      <c r="H98" s="158" t="s">
        <v>1583</v>
      </c>
      <c r="I98" s="158" t="s">
        <v>1257</v>
      </c>
      <c r="J98" s="158" t="s">
        <v>1258</v>
      </c>
      <c r="K98" s="158" t="s">
        <v>1259</v>
      </c>
      <c r="L98" s="158" t="s">
        <v>1260</v>
      </c>
      <c r="M98" s="158" t="s">
        <v>1261</v>
      </c>
      <c r="N98" s="158" t="s">
        <v>1262</v>
      </c>
      <c r="O98" s="158" t="s">
        <v>1579</v>
      </c>
      <c r="P98" s="158" t="s">
        <v>1580</v>
      </c>
      <c r="Q98" s="158" t="s">
        <v>1581</v>
      </c>
    </row>
    <row r="99" spans="1:17" s="9" customFormat="1" x14ac:dyDescent="0.25">
      <c r="A99" s="157" t="s">
        <v>1576</v>
      </c>
      <c r="B99" s="157" t="str">
        <f>CHOOSE(Translations!$C$1+1,O99,P99,Q99)</f>
        <v>HIV O-12 Porcentaje de personas que viven con VIH que reciben tratamiento antirretroviral y tienen carga viral suprimida</v>
      </c>
      <c r="C99" s="157">
        <f t="shared" si="2"/>
        <v>2</v>
      </c>
      <c r="D99" s="157" t="str">
        <f t="shared" si="3"/>
        <v>HIV O-12 Porcentaje de personas que viven con VIH que reciben tratamiento antirretroviral y tienen carga viral suprimida-2</v>
      </c>
      <c r="E99" s="157" t="str">
        <f>CHOOSE(Translations!$C$1+1,I99,J99,K99)</f>
        <v>Género</v>
      </c>
      <c r="F99" s="157" t="str">
        <f>CHOOSE(Translations!$C$1+1,L99,M99,N99)</f>
        <v>Hombres</v>
      </c>
      <c r="G99" s="157" t="s">
        <v>1584</v>
      </c>
      <c r="H99" s="158" t="s">
        <v>1585</v>
      </c>
      <c r="I99" s="158" t="s">
        <v>1257</v>
      </c>
      <c r="J99" s="158" t="s">
        <v>1258</v>
      </c>
      <c r="K99" s="158" t="s">
        <v>1259</v>
      </c>
      <c r="L99" s="158" t="s">
        <v>1265</v>
      </c>
      <c r="M99" s="158" t="s">
        <v>1266</v>
      </c>
      <c r="N99" s="158" t="s">
        <v>1267</v>
      </c>
      <c r="O99" s="158" t="s">
        <v>1579</v>
      </c>
      <c r="P99" s="158" t="s">
        <v>1580</v>
      </c>
      <c r="Q99" s="158" t="s">
        <v>1581</v>
      </c>
    </row>
    <row r="100" spans="1:17" s="9" customFormat="1" x14ac:dyDescent="0.25">
      <c r="A100" s="157" t="s">
        <v>1586</v>
      </c>
      <c r="B100" s="157" t="str">
        <f>CHOOSE(Translations!$C$1+1,O100,P100,Q100)</f>
        <v>HIV O-13 Porcentaje de mujeres de 15 a 49 años, no solteras o con pareja, que han sufrido violencia física o sexual de una pareja masculina en los últimos 12 meses</v>
      </c>
      <c r="C100" s="157">
        <f t="shared" si="2"/>
        <v>0</v>
      </c>
      <c r="D100" s="157" t="str">
        <f t="shared" si="3"/>
        <v>HIV O-13 Porcentaje de mujeres de 15 a 49 años, no solteras o con pareja, que han sufrido violencia física o sexual de una pareja masculina en los últimos 12 meses-0</v>
      </c>
      <c r="E100" s="157" t="str">
        <f>CHOOSE(Translations!$C$1+1,I100,J100,K100)</f>
        <v>Edad</v>
      </c>
      <c r="F100" s="157" t="str">
        <f>CHOOSE(Translations!$C$1+1,L100,M100,N100)</f>
        <v>20-24</v>
      </c>
      <c r="G100" s="157" t="s">
        <v>1587</v>
      </c>
      <c r="H100" s="158" t="s">
        <v>1588</v>
      </c>
      <c r="I100" s="158" t="s">
        <v>1270</v>
      </c>
      <c r="J100" s="158" t="s">
        <v>1270</v>
      </c>
      <c r="K100" s="158" t="s">
        <v>1271</v>
      </c>
      <c r="L100" s="158" t="s">
        <v>1504</v>
      </c>
      <c r="M100" s="158" t="s">
        <v>1504</v>
      </c>
      <c r="N100" s="158" t="s">
        <v>1504</v>
      </c>
      <c r="O100" s="158" t="s">
        <v>1589</v>
      </c>
      <c r="P100" s="158" t="s">
        <v>1590</v>
      </c>
      <c r="Q100" s="158" t="s">
        <v>1591</v>
      </c>
    </row>
    <row r="101" spans="1:17" s="9" customFormat="1" x14ac:dyDescent="0.25">
      <c r="A101" s="157" t="s">
        <v>1586</v>
      </c>
      <c r="B101" s="157" t="str">
        <f>CHOOSE(Translations!$C$1+1,O101,P101,Q101)</f>
        <v>HIV O-13 Porcentaje de mujeres de 15 a 49 años, no solteras o con pareja, que han sufrido violencia física o sexual de una pareja masculina en los últimos 12 meses</v>
      </c>
      <c r="C101" s="157">
        <f t="shared" si="2"/>
        <v>1</v>
      </c>
      <c r="D101" s="157" t="str">
        <f t="shared" si="3"/>
        <v>HIV O-13 Porcentaje de mujeres de 15 a 49 años, no solteras o con pareja, que han sufrido violencia física o sexual de una pareja masculina en los últimos 12 meses-1</v>
      </c>
      <c r="E101" s="157" t="str">
        <f>CHOOSE(Translations!$C$1+1,I101,J101,K101)</f>
        <v>Edad</v>
      </c>
      <c r="F101" s="157" t="str">
        <f>CHOOSE(Translations!$C$1+1,L101,M101,N101)</f>
        <v>15-19</v>
      </c>
      <c r="G101" s="157" t="s">
        <v>1592</v>
      </c>
      <c r="H101" s="158" t="s">
        <v>1593</v>
      </c>
      <c r="I101" s="158" t="s">
        <v>1270</v>
      </c>
      <c r="J101" s="158" t="s">
        <v>1270</v>
      </c>
      <c r="K101" s="158" t="s">
        <v>1271</v>
      </c>
      <c r="L101" s="158" t="s">
        <v>1507</v>
      </c>
      <c r="M101" s="158" t="s">
        <v>1507</v>
      </c>
      <c r="N101" s="158" t="s">
        <v>1507</v>
      </c>
      <c r="O101" s="158" t="s">
        <v>1589</v>
      </c>
      <c r="P101" s="158" t="s">
        <v>1590</v>
      </c>
      <c r="Q101" s="158" t="s">
        <v>1591</v>
      </c>
    </row>
    <row r="102" spans="1:17" s="9" customFormat="1" x14ac:dyDescent="0.25">
      <c r="A102" s="157" t="s">
        <v>1594</v>
      </c>
      <c r="B102" s="157" t="str">
        <f>CHOOSE(Translations!$C$1+1,O102,P102,Q102)</f>
        <v>HIV O-16a Porcentaje de HSH que evitan la atención sanitaria debido al estigma y la discriminación</v>
      </c>
      <c r="C102" s="157">
        <f t="shared" si="2"/>
        <v>0</v>
      </c>
      <c r="D102" s="157" t="str">
        <f t="shared" si="3"/>
        <v>HIV O-16a Porcentaje de HSH que evitan la atención sanitaria debido al estigma y la discriminación-0</v>
      </c>
      <c r="E102" s="157" t="str">
        <f>CHOOSE(Translations!$C$1+1,I102,J102,K102)</f>
        <v>Edad</v>
      </c>
      <c r="F102" s="157" t="str">
        <f>CHOOSE(Translations!$C$1+1,L102,M102,N102)</f>
        <v>25+</v>
      </c>
      <c r="G102" s="157" t="s">
        <v>1595</v>
      </c>
      <c r="H102" s="158" t="s">
        <v>1596</v>
      </c>
      <c r="I102" s="158" t="s">
        <v>1270</v>
      </c>
      <c r="J102" s="158" t="s">
        <v>1270</v>
      </c>
      <c r="K102" s="158" t="s">
        <v>1271</v>
      </c>
      <c r="L102" s="158" t="s">
        <v>1323</v>
      </c>
      <c r="M102" s="158" t="s">
        <v>1323</v>
      </c>
      <c r="N102" s="158" t="s">
        <v>1323</v>
      </c>
      <c r="O102" s="158" t="s">
        <v>1597</v>
      </c>
      <c r="P102" s="158" t="s">
        <v>1598</v>
      </c>
      <c r="Q102" s="158" t="s">
        <v>1599</v>
      </c>
    </row>
    <row r="103" spans="1:17" s="9" customFormat="1" x14ac:dyDescent="0.25">
      <c r="A103" s="157" t="s">
        <v>1594</v>
      </c>
      <c r="B103" s="157" t="str">
        <f>CHOOSE(Translations!$C$1+1,O103,P103,Q103)</f>
        <v>HIV O-16a Porcentaje de HSH que evitan la atención sanitaria debido al estigma y la discriminación</v>
      </c>
      <c r="C103" s="157">
        <f t="shared" si="2"/>
        <v>1</v>
      </c>
      <c r="D103" s="157" t="str">
        <f t="shared" si="3"/>
        <v>HIV O-16a Porcentaje de HSH que evitan la atención sanitaria debido al estigma y la discriminación-1</v>
      </c>
      <c r="E103" s="157" t="str">
        <f>CHOOSE(Translations!$C$1+1,I103,J103,K103)</f>
        <v>Edad</v>
      </c>
      <c r="F103" s="157" t="str">
        <f>CHOOSE(Translations!$C$1+1,L103,M103,N103)</f>
        <v>&lt;25</v>
      </c>
      <c r="G103" s="157" t="s">
        <v>1600</v>
      </c>
      <c r="H103" s="158" t="s">
        <v>1601</v>
      </c>
      <c r="I103" s="158" t="s">
        <v>1270</v>
      </c>
      <c r="J103" s="158" t="s">
        <v>1270</v>
      </c>
      <c r="K103" s="158" t="s">
        <v>1271</v>
      </c>
      <c r="L103" s="158" t="s">
        <v>1329</v>
      </c>
      <c r="M103" s="158" t="s">
        <v>1329</v>
      </c>
      <c r="N103" s="158" t="s">
        <v>1329</v>
      </c>
      <c r="O103" s="158" t="s">
        <v>1597</v>
      </c>
      <c r="P103" s="158" t="s">
        <v>1598</v>
      </c>
      <c r="Q103" s="158" t="s">
        <v>1599</v>
      </c>
    </row>
    <row r="104" spans="1:17" s="9" customFormat="1" x14ac:dyDescent="0.25">
      <c r="A104" s="157" t="s">
        <v>1602</v>
      </c>
      <c r="B104" s="157" t="str">
        <f>CHOOSE(Translations!$C$1+1,O104,P104,Q104)</f>
        <v>HIV O-16b Porcentaje de grupos objetivo que evitan la atención sanitaria debido al estigma y la discriminación</v>
      </c>
      <c r="C104" s="157">
        <f t="shared" si="2"/>
        <v>0</v>
      </c>
      <c r="D104" s="157" t="str">
        <f t="shared" si="3"/>
        <v>HIV O-16b Porcentaje de grupos objetivo que evitan la atención sanitaria debido al estigma y la discriminación-0</v>
      </c>
      <c r="E104" s="157" t="str">
        <f>CHOOSE(Translations!$C$1+1,I104,J104,K104)</f>
        <v>Edad</v>
      </c>
      <c r="F104" s="157" t="str">
        <f>CHOOSE(Translations!$C$1+1,L104,M104,N104)</f>
        <v>25+</v>
      </c>
      <c r="G104" s="157" t="s">
        <v>1603</v>
      </c>
      <c r="H104" s="158" t="s">
        <v>1604</v>
      </c>
      <c r="I104" s="158" t="s">
        <v>1270</v>
      </c>
      <c r="J104" s="158" t="s">
        <v>1270</v>
      </c>
      <c r="K104" s="158" t="s">
        <v>1271</v>
      </c>
      <c r="L104" s="158" t="s">
        <v>1323</v>
      </c>
      <c r="M104" s="158" t="s">
        <v>1323</v>
      </c>
      <c r="N104" s="158" t="s">
        <v>1323</v>
      </c>
      <c r="O104" s="158" t="s">
        <v>1605</v>
      </c>
      <c r="P104" s="158" t="s">
        <v>1606</v>
      </c>
      <c r="Q104" s="158" t="s">
        <v>1607</v>
      </c>
    </row>
    <row r="105" spans="1:17" s="9" customFormat="1" x14ac:dyDescent="0.25">
      <c r="A105" s="157" t="s">
        <v>1602</v>
      </c>
      <c r="B105" s="157" t="str">
        <f>CHOOSE(Translations!$C$1+1,O105,P105,Q105)</f>
        <v>HIV O-16b Porcentaje de grupos objetivo que evitan la atención sanitaria debido al estigma y la discriminación</v>
      </c>
      <c r="C105" s="157">
        <f t="shared" si="2"/>
        <v>1</v>
      </c>
      <c r="D105" s="157" t="str">
        <f t="shared" si="3"/>
        <v>HIV O-16b Porcentaje de grupos objetivo que evitan la atención sanitaria debido al estigma y la discriminación-1</v>
      </c>
      <c r="E105" s="157" t="str">
        <f>CHOOSE(Translations!$C$1+1,I105,J105,K105)</f>
        <v>Edad</v>
      </c>
      <c r="F105" s="157" t="str">
        <f>CHOOSE(Translations!$C$1+1,L105,M105,N105)</f>
        <v>&lt;25</v>
      </c>
      <c r="G105" s="157" t="s">
        <v>1608</v>
      </c>
      <c r="H105" s="158" t="s">
        <v>1609</v>
      </c>
      <c r="I105" s="158" t="s">
        <v>1270</v>
      </c>
      <c r="J105" s="158" t="s">
        <v>1270</v>
      </c>
      <c r="K105" s="158" t="s">
        <v>1271</v>
      </c>
      <c r="L105" s="158" t="s">
        <v>1329</v>
      </c>
      <c r="M105" s="158" t="s">
        <v>1329</v>
      </c>
      <c r="N105" s="158" t="s">
        <v>1329</v>
      </c>
      <c r="O105" s="158" t="s">
        <v>1605</v>
      </c>
      <c r="P105" s="158" t="s">
        <v>1606</v>
      </c>
      <c r="Q105" s="158" t="s">
        <v>1607</v>
      </c>
    </row>
    <row r="106" spans="1:17" s="9" customFormat="1" x14ac:dyDescent="0.25">
      <c r="A106" s="157" t="s">
        <v>1610</v>
      </c>
      <c r="B106" s="157" t="str">
        <f>CHOOSE(Translations!$C$1+1,O106,P106,Q106)</f>
        <v>HIV O-16c Porcentaje de trabajadores sexuales que evitan la atención sanitaria debido al estigma y la discriminación</v>
      </c>
      <c r="C106" s="157">
        <f t="shared" si="2"/>
        <v>0</v>
      </c>
      <c r="D106" s="157" t="str">
        <f t="shared" si="3"/>
        <v>HIV O-16c Porcentaje de trabajadores sexuales que evitan la atención sanitaria debido al estigma y la discriminación-0</v>
      </c>
      <c r="E106" s="157" t="str">
        <f>CHOOSE(Translations!$C$1+1,I106,J106,K106)</f>
        <v>Género</v>
      </c>
      <c r="F106" s="157" t="str">
        <f>CHOOSE(Translations!$C$1+1,L106,M106,N106)</f>
        <v>Transgénero</v>
      </c>
      <c r="G106" s="157" t="s">
        <v>1611</v>
      </c>
      <c r="H106" s="158" t="s">
        <v>1612</v>
      </c>
      <c r="I106" s="158" t="s">
        <v>1257</v>
      </c>
      <c r="J106" s="158" t="s">
        <v>1258</v>
      </c>
      <c r="K106" s="158" t="s">
        <v>1259</v>
      </c>
      <c r="L106" s="158" t="s">
        <v>1341</v>
      </c>
      <c r="M106" s="158" t="s">
        <v>1342</v>
      </c>
      <c r="N106" s="158" t="s">
        <v>1343</v>
      </c>
      <c r="O106" s="158" t="s">
        <v>1613</v>
      </c>
      <c r="P106" s="158" t="s">
        <v>1614</v>
      </c>
      <c r="Q106" s="158" t="s">
        <v>1615</v>
      </c>
    </row>
    <row r="107" spans="1:17" s="9" customFormat="1" x14ac:dyDescent="0.25">
      <c r="A107" s="157" t="s">
        <v>1610</v>
      </c>
      <c r="B107" s="157" t="str">
        <f>CHOOSE(Translations!$C$1+1,O107,P107,Q107)</f>
        <v>HIV O-16c Porcentaje de trabajadores sexuales que evitan la atención sanitaria debido al estigma y la discriminación</v>
      </c>
      <c r="C107" s="157">
        <f t="shared" si="2"/>
        <v>1</v>
      </c>
      <c r="D107" s="157" t="str">
        <f t="shared" si="3"/>
        <v>HIV O-16c Porcentaje de trabajadores sexuales que evitan la atención sanitaria debido al estigma y la discriminación-1</v>
      </c>
      <c r="E107" s="157" t="str">
        <f>CHOOSE(Translations!$C$1+1,I107,J107,K107)</f>
        <v>Género</v>
      </c>
      <c r="F107" s="157" t="str">
        <f>CHOOSE(Translations!$C$1+1,L107,M107,N107)</f>
        <v>Mujeres</v>
      </c>
      <c r="G107" s="157" t="s">
        <v>1616</v>
      </c>
      <c r="H107" s="158" t="s">
        <v>1617</v>
      </c>
      <c r="I107" s="158" t="s">
        <v>1257</v>
      </c>
      <c r="J107" s="158" t="s">
        <v>1258</v>
      </c>
      <c r="K107" s="158" t="s">
        <v>1259</v>
      </c>
      <c r="L107" s="158" t="s">
        <v>1260</v>
      </c>
      <c r="M107" s="158" t="s">
        <v>1261</v>
      </c>
      <c r="N107" s="158" t="s">
        <v>1262</v>
      </c>
      <c r="O107" s="158" t="s">
        <v>1613</v>
      </c>
      <c r="P107" s="158" t="s">
        <v>1614</v>
      </c>
      <c r="Q107" s="158" t="s">
        <v>1615</v>
      </c>
    </row>
    <row r="108" spans="1:17" s="9" customFormat="1" x14ac:dyDescent="0.25">
      <c r="A108" s="157" t="s">
        <v>1610</v>
      </c>
      <c r="B108" s="157" t="str">
        <f>CHOOSE(Translations!$C$1+1,O108,P108,Q108)</f>
        <v>HIV O-16c Porcentaje de trabajadores sexuales que evitan la atención sanitaria debido al estigma y la discriminación</v>
      </c>
      <c r="C108" s="157">
        <f t="shared" si="2"/>
        <v>2</v>
      </c>
      <c r="D108" s="157" t="str">
        <f t="shared" si="3"/>
        <v>HIV O-16c Porcentaje de trabajadores sexuales que evitan la atención sanitaria debido al estigma y la discriminación-2</v>
      </c>
      <c r="E108" s="157" t="str">
        <f>CHOOSE(Translations!$C$1+1,I108,J108,K108)</f>
        <v>Género</v>
      </c>
      <c r="F108" s="157" t="str">
        <f>CHOOSE(Translations!$C$1+1,L108,M108,N108)</f>
        <v>Hombres</v>
      </c>
      <c r="G108" s="157" t="s">
        <v>1618</v>
      </c>
      <c r="H108" s="158" t="s">
        <v>1619</v>
      </c>
      <c r="I108" s="158" t="s">
        <v>1257</v>
      </c>
      <c r="J108" s="158" t="s">
        <v>1258</v>
      </c>
      <c r="K108" s="158" t="s">
        <v>1259</v>
      </c>
      <c r="L108" s="158" t="s">
        <v>1265</v>
      </c>
      <c r="M108" s="158" t="s">
        <v>1266</v>
      </c>
      <c r="N108" s="158" t="s">
        <v>1267</v>
      </c>
      <c r="O108" s="158" t="s">
        <v>1613</v>
      </c>
      <c r="P108" s="158" t="s">
        <v>1614</v>
      </c>
      <c r="Q108" s="158" t="s">
        <v>1615</v>
      </c>
    </row>
    <row r="109" spans="1:17" s="9" customFormat="1" x14ac:dyDescent="0.25">
      <c r="A109" s="157" t="s">
        <v>1610</v>
      </c>
      <c r="B109" s="157" t="str">
        <f>CHOOSE(Translations!$C$1+1,O109,P109,Q109)</f>
        <v>HIV O-16c Porcentaje de trabajadores sexuales que evitan la atención sanitaria debido al estigma y la discriminación</v>
      </c>
      <c r="C109" s="157">
        <f t="shared" si="2"/>
        <v>3</v>
      </c>
      <c r="D109" s="157" t="str">
        <f t="shared" si="3"/>
        <v>HIV O-16c Porcentaje de trabajadores sexuales que evitan la atención sanitaria debido al estigma y la discriminación-3</v>
      </c>
      <c r="E109" s="157" t="str">
        <f>CHOOSE(Translations!$C$1+1,I109,J109,K109)</f>
        <v>Edad</v>
      </c>
      <c r="F109" s="157" t="str">
        <f>CHOOSE(Translations!$C$1+1,L109,M109,N109)</f>
        <v>25+</v>
      </c>
      <c r="G109" s="157" t="s">
        <v>1620</v>
      </c>
      <c r="H109" s="158" t="s">
        <v>1621</v>
      </c>
      <c r="I109" s="158" t="s">
        <v>1270</v>
      </c>
      <c r="J109" s="158" t="s">
        <v>1270</v>
      </c>
      <c r="K109" s="158" t="s">
        <v>1271</v>
      </c>
      <c r="L109" s="158" t="s">
        <v>1323</v>
      </c>
      <c r="M109" s="158" t="s">
        <v>1323</v>
      </c>
      <c r="N109" s="158" t="s">
        <v>1323</v>
      </c>
      <c r="O109" s="158" t="s">
        <v>1613</v>
      </c>
      <c r="P109" s="158" t="s">
        <v>1614</v>
      </c>
      <c r="Q109" s="158" t="s">
        <v>1615</v>
      </c>
    </row>
    <row r="110" spans="1:17" s="9" customFormat="1" x14ac:dyDescent="0.25">
      <c r="A110" s="157" t="s">
        <v>1610</v>
      </c>
      <c r="B110" s="157" t="str">
        <f>CHOOSE(Translations!$C$1+1,O110,P110,Q110)</f>
        <v>HIV O-16c Porcentaje de trabajadores sexuales que evitan la atención sanitaria debido al estigma y la discriminación</v>
      </c>
      <c r="C110" s="157">
        <f t="shared" si="2"/>
        <v>4</v>
      </c>
      <c r="D110" s="157" t="str">
        <f t="shared" si="3"/>
        <v>HIV O-16c Porcentaje de trabajadores sexuales que evitan la atención sanitaria debido al estigma y la discriminación-4</v>
      </c>
      <c r="E110" s="157" t="str">
        <f>CHOOSE(Translations!$C$1+1,I110,J110,K110)</f>
        <v>Edad</v>
      </c>
      <c r="F110" s="157" t="str">
        <f>CHOOSE(Translations!$C$1+1,L110,M110,N110)</f>
        <v>&lt;25</v>
      </c>
      <c r="G110" s="157" t="s">
        <v>1622</v>
      </c>
      <c r="H110" s="158" t="s">
        <v>1623</v>
      </c>
      <c r="I110" s="158" t="s">
        <v>1270</v>
      </c>
      <c r="J110" s="158" t="s">
        <v>1270</v>
      </c>
      <c r="K110" s="158" t="s">
        <v>1271</v>
      </c>
      <c r="L110" s="158" t="s">
        <v>1329</v>
      </c>
      <c r="M110" s="158" t="s">
        <v>1329</v>
      </c>
      <c r="N110" s="158" t="s">
        <v>1329</v>
      </c>
      <c r="O110" s="158" t="s">
        <v>1613</v>
      </c>
      <c r="P110" s="158" t="s">
        <v>1614</v>
      </c>
      <c r="Q110" s="158" t="s">
        <v>1615</v>
      </c>
    </row>
    <row r="111" spans="1:17" s="9" customFormat="1" x14ac:dyDescent="0.25">
      <c r="A111" s="157" t="s">
        <v>1624</v>
      </c>
      <c r="B111" s="157" t="str">
        <f>CHOOSE(Translations!$C$1+1,O111,P111,Q111)</f>
        <v>HIV O-16d Porcentaje de personas que consumen drogas inyectables que evitan la atención sanitaria debido al estigma y la discriminación</v>
      </c>
      <c r="C111" s="157">
        <f t="shared" si="2"/>
        <v>0</v>
      </c>
      <c r="D111" s="157" t="str">
        <f t="shared" si="3"/>
        <v>HIV O-16d Porcentaje de personas que consumen drogas inyectables que evitan la atención sanitaria debido al estigma y la discriminación-0</v>
      </c>
      <c r="E111" s="157" t="str">
        <f>CHOOSE(Translations!$C$1+1,I111,J111,K111)</f>
        <v>Género</v>
      </c>
      <c r="F111" s="157" t="str">
        <f>CHOOSE(Translations!$C$1+1,L111,M111,N111)</f>
        <v>Transgénero</v>
      </c>
      <c r="G111" s="157" t="s">
        <v>1625</v>
      </c>
      <c r="H111" s="158" t="s">
        <v>1626</v>
      </c>
      <c r="I111" s="158" t="s">
        <v>1257</v>
      </c>
      <c r="J111" s="158" t="s">
        <v>1258</v>
      </c>
      <c r="K111" s="158" t="s">
        <v>1259</v>
      </c>
      <c r="L111" s="158" t="s">
        <v>1341</v>
      </c>
      <c r="M111" s="158" t="s">
        <v>1342</v>
      </c>
      <c r="N111" s="158" t="s">
        <v>1343</v>
      </c>
      <c r="O111" s="158" t="s">
        <v>1627</v>
      </c>
      <c r="P111" s="158" t="s">
        <v>1628</v>
      </c>
      <c r="Q111" s="158" t="s">
        <v>1629</v>
      </c>
    </row>
    <row r="112" spans="1:17" s="9" customFormat="1" x14ac:dyDescent="0.25">
      <c r="A112" s="157" t="s">
        <v>1624</v>
      </c>
      <c r="B112" s="157" t="str">
        <f>CHOOSE(Translations!$C$1+1,O112,P112,Q112)</f>
        <v>HIV O-16d Porcentaje de personas que consumen drogas inyectables que evitan la atención sanitaria debido al estigma y la discriminación</v>
      </c>
      <c r="C112" s="157">
        <f t="shared" si="2"/>
        <v>1</v>
      </c>
      <c r="D112" s="157" t="str">
        <f t="shared" si="3"/>
        <v>HIV O-16d Porcentaje de personas que consumen drogas inyectables que evitan la atención sanitaria debido al estigma y la discriminación-1</v>
      </c>
      <c r="E112" s="157" t="str">
        <f>CHOOSE(Translations!$C$1+1,I112,J112,K112)</f>
        <v>Género</v>
      </c>
      <c r="F112" s="157" t="str">
        <f>CHOOSE(Translations!$C$1+1,L112,M112,N112)</f>
        <v>Mujeres</v>
      </c>
      <c r="G112" s="157" t="s">
        <v>1630</v>
      </c>
      <c r="H112" s="158" t="s">
        <v>1631</v>
      </c>
      <c r="I112" s="158" t="s">
        <v>1257</v>
      </c>
      <c r="J112" s="158" t="s">
        <v>1258</v>
      </c>
      <c r="K112" s="158" t="s">
        <v>1259</v>
      </c>
      <c r="L112" s="158" t="s">
        <v>1260</v>
      </c>
      <c r="M112" s="158" t="s">
        <v>1261</v>
      </c>
      <c r="N112" s="158" t="s">
        <v>1262</v>
      </c>
      <c r="O112" s="158" t="s">
        <v>1627</v>
      </c>
      <c r="P112" s="158" t="s">
        <v>1628</v>
      </c>
      <c r="Q112" s="158" t="s">
        <v>1629</v>
      </c>
    </row>
    <row r="113" spans="1:17" s="9" customFormat="1" x14ac:dyDescent="0.25">
      <c r="A113" s="157" t="s">
        <v>1624</v>
      </c>
      <c r="B113" s="157" t="str">
        <f>CHOOSE(Translations!$C$1+1,O113,P113,Q113)</f>
        <v>HIV O-16d Porcentaje de personas que consumen drogas inyectables que evitan la atención sanitaria debido al estigma y la discriminación</v>
      </c>
      <c r="C113" s="157">
        <f t="shared" si="2"/>
        <v>2</v>
      </c>
      <c r="D113" s="157" t="str">
        <f t="shared" si="3"/>
        <v>HIV O-16d Porcentaje de personas que consumen drogas inyectables que evitan la atención sanitaria debido al estigma y la discriminación-2</v>
      </c>
      <c r="E113" s="157" t="str">
        <f>CHOOSE(Translations!$C$1+1,I113,J113,K113)</f>
        <v>Género</v>
      </c>
      <c r="F113" s="157" t="str">
        <f>CHOOSE(Translations!$C$1+1,L113,M113,N113)</f>
        <v>Hombres</v>
      </c>
      <c r="G113" s="157" t="s">
        <v>1632</v>
      </c>
      <c r="H113" s="158" t="s">
        <v>1633</v>
      </c>
      <c r="I113" s="158" t="s">
        <v>1257</v>
      </c>
      <c r="J113" s="158" t="s">
        <v>1258</v>
      </c>
      <c r="K113" s="158" t="s">
        <v>1259</v>
      </c>
      <c r="L113" s="158" t="s">
        <v>1265</v>
      </c>
      <c r="M113" s="158" t="s">
        <v>1266</v>
      </c>
      <c r="N113" s="158" t="s">
        <v>1267</v>
      </c>
      <c r="O113" s="158" t="s">
        <v>1627</v>
      </c>
      <c r="P113" s="158" t="s">
        <v>1628</v>
      </c>
      <c r="Q113" s="158" t="s">
        <v>1629</v>
      </c>
    </row>
    <row r="114" spans="1:17" s="9" customFormat="1" x14ac:dyDescent="0.25">
      <c r="A114" s="157" t="s">
        <v>1624</v>
      </c>
      <c r="B114" s="157" t="str">
        <f>CHOOSE(Translations!$C$1+1,O114,P114,Q114)</f>
        <v>HIV O-16d Porcentaje de personas que consumen drogas inyectables que evitan la atención sanitaria debido al estigma y la discriminación</v>
      </c>
      <c r="C114" s="157">
        <f t="shared" si="2"/>
        <v>3</v>
      </c>
      <c r="D114" s="157" t="str">
        <f t="shared" si="3"/>
        <v>HIV O-16d Porcentaje de personas que consumen drogas inyectables que evitan la atención sanitaria debido al estigma y la discriminación-3</v>
      </c>
      <c r="E114" s="157" t="str">
        <f>CHOOSE(Translations!$C$1+1,I114,J114,K114)</f>
        <v>Edad</v>
      </c>
      <c r="F114" s="157" t="str">
        <f>CHOOSE(Translations!$C$1+1,L114,M114,N114)</f>
        <v>25+</v>
      </c>
      <c r="G114" s="157" t="s">
        <v>1634</v>
      </c>
      <c r="H114" s="158" t="s">
        <v>1635</v>
      </c>
      <c r="I114" s="158" t="s">
        <v>1270</v>
      </c>
      <c r="J114" s="158" t="s">
        <v>1270</v>
      </c>
      <c r="K114" s="158" t="s">
        <v>1271</v>
      </c>
      <c r="L114" s="158" t="s">
        <v>1323</v>
      </c>
      <c r="M114" s="158" t="s">
        <v>1323</v>
      </c>
      <c r="N114" s="158" t="s">
        <v>1323</v>
      </c>
      <c r="O114" s="158" t="s">
        <v>1627</v>
      </c>
      <c r="P114" s="158" t="s">
        <v>1628</v>
      </c>
      <c r="Q114" s="158" t="s">
        <v>1629</v>
      </c>
    </row>
    <row r="115" spans="1:17" s="9" customFormat="1" x14ac:dyDescent="0.25">
      <c r="A115" s="157" t="s">
        <v>1624</v>
      </c>
      <c r="B115" s="157" t="str">
        <f>CHOOSE(Translations!$C$1+1,O115,P115,Q115)</f>
        <v>HIV O-16d Porcentaje de personas que consumen drogas inyectables que evitan la atención sanitaria debido al estigma y la discriminación</v>
      </c>
      <c r="C115" s="157">
        <f t="shared" si="2"/>
        <v>4</v>
      </c>
      <c r="D115" s="157" t="str">
        <f t="shared" si="3"/>
        <v>HIV O-16d Porcentaje de personas que consumen drogas inyectables que evitan la atención sanitaria debido al estigma y la discriminación-4</v>
      </c>
      <c r="E115" s="157" t="str">
        <f>CHOOSE(Translations!$C$1+1,I115,J115,K115)</f>
        <v>Edad</v>
      </c>
      <c r="F115" s="157" t="str">
        <f>CHOOSE(Translations!$C$1+1,L115,M115,N115)</f>
        <v>&lt;25</v>
      </c>
      <c r="G115" s="157" t="s">
        <v>1636</v>
      </c>
      <c r="H115" s="158" t="s">
        <v>1637</v>
      </c>
      <c r="I115" s="158" t="s">
        <v>1270</v>
      </c>
      <c r="J115" s="158" t="s">
        <v>1270</v>
      </c>
      <c r="K115" s="158" t="s">
        <v>1271</v>
      </c>
      <c r="L115" s="158" t="s">
        <v>1329</v>
      </c>
      <c r="M115" s="158" t="s">
        <v>1329</v>
      </c>
      <c r="N115" s="158" t="s">
        <v>1329</v>
      </c>
      <c r="O115" s="158" t="s">
        <v>1627</v>
      </c>
      <c r="P115" s="158" t="s">
        <v>1628</v>
      </c>
      <c r="Q115" s="158" t="s">
        <v>1629</v>
      </c>
    </row>
    <row r="116" spans="1:17" s="9" customFormat="1" x14ac:dyDescent="0.25">
      <c r="A116" s="157" t="s">
        <v>1638</v>
      </c>
      <c r="B116" s="157" t="str">
        <f>CHOOSE(Translations!$C$1+1,O116,P116,Q116)</f>
        <v>HIV O-17 Porcentaje de personas que viven con el VIH que, habiendo notificado la violación de sus derechos, buscaron compensación jurídica</v>
      </c>
      <c r="C116" s="157">
        <f t="shared" si="2"/>
        <v>0</v>
      </c>
      <c r="D116" s="157" t="str">
        <f t="shared" si="3"/>
        <v>HIV O-17 Porcentaje de personas que viven con el VIH que, habiendo notificado la violación de sus derechos, buscaron compensación jurídica-0</v>
      </c>
      <c r="E116" s="157" t="str">
        <f>CHOOSE(Translations!$C$1+1,I116,J116,K116)</f>
        <v>Grupo de riesgo objetivo</v>
      </c>
      <c r="F116" s="157" t="str">
        <f>CHOOSE(Translations!$C$1+1,L116,M116,N116)</f>
        <v>Reclusos</v>
      </c>
      <c r="G116" s="157" t="s">
        <v>1639</v>
      </c>
      <c r="H116" s="158" t="s">
        <v>1640</v>
      </c>
      <c r="I116" s="158" t="s">
        <v>1641</v>
      </c>
      <c r="J116" s="158" t="s">
        <v>1642</v>
      </c>
      <c r="K116" s="158" t="s">
        <v>1643</v>
      </c>
      <c r="L116" s="158" t="s">
        <v>1644</v>
      </c>
      <c r="M116" s="158" t="s">
        <v>1645</v>
      </c>
      <c r="N116" s="158" t="s">
        <v>1646</v>
      </c>
      <c r="O116" s="158" t="s">
        <v>1647</v>
      </c>
      <c r="P116" s="158" t="s">
        <v>1648</v>
      </c>
      <c r="Q116" s="158" t="s">
        <v>1649</v>
      </c>
    </row>
    <row r="117" spans="1:17" s="9" customFormat="1" x14ac:dyDescent="0.25">
      <c r="A117" s="157" t="s">
        <v>1638</v>
      </c>
      <c r="B117" s="157" t="str">
        <f>CHOOSE(Translations!$C$1+1,O117,P117,Q117)</f>
        <v>HIV O-17 Porcentaje de personas que viven con el VIH que, habiendo notificado la violación de sus derechos, buscaron compensación jurídica</v>
      </c>
      <c r="C117" s="157">
        <f t="shared" si="2"/>
        <v>1</v>
      </c>
      <c r="D117" s="157" t="str">
        <f t="shared" si="3"/>
        <v>HIV O-17 Porcentaje de personas que viven con el VIH que, habiendo notificado la violación de sus derechos, buscaron compensación jurídica-1</v>
      </c>
      <c r="E117" s="157" t="str">
        <f>CHOOSE(Translations!$C$1+1,I117,J117,K117)</f>
        <v>Grupo de riesgo objetivo</v>
      </c>
      <c r="F117" s="157" t="str">
        <f>CHOOSE(Translations!$C$1+1,L117,M117,N117)</f>
        <v>PWID</v>
      </c>
      <c r="G117" s="157" t="s">
        <v>1650</v>
      </c>
      <c r="H117" s="158" t="s">
        <v>1651</v>
      </c>
      <c r="I117" s="158" t="s">
        <v>1641</v>
      </c>
      <c r="J117" s="158" t="s">
        <v>1642</v>
      </c>
      <c r="K117" s="158" t="s">
        <v>1643</v>
      </c>
      <c r="L117" s="158" t="s">
        <v>1652</v>
      </c>
      <c r="M117" s="158" t="s">
        <v>1653</v>
      </c>
      <c r="N117" s="158" t="s">
        <v>1654</v>
      </c>
      <c r="O117" s="158" t="s">
        <v>1647</v>
      </c>
      <c r="P117" s="158" t="s">
        <v>1648</v>
      </c>
      <c r="Q117" s="158" t="s">
        <v>1649</v>
      </c>
    </row>
    <row r="118" spans="1:17" s="9" customFormat="1" x14ac:dyDescent="0.25">
      <c r="A118" s="157" t="s">
        <v>1638</v>
      </c>
      <c r="B118" s="157" t="str">
        <f>CHOOSE(Translations!$C$1+1,O118,P118,Q118)</f>
        <v>HIV O-17 Porcentaje de personas que viven con el VIH que, habiendo notificado la violación de sus derechos, buscaron compensación jurídica</v>
      </c>
      <c r="C118" s="157">
        <f t="shared" si="2"/>
        <v>2</v>
      </c>
      <c r="D118" s="157" t="str">
        <f t="shared" si="3"/>
        <v>HIV O-17 Porcentaje de personas que viven con el VIH que, habiendo notificado la violación de sus derechos, buscaron compensación jurídica-2</v>
      </c>
      <c r="E118" s="157" t="str">
        <f>CHOOSE(Translations!$C$1+1,I118,J118,K118)</f>
        <v>Grupo de riesgo objetivo</v>
      </c>
      <c r="F118" s="157" t="str">
        <f>CHOOSE(Translations!$C$1+1,L118,M118,N118)</f>
        <v>Trabajadores sexuales</v>
      </c>
      <c r="G118" s="157" t="s">
        <v>1655</v>
      </c>
      <c r="H118" s="158" t="s">
        <v>1656</v>
      </c>
      <c r="I118" s="158" t="s">
        <v>1641</v>
      </c>
      <c r="J118" s="158" t="s">
        <v>1642</v>
      </c>
      <c r="K118" s="158" t="s">
        <v>1643</v>
      </c>
      <c r="L118" s="158" t="s">
        <v>1657</v>
      </c>
      <c r="M118" s="158" t="s">
        <v>1658</v>
      </c>
      <c r="N118" s="158" t="s">
        <v>1659</v>
      </c>
      <c r="O118" s="158" t="s">
        <v>1647</v>
      </c>
      <c r="P118" s="158" t="s">
        <v>1648</v>
      </c>
      <c r="Q118" s="158" t="s">
        <v>1649</v>
      </c>
    </row>
    <row r="119" spans="1:17" s="9" customFormat="1" x14ac:dyDescent="0.25">
      <c r="A119" s="157" t="s">
        <v>1638</v>
      </c>
      <c r="B119" s="157" t="str">
        <f>CHOOSE(Translations!$C$1+1,O119,P119,Q119)</f>
        <v>HIV O-17 Porcentaje de personas que viven con el VIH que, habiendo notificado la violación de sus derechos, buscaron compensación jurídica</v>
      </c>
      <c r="C119" s="157">
        <f t="shared" si="2"/>
        <v>3</v>
      </c>
      <c r="D119" s="157" t="str">
        <f t="shared" si="3"/>
        <v>HIV O-17 Porcentaje de personas que viven con el VIH que, habiendo notificado la violación de sus derechos, buscaron compensación jurídica-3</v>
      </c>
      <c r="E119" s="157" t="str">
        <f>CHOOSE(Translations!$C$1+1,I119,J119,K119)</f>
        <v>Grupo de riesgo objetivo</v>
      </c>
      <c r="F119" s="157" t="str">
        <f>CHOOSE(Translations!$C$1+1,L119,M119,N119)</f>
        <v>HSH</v>
      </c>
      <c r="G119" s="157" t="s">
        <v>1660</v>
      </c>
      <c r="H119" s="158" t="s">
        <v>1661</v>
      </c>
      <c r="I119" s="158" t="s">
        <v>1641</v>
      </c>
      <c r="J119" s="158" t="s">
        <v>1642</v>
      </c>
      <c r="K119" s="158" t="s">
        <v>1643</v>
      </c>
      <c r="L119" s="158" t="s">
        <v>1662</v>
      </c>
      <c r="M119" s="158" t="s">
        <v>1663</v>
      </c>
      <c r="N119" s="158" t="s">
        <v>1663</v>
      </c>
      <c r="O119" s="158" t="s">
        <v>1647</v>
      </c>
      <c r="P119" s="158" t="s">
        <v>1648</v>
      </c>
      <c r="Q119" s="158" t="s">
        <v>1649</v>
      </c>
    </row>
    <row r="120" spans="1:17" s="9" customFormat="1" x14ac:dyDescent="0.25">
      <c r="A120" s="157" t="s">
        <v>1638</v>
      </c>
      <c r="B120" s="157" t="str">
        <f>CHOOSE(Translations!$C$1+1,O120,P120,Q120)</f>
        <v>HIV O-17 Porcentaje de personas que viven con el VIH que, habiendo notificado la violación de sus derechos, buscaron compensación jurídica</v>
      </c>
      <c r="C120" s="157">
        <f t="shared" si="2"/>
        <v>4</v>
      </c>
      <c r="D120" s="157" t="str">
        <f t="shared" si="3"/>
        <v>HIV O-17 Porcentaje de personas que viven con el VIH que, habiendo notificado la violación de sus derechos, buscaron compensación jurídica-4</v>
      </c>
      <c r="E120" s="157" t="str">
        <f>CHOOSE(Translations!$C$1+1,I120,J120,K120)</f>
        <v>Género</v>
      </c>
      <c r="F120" s="157" t="str">
        <f>CHOOSE(Translations!$C$1+1,L120,M120,N120)</f>
        <v>Transgénero</v>
      </c>
      <c r="G120" s="157" t="s">
        <v>1664</v>
      </c>
      <c r="H120" s="158" t="s">
        <v>1665</v>
      </c>
      <c r="I120" s="158" t="s">
        <v>1257</v>
      </c>
      <c r="J120" s="158" t="s">
        <v>1258</v>
      </c>
      <c r="K120" s="158" t="s">
        <v>1259</v>
      </c>
      <c r="L120" s="158" t="s">
        <v>1341</v>
      </c>
      <c r="M120" s="158" t="s">
        <v>1342</v>
      </c>
      <c r="N120" s="158" t="s">
        <v>1343</v>
      </c>
      <c r="O120" s="158" t="s">
        <v>1647</v>
      </c>
      <c r="P120" s="158" t="s">
        <v>1648</v>
      </c>
      <c r="Q120" s="158" t="s">
        <v>1649</v>
      </c>
    </row>
    <row r="121" spans="1:17" s="9" customFormat="1" x14ac:dyDescent="0.25">
      <c r="A121" s="157" t="s">
        <v>1638</v>
      </c>
      <c r="B121" s="157" t="str">
        <f>CHOOSE(Translations!$C$1+1,O121,P121,Q121)</f>
        <v>HIV O-17 Porcentaje de personas que viven con el VIH que, habiendo notificado la violación de sus derechos, buscaron compensación jurídica</v>
      </c>
      <c r="C121" s="157">
        <f t="shared" si="2"/>
        <v>5</v>
      </c>
      <c r="D121" s="157" t="str">
        <f t="shared" si="3"/>
        <v>HIV O-17 Porcentaje de personas que viven con el VIH que, habiendo notificado la violación de sus derechos, buscaron compensación jurídica-5</v>
      </c>
      <c r="E121" s="157" t="str">
        <f>CHOOSE(Translations!$C$1+1,I121,J121,K121)</f>
        <v>Género</v>
      </c>
      <c r="F121" s="157" t="str">
        <f>CHOOSE(Translations!$C$1+1,L121,M121,N121)</f>
        <v>Mujeres</v>
      </c>
      <c r="G121" s="157" t="s">
        <v>1666</v>
      </c>
      <c r="H121" s="158" t="s">
        <v>1667</v>
      </c>
      <c r="I121" s="158" t="s">
        <v>1257</v>
      </c>
      <c r="J121" s="158" t="s">
        <v>1258</v>
      </c>
      <c r="K121" s="158" t="s">
        <v>1259</v>
      </c>
      <c r="L121" s="158" t="s">
        <v>1260</v>
      </c>
      <c r="M121" s="158" t="s">
        <v>1261</v>
      </c>
      <c r="N121" s="158" t="s">
        <v>1262</v>
      </c>
      <c r="O121" s="158" t="s">
        <v>1647</v>
      </c>
      <c r="P121" s="158" t="s">
        <v>1648</v>
      </c>
      <c r="Q121" s="158" t="s">
        <v>1649</v>
      </c>
    </row>
    <row r="122" spans="1:17" s="9" customFormat="1" x14ac:dyDescent="0.25">
      <c r="A122" s="157" t="s">
        <v>1638</v>
      </c>
      <c r="B122" s="157" t="str">
        <f>CHOOSE(Translations!$C$1+1,O122,P122,Q122)</f>
        <v>HIV O-17 Porcentaje de personas que viven con el VIH que, habiendo notificado la violación de sus derechos, buscaron compensación jurídica</v>
      </c>
      <c r="C122" s="157">
        <f t="shared" si="2"/>
        <v>6</v>
      </c>
      <c r="D122" s="157" t="str">
        <f t="shared" si="3"/>
        <v>HIV O-17 Porcentaje de personas que viven con el VIH que, habiendo notificado la violación de sus derechos, buscaron compensación jurídica-6</v>
      </c>
      <c r="E122" s="157" t="str">
        <f>CHOOSE(Translations!$C$1+1,I122,J122,K122)</f>
        <v>Género</v>
      </c>
      <c r="F122" s="157" t="str">
        <f>CHOOSE(Translations!$C$1+1,L122,M122,N122)</f>
        <v>Hombres</v>
      </c>
      <c r="G122" s="157" t="s">
        <v>1668</v>
      </c>
      <c r="H122" s="158" t="s">
        <v>1669</v>
      </c>
      <c r="I122" s="158" t="s">
        <v>1257</v>
      </c>
      <c r="J122" s="158" t="s">
        <v>1258</v>
      </c>
      <c r="K122" s="158" t="s">
        <v>1259</v>
      </c>
      <c r="L122" s="158" t="s">
        <v>1265</v>
      </c>
      <c r="M122" s="158" t="s">
        <v>1266</v>
      </c>
      <c r="N122" s="158" t="s">
        <v>1267</v>
      </c>
      <c r="O122" s="158" t="s">
        <v>1647</v>
      </c>
      <c r="P122" s="158" t="s">
        <v>1648</v>
      </c>
      <c r="Q122" s="158" t="s">
        <v>1649</v>
      </c>
    </row>
    <row r="123" spans="1:17" s="9" customFormat="1" x14ac:dyDescent="0.25">
      <c r="A123" s="157" t="s">
        <v>1638</v>
      </c>
      <c r="B123" s="157" t="str">
        <f>CHOOSE(Translations!$C$1+1,O123,P123,Q123)</f>
        <v>HIV O-17 Porcentaje de personas que viven con el VIH que, habiendo notificado la violación de sus derechos, buscaron compensación jurídica</v>
      </c>
      <c r="C123" s="157">
        <f t="shared" si="2"/>
        <v>7</v>
      </c>
      <c r="D123" s="157" t="str">
        <f t="shared" si="3"/>
        <v>HIV O-17 Porcentaje de personas que viven con el VIH que, habiendo notificado la violación de sus derechos, buscaron compensación jurídica-7</v>
      </c>
      <c r="E123" s="157" t="str">
        <f>CHOOSE(Translations!$C$1+1,I123,J123,K123)</f>
        <v>Edad</v>
      </c>
      <c r="F123" s="157" t="str">
        <f>CHOOSE(Translations!$C$1+1,L123,M123,N123)</f>
        <v>25+</v>
      </c>
      <c r="G123" s="157" t="s">
        <v>1670</v>
      </c>
      <c r="H123" s="158" t="s">
        <v>1671</v>
      </c>
      <c r="I123" s="158" t="s">
        <v>1270</v>
      </c>
      <c r="J123" s="158" t="s">
        <v>1270</v>
      </c>
      <c r="K123" s="158" t="s">
        <v>1271</v>
      </c>
      <c r="L123" s="158" t="s">
        <v>1323</v>
      </c>
      <c r="M123" s="158" t="s">
        <v>1323</v>
      </c>
      <c r="N123" s="158" t="s">
        <v>1323</v>
      </c>
      <c r="O123" s="158" t="s">
        <v>1647</v>
      </c>
      <c r="P123" s="158" t="s">
        <v>1648</v>
      </c>
      <c r="Q123" s="158" t="s">
        <v>1649</v>
      </c>
    </row>
    <row r="124" spans="1:17" s="9" customFormat="1" x14ac:dyDescent="0.25">
      <c r="A124" s="157" t="s">
        <v>1638</v>
      </c>
      <c r="B124" s="157" t="str">
        <f>CHOOSE(Translations!$C$1+1,O124,P124,Q124)</f>
        <v>HIV O-17 Porcentaje de personas que viven con el VIH que, habiendo notificado la violación de sus derechos, buscaron compensación jurídica</v>
      </c>
      <c r="C124" s="157">
        <f t="shared" si="2"/>
        <v>8</v>
      </c>
      <c r="D124" s="157" t="str">
        <f t="shared" si="3"/>
        <v>HIV O-17 Porcentaje de personas que viven con el VIH que, habiendo notificado la violación de sus derechos, buscaron compensación jurídica-8</v>
      </c>
      <c r="E124" s="157" t="str">
        <f>CHOOSE(Translations!$C$1+1,I124,J124,K124)</f>
        <v>Edad</v>
      </c>
      <c r="F124" s="157" t="str">
        <f>CHOOSE(Translations!$C$1+1,L124,M124,N124)</f>
        <v>&lt;25</v>
      </c>
      <c r="G124" s="157" t="s">
        <v>1672</v>
      </c>
      <c r="H124" s="158" t="s">
        <v>1673</v>
      </c>
      <c r="I124" s="158" t="s">
        <v>1270</v>
      </c>
      <c r="J124" s="158" t="s">
        <v>1270</v>
      </c>
      <c r="K124" s="158" t="s">
        <v>1271</v>
      </c>
      <c r="L124" s="158" t="s">
        <v>1329</v>
      </c>
      <c r="M124" s="158" t="s">
        <v>1329</v>
      </c>
      <c r="N124" s="158" t="s">
        <v>1329</v>
      </c>
      <c r="O124" s="158" t="s">
        <v>1647</v>
      </c>
      <c r="P124" s="158" t="s">
        <v>1648</v>
      </c>
      <c r="Q124" s="158" t="s">
        <v>1649</v>
      </c>
    </row>
    <row r="125" spans="1:17" s="9" customFormat="1" x14ac:dyDescent="0.25">
      <c r="A125" s="157" t="s">
        <v>1674</v>
      </c>
      <c r="B125" s="157" t="str">
        <f>CHOOSE(Translations!$C$1+1,O125,P125,Q125)</f>
        <v>HIV O-21 Porcentaje de personas que viven con el VIH que no reciben TARV al final del período de reporte entre el total de personas que viven con el VIH en TARV o que iniciaron TARV durante el período de reporte</v>
      </c>
      <c r="C125" s="157">
        <f t="shared" si="2"/>
        <v>0</v>
      </c>
      <c r="D125" s="157" t="str">
        <f t="shared" si="3"/>
        <v>HIV O-21 Porcentaje de personas que viven con el VIH que no reciben TARV al final del período de reporte entre el total de personas que viven con el VIH en TARV o que iniciaron TARV durante el período de reporte-0</v>
      </c>
      <c r="E125" s="157" t="str">
        <f>CHOOSE(Translations!$C$1+1,I125,J125,K125)</f>
        <v>Resultados de tratamiento</v>
      </c>
      <c r="F125" s="157" t="str">
        <f>CHOOSE(Translations!$C$1+1,L125,M125,N125)</f>
        <v>Perdidos en seguimiento</v>
      </c>
      <c r="G125" s="157" t="s">
        <v>1675</v>
      </c>
      <c r="H125" s="158" t="s">
        <v>1676</v>
      </c>
      <c r="I125" s="158" t="s">
        <v>1677</v>
      </c>
      <c r="J125" s="158" t="s">
        <v>1678</v>
      </c>
      <c r="K125" s="158" t="s">
        <v>1679</v>
      </c>
      <c r="L125" s="158" t="s">
        <v>1680</v>
      </c>
      <c r="M125" s="158" t="s">
        <v>1681</v>
      </c>
      <c r="N125" s="158" t="s">
        <v>1682</v>
      </c>
      <c r="O125" s="158" t="s">
        <v>1683</v>
      </c>
      <c r="P125" s="158" t="s">
        <v>1684</v>
      </c>
      <c r="Q125" s="158" t="s">
        <v>1685</v>
      </c>
    </row>
    <row r="126" spans="1:17" s="9" customFormat="1" x14ac:dyDescent="0.25">
      <c r="A126" s="157" t="s">
        <v>1674</v>
      </c>
      <c r="B126" s="157" t="str">
        <f>CHOOSE(Translations!$C$1+1,O126,P126,Q126)</f>
        <v>HIV O-21 Porcentaje de personas que viven con el VIH que no reciben TARV al final del período de reporte entre el total de personas que viven con el VIH en TARV o que iniciaron TARV durante el período de reporte</v>
      </c>
      <c r="C126" s="157">
        <f t="shared" si="2"/>
        <v>1</v>
      </c>
      <c r="D126" s="157" t="str">
        <f t="shared" si="3"/>
        <v>HIV O-21 Porcentaje de personas que viven con el VIH que no reciben TARV al final del período de reporte entre el total de personas que viven con el VIH en TARV o que iniciaron TARV durante el período de reporte-1</v>
      </c>
      <c r="E126" s="157" t="str">
        <f>CHOOSE(Translations!$C$1+1,I126,J126,K126)</f>
        <v>Resultados de tratamiento</v>
      </c>
      <c r="F126" s="157" t="str">
        <f>CHOOSE(Translations!$C$1+1,L126,M126,N126)</f>
        <v>Tratamiento interrumpido</v>
      </c>
      <c r="G126" s="157" t="s">
        <v>1686</v>
      </c>
      <c r="H126" s="158" t="s">
        <v>1687</v>
      </c>
      <c r="I126" s="158" t="s">
        <v>1677</v>
      </c>
      <c r="J126" s="158" t="s">
        <v>1678</v>
      </c>
      <c r="K126" s="158" t="s">
        <v>1679</v>
      </c>
      <c r="L126" s="158" t="s">
        <v>1688</v>
      </c>
      <c r="M126" s="158" t="s">
        <v>1689</v>
      </c>
      <c r="N126" s="158" t="s">
        <v>1690</v>
      </c>
      <c r="O126" s="158" t="s">
        <v>1683</v>
      </c>
      <c r="P126" s="158" t="s">
        <v>1684</v>
      </c>
      <c r="Q126" s="158" t="s">
        <v>1685</v>
      </c>
    </row>
    <row r="127" spans="1:17" s="9" customFormat="1" x14ac:dyDescent="0.25">
      <c r="A127" s="157" t="s">
        <v>1674</v>
      </c>
      <c r="B127" s="157" t="str">
        <f>CHOOSE(Translations!$C$1+1,O127,P127,Q127)</f>
        <v>HIV O-21 Porcentaje de personas que viven con el VIH que no reciben TARV al final del período de reporte entre el total de personas que viven con el VIH en TARV o que iniciaron TARV durante el período de reporte</v>
      </c>
      <c r="C127" s="157">
        <f t="shared" si="2"/>
        <v>2</v>
      </c>
      <c r="D127" s="157" t="str">
        <f t="shared" si="3"/>
        <v>HIV O-21 Porcentaje de personas que viven con el VIH que no reciben TARV al final del período de reporte entre el total de personas que viven con el VIH en TARV o que iniciaron TARV durante el período de reporte-2</v>
      </c>
      <c r="E127" s="157" t="str">
        <f>CHOOSE(Translations!$C$1+1,I127,J127,K127)</f>
        <v>Resultados de tratamiento</v>
      </c>
      <c r="F127" s="157" t="str">
        <f>CHOOSE(Translations!$C$1+1,L127,M127,N127)</f>
        <v>Fallecido</v>
      </c>
      <c r="G127" s="157" t="s">
        <v>1691</v>
      </c>
      <c r="H127" s="158" t="s">
        <v>1692</v>
      </c>
      <c r="I127" s="158" t="s">
        <v>1677</v>
      </c>
      <c r="J127" s="158" t="s">
        <v>1678</v>
      </c>
      <c r="K127" s="158" t="s">
        <v>1679</v>
      </c>
      <c r="L127" s="158" t="s">
        <v>1693</v>
      </c>
      <c r="M127" s="158" t="s">
        <v>1694</v>
      </c>
      <c r="N127" s="158" t="s">
        <v>1695</v>
      </c>
      <c r="O127" s="158" t="s">
        <v>1683</v>
      </c>
      <c r="P127" s="158" t="s">
        <v>1684</v>
      </c>
      <c r="Q127" s="158" t="s">
        <v>1685</v>
      </c>
    </row>
    <row r="128" spans="1:17" s="9" customFormat="1" x14ac:dyDescent="0.25">
      <c r="A128" s="157" t="s">
        <v>1674</v>
      </c>
      <c r="B128" s="157" t="str">
        <f>CHOOSE(Translations!$C$1+1,O128,P128,Q128)</f>
        <v>HIV O-21 Porcentaje de personas que viven con el VIH que no reciben TARV al final del período de reporte entre el total de personas que viven con el VIH en TARV o que iniciaron TARV durante el período de reporte</v>
      </c>
      <c r="C128" s="157">
        <f t="shared" si="2"/>
        <v>3</v>
      </c>
      <c r="D128" s="157" t="str">
        <f t="shared" si="3"/>
        <v>HIV O-21 Porcentaje de personas que viven con el VIH que no reciben TARV al final del período de reporte entre el total de personas que viven con el VIH en TARV o que iniciaron TARV durante el período de reporte-3</v>
      </c>
      <c r="E128" s="157" t="str">
        <f>CHOOSE(Translations!$C$1+1,I128,J128,K128)</f>
        <v>Género</v>
      </c>
      <c r="F128" s="157" t="str">
        <f>CHOOSE(Translations!$C$1+1,L128,M128,N128)</f>
        <v>Transgénero</v>
      </c>
      <c r="G128" s="157" t="s">
        <v>1696</v>
      </c>
      <c r="H128" s="158" t="s">
        <v>1697</v>
      </c>
      <c r="I128" s="158" t="s">
        <v>1257</v>
      </c>
      <c r="J128" s="158" t="s">
        <v>1258</v>
      </c>
      <c r="K128" s="158" t="s">
        <v>1259</v>
      </c>
      <c r="L128" s="158" t="s">
        <v>1341</v>
      </c>
      <c r="M128" s="158" t="s">
        <v>1342</v>
      </c>
      <c r="N128" s="158" t="s">
        <v>1343</v>
      </c>
      <c r="O128" s="158" t="s">
        <v>1683</v>
      </c>
      <c r="P128" s="158" t="s">
        <v>1684</v>
      </c>
      <c r="Q128" s="158" t="s">
        <v>1685</v>
      </c>
    </row>
    <row r="129" spans="1:17" s="9" customFormat="1" x14ac:dyDescent="0.25">
      <c r="A129" s="157" t="s">
        <v>1674</v>
      </c>
      <c r="B129" s="157" t="str">
        <f>CHOOSE(Translations!$C$1+1,O129,P129,Q129)</f>
        <v>HIV O-21 Porcentaje de personas que viven con el VIH que no reciben TARV al final del período de reporte entre el total de personas que viven con el VIH en TARV o que iniciaron TARV durante el período de reporte</v>
      </c>
      <c r="C129" s="157">
        <f t="shared" si="2"/>
        <v>4</v>
      </c>
      <c r="D129" s="157" t="str">
        <f t="shared" si="3"/>
        <v>HIV O-21 Porcentaje de personas que viven con el VIH que no reciben TARV al final del período de reporte entre el total de personas que viven con el VIH en TARV o que iniciaron TARV durante el período de reporte-4</v>
      </c>
      <c r="E129" s="157" t="str">
        <f>CHOOSE(Translations!$C$1+1,I129,J129,K129)</f>
        <v>Género</v>
      </c>
      <c r="F129" s="157" t="str">
        <f>CHOOSE(Translations!$C$1+1,L129,M129,N129)</f>
        <v>Mujeres</v>
      </c>
      <c r="G129" s="157" t="s">
        <v>1698</v>
      </c>
      <c r="H129" s="158" t="s">
        <v>1699</v>
      </c>
      <c r="I129" s="158" t="s">
        <v>1257</v>
      </c>
      <c r="J129" s="158" t="s">
        <v>1258</v>
      </c>
      <c r="K129" s="158" t="s">
        <v>1259</v>
      </c>
      <c r="L129" s="158" t="s">
        <v>1260</v>
      </c>
      <c r="M129" s="158" t="s">
        <v>1261</v>
      </c>
      <c r="N129" s="158" t="s">
        <v>1262</v>
      </c>
      <c r="O129" s="158" t="s">
        <v>1683</v>
      </c>
      <c r="P129" s="158" t="s">
        <v>1684</v>
      </c>
      <c r="Q129" s="158" t="s">
        <v>1685</v>
      </c>
    </row>
    <row r="130" spans="1:17" s="9" customFormat="1" x14ac:dyDescent="0.25">
      <c r="A130" s="157" t="s">
        <v>1674</v>
      </c>
      <c r="B130" s="157" t="str">
        <f>CHOOSE(Translations!$C$1+1,O130,P130,Q130)</f>
        <v>HIV O-21 Porcentaje de personas que viven con el VIH que no reciben TARV al final del período de reporte entre el total de personas que viven con el VIH en TARV o que iniciaron TARV durante el período de reporte</v>
      </c>
      <c r="C130" s="157">
        <f t="shared" si="2"/>
        <v>5</v>
      </c>
      <c r="D130" s="157" t="str">
        <f t="shared" si="3"/>
        <v>HIV O-21 Porcentaje de personas que viven con el VIH que no reciben TARV al final del período de reporte entre el total de personas que viven con el VIH en TARV o que iniciaron TARV durante el período de reporte-5</v>
      </c>
      <c r="E130" s="157" t="str">
        <f>CHOOSE(Translations!$C$1+1,I130,J130,K130)</f>
        <v>Género</v>
      </c>
      <c r="F130" s="157" t="str">
        <f>CHOOSE(Translations!$C$1+1,L130,M130,N130)</f>
        <v>Hombres</v>
      </c>
      <c r="G130" s="157" t="s">
        <v>1700</v>
      </c>
      <c r="H130" s="158" t="s">
        <v>1701</v>
      </c>
      <c r="I130" s="158" t="s">
        <v>1257</v>
      </c>
      <c r="J130" s="158" t="s">
        <v>1258</v>
      </c>
      <c r="K130" s="158" t="s">
        <v>1259</v>
      </c>
      <c r="L130" s="158" t="s">
        <v>1265</v>
      </c>
      <c r="M130" s="158" t="s">
        <v>1266</v>
      </c>
      <c r="N130" s="158" t="s">
        <v>1267</v>
      </c>
      <c r="O130" s="158" t="s">
        <v>1683</v>
      </c>
      <c r="P130" s="158" t="s">
        <v>1684</v>
      </c>
      <c r="Q130" s="158" t="s">
        <v>1685</v>
      </c>
    </row>
    <row r="131" spans="1:17" s="9" customFormat="1" x14ac:dyDescent="0.25">
      <c r="A131" s="157" t="s">
        <v>1674</v>
      </c>
      <c r="B131" s="157" t="str">
        <f>CHOOSE(Translations!$C$1+1,O131,P131,Q131)</f>
        <v>HIV O-21 Porcentaje de personas que viven con el VIH que no reciben TARV al final del período de reporte entre el total de personas que viven con el VIH en TARV o que iniciaron TARV durante el período de reporte</v>
      </c>
      <c r="C131" s="157">
        <f t="shared" si="2"/>
        <v>6</v>
      </c>
      <c r="D131" s="157" t="str">
        <f t="shared" si="3"/>
        <v>HIV O-21 Porcentaje de personas que viven con el VIH que no reciben TARV al final del período de reporte entre el total de personas que viven con el VIH en TARV o que iniciaron TARV durante el período de reporte-6</v>
      </c>
      <c r="E131" s="157" t="str">
        <f>CHOOSE(Translations!$C$1+1,I131,J131,K131)</f>
        <v>Edad</v>
      </c>
      <c r="F131" s="157" t="str">
        <f>CHOOSE(Translations!$C$1+1,L131,M131,N131)</f>
        <v>15+</v>
      </c>
      <c r="G131" s="157" t="s">
        <v>1702</v>
      </c>
      <c r="H131" s="158" t="s">
        <v>1703</v>
      </c>
      <c r="I131" s="158" t="s">
        <v>1270</v>
      </c>
      <c r="J131" s="158" t="s">
        <v>1270</v>
      </c>
      <c r="K131" s="158" t="s">
        <v>1271</v>
      </c>
      <c r="L131" s="158" t="s">
        <v>1272</v>
      </c>
      <c r="M131" s="158" t="s">
        <v>1272</v>
      </c>
      <c r="N131" s="158" t="s">
        <v>1272</v>
      </c>
      <c r="O131" s="158" t="s">
        <v>1683</v>
      </c>
      <c r="P131" s="158" t="s">
        <v>1684</v>
      </c>
      <c r="Q131" s="158" t="s">
        <v>1685</v>
      </c>
    </row>
    <row r="132" spans="1:17" s="9" customFormat="1" x14ac:dyDescent="0.25">
      <c r="A132" s="157" t="s">
        <v>1674</v>
      </c>
      <c r="B132" s="157" t="str">
        <f>CHOOSE(Translations!$C$1+1,O132,P132,Q132)</f>
        <v>HIV O-21 Porcentaje de personas que viven con el VIH que no reciben TARV al final del período de reporte entre el total de personas que viven con el VIH en TARV o que iniciaron TARV durante el período de reporte</v>
      </c>
      <c r="C132" s="157">
        <f t="shared" si="2"/>
        <v>7</v>
      </c>
      <c r="D132" s="157" t="str">
        <f t="shared" si="3"/>
        <v>HIV O-21 Porcentaje de personas que viven con el VIH que no reciben TARV al final del período de reporte entre el total de personas que viven con el VIH en TARV o que iniciaron TARV durante el período de reporte-7</v>
      </c>
      <c r="E132" s="157" t="str">
        <f>CHOOSE(Translations!$C$1+1,I132,J132,K132)</f>
        <v>Edad</v>
      </c>
      <c r="F132" s="157" t="str">
        <f>CHOOSE(Translations!$C$1+1,L132,M132,N132)</f>
        <v>&lt;15</v>
      </c>
      <c r="G132" s="157" t="s">
        <v>1704</v>
      </c>
      <c r="H132" s="158" t="s">
        <v>1705</v>
      </c>
      <c r="I132" s="158" t="s">
        <v>1270</v>
      </c>
      <c r="J132" s="158" t="s">
        <v>1270</v>
      </c>
      <c r="K132" s="158" t="s">
        <v>1271</v>
      </c>
      <c r="L132" s="158" t="s">
        <v>1275</v>
      </c>
      <c r="M132" s="158" t="s">
        <v>1275</v>
      </c>
      <c r="N132" s="158" t="s">
        <v>1275</v>
      </c>
      <c r="O132" s="158" t="s">
        <v>1683</v>
      </c>
      <c r="P132" s="158" t="s">
        <v>1684</v>
      </c>
      <c r="Q132" s="158" t="s">
        <v>1685</v>
      </c>
    </row>
    <row r="133" spans="1:17" s="9" customFormat="1" x14ac:dyDescent="0.25">
      <c r="A133" s="157" t="s">
        <v>1706</v>
      </c>
      <c r="B133" s="157" t="str">
        <f>CHOOSE(Translations!$C$1+1,O133,P133,Q133)</f>
        <v>TB O-7 Porcentaje de personas con tuberculosis que han sufrido autoestigmatización a causa de su estado con respecto a la enfermedad que les ha impedido buscar servicios relacionados con la tuberculosis y acceder</v>
      </c>
      <c r="C133" s="157">
        <f t="shared" si="2"/>
        <v>0</v>
      </c>
      <c r="D133" s="157" t="str">
        <f t="shared" si="3"/>
        <v>TB O-7 Porcentaje de personas con tuberculosis que han sufrido autoestigmatización a causa de su estado con respecto a la enfermedad que les ha impedido buscar servicios relacionados con la tuberculosis y acceder-0</v>
      </c>
      <c r="E133" s="157" t="str">
        <f>CHOOSE(Translations!$C$1+1,I133,J133,K133)</f>
        <v>Género</v>
      </c>
      <c r="F133" s="157" t="str">
        <f>CHOOSE(Translations!$C$1+1,L133,M133,N133)</f>
        <v>Mujeres</v>
      </c>
      <c r="G133" s="157" t="s">
        <v>1707</v>
      </c>
      <c r="H133" s="158" t="s">
        <v>1708</v>
      </c>
      <c r="I133" s="158" t="s">
        <v>1257</v>
      </c>
      <c r="J133" s="158" t="s">
        <v>1258</v>
      </c>
      <c r="K133" s="158" t="s">
        <v>1259</v>
      </c>
      <c r="L133" s="158" t="s">
        <v>1260</v>
      </c>
      <c r="M133" s="158" t="s">
        <v>1261</v>
      </c>
      <c r="N133" s="158" t="s">
        <v>1262</v>
      </c>
      <c r="O133" s="158" t="s">
        <v>1709</v>
      </c>
      <c r="P133" s="158" t="s">
        <v>1710</v>
      </c>
      <c r="Q133" s="158" t="s">
        <v>1711</v>
      </c>
    </row>
    <row r="134" spans="1:17" s="9" customFormat="1" x14ac:dyDescent="0.25">
      <c r="A134" s="157" t="s">
        <v>1706</v>
      </c>
      <c r="B134" s="157" t="str">
        <f>CHOOSE(Translations!$C$1+1,O134,P134,Q134)</f>
        <v>TB O-7 Porcentaje de personas con tuberculosis que han sufrido autoestigmatización a causa de su estado con respecto a la enfermedad que les ha impedido buscar servicios relacionados con la tuberculosis y acceder</v>
      </c>
      <c r="C134" s="157">
        <f t="shared" ref="C134:C151" si="4">IF(O134=O133,C133+1,0)</f>
        <v>1</v>
      </c>
      <c r="D134" s="157" t="str">
        <f t="shared" ref="D134:D151" si="5">B134&amp;"-"&amp;C134</f>
        <v>TB O-7 Porcentaje de personas con tuberculosis que han sufrido autoestigmatización a causa de su estado con respecto a la enfermedad que les ha impedido buscar servicios relacionados con la tuberculosis y acceder-1</v>
      </c>
      <c r="E134" s="157" t="str">
        <f>CHOOSE(Translations!$C$1+1,I134,J134,K134)</f>
        <v>Género</v>
      </c>
      <c r="F134" s="157" t="str">
        <f>CHOOSE(Translations!$C$1+1,L134,M134,N134)</f>
        <v>Hombres</v>
      </c>
      <c r="G134" s="157" t="s">
        <v>1712</v>
      </c>
      <c r="H134" s="158" t="s">
        <v>1713</v>
      </c>
      <c r="I134" s="158" t="s">
        <v>1257</v>
      </c>
      <c r="J134" s="158" t="s">
        <v>1258</v>
      </c>
      <c r="K134" s="158" t="s">
        <v>1259</v>
      </c>
      <c r="L134" s="158" t="s">
        <v>1265</v>
      </c>
      <c r="M134" s="158" t="s">
        <v>1266</v>
      </c>
      <c r="N134" s="158" t="s">
        <v>1267</v>
      </c>
      <c r="O134" s="158" t="s">
        <v>1709</v>
      </c>
      <c r="P134" s="158" t="s">
        <v>1710</v>
      </c>
      <c r="Q134" s="158" t="s">
        <v>1711</v>
      </c>
    </row>
    <row r="135" spans="1:17" s="9" customFormat="1" x14ac:dyDescent="0.25">
      <c r="A135" s="157" t="s">
        <v>1714</v>
      </c>
      <c r="B135" s="157" t="str">
        <f>CHOOSE(Translations!$C$1+1,O135,P135,Q135)</f>
        <v>TB O-8 Porcentaje de personas con tuberculosis que han sufrido estigmatización en centros de atención de la salud a causa de su estado con respecto a la enfermedad que les ha impedido buscar servicios relacionados con la tuberculosis y acceder</v>
      </c>
      <c r="C135" s="157">
        <f t="shared" si="4"/>
        <v>0</v>
      </c>
      <c r="D135" s="157" t="str">
        <f t="shared" si="5"/>
        <v>TB O-8 Porcentaje de personas con tuberculosis que han sufrido estigmatización en centros de atención de la salud a causa de su estado con respecto a la enfermedad que les ha impedido buscar servicios relacionados con la tuberculosis y acceder-0</v>
      </c>
      <c r="E135" s="157" t="str">
        <f>CHOOSE(Translations!$C$1+1,I135,J135,K135)</f>
        <v>Género</v>
      </c>
      <c r="F135" s="157" t="str">
        <f>CHOOSE(Translations!$C$1+1,L135,M135,N135)</f>
        <v>Mujeres</v>
      </c>
      <c r="G135" s="157" t="s">
        <v>1715</v>
      </c>
      <c r="H135" s="158" t="s">
        <v>1716</v>
      </c>
      <c r="I135" s="158" t="s">
        <v>1257</v>
      </c>
      <c r="J135" s="158" t="s">
        <v>1258</v>
      </c>
      <c r="K135" s="158" t="s">
        <v>1259</v>
      </c>
      <c r="L135" s="158" t="s">
        <v>1260</v>
      </c>
      <c r="M135" s="158" t="s">
        <v>1261</v>
      </c>
      <c r="N135" s="158" t="s">
        <v>1262</v>
      </c>
      <c r="O135" s="158" t="s">
        <v>1717</v>
      </c>
      <c r="P135" s="158" t="s">
        <v>1718</v>
      </c>
      <c r="Q135" s="158" t="s">
        <v>1719</v>
      </c>
    </row>
    <row r="136" spans="1:17" s="9" customFormat="1" x14ac:dyDescent="0.25">
      <c r="A136" s="157" t="s">
        <v>1714</v>
      </c>
      <c r="B136" s="157" t="str">
        <f>CHOOSE(Translations!$C$1+1,O136,P136,Q136)</f>
        <v>TB O-8 Porcentaje de personas con tuberculosis que han sufrido estigmatización en centros de atención de la salud a causa de su estado con respecto a la enfermedad que les ha impedido buscar servicios relacionados con la tuberculosis y acceder</v>
      </c>
      <c r="C136" s="157">
        <f t="shared" si="4"/>
        <v>1</v>
      </c>
      <c r="D136" s="157" t="str">
        <f t="shared" si="5"/>
        <v>TB O-8 Porcentaje de personas con tuberculosis que han sufrido estigmatización en centros de atención de la salud a causa de su estado con respecto a la enfermedad que les ha impedido buscar servicios relacionados con la tuberculosis y acceder-1</v>
      </c>
      <c r="E136" s="157" t="str">
        <f>CHOOSE(Translations!$C$1+1,I136,J136,K136)</f>
        <v>Género</v>
      </c>
      <c r="F136" s="157" t="str">
        <f>CHOOSE(Translations!$C$1+1,L136,M136,N136)</f>
        <v>Hombres</v>
      </c>
      <c r="G136" s="157" t="s">
        <v>1720</v>
      </c>
      <c r="H136" s="158" t="s">
        <v>1721</v>
      </c>
      <c r="I136" s="158" t="s">
        <v>1257</v>
      </c>
      <c r="J136" s="158" t="s">
        <v>1258</v>
      </c>
      <c r="K136" s="158" t="s">
        <v>1259</v>
      </c>
      <c r="L136" s="158" t="s">
        <v>1265</v>
      </c>
      <c r="M136" s="158" t="s">
        <v>1266</v>
      </c>
      <c r="N136" s="158" t="s">
        <v>1267</v>
      </c>
      <c r="O136" s="158" t="s">
        <v>1717</v>
      </c>
      <c r="P136" s="158" t="s">
        <v>1718</v>
      </c>
      <c r="Q136" s="158" t="s">
        <v>1719</v>
      </c>
    </row>
    <row r="137" spans="1:17" s="9" customFormat="1" x14ac:dyDescent="0.25">
      <c r="A137" s="157" t="s">
        <v>1722</v>
      </c>
      <c r="B137" s="157" t="str">
        <f>CHOOSE(Translations!$C$1+1,O137,P137,Q137)</f>
        <v>TB O-9 Porcentajeo de personas con tuberculosis que han sufrido estigmatización en centros comunitarios a causa de su estado con respecto a la enfermedad que les ha impedido buscar servicios relacionados con la tuberculosis y acceder</v>
      </c>
      <c r="C137" s="157">
        <f t="shared" si="4"/>
        <v>0</v>
      </c>
      <c r="D137" s="157" t="str">
        <f t="shared" si="5"/>
        <v>TB O-9 Porcentajeo de personas con tuberculosis que han sufrido estigmatización en centros comunitarios a causa de su estado con respecto a la enfermedad que les ha impedido buscar servicios relacionados con la tuberculosis y acceder-0</v>
      </c>
      <c r="E137" s="157" t="str">
        <f>CHOOSE(Translations!$C$1+1,I137,J137,K137)</f>
        <v>Género</v>
      </c>
      <c r="F137" s="157" t="str">
        <f>CHOOSE(Translations!$C$1+1,L137,M137,N137)</f>
        <v>Mujeres</v>
      </c>
      <c r="G137" s="157" t="s">
        <v>1723</v>
      </c>
      <c r="H137" s="158" t="s">
        <v>1724</v>
      </c>
      <c r="I137" s="158" t="s">
        <v>1257</v>
      </c>
      <c r="J137" s="158" t="s">
        <v>1258</v>
      </c>
      <c r="K137" s="158" t="s">
        <v>1259</v>
      </c>
      <c r="L137" s="158" t="s">
        <v>1260</v>
      </c>
      <c r="M137" s="158" t="s">
        <v>1261</v>
      </c>
      <c r="N137" s="158" t="s">
        <v>1262</v>
      </c>
      <c r="O137" s="158" t="s">
        <v>1725</v>
      </c>
      <c r="P137" s="158" t="s">
        <v>1726</v>
      </c>
      <c r="Q137" s="158" t="s">
        <v>1727</v>
      </c>
    </row>
    <row r="138" spans="1:17" s="9" customFormat="1" x14ac:dyDescent="0.25">
      <c r="A138" s="157" t="s">
        <v>1722</v>
      </c>
      <c r="B138" s="157" t="str">
        <f>CHOOSE(Translations!$C$1+1,O138,P138,Q138)</f>
        <v>TB O-9 Porcentajeo de personas con tuberculosis que han sufrido estigmatización en centros comunitarios a causa de su estado con respecto a la enfermedad que les ha impedido buscar servicios relacionados con la tuberculosis y acceder</v>
      </c>
      <c r="C138" s="157">
        <f t="shared" si="4"/>
        <v>1</v>
      </c>
      <c r="D138" s="157" t="str">
        <f t="shared" si="5"/>
        <v>TB O-9 Porcentajeo de personas con tuberculosis que han sufrido estigmatización en centros comunitarios a causa de su estado con respecto a la enfermedad que les ha impedido buscar servicios relacionados con la tuberculosis y acceder-1</v>
      </c>
      <c r="E138" s="157" t="str">
        <f>CHOOSE(Translations!$C$1+1,I138,J138,K138)</f>
        <v>Género</v>
      </c>
      <c r="F138" s="157" t="str">
        <f>CHOOSE(Translations!$C$1+1,L138,M138,N138)</f>
        <v>Hombres</v>
      </c>
      <c r="G138" s="157" t="s">
        <v>1728</v>
      </c>
      <c r="H138" s="158" t="s">
        <v>1729</v>
      </c>
      <c r="I138" s="158" t="s">
        <v>1257</v>
      </c>
      <c r="J138" s="158" t="s">
        <v>1258</v>
      </c>
      <c r="K138" s="158" t="s">
        <v>1259</v>
      </c>
      <c r="L138" s="158" t="s">
        <v>1265</v>
      </c>
      <c r="M138" s="158" t="s">
        <v>1266</v>
      </c>
      <c r="N138" s="158" t="s">
        <v>1267</v>
      </c>
      <c r="O138" s="158" t="s">
        <v>1725</v>
      </c>
      <c r="P138" s="158" t="s">
        <v>1726</v>
      </c>
      <c r="Q138" s="158" t="s">
        <v>1727</v>
      </c>
    </row>
    <row r="139" spans="1:17" s="9" customFormat="1" x14ac:dyDescent="0.25">
      <c r="A139" s="157" t="s">
        <v>1730</v>
      </c>
      <c r="B139" s="157" t="str">
        <f>CHOOSE(Translations!$C$1+1,O139,P139,Q139)</f>
        <v>Malaria O-1a Proporción de la población que durmió bajo un mosquitero tratado con insecticida la noche anterior</v>
      </c>
      <c r="C139" s="157">
        <f t="shared" si="4"/>
        <v>0</v>
      </c>
      <c r="D139" s="157" t="str">
        <f t="shared" si="5"/>
        <v>Malaria O-1a Proporción de la población que durmió bajo un mosquitero tratado con insecticida la noche anterior-0</v>
      </c>
      <c r="E139" s="157" t="str">
        <f>CHOOSE(Translations!$C$1+1,I139,J139,K139)</f>
        <v>Género</v>
      </c>
      <c r="F139" s="157" t="str">
        <f>CHOOSE(Translations!$C$1+1,L139,M139,N139)</f>
        <v>Mujeres</v>
      </c>
      <c r="G139" s="157" t="s">
        <v>1731</v>
      </c>
      <c r="H139" s="158" t="s">
        <v>1732</v>
      </c>
      <c r="I139" s="158" t="s">
        <v>1257</v>
      </c>
      <c r="J139" s="158" t="s">
        <v>1258</v>
      </c>
      <c r="K139" s="158" t="s">
        <v>1259</v>
      </c>
      <c r="L139" s="158" t="s">
        <v>1260</v>
      </c>
      <c r="M139" s="158" t="s">
        <v>1261</v>
      </c>
      <c r="N139" s="158" t="s">
        <v>1262</v>
      </c>
      <c r="O139" s="158" t="s">
        <v>1733</v>
      </c>
      <c r="P139" s="158" t="s">
        <v>1734</v>
      </c>
      <c r="Q139" s="158" t="s">
        <v>1735</v>
      </c>
    </row>
    <row r="140" spans="1:17" s="9" customFormat="1" x14ac:dyDescent="0.25">
      <c r="A140" s="157" t="s">
        <v>1730</v>
      </c>
      <c r="B140" s="157" t="str">
        <f>CHOOSE(Translations!$C$1+1,O140,P140,Q140)</f>
        <v>Malaria O-1a Proporción de la población que durmió bajo un mosquitero tratado con insecticida la noche anterior</v>
      </c>
      <c r="C140" s="157">
        <f t="shared" si="4"/>
        <v>1</v>
      </c>
      <c r="D140" s="157" t="str">
        <f t="shared" si="5"/>
        <v>Malaria O-1a Proporción de la población que durmió bajo un mosquitero tratado con insecticida la noche anterior-1</v>
      </c>
      <c r="E140" s="157" t="str">
        <f>CHOOSE(Translations!$C$1+1,I140,J140,K140)</f>
        <v>Género</v>
      </c>
      <c r="F140" s="157" t="str">
        <f>CHOOSE(Translations!$C$1+1,L140,M140,N140)</f>
        <v>Hombres</v>
      </c>
      <c r="G140" s="157" t="s">
        <v>1736</v>
      </c>
      <c r="H140" s="158" t="s">
        <v>1737</v>
      </c>
      <c r="I140" s="158" t="s">
        <v>1257</v>
      </c>
      <c r="J140" s="158" t="s">
        <v>1258</v>
      </c>
      <c r="K140" s="158" t="s">
        <v>1259</v>
      </c>
      <c r="L140" s="158" t="s">
        <v>1265</v>
      </c>
      <c r="M140" s="158" t="s">
        <v>1266</v>
      </c>
      <c r="N140" s="158" t="s">
        <v>1267</v>
      </c>
      <c r="O140" s="158" t="s">
        <v>1733</v>
      </c>
      <c r="P140" s="158" t="s">
        <v>1734</v>
      </c>
      <c r="Q140" s="158" t="s">
        <v>1735</v>
      </c>
    </row>
    <row r="141" spans="1:17" s="9" customFormat="1" x14ac:dyDescent="0.25">
      <c r="A141" s="157" t="s">
        <v>1738</v>
      </c>
      <c r="B141" s="157" t="str">
        <f>CHOOSE(Translations!$C$1+1,O141,P141,Q141)</f>
        <v>Malaria O-3 Proporción de la población que utiliza mosquiteros tratados con insecticida entre la población que tiene acceso a ellos</v>
      </c>
      <c r="C141" s="157">
        <f t="shared" si="4"/>
        <v>0</v>
      </c>
      <c r="D141" s="157" t="str">
        <f t="shared" si="5"/>
        <v>Malaria O-3 Proporción de la población que utiliza mosquiteros tratados con insecticida entre la población que tiene acceso a ellos-0</v>
      </c>
      <c r="E141" s="157" t="str">
        <f>CHOOSE(Translations!$C$1+1,I141,J141,K141)</f>
        <v>Género</v>
      </c>
      <c r="F141" s="157" t="str">
        <f>CHOOSE(Translations!$C$1+1,L141,M141,N141)</f>
        <v>Mujeres</v>
      </c>
      <c r="G141" s="157" t="s">
        <v>1739</v>
      </c>
      <c r="H141" s="158" t="s">
        <v>1740</v>
      </c>
      <c r="I141" s="158" t="s">
        <v>1257</v>
      </c>
      <c r="J141" s="158" t="s">
        <v>1258</v>
      </c>
      <c r="K141" s="158" t="s">
        <v>1259</v>
      </c>
      <c r="L141" s="158" t="s">
        <v>1260</v>
      </c>
      <c r="M141" s="158" t="s">
        <v>1261</v>
      </c>
      <c r="N141" s="158" t="s">
        <v>1262</v>
      </c>
      <c r="O141" s="158" t="s">
        <v>1741</v>
      </c>
      <c r="P141" s="158" t="s">
        <v>1742</v>
      </c>
      <c r="Q141" s="158" t="s">
        <v>1743</v>
      </c>
    </row>
    <row r="142" spans="1:17" s="9" customFormat="1" x14ac:dyDescent="0.25">
      <c r="A142" s="157" t="s">
        <v>1738</v>
      </c>
      <c r="B142" s="157" t="str">
        <f>CHOOSE(Translations!$C$1+1,O142,P142,Q142)</f>
        <v>Malaria O-3 Proporción de la población que utiliza mosquiteros tratados con insecticida entre la población que tiene acceso a ellos</v>
      </c>
      <c r="C142" s="157">
        <f t="shared" si="4"/>
        <v>1</v>
      </c>
      <c r="D142" s="157" t="str">
        <f t="shared" si="5"/>
        <v>Malaria O-3 Proporción de la población que utiliza mosquiteros tratados con insecticida entre la población que tiene acceso a ellos-1</v>
      </c>
      <c r="E142" s="157" t="str">
        <f>CHOOSE(Translations!$C$1+1,I142,J142,K142)</f>
        <v>Género</v>
      </c>
      <c r="F142" s="157" t="str">
        <f>CHOOSE(Translations!$C$1+1,L142,M142,N142)</f>
        <v>Hombres</v>
      </c>
      <c r="G142" s="157" t="s">
        <v>1744</v>
      </c>
      <c r="H142" s="158" t="s">
        <v>1745</v>
      </c>
      <c r="I142" s="158" t="s">
        <v>1257</v>
      </c>
      <c r="J142" s="158" t="s">
        <v>1258</v>
      </c>
      <c r="K142" s="158" t="s">
        <v>1259</v>
      </c>
      <c r="L142" s="158" t="s">
        <v>1265</v>
      </c>
      <c r="M142" s="158" t="s">
        <v>1266</v>
      </c>
      <c r="N142" s="158" t="s">
        <v>1267</v>
      </c>
      <c r="O142" s="158" t="s">
        <v>1741</v>
      </c>
      <c r="P142" s="158" t="s">
        <v>1742</v>
      </c>
      <c r="Q142" s="158" t="s">
        <v>1743</v>
      </c>
    </row>
    <row r="143" spans="1:17" s="9" customFormat="1" x14ac:dyDescent="0.25">
      <c r="A143" s="157" t="s">
        <v>1746</v>
      </c>
      <c r="B143" s="157" t="str">
        <f>CHOOSE(Translations!$C$1+1,O143,P143,Q143)</f>
        <v>Malaria O-9⁽ᴹ⁾ Tasa anual de análisis de sangre por cada 100 habitantes (en entornos de eliminación de la malaria)</v>
      </c>
      <c r="C143" s="157">
        <f t="shared" si="4"/>
        <v>0</v>
      </c>
      <c r="D143" s="157" t="str">
        <f t="shared" si="5"/>
        <v>Malaria O-9⁽ᴹ⁾ Tasa anual de análisis de sangre por cada 100 habitantes (en entornos de eliminación de la malaria)-0</v>
      </c>
      <c r="E143" s="157" t="str">
        <f>CHOOSE(Translations!$C$1+1,I143,J143,K143)</f>
        <v>Detección de casos</v>
      </c>
      <c r="F143" s="157" t="str">
        <f>CHOOSE(Translations!$C$1+1,L143,M143,N143)</f>
        <v>Pasiva</v>
      </c>
      <c r="G143" s="157" t="s">
        <v>1747</v>
      </c>
      <c r="H143" s="158" t="s">
        <v>1748</v>
      </c>
      <c r="I143" s="158" t="s">
        <v>1749</v>
      </c>
      <c r="J143" s="158" t="s">
        <v>1750</v>
      </c>
      <c r="K143" s="158" t="s">
        <v>1751</v>
      </c>
      <c r="L143" s="158" t="s">
        <v>1752</v>
      </c>
      <c r="M143" s="158" t="s">
        <v>1752</v>
      </c>
      <c r="N143" s="158" t="s">
        <v>1753</v>
      </c>
      <c r="O143" s="158" t="s">
        <v>1754</v>
      </c>
      <c r="P143" s="158" t="s">
        <v>1755</v>
      </c>
      <c r="Q143" s="158" t="s">
        <v>1756</v>
      </c>
    </row>
    <row r="144" spans="1:17" s="9" customFormat="1" x14ac:dyDescent="0.25">
      <c r="A144" s="157" t="s">
        <v>1746</v>
      </c>
      <c r="B144" s="157" t="str">
        <f>CHOOSE(Translations!$C$1+1,O144,P144,Q144)</f>
        <v>Malaria O-9⁽ᴹ⁾ Tasa anual de análisis de sangre por cada 100 habitantes (en entornos de eliminación de la malaria)</v>
      </c>
      <c r="C144" s="157">
        <f t="shared" si="4"/>
        <v>1</v>
      </c>
      <c r="D144" s="157" t="str">
        <f t="shared" si="5"/>
        <v>Malaria O-9⁽ᴹ⁾ Tasa anual de análisis de sangre por cada 100 habitantes (en entornos de eliminación de la malaria)-1</v>
      </c>
      <c r="E144" s="157" t="str">
        <f>CHOOSE(Translations!$C$1+1,I144,J144,K144)</f>
        <v>Detección de casos</v>
      </c>
      <c r="F144" s="157" t="str">
        <f>CHOOSE(Translations!$C$1+1,L144,M144,N144)</f>
        <v>Activa</v>
      </c>
      <c r="G144" s="157" t="s">
        <v>1757</v>
      </c>
      <c r="H144" s="158" t="s">
        <v>1758</v>
      </c>
      <c r="I144" s="158" t="s">
        <v>1749</v>
      </c>
      <c r="J144" s="158" t="s">
        <v>1750</v>
      </c>
      <c r="K144" s="158" t="s">
        <v>1751</v>
      </c>
      <c r="L144" s="158" t="s">
        <v>1759</v>
      </c>
      <c r="M144" s="158" t="s">
        <v>1759</v>
      </c>
      <c r="N144" s="158" t="s">
        <v>1760</v>
      </c>
      <c r="O144" s="158" t="s">
        <v>1754</v>
      </c>
      <c r="P144" s="158" t="s">
        <v>1755</v>
      </c>
      <c r="Q144" s="158" t="s">
        <v>1756</v>
      </c>
    </row>
    <row r="145" spans="1:17" s="9" customFormat="1" x14ac:dyDescent="0.25">
      <c r="A145" s="157" t="s">
        <v>1761</v>
      </c>
      <c r="B145" s="157" t="str">
        <f>CHOOSE(Translations!$C$1+1,O145,P145,Q145)</f>
        <v>HSS O-8 Trabajadores de  salud activos por cada 10.000 habitantes</v>
      </c>
      <c r="C145" s="157">
        <f t="shared" si="4"/>
        <v>0</v>
      </c>
      <c r="D145" s="157" t="str">
        <f t="shared" si="5"/>
        <v>HSS O-8 Trabajadores de  salud activos por cada 10.000 habitantes-0</v>
      </c>
      <c r="E145" s="157" t="str">
        <f>CHOOSE(Translations!$C$1+1,I145,J145,K145)</f>
        <v>Grupo de ocupación</v>
      </c>
      <c r="F145" s="157" t="str">
        <f>CHOOSE(Translations!$C$1+1,L145,M145,N145)</f>
        <v>Trabajadores de la salud comunitarios</v>
      </c>
      <c r="G145" s="157" t="s">
        <v>1762</v>
      </c>
      <c r="H145" s="158" t="s">
        <v>1763</v>
      </c>
      <c r="I145" s="158" t="s">
        <v>1764</v>
      </c>
      <c r="J145" s="158" t="s">
        <v>1765</v>
      </c>
      <c r="K145" s="158" t="s">
        <v>1766</v>
      </c>
      <c r="L145" s="158" t="s">
        <v>1767</v>
      </c>
      <c r="M145" s="158" t="s">
        <v>1768</v>
      </c>
      <c r="N145" s="158" t="s">
        <v>1769</v>
      </c>
      <c r="O145" s="158" t="s">
        <v>1770</v>
      </c>
      <c r="P145" s="158" t="s">
        <v>1771</v>
      </c>
      <c r="Q145" s="158" t="s">
        <v>1772</v>
      </c>
    </row>
    <row r="146" spans="1:17" s="9" customFormat="1" x14ac:dyDescent="0.25">
      <c r="A146" s="157" t="s">
        <v>1761</v>
      </c>
      <c r="B146" s="157" t="str">
        <f>CHOOSE(Translations!$C$1+1,O146,P146,Q146)</f>
        <v>HSS O-8 Trabajadores de  salud activos por cada 10.000 habitantes</v>
      </c>
      <c r="C146" s="157">
        <f t="shared" si="4"/>
        <v>1</v>
      </c>
      <c r="D146" s="157" t="str">
        <f t="shared" si="5"/>
        <v>HSS O-8 Trabajadores de  salud activos por cada 10.000 habitantes-1</v>
      </c>
      <c r="E146" s="157" t="str">
        <f>CHOOSE(Translations!$C$1+1,I146,J146,K146)</f>
        <v>Grupo de ocupación</v>
      </c>
      <c r="F146" s="157" t="str">
        <f>CHOOSE(Translations!$C$1+1,L146,M146,N146)</f>
        <v>Farmacéuticos</v>
      </c>
      <c r="G146" s="157" t="s">
        <v>1773</v>
      </c>
      <c r="H146" s="158" t="s">
        <v>1774</v>
      </c>
      <c r="I146" s="158" t="s">
        <v>1764</v>
      </c>
      <c r="J146" s="158" t="s">
        <v>1765</v>
      </c>
      <c r="K146" s="158" t="s">
        <v>1766</v>
      </c>
      <c r="L146" s="158" t="s">
        <v>1775</v>
      </c>
      <c r="M146" s="158" t="s">
        <v>1776</v>
      </c>
      <c r="N146" s="158" t="s">
        <v>1777</v>
      </c>
      <c r="O146" s="158" t="s">
        <v>1770</v>
      </c>
      <c r="P146" s="158" t="s">
        <v>1771</v>
      </c>
      <c r="Q146" s="158" t="s">
        <v>1772</v>
      </c>
    </row>
    <row r="147" spans="1:17" s="9" customFormat="1" x14ac:dyDescent="0.25">
      <c r="A147" s="157" t="s">
        <v>1761</v>
      </c>
      <c r="B147" s="157" t="str">
        <f>CHOOSE(Translations!$C$1+1,O147,P147,Q147)</f>
        <v>HSS O-8 Trabajadores de  salud activos por cada 10.000 habitantes</v>
      </c>
      <c r="C147" s="157">
        <f t="shared" si="4"/>
        <v>2</v>
      </c>
      <c r="D147" s="157" t="str">
        <f t="shared" si="5"/>
        <v>HSS O-8 Trabajadores de  salud activos por cada 10.000 habitantes-2</v>
      </c>
      <c r="E147" s="157" t="str">
        <f>CHOOSE(Translations!$C$1+1,I147,J147,K147)</f>
        <v>Grupo de ocupación</v>
      </c>
      <c r="F147" s="157" t="str">
        <f>CHOOSE(Translations!$C$1+1,L147,M147,N147)</f>
        <v>Técnicos de laboratorio</v>
      </c>
      <c r="G147" s="157" t="s">
        <v>1778</v>
      </c>
      <c r="H147" s="158" t="s">
        <v>1779</v>
      </c>
      <c r="I147" s="158" t="s">
        <v>1764</v>
      </c>
      <c r="J147" s="158" t="s">
        <v>1765</v>
      </c>
      <c r="K147" s="158" t="s">
        <v>1766</v>
      </c>
      <c r="L147" s="158" t="s">
        <v>1780</v>
      </c>
      <c r="M147" s="158" t="s">
        <v>1781</v>
      </c>
      <c r="N147" s="158" t="s">
        <v>1782</v>
      </c>
      <c r="O147" s="158" t="s">
        <v>1770</v>
      </c>
      <c r="P147" s="158" t="s">
        <v>1771</v>
      </c>
      <c r="Q147" s="158" t="s">
        <v>1772</v>
      </c>
    </row>
    <row r="148" spans="1:17" s="9" customFormat="1" x14ac:dyDescent="0.25">
      <c r="A148" s="157" t="s">
        <v>1761</v>
      </c>
      <c r="B148" s="157" t="str">
        <f>CHOOSE(Translations!$C$1+1,O148,P148,Q148)</f>
        <v>HSS O-8 Trabajadores de  salud activos por cada 10.000 habitantes</v>
      </c>
      <c r="C148" s="157">
        <f t="shared" si="4"/>
        <v>3</v>
      </c>
      <c r="D148" s="157" t="str">
        <f t="shared" si="5"/>
        <v>HSS O-8 Trabajadores de  salud activos por cada 10.000 habitantes-3</v>
      </c>
      <c r="E148" s="157" t="str">
        <f>CHOOSE(Translations!$C$1+1,I148,J148,K148)</f>
        <v>Grupo de ocupación</v>
      </c>
      <c r="F148" s="157" t="str">
        <f>CHOOSE(Translations!$C$1+1,L148,M148,N148)</f>
        <v>Enfermeras y parteras</v>
      </c>
      <c r="G148" s="157" t="s">
        <v>1783</v>
      </c>
      <c r="H148" s="158" t="s">
        <v>1784</v>
      </c>
      <c r="I148" s="158" t="s">
        <v>1764</v>
      </c>
      <c r="J148" s="158" t="s">
        <v>1765</v>
      </c>
      <c r="K148" s="158" t="s">
        <v>1766</v>
      </c>
      <c r="L148" s="158" t="s">
        <v>1785</v>
      </c>
      <c r="M148" s="158" t="s">
        <v>1786</v>
      </c>
      <c r="N148" s="158" t="s">
        <v>1787</v>
      </c>
      <c r="O148" s="158" t="s">
        <v>1770</v>
      </c>
      <c r="P148" s="158" t="s">
        <v>1771</v>
      </c>
      <c r="Q148" s="158" t="s">
        <v>1772</v>
      </c>
    </row>
    <row r="149" spans="1:17" s="9" customFormat="1" x14ac:dyDescent="0.25">
      <c r="A149" s="157" t="s">
        <v>1761</v>
      </c>
      <c r="B149" s="157" t="str">
        <f>CHOOSE(Translations!$C$1+1,O149,P149,Q149)</f>
        <v>HSS O-8 Trabajadores de  salud activos por cada 10.000 habitantes</v>
      </c>
      <c r="C149" s="157">
        <f t="shared" si="4"/>
        <v>4</v>
      </c>
      <c r="D149" s="157" t="str">
        <f t="shared" si="5"/>
        <v>HSS O-8 Trabajadores de  salud activos por cada 10.000 habitantes-4</v>
      </c>
      <c r="E149" s="157" t="str">
        <f>CHOOSE(Translations!$C$1+1,I149,J149,K149)</f>
        <v>Grupo de ocupación</v>
      </c>
      <c r="F149" s="157" t="str">
        <f>CHOOSE(Translations!$C$1+1,L149,M149,N149)</f>
        <v>Médicos</v>
      </c>
      <c r="G149" s="157" t="s">
        <v>1788</v>
      </c>
      <c r="H149" s="158" t="s">
        <v>1789</v>
      </c>
      <c r="I149" s="158" t="s">
        <v>1764</v>
      </c>
      <c r="J149" s="158" t="s">
        <v>1765</v>
      </c>
      <c r="K149" s="158" t="s">
        <v>1766</v>
      </c>
      <c r="L149" s="158" t="s">
        <v>1790</v>
      </c>
      <c r="M149" s="158" t="s">
        <v>1791</v>
      </c>
      <c r="N149" s="158" t="s">
        <v>1792</v>
      </c>
      <c r="O149" s="158" t="s">
        <v>1770</v>
      </c>
      <c r="P149" s="158" t="s">
        <v>1771</v>
      </c>
      <c r="Q149" s="158" t="s">
        <v>1772</v>
      </c>
    </row>
    <row r="150" spans="1:17" s="9" customFormat="1" x14ac:dyDescent="0.25">
      <c r="A150" s="157" t="s">
        <v>1793</v>
      </c>
      <c r="B150" s="157" t="str">
        <f>CHOOSE(Translations!$C$1+1,O150,P150,Q150)</f>
        <v>HSS O-9 Porcentaje de clientes prenatales con primera visita antes de las 12 semanas</v>
      </c>
      <c r="C150" s="157">
        <f t="shared" si="4"/>
        <v>0</v>
      </c>
      <c r="D150" s="157" t="str">
        <f t="shared" si="5"/>
        <v>HSS O-9 Porcentaje de clientes prenatales con primera visita antes de las 12 semanas-0</v>
      </c>
      <c r="E150" s="157" t="str">
        <f>CHOOSE(Translations!$C$1+1,I150,J150,K150)</f>
        <v>Edad</v>
      </c>
      <c r="F150" s="157" t="str">
        <f>CHOOSE(Translations!$C$1+1,L150,M150,N150)</f>
        <v>15-19</v>
      </c>
      <c r="G150" s="157" t="s">
        <v>1794</v>
      </c>
      <c r="H150" s="158" t="s">
        <v>1795</v>
      </c>
      <c r="I150" s="158" t="s">
        <v>1270</v>
      </c>
      <c r="J150" s="158" t="s">
        <v>1270</v>
      </c>
      <c r="K150" s="158" t="s">
        <v>1271</v>
      </c>
      <c r="L150" s="158" t="s">
        <v>1507</v>
      </c>
      <c r="M150" s="158" t="s">
        <v>1507</v>
      </c>
      <c r="N150" s="158" t="s">
        <v>1507</v>
      </c>
      <c r="O150" s="158" t="s">
        <v>1796</v>
      </c>
      <c r="P150" s="158" t="s">
        <v>1797</v>
      </c>
      <c r="Q150" s="158" t="s">
        <v>1798</v>
      </c>
    </row>
    <row r="151" spans="1:17" s="9" customFormat="1" x14ac:dyDescent="0.25">
      <c r="A151" s="157" t="s">
        <v>1793</v>
      </c>
      <c r="B151" s="157" t="str">
        <f>CHOOSE(Translations!$C$1+1,O151,P151,Q151)</f>
        <v>HSS O-9 Porcentaje de clientes prenatales con primera visita antes de las 12 semanas</v>
      </c>
      <c r="C151" s="157">
        <f t="shared" si="4"/>
        <v>1</v>
      </c>
      <c r="D151" s="157" t="str">
        <f t="shared" si="5"/>
        <v>HSS O-9 Porcentaje de clientes prenatales con primera visita antes de las 12 semanas-1</v>
      </c>
      <c r="E151" s="157" t="str">
        <f>CHOOSE(Translations!$C$1+1,I151,J151,K151)</f>
        <v>Edad</v>
      </c>
      <c r="F151" s="157" t="str">
        <f>CHOOSE(Translations!$C$1+1,L151,M151,N151)</f>
        <v>10-14</v>
      </c>
      <c r="G151" s="157" t="s">
        <v>1799</v>
      </c>
      <c r="H151" s="158" t="s">
        <v>1800</v>
      </c>
      <c r="I151" s="158" t="s">
        <v>1270</v>
      </c>
      <c r="J151" s="158" t="s">
        <v>1270</v>
      </c>
      <c r="K151" s="158" t="s">
        <v>1271</v>
      </c>
      <c r="L151" s="158" t="s">
        <v>1801</v>
      </c>
      <c r="M151" s="158" t="s">
        <v>1801</v>
      </c>
      <c r="N151" s="158" t="s">
        <v>1801</v>
      </c>
      <c r="O151" s="158" t="s">
        <v>1796</v>
      </c>
      <c r="P151" s="158" t="s">
        <v>1797</v>
      </c>
      <c r="Q151" s="158" t="s">
        <v>1798</v>
      </c>
    </row>
    <row r="153" spans="1:17" ht="13" x14ac:dyDescent="0.3">
      <c r="A153" s="2" t="s">
        <v>85</v>
      </c>
    </row>
    <row r="154" spans="1:17" x14ac:dyDescent="0.25">
      <c r="A154" s="790" t="s">
        <v>87</v>
      </c>
      <c r="B154" s="157" t="s">
        <v>448</v>
      </c>
      <c r="C154" s="157">
        <v>0</v>
      </c>
      <c r="D154" s="157" t="s">
        <v>83</v>
      </c>
      <c r="E154" s="157" t="s">
        <v>464</v>
      </c>
      <c r="F154" s="157" t="s">
        <v>466</v>
      </c>
      <c r="G154" s="157" t="s">
        <v>48</v>
      </c>
      <c r="H154" s="157" t="s">
        <v>366</v>
      </c>
      <c r="I154" s="157" t="s">
        <v>34</v>
      </c>
      <c r="J154" s="157" t="s">
        <v>457</v>
      </c>
      <c r="K154" s="157" t="s">
        <v>459</v>
      </c>
      <c r="L154" s="157" t="s">
        <v>27</v>
      </c>
      <c r="M154" s="157" t="s">
        <v>461</v>
      </c>
      <c r="N154" s="157" t="s">
        <v>463</v>
      </c>
      <c r="O154" s="157" t="s">
        <v>43</v>
      </c>
      <c r="P154" s="157" t="s">
        <v>446</v>
      </c>
      <c r="Q154" s="157" t="s">
        <v>444</v>
      </c>
    </row>
    <row r="155" spans="1:17" hidden="1" x14ac:dyDescent="0.25">
      <c r="A155" s="157" t="s">
        <v>86</v>
      </c>
      <c r="B155" s="157" t="str">
        <f>CHOOSE(Translations!$C$1+1,O155,P155,Q155)</f>
        <v>[Name - ES]</v>
      </c>
      <c r="C155" s="157">
        <f>IF(O155=O154,C154+1,0)</f>
        <v>0</v>
      </c>
      <c r="D155" s="157" t="str">
        <f>B155&amp;"-"&amp;C155</f>
        <v>[Name - ES]-0</v>
      </c>
      <c r="E155" s="157" t="str">
        <f>CHOOSE(Translations!$C$1+1,I155,J155,K155)</f>
        <v>[Category - ES]</v>
      </c>
      <c r="F155" s="157" t="str">
        <f>CHOOSE(Translations!$C$1+1,L155,M155,N155)</f>
        <v>[Disaggregation - ES]</v>
      </c>
      <c r="G155" s="157" t="s">
        <v>47</v>
      </c>
      <c r="H155" s="158" t="s">
        <v>365</v>
      </c>
      <c r="I155" s="158" t="s">
        <v>77</v>
      </c>
      <c r="J155" s="158" t="s">
        <v>456</v>
      </c>
      <c r="K155" s="158" t="s">
        <v>458</v>
      </c>
      <c r="L155" s="158" t="s">
        <v>76</v>
      </c>
      <c r="M155" s="158" t="s">
        <v>460</v>
      </c>
      <c r="N155" s="158" t="s">
        <v>462</v>
      </c>
      <c r="O155" s="158" t="s">
        <v>66</v>
      </c>
      <c r="P155" s="158" t="s">
        <v>445</v>
      </c>
      <c r="Q155" s="158" t="s">
        <v>443</v>
      </c>
    </row>
    <row r="156" spans="1:17" s="9" customFormat="1" x14ac:dyDescent="0.25">
      <c r="A156" s="157" t="s">
        <v>1802</v>
      </c>
      <c r="B156" s="157" t="str">
        <f>CHOOSE(Translations!$C$1+1,O156,P156,Q156)</f>
        <v>KP-1a⁽ᴹ⁾ Porcentaje de HSH alcanzados por programas de prevención del VIH - paquete definido de servicios</v>
      </c>
      <c r="C156" s="157">
        <f t="shared" ref="C156:C219" si="6">IF(O156=O155,C155+1,0)</f>
        <v>0</v>
      </c>
      <c r="D156" s="157" t="str">
        <f t="shared" ref="D156:D219" si="7">B156&amp;"-"&amp;C156</f>
        <v>KP-1a⁽ᴹ⁾ Porcentaje de HSH alcanzados por programas de prevención del VIH - paquete definido de servicios-0</v>
      </c>
      <c r="E156" s="157" t="str">
        <f>CHOOSE(Translations!$C$1+1,I156,J156,K156)</f>
        <v>Edad</v>
      </c>
      <c r="F156" s="157" t="str">
        <f>CHOOSE(Translations!$C$1+1,L156,M156,N156)</f>
        <v>25+</v>
      </c>
      <c r="G156" s="157" t="s">
        <v>1803</v>
      </c>
      <c r="H156" s="158" t="s">
        <v>1804</v>
      </c>
      <c r="I156" s="158" t="s">
        <v>1270</v>
      </c>
      <c r="J156" s="158" t="s">
        <v>1270</v>
      </c>
      <c r="K156" s="158" t="s">
        <v>1271</v>
      </c>
      <c r="L156" s="158" t="s">
        <v>1323</v>
      </c>
      <c r="M156" s="158" t="s">
        <v>1323</v>
      </c>
      <c r="N156" s="158" t="s">
        <v>1323</v>
      </c>
      <c r="O156" s="158" t="s">
        <v>1805</v>
      </c>
      <c r="P156" s="158" t="s">
        <v>1806</v>
      </c>
      <c r="Q156" s="158" t="s">
        <v>1807</v>
      </c>
    </row>
    <row r="157" spans="1:17" s="9" customFormat="1" x14ac:dyDescent="0.25">
      <c r="A157" s="157" t="s">
        <v>1802</v>
      </c>
      <c r="B157" s="157" t="str">
        <f>CHOOSE(Translations!$C$1+1,O157,P157,Q157)</f>
        <v>KP-1a⁽ᴹ⁾ Porcentaje de HSH alcanzados por programas de prevención del VIH - paquete definido de servicios</v>
      </c>
      <c r="C157" s="157">
        <f t="shared" si="6"/>
        <v>1</v>
      </c>
      <c r="D157" s="157" t="str">
        <f t="shared" si="7"/>
        <v>KP-1a⁽ᴹ⁾ Porcentaje de HSH alcanzados por programas de prevención del VIH - paquete definido de servicios-1</v>
      </c>
      <c r="E157" s="157" t="str">
        <f>CHOOSE(Translations!$C$1+1,I157,J157,K157)</f>
        <v>Edad</v>
      </c>
      <c r="F157" s="157" t="str">
        <f>CHOOSE(Translations!$C$1+1,L157,M157,N157)</f>
        <v>&lt;25</v>
      </c>
      <c r="G157" s="157" t="s">
        <v>1808</v>
      </c>
      <c r="H157" s="158" t="s">
        <v>1809</v>
      </c>
      <c r="I157" s="158" t="s">
        <v>1270</v>
      </c>
      <c r="J157" s="158" t="s">
        <v>1270</v>
      </c>
      <c r="K157" s="158" t="s">
        <v>1271</v>
      </c>
      <c r="L157" s="158" t="s">
        <v>1329</v>
      </c>
      <c r="M157" s="158" t="s">
        <v>1329</v>
      </c>
      <c r="N157" s="158" t="s">
        <v>1329</v>
      </c>
      <c r="O157" s="158" t="s">
        <v>1805</v>
      </c>
      <c r="P157" s="158" t="s">
        <v>1806</v>
      </c>
      <c r="Q157" s="158" t="s">
        <v>1807</v>
      </c>
    </row>
    <row r="158" spans="1:17" s="9" customFormat="1" x14ac:dyDescent="0.25">
      <c r="A158" s="157" t="s">
        <v>1810</v>
      </c>
      <c r="B158" s="157" t="str">
        <f>CHOOSE(Translations!$C$1+1,O158,P158,Q158)</f>
        <v>KP-1b⁽ᴹ⁾ Porcentaje de personas transgénero alcanzados por programas de prevención del VIH - paquete definido de servicios</v>
      </c>
      <c r="C158" s="157">
        <f t="shared" si="6"/>
        <v>0</v>
      </c>
      <c r="D158" s="157" t="str">
        <f t="shared" si="7"/>
        <v>KP-1b⁽ᴹ⁾ Porcentaje de personas transgénero alcanzados por programas de prevención del VIH - paquete definido de servicios-0</v>
      </c>
      <c r="E158" s="157" t="str">
        <f>CHOOSE(Translations!$C$1+1,I158,J158,K158)</f>
        <v>Edad</v>
      </c>
      <c r="F158" s="157" t="str">
        <f>CHOOSE(Translations!$C$1+1,L158,M158,N158)</f>
        <v>25+</v>
      </c>
      <c r="G158" s="157" t="s">
        <v>1811</v>
      </c>
      <c r="H158" s="158" t="s">
        <v>1812</v>
      </c>
      <c r="I158" s="158" t="s">
        <v>1270</v>
      </c>
      <c r="J158" s="158" t="s">
        <v>1270</v>
      </c>
      <c r="K158" s="158" t="s">
        <v>1271</v>
      </c>
      <c r="L158" s="158" t="s">
        <v>1323</v>
      </c>
      <c r="M158" s="158" t="s">
        <v>1323</v>
      </c>
      <c r="N158" s="158" t="s">
        <v>1323</v>
      </c>
      <c r="O158" s="158" t="s">
        <v>1813</v>
      </c>
      <c r="P158" s="158" t="s">
        <v>1814</v>
      </c>
      <c r="Q158" s="158" t="s">
        <v>1815</v>
      </c>
    </row>
    <row r="159" spans="1:17" s="9" customFormat="1" x14ac:dyDescent="0.25">
      <c r="A159" s="157" t="s">
        <v>1810</v>
      </c>
      <c r="B159" s="157" t="str">
        <f>CHOOSE(Translations!$C$1+1,O159,P159,Q159)</f>
        <v>KP-1b⁽ᴹ⁾ Porcentaje de personas transgénero alcanzados por programas de prevención del VIH - paquete definido de servicios</v>
      </c>
      <c r="C159" s="157">
        <f t="shared" si="6"/>
        <v>1</v>
      </c>
      <c r="D159" s="157" t="str">
        <f t="shared" si="7"/>
        <v>KP-1b⁽ᴹ⁾ Porcentaje de personas transgénero alcanzados por programas de prevención del VIH - paquete definido de servicios-1</v>
      </c>
      <c r="E159" s="157" t="str">
        <f>CHOOSE(Translations!$C$1+1,I159,J159,K159)</f>
        <v>Edad</v>
      </c>
      <c r="F159" s="157" t="str">
        <f>CHOOSE(Translations!$C$1+1,L159,M159,N159)</f>
        <v>&lt;25</v>
      </c>
      <c r="G159" s="157" t="s">
        <v>1816</v>
      </c>
      <c r="H159" s="158" t="s">
        <v>1817</v>
      </c>
      <c r="I159" s="158" t="s">
        <v>1270</v>
      </c>
      <c r="J159" s="158" t="s">
        <v>1270</v>
      </c>
      <c r="K159" s="158" t="s">
        <v>1271</v>
      </c>
      <c r="L159" s="158" t="s">
        <v>1329</v>
      </c>
      <c r="M159" s="158" t="s">
        <v>1329</v>
      </c>
      <c r="N159" s="158" t="s">
        <v>1329</v>
      </c>
      <c r="O159" s="158" t="s">
        <v>1813</v>
      </c>
      <c r="P159" s="158" t="s">
        <v>1814</v>
      </c>
      <c r="Q159" s="158" t="s">
        <v>1815</v>
      </c>
    </row>
    <row r="160" spans="1:17" s="9" customFormat="1" x14ac:dyDescent="0.25">
      <c r="A160" s="157" t="s">
        <v>1818</v>
      </c>
      <c r="B160" s="157" t="str">
        <f>CHOOSE(Translations!$C$1+1,O160,P160,Q160)</f>
        <v>KP-1c⁽ᴹ⁾ Porcentaje de trabajadores sexuales alcanzados por programas de prevención del VIH - paquete definido de servicios</v>
      </c>
      <c r="C160" s="157">
        <f t="shared" si="6"/>
        <v>0</v>
      </c>
      <c r="D160" s="157" t="str">
        <f t="shared" si="7"/>
        <v>KP-1c⁽ᴹ⁾ Porcentaje de trabajadores sexuales alcanzados por programas de prevención del VIH - paquete definido de servicios-0</v>
      </c>
      <c r="E160" s="157" t="str">
        <f>CHOOSE(Translations!$C$1+1,I160,J160,K160)</f>
        <v>Género</v>
      </c>
      <c r="F160" s="157" t="str">
        <f>CHOOSE(Translations!$C$1+1,L160,M160,N160)</f>
        <v>Transgénero</v>
      </c>
      <c r="G160" s="157" t="s">
        <v>1819</v>
      </c>
      <c r="H160" s="158" t="s">
        <v>1820</v>
      </c>
      <c r="I160" s="158" t="s">
        <v>1257</v>
      </c>
      <c r="J160" s="158" t="s">
        <v>1258</v>
      </c>
      <c r="K160" s="158" t="s">
        <v>1259</v>
      </c>
      <c r="L160" s="158" t="s">
        <v>1341</v>
      </c>
      <c r="M160" s="158" t="s">
        <v>1342</v>
      </c>
      <c r="N160" s="158" t="s">
        <v>1343</v>
      </c>
      <c r="O160" s="158" t="s">
        <v>1821</v>
      </c>
      <c r="P160" s="158" t="s">
        <v>1822</v>
      </c>
      <c r="Q160" s="158" t="s">
        <v>1823</v>
      </c>
    </row>
    <row r="161" spans="1:17" s="9" customFormat="1" x14ac:dyDescent="0.25">
      <c r="A161" s="157" t="s">
        <v>1818</v>
      </c>
      <c r="B161" s="157" t="str">
        <f>CHOOSE(Translations!$C$1+1,O161,P161,Q161)</f>
        <v>KP-1c⁽ᴹ⁾ Porcentaje de trabajadores sexuales alcanzados por programas de prevención del VIH - paquete definido de servicios</v>
      </c>
      <c r="C161" s="157">
        <f t="shared" si="6"/>
        <v>1</v>
      </c>
      <c r="D161" s="157" t="str">
        <f t="shared" si="7"/>
        <v>KP-1c⁽ᴹ⁾ Porcentaje de trabajadores sexuales alcanzados por programas de prevención del VIH - paquete definido de servicios-1</v>
      </c>
      <c r="E161" s="157" t="str">
        <f>CHOOSE(Translations!$C$1+1,I161,J161,K161)</f>
        <v>Género</v>
      </c>
      <c r="F161" s="157" t="str">
        <f>CHOOSE(Translations!$C$1+1,L161,M161,N161)</f>
        <v>Mujeres</v>
      </c>
      <c r="G161" s="157" t="s">
        <v>1824</v>
      </c>
      <c r="H161" s="158" t="s">
        <v>1825</v>
      </c>
      <c r="I161" s="158" t="s">
        <v>1257</v>
      </c>
      <c r="J161" s="158" t="s">
        <v>1258</v>
      </c>
      <c r="K161" s="158" t="s">
        <v>1259</v>
      </c>
      <c r="L161" s="158" t="s">
        <v>1260</v>
      </c>
      <c r="M161" s="158" t="s">
        <v>1261</v>
      </c>
      <c r="N161" s="158" t="s">
        <v>1262</v>
      </c>
      <c r="O161" s="158" t="s">
        <v>1821</v>
      </c>
      <c r="P161" s="158" t="s">
        <v>1822</v>
      </c>
      <c r="Q161" s="158" t="s">
        <v>1823</v>
      </c>
    </row>
    <row r="162" spans="1:17" s="9" customFormat="1" x14ac:dyDescent="0.25">
      <c r="A162" s="157" t="s">
        <v>1818</v>
      </c>
      <c r="B162" s="157" t="str">
        <f>CHOOSE(Translations!$C$1+1,O162,P162,Q162)</f>
        <v>KP-1c⁽ᴹ⁾ Porcentaje de trabajadores sexuales alcanzados por programas de prevención del VIH - paquete definido de servicios</v>
      </c>
      <c r="C162" s="157">
        <f t="shared" si="6"/>
        <v>2</v>
      </c>
      <c r="D162" s="157" t="str">
        <f t="shared" si="7"/>
        <v>KP-1c⁽ᴹ⁾ Porcentaje de trabajadores sexuales alcanzados por programas de prevención del VIH - paquete definido de servicios-2</v>
      </c>
      <c r="E162" s="157" t="str">
        <f>CHOOSE(Translations!$C$1+1,I162,J162,K162)</f>
        <v>Género</v>
      </c>
      <c r="F162" s="157" t="str">
        <f>CHOOSE(Translations!$C$1+1,L162,M162,N162)</f>
        <v>Hombres</v>
      </c>
      <c r="G162" s="157" t="s">
        <v>1826</v>
      </c>
      <c r="H162" s="158" t="s">
        <v>1827</v>
      </c>
      <c r="I162" s="158" t="s">
        <v>1257</v>
      </c>
      <c r="J162" s="158" t="s">
        <v>1258</v>
      </c>
      <c r="K162" s="158" t="s">
        <v>1259</v>
      </c>
      <c r="L162" s="158" t="s">
        <v>1265</v>
      </c>
      <c r="M162" s="158" t="s">
        <v>1266</v>
      </c>
      <c r="N162" s="158" t="s">
        <v>1267</v>
      </c>
      <c r="O162" s="158" t="s">
        <v>1821</v>
      </c>
      <c r="P162" s="158" t="s">
        <v>1822</v>
      </c>
      <c r="Q162" s="158" t="s">
        <v>1823</v>
      </c>
    </row>
    <row r="163" spans="1:17" s="9" customFormat="1" x14ac:dyDescent="0.25">
      <c r="A163" s="157" t="s">
        <v>1818</v>
      </c>
      <c r="B163" s="157" t="str">
        <f>CHOOSE(Translations!$C$1+1,O163,P163,Q163)</f>
        <v>KP-1c⁽ᴹ⁾ Porcentaje de trabajadores sexuales alcanzados por programas de prevención del VIH - paquete definido de servicios</v>
      </c>
      <c r="C163" s="157">
        <f t="shared" si="6"/>
        <v>3</v>
      </c>
      <c r="D163" s="157" t="str">
        <f t="shared" si="7"/>
        <v>KP-1c⁽ᴹ⁾ Porcentaje de trabajadores sexuales alcanzados por programas de prevención del VIH - paquete definido de servicios-3</v>
      </c>
      <c r="E163" s="157" t="str">
        <f>CHOOSE(Translations!$C$1+1,I163,J163,K163)</f>
        <v>Edad</v>
      </c>
      <c r="F163" s="157" t="str">
        <f>CHOOSE(Translations!$C$1+1,L163,M163,N163)</f>
        <v>25+</v>
      </c>
      <c r="G163" s="157" t="s">
        <v>1828</v>
      </c>
      <c r="H163" s="158" t="s">
        <v>1829</v>
      </c>
      <c r="I163" s="158" t="s">
        <v>1270</v>
      </c>
      <c r="J163" s="158" t="s">
        <v>1270</v>
      </c>
      <c r="K163" s="158" t="s">
        <v>1271</v>
      </c>
      <c r="L163" s="158" t="s">
        <v>1323</v>
      </c>
      <c r="M163" s="158" t="s">
        <v>1323</v>
      </c>
      <c r="N163" s="158" t="s">
        <v>1323</v>
      </c>
      <c r="O163" s="158" t="s">
        <v>1821</v>
      </c>
      <c r="P163" s="158" t="s">
        <v>1822</v>
      </c>
      <c r="Q163" s="158" t="s">
        <v>1823</v>
      </c>
    </row>
    <row r="164" spans="1:17" s="9" customFormat="1" x14ac:dyDescent="0.25">
      <c r="A164" s="157" t="s">
        <v>1818</v>
      </c>
      <c r="B164" s="157" t="str">
        <f>CHOOSE(Translations!$C$1+1,O164,P164,Q164)</f>
        <v>KP-1c⁽ᴹ⁾ Porcentaje de trabajadores sexuales alcanzados por programas de prevención del VIH - paquete definido de servicios</v>
      </c>
      <c r="C164" s="157">
        <f t="shared" si="6"/>
        <v>4</v>
      </c>
      <c r="D164" s="157" t="str">
        <f t="shared" si="7"/>
        <v>KP-1c⁽ᴹ⁾ Porcentaje de trabajadores sexuales alcanzados por programas de prevención del VIH - paquete definido de servicios-4</v>
      </c>
      <c r="E164" s="157" t="str">
        <f>CHOOSE(Translations!$C$1+1,I164,J164,K164)</f>
        <v>Edad</v>
      </c>
      <c r="F164" s="157" t="str">
        <f>CHOOSE(Translations!$C$1+1,L164,M164,N164)</f>
        <v>&lt;25</v>
      </c>
      <c r="G164" s="157" t="s">
        <v>1830</v>
      </c>
      <c r="H164" s="158" t="s">
        <v>1831</v>
      </c>
      <c r="I164" s="158" t="s">
        <v>1270</v>
      </c>
      <c r="J164" s="158" t="s">
        <v>1270</v>
      </c>
      <c r="K164" s="158" t="s">
        <v>1271</v>
      </c>
      <c r="L164" s="158" t="s">
        <v>1329</v>
      </c>
      <c r="M164" s="158" t="s">
        <v>1329</v>
      </c>
      <c r="N164" s="158" t="s">
        <v>1329</v>
      </c>
      <c r="O164" s="158" t="s">
        <v>1821</v>
      </c>
      <c r="P164" s="158" t="s">
        <v>1822</v>
      </c>
      <c r="Q164" s="158" t="s">
        <v>1823</v>
      </c>
    </row>
    <row r="165" spans="1:17" s="9" customFormat="1" x14ac:dyDescent="0.25">
      <c r="A165" s="157" t="s">
        <v>1832</v>
      </c>
      <c r="B165" s="157" t="str">
        <f>CHOOSE(Translations!$C$1+1,O165,P165,Q165)</f>
        <v>KP-1d⁽ᴹ⁾ Porcentaje de personas que consumen drogas inyectables alcanzados por programas de prevención del VIH - paquete definido de servicios</v>
      </c>
      <c r="C165" s="157">
        <f t="shared" si="6"/>
        <v>0</v>
      </c>
      <c r="D165" s="157" t="str">
        <f t="shared" si="7"/>
        <v>KP-1d⁽ᴹ⁾ Porcentaje de personas que consumen drogas inyectables alcanzados por programas de prevención del VIH - paquete definido de servicios-0</v>
      </c>
      <c r="E165" s="157" t="str">
        <f>CHOOSE(Translations!$C$1+1,I165,J165,K165)</f>
        <v>Género</v>
      </c>
      <c r="F165" s="157" t="str">
        <f>CHOOSE(Translations!$C$1+1,L165,M165,N165)</f>
        <v>Transgénero</v>
      </c>
      <c r="G165" s="157" t="s">
        <v>1833</v>
      </c>
      <c r="H165" s="158" t="s">
        <v>1834</v>
      </c>
      <c r="I165" s="158" t="s">
        <v>1257</v>
      </c>
      <c r="J165" s="158" t="s">
        <v>1258</v>
      </c>
      <c r="K165" s="158" t="s">
        <v>1259</v>
      </c>
      <c r="L165" s="158" t="s">
        <v>1341</v>
      </c>
      <c r="M165" s="158" t="s">
        <v>1342</v>
      </c>
      <c r="N165" s="158" t="s">
        <v>1343</v>
      </c>
      <c r="O165" s="158" t="s">
        <v>1835</v>
      </c>
      <c r="P165" s="158" t="s">
        <v>1836</v>
      </c>
      <c r="Q165" s="158" t="s">
        <v>1837</v>
      </c>
    </row>
    <row r="166" spans="1:17" s="9" customFormat="1" x14ac:dyDescent="0.25">
      <c r="A166" s="157" t="s">
        <v>1832</v>
      </c>
      <c r="B166" s="157" t="str">
        <f>CHOOSE(Translations!$C$1+1,O166,P166,Q166)</f>
        <v>KP-1d⁽ᴹ⁾ Porcentaje de personas que consumen drogas inyectables alcanzados por programas de prevención del VIH - paquete definido de servicios</v>
      </c>
      <c r="C166" s="157">
        <f t="shared" si="6"/>
        <v>1</v>
      </c>
      <c r="D166" s="157" t="str">
        <f t="shared" si="7"/>
        <v>KP-1d⁽ᴹ⁾ Porcentaje de personas que consumen drogas inyectables alcanzados por programas de prevención del VIH - paquete definido de servicios-1</v>
      </c>
      <c r="E166" s="157" t="str">
        <f>CHOOSE(Translations!$C$1+1,I166,J166,K166)</f>
        <v>Género</v>
      </c>
      <c r="F166" s="157" t="str">
        <f>CHOOSE(Translations!$C$1+1,L166,M166,N166)</f>
        <v>Mujeres</v>
      </c>
      <c r="G166" s="157" t="s">
        <v>1838</v>
      </c>
      <c r="H166" s="158" t="s">
        <v>1839</v>
      </c>
      <c r="I166" s="158" t="s">
        <v>1257</v>
      </c>
      <c r="J166" s="158" t="s">
        <v>1258</v>
      </c>
      <c r="K166" s="158" t="s">
        <v>1259</v>
      </c>
      <c r="L166" s="158" t="s">
        <v>1260</v>
      </c>
      <c r="M166" s="158" t="s">
        <v>1261</v>
      </c>
      <c r="N166" s="158" t="s">
        <v>1262</v>
      </c>
      <c r="O166" s="158" t="s">
        <v>1835</v>
      </c>
      <c r="P166" s="158" t="s">
        <v>1836</v>
      </c>
      <c r="Q166" s="158" t="s">
        <v>1837</v>
      </c>
    </row>
    <row r="167" spans="1:17" s="9" customFormat="1" x14ac:dyDescent="0.25">
      <c r="A167" s="157" t="s">
        <v>1832</v>
      </c>
      <c r="B167" s="157" t="str">
        <f>CHOOSE(Translations!$C$1+1,O167,P167,Q167)</f>
        <v>KP-1d⁽ᴹ⁾ Porcentaje de personas que consumen drogas inyectables alcanzados por programas de prevención del VIH - paquete definido de servicios</v>
      </c>
      <c r="C167" s="157">
        <f t="shared" si="6"/>
        <v>2</v>
      </c>
      <c r="D167" s="157" t="str">
        <f t="shared" si="7"/>
        <v>KP-1d⁽ᴹ⁾ Porcentaje de personas que consumen drogas inyectables alcanzados por programas de prevención del VIH - paquete definido de servicios-2</v>
      </c>
      <c r="E167" s="157" t="str">
        <f>CHOOSE(Translations!$C$1+1,I167,J167,K167)</f>
        <v>Género</v>
      </c>
      <c r="F167" s="157" t="str">
        <f>CHOOSE(Translations!$C$1+1,L167,M167,N167)</f>
        <v>Hombres</v>
      </c>
      <c r="G167" s="157" t="s">
        <v>1840</v>
      </c>
      <c r="H167" s="158" t="s">
        <v>1841</v>
      </c>
      <c r="I167" s="158" t="s">
        <v>1257</v>
      </c>
      <c r="J167" s="158" t="s">
        <v>1258</v>
      </c>
      <c r="K167" s="158" t="s">
        <v>1259</v>
      </c>
      <c r="L167" s="158" t="s">
        <v>1265</v>
      </c>
      <c r="M167" s="158" t="s">
        <v>1266</v>
      </c>
      <c r="N167" s="158" t="s">
        <v>1267</v>
      </c>
      <c r="O167" s="158" t="s">
        <v>1835</v>
      </c>
      <c r="P167" s="158" t="s">
        <v>1836</v>
      </c>
      <c r="Q167" s="158" t="s">
        <v>1837</v>
      </c>
    </row>
    <row r="168" spans="1:17" s="9" customFormat="1" x14ac:dyDescent="0.25">
      <c r="A168" s="157" t="s">
        <v>1832</v>
      </c>
      <c r="B168" s="157" t="str">
        <f>CHOOSE(Translations!$C$1+1,O168,P168,Q168)</f>
        <v>KP-1d⁽ᴹ⁾ Porcentaje de personas que consumen drogas inyectables alcanzados por programas de prevención del VIH - paquete definido de servicios</v>
      </c>
      <c r="C168" s="157">
        <f t="shared" si="6"/>
        <v>3</v>
      </c>
      <c r="D168" s="157" t="str">
        <f t="shared" si="7"/>
        <v>KP-1d⁽ᴹ⁾ Porcentaje de personas que consumen drogas inyectables alcanzados por programas de prevención del VIH - paquete definido de servicios-3</v>
      </c>
      <c r="E168" s="157" t="str">
        <f>CHOOSE(Translations!$C$1+1,I168,J168,K168)</f>
        <v>Edad</v>
      </c>
      <c r="F168" s="157" t="str">
        <f>CHOOSE(Translations!$C$1+1,L168,M168,N168)</f>
        <v>25+</v>
      </c>
      <c r="G168" s="157" t="s">
        <v>1842</v>
      </c>
      <c r="H168" s="158" t="s">
        <v>1843</v>
      </c>
      <c r="I168" s="158" t="s">
        <v>1270</v>
      </c>
      <c r="J168" s="158" t="s">
        <v>1270</v>
      </c>
      <c r="K168" s="158" t="s">
        <v>1271</v>
      </c>
      <c r="L168" s="158" t="s">
        <v>1323</v>
      </c>
      <c r="M168" s="158" t="s">
        <v>1323</v>
      </c>
      <c r="N168" s="158" t="s">
        <v>1323</v>
      </c>
      <c r="O168" s="158" t="s">
        <v>1835</v>
      </c>
      <c r="P168" s="158" t="s">
        <v>1836</v>
      </c>
      <c r="Q168" s="158" t="s">
        <v>1837</v>
      </c>
    </row>
    <row r="169" spans="1:17" s="9" customFormat="1" x14ac:dyDescent="0.25">
      <c r="A169" s="157" t="s">
        <v>1832</v>
      </c>
      <c r="B169" s="157" t="str">
        <f>CHOOSE(Translations!$C$1+1,O169,P169,Q169)</f>
        <v>KP-1d⁽ᴹ⁾ Porcentaje de personas que consumen drogas inyectables alcanzados por programas de prevención del VIH - paquete definido de servicios</v>
      </c>
      <c r="C169" s="157">
        <f t="shared" si="6"/>
        <v>4</v>
      </c>
      <c r="D169" s="157" t="str">
        <f t="shared" si="7"/>
        <v>KP-1d⁽ᴹ⁾ Porcentaje de personas que consumen drogas inyectables alcanzados por programas de prevención del VIH - paquete definido de servicios-4</v>
      </c>
      <c r="E169" s="157" t="str">
        <f>CHOOSE(Translations!$C$1+1,I169,J169,K169)</f>
        <v>Edad</v>
      </c>
      <c r="F169" s="157" t="str">
        <f>CHOOSE(Translations!$C$1+1,L169,M169,N169)</f>
        <v>&lt;25</v>
      </c>
      <c r="G169" s="157" t="s">
        <v>1844</v>
      </c>
      <c r="H169" s="158" t="s">
        <v>1845</v>
      </c>
      <c r="I169" s="158" t="s">
        <v>1270</v>
      </c>
      <c r="J169" s="158" t="s">
        <v>1270</v>
      </c>
      <c r="K169" s="158" t="s">
        <v>1271</v>
      </c>
      <c r="L169" s="158" t="s">
        <v>1329</v>
      </c>
      <c r="M169" s="158" t="s">
        <v>1329</v>
      </c>
      <c r="N169" s="158" t="s">
        <v>1329</v>
      </c>
      <c r="O169" s="158" t="s">
        <v>1835</v>
      </c>
      <c r="P169" s="158" t="s">
        <v>1836</v>
      </c>
      <c r="Q169" s="158" t="s">
        <v>1837</v>
      </c>
    </row>
    <row r="170" spans="1:17" s="9" customFormat="1" x14ac:dyDescent="0.25">
      <c r="A170" s="157" t="s">
        <v>1846</v>
      </c>
      <c r="B170" s="157" t="str">
        <f>CHOOSE(Translations!$C$1+1,O170,P170,Q170)</f>
        <v>YP-1a Porcentaje de jóvenes de 10 a 24 años asistiendo a la escuela alcanzados con programas de educación sexual integral y/o educación basada en el desarrollo de habilidades para la vida y  VIH, en las escuelas</v>
      </c>
      <c r="C170" s="157">
        <f t="shared" si="6"/>
        <v>0</v>
      </c>
      <c r="D170" s="157" t="str">
        <f t="shared" si="7"/>
        <v>YP-1a Porcentaje de jóvenes de 10 a 24 años asistiendo a la escuela alcanzados con programas de educación sexual integral y/o educación basada en el desarrollo de habilidades para la vida y  VIH, en las escuelas-0</v>
      </c>
      <c r="E170" s="157" t="str">
        <f>CHOOSE(Translations!$C$1+1,I170,J170,K170)</f>
        <v>Género</v>
      </c>
      <c r="F170" s="157" t="str">
        <f>CHOOSE(Translations!$C$1+1,L170,M170,N170)</f>
        <v>Mujeres</v>
      </c>
      <c r="G170" s="157" t="s">
        <v>1847</v>
      </c>
      <c r="H170" s="158" t="s">
        <v>1848</v>
      </c>
      <c r="I170" s="158" t="s">
        <v>1257</v>
      </c>
      <c r="J170" s="158" t="s">
        <v>1258</v>
      </c>
      <c r="K170" s="158" t="s">
        <v>1259</v>
      </c>
      <c r="L170" s="158" t="s">
        <v>1260</v>
      </c>
      <c r="M170" s="158" t="s">
        <v>1261</v>
      </c>
      <c r="N170" s="158" t="s">
        <v>1262</v>
      </c>
      <c r="O170" s="158" t="s">
        <v>1849</v>
      </c>
      <c r="P170" s="158" t="s">
        <v>1850</v>
      </c>
      <c r="Q170" s="158" t="s">
        <v>1851</v>
      </c>
    </row>
    <row r="171" spans="1:17" s="9" customFormat="1" x14ac:dyDescent="0.25">
      <c r="A171" s="157" t="s">
        <v>1846</v>
      </c>
      <c r="B171" s="157" t="str">
        <f>CHOOSE(Translations!$C$1+1,O171,P171,Q171)</f>
        <v>YP-1a Porcentaje de jóvenes de 10 a 24 años asistiendo a la escuela alcanzados con programas de educación sexual integral y/o educación basada en el desarrollo de habilidades para la vida y  VIH, en las escuelas</v>
      </c>
      <c r="C171" s="157">
        <f t="shared" si="6"/>
        <v>1</v>
      </c>
      <c r="D171" s="157" t="str">
        <f t="shared" si="7"/>
        <v>YP-1a Porcentaje de jóvenes de 10 a 24 años asistiendo a la escuela alcanzados con programas de educación sexual integral y/o educación basada en el desarrollo de habilidades para la vida y  VIH, en las escuelas-1</v>
      </c>
      <c r="E171" s="157" t="str">
        <f>CHOOSE(Translations!$C$1+1,I171,J171,K171)</f>
        <v>Género</v>
      </c>
      <c r="F171" s="157" t="str">
        <f>CHOOSE(Translations!$C$1+1,L171,M171,N171)</f>
        <v>Hombres</v>
      </c>
      <c r="G171" s="157" t="s">
        <v>1852</v>
      </c>
      <c r="H171" s="158" t="s">
        <v>1853</v>
      </c>
      <c r="I171" s="158" t="s">
        <v>1257</v>
      </c>
      <c r="J171" s="158" t="s">
        <v>1258</v>
      </c>
      <c r="K171" s="158" t="s">
        <v>1259</v>
      </c>
      <c r="L171" s="158" t="s">
        <v>1265</v>
      </c>
      <c r="M171" s="158" t="s">
        <v>1266</v>
      </c>
      <c r="N171" s="158" t="s">
        <v>1267</v>
      </c>
      <c r="O171" s="158" t="s">
        <v>1849</v>
      </c>
      <c r="P171" s="158" t="s">
        <v>1850</v>
      </c>
      <c r="Q171" s="158" t="s">
        <v>1851</v>
      </c>
    </row>
    <row r="172" spans="1:17" s="9" customFormat="1" x14ac:dyDescent="0.25">
      <c r="A172" s="157" t="s">
        <v>1854</v>
      </c>
      <c r="B172" s="157" t="str">
        <f>CHOOSE(Translations!$C$1+1,O172,P172,Q172)</f>
        <v>YP-1b Porcentaje de jóvenes de 10 a 24 años alcanzados por programas de educación sexual integral y/o educación basada en el desarrollo de habilidades para la vida y VIH, fuera de las escuelas</v>
      </c>
      <c r="C172" s="157">
        <f t="shared" si="6"/>
        <v>0</v>
      </c>
      <c r="D172" s="157" t="str">
        <f t="shared" si="7"/>
        <v>YP-1b Porcentaje de jóvenes de 10 a 24 años alcanzados por programas de educación sexual integral y/o educación basada en el desarrollo de habilidades para la vida y VIH, fuera de las escuelas-0</v>
      </c>
      <c r="E172" s="157" t="str">
        <f>CHOOSE(Translations!$C$1+1,I172,J172,K172)</f>
        <v>Género</v>
      </c>
      <c r="F172" s="157" t="str">
        <f>CHOOSE(Translations!$C$1+1,L172,M172,N172)</f>
        <v>Mujeres</v>
      </c>
      <c r="G172" s="157" t="s">
        <v>1855</v>
      </c>
      <c r="H172" s="158" t="s">
        <v>1856</v>
      </c>
      <c r="I172" s="158" t="s">
        <v>1257</v>
      </c>
      <c r="J172" s="158" t="s">
        <v>1258</v>
      </c>
      <c r="K172" s="158" t="s">
        <v>1259</v>
      </c>
      <c r="L172" s="158" t="s">
        <v>1260</v>
      </c>
      <c r="M172" s="158" t="s">
        <v>1261</v>
      </c>
      <c r="N172" s="158" t="s">
        <v>1262</v>
      </c>
      <c r="O172" s="158" t="s">
        <v>1857</v>
      </c>
      <c r="P172" s="158" t="s">
        <v>1858</v>
      </c>
      <c r="Q172" s="158" t="s">
        <v>1859</v>
      </c>
    </row>
    <row r="173" spans="1:17" s="9" customFormat="1" x14ac:dyDescent="0.25">
      <c r="A173" s="157" t="s">
        <v>1854</v>
      </c>
      <c r="B173" s="157" t="str">
        <f>CHOOSE(Translations!$C$1+1,O173,P173,Q173)</f>
        <v>YP-1b Porcentaje de jóvenes de 10 a 24 años alcanzados por programas de educación sexual integral y/o educación basada en el desarrollo de habilidades para la vida y VIH, fuera de las escuelas</v>
      </c>
      <c r="C173" s="157">
        <f t="shared" si="6"/>
        <v>1</v>
      </c>
      <c r="D173" s="157" t="str">
        <f t="shared" si="7"/>
        <v>YP-1b Porcentaje de jóvenes de 10 a 24 años alcanzados por programas de educación sexual integral y/o educación basada en el desarrollo de habilidades para la vida y VIH, fuera de las escuelas-1</v>
      </c>
      <c r="E173" s="157" t="str">
        <f>CHOOSE(Translations!$C$1+1,I173,J173,K173)</f>
        <v>Género</v>
      </c>
      <c r="F173" s="157" t="str">
        <f>CHOOSE(Translations!$C$1+1,L173,M173,N173)</f>
        <v>Hombres</v>
      </c>
      <c r="G173" s="157" t="s">
        <v>1860</v>
      </c>
      <c r="H173" s="158" t="s">
        <v>1861</v>
      </c>
      <c r="I173" s="158" t="s">
        <v>1257</v>
      </c>
      <c r="J173" s="158" t="s">
        <v>1258</v>
      </c>
      <c r="K173" s="158" t="s">
        <v>1259</v>
      </c>
      <c r="L173" s="158" t="s">
        <v>1265</v>
      </c>
      <c r="M173" s="158" t="s">
        <v>1266</v>
      </c>
      <c r="N173" s="158" t="s">
        <v>1267</v>
      </c>
      <c r="O173" s="158" t="s">
        <v>1857</v>
      </c>
      <c r="P173" s="158" t="s">
        <v>1858</v>
      </c>
      <c r="Q173" s="158" t="s">
        <v>1859</v>
      </c>
    </row>
    <row r="174" spans="1:17" s="9" customFormat="1" x14ac:dyDescent="0.25">
      <c r="A174" s="157" t="s">
        <v>1862</v>
      </c>
      <c r="B174" s="157" t="str">
        <f>CHOOSE(Translations!$C$1+1,O174,P174,Q174)</f>
        <v>YP-2 Porcentaje de niñas adolescentes y mujeres jóvenes alcanzadas por programas de prevención del VIH - paquete definido de servicios</v>
      </c>
      <c r="C174" s="157">
        <f t="shared" si="6"/>
        <v>0</v>
      </c>
      <c r="D174" s="157" t="str">
        <f t="shared" si="7"/>
        <v>YP-2 Porcentaje de niñas adolescentes y mujeres jóvenes alcanzadas por programas de prevención del VIH - paquete definido de servicios-0</v>
      </c>
      <c r="E174" s="157" t="str">
        <f>CHOOSE(Translations!$C$1+1,I174,J174,K174)</f>
        <v>Edad</v>
      </c>
      <c r="F174" s="157" t="str">
        <f>CHOOSE(Translations!$C$1+1,L174,M174,N174)</f>
        <v>20-24</v>
      </c>
      <c r="G174" s="157" t="s">
        <v>1863</v>
      </c>
      <c r="H174" s="158" t="s">
        <v>1864</v>
      </c>
      <c r="I174" s="158" t="s">
        <v>1270</v>
      </c>
      <c r="J174" s="158" t="s">
        <v>1270</v>
      </c>
      <c r="K174" s="158" t="s">
        <v>1271</v>
      </c>
      <c r="L174" s="158" t="s">
        <v>1504</v>
      </c>
      <c r="M174" s="158" t="s">
        <v>1504</v>
      </c>
      <c r="N174" s="158" t="s">
        <v>1504</v>
      </c>
      <c r="O174" s="158" t="s">
        <v>1865</v>
      </c>
      <c r="P174" s="158" t="s">
        <v>1866</v>
      </c>
      <c r="Q174" s="158" t="s">
        <v>1867</v>
      </c>
    </row>
    <row r="175" spans="1:17" s="9" customFormat="1" x14ac:dyDescent="0.25">
      <c r="A175" s="157" t="s">
        <v>1862</v>
      </c>
      <c r="B175" s="157" t="str">
        <f>CHOOSE(Translations!$C$1+1,O175,P175,Q175)</f>
        <v>YP-2 Porcentaje de niñas adolescentes y mujeres jóvenes alcanzadas por programas de prevención del VIH - paquete definido de servicios</v>
      </c>
      <c r="C175" s="157">
        <f t="shared" si="6"/>
        <v>1</v>
      </c>
      <c r="D175" s="157" t="str">
        <f t="shared" si="7"/>
        <v>YP-2 Porcentaje de niñas adolescentes y mujeres jóvenes alcanzadas por programas de prevención del VIH - paquete definido de servicios-1</v>
      </c>
      <c r="E175" s="157" t="str">
        <f>CHOOSE(Translations!$C$1+1,I175,J175,K175)</f>
        <v>Edad</v>
      </c>
      <c r="F175" s="157" t="str">
        <f>CHOOSE(Translations!$C$1+1,L175,M175,N175)</f>
        <v>15-19</v>
      </c>
      <c r="G175" s="157" t="s">
        <v>1868</v>
      </c>
      <c r="H175" s="158" t="s">
        <v>1869</v>
      </c>
      <c r="I175" s="158" t="s">
        <v>1270</v>
      </c>
      <c r="J175" s="158" t="s">
        <v>1270</v>
      </c>
      <c r="K175" s="158" t="s">
        <v>1271</v>
      </c>
      <c r="L175" s="158" t="s">
        <v>1507</v>
      </c>
      <c r="M175" s="158" t="s">
        <v>1507</v>
      </c>
      <c r="N175" s="158" t="s">
        <v>1507</v>
      </c>
      <c r="O175" s="158" t="s">
        <v>1865</v>
      </c>
      <c r="P175" s="158" t="s">
        <v>1866</v>
      </c>
      <c r="Q175" s="158" t="s">
        <v>1867</v>
      </c>
    </row>
    <row r="176" spans="1:17" s="9" customFormat="1" x14ac:dyDescent="0.25">
      <c r="A176" s="157" t="s">
        <v>1862</v>
      </c>
      <c r="B176" s="157" t="str">
        <f>CHOOSE(Translations!$C$1+1,O176,P176,Q176)</f>
        <v>YP-2 Porcentaje de niñas adolescentes y mujeres jóvenes alcanzadas por programas de prevención del VIH - paquete definido de servicios</v>
      </c>
      <c r="C176" s="157">
        <f t="shared" si="6"/>
        <v>2</v>
      </c>
      <c r="D176" s="157" t="str">
        <f t="shared" si="7"/>
        <v>YP-2 Porcentaje de niñas adolescentes y mujeres jóvenes alcanzadas por programas de prevención del VIH - paquete definido de servicios-2</v>
      </c>
      <c r="E176" s="157" t="str">
        <f>CHOOSE(Translations!$C$1+1,I176,J176,K176)</f>
        <v>Edad</v>
      </c>
      <c r="F176" s="157" t="str">
        <f>CHOOSE(Translations!$C$1+1,L176,M176,N176)</f>
        <v>10-14</v>
      </c>
      <c r="G176" s="157" t="s">
        <v>1870</v>
      </c>
      <c r="H176" s="158" t="s">
        <v>1871</v>
      </c>
      <c r="I176" s="158" t="s">
        <v>1270</v>
      </c>
      <c r="J176" s="158" t="s">
        <v>1270</v>
      </c>
      <c r="K176" s="158" t="s">
        <v>1271</v>
      </c>
      <c r="L176" s="158" t="s">
        <v>1801</v>
      </c>
      <c r="M176" s="158" t="s">
        <v>1801</v>
      </c>
      <c r="N176" s="158" t="s">
        <v>1801</v>
      </c>
      <c r="O176" s="158" t="s">
        <v>1865</v>
      </c>
      <c r="P176" s="158" t="s">
        <v>1866</v>
      </c>
      <c r="Q176" s="158" t="s">
        <v>1867</v>
      </c>
    </row>
    <row r="177" spans="1:17" s="9" customFormat="1" x14ac:dyDescent="0.25">
      <c r="A177" s="157" t="s">
        <v>1872</v>
      </c>
      <c r="B177" s="157" t="str">
        <f>CHOOSE(Translations!$C$1+1,O177,P177,Q177)</f>
        <v>PMTCT-1 Porcentaje de mujeres embarazadas que conocen su Estatus de VIH</v>
      </c>
      <c r="C177" s="157">
        <f t="shared" si="6"/>
        <v>0</v>
      </c>
      <c r="D177" s="157" t="str">
        <f t="shared" si="7"/>
        <v>PMTCT-1 Porcentaje de mujeres embarazadas que conocen su Estatus de VIH-0</v>
      </c>
      <c r="E177" s="157" t="str">
        <f>CHOOSE(Translations!$C$1+1,I177,J177,K177)</f>
        <v>Resultado de prueba del VIH</v>
      </c>
      <c r="F177" s="157" t="str">
        <f>CHOOSE(Translations!$C$1+1,L177,M177,N177)</f>
        <v>Negativo</v>
      </c>
      <c r="G177" s="157" t="s">
        <v>1873</v>
      </c>
      <c r="H177" s="158" t="s">
        <v>1874</v>
      </c>
      <c r="I177" s="158" t="s">
        <v>1875</v>
      </c>
      <c r="J177" s="158" t="s">
        <v>1876</v>
      </c>
      <c r="K177" s="158" t="s">
        <v>1877</v>
      </c>
      <c r="L177" s="158" t="s">
        <v>1878</v>
      </c>
      <c r="M177" s="158" t="s">
        <v>1879</v>
      </c>
      <c r="N177" s="158" t="s">
        <v>1880</v>
      </c>
      <c r="O177" s="158" t="s">
        <v>1881</v>
      </c>
      <c r="P177" s="158" t="s">
        <v>1882</v>
      </c>
      <c r="Q177" s="158" t="s">
        <v>1883</v>
      </c>
    </row>
    <row r="178" spans="1:17" s="9" customFormat="1" x14ac:dyDescent="0.25">
      <c r="A178" s="157" t="s">
        <v>1872</v>
      </c>
      <c r="B178" s="157" t="str">
        <f>CHOOSE(Translations!$C$1+1,O178,P178,Q178)</f>
        <v>PMTCT-1 Porcentaje de mujeres embarazadas que conocen su Estatus de VIH</v>
      </c>
      <c r="C178" s="157">
        <f t="shared" si="6"/>
        <v>1</v>
      </c>
      <c r="D178" s="157" t="str">
        <f t="shared" si="7"/>
        <v>PMTCT-1 Porcentaje de mujeres embarazadas que conocen su Estatus de VIH-1</v>
      </c>
      <c r="E178" s="157" t="str">
        <f>CHOOSE(Translations!$C$1+1,I178,J178,K178)</f>
        <v>Resultado de prueba del VIH</v>
      </c>
      <c r="F178" s="157" t="str">
        <f>CHOOSE(Translations!$C$1+1,L178,M178,N178)</f>
        <v>Positivo</v>
      </c>
      <c r="G178" s="157" t="s">
        <v>1884</v>
      </c>
      <c r="H178" s="158" t="s">
        <v>1885</v>
      </c>
      <c r="I178" s="158" t="s">
        <v>1875</v>
      </c>
      <c r="J178" s="158" t="s">
        <v>1876</v>
      </c>
      <c r="K178" s="158" t="s">
        <v>1877</v>
      </c>
      <c r="L178" s="158" t="s">
        <v>1886</v>
      </c>
      <c r="M178" s="158" t="s">
        <v>1887</v>
      </c>
      <c r="N178" s="158" t="s">
        <v>1888</v>
      </c>
      <c r="O178" s="158" t="s">
        <v>1881</v>
      </c>
      <c r="P178" s="158" t="s">
        <v>1882</v>
      </c>
      <c r="Q178" s="158" t="s">
        <v>1883</v>
      </c>
    </row>
    <row r="179" spans="1:17" s="9" customFormat="1" x14ac:dyDescent="0.25">
      <c r="A179" s="157" t="s">
        <v>1889</v>
      </c>
      <c r="B179" s="157" t="str">
        <f>CHOOSE(Translations!$C$1+1,O179,P179,Q179)</f>
        <v>PMTCT-3.1 Porcentaje de recién nacidos expuestos al VIH que se sometieron a una prueba virológica del VIH durante los 2 meses posteriores a su nacimiento</v>
      </c>
      <c r="C179" s="157">
        <f t="shared" si="6"/>
        <v>0</v>
      </c>
      <c r="D179" s="157" t="str">
        <f t="shared" si="7"/>
        <v>PMTCT-3.1 Porcentaje de recién nacidos expuestos al VIH que se sometieron a una prueba virológica del VIH durante los 2 meses posteriores a su nacimiento-0</v>
      </c>
      <c r="E179" s="157" t="str">
        <f>CHOOSE(Translations!$C$1+1,I179,J179,K179)</f>
        <v>Resultado de prueba del VIH</v>
      </c>
      <c r="F179" s="157" t="str">
        <f>CHOOSE(Translations!$C$1+1,L179,M179,N179)</f>
        <v>Indeterminado</v>
      </c>
      <c r="G179" s="157" t="s">
        <v>1890</v>
      </c>
      <c r="H179" s="158" t="s">
        <v>1891</v>
      </c>
      <c r="I179" s="158" t="s">
        <v>1875</v>
      </c>
      <c r="J179" s="158" t="s">
        <v>1876</v>
      </c>
      <c r="K179" s="158" t="s">
        <v>1877</v>
      </c>
      <c r="L179" s="158" t="s">
        <v>1892</v>
      </c>
      <c r="M179" s="158" t="s">
        <v>1893</v>
      </c>
      <c r="N179" s="158" t="s">
        <v>1894</v>
      </c>
      <c r="O179" s="158" t="s">
        <v>1895</v>
      </c>
      <c r="P179" s="158" t="s">
        <v>1896</v>
      </c>
      <c r="Q179" s="158" t="s">
        <v>1897</v>
      </c>
    </row>
    <row r="180" spans="1:17" s="9" customFormat="1" x14ac:dyDescent="0.25">
      <c r="A180" s="157" t="s">
        <v>1889</v>
      </c>
      <c r="B180" s="157" t="str">
        <f>CHOOSE(Translations!$C$1+1,O180,P180,Q180)</f>
        <v>PMTCT-3.1 Porcentaje de recién nacidos expuestos al VIH que se sometieron a una prueba virológica del VIH durante los 2 meses posteriores a su nacimiento</v>
      </c>
      <c r="C180" s="157">
        <f t="shared" si="6"/>
        <v>1</v>
      </c>
      <c r="D180" s="157" t="str">
        <f t="shared" si="7"/>
        <v>PMTCT-3.1 Porcentaje de recién nacidos expuestos al VIH que se sometieron a una prueba virológica del VIH durante los 2 meses posteriores a su nacimiento-1</v>
      </c>
      <c r="E180" s="157" t="str">
        <f>CHOOSE(Translations!$C$1+1,I180,J180,K180)</f>
        <v>Resultado de prueba del VIH</v>
      </c>
      <c r="F180" s="157" t="str">
        <f>CHOOSE(Translations!$C$1+1,L180,M180,N180)</f>
        <v>Negativo</v>
      </c>
      <c r="G180" s="157" t="s">
        <v>1898</v>
      </c>
      <c r="H180" s="158" t="s">
        <v>1899</v>
      </c>
      <c r="I180" s="158" t="s">
        <v>1875</v>
      </c>
      <c r="J180" s="158" t="s">
        <v>1876</v>
      </c>
      <c r="K180" s="158" t="s">
        <v>1877</v>
      </c>
      <c r="L180" s="158" t="s">
        <v>1878</v>
      </c>
      <c r="M180" s="158" t="s">
        <v>1879</v>
      </c>
      <c r="N180" s="158" t="s">
        <v>1880</v>
      </c>
      <c r="O180" s="158" t="s">
        <v>1895</v>
      </c>
      <c r="P180" s="158" t="s">
        <v>1896</v>
      </c>
      <c r="Q180" s="158" t="s">
        <v>1897</v>
      </c>
    </row>
    <row r="181" spans="1:17" s="9" customFormat="1" x14ac:dyDescent="0.25">
      <c r="A181" s="157" t="s">
        <v>1889</v>
      </c>
      <c r="B181" s="157" t="str">
        <f>CHOOSE(Translations!$C$1+1,O181,P181,Q181)</f>
        <v>PMTCT-3.1 Porcentaje de recién nacidos expuestos al VIH que se sometieron a una prueba virológica del VIH durante los 2 meses posteriores a su nacimiento</v>
      </c>
      <c r="C181" s="157">
        <f t="shared" si="6"/>
        <v>2</v>
      </c>
      <c r="D181" s="157" t="str">
        <f t="shared" si="7"/>
        <v>PMTCT-3.1 Porcentaje de recién nacidos expuestos al VIH que se sometieron a una prueba virológica del VIH durante los 2 meses posteriores a su nacimiento-2</v>
      </c>
      <c r="E181" s="157" t="str">
        <f>CHOOSE(Translations!$C$1+1,I181,J181,K181)</f>
        <v>Resultado de prueba del VIH</v>
      </c>
      <c r="F181" s="157" t="str">
        <f>CHOOSE(Translations!$C$1+1,L181,M181,N181)</f>
        <v>Positivo</v>
      </c>
      <c r="G181" s="157" t="s">
        <v>1900</v>
      </c>
      <c r="H181" s="158" t="s">
        <v>1901</v>
      </c>
      <c r="I181" s="158" t="s">
        <v>1875</v>
      </c>
      <c r="J181" s="158" t="s">
        <v>1876</v>
      </c>
      <c r="K181" s="158" t="s">
        <v>1877</v>
      </c>
      <c r="L181" s="158" t="s">
        <v>1886</v>
      </c>
      <c r="M181" s="158" t="s">
        <v>1887</v>
      </c>
      <c r="N181" s="158" t="s">
        <v>1888</v>
      </c>
      <c r="O181" s="158" t="s">
        <v>1895</v>
      </c>
      <c r="P181" s="158" t="s">
        <v>1896</v>
      </c>
      <c r="Q181" s="158" t="s">
        <v>1897</v>
      </c>
    </row>
    <row r="182" spans="1:17" s="9" customFormat="1" x14ac:dyDescent="0.25">
      <c r="A182" s="157" t="s">
        <v>1902</v>
      </c>
      <c r="B182" s="157" t="str">
        <f>CHOOSE(Translations!$C$1+1,O182,P182,Q182)</f>
        <v>HTS-2 Número de niñas adolescentes y mujeres jóvenes que se sometieron a la prueba del VIH y recibieron los resultados durante el período de reporte</v>
      </c>
      <c r="C182" s="157">
        <f t="shared" si="6"/>
        <v>0</v>
      </c>
      <c r="D182" s="157" t="str">
        <f t="shared" si="7"/>
        <v>HTS-2 Número de niñas adolescentes y mujeres jóvenes que se sometieron a la prueba del VIH y recibieron los resultados durante el período de reporte-0</v>
      </c>
      <c r="E182" s="157" t="str">
        <f>CHOOSE(Translations!$C$1+1,I182,J182,K182)</f>
        <v>Resultado de prueba del VIH</v>
      </c>
      <c r="F182" s="157" t="str">
        <f>CHOOSE(Translations!$C$1+1,L182,M182,N182)</f>
        <v>Negativo</v>
      </c>
      <c r="G182" s="157" t="s">
        <v>1903</v>
      </c>
      <c r="H182" s="158" t="s">
        <v>1904</v>
      </c>
      <c r="I182" s="158" t="s">
        <v>1875</v>
      </c>
      <c r="J182" s="158" t="s">
        <v>1876</v>
      </c>
      <c r="K182" s="158" t="s">
        <v>1877</v>
      </c>
      <c r="L182" s="158" t="s">
        <v>1878</v>
      </c>
      <c r="M182" s="158" t="s">
        <v>1879</v>
      </c>
      <c r="N182" s="158" t="s">
        <v>1880</v>
      </c>
      <c r="O182" s="158" t="s">
        <v>1905</v>
      </c>
      <c r="P182" s="158" t="s">
        <v>1906</v>
      </c>
      <c r="Q182" s="158" t="s">
        <v>1907</v>
      </c>
    </row>
    <row r="183" spans="1:17" s="9" customFormat="1" x14ac:dyDescent="0.25">
      <c r="A183" s="157" t="s">
        <v>1902</v>
      </c>
      <c r="B183" s="157" t="str">
        <f>CHOOSE(Translations!$C$1+1,O183,P183,Q183)</f>
        <v>HTS-2 Número de niñas adolescentes y mujeres jóvenes que se sometieron a la prueba del VIH y recibieron los resultados durante el período de reporte</v>
      </c>
      <c r="C183" s="157">
        <f t="shared" si="6"/>
        <v>1</v>
      </c>
      <c r="D183" s="157" t="str">
        <f t="shared" si="7"/>
        <v>HTS-2 Número de niñas adolescentes y mujeres jóvenes que se sometieron a la prueba del VIH y recibieron los resultados durante el período de reporte-1</v>
      </c>
      <c r="E183" s="157" t="str">
        <f>CHOOSE(Translations!$C$1+1,I183,J183,K183)</f>
        <v>Resultado de prueba del VIH</v>
      </c>
      <c r="F183" s="157" t="str">
        <f>CHOOSE(Translations!$C$1+1,L183,M183,N183)</f>
        <v>Positivo</v>
      </c>
      <c r="G183" s="157" t="s">
        <v>1908</v>
      </c>
      <c r="H183" s="158" t="s">
        <v>1909</v>
      </c>
      <c r="I183" s="158" t="s">
        <v>1875</v>
      </c>
      <c r="J183" s="158" t="s">
        <v>1876</v>
      </c>
      <c r="K183" s="158" t="s">
        <v>1877</v>
      </c>
      <c r="L183" s="158" t="s">
        <v>1886</v>
      </c>
      <c r="M183" s="158" t="s">
        <v>1887</v>
      </c>
      <c r="N183" s="158" t="s">
        <v>1888</v>
      </c>
      <c r="O183" s="158" t="s">
        <v>1905</v>
      </c>
      <c r="P183" s="158" t="s">
        <v>1906</v>
      </c>
      <c r="Q183" s="158" t="s">
        <v>1907</v>
      </c>
    </row>
    <row r="184" spans="1:17" s="9" customFormat="1" x14ac:dyDescent="0.25">
      <c r="A184" s="157" t="s">
        <v>1902</v>
      </c>
      <c r="B184" s="157" t="str">
        <f>CHOOSE(Translations!$C$1+1,O184,P184,Q184)</f>
        <v>HTS-2 Número de niñas adolescentes y mujeres jóvenes que se sometieron a la prueba del VIH y recibieron los resultados durante el período de reporte</v>
      </c>
      <c r="C184" s="157">
        <f t="shared" si="6"/>
        <v>2</v>
      </c>
      <c r="D184" s="157" t="str">
        <f t="shared" si="7"/>
        <v>HTS-2 Número de niñas adolescentes y mujeres jóvenes que se sometieron a la prueba del VIH y recibieron los resultados durante el período de reporte-2</v>
      </c>
      <c r="E184" s="157" t="str">
        <f>CHOOSE(Translations!$C$1+1,I184,J184,K184)</f>
        <v>Edad</v>
      </c>
      <c r="F184" s="157" t="str">
        <f>CHOOSE(Translations!$C$1+1,L184,M184,N184)</f>
        <v>15-24</v>
      </c>
      <c r="G184" s="157" t="s">
        <v>1910</v>
      </c>
      <c r="H184" s="158" t="s">
        <v>1911</v>
      </c>
      <c r="I184" s="158" t="s">
        <v>1270</v>
      </c>
      <c r="J184" s="158" t="s">
        <v>1270</v>
      </c>
      <c r="K184" s="158" t="s">
        <v>1271</v>
      </c>
      <c r="L184" s="158" t="s">
        <v>1912</v>
      </c>
      <c r="M184" s="158" t="s">
        <v>1912</v>
      </c>
      <c r="N184" s="158" t="s">
        <v>1912</v>
      </c>
      <c r="O184" s="158" t="s">
        <v>1905</v>
      </c>
      <c r="P184" s="158" t="s">
        <v>1906</v>
      </c>
      <c r="Q184" s="158" t="s">
        <v>1907</v>
      </c>
    </row>
    <row r="185" spans="1:17" s="9" customFormat="1" x14ac:dyDescent="0.25">
      <c r="A185" s="157" t="s">
        <v>1902</v>
      </c>
      <c r="B185" s="157" t="str">
        <f>CHOOSE(Translations!$C$1+1,O185,P185,Q185)</f>
        <v>HTS-2 Número de niñas adolescentes y mujeres jóvenes que se sometieron a la prueba del VIH y recibieron los resultados durante el período de reporte</v>
      </c>
      <c r="C185" s="157">
        <f t="shared" si="6"/>
        <v>3</v>
      </c>
      <c r="D185" s="157" t="str">
        <f t="shared" si="7"/>
        <v>HTS-2 Número de niñas adolescentes y mujeres jóvenes que se sometieron a la prueba del VIH y recibieron los resultados durante el período de reporte-3</v>
      </c>
      <c r="E185" s="157" t="str">
        <f>CHOOSE(Translations!$C$1+1,I185,J185,K185)</f>
        <v>Edad</v>
      </c>
      <c r="F185" s="157" t="str">
        <f>CHOOSE(Translations!$C$1+1,L185,M185,N185)</f>
        <v>20-24</v>
      </c>
      <c r="G185" s="157" t="s">
        <v>1913</v>
      </c>
      <c r="H185" s="158" t="s">
        <v>1914</v>
      </c>
      <c r="I185" s="158" t="s">
        <v>1270</v>
      </c>
      <c r="J185" s="158" t="s">
        <v>1270</v>
      </c>
      <c r="K185" s="158" t="s">
        <v>1271</v>
      </c>
      <c r="L185" s="158" t="s">
        <v>1504</v>
      </c>
      <c r="M185" s="158" t="s">
        <v>1504</v>
      </c>
      <c r="N185" s="158" t="s">
        <v>1504</v>
      </c>
      <c r="O185" s="158" t="s">
        <v>1905</v>
      </c>
      <c r="P185" s="158" t="s">
        <v>1906</v>
      </c>
      <c r="Q185" s="158" t="s">
        <v>1907</v>
      </c>
    </row>
    <row r="186" spans="1:17" s="9" customFormat="1" x14ac:dyDescent="0.25">
      <c r="A186" s="157" t="s">
        <v>1902</v>
      </c>
      <c r="B186" s="157" t="str">
        <f>CHOOSE(Translations!$C$1+1,O186,P186,Q186)</f>
        <v>HTS-2 Número de niñas adolescentes y mujeres jóvenes que se sometieron a la prueba del VIH y recibieron los resultados durante el período de reporte</v>
      </c>
      <c r="C186" s="157">
        <f t="shared" si="6"/>
        <v>4</v>
      </c>
      <c r="D186" s="157" t="str">
        <f t="shared" si="7"/>
        <v>HTS-2 Número de niñas adolescentes y mujeres jóvenes que se sometieron a la prueba del VIH y recibieron los resultados durante el período de reporte-4</v>
      </c>
      <c r="E186" s="157" t="str">
        <f>CHOOSE(Translations!$C$1+1,I186,J186,K186)</f>
        <v>Edad</v>
      </c>
      <c r="F186" s="157" t="str">
        <f>CHOOSE(Translations!$C$1+1,L186,M186,N186)</f>
        <v>15-19</v>
      </c>
      <c r="G186" s="157" t="s">
        <v>1915</v>
      </c>
      <c r="H186" s="158" t="s">
        <v>1916</v>
      </c>
      <c r="I186" s="158" t="s">
        <v>1270</v>
      </c>
      <c r="J186" s="158" t="s">
        <v>1270</v>
      </c>
      <c r="K186" s="158" t="s">
        <v>1271</v>
      </c>
      <c r="L186" s="158" t="s">
        <v>1507</v>
      </c>
      <c r="M186" s="158" t="s">
        <v>1507</v>
      </c>
      <c r="N186" s="158" t="s">
        <v>1507</v>
      </c>
      <c r="O186" s="158" t="s">
        <v>1905</v>
      </c>
      <c r="P186" s="158" t="s">
        <v>1906</v>
      </c>
      <c r="Q186" s="158" t="s">
        <v>1907</v>
      </c>
    </row>
    <row r="187" spans="1:17" s="9" customFormat="1" x14ac:dyDescent="0.25">
      <c r="A187" s="157" t="s">
        <v>1917</v>
      </c>
      <c r="B187" s="157" t="str">
        <f>CHOOSE(Translations!$C$1+1,O187,P187,Q187)</f>
        <v>HTS-3a⁽ᴹ⁾ Porcentaje de HSH a los que se les ha realizado una prueba de VIH durante el período de reporte y que conocen sus resultados</v>
      </c>
      <c r="C187" s="157">
        <f t="shared" si="6"/>
        <v>0</v>
      </c>
      <c r="D187" s="157" t="str">
        <f t="shared" si="7"/>
        <v>HTS-3a⁽ᴹ⁾ Porcentaje de HSH a los que se les ha realizado una prueba de VIH durante el período de reporte y que conocen sus resultados-0</v>
      </c>
      <c r="E187" s="157" t="str">
        <f>CHOOSE(Translations!$C$1+1,I187,J187,K187)</f>
        <v>Resultado de prueba del VIH</v>
      </c>
      <c r="F187" s="157" t="str">
        <f>CHOOSE(Translations!$C$1+1,L187,M187,N187)</f>
        <v>Negativo</v>
      </c>
      <c r="G187" s="157" t="s">
        <v>1918</v>
      </c>
      <c r="H187" s="158" t="s">
        <v>1919</v>
      </c>
      <c r="I187" s="158" t="s">
        <v>1875</v>
      </c>
      <c r="J187" s="158" t="s">
        <v>1876</v>
      </c>
      <c r="K187" s="158" t="s">
        <v>1877</v>
      </c>
      <c r="L187" s="158" t="s">
        <v>1878</v>
      </c>
      <c r="M187" s="158" t="s">
        <v>1879</v>
      </c>
      <c r="N187" s="158" t="s">
        <v>1880</v>
      </c>
      <c r="O187" s="158" t="s">
        <v>1920</v>
      </c>
      <c r="P187" s="158" t="s">
        <v>1921</v>
      </c>
      <c r="Q187" s="158" t="s">
        <v>1922</v>
      </c>
    </row>
    <row r="188" spans="1:17" s="9" customFormat="1" x14ac:dyDescent="0.25">
      <c r="A188" s="157" t="s">
        <v>1917</v>
      </c>
      <c r="B188" s="157" t="str">
        <f>CHOOSE(Translations!$C$1+1,O188,P188,Q188)</f>
        <v>HTS-3a⁽ᴹ⁾ Porcentaje de HSH a los que se les ha realizado una prueba de VIH durante el período de reporte y que conocen sus resultados</v>
      </c>
      <c r="C188" s="157">
        <f t="shared" si="6"/>
        <v>1</v>
      </c>
      <c r="D188" s="157" t="str">
        <f t="shared" si="7"/>
        <v>HTS-3a⁽ᴹ⁾ Porcentaje de HSH a los que se les ha realizado una prueba de VIH durante el período de reporte y que conocen sus resultados-1</v>
      </c>
      <c r="E188" s="157" t="str">
        <f>CHOOSE(Translations!$C$1+1,I188,J188,K188)</f>
        <v>Resultado de prueba del VIH</v>
      </c>
      <c r="F188" s="157" t="str">
        <f>CHOOSE(Translations!$C$1+1,L188,M188,N188)</f>
        <v>Positivo</v>
      </c>
      <c r="G188" s="157" t="s">
        <v>1923</v>
      </c>
      <c r="H188" s="158" t="s">
        <v>1924</v>
      </c>
      <c r="I188" s="158" t="s">
        <v>1875</v>
      </c>
      <c r="J188" s="158" t="s">
        <v>1876</v>
      </c>
      <c r="K188" s="158" t="s">
        <v>1877</v>
      </c>
      <c r="L188" s="158" t="s">
        <v>1886</v>
      </c>
      <c r="M188" s="158" t="s">
        <v>1887</v>
      </c>
      <c r="N188" s="158" t="s">
        <v>1888</v>
      </c>
      <c r="O188" s="158" t="s">
        <v>1920</v>
      </c>
      <c r="P188" s="158" t="s">
        <v>1921</v>
      </c>
      <c r="Q188" s="158" t="s">
        <v>1922</v>
      </c>
    </row>
    <row r="189" spans="1:17" s="9" customFormat="1" x14ac:dyDescent="0.25">
      <c r="A189" s="157" t="s">
        <v>1917</v>
      </c>
      <c r="B189" s="157" t="str">
        <f>CHOOSE(Translations!$C$1+1,O189,P189,Q189)</f>
        <v>HTS-3a⁽ᴹ⁾ Porcentaje de HSH a los que se les ha realizado una prueba de VIH durante el período de reporte y que conocen sus resultados</v>
      </c>
      <c r="C189" s="157">
        <f t="shared" si="6"/>
        <v>2</v>
      </c>
      <c r="D189" s="157" t="str">
        <f t="shared" si="7"/>
        <v>HTS-3a⁽ᴹ⁾ Porcentaje de HSH a los que se les ha realizado una prueba de VIH durante el período de reporte y que conocen sus resultados-2</v>
      </c>
      <c r="E189" s="157" t="str">
        <f>CHOOSE(Translations!$C$1+1,I189,J189,K189)</f>
        <v>Edad</v>
      </c>
      <c r="F189" s="157" t="str">
        <f>CHOOSE(Translations!$C$1+1,L189,M189,N189)</f>
        <v>25+</v>
      </c>
      <c r="G189" s="157" t="s">
        <v>1925</v>
      </c>
      <c r="H189" s="158" t="s">
        <v>1926</v>
      </c>
      <c r="I189" s="158" t="s">
        <v>1270</v>
      </c>
      <c r="J189" s="158" t="s">
        <v>1270</v>
      </c>
      <c r="K189" s="158" t="s">
        <v>1271</v>
      </c>
      <c r="L189" s="158" t="s">
        <v>1323</v>
      </c>
      <c r="M189" s="158" t="s">
        <v>1323</v>
      </c>
      <c r="N189" s="158" t="s">
        <v>1323</v>
      </c>
      <c r="O189" s="158" t="s">
        <v>1920</v>
      </c>
      <c r="P189" s="158" t="s">
        <v>1921</v>
      </c>
      <c r="Q189" s="158" t="s">
        <v>1922</v>
      </c>
    </row>
    <row r="190" spans="1:17" s="9" customFormat="1" x14ac:dyDescent="0.25">
      <c r="A190" s="157" t="s">
        <v>1917</v>
      </c>
      <c r="B190" s="157" t="str">
        <f>CHOOSE(Translations!$C$1+1,O190,P190,Q190)</f>
        <v>HTS-3a⁽ᴹ⁾ Porcentaje de HSH a los que se les ha realizado una prueba de VIH durante el período de reporte y que conocen sus resultados</v>
      </c>
      <c r="C190" s="157">
        <f t="shared" si="6"/>
        <v>3</v>
      </c>
      <c r="D190" s="157" t="str">
        <f t="shared" si="7"/>
        <v>HTS-3a⁽ᴹ⁾ Porcentaje de HSH a los que se les ha realizado una prueba de VIH durante el período de reporte y que conocen sus resultados-3</v>
      </c>
      <c r="E190" s="157" t="str">
        <f>CHOOSE(Translations!$C$1+1,I190,J190,K190)</f>
        <v>Edad</v>
      </c>
      <c r="F190" s="157" t="str">
        <f>CHOOSE(Translations!$C$1+1,L190,M190,N190)</f>
        <v>&lt;25</v>
      </c>
      <c r="G190" s="157" t="s">
        <v>1927</v>
      </c>
      <c r="H190" s="158" t="s">
        <v>1928</v>
      </c>
      <c r="I190" s="158" t="s">
        <v>1270</v>
      </c>
      <c r="J190" s="158" t="s">
        <v>1270</v>
      </c>
      <c r="K190" s="158" t="s">
        <v>1271</v>
      </c>
      <c r="L190" s="158" t="s">
        <v>1329</v>
      </c>
      <c r="M190" s="158" t="s">
        <v>1329</v>
      </c>
      <c r="N190" s="158" t="s">
        <v>1329</v>
      </c>
      <c r="O190" s="158" t="s">
        <v>1920</v>
      </c>
      <c r="P190" s="158" t="s">
        <v>1921</v>
      </c>
      <c r="Q190" s="158" t="s">
        <v>1922</v>
      </c>
    </row>
    <row r="191" spans="1:17" s="9" customFormat="1" x14ac:dyDescent="0.25">
      <c r="A191" s="157" t="s">
        <v>1929</v>
      </c>
      <c r="B191" s="157" t="str">
        <f>CHOOSE(Translations!$C$1+1,O191,P191,Q191)</f>
        <v>HTS-3b⁽ᴹ⁾ Porcentaje de personas transgénero a los que se les ha realizado una prueba de VIH durante el período de reporte y que conocen sus resultados</v>
      </c>
      <c r="C191" s="157">
        <f t="shared" si="6"/>
        <v>0</v>
      </c>
      <c r="D191" s="157" t="str">
        <f t="shared" si="7"/>
        <v>HTS-3b⁽ᴹ⁾ Porcentaje de personas transgénero a los que se les ha realizado una prueba de VIH durante el período de reporte y que conocen sus resultados-0</v>
      </c>
      <c r="E191" s="157" t="str">
        <f>CHOOSE(Translations!$C$1+1,I191,J191,K191)</f>
        <v>Resultado de prueba del VIH</v>
      </c>
      <c r="F191" s="157" t="str">
        <f>CHOOSE(Translations!$C$1+1,L191,M191,N191)</f>
        <v>Negativo</v>
      </c>
      <c r="G191" s="157" t="s">
        <v>1930</v>
      </c>
      <c r="H191" s="158" t="s">
        <v>1931</v>
      </c>
      <c r="I191" s="158" t="s">
        <v>1875</v>
      </c>
      <c r="J191" s="158" t="s">
        <v>1876</v>
      </c>
      <c r="K191" s="158" t="s">
        <v>1877</v>
      </c>
      <c r="L191" s="158" t="s">
        <v>1878</v>
      </c>
      <c r="M191" s="158" t="s">
        <v>1879</v>
      </c>
      <c r="N191" s="158" t="s">
        <v>1880</v>
      </c>
      <c r="O191" s="158" t="s">
        <v>1932</v>
      </c>
      <c r="P191" s="158" t="s">
        <v>1933</v>
      </c>
      <c r="Q191" s="158" t="s">
        <v>1934</v>
      </c>
    </row>
    <row r="192" spans="1:17" s="9" customFormat="1" x14ac:dyDescent="0.25">
      <c r="A192" s="157" t="s">
        <v>1929</v>
      </c>
      <c r="B192" s="157" t="str">
        <f>CHOOSE(Translations!$C$1+1,O192,P192,Q192)</f>
        <v>HTS-3b⁽ᴹ⁾ Porcentaje de personas transgénero a los que se les ha realizado una prueba de VIH durante el período de reporte y que conocen sus resultados</v>
      </c>
      <c r="C192" s="157">
        <f t="shared" si="6"/>
        <v>1</v>
      </c>
      <c r="D192" s="157" t="str">
        <f t="shared" si="7"/>
        <v>HTS-3b⁽ᴹ⁾ Porcentaje de personas transgénero a los que se les ha realizado una prueba de VIH durante el período de reporte y que conocen sus resultados-1</v>
      </c>
      <c r="E192" s="157" t="str">
        <f>CHOOSE(Translations!$C$1+1,I192,J192,K192)</f>
        <v>Resultado de prueba del VIH</v>
      </c>
      <c r="F192" s="157" t="str">
        <f>CHOOSE(Translations!$C$1+1,L192,M192,N192)</f>
        <v>Positivo</v>
      </c>
      <c r="G192" s="157" t="s">
        <v>1935</v>
      </c>
      <c r="H192" s="158" t="s">
        <v>1936</v>
      </c>
      <c r="I192" s="158" t="s">
        <v>1875</v>
      </c>
      <c r="J192" s="158" t="s">
        <v>1876</v>
      </c>
      <c r="K192" s="158" t="s">
        <v>1877</v>
      </c>
      <c r="L192" s="158" t="s">
        <v>1886</v>
      </c>
      <c r="M192" s="158" t="s">
        <v>1887</v>
      </c>
      <c r="N192" s="158" t="s">
        <v>1888</v>
      </c>
      <c r="O192" s="158" t="s">
        <v>1932</v>
      </c>
      <c r="P192" s="158" t="s">
        <v>1933</v>
      </c>
      <c r="Q192" s="158" t="s">
        <v>1934</v>
      </c>
    </row>
    <row r="193" spans="1:17" s="9" customFormat="1" x14ac:dyDescent="0.25">
      <c r="A193" s="157" t="s">
        <v>1929</v>
      </c>
      <c r="B193" s="157" t="str">
        <f>CHOOSE(Translations!$C$1+1,O193,P193,Q193)</f>
        <v>HTS-3b⁽ᴹ⁾ Porcentaje de personas transgénero a los que se les ha realizado una prueba de VIH durante el período de reporte y que conocen sus resultados</v>
      </c>
      <c r="C193" s="157">
        <f t="shared" si="6"/>
        <v>2</v>
      </c>
      <c r="D193" s="157" t="str">
        <f t="shared" si="7"/>
        <v>HTS-3b⁽ᴹ⁾ Porcentaje de personas transgénero a los que se les ha realizado una prueba de VIH durante el período de reporte y que conocen sus resultados-2</v>
      </c>
      <c r="E193" s="157" t="str">
        <f>CHOOSE(Translations!$C$1+1,I193,J193,K193)</f>
        <v>Edad</v>
      </c>
      <c r="F193" s="157" t="str">
        <f>CHOOSE(Translations!$C$1+1,L193,M193,N193)</f>
        <v>25+</v>
      </c>
      <c r="G193" s="157" t="s">
        <v>1937</v>
      </c>
      <c r="H193" s="158" t="s">
        <v>1938</v>
      </c>
      <c r="I193" s="158" t="s">
        <v>1270</v>
      </c>
      <c r="J193" s="158" t="s">
        <v>1270</v>
      </c>
      <c r="K193" s="158" t="s">
        <v>1271</v>
      </c>
      <c r="L193" s="158" t="s">
        <v>1323</v>
      </c>
      <c r="M193" s="158" t="s">
        <v>1323</v>
      </c>
      <c r="N193" s="158" t="s">
        <v>1323</v>
      </c>
      <c r="O193" s="158" t="s">
        <v>1932</v>
      </c>
      <c r="P193" s="158" t="s">
        <v>1933</v>
      </c>
      <c r="Q193" s="158" t="s">
        <v>1934</v>
      </c>
    </row>
    <row r="194" spans="1:17" s="9" customFormat="1" x14ac:dyDescent="0.25">
      <c r="A194" s="157" t="s">
        <v>1929</v>
      </c>
      <c r="B194" s="157" t="str">
        <f>CHOOSE(Translations!$C$1+1,O194,P194,Q194)</f>
        <v>HTS-3b⁽ᴹ⁾ Porcentaje de personas transgénero a los que se les ha realizado una prueba de VIH durante el período de reporte y que conocen sus resultados</v>
      </c>
      <c r="C194" s="157">
        <f t="shared" si="6"/>
        <v>3</v>
      </c>
      <c r="D194" s="157" t="str">
        <f t="shared" si="7"/>
        <v>HTS-3b⁽ᴹ⁾ Porcentaje de personas transgénero a los que se les ha realizado una prueba de VIH durante el período de reporte y que conocen sus resultados-3</v>
      </c>
      <c r="E194" s="157" t="str">
        <f>CHOOSE(Translations!$C$1+1,I194,J194,K194)</f>
        <v>Edad</v>
      </c>
      <c r="F194" s="157" t="str">
        <f>CHOOSE(Translations!$C$1+1,L194,M194,N194)</f>
        <v>&lt;25</v>
      </c>
      <c r="G194" s="157" t="s">
        <v>1939</v>
      </c>
      <c r="H194" s="158" t="s">
        <v>1940</v>
      </c>
      <c r="I194" s="158" t="s">
        <v>1270</v>
      </c>
      <c r="J194" s="158" t="s">
        <v>1270</v>
      </c>
      <c r="K194" s="158" t="s">
        <v>1271</v>
      </c>
      <c r="L194" s="158" t="s">
        <v>1329</v>
      </c>
      <c r="M194" s="158" t="s">
        <v>1329</v>
      </c>
      <c r="N194" s="158" t="s">
        <v>1329</v>
      </c>
      <c r="O194" s="158" t="s">
        <v>1932</v>
      </c>
      <c r="P194" s="158" t="s">
        <v>1933</v>
      </c>
      <c r="Q194" s="158" t="s">
        <v>1934</v>
      </c>
    </row>
    <row r="195" spans="1:17" s="9" customFormat="1" x14ac:dyDescent="0.25">
      <c r="A195" s="157" t="s">
        <v>1941</v>
      </c>
      <c r="B195" s="157" t="str">
        <f>CHOOSE(Translations!$C$1+1,O195,P195,Q195)</f>
        <v>HTS-3c⁽ᴹ⁾ Porcentaje de trabajadores sexuales a los que se les ha realizado una prueba de VIH durante el período de reporte y que conocen sus resultados</v>
      </c>
      <c r="C195" s="157">
        <f t="shared" si="6"/>
        <v>0</v>
      </c>
      <c r="D195" s="157" t="str">
        <f t="shared" si="7"/>
        <v>HTS-3c⁽ᴹ⁾ Porcentaje de trabajadores sexuales a los que se les ha realizado una prueba de VIH durante el período de reporte y que conocen sus resultados-0</v>
      </c>
      <c r="E195" s="157" t="str">
        <f>CHOOSE(Translations!$C$1+1,I195,J195,K195)</f>
        <v>Resultado de prueba del VIH</v>
      </c>
      <c r="F195" s="157" t="str">
        <f>CHOOSE(Translations!$C$1+1,L195,M195,N195)</f>
        <v>Negativo</v>
      </c>
      <c r="G195" s="157" t="s">
        <v>1942</v>
      </c>
      <c r="H195" s="158" t="s">
        <v>1943</v>
      </c>
      <c r="I195" s="158" t="s">
        <v>1875</v>
      </c>
      <c r="J195" s="158" t="s">
        <v>1876</v>
      </c>
      <c r="K195" s="158" t="s">
        <v>1877</v>
      </c>
      <c r="L195" s="158" t="s">
        <v>1878</v>
      </c>
      <c r="M195" s="158" t="s">
        <v>1879</v>
      </c>
      <c r="N195" s="158" t="s">
        <v>1880</v>
      </c>
      <c r="O195" s="158" t="s">
        <v>1944</v>
      </c>
      <c r="P195" s="158" t="s">
        <v>1945</v>
      </c>
      <c r="Q195" s="158" t="s">
        <v>1946</v>
      </c>
    </row>
    <row r="196" spans="1:17" s="9" customFormat="1" x14ac:dyDescent="0.25">
      <c r="A196" s="157" t="s">
        <v>1941</v>
      </c>
      <c r="B196" s="157" t="str">
        <f>CHOOSE(Translations!$C$1+1,O196,P196,Q196)</f>
        <v>HTS-3c⁽ᴹ⁾ Porcentaje de trabajadores sexuales a los que se les ha realizado una prueba de VIH durante el período de reporte y que conocen sus resultados</v>
      </c>
      <c r="C196" s="157">
        <f t="shared" si="6"/>
        <v>1</v>
      </c>
      <c r="D196" s="157" t="str">
        <f t="shared" si="7"/>
        <v>HTS-3c⁽ᴹ⁾ Porcentaje de trabajadores sexuales a los que se les ha realizado una prueba de VIH durante el período de reporte y que conocen sus resultados-1</v>
      </c>
      <c r="E196" s="157" t="str">
        <f>CHOOSE(Translations!$C$1+1,I196,J196,K196)</f>
        <v>Resultado de prueba del VIH</v>
      </c>
      <c r="F196" s="157" t="str">
        <f>CHOOSE(Translations!$C$1+1,L196,M196,N196)</f>
        <v>Positivo</v>
      </c>
      <c r="G196" s="157" t="s">
        <v>1947</v>
      </c>
      <c r="H196" s="158" t="s">
        <v>1948</v>
      </c>
      <c r="I196" s="158" t="s">
        <v>1875</v>
      </c>
      <c r="J196" s="158" t="s">
        <v>1876</v>
      </c>
      <c r="K196" s="158" t="s">
        <v>1877</v>
      </c>
      <c r="L196" s="158" t="s">
        <v>1886</v>
      </c>
      <c r="M196" s="158" t="s">
        <v>1887</v>
      </c>
      <c r="N196" s="158" t="s">
        <v>1888</v>
      </c>
      <c r="O196" s="158" t="s">
        <v>1944</v>
      </c>
      <c r="P196" s="158" t="s">
        <v>1945</v>
      </c>
      <c r="Q196" s="158" t="s">
        <v>1946</v>
      </c>
    </row>
    <row r="197" spans="1:17" s="9" customFormat="1" x14ac:dyDescent="0.25">
      <c r="A197" s="157" t="s">
        <v>1941</v>
      </c>
      <c r="B197" s="157" t="str">
        <f>CHOOSE(Translations!$C$1+1,O197,P197,Q197)</f>
        <v>HTS-3c⁽ᴹ⁾ Porcentaje de trabajadores sexuales a los que se les ha realizado una prueba de VIH durante el período de reporte y que conocen sus resultados</v>
      </c>
      <c r="C197" s="157">
        <f t="shared" si="6"/>
        <v>2</v>
      </c>
      <c r="D197" s="157" t="str">
        <f t="shared" si="7"/>
        <v>HTS-3c⁽ᴹ⁾ Porcentaje de trabajadores sexuales a los que se les ha realizado una prueba de VIH durante el período de reporte y que conocen sus resultados-2</v>
      </c>
      <c r="E197" s="157" t="str">
        <f>CHOOSE(Translations!$C$1+1,I197,J197,K197)</f>
        <v>Género</v>
      </c>
      <c r="F197" s="157" t="str">
        <f>CHOOSE(Translations!$C$1+1,L197,M197,N197)</f>
        <v>Transgénero</v>
      </c>
      <c r="G197" s="157" t="s">
        <v>1949</v>
      </c>
      <c r="H197" s="158" t="s">
        <v>1950</v>
      </c>
      <c r="I197" s="158" t="s">
        <v>1257</v>
      </c>
      <c r="J197" s="158" t="s">
        <v>1258</v>
      </c>
      <c r="K197" s="158" t="s">
        <v>1259</v>
      </c>
      <c r="L197" s="158" t="s">
        <v>1341</v>
      </c>
      <c r="M197" s="158" t="s">
        <v>1342</v>
      </c>
      <c r="N197" s="158" t="s">
        <v>1343</v>
      </c>
      <c r="O197" s="158" t="s">
        <v>1944</v>
      </c>
      <c r="P197" s="158" t="s">
        <v>1945</v>
      </c>
      <c r="Q197" s="158" t="s">
        <v>1946</v>
      </c>
    </row>
    <row r="198" spans="1:17" s="9" customFormat="1" x14ac:dyDescent="0.25">
      <c r="A198" s="157" t="s">
        <v>1941</v>
      </c>
      <c r="B198" s="157" t="str">
        <f>CHOOSE(Translations!$C$1+1,O198,P198,Q198)</f>
        <v>HTS-3c⁽ᴹ⁾ Porcentaje de trabajadores sexuales a los que se les ha realizado una prueba de VIH durante el período de reporte y que conocen sus resultados</v>
      </c>
      <c r="C198" s="157">
        <f t="shared" si="6"/>
        <v>3</v>
      </c>
      <c r="D198" s="157" t="str">
        <f t="shared" si="7"/>
        <v>HTS-3c⁽ᴹ⁾ Porcentaje de trabajadores sexuales a los que se les ha realizado una prueba de VIH durante el período de reporte y que conocen sus resultados-3</v>
      </c>
      <c r="E198" s="157" t="str">
        <f>CHOOSE(Translations!$C$1+1,I198,J198,K198)</f>
        <v>Género</v>
      </c>
      <c r="F198" s="157" t="str">
        <f>CHOOSE(Translations!$C$1+1,L198,M198,N198)</f>
        <v>Mujeres</v>
      </c>
      <c r="G198" s="157" t="s">
        <v>1951</v>
      </c>
      <c r="H198" s="158" t="s">
        <v>1952</v>
      </c>
      <c r="I198" s="158" t="s">
        <v>1257</v>
      </c>
      <c r="J198" s="158" t="s">
        <v>1258</v>
      </c>
      <c r="K198" s="158" t="s">
        <v>1259</v>
      </c>
      <c r="L198" s="158" t="s">
        <v>1260</v>
      </c>
      <c r="M198" s="158" t="s">
        <v>1261</v>
      </c>
      <c r="N198" s="158" t="s">
        <v>1262</v>
      </c>
      <c r="O198" s="158" t="s">
        <v>1944</v>
      </c>
      <c r="P198" s="158" t="s">
        <v>1945</v>
      </c>
      <c r="Q198" s="158" t="s">
        <v>1946</v>
      </c>
    </row>
    <row r="199" spans="1:17" s="9" customFormat="1" x14ac:dyDescent="0.25">
      <c r="A199" s="157" t="s">
        <v>1941</v>
      </c>
      <c r="B199" s="157" t="str">
        <f>CHOOSE(Translations!$C$1+1,O199,P199,Q199)</f>
        <v>HTS-3c⁽ᴹ⁾ Porcentaje de trabajadores sexuales a los que se les ha realizado una prueba de VIH durante el período de reporte y que conocen sus resultados</v>
      </c>
      <c r="C199" s="157">
        <f t="shared" si="6"/>
        <v>4</v>
      </c>
      <c r="D199" s="157" t="str">
        <f t="shared" si="7"/>
        <v>HTS-3c⁽ᴹ⁾ Porcentaje de trabajadores sexuales a los que se les ha realizado una prueba de VIH durante el período de reporte y que conocen sus resultados-4</v>
      </c>
      <c r="E199" s="157" t="str">
        <f>CHOOSE(Translations!$C$1+1,I199,J199,K199)</f>
        <v>Género</v>
      </c>
      <c r="F199" s="157" t="str">
        <f>CHOOSE(Translations!$C$1+1,L199,M199,N199)</f>
        <v>Hombres</v>
      </c>
      <c r="G199" s="157" t="s">
        <v>1953</v>
      </c>
      <c r="H199" s="158" t="s">
        <v>1954</v>
      </c>
      <c r="I199" s="158" t="s">
        <v>1257</v>
      </c>
      <c r="J199" s="158" t="s">
        <v>1258</v>
      </c>
      <c r="K199" s="158" t="s">
        <v>1259</v>
      </c>
      <c r="L199" s="158" t="s">
        <v>1265</v>
      </c>
      <c r="M199" s="158" t="s">
        <v>1266</v>
      </c>
      <c r="N199" s="158" t="s">
        <v>1267</v>
      </c>
      <c r="O199" s="158" t="s">
        <v>1944</v>
      </c>
      <c r="P199" s="158" t="s">
        <v>1945</v>
      </c>
      <c r="Q199" s="158" t="s">
        <v>1946</v>
      </c>
    </row>
    <row r="200" spans="1:17" s="9" customFormat="1" x14ac:dyDescent="0.25">
      <c r="A200" s="157" t="s">
        <v>1941</v>
      </c>
      <c r="B200" s="157" t="str">
        <f>CHOOSE(Translations!$C$1+1,O200,P200,Q200)</f>
        <v>HTS-3c⁽ᴹ⁾ Porcentaje de trabajadores sexuales a los que se les ha realizado una prueba de VIH durante el período de reporte y que conocen sus resultados</v>
      </c>
      <c r="C200" s="157">
        <f t="shared" si="6"/>
        <v>5</v>
      </c>
      <c r="D200" s="157" t="str">
        <f t="shared" si="7"/>
        <v>HTS-3c⁽ᴹ⁾ Porcentaje de trabajadores sexuales a los que se les ha realizado una prueba de VIH durante el período de reporte y que conocen sus resultados-5</v>
      </c>
      <c r="E200" s="157" t="str">
        <f>CHOOSE(Translations!$C$1+1,I200,J200,K200)</f>
        <v>Edad</v>
      </c>
      <c r="F200" s="157" t="str">
        <f>CHOOSE(Translations!$C$1+1,L200,M200,N200)</f>
        <v>25+</v>
      </c>
      <c r="G200" s="157" t="s">
        <v>1955</v>
      </c>
      <c r="H200" s="158" t="s">
        <v>1956</v>
      </c>
      <c r="I200" s="158" t="s">
        <v>1270</v>
      </c>
      <c r="J200" s="158" t="s">
        <v>1270</v>
      </c>
      <c r="K200" s="158" t="s">
        <v>1271</v>
      </c>
      <c r="L200" s="158" t="s">
        <v>1323</v>
      </c>
      <c r="M200" s="158" t="s">
        <v>1323</v>
      </c>
      <c r="N200" s="158" t="s">
        <v>1323</v>
      </c>
      <c r="O200" s="158" t="s">
        <v>1944</v>
      </c>
      <c r="P200" s="158" t="s">
        <v>1945</v>
      </c>
      <c r="Q200" s="158" t="s">
        <v>1946</v>
      </c>
    </row>
    <row r="201" spans="1:17" s="9" customFormat="1" x14ac:dyDescent="0.25">
      <c r="A201" s="157" t="s">
        <v>1941</v>
      </c>
      <c r="B201" s="157" t="str">
        <f>CHOOSE(Translations!$C$1+1,O201,P201,Q201)</f>
        <v>HTS-3c⁽ᴹ⁾ Porcentaje de trabajadores sexuales a los que se les ha realizado una prueba de VIH durante el período de reporte y que conocen sus resultados</v>
      </c>
      <c r="C201" s="157">
        <f t="shared" si="6"/>
        <v>6</v>
      </c>
      <c r="D201" s="157" t="str">
        <f t="shared" si="7"/>
        <v>HTS-3c⁽ᴹ⁾ Porcentaje de trabajadores sexuales a los que se les ha realizado una prueba de VIH durante el período de reporte y que conocen sus resultados-6</v>
      </c>
      <c r="E201" s="157" t="str">
        <f>CHOOSE(Translations!$C$1+1,I201,J201,K201)</f>
        <v>Edad</v>
      </c>
      <c r="F201" s="157" t="str">
        <f>CHOOSE(Translations!$C$1+1,L201,M201,N201)</f>
        <v>&lt;25</v>
      </c>
      <c r="G201" s="157" t="s">
        <v>1957</v>
      </c>
      <c r="H201" s="158" t="s">
        <v>1958</v>
      </c>
      <c r="I201" s="158" t="s">
        <v>1270</v>
      </c>
      <c r="J201" s="158" t="s">
        <v>1270</v>
      </c>
      <c r="K201" s="158" t="s">
        <v>1271</v>
      </c>
      <c r="L201" s="158" t="s">
        <v>1329</v>
      </c>
      <c r="M201" s="158" t="s">
        <v>1329</v>
      </c>
      <c r="N201" s="158" t="s">
        <v>1329</v>
      </c>
      <c r="O201" s="158" t="s">
        <v>1944</v>
      </c>
      <c r="P201" s="158" t="s">
        <v>1945</v>
      </c>
      <c r="Q201" s="158" t="s">
        <v>1946</v>
      </c>
    </row>
    <row r="202" spans="1:17" s="9" customFormat="1" x14ac:dyDescent="0.25">
      <c r="A202" s="157" t="s">
        <v>1959</v>
      </c>
      <c r="B202" s="157" t="str">
        <f>CHOOSE(Translations!$C$1+1,O202,P202,Q202)</f>
        <v>HTS-3d⁽ᴹ⁾ Porcentaje de consumidores de drogas inyectables a los que se les ha realizado una prueba de VIH durante el período de reporte y que conocen sus resultados</v>
      </c>
      <c r="C202" s="157">
        <f t="shared" si="6"/>
        <v>0</v>
      </c>
      <c r="D202" s="157" t="str">
        <f t="shared" si="7"/>
        <v>HTS-3d⁽ᴹ⁾ Porcentaje de consumidores de drogas inyectables a los que se les ha realizado una prueba de VIH durante el período de reporte y que conocen sus resultados-0</v>
      </c>
      <c r="E202" s="157" t="str">
        <f>CHOOSE(Translations!$C$1+1,I202,J202,K202)</f>
        <v>Resultado de prueba del VIH</v>
      </c>
      <c r="F202" s="157" t="str">
        <f>CHOOSE(Translations!$C$1+1,L202,M202,N202)</f>
        <v>Negativo</v>
      </c>
      <c r="G202" s="157" t="s">
        <v>1960</v>
      </c>
      <c r="H202" s="158" t="s">
        <v>1961</v>
      </c>
      <c r="I202" s="158" t="s">
        <v>1875</v>
      </c>
      <c r="J202" s="158" t="s">
        <v>1876</v>
      </c>
      <c r="K202" s="158" t="s">
        <v>1877</v>
      </c>
      <c r="L202" s="158" t="s">
        <v>1878</v>
      </c>
      <c r="M202" s="158" t="s">
        <v>1879</v>
      </c>
      <c r="N202" s="158" t="s">
        <v>1880</v>
      </c>
      <c r="O202" s="158" t="s">
        <v>1962</v>
      </c>
      <c r="P202" s="158" t="s">
        <v>1963</v>
      </c>
      <c r="Q202" s="158" t="s">
        <v>1964</v>
      </c>
    </row>
    <row r="203" spans="1:17" s="9" customFormat="1" x14ac:dyDescent="0.25">
      <c r="A203" s="157" t="s">
        <v>1959</v>
      </c>
      <c r="B203" s="157" t="str">
        <f>CHOOSE(Translations!$C$1+1,O203,P203,Q203)</f>
        <v>HTS-3d⁽ᴹ⁾ Porcentaje de consumidores de drogas inyectables a los que se les ha realizado una prueba de VIH durante el período de reporte y que conocen sus resultados</v>
      </c>
      <c r="C203" s="157">
        <f t="shared" si="6"/>
        <v>1</v>
      </c>
      <c r="D203" s="157" t="str">
        <f t="shared" si="7"/>
        <v>HTS-3d⁽ᴹ⁾ Porcentaje de consumidores de drogas inyectables a los que se les ha realizado una prueba de VIH durante el período de reporte y que conocen sus resultados-1</v>
      </c>
      <c r="E203" s="157" t="str">
        <f>CHOOSE(Translations!$C$1+1,I203,J203,K203)</f>
        <v>Resultado de prueba del VIH</v>
      </c>
      <c r="F203" s="157" t="str">
        <f>CHOOSE(Translations!$C$1+1,L203,M203,N203)</f>
        <v>Positivo</v>
      </c>
      <c r="G203" s="157" t="s">
        <v>1965</v>
      </c>
      <c r="H203" s="158" t="s">
        <v>1966</v>
      </c>
      <c r="I203" s="158" t="s">
        <v>1875</v>
      </c>
      <c r="J203" s="158" t="s">
        <v>1876</v>
      </c>
      <c r="K203" s="158" t="s">
        <v>1877</v>
      </c>
      <c r="L203" s="158" t="s">
        <v>1886</v>
      </c>
      <c r="M203" s="158" t="s">
        <v>1887</v>
      </c>
      <c r="N203" s="158" t="s">
        <v>1888</v>
      </c>
      <c r="O203" s="158" t="s">
        <v>1962</v>
      </c>
      <c r="P203" s="158" t="s">
        <v>1963</v>
      </c>
      <c r="Q203" s="158" t="s">
        <v>1964</v>
      </c>
    </row>
    <row r="204" spans="1:17" s="9" customFormat="1" x14ac:dyDescent="0.25">
      <c r="A204" s="157" t="s">
        <v>1959</v>
      </c>
      <c r="B204" s="157" t="str">
        <f>CHOOSE(Translations!$C$1+1,O204,P204,Q204)</f>
        <v>HTS-3d⁽ᴹ⁾ Porcentaje de consumidores de drogas inyectables a los que se les ha realizado una prueba de VIH durante el período de reporte y que conocen sus resultados</v>
      </c>
      <c r="C204" s="157">
        <f t="shared" si="6"/>
        <v>2</v>
      </c>
      <c r="D204" s="157" t="str">
        <f t="shared" si="7"/>
        <v>HTS-3d⁽ᴹ⁾ Porcentaje de consumidores de drogas inyectables a los que se les ha realizado una prueba de VIH durante el período de reporte y que conocen sus resultados-2</v>
      </c>
      <c r="E204" s="157" t="str">
        <f>CHOOSE(Translations!$C$1+1,I204,J204,K204)</f>
        <v>Género</v>
      </c>
      <c r="F204" s="157" t="str">
        <f>CHOOSE(Translations!$C$1+1,L204,M204,N204)</f>
        <v>Transgénero</v>
      </c>
      <c r="G204" s="157" t="s">
        <v>1967</v>
      </c>
      <c r="H204" s="158" t="s">
        <v>1968</v>
      </c>
      <c r="I204" s="158" t="s">
        <v>1257</v>
      </c>
      <c r="J204" s="158" t="s">
        <v>1258</v>
      </c>
      <c r="K204" s="158" t="s">
        <v>1259</v>
      </c>
      <c r="L204" s="158" t="s">
        <v>1341</v>
      </c>
      <c r="M204" s="158" t="s">
        <v>1342</v>
      </c>
      <c r="N204" s="158" t="s">
        <v>1343</v>
      </c>
      <c r="O204" s="158" t="s">
        <v>1962</v>
      </c>
      <c r="P204" s="158" t="s">
        <v>1963</v>
      </c>
      <c r="Q204" s="158" t="s">
        <v>1964</v>
      </c>
    </row>
    <row r="205" spans="1:17" s="9" customFormat="1" x14ac:dyDescent="0.25">
      <c r="A205" s="157" t="s">
        <v>1959</v>
      </c>
      <c r="B205" s="157" t="str">
        <f>CHOOSE(Translations!$C$1+1,O205,P205,Q205)</f>
        <v>HTS-3d⁽ᴹ⁾ Porcentaje de consumidores de drogas inyectables a los que se les ha realizado una prueba de VIH durante el período de reporte y que conocen sus resultados</v>
      </c>
      <c r="C205" s="157">
        <f t="shared" si="6"/>
        <v>3</v>
      </c>
      <c r="D205" s="157" t="str">
        <f t="shared" si="7"/>
        <v>HTS-3d⁽ᴹ⁾ Porcentaje de consumidores de drogas inyectables a los que se les ha realizado una prueba de VIH durante el período de reporte y que conocen sus resultados-3</v>
      </c>
      <c r="E205" s="157" t="str">
        <f>CHOOSE(Translations!$C$1+1,I205,J205,K205)</f>
        <v>Género</v>
      </c>
      <c r="F205" s="157" t="str">
        <f>CHOOSE(Translations!$C$1+1,L205,M205,N205)</f>
        <v>Mujeres</v>
      </c>
      <c r="G205" s="157" t="s">
        <v>1969</v>
      </c>
      <c r="H205" s="158" t="s">
        <v>1970</v>
      </c>
      <c r="I205" s="158" t="s">
        <v>1257</v>
      </c>
      <c r="J205" s="158" t="s">
        <v>1258</v>
      </c>
      <c r="K205" s="158" t="s">
        <v>1259</v>
      </c>
      <c r="L205" s="158" t="s">
        <v>1260</v>
      </c>
      <c r="M205" s="158" t="s">
        <v>1261</v>
      </c>
      <c r="N205" s="158" t="s">
        <v>1262</v>
      </c>
      <c r="O205" s="158" t="s">
        <v>1962</v>
      </c>
      <c r="P205" s="158" t="s">
        <v>1963</v>
      </c>
      <c r="Q205" s="158" t="s">
        <v>1964</v>
      </c>
    </row>
    <row r="206" spans="1:17" s="9" customFormat="1" x14ac:dyDescent="0.25">
      <c r="A206" s="157" t="s">
        <v>1959</v>
      </c>
      <c r="B206" s="157" t="str">
        <f>CHOOSE(Translations!$C$1+1,O206,P206,Q206)</f>
        <v>HTS-3d⁽ᴹ⁾ Porcentaje de consumidores de drogas inyectables a los que se les ha realizado una prueba de VIH durante el período de reporte y que conocen sus resultados</v>
      </c>
      <c r="C206" s="157">
        <f t="shared" si="6"/>
        <v>4</v>
      </c>
      <c r="D206" s="157" t="str">
        <f t="shared" si="7"/>
        <v>HTS-3d⁽ᴹ⁾ Porcentaje de consumidores de drogas inyectables a los que se les ha realizado una prueba de VIH durante el período de reporte y que conocen sus resultados-4</v>
      </c>
      <c r="E206" s="157" t="str">
        <f>CHOOSE(Translations!$C$1+1,I206,J206,K206)</f>
        <v>Género</v>
      </c>
      <c r="F206" s="157" t="str">
        <f>CHOOSE(Translations!$C$1+1,L206,M206,N206)</f>
        <v>Hombres</v>
      </c>
      <c r="G206" s="157" t="s">
        <v>1971</v>
      </c>
      <c r="H206" s="158" t="s">
        <v>1972</v>
      </c>
      <c r="I206" s="158" t="s">
        <v>1257</v>
      </c>
      <c r="J206" s="158" t="s">
        <v>1258</v>
      </c>
      <c r="K206" s="158" t="s">
        <v>1259</v>
      </c>
      <c r="L206" s="158" t="s">
        <v>1265</v>
      </c>
      <c r="M206" s="158" t="s">
        <v>1266</v>
      </c>
      <c r="N206" s="158" t="s">
        <v>1267</v>
      </c>
      <c r="O206" s="158" t="s">
        <v>1962</v>
      </c>
      <c r="P206" s="158" t="s">
        <v>1963</v>
      </c>
      <c r="Q206" s="158" t="s">
        <v>1964</v>
      </c>
    </row>
    <row r="207" spans="1:17" s="9" customFormat="1" x14ac:dyDescent="0.25">
      <c r="A207" s="157" t="s">
        <v>1959</v>
      </c>
      <c r="B207" s="157" t="str">
        <f>CHOOSE(Translations!$C$1+1,O207,P207,Q207)</f>
        <v>HTS-3d⁽ᴹ⁾ Porcentaje de consumidores de drogas inyectables a los que se les ha realizado una prueba de VIH durante el período de reporte y que conocen sus resultados</v>
      </c>
      <c r="C207" s="157">
        <f t="shared" si="6"/>
        <v>5</v>
      </c>
      <c r="D207" s="157" t="str">
        <f t="shared" si="7"/>
        <v>HTS-3d⁽ᴹ⁾ Porcentaje de consumidores de drogas inyectables a los que se les ha realizado una prueba de VIH durante el período de reporte y que conocen sus resultados-5</v>
      </c>
      <c r="E207" s="157" t="str">
        <f>CHOOSE(Translations!$C$1+1,I207,J207,K207)</f>
        <v>Edad</v>
      </c>
      <c r="F207" s="157" t="str">
        <f>CHOOSE(Translations!$C$1+1,L207,M207,N207)</f>
        <v>25+</v>
      </c>
      <c r="G207" s="157" t="s">
        <v>1973</v>
      </c>
      <c r="H207" s="158" t="s">
        <v>1974</v>
      </c>
      <c r="I207" s="158" t="s">
        <v>1270</v>
      </c>
      <c r="J207" s="158" t="s">
        <v>1270</v>
      </c>
      <c r="K207" s="158" t="s">
        <v>1271</v>
      </c>
      <c r="L207" s="158" t="s">
        <v>1323</v>
      </c>
      <c r="M207" s="158" t="s">
        <v>1323</v>
      </c>
      <c r="N207" s="158" t="s">
        <v>1323</v>
      </c>
      <c r="O207" s="158" t="s">
        <v>1962</v>
      </c>
      <c r="P207" s="158" t="s">
        <v>1963</v>
      </c>
      <c r="Q207" s="158" t="s">
        <v>1964</v>
      </c>
    </row>
    <row r="208" spans="1:17" s="9" customFormat="1" x14ac:dyDescent="0.25">
      <c r="A208" s="157" t="s">
        <v>1959</v>
      </c>
      <c r="B208" s="157" t="str">
        <f>CHOOSE(Translations!$C$1+1,O208,P208,Q208)</f>
        <v>HTS-3d⁽ᴹ⁾ Porcentaje de consumidores de drogas inyectables a los que se les ha realizado una prueba de VIH durante el período de reporte y que conocen sus resultados</v>
      </c>
      <c r="C208" s="157">
        <f t="shared" si="6"/>
        <v>6</v>
      </c>
      <c r="D208" s="157" t="str">
        <f t="shared" si="7"/>
        <v>HTS-3d⁽ᴹ⁾ Porcentaje de consumidores de drogas inyectables a los que se les ha realizado una prueba de VIH durante el período de reporte y que conocen sus resultados-6</v>
      </c>
      <c r="E208" s="157" t="str">
        <f>CHOOSE(Translations!$C$1+1,I208,J208,K208)</f>
        <v>Edad</v>
      </c>
      <c r="F208" s="157" t="str">
        <f>CHOOSE(Translations!$C$1+1,L208,M208,N208)</f>
        <v>&lt;25</v>
      </c>
      <c r="G208" s="157" t="s">
        <v>1975</v>
      </c>
      <c r="H208" s="158" t="s">
        <v>1976</v>
      </c>
      <c r="I208" s="158" t="s">
        <v>1270</v>
      </c>
      <c r="J208" s="158" t="s">
        <v>1270</v>
      </c>
      <c r="K208" s="158" t="s">
        <v>1271</v>
      </c>
      <c r="L208" s="158" t="s">
        <v>1329</v>
      </c>
      <c r="M208" s="158" t="s">
        <v>1329</v>
      </c>
      <c r="N208" s="158" t="s">
        <v>1329</v>
      </c>
      <c r="O208" s="158" t="s">
        <v>1962</v>
      </c>
      <c r="P208" s="158" t="s">
        <v>1963</v>
      </c>
      <c r="Q208" s="158" t="s">
        <v>1964</v>
      </c>
    </row>
    <row r="209" spans="1:17" s="9" customFormat="1" x14ac:dyDescent="0.25">
      <c r="A209" s="157" t="s">
        <v>1977</v>
      </c>
      <c r="B209" s="157" t="str">
        <f>CHOOSE(Translations!$C$1+1,O209,P209,Q209)</f>
        <v>HTS-3e Porcentaje de otras poblaciones vulnerables a los que se les ha realizado una prueba de VIH durante el período de reporte y que conocen sus resultados</v>
      </c>
      <c r="C209" s="157">
        <f t="shared" si="6"/>
        <v>0</v>
      </c>
      <c r="D209" s="157" t="str">
        <f t="shared" si="7"/>
        <v>HTS-3e Porcentaje de otras poblaciones vulnerables a los que se les ha realizado una prueba de VIH durante el período de reporte y que conocen sus resultados-0</v>
      </c>
      <c r="E209" s="157" t="str">
        <f>CHOOSE(Translations!$C$1+1,I209,J209,K209)</f>
        <v>Resultado de prueba del VIH</v>
      </c>
      <c r="F209" s="157" t="str">
        <f>CHOOSE(Translations!$C$1+1,L209,M209,N209)</f>
        <v>Negativo</v>
      </c>
      <c r="G209" s="157" t="s">
        <v>1978</v>
      </c>
      <c r="H209" s="158" t="s">
        <v>1979</v>
      </c>
      <c r="I209" s="158" t="s">
        <v>1875</v>
      </c>
      <c r="J209" s="158" t="s">
        <v>1876</v>
      </c>
      <c r="K209" s="158" t="s">
        <v>1877</v>
      </c>
      <c r="L209" s="158" t="s">
        <v>1878</v>
      </c>
      <c r="M209" s="158" t="s">
        <v>1879</v>
      </c>
      <c r="N209" s="158" t="s">
        <v>1880</v>
      </c>
      <c r="O209" s="158" t="s">
        <v>1980</v>
      </c>
      <c r="P209" s="158" t="s">
        <v>1981</v>
      </c>
      <c r="Q209" s="158" t="s">
        <v>1982</v>
      </c>
    </row>
    <row r="210" spans="1:17" s="9" customFormat="1" x14ac:dyDescent="0.25">
      <c r="A210" s="157" t="s">
        <v>1977</v>
      </c>
      <c r="B210" s="157" t="str">
        <f>CHOOSE(Translations!$C$1+1,O210,P210,Q210)</f>
        <v>HTS-3e Porcentaje de otras poblaciones vulnerables a los que se les ha realizado una prueba de VIH durante el período de reporte y que conocen sus resultados</v>
      </c>
      <c r="C210" s="157">
        <f t="shared" si="6"/>
        <v>1</v>
      </c>
      <c r="D210" s="157" t="str">
        <f t="shared" si="7"/>
        <v>HTS-3e Porcentaje de otras poblaciones vulnerables a los que se les ha realizado una prueba de VIH durante el período de reporte y que conocen sus resultados-1</v>
      </c>
      <c r="E210" s="157" t="str">
        <f>CHOOSE(Translations!$C$1+1,I210,J210,K210)</f>
        <v>Resultado de prueba del VIH</v>
      </c>
      <c r="F210" s="157" t="str">
        <f>CHOOSE(Translations!$C$1+1,L210,M210,N210)</f>
        <v>Positivo</v>
      </c>
      <c r="G210" s="157" t="s">
        <v>1983</v>
      </c>
      <c r="H210" s="158" t="s">
        <v>1984</v>
      </c>
      <c r="I210" s="158" t="s">
        <v>1875</v>
      </c>
      <c r="J210" s="158" t="s">
        <v>1876</v>
      </c>
      <c r="K210" s="158" t="s">
        <v>1877</v>
      </c>
      <c r="L210" s="158" t="s">
        <v>1886</v>
      </c>
      <c r="M210" s="158" t="s">
        <v>1887</v>
      </c>
      <c r="N210" s="158" t="s">
        <v>1888</v>
      </c>
      <c r="O210" s="158" t="s">
        <v>1980</v>
      </c>
      <c r="P210" s="158" t="s">
        <v>1981</v>
      </c>
      <c r="Q210" s="158" t="s">
        <v>1982</v>
      </c>
    </row>
    <row r="211" spans="1:17" s="9" customFormat="1" x14ac:dyDescent="0.25">
      <c r="A211" s="157" t="s">
        <v>1985</v>
      </c>
      <c r="B211" s="157" t="str">
        <f>CHOOSE(Translations!$C$1+1,O211,P211,Q211)</f>
        <v>HTS-3f⁽ᴹ⁾ Número de personas privadas de libertad en centros penitenciarios y otros lugares de reclusión a los que se les ha realizado una prueba de VIH durante el período de reporte y que conocen sus resultados</v>
      </c>
      <c r="C211" s="157">
        <f t="shared" si="6"/>
        <v>0</v>
      </c>
      <c r="D211" s="157" t="str">
        <f t="shared" si="7"/>
        <v>HTS-3f⁽ᴹ⁾ Número de personas privadas de libertad en centros penitenciarios y otros lugares de reclusión a los que se les ha realizado una prueba de VIH durante el período de reporte y que conocen sus resultados-0</v>
      </c>
      <c r="E211" s="157" t="str">
        <f>CHOOSE(Translations!$C$1+1,I211,J211,K211)</f>
        <v>Resultado de prueba del VIH</v>
      </c>
      <c r="F211" s="157" t="str">
        <f>CHOOSE(Translations!$C$1+1,L211,M211,N211)</f>
        <v>Negativo</v>
      </c>
      <c r="G211" s="157" t="s">
        <v>1986</v>
      </c>
      <c r="H211" s="158" t="s">
        <v>1987</v>
      </c>
      <c r="I211" s="158" t="s">
        <v>1875</v>
      </c>
      <c r="J211" s="158" t="s">
        <v>1876</v>
      </c>
      <c r="K211" s="158" t="s">
        <v>1877</v>
      </c>
      <c r="L211" s="158" t="s">
        <v>1878</v>
      </c>
      <c r="M211" s="158" t="s">
        <v>1879</v>
      </c>
      <c r="N211" s="158" t="s">
        <v>1880</v>
      </c>
      <c r="O211" s="158" t="s">
        <v>1988</v>
      </c>
      <c r="P211" s="158" t="s">
        <v>1989</v>
      </c>
      <c r="Q211" s="158" t="s">
        <v>1990</v>
      </c>
    </row>
    <row r="212" spans="1:17" s="9" customFormat="1" x14ac:dyDescent="0.25">
      <c r="A212" s="157" t="s">
        <v>1985</v>
      </c>
      <c r="B212" s="157" t="str">
        <f>CHOOSE(Translations!$C$1+1,O212,P212,Q212)</f>
        <v>HTS-3f⁽ᴹ⁾ Número de personas privadas de libertad en centros penitenciarios y otros lugares de reclusión a los que se les ha realizado una prueba de VIH durante el período de reporte y que conocen sus resultados</v>
      </c>
      <c r="C212" s="157">
        <f t="shared" si="6"/>
        <v>1</v>
      </c>
      <c r="D212" s="157" t="str">
        <f t="shared" si="7"/>
        <v>HTS-3f⁽ᴹ⁾ Número de personas privadas de libertad en centros penitenciarios y otros lugares de reclusión a los que se les ha realizado una prueba de VIH durante el período de reporte y que conocen sus resultados-1</v>
      </c>
      <c r="E212" s="157" t="str">
        <f>CHOOSE(Translations!$C$1+1,I212,J212,K212)</f>
        <v>Resultado de prueba del VIH</v>
      </c>
      <c r="F212" s="157" t="str">
        <f>CHOOSE(Translations!$C$1+1,L212,M212,N212)</f>
        <v>Positivo</v>
      </c>
      <c r="G212" s="157" t="s">
        <v>1991</v>
      </c>
      <c r="H212" s="158" t="s">
        <v>1992</v>
      </c>
      <c r="I212" s="158" t="s">
        <v>1875</v>
      </c>
      <c r="J212" s="158" t="s">
        <v>1876</v>
      </c>
      <c r="K212" s="158" t="s">
        <v>1877</v>
      </c>
      <c r="L212" s="158" t="s">
        <v>1886</v>
      </c>
      <c r="M212" s="158" t="s">
        <v>1887</v>
      </c>
      <c r="N212" s="158" t="s">
        <v>1888</v>
      </c>
      <c r="O212" s="158" t="s">
        <v>1988</v>
      </c>
      <c r="P212" s="158" t="s">
        <v>1989</v>
      </c>
      <c r="Q212" s="158" t="s">
        <v>1990</v>
      </c>
    </row>
    <row r="213" spans="1:17" s="9" customFormat="1" x14ac:dyDescent="0.25">
      <c r="A213" s="157" t="s">
        <v>1993</v>
      </c>
      <c r="B213" s="157" t="str">
        <f>CHOOSE(Translations!$C$1+1,O213,P213,Q213)</f>
        <v>HTS-4 Porcentaje de resultados de VIH positivos entre el total de pruebas de VIH realizadas durante el período de reporte.</v>
      </c>
      <c r="C213" s="157">
        <f t="shared" si="6"/>
        <v>0</v>
      </c>
      <c r="D213" s="157" t="str">
        <f t="shared" si="7"/>
        <v>HTS-4 Porcentaje de resultados de VIH positivos entre el total de pruebas de VIH realizadas durante el período de reporte.-0</v>
      </c>
      <c r="E213" s="157" t="str">
        <f>CHOOSE(Translations!$C$1+1,I213,J213,K213)</f>
        <v>Diagnóstico en establecimientos de salud</v>
      </c>
      <c r="F213" s="157" t="str">
        <f>CHOOSE(Translations!$C$1+1,L213,M213,N213)</f>
        <v>Otros</v>
      </c>
      <c r="G213" s="157" t="s">
        <v>1994</v>
      </c>
      <c r="H213" s="158" t="s">
        <v>1995</v>
      </c>
      <c r="I213" s="158" t="s">
        <v>1996</v>
      </c>
      <c r="J213" s="158" t="s">
        <v>1997</v>
      </c>
      <c r="K213" s="158" t="s">
        <v>1998</v>
      </c>
      <c r="L213" s="158" t="s">
        <v>1999</v>
      </c>
      <c r="M213" s="158" t="s">
        <v>2000</v>
      </c>
      <c r="N213" s="158" t="s">
        <v>2001</v>
      </c>
      <c r="O213" s="158" t="s">
        <v>2002</v>
      </c>
      <c r="P213" s="158" t="s">
        <v>2003</v>
      </c>
      <c r="Q213" s="158" t="s">
        <v>2004</v>
      </c>
    </row>
    <row r="214" spans="1:17" s="9" customFormat="1" x14ac:dyDescent="0.25">
      <c r="A214" s="157" t="s">
        <v>1993</v>
      </c>
      <c r="B214" s="157" t="str">
        <f>CHOOSE(Translations!$C$1+1,O214,P214,Q214)</f>
        <v>HTS-4 Porcentaje de resultados de VIH positivos entre el total de pruebas de VIH realizadas durante el período de reporte.</v>
      </c>
      <c r="C214" s="157">
        <f t="shared" si="6"/>
        <v>1</v>
      </c>
      <c r="D214" s="157" t="str">
        <f t="shared" si="7"/>
        <v>HTS-4 Porcentaje de resultados de VIH positivos entre el total de pruebas de VIH realizadas durante el período de reporte.-1</v>
      </c>
      <c r="E214" s="157" t="str">
        <f>CHOOSE(Translations!$C$1+1,I214,J214,K214)</f>
        <v>Diagnóstico en establecimientos de salud</v>
      </c>
      <c r="F214" s="157" t="str">
        <f>CHOOSE(Translations!$C$1+1,L214,M214,N214)</f>
        <v>Centros de consejería y pruebas</v>
      </c>
      <c r="G214" s="157" t="s">
        <v>2005</v>
      </c>
      <c r="H214" s="158" t="s">
        <v>2006</v>
      </c>
      <c r="I214" s="158" t="s">
        <v>1996</v>
      </c>
      <c r="J214" s="158" t="s">
        <v>1997</v>
      </c>
      <c r="K214" s="158" t="s">
        <v>1998</v>
      </c>
      <c r="L214" s="158" t="s">
        <v>2007</v>
      </c>
      <c r="M214" s="158" t="s">
        <v>2008</v>
      </c>
      <c r="N214" s="158" t="s">
        <v>2009</v>
      </c>
      <c r="O214" s="158" t="s">
        <v>2002</v>
      </c>
      <c r="P214" s="158" t="s">
        <v>2003</v>
      </c>
      <c r="Q214" s="158" t="s">
        <v>2004</v>
      </c>
    </row>
    <row r="215" spans="1:17" s="9" customFormat="1" x14ac:dyDescent="0.25">
      <c r="A215" s="157" t="s">
        <v>1993</v>
      </c>
      <c r="B215" s="157" t="str">
        <f>CHOOSE(Translations!$C$1+1,O215,P215,Q215)</f>
        <v>HTS-4 Porcentaje de resultados de VIH positivos entre el total de pruebas de VIH realizadas durante el período de reporte.</v>
      </c>
      <c r="C215" s="157">
        <f t="shared" si="6"/>
        <v>2</v>
      </c>
      <c r="D215" s="157" t="str">
        <f t="shared" si="7"/>
        <v>HTS-4 Porcentaje de resultados de VIH positivos entre el total de pruebas de VIH realizadas durante el período de reporte.-2</v>
      </c>
      <c r="E215" s="157" t="str">
        <f>CHOOSE(Translations!$C$1+1,I215,J215,K215)</f>
        <v>Diagnóstico en establecimientos de salud</v>
      </c>
      <c r="F215" s="157" t="str">
        <f>CHOOSE(Translations!$C$1+1,L215,M215,N215)</f>
        <v>Servicios de TB</v>
      </c>
      <c r="G215" s="157" t="s">
        <v>2010</v>
      </c>
      <c r="H215" s="158" t="s">
        <v>2011</v>
      </c>
      <c r="I215" s="158" t="s">
        <v>1996</v>
      </c>
      <c r="J215" s="158" t="s">
        <v>1997</v>
      </c>
      <c r="K215" s="158" t="s">
        <v>1998</v>
      </c>
      <c r="L215" s="158" t="s">
        <v>2012</v>
      </c>
      <c r="M215" s="158" t="s">
        <v>2013</v>
      </c>
      <c r="N215" s="158" t="s">
        <v>2014</v>
      </c>
      <c r="O215" s="158" t="s">
        <v>2002</v>
      </c>
      <c r="P215" s="158" t="s">
        <v>2003</v>
      </c>
      <c r="Q215" s="158" t="s">
        <v>2004</v>
      </c>
    </row>
    <row r="216" spans="1:17" s="9" customFormat="1" x14ac:dyDescent="0.25">
      <c r="A216" s="157" t="s">
        <v>1993</v>
      </c>
      <c r="B216" s="157" t="str">
        <f>CHOOSE(Translations!$C$1+1,O216,P216,Q216)</f>
        <v>HTS-4 Porcentaje de resultados de VIH positivos entre el total de pruebas de VIH realizadas durante el período de reporte.</v>
      </c>
      <c r="C216" s="157">
        <f t="shared" si="6"/>
        <v>3</v>
      </c>
      <c r="D216" s="157" t="str">
        <f t="shared" si="7"/>
        <v>HTS-4 Porcentaje de resultados de VIH positivos entre el total de pruebas de VIH realizadas durante el período de reporte.-3</v>
      </c>
      <c r="E216" s="157" t="str">
        <f>CHOOSE(Translations!$C$1+1,I216,J216,K216)</f>
        <v>Diagnóstico en establecimientos de salud</v>
      </c>
      <c r="F216" s="157" t="str">
        <f>CHOOSE(Translations!$C$1+1,L216,M216,N216)</f>
        <v>Planificación familiar</v>
      </c>
      <c r="G216" s="157" t="s">
        <v>2015</v>
      </c>
      <c r="H216" s="158" t="s">
        <v>2016</v>
      </c>
      <c r="I216" s="158" t="s">
        <v>1996</v>
      </c>
      <c r="J216" s="158" t="s">
        <v>1997</v>
      </c>
      <c r="K216" s="158" t="s">
        <v>1998</v>
      </c>
      <c r="L216" s="158" t="s">
        <v>2017</v>
      </c>
      <c r="M216" s="158" t="s">
        <v>2018</v>
      </c>
      <c r="N216" s="158" t="s">
        <v>2019</v>
      </c>
      <c r="O216" s="158" t="s">
        <v>2002</v>
      </c>
      <c r="P216" s="158" t="s">
        <v>2003</v>
      </c>
      <c r="Q216" s="158" t="s">
        <v>2004</v>
      </c>
    </row>
    <row r="217" spans="1:17" s="9" customFormat="1" x14ac:dyDescent="0.25">
      <c r="A217" s="157" t="s">
        <v>1993</v>
      </c>
      <c r="B217" s="157" t="str">
        <f>CHOOSE(Translations!$C$1+1,O217,P217,Q217)</f>
        <v>HTS-4 Porcentaje de resultados de VIH positivos entre el total de pruebas de VIH realizadas durante el período de reporte.</v>
      </c>
      <c r="C217" s="157">
        <f t="shared" si="6"/>
        <v>4</v>
      </c>
      <c r="D217" s="157" t="str">
        <f t="shared" si="7"/>
        <v>HTS-4 Porcentaje de resultados de VIH positivos entre el total de pruebas de VIH realizadas durante el período de reporte.-4</v>
      </c>
      <c r="E217" s="157" t="str">
        <f>CHOOSE(Translations!$C$1+1,I217,J217,K217)</f>
        <v>Diagnóstico en establecimientos de salud</v>
      </c>
      <c r="F217" s="157" t="str">
        <f>CHOOSE(Translations!$C$1+1,L217,M217,N217)</f>
        <v>Clínicas de atención prenatal</v>
      </c>
      <c r="G217" s="157" t="s">
        <v>2020</v>
      </c>
      <c r="H217" s="158" t="s">
        <v>2021</v>
      </c>
      <c r="I217" s="158" t="s">
        <v>1996</v>
      </c>
      <c r="J217" s="158" t="s">
        <v>1997</v>
      </c>
      <c r="K217" s="158" t="s">
        <v>1998</v>
      </c>
      <c r="L217" s="158" t="s">
        <v>2022</v>
      </c>
      <c r="M217" s="158" t="s">
        <v>2023</v>
      </c>
      <c r="N217" s="158" t="s">
        <v>2024</v>
      </c>
      <c r="O217" s="158" t="s">
        <v>2002</v>
      </c>
      <c r="P217" s="158" t="s">
        <v>2003</v>
      </c>
      <c r="Q217" s="158" t="s">
        <v>2004</v>
      </c>
    </row>
    <row r="218" spans="1:17" s="9" customFormat="1" x14ac:dyDescent="0.25">
      <c r="A218" s="157" t="s">
        <v>1993</v>
      </c>
      <c r="B218" s="157" t="str">
        <f>CHOOSE(Translations!$C$1+1,O218,P218,Q218)</f>
        <v>HTS-4 Porcentaje de resultados de VIH positivos entre el total de pruebas de VIH realizadas durante el período de reporte.</v>
      </c>
      <c r="C218" s="157">
        <f t="shared" si="6"/>
        <v>5</v>
      </c>
      <c r="D218" s="157" t="str">
        <f t="shared" si="7"/>
        <v>HTS-4 Porcentaje de resultados de VIH positivos entre el total de pruebas de VIH realizadas durante el período de reporte.-5</v>
      </c>
      <c r="E218" s="157" t="str">
        <f>CHOOSE(Translations!$C$1+1,I218,J218,K218)</f>
        <v>Diagnóstico en la comunidad</v>
      </c>
      <c r="F218" s="157" t="str">
        <f>CHOOSE(Translations!$C$1+1,L218,M218,N218)</f>
        <v>Consejería y prueba en la comunidad</v>
      </c>
      <c r="G218" s="157" t="s">
        <v>2025</v>
      </c>
      <c r="H218" s="158" t="s">
        <v>2026</v>
      </c>
      <c r="I218" s="158" t="s">
        <v>2027</v>
      </c>
      <c r="J218" s="158" t="s">
        <v>2028</v>
      </c>
      <c r="K218" s="158" t="s">
        <v>2029</v>
      </c>
      <c r="L218" s="158" t="s">
        <v>2030</v>
      </c>
      <c r="M218" s="158" t="s">
        <v>2031</v>
      </c>
      <c r="N218" s="158" t="s">
        <v>2032</v>
      </c>
      <c r="O218" s="158" t="s">
        <v>2002</v>
      </c>
      <c r="P218" s="158" t="s">
        <v>2003</v>
      </c>
      <c r="Q218" s="158" t="s">
        <v>2004</v>
      </c>
    </row>
    <row r="219" spans="1:17" s="9" customFormat="1" x14ac:dyDescent="0.25">
      <c r="A219" s="157" t="s">
        <v>1993</v>
      </c>
      <c r="B219" s="157" t="str">
        <f>CHOOSE(Translations!$C$1+1,O219,P219,Q219)</f>
        <v>HTS-4 Porcentaje de resultados de VIH positivos entre el total de pruebas de VIH realizadas durante el período de reporte.</v>
      </c>
      <c r="C219" s="157">
        <f t="shared" si="6"/>
        <v>6</v>
      </c>
      <c r="D219" s="157" t="str">
        <f t="shared" si="7"/>
        <v>HTS-4 Porcentaje de resultados de VIH positivos entre el total de pruebas de VIH realizadas durante el período de reporte.-6</v>
      </c>
      <c r="E219" s="157" t="str">
        <f>CHOOSE(Translations!$C$1+1,I219,J219,K219)</f>
        <v>Diagnóstico en la comunidad</v>
      </c>
      <c r="F219" s="157" t="str">
        <f>CHOOSE(Translations!$C$1+1,L219,M219,N219)</f>
        <v>Pruebas en unidades móviles</v>
      </c>
      <c r="G219" s="157" t="s">
        <v>2033</v>
      </c>
      <c r="H219" s="158" t="s">
        <v>2034</v>
      </c>
      <c r="I219" s="158" t="s">
        <v>2027</v>
      </c>
      <c r="J219" s="158" t="s">
        <v>2028</v>
      </c>
      <c r="K219" s="158" t="s">
        <v>2029</v>
      </c>
      <c r="L219" s="158" t="s">
        <v>2035</v>
      </c>
      <c r="M219" s="158" t="s">
        <v>2036</v>
      </c>
      <c r="N219" s="158" t="s">
        <v>2037</v>
      </c>
      <c r="O219" s="158" t="s">
        <v>2002</v>
      </c>
      <c r="P219" s="158" t="s">
        <v>2003</v>
      </c>
      <c r="Q219" s="158" t="s">
        <v>2004</v>
      </c>
    </row>
    <row r="220" spans="1:17" s="9" customFormat="1" x14ac:dyDescent="0.25">
      <c r="A220" s="157" t="s">
        <v>1993</v>
      </c>
      <c r="B220" s="157" t="str">
        <f>CHOOSE(Translations!$C$1+1,O220,P220,Q220)</f>
        <v>HTS-4 Porcentaje de resultados de VIH positivos entre el total de pruebas de VIH realizadas durante el período de reporte.</v>
      </c>
      <c r="C220" s="157">
        <f t="shared" ref="C220:C283" si="8">IF(O220=O219,C219+1,0)</f>
        <v>7</v>
      </c>
      <c r="D220" s="157" t="str">
        <f t="shared" ref="D220:D283" si="9">B220&amp;"-"&amp;C220</f>
        <v>HTS-4 Porcentaje de resultados de VIH positivos entre el total de pruebas de VIH realizadas durante el período de reporte.-7</v>
      </c>
      <c r="E220" s="157" t="str">
        <f>CHOOSE(Translations!$C$1+1,I220,J220,K220)</f>
        <v>Género</v>
      </c>
      <c r="F220" s="157" t="str">
        <f>CHOOSE(Translations!$C$1+1,L220,M220,N220)</f>
        <v>Mujeres</v>
      </c>
      <c r="G220" s="157" t="s">
        <v>2038</v>
      </c>
      <c r="H220" s="158" t="s">
        <v>2039</v>
      </c>
      <c r="I220" s="158" t="s">
        <v>1257</v>
      </c>
      <c r="J220" s="158" t="s">
        <v>1258</v>
      </c>
      <c r="K220" s="158" t="s">
        <v>1259</v>
      </c>
      <c r="L220" s="158" t="s">
        <v>1260</v>
      </c>
      <c r="M220" s="158" t="s">
        <v>1261</v>
      </c>
      <c r="N220" s="158" t="s">
        <v>1262</v>
      </c>
      <c r="O220" s="158" t="s">
        <v>2002</v>
      </c>
      <c r="P220" s="158" t="s">
        <v>2003</v>
      </c>
      <c r="Q220" s="158" t="s">
        <v>2004</v>
      </c>
    </row>
    <row r="221" spans="1:17" s="9" customFormat="1" x14ac:dyDescent="0.25">
      <c r="A221" s="157" t="s">
        <v>1993</v>
      </c>
      <c r="B221" s="157" t="str">
        <f>CHOOSE(Translations!$C$1+1,O221,P221,Q221)</f>
        <v>HTS-4 Porcentaje de resultados de VIH positivos entre el total de pruebas de VIH realizadas durante el período de reporte.</v>
      </c>
      <c r="C221" s="157">
        <f t="shared" si="8"/>
        <v>8</v>
      </c>
      <c r="D221" s="157" t="str">
        <f t="shared" si="9"/>
        <v>HTS-4 Porcentaje de resultados de VIH positivos entre el total de pruebas de VIH realizadas durante el período de reporte.-8</v>
      </c>
      <c r="E221" s="157" t="str">
        <f>CHOOSE(Translations!$C$1+1,I221,J221,K221)</f>
        <v>Género</v>
      </c>
      <c r="F221" s="157" t="str">
        <f>CHOOSE(Translations!$C$1+1,L221,M221,N221)</f>
        <v>Hombres</v>
      </c>
      <c r="G221" s="157" t="s">
        <v>2040</v>
      </c>
      <c r="H221" s="158" t="s">
        <v>2041</v>
      </c>
      <c r="I221" s="158" t="s">
        <v>1257</v>
      </c>
      <c r="J221" s="158" t="s">
        <v>1258</v>
      </c>
      <c r="K221" s="158" t="s">
        <v>1259</v>
      </c>
      <c r="L221" s="158" t="s">
        <v>1265</v>
      </c>
      <c r="M221" s="158" t="s">
        <v>1266</v>
      </c>
      <c r="N221" s="158" t="s">
        <v>1267</v>
      </c>
      <c r="O221" s="158" t="s">
        <v>2002</v>
      </c>
      <c r="P221" s="158" t="s">
        <v>2003</v>
      </c>
      <c r="Q221" s="158" t="s">
        <v>2004</v>
      </c>
    </row>
    <row r="222" spans="1:17" s="9" customFormat="1" x14ac:dyDescent="0.25">
      <c r="A222" s="157" t="s">
        <v>1993</v>
      </c>
      <c r="B222" s="157" t="str">
        <f>CHOOSE(Translations!$C$1+1,O222,P222,Q222)</f>
        <v>HTS-4 Porcentaje de resultados de VIH positivos entre el total de pruebas de VIH realizadas durante el período de reporte.</v>
      </c>
      <c r="C222" s="157">
        <f t="shared" si="8"/>
        <v>9</v>
      </c>
      <c r="D222" s="157" t="str">
        <f t="shared" si="9"/>
        <v>HTS-4 Porcentaje de resultados de VIH positivos entre el total de pruebas de VIH realizadas durante el período de reporte.-9</v>
      </c>
      <c r="E222" s="157" t="str">
        <f>CHOOSE(Translations!$C$1+1,I222,J222,K222)</f>
        <v>Edad</v>
      </c>
      <c r="F222" s="157" t="str">
        <f>CHOOSE(Translations!$C$1+1,L222,M222,N222)</f>
        <v>15+</v>
      </c>
      <c r="G222" s="157" t="s">
        <v>2042</v>
      </c>
      <c r="H222" s="158" t="s">
        <v>2043</v>
      </c>
      <c r="I222" s="158" t="s">
        <v>1270</v>
      </c>
      <c r="J222" s="158" t="s">
        <v>1270</v>
      </c>
      <c r="K222" s="158" t="s">
        <v>1271</v>
      </c>
      <c r="L222" s="158" t="s">
        <v>1272</v>
      </c>
      <c r="M222" s="158" t="s">
        <v>1272</v>
      </c>
      <c r="N222" s="158" t="s">
        <v>1272</v>
      </c>
      <c r="O222" s="158" t="s">
        <v>2002</v>
      </c>
      <c r="P222" s="158" t="s">
        <v>2003</v>
      </c>
      <c r="Q222" s="158" t="s">
        <v>2004</v>
      </c>
    </row>
    <row r="223" spans="1:17" s="9" customFormat="1" x14ac:dyDescent="0.25">
      <c r="A223" s="157" t="s">
        <v>1993</v>
      </c>
      <c r="B223" s="157" t="str">
        <f>CHOOSE(Translations!$C$1+1,O223,P223,Q223)</f>
        <v>HTS-4 Porcentaje de resultados de VIH positivos entre el total de pruebas de VIH realizadas durante el período de reporte.</v>
      </c>
      <c r="C223" s="157">
        <f t="shared" si="8"/>
        <v>10</v>
      </c>
      <c r="D223" s="157" t="str">
        <f t="shared" si="9"/>
        <v>HTS-4 Porcentaje de resultados de VIH positivos entre el total de pruebas de VIH realizadas durante el período de reporte.-10</v>
      </c>
      <c r="E223" s="157" t="str">
        <f>CHOOSE(Translations!$C$1+1,I223,J223,K223)</f>
        <v>Edad</v>
      </c>
      <c r="F223" s="157" t="str">
        <f>CHOOSE(Translations!$C$1+1,L223,M223,N223)</f>
        <v>&lt;15</v>
      </c>
      <c r="G223" s="157" t="s">
        <v>2044</v>
      </c>
      <c r="H223" s="158" t="s">
        <v>2045</v>
      </c>
      <c r="I223" s="158" t="s">
        <v>1270</v>
      </c>
      <c r="J223" s="158" t="s">
        <v>1270</v>
      </c>
      <c r="K223" s="158" t="s">
        <v>1271</v>
      </c>
      <c r="L223" s="158" t="s">
        <v>1275</v>
      </c>
      <c r="M223" s="158" t="s">
        <v>1275</v>
      </c>
      <c r="N223" s="158" t="s">
        <v>1275</v>
      </c>
      <c r="O223" s="158" t="s">
        <v>2002</v>
      </c>
      <c r="P223" s="158" t="s">
        <v>2003</v>
      </c>
      <c r="Q223" s="158" t="s">
        <v>2004</v>
      </c>
    </row>
    <row r="224" spans="1:17" s="9" customFormat="1" x14ac:dyDescent="0.25">
      <c r="A224" s="157" t="s">
        <v>2046</v>
      </c>
      <c r="B224" s="157" t="str">
        <f>CHOOSE(Translations!$C$1+1,O224,P224,Q224)</f>
        <v>HTS-5 Porcentaje de personas con diagnóstico nuevo de VIH que han iniciado terapia antirretroviral</v>
      </c>
      <c r="C224" s="157">
        <f t="shared" si="8"/>
        <v>0</v>
      </c>
      <c r="D224" s="157" t="str">
        <f t="shared" si="9"/>
        <v>HTS-5 Porcentaje de personas con diagnóstico nuevo de VIH que han iniciado terapia antirretroviral-0</v>
      </c>
      <c r="E224" s="157" t="str">
        <f>CHOOSE(Translations!$C$1+1,I224,J224,K224)</f>
        <v>Grupo de riesgo objetivo</v>
      </c>
      <c r="F224" s="157" t="str">
        <f>CHOOSE(Translations!$C$1+1,L224,M224,N224)</f>
        <v>Reclusos</v>
      </c>
      <c r="G224" s="157" t="s">
        <v>2047</v>
      </c>
      <c r="H224" s="158" t="s">
        <v>2048</v>
      </c>
      <c r="I224" s="158" t="s">
        <v>1641</v>
      </c>
      <c r="J224" s="158" t="s">
        <v>1642</v>
      </c>
      <c r="K224" s="158" t="s">
        <v>1643</v>
      </c>
      <c r="L224" s="158" t="s">
        <v>1644</v>
      </c>
      <c r="M224" s="158" t="s">
        <v>1645</v>
      </c>
      <c r="N224" s="158" t="s">
        <v>1646</v>
      </c>
      <c r="O224" s="158" t="s">
        <v>2049</v>
      </c>
      <c r="P224" s="158" t="s">
        <v>2050</v>
      </c>
      <c r="Q224" s="158" t="s">
        <v>2051</v>
      </c>
    </row>
    <row r="225" spans="1:17" s="9" customFormat="1" x14ac:dyDescent="0.25">
      <c r="A225" s="157" t="s">
        <v>2046</v>
      </c>
      <c r="B225" s="157" t="str">
        <f>CHOOSE(Translations!$C$1+1,O225,P225,Q225)</f>
        <v>HTS-5 Porcentaje de personas con diagnóstico nuevo de VIH que han iniciado terapia antirretroviral</v>
      </c>
      <c r="C225" s="157">
        <f t="shared" si="8"/>
        <v>1</v>
      </c>
      <c r="D225" s="157" t="str">
        <f t="shared" si="9"/>
        <v>HTS-5 Porcentaje de personas con diagnóstico nuevo de VIH que han iniciado terapia antirretroviral-1</v>
      </c>
      <c r="E225" s="157" t="str">
        <f>CHOOSE(Translations!$C$1+1,I225,J225,K225)</f>
        <v>Grupo de riesgo objetivo</v>
      </c>
      <c r="F225" s="157" t="str">
        <f>CHOOSE(Translations!$C$1+1,L225,M225,N225)</f>
        <v>PWID</v>
      </c>
      <c r="G225" s="157" t="s">
        <v>2052</v>
      </c>
      <c r="H225" s="158" t="s">
        <v>2053</v>
      </c>
      <c r="I225" s="158" t="s">
        <v>1641</v>
      </c>
      <c r="J225" s="158" t="s">
        <v>1642</v>
      </c>
      <c r="K225" s="158" t="s">
        <v>1643</v>
      </c>
      <c r="L225" s="158" t="s">
        <v>1652</v>
      </c>
      <c r="M225" s="158" t="s">
        <v>1653</v>
      </c>
      <c r="N225" s="158" t="s">
        <v>1654</v>
      </c>
      <c r="O225" s="158" t="s">
        <v>2049</v>
      </c>
      <c r="P225" s="158" t="s">
        <v>2050</v>
      </c>
      <c r="Q225" s="158" t="s">
        <v>2051</v>
      </c>
    </row>
    <row r="226" spans="1:17" s="9" customFormat="1" x14ac:dyDescent="0.25">
      <c r="A226" s="157" t="s">
        <v>2046</v>
      </c>
      <c r="B226" s="157" t="str">
        <f>CHOOSE(Translations!$C$1+1,O226,P226,Q226)</f>
        <v>HTS-5 Porcentaje de personas con diagnóstico nuevo de VIH que han iniciado terapia antirretroviral</v>
      </c>
      <c r="C226" s="157">
        <f t="shared" si="8"/>
        <v>2</v>
      </c>
      <c r="D226" s="157" t="str">
        <f t="shared" si="9"/>
        <v>HTS-5 Porcentaje de personas con diagnóstico nuevo de VIH que han iniciado terapia antirretroviral-2</v>
      </c>
      <c r="E226" s="157" t="str">
        <f>CHOOSE(Translations!$C$1+1,I226,J226,K226)</f>
        <v>Grupo de riesgo objetivo</v>
      </c>
      <c r="F226" s="157" t="str">
        <f>CHOOSE(Translations!$C$1+1,L226,M226,N226)</f>
        <v>Trabajadores sexuales</v>
      </c>
      <c r="G226" s="157" t="s">
        <v>2054</v>
      </c>
      <c r="H226" s="158" t="s">
        <v>2055</v>
      </c>
      <c r="I226" s="158" t="s">
        <v>1641</v>
      </c>
      <c r="J226" s="158" t="s">
        <v>1642</v>
      </c>
      <c r="K226" s="158" t="s">
        <v>1643</v>
      </c>
      <c r="L226" s="158" t="s">
        <v>1657</v>
      </c>
      <c r="M226" s="158" t="s">
        <v>1658</v>
      </c>
      <c r="N226" s="158" t="s">
        <v>1659</v>
      </c>
      <c r="O226" s="158" t="s">
        <v>2049</v>
      </c>
      <c r="P226" s="158" t="s">
        <v>2050</v>
      </c>
      <c r="Q226" s="158" t="s">
        <v>2051</v>
      </c>
    </row>
    <row r="227" spans="1:17" s="9" customFormat="1" x14ac:dyDescent="0.25">
      <c r="A227" s="157" t="s">
        <v>2046</v>
      </c>
      <c r="B227" s="157" t="str">
        <f>CHOOSE(Translations!$C$1+1,O227,P227,Q227)</f>
        <v>HTS-5 Porcentaje de personas con diagnóstico nuevo de VIH que han iniciado terapia antirretroviral</v>
      </c>
      <c r="C227" s="157">
        <f t="shared" si="8"/>
        <v>3</v>
      </c>
      <c r="D227" s="157" t="str">
        <f t="shared" si="9"/>
        <v>HTS-5 Porcentaje de personas con diagnóstico nuevo de VIH que han iniciado terapia antirretroviral-3</v>
      </c>
      <c r="E227" s="157" t="str">
        <f>CHOOSE(Translations!$C$1+1,I227,J227,K227)</f>
        <v>Grupo de riesgo objetivo</v>
      </c>
      <c r="F227" s="157" t="str">
        <f>CHOOSE(Translations!$C$1+1,L227,M227,N227)</f>
        <v>HSH</v>
      </c>
      <c r="G227" s="157" t="s">
        <v>2056</v>
      </c>
      <c r="H227" s="158" t="s">
        <v>2057</v>
      </c>
      <c r="I227" s="158" t="s">
        <v>1641</v>
      </c>
      <c r="J227" s="158" t="s">
        <v>1642</v>
      </c>
      <c r="K227" s="158" t="s">
        <v>1643</v>
      </c>
      <c r="L227" s="158" t="s">
        <v>1662</v>
      </c>
      <c r="M227" s="158" t="s">
        <v>1663</v>
      </c>
      <c r="N227" s="158" t="s">
        <v>1663</v>
      </c>
      <c r="O227" s="158" t="s">
        <v>2049</v>
      </c>
      <c r="P227" s="158" t="s">
        <v>2050</v>
      </c>
      <c r="Q227" s="158" t="s">
        <v>2051</v>
      </c>
    </row>
    <row r="228" spans="1:17" s="9" customFormat="1" x14ac:dyDescent="0.25">
      <c r="A228" s="157" t="s">
        <v>2046</v>
      </c>
      <c r="B228" s="157" t="str">
        <f>CHOOSE(Translations!$C$1+1,O228,P228,Q228)</f>
        <v>HTS-5 Porcentaje de personas con diagnóstico nuevo de VIH que han iniciado terapia antirretroviral</v>
      </c>
      <c r="C228" s="157">
        <f t="shared" si="8"/>
        <v>4</v>
      </c>
      <c r="D228" s="157" t="str">
        <f t="shared" si="9"/>
        <v>HTS-5 Porcentaje de personas con diagnóstico nuevo de VIH que han iniciado terapia antirretroviral-4</v>
      </c>
      <c r="E228" s="157" t="str">
        <f>CHOOSE(Translations!$C$1+1,I228,J228,K228)</f>
        <v>Género</v>
      </c>
      <c r="F228" s="157" t="str">
        <f>CHOOSE(Translations!$C$1+1,L228,M228,N228)</f>
        <v>Transgénero</v>
      </c>
      <c r="G228" s="157" t="s">
        <v>2058</v>
      </c>
      <c r="H228" s="158" t="s">
        <v>2059</v>
      </c>
      <c r="I228" s="158" t="s">
        <v>1257</v>
      </c>
      <c r="J228" s="158" t="s">
        <v>1258</v>
      </c>
      <c r="K228" s="158" t="s">
        <v>1259</v>
      </c>
      <c r="L228" s="158" t="s">
        <v>1341</v>
      </c>
      <c r="M228" s="158" t="s">
        <v>1342</v>
      </c>
      <c r="N228" s="158" t="s">
        <v>1343</v>
      </c>
      <c r="O228" s="158" t="s">
        <v>2049</v>
      </c>
      <c r="P228" s="158" t="s">
        <v>2050</v>
      </c>
      <c r="Q228" s="158" t="s">
        <v>2051</v>
      </c>
    </row>
    <row r="229" spans="1:17" s="9" customFormat="1" x14ac:dyDescent="0.25">
      <c r="A229" s="157" t="s">
        <v>2046</v>
      </c>
      <c r="B229" s="157" t="str">
        <f>CHOOSE(Translations!$C$1+1,O229,P229,Q229)</f>
        <v>HTS-5 Porcentaje de personas con diagnóstico nuevo de VIH que han iniciado terapia antirretroviral</v>
      </c>
      <c r="C229" s="157">
        <f t="shared" si="8"/>
        <v>5</v>
      </c>
      <c r="D229" s="157" t="str">
        <f t="shared" si="9"/>
        <v>HTS-5 Porcentaje de personas con diagnóstico nuevo de VIH que han iniciado terapia antirretroviral-5</v>
      </c>
      <c r="E229" s="157" t="str">
        <f>CHOOSE(Translations!$C$1+1,I229,J229,K229)</f>
        <v>Género</v>
      </c>
      <c r="F229" s="157" t="str">
        <f>CHOOSE(Translations!$C$1+1,L229,M229,N229)</f>
        <v>Mujeres</v>
      </c>
      <c r="G229" s="157" t="s">
        <v>2060</v>
      </c>
      <c r="H229" s="158" t="s">
        <v>2061</v>
      </c>
      <c r="I229" s="158" t="s">
        <v>1257</v>
      </c>
      <c r="J229" s="158" t="s">
        <v>1258</v>
      </c>
      <c r="K229" s="158" t="s">
        <v>1259</v>
      </c>
      <c r="L229" s="158" t="s">
        <v>1260</v>
      </c>
      <c r="M229" s="158" t="s">
        <v>1261</v>
      </c>
      <c r="N229" s="158" t="s">
        <v>1262</v>
      </c>
      <c r="O229" s="158" t="s">
        <v>2049</v>
      </c>
      <c r="P229" s="158" t="s">
        <v>2050</v>
      </c>
      <c r="Q229" s="158" t="s">
        <v>2051</v>
      </c>
    </row>
    <row r="230" spans="1:17" s="9" customFormat="1" x14ac:dyDescent="0.25">
      <c r="A230" s="157" t="s">
        <v>2046</v>
      </c>
      <c r="B230" s="157" t="str">
        <f>CHOOSE(Translations!$C$1+1,O230,P230,Q230)</f>
        <v>HTS-5 Porcentaje de personas con diagnóstico nuevo de VIH que han iniciado terapia antirretroviral</v>
      </c>
      <c r="C230" s="157">
        <f t="shared" si="8"/>
        <v>6</v>
      </c>
      <c r="D230" s="157" t="str">
        <f t="shared" si="9"/>
        <v>HTS-5 Porcentaje de personas con diagnóstico nuevo de VIH que han iniciado terapia antirretroviral-6</v>
      </c>
      <c r="E230" s="157" t="str">
        <f>CHOOSE(Translations!$C$1+1,I230,J230,K230)</f>
        <v>Género</v>
      </c>
      <c r="F230" s="157" t="str">
        <f>CHOOSE(Translations!$C$1+1,L230,M230,N230)</f>
        <v>Hombres</v>
      </c>
      <c r="G230" s="157" t="s">
        <v>2062</v>
      </c>
      <c r="H230" s="158" t="s">
        <v>2063</v>
      </c>
      <c r="I230" s="158" t="s">
        <v>1257</v>
      </c>
      <c r="J230" s="158" t="s">
        <v>1258</v>
      </c>
      <c r="K230" s="158" t="s">
        <v>1259</v>
      </c>
      <c r="L230" s="158" t="s">
        <v>1265</v>
      </c>
      <c r="M230" s="158" t="s">
        <v>1266</v>
      </c>
      <c r="N230" s="158" t="s">
        <v>1267</v>
      </c>
      <c r="O230" s="158" t="s">
        <v>2049</v>
      </c>
      <c r="P230" s="158" t="s">
        <v>2050</v>
      </c>
      <c r="Q230" s="158" t="s">
        <v>2051</v>
      </c>
    </row>
    <row r="231" spans="1:17" s="9" customFormat="1" x14ac:dyDescent="0.25">
      <c r="A231" s="157" t="s">
        <v>2064</v>
      </c>
      <c r="B231" s="157" t="str">
        <f>CHOOSE(Translations!$C$1+1,O231,P231,Q231)</f>
        <v>TCS-1.1⁽ᴹ⁾ Porcentaje de personas en TARV entre todas las personas viviendo con VIH al final del período de reporte</v>
      </c>
      <c r="C231" s="157">
        <f t="shared" si="8"/>
        <v>0</v>
      </c>
      <c r="D231" s="157" t="str">
        <f t="shared" si="9"/>
        <v>TCS-1.1⁽ᴹ⁾ Porcentaje de personas en TARV entre todas las personas viviendo con VIH al final del período de reporte-0</v>
      </c>
      <c r="E231" s="157" t="str">
        <f>CHOOSE(Translations!$C$1+1,I231,J231,K231)</f>
        <v>Grupo de riesgo objetivo</v>
      </c>
      <c r="F231" s="157" t="str">
        <f>CHOOSE(Translations!$C$1+1,L231,M231,N231)</f>
        <v>Reclusos</v>
      </c>
      <c r="G231" s="157" t="s">
        <v>2065</v>
      </c>
      <c r="H231" s="158" t="s">
        <v>2066</v>
      </c>
      <c r="I231" s="158" t="s">
        <v>1641</v>
      </c>
      <c r="J231" s="158" t="s">
        <v>1642</v>
      </c>
      <c r="K231" s="158" t="s">
        <v>1643</v>
      </c>
      <c r="L231" s="158" t="s">
        <v>1644</v>
      </c>
      <c r="M231" s="158" t="s">
        <v>1645</v>
      </c>
      <c r="N231" s="158" t="s">
        <v>1646</v>
      </c>
      <c r="O231" s="158" t="s">
        <v>2067</v>
      </c>
      <c r="P231" s="158" t="s">
        <v>2068</v>
      </c>
      <c r="Q231" s="158" t="s">
        <v>2069</v>
      </c>
    </row>
    <row r="232" spans="1:17" s="9" customFormat="1" x14ac:dyDescent="0.25">
      <c r="A232" s="157" t="s">
        <v>2064</v>
      </c>
      <c r="B232" s="157" t="str">
        <f>CHOOSE(Translations!$C$1+1,O232,P232,Q232)</f>
        <v>TCS-1.1⁽ᴹ⁾ Porcentaje de personas en TARV entre todas las personas viviendo con VIH al final del período de reporte</v>
      </c>
      <c r="C232" s="157">
        <f t="shared" si="8"/>
        <v>1</v>
      </c>
      <c r="D232" s="157" t="str">
        <f t="shared" si="9"/>
        <v>TCS-1.1⁽ᴹ⁾ Porcentaje de personas en TARV entre todas las personas viviendo con VIH al final del período de reporte-1</v>
      </c>
      <c r="E232" s="157" t="str">
        <f>CHOOSE(Translations!$C$1+1,I232,J232,K232)</f>
        <v>Grupo de riesgo objetivo</v>
      </c>
      <c r="F232" s="157" t="str">
        <f>CHOOSE(Translations!$C$1+1,L232,M232,N232)</f>
        <v>PWID</v>
      </c>
      <c r="G232" s="157" t="s">
        <v>2070</v>
      </c>
      <c r="H232" s="158" t="s">
        <v>2071</v>
      </c>
      <c r="I232" s="158" t="s">
        <v>1641</v>
      </c>
      <c r="J232" s="158" t="s">
        <v>1642</v>
      </c>
      <c r="K232" s="158" t="s">
        <v>1643</v>
      </c>
      <c r="L232" s="158" t="s">
        <v>1652</v>
      </c>
      <c r="M232" s="158" t="s">
        <v>1653</v>
      </c>
      <c r="N232" s="158" t="s">
        <v>1654</v>
      </c>
      <c r="O232" s="158" t="s">
        <v>2067</v>
      </c>
      <c r="P232" s="158" t="s">
        <v>2068</v>
      </c>
      <c r="Q232" s="158" t="s">
        <v>2069</v>
      </c>
    </row>
    <row r="233" spans="1:17" s="9" customFormat="1" x14ac:dyDescent="0.25">
      <c r="A233" s="157" t="s">
        <v>2064</v>
      </c>
      <c r="B233" s="157" t="str">
        <f>CHOOSE(Translations!$C$1+1,O233,P233,Q233)</f>
        <v>TCS-1.1⁽ᴹ⁾ Porcentaje de personas en TARV entre todas las personas viviendo con VIH al final del período de reporte</v>
      </c>
      <c r="C233" s="157">
        <f t="shared" si="8"/>
        <v>2</v>
      </c>
      <c r="D233" s="157" t="str">
        <f t="shared" si="9"/>
        <v>TCS-1.1⁽ᴹ⁾ Porcentaje de personas en TARV entre todas las personas viviendo con VIH al final del período de reporte-2</v>
      </c>
      <c r="E233" s="157" t="str">
        <f>CHOOSE(Translations!$C$1+1,I233,J233,K233)</f>
        <v>Grupo de riesgo objetivo</v>
      </c>
      <c r="F233" s="157" t="str">
        <f>CHOOSE(Translations!$C$1+1,L233,M233,N233)</f>
        <v>Trabajadores sexuales</v>
      </c>
      <c r="G233" s="157" t="s">
        <v>2072</v>
      </c>
      <c r="H233" s="158" t="s">
        <v>2073</v>
      </c>
      <c r="I233" s="158" t="s">
        <v>1641</v>
      </c>
      <c r="J233" s="158" t="s">
        <v>1642</v>
      </c>
      <c r="K233" s="158" t="s">
        <v>1643</v>
      </c>
      <c r="L233" s="158" t="s">
        <v>1657</v>
      </c>
      <c r="M233" s="158" t="s">
        <v>1658</v>
      </c>
      <c r="N233" s="158" t="s">
        <v>1659</v>
      </c>
      <c r="O233" s="158" t="s">
        <v>2067</v>
      </c>
      <c r="P233" s="158" t="s">
        <v>2068</v>
      </c>
      <c r="Q233" s="158" t="s">
        <v>2069</v>
      </c>
    </row>
    <row r="234" spans="1:17" s="9" customFormat="1" x14ac:dyDescent="0.25">
      <c r="A234" s="157" t="s">
        <v>2064</v>
      </c>
      <c r="B234" s="157" t="str">
        <f>CHOOSE(Translations!$C$1+1,O234,P234,Q234)</f>
        <v>TCS-1.1⁽ᴹ⁾ Porcentaje de personas en TARV entre todas las personas viviendo con VIH al final del período de reporte</v>
      </c>
      <c r="C234" s="157">
        <f t="shared" si="8"/>
        <v>3</v>
      </c>
      <c r="D234" s="157" t="str">
        <f t="shared" si="9"/>
        <v>TCS-1.1⁽ᴹ⁾ Porcentaje de personas en TARV entre todas las personas viviendo con VIH al final del período de reporte-3</v>
      </c>
      <c r="E234" s="157" t="str">
        <f>CHOOSE(Translations!$C$1+1,I234,J234,K234)</f>
        <v>Grupo de riesgo objetivo</v>
      </c>
      <c r="F234" s="157" t="str">
        <f>CHOOSE(Translations!$C$1+1,L234,M234,N234)</f>
        <v>HSH</v>
      </c>
      <c r="G234" s="157" t="s">
        <v>2074</v>
      </c>
      <c r="H234" s="158" t="s">
        <v>2075</v>
      </c>
      <c r="I234" s="158" t="s">
        <v>1641</v>
      </c>
      <c r="J234" s="158" t="s">
        <v>1642</v>
      </c>
      <c r="K234" s="158" t="s">
        <v>1643</v>
      </c>
      <c r="L234" s="158" t="s">
        <v>1662</v>
      </c>
      <c r="M234" s="158" t="s">
        <v>1663</v>
      </c>
      <c r="N234" s="158" t="s">
        <v>1663</v>
      </c>
      <c r="O234" s="158" t="s">
        <v>2067</v>
      </c>
      <c r="P234" s="158" t="s">
        <v>2068</v>
      </c>
      <c r="Q234" s="158" t="s">
        <v>2069</v>
      </c>
    </row>
    <row r="235" spans="1:17" s="9" customFormat="1" x14ac:dyDescent="0.25">
      <c r="A235" s="157" t="s">
        <v>2064</v>
      </c>
      <c r="B235" s="157" t="str">
        <f>CHOOSE(Translations!$C$1+1,O235,P235,Q235)</f>
        <v>TCS-1.1⁽ᴹ⁾ Porcentaje de personas en TARV entre todas las personas viviendo con VIH al final del período de reporte</v>
      </c>
      <c r="C235" s="157">
        <f t="shared" si="8"/>
        <v>4</v>
      </c>
      <c r="D235" s="157" t="str">
        <f t="shared" si="9"/>
        <v>TCS-1.1⁽ᴹ⁾ Porcentaje de personas en TARV entre todas las personas viviendo con VIH al final del período de reporte-4</v>
      </c>
      <c r="E235" s="157" t="str">
        <f>CHOOSE(Translations!$C$1+1,I235,J235,K235)</f>
        <v>Duración del tratamiento</v>
      </c>
      <c r="F235" s="157" t="str">
        <f>CHOOSE(Translations!$C$1+1,L235,M235,N235)</f>
        <v>Iniciaron TARV recientemente</v>
      </c>
      <c r="G235" s="157" t="s">
        <v>2076</v>
      </c>
      <c r="H235" s="158" t="s">
        <v>2077</v>
      </c>
      <c r="I235" s="158" t="s">
        <v>2078</v>
      </c>
      <c r="J235" s="158" t="s">
        <v>2079</v>
      </c>
      <c r="K235" s="158" t="s">
        <v>2080</v>
      </c>
      <c r="L235" s="158" t="s">
        <v>2081</v>
      </c>
      <c r="M235" s="158" t="s">
        <v>2082</v>
      </c>
      <c r="N235" s="158" t="s">
        <v>2083</v>
      </c>
      <c r="O235" s="158" t="s">
        <v>2067</v>
      </c>
      <c r="P235" s="158" t="s">
        <v>2068</v>
      </c>
      <c r="Q235" s="158" t="s">
        <v>2069</v>
      </c>
    </row>
    <row r="236" spans="1:17" s="9" customFormat="1" x14ac:dyDescent="0.25">
      <c r="A236" s="157" t="s">
        <v>2064</v>
      </c>
      <c r="B236" s="157" t="str">
        <f>CHOOSE(Translations!$C$1+1,O236,P236,Q236)</f>
        <v>TCS-1.1⁽ᴹ⁾ Porcentaje de personas en TARV entre todas las personas viviendo con VIH al final del período de reporte</v>
      </c>
      <c r="C236" s="157">
        <f t="shared" si="8"/>
        <v>5</v>
      </c>
      <c r="D236" s="157" t="str">
        <f t="shared" si="9"/>
        <v>TCS-1.1⁽ᴹ⁾ Porcentaje de personas en TARV entre todas las personas viviendo con VIH al final del período de reporte-5</v>
      </c>
      <c r="E236" s="157" t="str">
        <f>CHOOSE(Translations!$C$1+1,I236,J236,K236)</f>
        <v>Género | Edad</v>
      </c>
      <c r="F236" s="157" t="str">
        <f>CHOOSE(Translations!$C$1+1,L236,M236,N236)</f>
        <v>Mujeres 15-24</v>
      </c>
      <c r="G236" s="157" t="s">
        <v>2084</v>
      </c>
      <c r="H236" s="158" t="s">
        <v>2085</v>
      </c>
      <c r="I236" s="158" t="s">
        <v>1231</v>
      </c>
      <c r="J236" s="158" t="s">
        <v>1232</v>
      </c>
      <c r="K236" s="158" t="s">
        <v>1233</v>
      </c>
      <c r="L236" s="158" t="s">
        <v>2086</v>
      </c>
      <c r="M236" s="158" t="s">
        <v>2087</v>
      </c>
      <c r="N236" s="158" t="s">
        <v>2088</v>
      </c>
      <c r="O236" s="158" t="s">
        <v>2067</v>
      </c>
      <c r="P236" s="158" t="s">
        <v>2068</v>
      </c>
      <c r="Q236" s="158" t="s">
        <v>2069</v>
      </c>
    </row>
    <row r="237" spans="1:17" s="9" customFormat="1" x14ac:dyDescent="0.25">
      <c r="A237" s="157" t="s">
        <v>2064</v>
      </c>
      <c r="B237" s="157" t="str">
        <f>CHOOSE(Translations!$C$1+1,O237,P237,Q237)</f>
        <v>TCS-1.1⁽ᴹ⁾ Porcentaje de personas en TARV entre todas las personas viviendo con VIH al final del período de reporte</v>
      </c>
      <c r="C237" s="157">
        <f t="shared" si="8"/>
        <v>6</v>
      </c>
      <c r="D237" s="157" t="str">
        <f t="shared" si="9"/>
        <v>TCS-1.1⁽ᴹ⁾ Porcentaje de personas en TARV entre todas las personas viviendo con VIH al final del período de reporte-6</v>
      </c>
      <c r="E237" s="157" t="str">
        <f>CHOOSE(Translations!$C$1+1,I237,J237,K237)</f>
        <v>Género | Edad</v>
      </c>
      <c r="F237" s="157" t="str">
        <f>CHOOSE(Translations!$C$1+1,L237,M237,N237)</f>
        <v>Hombres 15-24</v>
      </c>
      <c r="G237" s="157" t="s">
        <v>2089</v>
      </c>
      <c r="H237" s="158" t="s">
        <v>2090</v>
      </c>
      <c r="I237" s="158" t="s">
        <v>1231</v>
      </c>
      <c r="J237" s="158" t="s">
        <v>1232</v>
      </c>
      <c r="K237" s="158" t="s">
        <v>1233</v>
      </c>
      <c r="L237" s="158" t="s">
        <v>2091</v>
      </c>
      <c r="M237" s="158" t="s">
        <v>2092</v>
      </c>
      <c r="N237" s="158" t="s">
        <v>2093</v>
      </c>
      <c r="O237" s="158" t="s">
        <v>2067</v>
      </c>
      <c r="P237" s="158" t="s">
        <v>2068</v>
      </c>
      <c r="Q237" s="158" t="s">
        <v>2069</v>
      </c>
    </row>
    <row r="238" spans="1:17" s="9" customFormat="1" x14ac:dyDescent="0.25">
      <c r="A238" s="157" t="s">
        <v>2064</v>
      </c>
      <c r="B238" s="157" t="str">
        <f>CHOOSE(Translations!$C$1+1,O238,P238,Q238)</f>
        <v>TCS-1.1⁽ᴹ⁾ Porcentaje de personas en TARV entre todas las personas viviendo con VIH al final del período de reporte</v>
      </c>
      <c r="C238" s="157">
        <f t="shared" si="8"/>
        <v>7</v>
      </c>
      <c r="D238" s="157" t="str">
        <f t="shared" si="9"/>
        <v>TCS-1.1⁽ᴹ⁾ Porcentaje de personas en TARV entre todas las personas viviendo con VIH al final del período de reporte-7</v>
      </c>
      <c r="E238" s="157" t="str">
        <f>CHOOSE(Translations!$C$1+1,I238,J238,K238)</f>
        <v>Género | Edad</v>
      </c>
      <c r="F238" s="157" t="str">
        <f>CHOOSE(Translations!$C$1+1,L238,M238,N238)</f>
        <v>Mujeres 20-24</v>
      </c>
      <c r="G238" s="157" t="s">
        <v>2094</v>
      </c>
      <c r="H238" s="158" t="s">
        <v>2095</v>
      </c>
      <c r="I238" s="158" t="s">
        <v>1231</v>
      </c>
      <c r="J238" s="158" t="s">
        <v>1232</v>
      </c>
      <c r="K238" s="158" t="s">
        <v>1233</v>
      </c>
      <c r="L238" s="158" t="s">
        <v>1234</v>
      </c>
      <c r="M238" s="158" t="s">
        <v>1235</v>
      </c>
      <c r="N238" s="158" t="s">
        <v>1236</v>
      </c>
      <c r="O238" s="158" t="s">
        <v>2067</v>
      </c>
      <c r="P238" s="158" t="s">
        <v>2068</v>
      </c>
      <c r="Q238" s="158" t="s">
        <v>2069</v>
      </c>
    </row>
    <row r="239" spans="1:17" s="9" customFormat="1" x14ac:dyDescent="0.25">
      <c r="A239" s="157" t="s">
        <v>2064</v>
      </c>
      <c r="B239" s="157" t="str">
        <f>CHOOSE(Translations!$C$1+1,O239,P239,Q239)</f>
        <v>TCS-1.1⁽ᴹ⁾ Porcentaje de personas en TARV entre todas las personas viviendo con VIH al final del período de reporte</v>
      </c>
      <c r="C239" s="157">
        <f t="shared" si="8"/>
        <v>8</v>
      </c>
      <c r="D239" s="157" t="str">
        <f t="shared" si="9"/>
        <v>TCS-1.1⁽ᴹ⁾ Porcentaje de personas en TARV entre todas las personas viviendo con VIH al final del período de reporte-8</v>
      </c>
      <c r="E239" s="157" t="str">
        <f>CHOOSE(Translations!$C$1+1,I239,J239,K239)</f>
        <v>Género | Edad</v>
      </c>
      <c r="F239" s="157" t="str">
        <f>CHOOSE(Translations!$C$1+1,L239,M239,N239)</f>
        <v>Hombres 20-24</v>
      </c>
      <c r="G239" s="157" t="s">
        <v>2096</v>
      </c>
      <c r="H239" s="158" t="s">
        <v>2097</v>
      </c>
      <c r="I239" s="158" t="s">
        <v>1231</v>
      </c>
      <c r="J239" s="158" t="s">
        <v>1232</v>
      </c>
      <c r="K239" s="158" t="s">
        <v>1233</v>
      </c>
      <c r="L239" s="158" t="s">
        <v>1242</v>
      </c>
      <c r="M239" s="158" t="s">
        <v>1243</v>
      </c>
      <c r="N239" s="158" t="s">
        <v>1244</v>
      </c>
      <c r="O239" s="158" t="s">
        <v>2067</v>
      </c>
      <c r="P239" s="158" t="s">
        <v>2068</v>
      </c>
      <c r="Q239" s="158" t="s">
        <v>2069</v>
      </c>
    </row>
    <row r="240" spans="1:17" s="9" customFormat="1" x14ac:dyDescent="0.25">
      <c r="A240" s="157" t="s">
        <v>2064</v>
      </c>
      <c r="B240" s="157" t="str">
        <f>CHOOSE(Translations!$C$1+1,O240,P240,Q240)</f>
        <v>TCS-1.1⁽ᴹ⁾ Porcentaje de personas en TARV entre todas las personas viviendo con VIH al final del período de reporte</v>
      </c>
      <c r="C240" s="157">
        <f t="shared" si="8"/>
        <v>9</v>
      </c>
      <c r="D240" s="157" t="str">
        <f t="shared" si="9"/>
        <v>TCS-1.1⁽ᴹ⁾ Porcentaje de personas en TARV entre todas las personas viviendo con VIH al final del período de reporte-9</v>
      </c>
      <c r="E240" s="157" t="str">
        <f>CHOOSE(Translations!$C$1+1,I240,J240,K240)</f>
        <v>Género | Edad</v>
      </c>
      <c r="F240" s="157" t="str">
        <f>CHOOSE(Translations!$C$1+1,L240,M240,N240)</f>
        <v>Mujeres 15-19</v>
      </c>
      <c r="G240" s="157" t="s">
        <v>2098</v>
      </c>
      <c r="H240" s="158" t="s">
        <v>2099</v>
      </c>
      <c r="I240" s="158" t="s">
        <v>1231</v>
      </c>
      <c r="J240" s="158" t="s">
        <v>1232</v>
      </c>
      <c r="K240" s="158" t="s">
        <v>1233</v>
      </c>
      <c r="L240" s="158" t="s">
        <v>1247</v>
      </c>
      <c r="M240" s="158" t="s">
        <v>1248</v>
      </c>
      <c r="N240" s="158" t="s">
        <v>1249</v>
      </c>
      <c r="O240" s="158" t="s">
        <v>2067</v>
      </c>
      <c r="P240" s="158" t="s">
        <v>2068</v>
      </c>
      <c r="Q240" s="158" t="s">
        <v>2069</v>
      </c>
    </row>
    <row r="241" spans="1:17" s="9" customFormat="1" x14ac:dyDescent="0.25">
      <c r="A241" s="157" t="s">
        <v>2064</v>
      </c>
      <c r="B241" s="157" t="str">
        <f>CHOOSE(Translations!$C$1+1,O241,P241,Q241)</f>
        <v>TCS-1.1⁽ᴹ⁾ Porcentaje de personas en TARV entre todas las personas viviendo con VIH al final del período de reporte</v>
      </c>
      <c r="C241" s="157">
        <f t="shared" si="8"/>
        <v>10</v>
      </c>
      <c r="D241" s="157" t="str">
        <f t="shared" si="9"/>
        <v>TCS-1.1⁽ᴹ⁾ Porcentaje de personas en TARV entre todas las personas viviendo con VIH al final del período de reporte-10</v>
      </c>
      <c r="E241" s="157" t="str">
        <f>CHOOSE(Translations!$C$1+1,I241,J241,K241)</f>
        <v>Género | Edad</v>
      </c>
      <c r="F241" s="157" t="str">
        <f>CHOOSE(Translations!$C$1+1,L241,M241,N241)</f>
        <v>Hombres 15-19</v>
      </c>
      <c r="G241" s="157" t="s">
        <v>2100</v>
      </c>
      <c r="H241" s="158" t="s">
        <v>2101</v>
      </c>
      <c r="I241" s="158" t="s">
        <v>1231</v>
      </c>
      <c r="J241" s="158" t="s">
        <v>1232</v>
      </c>
      <c r="K241" s="158" t="s">
        <v>1233</v>
      </c>
      <c r="L241" s="158" t="s">
        <v>1252</v>
      </c>
      <c r="M241" s="158" t="s">
        <v>1253</v>
      </c>
      <c r="N241" s="158" t="s">
        <v>1254</v>
      </c>
      <c r="O241" s="158" t="s">
        <v>2067</v>
      </c>
      <c r="P241" s="158" t="s">
        <v>2068</v>
      </c>
      <c r="Q241" s="158" t="s">
        <v>2069</v>
      </c>
    </row>
    <row r="242" spans="1:17" s="9" customFormat="1" x14ac:dyDescent="0.25">
      <c r="A242" s="157" t="s">
        <v>2064</v>
      </c>
      <c r="B242" s="157" t="str">
        <f>CHOOSE(Translations!$C$1+1,O242,P242,Q242)</f>
        <v>TCS-1.1⁽ᴹ⁾ Porcentaje de personas en TARV entre todas las personas viviendo con VIH al final del período de reporte</v>
      </c>
      <c r="C242" s="157">
        <f t="shared" si="8"/>
        <v>11</v>
      </c>
      <c r="D242" s="157" t="str">
        <f t="shared" si="9"/>
        <v>TCS-1.1⁽ᴹ⁾ Porcentaje de personas en TARV entre todas las personas viviendo con VIH al final del período de reporte-11</v>
      </c>
      <c r="E242" s="157" t="str">
        <f>CHOOSE(Translations!$C$1+1,I242,J242,K242)</f>
        <v>Género | Edad</v>
      </c>
      <c r="F242" s="157" t="str">
        <f>CHOOSE(Translations!$C$1+1,L242,M242,N242)</f>
        <v>Mujeres 15+</v>
      </c>
      <c r="G242" s="157" t="s">
        <v>2102</v>
      </c>
      <c r="H242" s="158" t="s">
        <v>2103</v>
      </c>
      <c r="I242" s="158" t="s">
        <v>1231</v>
      </c>
      <c r="J242" s="158" t="s">
        <v>1232</v>
      </c>
      <c r="K242" s="158" t="s">
        <v>1233</v>
      </c>
      <c r="L242" s="158" t="s">
        <v>2104</v>
      </c>
      <c r="M242" s="158" t="s">
        <v>2105</v>
      </c>
      <c r="N242" s="158" t="s">
        <v>2106</v>
      </c>
      <c r="O242" s="158" t="s">
        <v>2067</v>
      </c>
      <c r="P242" s="158" t="s">
        <v>2068</v>
      </c>
      <c r="Q242" s="158" t="s">
        <v>2069</v>
      </c>
    </row>
    <row r="243" spans="1:17" s="9" customFormat="1" x14ac:dyDescent="0.25">
      <c r="A243" s="157" t="s">
        <v>2064</v>
      </c>
      <c r="B243" s="157" t="str">
        <f>CHOOSE(Translations!$C$1+1,O243,P243,Q243)</f>
        <v>TCS-1.1⁽ᴹ⁾ Porcentaje de personas en TARV entre todas las personas viviendo con VIH al final del período de reporte</v>
      </c>
      <c r="C243" s="157">
        <f t="shared" si="8"/>
        <v>12</v>
      </c>
      <c r="D243" s="157" t="str">
        <f t="shared" si="9"/>
        <v>TCS-1.1⁽ᴹ⁾ Porcentaje de personas en TARV entre todas las personas viviendo con VIH al final del período de reporte-12</v>
      </c>
      <c r="E243" s="157" t="str">
        <f>CHOOSE(Translations!$C$1+1,I243,J243,K243)</f>
        <v>Género | Edad</v>
      </c>
      <c r="F243" s="157" t="str">
        <f>CHOOSE(Translations!$C$1+1,L243,M243,N243)</f>
        <v>Hombres 15+</v>
      </c>
      <c r="G243" s="157" t="s">
        <v>2107</v>
      </c>
      <c r="H243" s="158" t="s">
        <v>2108</v>
      </c>
      <c r="I243" s="158" t="s">
        <v>1231</v>
      </c>
      <c r="J243" s="158" t="s">
        <v>1232</v>
      </c>
      <c r="K243" s="158" t="s">
        <v>1233</v>
      </c>
      <c r="L243" s="158" t="s">
        <v>2109</v>
      </c>
      <c r="M243" s="158" t="s">
        <v>2110</v>
      </c>
      <c r="N243" s="158" t="s">
        <v>2111</v>
      </c>
      <c r="O243" s="158" t="s">
        <v>2067</v>
      </c>
      <c r="P243" s="158" t="s">
        <v>2068</v>
      </c>
      <c r="Q243" s="158" t="s">
        <v>2069</v>
      </c>
    </row>
    <row r="244" spans="1:17" s="9" customFormat="1" x14ac:dyDescent="0.25">
      <c r="A244" s="157" t="s">
        <v>2064</v>
      </c>
      <c r="B244" s="157" t="str">
        <f>CHOOSE(Translations!$C$1+1,O244,P244,Q244)</f>
        <v>TCS-1.1⁽ᴹ⁾ Porcentaje de personas en TARV entre todas las personas viviendo con VIH al final del período de reporte</v>
      </c>
      <c r="C244" s="157">
        <f t="shared" si="8"/>
        <v>13</v>
      </c>
      <c r="D244" s="157" t="str">
        <f t="shared" si="9"/>
        <v>TCS-1.1⁽ᴹ⁾ Porcentaje de personas en TARV entre todas las personas viviendo con VIH al final del período de reporte-13</v>
      </c>
      <c r="E244" s="157" t="str">
        <f>CHOOSE(Translations!$C$1+1,I244,J244,K244)</f>
        <v>Género</v>
      </c>
      <c r="F244" s="157" t="str">
        <f>CHOOSE(Translations!$C$1+1,L244,M244,N244)</f>
        <v>Transgénero</v>
      </c>
      <c r="G244" s="157" t="s">
        <v>2112</v>
      </c>
      <c r="H244" s="158" t="s">
        <v>2113</v>
      </c>
      <c r="I244" s="158" t="s">
        <v>1257</v>
      </c>
      <c r="J244" s="158" t="s">
        <v>1258</v>
      </c>
      <c r="K244" s="158" t="s">
        <v>1259</v>
      </c>
      <c r="L244" s="158" t="s">
        <v>1341</v>
      </c>
      <c r="M244" s="158" t="s">
        <v>1342</v>
      </c>
      <c r="N244" s="158" t="s">
        <v>1343</v>
      </c>
      <c r="O244" s="158" t="s">
        <v>2067</v>
      </c>
      <c r="P244" s="158" t="s">
        <v>2068</v>
      </c>
      <c r="Q244" s="158" t="s">
        <v>2069</v>
      </c>
    </row>
    <row r="245" spans="1:17" s="9" customFormat="1" x14ac:dyDescent="0.25">
      <c r="A245" s="157" t="s">
        <v>2064</v>
      </c>
      <c r="B245" s="157" t="str">
        <f>CHOOSE(Translations!$C$1+1,O245,P245,Q245)</f>
        <v>TCS-1.1⁽ᴹ⁾ Porcentaje de personas en TARV entre todas las personas viviendo con VIH al final del período de reporte</v>
      </c>
      <c r="C245" s="157">
        <f t="shared" si="8"/>
        <v>14</v>
      </c>
      <c r="D245" s="157" t="str">
        <f t="shared" si="9"/>
        <v>TCS-1.1⁽ᴹ⁾ Porcentaje de personas en TARV entre todas las personas viviendo con VIH al final del período de reporte-14</v>
      </c>
      <c r="E245" s="157" t="str">
        <f>CHOOSE(Translations!$C$1+1,I245,J245,K245)</f>
        <v>Género</v>
      </c>
      <c r="F245" s="157" t="str">
        <f>CHOOSE(Translations!$C$1+1,L245,M245,N245)</f>
        <v>Mujeres</v>
      </c>
      <c r="G245" s="157" t="s">
        <v>2114</v>
      </c>
      <c r="H245" s="158" t="s">
        <v>2115</v>
      </c>
      <c r="I245" s="158" t="s">
        <v>1257</v>
      </c>
      <c r="J245" s="158" t="s">
        <v>1258</v>
      </c>
      <c r="K245" s="158" t="s">
        <v>1259</v>
      </c>
      <c r="L245" s="158" t="s">
        <v>1260</v>
      </c>
      <c r="M245" s="158" t="s">
        <v>1261</v>
      </c>
      <c r="N245" s="158" t="s">
        <v>1262</v>
      </c>
      <c r="O245" s="158" t="s">
        <v>2067</v>
      </c>
      <c r="P245" s="158" t="s">
        <v>2068</v>
      </c>
      <c r="Q245" s="158" t="s">
        <v>2069</v>
      </c>
    </row>
    <row r="246" spans="1:17" s="9" customFormat="1" x14ac:dyDescent="0.25">
      <c r="A246" s="157" t="s">
        <v>2064</v>
      </c>
      <c r="B246" s="157" t="str">
        <f>CHOOSE(Translations!$C$1+1,O246,P246,Q246)</f>
        <v>TCS-1.1⁽ᴹ⁾ Porcentaje de personas en TARV entre todas las personas viviendo con VIH al final del período de reporte</v>
      </c>
      <c r="C246" s="157">
        <f t="shared" si="8"/>
        <v>15</v>
      </c>
      <c r="D246" s="157" t="str">
        <f t="shared" si="9"/>
        <v>TCS-1.1⁽ᴹ⁾ Porcentaje de personas en TARV entre todas las personas viviendo con VIH al final del período de reporte-15</v>
      </c>
      <c r="E246" s="157" t="str">
        <f>CHOOSE(Translations!$C$1+1,I246,J246,K246)</f>
        <v>Género</v>
      </c>
      <c r="F246" s="157" t="str">
        <f>CHOOSE(Translations!$C$1+1,L246,M246,N246)</f>
        <v>Hombres</v>
      </c>
      <c r="G246" s="157" t="s">
        <v>2116</v>
      </c>
      <c r="H246" s="158" t="s">
        <v>2117</v>
      </c>
      <c r="I246" s="158" t="s">
        <v>1257</v>
      </c>
      <c r="J246" s="158" t="s">
        <v>1258</v>
      </c>
      <c r="K246" s="158" t="s">
        <v>1259</v>
      </c>
      <c r="L246" s="158" t="s">
        <v>1265</v>
      </c>
      <c r="M246" s="158" t="s">
        <v>1266</v>
      </c>
      <c r="N246" s="158" t="s">
        <v>1267</v>
      </c>
      <c r="O246" s="158" t="s">
        <v>2067</v>
      </c>
      <c r="P246" s="158" t="s">
        <v>2068</v>
      </c>
      <c r="Q246" s="158" t="s">
        <v>2069</v>
      </c>
    </row>
    <row r="247" spans="1:17" s="9" customFormat="1" x14ac:dyDescent="0.25">
      <c r="A247" s="157" t="s">
        <v>2064</v>
      </c>
      <c r="B247" s="157" t="str">
        <f>CHOOSE(Translations!$C$1+1,O247,P247,Q247)</f>
        <v>TCS-1.1⁽ᴹ⁾ Porcentaje de personas en TARV entre todas las personas viviendo con VIH al final del período de reporte</v>
      </c>
      <c r="C247" s="157">
        <f t="shared" si="8"/>
        <v>16</v>
      </c>
      <c r="D247" s="157" t="str">
        <f t="shared" si="9"/>
        <v>TCS-1.1⁽ᴹ⁾ Porcentaje de personas en TARV entre todas las personas viviendo con VIH al final del período de reporte-16</v>
      </c>
      <c r="E247" s="157" t="str">
        <f>CHOOSE(Translations!$C$1+1,I247,J247,K247)</f>
        <v>Edad</v>
      </c>
      <c r="F247" s="157" t="str">
        <f>CHOOSE(Translations!$C$1+1,L247,M247,N247)</f>
        <v>15+</v>
      </c>
      <c r="G247" s="157" t="s">
        <v>2118</v>
      </c>
      <c r="H247" s="158" t="s">
        <v>2119</v>
      </c>
      <c r="I247" s="158" t="s">
        <v>1270</v>
      </c>
      <c r="J247" s="158" t="s">
        <v>1270</v>
      </c>
      <c r="K247" s="158" t="s">
        <v>1271</v>
      </c>
      <c r="L247" s="158" t="s">
        <v>1272</v>
      </c>
      <c r="M247" s="158" t="s">
        <v>1272</v>
      </c>
      <c r="N247" s="158" t="s">
        <v>1272</v>
      </c>
      <c r="O247" s="158" t="s">
        <v>2067</v>
      </c>
      <c r="P247" s="158" t="s">
        <v>2068</v>
      </c>
      <c r="Q247" s="158" t="s">
        <v>2069</v>
      </c>
    </row>
    <row r="248" spans="1:17" s="9" customFormat="1" x14ac:dyDescent="0.25">
      <c r="A248" s="157" t="s">
        <v>2064</v>
      </c>
      <c r="B248" s="157" t="str">
        <f>CHOOSE(Translations!$C$1+1,O248,P248,Q248)</f>
        <v>TCS-1.1⁽ᴹ⁾ Porcentaje de personas en TARV entre todas las personas viviendo con VIH al final del período de reporte</v>
      </c>
      <c r="C248" s="157">
        <f t="shared" si="8"/>
        <v>17</v>
      </c>
      <c r="D248" s="157" t="str">
        <f t="shared" si="9"/>
        <v>TCS-1.1⁽ᴹ⁾ Porcentaje de personas en TARV entre todas las personas viviendo con VIH al final del período de reporte-17</v>
      </c>
      <c r="E248" s="157" t="str">
        <f>CHOOSE(Translations!$C$1+1,I248,J248,K248)</f>
        <v>Edad</v>
      </c>
      <c r="F248" s="157" t="str">
        <f>CHOOSE(Translations!$C$1+1,L248,M248,N248)</f>
        <v>&lt;15</v>
      </c>
      <c r="G248" s="157" t="s">
        <v>2120</v>
      </c>
      <c r="H248" s="158" t="s">
        <v>2121</v>
      </c>
      <c r="I248" s="158" t="s">
        <v>1270</v>
      </c>
      <c r="J248" s="158" t="s">
        <v>1270</v>
      </c>
      <c r="K248" s="158" t="s">
        <v>1271</v>
      </c>
      <c r="L248" s="158" t="s">
        <v>1275</v>
      </c>
      <c r="M248" s="158" t="s">
        <v>1275</v>
      </c>
      <c r="N248" s="158" t="s">
        <v>1275</v>
      </c>
      <c r="O248" s="158" t="s">
        <v>2067</v>
      </c>
      <c r="P248" s="158" t="s">
        <v>2068</v>
      </c>
      <c r="Q248" s="158" t="s">
        <v>2069</v>
      </c>
    </row>
    <row r="249" spans="1:17" s="9" customFormat="1" x14ac:dyDescent="0.25">
      <c r="A249" s="157" t="s">
        <v>2122</v>
      </c>
      <c r="B249" s="157" t="str">
        <f>CHOOSE(Translations!$C$1+1,O249,P249,Q249)</f>
        <v>TCS-1b⁽ᴹ⁾ Porcentaje de adultos (15 años o más) en TARV entre el total de adultos viviendo con VIH al final del período de reporte</v>
      </c>
      <c r="C249" s="157">
        <f t="shared" si="8"/>
        <v>0</v>
      </c>
      <c r="D249" s="157" t="str">
        <f t="shared" si="9"/>
        <v>TCS-1b⁽ᴹ⁾ Porcentaje de adultos (15 años o más) en TARV entre el total de adultos viviendo con VIH al final del período de reporte-0</v>
      </c>
      <c r="E249" s="157" t="str">
        <f>CHOOSE(Translations!$C$1+1,I249,J249,K249)</f>
        <v>Grupo de riesgo objetivo</v>
      </c>
      <c r="F249" s="157" t="str">
        <f>CHOOSE(Translations!$C$1+1,L249,M249,N249)</f>
        <v>Reclusos</v>
      </c>
      <c r="G249" s="157" t="s">
        <v>2123</v>
      </c>
      <c r="H249" s="158" t="s">
        <v>2124</v>
      </c>
      <c r="I249" s="158" t="s">
        <v>1641</v>
      </c>
      <c r="J249" s="158" t="s">
        <v>1642</v>
      </c>
      <c r="K249" s="158" t="s">
        <v>1643</v>
      </c>
      <c r="L249" s="158" t="s">
        <v>1644</v>
      </c>
      <c r="M249" s="158" t="s">
        <v>1645</v>
      </c>
      <c r="N249" s="158" t="s">
        <v>1646</v>
      </c>
      <c r="O249" s="158" t="s">
        <v>2125</v>
      </c>
      <c r="P249" s="158" t="s">
        <v>2126</v>
      </c>
      <c r="Q249" s="158" t="s">
        <v>2127</v>
      </c>
    </row>
    <row r="250" spans="1:17" s="9" customFormat="1" x14ac:dyDescent="0.25">
      <c r="A250" s="157" t="s">
        <v>2122</v>
      </c>
      <c r="B250" s="157" t="str">
        <f>CHOOSE(Translations!$C$1+1,O250,P250,Q250)</f>
        <v>TCS-1b⁽ᴹ⁾ Porcentaje de adultos (15 años o más) en TARV entre el total de adultos viviendo con VIH al final del período de reporte</v>
      </c>
      <c r="C250" s="157">
        <f t="shared" si="8"/>
        <v>1</v>
      </c>
      <c r="D250" s="157" t="str">
        <f t="shared" si="9"/>
        <v>TCS-1b⁽ᴹ⁾ Porcentaje de adultos (15 años o más) en TARV entre el total de adultos viviendo con VIH al final del período de reporte-1</v>
      </c>
      <c r="E250" s="157" t="str">
        <f>CHOOSE(Translations!$C$1+1,I250,J250,K250)</f>
        <v>Grupo de riesgo objetivo</v>
      </c>
      <c r="F250" s="157" t="str">
        <f>CHOOSE(Translations!$C$1+1,L250,M250,N250)</f>
        <v>PWID</v>
      </c>
      <c r="G250" s="157" t="s">
        <v>2128</v>
      </c>
      <c r="H250" s="158" t="s">
        <v>2129</v>
      </c>
      <c r="I250" s="158" t="s">
        <v>1641</v>
      </c>
      <c r="J250" s="158" t="s">
        <v>1642</v>
      </c>
      <c r="K250" s="158" t="s">
        <v>1643</v>
      </c>
      <c r="L250" s="158" t="s">
        <v>1652</v>
      </c>
      <c r="M250" s="158" t="s">
        <v>1653</v>
      </c>
      <c r="N250" s="158" t="s">
        <v>1654</v>
      </c>
      <c r="O250" s="158" t="s">
        <v>2125</v>
      </c>
      <c r="P250" s="158" t="s">
        <v>2126</v>
      </c>
      <c r="Q250" s="158" t="s">
        <v>2127</v>
      </c>
    </row>
    <row r="251" spans="1:17" s="9" customFormat="1" x14ac:dyDescent="0.25">
      <c r="A251" s="157" t="s">
        <v>2122</v>
      </c>
      <c r="B251" s="157" t="str">
        <f>CHOOSE(Translations!$C$1+1,O251,P251,Q251)</f>
        <v>TCS-1b⁽ᴹ⁾ Porcentaje de adultos (15 años o más) en TARV entre el total de adultos viviendo con VIH al final del período de reporte</v>
      </c>
      <c r="C251" s="157">
        <f t="shared" si="8"/>
        <v>2</v>
      </c>
      <c r="D251" s="157" t="str">
        <f t="shared" si="9"/>
        <v>TCS-1b⁽ᴹ⁾ Porcentaje de adultos (15 años o más) en TARV entre el total de adultos viviendo con VIH al final del período de reporte-2</v>
      </c>
      <c r="E251" s="157" t="str">
        <f>CHOOSE(Translations!$C$1+1,I251,J251,K251)</f>
        <v>Grupo de riesgo objetivo</v>
      </c>
      <c r="F251" s="157" t="str">
        <f>CHOOSE(Translations!$C$1+1,L251,M251,N251)</f>
        <v>Trabajadores sexuales</v>
      </c>
      <c r="G251" s="157" t="s">
        <v>2130</v>
      </c>
      <c r="H251" s="158" t="s">
        <v>2131</v>
      </c>
      <c r="I251" s="158" t="s">
        <v>1641</v>
      </c>
      <c r="J251" s="158" t="s">
        <v>1642</v>
      </c>
      <c r="K251" s="158" t="s">
        <v>1643</v>
      </c>
      <c r="L251" s="158" t="s">
        <v>1657</v>
      </c>
      <c r="M251" s="158" t="s">
        <v>1658</v>
      </c>
      <c r="N251" s="158" t="s">
        <v>1659</v>
      </c>
      <c r="O251" s="158" t="s">
        <v>2125</v>
      </c>
      <c r="P251" s="158" t="s">
        <v>2126</v>
      </c>
      <c r="Q251" s="158" t="s">
        <v>2127</v>
      </c>
    </row>
    <row r="252" spans="1:17" s="9" customFormat="1" x14ac:dyDescent="0.25">
      <c r="A252" s="157" t="s">
        <v>2122</v>
      </c>
      <c r="B252" s="157" t="str">
        <f>CHOOSE(Translations!$C$1+1,O252,P252,Q252)</f>
        <v>TCS-1b⁽ᴹ⁾ Porcentaje de adultos (15 años o más) en TARV entre el total de adultos viviendo con VIH al final del período de reporte</v>
      </c>
      <c r="C252" s="157">
        <f t="shared" si="8"/>
        <v>3</v>
      </c>
      <c r="D252" s="157" t="str">
        <f t="shared" si="9"/>
        <v>TCS-1b⁽ᴹ⁾ Porcentaje de adultos (15 años o más) en TARV entre el total de adultos viviendo con VIH al final del período de reporte-3</v>
      </c>
      <c r="E252" s="157" t="str">
        <f>CHOOSE(Translations!$C$1+1,I252,J252,K252)</f>
        <v>Grupo de riesgo objetivo</v>
      </c>
      <c r="F252" s="157" t="str">
        <f>CHOOSE(Translations!$C$1+1,L252,M252,N252)</f>
        <v>HSH</v>
      </c>
      <c r="G252" s="157" t="s">
        <v>2132</v>
      </c>
      <c r="H252" s="158" t="s">
        <v>2133</v>
      </c>
      <c r="I252" s="158" t="s">
        <v>1641</v>
      </c>
      <c r="J252" s="158" t="s">
        <v>1642</v>
      </c>
      <c r="K252" s="158" t="s">
        <v>1643</v>
      </c>
      <c r="L252" s="158" t="s">
        <v>1662</v>
      </c>
      <c r="M252" s="158" t="s">
        <v>1663</v>
      </c>
      <c r="N252" s="158" t="s">
        <v>1663</v>
      </c>
      <c r="O252" s="158" t="s">
        <v>2125</v>
      </c>
      <c r="P252" s="158" t="s">
        <v>2126</v>
      </c>
      <c r="Q252" s="158" t="s">
        <v>2127</v>
      </c>
    </row>
    <row r="253" spans="1:17" s="9" customFormat="1" x14ac:dyDescent="0.25">
      <c r="A253" s="157" t="s">
        <v>2122</v>
      </c>
      <c r="B253" s="157" t="str">
        <f>CHOOSE(Translations!$C$1+1,O253,P253,Q253)</f>
        <v>TCS-1b⁽ᴹ⁾ Porcentaje de adultos (15 años o más) en TARV entre el total de adultos viviendo con VIH al final del período de reporte</v>
      </c>
      <c r="C253" s="157">
        <f t="shared" si="8"/>
        <v>4</v>
      </c>
      <c r="D253" s="157" t="str">
        <f t="shared" si="9"/>
        <v>TCS-1b⁽ᴹ⁾ Porcentaje de adultos (15 años o más) en TARV entre el total de adultos viviendo con VIH al final del período de reporte-4</v>
      </c>
      <c r="E253" s="157" t="str">
        <f>CHOOSE(Translations!$C$1+1,I253,J253,K253)</f>
        <v>Duración del tratamiento</v>
      </c>
      <c r="F253" s="157" t="str">
        <f>CHOOSE(Translations!$C$1+1,L253,M253,N253)</f>
        <v>Iniciaron TARV recientemente</v>
      </c>
      <c r="G253" s="157" t="s">
        <v>2134</v>
      </c>
      <c r="H253" s="158" t="s">
        <v>2135</v>
      </c>
      <c r="I253" s="158" t="s">
        <v>2078</v>
      </c>
      <c r="J253" s="158" t="s">
        <v>2079</v>
      </c>
      <c r="K253" s="158" t="s">
        <v>2080</v>
      </c>
      <c r="L253" s="158" t="s">
        <v>2081</v>
      </c>
      <c r="M253" s="158" t="s">
        <v>2082</v>
      </c>
      <c r="N253" s="158" t="s">
        <v>2083</v>
      </c>
      <c r="O253" s="158" t="s">
        <v>2125</v>
      </c>
      <c r="P253" s="158" t="s">
        <v>2126</v>
      </c>
      <c r="Q253" s="158" t="s">
        <v>2127</v>
      </c>
    </row>
    <row r="254" spans="1:17" s="9" customFormat="1" x14ac:dyDescent="0.25">
      <c r="A254" s="157" t="s">
        <v>2122</v>
      </c>
      <c r="B254" s="157" t="str">
        <f>CHOOSE(Translations!$C$1+1,O254,P254,Q254)</f>
        <v>TCS-1b⁽ᴹ⁾ Porcentaje de adultos (15 años o más) en TARV entre el total de adultos viviendo con VIH al final del período de reporte</v>
      </c>
      <c r="C254" s="157">
        <f t="shared" si="8"/>
        <v>5</v>
      </c>
      <c r="D254" s="157" t="str">
        <f t="shared" si="9"/>
        <v>TCS-1b⁽ᴹ⁾ Porcentaje de adultos (15 años o más) en TARV entre el total de adultos viviendo con VIH al final del período de reporte-5</v>
      </c>
      <c r="E254" s="157" t="str">
        <f>CHOOSE(Translations!$C$1+1,I254,J254,K254)</f>
        <v>Género | Edad</v>
      </c>
      <c r="F254" s="157" t="str">
        <f>CHOOSE(Translations!$C$1+1,L254,M254,N254)</f>
        <v>Mujeres 15-24</v>
      </c>
      <c r="G254" s="157" t="s">
        <v>2136</v>
      </c>
      <c r="H254" s="158" t="s">
        <v>2137</v>
      </c>
      <c r="I254" s="158" t="s">
        <v>1231</v>
      </c>
      <c r="J254" s="158" t="s">
        <v>1232</v>
      </c>
      <c r="K254" s="158" t="s">
        <v>1233</v>
      </c>
      <c r="L254" s="158" t="s">
        <v>2086</v>
      </c>
      <c r="M254" s="158" t="s">
        <v>2087</v>
      </c>
      <c r="N254" s="158" t="s">
        <v>2088</v>
      </c>
      <c r="O254" s="158" t="s">
        <v>2125</v>
      </c>
      <c r="P254" s="158" t="s">
        <v>2126</v>
      </c>
      <c r="Q254" s="158" t="s">
        <v>2127</v>
      </c>
    </row>
    <row r="255" spans="1:17" s="9" customFormat="1" x14ac:dyDescent="0.25">
      <c r="A255" s="157" t="s">
        <v>2122</v>
      </c>
      <c r="B255" s="157" t="str">
        <f>CHOOSE(Translations!$C$1+1,O255,P255,Q255)</f>
        <v>TCS-1b⁽ᴹ⁾ Porcentaje de adultos (15 años o más) en TARV entre el total de adultos viviendo con VIH al final del período de reporte</v>
      </c>
      <c r="C255" s="157">
        <f t="shared" si="8"/>
        <v>6</v>
      </c>
      <c r="D255" s="157" t="str">
        <f t="shared" si="9"/>
        <v>TCS-1b⁽ᴹ⁾ Porcentaje de adultos (15 años o más) en TARV entre el total de adultos viviendo con VIH al final del período de reporte-6</v>
      </c>
      <c r="E255" s="157" t="str">
        <f>CHOOSE(Translations!$C$1+1,I255,J255,K255)</f>
        <v>Género | Edad</v>
      </c>
      <c r="F255" s="157" t="str">
        <f>CHOOSE(Translations!$C$1+1,L255,M255,N255)</f>
        <v>Hombres 15-24</v>
      </c>
      <c r="G255" s="157" t="s">
        <v>2138</v>
      </c>
      <c r="H255" s="158" t="s">
        <v>2139</v>
      </c>
      <c r="I255" s="158" t="s">
        <v>1231</v>
      </c>
      <c r="J255" s="158" t="s">
        <v>1232</v>
      </c>
      <c r="K255" s="158" t="s">
        <v>1233</v>
      </c>
      <c r="L255" s="158" t="s">
        <v>2091</v>
      </c>
      <c r="M255" s="158" t="s">
        <v>2092</v>
      </c>
      <c r="N255" s="158" t="s">
        <v>2093</v>
      </c>
      <c r="O255" s="158" t="s">
        <v>2125</v>
      </c>
      <c r="P255" s="158" t="s">
        <v>2126</v>
      </c>
      <c r="Q255" s="158" t="s">
        <v>2127</v>
      </c>
    </row>
    <row r="256" spans="1:17" s="9" customFormat="1" x14ac:dyDescent="0.25">
      <c r="A256" s="157" t="s">
        <v>2122</v>
      </c>
      <c r="B256" s="157" t="str">
        <f>CHOOSE(Translations!$C$1+1,O256,P256,Q256)</f>
        <v>TCS-1b⁽ᴹ⁾ Porcentaje de adultos (15 años o más) en TARV entre el total de adultos viviendo con VIH al final del período de reporte</v>
      </c>
      <c r="C256" s="157">
        <f t="shared" si="8"/>
        <v>7</v>
      </c>
      <c r="D256" s="157" t="str">
        <f t="shared" si="9"/>
        <v>TCS-1b⁽ᴹ⁾ Porcentaje de adultos (15 años o más) en TARV entre el total de adultos viviendo con VIH al final del período de reporte-7</v>
      </c>
      <c r="E256" s="157" t="str">
        <f>CHOOSE(Translations!$C$1+1,I256,J256,K256)</f>
        <v>Género | Edad</v>
      </c>
      <c r="F256" s="157" t="str">
        <f>CHOOSE(Translations!$C$1+1,L256,M256,N256)</f>
        <v>Mujeres 20-24</v>
      </c>
      <c r="G256" s="157" t="s">
        <v>2140</v>
      </c>
      <c r="H256" s="158" t="s">
        <v>2141</v>
      </c>
      <c r="I256" s="158" t="s">
        <v>1231</v>
      </c>
      <c r="J256" s="158" t="s">
        <v>1232</v>
      </c>
      <c r="K256" s="158" t="s">
        <v>1233</v>
      </c>
      <c r="L256" s="158" t="s">
        <v>1234</v>
      </c>
      <c r="M256" s="158" t="s">
        <v>1235</v>
      </c>
      <c r="N256" s="158" t="s">
        <v>1236</v>
      </c>
      <c r="O256" s="158" t="s">
        <v>2125</v>
      </c>
      <c r="P256" s="158" t="s">
        <v>2126</v>
      </c>
      <c r="Q256" s="158" t="s">
        <v>2127</v>
      </c>
    </row>
    <row r="257" spans="1:17" s="9" customFormat="1" x14ac:dyDescent="0.25">
      <c r="A257" s="157" t="s">
        <v>2122</v>
      </c>
      <c r="B257" s="157" t="str">
        <f>CHOOSE(Translations!$C$1+1,O257,P257,Q257)</f>
        <v>TCS-1b⁽ᴹ⁾ Porcentaje de adultos (15 años o más) en TARV entre el total de adultos viviendo con VIH al final del período de reporte</v>
      </c>
      <c r="C257" s="157">
        <f t="shared" si="8"/>
        <v>8</v>
      </c>
      <c r="D257" s="157" t="str">
        <f t="shared" si="9"/>
        <v>TCS-1b⁽ᴹ⁾ Porcentaje de adultos (15 años o más) en TARV entre el total de adultos viviendo con VIH al final del período de reporte-8</v>
      </c>
      <c r="E257" s="157" t="str">
        <f>CHOOSE(Translations!$C$1+1,I257,J257,K257)</f>
        <v>Género | Edad</v>
      </c>
      <c r="F257" s="157" t="str">
        <f>CHOOSE(Translations!$C$1+1,L257,M257,N257)</f>
        <v>Hombres 20-24</v>
      </c>
      <c r="G257" s="157" t="s">
        <v>2142</v>
      </c>
      <c r="H257" s="158" t="s">
        <v>2143</v>
      </c>
      <c r="I257" s="158" t="s">
        <v>1231</v>
      </c>
      <c r="J257" s="158" t="s">
        <v>1232</v>
      </c>
      <c r="K257" s="158" t="s">
        <v>1233</v>
      </c>
      <c r="L257" s="158" t="s">
        <v>1242</v>
      </c>
      <c r="M257" s="158" t="s">
        <v>1243</v>
      </c>
      <c r="N257" s="158" t="s">
        <v>1244</v>
      </c>
      <c r="O257" s="158" t="s">
        <v>2125</v>
      </c>
      <c r="P257" s="158" t="s">
        <v>2126</v>
      </c>
      <c r="Q257" s="158" t="s">
        <v>2127</v>
      </c>
    </row>
    <row r="258" spans="1:17" s="9" customFormat="1" x14ac:dyDescent="0.25">
      <c r="A258" s="157" t="s">
        <v>2122</v>
      </c>
      <c r="B258" s="157" t="str">
        <f>CHOOSE(Translations!$C$1+1,O258,P258,Q258)</f>
        <v>TCS-1b⁽ᴹ⁾ Porcentaje de adultos (15 años o más) en TARV entre el total de adultos viviendo con VIH al final del período de reporte</v>
      </c>
      <c r="C258" s="157">
        <f t="shared" si="8"/>
        <v>9</v>
      </c>
      <c r="D258" s="157" t="str">
        <f t="shared" si="9"/>
        <v>TCS-1b⁽ᴹ⁾ Porcentaje de adultos (15 años o más) en TARV entre el total de adultos viviendo con VIH al final del período de reporte-9</v>
      </c>
      <c r="E258" s="157" t="str">
        <f>CHOOSE(Translations!$C$1+1,I258,J258,K258)</f>
        <v>Género | Edad</v>
      </c>
      <c r="F258" s="157" t="str">
        <f>CHOOSE(Translations!$C$1+1,L258,M258,N258)</f>
        <v>Mujeres 15-19</v>
      </c>
      <c r="G258" s="157" t="s">
        <v>2144</v>
      </c>
      <c r="H258" s="158" t="s">
        <v>2145</v>
      </c>
      <c r="I258" s="158" t="s">
        <v>1231</v>
      </c>
      <c r="J258" s="158" t="s">
        <v>1232</v>
      </c>
      <c r="K258" s="158" t="s">
        <v>1233</v>
      </c>
      <c r="L258" s="158" t="s">
        <v>1247</v>
      </c>
      <c r="M258" s="158" t="s">
        <v>1248</v>
      </c>
      <c r="N258" s="158" t="s">
        <v>1249</v>
      </c>
      <c r="O258" s="158" t="s">
        <v>2125</v>
      </c>
      <c r="P258" s="158" t="s">
        <v>2126</v>
      </c>
      <c r="Q258" s="158" t="s">
        <v>2127</v>
      </c>
    </row>
    <row r="259" spans="1:17" s="9" customFormat="1" x14ac:dyDescent="0.25">
      <c r="A259" s="157" t="s">
        <v>2122</v>
      </c>
      <c r="B259" s="157" t="str">
        <f>CHOOSE(Translations!$C$1+1,O259,P259,Q259)</f>
        <v>TCS-1b⁽ᴹ⁾ Porcentaje de adultos (15 años o más) en TARV entre el total de adultos viviendo con VIH al final del período de reporte</v>
      </c>
      <c r="C259" s="157">
        <f t="shared" si="8"/>
        <v>10</v>
      </c>
      <c r="D259" s="157" t="str">
        <f t="shared" si="9"/>
        <v>TCS-1b⁽ᴹ⁾ Porcentaje de adultos (15 años o más) en TARV entre el total de adultos viviendo con VIH al final del período de reporte-10</v>
      </c>
      <c r="E259" s="157" t="str">
        <f>CHOOSE(Translations!$C$1+1,I259,J259,K259)</f>
        <v>Género | Edad</v>
      </c>
      <c r="F259" s="157" t="str">
        <f>CHOOSE(Translations!$C$1+1,L259,M259,N259)</f>
        <v>Hombres 15-19</v>
      </c>
      <c r="G259" s="157" t="s">
        <v>2146</v>
      </c>
      <c r="H259" s="158" t="s">
        <v>2147</v>
      </c>
      <c r="I259" s="158" t="s">
        <v>1231</v>
      </c>
      <c r="J259" s="158" t="s">
        <v>1232</v>
      </c>
      <c r="K259" s="158" t="s">
        <v>1233</v>
      </c>
      <c r="L259" s="158" t="s">
        <v>1252</v>
      </c>
      <c r="M259" s="158" t="s">
        <v>1253</v>
      </c>
      <c r="N259" s="158" t="s">
        <v>1254</v>
      </c>
      <c r="O259" s="158" t="s">
        <v>2125</v>
      </c>
      <c r="P259" s="158" t="s">
        <v>2126</v>
      </c>
      <c r="Q259" s="158" t="s">
        <v>2127</v>
      </c>
    </row>
    <row r="260" spans="1:17" s="9" customFormat="1" x14ac:dyDescent="0.25">
      <c r="A260" s="157" t="s">
        <v>2122</v>
      </c>
      <c r="B260" s="157" t="str">
        <f>CHOOSE(Translations!$C$1+1,O260,P260,Q260)</f>
        <v>TCS-1b⁽ᴹ⁾ Porcentaje de adultos (15 años o más) en TARV entre el total de adultos viviendo con VIH al final del período de reporte</v>
      </c>
      <c r="C260" s="157">
        <f t="shared" si="8"/>
        <v>11</v>
      </c>
      <c r="D260" s="157" t="str">
        <f t="shared" si="9"/>
        <v>TCS-1b⁽ᴹ⁾ Porcentaje de adultos (15 años o más) en TARV entre el total de adultos viviendo con VIH al final del período de reporte-11</v>
      </c>
      <c r="E260" s="157" t="str">
        <f>CHOOSE(Translations!$C$1+1,I260,J260,K260)</f>
        <v>Género | Edad</v>
      </c>
      <c r="F260" s="157" t="str">
        <f>CHOOSE(Translations!$C$1+1,L260,M260,N260)</f>
        <v>Mujeres 15+</v>
      </c>
      <c r="G260" s="157" t="s">
        <v>2148</v>
      </c>
      <c r="H260" s="158" t="s">
        <v>2149</v>
      </c>
      <c r="I260" s="158" t="s">
        <v>1231</v>
      </c>
      <c r="J260" s="158" t="s">
        <v>1232</v>
      </c>
      <c r="K260" s="158" t="s">
        <v>1233</v>
      </c>
      <c r="L260" s="158" t="s">
        <v>2104</v>
      </c>
      <c r="M260" s="158" t="s">
        <v>2105</v>
      </c>
      <c r="N260" s="158" t="s">
        <v>2106</v>
      </c>
      <c r="O260" s="158" t="s">
        <v>2125</v>
      </c>
      <c r="P260" s="158" t="s">
        <v>2126</v>
      </c>
      <c r="Q260" s="158" t="s">
        <v>2127</v>
      </c>
    </row>
    <row r="261" spans="1:17" s="9" customFormat="1" x14ac:dyDescent="0.25">
      <c r="A261" s="157" t="s">
        <v>2122</v>
      </c>
      <c r="B261" s="157" t="str">
        <f>CHOOSE(Translations!$C$1+1,O261,P261,Q261)</f>
        <v>TCS-1b⁽ᴹ⁾ Porcentaje de adultos (15 años o más) en TARV entre el total de adultos viviendo con VIH al final del período de reporte</v>
      </c>
      <c r="C261" s="157">
        <f t="shared" si="8"/>
        <v>12</v>
      </c>
      <c r="D261" s="157" t="str">
        <f t="shared" si="9"/>
        <v>TCS-1b⁽ᴹ⁾ Porcentaje de adultos (15 años o más) en TARV entre el total de adultos viviendo con VIH al final del período de reporte-12</v>
      </c>
      <c r="E261" s="157" t="str">
        <f>CHOOSE(Translations!$C$1+1,I261,J261,K261)</f>
        <v>Género | Edad</v>
      </c>
      <c r="F261" s="157" t="str">
        <f>CHOOSE(Translations!$C$1+1,L261,M261,N261)</f>
        <v>Hombres 15+</v>
      </c>
      <c r="G261" s="157" t="s">
        <v>2150</v>
      </c>
      <c r="H261" s="158" t="s">
        <v>2151</v>
      </c>
      <c r="I261" s="158" t="s">
        <v>1231</v>
      </c>
      <c r="J261" s="158" t="s">
        <v>1232</v>
      </c>
      <c r="K261" s="158" t="s">
        <v>1233</v>
      </c>
      <c r="L261" s="158" t="s">
        <v>2109</v>
      </c>
      <c r="M261" s="158" t="s">
        <v>2110</v>
      </c>
      <c r="N261" s="158" t="s">
        <v>2111</v>
      </c>
      <c r="O261" s="158" t="s">
        <v>2125</v>
      </c>
      <c r="P261" s="158" t="s">
        <v>2126</v>
      </c>
      <c r="Q261" s="158" t="s">
        <v>2127</v>
      </c>
    </row>
    <row r="262" spans="1:17" s="9" customFormat="1" x14ac:dyDescent="0.25">
      <c r="A262" s="157" t="s">
        <v>2122</v>
      </c>
      <c r="B262" s="157" t="str">
        <f>CHOOSE(Translations!$C$1+1,O262,P262,Q262)</f>
        <v>TCS-1b⁽ᴹ⁾ Porcentaje de adultos (15 años o más) en TARV entre el total de adultos viviendo con VIH al final del período de reporte</v>
      </c>
      <c r="C262" s="157">
        <f t="shared" si="8"/>
        <v>13</v>
      </c>
      <c r="D262" s="157" t="str">
        <f t="shared" si="9"/>
        <v>TCS-1b⁽ᴹ⁾ Porcentaje de adultos (15 años o más) en TARV entre el total de adultos viviendo con VIH al final del período de reporte-13</v>
      </c>
      <c r="E262" s="157" t="str">
        <f>CHOOSE(Translations!$C$1+1,I262,J262,K262)</f>
        <v>Género</v>
      </c>
      <c r="F262" s="157" t="str">
        <f>CHOOSE(Translations!$C$1+1,L262,M262,N262)</f>
        <v>Transgénero</v>
      </c>
      <c r="G262" s="157" t="s">
        <v>2152</v>
      </c>
      <c r="H262" s="158" t="s">
        <v>2153</v>
      </c>
      <c r="I262" s="158" t="s">
        <v>1257</v>
      </c>
      <c r="J262" s="158" t="s">
        <v>1258</v>
      </c>
      <c r="K262" s="158" t="s">
        <v>1259</v>
      </c>
      <c r="L262" s="158" t="s">
        <v>1341</v>
      </c>
      <c r="M262" s="158" t="s">
        <v>1342</v>
      </c>
      <c r="N262" s="158" t="s">
        <v>1343</v>
      </c>
      <c r="O262" s="158" t="s">
        <v>2125</v>
      </c>
      <c r="P262" s="158" t="s">
        <v>2126</v>
      </c>
      <c r="Q262" s="158" t="s">
        <v>2127</v>
      </c>
    </row>
    <row r="263" spans="1:17" s="9" customFormat="1" x14ac:dyDescent="0.25">
      <c r="A263" s="157" t="s">
        <v>2122</v>
      </c>
      <c r="B263" s="157" t="str">
        <f>CHOOSE(Translations!$C$1+1,O263,P263,Q263)</f>
        <v>TCS-1b⁽ᴹ⁾ Porcentaje de adultos (15 años o más) en TARV entre el total de adultos viviendo con VIH al final del período de reporte</v>
      </c>
      <c r="C263" s="157">
        <f t="shared" si="8"/>
        <v>14</v>
      </c>
      <c r="D263" s="157" t="str">
        <f t="shared" si="9"/>
        <v>TCS-1b⁽ᴹ⁾ Porcentaje de adultos (15 años o más) en TARV entre el total de adultos viviendo con VIH al final del período de reporte-14</v>
      </c>
      <c r="E263" s="157" t="str">
        <f>CHOOSE(Translations!$C$1+1,I263,J263,K263)</f>
        <v>Género</v>
      </c>
      <c r="F263" s="157" t="str">
        <f>CHOOSE(Translations!$C$1+1,L263,M263,N263)</f>
        <v>Mujeres</v>
      </c>
      <c r="G263" s="157" t="s">
        <v>2154</v>
      </c>
      <c r="H263" s="158" t="s">
        <v>2155</v>
      </c>
      <c r="I263" s="158" t="s">
        <v>1257</v>
      </c>
      <c r="J263" s="158" t="s">
        <v>1258</v>
      </c>
      <c r="K263" s="158" t="s">
        <v>1259</v>
      </c>
      <c r="L263" s="158" t="s">
        <v>1260</v>
      </c>
      <c r="M263" s="158" t="s">
        <v>1261</v>
      </c>
      <c r="N263" s="158" t="s">
        <v>1262</v>
      </c>
      <c r="O263" s="158" t="s">
        <v>2125</v>
      </c>
      <c r="P263" s="158" t="s">
        <v>2126</v>
      </c>
      <c r="Q263" s="158" t="s">
        <v>2127</v>
      </c>
    </row>
    <row r="264" spans="1:17" s="9" customFormat="1" x14ac:dyDescent="0.25">
      <c r="A264" s="157" t="s">
        <v>2122</v>
      </c>
      <c r="B264" s="157" t="str">
        <f>CHOOSE(Translations!$C$1+1,O264,P264,Q264)</f>
        <v>TCS-1b⁽ᴹ⁾ Porcentaje de adultos (15 años o más) en TARV entre el total de adultos viviendo con VIH al final del período de reporte</v>
      </c>
      <c r="C264" s="157">
        <f t="shared" si="8"/>
        <v>15</v>
      </c>
      <c r="D264" s="157" t="str">
        <f t="shared" si="9"/>
        <v>TCS-1b⁽ᴹ⁾ Porcentaje de adultos (15 años o más) en TARV entre el total de adultos viviendo con VIH al final del período de reporte-15</v>
      </c>
      <c r="E264" s="157" t="str">
        <f>CHOOSE(Translations!$C$1+1,I264,J264,K264)</f>
        <v>Género</v>
      </c>
      <c r="F264" s="157" t="str">
        <f>CHOOSE(Translations!$C$1+1,L264,M264,N264)</f>
        <v>Hombres</v>
      </c>
      <c r="G264" s="157" t="s">
        <v>2156</v>
      </c>
      <c r="H264" s="158" t="s">
        <v>2157</v>
      </c>
      <c r="I264" s="158" t="s">
        <v>1257</v>
      </c>
      <c r="J264" s="158" t="s">
        <v>1258</v>
      </c>
      <c r="K264" s="158" t="s">
        <v>1259</v>
      </c>
      <c r="L264" s="158" t="s">
        <v>1265</v>
      </c>
      <c r="M264" s="158" t="s">
        <v>1266</v>
      </c>
      <c r="N264" s="158" t="s">
        <v>1267</v>
      </c>
      <c r="O264" s="158" t="s">
        <v>2125</v>
      </c>
      <c r="P264" s="158" t="s">
        <v>2126</v>
      </c>
      <c r="Q264" s="158" t="s">
        <v>2127</v>
      </c>
    </row>
    <row r="265" spans="1:17" s="9" customFormat="1" x14ac:dyDescent="0.25">
      <c r="A265" s="157" t="s">
        <v>2158</v>
      </c>
      <c r="B265" s="157" t="str">
        <f>CHOOSE(Translations!$C$1+1,O265,P265,Q265)</f>
        <v>TCS-1c⁽ᴹ⁾ Porcentaje de niños (menores de 15 años) en TARV entre el total de niños viviendo con VIH al final del período de reporte</v>
      </c>
      <c r="C265" s="157">
        <f t="shared" si="8"/>
        <v>0</v>
      </c>
      <c r="D265" s="157" t="str">
        <f t="shared" si="9"/>
        <v>TCS-1c⁽ᴹ⁾ Porcentaje de niños (menores de 15 años) en TARV entre el total de niños viviendo con VIH al final del período de reporte-0</v>
      </c>
      <c r="E265" s="157" t="str">
        <f>CHOOSE(Translations!$C$1+1,I265,J265,K265)</f>
        <v>Duración del tratamiento</v>
      </c>
      <c r="F265" s="157" t="str">
        <f>CHOOSE(Translations!$C$1+1,L265,M265,N265)</f>
        <v>Iniciaron TARV recientemente</v>
      </c>
      <c r="G265" s="157" t="s">
        <v>2159</v>
      </c>
      <c r="H265" s="158" t="s">
        <v>2160</v>
      </c>
      <c r="I265" s="158" t="s">
        <v>2078</v>
      </c>
      <c r="J265" s="158" t="s">
        <v>2079</v>
      </c>
      <c r="K265" s="158" t="s">
        <v>2080</v>
      </c>
      <c r="L265" s="158" t="s">
        <v>2081</v>
      </c>
      <c r="M265" s="158" t="s">
        <v>2082</v>
      </c>
      <c r="N265" s="158" t="s">
        <v>2083</v>
      </c>
      <c r="O265" s="158" t="s">
        <v>2161</v>
      </c>
      <c r="P265" s="158" t="s">
        <v>2162</v>
      </c>
      <c r="Q265" s="158" t="s">
        <v>2163</v>
      </c>
    </row>
    <row r="266" spans="1:17" s="9" customFormat="1" x14ac:dyDescent="0.25">
      <c r="A266" s="157" t="s">
        <v>2158</v>
      </c>
      <c r="B266" s="157" t="str">
        <f>CHOOSE(Translations!$C$1+1,O266,P266,Q266)</f>
        <v>TCS-1c⁽ᴹ⁾ Porcentaje de niños (menores de 15 años) en TARV entre el total de niños viviendo con VIH al final del período de reporte</v>
      </c>
      <c r="C266" s="157">
        <f t="shared" si="8"/>
        <v>1</v>
      </c>
      <c r="D266" s="157" t="str">
        <f t="shared" si="9"/>
        <v>TCS-1c⁽ᴹ⁾ Porcentaje de niños (menores de 15 años) en TARV entre el total de niños viviendo con VIH al final del período de reporte-1</v>
      </c>
      <c r="E266" s="157" t="str">
        <f>CHOOSE(Translations!$C$1+1,I266,J266,K266)</f>
        <v>Género</v>
      </c>
      <c r="F266" s="157" t="str">
        <f>CHOOSE(Translations!$C$1+1,L266,M266,N266)</f>
        <v>Mujeres</v>
      </c>
      <c r="G266" s="157" t="s">
        <v>2164</v>
      </c>
      <c r="H266" s="158" t="s">
        <v>2165</v>
      </c>
      <c r="I266" s="158" t="s">
        <v>1257</v>
      </c>
      <c r="J266" s="158" t="s">
        <v>1258</v>
      </c>
      <c r="K266" s="158" t="s">
        <v>1259</v>
      </c>
      <c r="L266" s="158" t="s">
        <v>1260</v>
      </c>
      <c r="M266" s="158" t="s">
        <v>1261</v>
      </c>
      <c r="N266" s="158" t="s">
        <v>1262</v>
      </c>
      <c r="O266" s="158" t="s">
        <v>2161</v>
      </c>
      <c r="P266" s="158" t="s">
        <v>2162</v>
      </c>
      <c r="Q266" s="158" t="s">
        <v>2163</v>
      </c>
    </row>
    <row r="267" spans="1:17" s="9" customFormat="1" x14ac:dyDescent="0.25">
      <c r="A267" s="157" t="s">
        <v>2158</v>
      </c>
      <c r="B267" s="157" t="str">
        <f>CHOOSE(Translations!$C$1+1,O267,P267,Q267)</f>
        <v>TCS-1c⁽ᴹ⁾ Porcentaje de niños (menores de 15 años) en TARV entre el total de niños viviendo con VIH al final del período de reporte</v>
      </c>
      <c r="C267" s="157">
        <f t="shared" si="8"/>
        <v>2</v>
      </c>
      <c r="D267" s="157" t="str">
        <f t="shared" si="9"/>
        <v>TCS-1c⁽ᴹ⁾ Porcentaje de niños (menores de 15 años) en TARV entre el total de niños viviendo con VIH al final del período de reporte-2</v>
      </c>
      <c r="E267" s="157" t="str">
        <f>CHOOSE(Translations!$C$1+1,I267,J267,K267)</f>
        <v>Género</v>
      </c>
      <c r="F267" s="157" t="str">
        <f>CHOOSE(Translations!$C$1+1,L267,M267,N267)</f>
        <v>Hombres</v>
      </c>
      <c r="G267" s="157" t="s">
        <v>2166</v>
      </c>
      <c r="H267" s="158" t="s">
        <v>2167</v>
      </c>
      <c r="I267" s="158" t="s">
        <v>1257</v>
      </c>
      <c r="J267" s="158" t="s">
        <v>1258</v>
      </c>
      <c r="K267" s="158" t="s">
        <v>1259</v>
      </c>
      <c r="L267" s="158" t="s">
        <v>1265</v>
      </c>
      <c r="M267" s="158" t="s">
        <v>1266</v>
      </c>
      <c r="N267" s="158" t="s">
        <v>1267</v>
      </c>
      <c r="O267" s="158" t="s">
        <v>2161</v>
      </c>
      <c r="P267" s="158" t="s">
        <v>2162</v>
      </c>
      <c r="Q267" s="158" t="s">
        <v>2163</v>
      </c>
    </row>
    <row r="268" spans="1:17" s="9" customFormat="1" x14ac:dyDescent="0.25">
      <c r="A268" s="157" t="s">
        <v>2168</v>
      </c>
      <c r="B268" s="157" t="str">
        <f>CHOOSE(Translations!$C$1+1,O268,P268,Q268)</f>
        <v>TCP-1⁽ᴹ⁾ Número de casos notificados de todas las formas de tuberculosis (esto es, confirmados bacteriológicamente y con diagnóstico clínico), casos nuevos y recaídas.</v>
      </c>
      <c r="C268" s="157">
        <f t="shared" si="8"/>
        <v>0</v>
      </c>
      <c r="D268" s="157" t="str">
        <f t="shared" si="9"/>
        <v>TCP-1⁽ᴹ⁾ Número de casos notificados de todas las formas de tuberculosis (esto es, confirmados bacteriológicamente y con diagnóstico clínico), casos nuevos y recaídas.-0</v>
      </c>
      <c r="E268" s="157" t="str">
        <f>CHOOSE(Translations!$C$1+1,I268,J268,K268)</f>
        <v>Definición de caso</v>
      </c>
      <c r="F268" s="157" t="str">
        <f>CHOOSE(Translations!$C$1+1,L268,M268,N268)</f>
        <v>Confirmado bacteriológicamente</v>
      </c>
      <c r="G268" s="157" t="s">
        <v>2169</v>
      </c>
      <c r="H268" s="158" t="s">
        <v>2170</v>
      </c>
      <c r="I268" s="158" t="s">
        <v>2171</v>
      </c>
      <c r="J268" s="158" t="s">
        <v>1373</v>
      </c>
      <c r="K268" s="158" t="s">
        <v>1374</v>
      </c>
      <c r="L268" s="158" t="s">
        <v>2172</v>
      </c>
      <c r="M268" s="158" t="s">
        <v>2173</v>
      </c>
      <c r="N268" s="158" t="s">
        <v>2174</v>
      </c>
      <c r="O268" s="158" t="s">
        <v>2175</v>
      </c>
      <c r="P268" s="158" t="s">
        <v>2176</v>
      </c>
      <c r="Q268" s="158" t="s">
        <v>2177</v>
      </c>
    </row>
    <row r="269" spans="1:17" s="9" customFormat="1" x14ac:dyDescent="0.25">
      <c r="A269" s="157" t="s">
        <v>2168</v>
      </c>
      <c r="B269" s="157" t="str">
        <f>CHOOSE(Translations!$C$1+1,O269,P269,Q269)</f>
        <v>TCP-1⁽ᴹ⁾ Número de casos notificados de todas las formas de tuberculosis (esto es, confirmados bacteriológicamente y con diagnóstico clínico), casos nuevos y recaídas.</v>
      </c>
      <c r="C269" s="157">
        <f t="shared" si="8"/>
        <v>1</v>
      </c>
      <c r="D269" s="157" t="str">
        <f t="shared" si="9"/>
        <v>TCP-1⁽ᴹ⁾ Número de casos notificados de todas las formas de tuberculosis (esto es, confirmados bacteriológicamente y con diagnóstico clínico), casos nuevos y recaídas.-1</v>
      </c>
      <c r="E269" s="157" t="str">
        <f>CHOOSE(Translations!$C$1+1,I269,J269,K269)</f>
        <v>Resultado de prueba del VIH</v>
      </c>
      <c r="F269" s="157" t="str">
        <f>CHOOSE(Translations!$C$1+1,L269,M269,N269)</f>
        <v>No documentado</v>
      </c>
      <c r="G269" s="157" t="s">
        <v>2178</v>
      </c>
      <c r="H269" s="158" t="s">
        <v>2179</v>
      </c>
      <c r="I269" s="158" t="s">
        <v>1875</v>
      </c>
      <c r="J269" s="158" t="s">
        <v>1876</v>
      </c>
      <c r="K269" s="158" t="s">
        <v>1877</v>
      </c>
      <c r="L269" s="158" t="s">
        <v>2180</v>
      </c>
      <c r="M269" s="158" t="s">
        <v>2181</v>
      </c>
      <c r="N269" s="158" t="s">
        <v>2182</v>
      </c>
      <c r="O269" s="158" t="s">
        <v>2175</v>
      </c>
      <c r="P269" s="158" t="s">
        <v>2176</v>
      </c>
      <c r="Q269" s="158" t="s">
        <v>2177</v>
      </c>
    </row>
    <row r="270" spans="1:17" s="9" customFormat="1" x14ac:dyDescent="0.25">
      <c r="A270" s="157" t="s">
        <v>2168</v>
      </c>
      <c r="B270" s="157" t="str">
        <f>CHOOSE(Translations!$C$1+1,O270,P270,Q270)</f>
        <v>TCP-1⁽ᴹ⁾ Número de casos notificados de todas las formas de tuberculosis (esto es, confirmados bacteriológicamente y con diagnóstico clínico), casos nuevos y recaídas.</v>
      </c>
      <c r="C270" s="157">
        <f t="shared" si="8"/>
        <v>2</v>
      </c>
      <c r="D270" s="157" t="str">
        <f t="shared" si="9"/>
        <v>TCP-1⁽ᴹ⁾ Número de casos notificados de todas las formas de tuberculosis (esto es, confirmados bacteriológicamente y con diagnóstico clínico), casos nuevos y recaídas.-2</v>
      </c>
      <c r="E270" s="157" t="str">
        <f>CHOOSE(Translations!$C$1+1,I270,J270,K270)</f>
        <v>Resultado de prueba del VIH</v>
      </c>
      <c r="F270" s="157" t="str">
        <f>CHOOSE(Translations!$C$1+1,L270,M270,N270)</f>
        <v>Negativo</v>
      </c>
      <c r="G270" s="157" t="s">
        <v>2183</v>
      </c>
      <c r="H270" s="158" t="s">
        <v>2184</v>
      </c>
      <c r="I270" s="158" t="s">
        <v>1875</v>
      </c>
      <c r="J270" s="158" t="s">
        <v>1876</v>
      </c>
      <c r="K270" s="158" t="s">
        <v>1877</v>
      </c>
      <c r="L270" s="158" t="s">
        <v>1878</v>
      </c>
      <c r="M270" s="158" t="s">
        <v>1879</v>
      </c>
      <c r="N270" s="158" t="s">
        <v>1880</v>
      </c>
      <c r="O270" s="158" t="s">
        <v>2175</v>
      </c>
      <c r="P270" s="158" t="s">
        <v>2176</v>
      </c>
      <c r="Q270" s="158" t="s">
        <v>2177</v>
      </c>
    </row>
    <row r="271" spans="1:17" s="9" customFormat="1" x14ac:dyDescent="0.25">
      <c r="A271" s="157" t="s">
        <v>2168</v>
      </c>
      <c r="B271" s="157" t="str">
        <f>CHOOSE(Translations!$C$1+1,O271,P271,Q271)</f>
        <v>TCP-1⁽ᴹ⁾ Número de casos notificados de todas las formas de tuberculosis (esto es, confirmados bacteriológicamente y con diagnóstico clínico), casos nuevos y recaídas.</v>
      </c>
      <c r="C271" s="157">
        <f t="shared" si="8"/>
        <v>3</v>
      </c>
      <c r="D271" s="157" t="str">
        <f t="shared" si="9"/>
        <v>TCP-1⁽ᴹ⁾ Número de casos notificados de todas las formas de tuberculosis (esto es, confirmados bacteriológicamente y con diagnóstico clínico), casos nuevos y recaídas.-3</v>
      </c>
      <c r="E271" s="157" t="str">
        <f>CHOOSE(Translations!$C$1+1,I271,J271,K271)</f>
        <v>Resultado de prueba del VIH</v>
      </c>
      <c r="F271" s="157" t="str">
        <f>CHOOSE(Translations!$C$1+1,L271,M271,N271)</f>
        <v>Positivo</v>
      </c>
      <c r="G271" s="157" t="s">
        <v>2185</v>
      </c>
      <c r="H271" s="158" t="s">
        <v>2186</v>
      </c>
      <c r="I271" s="158" t="s">
        <v>1875</v>
      </c>
      <c r="J271" s="158" t="s">
        <v>1876</v>
      </c>
      <c r="K271" s="158" t="s">
        <v>1877</v>
      </c>
      <c r="L271" s="158" t="s">
        <v>1886</v>
      </c>
      <c r="M271" s="158" t="s">
        <v>1887</v>
      </c>
      <c r="N271" s="158" t="s">
        <v>1888</v>
      </c>
      <c r="O271" s="158" t="s">
        <v>2175</v>
      </c>
      <c r="P271" s="158" t="s">
        <v>2176</v>
      </c>
      <c r="Q271" s="158" t="s">
        <v>2177</v>
      </c>
    </row>
    <row r="272" spans="1:17" s="9" customFormat="1" x14ac:dyDescent="0.25">
      <c r="A272" s="157" t="s">
        <v>2168</v>
      </c>
      <c r="B272" s="157" t="str">
        <f>CHOOSE(Translations!$C$1+1,O272,P272,Q272)</f>
        <v>TCP-1⁽ᴹ⁾ Número de casos notificados de todas las formas de tuberculosis (esto es, confirmados bacteriológicamente y con diagnóstico clínico), casos nuevos y recaídas.</v>
      </c>
      <c r="C272" s="157">
        <f t="shared" si="8"/>
        <v>4</v>
      </c>
      <c r="D272" s="157" t="str">
        <f t="shared" si="9"/>
        <v>TCP-1⁽ᴹ⁾ Número de casos notificados de todas las formas de tuberculosis (esto es, confirmados bacteriológicamente y con diagnóstico clínico), casos nuevos y recaídas.-4</v>
      </c>
      <c r="E272" s="157" t="str">
        <f>CHOOSE(Translations!$C$1+1,I272,J272,K272)</f>
        <v>Género</v>
      </c>
      <c r="F272" s="157" t="str">
        <f>CHOOSE(Translations!$C$1+1,L272,M272,N272)</f>
        <v>Mujeres</v>
      </c>
      <c r="G272" s="157" t="s">
        <v>2187</v>
      </c>
      <c r="H272" s="158" t="s">
        <v>2188</v>
      </c>
      <c r="I272" s="158" t="s">
        <v>1257</v>
      </c>
      <c r="J272" s="158" t="s">
        <v>1258</v>
      </c>
      <c r="K272" s="158" t="s">
        <v>1259</v>
      </c>
      <c r="L272" s="158" t="s">
        <v>1260</v>
      </c>
      <c r="M272" s="158" t="s">
        <v>1261</v>
      </c>
      <c r="N272" s="158" t="s">
        <v>1262</v>
      </c>
      <c r="O272" s="158" t="s">
        <v>2175</v>
      </c>
      <c r="P272" s="158" t="s">
        <v>2176</v>
      </c>
      <c r="Q272" s="158" t="s">
        <v>2177</v>
      </c>
    </row>
    <row r="273" spans="1:17" s="9" customFormat="1" x14ac:dyDescent="0.25">
      <c r="A273" s="157" t="s">
        <v>2168</v>
      </c>
      <c r="B273" s="157" t="str">
        <f>CHOOSE(Translations!$C$1+1,O273,P273,Q273)</f>
        <v>TCP-1⁽ᴹ⁾ Número de casos notificados de todas las formas de tuberculosis (esto es, confirmados bacteriológicamente y con diagnóstico clínico), casos nuevos y recaídas.</v>
      </c>
      <c r="C273" s="157">
        <f t="shared" si="8"/>
        <v>5</v>
      </c>
      <c r="D273" s="157" t="str">
        <f t="shared" si="9"/>
        <v>TCP-1⁽ᴹ⁾ Número de casos notificados de todas las formas de tuberculosis (esto es, confirmados bacteriológicamente y con diagnóstico clínico), casos nuevos y recaídas.-5</v>
      </c>
      <c r="E273" s="157" t="str">
        <f>CHOOSE(Translations!$C$1+1,I273,J273,K273)</f>
        <v>Género</v>
      </c>
      <c r="F273" s="157" t="str">
        <f>CHOOSE(Translations!$C$1+1,L273,M273,N273)</f>
        <v>Hombres</v>
      </c>
      <c r="G273" s="157" t="s">
        <v>2189</v>
      </c>
      <c r="H273" s="158" t="s">
        <v>2190</v>
      </c>
      <c r="I273" s="158" t="s">
        <v>1257</v>
      </c>
      <c r="J273" s="158" t="s">
        <v>1258</v>
      </c>
      <c r="K273" s="158" t="s">
        <v>1259</v>
      </c>
      <c r="L273" s="158" t="s">
        <v>1265</v>
      </c>
      <c r="M273" s="158" t="s">
        <v>1266</v>
      </c>
      <c r="N273" s="158" t="s">
        <v>1267</v>
      </c>
      <c r="O273" s="158" t="s">
        <v>2175</v>
      </c>
      <c r="P273" s="158" t="s">
        <v>2176</v>
      </c>
      <c r="Q273" s="158" t="s">
        <v>2177</v>
      </c>
    </row>
    <row r="274" spans="1:17" s="9" customFormat="1" x14ac:dyDescent="0.25">
      <c r="A274" s="157" t="s">
        <v>2168</v>
      </c>
      <c r="B274" s="157" t="str">
        <f>CHOOSE(Translations!$C$1+1,O274,P274,Q274)</f>
        <v>TCP-1⁽ᴹ⁾ Número de casos notificados de todas las formas de tuberculosis (esto es, confirmados bacteriológicamente y con diagnóstico clínico), casos nuevos y recaídas.</v>
      </c>
      <c r="C274" s="157">
        <f t="shared" si="8"/>
        <v>6</v>
      </c>
      <c r="D274" s="157" t="str">
        <f t="shared" si="9"/>
        <v>TCP-1⁽ᴹ⁾ Número de casos notificados de todas las formas de tuberculosis (esto es, confirmados bacteriológicamente y con diagnóstico clínico), casos nuevos y recaídas.-6</v>
      </c>
      <c r="E274" s="157" t="str">
        <f>CHOOSE(Translations!$C$1+1,I274,J274,K274)</f>
        <v>Edad</v>
      </c>
      <c r="F274" s="157" t="str">
        <f>CHOOSE(Translations!$C$1+1,L274,M274,N274)</f>
        <v>15+</v>
      </c>
      <c r="G274" s="157" t="s">
        <v>2191</v>
      </c>
      <c r="H274" s="158" t="s">
        <v>2192</v>
      </c>
      <c r="I274" s="158" t="s">
        <v>1270</v>
      </c>
      <c r="J274" s="158" t="s">
        <v>1270</v>
      </c>
      <c r="K274" s="158" t="s">
        <v>1271</v>
      </c>
      <c r="L274" s="158" t="s">
        <v>1272</v>
      </c>
      <c r="M274" s="158" t="s">
        <v>1272</v>
      </c>
      <c r="N274" s="158" t="s">
        <v>1272</v>
      </c>
      <c r="O274" s="158" t="s">
        <v>2175</v>
      </c>
      <c r="P274" s="158" t="s">
        <v>2176</v>
      </c>
      <c r="Q274" s="158" t="s">
        <v>2177</v>
      </c>
    </row>
    <row r="275" spans="1:17" s="9" customFormat="1" x14ac:dyDescent="0.25">
      <c r="A275" s="157" t="s">
        <v>2168</v>
      </c>
      <c r="B275" s="157" t="str">
        <f>CHOOSE(Translations!$C$1+1,O275,P275,Q275)</f>
        <v>TCP-1⁽ᴹ⁾ Número de casos notificados de todas las formas de tuberculosis (esto es, confirmados bacteriológicamente y con diagnóstico clínico), casos nuevos y recaídas.</v>
      </c>
      <c r="C275" s="157">
        <f t="shared" si="8"/>
        <v>7</v>
      </c>
      <c r="D275" s="157" t="str">
        <f t="shared" si="9"/>
        <v>TCP-1⁽ᴹ⁾ Número de casos notificados de todas las formas de tuberculosis (esto es, confirmados bacteriológicamente y con diagnóstico clínico), casos nuevos y recaídas.-7</v>
      </c>
      <c r="E275" s="157" t="str">
        <f>CHOOSE(Translations!$C$1+1,I275,J275,K275)</f>
        <v>Edad</v>
      </c>
      <c r="F275" s="157" t="str">
        <f>CHOOSE(Translations!$C$1+1,L275,M275,N275)</f>
        <v>&lt;15</v>
      </c>
      <c r="G275" s="157" t="s">
        <v>2193</v>
      </c>
      <c r="H275" s="158" t="s">
        <v>2194</v>
      </c>
      <c r="I275" s="158" t="s">
        <v>1270</v>
      </c>
      <c r="J275" s="158" t="s">
        <v>1270</v>
      </c>
      <c r="K275" s="158" t="s">
        <v>1271</v>
      </c>
      <c r="L275" s="158" t="s">
        <v>1275</v>
      </c>
      <c r="M275" s="158" t="s">
        <v>1275</v>
      </c>
      <c r="N275" s="158" t="s">
        <v>1275</v>
      </c>
      <c r="O275" s="158" t="s">
        <v>2175</v>
      </c>
      <c r="P275" s="158" t="s">
        <v>2176</v>
      </c>
      <c r="Q275" s="158" t="s">
        <v>2177</v>
      </c>
    </row>
    <row r="276" spans="1:17" s="9" customFormat="1" x14ac:dyDescent="0.25">
      <c r="A276" s="157" t="s">
        <v>2195</v>
      </c>
      <c r="B276" s="157" t="str">
        <f>CHOOSE(Translations!$C$1+1,O276,P276,Q276)</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6" s="157">
        <f t="shared" si="8"/>
        <v>0</v>
      </c>
      <c r="D276" s="157"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recaídas.-0</v>
      </c>
      <c r="E276" s="157" t="str">
        <f>CHOOSE(Translations!$C$1+1,I276,J276,K276)</f>
        <v>Resultado de prueba del VIH</v>
      </c>
      <c r="F276" s="157" t="str">
        <f>CHOOSE(Translations!$C$1+1,L276,M276,N276)</f>
        <v>No documentado</v>
      </c>
      <c r="G276" s="157" t="s">
        <v>2196</v>
      </c>
      <c r="H276" s="158" t="s">
        <v>2197</v>
      </c>
      <c r="I276" s="158" t="s">
        <v>1875</v>
      </c>
      <c r="J276" s="158" t="s">
        <v>1876</v>
      </c>
      <c r="K276" s="158" t="s">
        <v>1877</v>
      </c>
      <c r="L276" s="158" t="s">
        <v>2180</v>
      </c>
      <c r="M276" s="158" t="s">
        <v>2181</v>
      </c>
      <c r="N276" s="158" t="s">
        <v>2182</v>
      </c>
      <c r="O276" s="158" t="s">
        <v>2198</v>
      </c>
      <c r="P276" s="158" t="s">
        <v>2199</v>
      </c>
      <c r="Q276" s="158" t="s">
        <v>2200</v>
      </c>
    </row>
    <row r="277" spans="1:17" s="9" customFormat="1" x14ac:dyDescent="0.25">
      <c r="A277" s="157" t="s">
        <v>2195</v>
      </c>
      <c r="B277" s="157" t="str">
        <f>CHOOSE(Translations!$C$1+1,O277,P277,Q277)</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7" s="157">
        <f t="shared" si="8"/>
        <v>1</v>
      </c>
      <c r="D277" s="157"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recaídas.-1</v>
      </c>
      <c r="E277" s="157" t="str">
        <f>CHOOSE(Translations!$C$1+1,I277,J277,K277)</f>
        <v>Resultado de prueba del VIH</v>
      </c>
      <c r="F277" s="157" t="str">
        <f>CHOOSE(Translations!$C$1+1,L277,M277,N277)</f>
        <v>Negativo</v>
      </c>
      <c r="G277" s="157" t="s">
        <v>2201</v>
      </c>
      <c r="H277" s="158" t="s">
        <v>2202</v>
      </c>
      <c r="I277" s="158" t="s">
        <v>1875</v>
      </c>
      <c r="J277" s="158" t="s">
        <v>1876</v>
      </c>
      <c r="K277" s="158" t="s">
        <v>1877</v>
      </c>
      <c r="L277" s="158" t="s">
        <v>1878</v>
      </c>
      <c r="M277" s="158" t="s">
        <v>1879</v>
      </c>
      <c r="N277" s="158" t="s">
        <v>1880</v>
      </c>
      <c r="O277" s="158" t="s">
        <v>2198</v>
      </c>
      <c r="P277" s="158" t="s">
        <v>2199</v>
      </c>
      <c r="Q277" s="158" t="s">
        <v>2200</v>
      </c>
    </row>
    <row r="278" spans="1:17" s="9" customFormat="1" x14ac:dyDescent="0.25">
      <c r="A278" s="157" t="s">
        <v>2195</v>
      </c>
      <c r="B278" s="157" t="str">
        <f>CHOOSE(Translations!$C$1+1,O278,P278,Q278)</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8" s="157">
        <f t="shared" si="8"/>
        <v>2</v>
      </c>
      <c r="D278" s="157"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recaídas.-2</v>
      </c>
      <c r="E278" s="157" t="str">
        <f>CHOOSE(Translations!$C$1+1,I278,J278,K278)</f>
        <v>Resultado de prueba del VIH</v>
      </c>
      <c r="F278" s="157" t="str">
        <f>CHOOSE(Translations!$C$1+1,L278,M278,N278)</f>
        <v>Positivo</v>
      </c>
      <c r="G278" s="157" t="s">
        <v>2203</v>
      </c>
      <c r="H278" s="158" t="s">
        <v>2204</v>
      </c>
      <c r="I278" s="158" t="s">
        <v>1875</v>
      </c>
      <c r="J278" s="158" t="s">
        <v>1876</v>
      </c>
      <c r="K278" s="158" t="s">
        <v>1877</v>
      </c>
      <c r="L278" s="158" t="s">
        <v>1886</v>
      </c>
      <c r="M278" s="158" t="s">
        <v>1887</v>
      </c>
      <c r="N278" s="158" t="s">
        <v>1888</v>
      </c>
      <c r="O278" s="158" t="s">
        <v>2198</v>
      </c>
      <c r="P278" s="158" t="s">
        <v>2199</v>
      </c>
      <c r="Q278" s="158" t="s">
        <v>2200</v>
      </c>
    </row>
    <row r="279" spans="1:17" s="9" customFormat="1" x14ac:dyDescent="0.25">
      <c r="A279" s="157" t="s">
        <v>2195</v>
      </c>
      <c r="B279" s="157" t="str">
        <f>CHOOSE(Translations!$C$1+1,O279,P279,Q279)</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79" s="157">
        <f t="shared" si="8"/>
        <v>3</v>
      </c>
      <c r="D279" s="157"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recaídas.-3</v>
      </c>
      <c r="E279" s="157" t="str">
        <f>CHOOSE(Translations!$C$1+1,I279,J279,K279)</f>
        <v>Género</v>
      </c>
      <c r="F279" s="157" t="str">
        <f>CHOOSE(Translations!$C$1+1,L279,M279,N279)</f>
        <v>Mujeres</v>
      </c>
      <c r="G279" s="157" t="s">
        <v>2205</v>
      </c>
      <c r="H279" s="158" t="s">
        <v>2206</v>
      </c>
      <c r="I279" s="158" t="s">
        <v>1257</v>
      </c>
      <c r="J279" s="158" t="s">
        <v>1258</v>
      </c>
      <c r="K279" s="158" t="s">
        <v>1259</v>
      </c>
      <c r="L279" s="158" t="s">
        <v>1260</v>
      </c>
      <c r="M279" s="158" t="s">
        <v>1261</v>
      </c>
      <c r="N279" s="158" t="s">
        <v>1262</v>
      </c>
      <c r="O279" s="158" t="s">
        <v>2198</v>
      </c>
      <c r="P279" s="158" t="s">
        <v>2199</v>
      </c>
      <c r="Q279" s="158" t="s">
        <v>2200</v>
      </c>
    </row>
    <row r="280" spans="1:17" s="9" customFormat="1" x14ac:dyDescent="0.25">
      <c r="A280" s="157" t="s">
        <v>2195</v>
      </c>
      <c r="B280" s="157" t="str">
        <f>CHOOSE(Translations!$C$1+1,O280,P280,Q280)</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0" s="157">
        <f t="shared" si="8"/>
        <v>4</v>
      </c>
      <c r="D280" s="157"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recaídas.-4</v>
      </c>
      <c r="E280" s="157" t="str">
        <f>CHOOSE(Translations!$C$1+1,I280,J280,K280)</f>
        <v>Género</v>
      </c>
      <c r="F280" s="157" t="str">
        <f>CHOOSE(Translations!$C$1+1,L280,M280,N280)</f>
        <v>Hombres</v>
      </c>
      <c r="G280" s="157" t="s">
        <v>2207</v>
      </c>
      <c r="H280" s="158" t="s">
        <v>2208</v>
      </c>
      <c r="I280" s="158" t="s">
        <v>1257</v>
      </c>
      <c r="J280" s="158" t="s">
        <v>1258</v>
      </c>
      <c r="K280" s="158" t="s">
        <v>1259</v>
      </c>
      <c r="L280" s="158" t="s">
        <v>1265</v>
      </c>
      <c r="M280" s="158" t="s">
        <v>1266</v>
      </c>
      <c r="N280" s="158" t="s">
        <v>1267</v>
      </c>
      <c r="O280" s="158" t="s">
        <v>2198</v>
      </c>
      <c r="P280" s="158" t="s">
        <v>2199</v>
      </c>
      <c r="Q280" s="158" t="s">
        <v>2200</v>
      </c>
    </row>
    <row r="281" spans="1:17" s="9" customFormat="1" x14ac:dyDescent="0.25">
      <c r="A281" s="157" t="s">
        <v>2195</v>
      </c>
      <c r="B281" s="157" t="str">
        <f>CHOOSE(Translations!$C$1+1,O281,P281,Q281)</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1" s="157">
        <f t="shared" si="8"/>
        <v>5</v>
      </c>
      <c r="D281" s="157"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recaídas.-5</v>
      </c>
      <c r="E281" s="157" t="str">
        <f>CHOOSE(Translations!$C$1+1,I281,J281,K281)</f>
        <v>Edad</v>
      </c>
      <c r="F281" s="157" t="str">
        <f>CHOOSE(Translations!$C$1+1,L281,M281,N281)</f>
        <v>15+</v>
      </c>
      <c r="G281" s="157" t="s">
        <v>2209</v>
      </c>
      <c r="H281" s="158" t="s">
        <v>2210</v>
      </c>
      <c r="I281" s="158" t="s">
        <v>1270</v>
      </c>
      <c r="J281" s="158" t="s">
        <v>1270</v>
      </c>
      <c r="K281" s="158" t="s">
        <v>1271</v>
      </c>
      <c r="L281" s="158" t="s">
        <v>1272</v>
      </c>
      <c r="M281" s="158" t="s">
        <v>1272</v>
      </c>
      <c r="N281" s="158" t="s">
        <v>1272</v>
      </c>
      <c r="O281" s="158" t="s">
        <v>2198</v>
      </c>
      <c r="P281" s="158" t="s">
        <v>2199</v>
      </c>
      <c r="Q281" s="158" t="s">
        <v>2200</v>
      </c>
    </row>
    <row r="282" spans="1:17" s="9" customFormat="1" x14ac:dyDescent="0.25">
      <c r="A282" s="157" t="s">
        <v>2195</v>
      </c>
      <c r="B282" s="157" t="str">
        <f>CHOOSE(Translations!$C$1+1,O282,P282,Q282)</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C282" s="157">
        <f t="shared" si="8"/>
        <v>6</v>
      </c>
      <c r="D282" s="157" t="str">
        <f t="shared" si="9"/>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recaídas.-6</v>
      </c>
      <c r="E282" s="157" t="str">
        <f>CHOOSE(Translations!$C$1+1,I282,J282,K282)</f>
        <v>Edad</v>
      </c>
      <c r="F282" s="157" t="str">
        <f>CHOOSE(Translations!$C$1+1,L282,M282,N282)</f>
        <v>&lt;15</v>
      </c>
      <c r="G282" s="157" t="s">
        <v>2211</v>
      </c>
      <c r="H282" s="158" t="s">
        <v>2212</v>
      </c>
      <c r="I282" s="158" t="s">
        <v>1270</v>
      </c>
      <c r="J282" s="158" t="s">
        <v>1270</v>
      </c>
      <c r="K282" s="158" t="s">
        <v>1271</v>
      </c>
      <c r="L282" s="158" t="s">
        <v>1275</v>
      </c>
      <c r="M282" s="158" t="s">
        <v>1275</v>
      </c>
      <c r="N282" s="158" t="s">
        <v>1275</v>
      </c>
      <c r="O282" s="158" t="s">
        <v>2198</v>
      </c>
      <c r="P282" s="158" t="s">
        <v>2199</v>
      </c>
      <c r="Q282" s="158" t="s">
        <v>2200</v>
      </c>
    </row>
    <row r="283" spans="1:17" s="9" customFormat="1" x14ac:dyDescent="0.25">
      <c r="A283" s="157" t="s">
        <v>2213</v>
      </c>
      <c r="B283" s="157" t="str">
        <f>CHOOSE(Translations!$C$1+1,O283,P283,Q283)</f>
        <v>TCP-5.1 Número de personas en contacto con pacientes de tuberculosis que empezaron a recibir terapia preventiva.</v>
      </c>
      <c r="C283" s="157">
        <f t="shared" si="8"/>
        <v>0</v>
      </c>
      <c r="D283" s="157" t="str">
        <f t="shared" si="9"/>
        <v>TCP-5.1 Número de personas en contacto con pacientes de tuberculosis que empezaron a recibir terapia preventiva.-0</v>
      </c>
      <c r="E283" s="157" t="str">
        <f>CHOOSE(Translations!$C$1+1,I283,J283,K283)</f>
        <v>Edad</v>
      </c>
      <c r="F283" s="157" t="str">
        <f>CHOOSE(Translations!$C$1+1,L283,M283,N283)</f>
        <v>15+</v>
      </c>
      <c r="G283" s="157" t="s">
        <v>2214</v>
      </c>
      <c r="H283" s="158" t="s">
        <v>2215</v>
      </c>
      <c r="I283" s="158" t="s">
        <v>1270</v>
      </c>
      <c r="J283" s="158" t="s">
        <v>1270</v>
      </c>
      <c r="K283" s="158" t="s">
        <v>1271</v>
      </c>
      <c r="L283" s="158" t="s">
        <v>1272</v>
      </c>
      <c r="M283" s="158" t="s">
        <v>1272</v>
      </c>
      <c r="N283" s="158" t="s">
        <v>1272</v>
      </c>
      <c r="O283" s="158" t="s">
        <v>2216</v>
      </c>
      <c r="P283" s="158" t="s">
        <v>2217</v>
      </c>
      <c r="Q283" s="158" t="s">
        <v>2218</v>
      </c>
    </row>
    <row r="284" spans="1:17" s="9" customFormat="1" x14ac:dyDescent="0.25">
      <c r="A284" s="157" t="s">
        <v>2213</v>
      </c>
      <c r="B284" s="157" t="str">
        <f>CHOOSE(Translations!$C$1+1,O284,P284,Q284)</f>
        <v>TCP-5.1 Número de personas en contacto con pacientes de tuberculosis que empezaron a recibir terapia preventiva.</v>
      </c>
      <c r="C284" s="157">
        <f t="shared" ref="C284:C347" si="10">IF(O284=O283,C283+1,0)</f>
        <v>1</v>
      </c>
      <c r="D284" s="157" t="str">
        <f t="shared" ref="D284:D347" si="11">B284&amp;"-"&amp;C284</f>
        <v>TCP-5.1 Número de personas en contacto con pacientes de tuberculosis que empezaron a recibir terapia preventiva.-1</v>
      </c>
      <c r="E284" s="157" t="str">
        <f>CHOOSE(Translations!$C$1+1,I284,J284,K284)</f>
        <v>Edad</v>
      </c>
      <c r="F284" s="157" t="str">
        <f>CHOOSE(Translations!$C$1+1,L284,M284,N284)</f>
        <v>5-14</v>
      </c>
      <c r="G284" s="157" t="s">
        <v>2219</v>
      </c>
      <c r="H284" s="158" t="s">
        <v>2220</v>
      </c>
      <c r="I284" s="158" t="s">
        <v>1270</v>
      </c>
      <c r="J284" s="158" t="s">
        <v>1270</v>
      </c>
      <c r="K284" s="158" t="s">
        <v>1271</v>
      </c>
      <c r="L284" s="158" t="s">
        <v>1316</v>
      </c>
      <c r="M284" s="158" t="s">
        <v>1316</v>
      </c>
      <c r="N284" s="158" t="s">
        <v>1316</v>
      </c>
      <c r="O284" s="158" t="s">
        <v>2216</v>
      </c>
      <c r="P284" s="158" t="s">
        <v>2217</v>
      </c>
      <c r="Q284" s="158" t="s">
        <v>2218</v>
      </c>
    </row>
    <row r="285" spans="1:17" s="9" customFormat="1" x14ac:dyDescent="0.25">
      <c r="A285" s="157" t="s">
        <v>2213</v>
      </c>
      <c r="B285" s="157" t="str">
        <f>CHOOSE(Translations!$C$1+1,O285,P285,Q285)</f>
        <v>TCP-5.1 Número de personas en contacto con pacientes de tuberculosis que empezaron a recibir terapia preventiva.</v>
      </c>
      <c r="C285" s="157">
        <f t="shared" si="10"/>
        <v>2</v>
      </c>
      <c r="D285" s="157" t="str">
        <f t="shared" si="11"/>
        <v>TCP-5.1 Número de personas en contacto con pacientes de tuberculosis que empezaron a recibir terapia preventiva.-2</v>
      </c>
      <c r="E285" s="157" t="str">
        <f>CHOOSE(Translations!$C$1+1,I285,J285,K285)</f>
        <v>Edad</v>
      </c>
      <c r="F285" s="157" t="str">
        <f>CHOOSE(Translations!$C$1+1,L285,M285,N285)</f>
        <v>&lt;5</v>
      </c>
      <c r="G285" s="157" t="s">
        <v>2221</v>
      </c>
      <c r="H285" s="158" t="s">
        <v>2222</v>
      </c>
      <c r="I285" s="158" t="s">
        <v>1270</v>
      </c>
      <c r="J285" s="158" t="s">
        <v>1270</v>
      </c>
      <c r="K285" s="158" t="s">
        <v>1271</v>
      </c>
      <c r="L285" s="158" t="s">
        <v>1319</v>
      </c>
      <c r="M285" s="158" t="s">
        <v>1319</v>
      </c>
      <c r="N285" s="158" t="s">
        <v>1319</v>
      </c>
      <c r="O285" s="158" t="s">
        <v>2216</v>
      </c>
      <c r="P285" s="158" t="s">
        <v>2217</v>
      </c>
      <c r="Q285" s="158" t="s">
        <v>2218</v>
      </c>
    </row>
    <row r="286" spans="1:17" s="9" customFormat="1" x14ac:dyDescent="0.25">
      <c r="A286" s="157" t="s">
        <v>2223</v>
      </c>
      <c r="B286" s="157" t="str">
        <f>CHOOSE(Translations!$C$1+1,O286,P286,Q286)</f>
        <v>TCP-6b Número de casos de tuberculosis (en todas sus formas) notificados entre las poblaciones clave afectadas o los grupos de alto riesgo (distintos de los reclusos).</v>
      </c>
      <c r="C286" s="157">
        <f t="shared" si="10"/>
        <v>0</v>
      </c>
      <c r="D286" s="157" t="str">
        <f t="shared" si="11"/>
        <v>TCP-6b Número de casos de tuberculosis (en todas sus formas) notificados entre las poblaciones clave afectadas o los grupos de alto riesgo (distintos de los reclusos).-0</v>
      </c>
      <c r="E286" s="157" t="str">
        <f>CHOOSE(Translations!$C$1+1,I286,J286,K286)</f>
        <v>Grupo de riesgo objetivo</v>
      </c>
      <c r="F286" s="157" t="str">
        <f>CHOOSE(Translations!$C$1+1,L286,M286,N286)</f>
        <v>Otro grupo de riesgo objetivo [especificar]</v>
      </c>
      <c r="G286" s="157" t="s">
        <v>2224</v>
      </c>
      <c r="H286" s="158" t="s">
        <v>2225</v>
      </c>
      <c r="I286" s="158" t="s">
        <v>1641</v>
      </c>
      <c r="J286" s="158" t="s">
        <v>1642</v>
      </c>
      <c r="K286" s="158" t="s">
        <v>1643</v>
      </c>
      <c r="L286" s="158" t="s">
        <v>2226</v>
      </c>
      <c r="M286" s="158" t="s">
        <v>2227</v>
      </c>
      <c r="N286" s="158" t="s">
        <v>2228</v>
      </c>
      <c r="O286" s="158" t="s">
        <v>2229</v>
      </c>
      <c r="P286" s="158" t="s">
        <v>2230</v>
      </c>
      <c r="Q286" s="158" t="s">
        <v>2231</v>
      </c>
    </row>
    <row r="287" spans="1:17" s="9" customFormat="1" x14ac:dyDescent="0.25">
      <c r="A287" s="157" t="s">
        <v>2223</v>
      </c>
      <c r="B287" s="157" t="str">
        <f>CHOOSE(Translations!$C$1+1,O287,P287,Q287)</f>
        <v>TCP-6b Número de casos de tuberculosis (en todas sus formas) notificados entre las poblaciones clave afectadas o los grupos de alto riesgo (distintos de los reclusos).</v>
      </c>
      <c r="C287" s="157">
        <f t="shared" si="10"/>
        <v>1</v>
      </c>
      <c r="D287" s="157" t="str">
        <f t="shared" si="11"/>
        <v>TCP-6b Número de casos de tuberculosis (en todas sus formas) notificados entre las poblaciones clave afectadas o los grupos de alto riesgo (distintos de los reclusos).-1</v>
      </c>
      <c r="E287" s="157" t="str">
        <f>CHOOSE(Translations!$C$1+1,I287,J287,K287)</f>
        <v>Grupo de riesgo objetivo</v>
      </c>
      <c r="F287" s="157" t="str">
        <f>CHOOSE(Translations!$C$1+1,L287,M287,N287)</f>
        <v>Migrantes/refugiados/personas internamente desplazadas</v>
      </c>
      <c r="G287" s="157" t="s">
        <v>2232</v>
      </c>
      <c r="H287" s="158" t="s">
        <v>2233</v>
      </c>
      <c r="I287" s="158" t="s">
        <v>1641</v>
      </c>
      <c r="J287" s="158" t="s">
        <v>1642</v>
      </c>
      <c r="K287" s="158" t="s">
        <v>1643</v>
      </c>
      <c r="L287" s="158" t="s">
        <v>2234</v>
      </c>
      <c r="M287" s="158" t="s">
        <v>2235</v>
      </c>
      <c r="N287" s="158" t="s">
        <v>2236</v>
      </c>
      <c r="O287" s="158" t="s">
        <v>2229</v>
      </c>
      <c r="P287" s="158" t="s">
        <v>2230</v>
      </c>
      <c r="Q287" s="158" t="s">
        <v>2231</v>
      </c>
    </row>
    <row r="288" spans="1:17" s="9" customFormat="1" x14ac:dyDescent="0.25">
      <c r="A288" s="157" t="s">
        <v>2237</v>
      </c>
      <c r="B288" s="157" t="str">
        <f>CHOOSE(Translations!$C$1+1,O288,P288,Q288)</f>
        <v>MDR TB-2⁽ᴹ⁾ Número de casos de tuberculosis resistente a la rifampicina y/o multirresistente notificados.</v>
      </c>
      <c r="C288" s="157">
        <f t="shared" si="10"/>
        <v>0</v>
      </c>
      <c r="D288" s="157" t="str">
        <f t="shared" si="11"/>
        <v>MDR TB-2⁽ᴹ⁾ Número de casos de tuberculosis resistente a la rifampicina y/o multirresistente notificados.-0</v>
      </c>
      <c r="E288" s="157" t="str">
        <f>CHOOSE(Translations!$C$1+1,I288,J288,K288)</f>
        <v>Género</v>
      </c>
      <c r="F288" s="157" t="str">
        <f>CHOOSE(Translations!$C$1+1,L288,M288,N288)</f>
        <v>Mujeres</v>
      </c>
      <c r="G288" s="157" t="s">
        <v>2238</v>
      </c>
      <c r="H288" s="158" t="s">
        <v>2239</v>
      </c>
      <c r="I288" s="158" t="s">
        <v>1257</v>
      </c>
      <c r="J288" s="158" t="s">
        <v>1258</v>
      </c>
      <c r="K288" s="158" t="s">
        <v>1259</v>
      </c>
      <c r="L288" s="158" t="s">
        <v>1260</v>
      </c>
      <c r="M288" s="158" t="s">
        <v>1261</v>
      </c>
      <c r="N288" s="158" t="s">
        <v>1262</v>
      </c>
      <c r="O288" s="158" t="s">
        <v>2240</v>
      </c>
      <c r="P288" s="158" t="s">
        <v>2241</v>
      </c>
      <c r="Q288" s="158" t="s">
        <v>2242</v>
      </c>
    </row>
    <row r="289" spans="1:17" s="9" customFormat="1" x14ac:dyDescent="0.25">
      <c r="A289" s="157" t="s">
        <v>2237</v>
      </c>
      <c r="B289" s="157" t="str">
        <f>CHOOSE(Translations!$C$1+1,O289,P289,Q289)</f>
        <v>MDR TB-2⁽ᴹ⁾ Número de casos de tuberculosis resistente a la rifampicina y/o multirresistente notificados.</v>
      </c>
      <c r="C289" s="157">
        <f t="shared" si="10"/>
        <v>1</v>
      </c>
      <c r="D289" s="157" t="str">
        <f t="shared" si="11"/>
        <v>MDR TB-2⁽ᴹ⁾ Número de casos de tuberculosis resistente a la rifampicina y/o multirresistente notificados.-1</v>
      </c>
      <c r="E289" s="157" t="str">
        <f>CHOOSE(Translations!$C$1+1,I289,J289,K289)</f>
        <v>Género</v>
      </c>
      <c r="F289" s="157" t="str">
        <f>CHOOSE(Translations!$C$1+1,L289,M289,N289)</f>
        <v>Hombres</v>
      </c>
      <c r="G289" s="157" t="s">
        <v>2243</v>
      </c>
      <c r="H289" s="158" t="s">
        <v>2244</v>
      </c>
      <c r="I289" s="158" t="s">
        <v>1257</v>
      </c>
      <c r="J289" s="158" t="s">
        <v>1258</v>
      </c>
      <c r="K289" s="158" t="s">
        <v>1259</v>
      </c>
      <c r="L289" s="158" t="s">
        <v>1265</v>
      </c>
      <c r="M289" s="158" t="s">
        <v>1266</v>
      </c>
      <c r="N289" s="158" t="s">
        <v>1267</v>
      </c>
      <c r="O289" s="158" t="s">
        <v>2240</v>
      </c>
      <c r="P289" s="158" t="s">
        <v>2241</v>
      </c>
      <c r="Q289" s="158" t="s">
        <v>2242</v>
      </c>
    </row>
    <row r="290" spans="1:17" s="9" customFormat="1" x14ac:dyDescent="0.25">
      <c r="A290" s="157" t="s">
        <v>2237</v>
      </c>
      <c r="B290" s="157" t="str">
        <f>CHOOSE(Translations!$C$1+1,O290,P290,Q290)</f>
        <v>MDR TB-2⁽ᴹ⁾ Número de casos de tuberculosis resistente a la rifampicina y/o multirresistente notificados.</v>
      </c>
      <c r="C290" s="157">
        <f t="shared" si="10"/>
        <v>2</v>
      </c>
      <c r="D290" s="157" t="str">
        <f t="shared" si="11"/>
        <v>MDR TB-2⁽ᴹ⁾ Número de casos de tuberculosis resistente a la rifampicina y/o multirresistente notificados.-2</v>
      </c>
      <c r="E290" s="157" t="str">
        <f>CHOOSE(Translations!$C$1+1,I290,J290,K290)</f>
        <v>Edad</v>
      </c>
      <c r="F290" s="157" t="str">
        <f>CHOOSE(Translations!$C$1+1,L290,M290,N290)</f>
        <v>15+</v>
      </c>
      <c r="G290" s="157" t="s">
        <v>2245</v>
      </c>
      <c r="H290" s="158" t="s">
        <v>2246</v>
      </c>
      <c r="I290" s="158" t="s">
        <v>1270</v>
      </c>
      <c r="J290" s="158" t="s">
        <v>1270</v>
      </c>
      <c r="K290" s="158" t="s">
        <v>1271</v>
      </c>
      <c r="L290" s="158" t="s">
        <v>1272</v>
      </c>
      <c r="M290" s="158" t="s">
        <v>1272</v>
      </c>
      <c r="N290" s="158" t="s">
        <v>1272</v>
      </c>
      <c r="O290" s="158" t="s">
        <v>2240</v>
      </c>
      <c r="P290" s="158" t="s">
        <v>2241</v>
      </c>
      <c r="Q290" s="158" t="s">
        <v>2242</v>
      </c>
    </row>
    <row r="291" spans="1:17" s="9" customFormat="1" x14ac:dyDescent="0.25">
      <c r="A291" s="157" t="s">
        <v>2237</v>
      </c>
      <c r="B291" s="157" t="str">
        <f>CHOOSE(Translations!$C$1+1,O291,P291,Q291)</f>
        <v>MDR TB-2⁽ᴹ⁾ Número de casos de tuberculosis resistente a la rifampicina y/o multirresistente notificados.</v>
      </c>
      <c r="C291" s="157">
        <f t="shared" si="10"/>
        <v>3</v>
      </c>
      <c r="D291" s="157" t="str">
        <f t="shared" si="11"/>
        <v>MDR TB-2⁽ᴹ⁾ Número de casos de tuberculosis resistente a la rifampicina y/o multirresistente notificados.-3</v>
      </c>
      <c r="E291" s="157" t="str">
        <f>CHOOSE(Translations!$C$1+1,I291,J291,K291)</f>
        <v>Edad</v>
      </c>
      <c r="F291" s="157" t="str">
        <f>CHOOSE(Translations!$C$1+1,L291,M291,N291)</f>
        <v>&lt;15</v>
      </c>
      <c r="G291" s="157" t="s">
        <v>2247</v>
      </c>
      <c r="H291" s="158" t="s">
        <v>2248</v>
      </c>
      <c r="I291" s="158" t="s">
        <v>1270</v>
      </c>
      <c r="J291" s="158" t="s">
        <v>1270</v>
      </c>
      <c r="K291" s="158" t="s">
        <v>1271</v>
      </c>
      <c r="L291" s="158" t="s">
        <v>1275</v>
      </c>
      <c r="M291" s="158" t="s">
        <v>1275</v>
      </c>
      <c r="N291" s="158" t="s">
        <v>1275</v>
      </c>
      <c r="O291" s="158" t="s">
        <v>2240</v>
      </c>
      <c r="P291" s="158" t="s">
        <v>2241</v>
      </c>
      <c r="Q291" s="158" t="s">
        <v>2242</v>
      </c>
    </row>
    <row r="292" spans="1:17" s="9" customFormat="1" x14ac:dyDescent="0.25">
      <c r="A292" s="157" t="s">
        <v>2249</v>
      </c>
      <c r="B292" s="157" t="str">
        <f>CHOOSE(Translations!$C$1+1,O292,P292,Q292)</f>
        <v>MDR TB-3⁽ᴹ⁾ Número de casos de tuberculosis resistente a la rifampicina y/o multirresistente que empezaron a recibir tratamiento de segunda línea.</v>
      </c>
      <c r="C292" s="157">
        <f t="shared" si="10"/>
        <v>0</v>
      </c>
      <c r="D292" s="157" t="str">
        <f t="shared" si="11"/>
        <v>MDR TB-3⁽ᴹ⁾ Número de casos de tuberculosis resistente a la rifampicina y/o multirresistente que empezaron a recibir tratamiento de segunda línea.-0</v>
      </c>
      <c r="E292" s="157" t="str">
        <f>CHOOSE(Translations!$C$1+1,I292,J292,K292)</f>
        <v>Tipo de tratamiento</v>
      </c>
      <c r="F292" s="157" t="str">
        <f>CHOOSE(Translations!$C$1+1,L292,M292,N292)</f>
        <v>Regimenes acortados</v>
      </c>
      <c r="G292" s="157" t="s">
        <v>2250</v>
      </c>
      <c r="H292" s="158" t="s">
        <v>2251</v>
      </c>
      <c r="I292" s="158" t="s">
        <v>2252</v>
      </c>
      <c r="J292" s="158" t="s">
        <v>2253</v>
      </c>
      <c r="K292" s="158" t="s">
        <v>2254</v>
      </c>
      <c r="L292" s="158" t="s">
        <v>2255</v>
      </c>
      <c r="M292" s="158" t="s">
        <v>2256</v>
      </c>
      <c r="N292" s="158" t="s">
        <v>2257</v>
      </c>
      <c r="O292" s="158" t="s">
        <v>2258</v>
      </c>
      <c r="P292" s="158" t="s">
        <v>2259</v>
      </c>
      <c r="Q292" s="158" t="s">
        <v>2260</v>
      </c>
    </row>
    <row r="293" spans="1:17" s="9" customFormat="1" x14ac:dyDescent="0.25">
      <c r="A293" s="157" t="s">
        <v>2249</v>
      </c>
      <c r="B293" s="157" t="str">
        <f>CHOOSE(Translations!$C$1+1,O293,P293,Q293)</f>
        <v>MDR TB-3⁽ᴹ⁾ Número de casos de tuberculosis resistente a la rifampicina y/o multirresistente que empezaron a recibir tratamiento de segunda línea.</v>
      </c>
      <c r="C293" s="157">
        <f t="shared" si="10"/>
        <v>1</v>
      </c>
      <c r="D293" s="157" t="str">
        <f t="shared" si="11"/>
        <v>MDR TB-3⁽ᴹ⁾ Número de casos de tuberculosis resistente a la rifampicina y/o multirresistente que empezaron a recibir tratamiento de segunda línea.-1</v>
      </c>
      <c r="E293" s="157" t="str">
        <f>CHOOSE(Translations!$C$1+1,I293,J293,K293)</f>
        <v>Tipo de tratamiento</v>
      </c>
      <c r="F293" s="157" t="str">
        <f>CHOOSE(Translations!$C$1+1,L293,M293,N293)</f>
        <v>Nuevas drogas anti tuberculosis</v>
      </c>
      <c r="G293" s="157" t="s">
        <v>2261</v>
      </c>
      <c r="H293" s="158" t="s">
        <v>2262</v>
      </c>
      <c r="I293" s="158" t="s">
        <v>2252</v>
      </c>
      <c r="J293" s="158" t="s">
        <v>2253</v>
      </c>
      <c r="K293" s="158" t="s">
        <v>2254</v>
      </c>
      <c r="L293" s="158" t="s">
        <v>2263</v>
      </c>
      <c r="M293" s="158" t="s">
        <v>2264</v>
      </c>
      <c r="N293" s="158" t="s">
        <v>2265</v>
      </c>
      <c r="O293" s="158" t="s">
        <v>2258</v>
      </c>
      <c r="P293" s="158" t="s">
        <v>2259</v>
      </c>
      <c r="Q293" s="158" t="s">
        <v>2260</v>
      </c>
    </row>
    <row r="294" spans="1:17" s="9" customFormat="1" x14ac:dyDescent="0.25">
      <c r="A294" s="157" t="s">
        <v>2249</v>
      </c>
      <c r="B294" s="157" t="str">
        <f>CHOOSE(Translations!$C$1+1,O294,P294,Q294)</f>
        <v>MDR TB-3⁽ᴹ⁾ Número de casos de tuberculosis resistente a la rifampicina y/o multirresistente que empezaron a recibir tratamiento de segunda línea.</v>
      </c>
      <c r="C294" s="157">
        <f t="shared" si="10"/>
        <v>2</v>
      </c>
      <c r="D294" s="157" t="str">
        <f t="shared" si="11"/>
        <v>MDR TB-3⁽ᴹ⁾ Número de casos de tuberculosis resistente a la rifampicina y/o multirresistente que empezaron a recibir tratamiento de segunda línea.-2</v>
      </c>
      <c r="E294" s="157" t="str">
        <f>CHOOSE(Translations!$C$1+1,I294,J294,K294)</f>
        <v>Género</v>
      </c>
      <c r="F294" s="157" t="str">
        <f>CHOOSE(Translations!$C$1+1,L294,M294,N294)</f>
        <v>Mujeres</v>
      </c>
      <c r="G294" s="157" t="s">
        <v>2266</v>
      </c>
      <c r="H294" s="158" t="s">
        <v>2267</v>
      </c>
      <c r="I294" s="158" t="s">
        <v>1257</v>
      </c>
      <c r="J294" s="158" t="s">
        <v>1258</v>
      </c>
      <c r="K294" s="158" t="s">
        <v>1259</v>
      </c>
      <c r="L294" s="158" t="s">
        <v>1260</v>
      </c>
      <c r="M294" s="158" t="s">
        <v>1261</v>
      </c>
      <c r="N294" s="158" t="s">
        <v>1262</v>
      </c>
      <c r="O294" s="158" t="s">
        <v>2258</v>
      </c>
      <c r="P294" s="158" t="s">
        <v>2259</v>
      </c>
      <c r="Q294" s="158" t="s">
        <v>2260</v>
      </c>
    </row>
    <row r="295" spans="1:17" s="9" customFormat="1" x14ac:dyDescent="0.25">
      <c r="A295" s="157" t="s">
        <v>2249</v>
      </c>
      <c r="B295" s="157" t="str">
        <f>CHOOSE(Translations!$C$1+1,O295,P295,Q295)</f>
        <v>MDR TB-3⁽ᴹ⁾ Número de casos de tuberculosis resistente a la rifampicina y/o multirresistente que empezaron a recibir tratamiento de segunda línea.</v>
      </c>
      <c r="C295" s="157">
        <f t="shared" si="10"/>
        <v>3</v>
      </c>
      <c r="D295" s="157" t="str">
        <f t="shared" si="11"/>
        <v>MDR TB-3⁽ᴹ⁾ Número de casos de tuberculosis resistente a la rifampicina y/o multirresistente que empezaron a recibir tratamiento de segunda línea.-3</v>
      </c>
      <c r="E295" s="157" t="str">
        <f>CHOOSE(Translations!$C$1+1,I295,J295,K295)</f>
        <v>Género</v>
      </c>
      <c r="F295" s="157" t="str">
        <f>CHOOSE(Translations!$C$1+1,L295,M295,N295)</f>
        <v>Hombres</v>
      </c>
      <c r="G295" s="157" t="s">
        <v>2268</v>
      </c>
      <c r="H295" s="158" t="s">
        <v>2269</v>
      </c>
      <c r="I295" s="158" t="s">
        <v>1257</v>
      </c>
      <c r="J295" s="158" t="s">
        <v>1258</v>
      </c>
      <c r="K295" s="158" t="s">
        <v>1259</v>
      </c>
      <c r="L295" s="158" t="s">
        <v>1265</v>
      </c>
      <c r="M295" s="158" t="s">
        <v>1266</v>
      </c>
      <c r="N295" s="158" t="s">
        <v>1267</v>
      </c>
      <c r="O295" s="158" t="s">
        <v>2258</v>
      </c>
      <c r="P295" s="158" t="s">
        <v>2259</v>
      </c>
      <c r="Q295" s="158" t="s">
        <v>2260</v>
      </c>
    </row>
    <row r="296" spans="1:17" s="9" customFormat="1" x14ac:dyDescent="0.25">
      <c r="A296" s="157" t="s">
        <v>2249</v>
      </c>
      <c r="B296" s="157" t="str">
        <f>CHOOSE(Translations!$C$1+1,O296,P296,Q296)</f>
        <v>MDR TB-3⁽ᴹ⁾ Número de casos de tuberculosis resistente a la rifampicina y/o multirresistente que empezaron a recibir tratamiento de segunda línea.</v>
      </c>
      <c r="C296" s="157">
        <f t="shared" si="10"/>
        <v>4</v>
      </c>
      <c r="D296" s="157" t="str">
        <f t="shared" si="11"/>
        <v>MDR TB-3⁽ᴹ⁾ Número de casos de tuberculosis resistente a la rifampicina y/o multirresistente que empezaron a recibir tratamiento de segunda línea.-4</v>
      </c>
      <c r="E296" s="157" t="str">
        <f>CHOOSE(Translations!$C$1+1,I296,J296,K296)</f>
        <v>Edad</v>
      </c>
      <c r="F296" s="157" t="str">
        <f>CHOOSE(Translations!$C$1+1,L296,M296,N296)</f>
        <v>15+</v>
      </c>
      <c r="G296" s="157" t="s">
        <v>2270</v>
      </c>
      <c r="H296" s="158" t="s">
        <v>2271</v>
      </c>
      <c r="I296" s="158" t="s">
        <v>1270</v>
      </c>
      <c r="J296" s="158" t="s">
        <v>1270</v>
      </c>
      <c r="K296" s="158" t="s">
        <v>1271</v>
      </c>
      <c r="L296" s="158" t="s">
        <v>1272</v>
      </c>
      <c r="M296" s="158" t="s">
        <v>1272</v>
      </c>
      <c r="N296" s="158" t="s">
        <v>1272</v>
      </c>
      <c r="O296" s="158" t="s">
        <v>2258</v>
      </c>
      <c r="P296" s="158" t="s">
        <v>2259</v>
      </c>
      <c r="Q296" s="158" t="s">
        <v>2260</v>
      </c>
    </row>
    <row r="297" spans="1:17" s="9" customFormat="1" x14ac:dyDescent="0.25">
      <c r="A297" s="157" t="s">
        <v>2249</v>
      </c>
      <c r="B297" s="157" t="str">
        <f>CHOOSE(Translations!$C$1+1,O297,P297,Q297)</f>
        <v>MDR TB-3⁽ᴹ⁾ Número de casos de tuberculosis resistente a la rifampicina y/o multirresistente que empezaron a recibir tratamiento de segunda línea.</v>
      </c>
      <c r="C297" s="157">
        <f t="shared" si="10"/>
        <v>5</v>
      </c>
      <c r="D297" s="157" t="str">
        <f t="shared" si="11"/>
        <v>MDR TB-3⁽ᴹ⁾ Número de casos de tuberculosis resistente a la rifampicina y/o multirresistente que empezaron a recibir tratamiento de segunda línea.-5</v>
      </c>
      <c r="E297" s="157" t="str">
        <f>CHOOSE(Translations!$C$1+1,I297,J297,K297)</f>
        <v>Edad</v>
      </c>
      <c r="F297" s="157" t="str">
        <f>CHOOSE(Translations!$C$1+1,L297,M297,N297)</f>
        <v>&lt;15</v>
      </c>
      <c r="G297" s="157" t="s">
        <v>2272</v>
      </c>
      <c r="H297" s="158" t="s">
        <v>2273</v>
      </c>
      <c r="I297" s="158" t="s">
        <v>1270</v>
      </c>
      <c r="J297" s="158" t="s">
        <v>1270</v>
      </c>
      <c r="K297" s="158" t="s">
        <v>1271</v>
      </c>
      <c r="L297" s="158" t="s">
        <v>1275</v>
      </c>
      <c r="M297" s="158" t="s">
        <v>1275</v>
      </c>
      <c r="N297" s="158" t="s">
        <v>1275</v>
      </c>
      <c r="O297" s="158" t="s">
        <v>2258</v>
      </c>
      <c r="P297" s="158" t="s">
        <v>2259</v>
      </c>
      <c r="Q297" s="158" t="s">
        <v>2260</v>
      </c>
    </row>
    <row r="298" spans="1:17" s="9" customFormat="1" x14ac:dyDescent="0.25">
      <c r="A298" s="157" t="s">
        <v>2274</v>
      </c>
      <c r="B298" s="157" t="str">
        <f>CHOOSE(Translations!$C$1+1,O298,P298,Q298)</f>
        <v>MDR TB-9 Índice de éxito del tratamiento de los casos de tuberculosis resistente a la rifampicina y/o tuberculosis multirresistente: Porcentaje de casos de tuberculosis resistente a la rifampicina y/o tuberculosis multirresistente tratados con éxito.</v>
      </c>
      <c r="C298" s="157">
        <f t="shared" si="10"/>
        <v>0</v>
      </c>
      <c r="D298" s="157" t="str">
        <f t="shared" si="11"/>
        <v>MDR TB-9 Índice de éxito del tratamiento de los casos de tuberculosis resistente a la rifampicina y/o tuberculosis multirresistente: Porcentaje de casos de tuberculosis resistente a la rifampicina y/o tuberculosis multirresistente tratados con éxito.-0</v>
      </c>
      <c r="E298" s="157" t="str">
        <f>CHOOSE(Translations!$C$1+1,I298,J298,K298)</f>
        <v>Definición de caso</v>
      </c>
      <c r="F298" s="157" t="str">
        <f>CHOOSE(Translations!$C$1+1,L298,M298,N298)</f>
        <v>TB-XDR</v>
      </c>
      <c r="G298" s="157" t="s">
        <v>2275</v>
      </c>
      <c r="H298" s="158" t="s">
        <v>2276</v>
      </c>
      <c r="I298" s="158" t="s">
        <v>2171</v>
      </c>
      <c r="J298" s="158" t="s">
        <v>1373</v>
      </c>
      <c r="K298" s="158" t="s">
        <v>1374</v>
      </c>
      <c r="L298" s="158" t="s">
        <v>2277</v>
      </c>
      <c r="M298" s="158" t="s">
        <v>2278</v>
      </c>
      <c r="N298" s="158" t="s">
        <v>2278</v>
      </c>
      <c r="O298" s="158" t="s">
        <v>2279</v>
      </c>
      <c r="P298" s="158" t="s">
        <v>2280</v>
      </c>
      <c r="Q298" s="158" t="s">
        <v>2281</v>
      </c>
    </row>
    <row r="299" spans="1:17" s="9" customFormat="1" x14ac:dyDescent="0.25">
      <c r="A299" s="157" t="s">
        <v>2274</v>
      </c>
      <c r="B299" s="157" t="str">
        <f>CHOOSE(Translations!$C$1+1,O299,P299,Q299)</f>
        <v>MDR TB-9 Índice de éxito del tratamiento de los casos de tuberculosis resistente a la rifampicina y/o tuberculosis multirresistente: Porcentaje de casos de tuberculosis resistente a la rifampicina y/o tuberculosis multirresistente tratados con éxito.</v>
      </c>
      <c r="C299" s="157">
        <f t="shared" si="10"/>
        <v>1</v>
      </c>
      <c r="D299" s="157" t="str">
        <f t="shared" si="11"/>
        <v>MDR TB-9 Índice de éxito del tratamiento de los casos de tuberculosis resistente a la rifampicina y/o tuberculosis multirresistente: Porcentaje de casos de tuberculosis resistente a la rifampicina y/o tuberculosis multirresistente tratados con éxito.-1</v>
      </c>
      <c r="E299" s="157" t="str">
        <f>CHOOSE(Translations!$C$1+1,I299,J299,K299)</f>
        <v>Resultado de prueba del VIH</v>
      </c>
      <c r="F299" s="157" t="str">
        <f>CHOOSE(Translations!$C$1+1,L299,M299,N299)</f>
        <v>Positivo</v>
      </c>
      <c r="G299" s="157" t="s">
        <v>2282</v>
      </c>
      <c r="H299" s="158" t="s">
        <v>2283</v>
      </c>
      <c r="I299" s="158" t="s">
        <v>1875</v>
      </c>
      <c r="J299" s="158" t="s">
        <v>1876</v>
      </c>
      <c r="K299" s="158" t="s">
        <v>1877</v>
      </c>
      <c r="L299" s="158" t="s">
        <v>1886</v>
      </c>
      <c r="M299" s="158" t="s">
        <v>1887</v>
      </c>
      <c r="N299" s="158" t="s">
        <v>1888</v>
      </c>
      <c r="O299" s="158" t="s">
        <v>2279</v>
      </c>
      <c r="P299" s="158" t="s">
        <v>2280</v>
      </c>
      <c r="Q299" s="158" t="s">
        <v>2281</v>
      </c>
    </row>
    <row r="300" spans="1:17" s="9" customFormat="1" x14ac:dyDescent="0.25">
      <c r="A300" s="157" t="s">
        <v>2274</v>
      </c>
      <c r="B300" s="157" t="str">
        <f>CHOOSE(Translations!$C$1+1,O300,P300,Q300)</f>
        <v>MDR TB-9 Índice de éxito del tratamiento de los casos de tuberculosis resistente a la rifampicina y/o tuberculosis multirresistente: Porcentaje de casos de tuberculosis resistente a la rifampicina y/o tuberculosis multirresistente tratados con éxito.</v>
      </c>
      <c r="C300" s="157">
        <f t="shared" si="10"/>
        <v>2</v>
      </c>
      <c r="D300" s="157" t="str">
        <f t="shared" si="11"/>
        <v>MDR TB-9 Índice de éxito del tratamiento de los casos de tuberculosis resistente a la rifampicina y/o tuberculosis multirresistente: Porcentaje de casos de tuberculosis resistente a la rifampicina y/o tuberculosis multirresistente tratados con éxito.-2</v>
      </c>
      <c r="E300" s="157" t="str">
        <f>CHOOSE(Translations!$C$1+1,I300,J300,K300)</f>
        <v>Género</v>
      </c>
      <c r="F300" s="157" t="str">
        <f>CHOOSE(Translations!$C$1+1,L300,M300,N300)</f>
        <v>Mujeres</v>
      </c>
      <c r="G300" s="157" t="s">
        <v>2284</v>
      </c>
      <c r="H300" s="158" t="s">
        <v>2285</v>
      </c>
      <c r="I300" s="158" t="s">
        <v>1257</v>
      </c>
      <c r="J300" s="158" t="s">
        <v>1258</v>
      </c>
      <c r="K300" s="158" t="s">
        <v>1259</v>
      </c>
      <c r="L300" s="158" t="s">
        <v>1260</v>
      </c>
      <c r="M300" s="158" t="s">
        <v>1261</v>
      </c>
      <c r="N300" s="158" t="s">
        <v>1262</v>
      </c>
      <c r="O300" s="158" t="s">
        <v>2279</v>
      </c>
      <c r="P300" s="158" t="s">
        <v>2280</v>
      </c>
      <c r="Q300" s="158" t="s">
        <v>2281</v>
      </c>
    </row>
    <row r="301" spans="1:17" s="9" customFormat="1" x14ac:dyDescent="0.25">
      <c r="A301" s="157" t="s">
        <v>2274</v>
      </c>
      <c r="B301" s="157" t="str">
        <f>CHOOSE(Translations!$C$1+1,O301,P301,Q301)</f>
        <v>MDR TB-9 Índice de éxito del tratamiento de los casos de tuberculosis resistente a la rifampicina y/o tuberculosis multirresistente: Porcentaje de casos de tuberculosis resistente a la rifampicina y/o tuberculosis multirresistente tratados con éxito.</v>
      </c>
      <c r="C301" s="157">
        <f t="shared" si="10"/>
        <v>3</v>
      </c>
      <c r="D301" s="157" t="str">
        <f t="shared" si="11"/>
        <v>MDR TB-9 Índice de éxito del tratamiento de los casos de tuberculosis resistente a la rifampicina y/o tuberculosis multirresistente: Porcentaje de casos de tuberculosis resistente a la rifampicina y/o tuberculosis multirresistente tratados con éxito.-3</v>
      </c>
      <c r="E301" s="157" t="str">
        <f>CHOOSE(Translations!$C$1+1,I301,J301,K301)</f>
        <v>Género</v>
      </c>
      <c r="F301" s="157" t="str">
        <f>CHOOSE(Translations!$C$1+1,L301,M301,N301)</f>
        <v>Hombres</v>
      </c>
      <c r="G301" s="157" t="s">
        <v>2286</v>
      </c>
      <c r="H301" s="158" t="s">
        <v>2287</v>
      </c>
      <c r="I301" s="158" t="s">
        <v>1257</v>
      </c>
      <c r="J301" s="158" t="s">
        <v>1258</v>
      </c>
      <c r="K301" s="158" t="s">
        <v>1259</v>
      </c>
      <c r="L301" s="158" t="s">
        <v>1265</v>
      </c>
      <c r="M301" s="158" t="s">
        <v>1266</v>
      </c>
      <c r="N301" s="158" t="s">
        <v>1267</v>
      </c>
      <c r="O301" s="158" t="s">
        <v>2279</v>
      </c>
      <c r="P301" s="158" t="s">
        <v>2280</v>
      </c>
      <c r="Q301" s="158" t="s">
        <v>2281</v>
      </c>
    </row>
    <row r="302" spans="1:17" s="9" customFormat="1" x14ac:dyDescent="0.25">
      <c r="A302" s="157" t="s">
        <v>2274</v>
      </c>
      <c r="B302" s="157" t="str">
        <f>CHOOSE(Translations!$C$1+1,O302,P302,Q302)</f>
        <v>MDR TB-9 Índice de éxito del tratamiento de los casos de tuberculosis resistente a la rifampicina y/o tuberculosis multirresistente: Porcentaje de casos de tuberculosis resistente a la rifampicina y/o tuberculosis multirresistente tratados con éxito.</v>
      </c>
      <c r="C302" s="157">
        <f t="shared" si="10"/>
        <v>4</v>
      </c>
      <c r="D302" s="157" t="str">
        <f t="shared" si="11"/>
        <v>MDR TB-9 Índice de éxito del tratamiento de los casos de tuberculosis resistente a la rifampicina y/o tuberculosis multirresistente: Porcentaje de casos de tuberculosis resistente a la rifampicina y/o tuberculosis multirresistente tratados con éxito.-4</v>
      </c>
      <c r="E302" s="157" t="str">
        <f>CHOOSE(Translations!$C$1+1,I302,J302,K302)</f>
        <v>Edad</v>
      </c>
      <c r="F302" s="157" t="str">
        <f>CHOOSE(Translations!$C$1+1,L302,M302,N302)</f>
        <v>15+</v>
      </c>
      <c r="G302" s="157" t="s">
        <v>2288</v>
      </c>
      <c r="H302" s="158" t="s">
        <v>2289</v>
      </c>
      <c r="I302" s="158" t="s">
        <v>1270</v>
      </c>
      <c r="J302" s="158" t="s">
        <v>1270</v>
      </c>
      <c r="K302" s="158" t="s">
        <v>1271</v>
      </c>
      <c r="L302" s="158" t="s">
        <v>1272</v>
      </c>
      <c r="M302" s="158" t="s">
        <v>1272</v>
      </c>
      <c r="N302" s="158" t="s">
        <v>1272</v>
      </c>
      <c r="O302" s="158" t="s">
        <v>2279</v>
      </c>
      <c r="P302" s="158" t="s">
        <v>2280</v>
      </c>
      <c r="Q302" s="158" t="s">
        <v>2281</v>
      </c>
    </row>
    <row r="303" spans="1:17" s="9" customFormat="1" x14ac:dyDescent="0.25">
      <c r="A303" s="157" t="s">
        <v>2274</v>
      </c>
      <c r="B303" s="157" t="str">
        <f>CHOOSE(Translations!$C$1+1,O303,P303,Q303)</f>
        <v>MDR TB-9 Índice de éxito del tratamiento de los casos de tuberculosis resistente a la rifampicina y/o tuberculosis multirresistente: Porcentaje de casos de tuberculosis resistente a la rifampicina y/o tuberculosis multirresistente tratados con éxito.</v>
      </c>
      <c r="C303" s="157">
        <f t="shared" si="10"/>
        <v>5</v>
      </c>
      <c r="D303" s="157" t="str">
        <f t="shared" si="11"/>
        <v>MDR TB-9 Índice de éxito del tratamiento de los casos de tuberculosis resistente a la rifampicina y/o tuberculosis multirresistente: Porcentaje de casos de tuberculosis resistente a la rifampicina y/o tuberculosis multirresistente tratados con éxito.-5</v>
      </c>
      <c r="E303" s="157" t="str">
        <f>CHOOSE(Translations!$C$1+1,I303,J303,K303)</f>
        <v>Edad</v>
      </c>
      <c r="F303" s="157" t="str">
        <f>CHOOSE(Translations!$C$1+1,L303,M303,N303)</f>
        <v>&lt;15</v>
      </c>
      <c r="G303" s="157" t="s">
        <v>2290</v>
      </c>
      <c r="H303" s="158" t="s">
        <v>2291</v>
      </c>
      <c r="I303" s="158" t="s">
        <v>1270</v>
      </c>
      <c r="J303" s="158" t="s">
        <v>1270</v>
      </c>
      <c r="K303" s="158" t="s">
        <v>1271</v>
      </c>
      <c r="L303" s="158" t="s">
        <v>1275</v>
      </c>
      <c r="M303" s="158" t="s">
        <v>1275</v>
      </c>
      <c r="N303" s="158" t="s">
        <v>1275</v>
      </c>
      <c r="O303" s="158" t="s">
        <v>2279</v>
      </c>
      <c r="P303" s="158" t="s">
        <v>2280</v>
      </c>
      <c r="Q303" s="158" t="s">
        <v>2281</v>
      </c>
    </row>
    <row r="304" spans="1:17" s="9" customFormat="1" x14ac:dyDescent="0.25">
      <c r="A304" s="157" t="s">
        <v>2292</v>
      </c>
      <c r="B304" s="157" t="str">
        <f>CHOOSE(Translations!$C$1+1,O304,P304,Q304)</f>
        <v>TB/HIV-5 Porcentaje de casos nuevos y recaídas de TB registrados, con estado serológico de VIH documentado</v>
      </c>
      <c r="C304" s="157">
        <f t="shared" si="10"/>
        <v>0</v>
      </c>
      <c r="D304" s="157" t="str">
        <f t="shared" si="11"/>
        <v>TB/HIV-5 Porcentaje de casos nuevos y recaídas de TB registrados, con estado serológico de VIH documentado-0</v>
      </c>
      <c r="E304" s="157" t="str">
        <f>CHOOSE(Translations!$C$1+1,I304,J304,K304)</f>
        <v>Resultado de prueba del VIH</v>
      </c>
      <c r="F304" s="157" t="str">
        <f>CHOOSE(Translations!$C$1+1,L304,M304,N304)</f>
        <v>Positivo</v>
      </c>
      <c r="G304" s="157" t="s">
        <v>2293</v>
      </c>
      <c r="H304" s="158" t="s">
        <v>2294</v>
      </c>
      <c r="I304" s="158" t="s">
        <v>1875</v>
      </c>
      <c r="J304" s="158" t="s">
        <v>1876</v>
      </c>
      <c r="K304" s="158" t="s">
        <v>1877</v>
      </c>
      <c r="L304" s="158" t="s">
        <v>1886</v>
      </c>
      <c r="M304" s="158" t="s">
        <v>1887</v>
      </c>
      <c r="N304" s="158" t="s">
        <v>1888</v>
      </c>
      <c r="O304" s="158" t="s">
        <v>2295</v>
      </c>
      <c r="P304" s="158" t="s">
        <v>2296</v>
      </c>
      <c r="Q304" s="158" t="s">
        <v>2297</v>
      </c>
    </row>
    <row r="305" spans="1:17" s="9" customFormat="1" x14ac:dyDescent="0.25">
      <c r="A305" s="157" t="s">
        <v>2292</v>
      </c>
      <c r="B305" s="157" t="str">
        <f>CHOOSE(Translations!$C$1+1,O305,P305,Q305)</f>
        <v>TB/HIV-5 Porcentaje de casos nuevos y recaídas de TB registrados, con estado serológico de VIH documentado</v>
      </c>
      <c r="C305" s="157">
        <f t="shared" si="10"/>
        <v>1</v>
      </c>
      <c r="D305" s="157" t="str">
        <f t="shared" si="11"/>
        <v>TB/HIV-5 Porcentaje de casos nuevos y recaídas de TB registrados, con estado serológico de VIH documentado-1</v>
      </c>
      <c r="E305" s="157" t="str">
        <f>CHOOSE(Translations!$C$1+1,I305,J305,K305)</f>
        <v>Género</v>
      </c>
      <c r="F305" s="157" t="str">
        <f>CHOOSE(Translations!$C$1+1,L305,M305,N305)</f>
        <v>Mujeres</v>
      </c>
      <c r="G305" s="157" t="s">
        <v>2298</v>
      </c>
      <c r="H305" s="158" t="s">
        <v>2299</v>
      </c>
      <c r="I305" s="158" t="s">
        <v>1257</v>
      </c>
      <c r="J305" s="158" t="s">
        <v>1258</v>
      </c>
      <c r="K305" s="158" t="s">
        <v>1259</v>
      </c>
      <c r="L305" s="158" t="s">
        <v>1260</v>
      </c>
      <c r="M305" s="158" t="s">
        <v>1261</v>
      </c>
      <c r="N305" s="158" t="s">
        <v>1262</v>
      </c>
      <c r="O305" s="158" t="s">
        <v>2295</v>
      </c>
      <c r="P305" s="158" t="s">
        <v>2296</v>
      </c>
      <c r="Q305" s="158" t="s">
        <v>2297</v>
      </c>
    </row>
    <row r="306" spans="1:17" s="9" customFormat="1" x14ac:dyDescent="0.25">
      <c r="A306" s="157" t="s">
        <v>2292</v>
      </c>
      <c r="B306" s="157" t="str">
        <f>CHOOSE(Translations!$C$1+1,O306,P306,Q306)</f>
        <v>TB/HIV-5 Porcentaje de casos nuevos y recaídas de TB registrados, con estado serológico de VIH documentado</v>
      </c>
      <c r="C306" s="157">
        <f t="shared" si="10"/>
        <v>2</v>
      </c>
      <c r="D306" s="157" t="str">
        <f t="shared" si="11"/>
        <v>TB/HIV-5 Porcentaje de casos nuevos y recaídas de TB registrados, con estado serológico de VIH documentado-2</v>
      </c>
      <c r="E306" s="157" t="str">
        <f>CHOOSE(Translations!$C$1+1,I306,J306,K306)</f>
        <v>Género</v>
      </c>
      <c r="F306" s="157" t="str">
        <f>CHOOSE(Translations!$C$1+1,L306,M306,N306)</f>
        <v>Hombres</v>
      </c>
      <c r="G306" s="157" t="s">
        <v>2300</v>
      </c>
      <c r="H306" s="158" t="s">
        <v>2301</v>
      </c>
      <c r="I306" s="158" t="s">
        <v>1257</v>
      </c>
      <c r="J306" s="158" t="s">
        <v>1258</v>
      </c>
      <c r="K306" s="158" t="s">
        <v>1259</v>
      </c>
      <c r="L306" s="158" t="s">
        <v>1265</v>
      </c>
      <c r="M306" s="158" t="s">
        <v>1266</v>
      </c>
      <c r="N306" s="158" t="s">
        <v>1267</v>
      </c>
      <c r="O306" s="158" t="s">
        <v>2295</v>
      </c>
      <c r="P306" s="158" t="s">
        <v>2296</v>
      </c>
      <c r="Q306" s="158" t="s">
        <v>2297</v>
      </c>
    </row>
    <row r="307" spans="1:17" s="9" customFormat="1" x14ac:dyDescent="0.25">
      <c r="A307" s="157" t="s">
        <v>2292</v>
      </c>
      <c r="B307" s="157" t="str">
        <f>CHOOSE(Translations!$C$1+1,O307,P307,Q307)</f>
        <v>TB/HIV-5 Porcentaje de casos nuevos y recaídas de TB registrados, con estado serológico de VIH documentado</v>
      </c>
      <c r="C307" s="157">
        <f t="shared" si="10"/>
        <v>3</v>
      </c>
      <c r="D307" s="157" t="str">
        <f t="shared" si="11"/>
        <v>TB/HIV-5 Porcentaje de casos nuevos y recaídas de TB registrados, con estado serológico de VIH documentado-3</v>
      </c>
      <c r="E307" s="157" t="str">
        <f>CHOOSE(Translations!$C$1+1,I307,J307,K307)</f>
        <v>Edad</v>
      </c>
      <c r="F307" s="157" t="str">
        <f>CHOOSE(Translations!$C$1+1,L307,M307,N307)</f>
        <v>15+</v>
      </c>
      <c r="G307" s="157" t="s">
        <v>2302</v>
      </c>
      <c r="H307" s="158" t="s">
        <v>2303</v>
      </c>
      <c r="I307" s="158" t="s">
        <v>1270</v>
      </c>
      <c r="J307" s="158" t="s">
        <v>1270</v>
      </c>
      <c r="K307" s="158" t="s">
        <v>1271</v>
      </c>
      <c r="L307" s="158" t="s">
        <v>1272</v>
      </c>
      <c r="M307" s="158" t="s">
        <v>1272</v>
      </c>
      <c r="N307" s="158" t="s">
        <v>1272</v>
      </c>
      <c r="O307" s="158" t="s">
        <v>2295</v>
      </c>
      <c r="P307" s="158" t="s">
        <v>2296</v>
      </c>
      <c r="Q307" s="158" t="s">
        <v>2297</v>
      </c>
    </row>
    <row r="308" spans="1:17" s="9" customFormat="1" x14ac:dyDescent="0.25">
      <c r="A308" s="157" t="s">
        <v>2292</v>
      </c>
      <c r="B308" s="157" t="str">
        <f>CHOOSE(Translations!$C$1+1,O308,P308,Q308)</f>
        <v>TB/HIV-5 Porcentaje de casos nuevos y recaídas de TB registrados, con estado serológico de VIH documentado</v>
      </c>
      <c r="C308" s="157">
        <f t="shared" si="10"/>
        <v>4</v>
      </c>
      <c r="D308" s="157" t="str">
        <f t="shared" si="11"/>
        <v>TB/HIV-5 Porcentaje de casos nuevos y recaídas de TB registrados, con estado serológico de VIH documentado-4</v>
      </c>
      <c r="E308" s="157" t="str">
        <f>CHOOSE(Translations!$C$1+1,I308,J308,K308)</f>
        <v>Edad</v>
      </c>
      <c r="F308" s="157" t="str">
        <f>CHOOSE(Translations!$C$1+1,L308,M308,N308)</f>
        <v>5-14</v>
      </c>
      <c r="G308" s="157" t="s">
        <v>2304</v>
      </c>
      <c r="H308" s="158" t="s">
        <v>2305</v>
      </c>
      <c r="I308" s="158" t="s">
        <v>1270</v>
      </c>
      <c r="J308" s="158" t="s">
        <v>1270</v>
      </c>
      <c r="K308" s="158" t="s">
        <v>1271</v>
      </c>
      <c r="L308" s="158" t="s">
        <v>1316</v>
      </c>
      <c r="M308" s="158" t="s">
        <v>1316</v>
      </c>
      <c r="N308" s="158" t="s">
        <v>1316</v>
      </c>
      <c r="O308" s="158" t="s">
        <v>2295</v>
      </c>
      <c r="P308" s="158" t="s">
        <v>2296</v>
      </c>
      <c r="Q308" s="158" t="s">
        <v>2297</v>
      </c>
    </row>
    <row r="309" spans="1:17" s="9" customFormat="1" x14ac:dyDescent="0.25">
      <c r="A309" s="157" t="s">
        <v>2292</v>
      </c>
      <c r="B309" s="157" t="str">
        <f>CHOOSE(Translations!$C$1+1,O309,P309,Q309)</f>
        <v>TB/HIV-5 Porcentaje de casos nuevos y recaídas de TB registrados, con estado serológico de VIH documentado</v>
      </c>
      <c r="C309" s="157">
        <f t="shared" si="10"/>
        <v>5</v>
      </c>
      <c r="D309" s="157" t="str">
        <f t="shared" si="11"/>
        <v>TB/HIV-5 Porcentaje de casos nuevos y recaídas de TB registrados, con estado serológico de VIH documentado-5</v>
      </c>
      <c r="E309" s="157" t="str">
        <f>CHOOSE(Translations!$C$1+1,I309,J309,K309)</f>
        <v>Edad</v>
      </c>
      <c r="F309" s="157" t="str">
        <f>CHOOSE(Translations!$C$1+1,L309,M309,N309)</f>
        <v>&lt;5</v>
      </c>
      <c r="G309" s="157" t="s">
        <v>2306</v>
      </c>
      <c r="H309" s="158" t="s">
        <v>2307</v>
      </c>
      <c r="I309" s="158" t="s">
        <v>1270</v>
      </c>
      <c r="J309" s="158" t="s">
        <v>1270</v>
      </c>
      <c r="K309" s="158" t="s">
        <v>1271</v>
      </c>
      <c r="L309" s="158" t="s">
        <v>1319</v>
      </c>
      <c r="M309" s="158" t="s">
        <v>1319</v>
      </c>
      <c r="N309" s="158" t="s">
        <v>1319</v>
      </c>
      <c r="O309" s="158" t="s">
        <v>2295</v>
      </c>
      <c r="P309" s="158" t="s">
        <v>2296</v>
      </c>
      <c r="Q309" s="158" t="s">
        <v>2297</v>
      </c>
    </row>
    <row r="310" spans="1:17" s="9" customFormat="1" x14ac:dyDescent="0.25">
      <c r="A310" s="157" t="s">
        <v>2308</v>
      </c>
      <c r="B310" s="157" t="str">
        <f>CHOOSE(Translations!$C$1+1,O310,P310,Q310)</f>
        <v>TB/HIV-6⁽ᴹ⁾ Porcentaje de casos nuevos y recaídas de TB coinfectados con VIH que recibieron TARV durante el tratamiento de la TB</v>
      </c>
      <c r="C310" s="157">
        <f t="shared" si="10"/>
        <v>0</v>
      </c>
      <c r="D310" s="157" t="str">
        <f t="shared" si="11"/>
        <v>TB/HIV-6⁽ᴹ⁾ Porcentaje de casos nuevos y recaídas de TB coinfectados con VIH que recibieron TARV durante el tratamiento de la TB-0</v>
      </c>
      <c r="E310" s="157" t="str">
        <f>CHOOSE(Translations!$C$1+1,I310,J310,K310)</f>
        <v>Género</v>
      </c>
      <c r="F310" s="157" t="str">
        <f>CHOOSE(Translations!$C$1+1,L310,M310,N310)</f>
        <v>Mujeres</v>
      </c>
      <c r="G310" s="157" t="s">
        <v>2309</v>
      </c>
      <c r="H310" s="158" t="s">
        <v>2310</v>
      </c>
      <c r="I310" s="158" t="s">
        <v>1257</v>
      </c>
      <c r="J310" s="158" t="s">
        <v>1258</v>
      </c>
      <c r="K310" s="158" t="s">
        <v>1259</v>
      </c>
      <c r="L310" s="158" t="s">
        <v>1260</v>
      </c>
      <c r="M310" s="158" t="s">
        <v>1261</v>
      </c>
      <c r="N310" s="158" t="s">
        <v>1262</v>
      </c>
      <c r="O310" s="158" t="s">
        <v>2311</v>
      </c>
      <c r="P310" s="158" t="s">
        <v>2312</v>
      </c>
      <c r="Q310" s="158" t="s">
        <v>2313</v>
      </c>
    </row>
    <row r="311" spans="1:17" s="9" customFormat="1" x14ac:dyDescent="0.25">
      <c r="A311" s="157" t="s">
        <v>2308</v>
      </c>
      <c r="B311" s="157" t="str">
        <f>CHOOSE(Translations!$C$1+1,O311,P311,Q311)</f>
        <v>TB/HIV-6⁽ᴹ⁾ Porcentaje de casos nuevos y recaídas de TB coinfectados con VIH que recibieron TARV durante el tratamiento de la TB</v>
      </c>
      <c r="C311" s="157">
        <f t="shared" si="10"/>
        <v>1</v>
      </c>
      <c r="D311" s="157" t="str">
        <f t="shared" si="11"/>
        <v>TB/HIV-6⁽ᴹ⁾ Porcentaje de casos nuevos y recaídas de TB coinfectados con VIH que recibieron TARV durante el tratamiento de la TB-1</v>
      </c>
      <c r="E311" s="157" t="str">
        <f>CHOOSE(Translations!$C$1+1,I311,J311,K311)</f>
        <v>Género</v>
      </c>
      <c r="F311" s="157" t="str">
        <f>CHOOSE(Translations!$C$1+1,L311,M311,N311)</f>
        <v>Hombres</v>
      </c>
      <c r="G311" s="157" t="s">
        <v>2314</v>
      </c>
      <c r="H311" s="158" t="s">
        <v>2315</v>
      </c>
      <c r="I311" s="158" t="s">
        <v>1257</v>
      </c>
      <c r="J311" s="158" t="s">
        <v>1258</v>
      </c>
      <c r="K311" s="158" t="s">
        <v>1259</v>
      </c>
      <c r="L311" s="158" t="s">
        <v>1265</v>
      </c>
      <c r="M311" s="158" t="s">
        <v>1266</v>
      </c>
      <c r="N311" s="158" t="s">
        <v>1267</v>
      </c>
      <c r="O311" s="158" t="s">
        <v>2311</v>
      </c>
      <c r="P311" s="158" t="s">
        <v>2312</v>
      </c>
      <c r="Q311" s="158" t="s">
        <v>2313</v>
      </c>
    </row>
    <row r="312" spans="1:17" s="9" customFormat="1" x14ac:dyDescent="0.25">
      <c r="A312" s="157" t="s">
        <v>2308</v>
      </c>
      <c r="B312" s="157" t="str">
        <f>CHOOSE(Translations!$C$1+1,O312,P312,Q312)</f>
        <v>TB/HIV-6⁽ᴹ⁾ Porcentaje de casos nuevos y recaídas de TB coinfectados con VIH que recibieron TARV durante el tratamiento de la TB</v>
      </c>
      <c r="C312" s="157">
        <f t="shared" si="10"/>
        <v>2</v>
      </c>
      <c r="D312" s="157" t="str">
        <f t="shared" si="11"/>
        <v>TB/HIV-6⁽ᴹ⁾ Porcentaje de casos nuevos y recaídas de TB coinfectados con VIH que recibieron TARV durante el tratamiento de la TB-2</v>
      </c>
      <c r="E312" s="157" t="str">
        <f>CHOOSE(Translations!$C$1+1,I312,J312,K312)</f>
        <v>Edad</v>
      </c>
      <c r="F312" s="157" t="str">
        <f>CHOOSE(Translations!$C$1+1,L312,M312,N312)</f>
        <v>15+</v>
      </c>
      <c r="G312" s="157" t="s">
        <v>2316</v>
      </c>
      <c r="H312" s="158" t="s">
        <v>2317</v>
      </c>
      <c r="I312" s="158" t="s">
        <v>1270</v>
      </c>
      <c r="J312" s="158" t="s">
        <v>1270</v>
      </c>
      <c r="K312" s="158" t="s">
        <v>1271</v>
      </c>
      <c r="L312" s="158" t="s">
        <v>1272</v>
      </c>
      <c r="M312" s="158" t="s">
        <v>1272</v>
      </c>
      <c r="N312" s="158" t="s">
        <v>1272</v>
      </c>
      <c r="O312" s="158" t="s">
        <v>2311</v>
      </c>
      <c r="P312" s="158" t="s">
        <v>2312</v>
      </c>
      <c r="Q312" s="158" t="s">
        <v>2313</v>
      </c>
    </row>
    <row r="313" spans="1:17" s="9" customFormat="1" x14ac:dyDescent="0.25">
      <c r="A313" s="157" t="s">
        <v>2308</v>
      </c>
      <c r="B313" s="157" t="str">
        <f>CHOOSE(Translations!$C$1+1,O313,P313,Q313)</f>
        <v>TB/HIV-6⁽ᴹ⁾ Porcentaje de casos nuevos y recaídas de TB coinfectados con VIH que recibieron TARV durante el tratamiento de la TB</v>
      </c>
      <c r="C313" s="157">
        <f t="shared" si="10"/>
        <v>3</v>
      </c>
      <c r="D313" s="157" t="str">
        <f t="shared" si="11"/>
        <v>TB/HIV-6⁽ᴹ⁾ Porcentaje de casos nuevos y recaídas de TB coinfectados con VIH que recibieron TARV durante el tratamiento de la TB-3</v>
      </c>
      <c r="E313" s="157" t="str">
        <f>CHOOSE(Translations!$C$1+1,I313,J313,K313)</f>
        <v>Edad</v>
      </c>
      <c r="F313" s="157" t="str">
        <f>CHOOSE(Translations!$C$1+1,L313,M313,N313)</f>
        <v>5-14</v>
      </c>
      <c r="G313" s="157" t="s">
        <v>2318</v>
      </c>
      <c r="H313" s="158" t="s">
        <v>2319</v>
      </c>
      <c r="I313" s="158" t="s">
        <v>1270</v>
      </c>
      <c r="J313" s="158" t="s">
        <v>1270</v>
      </c>
      <c r="K313" s="158" t="s">
        <v>1271</v>
      </c>
      <c r="L313" s="158" t="s">
        <v>1316</v>
      </c>
      <c r="M313" s="158" t="s">
        <v>1316</v>
      </c>
      <c r="N313" s="158" t="s">
        <v>1316</v>
      </c>
      <c r="O313" s="158" t="s">
        <v>2311</v>
      </c>
      <c r="P313" s="158" t="s">
        <v>2312</v>
      </c>
      <c r="Q313" s="158" t="s">
        <v>2313</v>
      </c>
    </row>
    <row r="314" spans="1:17" s="9" customFormat="1" x14ac:dyDescent="0.25">
      <c r="A314" s="157" t="s">
        <v>2308</v>
      </c>
      <c r="B314" s="157" t="str">
        <f>CHOOSE(Translations!$C$1+1,O314,P314,Q314)</f>
        <v>TB/HIV-6⁽ᴹ⁾ Porcentaje de casos nuevos y recaídas de TB coinfectados con VIH que recibieron TARV durante el tratamiento de la TB</v>
      </c>
      <c r="C314" s="157">
        <f t="shared" si="10"/>
        <v>4</v>
      </c>
      <c r="D314" s="157" t="str">
        <f t="shared" si="11"/>
        <v>TB/HIV-6⁽ᴹ⁾ Porcentaje de casos nuevos y recaídas de TB coinfectados con VIH que recibieron TARV durante el tratamiento de la TB-4</v>
      </c>
      <c r="E314" s="157" t="str">
        <f>CHOOSE(Translations!$C$1+1,I314,J314,K314)</f>
        <v>Edad</v>
      </c>
      <c r="F314" s="157" t="str">
        <f>CHOOSE(Translations!$C$1+1,L314,M314,N314)</f>
        <v>&lt;5</v>
      </c>
      <c r="G314" s="157" t="s">
        <v>2320</v>
      </c>
      <c r="H314" s="158" t="s">
        <v>2321</v>
      </c>
      <c r="I314" s="158" t="s">
        <v>1270</v>
      </c>
      <c r="J314" s="158" t="s">
        <v>1270</v>
      </c>
      <c r="K314" s="158" t="s">
        <v>1271</v>
      </c>
      <c r="L314" s="158" t="s">
        <v>1319</v>
      </c>
      <c r="M314" s="158" t="s">
        <v>1319</v>
      </c>
      <c r="N314" s="158" t="s">
        <v>1319</v>
      </c>
      <c r="O314" s="158" t="s">
        <v>2311</v>
      </c>
      <c r="P314" s="158" t="s">
        <v>2312</v>
      </c>
      <c r="Q314" s="158" t="s">
        <v>2313</v>
      </c>
    </row>
    <row r="315" spans="1:17" s="9" customFormat="1" x14ac:dyDescent="0.25">
      <c r="A315" s="157" t="s">
        <v>2322</v>
      </c>
      <c r="B315" s="157" t="str">
        <f>CHOOSE(Translations!$C$1+1,O315,P315,Q315)</f>
        <v>TB/HIV-7 Porcentaje de personas que viven con el VIH recibiendo terapia antirretroviral que han iniciado la terapia preventiva de TB entre las personas que viven con el VIH elegibles durante el período de reporte</v>
      </c>
      <c r="C315" s="157">
        <f t="shared" si="10"/>
        <v>0</v>
      </c>
      <c r="D315" s="157" t="str">
        <f t="shared" si="11"/>
        <v>TB/HIV-7 Porcentaje de personas que viven con el VIH recibiendo terapia antirretroviral que han iniciado la terapia preventiva de TB entre las personas que viven con el VIH elegibles durante el período de reporte-0</v>
      </c>
      <c r="E315" s="157" t="str">
        <f>CHOOSE(Translations!$C$1+1,I315,J315,K315)</f>
        <v>Régimen de TPT</v>
      </c>
      <c r="F315" s="157" t="str">
        <f>CHOOSE(Translations!$C$1+1,L315,M315,N315)</f>
        <v>INH</v>
      </c>
      <c r="G315" s="157" t="s">
        <v>2323</v>
      </c>
      <c r="H315" s="158" t="s">
        <v>2324</v>
      </c>
      <c r="I315" s="158" t="s">
        <v>2325</v>
      </c>
      <c r="J315" s="158" t="s">
        <v>2326</v>
      </c>
      <c r="K315" s="158" t="s">
        <v>2327</v>
      </c>
      <c r="L315" s="158" t="s">
        <v>2328</v>
      </c>
      <c r="M315" s="158" t="s">
        <v>2328</v>
      </c>
      <c r="N315" s="158" t="s">
        <v>2328</v>
      </c>
      <c r="O315" s="158" t="s">
        <v>2329</v>
      </c>
      <c r="P315" s="158" t="s">
        <v>2330</v>
      </c>
      <c r="Q315" s="158" t="s">
        <v>2331</v>
      </c>
    </row>
    <row r="316" spans="1:17" s="9" customFormat="1" x14ac:dyDescent="0.25">
      <c r="A316" s="157" t="s">
        <v>2322</v>
      </c>
      <c r="B316" s="157" t="str">
        <f>CHOOSE(Translations!$C$1+1,O316,P316,Q316)</f>
        <v>TB/HIV-7 Porcentaje de personas que viven con el VIH recibiendo terapia antirretroviral que han iniciado la terapia preventiva de TB entre las personas que viven con el VIH elegibles durante el período de reporte</v>
      </c>
      <c r="C316" s="157">
        <f t="shared" si="10"/>
        <v>1</v>
      </c>
      <c r="D316" s="157" t="str">
        <f t="shared" si="11"/>
        <v>TB/HIV-7 Porcentaje de personas que viven con el VIH recibiendo terapia antirretroviral que han iniciado la terapia preventiva de TB entre las personas que viven con el VIH elegibles durante el período de reporte-1</v>
      </c>
      <c r="E316" s="157" t="str">
        <f>CHOOSE(Translations!$C$1+1,I316,J316,K316)</f>
        <v>Régimen de TPT</v>
      </c>
      <c r="F316" s="157" t="str">
        <f>CHOOSE(Translations!$C$1+1,L316,M316,N316)</f>
        <v>3RH</v>
      </c>
      <c r="G316" s="157" t="s">
        <v>2332</v>
      </c>
      <c r="H316" s="158" t="s">
        <v>2333</v>
      </c>
      <c r="I316" s="158" t="s">
        <v>2325</v>
      </c>
      <c r="J316" s="158" t="s">
        <v>2326</v>
      </c>
      <c r="K316" s="158" t="s">
        <v>2327</v>
      </c>
      <c r="L316" s="158" t="s">
        <v>2334</v>
      </c>
      <c r="M316" s="158" t="s">
        <v>2334</v>
      </c>
      <c r="N316" s="158" t="s">
        <v>2334</v>
      </c>
      <c r="O316" s="158" t="s">
        <v>2329</v>
      </c>
      <c r="P316" s="158" t="s">
        <v>2330</v>
      </c>
      <c r="Q316" s="158" t="s">
        <v>2331</v>
      </c>
    </row>
    <row r="317" spans="1:17" s="9" customFormat="1" x14ac:dyDescent="0.25">
      <c r="A317" s="157" t="s">
        <v>2322</v>
      </c>
      <c r="B317" s="157" t="str">
        <f>CHOOSE(Translations!$C$1+1,O317,P317,Q317)</f>
        <v>TB/HIV-7 Porcentaje de personas que viven con el VIH recibiendo terapia antirretroviral que han iniciado la terapia preventiva de TB entre las personas que viven con el VIH elegibles durante el período de reporte</v>
      </c>
      <c r="C317" s="157">
        <f t="shared" si="10"/>
        <v>2</v>
      </c>
      <c r="D317" s="157" t="str">
        <f t="shared" si="11"/>
        <v>TB/HIV-7 Porcentaje de personas que viven con el VIH recibiendo terapia antirretroviral que han iniciado la terapia preventiva de TB entre las personas que viven con el VIH elegibles durante el período de reporte-2</v>
      </c>
      <c r="E317" s="157" t="str">
        <f>CHOOSE(Translations!$C$1+1,I317,J317,K317)</f>
        <v>Régimen de TPT</v>
      </c>
      <c r="F317" s="157" t="str">
        <f>CHOOSE(Translations!$C$1+1,L317,M317,N317)</f>
        <v>RIF</v>
      </c>
      <c r="G317" s="157" t="s">
        <v>2335</v>
      </c>
      <c r="H317" s="158" t="s">
        <v>2336</v>
      </c>
      <c r="I317" s="158" t="s">
        <v>2325</v>
      </c>
      <c r="J317" s="158" t="s">
        <v>2326</v>
      </c>
      <c r="K317" s="158" t="s">
        <v>2327</v>
      </c>
      <c r="L317" s="158" t="s">
        <v>2337</v>
      </c>
      <c r="M317" s="158" t="s">
        <v>2337</v>
      </c>
      <c r="N317" s="158" t="s">
        <v>2337</v>
      </c>
      <c r="O317" s="158" t="s">
        <v>2329</v>
      </c>
      <c r="P317" s="158" t="s">
        <v>2330</v>
      </c>
      <c r="Q317" s="158" t="s">
        <v>2331</v>
      </c>
    </row>
    <row r="318" spans="1:17" s="9" customFormat="1" x14ac:dyDescent="0.25">
      <c r="A318" s="157" t="s">
        <v>2322</v>
      </c>
      <c r="B318" s="157" t="str">
        <f>CHOOSE(Translations!$C$1+1,O318,P318,Q318)</f>
        <v>TB/HIV-7 Porcentaje de personas que viven con el VIH recibiendo terapia antirretroviral que han iniciado la terapia preventiva de TB entre las personas que viven con el VIH elegibles durante el período de reporte</v>
      </c>
      <c r="C318" s="157">
        <f t="shared" si="10"/>
        <v>3</v>
      </c>
      <c r="D318" s="157" t="str">
        <f t="shared" si="11"/>
        <v>TB/HIV-7 Porcentaje de personas que viven con el VIH recibiendo terapia antirretroviral que han iniciado la terapia preventiva de TB entre las personas que viven con el VIH elegibles durante el período de reporte-3</v>
      </c>
      <c r="E318" s="157" t="str">
        <f>CHOOSE(Translations!$C$1+1,I318,J318,K318)</f>
        <v>Régimen de TPT</v>
      </c>
      <c r="F318" s="157" t="str">
        <f>CHOOSE(Translations!$C$1+1,L318,M318,N318)</f>
        <v>1HP</v>
      </c>
      <c r="G318" s="157" t="s">
        <v>2338</v>
      </c>
      <c r="H318" s="158" t="s">
        <v>2339</v>
      </c>
      <c r="I318" s="158" t="s">
        <v>2325</v>
      </c>
      <c r="J318" s="158" t="s">
        <v>2326</v>
      </c>
      <c r="K318" s="158" t="s">
        <v>2327</v>
      </c>
      <c r="L318" s="158" t="s">
        <v>2340</v>
      </c>
      <c r="M318" s="158" t="s">
        <v>2340</v>
      </c>
      <c r="N318" s="158" t="s">
        <v>2340</v>
      </c>
      <c r="O318" s="158" t="s">
        <v>2329</v>
      </c>
      <c r="P318" s="158" t="s">
        <v>2330</v>
      </c>
      <c r="Q318" s="158" t="s">
        <v>2331</v>
      </c>
    </row>
    <row r="319" spans="1:17" s="9" customFormat="1" x14ac:dyDescent="0.25">
      <c r="A319" s="157" t="s">
        <v>2322</v>
      </c>
      <c r="B319" s="157" t="str">
        <f>CHOOSE(Translations!$C$1+1,O319,P319,Q319)</f>
        <v>TB/HIV-7 Porcentaje de personas que viven con el VIH recibiendo terapia antirretroviral que han iniciado la terapia preventiva de TB entre las personas que viven con el VIH elegibles durante el período de reporte</v>
      </c>
      <c r="C319" s="157">
        <f t="shared" si="10"/>
        <v>4</v>
      </c>
      <c r="D319" s="157" t="str">
        <f t="shared" si="11"/>
        <v>TB/HIV-7 Porcentaje de personas que viven con el VIH recibiendo terapia antirretroviral que han iniciado la terapia preventiva de TB entre las personas que viven con el VIH elegibles durante el período de reporte-4</v>
      </c>
      <c r="E319" s="157" t="str">
        <f>CHOOSE(Translations!$C$1+1,I319,J319,K319)</f>
        <v>Régimen de TPT</v>
      </c>
      <c r="F319" s="157" t="str">
        <f>CHOOSE(Translations!$C$1+1,L319,M319,N319)</f>
        <v>3HP</v>
      </c>
      <c r="G319" s="157" t="s">
        <v>2341</v>
      </c>
      <c r="H319" s="158" t="s">
        <v>2342</v>
      </c>
      <c r="I319" s="158" t="s">
        <v>2325</v>
      </c>
      <c r="J319" s="158" t="s">
        <v>2326</v>
      </c>
      <c r="K319" s="158" t="s">
        <v>2327</v>
      </c>
      <c r="L319" s="158" t="s">
        <v>2343</v>
      </c>
      <c r="M319" s="158" t="s">
        <v>2343</v>
      </c>
      <c r="N319" s="158" t="s">
        <v>2343</v>
      </c>
      <c r="O319" s="158" t="s">
        <v>2329</v>
      </c>
      <c r="P319" s="158" t="s">
        <v>2330</v>
      </c>
      <c r="Q319" s="158" t="s">
        <v>2331</v>
      </c>
    </row>
    <row r="320" spans="1:17" s="9" customFormat="1" x14ac:dyDescent="0.25">
      <c r="A320" s="157" t="s">
        <v>2322</v>
      </c>
      <c r="B320" s="157" t="str">
        <f>CHOOSE(Translations!$C$1+1,O320,P320,Q320)</f>
        <v>TB/HIV-7 Porcentaje de personas que viven con el VIH recibiendo terapia antirretroviral que han iniciado la terapia preventiva de TB entre las personas que viven con el VIH elegibles durante el período de reporte</v>
      </c>
      <c r="C320" s="157">
        <f t="shared" si="10"/>
        <v>5</v>
      </c>
      <c r="D320" s="157" t="str">
        <f t="shared" si="11"/>
        <v>TB/HIV-7 Porcentaje de personas que viven con el VIH recibiendo terapia antirretroviral que han iniciado la terapia preventiva de TB entre las personas que viven con el VIH elegibles durante el período de reporte-5</v>
      </c>
      <c r="E320" s="157" t="str">
        <f>CHOOSE(Translations!$C$1+1,I320,J320,K320)</f>
        <v>Género</v>
      </c>
      <c r="F320" s="157" t="str">
        <f>CHOOSE(Translations!$C$1+1,L320,M320,N320)</f>
        <v>Mujeres</v>
      </c>
      <c r="G320" s="157" t="s">
        <v>2344</v>
      </c>
      <c r="H320" s="158" t="s">
        <v>2345</v>
      </c>
      <c r="I320" s="158" t="s">
        <v>1257</v>
      </c>
      <c r="J320" s="158" t="s">
        <v>1258</v>
      </c>
      <c r="K320" s="158" t="s">
        <v>1259</v>
      </c>
      <c r="L320" s="158" t="s">
        <v>1260</v>
      </c>
      <c r="M320" s="158" t="s">
        <v>1261</v>
      </c>
      <c r="N320" s="158" t="s">
        <v>1262</v>
      </c>
      <c r="O320" s="158" t="s">
        <v>2329</v>
      </c>
      <c r="P320" s="158" t="s">
        <v>2330</v>
      </c>
      <c r="Q320" s="158" t="s">
        <v>2331</v>
      </c>
    </row>
    <row r="321" spans="1:17" s="9" customFormat="1" x14ac:dyDescent="0.25">
      <c r="A321" s="157" t="s">
        <v>2322</v>
      </c>
      <c r="B321" s="157" t="str">
        <f>CHOOSE(Translations!$C$1+1,O321,P321,Q321)</f>
        <v>TB/HIV-7 Porcentaje de personas que viven con el VIH recibiendo terapia antirretroviral que han iniciado la terapia preventiva de TB entre las personas que viven con el VIH elegibles durante el período de reporte</v>
      </c>
      <c r="C321" s="157">
        <f t="shared" si="10"/>
        <v>6</v>
      </c>
      <c r="D321" s="157" t="str">
        <f t="shared" si="11"/>
        <v>TB/HIV-7 Porcentaje de personas que viven con el VIH recibiendo terapia antirretroviral que han iniciado la terapia preventiva de TB entre las personas que viven con el VIH elegibles durante el período de reporte-6</v>
      </c>
      <c r="E321" s="157" t="str">
        <f>CHOOSE(Translations!$C$1+1,I321,J321,K321)</f>
        <v>Género</v>
      </c>
      <c r="F321" s="157" t="str">
        <f>CHOOSE(Translations!$C$1+1,L321,M321,N321)</f>
        <v>Hombres</v>
      </c>
      <c r="G321" s="157" t="s">
        <v>2346</v>
      </c>
      <c r="H321" s="158" t="s">
        <v>2347</v>
      </c>
      <c r="I321" s="158" t="s">
        <v>1257</v>
      </c>
      <c r="J321" s="158" t="s">
        <v>1258</v>
      </c>
      <c r="K321" s="158" t="s">
        <v>1259</v>
      </c>
      <c r="L321" s="158" t="s">
        <v>1265</v>
      </c>
      <c r="M321" s="158" t="s">
        <v>1266</v>
      </c>
      <c r="N321" s="158" t="s">
        <v>1267</v>
      </c>
      <c r="O321" s="158" t="s">
        <v>2329</v>
      </c>
      <c r="P321" s="158" t="s">
        <v>2330</v>
      </c>
      <c r="Q321" s="158" t="s">
        <v>2331</v>
      </c>
    </row>
    <row r="322" spans="1:17" s="9" customFormat="1" x14ac:dyDescent="0.25">
      <c r="A322" s="157" t="s">
        <v>2322</v>
      </c>
      <c r="B322" s="157" t="str">
        <f>CHOOSE(Translations!$C$1+1,O322,P322,Q322)</f>
        <v>TB/HIV-7 Porcentaje de personas que viven con el VIH recibiendo terapia antirretroviral que han iniciado la terapia preventiva de TB entre las personas que viven con el VIH elegibles durante el período de reporte</v>
      </c>
      <c r="C322" s="157">
        <f t="shared" si="10"/>
        <v>7</v>
      </c>
      <c r="D322" s="157" t="str">
        <f t="shared" si="11"/>
        <v>TB/HIV-7 Porcentaje de personas que viven con el VIH recibiendo terapia antirretroviral que han iniciado la terapia preventiva de TB entre las personas que viven con el VIH elegibles durante el período de reporte-7</v>
      </c>
      <c r="E322" s="157" t="str">
        <f>CHOOSE(Translations!$C$1+1,I322,J322,K322)</f>
        <v>Edad</v>
      </c>
      <c r="F322" s="157" t="str">
        <f>CHOOSE(Translations!$C$1+1,L322,M322,N322)</f>
        <v>15+</v>
      </c>
      <c r="G322" s="157" t="s">
        <v>2348</v>
      </c>
      <c r="H322" s="158" t="s">
        <v>2349</v>
      </c>
      <c r="I322" s="158" t="s">
        <v>1270</v>
      </c>
      <c r="J322" s="158" t="s">
        <v>1270</v>
      </c>
      <c r="K322" s="158" t="s">
        <v>1271</v>
      </c>
      <c r="L322" s="158" t="s">
        <v>1272</v>
      </c>
      <c r="M322" s="158" t="s">
        <v>1272</v>
      </c>
      <c r="N322" s="158" t="s">
        <v>1272</v>
      </c>
      <c r="O322" s="158" t="s">
        <v>2329</v>
      </c>
      <c r="P322" s="158" t="s">
        <v>2330</v>
      </c>
      <c r="Q322" s="158" t="s">
        <v>2331</v>
      </c>
    </row>
    <row r="323" spans="1:17" s="9" customFormat="1" x14ac:dyDescent="0.25">
      <c r="A323" s="157" t="s">
        <v>2322</v>
      </c>
      <c r="B323" s="157" t="str">
        <f>CHOOSE(Translations!$C$1+1,O323,P323,Q323)</f>
        <v>TB/HIV-7 Porcentaje de personas que viven con el VIH recibiendo terapia antirretroviral que han iniciado la terapia preventiva de TB entre las personas que viven con el VIH elegibles durante el período de reporte</v>
      </c>
      <c r="C323" s="157">
        <f t="shared" si="10"/>
        <v>8</v>
      </c>
      <c r="D323" s="157" t="str">
        <f t="shared" si="11"/>
        <v>TB/HIV-7 Porcentaje de personas que viven con el VIH recibiendo terapia antirretroviral que han iniciado la terapia preventiva de TB entre las personas que viven con el VIH elegibles durante el período de reporte-8</v>
      </c>
      <c r="E323" s="157" t="str">
        <f>CHOOSE(Translations!$C$1+1,I323,J323,K323)</f>
        <v>Edad</v>
      </c>
      <c r="F323" s="157" t="str">
        <f>CHOOSE(Translations!$C$1+1,L323,M323,N323)</f>
        <v>5-14</v>
      </c>
      <c r="G323" s="157" t="s">
        <v>2350</v>
      </c>
      <c r="H323" s="158" t="s">
        <v>2351</v>
      </c>
      <c r="I323" s="158" t="s">
        <v>1270</v>
      </c>
      <c r="J323" s="158" t="s">
        <v>1270</v>
      </c>
      <c r="K323" s="158" t="s">
        <v>1271</v>
      </c>
      <c r="L323" s="158" t="s">
        <v>1316</v>
      </c>
      <c r="M323" s="158" t="s">
        <v>1316</v>
      </c>
      <c r="N323" s="158" t="s">
        <v>1316</v>
      </c>
      <c r="O323" s="158" t="s">
        <v>2329</v>
      </c>
      <c r="P323" s="158" t="s">
        <v>2330</v>
      </c>
      <c r="Q323" s="158" t="s">
        <v>2331</v>
      </c>
    </row>
    <row r="324" spans="1:17" s="9" customFormat="1" x14ac:dyDescent="0.25">
      <c r="A324" s="157" t="s">
        <v>2322</v>
      </c>
      <c r="B324" s="157" t="str">
        <f>CHOOSE(Translations!$C$1+1,O324,P324,Q324)</f>
        <v>TB/HIV-7 Porcentaje de personas que viven con el VIH recibiendo terapia antirretroviral que han iniciado la terapia preventiva de TB entre las personas que viven con el VIH elegibles durante el período de reporte</v>
      </c>
      <c r="C324" s="157">
        <f t="shared" si="10"/>
        <v>9</v>
      </c>
      <c r="D324" s="157" t="str">
        <f t="shared" si="11"/>
        <v>TB/HIV-7 Porcentaje de personas que viven con el VIH recibiendo terapia antirretroviral que han iniciado la terapia preventiva de TB entre las personas que viven con el VIH elegibles durante el período de reporte-9</v>
      </c>
      <c r="E324" s="157" t="str">
        <f>CHOOSE(Translations!$C$1+1,I324,J324,K324)</f>
        <v>Edad</v>
      </c>
      <c r="F324" s="157" t="str">
        <f>CHOOSE(Translations!$C$1+1,L324,M324,N324)</f>
        <v>&lt;5</v>
      </c>
      <c r="G324" s="157" t="s">
        <v>2352</v>
      </c>
      <c r="H324" s="158" t="s">
        <v>2353</v>
      </c>
      <c r="I324" s="158" t="s">
        <v>1270</v>
      </c>
      <c r="J324" s="158" t="s">
        <v>1270</v>
      </c>
      <c r="K324" s="158" t="s">
        <v>1271</v>
      </c>
      <c r="L324" s="158" t="s">
        <v>1319</v>
      </c>
      <c r="M324" s="158" t="s">
        <v>1319</v>
      </c>
      <c r="N324" s="158" t="s">
        <v>1319</v>
      </c>
      <c r="O324" s="158" t="s">
        <v>2329</v>
      </c>
      <c r="P324" s="158" t="s">
        <v>2330</v>
      </c>
      <c r="Q324" s="158" t="s">
        <v>2331</v>
      </c>
    </row>
    <row r="325" spans="1:17" s="9" customFormat="1" x14ac:dyDescent="0.25">
      <c r="A325" s="157" t="s">
        <v>2354</v>
      </c>
      <c r="B325" s="157" t="str">
        <f>CHOOSE(Translations!$C$1+1,O325,P325,Q325)</f>
        <v>VC-1⁽ᴹ⁾ Número de mosquiteros tratados con insecticida de larga duración distribuidos a poblaciones vulnerables a través de campañas a gran escala</v>
      </c>
      <c r="C325" s="157">
        <f t="shared" si="10"/>
        <v>0</v>
      </c>
      <c r="D325" s="157" t="str">
        <f t="shared" si="11"/>
        <v>VC-1⁽ᴹ⁾ Número de mosquiteros tratados con insecticida de larga duración distribuidos a poblaciones vulnerables a través de campañas a gran escala-0</v>
      </c>
      <c r="E325" s="157" t="str">
        <f>CHOOSE(Translations!$C$1+1,I325,J325,K325)</f>
        <v>Grupo de riesgo objetivo</v>
      </c>
      <c r="F325" s="157" t="str">
        <f>CHOOSE(Translations!$C$1+1,L325,M325,N325)</f>
        <v>Otro grupo de riesgo objetivo [especificar]</v>
      </c>
      <c r="G325" s="157" t="s">
        <v>2355</v>
      </c>
      <c r="H325" s="158" t="s">
        <v>2356</v>
      </c>
      <c r="I325" s="158" t="s">
        <v>1641</v>
      </c>
      <c r="J325" s="158" t="s">
        <v>1642</v>
      </c>
      <c r="K325" s="158" t="s">
        <v>1643</v>
      </c>
      <c r="L325" s="158" t="s">
        <v>2226</v>
      </c>
      <c r="M325" s="158" t="s">
        <v>2227</v>
      </c>
      <c r="N325" s="158" t="s">
        <v>2228</v>
      </c>
      <c r="O325" s="158" t="s">
        <v>2357</v>
      </c>
      <c r="P325" s="158" t="s">
        <v>2358</v>
      </c>
      <c r="Q325" s="158" t="s">
        <v>2359</v>
      </c>
    </row>
    <row r="326" spans="1:17" s="9" customFormat="1" x14ac:dyDescent="0.25">
      <c r="A326" s="157" t="s">
        <v>2354</v>
      </c>
      <c r="B326" s="157" t="str">
        <f>CHOOSE(Translations!$C$1+1,O326,P326,Q326)</f>
        <v>VC-1⁽ᴹ⁾ Número de mosquiteros tratados con insecticida de larga duración distribuidos a poblaciones vulnerables a través de campañas a gran escala</v>
      </c>
      <c r="C326" s="157">
        <f t="shared" si="10"/>
        <v>1</v>
      </c>
      <c r="D326" s="157" t="str">
        <f t="shared" si="11"/>
        <v>VC-1⁽ᴹ⁾ Número de mosquiteros tratados con insecticida de larga duración distribuidos a poblaciones vulnerables a través de campañas a gran escala-1</v>
      </c>
      <c r="E326" s="157" t="str">
        <f>CHOOSE(Translations!$C$1+1,I326,J326,K326)</f>
        <v>Grupo de riesgo objetivo</v>
      </c>
      <c r="F326" s="157" t="str">
        <f>CHOOSE(Translations!$C$1+1,L326,M326,N326)</f>
        <v>Reclusos</v>
      </c>
      <c r="G326" s="157" t="s">
        <v>2360</v>
      </c>
      <c r="H326" s="158" t="s">
        <v>2361</v>
      </c>
      <c r="I326" s="158" t="s">
        <v>1641</v>
      </c>
      <c r="J326" s="158" t="s">
        <v>1642</v>
      </c>
      <c r="K326" s="158" t="s">
        <v>1643</v>
      </c>
      <c r="L326" s="158" t="s">
        <v>1644</v>
      </c>
      <c r="M326" s="158" t="s">
        <v>1645</v>
      </c>
      <c r="N326" s="158" t="s">
        <v>1646</v>
      </c>
      <c r="O326" s="158" t="s">
        <v>2357</v>
      </c>
      <c r="P326" s="158" t="s">
        <v>2358</v>
      </c>
      <c r="Q326" s="158" t="s">
        <v>2359</v>
      </c>
    </row>
    <row r="327" spans="1:17" s="9" customFormat="1" x14ac:dyDescent="0.25">
      <c r="A327" s="157" t="s">
        <v>2354</v>
      </c>
      <c r="B327" s="157" t="str">
        <f>CHOOSE(Translations!$C$1+1,O327,P327,Q327)</f>
        <v>VC-1⁽ᴹ⁾ Número de mosquiteros tratados con insecticida de larga duración distribuidos a poblaciones vulnerables a través de campañas a gran escala</v>
      </c>
      <c r="C327" s="157">
        <f t="shared" si="10"/>
        <v>2</v>
      </c>
      <c r="D327" s="157" t="str">
        <f t="shared" si="11"/>
        <v>VC-1⁽ᴹ⁾ Número de mosquiteros tratados con insecticida de larga duración distribuidos a poblaciones vulnerables a través de campañas a gran escala-2</v>
      </c>
      <c r="E327" s="157" t="str">
        <f>CHOOSE(Translations!$C$1+1,I327,J327,K327)</f>
        <v>Grupo de riesgo objetivo</v>
      </c>
      <c r="F327" s="157" t="str">
        <f>CHOOSE(Translations!$C$1+1,L327,M327,N327)</f>
        <v>Migrantes/refugiados/personas internamente desplazadas</v>
      </c>
      <c r="G327" s="157" t="s">
        <v>2362</v>
      </c>
      <c r="H327" s="158" t="s">
        <v>2363</v>
      </c>
      <c r="I327" s="158" t="s">
        <v>1641</v>
      </c>
      <c r="J327" s="158" t="s">
        <v>1642</v>
      </c>
      <c r="K327" s="158" t="s">
        <v>1643</v>
      </c>
      <c r="L327" s="158" t="s">
        <v>2234</v>
      </c>
      <c r="M327" s="158" t="s">
        <v>2235</v>
      </c>
      <c r="N327" s="158" t="s">
        <v>2236</v>
      </c>
      <c r="O327" s="158" t="s">
        <v>2357</v>
      </c>
      <c r="P327" s="158" t="s">
        <v>2358</v>
      </c>
      <c r="Q327" s="158" t="s">
        <v>2359</v>
      </c>
    </row>
    <row r="328" spans="1:17" s="9" customFormat="1" x14ac:dyDescent="0.25">
      <c r="A328" s="157" t="s">
        <v>2364</v>
      </c>
      <c r="B328" s="157" t="str">
        <f>CHOOSE(Translations!$C$1+1,O328,P328,Q328)</f>
        <v>VC-3⁽ᴹ⁾ Número de mosquiteros tratados con insecticida de larga duración distribuidos entre los grupos de riesgo objetivo a través de distribución continua.</v>
      </c>
      <c r="C328" s="157">
        <f t="shared" si="10"/>
        <v>0</v>
      </c>
      <c r="D328" s="157" t="str">
        <f t="shared" si="11"/>
        <v>VC-3⁽ᴹ⁾ Número de mosquiteros tratados con insecticida de larga duración distribuidos entre los grupos de riesgo objetivo a través de distribución continua.-0</v>
      </c>
      <c r="E328" s="157" t="str">
        <f>CHOOSE(Translations!$C$1+1,I328,J328,K328)</f>
        <v>Grupo de riesgo objetivo</v>
      </c>
      <c r="F328" s="157" t="str">
        <f>CHOOSE(Translations!$C$1+1,L328,M328,N328)</f>
        <v>Otro grupo de riesgo objetivo [especificar]</v>
      </c>
      <c r="G328" s="157" t="s">
        <v>2365</v>
      </c>
      <c r="H328" s="158" t="s">
        <v>2366</v>
      </c>
      <c r="I328" s="158" t="s">
        <v>1641</v>
      </c>
      <c r="J328" s="158" t="s">
        <v>1642</v>
      </c>
      <c r="K328" s="158" t="s">
        <v>1643</v>
      </c>
      <c r="L328" s="158" t="s">
        <v>2226</v>
      </c>
      <c r="M328" s="158" t="s">
        <v>2227</v>
      </c>
      <c r="N328" s="158" t="s">
        <v>2228</v>
      </c>
      <c r="O328" s="158" t="s">
        <v>2367</v>
      </c>
      <c r="P328" s="158" t="s">
        <v>2368</v>
      </c>
      <c r="Q328" s="158" t="s">
        <v>2369</v>
      </c>
    </row>
    <row r="329" spans="1:17" s="9" customFormat="1" x14ac:dyDescent="0.25">
      <c r="A329" s="157" t="s">
        <v>2364</v>
      </c>
      <c r="B329" s="157" t="str">
        <f>CHOOSE(Translations!$C$1+1,O329,P329,Q329)</f>
        <v>VC-3⁽ᴹ⁾ Número de mosquiteros tratados con insecticida de larga duración distribuidos entre los grupos de riesgo objetivo a través de distribución continua.</v>
      </c>
      <c r="C329" s="157">
        <f t="shared" si="10"/>
        <v>1</v>
      </c>
      <c r="D329" s="157" t="str">
        <f t="shared" si="11"/>
        <v>VC-3⁽ᴹ⁾ Número de mosquiteros tratados con insecticida de larga duración distribuidos entre los grupos de riesgo objetivo a través de distribución continua.-1</v>
      </c>
      <c r="E329" s="157" t="str">
        <f>CHOOSE(Translations!$C$1+1,I329,J329,K329)</f>
        <v>Grupo de riesgo objetivo</v>
      </c>
      <c r="F329" s="157" t="str">
        <f>CHOOSE(Translations!$C$1+1,L329,M329,N329)</f>
        <v>Niños escolar</v>
      </c>
      <c r="G329" s="157" t="s">
        <v>2370</v>
      </c>
      <c r="H329" s="158" t="s">
        <v>2371</v>
      </c>
      <c r="I329" s="158" t="s">
        <v>1641</v>
      </c>
      <c r="J329" s="158" t="s">
        <v>1642</v>
      </c>
      <c r="K329" s="158" t="s">
        <v>1643</v>
      </c>
      <c r="L329" s="158" t="s">
        <v>2372</v>
      </c>
      <c r="M329" s="158" t="s">
        <v>2373</v>
      </c>
      <c r="N329" s="158" t="s">
        <v>2374</v>
      </c>
      <c r="O329" s="158" t="s">
        <v>2367</v>
      </c>
      <c r="P329" s="158" t="s">
        <v>2368</v>
      </c>
      <c r="Q329" s="158" t="s">
        <v>2369</v>
      </c>
    </row>
    <row r="330" spans="1:17" s="9" customFormat="1" x14ac:dyDescent="0.25">
      <c r="A330" s="157" t="s">
        <v>2364</v>
      </c>
      <c r="B330" s="157" t="str">
        <f>CHOOSE(Translations!$C$1+1,O330,P330,Q330)</f>
        <v>VC-3⁽ᴹ⁾ Número de mosquiteros tratados con insecticida de larga duración distribuidos entre los grupos de riesgo objetivo a través de distribución continua.</v>
      </c>
      <c r="C330" s="157">
        <f t="shared" si="10"/>
        <v>2</v>
      </c>
      <c r="D330" s="157" t="str">
        <f t="shared" si="11"/>
        <v>VC-3⁽ᴹ⁾ Número de mosquiteros tratados con insecticida de larga duración distribuidos entre los grupos de riesgo objetivo a través de distribución continua.-2</v>
      </c>
      <c r="E330" s="157" t="str">
        <f>CHOOSE(Translations!$C$1+1,I330,J330,K330)</f>
        <v>Grupo de riesgo objetivo</v>
      </c>
      <c r="F330" s="157" t="str">
        <f>CHOOSE(Translations!$C$1+1,L330,M330,N330)</f>
        <v>Niños menores de 5 años</v>
      </c>
      <c r="G330" s="157" t="s">
        <v>2375</v>
      </c>
      <c r="H330" s="158" t="s">
        <v>2376</v>
      </c>
      <c r="I330" s="158" t="s">
        <v>1641</v>
      </c>
      <c r="J330" s="158" t="s">
        <v>1642</v>
      </c>
      <c r="K330" s="158" t="s">
        <v>1643</v>
      </c>
      <c r="L330" s="158" t="s">
        <v>2377</v>
      </c>
      <c r="M330" s="158" t="s">
        <v>2378</v>
      </c>
      <c r="N330" s="158" t="s">
        <v>2379</v>
      </c>
      <c r="O330" s="158" t="s">
        <v>2367</v>
      </c>
      <c r="P330" s="158" t="s">
        <v>2368</v>
      </c>
      <c r="Q330" s="158" t="s">
        <v>2369</v>
      </c>
    </row>
    <row r="331" spans="1:17" s="9" customFormat="1" x14ac:dyDescent="0.25">
      <c r="A331" s="157" t="s">
        <v>2364</v>
      </c>
      <c r="B331" s="157" t="str">
        <f>CHOOSE(Translations!$C$1+1,O331,P331,Q331)</f>
        <v>VC-3⁽ᴹ⁾ Número de mosquiteros tratados con insecticida de larga duración distribuidos entre los grupos de riesgo objetivo a través de distribución continua.</v>
      </c>
      <c r="C331" s="157">
        <f t="shared" si="10"/>
        <v>3</v>
      </c>
      <c r="D331" s="157" t="str">
        <f t="shared" si="11"/>
        <v>VC-3⁽ᴹ⁾ Número de mosquiteros tratados con insecticida de larga duración distribuidos entre los grupos de riesgo objetivo a través de distribución continua.-3</v>
      </c>
      <c r="E331" s="157" t="str">
        <f>CHOOSE(Translations!$C$1+1,I331,J331,K331)</f>
        <v>Grupo de riesgo objetivo</v>
      </c>
      <c r="F331" s="157" t="str">
        <f>CHOOSE(Translations!$C$1+1,L331,M331,N331)</f>
        <v>Mujeres embarazadas</v>
      </c>
      <c r="G331" s="157" t="s">
        <v>2380</v>
      </c>
      <c r="H331" s="158" t="s">
        <v>2381</v>
      </c>
      <c r="I331" s="158" t="s">
        <v>1641</v>
      </c>
      <c r="J331" s="158" t="s">
        <v>1642</v>
      </c>
      <c r="K331" s="158" t="s">
        <v>1643</v>
      </c>
      <c r="L331" s="158" t="s">
        <v>2382</v>
      </c>
      <c r="M331" s="158" t="s">
        <v>2383</v>
      </c>
      <c r="N331" s="158" t="s">
        <v>2384</v>
      </c>
      <c r="O331" s="158" t="s">
        <v>2367</v>
      </c>
      <c r="P331" s="158" t="s">
        <v>2368</v>
      </c>
      <c r="Q331" s="158" t="s">
        <v>2369</v>
      </c>
    </row>
    <row r="332" spans="1:17" s="9" customFormat="1" x14ac:dyDescent="0.25">
      <c r="A332" s="157" t="s">
        <v>2385</v>
      </c>
      <c r="B332" s="157" t="str">
        <f>CHOOSE(Translations!$C$1+1,O332,P332,Q332)</f>
        <v>CM-1a⁽ᴹ⁾ Proporción de casos sospechosos de malaria que se someten a una prueba parasitológica en establecimientos de salud del sector público</v>
      </c>
      <c r="C332" s="157">
        <f t="shared" si="10"/>
        <v>0</v>
      </c>
      <c r="D332" s="157" t="str">
        <f t="shared" si="11"/>
        <v>CM-1a⁽ᴹ⁾ Proporción de casos sospechosos de malaria que se someten a una prueba parasitológica en establecimientos de salud del sector público-0</v>
      </c>
      <c r="E332" s="157" t="str">
        <f>CHOOSE(Translations!$C$1+1,I332,J332,K332)</f>
        <v>Tipo de pruebas</v>
      </c>
      <c r="F332" s="157" t="str">
        <f>CHOOSE(Translations!$C$1+1,L332,M332,N332)</f>
        <v>Prueba de diagnóstico rápido</v>
      </c>
      <c r="G332" s="157" t="s">
        <v>2386</v>
      </c>
      <c r="H332" s="158" t="s">
        <v>2387</v>
      </c>
      <c r="I332" s="158" t="s">
        <v>1433</v>
      </c>
      <c r="J332" s="158" t="s">
        <v>1434</v>
      </c>
      <c r="K332" s="158" t="s">
        <v>1435</v>
      </c>
      <c r="L332" s="158" t="s">
        <v>1436</v>
      </c>
      <c r="M332" s="158" t="s">
        <v>1437</v>
      </c>
      <c r="N332" s="158" t="s">
        <v>1438</v>
      </c>
      <c r="O332" s="158" t="s">
        <v>2388</v>
      </c>
      <c r="P332" s="158" t="s">
        <v>2389</v>
      </c>
      <c r="Q332" s="158" t="s">
        <v>2390</v>
      </c>
    </row>
    <row r="333" spans="1:17" s="9" customFormat="1" x14ac:dyDescent="0.25">
      <c r="A333" s="157" t="s">
        <v>2385</v>
      </c>
      <c r="B333" s="157" t="str">
        <f>CHOOSE(Translations!$C$1+1,O333,P333,Q333)</f>
        <v>CM-1a⁽ᴹ⁾ Proporción de casos sospechosos de malaria que se someten a una prueba parasitológica en establecimientos de salud del sector público</v>
      </c>
      <c r="C333" s="157">
        <f t="shared" si="10"/>
        <v>1</v>
      </c>
      <c r="D333" s="157" t="str">
        <f t="shared" si="11"/>
        <v>CM-1a⁽ᴹ⁾ Proporción de casos sospechosos de malaria que se someten a una prueba parasitológica en establecimientos de salud del sector público-1</v>
      </c>
      <c r="E333" s="157" t="str">
        <f>CHOOSE(Translations!$C$1+1,I333,J333,K333)</f>
        <v>Tipo de pruebas</v>
      </c>
      <c r="F333" s="157" t="str">
        <f>CHOOSE(Translations!$C$1+1,L333,M333,N333)</f>
        <v>Microscopio</v>
      </c>
      <c r="G333" s="157" t="s">
        <v>2391</v>
      </c>
      <c r="H333" s="158" t="s">
        <v>2392</v>
      </c>
      <c r="I333" s="158" t="s">
        <v>1433</v>
      </c>
      <c r="J333" s="158" t="s">
        <v>1434</v>
      </c>
      <c r="K333" s="158" t="s">
        <v>1435</v>
      </c>
      <c r="L333" s="158" t="s">
        <v>1444</v>
      </c>
      <c r="M333" s="158" t="s">
        <v>1445</v>
      </c>
      <c r="N333" s="158" t="s">
        <v>1446</v>
      </c>
      <c r="O333" s="158" t="s">
        <v>2388</v>
      </c>
      <c r="P333" s="158" t="s">
        <v>2389</v>
      </c>
      <c r="Q333" s="158" t="s">
        <v>2390</v>
      </c>
    </row>
    <row r="334" spans="1:17" s="9" customFormat="1" x14ac:dyDescent="0.25">
      <c r="A334" s="157" t="s">
        <v>2385</v>
      </c>
      <c r="B334" s="157" t="str">
        <f>CHOOSE(Translations!$C$1+1,O334,P334,Q334)</f>
        <v>CM-1a⁽ᴹ⁾ Proporción de casos sospechosos de malaria que se someten a una prueba parasitológica en establecimientos de salud del sector público</v>
      </c>
      <c r="C334" s="157">
        <f t="shared" si="10"/>
        <v>2</v>
      </c>
      <c r="D334" s="157" t="str">
        <f t="shared" si="11"/>
        <v>CM-1a⁽ᴹ⁾ Proporción de casos sospechosos de malaria que se someten a una prueba parasitológica en establecimientos de salud del sector público-2</v>
      </c>
      <c r="E334" s="157" t="str">
        <f>CHOOSE(Translations!$C$1+1,I334,J334,K334)</f>
        <v>Edad</v>
      </c>
      <c r="F334" s="157" t="str">
        <f>CHOOSE(Translations!$C$1+1,L334,M334,N334)</f>
        <v>5+</v>
      </c>
      <c r="G334" s="157" t="s">
        <v>2393</v>
      </c>
      <c r="H334" s="158" t="s">
        <v>2394</v>
      </c>
      <c r="I334" s="158" t="s">
        <v>1270</v>
      </c>
      <c r="J334" s="158" t="s">
        <v>1270</v>
      </c>
      <c r="K334" s="158" t="s">
        <v>1271</v>
      </c>
      <c r="L334" s="158" t="s">
        <v>1388</v>
      </c>
      <c r="M334" s="158" t="s">
        <v>1388</v>
      </c>
      <c r="N334" s="158" t="s">
        <v>1388</v>
      </c>
      <c r="O334" s="158" t="s">
        <v>2388</v>
      </c>
      <c r="P334" s="158" t="s">
        <v>2389</v>
      </c>
      <c r="Q334" s="158" t="s">
        <v>2390</v>
      </c>
    </row>
    <row r="335" spans="1:17" s="9" customFormat="1" x14ac:dyDescent="0.25">
      <c r="A335" s="157" t="s">
        <v>2385</v>
      </c>
      <c r="B335" s="157" t="str">
        <f>CHOOSE(Translations!$C$1+1,O335,P335,Q335)</f>
        <v>CM-1a⁽ᴹ⁾ Proporción de casos sospechosos de malaria que se someten a una prueba parasitológica en establecimientos de salud del sector público</v>
      </c>
      <c r="C335" s="157">
        <f t="shared" si="10"/>
        <v>3</v>
      </c>
      <c r="D335" s="157" t="str">
        <f t="shared" si="11"/>
        <v>CM-1a⁽ᴹ⁾ Proporción de casos sospechosos de malaria que se someten a una prueba parasitológica en establecimientos de salud del sector público-3</v>
      </c>
      <c r="E335" s="157" t="str">
        <f>CHOOSE(Translations!$C$1+1,I335,J335,K335)</f>
        <v>Edad</v>
      </c>
      <c r="F335" s="157" t="str">
        <f>CHOOSE(Translations!$C$1+1,L335,M335,N335)</f>
        <v>&lt;5</v>
      </c>
      <c r="G335" s="157" t="s">
        <v>2395</v>
      </c>
      <c r="H335" s="158" t="s">
        <v>2396</v>
      </c>
      <c r="I335" s="158" t="s">
        <v>1270</v>
      </c>
      <c r="J335" s="158" t="s">
        <v>1270</v>
      </c>
      <c r="K335" s="158" t="s">
        <v>1271</v>
      </c>
      <c r="L335" s="158" t="s">
        <v>1319</v>
      </c>
      <c r="M335" s="158" t="s">
        <v>1319</v>
      </c>
      <c r="N335" s="158" t="s">
        <v>1319</v>
      </c>
      <c r="O335" s="158" t="s">
        <v>2388</v>
      </c>
      <c r="P335" s="158" t="s">
        <v>2389</v>
      </c>
      <c r="Q335" s="158" t="s">
        <v>2390</v>
      </c>
    </row>
    <row r="336" spans="1:17" s="9" customFormat="1" x14ac:dyDescent="0.25">
      <c r="A336" s="157" t="s">
        <v>2397</v>
      </c>
      <c r="B336" s="157" t="str">
        <f>CHOOSE(Translations!$C$1+1,O336,P336,Q336)</f>
        <v>CM-1b⁽ᴹ⁾ Proporción de casos sospechosos de malaria que se someten a una prueba parasitológica en la comunidad</v>
      </c>
      <c r="C336" s="157">
        <f t="shared" si="10"/>
        <v>0</v>
      </c>
      <c r="D336" s="157" t="str">
        <f t="shared" si="11"/>
        <v>CM-1b⁽ᴹ⁾ Proporción de casos sospechosos de malaria que se someten a una prueba parasitológica en la comunidad-0</v>
      </c>
      <c r="E336" s="157" t="str">
        <f>CHOOSE(Translations!$C$1+1,I336,J336,K336)</f>
        <v>Tipo de pruebas</v>
      </c>
      <c r="F336" s="157" t="str">
        <f>CHOOSE(Translations!$C$1+1,L336,M336,N336)</f>
        <v>Prueba de diagnóstico rápido</v>
      </c>
      <c r="G336" s="157" t="s">
        <v>2398</v>
      </c>
      <c r="H336" s="158" t="s">
        <v>2399</v>
      </c>
      <c r="I336" s="158" t="s">
        <v>1433</v>
      </c>
      <c r="J336" s="158" t="s">
        <v>1434</v>
      </c>
      <c r="K336" s="158" t="s">
        <v>1435</v>
      </c>
      <c r="L336" s="158" t="s">
        <v>1436</v>
      </c>
      <c r="M336" s="158" t="s">
        <v>1437</v>
      </c>
      <c r="N336" s="158" t="s">
        <v>1438</v>
      </c>
      <c r="O336" s="158" t="s">
        <v>2400</v>
      </c>
      <c r="P336" s="158" t="s">
        <v>2401</v>
      </c>
      <c r="Q336" s="158" t="s">
        <v>2402</v>
      </c>
    </row>
    <row r="337" spans="1:17" s="9" customFormat="1" x14ac:dyDescent="0.25">
      <c r="A337" s="157" t="s">
        <v>2397</v>
      </c>
      <c r="B337" s="157" t="str">
        <f>CHOOSE(Translations!$C$1+1,O337,P337,Q337)</f>
        <v>CM-1b⁽ᴹ⁾ Proporción de casos sospechosos de malaria que se someten a una prueba parasitológica en la comunidad</v>
      </c>
      <c r="C337" s="157">
        <f t="shared" si="10"/>
        <v>1</v>
      </c>
      <c r="D337" s="157" t="str">
        <f t="shared" si="11"/>
        <v>CM-1b⁽ᴹ⁾ Proporción de casos sospechosos de malaria que se someten a una prueba parasitológica en la comunidad-1</v>
      </c>
      <c r="E337" s="157" t="str">
        <f>CHOOSE(Translations!$C$1+1,I337,J337,K337)</f>
        <v>Tipo de pruebas</v>
      </c>
      <c r="F337" s="157" t="str">
        <f>CHOOSE(Translations!$C$1+1,L337,M337,N337)</f>
        <v>Microscopio</v>
      </c>
      <c r="G337" s="157" t="s">
        <v>2403</v>
      </c>
      <c r="H337" s="158" t="s">
        <v>2404</v>
      </c>
      <c r="I337" s="158" t="s">
        <v>1433</v>
      </c>
      <c r="J337" s="158" t="s">
        <v>1434</v>
      </c>
      <c r="K337" s="158" t="s">
        <v>1435</v>
      </c>
      <c r="L337" s="158" t="s">
        <v>1444</v>
      </c>
      <c r="M337" s="158" t="s">
        <v>1445</v>
      </c>
      <c r="N337" s="158" t="s">
        <v>1446</v>
      </c>
      <c r="O337" s="158" t="s">
        <v>2400</v>
      </c>
      <c r="P337" s="158" t="s">
        <v>2401</v>
      </c>
      <c r="Q337" s="158" t="s">
        <v>2402</v>
      </c>
    </row>
    <row r="338" spans="1:17" s="9" customFormat="1" x14ac:dyDescent="0.25">
      <c r="A338" s="157" t="s">
        <v>2397</v>
      </c>
      <c r="B338" s="157" t="str">
        <f>CHOOSE(Translations!$C$1+1,O338,P338,Q338)</f>
        <v>CM-1b⁽ᴹ⁾ Proporción de casos sospechosos de malaria que se someten a una prueba parasitológica en la comunidad</v>
      </c>
      <c r="C338" s="157">
        <f t="shared" si="10"/>
        <v>2</v>
      </c>
      <c r="D338" s="157" t="str">
        <f t="shared" si="11"/>
        <v>CM-1b⁽ᴹ⁾ Proporción de casos sospechosos de malaria que se someten a una prueba parasitológica en la comunidad-2</v>
      </c>
      <c r="E338" s="157" t="str">
        <f>CHOOSE(Translations!$C$1+1,I338,J338,K338)</f>
        <v>Edad</v>
      </c>
      <c r="F338" s="157" t="str">
        <f>CHOOSE(Translations!$C$1+1,L338,M338,N338)</f>
        <v>5+</v>
      </c>
      <c r="G338" s="157" t="s">
        <v>2405</v>
      </c>
      <c r="H338" s="158" t="s">
        <v>2406</v>
      </c>
      <c r="I338" s="158" t="s">
        <v>1270</v>
      </c>
      <c r="J338" s="158" t="s">
        <v>1270</v>
      </c>
      <c r="K338" s="158" t="s">
        <v>1271</v>
      </c>
      <c r="L338" s="158" t="s">
        <v>1388</v>
      </c>
      <c r="M338" s="158" t="s">
        <v>1388</v>
      </c>
      <c r="N338" s="158" t="s">
        <v>1388</v>
      </c>
      <c r="O338" s="158" t="s">
        <v>2400</v>
      </c>
      <c r="P338" s="158" t="s">
        <v>2401</v>
      </c>
      <c r="Q338" s="158" t="s">
        <v>2402</v>
      </c>
    </row>
    <row r="339" spans="1:17" s="9" customFormat="1" x14ac:dyDescent="0.25">
      <c r="A339" s="157" t="s">
        <v>2397</v>
      </c>
      <c r="B339" s="157" t="str">
        <f>CHOOSE(Translations!$C$1+1,O339,P339,Q339)</f>
        <v>CM-1b⁽ᴹ⁾ Proporción de casos sospechosos de malaria que se someten a una prueba parasitológica en la comunidad</v>
      </c>
      <c r="C339" s="157">
        <f t="shared" si="10"/>
        <v>3</v>
      </c>
      <c r="D339" s="157" t="str">
        <f t="shared" si="11"/>
        <v>CM-1b⁽ᴹ⁾ Proporción de casos sospechosos de malaria que se someten a una prueba parasitológica en la comunidad-3</v>
      </c>
      <c r="E339" s="157" t="str">
        <f>CHOOSE(Translations!$C$1+1,I339,J339,K339)</f>
        <v>Edad</v>
      </c>
      <c r="F339" s="157" t="str">
        <f>CHOOSE(Translations!$C$1+1,L339,M339,N339)</f>
        <v>&lt;5</v>
      </c>
      <c r="G339" s="157" t="s">
        <v>2407</v>
      </c>
      <c r="H339" s="158" t="s">
        <v>2408</v>
      </c>
      <c r="I339" s="158" t="s">
        <v>1270</v>
      </c>
      <c r="J339" s="158" t="s">
        <v>1270</v>
      </c>
      <c r="K339" s="158" t="s">
        <v>1271</v>
      </c>
      <c r="L339" s="158" t="s">
        <v>1319</v>
      </c>
      <c r="M339" s="158" t="s">
        <v>1319</v>
      </c>
      <c r="N339" s="158" t="s">
        <v>1319</v>
      </c>
      <c r="O339" s="158" t="s">
        <v>2400</v>
      </c>
      <c r="P339" s="158" t="s">
        <v>2401</v>
      </c>
      <c r="Q339" s="158" t="s">
        <v>2402</v>
      </c>
    </row>
    <row r="340" spans="1:17" s="9" customFormat="1" x14ac:dyDescent="0.25">
      <c r="A340" s="157" t="s">
        <v>2409</v>
      </c>
      <c r="B340" s="157" t="str">
        <f>CHOOSE(Translations!$C$1+1,O340,P340,Q340)</f>
        <v>CM-1c⁽ᴹ⁾ Proporción de casos sospechosos de malaria que se someten a una prueba parasitológica en establecimientos   del sector privado</v>
      </c>
      <c r="C340" s="157">
        <f t="shared" si="10"/>
        <v>0</v>
      </c>
      <c r="D340" s="157" t="str">
        <f t="shared" si="11"/>
        <v>CM-1c⁽ᴹ⁾ Proporción de casos sospechosos de malaria que se someten a una prueba parasitológica en establecimientos   del sector privado-0</v>
      </c>
      <c r="E340" s="157" t="str">
        <f>CHOOSE(Translations!$C$1+1,I340,J340,K340)</f>
        <v>Tipo de pruebas</v>
      </c>
      <c r="F340" s="157" t="str">
        <f>CHOOSE(Translations!$C$1+1,L340,M340,N340)</f>
        <v>Prueba de diagnóstico rápido</v>
      </c>
      <c r="G340" s="157" t="s">
        <v>2410</v>
      </c>
      <c r="H340" s="158" t="s">
        <v>2411</v>
      </c>
      <c r="I340" s="158" t="s">
        <v>1433</v>
      </c>
      <c r="J340" s="158" t="s">
        <v>1434</v>
      </c>
      <c r="K340" s="158" t="s">
        <v>1435</v>
      </c>
      <c r="L340" s="158" t="s">
        <v>1436</v>
      </c>
      <c r="M340" s="158" t="s">
        <v>1437</v>
      </c>
      <c r="N340" s="158" t="s">
        <v>1438</v>
      </c>
      <c r="O340" s="158" t="s">
        <v>2412</v>
      </c>
      <c r="P340" s="158" t="s">
        <v>2413</v>
      </c>
      <c r="Q340" s="158" t="s">
        <v>2414</v>
      </c>
    </row>
    <row r="341" spans="1:17" s="9" customFormat="1" x14ac:dyDescent="0.25">
      <c r="A341" s="157" t="s">
        <v>2409</v>
      </c>
      <c r="B341" s="157" t="str">
        <f>CHOOSE(Translations!$C$1+1,O341,P341,Q341)</f>
        <v>CM-1c⁽ᴹ⁾ Proporción de casos sospechosos de malaria que se someten a una prueba parasitológica en establecimientos   del sector privado</v>
      </c>
      <c r="C341" s="157">
        <f t="shared" si="10"/>
        <v>1</v>
      </c>
      <c r="D341" s="157" t="str">
        <f t="shared" si="11"/>
        <v>CM-1c⁽ᴹ⁾ Proporción de casos sospechosos de malaria que se someten a una prueba parasitológica en establecimientos   del sector privado-1</v>
      </c>
      <c r="E341" s="157" t="str">
        <f>CHOOSE(Translations!$C$1+1,I341,J341,K341)</f>
        <v>Tipo de pruebas</v>
      </c>
      <c r="F341" s="157" t="str">
        <f>CHOOSE(Translations!$C$1+1,L341,M341,N341)</f>
        <v>Microscopio</v>
      </c>
      <c r="G341" s="157" t="s">
        <v>2415</v>
      </c>
      <c r="H341" s="158" t="s">
        <v>2416</v>
      </c>
      <c r="I341" s="158" t="s">
        <v>1433</v>
      </c>
      <c r="J341" s="158" t="s">
        <v>1434</v>
      </c>
      <c r="K341" s="158" t="s">
        <v>1435</v>
      </c>
      <c r="L341" s="158" t="s">
        <v>1444</v>
      </c>
      <c r="M341" s="158" t="s">
        <v>1445</v>
      </c>
      <c r="N341" s="158" t="s">
        <v>1446</v>
      </c>
      <c r="O341" s="158" t="s">
        <v>2412</v>
      </c>
      <c r="P341" s="158" t="s">
        <v>2413</v>
      </c>
      <c r="Q341" s="158" t="s">
        <v>2414</v>
      </c>
    </row>
    <row r="342" spans="1:17" s="9" customFormat="1" x14ac:dyDescent="0.25">
      <c r="A342" s="157" t="s">
        <v>2409</v>
      </c>
      <c r="B342" s="157" t="str">
        <f>CHOOSE(Translations!$C$1+1,O342,P342,Q342)</f>
        <v>CM-1c⁽ᴹ⁾ Proporción de casos sospechosos de malaria que se someten a una prueba parasitológica en establecimientos   del sector privado</v>
      </c>
      <c r="C342" s="157">
        <f t="shared" si="10"/>
        <v>2</v>
      </c>
      <c r="D342" s="157" t="str">
        <f t="shared" si="11"/>
        <v>CM-1c⁽ᴹ⁾ Proporción de casos sospechosos de malaria que se someten a una prueba parasitológica en establecimientos   del sector privado-2</v>
      </c>
      <c r="E342" s="157" t="str">
        <f>CHOOSE(Translations!$C$1+1,I342,J342,K342)</f>
        <v>Edad</v>
      </c>
      <c r="F342" s="157" t="str">
        <f>CHOOSE(Translations!$C$1+1,L342,M342,N342)</f>
        <v>5+</v>
      </c>
      <c r="G342" s="157" t="s">
        <v>2417</v>
      </c>
      <c r="H342" s="158" t="s">
        <v>2418</v>
      </c>
      <c r="I342" s="158" t="s">
        <v>1270</v>
      </c>
      <c r="J342" s="158" t="s">
        <v>1270</v>
      </c>
      <c r="K342" s="158" t="s">
        <v>1271</v>
      </c>
      <c r="L342" s="158" t="s">
        <v>1388</v>
      </c>
      <c r="M342" s="158" t="s">
        <v>1388</v>
      </c>
      <c r="N342" s="158" t="s">
        <v>1388</v>
      </c>
      <c r="O342" s="158" t="s">
        <v>2412</v>
      </c>
      <c r="P342" s="158" t="s">
        <v>2413</v>
      </c>
      <c r="Q342" s="158" t="s">
        <v>2414</v>
      </c>
    </row>
    <row r="343" spans="1:17" s="9" customFormat="1" x14ac:dyDescent="0.25">
      <c r="A343" s="157" t="s">
        <v>2409</v>
      </c>
      <c r="B343" s="157" t="str">
        <f>CHOOSE(Translations!$C$1+1,O343,P343,Q343)</f>
        <v>CM-1c⁽ᴹ⁾ Proporción de casos sospechosos de malaria que se someten a una prueba parasitológica en establecimientos   del sector privado</v>
      </c>
      <c r="C343" s="157">
        <f t="shared" si="10"/>
        <v>3</v>
      </c>
      <c r="D343" s="157" t="str">
        <f t="shared" si="11"/>
        <v>CM-1c⁽ᴹ⁾ Proporción de casos sospechosos de malaria que se someten a una prueba parasitológica en establecimientos   del sector privado-3</v>
      </c>
      <c r="E343" s="157" t="str">
        <f>CHOOSE(Translations!$C$1+1,I343,J343,K343)</f>
        <v>Edad</v>
      </c>
      <c r="F343" s="157" t="str">
        <f>CHOOSE(Translations!$C$1+1,L343,M343,N343)</f>
        <v>&lt;5</v>
      </c>
      <c r="G343" s="157" t="s">
        <v>2419</v>
      </c>
      <c r="H343" s="158" t="s">
        <v>2420</v>
      </c>
      <c r="I343" s="158" t="s">
        <v>1270</v>
      </c>
      <c r="J343" s="158" t="s">
        <v>1270</v>
      </c>
      <c r="K343" s="158" t="s">
        <v>1271</v>
      </c>
      <c r="L343" s="158" t="s">
        <v>1319</v>
      </c>
      <c r="M343" s="158" t="s">
        <v>1319</v>
      </c>
      <c r="N343" s="158" t="s">
        <v>1319</v>
      </c>
      <c r="O343" s="158" t="s">
        <v>2412</v>
      </c>
      <c r="P343" s="158" t="s">
        <v>2413</v>
      </c>
      <c r="Q343" s="158" t="s">
        <v>2414</v>
      </c>
    </row>
    <row r="344" spans="1:17" s="9" customFormat="1" x14ac:dyDescent="0.25">
      <c r="A344" s="157" t="s">
        <v>2421</v>
      </c>
      <c r="B344" s="157" t="str">
        <f>CHOOSE(Translations!$C$1+1,O344,P344,Q344)</f>
        <v>CM-2a⁽ᴹ⁾ Proporción de casos de malaria confirmados que han recibido tratamiento contra la malaria de primera línea en establecimientos de salud del sector público</v>
      </c>
      <c r="C344" s="157">
        <f t="shared" si="10"/>
        <v>0</v>
      </c>
      <c r="D344" s="157" t="str">
        <f t="shared" si="11"/>
        <v>CM-2a⁽ᴹ⁾ Proporción de casos de malaria confirmados que han recibido tratamiento contra la malaria de primera línea en establecimientos de salud del sector público-0</v>
      </c>
      <c r="E344" s="157" t="str">
        <f>CHOOSE(Translations!$C$1+1,I344,J344,K344)</f>
        <v>Edad</v>
      </c>
      <c r="F344" s="157" t="str">
        <f>CHOOSE(Translations!$C$1+1,L344,M344,N344)</f>
        <v>5+</v>
      </c>
      <c r="G344" s="157" t="s">
        <v>2422</v>
      </c>
      <c r="H344" s="158" t="s">
        <v>2423</v>
      </c>
      <c r="I344" s="158" t="s">
        <v>1270</v>
      </c>
      <c r="J344" s="158" t="s">
        <v>1270</v>
      </c>
      <c r="K344" s="158" t="s">
        <v>1271</v>
      </c>
      <c r="L344" s="158" t="s">
        <v>1388</v>
      </c>
      <c r="M344" s="158" t="s">
        <v>1388</v>
      </c>
      <c r="N344" s="158" t="s">
        <v>1388</v>
      </c>
      <c r="O344" s="158" t="s">
        <v>2424</v>
      </c>
      <c r="P344" s="158" t="s">
        <v>2425</v>
      </c>
      <c r="Q344" s="158" t="s">
        <v>2426</v>
      </c>
    </row>
    <row r="345" spans="1:17" s="9" customFormat="1" x14ac:dyDescent="0.25">
      <c r="A345" s="157" t="s">
        <v>2421</v>
      </c>
      <c r="B345" s="157" t="str">
        <f>CHOOSE(Translations!$C$1+1,O345,P345,Q345)</f>
        <v>CM-2a⁽ᴹ⁾ Proporción de casos de malaria confirmados que han recibido tratamiento contra la malaria de primera línea en establecimientos de salud del sector público</v>
      </c>
      <c r="C345" s="157">
        <f t="shared" si="10"/>
        <v>1</v>
      </c>
      <c r="D345" s="157" t="str">
        <f t="shared" si="11"/>
        <v>CM-2a⁽ᴹ⁾ Proporción de casos de malaria confirmados que han recibido tratamiento contra la malaria de primera línea en establecimientos de salud del sector público-1</v>
      </c>
      <c r="E345" s="157" t="str">
        <f>CHOOSE(Translations!$C$1+1,I345,J345,K345)</f>
        <v>Edad</v>
      </c>
      <c r="F345" s="157" t="str">
        <f>CHOOSE(Translations!$C$1+1,L345,M345,N345)</f>
        <v>&lt;5</v>
      </c>
      <c r="G345" s="157" t="s">
        <v>2427</v>
      </c>
      <c r="H345" s="158" t="s">
        <v>2428</v>
      </c>
      <c r="I345" s="158" t="s">
        <v>1270</v>
      </c>
      <c r="J345" s="158" t="s">
        <v>1270</v>
      </c>
      <c r="K345" s="158" t="s">
        <v>1271</v>
      </c>
      <c r="L345" s="158" t="s">
        <v>1319</v>
      </c>
      <c r="M345" s="158" t="s">
        <v>1319</v>
      </c>
      <c r="N345" s="158" t="s">
        <v>1319</v>
      </c>
      <c r="O345" s="158" t="s">
        <v>2424</v>
      </c>
      <c r="P345" s="158" t="s">
        <v>2425</v>
      </c>
      <c r="Q345" s="158" t="s">
        <v>2426</v>
      </c>
    </row>
    <row r="346" spans="1:17" s="9" customFormat="1" x14ac:dyDescent="0.25">
      <c r="A346" s="157" t="s">
        <v>2429</v>
      </c>
      <c r="B346" s="157" t="str">
        <f>CHOOSE(Translations!$C$1+1,O346,P346,Q346)</f>
        <v>CM-2b⁽ᴹ⁾ Proporción de casos de malaria confirmados que han recibido tratamiento contra la malaria de primera línea en la comunidad</v>
      </c>
      <c r="C346" s="157">
        <f t="shared" si="10"/>
        <v>0</v>
      </c>
      <c r="D346" s="157" t="str">
        <f t="shared" si="11"/>
        <v>CM-2b⁽ᴹ⁾ Proporción de casos de malaria confirmados que han recibido tratamiento contra la malaria de primera línea en la comunidad-0</v>
      </c>
      <c r="E346" s="157" t="str">
        <f>CHOOSE(Translations!$C$1+1,I346,J346,K346)</f>
        <v>Edad</v>
      </c>
      <c r="F346" s="157" t="str">
        <f>CHOOSE(Translations!$C$1+1,L346,M346,N346)</f>
        <v>5+</v>
      </c>
      <c r="G346" s="157" t="s">
        <v>2430</v>
      </c>
      <c r="H346" s="158" t="s">
        <v>2431</v>
      </c>
      <c r="I346" s="158" t="s">
        <v>1270</v>
      </c>
      <c r="J346" s="158" t="s">
        <v>1270</v>
      </c>
      <c r="K346" s="158" t="s">
        <v>1271</v>
      </c>
      <c r="L346" s="158" t="s">
        <v>1388</v>
      </c>
      <c r="M346" s="158" t="s">
        <v>1388</v>
      </c>
      <c r="N346" s="158" t="s">
        <v>1388</v>
      </c>
      <c r="O346" s="158" t="s">
        <v>2432</v>
      </c>
      <c r="P346" s="158" t="s">
        <v>2433</v>
      </c>
      <c r="Q346" s="158" t="s">
        <v>2434</v>
      </c>
    </row>
    <row r="347" spans="1:17" s="9" customFormat="1" x14ac:dyDescent="0.25">
      <c r="A347" s="157" t="s">
        <v>2429</v>
      </c>
      <c r="B347" s="157" t="str">
        <f>CHOOSE(Translations!$C$1+1,O347,P347,Q347)</f>
        <v>CM-2b⁽ᴹ⁾ Proporción de casos de malaria confirmados que han recibido tratamiento contra la malaria de primera línea en la comunidad</v>
      </c>
      <c r="C347" s="157">
        <f t="shared" si="10"/>
        <v>1</v>
      </c>
      <c r="D347" s="157" t="str">
        <f t="shared" si="11"/>
        <v>CM-2b⁽ᴹ⁾ Proporción de casos de malaria confirmados que han recibido tratamiento contra la malaria de primera línea en la comunidad-1</v>
      </c>
      <c r="E347" s="157" t="str">
        <f>CHOOSE(Translations!$C$1+1,I347,J347,K347)</f>
        <v>Edad</v>
      </c>
      <c r="F347" s="157" t="str">
        <f>CHOOSE(Translations!$C$1+1,L347,M347,N347)</f>
        <v>&lt;5</v>
      </c>
      <c r="G347" s="157" t="s">
        <v>2435</v>
      </c>
      <c r="H347" s="158" t="s">
        <v>2436</v>
      </c>
      <c r="I347" s="158" t="s">
        <v>1270</v>
      </c>
      <c r="J347" s="158" t="s">
        <v>1270</v>
      </c>
      <c r="K347" s="158" t="s">
        <v>1271</v>
      </c>
      <c r="L347" s="158" t="s">
        <v>1319</v>
      </c>
      <c r="M347" s="158" t="s">
        <v>1319</v>
      </c>
      <c r="N347" s="158" t="s">
        <v>1319</v>
      </c>
      <c r="O347" s="158" t="s">
        <v>2432</v>
      </c>
      <c r="P347" s="158" t="s">
        <v>2433</v>
      </c>
      <c r="Q347" s="158" t="s">
        <v>2434</v>
      </c>
    </row>
    <row r="348" spans="1:17" s="9" customFormat="1" x14ac:dyDescent="0.25">
      <c r="A348" s="157" t="s">
        <v>2437</v>
      </c>
      <c r="B348" s="157" t="str">
        <f>CHOOSE(Translations!$C$1+1,O348,P348,Q348)</f>
        <v>CM-2c⁽ᴹ⁾ Proporción de casos de malaria confirmados que han recibido tratamiento contra la malaria de primera línea en establecimientos del sector privado</v>
      </c>
      <c r="C348" s="157">
        <f t="shared" ref="C348:C384" si="12">IF(O348=O347,C347+1,0)</f>
        <v>0</v>
      </c>
      <c r="D348" s="157" t="str">
        <f t="shared" ref="D348:D384" si="13">B348&amp;"-"&amp;C348</f>
        <v>CM-2c⁽ᴹ⁾ Proporción de casos de malaria confirmados que han recibido tratamiento contra la malaria de primera línea en establecimientos del sector privado-0</v>
      </c>
      <c r="E348" s="157" t="str">
        <f>CHOOSE(Translations!$C$1+1,I348,J348,K348)</f>
        <v>Edad</v>
      </c>
      <c r="F348" s="157" t="str">
        <f>CHOOSE(Translations!$C$1+1,L348,M348,N348)</f>
        <v>5+</v>
      </c>
      <c r="G348" s="157" t="s">
        <v>2438</v>
      </c>
      <c r="H348" s="158" t="s">
        <v>2439</v>
      </c>
      <c r="I348" s="158" t="s">
        <v>1270</v>
      </c>
      <c r="J348" s="158" t="s">
        <v>1270</v>
      </c>
      <c r="K348" s="158" t="s">
        <v>1271</v>
      </c>
      <c r="L348" s="158" t="s">
        <v>1388</v>
      </c>
      <c r="M348" s="158" t="s">
        <v>1388</v>
      </c>
      <c r="N348" s="158" t="s">
        <v>1388</v>
      </c>
      <c r="O348" s="158" t="s">
        <v>2440</v>
      </c>
      <c r="P348" s="158" t="s">
        <v>2441</v>
      </c>
      <c r="Q348" s="158" t="s">
        <v>2442</v>
      </c>
    </row>
    <row r="349" spans="1:17" s="9" customFormat="1" x14ac:dyDescent="0.25">
      <c r="A349" s="157" t="s">
        <v>2437</v>
      </c>
      <c r="B349" s="157" t="str">
        <f>CHOOSE(Translations!$C$1+1,O349,P349,Q349)</f>
        <v>CM-2c⁽ᴹ⁾ Proporción de casos de malaria confirmados que han recibido tratamiento contra la malaria de primera línea en establecimientos del sector privado</v>
      </c>
      <c r="C349" s="157">
        <f t="shared" si="12"/>
        <v>1</v>
      </c>
      <c r="D349" s="157" t="str">
        <f t="shared" si="13"/>
        <v>CM-2c⁽ᴹ⁾ Proporción de casos de malaria confirmados que han recibido tratamiento contra la malaria de primera línea en establecimientos del sector privado-1</v>
      </c>
      <c r="E349" s="157" t="str">
        <f>CHOOSE(Translations!$C$1+1,I349,J349,K349)</f>
        <v>Edad</v>
      </c>
      <c r="F349" s="157" t="str">
        <f>CHOOSE(Translations!$C$1+1,L349,M349,N349)</f>
        <v>&lt;5</v>
      </c>
      <c r="G349" s="157" t="s">
        <v>2443</v>
      </c>
      <c r="H349" s="158" t="s">
        <v>2444</v>
      </c>
      <c r="I349" s="158" t="s">
        <v>1270</v>
      </c>
      <c r="J349" s="158" t="s">
        <v>1270</v>
      </c>
      <c r="K349" s="158" t="s">
        <v>1271</v>
      </c>
      <c r="L349" s="158" t="s">
        <v>1319</v>
      </c>
      <c r="M349" s="158" t="s">
        <v>1319</v>
      </c>
      <c r="N349" s="158" t="s">
        <v>1319</v>
      </c>
      <c r="O349" s="158" t="s">
        <v>2440</v>
      </c>
      <c r="P349" s="158" t="s">
        <v>2441</v>
      </c>
      <c r="Q349" s="158" t="s">
        <v>2442</v>
      </c>
    </row>
    <row r="350" spans="1:17" s="9" customFormat="1" x14ac:dyDescent="0.25">
      <c r="A350" s="157" t="s">
        <v>2445</v>
      </c>
      <c r="B350" s="157" t="str">
        <f>CHOOSE(Translations!$C$1+1,O350,P350,Q350)</f>
        <v>CM-3a Proporción de casos de malaria (sospechosos y confirmados) que han recibido tratamiento contra la malaria de primera línea en establecimientos de salud del sector público</v>
      </c>
      <c r="C350" s="157">
        <f t="shared" si="12"/>
        <v>0</v>
      </c>
      <c r="D350" s="157" t="str">
        <f t="shared" si="13"/>
        <v>CM-3a Proporción de casos de malaria (sospechosos y confirmados) que han recibido tratamiento contra la malaria de primera línea en establecimientos de salud del sector público-0</v>
      </c>
      <c r="E350" s="157" t="str">
        <f>CHOOSE(Translations!$C$1+1,I350,J350,K350)</f>
        <v>Edad</v>
      </c>
      <c r="F350" s="157" t="str">
        <f>CHOOSE(Translations!$C$1+1,L350,M350,N350)</f>
        <v>5+</v>
      </c>
      <c r="G350" s="157" t="s">
        <v>2446</v>
      </c>
      <c r="H350" s="158" t="s">
        <v>2447</v>
      </c>
      <c r="I350" s="158" t="s">
        <v>1270</v>
      </c>
      <c r="J350" s="158" t="s">
        <v>1270</v>
      </c>
      <c r="K350" s="158" t="s">
        <v>1271</v>
      </c>
      <c r="L350" s="158" t="s">
        <v>1388</v>
      </c>
      <c r="M350" s="158" t="s">
        <v>1388</v>
      </c>
      <c r="N350" s="158" t="s">
        <v>1388</v>
      </c>
      <c r="O350" s="158" t="s">
        <v>2448</v>
      </c>
      <c r="P350" s="158" t="s">
        <v>2449</v>
      </c>
      <c r="Q350" s="158" t="s">
        <v>2450</v>
      </c>
    </row>
    <row r="351" spans="1:17" s="9" customFormat="1" x14ac:dyDescent="0.25">
      <c r="A351" s="157" t="s">
        <v>2445</v>
      </c>
      <c r="B351" s="157" t="str">
        <f>CHOOSE(Translations!$C$1+1,O351,P351,Q351)</f>
        <v>CM-3a Proporción de casos de malaria (sospechosos y confirmados) que han recibido tratamiento contra la malaria de primera línea en establecimientos de salud del sector público</v>
      </c>
      <c r="C351" s="157">
        <f t="shared" si="12"/>
        <v>1</v>
      </c>
      <c r="D351" s="157" t="str">
        <f t="shared" si="13"/>
        <v>CM-3a Proporción de casos de malaria (sospechosos y confirmados) que han recibido tratamiento contra la malaria de primera línea en establecimientos de salud del sector público-1</v>
      </c>
      <c r="E351" s="157" t="str">
        <f>CHOOSE(Translations!$C$1+1,I351,J351,K351)</f>
        <v>Edad</v>
      </c>
      <c r="F351" s="157" t="str">
        <f>CHOOSE(Translations!$C$1+1,L351,M351,N351)</f>
        <v>&lt;5</v>
      </c>
      <c r="G351" s="157" t="s">
        <v>2451</v>
      </c>
      <c r="H351" s="158" t="s">
        <v>2452</v>
      </c>
      <c r="I351" s="158" t="s">
        <v>1270</v>
      </c>
      <c r="J351" s="158" t="s">
        <v>1270</v>
      </c>
      <c r="K351" s="158" t="s">
        <v>1271</v>
      </c>
      <c r="L351" s="158" t="s">
        <v>1319</v>
      </c>
      <c r="M351" s="158" t="s">
        <v>1319</v>
      </c>
      <c r="N351" s="158" t="s">
        <v>1319</v>
      </c>
      <c r="O351" s="158" t="s">
        <v>2448</v>
      </c>
      <c r="P351" s="158" t="s">
        <v>2449</v>
      </c>
      <c r="Q351" s="158" t="s">
        <v>2450</v>
      </c>
    </row>
    <row r="352" spans="1:17" s="9" customFormat="1" x14ac:dyDescent="0.25">
      <c r="A352" s="157" t="s">
        <v>2453</v>
      </c>
      <c r="B352" s="157" t="str">
        <f>CHOOSE(Translations!$C$1+1,O352,P352,Q352)</f>
        <v>CM-3b Proporción de casos de malaria (sospechosos y confirmados) que han recibido tratamiento contra la malaria de primera línea en la comunidad</v>
      </c>
      <c r="C352" s="157">
        <f t="shared" si="12"/>
        <v>0</v>
      </c>
      <c r="D352" s="157" t="str">
        <f t="shared" si="13"/>
        <v>CM-3b Proporción de casos de malaria (sospechosos y confirmados) que han recibido tratamiento contra la malaria de primera línea en la comunidad-0</v>
      </c>
      <c r="E352" s="157" t="str">
        <f>CHOOSE(Translations!$C$1+1,I352,J352,K352)</f>
        <v>Edad</v>
      </c>
      <c r="F352" s="157" t="str">
        <f>CHOOSE(Translations!$C$1+1,L352,M352,N352)</f>
        <v>5+</v>
      </c>
      <c r="G352" s="157" t="s">
        <v>2454</v>
      </c>
      <c r="H352" s="158" t="s">
        <v>2455</v>
      </c>
      <c r="I352" s="158" t="s">
        <v>1270</v>
      </c>
      <c r="J352" s="158" t="s">
        <v>1270</v>
      </c>
      <c r="K352" s="158" t="s">
        <v>1271</v>
      </c>
      <c r="L352" s="158" t="s">
        <v>1388</v>
      </c>
      <c r="M352" s="158" t="s">
        <v>1388</v>
      </c>
      <c r="N352" s="158" t="s">
        <v>1388</v>
      </c>
      <c r="O352" s="158" t="s">
        <v>2456</v>
      </c>
      <c r="P352" s="158" t="s">
        <v>2457</v>
      </c>
      <c r="Q352" s="158" t="s">
        <v>2458</v>
      </c>
    </row>
    <row r="353" spans="1:17" s="9" customFormat="1" x14ac:dyDescent="0.25">
      <c r="A353" s="157" t="s">
        <v>2453</v>
      </c>
      <c r="B353" s="157" t="str">
        <f>CHOOSE(Translations!$C$1+1,O353,P353,Q353)</f>
        <v>CM-3b Proporción de casos de malaria (sospechosos y confirmados) que han recibido tratamiento contra la malaria de primera línea en la comunidad</v>
      </c>
      <c r="C353" s="157">
        <f t="shared" si="12"/>
        <v>1</v>
      </c>
      <c r="D353" s="157" t="str">
        <f t="shared" si="13"/>
        <v>CM-3b Proporción de casos de malaria (sospechosos y confirmados) que han recibido tratamiento contra la malaria de primera línea en la comunidad-1</v>
      </c>
      <c r="E353" s="157" t="str">
        <f>CHOOSE(Translations!$C$1+1,I353,J353,K353)</f>
        <v>Edad</v>
      </c>
      <c r="F353" s="157" t="str">
        <f>CHOOSE(Translations!$C$1+1,L353,M353,N353)</f>
        <v>&lt;5</v>
      </c>
      <c r="G353" s="157" t="s">
        <v>2459</v>
      </c>
      <c r="H353" s="158" t="s">
        <v>2460</v>
      </c>
      <c r="I353" s="158" t="s">
        <v>1270</v>
      </c>
      <c r="J353" s="158" t="s">
        <v>1270</v>
      </c>
      <c r="K353" s="158" t="s">
        <v>1271</v>
      </c>
      <c r="L353" s="158" t="s">
        <v>1319</v>
      </c>
      <c r="M353" s="158" t="s">
        <v>1319</v>
      </c>
      <c r="N353" s="158" t="s">
        <v>1319</v>
      </c>
      <c r="O353" s="158" t="s">
        <v>2456</v>
      </c>
      <c r="P353" s="158" t="s">
        <v>2457</v>
      </c>
      <c r="Q353" s="158" t="s">
        <v>2458</v>
      </c>
    </row>
    <row r="354" spans="1:17" s="9" customFormat="1" x14ac:dyDescent="0.25">
      <c r="A354" s="157" t="s">
        <v>2461</v>
      </c>
      <c r="B354" s="157" t="str">
        <f>CHOOSE(Translations!$C$1+1,O354,P354,Q354)</f>
        <v>CM-3c Proporción de casos de malaria (sospechosos y confirmados) que han recibido tratamiento contra la malaria de primera línea en centros del sector privado</v>
      </c>
      <c r="C354" s="157">
        <f t="shared" si="12"/>
        <v>0</v>
      </c>
      <c r="D354" s="157" t="str">
        <f t="shared" si="13"/>
        <v>CM-3c Proporción de casos de malaria (sospechosos y confirmados) que han recibido tratamiento contra la malaria de primera línea en centros del sector privado-0</v>
      </c>
      <c r="E354" s="157" t="str">
        <f>CHOOSE(Translations!$C$1+1,I354,J354,K354)</f>
        <v>Edad</v>
      </c>
      <c r="F354" s="157" t="str">
        <f>CHOOSE(Translations!$C$1+1,L354,M354,N354)</f>
        <v>5+</v>
      </c>
      <c r="G354" s="157" t="s">
        <v>2462</v>
      </c>
      <c r="H354" s="158" t="s">
        <v>2463</v>
      </c>
      <c r="I354" s="158" t="s">
        <v>1270</v>
      </c>
      <c r="J354" s="158" t="s">
        <v>1270</v>
      </c>
      <c r="K354" s="158" t="s">
        <v>1271</v>
      </c>
      <c r="L354" s="158" t="s">
        <v>1388</v>
      </c>
      <c r="M354" s="158" t="s">
        <v>1388</v>
      </c>
      <c r="N354" s="158" t="s">
        <v>1388</v>
      </c>
      <c r="O354" s="158" t="s">
        <v>2464</v>
      </c>
      <c r="P354" s="158" t="s">
        <v>2465</v>
      </c>
      <c r="Q354" s="158" t="s">
        <v>2466</v>
      </c>
    </row>
    <row r="355" spans="1:17" s="9" customFormat="1" x14ac:dyDescent="0.25">
      <c r="A355" s="157" t="s">
        <v>2461</v>
      </c>
      <c r="B355" s="157" t="str">
        <f>CHOOSE(Translations!$C$1+1,O355,P355,Q355)</f>
        <v>CM-3c Proporción de casos de malaria (sospechosos y confirmados) que han recibido tratamiento contra la malaria de primera línea en centros del sector privado</v>
      </c>
      <c r="C355" s="157">
        <f t="shared" si="12"/>
        <v>1</v>
      </c>
      <c r="D355" s="157" t="str">
        <f t="shared" si="13"/>
        <v>CM-3c Proporción de casos de malaria (sospechosos y confirmados) que han recibido tratamiento contra la malaria de primera línea en centros del sector privado-1</v>
      </c>
      <c r="E355" s="157" t="str">
        <f>CHOOSE(Translations!$C$1+1,I355,J355,K355)</f>
        <v>Edad</v>
      </c>
      <c r="F355" s="157" t="str">
        <f>CHOOSE(Translations!$C$1+1,L355,M355,N355)</f>
        <v>&lt;5</v>
      </c>
      <c r="G355" s="157" t="s">
        <v>2467</v>
      </c>
      <c r="H355" s="158" t="s">
        <v>2468</v>
      </c>
      <c r="I355" s="158" t="s">
        <v>1270</v>
      </c>
      <c r="J355" s="158" t="s">
        <v>1270</v>
      </c>
      <c r="K355" s="158" t="s">
        <v>1271</v>
      </c>
      <c r="L355" s="158" t="s">
        <v>1319</v>
      </c>
      <c r="M355" s="158" t="s">
        <v>1319</v>
      </c>
      <c r="N355" s="158" t="s">
        <v>1319</v>
      </c>
      <c r="O355" s="158" t="s">
        <v>2464</v>
      </c>
      <c r="P355" s="158" t="s">
        <v>2465</v>
      </c>
      <c r="Q355" s="158" t="s">
        <v>2466</v>
      </c>
    </row>
    <row r="356" spans="1:17" s="9" customFormat="1" x14ac:dyDescent="0.25">
      <c r="A356" s="157" t="s">
        <v>2469</v>
      </c>
      <c r="B356" s="157" t="str">
        <f>CHOOSE(Translations!$C$1+1,O356,P356,Q356)</f>
        <v>SPI-2 Porcentaje de niños de entre 3 y 59 meses que recibieron cursos completos de quimioprevención de la malaria estacional (tres o cuatro) por estación de transmisión en las áreas seleccionadas</v>
      </c>
      <c r="C356" s="157">
        <f t="shared" si="12"/>
        <v>0</v>
      </c>
      <c r="D356" s="157" t="str">
        <f t="shared" si="13"/>
        <v>SPI-2 Porcentaje de niños de entre 3 y 59 meses que recibieron cursos completos de quimioprevención de la malaria estacional (tres o cuatro) por estación de transmisión en las áreas seleccionadas-0</v>
      </c>
      <c r="E356" s="157" t="str">
        <f>CHOOSE(Translations!$C$1+1,I356,J356,K356)</f>
        <v>Género</v>
      </c>
      <c r="F356" s="157" t="str">
        <f>CHOOSE(Translations!$C$1+1,L356,M356,N356)</f>
        <v>Mujeres</v>
      </c>
      <c r="G356" s="157" t="s">
        <v>2470</v>
      </c>
      <c r="H356" s="158" t="s">
        <v>2471</v>
      </c>
      <c r="I356" s="158" t="s">
        <v>1257</v>
      </c>
      <c r="J356" s="158" t="s">
        <v>1258</v>
      </c>
      <c r="K356" s="158" t="s">
        <v>1259</v>
      </c>
      <c r="L356" s="158" t="s">
        <v>1260</v>
      </c>
      <c r="M356" s="158" t="s">
        <v>1261</v>
      </c>
      <c r="N356" s="158" t="s">
        <v>1262</v>
      </c>
      <c r="O356" s="158" t="s">
        <v>2472</v>
      </c>
      <c r="P356" s="158" t="s">
        <v>2473</v>
      </c>
      <c r="Q356" s="158" t="s">
        <v>2474</v>
      </c>
    </row>
    <row r="357" spans="1:17" s="9" customFormat="1" x14ac:dyDescent="0.25">
      <c r="A357" s="157" t="s">
        <v>2469</v>
      </c>
      <c r="B357" s="157" t="str">
        <f>CHOOSE(Translations!$C$1+1,O357,P357,Q357)</f>
        <v>SPI-2 Porcentaje de niños de entre 3 y 59 meses que recibieron cursos completos de quimioprevención de la malaria estacional (tres o cuatro) por estación de transmisión en las áreas seleccionadas</v>
      </c>
      <c r="C357" s="157">
        <f t="shared" si="12"/>
        <v>1</v>
      </c>
      <c r="D357" s="157" t="str">
        <f t="shared" si="13"/>
        <v>SPI-2 Porcentaje de niños de entre 3 y 59 meses que recibieron cursos completos de quimioprevención de la malaria estacional (tres o cuatro) por estación de transmisión en las áreas seleccionadas-1</v>
      </c>
      <c r="E357" s="157" t="str">
        <f>CHOOSE(Translations!$C$1+1,I357,J357,K357)</f>
        <v>Género</v>
      </c>
      <c r="F357" s="157" t="str">
        <f>CHOOSE(Translations!$C$1+1,L357,M357,N357)</f>
        <v>Hombres</v>
      </c>
      <c r="G357" s="157" t="s">
        <v>2475</v>
      </c>
      <c r="H357" s="158" t="s">
        <v>2476</v>
      </c>
      <c r="I357" s="158" t="s">
        <v>1257</v>
      </c>
      <c r="J357" s="158" t="s">
        <v>1258</v>
      </c>
      <c r="K357" s="158" t="s">
        <v>1259</v>
      </c>
      <c r="L357" s="158" t="s">
        <v>1265</v>
      </c>
      <c r="M357" s="158" t="s">
        <v>1266</v>
      </c>
      <c r="N357" s="158" t="s">
        <v>1267</v>
      </c>
      <c r="O357" s="158" t="s">
        <v>2472</v>
      </c>
      <c r="P357" s="158" t="s">
        <v>2473</v>
      </c>
      <c r="Q357" s="158" t="s">
        <v>2474</v>
      </c>
    </row>
    <row r="358" spans="1:17" s="9" customFormat="1" x14ac:dyDescent="0.25">
      <c r="A358" s="157" t="s">
        <v>2477</v>
      </c>
      <c r="B358" s="157" t="str">
        <f>CHOOSE(Translations!$C$1+1,O358,P358,Q358)</f>
        <v>M&amp;E-2a Exhaustividad de los informes de los establecimientos de salud  : porcentaje de informes mensuales previstos  de los establecimientos de salud  (para el período de reporte) que se reciben realmente</v>
      </c>
      <c r="C358" s="157">
        <f t="shared" si="12"/>
        <v>0</v>
      </c>
      <c r="D358" s="157" t="str">
        <f t="shared" si="13"/>
        <v>M&amp;E-2a Exhaustividad de los informes de los establecimientos de salud  : porcentaje de informes mensuales previstos  de los establecimientos de salud  (para el período de reporte) que se reciben realmente-0</v>
      </c>
      <c r="E358" s="157" t="str">
        <f>CHOOSE(Translations!$C$1+1,I358,J358,K358)</f>
        <v>Tipo de informe</v>
      </c>
      <c r="F358" s="157" t="str">
        <f>CHOOSE(Translations!$C$1+1,L358,M358,N358)</f>
        <v>Informes integrados</v>
      </c>
      <c r="G358" s="157" t="s">
        <v>2478</v>
      </c>
      <c r="H358" s="158" t="s">
        <v>2479</v>
      </c>
      <c r="I358" s="158" t="s">
        <v>2480</v>
      </c>
      <c r="J358" s="158" t="s">
        <v>2481</v>
      </c>
      <c r="K358" s="158" t="s">
        <v>2482</v>
      </c>
      <c r="L358" s="158" t="s">
        <v>2483</v>
      </c>
      <c r="M358" s="158" t="s">
        <v>2484</v>
      </c>
      <c r="N358" s="158" t="s">
        <v>2485</v>
      </c>
      <c r="O358" s="158" t="s">
        <v>2486</v>
      </c>
      <c r="P358" s="158" t="s">
        <v>2487</v>
      </c>
      <c r="Q358" s="158" t="s">
        <v>2488</v>
      </c>
    </row>
    <row r="359" spans="1:17" s="9" customFormat="1" x14ac:dyDescent="0.25">
      <c r="A359" s="157" t="s">
        <v>2477</v>
      </c>
      <c r="B359" s="157" t="str">
        <f>CHOOSE(Translations!$C$1+1,O359,P359,Q359)</f>
        <v>M&amp;E-2a Exhaustividad de los informes de los establecimientos de salud  : porcentaje de informes mensuales previstos  de los establecimientos de salud  (para el período de reporte) que se reciben realmente</v>
      </c>
      <c r="C359" s="157">
        <f t="shared" si="12"/>
        <v>1</v>
      </c>
      <c r="D359" s="157" t="str">
        <f t="shared" si="13"/>
        <v>M&amp;E-2a Exhaustividad de los informes de los establecimientos de salud  : porcentaje de informes mensuales previstos  de los establecimientos de salud  (para el período de reporte) que se reciben realmente-1</v>
      </c>
      <c r="E359" s="157" t="str">
        <f>CHOOSE(Translations!$C$1+1,I359,J359,K359)</f>
        <v>Tipo de informe</v>
      </c>
      <c r="F359" s="157" t="str">
        <f>CHOOSE(Translations!$C$1+1,L359,M359,N359)</f>
        <v>Informes de malaria</v>
      </c>
      <c r="G359" s="157" t="s">
        <v>2489</v>
      </c>
      <c r="H359" s="158" t="s">
        <v>2490</v>
      </c>
      <c r="I359" s="158" t="s">
        <v>2480</v>
      </c>
      <c r="J359" s="158" t="s">
        <v>2481</v>
      </c>
      <c r="K359" s="158" t="s">
        <v>2482</v>
      </c>
      <c r="L359" s="158" t="s">
        <v>2491</v>
      </c>
      <c r="M359" s="158" t="s">
        <v>2492</v>
      </c>
      <c r="N359" s="158" t="s">
        <v>2493</v>
      </c>
      <c r="O359" s="158" t="s">
        <v>2486</v>
      </c>
      <c r="P359" s="158" t="s">
        <v>2487</v>
      </c>
      <c r="Q359" s="158" t="s">
        <v>2488</v>
      </c>
    </row>
    <row r="360" spans="1:17" s="9" customFormat="1" x14ac:dyDescent="0.25">
      <c r="A360" s="157" t="s">
        <v>2477</v>
      </c>
      <c r="B360" s="157" t="str">
        <f>CHOOSE(Translations!$C$1+1,O360,P360,Q360)</f>
        <v>M&amp;E-2a Exhaustividad de los informes de los establecimientos de salud  : porcentaje de informes mensuales previstos  de los establecimientos de salud  (para el período de reporte) que se reciben realmente</v>
      </c>
      <c r="C360" s="157">
        <f t="shared" si="12"/>
        <v>2</v>
      </c>
      <c r="D360" s="157" t="str">
        <f t="shared" si="13"/>
        <v>M&amp;E-2a Exhaustividad de los informes de los establecimientos de salud  : porcentaje de informes mensuales previstos  de los establecimientos de salud  (para el período de reporte) que se reciben realmente-2</v>
      </c>
      <c r="E360" s="157" t="str">
        <f>CHOOSE(Translations!$C$1+1,I360,J360,K360)</f>
        <v>Tipo de informe</v>
      </c>
      <c r="F360" s="157" t="str">
        <f>CHOOSE(Translations!$C$1+1,L360,M360,N360)</f>
        <v>Informes de tuberculosis</v>
      </c>
      <c r="G360" s="157" t="s">
        <v>2494</v>
      </c>
      <c r="H360" s="158" t="s">
        <v>2495</v>
      </c>
      <c r="I360" s="158" t="s">
        <v>2480</v>
      </c>
      <c r="J360" s="158" t="s">
        <v>2481</v>
      </c>
      <c r="K360" s="158" t="s">
        <v>2482</v>
      </c>
      <c r="L360" s="158" t="s">
        <v>2496</v>
      </c>
      <c r="M360" s="158" t="s">
        <v>2497</v>
      </c>
      <c r="N360" s="158" t="s">
        <v>2498</v>
      </c>
      <c r="O360" s="158" t="s">
        <v>2486</v>
      </c>
      <c r="P360" s="158" t="s">
        <v>2487</v>
      </c>
      <c r="Q360" s="158" t="s">
        <v>2488</v>
      </c>
    </row>
    <row r="361" spans="1:17" s="9" customFormat="1" x14ac:dyDescent="0.25">
      <c r="A361" s="157" t="s">
        <v>2477</v>
      </c>
      <c r="B361" s="157" t="str">
        <f>CHOOSE(Translations!$C$1+1,O361,P361,Q361)</f>
        <v>M&amp;E-2a Exhaustividad de los informes de los establecimientos de salud  : porcentaje de informes mensuales previstos  de los establecimientos de salud  (para el período de reporte) que se reciben realmente</v>
      </c>
      <c r="C361" s="157">
        <f t="shared" si="12"/>
        <v>3</v>
      </c>
      <c r="D361" s="157" t="str">
        <f t="shared" si="13"/>
        <v>M&amp;E-2a Exhaustividad de los informes de los establecimientos de salud  : porcentaje de informes mensuales previstos  de los establecimientos de salud  (para el período de reporte) que se reciben realmente-3</v>
      </c>
      <c r="E361" s="157" t="str">
        <f>CHOOSE(Translations!$C$1+1,I361,J361,K361)</f>
        <v>Tipo de informe</v>
      </c>
      <c r="F361" s="157" t="str">
        <f>CHOOSE(Translations!$C$1+1,L361,M361,N361)</f>
        <v>Informes de VIH</v>
      </c>
      <c r="G361" s="157" t="s">
        <v>2499</v>
      </c>
      <c r="H361" s="158" t="s">
        <v>2500</v>
      </c>
      <c r="I361" s="158" t="s">
        <v>2480</v>
      </c>
      <c r="J361" s="158" t="s">
        <v>2481</v>
      </c>
      <c r="K361" s="158" t="s">
        <v>2482</v>
      </c>
      <c r="L361" s="158" t="s">
        <v>2501</v>
      </c>
      <c r="M361" s="158" t="s">
        <v>2502</v>
      </c>
      <c r="N361" s="158" t="s">
        <v>2503</v>
      </c>
      <c r="O361" s="158" t="s">
        <v>2486</v>
      </c>
      <c r="P361" s="158" t="s">
        <v>2487</v>
      </c>
      <c r="Q361" s="158" t="s">
        <v>2488</v>
      </c>
    </row>
    <row r="362" spans="1:17" s="9" customFormat="1" x14ac:dyDescent="0.25">
      <c r="A362" s="157" t="s">
        <v>2504</v>
      </c>
      <c r="B362" s="157" t="str">
        <f>CHOOSE(Translations!$C$1+1,O362,P362,Q362)</f>
        <v>M&amp;E-2b Puntualidad de los informes de los  establecimientos de salud : porcentaje de informes de los establecimientos de salud  enviados mensualmente ( para el período de reporte) que se reciben puntualmente de acuerdo con las directrices nacionales</v>
      </c>
      <c r="C362" s="157">
        <f t="shared" si="12"/>
        <v>0</v>
      </c>
      <c r="D362" s="157" t="str">
        <f t="shared" si="13"/>
        <v>M&amp;E-2b Puntualidad de los informes de los  establecimientos de salud : porcentaje de informes de los establecimientos de salud  enviados mensualmente ( para el período de reporte) que se reciben puntualmente de acuerdo con las directrices nacionales-0</v>
      </c>
      <c r="E362" s="157" t="str">
        <f>CHOOSE(Translations!$C$1+1,I362,J362,K362)</f>
        <v>Tipo de informe</v>
      </c>
      <c r="F362" s="157" t="str">
        <f>CHOOSE(Translations!$C$1+1,L362,M362,N362)</f>
        <v>Informes integrados</v>
      </c>
      <c r="G362" s="157" t="s">
        <v>2505</v>
      </c>
      <c r="H362" s="158" t="s">
        <v>2506</v>
      </c>
      <c r="I362" s="158" t="s">
        <v>2480</v>
      </c>
      <c r="J362" s="158" t="s">
        <v>2481</v>
      </c>
      <c r="K362" s="158" t="s">
        <v>2482</v>
      </c>
      <c r="L362" s="158" t="s">
        <v>2483</v>
      </c>
      <c r="M362" s="158" t="s">
        <v>2484</v>
      </c>
      <c r="N362" s="158" t="s">
        <v>2485</v>
      </c>
      <c r="O362" s="158" t="s">
        <v>2507</v>
      </c>
      <c r="P362" s="158" t="s">
        <v>2508</v>
      </c>
      <c r="Q362" s="158" t="s">
        <v>2509</v>
      </c>
    </row>
    <row r="363" spans="1:17" s="9" customFormat="1" x14ac:dyDescent="0.25">
      <c r="A363" s="157" t="s">
        <v>2504</v>
      </c>
      <c r="B363" s="157" t="str">
        <f>CHOOSE(Translations!$C$1+1,O363,P363,Q363)</f>
        <v>M&amp;E-2b Puntualidad de los informes de los  establecimientos de salud : porcentaje de informes de los establecimientos de salud  enviados mensualmente ( para el período de reporte) que se reciben puntualmente de acuerdo con las directrices nacionales</v>
      </c>
      <c r="C363" s="157">
        <f t="shared" si="12"/>
        <v>1</v>
      </c>
      <c r="D363" s="157" t="str">
        <f t="shared" si="13"/>
        <v>M&amp;E-2b Puntualidad de los informes de los  establecimientos de salud : porcentaje de informes de los establecimientos de salud  enviados mensualmente ( para el período de reporte) que se reciben puntualmente de acuerdo con las directrices nacionales-1</v>
      </c>
      <c r="E363" s="157" t="str">
        <f>CHOOSE(Translations!$C$1+1,I363,J363,K363)</f>
        <v>Tipo de informe</v>
      </c>
      <c r="F363" s="157" t="str">
        <f>CHOOSE(Translations!$C$1+1,L363,M363,N363)</f>
        <v>Informes de malaria</v>
      </c>
      <c r="G363" s="157" t="s">
        <v>2510</v>
      </c>
      <c r="H363" s="158" t="s">
        <v>2511</v>
      </c>
      <c r="I363" s="158" t="s">
        <v>2480</v>
      </c>
      <c r="J363" s="158" t="s">
        <v>2481</v>
      </c>
      <c r="K363" s="158" t="s">
        <v>2482</v>
      </c>
      <c r="L363" s="158" t="s">
        <v>2491</v>
      </c>
      <c r="M363" s="158" t="s">
        <v>2492</v>
      </c>
      <c r="N363" s="158" t="s">
        <v>2493</v>
      </c>
      <c r="O363" s="158" t="s">
        <v>2507</v>
      </c>
      <c r="P363" s="158" t="s">
        <v>2508</v>
      </c>
      <c r="Q363" s="158" t="s">
        <v>2509</v>
      </c>
    </row>
    <row r="364" spans="1:17" s="9" customFormat="1" x14ac:dyDescent="0.25">
      <c r="A364" s="157" t="s">
        <v>2504</v>
      </c>
      <c r="B364" s="157" t="str">
        <f>CHOOSE(Translations!$C$1+1,O364,P364,Q364)</f>
        <v>M&amp;E-2b Puntualidad de los informes de los  establecimientos de salud : porcentaje de informes de los establecimientos de salud  enviados mensualmente ( para el período de reporte) que se reciben puntualmente de acuerdo con las directrices nacionales</v>
      </c>
      <c r="C364" s="157">
        <f t="shared" si="12"/>
        <v>2</v>
      </c>
      <c r="D364" s="157" t="str">
        <f t="shared" si="13"/>
        <v>M&amp;E-2b Puntualidad de los informes de los  establecimientos de salud : porcentaje de informes de los establecimientos de salud  enviados mensualmente ( para el período de reporte) que se reciben puntualmente de acuerdo con las directrices nacionales-2</v>
      </c>
      <c r="E364" s="157" t="str">
        <f>CHOOSE(Translations!$C$1+1,I364,J364,K364)</f>
        <v>Tipo de informe</v>
      </c>
      <c r="F364" s="157" t="str">
        <f>CHOOSE(Translations!$C$1+1,L364,M364,N364)</f>
        <v>Informes de tuberculosis</v>
      </c>
      <c r="G364" s="157" t="s">
        <v>2512</v>
      </c>
      <c r="H364" s="158" t="s">
        <v>2513</v>
      </c>
      <c r="I364" s="158" t="s">
        <v>2480</v>
      </c>
      <c r="J364" s="158" t="s">
        <v>2481</v>
      </c>
      <c r="K364" s="158" t="s">
        <v>2482</v>
      </c>
      <c r="L364" s="158" t="s">
        <v>2496</v>
      </c>
      <c r="M364" s="158" t="s">
        <v>2497</v>
      </c>
      <c r="N364" s="158" t="s">
        <v>2498</v>
      </c>
      <c r="O364" s="158" t="s">
        <v>2507</v>
      </c>
      <c r="P364" s="158" t="s">
        <v>2508</v>
      </c>
      <c r="Q364" s="158" t="s">
        <v>2509</v>
      </c>
    </row>
    <row r="365" spans="1:17" s="9" customFormat="1" x14ac:dyDescent="0.25">
      <c r="A365" s="157" t="s">
        <v>2504</v>
      </c>
      <c r="B365" s="157" t="str">
        <f>CHOOSE(Translations!$C$1+1,O365,P365,Q365)</f>
        <v>M&amp;E-2b Puntualidad de los informes de los  establecimientos de salud : porcentaje de informes de los establecimientos de salud  enviados mensualmente ( para el período de reporte) que se reciben puntualmente de acuerdo con las directrices nacionales</v>
      </c>
      <c r="C365" s="157">
        <f t="shared" si="12"/>
        <v>3</v>
      </c>
      <c r="D365" s="157" t="str">
        <f t="shared" si="13"/>
        <v>M&amp;E-2b Puntualidad de los informes de los  establecimientos de salud : porcentaje de informes de los establecimientos de salud  enviados mensualmente ( para el período de reporte) que se reciben puntualmente de acuerdo con las directrices nacionales-3</v>
      </c>
      <c r="E365" s="157" t="str">
        <f>CHOOSE(Translations!$C$1+1,I365,J365,K365)</f>
        <v>Tipo de informe</v>
      </c>
      <c r="F365" s="157" t="str">
        <f>CHOOSE(Translations!$C$1+1,L365,M365,N365)</f>
        <v>Informes de VIH</v>
      </c>
      <c r="G365" s="157" t="s">
        <v>2514</v>
      </c>
      <c r="H365" s="158" t="s">
        <v>2515</v>
      </c>
      <c r="I365" s="158" t="s">
        <v>2480</v>
      </c>
      <c r="J365" s="158" t="s">
        <v>2481</v>
      </c>
      <c r="K365" s="158" t="s">
        <v>2482</v>
      </c>
      <c r="L365" s="158" t="s">
        <v>2501</v>
      </c>
      <c r="M365" s="158" t="s">
        <v>2502</v>
      </c>
      <c r="N365" s="158" t="s">
        <v>2503</v>
      </c>
      <c r="O365" s="158" t="s">
        <v>2507</v>
      </c>
      <c r="P365" s="158" t="s">
        <v>2508</v>
      </c>
      <c r="Q365" s="158" t="s">
        <v>2509</v>
      </c>
    </row>
    <row r="366" spans="1:17" s="9" customFormat="1" x14ac:dyDescent="0.25">
      <c r="A366" s="157" t="s">
        <v>2516</v>
      </c>
      <c r="B366" s="157" t="str">
        <f>CHOOSE(Translations!$C$1+1,O366,P366,Q366)</f>
        <v>HRH-1 Tasa de puestos vacantes: número de puestos de salud a tiempo completo vacantes durante al menos 6 meses como porcentaje total del número de puestos financiados</v>
      </c>
      <c r="C366" s="157">
        <f t="shared" si="12"/>
        <v>0</v>
      </c>
      <c r="D366" s="157" t="str">
        <f t="shared" si="13"/>
        <v>HRH-1 Tasa de puestos vacantes: número de puestos de salud a tiempo completo vacantes durante al menos 6 meses como porcentaje total del número de puestos financiados-0</v>
      </c>
      <c r="E366" s="157" t="str">
        <f>CHOOSE(Translations!$C$1+1,I366,J366,K366)</f>
        <v>Grupo de ocupación</v>
      </c>
      <c r="F366" s="157" t="str">
        <f>CHOOSE(Translations!$C$1+1,L366,M366,N366)</f>
        <v>Trabajadores de la salud comunitarios</v>
      </c>
      <c r="G366" s="157" t="s">
        <v>2517</v>
      </c>
      <c r="H366" s="158" t="s">
        <v>2518</v>
      </c>
      <c r="I366" s="158" t="s">
        <v>1764</v>
      </c>
      <c r="J366" s="158" t="s">
        <v>1765</v>
      </c>
      <c r="K366" s="158" t="s">
        <v>1766</v>
      </c>
      <c r="L366" s="158" t="s">
        <v>1767</v>
      </c>
      <c r="M366" s="158" t="s">
        <v>1768</v>
      </c>
      <c r="N366" s="158" t="s">
        <v>1769</v>
      </c>
      <c r="O366" s="158" t="s">
        <v>2519</v>
      </c>
      <c r="P366" s="158" t="s">
        <v>2520</v>
      </c>
      <c r="Q366" s="158" t="s">
        <v>2521</v>
      </c>
    </row>
    <row r="367" spans="1:17" s="9" customFormat="1" x14ac:dyDescent="0.25">
      <c r="A367" s="157" t="s">
        <v>2516</v>
      </c>
      <c r="B367" s="157" t="str">
        <f>CHOOSE(Translations!$C$1+1,O367,P367,Q367)</f>
        <v>HRH-1 Tasa de puestos vacantes: número de puestos de salud a tiempo completo vacantes durante al menos 6 meses como porcentaje total del número de puestos financiados</v>
      </c>
      <c r="C367" s="157">
        <f t="shared" si="12"/>
        <v>1</v>
      </c>
      <c r="D367" s="157" t="str">
        <f t="shared" si="13"/>
        <v>HRH-1 Tasa de puestos vacantes: número de puestos de salud a tiempo completo vacantes durante al menos 6 meses como porcentaje total del número de puestos financiados-1</v>
      </c>
      <c r="E367" s="157" t="str">
        <f>CHOOSE(Translations!$C$1+1,I367,J367,K367)</f>
        <v>Grupo de ocupación</v>
      </c>
      <c r="F367" s="157" t="str">
        <f>CHOOSE(Translations!$C$1+1,L367,M367,N367)</f>
        <v>Farmacéuticos</v>
      </c>
      <c r="G367" s="157" t="s">
        <v>2522</v>
      </c>
      <c r="H367" s="158" t="s">
        <v>2523</v>
      </c>
      <c r="I367" s="158" t="s">
        <v>1764</v>
      </c>
      <c r="J367" s="158" t="s">
        <v>1765</v>
      </c>
      <c r="K367" s="158" t="s">
        <v>1766</v>
      </c>
      <c r="L367" s="158" t="s">
        <v>1775</v>
      </c>
      <c r="M367" s="158" t="s">
        <v>1776</v>
      </c>
      <c r="N367" s="158" t="s">
        <v>1777</v>
      </c>
      <c r="O367" s="158" t="s">
        <v>2519</v>
      </c>
      <c r="P367" s="158" t="s">
        <v>2520</v>
      </c>
      <c r="Q367" s="158" t="s">
        <v>2521</v>
      </c>
    </row>
    <row r="368" spans="1:17" s="9" customFormat="1" x14ac:dyDescent="0.25">
      <c r="A368" s="157" t="s">
        <v>2516</v>
      </c>
      <c r="B368" s="157" t="str">
        <f>CHOOSE(Translations!$C$1+1,O368,P368,Q368)</f>
        <v>HRH-1 Tasa de puestos vacantes: número de puestos de salud a tiempo completo vacantes durante al menos 6 meses como porcentaje total del número de puestos financiados</v>
      </c>
      <c r="C368" s="157">
        <f t="shared" si="12"/>
        <v>2</v>
      </c>
      <c r="D368" s="157" t="str">
        <f t="shared" si="13"/>
        <v>HRH-1 Tasa de puestos vacantes: número de puestos de salud a tiempo completo vacantes durante al menos 6 meses como porcentaje total del número de puestos financiados-2</v>
      </c>
      <c r="E368" s="157" t="str">
        <f>CHOOSE(Translations!$C$1+1,I368,J368,K368)</f>
        <v>Grupo de ocupación</v>
      </c>
      <c r="F368" s="157" t="str">
        <f>CHOOSE(Translations!$C$1+1,L368,M368,N368)</f>
        <v>Técnicos de laboratorio</v>
      </c>
      <c r="G368" s="157" t="s">
        <v>2524</v>
      </c>
      <c r="H368" s="158" t="s">
        <v>2525</v>
      </c>
      <c r="I368" s="158" t="s">
        <v>1764</v>
      </c>
      <c r="J368" s="158" t="s">
        <v>1765</v>
      </c>
      <c r="K368" s="158" t="s">
        <v>1766</v>
      </c>
      <c r="L368" s="158" t="s">
        <v>1780</v>
      </c>
      <c r="M368" s="158" t="s">
        <v>1781</v>
      </c>
      <c r="N368" s="158" t="s">
        <v>1782</v>
      </c>
      <c r="O368" s="158" t="s">
        <v>2519</v>
      </c>
      <c r="P368" s="158" t="s">
        <v>2520</v>
      </c>
      <c r="Q368" s="158" t="s">
        <v>2521</v>
      </c>
    </row>
    <row r="369" spans="1:17" s="9" customFormat="1" x14ac:dyDescent="0.25">
      <c r="A369" s="157" t="s">
        <v>2516</v>
      </c>
      <c r="B369" s="157" t="str">
        <f>CHOOSE(Translations!$C$1+1,O369,P369,Q369)</f>
        <v>HRH-1 Tasa de puestos vacantes: número de puestos de salud a tiempo completo vacantes durante al menos 6 meses como porcentaje total del número de puestos financiados</v>
      </c>
      <c r="C369" s="157">
        <f t="shared" si="12"/>
        <v>3</v>
      </c>
      <c r="D369" s="157" t="str">
        <f t="shared" si="13"/>
        <v>HRH-1 Tasa de puestos vacantes: número de puestos de salud a tiempo completo vacantes durante al menos 6 meses como porcentaje total del número de puestos financiados-3</v>
      </c>
      <c r="E369" s="157" t="str">
        <f>CHOOSE(Translations!$C$1+1,I369,J369,K369)</f>
        <v>Grupo de ocupación</v>
      </c>
      <c r="F369" s="157" t="str">
        <f>CHOOSE(Translations!$C$1+1,L369,M369,N369)</f>
        <v>Enfermeras y parteras</v>
      </c>
      <c r="G369" s="157" t="s">
        <v>2526</v>
      </c>
      <c r="H369" s="158" t="s">
        <v>2527</v>
      </c>
      <c r="I369" s="158" t="s">
        <v>1764</v>
      </c>
      <c r="J369" s="158" t="s">
        <v>1765</v>
      </c>
      <c r="K369" s="158" t="s">
        <v>1766</v>
      </c>
      <c r="L369" s="158" t="s">
        <v>1785</v>
      </c>
      <c r="M369" s="158" t="s">
        <v>1786</v>
      </c>
      <c r="N369" s="158" t="s">
        <v>1787</v>
      </c>
      <c r="O369" s="158" t="s">
        <v>2519</v>
      </c>
      <c r="P369" s="158" t="s">
        <v>2520</v>
      </c>
      <c r="Q369" s="158" t="s">
        <v>2521</v>
      </c>
    </row>
    <row r="370" spans="1:17" s="9" customFormat="1" x14ac:dyDescent="0.25">
      <c r="A370" s="157" t="s">
        <v>2516</v>
      </c>
      <c r="B370" s="157" t="str">
        <f>CHOOSE(Translations!$C$1+1,O370,P370,Q370)</f>
        <v>HRH-1 Tasa de puestos vacantes: número de puestos de salud a tiempo completo vacantes durante al menos 6 meses como porcentaje total del número de puestos financiados</v>
      </c>
      <c r="C370" s="157">
        <f t="shared" si="12"/>
        <v>4</v>
      </c>
      <c r="D370" s="157" t="str">
        <f t="shared" si="13"/>
        <v>HRH-1 Tasa de puestos vacantes: número de puestos de salud a tiempo completo vacantes durante al menos 6 meses como porcentaje total del número de puestos financiados-4</v>
      </c>
      <c r="E370" s="157" t="str">
        <f>CHOOSE(Translations!$C$1+1,I370,J370,K370)</f>
        <v>Grupo de ocupación</v>
      </c>
      <c r="F370" s="157" t="str">
        <f>CHOOSE(Translations!$C$1+1,L370,M370,N370)</f>
        <v>Médicos</v>
      </c>
      <c r="G370" s="157" t="s">
        <v>2528</v>
      </c>
      <c r="H370" s="158" t="s">
        <v>2529</v>
      </c>
      <c r="I370" s="158" t="s">
        <v>1764</v>
      </c>
      <c r="J370" s="158" t="s">
        <v>1765</v>
      </c>
      <c r="K370" s="158" t="s">
        <v>1766</v>
      </c>
      <c r="L370" s="158" t="s">
        <v>1790</v>
      </c>
      <c r="M370" s="158" t="s">
        <v>1791</v>
      </c>
      <c r="N370" s="158" t="s">
        <v>1792</v>
      </c>
      <c r="O370" s="158" t="s">
        <v>2519</v>
      </c>
      <c r="P370" s="158" t="s">
        <v>2520</v>
      </c>
      <c r="Q370" s="158" t="s">
        <v>2521</v>
      </c>
    </row>
    <row r="371" spans="1:17" s="9" customFormat="1" x14ac:dyDescent="0.25">
      <c r="A371" s="157" t="s">
        <v>2530</v>
      </c>
      <c r="B371" s="157" t="str">
        <f>CHOOSE(Translations!$C$1+1,O371,P371,Q371)</f>
        <v>HRH-2 Proporción de estudiantes graduados de un programa de educación y formación de personal sanitario respecto del número de estudiantes inscritos en primer año</v>
      </c>
      <c r="C371" s="157">
        <f t="shared" si="12"/>
        <v>0</v>
      </c>
      <c r="D371" s="157" t="str">
        <f t="shared" si="13"/>
        <v>HRH-2 Proporción de estudiantes graduados de un programa de educación y formación de personal sanitario respecto del número de estudiantes inscritos en primer año-0</v>
      </c>
      <c r="E371" s="157" t="str">
        <f>CHOOSE(Translations!$C$1+1,I371,J371,K371)</f>
        <v>Grupo de ocupación</v>
      </c>
      <c r="F371" s="157" t="str">
        <f>CHOOSE(Translations!$C$1+1,L371,M371,N371)</f>
        <v>Trabajadores de la salud comunitarios</v>
      </c>
      <c r="G371" s="157" t="s">
        <v>2531</v>
      </c>
      <c r="H371" s="158" t="s">
        <v>2532</v>
      </c>
      <c r="I371" s="158" t="s">
        <v>1764</v>
      </c>
      <c r="J371" s="158" t="s">
        <v>1765</v>
      </c>
      <c r="K371" s="158" t="s">
        <v>1766</v>
      </c>
      <c r="L371" s="158" t="s">
        <v>1767</v>
      </c>
      <c r="M371" s="158" t="s">
        <v>1768</v>
      </c>
      <c r="N371" s="158" t="s">
        <v>1769</v>
      </c>
      <c r="O371" s="158" t="s">
        <v>2533</v>
      </c>
      <c r="P371" s="158" t="s">
        <v>2534</v>
      </c>
      <c r="Q371" s="158" t="s">
        <v>2535</v>
      </c>
    </row>
    <row r="372" spans="1:17" s="9" customFormat="1" x14ac:dyDescent="0.25">
      <c r="A372" s="157" t="s">
        <v>2530</v>
      </c>
      <c r="B372" s="157" t="str">
        <f>CHOOSE(Translations!$C$1+1,O372,P372,Q372)</f>
        <v>HRH-2 Proporción de estudiantes graduados de un programa de educación y formación de personal sanitario respecto del número de estudiantes inscritos en primer año</v>
      </c>
      <c r="C372" s="157">
        <f t="shared" si="12"/>
        <v>1</v>
      </c>
      <c r="D372" s="157" t="str">
        <f t="shared" si="13"/>
        <v>HRH-2 Proporción de estudiantes graduados de un programa de educación y formación de personal sanitario respecto del número de estudiantes inscritos en primer año-1</v>
      </c>
      <c r="E372" s="157" t="str">
        <f>CHOOSE(Translations!$C$1+1,I372,J372,K372)</f>
        <v>Grupo de ocupación</v>
      </c>
      <c r="F372" s="157" t="str">
        <f>CHOOSE(Translations!$C$1+1,L372,M372,N372)</f>
        <v>Farmacéuticos</v>
      </c>
      <c r="G372" s="157" t="s">
        <v>2536</v>
      </c>
      <c r="H372" s="158" t="s">
        <v>2537</v>
      </c>
      <c r="I372" s="158" t="s">
        <v>1764</v>
      </c>
      <c r="J372" s="158" t="s">
        <v>1765</v>
      </c>
      <c r="K372" s="158" t="s">
        <v>1766</v>
      </c>
      <c r="L372" s="158" t="s">
        <v>1775</v>
      </c>
      <c r="M372" s="158" t="s">
        <v>1776</v>
      </c>
      <c r="N372" s="158" t="s">
        <v>1777</v>
      </c>
      <c r="O372" s="158" t="s">
        <v>2533</v>
      </c>
      <c r="P372" s="158" t="s">
        <v>2534</v>
      </c>
      <c r="Q372" s="158" t="s">
        <v>2535</v>
      </c>
    </row>
    <row r="373" spans="1:17" s="9" customFormat="1" x14ac:dyDescent="0.25">
      <c r="A373" s="157" t="s">
        <v>2530</v>
      </c>
      <c r="B373" s="157" t="str">
        <f>CHOOSE(Translations!$C$1+1,O373,P373,Q373)</f>
        <v>HRH-2 Proporción de estudiantes graduados de un programa de educación y formación de personal sanitario respecto del número de estudiantes inscritos en primer año</v>
      </c>
      <c r="C373" s="157">
        <f t="shared" si="12"/>
        <v>2</v>
      </c>
      <c r="D373" s="157" t="str">
        <f t="shared" si="13"/>
        <v>HRH-2 Proporción de estudiantes graduados de un programa de educación y formación de personal sanitario respecto del número de estudiantes inscritos en primer año-2</v>
      </c>
      <c r="E373" s="157" t="str">
        <f>CHOOSE(Translations!$C$1+1,I373,J373,K373)</f>
        <v>Grupo de ocupación</v>
      </c>
      <c r="F373" s="157" t="str">
        <f>CHOOSE(Translations!$C$1+1,L373,M373,N373)</f>
        <v>Técnicos de laboratorio</v>
      </c>
      <c r="G373" s="157" t="s">
        <v>2538</v>
      </c>
      <c r="H373" s="158" t="s">
        <v>2539</v>
      </c>
      <c r="I373" s="158" t="s">
        <v>1764</v>
      </c>
      <c r="J373" s="158" t="s">
        <v>1765</v>
      </c>
      <c r="K373" s="158" t="s">
        <v>1766</v>
      </c>
      <c r="L373" s="158" t="s">
        <v>1780</v>
      </c>
      <c r="M373" s="158" t="s">
        <v>1781</v>
      </c>
      <c r="N373" s="158" t="s">
        <v>1782</v>
      </c>
      <c r="O373" s="158" t="s">
        <v>2533</v>
      </c>
      <c r="P373" s="158" t="s">
        <v>2534</v>
      </c>
      <c r="Q373" s="158" t="s">
        <v>2535</v>
      </c>
    </row>
    <row r="374" spans="1:17" s="9" customFormat="1" x14ac:dyDescent="0.25">
      <c r="A374" s="157" t="s">
        <v>2530</v>
      </c>
      <c r="B374" s="157" t="str">
        <f>CHOOSE(Translations!$C$1+1,O374,P374,Q374)</f>
        <v>HRH-2 Proporción de estudiantes graduados de un programa de educación y formación de personal sanitario respecto del número de estudiantes inscritos en primer año</v>
      </c>
      <c r="C374" s="157">
        <f t="shared" si="12"/>
        <v>3</v>
      </c>
      <c r="D374" s="157" t="str">
        <f t="shared" si="13"/>
        <v>HRH-2 Proporción de estudiantes graduados de un programa de educación y formación de personal sanitario respecto del número de estudiantes inscritos en primer año-3</v>
      </c>
      <c r="E374" s="157" t="str">
        <f>CHOOSE(Translations!$C$1+1,I374,J374,K374)</f>
        <v>Grupo de ocupación</v>
      </c>
      <c r="F374" s="157" t="str">
        <f>CHOOSE(Translations!$C$1+1,L374,M374,N374)</f>
        <v>Enfermeras y parteras</v>
      </c>
      <c r="G374" s="157" t="s">
        <v>2540</v>
      </c>
      <c r="H374" s="158" t="s">
        <v>2541</v>
      </c>
      <c r="I374" s="158" t="s">
        <v>1764</v>
      </c>
      <c r="J374" s="158" t="s">
        <v>1765</v>
      </c>
      <c r="K374" s="158" t="s">
        <v>1766</v>
      </c>
      <c r="L374" s="158" t="s">
        <v>1785</v>
      </c>
      <c r="M374" s="158" t="s">
        <v>1786</v>
      </c>
      <c r="N374" s="158" t="s">
        <v>1787</v>
      </c>
      <c r="O374" s="158" t="s">
        <v>2533</v>
      </c>
      <c r="P374" s="158" t="s">
        <v>2534</v>
      </c>
      <c r="Q374" s="158" t="s">
        <v>2535</v>
      </c>
    </row>
    <row r="375" spans="1:17" s="9" customFormat="1" x14ac:dyDescent="0.25">
      <c r="A375" s="157" t="s">
        <v>2530</v>
      </c>
      <c r="B375" s="157" t="str">
        <f>CHOOSE(Translations!$C$1+1,O375,P375,Q375)</f>
        <v>HRH-2 Proporción de estudiantes graduados de un programa de educación y formación de personal sanitario respecto del número de estudiantes inscritos en primer año</v>
      </c>
      <c r="C375" s="157">
        <f t="shared" si="12"/>
        <v>4</v>
      </c>
      <c r="D375" s="157" t="str">
        <f t="shared" si="13"/>
        <v>HRH-2 Proporción de estudiantes graduados de un programa de educación y formación de personal sanitario respecto del número de estudiantes inscritos en primer año-4</v>
      </c>
      <c r="E375" s="157" t="str">
        <f>CHOOSE(Translations!$C$1+1,I375,J375,K375)</f>
        <v>Grupo de ocupación</v>
      </c>
      <c r="F375" s="157" t="str">
        <f>CHOOSE(Translations!$C$1+1,L375,M375,N375)</f>
        <v>Médicos</v>
      </c>
      <c r="G375" s="157" t="s">
        <v>2542</v>
      </c>
      <c r="H375" s="158" t="s">
        <v>2543</v>
      </c>
      <c r="I375" s="158" t="s">
        <v>1764</v>
      </c>
      <c r="J375" s="158" t="s">
        <v>1765</v>
      </c>
      <c r="K375" s="158" t="s">
        <v>1766</v>
      </c>
      <c r="L375" s="158" t="s">
        <v>1790</v>
      </c>
      <c r="M375" s="158" t="s">
        <v>1791</v>
      </c>
      <c r="N375" s="158" t="s">
        <v>1792</v>
      </c>
      <c r="O375" s="158" t="s">
        <v>2533</v>
      </c>
      <c r="P375" s="158" t="s">
        <v>2534</v>
      </c>
      <c r="Q375" s="158" t="s">
        <v>2535</v>
      </c>
    </row>
    <row r="376" spans="1:17" s="9" customFormat="1" x14ac:dyDescent="0.25">
      <c r="A376" s="157" t="s">
        <v>2544</v>
      </c>
      <c r="B376" s="157" t="str">
        <f>CHOOSE(Translations!$C$1+1,O376,P376,Q376)</f>
        <v>SD-6 Número de  condiciones de la atención integrada en la comunidad de enfermedades infantiles tratadas en niños menores de 5 años en áreas objetivo durante el período de informes</v>
      </c>
      <c r="C376" s="157">
        <f t="shared" si="12"/>
        <v>0</v>
      </c>
      <c r="D376" s="157" t="str">
        <f t="shared" si="13"/>
        <v>SD-6 Número de  condiciones de la atención integrada en la comunidad de enfermedades infantiles tratadas en niños menores de 5 años en áreas objetivo durante el período de informes-0</v>
      </c>
      <c r="E376" s="157" t="str">
        <f>CHOOSE(Translations!$C$1+1,I376,J376,K376)</f>
        <v>Condición GICC</v>
      </c>
      <c r="F376" s="157" t="str">
        <f>CHOOSE(Translations!$C$1+1,L376,M376,N376)</f>
        <v>Malnutrición</v>
      </c>
      <c r="G376" s="157" t="s">
        <v>2545</v>
      </c>
      <c r="H376" s="158" t="s">
        <v>2546</v>
      </c>
      <c r="I376" s="158" t="s">
        <v>2547</v>
      </c>
      <c r="J376" s="158" t="s">
        <v>2548</v>
      </c>
      <c r="K376" s="158" t="s">
        <v>2549</v>
      </c>
      <c r="L376" s="158" t="s">
        <v>2550</v>
      </c>
      <c r="M376" s="158" t="s">
        <v>2550</v>
      </c>
      <c r="N376" s="158" t="s">
        <v>2551</v>
      </c>
      <c r="O376" s="158" t="s">
        <v>2552</v>
      </c>
      <c r="P376" s="158" t="s">
        <v>2553</v>
      </c>
      <c r="Q376" s="158" t="s">
        <v>2554</v>
      </c>
    </row>
    <row r="377" spans="1:17" s="9" customFormat="1" x14ac:dyDescent="0.25">
      <c r="A377" s="157" t="s">
        <v>2544</v>
      </c>
      <c r="B377" s="157" t="str">
        <f>CHOOSE(Translations!$C$1+1,O377,P377,Q377)</f>
        <v>SD-6 Número de  condiciones de la atención integrada en la comunidad de enfermedades infantiles tratadas en niños menores de 5 años en áreas objetivo durante el período de informes</v>
      </c>
      <c r="C377" s="157">
        <f t="shared" si="12"/>
        <v>1</v>
      </c>
      <c r="D377" s="157" t="str">
        <f t="shared" si="13"/>
        <v>SD-6 Número de  condiciones de la atención integrada en la comunidad de enfermedades infantiles tratadas en niños menores de 5 años en áreas objetivo durante el período de informes-1</v>
      </c>
      <c r="E377" s="157" t="str">
        <f>CHOOSE(Translations!$C$1+1,I377,J377,K377)</f>
        <v>Condición GICC</v>
      </c>
      <c r="F377" s="157" t="str">
        <f>CHOOSE(Translations!$C$1+1,L377,M377,N377)</f>
        <v>Diarrea</v>
      </c>
      <c r="G377" s="157" t="s">
        <v>2555</v>
      </c>
      <c r="H377" s="158" t="s">
        <v>2556</v>
      </c>
      <c r="I377" s="158" t="s">
        <v>2547</v>
      </c>
      <c r="J377" s="158" t="s">
        <v>2548</v>
      </c>
      <c r="K377" s="158" t="s">
        <v>2549</v>
      </c>
      <c r="L377" s="158" t="s">
        <v>2557</v>
      </c>
      <c r="M377" s="158" t="s">
        <v>2558</v>
      </c>
      <c r="N377" s="158" t="s">
        <v>2559</v>
      </c>
      <c r="O377" s="158" t="s">
        <v>2552</v>
      </c>
      <c r="P377" s="158" t="s">
        <v>2553</v>
      </c>
      <c r="Q377" s="158" t="s">
        <v>2554</v>
      </c>
    </row>
    <row r="378" spans="1:17" s="9" customFormat="1" x14ac:dyDescent="0.25">
      <c r="A378" s="157" t="s">
        <v>2544</v>
      </c>
      <c r="B378" s="157" t="str">
        <f>CHOOSE(Translations!$C$1+1,O378,P378,Q378)</f>
        <v>SD-6 Número de  condiciones de la atención integrada en la comunidad de enfermedades infantiles tratadas en niños menores de 5 años en áreas objetivo durante el período de informes</v>
      </c>
      <c r="C378" s="157">
        <f t="shared" si="12"/>
        <v>2</v>
      </c>
      <c r="D378" s="157" t="str">
        <f t="shared" si="13"/>
        <v>SD-6 Número de  condiciones de la atención integrada en la comunidad de enfermedades infantiles tratadas en niños menores de 5 años en áreas objetivo durante el período de informes-2</v>
      </c>
      <c r="E378" s="157" t="str">
        <f>CHOOSE(Translations!$C$1+1,I378,J378,K378)</f>
        <v>Condición GICC</v>
      </c>
      <c r="F378" s="157" t="str">
        <f>CHOOSE(Translations!$C$1+1,L378,M378,N378)</f>
        <v>Neumonía</v>
      </c>
      <c r="G378" s="157" t="s">
        <v>2560</v>
      </c>
      <c r="H378" s="158" t="s">
        <v>2561</v>
      </c>
      <c r="I378" s="158" t="s">
        <v>2547</v>
      </c>
      <c r="J378" s="158" t="s">
        <v>2548</v>
      </c>
      <c r="K378" s="158" t="s">
        <v>2549</v>
      </c>
      <c r="L378" s="158" t="s">
        <v>2562</v>
      </c>
      <c r="M378" s="158" t="s">
        <v>2563</v>
      </c>
      <c r="N378" s="158" t="s">
        <v>2564</v>
      </c>
      <c r="O378" s="158" t="s">
        <v>2552</v>
      </c>
      <c r="P378" s="158" t="s">
        <v>2553</v>
      </c>
      <c r="Q378" s="158" t="s">
        <v>2554</v>
      </c>
    </row>
    <row r="379" spans="1:17" s="9" customFormat="1" x14ac:dyDescent="0.25">
      <c r="A379" s="157" t="s">
        <v>2544</v>
      </c>
      <c r="B379" s="157" t="str">
        <f>CHOOSE(Translations!$C$1+1,O379,P379,Q379)</f>
        <v>SD-6 Número de  condiciones de la atención integrada en la comunidad de enfermedades infantiles tratadas en niños menores de 5 años en áreas objetivo durante el período de informes</v>
      </c>
      <c r="C379" s="157">
        <f t="shared" si="12"/>
        <v>3</v>
      </c>
      <c r="D379" s="157" t="str">
        <f t="shared" si="13"/>
        <v>SD-6 Número de  condiciones de la atención integrada en la comunidad de enfermedades infantiles tratadas en niños menores de 5 años en áreas objetivo durante el período de informes-3</v>
      </c>
      <c r="E379" s="157" t="str">
        <f>CHOOSE(Translations!$C$1+1,I379,J379,K379)</f>
        <v>Condición GICC</v>
      </c>
      <c r="F379" s="157" t="str">
        <f>CHOOSE(Translations!$C$1+1,L379,M379,N379)</f>
        <v>Malaria</v>
      </c>
      <c r="G379" s="157" t="s">
        <v>2565</v>
      </c>
      <c r="H379" s="158" t="s">
        <v>2566</v>
      </c>
      <c r="I379" s="158" t="s">
        <v>2547</v>
      </c>
      <c r="J379" s="158" t="s">
        <v>2548</v>
      </c>
      <c r="K379" s="158" t="s">
        <v>2549</v>
      </c>
      <c r="L379" s="158" t="s">
        <v>2567</v>
      </c>
      <c r="M379" s="158" t="s">
        <v>2568</v>
      </c>
      <c r="N379" s="158" t="s">
        <v>2567</v>
      </c>
      <c r="O379" s="158" t="s">
        <v>2552</v>
      </c>
      <c r="P379" s="158" t="s">
        <v>2553</v>
      </c>
      <c r="Q379" s="158" t="s">
        <v>2554</v>
      </c>
    </row>
    <row r="380" spans="1:17" s="9" customFormat="1" x14ac:dyDescent="0.25">
      <c r="A380" s="157" t="s">
        <v>2569</v>
      </c>
      <c r="B380" s="157" t="str">
        <f>CHOOSE(Translations!$C$1+1,O380,P380,Q380)</f>
        <v>TB/HIV-3.1a Porcentaje de personas que viven con VIH que iniciaron TARV que se han sometido a un tamizaje de TB</v>
      </c>
      <c r="C380" s="157">
        <f t="shared" si="12"/>
        <v>0</v>
      </c>
      <c r="D380" s="157" t="str">
        <f t="shared" si="13"/>
        <v>TB/HIV-3.1a Porcentaje de personas que viven con VIH que iniciaron TARV que se han sometido a un tamizaje de TB-0</v>
      </c>
      <c r="E380" s="157" t="str">
        <f>CHOOSE(Translations!$C$1+1,I380,J380,K380)</f>
        <v>Género</v>
      </c>
      <c r="F380" s="157" t="str">
        <f>CHOOSE(Translations!$C$1+1,L380,M380,N380)</f>
        <v>Mujeres</v>
      </c>
      <c r="G380" s="157" t="s">
        <v>2570</v>
      </c>
      <c r="H380" s="158" t="s">
        <v>2571</v>
      </c>
      <c r="I380" s="158" t="s">
        <v>1257</v>
      </c>
      <c r="J380" s="158" t="s">
        <v>1258</v>
      </c>
      <c r="K380" s="158" t="s">
        <v>1259</v>
      </c>
      <c r="L380" s="158" t="s">
        <v>1260</v>
      </c>
      <c r="M380" s="158" t="s">
        <v>1261</v>
      </c>
      <c r="N380" s="158" t="s">
        <v>1262</v>
      </c>
      <c r="O380" s="158" t="s">
        <v>2572</v>
      </c>
      <c r="P380" s="158" t="s">
        <v>2573</v>
      </c>
      <c r="Q380" s="158" t="s">
        <v>2574</v>
      </c>
    </row>
    <row r="381" spans="1:17" s="9" customFormat="1" x14ac:dyDescent="0.25">
      <c r="A381" s="157" t="s">
        <v>2569</v>
      </c>
      <c r="B381" s="157" t="str">
        <f>CHOOSE(Translations!$C$1+1,O381,P381,Q381)</f>
        <v>TB/HIV-3.1a Porcentaje de personas que viven con VIH que iniciaron TARV que se han sometido a un tamizaje de TB</v>
      </c>
      <c r="C381" s="157">
        <f t="shared" si="12"/>
        <v>1</v>
      </c>
      <c r="D381" s="157" t="str">
        <f t="shared" si="13"/>
        <v>TB/HIV-3.1a Porcentaje de personas que viven con VIH que iniciaron TARV que se han sometido a un tamizaje de TB-1</v>
      </c>
      <c r="E381" s="157" t="str">
        <f>CHOOSE(Translations!$C$1+1,I381,J381,K381)</f>
        <v>Género</v>
      </c>
      <c r="F381" s="157" t="str">
        <f>CHOOSE(Translations!$C$1+1,L381,M381,N381)</f>
        <v>Hombres</v>
      </c>
      <c r="G381" s="157" t="s">
        <v>2575</v>
      </c>
      <c r="H381" s="158" t="s">
        <v>2576</v>
      </c>
      <c r="I381" s="158" t="s">
        <v>1257</v>
      </c>
      <c r="J381" s="158" t="s">
        <v>1258</v>
      </c>
      <c r="K381" s="158" t="s">
        <v>1259</v>
      </c>
      <c r="L381" s="158" t="s">
        <v>1265</v>
      </c>
      <c r="M381" s="158" t="s">
        <v>1266</v>
      </c>
      <c r="N381" s="158" t="s">
        <v>1267</v>
      </c>
      <c r="O381" s="158" t="s">
        <v>2572</v>
      </c>
      <c r="P381" s="158" t="s">
        <v>2573</v>
      </c>
      <c r="Q381" s="158" t="s">
        <v>2574</v>
      </c>
    </row>
    <row r="382" spans="1:17" s="9" customFormat="1" x14ac:dyDescent="0.25">
      <c r="A382" s="157" t="s">
        <v>2569</v>
      </c>
      <c r="B382" s="157" t="str">
        <f>CHOOSE(Translations!$C$1+1,O382,P382,Q382)</f>
        <v>TB/HIV-3.1a Porcentaje de personas que viven con VIH que iniciaron TARV que se han sometido a un tamizaje de TB</v>
      </c>
      <c r="C382" s="157">
        <f t="shared" si="12"/>
        <v>2</v>
      </c>
      <c r="D382" s="157" t="str">
        <f t="shared" si="13"/>
        <v>TB/HIV-3.1a Porcentaje de personas que viven con VIH que iniciaron TARV que se han sometido a un tamizaje de TB-2</v>
      </c>
      <c r="E382" s="157" t="str">
        <f>CHOOSE(Translations!$C$1+1,I382,J382,K382)</f>
        <v>Edad</v>
      </c>
      <c r="F382" s="157" t="str">
        <f>CHOOSE(Translations!$C$1+1,L382,M382,N382)</f>
        <v>15+</v>
      </c>
      <c r="G382" s="157" t="s">
        <v>2577</v>
      </c>
      <c r="H382" s="158" t="s">
        <v>2578</v>
      </c>
      <c r="I382" s="158" t="s">
        <v>1270</v>
      </c>
      <c r="J382" s="158" t="s">
        <v>1270</v>
      </c>
      <c r="K382" s="158" t="s">
        <v>1271</v>
      </c>
      <c r="L382" s="158" t="s">
        <v>1272</v>
      </c>
      <c r="M382" s="158" t="s">
        <v>1272</v>
      </c>
      <c r="N382" s="158" t="s">
        <v>1272</v>
      </c>
      <c r="O382" s="158" t="s">
        <v>2572</v>
      </c>
      <c r="P382" s="158" t="s">
        <v>2573</v>
      </c>
      <c r="Q382" s="158" t="s">
        <v>2574</v>
      </c>
    </row>
    <row r="383" spans="1:17" s="9" customFormat="1" x14ac:dyDescent="0.25">
      <c r="A383" s="157" t="s">
        <v>2569</v>
      </c>
      <c r="B383" s="157" t="str">
        <f>CHOOSE(Translations!$C$1+1,O383,P383,Q383)</f>
        <v>TB/HIV-3.1a Porcentaje de personas que viven con VIH que iniciaron TARV que se han sometido a un tamizaje de TB</v>
      </c>
      <c r="C383" s="157">
        <f t="shared" si="12"/>
        <v>3</v>
      </c>
      <c r="D383" s="157" t="str">
        <f t="shared" si="13"/>
        <v>TB/HIV-3.1a Porcentaje de personas que viven con VIH que iniciaron TARV que se han sometido a un tamizaje de TB-3</v>
      </c>
      <c r="E383" s="157" t="str">
        <f>CHOOSE(Translations!$C$1+1,I383,J383,K383)</f>
        <v>Edad</v>
      </c>
      <c r="F383" s="157" t="str">
        <f>CHOOSE(Translations!$C$1+1,L383,M383,N383)</f>
        <v>5-14</v>
      </c>
      <c r="G383" s="157" t="s">
        <v>2579</v>
      </c>
      <c r="H383" s="158" t="s">
        <v>2580</v>
      </c>
      <c r="I383" s="158" t="s">
        <v>1270</v>
      </c>
      <c r="J383" s="158" t="s">
        <v>1270</v>
      </c>
      <c r="K383" s="158" t="s">
        <v>1271</v>
      </c>
      <c r="L383" s="158" t="s">
        <v>1316</v>
      </c>
      <c r="M383" s="158" t="s">
        <v>1316</v>
      </c>
      <c r="N383" s="158" t="s">
        <v>1316</v>
      </c>
      <c r="O383" s="158" t="s">
        <v>2572</v>
      </c>
      <c r="P383" s="158" t="s">
        <v>2573</v>
      </c>
      <c r="Q383" s="158" t="s">
        <v>2574</v>
      </c>
    </row>
    <row r="384" spans="1:17" s="9" customFormat="1" x14ac:dyDescent="0.25">
      <c r="A384" s="157" t="s">
        <v>2569</v>
      </c>
      <c r="B384" s="157" t="str">
        <f>CHOOSE(Translations!$C$1+1,O384,P384,Q384)</f>
        <v>TB/HIV-3.1a Porcentaje de personas que viven con VIH que iniciaron TARV que se han sometido a un tamizaje de TB</v>
      </c>
      <c r="C384" s="157">
        <f t="shared" si="12"/>
        <v>4</v>
      </c>
      <c r="D384" s="157" t="str">
        <f t="shared" si="13"/>
        <v>TB/HIV-3.1a Porcentaje de personas que viven con VIH que iniciaron TARV que se han sometido a un tamizaje de TB-4</v>
      </c>
      <c r="E384" s="157" t="str">
        <f>CHOOSE(Translations!$C$1+1,I384,J384,K384)</f>
        <v>Edad</v>
      </c>
      <c r="F384" s="157" t="str">
        <f>CHOOSE(Translations!$C$1+1,L384,M384,N384)</f>
        <v>&lt;5</v>
      </c>
      <c r="G384" s="157" t="s">
        <v>2581</v>
      </c>
      <c r="H384" s="158" t="s">
        <v>2582</v>
      </c>
      <c r="I384" s="158" t="s">
        <v>1270</v>
      </c>
      <c r="J384" s="158" t="s">
        <v>1270</v>
      </c>
      <c r="K384" s="158" t="s">
        <v>1271</v>
      </c>
      <c r="L384" s="158" t="s">
        <v>1319</v>
      </c>
      <c r="M384" s="158" t="s">
        <v>1319</v>
      </c>
      <c r="N384" s="158" t="s">
        <v>1319</v>
      </c>
      <c r="O384" s="158" t="s">
        <v>2572</v>
      </c>
      <c r="P384" s="158" t="s">
        <v>2573</v>
      </c>
      <c r="Q384" s="158" t="s">
        <v>2574</v>
      </c>
    </row>
  </sheetData>
  <sheetProtection selectLockedCells="1" selectUnlockedCells="1"/>
  <dataValidations count="3">
    <dataValidation type="custom" allowBlank="1" showInputMessage="1" showErrorMessage="1" errorTitle="X-Author for Excel" error="Id and Lookup fields are not editable." promptTitle="X-Author for Excel" sqref="G3:G65" xr:uid="{00000000-0002-0000-1200-000000000000}">
      <formula1>""</formula1>
    </dataValidation>
    <dataValidation type="custom" allowBlank="1" showInputMessage="1" showErrorMessage="1" errorTitle="X-Author for Excel" error="Id and Lookup fields are not editable." promptTitle="X-Author for Excel" sqref="G69:G151" xr:uid="{8BAFBE65-FB57-4F6A-9AB5-EDD7E09BE634}">
      <formula1>""</formula1>
    </dataValidation>
    <dataValidation type="custom" allowBlank="1" showInputMessage="1" showErrorMessage="1" errorTitle="X-Author for Excel" error="Id and Lookup fields are not editable." promptTitle="X-Author for Excel" sqref="G155:G384" xr:uid="{C4630426-38F7-460B-85EE-516D6B61C2C4}">
      <formula1>""</formula1>
    </dataValidation>
  </dataValidations>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dimension ref="D1:R915"/>
  <sheetViews>
    <sheetView topLeftCell="B1" workbookViewId="0">
      <selection activeCell="I4" sqref="I4"/>
    </sheetView>
  </sheetViews>
  <sheetFormatPr defaultColWidth="8.58203125" defaultRowHeight="12.5" x14ac:dyDescent="0.25"/>
  <cols>
    <col min="1" max="3" width="8.58203125" style="9"/>
    <col min="4" max="4" width="20.58203125" style="9" bestFit="1" customWidth="1"/>
    <col min="5" max="5" width="22.08203125" style="9" bestFit="1" customWidth="1"/>
    <col min="6" max="6" width="18.58203125" style="9" bestFit="1" customWidth="1"/>
    <col min="7" max="7" width="8.58203125" style="9"/>
    <col min="8" max="8" width="8.58203125" style="9" bestFit="1" customWidth="1"/>
    <col min="9" max="9" width="13" style="9" bestFit="1" customWidth="1"/>
    <col min="10" max="10" width="38.58203125" style="9" bestFit="1" customWidth="1"/>
    <col min="11" max="11" width="12.58203125" style="9" bestFit="1" customWidth="1"/>
    <col min="12" max="12" width="12.08203125" style="9" bestFit="1" customWidth="1"/>
    <col min="13" max="13" width="14" style="9" bestFit="1" customWidth="1"/>
    <col min="14" max="14" width="9.58203125" style="9" bestFit="1" customWidth="1"/>
    <col min="15" max="15" width="9.08203125" style="9" bestFit="1" customWidth="1"/>
    <col min="16" max="16384" width="8.58203125" style="9"/>
  </cols>
  <sheetData>
    <row r="1" spans="4:18" ht="13" x14ac:dyDescent="0.3">
      <c r="D1" s="6" t="s">
        <v>156</v>
      </c>
    </row>
    <row r="2" spans="4:18" x14ac:dyDescent="0.25">
      <c r="D2" s="157" t="s">
        <v>151</v>
      </c>
      <c r="E2" s="157" t="s">
        <v>153</v>
      </c>
      <c r="F2" s="157" t="s">
        <v>95</v>
      </c>
      <c r="G2" s="157"/>
      <c r="H2" s="157" t="s">
        <v>34</v>
      </c>
      <c r="I2" s="157" t="s">
        <v>27</v>
      </c>
      <c r="J2" s="157" t="s">
        <v>155</v>
      </c>
      <c r="K2" s="157" t="s">
        <v>28</v>
      </c>
      <c r="L2" s="157" t="s">
        <v>29</v>
      </c>
      <c r="M2" s="157" t="s">
        <v>18</v>
      </c>
      <c r="N2" s="157" t="s">
        <v>9</v>
      </c>
      <c r="O2" s="157" t="s">
        <v>48</v>
      </c>
      <c r="P2" s="157" t="s">
        <v>3</v>
      </c>
      <c r="Q2" s="157" t="s">
        <v>2</v>
      </c>
      <c r="R2" s="157" t="s">
        <v>4</v>
      </c>
    </row>
    <row r="3" spans="4:18" hidden="1" x14ac:dyDescent="0.25">
      <c r="D3" s="158" t="s">
        <v>150</v>
      </c>
      <c r="E3" s="157" t="s">
        <v>152</v>
      </c>
      <c r="F3" s="158" t="s">
        <v>154</v>
      </c>
      <c r="G3" s="157"/>
      <c r="H3" s="158" t="s">
        <v>77</v>
      </c>
      <c r="I3" s="158" t="s">
        <v>76</v>
      </c>
      <c r="J3" s="157" t="str">
        <f>F3&amp;H3&amp;I3</f>
        <v>[Impact Indicator Name][Category][Disaggregation]</v>
      </c>
      <c r="K3" s="158" t="s">
        <v>40</v>
      </c>
      <c r="L3" s="158" t="s">
        <v>41</v>
      </c>
      <c r="M3" s="158" t="s">
        <v>42</v>
      </c>
      <c r="N3" s="158" t="s">
        <v>69</v>
      </c>
      <c r="O3" s="157" t="s">
        <v>47</v>
      </c>
      <c r="P3" s="164" t="s">
        <v>57</v>
      </c>
      <c r="Q3" s="798" t="s">
        <v>56</v>
      </c>
      <c r="R3" s="163" t="s">
        <v>168</v>
      </c>
    </row>
    <row r="4" spans="4:18" x14ac:dyDescent="0.25">
      <c r="D4" s="158" t="s">
        <v>3384</v>
      </c>
      <c r="E4" s="157" t="s">
        <v>3385</v>
      </c>
      <c r="F4" s="158"/>
      <c r="G4" s="157"/>
      <c r="H4" s="158"/>
      <c r="I4" s="158"/>
      <c r="J4" s="157" t="str">
        <f t="shared" ref="J4:J67" si="0">F4&amp;H4&amp;I4</f>
        <v/>
      </c>
      <c r="K4" s="158"/>
      <c r="L4" s="158"/>
      <c r="M4" s="158"/>
      <c r="N4" s="158"/>
      <c r="O4" s="157" t="s">
        <v>3386</v>
      </c>
      <c r="P4" s="164"/>
      <c r="Q4" s="798"/>
      <c r="R4" s="163"/>
    </row>
    <row r="5" spans="4:18" x14ac:dyDescent="0.25">
      <c r="D5" s="158" t="s">
        <v>3387</v>
      </c>
      <c r="E5" s="157" t="s">
        <v>3385</v>
      </c>
      <c r="F5" s="158"/>
      <c r="G5" s="157"/>
      <c r="H5" s="158"/>
      <c r="I5" s="158"/>
      <c r="J5" s="157" t="str">
        <f t="shared" si="0"/>
        <v/>
      </c>
      <c r="K5" s="158"/>
      <c r="L5" s="158"/>
      <c r="M5" s="158"/>
      <c r="N5" s="158"/>
      <c r="O5" s="157" t="s">
        <v>3388</v>
      </c>
      <c r="P5" s="164"/>
      <c r="Q5" s="798"/>
      <c r="R5" s="163"/>
    </row>
    <row r="6" spans="4:18" x14ac:dyDescent="0.25">
      <c r="D6" s="158" t="s">
        <v>3389</v>
      </c>
      <c r="E6" s="157" t="s">
        <v>3385</v>
      </c>
      <c r="F6" s="158"/>
      <c r="G6" s="157"/>
      <c r="H6" s="158"/>
      <c r="I6" s="158"/>
      <c r="J6" s="157" t="str">
        <f t="shared" si="0"/>
        <v/>
      </c>
      <c r="K6" s="158"/>
      <c r="L6" s="158"/>
      <c r="M6" s="158"/>
      <c r="N6" s="158"/>
      <c r="O6" s="157" t="s">
        <v>3390</v>
      </c>
      <c r="P6" s="164"/>
      <c r="Q6" s="798"/>
      <c r="R6" s="163"/>
    </row>
    <row r="7" spans="4:18" x14ac:dyDescent="0.25">
      <c r="D7" s="158" t="s">
        <v>3391</v>
      </c>
      <c r="E7" s="157" t="s">
        <v>3385</v>
      </c>
      <c r="F7" s="158"/>
      <c r="G7" s="157"/>
      <c r="H7" s="158"/>
      <c r="I7" s="158"/>
      <c r="J7" s="157" t="str">
        <f t="shared" si="0"/>
        <v/>
      </c>
      <c r="K7" s="158"/>
      <c r="L7" s="158"/>
      <c r="M7" s="158"/>
      <c r="N7" s="158"/>
      <c r="O7" s="157" t="s">
        <v>3392</v>
      </c>
      <c r="P7" s="164"/>
      <c r="Q7" s="798"/>
      <c r="R7" s="163"/>
    </row>
    <row r="8" spans="4:18" x14ac:dyDescent="0.25">
      <c r="D8" s="158" t="s">
        <v>3393</v>
      </c>
      <c r="E8" s="157" t="s">
        <v>3385</v>
      </c>
      <c r="F8" s="158"/>
      <c r="G8" s="157"/>
      <c r="H8" s="158"/>
      <c r="I8" s="158"/>
      <c r="J8" s="157" t="str">
        <f t="shared" si="0"/>
        <v/>
      </c>
      <c r="K8" s="158"/>
      <c r="L8" s="158"/>
      <c r="M8" s="158"/>
      <c r="N8" s="158"/>
      <c r="O8" s="157" t="s">
        <v>3394</v>
      </c>
      <c r="P8" s="164"/>
      <c r="Q8" s="798"/>
      <c r="R8" s="163"/>
    </row>
    <row r="9" spans="4:18" x14ac:dyDescent="0.25">
      <c r="D9" s="158" t="s">
        <v>3395</v>
      </c>
      <c r="E9" s="157" t="s">
        <v>3385</v>
      </c>
      <c r="F9" s="158"/>
      <c r="G9" s="157"/>
      <c r="H9" s="158"/>
      <c r="I9" s="158"/>
      <c r="J9" s="157" t="str">
        <f t="shared" si="0"/>
        <v/>
      </c>
      <c r="K9" s="158"/>
      <c r="L9" s="158"/>
      <c r="M9" s="158"/>
      <c r="N9" s="158"/>
      <c r="O9" s="157" t="s">
        <v>3396</v>
      </c>
      <c r="P9" s="164"/>
      <c r="Q9" s="798"/>
      <c r="R9" s="163"/>
    </row>
    <row r="10" spans="4:18" x14ac:dyDescent="0.25">
      <c r="D10" s="158" t="s">
        <v>3397</v>
      </c>
      <c r="E10" s="157" t="s">
        <v>3385</v>
      </c>
      <c r="F10" s="158"/>
      <c r="G10" s="157"/>
      <c r="H10" s="158"/>
      <c r="I10" s="158"/>
      <c r="J10" s="157" t="str">
        <f t="shared" si="0"/>
        <v/>
      </c>
      <c r="K10" s="158"/>
      <c r="L10" s="158"/>
      <c r="M10" s="158"/>
      <c r="N10" s="158"/>
      <c r="O10" s="157" t="s">
        <v>3398</v>
      </c>
      <c r="P10" s="164"/>
      <c r="Q10" s="798"/>
      <c r="R10" s="163"/>
    </row>
    <row r="11" spans="4:18" x14ac:dyDescent="0.25">
      <c r="D11" s="158" t="s">
        <v>3399</v>
      </c>
      <c r="E11" s="157" t="s">
        <v>3385</v>
      </c>
      <c r="F11" s="158"/>
      <c r="G11" s="157"/>
      <c r="H11" s="158"/>
      <c r="I11" s="158"/>
      <c r="J11" s="157" t="str">
        <f t="shared" si="0"/>
        <v/>
      </c>
      <c r="K11" s="158"/>
      <c r="L11" s="158"/>
      <c r="M11" s="158"/>
      <c r="N11" s="158"/>
      <c r="O11" s="157" t="s">
        <v>3400</v>
      </c>
      <c r="P11" s="164"/>
      <c r="Q11" s="798"/>
      <c r="R11" s="163"/>
    </row>
    <row r="12" spans="4:18" x14ac:dyDescent="0.25">
      <c r="D12" s="158" t="s">
        <v>3401</v>
      </c>
      <c r="E12" s="157" t="s">
        <v>3385</v>
      </c>
      <c r="F12" s="158"/>
      <c r="G12" s="157"/>
      <c r="H12" s="158"/>
      <c r="I12" s="158"/>
      <c r="J12" s="157" t="str">
        <f t="shared" si="0"/>
        <v/>
      </c>
      <c r="K12" s="158"/>
      <c r="L12" s="158"/>
      <c r="M12" s="158"/>
      <c r="N12" s="158"/>
      <c r="O12" s="157" t="s">
        <v>3402</v>
      </c>
      <c r="P12" s="164"/>
      <c r="Q12" s="798"/>
      <c r="R12" s="163"/>
    </row>
    <row r="13" spans="4:18" x14ac:dyDescent="0.25">
      <c r="D13" s="158" t="s">
        <v>3403</v>
      </c>
      <c r="E13" s="157" t="s">
        <v>3385</v>
      </c>
      <c r="F13" s="158"/>
      <c r="G13" s="157"/>
      <c r="H13" s="158"/>
      <c r="I13" s="158"/>
      <c r="J13" s="157" t="str">
        <f t="shared" si="0"/>
        <v/>
      </c>
      <c r="K13" s="158"/>
      <c r="L13" s="158"/>
      <c r="M13" s="158"/>
      <c r="N13" s="158"/>
      <c r="O13" s="157" t="s">
        <v>3404</v>
      </c>
      <c r="P13" s="164"/>
      <c r="Q13" s="798"/>
      <c r="R13" s="163"/>
    </row>
    <row r="14" spans="4:18" x14ac:dyDescent="0.25">
      <c r="D14" s="158" t="s">
        <v>3405</v>
      </c>
      <c r="E14" s="157" t="s">
        <v>3406</v>
      </c>
      <c r="F14" s="158"/>
      <c r="G14" s="157"/>
      <c r="H14" s="158"/>
      <c r="I14" s="158"/>
      <c r="J14" s="157" t="str">
        <f t="shared" si="0"/>
        <v/>
      </c>
      <c r="K14" s="158"/>
      <c r="L14" s="158"/>
      <c r="M14" s="158"/>
      <c r="N14" s="158"/>
      <c r="O14" s="157" t="s">
        <v>3407</v>
      </c>
      <c r="P14" s="164"/>
      <c r="Q14" s="798"/>
      <c r="R14" s="163"/>
    </row>
    <row r="15" spans="4:18" x14ac:dyDescent="0.25">
      <c r="D15" s="158" t="s">
        <v>3408</v>
      </c>
      <c r="E15" s="157" t="s">
        <v>3406</v>
      </c>
      <c r="F15" s="158"/>
      <c r="G15" s="157"/>
      <c r="H15" s="158"/>
      <c r="I15" s="158"/>
      <c r="J15" s="157" t="str">
        <f t="shared" si="0"/>
        <v/>
      </c>
      <c r="K15" s="158"/>
      <c r="L15" s="158"/>
      <c r="M15" s="158"/>
      <c r="N15" s="158"/>
      <c r="O15" s="157" t="s">
        <v>3409</v>
      </c>
      <c r="P15" s="164"/>
      <c r="Q15" s="798"/>
      <c r="R15" s="163"/>
    </row>
    <row r="16" spans="4:18" x14ac:dyDescent="0.25">
      <c r="D16" s="158" t="s">
        <v>3410</v>
      </c>
      <c r="E16" s="157" t="s">
        <v>3406</v>
      </c>
      <c r="F16" s="158"/>
      <c r="G16" s="157"/>
      <c r="H16" s="158"/>
      <c r="I16" s="158"/>
      <c r="J16" s="157" t="str">
        <f t="shared" si="0"/>
        <v/>
      </c>
      <c r="K16" s="158"/>
      <c r="L16" s="158"/>
      <c r="M16" s="158"/>
      <c r="N16" s="158"/>
      <c r="O16" s="157" t="s">
        <v>3411</v>
      </c>
      <c r="P16" s="164"/>
      <c r="Q16" s="798"/>
      <c r="R16" s="163"/>
    </row>
    <row r="17" spans="4:18" x14ac:dyDescent="0.25">
      <c r="D17" s="158" t="s">
        <v>3412</v>
      </c>
      <c r="E17" s="157" t="s">
        <v>3406</v>
      </c>
      <c r="F17" s="158"/>
      <c r="G17" s="157"/>
      <c r="H17" s="158"/>
      <c r="I17" s="158"/>
      <c r="J17" s="157" t="str">
        <f t="shared" si="0"/>
        <v/>
      </c>
      <c r="K17" s="158"/>
      <c r="L17" s="158"/>
      <c r="M17" s="158"/>
      <c r="N17" s="158"/>
      <c r="O17" s="157" t="s">
        <v>3413</v>
      </c>
      <c r="P17" s="164"/>
      <c r="Q17" s="798"/>
      <c r="R17" s="163"/>
    </row>
    <row r="18" spans="4:18" x14ac:dyDescent="0.25">
      <c r="D18" s="158" t="s">
        <v>3414</v>
      </c>
      <c r="E18" s="157" t="s">
        <v>3406</v>
      </c>
      <c r="F18" s="158"/>
      <c r="G18" s="157"/>
      <c r="H18" s="158"/>
      <c r="I18" s="158"/>
      <c r="J18" s="157" t="str">
        <f t="shared" si="0"/>
        <v/>
      </c>
      <c r="K18" s="158"/>
      <c r="L18" s="158"/>
      <c r="M18" s="158"/>
      <c r="N18" s="158"/>
      <c r="O18" s="157" t="s">
        <v>3415</v>
      </c>
      <c r="P18" s="164"/>
      <c r="Q18" s="798"/>
      <c r="R18" s="163"/>
    </row>
    <row r="19" spans="4:18" x14ac:dyDescent="0.25">
      <c r="D19" s="158" t="s">
        <v>3416</v>
      </c>
      <c r="E19" s="157" t="s">
        <v>3406</v>
      </c>
      <c r="F19" s="158"/>
      <c r="G19" s="157"/>
      <c r="H19" s="158"/>
      <c r="I19" s="158"/>
      <c r="J19" s="157" t="str">
        <f t="shared" si="0"/>
        <v/>
      </c>
      <c r="K19" s="158"/>
      <c r="L19" s="158"/>
      <c r="M19" s="158"/>
      <c r="N19" s="158"/>
      <c r="O19" s="157" t="s">
        <v>3417</v>
      </c>
      <c r="P19" s="164"/>
      <c r="Q19" s="798"/>
      <c r="R19" s="163"/>
    </row>
    <row r="20" spans="4:18" x14ac:dyDescent="0.25">
      <c r="D20" s="158" t="s">
        <v>3418</v>
      </c>
      <c r="E20" s="157" t="s">
        <v>3406</v>
      </c>
      <c r="F20" s="158"/>
      <c r="G20" s="157"/>
      <c r="H20" s="158"/>
      <c r="I20" s="158"/>
      <c r="J20" s="157" t="str">
        <f t="shared" si="0"/>
        <v/>
      </c>
      <c r="K20" s="158"/>
      <c r="L20" s="158"/>
      <c r="M20" s="158"/>
      <c r="N20" s="158"/>
      <c r="O20" s="157" t="s">
        <v>3419</v>
      </c>
      <c r="P20" s="164"/>
      <c r="Q20" s="798"/>
      <c r="R20" s="163"/>
    </row>
    <row r="21" spans="4:18" x14ac:dyDescent="0.25">
      <c r="D21" s="158" t="s">
        <v>3420</v>
      </c>
      <c r="E21" s="157" t="s">
        <v>3406</v>
      </c>
      <c r="F21" s="158"/>
      <c r="G21" s="157"/>
      <c r="H21" s="158"/>
      <c r="I21" s="158"/>
      <c r="J21" s="157" t="str">
        <f t="shared" si="0"/>
        <v/>
      </c>
      <c r="K21" s="158"/>
      <c r="L21" s="158"/>
      <c r="M21" s="158"/>
      <c r="N21" s="158"/>
      <c r="O21" s="157" t="s">
        <v>3421</v>
      </c>
      <c r="P21" s="164"/>
      <c r="Q21" s="798"/>
      <c r="R21" s="163"/>
    </row>
    <row r="22" spans="4:18" x14ac:dyDescent="0.25">
      <c r="D22" s="158" t="s">
        <v>3422</v>
      </c>
      <c r="E22" s="157" t="s">
        <v>3406</v>
      </c>
      <c r="F22" s="158"/>
      <c r="G22" s="157"/>
      <c r="H22" s="158"/>
      <c r="I22" s="158"/>
      <c r="J22" s="157" t="str">
        <f t="shared" si="0"/>
        <v/>
      </c>
      <c r="K22" s="158"/>
      <c r="L22" s="158"/>
      <c r="M22" s="158"/>
      <c r="N22" s="158"/>
      <c r="O22" s="157" t="s">
        <v>3423</v>
      </c>
      <c r="P22" s="164"/>
      <c r="Q22" s="798"/>
      <c r="R22" s="163"/>
    </row>
    <row r="23" spans="4:18" x14ac:dyDescent="0.25">
      <c r="D23" s="158" t="s">
        <v>3424</v>
      </c>
      <c r="E23" s="157" t="s">
        <v>3406</v>
      </c>
      <c r="F23" s="158"/>
      <c r="G23" s="157"/>
      <c r="H23" s="158"/>
      <c r="I23" s="158"/>
      <c r="J23" s="157" t="str">
        <f t="shared" si="0"/>
        <v/>
      </c>
      <c r="K23" s="158"/>
      <c r="L23" s="158"/>
      <c r="M23" s="158"/>
      <c r="N23" s="158"/>
      <c r="O23" s="157" t="s">
        <v>3425</v>
      </c>
      <c r="P23" s="164"/>
      <c r="Q23" s="798"/>
      <c r="R23" s="163"/>
    </row>
    <row r="24" spans="4:18" x14ac:dyDescent="0.25">
      <c r="D24" s="158" t="s">
        <v>3426</v>
      </c>
      <c r="E24" s="157" t="s">
        <v>3427</v>
      </c>
      <c r="F24" s="158"/>
      <c r="G24" s="157"/>
      <c r="H24" s="158"/>
      <c r="I24" s="158"/>
      <c r="J24" s="157" t="str">
        <f t="shared" si="0"/>
        <v/>
      </c>
      <c r="K24" s="158"/>
      <c r="L24" s="158"/>
      <c r="M24" s="158"/>
      <c r="N24" s="158"/>
      <c r="O24" s="157" t="s">
        <v>3428</v>
      </c>
      <c r="P24" s="164"/>
      <c r="Q24" s="798"/>
      <c r="R24" s="163"/>
    </row>
    <row r="25" spans="4:18" x14ac:dyDescent="0.25">
      <c r="D25" s="158" t="s">
        <v>3429</v>
      </c>
      <c r="E25" s="157" t="s">
        <v>3427</v>
      </c>
      <c r="F25" s="158"/>
      <c r="G25" s="157"/>
      <c r="H25" s="158"/>
      <c r="I25" s="158"/>
      <c r="J25" s="157" t="str">
        <f t="shared" si="0"/>
        <v/>
      </c>
      <c r="K25" s="158"/>
      <c r="L25" s="158"/>
      <c r="M25" s="158"/>
      <c r="N25" s="158"/>
      <c r="O25" s="157" t="s">
        <v>3430</v>
      </c>
      <c r="P25" s="164"/>
      <c r="Q25" s="798"/>
      <c r="R25" s="163"/>
    </row>
    <row r="26" spans="4:18" x14ac:dyDescent="0.25">
      <c r="D26" s="158" t="s">
        <v>3431</v>
      </c>
      <c r="E26" s="157" t="s">
        <v>3427</v>
      </c>
      <c r="F26" s="158"/>
      <c r="G26" s="157"/>
      <c r="H26" s="158"/>
      <c r="I26" s="158"/>
      <c r="J26" s="157" t="str">
        <f t="shared" si="0"/>
        <v/>
      </c>
      <c r="K26" s="158"/>
      <c r="L26" s="158"/>
      <c r="M26" s="158"/>
      <c r="N26" s="158"/>
      <c r="O26" s="157" t="s">
        <v>3432</v>
      </c>
      <c r="P26" s="164"/>
      <c r="Q26" s="798"/>
      <c r="R26" s="163"/>
    </row>
    <row r="27" spans="4:18" x14ac:dyDescent="0.25">
      <c r="D27" s="158" t="s">
        <v>3433</v>
      </c>
      <c r="E27" s="157" t="s">
        <v>3427</v>
      </c>
      <c r="F27" s="158"/>
      <c r="G27" s="157"/>
      <c r="H27" s="158"/>
      <c r="I27" s="158"/>
      <c r="J27" s="157" t="str">
        <f t="shared" si="0"/>
        <v/>
      </c>
      <c r="K27" s="158"/>
      <c r="L27" s="158"/>
      <c r="M27" s="158"/>
      <c r="N27" s="158"/>
      <c r="O27" s="157" t="s">
        <v>3434</v>
      </c>
      <c r="P27" s="164"/>
      <c r="Q27" s="798"/>
      <c r="R27" s="163"/>
    </row>
    <row r="28" spans="4:18" x14ac:dyDescent="0.25">
      <c r="D28" s="158" t="s">
        <v>3435</v>
      </c>
      <c r="E28" s="157" t="s">
        <v>3427</v>
      </c>
      <c r="F28" s="158"/>
      <c r="G28" s="157"/>
      <c r="H28" s="158"/>
      <c r="I28" s="158"/>
      <c r="J28" s="157" t="str">
        <f t="shared" si="0"/>
        <v/>
      </c>
      <c r="K28" s="158"/>
      <c r="L28" s="158"/>
      <c r="M28" s="158"/>
      <c r="N28" s="158"/>
      <c r="O28" s="157" t="s">
        <v>3436</v>
      </c>
      <c r="P28" s="164"/>
      <c r="Q28" s="798"/>
      <c r="R28" s="163"/>
    </row>
    <row r="29" spans="4:18" x14ac:dyDescent="0.25">
      <c r="D29" s="158" t="s">
        <v>3437</v>
      </c>
      <c r="E29" s="157" t="s">
        <v>3427</v>
      </c>
      <c r="F29" s="158"/>
      <c r="G29" s="157"/>
      <c r="H29" s="158"/>
      <c r="I29" s="158"/>
      <c r="J29" s="157" t="str">
        <f t="shared" si="0"/>
        <v/>
      </c>
      <c r="K29" s="158"/>
      <c r="L29" s="158"/>
      <c r="M29" s="158"/>
      <c r="N29" s="158"/>
      <c r="O29" s="157" t="s">
        <v>3438</v>
      </c>
      <c r="P29" s="164"/>
      <c r="Q29" s="798"/>
      <c r="R29" s="163"/>
    </row>
    <row r="30" spans="4:18" x14ac:dyDescent="0.25">
      <c r="D30" s="158" t="s">
        <v>3439</v>
      </c>
      <c r="E30" s="157" t="s">
        <v>3427</v>
      </c>
      <c r="F30" s="158"/>
      <c r="G30" s="157"/>
      <c r="H30" s="158"/>
      <c r="I30" s="158"/>
      <c r="J30" s="157" t="str">
        <f t="shared" si="0"/>
        <v/>
      </c>
      <c r="K30" s="158"/>
      <c r="L30" s="158"/>
      <c r="M30" s="158"/>
      <c r="N30" s="158"/>
      <c r="O30" s="157" t="s">
        <v>3440</v>
      </c>
      <c r="P30" s="164"/>
      <c r="Q30" s="798"/>
      <c r="R30" s="163"/>
    </row>
    <row r="31" spans="4:18" x14ac:dyDescent="0.25">
      <c r="D31" s="158" t="s">
        <v>3441</v>
      </c>
      <c r="E31" s="157" t="s">
        <v>3427</v>
      </c>
      <c r="F31" s="158"/>
      <c r="G31" s="157"/>
      <c r="H31" s="158"/>
      <c r="I31" s="158"/>
      <c r="J31" s="157" t="str">
        <f t="shared" si="0"/>
        <v/>
      </c>
      <c r="K31" s="158"/>
      <c r="L31" s="158"/>
      <c r="M31" s="158"/>
      <c r="N31" s="158"/>
      <c r="O31" s="157" t="s">
        <v>3442</v>
      </c>
      <c r="P31" s="164"/>
      <c r="Q31" s="798"/>
      <c r="R31" s="163"/>
    </row>
    <row r="32" spans="4:18" x14ac:dyDescent="0.25">
      <c r="D32" s="158" t="s">
        <v>3443</v>
      </c>
      <c r="E32" s="157" t="s">
        <v>3427</v>
      </c>
      <c r="F32" s="158"/>
      <c r="G32" s="157"/>
      <c r="H32" s="158"/>
      <c r="I32" s="158"/>
      <c r="J32" s="157" t="str">
        <f t="shared" si="0"/>
        <v/>
      </c>
      <c r="K32" s="158"/>
      <c r="L32" s="158"/>
      <c r="M32" s="158"/>
      <c r="N32" s="158"/>
      <c r="O32" s="157" t="s">
        <v>3444</v>
      </c>
      <c r="P32" s="164"/>
      <c r="Q32" s="798"/>
      <c r="R32" s="163"/>
    </row>
    <row r="33" spans="4:18" x14ac:dyDescent="0.25">
      <c r="D33" s="158" t="s">
        <v>3445</v>
      </c>
      <c r="E33" s="157" t="s">
        <v>3427</v>
      </c>
      <c r="F33" s="158"/>
      <c r="G33" s="157"/>
      <c r="H33" s="158"/>
      <c r="I33" s="158"/>
      <c r="J33" s="157" t="str">
        <f t="shared" si="0"/>
        <v/>
      </c>
      <c r="K33" s="158"/>
      <c r="L33" s="158"/>
      <c r="M33" s="158"/>
      <c r="N33" s="158"/>
      <c r="O33" s="157" t="s">
        <v>3446</v>
      </c>
      <c r="P33" s="164"/>
      <c r="Q33" s="798"/>
      <c r="R33" s="163"/>
    </row>
    <row r="34" spans="4:18" x14ac:dyDescent="0.25">
      <c r="D34" s="158" t="s">
        <v>3447</v>
      </c>
      <c r="E34" s="157" t="s">
        <v>3448</v>
      </c>
      <c r="F34" s="158"/>
      <c r="G34" s="157"/>
      <c r="H34" s="158"/>
      <c r="I34" s="158"/>
      <c r="J34" s="157" t="str">
        <f t="shared" si="0"/>
        <v/>
      </c>
      <c r="K34" s="158"/>
      <c r="L34" s="158"/>
      <c r="M34" s="158"/>
      <c r="N34" s="158"/>
      <c r="O34" s="157" t="s">
        <v>3449</v>
      </c>
      <c r="P34" s="164"/>
      <c r="Q34" s="798"/>
      <c r="R34" s="163"/>
    </row>
    <row r="35" spans="4:18" x14ac:dyDescent="0.25">
      <c r="D35" s="158" t="s">
        <v>3450</v>
      </c>
      <c r="E35" s="157" t="s">
        <v>3448</v>
      </c>
      <c r="F35" s="158"/>
      <c r="G35" s="157"/>
      <c r="H35" s="158"/>
      <c r="I35" s="158"/>
      <c r="J35" s="157" t="str">
        <f t="shared" si="0"/>
        <v/>
      </c>
      <c r="K35" s="158"/>
      <c r="L35" s="158"/>
      <c r="M35" s="158"/>
      <c r="N35" s="158"/>
      <c r="O35" s="157" t="s">
        <v>3451</v>
      </c>
      <c r="P35" s="164"/>
      <c r="Q35" s="798"/>
      <c r="R35" s="163"/>
    </row>
    <row r="36" spans="4:18" x14ac:dyDescent="0.25">
      <c r="D36" s="158" t="s">
        <v>3452</v>
      </c>
      <c r="E36" s="157" t="s">
        <v>3448</v>
      </c>
      <c r="F36" s="158"/>
      <c r="G36" s="157"/>
      <c r="H36" s="158"/>
      <c r="I36" s="158"/>
      <c r="J36" s="157" t="str">
        <f t="shared" si="0"/>
        <v/>
      </c>
      <c r="K36" s="158"/>
      <c r="L36" s="158"/>
      <c r="M36" s="158"/>
      <c r="N36" s="158"/>
      <c r="O36" s="157" t="s">
        <v>3453</v>
      </c>
      <c r="P36" s="164"/>
      <c r="Q36" s="798"/>
      <c r="R36" s="163"/>
    </row>
    <row r="37" spans="4:18" x14ac:dyDescent="0.25">
      <c r="D37" s="158" t="s">
        <v>3454</v>
      </c>
      <c r="E37" s="157" t="s">
        <v>3448</v>
      </c>
      <c r="F37" s="158"/>
      <c r="G37" s="157"/>
      <c r="H37" s="158"/>
      <c r="I37" s="158"/>
      <c r="J37" s="157" t="str">
        <f t="shared" si="0"/>
        <v/>
      </c>
      <c r="K37" s="158"/>
      <c r="L37" s="158"/>
      <c r="M37" s="158"/>
      <c r="N37" s="158"/>
      <c r="O37" s="157" t="s">
        <v>3455</v>
      </c>
      <c r="P37" s="164"/>
      <c r="Q37" s="798"/>
      <c r="R37" s="163"/>
    </row>
    <row r="38" spans="4:18" x14ac:dyDescent="0.25">
      <c r="D38" s="158" t="s">
        <v>3456</v>
      </c>
      <c r="E38" s="157" t="s">
        <v>3448</v>
      </c>
      <c r="F38" s="158"/>
      <c r="G38" s="157"/>
      <c r="H38" s="158"/>
      <c r="I38" s="158"/>
      <c r="J38" s="157" t="str">
        <f t="shared" si="0"/>
        <v/>
      </c>
      <c r="K38" s="158"/>
      <c r="L38" s="158"/>
      <c r="M38" s="158"/>
      <c r="N38" s="158"/>
      <c r="O38" s="157" t="s">
        <v>3457</v>
      </c>
      <c r="P38" s="164"/>
      <c r="Q38" s="798"/>
      <c r="R38" s="163"/>
    </row>
    <row r="39" spans="4:18" x14ac:dyDescent="0.25">
      <c r="D39" s="158" t="s">
        <v>3458</v>
      </c>
      <c r="E39" s="157" t="s">
        <v>3448</v>
      </c>
      <c r="F39" s="158"/>
      <c r="G39" s="157"/>
      <c r="H39" s="158"/>
      <c r="I39" s="158"/>
      <c r="J39" s="157" t="str">
        <f t="shared" si="0"/>
        <v/>
      </c>
      <c r="K39" s="158"/>
      <c r="L39" s="158"/>
      <c r="M39" s="158"/>
      <c r="N39" s="158"/>
      <c r="O39" s="157" t="s">
        <v>3459</v>
      </c>
      <c r="P39" s="164"/>
      <c r="Q39" s="798"/>
      <c r="R39" s="163"/>
    </row>
    <row r="40" spans="4:18" x14ac:dyDescent="0.25">
      <c r="D40" s="158" t="s">
        <v>3460</v>
      </c>
      <c r="E40" s="157" t="s">
        <v>3448</v>
      </c>
      <c r="F40" s="158"/>
      <c r="G40" s="157"/>
      <c r="H40" s="158"/>
      <c r="I40" s="158"/>
      <c r="J40" s="157" t="str">
        <f t="shared" si="0"/>
        <v/>
      </c>
      <c r="K40" s="158"/>
      <c r="L40" s="158"/>
      <c r="M40" s="158"/>
      <c r="N40" s="158"/>
      <c r="O40" s="157" t="s">
        <v>3461</v>
      </c>
      <c r="P40" s="164"/>
      <c r="Q40" s="798"/>
      <c r="R40" s="163"/>
    </row>
    <row r="41" spans="4:18" x14ac:dyDescent="0.25">
      <c r="D41" s="158" t="s">
        <v>3462</v>
      </c>
      <c r="E41" s="157" t="s">
        <v>3448</v>
      </c>
      <c r="F41" s="158"/>
      <c r="G41" s="157"/>
      <c r="H41" s="158"/>
      <c r="I41" s="158"/>
      <c r="J41" s="157" t="str">
        <f t="shared" si="0"/>
        <v/>
      </c>
      <c r="K41" s="158"/>
      <c r="L41" s="158"/>
      <c r="M41" s="158"/>
      <c r="N41" s="158"/>
      <c r="O41" s="157" t="s">
        <v>3463</v>
      </c>
      <c r="P41" s="164"/>
      <c r="Q41" s="798"/>
      <c r="R41" s="163"/>
    </row>
    <row r="42" spans="4:18" x14ac:dyDescent="0.25">
      <c r="D42" s="158" t="s">
        <v>3464</v>
      </c>
      <c r="E42" s="157" t="s">
        <v>3448</v>
      </c>
      <c r="F42" s="158"/>
      <c r="G42" s="157"/>
      <c r="H42" s="158"/>
      <c r="I42" s="158"/>
      <c r="J42" s="157" t="str">
        <f t="shared" si="0"/>
        <v/>
      </c>
      <c r="K42" s="158"/>
      <c r="L42" s="158"/>
      <c r="M42" s="158"/>
      <c r="N42" s="158"/>
      <c r="O42" s="157" t="s">
        <v>3465</v>
      </c>
      <c r="P42" s="164"/>
      <c r="Q42" s="798"/>
      <c r="R42" s="163"/>
    </row>
    <row r="43" spans="4:18" x14ac:dyDescent="0.25">
      <c r="D43" s="158" t="s">
        <v>3466</v>
      </c>
      <c r="E43" s="157" t="s">
        <v>3448</v>
      </c>
      <c r="F43" s="158"/>
      <c r="G43" s="157"/>
      <c r="H43" s="158"/>
      <c r="I43" s="158"/>
      <c r="J43" s="157" t="str">
        <f t="shared" si="0"/>
        <v/>
      </c>
      <c r="K43" s="158"/>
      <c r="L43" s="158"/>
      <c r="M43" s="158"/>
      <c r="N43" s="158"/>
      <c r="O43" s="157" t="s">
        <v>3467</v>
      </c>
      <c r="P43" s="164"/>
      <c r="Q43" s="798"/>
      <c r="R43" s="163"/>
    </row>
    <row r="44" spans="4:18" x14ac:dyDescent="0.25">
      <c r="D44" s="158" t="s">
        <v>3468</v>
      </c>
      <c r="E44" s="157" t="s">
        <v>3469</v>
      </c>
      <c r="F44" s="158"/>
      <c r="G44" s="157"/>
      <c r="H44" s="158"/>
      <c r="I44" s="158"/>
      <c r="J44" s="157" t="str">
        <f t="shared" si="0"/>
        <v/>
      </c>
      <c r="K44" s="158"/>
      <c r="L44" s="158"/>
      <c r="M44" s="158"/>
      <c r="N44" s="158"/>
      <c r="O44" s="157" t="s">
        <v>3470</v>
      </c>
      <c r="P44" s="164"/>
      <c r="Q44" s="798"/>
      <c r="R44" s="163"/>
    </row>
    <row r="45" spans="4:18" x14ac:dyDescent="0.25">
      <c r="D45" s="158" t="s">
        <v>3471</v>
      </c>
      <c r="E45" s="157" t="s">
        <v>3469</v>
      </c>
      <c r="F45" s="158"/>
      <c r="G45" s="157"/>
      <c r="H45" s="158"/>
      <c r="I45" s="158"/>
      <c r="J45" s="157" t="str">
        <f t="shared" si="0"/>
        <v/>
      </c>
      <c r="K45" s="158"/>
      <c r="L45" s="158"/>
      <c r="M45" s="158"/>
      <c r="N45" s="158"/>
      <c r="O45" s="157" t="s">
        <v>3472</v>
      </c>
      <c r="P45" s="164"/>
      <c r="Q45" s="798"/>
      <c r="R45" s="163"/>
    </row>
    <row r="46" spans="4:18" x14ac:dyDescent="0.25">
      <c r="D46" s="158" t="s">
        <v>3473</v>
      </c>
      <c r="E46" s="157" t="s">
        <v>3469</v>
      </c>
      <c r="F46" s="158"/>
      <c r="G46" s="157"/>
      <c r="H46" s="158"/>
      <c r="I46" s="158"/>
      <c r="J46" s="157" t="str">
        <f t="shared" si="0"/>
        <v/>
      </c>
      <c r="K46" s="158"/>
      <c r="L46" s="158"/>
      <c r="M46" s="158"/>
      <c r="N46" s="158"/>
      <c r="O46" s="157" t="s">
        <v>3474</v>
      </c>
      <c r="P46" s="164"/>
      <c r="Q46" s="798"/>
      <c r="R46" s="163"/>
    </row>
    <row r="47" spans="4:18" x14ac:dyDescent="0.25">
      <c r="D47" s="158" t="s">
        <v>3475</v>
      </c>
      <c r="E47" s="157" t="s">
        <v>3469</v>
      </c>
      <c r="F47" s="158"/>
      <c r="G47" s="157"/>
      <c r="H47" s="158"/>
      <c r="I47" s="158"/>
      <c r="J47" s="157" t="str">
        <f t="shared" si="0"/>
        <v/>
      </c>
      <c r="K47" s="158"/>
      <c r="L47" s="158"/>
      <c r="M47" s="158"/>
      <c r="N47" s="158"/>
      <c r="O47" s="157" t="s">
        <v>3476</v>
      </c>
      <c r="P47" s="164"/>
      <c r="Q47" s="798"/>
      <c r="R47" s="163"/>
    </row>
    <row r="48" spans="4:18" x14ac:dyDescent="0.25">
      <c r="D48" s="158" t="s">
        <v>3477</v>
      </c>
      <c r="E48" s="157" t="s">
        <v>3469</v>
      </c>
      <c r="F48" s="158"/>
      <c r="G48" s="157"/>
      <c r="H48" s="158"/>
      <c r="I48" s="158"/>
      <c r="J48" s="157" t="str">
        <f t="shared" si="0"/>
        <v/>
      </c>
      <c r="K48" s="158"/>
      <c r="L48" s="158"/>
      <c r="M48" s="158"/>
      <c r="N48" s="158"/>
      <c r="O48" s="157" t="s">
        <v>3478</v>
      </c>
      <c r="P48" s="164"/>
      <c r="Q48" s="798"/>
      <c r="R48" s="163"/>
    </row>
    <row r="49" spans="4:18" x14ac:dyDescent="0.25">
      <c r="D49" s="158" t="s">
        <v>3479</v>
      </c>
      <c r="E49" s="157" t="s">
        <v>3469</v>
      </c>
      <c r="F49" s="158"/>
      <c r="G49" s="157"/>
      <c r="H49" s="158"/>
      <c r="I49" s="158"/>
      <c r="J49" s="157" t="str">
        <f t="shared" si="0"/>
        <v/>
      </c>
      <c r="K49" s="158"/>
      <c r="L49" s="158"/>
      <c r="M49" s="158"/>
      <c r="N49" s="158"/>
      <c r="O49" s="157" t="s">
        <v>3480</v>
      </c>
      <c r="P49" s="164"/>
      <c r="Q49" s="798"/>
      <c r="R49" s="163"/>
    </row>
    <row r="50" spans="4:18" x14ac:dyDescent="0.25">
      <c r="D50" s="158" t="s">
        <v>3481</v>
      </c>
      <c r="E50" s="157" t="s">
        <v>3469</v>
      </c>
      <c r="F50" s="158"/>
      <c r="G50" s="157"/>
      <c r="H50" s="158"/>
      <c r="I50" s="158"/>
      <c r="J50" s="157" t="str">
        <f t="shared" si="0"/>
        <v/>
      </c>
      <c r="K50" s="158"/>
      <c r="L50" s="158"/>
      <c r="M50" s="158"/>
      <c r="N50" s="158"/>
      <c r="O50" s="157" t="s">
        <v>3482</v>
      </c>
      <c r="P50" s="164"/>
      <c r="Q50" s="798"/>
      <c r="R50" s="163"/>
    </row>
    <row r="51" spans="4:18" x14ac:dyDescent="0.25">
      <c r="D51" s="158" t="s">
        <v>3483</v>
      </c>
      <c r="E51" s="157" t="s">
        <v>3469</v>
      </c>
      <c r="F51" s="158"/>
      <c r="G51" s="157"/>
      <c r="H51" s="158"/>
      <c r="I51" s="158"/>
      <c r="J51" s="157" t="str">
        <f t="shared" si="0"/>
        <v/>
      </c>
      <c r="K51" s="158"/>
      <c r="L51" s="158"/>
      <c r="M51" s="158"/>
      <c r="N51" s="158"/>
      <c r="O51" s="157" t="s">
        <v>3484</v>
      </c>
      <c r="P51" s="164"/>
      <c r="Q51" s="798"/>
      <c r="R51" s="163"/>
    </row>
    <row r="52" spans="4:18" x14ac:dyDescent="0.25">
      <c r="D52" s="158" t="s">
        <v>3485</v>
      </c>
      <c r="E52" s="157" t="s">
        <v>3469</v>
      </c>
      <c r="F52" s="158"/>
      <c r="G52" s="157"/>
      <c r="H52" s="158"/>
      <c r="I52" s="158"/>
      <c r="J52" s="157" t="str">
        <f t="shared" si="0"/>
        <v/>
      </c>
      <c r="K52" s="158"/>
      <c r="L52" s="158"/>
      <c r="M52" s="158"/>
      <c r="N52" s="158"/>
      <c r="O52" s="157" t="s">
        <v>3486</v>
      </c>
      <c r="P52" s="164"/>
      <c r="Q52" s="798"/>
      <c r="R52" s="163"/>
    </row>
    <row r="53" spans="4:18" x14ac:dyDescent="0.25">
      <c r="D53" s="158" t="s">
        <v>3487</v>
      </c>
      <c r="E53" s="157" t="s">
        <v>3469</v>
      </c>
      <c r="F53" s="158"/>
      <c r="G53" s="157"/>
      <c r="H53" s="158"/>
      <c r="I53" s="158"/>
      <c r="J53" s="157" t="str">
        <f t="shared" si="0"/>
        <v/>
      </c>
      <c r="K53" s="158"/>
      <c r="L53" s="158"/>
      <c r="M53" s="158"/>
      <c r="N53" s="158"/>
      <c r="O53" s="157" t="s">
        <v>3488</v>
      </c>
      <c r="P53" s="164"/>
      <c r="Q53" s="798"/>
      <c r="R53" s="163"/>
    </row>
    <row r="54" spans="4:18" x14ac:dyDescent="0.25">
      <c r="D54" s="158" t="s">
        <v>3489</v>
      </c>
      <c r="E54" s="157" t="s">
        <v>3490</v>
      </c>
      <c r="F54" s="158"/>
      <c r="G54" s="157"/>
      <c r="H54" s="158"/>
      <c r="I54" s="158"/>
      <c r="J54" s="157" t="str">
        <f t="shared" si="0"/>
        <v/>
      </c>
      <c r="K54" s="158"/>
      <c r="L54" s="158"/>
      <c r="M54" s="158"/>
      <c r="N54" s="158"/>
      <c r="O54" s="157" t="s">
        <v>3491</v>
      </c>
      <c r="P54" s="164"/>
      <c r="Q54" s="798"/>
      <c r="R54" s="163"/>
    </row>
    <row r="55" spans="4:18" x14ac:dyDescent="0.25">
      <c r="D55" s="158" t="s">
        <v>3492</v>
      </c>
      <c r="E55" s="157" t="s">
        <v>3490</v>
      </c>
      <c r="F55" s="158"/>
      <c r="G55" s="157"/>
      <c r="H55" s="158"/>
      <c r="I55" s="158"/>
      <c r="J55" s="157" t="str">
        <f t="shared" si="0"/>
        <v/>
      </c>
      <c r="K55" s="158"/>
      <c r="L55" s="158"/>
      <c r="M55" s="158"/>
      <c r="N55" s="158"/>
      <c r="O55" s="157" t="s">
        <v>3493</v>
      </c>
      <c r="P55" s="164"/>
      <c r="Q55" s="798"/>
      <c r="R55" s="163"/>
    </row>
    <row r="56" spans="4:18" x14ac:dyDescent="0.25">
      <c r="D56" s="158" t="s">
        <v>3494</v>
      </c>
      <c r="E56" s="157" t="s">
        <v>3490</v>
      </c>
      <c r="F56" s="158"/>
      <c r="G56" s="157"/>
      <c r="H56" s="158"/>
      <c r="I56" s="158"/>
      <c r="J56" s="157" t="str">
        <f t="shared" si="0"/>
        <v/>
      </c>
      <c r="K56" s="158"/>
      <c r="L56" s="158"/>
      <c r="M56" s="158"/>
      <c r="N56" s="158"/>
      <c r="O56" s="157" t="s">
        <v>3495</v>
      </c>
      <c r="P56" s="164"/>
      <c r="Q56" s="798"/>
      <c r="R56" s="163"/>
    </row>
    <row r="57" spans="4:18" x14ac:dyDescent="0.25">
      <c r="D57" s="158" t="s">
        <v>3496</v>
      </c>
      <c r="E57" s="157" t="s">
        <v>3490</v>
      </c>
      <c r="F57" s="158"/>
      <c r="G57" s="157"/>
      <c r="H57" s="158"/>
      <c r="I57" s="158"/>
      <c r="J57" s="157" t="str">
        <f t="shared" si="0"/>
        <v/>
      </c>
      <c r="K57" s="158"/>
      <c r="L57" s="158"/>
      <c r="M57" s="158"/>
      <c r="N57" s="158"/>
      <c r="O57" s="157" t="s">
        <v>3497</v>
      </c>
      <c r="P57" s="164"/>
      <c r="Q57" s="798"/>
      <c r="R57" s="163"/>
    </row>
    <row r="58" spans="4:18" x14ac:dyDescent="0.25">
      <c r="D58" s="158" t="s">
        <v>3498</v>
      </c>
      <c r="E58" s="157" t="s">
        <v>3490</v>
      </c>
      <c r="F58" s="158"/>
      <c r="G58" s="157"/>
      <c r="H58" s="158"/>
      <c r="I58" s="158"/>
      <c r="J58" s="157" t="str">
        <f t="shared" si="0"/>
        <v/>
      </c>
      <c r="K58" s="158"/>
      <c r="L58" s="158"/>
      <c r="M58" s="158"/>
      <c r="N58" s="158"/>
      <c r="O58" s="157" t="s">
        <v>3499</v>
      </c>
      <c r="P58" s="164"/>
      <c r="Q58" s="798"/>
      <c r="R58" s="163"/>
    </row>
    <row r="59" spans="4:18" x14ac:dyDescent="0.25">
      <c r="D59" s="158" t="s">
        <v>3500</v>
      </c>
      <c r="E59" s="157" t="s">
        <v>3490</v>
      </c>
      <c r="F59" s="158"/>
      <c r="G59" s="157"/>
      <c r="H59" s="158"/>
      <c r="I59" s="158"/>
      <c r="J59" s="157" t="str">
        <f t="shared" si="0"/>
        <v/>
      </c>
      <c r="K59" s="158"/>
      <c r="L59" s="158"/>
      <c r="M59" s="158"/>
      <c r="N59" s="158"/>
      <c r="O59" s="157" t="s">
        <v>3501</v>
      </c>
      <c r="P59" s="164"/>
      <c r="Q59" s="798"/>
      <c r="R59" s="163"/>
    </row>
    <row r="60" spans="4:18" x14ac:dyDescent="0.25">
      <c r="D60" s="158" t="s">
        <v>3502</v>
      </c>
      <c r="E60" s="157" t="s">
        <v>3490</v>
      </c>
      <c r="F60" s="158"/>
      <c r="G60" s="157"/>
      <c r="H60" s="158"/>
      <c r="I60" s="158"/>
      <c r="J60" s="157" t="str">
        <f t="shared" si="0"/>
        <v/>
      </c>
      <c r="K60" s="158"/>
      <c r="L60" s="158"/>
      <c r="M60" s="158"/>
      <c r="N60" s="158"/>
      <c r="O60" s="157" t="s">
        <v>3503</v>
      </c>
      <c r="P60" s="164"/>
      <c r="Q60" s="798"/>
      <c r="R60" s="163"/>
    </row>
    <row r="61" spans="4:18" x14ac:dyDescent="0.25">
      <c r="D61" s="158" t="s">
        <v>3504</v>
      </c>
      <c r="E61" s="157" t="s">
        <v>3490</v>
      </c>
      <c r="F61" s="158"/>
      <c r="G61" s="157"/>
      <c r="H61" s="158"/>
      <c r="I61" s="158"/>
      <c r="J61" s="157" t="str">
        <f t="shared" si="0"/>
        <v/>
      </c>
      <c r="K61" s="158"/>
      <c r="L61" s="158"/>
      <c r="M61" s="158"/>
      <c r="N61" s="158"/>
      <c r="O61" s="157" t="s">
        <v>3505</v>
      </c>
      <c r="P61" s="164"/>
      <c r="Q61" s="798"/>
      <c r="R61" s="163"/>
    </row>
    <row r="62" spans="4:18" x14ac:dyDescent="0.25">
      <c r="D62" s="158" t="s">
        <v>3506</v>
      </c>
      <c r="E62" s="157" t="s">
        <v>3490</v>
      </c>
      <c r="F62" s="158"/>
      <c r="G62" s="157"/>
      <c r="H62" s="158"/>
      <c r="I62" s="158"/>
      <c r="J62" s="157" t="str">
        <f t="shared" si="0"/>
        <v/>
      </c>
      <c r="K62" s="158"/>
      <c r="L62" s="158"/>
      <c r="M62" s="158"/>
      <c r="N62" s="158"/>
      <c r="O62" s="157" t="s">
        <v>3507</v>
      </c>
      <c r="P62" s="164"/>
      <c r="Q62" s="798"/>
      <c r="R62" s="163"/>
    </row>
    <row r="63" spans="4:18" x14ac:dyDescent="0.25">
      <c r="D63" s="158" t="s">
        <v>3508</v>
      </c>
      <c r="E63" s="157" t="s">
        <v>3490</v>
      </c>
      <c r="F63" s="158"/>
      <c r="G63" s="157"/>
      <c r="H63" s="158"/>
      <c r="I63" s="158"/>
      <c r="J63" s="157" t="str">
        <f t="shared" si="0"/>
        <v/>
      </c>
      <c r="K63" s="158"/>
      <c r="L63" s="158"/>
      <c r="M63" s="158"/>
      <c r="N63" s="158"/>
      <c r="O63" s="157" t="s">
        <v>3509</v>
      </c>
      <c r="P63" s="164"/>
      <c r="Q63" s="798"/>
      <c r="R63" s="163"/>
    </row>
    <row r="64" spans="4:18" x14ac:dyDescent="0.25">
      <c r="D64" s="158" t="s">
        <v>3510</v>
      </c>
      <c r="E64" s="157" t="s">
        <v>3511</v>
      </c>
      <c r="F64" s="158"/>
      <c r="G64" s="157"/>
      <c r="H64" s="158"/>
      <c r="I64" s="158"/>
      <c r="J64" s="157" t="str">
        <f t="shared" si="0"/>
        <v/>
      </c>
      <c r="K64" s="158"/>
      <c r="L64" s="158"/>
      <c r="M64" s="158"/>
      <c r="N64" s="158"/>
      <c r="O64" s="157" t="s">
        <v>3512</v>
      </c>
      <c r="P64" s="164"/>
      <c r="Q64" s="798"/>
      <c r="R64" s="163"/>
    </row>
    <row r="65" spans="4:18" x14ac:dyDescent="0.25">
      <c r="D65" s="158" t="s">
        <v>3513</v>
      </c>
      <c r="E65" s="157" t="s">
        <v>3511</v>
      </c>
      <c r="F65" s="158"/>
      <c r="G65" s="157"/>
      <c r="H65" s="158"/>
      <c r="I65" s="158"/>
      <c r="J65" s="157" t="str">
        <f t="shared" si="0"/>
        <v/>
      </c>
      <c r="K65" s="158"/>
      <c r="L65" s="158"/>
      <c r="M65" s="158"/>
      <c r="N65" s="158"/>
      <c r="O65" s="157" t="s">
        <v>3514</v>
      </c>
      <c r="P65" s="164"/>
      <c r="Q65" s="798"/>
      <c r="R65" s="163"/>
    </row>
    <row r="66" spans="4:18" x14ac:dyDescent="0.25">
      <c r="D66" s="158" t="s">
        <v>3515</v>
      </c>
      <c r="E66" s="157" t="s">
        <v>3511</v>
      </c>
      <c r="F66" s="158"/>
      <c r="G66" s="157"/>
      <c r="H66" s="158"/>
      <c r="I66" s="158"/>
      <c r="J66" s="157" t="str">
        <f t="shared" si="0"/>
        <v/>
      </c>
      <c r="K66" s="158"/>
      <c r="L66" s="158"/>
      <c r="M66" s="158"/>
      <c r="N66" s="158"/>
      <c r="O66" s="157" t="s">
        <v>3516</v>
      </c>
      <c r="P66" s="164"/>
      <c r="Q66" s="798"/>
      <c r="R66" s="163"/>
    </row>
    <row r="67" spans="4:18" x14ac:dyDescent="0.25">
      <c r="D67" s="158" t="s">
        <v>3517</v>
      </c>
      <c r="E67" s="157" t="s">
        <v>3511</v>
      </c>
      <c r="F67" s="158"/>
      <c r="G67" s="157"/>
      <c r="H67" s="158"/>
      <c r="I67" s="158"/>
      <c r="J67" s="157" t="str">
        <f t="shared" si="0"/>
        <v/>
      </c>
      <c r="K67" s="158"/>
      <c r="L67" s="158"/>
      <c r="M67" s="158"/>
      <c r="N67" s="158"/>
      <c r="O67" s="157" t="s">
        <v>3518</v>
      </c>
      <c r="P67" s="164"/>
      <c r="Q67" s="798"/>
      <c r="R67" s="163"/>
    </row>
    <row r="68" spans="4:18" x14ac:dyDescent="0.25">
      <c r="D68" s="158" t="s">
        <v>3519</v>
      </c>
      <c r="E68" s="157" t="s">
        <v>3511</v>
      </c>
      <c r="F68" s="158"/>
      <c r="G68" s="157"/>
      <c r="H68" s="158"/>
      <c r="I68" s="158"/>
      <c r="J68" s="157" t="str">
        <f t="shared" ref="J68:J131" si="1">F68&amp;H68&amp;I68</f>
        <v/>
      </c>
      <c r="K68" s="158"/>
      <c r="L68" s="158"/>
      <c r="M68" s="158"/>
      <c r="N68" s="158"/>
      <c r="O68" s="157" t="s">
        <v>3520</v>
      </c>
      <c r="P68" s="164"/>
      <c r="Q68" s="798"/>
      <c r="R68" s="163"/>
    </row>
    <row r="69" spans="4:18" x14ac:dyDescent="0.25">
      <c r="D69" s="158" t="s">
        <v>3521</v>
      </c>
      <c r="E69" s="157" t="s">
        <v>3511</v>
      </c>
      <c r="F69" s="158"/>
      <c r="G69" s="157"/>
      <c r="H69" s="158"/>
      <c r="I69" s="158"/>
      <c r="J69" s="157" t="str">
        <f t="shared" si="1"/>
        <v/>
      </c>
      <c r="K69" s="158"/>
      <c r="L69" s="158"/>
      <c r="M69" s="158"/>
      <c r="N69" s="158"/>
      <c r="O69" s="157" t="s">
        <v>3522</v>
      </c>
      <c r="P69" s="164"/>
      <c r="Q69" s="798"/>
      <c r="R69" s="163"/>
    </row>
    <row r="70" spans="4:18" x14ac:dyDescent="0.25">
      <c r="D70" s="158" t="s">
        <v>3523</v>
      </c>
      <c r="E70" s="157" t="s">
        <v>3511</v>
      </c>
      <c r="F70" s="158"/>
      <c r="G70" s="157"/>
      <c r="H70" s="158"/>
      <c r="I70" s="158"/>
      <c r="J70" s="157" t="str">
        <f t="shared" si="1"/>
        <v/>
      </c>
      <c r="K70" s="158"/>
      <c r="L70" s="158"/>
      <c r="M70" s="158"/>
      <c r="N70" s="158"/>
      <c r="O70" s="157" t="s">
        <v>3524</v>
      </c>
      <c r="P70" s="164"/>
      <c r="Q70" s="798"/>
      <c r="R70" s="163"/>
    </row>
    <row r="71" spans="4:18" x14ac:dyDescent="0.25">
      <c r="D71" s="158" t="s">
        <v>3525</v>
      </c>
      <c r="E71" s="157" t="s">
        <v>3511</v>
      </c>
      <c r="F71" s="158"/>
      <c r="G71" s="157"/>
      <c r="H71" s="158"/>
      <c r="I71" s="158"/>
      <c r="J71" s="157" t="str">
        <f t="shared" si="1"/>
        <v/>
      </c>
      <c r="K71" s="158"/>
      <c r="L71" s="158"/>
      <c r="M71" s="158"/>
      <c r="N71" s="158"/>
      <c r="O71" s="157" t="s">
        <v>3526</v>
      </c>
      <c r="P71" s="164"/>
      <c r="Q71" s="798"/>
      <c r="R71" s="163"/>
    </row>
    <row r="72" spans="4:18" x14ac:dyDescent="0.25">
      <c r="D72" s="158" t="s">
        <v>3527</v>
      </c>
      <c r="E72" s="157" t="s">
        <v>3511</v>
      </c>
      <c r="F72" s="158"/>
      <c r="G72" s="157"/>
      <c r="H72" s="158"/>
      <c r="I72" s="158"/>
      <c r="J72" s="157" t="str">
        <f t="shared" si="1"/>
        <v/>
      </c>
      <c r="K72" s="158"/>
      <c r="L72" s="158"/>
      <c r="M72" s="158"/>
      <c r="N72" s="158"/>
      <c r="O72" s="157" t="s">
        <v>3528</v>
      </c>
      <c r="P72" s="164"/>
      <c r="Q72" s="798"/>
      <c r="R72" s="163"/>
    </row>
    <row r="73" spans="4:18" x14ac:dyDescent="0.25">
      <c r="D73" s="158" t="s">
        <v>3529</v>
      </c>
      <c r="E73" s="157" t="s">
        <v>3511</v>
      </c>
      <c r="F73" s="158"/>
      <c r="G73" s="157"/>
      <c r="H73" s="158"/>
      <c r="I73" s="158"/>
      <c r="J73" s="157" t="str">
        <f t="shared" si="1"/>
        <v/>
      </c>
      <c r="K73" s="158"/>
      <c r="L73" s="158"/>
      <c r="M73" s="158"/>
      <c r="N73" s="158"/>
      <c r="O73" s="157" t="s">
        <v>3530</v>
      </c>
      <c r="P73" s="164"/>
      <c r="Q73" s="798"/>
      <c r="R73" s="163"/>
    </row>
    <row r="74" spans="4:18" x14ac:dyDescent="0.25">
      <c r="D74" s="158" t="s">
        <v>3531</v>
      </c>
      <c r="E74" s="157" t="s">
        <v>3532</v>
      </c>
      <c r="F74" s="158"/>
      <c r="G74" s="157"/>
      <c r="H74" s="158"/>
      <c r="I74" s="158"/>
      <c r="J74" s="157" t="str">
        <f t="shared" si="1"/>
        <v/>
      </c>
      <c r="K74" s="158"/>
      <c r="L74" s="158"/>
      <c r="M74" s="158"/>
      <c r="N74" s="158"/>
      <c r="O74" s="157" t="s">
        <v>3533</v>
      </c>
      <c r="P74" s="164"/>
      <c r="Q74" s="798"/>
      <c r="R74" s="163"/>
    </row>
    <row r="75" spans="4:18" x14ac:dyDescent="0.25">
      <c r="D75" s="158" t="s">
        <v>3534</v>
      </c>
      <c r="E75" s="157" t="s">
        <v>3532</v>
      </c>
      <c r="F75" s="158"/>
      <c r="G75" s="157"/>
      <c r="H75" s="158"/>
      <c r="I75" s="158"/>
      <c r="J75" s="157" t="str">
        <f t="shared" si="1"/>
        <v/>
      </c>
      <c r="K75" s="158"/>
      <c r="L75" s="158"/>
      <c r="M75" s="158"/>
      <c r="N75" s="158"/>
      <c r="O75" s="157" t="s">
        <v>3535</v>
      </c>
      <c r="P75" s="164"/>
      <c r="Q75" s="798"/>
      <c r="R75" s="163"/>
    </row>
    <row r="76" spans="4:18" x14ac:dyDescent="0.25">
      <c r="D76" s="158" t="s">
        <v>3536</v>
      </c>
      <c r="E76" s="157" t="s">
        <v>3532</v>
      </c>
      <c r="F76" s="158"/>
      <c r="G76" s="157"/>
      <c r="H76" s="158"/>
      <c r="I76" s="158"/>
      <c r="J76" s="157" t="str">
        <f t="shared" si="1"/>
        <v/>
      </c>
      <c r="K76" s="158"/>
      <c r="L76" s="158"/>
      <c r="M76" s="158"/>
      <c r="N76" s="158"/>
      <c r="O76" s="157" t="s">
        <v>3537</v>
      </c>
      <c r="P76" s="164"/>
      <c r="Q76" s="798"/>
      <c r="R76" s="163"/>
    </row>
    <row r="77" spans="4:18" x14ac:dyDescent="0.25">
      <c r="D77" s="158" t="s">
        <v>3538</v>
      </c>
      <c r="E77" s="157" t="s">
        <v>3532</v>
      </c>
      <c r="F77" s="158"/>
      <c r="G77" s="157"/>
      <c r="H77" s="158"/>
      <c r="I77" s="158"/>
      <c r="J77" s="157" t="str">
        <f t="shared" si="1"/>
        <v/>
      </c>
      <c r="K77" s="158"/>
      <c r="L77" s="158"/>
      <c r="M77" s="158"/>
      <c r="N77" s="158"/>
      <c r="O77" s="157" t="s">
        <v>3539</v>
      </c>
      <c r="P77" s="164"/>
      <c r="Q77" s="798"/>
      <c r="R77" s="163"/>
    </row>
    <row r="78" spans="4:18" x14ac:dyDescent="0.25">
      <c r="D78" s="158" t="s">
        <v>3540</v>
      </c>
      <c r="E78" s="157" t="s">
        <v>3532</v>
      </c>
      <c r="F78" s="158"/>
      <c r="G78" s="157"/>
      <c r="H78" s="158"/>
      <c r="I78" s="158"/>
      <c r="J78" s="157" t="str">
        <f t="shared" si="1"/>
        <v/>
      </c>
      <c r="K78" s="158"/>
      <c r="L78" s="158"/>
      <c r="M78" s="158"/>
      <c r="N78" s="158"/>
      <c r="O78" s="157" t="s">
        <v>3541</v>
      </c>
      <c r="P78" s="164"/>
      <c r="Q78" s="798"/>
      <c r="R78" s="163"/>
    </row>
    <row r="79" spans="4:18" x14ac:dyDescent="0.25">
      <c r="D79" s="158" t="s">
        <v>3542</v>
      </c>
      <c r="E79" s="157" t="s">
        <v>3532</v>
      </c>
      <c r="F79" s="158"/>
      <c r="G79" s="157"/>
      <c r="H79" s="158"/>
      <c r="I79" s="158"/>
      <c r="J79" s="157" t="str">
        <f t="shared" si="1"/>
        <v/>
      </c>
      <c r="K79" s="158"/>
      <c r="L79" s="158"/>
      <c r="M79" s="158"/>
      <c r="N79" s="158"/>
      <c r="O79" s="157" t="s">
        <v>3543</v>
      </c>
      <c r="P79" s="164"/>
      <c r="Q79" s="798"/>
      <c r="R79" s="163"/>
    </row>
    <row r="80" spans="4:18" x14ac:dyDescent="0.25">
      <c r="D80" s="158" t="s">
        <v>3544</v>
      </c>
      <c r="E80" s="157" t="s">
        <v>3532</v>
      </c>
      <c r="F80" s="158"/>
      <c r="G80" s="157"/>
      <c r="H80" s="158"/>
      <c r="I80" s="158"/>
      <c r="J80" s="157" t="str">
        <f t="shared" si="1"/>
        <v/>
      </c>
      <c r="K80" s="158"/>
      <c r="L80" s="158"/>
      <c r="M80" s="158"/>
      <c r="N80" s="158"/>
      <c r="O80" s="157" t="s">
        <v>3545</v>
      </c>
      <c r="P80" s="164"/>
      <c r="Q80" s="798"/>
      <c r="R80" s="163"/>
    </row>
    <row r="81" spans="4:18" x14ac:dyDescent="0.25">
      <c r="D81" s="158" t="s">
        <v>3546</v>
      </c>
      <c r="E81" s="157" t="s">
        <v>3532</v>
      </c>
      <c r="F81" s="158"/>
      <c r="G81" s="157"/>
      <c r="H81" s="158"/>
      <c r="I81" s="158"/>
      <c r="J81" s="157" t="str">
        <f t="shared" si="1"/>
        <v/>
      </c>
      <c r="K81" s="158"/>
      <c r="L81" s="158"/>
      <c r="M81" s="158"/>
      <c r="N81" s="158"/>
      <c r="O81" s="157" t="s">
        <v>3547</v>
      </c>
      <c r="P81" s="164"/>
      <c r="Q81" s="798"/>
      <c r="R81" s="163"/>
    </row>
    <row r="82" spans="4:18" x14ac:dyDescent="0.25">
      <c r="D82" s="158" t="s">
        <v>3548</v>
      </c>
      <c r="E82" s="157" t="s">
        <v>3532</v>
      </c>
      <c r="F82" s="158"/>
      <c r="G82" s="157"/>
      <c r="H82" s="158"/>
      <c r="I82" s="158"/>
      <c r="J82" s="157" t="str">
        <f t="shared" si="1"/>
        <v/>
      </c>
      <c r="K82" s="158"/>
      <c r="L82" s="158"/>
      <c r="M82" s="158"/>
      <c r="N82" s="158"/>
      <c r="O82" s="157" t="s">
        <v>3549</v>
      </c>
      <c r="P82" s="164"/>
      <c r="Q82" s="798"/>
      <c r="R82" s="163"/>
    </row>
    <row r="83" spans="4:18" x14ac:dyDescent="0.25">
      <c r="D83" s="158" t="s">
        <v>3550</v>
      </c>
      <c r="E83" s="157" t="s">
        <v>3532</v>
      </c>
      <c r="F83" s="158"/>
      <c r="G83" s="157"/>
      <c r="H83" s="158"/>
      <c r="I83" s="158"/>
      <c r="J83" s="157" t="str">
        <f t="shared" si="1"/>
        <v/>
      </c>
      <c r="K83" s="158"/>
      <c r="L83" s="158"/>
      <c r="M83" s="158"/>
      <c r="N83" s="158"/>
      <c r="O83" s="157" t="s">
        <v>3551</v>
      </c>
      <c r="P83" s="164"/>
      <c r="Q83" s="798"/>
      <c r="R83" s="163"/>
    </row>
    <row r="84" spans="4:18" x14ac:dyDescent="0.25">
      <c r="D84" s="158" t="s">
        <v>3552</v>
      </c>
      <c r="E84" s="157" t="s">
        <v>3553</v>
      </c>
      <c r="F84" s="158"/>
      <c r="G84" s="157"/>
      <c r="H84" s="158"/>
      <c r="I84" s="158"/>
      <c r="J84" s="157" t="str">
        <f t="shared" si="1"/>
        <v/>
      </c>
      <c r="K84" s="158"/>
      <c r="L84" s="158"/>
      <c r="M84" s="158"/>
      <c r="N84" s="158"/>
      <c r="O84" s="157" t="s">
        <v>3554</v>
      </c>
      <c r="P84" s="164"/>
      <c r="Q84" s="798"/>
      <c r="R84" s="163"/>
    </row>
    <row r="85" spans="4:18" x14ac:dyDescent="0.25">
      <c r="D85" s="158" t="s">
        <v>3555</v>
      </c>
      <c r="E85" s="157" t="s">
        <v>3553</v>
      </c>
      <c r="F85" s="158"/>
      <c r="G85" s="157"/>
      <c r="H85" s="158"/>
      <c r="I85" s="158"/>
      <c r="J85" s="157" t="str">
        <f t="shared" si="1"/>
        <v/>
      </c>
      <c r="K85" s="158"/>
      <c r="L85" s="158"/>
      <c r="M85" s="158"/>
      <c r="N85" s="158"/>
      <c r="O85" s="157" t="s">
        <v>3556</v>
      </c>
      <c r="P85" s="164"/>
      <c r="Q85" s="798"/>
      <c r="R85" s="163"/>
    </row>
    <row r="86" spans="4:18" x14ac:dyDescent="0.25">
      <c r="D86" s="158" t="s">
        <v>3557</v>
      </c>
      <c r="E86" s="157" t="s">
        <v>3553</v>
      </c>
      <c r="F86" s="158"/>
      <c r="G86" s="157"/>
      <c r="H86" s="158"/>
      <c r="I86" s="158"/>
      <c r="J86" s="157" t="str">
        <f t="shared" si="1"/>
        <v/>
      </c>
      <c r="K86" s="158"/>
      <c r="L86" s="158"/>
      <c r="M86" s="158"/>
      <c r="N86" s="158"/>
      <c r="O86" s="157" t="s">
        <v>3558</v>
      </c>
      <c r="P86" s="164"/>
      <c r="Q86" s="798"/>
      <c r="R86" s="163"/>
    </row>
    <row r="87" spans="4:18" x14ac:dyDescent="0.25">
      <c r="D87" s="158" t="s">
        <v>3559</v>
      </c>
      <c r="E87" s="157" t="s">
        <v>3553</v>
      </c>
      <c r="F87" s="158"/>
      <c r="G87" s="157"/>
      <c r="H87" s="158"/>
      <c r="I87" s="158"/>
      <c r="J87" s="157" t="str">
        <f t="shared" si="1"/>
        <v/>
      </c>
      <c r="K87" s="158"/>
      <c r="L87" s="158"/>
      <c r="M87" s="158"/>
      <c r="N87" s="158"/>
      <c r="O87" s="157" t="s">
        <v>3560</v>
      </c>
      <c r="P87" s="164"/>
      <c r="Q87" s="798"/>
      <c r="R87" s="163"/>
    </row>
    <row r="88" spans="4:18" x14ac:dyDescent="0.25">
      <c r="D88" s="158" t="s">
        <v>3561</v>
      </c>
      <c r="E88" s="157" t="s">
        <v>3553</v>
      </c>
      <c r="F88" s="158"/>
      <c r="G88" s="157"/>
      <c r="H88" s="158"/>
      <c r="I88" s="158"/>
      <c r="J88" s="157" t="str">
        <f t="shared" si="1"/>
        <v/>
      </c>
      <c r="K88" s="158"/>
      <c r="L88" s="158"/>
      <c r="M88" s="158"/>
      <c r="N88" s="158"/>
      <c r="O88" s="157" t="s">
        <v>3562</v>
      </c>
      <c r="P88" s="164"/>
      <c r="Q88" s="798"/>
      <c r="R88" s="163"/>
    </row>
    <row r="89" spans="4:18" x14ac:dyDescent="0.25">
      <c r="D89" s="158" t="s">
        <v>3563</v>
      </c>
      <c r="E89" s="157" t="s">
        <v>3553</v>
      </c>
      <c r="F89" s="158"/>
      <c r="G89" s="157"/>
      <c r="H89" s="158"/>
      <c r="I89" s="158"/>
      <c r="J89" s="157" t="str">
        <f t="shared" si="1"/>
        <v/>
      </c>
      <c r="K89" s="158"/>
      <c r="L89" s="158"/>
      <c r="M89" s="158"/>
      <c r="N89" s="158"/>
      <c r="O89" s="157" t="s">
        <v>3564</v>
      </c>
      <c r="P89" s="164"/>
      <c r="Q89" s="798"/>
      <c r="R89" s="163"/>
    </row>
    <row r="90" spans="4:18" x14ac:dyDescent="0.25">
      <c r="D90" s="158" t="s">
        <v>3565</v>
      </c>
      <c r="E90" s="157" t="s">
        <v>3553</v>
      </c>
      <c r="F90" s="158"/>
      <c r="G90" s="157"/>
      <c r="H90" s="158"/>
      <c r="I90" s="158"/>
      <c r="J90" s="157" t="str">
        <f t="shared" si="1"/>
        <v/>
      </c>
      <c r="K90" s="158"/>
      <c r="L90" s="158"/>
      <c r="M90" s="158"/>
      <c r="N90" s="158"/>
      <c r="O90" s="157" t="s">
        <v>3566</v>
      </c>
      <c r="P90" s="164"/>
      <c r="Q90" s="798"/>
      <c r="R90" s="163"/>
    </row>
    <row r="91" spans="4:18" x14ac:dyDescent="0.25">
      <c r="D91" s="158" t="s">
        <v>3567</v>
      </c>
      <c r="E91" s="157" t="s">
        <v>3553</v>
      </c>
      <c r="F91" s="158"/>
      <c r="G91" s="157"/>
      <c r="H91" s="158"/>
      <c r="I91" s="158"/>
      <c r="J91" s="157" t="str">
        <f t="shared" si="1"/>
        <v/>
      </c>
      <c r="K91" s="158"/>
      <c r="L91" s="158"/>
      <c r="M91" s="158"/>
      <c r="N91" s="158"/>
      <c r="O91" s="157" t="s">
        <v>3568</v>
      </c>
      <c r="P91" s="164"/>
      <c r="Q91" s="798"/>
      <c r="R91" s="163"/>
    </row>
    <row r="92" spans="4:18" x14ac:dyDescent="0.25">
      <c r="D92" s="158" t="s">
        <v>3569</v>
      </c>
      <c r="E92" s="157" t="s">
        <v>3553</v>
      </c>
      <c r="F92" s="158"/>
      <c r="G92" s="157"/>
      <c r="H92" s="158"/>
      <c r="I92" s="158"/>
      <c r="J92" s="157" t="str">
        <f t="shared" si="1"/>
        <v/>
      </c>
      <c r="K92" s="158"/>
      <c r="L92" s="158"/>
      <c r="M92" s="158"/>
      <c r="N92" s="158"/>
      <c r="O92" s="157" t="s">
        <v>3570</v>
      </c>
      <c r="P92" s="164"/>
      <c r="Q92" s="798"/>
      <c r="R92" s="163"/>
    </row>
    <row r="93" spans="4:18" x14ac:dyDescent="0.25">
      <c r="D93" s="158" t="s">
        <v>3571</v>
      </c>
      <c r="E93" s="157" t="s">
        <v>3553</v>
      </c>
      <c r="F93" s="158"/>
      <c r="G93" s="157"/>
      <c r="H93" s="158"/>
      <c r="I93" s="158"/>
      <c r="J93" s="157" t="str">
        <f t="shared" si="1"/>
        <v/>
      </c>
      <c r="K93" s="158"/>
      <c r="L93" s="158"/>
      <c r="M93" s="158"/>
      <c r="N93" s="158"/>
      <c r="O93" s="157" t="s">
        <v>3572</v>
      </c>
      <c r="P93" s="164"/>
      <c r="Q93" s="798"/>
      <c r="R93" s="163"/>
    </row>
    <row r="94" spans="4:18" x14ac:dyDescent="0.25">
      <c r="D94" s="158" t="s">
        <v>3573</v>
      </c>
      <c r="E94" s="157" t="s">
        <v>3574</v>
      </c>
      <c r="F94" s="158"/>
      <c r="G94" s="157"/>
      <c r="H94" s="158"/>
      <c r="I94" s="158"/>
      <c r="J94" s="157" t="str">
        <f t="shared" si="1"/>
        <v/>
      </c>
      <c r="K94" s="158"/>
      <c r="L94" s="158"/>
      <c r="M94" s="158"/>
      <c r="N94" s="158"/>
      <c r="O94" s="157" t="s">
        <v>3575</v>
      </c>
      <c r="P94" s="164"/>
      <c r="Q94" s="798"/>
      <c r="R94" s="163"/>
    </row>
    <row r="95" spans="4:18" x14ac:dyDescent="0.25">
      <c r="D95" s="158" t="s">
        <v>3576</v>
      </c>
      <c r="E95" s="157" t="s">
        <v>3574</v>
      </c>
      <c r="F95" s="158"/>
      <c r="G95" s="157"/>
      <c r="H95" s="158"/>
      <c r="I95" s="158"/>
      <c r="J95" s="157" t="str">
        <f t="shared" si="1"/>
        <v/>
      </c>
      <c r="K95" s="158"/>
      <c r="L95" s="158"/>
      <c r="M95" s="158"/>
      <c r="N95" s="158"/>
      <c r="O95" s="157" t="s">
        <v>3577</v>
      </c>
      <c r="P95" s="164"/>
      <c r="Q95" s="798"/>
      <c r="R95" s="163"/>
    </row>
    <row r="96" spans="4:18" x14ac:dyDescent="0.25">
      <c r="D96" s="158" t="s">
        <v>3578</v>
      </c>
      <c r="E96" s="157" t="s">
        <v>3574</v>
      </c>
      <c r="F96" s="158"/>
      <c r="G96" s="157"/>
      <c r="H96" s="158"/>
      <c r="I96" s="158"/>
      <c r="J96" s="157" t="str">
        <f t="shared" si="1"/>
        <v/>
      </c>
      <c r="K96" s="158"/>
      <c r="L96" s="158"/>
      <c r="M96" s="158"/>
      <c r="N96" s="158"/>
      <c r="O96" s="157" t="s">
        <v>3579</v>
      </c>
      <c r="P96" s="164"/>
      <c r="Q96" s="798"/>
      <c r="R96" s="163"/>
    </row>
    <row r="97" spans="4:18" x14ac:dyDescent="0.25">
      <c r="D97" s="158" t="s">
        <v>3580</v>
      </c>
      <c r="E97" s="157" t="s">
        <v>3574</v>
      </c>
      <c r="F97" s="158"/>
      <c r="G97" s="157"/>
      <c r="H97" s="158"/>
      <c r="I97" s="158"/>
      <c r="J97" s="157" t="str">
        <f t="shared" si="1"/>
        <v/>
      </c>
      <c r="K97" s="158"/>
      <c r="L97" s="158"/>
      <c r="M97" s="158"/>
      <c r="N97" s="158"/>
      <c r="O97" s="157" t="s">
        <v>3581</v>
      </c>
      <c r="P97" s="164"/>
      <c r="Q97" s="798"/>
      <c r="R97" s="163"/>
    </row>
    <row r="98" spans="4:18" x14ac:dyDescent="0.25">
      <c r="D98" s="158" t="s">
        <v>3582</v>
      </c>
      <c r="E98" s="157" t="s">
        <v>3574</v>
      </c>
      <c r="F98" s="158"/>
      <c r="G98" s="157"/>
      <c r="H98" s="158"/>
      <c r="I98" s="158"/>
      <c r="J98" s="157" t="str">
        <f t="shared" si="1"/>
        <v/>
      </c>
      <c r="K98" s="158"/>
      <c r="L98" s="158"/>
      <c r="M98" s="158"/>
      <c r="N98" s="158"/>
      <c r="O98" s="157" t="s">
        <v>3583</v>
      </c>
      <c r="P98" s="164"/>
      <c r="Q98" s="798"/>
      <c r="R98" s="163"/>
    </row>
    <row r="99" spans="4:18" x14ac:dyDescent="0.25">
      <c r="D99" s="158" t="s">
        <v>3584</v>
      </c>
      <c r="E99" s="157" t="s">
        <v>3574</v>
      </c>
      <c r="F99" s="158"/>
      <c r="G99" s="157"/>
      <c r="H99" s="158"/>
      <c r="I99" s="158"/>
      <c r="J99" s="157" t="str">
        <f t="shared" si="1"/>
        <v/>
      </c>
      <c r="K99" s="158"/>
      <c r="L99" s="158"/>
      <c r="M99" s="158"/>
      <c r="N99" s="158"/>
      <c r="O99" s="157" t="s">
        <v>3585</v>
      </c>
      <c r="P99" s="164"/>
      <c r="Q99" s="798"/>
      <c r="R99" s="163"/>
    </row>
    <row r="100" spans="4:18" x14ac:dyDescent="0.25">
      <c r="D100" s="158" t="s">
        <v>3586</v>
      </c>
      <c r="E100" s="157" t="s">
        <v>3574</v>
      </c>
      <c r="F100" s="158"/>
      <c r="G100" s="157"/>
      <c r="H100" s="158"/>
      <c r="I100" s="158"/>
      <c r="J100" s="157" t="str">
        <f t="shared" si="1"/>
        <v/>
      </c>
      <c r="K100" s="158"/>
      <c r="L100" s="158"/>
      <c r="M100" s="158"/>
      <c r="N100" s="158"/>
      <c r="O100" s="157" t="s">
        <v>3587</v>
      </c>
      <c r="P100" s="164"/>
      <c r="Q100" s="798"/>
      <c r="R100" s="163"/>
    </row>
    <row r="101" spans="4:18" x14ac:dyDescent="0.25">
      <c r="D101" s="158" t="s">
        <v>3588</v>
      </c>
      <c r="E101" s="157" t="s">
        <v>3574</v>
      </c>
      <c r="F101" s="158"/>
      <c r="G101" s="157"/>
      <c r="H101" s="158"/>
      <c r="I101" s="158"/>
      <c r="J101" s="157" t="str">
        <f t="shared" si="1"/>
        <v/>
      </c>
      <c r="K101" s="158"/>
      <c r="L101" s="158"/>
      <c r="M101" s="158"/>
      <c r="N101" s="158"/>
      <c r="O101" s="157" t="s">
        <v>3589</v>
      </c>
      <c r="P101" s="164"/>
      <c r="Q101" s="798"/>
      <c r="R101" s="163"/>
    </row>
    <row r="102" spans="4:18" x14ac:dyDescent="0.25">
      <c r="D102" s="158" t="s">
        <v>3590</v>
      </c>
      <c r="E102" s="157" t="s">
        <v>3574</v>
      </c>
      <c r="F102" s="158"/>
      <c r="G102" s="157"/>
      <c r="H102" s="158"/>
      <c r="I102" s="158"/>
      <c r="J102" s="157" t="str">
        <f t="shared" si="1"/>
        <v/>
      </c>
      <c r="K102" s="158"/>
      <c r="L102" s="158"/>
      <c r="M102" s="158"/>
      <c r="N102" s="158"/>
      <c r="O102" s="157" t="s">
        <v>3591</v>
      </c>
      <c r="P102" s="164"/>
      <c r="Q102" s="798"/>
      <c r="R102" s="163"/>
    </row>
    <row r="103" spans="4:18" x14ac:dyDescent="0.25">
      <c r="D103" s="158" t="s">
        <v>3592</v>
      </c>
      <c r="E103" s="157" t="s">
        <v>3574</v>
      </c>
      <c r="F103" s="158"/>
      <c r="G103" s="157"/>
      <c r="H103" s="158"/>
      <c r="I103" s="158"/>
      <c r="J103" s="157" t="str">
        <f t="shared" si="1"/>
        <v/>
      </c>
      <c r="K103" s="158"/>
      <c r="L103" s="158"/>
      <c r="M103" s="158"/>
      <c r="N103" s="158"/>
      <c r="O103" s="157" t="s">
        <v>3593</v>
      </c>
      <c r="P103" s="164"/>
      <c r="Q103" s="798"/>
      <c r="R103" s="163"/>
    </row>
    <row r="104" spans="4:18" x14ac:dyDescent="0.25">
      <c r="D104" s="158" t="s">
        <v>3594</v>
      </c>
      <c r="E104" s="157" t="s">
        <v>3595</v>
      </c>
      <c r="F104" s="158"/>
      <c r="G104" s="157"/>
      <c r="H104" s="158"/>
      <c r="I104" s="158"/>
      <c r="J104" s="157" t="str">
        <f t="shared" si="1"/>
        <v/>
      </c>
      <c r="K104" s="158"/>
      <c r="L104" s="158"/>
      <c r="M104" s="158"/>
      <c r="N104" s="158"/>
      <c r="O104" s="157" t="s">
        <v>3596</v>
      </c>
      <c r="P104" s="164"/>
      <c r="Q104" s="798"/>
      <c r="R104" s="163"/>
    </row>
    <row r="105" spans="4:18" x14ac:dyDescent="0.25">
      <c r="D105" s="158" t="s">
        <v>3597</v>
      </c>
      <c r="E105" s="157" t="s">
        <v>3595</v>
      </c>
      <c r="F105" s="158"/>
      <c r="G105" s="157"/>
      <c r="H105" s="158"/>
      <c r="I105" s="158"/>
      <c r="J105" s="157" t="str">
        <f t="shared" si="1"/>
        <v/>
      </c>
      <c r="K105" s="158"/>
      <c r="L105" s="158"/>
      <c r="M105" s="158"/>
      <c r="N105" s="158"/>
      <c r="O105" s="157" t="s">
        <v>3598</v>
      </c>
      <c r="P105" s="164"/>
      <c r="Q105" s="798"/>
      <c r="R105" s="163"/>
    </row>
    <row r="106" spans="4:18" x14ac:dyDescent="0.25">
      <c r="D106" s="158" t="s">
        <v>3599</v>
      </c>
      <c r="E106" s="157" t="s">
        <v>3595</v>
      </c>
      <c r="F106" s="158"/>
      <c r="G106" s="157"/>
      <c r="H106" s="158"/>
      <c r="I106" s="158"/>
      <c r="J106" s="157" t="str">
        <f t="shared" si="1"/>
        <v/>
      </c>
      <c r="K106" s="158"/>
      <c r="L106" s="158"/>
      <c r="M106" s="158"/>
      <c r="N106" s="158"/>
      <c r="O106" s="157" t="s">
        <v>3600</v>
      </c>
      <c r="P106" s="164"/>
      <c r="Q106" s="798"/>
      <c r="R106" s="163"/>
    </row>
    <row r="107" spans="4:18" x14ac:dyDescent="0.25">
      <c r="D107" s="158" t="s">
        <v>3601</v>
      </c>
      <c r="E107" s="157" t="s">
        <v>3595</v>
      </c>
      <c r="F107" s="158"/>
      <c r="G107" s="157"/>
      <c r="H107" s="158"/>
      <c r="I107" s="158"/>
      <c r="J107" s="157" t="str">
        <f t="shared" si="1"/>
        <v/>
      </c>
      <c r="K107" s="158"/>
      <c r="L107" s="158"/>
      <c r="M107" s="158"/>
      <c r="N107" s="158"/>
      <c r="O107" s="157" t="s">
        <v>3602</v>
      </c>
      <c r="P107" s="164"/>
      <c r="Q107" s="798"/>
      <c r="R107" s="163"/>
    </row>
    <row r="108" spans="4:18" x14ac:dyDescent="0.25">
      <c r="D108" s="158" t="s">
        <v>3603</v>
      </c>
      <c r="E108" s="157" t="s">
        <v>3595</v>
      </c>
      <c r="F108" s="158"/>
      <c r="G108" s="157"/>
      <c r="H108" s="158"/>
      <c r="I108" s="158"/>
      <c r="J108" s="157" t="str">
        <f t="shared" si="1"/>
        <v/>
      </c>
      <c r="K108" s="158"/>
      <c r="L108" s="158"/>
      <c r="M108" s="158"/>
      <c r="N108" s="158"/>
      <c r="O108" s="157" t="s">
        <v>3604</v>
      </c>
      <c r="P108" s="164"/>
      <c r="Q108" s="798"/>
      <c r="R108" s="163"/>
    </row>
    <row r="109" spans="4:18" x14ac:dyDescent="0.25">
      <c r="D109" s="158" t="s">
        <v>3605</v>
      </c>
      <c r="E109" s="157" t="s">
        <v>3595</v>
      </c>
      <c r="F109" s="158"/>
      <c r="G109" s="157"/>
      <c r="H109" s="158"/>
      <c r="I109" s="158"/>
      <c r="J109" s="157" t="str">
        <f t="shared" si="1"/>
        <v/>
      </c>
      <c r="K109" s="158"/>
      <c r="L109" s="158"/>
      <c r="M109" s="158"/>
      <c r="N109" s="158"/>
      <c r="O109" s="157" t="s">
        <v>3606</v>
      </c>
      <c r="P109" s="164"/>
      <c r="Q109" s="798"/>
      <c r="R109" s="163"/>
    </row>
    <row r="110" spans="4:18" x14ac:dyDescent="0.25">
      <c r="D110" s="158" t="s">
        <v>3607</v>
      </c>
      <c r="E110" s="157" t="s">
        <v>3595</v>
      </c>
      <c r="F110" s="158"/>
      <c r="G110" s="157"/>
      <c r="H110" s="158"/>
      <c r="I110" s="158"/>
      <c r="J110" s="157" t="str">
        <f t="shared" si="1"/>
        <v/>
      </c>
      <c r="K110" s="158"/>
      <c r="L110" s="158"/>
      <c r="M110" s="158"/>
      <c r="N110" s="158"/>
      <c r="O110" s="157" t="s">
        <v>3608</v>
      </c>
      <c r="P110" s="164"/>
      <c r="Q110" s="798"/>
      <c r="R110" s="163"/>
    </row>
    <row r="111" spans="4:18" x14ac:dyDescent="0.25">
      <c r="D111" s="158" t="s">
        <v>3609</v>
      </c>
      <c r="E111" s="157" t="s">
        <v>3595</v>
      </c>
      <c r="F111" s="158"/>
      <c r="G111" s="157"/>
      <c r="H111" s="158"/>
      <c r="I111" s="158"/>
      <c r="J111" s="157" t="str">
        <f t="shared" si="1"/>
        <v/>
      </c>
      <c r="K111" s="158"/>
      <c r="L111" s="158"/>
      <c r="M111" s="158"/>
      <c r="N111" s="158"/>
      <c r="O111" s="157" t="s">
        <v>3610</v>
      </c>
      <c r="P111" s="164"/>
      <c r="Q111" s="798"/>
      <c r="R111" s="163"/>
    </row>
    <row r="112" spans="4:18" x14ac:dyDescent="0.25">
      <c r="D112" s="158" t="s">
        <v>3611</v>
      </c>
      <c r="E112" s="157" t="s">
        <v>3595</v>
      </c>
      <c r="F112" s="158"/>
      <c r="G112" s="157"/>
      <c r="H112" s="158"/>
      <c r="I112" s="158"/>
      <c r="J112" s="157" t="str">
        <f t="shared" si="1"/>
        <v/>
      </c>
      <c r="K112" s="158"/>
      <c r="L112" s="158"/>
      <c r="M112" s="158"/>
      <c r="N112" s="158"/>
      <c r="O112" s="157" t="s">
        <v>3612</v>
      </c>
      <c r="P112" s="164"/>
      <c r="Q112" s="798"/>
      <c r="R112" s="163"/>
    </row>
    <row r="113" spans="4:18" x14ac:dyDescent="0.25">
      <c r="D113" s="158" t="s">
        <v>3613</v>
      </c>
      <c r="E113" s="157" t="s">
        <v>3595</v>
      </c>
      <c r="F113" s="158"/>
      <c r="G113" s="157"/>
      <c r="H113" s="158"/>
      <c r="I113" s="158"/>
      <c r="J113" s="157" t="str">
        <f t="shared" si="1"/>
        <v/>
      </c>
      <c r="K113" s="158"/>
      <c r="L113" s="158"/>
      <c r="M113" s="158"/>
      <c r="N113" s="158"/>
      <c r="O113" s="157" t="s">
        <v>3614</v>
      </c>
      <c r="P113" s="164"/>
      <c r="Q113" s="798"/>
      <c r="R113" s="163"/>
    </row>
    <row r="114" spans="4:18" x14ac:dyDescent="0.25">
      <c r="D114" s="158" t="s">
        <v>3615</v>
      </c>
      <c r="E114" s="157" t="s">
        <v>3616</v>
      </c>
      <c r="F114" s="158"/>
      <c r="G114" s="157"/>
      <c r="H114" s="158"/>
      <c r="I114" s="158"/>
      <c r="J114" s="157" t="str">
        <f t="shared" si="1"/>
        <v/>
      </c>
      <c r="K114" s="158"/>
      <c r="L114" s="158"/>
      <c r="M114" s="158"/>
      <c r="N114" s="158"/>
      <c r="O114" s="157" t="s">
        <v>3617</v>
      </c>
      <c r="P114" s="164"/>
      <c r="Q114" s="798"/>
      <c r="R114" s="163"/>
    </row>
    <row r="115" spans="4:18" x14ac:dyDescent="0.25">
      <c r="D115" s="158" t="s">
        <v>3618</v>
      </c>
      <c r="E115" s="157" t="s">
        <v>3616</v>
      </c>
      <c r="F115" s="158"/>
      <c r="G115" s="157"/>
      <c r="H115" s="158"/>
      <c r="I115" s="158"/>
      <c r="J115" s="157" t="str">
        <f t="shared" si="1"/>
        <v/>
      </c>
      <c r="K115" s="158"/>
      <c r="L115" s="158"/>
      <c r="M115" s="158"/>
      <c r="N115" s="158"/>
      <c r="O115" s="157" t="s">
        <v>3619</v>
      </c>
      <c r="P115" s="164"/>
      <c r="Q115" s="798"/>
      <c r="R115" s="163"/>
    </row>
    <row r="116" spans="4:18" x14ac:dyDescent="0.25">
      <c r="D116" s="158" t="s">
        <v>3620</v>
      </c>
      <c r="E116" s="157" t="s">
        <v>3616</v>
      </c>
      <c r="F116" s="158"/>
      <c r="G116" s="157"/>
      <c r="H116" s="158"/>
      <c r="I116" s="158"/>
      <c r="J116" s="157" t="str">
        <f t="shared" si="1"/>
        <v/>
      </c>
      <c r="K116" s="158"/>
      <c r="L116" s="158"/>
      <c r="M116" s="158"/>
      <c r="N116" s="158"/>
      <c r="O116" s="157" t="s">
        <v>3621</v>
      </c>
      <c r="P116" s="164"/>
      <c r="Q116" s="798"/>
      <c r="R116" s="163"/>
    </row>
    <row r="117" spans="4:18" x14ac:dyDescent="0.25">
      <c r="D117" s="158" t="s">
        <v>3622</v>
      </c>
      <c r="E117" s="157" t="s">
        <v>3616</v>
      </c>
      <c r="F117" s="158"/>
      <c r="G117" s="157"/>
      <c r="H117" s="158"/>
      <c r="I117" s="158"/>
      <c r="J117" s="157" t="str">
        <f t="shared" si="1"/>
        <v/>
      </c>
      <c r="K117" s="158"/>
      <c r="L117" s="158"/>
      <c r="M117" s="158"/>
      <c r="N117" s="158"/>
      <c r="O117" s="157" t="s">
        <v>3623</v>
      </c>
      <c r="P117" s="164"/>
      <c r="Q117" s="798"/>
      <c r="R117" s="163"/>
    </row>
    <row r="118" spans="4:18" x14ac:dyDescent="0.25">
      <c r="D118" s="158" t="s">
        <v>3624</v>
      </c>
      <c r="E118" s="157" t="s">
        <v>3616</v>
      </c>
      <c r="F118" s="158"/>
      <c r="G118" s="157"/>
      <c r="H118" s="158"/>
      <c r="I118" s="158"/>
      <c r="J118" s="157" t="str">
        <f t="shared" si="1"/>
        <v/>
      </c>
      <c r="K118" s="158"/>
      <c r="L118" s="158"/>
      <c r="M118" s="158"/>
      <c r="N118" s="158"/>
      <c r="O118" s="157" t="s">
        <v>3625</v>
      </c>
      <c r="P118" s="164"/>
      <c r="Q118" s="798"/>
      <c r="R118" s="163"/>
    </row>
    <row r="119" spans="4:18" x14ac:dyDescent="0.25">
      <c r="D119" s="158" t="s">
        <v>3626</v>
      </c>
      <c r="E119" s="157" t="s">
        <v>3616</v>
      </c>
      <c r="F119" s="158"/>
      <c r="G119" s="157"/>
      <c r="H119" s="158"/>
      <c r="I119" s="158"/>
      <c r="J119" s="157" t="str">
        <f t="shared" si="1"/>
        <v/>
      </c>
      <c r="K119" s="158"/>
      <c r="L119" s="158"/>
      <c r="M119" s="158"/>
      <c r="N119" s="158"/>
      <c r="O119" s="157" t="s">
        <v>3627</v>
      </c>
      <c r="P119" s="164"/>
      <c r="Q119" s="798"/>
      <c r="R119" s="163"/>
    </row>
    <row r="120" spans="4:18" x14ac:dyDescent="0.25">
      <c r="D120" s="158" t="s">
        <v>3628</v>
      </c>
      <c r="E120" s="157" t="s">
        <v>3616</v>
      </c>
      <c r="F120" s="158"/>
      <c r="G120" s="157"/>
      <c r="H120" s="158"/>
      <c r="I120" s="158"/>
      <c r="J120" s="157" t="str">
        <f t="shared" si="1"/>
        <v/>
      </c>
      <c r="K120" s="158"/>
      <c r="L120" s="158"/>
      <c r="M120" s="158"/>
      <c r="N120" s="158"/>
      <c r="O120" s="157" t="s">
        <v>3629</v>
      </c>
      <c r="P120" s="164"/>
      <c r="Q120" s="798"/>
      <c r="R120" s="163"/>
    </row>
    <row r="121" spans="4:18" x14ac:dyDescent="0.25">
      <c r="D121" s="158" t="s">
        <v>3630</v>
      </c>
      <c r="E121" s="157" t="s">
        <v>3616</v>
      </c>
      <c r="F121" s="158"/>
      <c r="G121" s="157"/>
      <c r="H121" s="158"/>
      <c r="I121" s="158"/>
      <c r="J121" s="157" t="str">
        <f t="shared" si="1"/>
        <v/>
      </c>
      <c r="K121" s="158"/>
      <c r="L121" s="158"/>
      <c r="M121" s="158"/>
      <c r="N121" s="158"/>
      <c r="O121" s="157" t="s">
        <v>3631</v>
      </c>
      <c r="P121" s="164"/>
      <c r="Q121" s="798"/>
      <c r="R121" s="163"/>
    </row>
    <row r="122" spans="4:18" x14ac:dyDescent="0.25">
      <c r="D122" s="158" t="s">
        <v>3632</v>
      </c>
      <c r="E122" s="157" t="s">
        <v>3616</v>
      </c>
      <c r="F122" s="158"/>
      <c r="G122" s="157"/>
      <c r="H122" s="158"/>
      <c r="I122" s="158"/>
      <c r="J122" s="157" t="str">
        <f t="shared" si="1"/>
        <v/>
      </c>
      <c r="K122" s="158"/>
      <c r="L122" s="158"/>
      <c r="M122" s="158"/>
      <c r="N122" s="158"/>
      <c r="O122" s="157" t="s">
        <v>3633</v>
      </c>
      <c r="P122" s="164"/>
      <c r="Q122" s="798"/>
      <c r="R122" s="163"/>
    </row>
    <row r="123" spans="4:18" x14ac:dyDescent="0.25">
      <c r="D123" s="158" t="s">
        <v>3634</v>
      </c>
      <c r="E123" s="157" t="s">
        <v>3616</v>
      </c>
      <c r="F123" s="158"/>
      <c r="G123" s="157"/>
      <c r="H123" s="158"/>
      <c r="I123" s="158"/>
      <c r="J123" s="157" t="str">
        <f t="shared" si="1"/>
        <v/>
      </c>
      <c r="K123" s="158"/>
      <c r="L123" s="158"/>
      <c r="M123" s="158"/>
      <c r="N123" s="158"/>
      <c r="O123" s="157" t="s">
        <v>3635</v>
      </c>
      <c r="P123" s="164"/>
      <c r="Q123" s="798"/>
      <c r="R123" s="163"/>
    </row>
    <row r="124" spans="4:18" x14ac:dyDescent="0.25">
      <c r="D124" s="158" t="s">
        <v>3636</v>
      </c>
      <c r="E124" s="157" t="s">
        <v>3637</v>
      </c>
      <c r="F124" s="158"/>
      <c r="G124" s="157"/>
      <c r="H124" s="158"/>
      <c r="I124" s="158"/>
      <c r="J124" s="157" t="str">
        <f t="shared" si="1"/>
        <v/>
      </c>
      <c r="K124" s="158"/>
      <c r="L124" s="158"/>
      <c r="M124" s="158"/>
      <c r="N124" s="158"/>
      <c r="O124" s="157" t="s">
        <v>3638</v>
      </c>
      <c r="P124" s="164"/>
      <c r="Q124" s="798"/>
      <c r="R124" s="163"/>
    </row>
    <row r="125" spans="4:18" x14ac:dyDescent="0.25">
      <c r="D125" s="158" t="s">
        <v>3639</v>
      </c>
      <c r="E125" s="157" t="s">
        <v>3637</v>
      </c>
      <c r="F125" s="158"/>
      <c r="G125" s="157"/>
      <c r="H125" s="158"/>
      <c r="I125" s="158"/>
      <c r="J125" s="157" t="str">
        <f t="shared" si="1"/>
        <v/>
      </c>
      <c r="K125" s="158"/>
      <c r="L125" s="158"/>
      <c r="M125" s="158"/>
      <c r="N125" s="158"/>
      <c r="O125" s="157" t="s">
        <v>3640</v>
      </c>
      <c r="P125" s="164"/>
      <c r="Q125" s="798"/>
      <c r="R125" s="163"/>
    </row>
    <row r="126" spans="4:18" x14ac:dyDescent="0.25">
      <c r="D126" s="158" t="s">
        <v>3641</v>
      </c>
      <c r="E126" s="157" t="s">
        <v>3637</v>
      </c>
      <c r="F126" s="158"/>
      <c r="G126" s="157"/>
      <c r="H126" s="158"/>
      <c r="I126" s="158"/>
      <c r="J126" s="157" t="str">
        <f t="shared" si="1"/>
        <v/>
      </c>
      <c r="K126" s="158"/>
      <c r="L126" s="158"/>
      <c r="M126" s="158"/>
      <c r="N126" s="158"/>
      <c r="O126" s="157" t="s">
        <v>3642</v>
      </c>
      <c r="P126" s="164"/>
      <c r="Q126" s="798"/>
      <c r="R126" s="163"/>
    </row>
    <row r="127" spans="4:18" x14ac:dyDescent="0.25">
      <c r="D127" s="158" t="s">
        <v>3643</v>
      </c>
      <c r="E127" s="157" t="s">
        <v>3637</v>
      </c>
      <c r="F127" s="158"/>
      <c r="G127" s="157"/>
      <c r="H127" s="158"/>
      <c r="I127" s="158"/>
      <c r="J127" s="157" t="str">
        <f t="shared" si="1"/>
        <v/>
      </c>
      <c r="K127" s="158"/>
      <c r="L127" s="158"/>
      <c r="M127" s="158"/>
      <c r="N127" s="158"/>
      <c r="O127" s="157" t="s">
        <v>3644</v>
      </c>
      <c r="P127" s="164"/>
      <c r="Q127" s="798"/>
      <c r="R127" s="163"/>
    </row>
    <row r="128" spans="4:18" x14ac:dyDescent="0.25">
      <c r="D128" s="158" t="s">
        <v>3645</v>
      </c>
      <c r="E128" s="157" t="s">
        <v>3637</v>
      </c>
      <c r="F128" s="158"/>
      <c r="G128" s="157"/>
      <c r="H128" s="158"/>
      <c r="I128" s="158"/>
      <c r="J128" s="157" t="str">
        <f t="shared" si="1"/>
        <v/>
      </c>
      <c r="K128" s="158"/>
      <c r="L128" s="158"/>
      <c r="M128" s="158"/>
      <c r="N128" s="158"/>
      <c r="O128" s="157" t="s">
        <v>3646</v>
      </c>
      <c r="P128" s="164"/>
      <c r="Q128" s="798"/>
      <c r="R128" s="163"/>
    </row>
    <row r="129" spans="4:18" x14ac:dyDescent="0.25">
      <c r="D129" s="158" t="s">
        <v>3647</v>
      </c>
      <c r="E129" s="157" t="s">
        <v>3637</v>
      </c>
      <c r="F129" s="158"/>
      <c r="G129" s="157"/>
      <c r="H129" s="158"/>
      <c r="I129" s="158"/>
      <c r="J129" s="157" t="str">
        <f t="shared" si="1"/>
        <v/>
      </c>
      <c r="K129" s="158"/>
      <c r="L129" s="158"/>
      <c r="M129" s="158"/>
      <c r="N129" s="158"/>
      <c r="O129" s="157" t="s">
        <v>3648</v>
      </c>
      <c r="P129" s="164"/>
      <c r="Q129" s="798"/>
      <c r="R129" s="163"/>
    </row>
    <row r="130" spans="4:18" x14ac:dyDescent="0.25">
      <c r="D130" s="158" t="s">
        <v>3649</v>
      </c>
      <c r="E130" s="157" t="s">
        <v>3637</v>
      </c>
      <c r="F130" s="158"/>
      <c r="G130" s="157"/>
      <c r="H130" s="158"/>
      <c r="I130" s="158"/>
      <c r="J130" s="157" t="str">
        <f t="shared" si="1"/>
        <v/>
      </c>
      <c r="K130" s="158"/>
      <c r="L130" s="158"/>
      <c r="M130" s="158"/>
      <c r="N130" s="158"/>
      <c r="O130" s="157" t="s">
        <v>3650</v>
      </c>
      <c r="P130" s="164"/>
      <c r="Q130" s="798"/>
      <c r="R130" s="163"/>
    </row>
    <row r="131" spans="4:18" x14ac:dyDescent="0.25">
      <c r="D131" s="158" t="s">
        <v>3651</v>
      </c>
      <c r="E131" s="157" t="s">
        <v>3637</v>
      </c>
      <c r="F131" s="158"/>
      <c r="G131" s="157"/>
      <c r="H131" s="158"/>
      <c r="I131" s="158"/>
      <c r="J131" s="157" t="str">
        <f t="shared" si="1"/>
        <v/>
      </c>
      <c r="K131" s="158"/>
      <c r="L131" s="158"/>
      <c r="M131" s="158"/>
      <c r="N131" s="158"/>
      <c r="O131" s="157" t="s">
        <v>3652</v>
      </c>
      <c r="P131" s="164"/>
      <c r="Q131" s="798"/>
      <c r="R131" s="163"/>
    </row>
    <row r="132" spans="4:18" x14ac:dyDescent="0.25">
      <c r="D132" s="158" t="s">
        <v>3653</v>
      </c>
      <c r="E132" s="157" t="s">
        <v>3637</v>
      </c>
      <c r="F132" s="158"/>
      <c r="G132" s="157"/>
      <c r="H132" s="158"/>
      <c r="I132" s="158"/>
      <c r="J132" s="157" t="str">
        <f t="shared" ref="J132:J153" si="2">F132&amp;H132&amp;I132</f>
        <v/>
      </c>
      <c r="K132" s="158"/>
      <c r="L132" s="158"/>
      <c r="M132" s="158"/>
      <c r="N132" s="158"/>
      <c r="O132" s="157" t="s">
        <v>3654</v>
      </c>
      <c r="P132" s="164"/>
      <c r="Q132" s="798"/>
      <c r="R132" s="163"/>
    </row>
    <row r="133" spans="4:18" x14ac:dyDescent="0.25">
      <c r="D133" s="158" t="s">
        <v>3655</v>
      </c>
      <c r="E133" s="157" t="s">
        <v>3637</v>
      </c>
      <c r="F133" s="158"/>
      <c r="G133" s="157"/>
      <c r="H133" s="158"/>
      <c r="I133" s="158"/>
      <c r="J133" s="157" t="str">
        <f t="shared" si="2"/>
        <v/>
      </c>
      <c r="K133" s="158"/>
      <c r="L133" s="158"/>
      <c r="M133" s="158"/>
      <c r="N133" s="158"/>
      <c r="O133" s="157" t="s">
        <v>3656</v>
      </c>
      <c r="P133" s="164"/>
      <c r="Q133" s="798"/>
      <c r="R133" s="163"/>
    </row>
    <row r="134" spans="4:18" x14ac:dyDescent="0.25">
      <c r="D134" s="158" t="s">
        <v>3657</v>
      </c>
      <c r="E134" s="157" t="s">
        <v>3658</v>
      </c>
      <c r="F134" s="158"/>
      <c r="G134" s="157"/>
      <c r="H134" s="158"/>
      <c r="I134" s="158"/>
      <c r="J134" s="157" t="str">
        <f t="shared" si="2"/>
        <v/>
      </c>
      <c r="K134" s="158"/>
      <c r="L134" s="158"/>
      <c r="M134" s="158"/>
      <c r="N134" s="158"/>
      <c r="O134" s="157" t="s">
        <v>3659</v>
      </c>
      <c r="P134" s="164"/>
      <c r="Q134" s="798"/>
      <c r="R134" s="163"/>
    </row>
    <row r="135" spans="4:18" x14ac:dyDescent="0.25">
      <c r="D135" s="158" t="s">
        <v>3660</v>
      </c>
      <c r="E135" s="157" t="s">
        <v>3658</v>
      </c>
      <c r="F135" s="158"/>
      <c r="G135" s="157"/>
      <c r="H135" s="158"/>
      <c r="I135" s="158"/>
      <c r="J135" s="157" t="str">
        <f t="shared" si="2"/>
        <v/>
      </c>
      <c r="K135" s="158"/>
      <c r="L135" s="158"/>
      <c r="M135" s="158"/>
      <c r="N135" s="158"/>
      <c r="O135" s="157" t="s">
        <v>3661</v>
      </c>
      <c r="P135" s="164"/>
      <c r="Q135" s="798"/>
      <c r="R135" s="163"/>
    </row>
    <row r="136" spans="4:18" x14ac:dyDescent="0.25">
      <c r="D136" s="158" t="s">
        <v>3662</v>
      </c>
      <c r="E136" s="157" t="s">
        <v>3658</v>
      </c>
      <c r="F136" s="158"/>
      <c r="G136" s="157"/>
      <c r="H136" s="158"/>
      <c r="I136" s="158"/>
      <c r="J136" s="157" t="str">
        <f t="shared" si="2"/>
        <v/>
      </c>
      <c r="K136" s="158"/>
      <c r="L136" s="158"/>
      <c r="M136" s="158"/>
      <c r="N136" s="158"/>
      <c r="O136" s="157" t="s">
        <v>3663</v>
      </c>
      <c r="P136" s="164"/>
      <c r="Q136" s="798"/>
      <c r="R136" s="163"/>
    </row>
    <row r="137" spans="4:18" x14ac:dyDescent="0.25">
      <c r="D137" s="158" t="s">
        <v>3664</v>
      </c>
      <c r="E137" s="157" t="s">
        <v>3658</v>
      </c>
      <c r="F137" s="158"/>
      <c r="G137" s="157"/>
      <c r="H137" s="158"/>
      <c r="I137" s="158"/>
      <c r="J137" s="157" t="str">
        <f t="shared" si="2"/>
        <v/>
      </c>
      <c r="K137" s="158"/>
      <c r="L137" s="158"/>
      <c r="M137" s="158"/>
      <c r="N137" s="158"/>
      <c r="O137" s="157" t="s">
        <v>3665</v>
      </c>
      <c r="P137" s="164"/>
      <c r="Q137" s="798"/>
      <c r="R137" s="163"/>
    </row>
    <row r="138" spans="4:18" x14ac:dyDescent="0.25">
      <c r="D138" s="158" t="s">
        <v>3666</v>
      </c>
      <c r="E138" s="157" t="s">
        <v>3658</v>
      </c>
      <c r="F138" s="158"/>
      <c r="G138" s="157"/>
      <c r="H138" s="158"/>
      <c r="I138" s="158"/>
      <c r="J138" s="157" t="str">
        <f t="shared" si="2"/>
        <v/>
      </c>
      <c r="K138" s="158"/>
      <c r="L138" s="158"/>
      <c r="M138" s="158"/>
      <c r="N138" s="158"/>
      <c r="O138" s="157" t="s">
        <v>3667</v>
      </c>
      <c r="P138" s="164"/>
      <c r="Q138" s="798"/>
      <c r="R138" s="163"/>
    </row>
    <row r="139" spans="4:18" x14ac:dyDescent="0.25">
      <c r="D139" s="158" t="s">
        <v>3668</v>
      </c>
      <c r="E139" s="157" t="s">
        <v>3658</v>
      </c>
      <c r="F139" s="158"/>
      <c r="G139" s="157"/>
      <c r="H139" s="158"/>
      <c r="I139" s="158"/>
      <c r="J139" s="157" t="str">
        <f t="shared" si="2"/>
        <v/>
      </c>
      <c r="K139" s="158"/>
      <c r="L139" s="158"/>
      <c r="M139" s="158"/>
      <c r="N139" s="158"/>
      <c r="O139" s="157" t="s">
        <v>3669</v>
      </c>
      <c r="P139" s="164"/>
      <c r="Q139" s="798"/>
      <c r="R139" s="163"/>
    </row>
    <row r="140" spans="4:18" x14ac:dyDescent="0.25">
      <c r="D140" s="158" t="s">
        <v>3670</v>
      </c>
      <c r="E140" s="157" t="s">
        <v>3658</v>
      </c>
      <c r="F140" s="158"/>
      <c r="G140" s="157"/>
      <c r="H140" s="158"/>
      <c r="I140" s="158"/>
      <c r="J140" s="157" t="str">
        <f t="shared" si="2"/>
        <v/>
      </c>
      <c r="K140" s="158"/>
      <c r="L140" s="158"/>
      <c r="M140" s="158"/>
      <c r="N140" s="158"/>
      <c r="O140" s="157" t="s">
        <v>3671</v>
      </c>
      <c r="P140" s="164"/>
      <c r="Q140" s="798"/>
      <c r="R140" s="163"/>
    </row>
    <row r="141" spans="4:18" x14ac:dyDescent="0.25">
      <c r="D141" s="158" t="s">
        <v>3672</v>
      </c>
      <c r="E141" s="157" t="s">
        <v>3658</v>
      </c>
      <c r="F141" s="158"/>
      <c r="G141" s="157"/>
      <c r="H141" s="158"/>
      <c r="I141" s="158"/>
      <c r="J141" s="157" t="str">
        <f t="shared" si="2"/>
        <v/>
      </c>
      <c r="K141" s="158"/>
      <c r="L141" s="158"/>
      <c r="M141" s="158"/>
      <c r="N141" s="158"/>
      <c r="O141" s="157" t="s">
        <v>3673</v>
      </c>
      <c r="P141" s="164"/>
      <c r="Q141" s="798"/>
      <c r="R141" s="163"/>
    </row>
    <row r="142" spans="4:18" x14ac:dyDescent="0.25">
      <c r="D142" s="158" t="s">
        <v>3674</v>
      </c>
      <c r="E142" s="157" t="s">
        <v>3658</v>
      </c>
      <c r="F142" s="158"/>
      <c r="G142" s="157"/>
      <c r="H142" s="158"/>
      <c r="I142" s="158"/>
      <c r="J142" s="157" t="str">
        <f t="shared" si="2"/>
        <v/>
      </c>
      <c r="K142" s="158"/>
      <c r="L142" s="158"/>
      <c r="M142" s="158"/>
      <c r="N142" s="158"/>
      <c r="O142" s="157" t="s">
        <v>3675</v>
      </c>
      <c r="P142" s="164"/>
      <c r="Q142" s="798"/>
      <c r="R142" s="163"/>
    </row>
    <row r="143" spans="4:18" x14ac:dyDescent="0.25">
      <c r="D143" s="158" t="s">
        <v>3676</v>
      </c>
      <c r="E143" s="157" t="s">
        <v>3658</v>
      </c>
      <c r="F143" s="158"/>
      <c r="G143" s="157"/>
      <c r="H143" s="158"/>
      <c r="I143" s="158"/>
      <c r="J143" s="157" t="str">
        <f t="shared" si="2"/>
        <v/>
      </c>
      <c r="K143" s="158"/>
      <c r="L143" s="158"/>
      <c r="M143" s="158"/>
      <c r="N143" s="158"/>
      <c r="O143" s="157" t="s">
        <v>3677</v>
      </c>
      <c r="P143" s="164"/>
      <c r="Q143" s="798"/>
      <c r="R143" s="163"/>
    </row>
    <row r="144" spans="4:18" x14ac:dyDescent="0.25">
      <c r="D144" s="158" t="s">
        <v>3678</v>
      </c>
      <c r="E144" s="157" t="s">
        <v>3679</v>
      </c>
      <c r="F144" s="158"/>
      <c r="G144" s="157"/>
      <c r="H144" s="158"/>
      <c r="I144" s="158"/>
      <c r="J144" s="157" t="str">
        <f t="shared" si="2"/>
        <v/>
      </c>
      <c r="K144" s="158"/>
      <c r="L144" s="158"/>
      <c r="M144" s="158"/>
      <c r="N144" s="158"/>
      <c r="O144" s="157" t="s">
        <v>3680</v>
      </c>
      <c r="P144" s="164"/>
      <c r="Q144" s="798"/>
      <c r="R144" s="163"/>
    </row>
    <row r="145" spans="4:18" x14ac:dyDescent="0.25">
      <c r="D145" s="158" t="s">
        <v>3681</v>
      </c>
      <c r="E145" s="157" t="s">
        <v>3679</v>
      </c>
      <c r="F145" s="158"/>
      <c r="G145" s="157"/>
      <c r="H145" s="158"/>
      <c r="I145" s="158"/>
      <c r="J145" s="157" t="str">
        <f t="shared" si="2"/>
        <v/>
      </c>
      <c r="K145" s="158"/>
      <c r="L145" s="158"/>
      <c r="M145" s="158"/>
      <c r="N145" s="158"/>
      <c r="O145" s="157" t="s">
        <v>3682</v>
      </c>
      <c r="P145" s="164"/>
      <c r="Q145" s="798"/>
      <c r="R145" s="163"/>
    </row>
    <row r="146" spans="4:18" x14ac:dyDescent="0.25">
      <c r="D146" s="158" t="s">
        <v>3683</v>
      </c>
      <c r="E146" s="157" t="s">
        <v>3679</v>
      </c>
      <c r="F146" s="158"/>
      <c r="G146" s="157"/>
      <c r="H146" s="158"/>
      <c r="I146" s="158"/>
      <c r="J146" s="157" t="str">
        <f t="shared" si="2"/>
        <v/>
      </c>
      <c r="K146" s="158"/>
      <c r="L146" s="158"/>
      <c r="M146" s="158"/>
      <c r="N146" s="158"/>
      <c r="O146" s="157" t="s">
        <v>3684</v>
      </c>
      <c r="P146" s="164"/>
      <c r="Q146" s="798"/>
      <c r="R146" s="163"/>
    </row>
    <row r="147" spans="4:18" x14ac:dyDescent="0.25">
      <c r="D147" s="158" t="s">
        <v>3685</v>
      </c>
      <c r="E147" s="157" t="s">
        <v>3679</v>
      </c>
      <c r="F147" s="158"/>
      <c r="G147" s="157"/>
      <c r="H147" s="158"/>
      <c r="I147" s="158"/>
      <c r="J147" s="157" t="str">
        <f t="shared" si="2"/>
        <v/>
      </c>
      <c r="K147" s="158"/>
      <c r="L147" s="158"/>
      <c r="M147" s="158"/>
      <c r="N147" s="158"/>
      <c r="O147" s="157" t="s">
        <v>3686</v>
      </c>
      <c r="P147" s="164"/>
      <c r="Q147" s="798"/>
      <c r="R147" s="163"/>
    </row>
    <row r="148" spans="4:18" x14ac:dyDescent="0.25">
      <c r="D148" s="158" t="s">
        <v>3687</v>
      </c>
      <c r="E148" s="157" t="s">
        <v>3679</v>
      </c>
      <c r="F148" s="158"/>
      <c r="G148" s="157"/>
      <c r="H148" s="158"/>
      <c r="I148" s="158"/>
      <c r="J148" s="157" t="str">
        <f t="shared" si="2"/>
        <v/>
      </c>
      <c r="K148" s="158"/>
      <c r="L148" s="158"/>
      <c r="M148" s="158"/>
      <c r="N148" s="158"/>
      <c r="O148" s="157" t="s">
        <v>3688</v>
      </c>
      <c r="P148" s="164"/>
      <c r="Q148" s="798"/>
      <c r="R148" s="163"/>
    </row>
    <row r="149" spans="4:18" x14ac:dyDescent="0.25">
      <c r="D149" s="158" t="s">
        <v>3689</v>
      </c>
      <c r="E149" s="157" t="s">
        <v>3679</v>
      </c>
      <c r="F149" s="158"/>
      <c r="G149" s="157"/>
      <c r="H149" s="158"/>
      <c r="I149" s="158"/>
      <c r="J149" s="157" t="str">
        <f t="shared" si="2"/>
        <v/>
      </c>
      <c r="K149" s="158"/>
      <c r="L149" s="158"/>
      <c r="M149" s="158"/>
      <c r="N149" s="158"/>
      <c r="O149" s="157" t="s">
        <v>3690</v>
      </c>
      <c r="P149" s="164"/>
      <c r="Q149" s="798"/>
      <c r="R149" s="163"/>
    </row>
    <row r="150" spans="4:18" x14ac:dyDescent="0.25">
      <c r="D150" s="158" t="s">
        <v>3691</v>
      </c>
      <c r="E150" s="157" t="s">
        <v>3679</v>
      </c>
      <c r="F150" s="158"/>
      <c r="G150" s="157"/>
      <c r="H150" s="158"/>
      <c r="I150" s="158"/>
      <c r="J150" s="157" t="str">
        <f t="shared" si="2"/>
        <v/>
      </c>
      <c r="K150" s="158"/>
      <c r="L150" s="158"/>
      <c r="M150" s="158"/>
      <c r="N150" s="158"/>
      <c r="O150" s="157" t="s">
        <v>3692</v>
      </c>
      <c r="P150" s="164"/>
      <c r="Q150" s="798"/>
      <c r="R150" s="163"/>
    </row>
    <row r="151" spans="4:18" x14ac:dyDescent="0.25">
      <c r="D151" s="158" t="s">
        <v>3693</v>
      </c>
      <c r="E151" s="157" t="s">
        <v>3679</v>
      </c>
      <c r="F151" s="158"/>
      <c r="G151" s="157"/>
      <c r="H151" s="158"/>
      <c r="I151" s="158"/>
      <c r="J151" s="157" t="str">
        <f t="shared" si="2"/>
        <v/>
      </c>
      <c r="K151" s="158"/>
      <c r="L151" s="158"/>
      <c r="M151" s="158"/>
      <c r="N151" s="158"/>
      <c r="O151" s="157" t="s">
        <v>3694</v>
      </c>
      <c r="P151" s="164"/>
      <c r="Q151" s="798"/>
      <c r="R151" s="163"/>
    </row>
    <row r="152" spans="4:18" x14ac:dyDescent="0.25">
      <c r="D152" s="158" t="s">
        <v>3695</v>
      </c>
      <c r="E152" s="157" t="s">
        <v>3679</v>
      </c>
      <c r="F152" s="158"/>
      <c r="G152" s="157"/>
      <c r="H152" s="158"/>
      <c r="I152" s="158"/>
      <c r="J152" s="157" t="str">
        <f t="shared" si="2"/>
        <v/>
      </c>
      <c r="K152" s="158"/>
      <c r="L152" s="158"/>
      <c r="M152" s="158"/>
      <c r="N152" s="158"/>
      <c r="O152" s="157" t="s">
        <v>3696</v>
      </c>
      <c r="P152" s="164"/>
      <c r="Q152" s="798"/>
      <c r="R152" s="163"/>
    </row>
    <row r="153" spans="4:18" x14ac:dyDescent="0.25">
      <c r="D153" s="158" t="s">
        <v>3697</v>
      </c>
      <c r="E153" s="157" t="s">
        <v>3679</v>
      </c>
      <c r="F153" s="158"/>
      <c r="G153" s="157"/>
      <c r="H153" s="158"/>
      <c r="I153" s="158"/>
      <c r="J153" s="157" t="str">
        <f t="shared" si="2"/>
        <v/>
      </c>
      <c r="K153" s="158"/>
      <c r="L153" s="158"/>
      <c r="M153" s="158"/>
      <c r="N153" s="158"/>
      <c r="O153" s="157" t="s">
        <v>3698</v>
      </c>
      <c r="P153" s="164"/>
      <c r="Q153" s="798"/>
      <c r="R153" s="163"/>
    </row>
    <row r="157" spans="4:18" ht="13" x14ac:dyDescent="0.3">
      <c r="D157" s="6" t="s">
        <v>157</v>
      </c>
    </row>
    <row r="158" spans="4:18" x14ac:dyDescent="0.25">
      <c r="D158" s="157" t="s">
        <v>159</v>
      </c>
      <c r="E158" s="157" t="s">
        <v>161</v>
      </c>
      <c r="F158" s="157" t="s">
        <v>55</v>
      </c>
      <c r="G158" s="157"/>
      <c r="H158" s="157" t="s">
        <v>34</v>
      </c>
      <c r="I158" s="157" t="s">
        <v>27</v>
      </c>
      <c r="J158" s="157" t="s">
        <v>155</v>
      </c>
      <c r="K158" s="157" t="s">
        <v>28</v>
      </c>
      <c r="L158" s="157" t="s">
        <v>29</v>
      </c>
      <c r="M158" s="157" t="s">
        <v>18</v>
      </c>
      <c r="N158" s="157" t="s">
        <v>9</v>
      </c>
      <c r="O158" s="157" t="s">
        <v>48</v>
      </c>
    </row>
    <row r="159" spans="4:18" hidden="1" x14ac:dyDescent="0.25">
      <c r="D159" s="158" t="s">
        <v>158</v>
      </c>
      <c r="E159" s="157" t="s">
        <v>160</v>
      </c>
      <c r="F159" s="158" t="s">
        <v>162</v>
      </c>
      <c r="G159" s="157"/>
      <c r="H159" s="158" t="s">
        <v>77</v>
      </c>
      <c r="I159" s="158" t="s">
        <v>76</v>
      </c>
      <c r="J159" s="157" t="str">
        <f>F159&amp;H159&amp;I159</f>
        <v>[Outcome Indicator Name][Category][Disaggregation]</v>
      </c>
      <c r="K159" s="158" t="s">
        <v>40</v>
      </c>
      <c r="L159" s="158" t="s">
        <v>41</v>
      </c>
      <c r="M159" s="158" t="s">
        <v>42</v>
      </c>
      <c r="N159" s="158" t="s">
        <v>69</v>
      </c>
      <c r="O159" s="157" t="s">
        <v>47</v>
      </c>
    </row>
    <row r="160" spans="4:18" x14ac:dyDescent="0.25">
      <c r="D160" s="158" t="s">
        <v>3699</v>
      </c>
      <c r="E160" s="157" t="s">
        <v>3700</v>
      </c>
      <c r="F160" s="158"/>
      <c r="G160" s="157"/>
      <c r="H160" s="158"/>
      <c r="I160" s="158"/>
      <c r="J160" s="157" t="str">
        <f t="shared" ref="J160:J223" si="3">F160&amp;H160&amp;I160</f>
        <v/>
      </c>
      <c r="K160" s="158"/>
      <c r="L160" s="158"/>
      <c r="M160" s="158"/>
      <c r="N160" s="158"/>
      <c r="O160" s="157" t="s">
        <v>3701</v>
      </c>
    </row>
    <row r="161" spans="4:15" x14ac:dyDescent="0.25">
      <c r="D161" s="158" t="s">
        <v>3702</v>
      </c>
      <c r="E161" s="157" t="s">
        <v>3700</v>
      </c>
      <c r="F161" s="158"/>
      <c r="G161" s="157"/>
      <c r="H161" s="158"/>
      <c r="I161" s="158"/>
      <c r="J161" s="157" t="str">
        <f t="shared" si="3"/>
        <v/>
      </c>
      <c r="K161" s="158"/>
      <c r="L161" s="158"/>
      <c r="M161" s="158"/>
      <c r="N161" s="158"/>
      <c r="O161" s="157" t="s">
        <v>3703</v>
      </c>
    </row>
    <row r="162" spans="4:15" x14ac:dyDescent="0.25">
      <c r="D162" s="158" t="s">
        <v>3704</v>
      </c>
      <c r="E162" s="157" t="s">
        <v>3700</v>
      </c>
      <c r="F162" s="158"/>
      <c r="G162" s="157"/>
      <c r="H162" s="158"/>
      <c r="I162" s="158"/>
      <c r="J162" s="157" t="str">
        <f t="shared" si="3"/>
        <v/>
      </c>
      <c r="K162" s="158"/>
      <c r="L162" s="158"/>
      <c r="M162" s="158"/>
      <c r="N162" s="158"/>
      <c r="O162" s="157" t="s">
        <v>3705</v>
      </c>
    </row>
    <row r="163" spans="4:15" x14ac:dyDescent="0.25">
      <c r="D163" s="158" t="s">
        <v>3706</v>
      </c>
      <c r="E163" s="157" t="s">
        <v>3700</v>
      </c>
      <c r="F163" s="158"/>
      <c r="G163" s="157"/>
      <c r="H163" s="158"/>
      <c r="I163" s="158"/>
      <c r="J163" s="157" t="str">
        <f t="shared" si="3"/>
        <v/>
      </c>
      <c r="K163" s="158"/>
      <c r="L163" s="158"/>
      <c r="M163" s="158"/>
      <c r="N163" s="158"/>
      <c r="O163" s="157" t="s">
        <v>3707</v>
      </c>
    </row>
    <row r="164" spans="4:15" x14ac:dyDescent="0.25">
      <c r="D164" s="158" t="s">
        <v>3708</v>
      </c>
      <c r="E164" s="157" t="s">
        <v>3700</v>
      </c>
      <c r="F164" s="158"/>
      <c r="G164" s="157"/>
      <c r="H164" s="158"/>
      <c r="I164" s="158"/>
      <c r="J164" s="157" t="str">
        <f t="shared" si="3"/>
        <v/>
      </c>
      <c r="K164" s="158"/>
      <c r="L164" s="158"/>
      <c r="M164" s="158"/>
      <c r="N164" s="158"/>
      <c r="O164" s="157" t="s">
        <v>3709</v>
      </c>
    </row>
    <row r="165" spans="4:15" x14ac:dyDescent="0.25">
      <c r="D165" s="158" t="s">
        <v>3710</v>
      </c>
      <c r="E165" s="157" t="s">
        <v>3700</v>
      </c>
      <c r="F165" s="158"/>
      <c r="G165" s="157"/>
      <c r="H165" s="158"/>
      <c r="I165" s="158"/>
      <c r="J165" s="157" t="str">
        <f t="shared" si="3"/>
        <v/>
      </c>
      <c r="K165" s="158"/>
      <c r="L165" s="158"/>
      <c r="M165" s="158"/>
      <c r="N165" s="158"/>
      <c r="O165" s="157" t="s">
        <v>3711</v>
      </c>
    </row>
    <row r="166" spans="4:15" x14ac:dyDescent="0.25">
      <c r="D166" s="158" t="s">
        <v>3712</v>
      </c>
      <c r="E166" s="157" t="s">
        <v>3700</v>
      </c>
      <c r="F166" s="158"/>
      <c r="G166" s="157"/>
      <c r="H166" s="158"/>
      <c r="I166" s="158"/>
      <c r="J166" s="157" t="str">
        <f t="shared" si="3"/>
        <v/>
      </c>
      <c r="K166" s="158"/>
      <c r="L166" s="158"/>
      <c r="M166" s="158"/>
      <c r="N166" s="158"/>
      <c r="O166" s="157" t="s">
        <v>3713</v>
      </c>
    </row>
    <row r="167" spans="4:15" x14ac:dyDescent="0.25">
      <c r="D167" s="158" t="s">
        <v>3714</v>
      </c>
      <c r="E167" s="157" t="s">
        <v>3700</v>
      </c>
      <c r="F167" s="158"/>
      <c r="G167" s="157"/>
      <c r="H167" s="158"/>
      <c r="I167" s="158"/>
      <c r="J167" s="157" t="str">
        <f t="shared" si="3"/>
        <v/>
      </c>
      <c r="K167" s="158"/>
      <c r="L167" s="158"/>
      <c r="M167" s="158"/>
      <c r="N167" s="158"/>
      <c r="O167" s="157" t="s">
        <v>3715</v>
      </c>
    </row>
    <row r="168" spans="4:15" x14ac:dyDescent="0.25">
      <c r="D168" s="158" t="s">
        <v>3716</v>
      </c>
      <c r="E168" s="157" t="s">
        <v>3700</v>
      </c>
      <c r="F168" s="158"/>
      <c r="G168" s="157"/>
      <c r="H168" s="158"/>
      <c r="I168" s="158"/>
      <c r="J168" s="157" t="str">
        <f t="shared" si="3"/>
        <v/>
      </c>
      <c r="K168" s="158"/>
      <c r="L168" s="158"/>
      <c r="M168" s="158"/>
      <c r="N168" s="158"/>
      <c r="O168" s="157" t="s">
        <v>3717</v>
      </c>
    </row>
    <row r="169" spans="4:15" x14ac:dyDescent="0.25">
      <c r="D169" s="158" t="s">
        <v>3718</v>
      </c>
      <c r="E169" s="157" t="s">
        <v>3700</v>
      </c>
      <c r="F169" s="158"/>
      <c r="G169" s="157"/>
      <c r="H169" s="158"/>
      <c r="I169" s="158"/>
      <c r="J169" s="157" t="str">
        <f t="shared" si="3"/>
        <v/>
      </c>
      <c r="K169" s="158"/>
      <c r="L169" s="158"/>
      <c r="M169" s="158"/>
      <c r="N169" s="158"/>
      <c r="O169" s="157" t="s">
        <v>3719</v>
      </c>
    </row>
    <row r="170" spans="4:15" x14ac:dyDescent="0.25">
      <c r="D170" s="158" t="s">
        <v>3720</v>
      </c>
      <c r="E170" s="157" t="s">
        <v>3721</v>
      </c>
      <c r="F170" s="158"/>
      <c r="G170" s="157"/>
      <c r="H170" s="158"/>
      <c r="I170" s="158"/>
      <c r="J170" s="157" t="str">
        <f t="shared" si="3"/>
        <v/>
      </c>
      <c r="K170" s="158"/>
      <c r="L170" s="158"/>
      <c r="M170" s="158"/>
      <c r="N170" s="158"/>
      <c r="O170" s="157" t="s">
        <v>3722</v>
      </c>
    </row>
    <row r="171" spans="4:15" x14ac:dyDescent="0.25">
      <c r="D171" s="158" t="s">
        <v>3723</v>
      </c>
      <c r="E171" s="157" t="s">
        <v>3721</v>
      </c>
      <c r="F171" s="158"/>
      <c r="G171" s="157"/>
      <c r="H171" s="158"/>
      <c r="I171" s="158"/>
      <c r="J171" s="157" t="str">
        <f t="shared" si="3"/>
        <v/>
      </c>
      <c r="K171" s="158"/>
      <c r="L171" s="158"/>
      <c r="M171" s="158"/>
      <c r="N171" s="158"/>
      <c r="O171" s="157" t="s">
        <v>3724</v>
      </c>
    </row>
    <row r="172" spans="4:15" x14ac:dyDescent="0.25">
      <c r="D172" s="158" t="s">
        <v>3725</v>
      </c>
      <c r="E172" s="157" t="s">
        <v>3721</v>
      </c>
      <c r="F172" s="158"/>
      <c r="G172" s="157"/>
      <c r="H172" s="158"/>
      <c r="I172" s="158"/>
      <c r="J172" s="157" t="str">
        <f t="shared" si="3"/>
        <v/>
      </c>
      <c r="K172" s="158"/>
      <c r="L172" s="158"/>
      <c r="M172" s="158"/>
      <c r="N172" s="158"/>
      <c r="O172" s="157" t="s">
        <v>3726</v>
      </c>
    </row>
    <row r="173" spans="4:15" x14ac:dyDescent="0.25">
      <c r="D173" s="158" t="s">
        <v>3727</v>
      </c>
      <c r="E173" s="157" t="s">
        <v>3721</v>
      </c>
      <c r="F173" s="158"/>
      <c r="G173" s="157"/>
      <c r="H173" s="158"/>
      <c r="I173" s="158"/>
      <c r="J173" s="157" t="str">
        <f t="shared" si="3"/>
        <v/>
      </c>
      <c r="K173" s="158"/>
      <c r="L173" s="158"/>
      <c r="M173" s="158"/>
      <c r="N173" s="158"/>
      <c r="O173" s="157" t="s">
        <v>3728</v>
      </c>
    </row>
    <row r="174" spans="4:15" x14ac:dyDescent="0.25">
      <c r="D174" s="158" t="s">
        <v>3729</v>
      </c>
      <c r="E174" s="157" t="s">
        <v>3721</v>
      </c>
      <c r="F174" s="158"/>
      <c r="G174" s="157"/>
      <c r="H174" s="158"/>
      <c r="I174" s="158"/>
      <c r="J174" s="157" t="str">
        <f t="shared" si="3"/>
        <v/>
      </c>
      <c r="K174" s="158"/>
      <c r="L174" s="158"/>
      <c r="M174" s="158"/>
      <c r="N174" s="158"/>
      <c r="O174" s="157" t="s">
        <v>3730</v>
      </c>
    </row>
    <row r="175" spans="4:15" x14ac:dyDescent="0.25">
      <c r="D175" s="158" t="s">
        <v>3731</v>
      </c>
      <c r="E175" s="157" t="s">
        <v>3721</v>
      </c>
      <c r="F175" s="158"/>
      <c r="G175" s="157"/>
      <c r="H175" s="158"/>
      <c r="I175" s="158"/>
      <c r="J175" s="157" t="str">
        <f t="shared" si="3"/>
        <v/>
      </c>
      <c r="K175" s="158"/>
      <c r="L175" s="158"/>
      <c r="M175" s="158"/>
      <c r="N175" s="158"/>
      <c r="O175" s="157" t="s">
        <v>3732</v>
      </c>
    </row>
    <row r="176" spans="4:15" x14ac:dyDescent="0.25">
      <c r="D176" s="158" t="s">
        <v>3733</v>
      </c>
      <c r="E176" s="157" t="s">
        <v>3721</v>
      </c>
      <c r="F176" s="158"/>
      <c r="G176" s="157"/>
      <c r="H176" s="158"/>
      <c r="I176" s="158"/>
      <c r="J176" s="157" t="str">
        <f t="shared" si="3"/>
        <v/>
      </c>
      <c r="K176" s="158"/>
      <c r="L176" s="158"/>
      <c r="M176" s="158"/>
      <c r="N176" s="158"/>
      <c r="O176" s="157" t="s">
        <v>3734</v>
      </c>
    </row>
    <row r="177" spans="4:15" x14ac:dyDescent="0.25">
      <c r="D177" s="158" t="s">
        <v>3735</v>
      </c>
      <c r="E177" s="157" t="s">
        <v>3721</v>
      </c>
      <c r="F177" s="158"/>
      <c r="G177" s="157"/>
      <c r="H177" s="158"/>
      <c r="I177" s="158"/>
      <c r="J177" s="157" t="str">
        <f t="shared" si="3"/>
        <v/>
      </c>
      <c r="K177" s="158"/>
      <c r="L177" s="158"/>
      <c r="M177" s="158"/>
      <c r="N177" s="158"/>
      <c r="O177" s="157" t="s">
        <v>3736</v>
      </c>
    </row>
    <row r="178" spans="4:15" x14ac:dyDescent="0.25">
      <c r="D178" s="158" t="s">
        <v>3737</v>
      </c>
      <c r="E178" s="157" t="s">
        <v>3721</v>
      </c>
      <c r="F178" s="158"/>
      <c r="G178" s="157"/>
      <c r="H178" s="158"/>
      <c r="I178" s="158"/>
      <c r="J178" s="157" t="str">
        <f t="shared" si="3"/>
        <v/>
      </c>
      <c r="K178" s="158"/>
      <c r="L178" s="158"/>
      <c r="M178" s="158"/>
      <c r="N178" s="158"/>
      <c r="O178" s="157" t="s">
        <v>3738</v>
      </c>
    </row>
    <row r="179" spans="4:15" x14ac:dyDescent="0.25">
      <c r="D179" s="158" t="s">
        <v>3739</v>
      </c>
      <c r="E179" s="157" t="s">
        <v>3721</v>
      </c>
      <c r="F179" s="158"/>
      <c r="G179" s="157"/>
      <c r="H179" s="158"/>
      <c r="I179" s="158"/>
      <c r="J179" s="157" t="str">
        <f t="shared" si="3"/>
        <v/>
      </c>
      <c r="K179" s="158"/>
      <c r="L179" s="158"/>
      <c r="M179" s="158"/>
      <c r="N179" s="158"/>
      <c r="O179" s="157" t="s">
        <v>3740</v>
      </c>
    </row>
    <row r="180" spans="4:15" x14ac:dyDescent="0.25">
      <c r="D180" s="158" t="s">
        <v>3741</v>
      </c>
      <c r="E180" s="157" t="s">
        <v>3742</v>
      </c>
      <c r="F180" s="158"/>
      <c r="G180" s="157"/>
      <c r="H180" s="158"/>
      <c r="I180" s="158"/>
      <c r="J180" s="157" t="str">
        <f t="shared" si="3"/>
        <v/>
      </c>
      <c r="K180" s="158"/>
      <c r="L180" s="158"/>
      <c r="M180" s="158"/>
      <c r="N180" s="158"/>
      <c r="O180" s="157" t="s">
        <v>3743</v>
      </c>
    </row>
    <row r="181" spans="4:15" x14ac:dyDescent="0.25">
      <c r="D181" s="158" t="s">
        <v>3744</v>
      </c>
      <c r="E181" s="157" t="s">
        <v>3742</v>
      </c>
      <c r="F181" s="158"/>
      <c r="G181" s="157"/>
      <c r="H181" s="158"/>
      <c r="I181" s="158"/>
      <c r="J181" s="157" t="str">
        <f t="shared" si="3"/>
        <v/>
      </c>
      <c r="K181" s="158"/>
      <c r="L181" s="158"/>
      <c r="M181" s="158"/>
      <c r="N181" s="158"/>
      <c r="O181" s="157" t="s">
        <v>3745</v>
      </c>
    </row>
    <row r="182" spans="4:15" x14ac:dyDescent="0.25">
      <c r="D182" s="158" t="s">
        <v>3746</v>
      </c>
      <c r="E182" s="157" t="s">
        <v>3742</v>
      </c>
      <c r="F182" s="158"/>
      <c r="G182" s="157"/>
      <c r="H182" s="158"/>
      <c r="I182" s="158"/>
      <c r="J182" s="157" t="str">
        <f t="shared" si="3"/>
        <v/>
      </c>
      <c r="K182" s="158"/>
      <c r="L182" s="158"/>
      <c r="M182" s="158"/>
      <c r="N182" s="158"/>
      <c r="O182" s="157" t="s">
        <v>3747</v>
      </c>
    </row>
    <row r="183" spans="4:15" x14ac:dyDescent="0.25">
      <c r="D183" s="158" t="s">
        <v>3748</v>
      </c>
      <c r="E183" s="157" t="s">
        <v>3742</v>
      </c>
      <c r="F183" s="158"/>
      <c r="G183" s="157"/>
      <c r="H183" s="158"/>
      <c r="I183" s="158"/>
      <c r="J183" s="157" t="str">
        <f t="shared" si="3"/>
        <v/>
      </c>
      <c r="K183" s="158"/>
      <c r="L183" s="158"/>
      <c r="M183" s="158"/>
      <c r="N183" s="158"/>
      <c r="O183" s="157" t="s">
        <v>3749</v>
      </c>
    </row>
    <row r="184" spans="4:15" x14ac:dyDescent="0.25">
      <c r="D184" s="158" t="s">
        <v>3750</v>
      </c>
      <c r="E184" s="157" t="s">
        <v>3742</v>
      </c>
      <c r="F184" s="158"/>
      <c r="G184" s="157"/>
      <c r="H184" s="158"/>
      <c r="I184" s="158"/>
      <c r="J184" s="157" t="str">
        <f t="shared" si="3"/>
        <v/>
      </c>
      <c r="K184" s="158"/>
      <c r="L184" s="158"/>
      <c r="M184" s="158"/>
      <c r="N184" s="158"/>
      <c r="O184" s="157" t="s">
        <v>3751</v>
      </c>
    </row>
    <row r="185" spans="4:15" x14ac:dyDescent="0.25">
      <c r="D185" s="158" t="s">
        <v>3752</v>
      </c>
      <c r="E185" s="157" t="s">
        <v>3742</v>
      </c>
      <c r="F185" s="158"/>
      <c r="G185" s="157"/>
      <c r="H185" s="158"/>
      <c r="I185" s="158"/>
      <c r="J185" s="157" t="str">
        <f t="shared" si="3"/>
        <v/>
      </c>
      <c r="K185" s="158"/>
      <c r="L185" s="158"/>
      <c r="M185" s="158"/>
      <c r="N185" s="158"/>
      <c r="O185" s="157" t="s">
        <v>3753</v>
      </c>
    </row>
    <row r="186" spans="4:15" x14ac:dyDescent="0.25">
      <c r="D186" s="158" t="s">
        <v>3754</v>
      </c>
      <c r="E186" s="157" t="s">
        <v>3742</v>
      </c>
      <c r="F186" s="158"/>
      <c r="G186" s="157"/>
      <c r="H186" s="158"/>
      <c r="I186" s="158"/>
      <c r="J186" s="157" t="str">
        <f t="shared" si="3"/>
        <v/>
      </c>
      <c r="K186" s="158"/>
      <c r="L186" s="158"/>
      <c r="M186" s="158"/>
      <c r="N186" s="158"/>
      <c r="O186" s="157" t="s">
        <v>3755</v>
      </c>
    </row>
    <row r="187" spans="4:15" x14ac:dyDescent="0.25">
      <c r="D187" s="158" t="s">
        <v>3756</v>
      </c>
      <c r="E187" s="157" t="s">
        <v>3742</v>
      </c>
      <c r="F187" s="158"/>
      <c r="G187" s="157"/>
      <c r="H187" s="158"/>
      <c r="I187" s="158"/>
      <c r="J187" s="157" t="str">
        <f t="shared" si="3"/>
        <v/>
      </c>
      <c r="K187" s="158"/>
      <c r="L187" s="158"/>
      <c r="M187" s="158"/>
      <c r="N187" s="158"/>
      <c r="O187" s="157" t="s">
        <v>3757</v>
      </c>
    </row>
    <row r="188" spans="4:15" x14ac:dyDescent="0.25">
      <c r="D188" s="158" t="s">
        <v>3758</v>
      </c>
      <c r="E188" s="157" t="s">
        <v>3742</v>
      </c>
      <c r="F188" s="158"/>
      <c r="G188" s="157"/>
      <c r="H188" s="158"/>
      <c r="I188" s="158"/>
      <c r="J188" s="157" t="str">
        <f t="shared" si="3"/>
        <v/>
      </c>
      <c r="K188" s="158"/>
      <c r="L188" s="158"/>
      <c r="M188" s="158"/>
      <c r="N188" s="158"/>
      <c r="O188" s="157" t="s">
        <v>3759</v>
      </c>
    </row>
    <row r="189" spans="4:15" x14ac:dyDescent="0.25">
      <c r="D189" s="158" t="s">
        <v>3760</v>
      </c>
      <c r="E189" s="157" t="s">
        <v>3742</v>
      </c>
      <c r="F189" s="158"/>
      <c r="G189" s="157"/>
      <c r="H189" s="158"/>
      <c r="I189" s="158"/>
      <c r="J189" s="157" t="str">
        <f t="shared" si="3"/>
        <v/>
      </c>
      <c r="K189" s="158"/>
      <c r="L189" s="158"/>
      <c r="M189" s="158"/>
      <c r="N189" s="158"/>
      <c r="O189" s="157" t="s">
        <v>3761</v>
      </c>
    </row>
    <row r="190" spans="4:15" x14ac:dyDescent="0.25">
      <c r="D190" s="158" t="s">
        <v>3762</v>
      </c>
      <c r="E190" s="157" t="s">
        <v>3763</v>
      </c>
      <c r="F190" s="158"/>
      <c r="G190" s="157"/>
      <c r="H190" s="158"/>
      <c r="I190" s="158"/>
      <c r="J190" s="157" t="str">
        <f t="shared" si="3"/>
        <v/>
      </c>
      <c r="K190" s="158"/>
      <c r="L190" s="158"/>
      <c r="M190" s="158"/>
      <c r="N190" s="158"/>
      <c r="O190" s="157" t="s">
        <v>3764</v>
      </c>
    </row>
    <row r="191" spans="4:15" x14ac:dyDescent="0.25">
      <c r="D191" s="158" t="s">
        <v>3765</v>
      </c>
      <c r="E191" s="157" t="s">
        <v>3763</v>
      </c>
      <c r="F191" s="158"/>
      <c r="G191" s="157"/>
      <c r="H191" s="158"/>
      <c r="I191" s="158"/>
      <c r="J191" s="157" t="str">
        <f t="shared" si="3"/>
        <v/>
      </c>
      <c r="K191" s="158"/>
      <c r="L191" s="158"/>
      <c r="M191" s="158"/>
      <c r="N191" s="158"/>
      <c r="O191" s="157" t="s">
        <v>3766</v>
      </c>
    </row>
    <row r="192" spans="4:15" x14ac:dyDescent="0.25">
      <c r="D192" s="158" t="s">
        <v>3767</v>
      </c>
      <c r="E192" s="157" t="s">
        <v>3763</v>
      </c>
      <c r="F192" s="158"/>
      <c r="G192" s="157"/>
      <c r="H192" s="158"/>
      <c r="I192" s="158"/>
      <c r="J192" s="157" t="str">
        <f t="shared" si="3"/>
        <v/>
      </c>
      <c r="K192" s="158"/>
      <c r="L192" s="158"/>
      <c r="M192" s="158"/>
      <c r="N192" s="158"/>
      <c r="O192" s="157" t="s">
        <v>3768</v>
      </c>
    </row>
    <row r="193" spans="4:15" x14ac:dyDescent="0.25">
      <c r="D193" s="158" t="s">
        <v>3769</v>
      </c>
      <c r="E193" s="157" t="s">
        <v>3763</v>
      </c>
      <c r="F193" s="158"/>
      <c r="G193" s="157"/>
      <c r="H193" s="158"/>
      <c r="I193" s="158"/>
      <c r="J193" s="157" t="str">
        <f t="shared" si="3"/>
        <v/>
      </c>
      <c r="K193" s="158"/>
      <c r="L193" s="158"/>
      <c r="M193" s="158"/>
      <c r="N193" s="158"/>
      <c r="O193" s="157" t="s">
        <v>3770</v>
      </c>
    </row>
    <row r="194" spans="4:15" x14ac:dyDescent="0.25">
      <c r="D194" s="158" t="s">
        <v>3771</v>
      </c>
      <c r="E194" s="157" t="s">
        <v>3763</v>
      </c>
      <c r="F194" s="158"/>
      <c r="G194" s="157"/>
      <c r="H194" s="158"/>
      <c r="I194" s="158"/>
      <c r="J194" s="157" t="str">
        <f t="shared" si="3"/>
        <v/>
      </c>
      <c r="K194" s="158"/>
      <c r="L194" s="158"/>
      <c r="M194" s="158"/>
      <c r="N194" s="158"/>
      <c r="O194" s="157" t="s">
        <v>3772</v>
      </c>
    </row>
    <row r="195" spans="4:15" x14ac:dyDescent="0.25">
      <c r="D195" s="158" t="s">
        <v>3773</v>
      </c>
      <c r="E195" s="157" t="s">
        <v>3763</v>
      </c>
      <c r="F195" s="158"/>
      <c r="G195" s="157"/>
      <c r="H195" s="158"/>
      <c r="I195" s="158"/>
      <c r="J195" s="157" t="str">
        <f t="shared" si="3"/>
        <v/>
      </c>
      <c r="K195" s="158"/>
      <c r="L195" s="158"/>
      <c r="M195" s="158"/>
      <c r="N195" s="158"/>
      <c r="O195" s="157" t="s">
        <v>3774</v>
      </c>
    </row>
    <row r="196" spans="4:15" x14ac:dyDescent="0.25">
      <c r="D196" s="158" t="s">
        <v>3775</v>
      </c>
      <c r="E196" s="157" t="s">
        <v>3763</v>
      </c>
      <c r="F196" s="158"/>
      <c r="G196" s="157"/>
      <c r="H196" s="158"/>
      <c r="I196" s="158"/>
      <c r="J196" s="157" t="str">
        <f t="shared" si="3"/>
        <v/>
      </c>
      <c r="K196" s="158"/>
      <c r="L196" s="158"/>
      <c r="M196" s="158"/>
      <c r="N196" s="158"/>
      <c r="O196" s="157" t="s">
        <v>3776</v>
      </c>
    </row>
    <row r="197" spans="4:15" x14ac:dyDescent="0.25">
      <c r="D197" s="158" t="s">
        <v>3777</v>
      </c>
      <c r="E197" s="157" t="s">
        <v>3763</v>
      </c>
      <c r="F197" s="158"/>
      <c r="G197" s="157"/>
      <c r="H197" s="158"/>
      <c r="I197" s="158"/>
      <c r="J197" s="157" t="str">
        <f t="shared" si="3"/>
        <v/>
      </c>
      <c r="K197" s="158"/>
      <c r="L197" s="158"/>
      <c r="M197" s="158"/>
      <c r="N197" s="158"/>
      <c r="O197" s="157" t="s">
        <v>3778</v>
      </c>
    </row>
    <row r="198" spans="4:15" x14ac:dyDescent="0.25">
      <c r="D198" s="158" t="s">
        <v>3779</v>
      </c>
      <c r="E198" s="157" t="s">
        <v>3763</v>
      </c>
      <c r="F198" s="158"/>
      <c r="G198" s="157"/>
      <c r="H198" s="158"/>
      <c r="I198" s="158"/>
      <c r="J198" s="157" t="str">
        <f t="shared" si="3"/>
        <v/>
      </c>
      <c r="K198" s="158"/>
      <c r="L198" s="158"/>
      <c r="M198" s="158"/>
      <c r="N198" s="158"/>
      <c r="O198" s="157" t="s">
        <v>3780</v>
      </c>
    </row>
    <row r="199" spans="4:15" x14ac:dyDescent="0.25">
      <c r="D199" s="158" t="s">
        <v>3781</v>
      </c>
      <c r="E199" s="157" t="s">
        <v>3763</v>
      </c>
      <c r="F199" s="158"/>
      <c r="G199" s="157"/>
      <c r="H199" s="158"/>
      <c r="I199" s="158"/>
      <c r="J199" s="157" t="str">
        <f t="shared" si="3"/>
        <v/>
      </c>
      <c r="K199" s="158"/>
      <c r="L199" s="158"/>
      <c r="M199" s="158"/>
      <c r="N199" s="158"/>
      <c r="O199" s="157" t="s">
        <v>3782</v>
      </c>
    </row>
    <row r="200" spans="4:15" x14ac:dyDescent="0.25">
      <c r="D200" s="158" t="s">
        <v>3783</v>
      </c>
      <c r="E200" s="157" t="s">
        <v>3784</v>
      </c>
      <c r="F200" s="158"/>
      <c r="G200" s="157"/>
      <c r="H200" s="158"/>
      <c r="I200" s="158"/>
      <c r="J200" s="157" t="str">
        <f t="shared" si="3"/>
        <v/>
      </c>
      <c r="K200" s="158"/>
      <c r="L200" s="158"/>
      <c r="M200" s="158"/>
      <c r="N200" s="158"/>
      <c r="O200" s="157" t="s">
        <v>3785</v>
      </c>
    </row>
    <row r="201" spans="4:15" x14ac:dyDescent="0.25">
      <c r="D201" s="158" t="s">
        <v>3786</v>
      </c>
      <c r="E201" s="157" t="s">
        <v>3784</v>
      </c>
      <c r="F201" s="158"/>
      <c r="G201" s="157"/>
      <c r="H201" s="158"/>
      <c r="I201" s="158"/>
      <c r="J201" s="157" t="str">
        <f t="shared" si="3"/>
        <v/>
      </c>
      <c r="K201" s="158"/>
      <c r="L201" s="158"/>
      <c r="M201" s="158"/>
      <c r="N201" s="158"/>
      <c r="O201" s="157" t="s">
        <v>3787</v>
      </c>
    </row>
    <row r="202" spans="4:15" x14ac:dyDescent="0.25">
      <c r="D202" s="158" t="s">
        <v>3788</v>
      </c>
      <c r="E202" s="157" t="s">
        <v>3784</v>
      </c>
      <c r="F202" s="158"/>
      <c r="G202" s="157"/>
      <c r="H202" s="158"/>
      <c r="I202" s="158"/>
      <c r="J202" s="157" t="str">
        <f t="shared" si="3"/>
        <v/>
      </c>
      <c r="K202" s="158"/>
      <c r="L202" s="158"/>
      <c r="M202" s="158"/>
      <c r="N202" s="158"/>
      <c r="O202" s="157" t="s">
        <v>3789</v>
      </c>
    </row>
    <row r="203" spans="4:15" x14ac:dyDescent="0.25">
      <c r="D203" s="158" t="s">
        <v>3790</v>
      </c>
      <c r="E203" s="157" t="s">
        <v>3784</v>
      </c>
      <c r="F203" s="158"/>
      <c r="G203" s="157"/>
      <c r="H203" s="158"/>
      <c r="I203" s="158"/>
      <c r="J203" s="157" t="str">
        <f t="shared" si="3"/>
        <v/>
      </c>
      <c r="K203" s="158"/>
      <c r="L203" s="158"/>
      <c r="M203" s="158"/>
      <c r="N203" s="158"/>
      <c r="O203" s="157" t="s">
        <v>3791</v>
      </c>
    </row>
    <row r="204" spans="4:15" x14ac:dyDescent="0.25">
      <c r="D204" s="158" t="s">
        <v>3792</v>
      </c>
      <c r="E204" s="157" t="s">
        <v>3784</v>
      </c>
      <c r="F204" s="158"/>
      <c r="G204" s="157"/>
      <c r="H204" s="158"/>
      <c r="I204" s="158"/>
      <c r="J204" s="157" t="str">
        <f t="shared" si="3"/>
        <v/>
      </c>
      <c r="K204" s="158"/>
      <c r="L204" s="158"/>
      <c r="M204" s="158"/>
      <c r="N204" s="158"/>
      <c r="O204" s="157" t="s">
        <v>3793</v>
      </c>
    </row>
    <row r="205" spans="4:15" x14ac:dyDescent="0.25">
      <c r="D205" s="158" t="s">
        <v>3794</v>
      </c>
      <c r="E205" s="157" t="s">
        <v>3784</v>
      </c>
      <c r="F205" s="158"/>
      <c r="G205" s="157"/>
      <c r="H205" s="158"/>
      <c r="I205" s="158"/>
      <c r="J205" s="157" t="str">
        <f t="shared" si="3"/>
        <v/>
      </c>
      <c r="K205" s="158"/>
      <c r="L205" s="158"/>
      <c r="M205" s="158"/>
      <c r="N205" s="158"/>
      <c r="O205" s="157" t="s">
        <v>3795</v>
      </c>
    </row>
    <row r="206" spans="4:15" x14ac:dyDescent="0.25">
      <c r="D206" s="158" t="s">
        <v>3796</v>
      </c>
      <c r="E206" s="157" t="s">
        <v>3784</v>
      </c>
      <c r="F206" s="158"/>
      <c r="G206" s="157"/>
      <c r="H206" s="158"/>
      <c r="I206" s="158"/>
      <c r="J206" s="157" t="str">
        <f t="shared" si="3"/>
        <v/>
      </c>
      <c r="K206" s="158"/>
      <c r="L206" s="158"/>
      <c r="M206" s="158"/>
      <c r="N206" s="158"/>
      <c r="O206" s="157" t="s">
        <v>3797</v>
      </c>
    </row>
    <row r="207" spans="4:15" x14ac:dyDescent="0.25">
      <c r="D207" s="158" t="s">
        <v>3798</v>
      </c>
      <c r="E207" s="157" t="s">
        <v>3784</v>
      </c>
      <c r="F207" s="158"/>
      <c r="G207" s="157"/>
      <c r="H207" s="158"/>
      <c r="I207" s="158"/>
      <c r="J207" s="157" t="str">
        <f t="shared" si="3"/>
        <v/>
      </c>
      <c r="K207" s="158"/>
      <c r="L207" s="158"/>
      <c r="M207" s="158"/>
      <c r="N207" s="158"/>
      <c r="O207" s="157" t="s">
        <v>3799</v>
      </c>
    </row>
    <row r="208" spans="4:15" x14ac:dyDescent="0.25">
      <c r="D208" s="158" t="s">
        <v>3800</v>
      </c>
      <c r="E208" s="157" t="s">
        <v>3784</v>
      </c>
      <c r="F208" s="158"/>
      <c r="G208" s="157"/>
      <c r="H208" s="158"/>
      <c r="I208" s="158"/>
      <c r="J208" s="157" t="str">
        <f t="shared" si="3"/>
        <v/>
      </c>
      <c r="K208" s="158"/>
      <c r="L208" s="158"/>
      <c r="M208" s="158"/>
      <c r="N208" s="158"/>
      <c r="O208" s="157" t="s">
        <v>3801</v>
      </c>
    </row>
    <row r="209" spans="4:15" x14ac:dyDescent="0.25">
      <c r="D209" s="158" t="s">
        <v>3802</v>
      </c>
      <c r="E209" s="157" t="s">
        <v>3784</v>
      </c>
      <c r="F209" s="158"/>
      <c r="G209" s="157"/>
      <c r="H209" s="158"/>
      <c r="I209" s="158"/>
      <c r="J209" s="157" t="str">
        <f t="shared" si="3"/>
        <v/>
      </c>
      <c r="K209" s="158"/>
      <c r="L209" s="158"/>
      <c r="M209" s="158"/>
      <c r="N209" s="158"/>
      <c r="O209" s="157" t="s">
        <v>3803</v>
      </c>
    </row>
    <row r="210" spans="4:15" x14ac:dyDescent="0.25">
      <c r="D210" s="158" t="s">
        <v>3804</v>
      </c>
      <c r="E210" s="157" t="s">
        <v>3805</v>
      </c>
      <c r="F210" s="158"/>
      <c r="G210" s="157"/>
      <c r="H210" s="158"/>
      <c r="I210" s="158"/>
      <c r="J210" s="157" t="str">
        <f t="shared" si="3"/>
        <v/>
      </c>
      <c r="K210" s="158"/>
      <c r="L210" s="158"/>
      <c r="M210" s="158"/>
      <c r="N210" s="158"/>
      <c r="O210" s="157" t="s">
        <v>3806</v>
      </c>
    </row>
    <row r="211" spans="4:15" x14ac:dyDescent="0.25">
      <c r="D211" s="158" t="s">
        <v>3807</v>
      </c>
      <c r="E211" s="157" t="s">
        <v>3805</v>
      </c>
      <c r="F211" s="158"/>
      <c r="G211" s="157"/>
      <c r="H211" s="158"/>
      <c r="I211" s="158"/>
      <c r="J211" s="157" t="str">
        <f t="shared" si="3"/>
        <v/>
      </c>
      <c r="K211" s="158"/>
      <c r="L211" s="158"/>
      <c r="M211" s="158"/>
      <c r="N211" s="158"/>
      <c r="O211" s="157" t="s">
        <v>3808</v>
      </c>
    </row>
    <row r="212" spans="4:15" x14ac:dyDescent="0.25">
      <c r="D212" s="158" t="s">
        <v>3809</v>
      </c>
      <c r="E212" s="157" t="s">
        <v>3805</v>
      </c>
      <c r="F212" s="158"/>
      <c r="G212" s="157"/>
      <c r="H212" s="158"/>
      <c r="I212" s="158"/>
      <c r="J212" s="157" t="str">
        <f t="shared" si="3"/>
        <v/>
      </c>
      <c r="K212" s="158"/>
      <c r="L212" s="158"/>
      <c r="M212" s="158"/>
      <c r="N212" s="158"/>
      <c r="O212" s="157" t="s">
        <v>3810</v>
      </c>
    </row>
    <row r="213" spans="4:15" x14ac:dyDescent="0.25">
      <c r="D213" s="158" t="s">
        <v>3811</v>
      </c>
      <c r="E213" s="157" t="s">
        <v>3805</v>
      </c>
      <c r="F213" s="158"/>
      <c r="G213" s="157"/>
      <c r="H213" s="158"/>
      <c r="I213" s="158"/>
      <c r="J213" s="157" t="str">
        <f t="shared" si="3"/>
        <v/>
      </c>
      <c r="K213" s="158"/>
      <c r="L213" s="158"/>
      <c r="M213" s="158"/>
      <c r="N213" s="158"/>
      <c r="O213" s="157" t="s">
        <v>3812</v>
      </c>
    </row>
    <row r="214" spans="4:15" x14ac:dyDescent="0.25">
      <c r="D214" s="158" t="s">
        <v>3813</v>
      </c>
      <c r="E214" s="157" t="s">
        <v>3805</v>
      </c>
      <c r="F214" s="158"/>
      <c r="G214" s="157"/>
      <c r="H214" s="158"/>
      <c r="I214" s="158"/>
      <c r="J214" s="157" t="str">
        <f t="shared" si="3"/>
        <v/>
      </c>
      <c r="K214" s="158"/>
      <c r="L214" s="158"/>
      <c r="M214" s="158"/>
      <c r="N214" s="158"/>
      <c r="O214" s="157" t="s">
        <v>3814</v>
      </c>
    </row>
    <row r="215" spans="4:15" x14ac:dyDescent="0.25">
      <c r="D215" s="158" t="s">
        <v>3815</v>
      </c>
      <c r="E215" s="157" t="s">
        <v>3805</v>
      </c>
      <c r="F215" s="158"/>
      <c r="G215" s="157"/>
      <c r="H215" s="158"/>
      <c r="I215" s="158"/>
      <c r="J215" s="157" t="str">
        <f t="shared" si="3"/>
        <v/>
      </c>
      <c r="K215" s="158"/>
      <c r="L215" s="158"/>
      <c r="M215" s="158"/>
      <c r="N215" s="158"/>
      <c r="O215" s="157" t="s">
        <v>3816</v>
      </c>
    </row>
    <row r="216" spans="4:15" x14ac:dyDescent="0.25">
      <c r="D216" s="158" t="s">
        <v>3817</v>
      </c>
      <c r="E216" s="157" t="s">
        <v>3805</v>
      </c>
      <c r="F216" s="158"/>
      <c r="G216" s="157"/>
      <c r="H216" s="158"/>
      <c r="I216" s="158"/>
      <c r="J216" s="157" t="str">
        <f t="shared" si="3"/>
        <v/>
      </c>
      <c r="K216" s="158"/>
      <c r="L216" s="158"/>
      <c r="M216" s="158"/>
      <c r="N216" s="158"/>
      <c r="O216" s="157" t="s">
        <v>3818</v>
      </c>
    </row>
    <row r="217" spans="4:15" x14ac:dyDescent="0.25">
      <c r="D217" s="158" t="s">
        <v>3819</v>
      </c>
      <c r="E217" s="157" t="s">
        <v>3805</v>
      </c>
      <c r="F217" s="158"/>
      <c r="G217" s="157"/>
      <c r="H217" s="158"/>
      <c r="I217" s="158"/>
      <c r="J217" s="157" t="str">
        <f t="shared" si="3"/>
        <v/>
      </c>
      <c r="K217" s="158"/>
      <c r="L217" s="158"/>
      <c r="M217" s="158"/>
      <c r="N217" s="158"/>
      <c r="O217" s="157" t="s">
        <v>3820</v>
      </c>
    </row>
    <row r="218" spans="4:15" x14ac:dyDescent="0.25">
      <c r="D218" s="158" t="s">
        <v>3821</v>
      </c>
      <c r="E218" s="157" t="s">
        <v>3805</v>
      </c>
      <c r="F218" s="158"/>
      <c r="G218" s="157"/>
      <c r="H218" s="158"/>
      <c r="I218" s="158"/>
      <c r="J218" s="157" t="str">
        <f t="shared" si="3"/>
        <v/>
      </c>
      <c r="K218" s="158"/>
      <c r="L218" s="158"/>
      <c r="M218" s="158"/>
      <c r="N218" s="158"/>
      <c r="O218" s="157" t="s">
        <v>3822</v>
      </c>
    </row>
    <row r="219" spans="4:15" x14ac:dyDescent="0.25">
      <c r="D219" s="158" t="s">
        <v>3823</v>
      </c>
      <c r="E219" s="157" t="s">
        <v>3805</v>
      </c>
      <c r="F219" s="158"/>
      <c r="G219" s="157"/>
      <c r="H219" s="158"/>
      <c r="I219" s="158"/>
      <c r="J219" s="157" t="str">
        <f t="shared" si="3"/>
        <v/>
      </c>
      <c r="K219" s="158"/>
      <c r="L219" s="158"/>
      <c r="M219" s="158"/>
      <c r="N219" s="158"/>
      <c r="O219" s="157" t="s">
        <v>3824</v>
      </c>
    </row>
    <row r="220" spans="4:15" x14ac:dyDescent="0.25">
      <c r="D220" s="158" t="s">
        <v>3825</v>
      </c>
      <c r="E220" s="157" t="s">
        <v>3826</v>
      </c>
      <c r="F220" s="158"/>
      <c r="G220" s="157"/>
      <c r="H220" s="158"/>
      <c r="I220" s="158"/>
      <c r="J220" s="157" t="str">
        <f t="shared" si="3"/>
        <v/>
      </c>
      <c r="K220" s="158"/>
      <c r="L220" s="158"/>
      <c r="M220" s="158"/>
      <c r="N220" s="158"/>
      <c r="O220" s="157" t="s">
        <v>3827</v>
      </c>
    </row>
    <row r="221" spans="4:15" x14ac:dyDescent="0.25">
      <c r="D221" s="158" t="s">
        <v>3828</v>
      </c>
      <c r="E221" s="157" t="s">
        <v>3826</v>
      </c>
      <c r="F221" s="158"/>
      <c r="G221" s="157"/>
      <c r="H221" s="158"/>
      <c r="I221" s="158"/>
      <c r="J221" s="157" t="str">
        <f t="shared" si="3"/>
        <v/>
      </c>
      <c r="K221" s="158"/>
      <c r="L221" s="158"/>
      <c r="M221" s="158"/>
      <c r="N221" s="158"/>
      <c r="O221" s="157" t="s">
        <v>3829</v>
      </c>
    </row>
    <row r="222" spans="4:15" x14ac:dyDescent="0.25">
      <c r="D222" s="158" t="s">
        <v>3830</v>
      </c>
      <c r="E222" s="157" t="s">
        <v>3826</v>
      </c>
      <c r="F222" s="158"/>
      <c r="G222" s="157"/>
      <c r="H222" s="158"/>
      <c r="I222" s="158"/>
      <c r="J222" s="157" t="str">
        <f t="shared" si="3"/>
        <v/>
      </c>
      <c r="K222" s="158"/>
      <c r="L222" s="158"/>
      <c r="M222" s="158"/>
      <c r="N222" s="158"/>
      <c r="O222" s="157" t="s">
        <v>3831</v>
      </c>
    </row>
    <row r="223" spans="4:15" x14ac:dyDescent="0.25">
      <c r="D223" s="158" t="s">
        <v>3832</v>
      </c>
      <c r="E223" s="157" t="s">
        <v>3826</v>
      </c>
      <c r="F223" s="158"/>
      <c r="G223" s="157"/>
      <c r="H223" s="158"/>
      <c r="I223" s="158"/>
      <c r="J223" s="157" t="str">
        <f t="shared" si="3"/>
        <v/>
      </c>
      <c r="K223" s="158"/>
      <c r="L223" s="158"/>
      <c r="M223" s="158"/>
      <c r="N223" s="158"/>
      <c r="O223" s="157" t="s">
        <v>3833</v>
      </c>
    </row>
    <row r="224" spans="4:15" x14ac:dyDescent="0.25">
      <c r="D224" s="158" t="s">
        <v>3834</v>
      </c>
      <c r="E224" s="157" t="s">
        <v>3826</v>
      </c>
      <c r="F224" s="158"/>
      <c r="G224" s="157"/>
      <c r="H224" s="158"/>
      <c r="I224" s="158"/>
      <c r="J224" s="157" t="str">
        <f t="shared" ref="J224:J287" si="4">F224&amp;H224&amp;I224</f>
        <v/>
      </c>
      <c r="K224" s="158"/>
      <c r="L224" s="158"/>
      <c r="M224" s="158"/>
      <c r="N224" s="158"/>
      <c r="O224" s="157" t="s">
        <v>3835</v>
      </c>
    </row>
    <row r="225" spans="4:15" x14ac:dyDescent="0.25">
      <c r="D225" s="158" t="s">
        <v>3836</v>
      </c>
      <c r="E225" s="157" t="s">
        <v>3826</v>
      </c>
      <c r="F225" s="158"/>
      <c r="G225" s="157"/>
      <c r="H225" s="158"/>
      <c r="I225" s="158"/>
      <c r="J225" s="157" t="str">
        <f t="shared" si="4"/>
        <v/>
      </c>
      <c r="K225" s="158"/>
      <c r="L225" s="158"/>
      <c r="M225" s="158"/>
      <c r="N225" s="158"/>
      <c r="O225" s="157" t="s">
        <v>3837</v>
      </c>
    </row>
    <row r="226" spans="4:15" x14ac:dyDescent="0.25">
      <c r="D226" s="158" t="s">
        <v>3838</v>
      </c>
      <c r="E226" s="157" t="s">
        <v>3826</v>
      </c>
      <c r="F226" s="158"/>
      <c r="G226" s="157"/>
      <c r="H226" s="158"/>
      <c r="I226" s="158"/>
      <c r="J226" s="157" t="str">
        <f t="shared" si="4"/>
        <v/>
      </c>
      <c r="K226" s="158"/>
      <c r="L226" s="158"/>
      <c r="M226" s="158"/>
      <c r="N226" s="158"/>
      <c r="O226" s="157" t="s">
        <v>3839</v>
      </c>
    </row>
    <row r="227" spans="4:15" x14ac:dyDescent="0.25">
      <c r="D227" s="158" t="s">
        <v>3840</v>
      </c>
      <c r="E227" s="157" t="s">
        <v>3826</v>
      </c>
      <c r="F227" s="158"/>
      <c r="G227" s="157"/>
      <c r="H227" s="158"/>
      <c r="I227" s="158"/>
      <c r="J227" s="157" t="str">
        <f t="shared" si="4"/>
        <v/>
      </c>
      <c r="K227" s="158"/>
      <c r="L227" s="158"/>
      <c r="M227" s="158"/>
      <c r="N227" s="158"/>
      <c r="O227" s="157" t="s">
        <v>3841</v>
      </c>
    </row>
    <row r="228" spans="4:15" x14ac:dyDescent="0.25">
      <c r="D228" s="158" t="s">
        <v>3842</v>
      </c>
      <c r="E228" s="157" t="s">
        <v>3826</v>
      </c>
      <c r="F228" s="158"/>
      <c r="G228" s="157"/>
      <c r="H228" s="158"/>
      <c r="I228" s="158"/>
      <c r="J228" s="157" t="str">
        <f t="shared" si="4"/>
        <v/>
      </c>
      <c r="K228" s="158"/>
      <c r="L228" s="158"/>
      <c r="M228" s="158"/>
      <c r="N228" s="158"/>
      <c r="O228" s="157" t="s">
        <v>3843</v>
      </c>
    </row>
    <row r="229" spans="4:15" x14ac:dyDescent="0.25">
      <c r="D229" s="158" t="s">
        <v>3844</v>
      </c>
      <c r="E229" s="157" t="s">
        <v>3826</v>
      </c>
      <c r="F229" s="158"/>
      <c r="G229" s="157"/>
      <c r="H229" s="158"/>
      <c r="I229" s="158"/>
      <c r="J229" s="157" t="str">
        <f t="shared" si="4"/>
        <v/>
      </c>
      <c r="K229" s="158"/>
      <c r="L229" s="158"/>
      <c r="M229" s="158"/>
      <c r="N229" s="158"/>
      <c r="O229" s="157" t="s">
        <v>3845</v>
      </c>
    </row>
    <row r="230" spans="4:15" x14ac:dyDescent="0.25">
      <c r="D230" s="158" t="s">
        <v>3846</v>
      </c>
      <c r="E230" s="157" t="s">
        <v>3847</v>
      </c>
      <c r="F230" s="158"/>
      <c r="G230" s="157"/>
      <c r="H230" s="158"/>
      <c r="I230" s="158"/>
      <c r="J230" s="157" t="str">
        <f t="shared" si="4"/>
        <v/>
      </c>
      <c r="K230" s="158"/>
      <c r="L230" s="158"/>
      <c r="M230" s="158"/>
      <c r="N230" s="158"/>
      <c r="O230" s="157" t="s">
        <v>3848</v>
      </c>
    </row>
    <row r="231" spans="4:15" x14ac:dyDescent="0.25">
      <c r="D231" s="158" t="s">
        <v>3849</v>
      </c>
      <c r="E231" s="157" t="s">
        <v>3847</v>
      </c>
      <c r="F231" s="158"/>
      <c r="G231" s="157"/>
      <c r="H231" s="158"/>
      <c r="I231" s="158"/>
      <c r="J231" s="157" t="str">
        <f t="shared" si="4"/>
        <v/>
      </c>
      <c r="K231" s="158"/>
      <c r="L231" s="158"/>
      <c r="M231" s="158"/>
      <c r="N231" s="158"/>
      <c r="O231" s="157" t="s">
        <v>3850</v>
      </c>
    </row>
    <row r="232" spans="4:15" x14ac:dyDescent="0.25">
      <c r="D232" s="158" t="s">
        <v>3851</v>
      </c>
      <c r="E232" s="157" t="s">
        <v>3847</v>
      </c>
      <c r="F232" s="158"/>
      <c r="G232" s="157"/>
      <c r="H232" s="158"/>
      <c r="I232" s="158"/>
      <c r="J232" s="157" t="str">
        <f t="shared" si="4"/>
        <v/>
      </c>
      <c r="K232" s="158"/>
      <c r="L232" s="158"/>
      <c r="M232" s="158"/>
      <c r="N232" s="158"/>
      <c r="O232" s="157" t="s">
        <v>3852</v>
      </c>
    </row>
    <row r="233" spans="4:15" x14ac:dyDescent="0.25">
      <c r="D233" s="158" t="s">
        <v>3853</v>
      </c>
      <c r="E233" s="157" t="s">
        <v>3847</v>
      </c>
      <c r="F233" s="158"/>
      <c r="G233" s="157"/>
      <c r="H233" s="158"/>
      <c r="I233" s="158"/>
      <c r="J233" s="157" t="str">
        <f t="shared" si="4"/>
        <v/>
      </c>
      <c r="K233" s="158"/>
      <c r="L233" s="158"/>
      <c r="M233" s="158"/>
      <c r="N233" s="158"/>
      <c r="O233" s="157" t="s">
        <v>3854</v>
      </c>
    </row>
    <row r="234" spans="4:15" x14ac:dyDescent="0.25">
      <c r="D234" s="158" t="s">
        <v>3855</v>
      </c>
      <c r="E234" s="157" t="s">
        <v>3847</v>
      </c>
      <c r="F234" s="158"/>
      <c r="G234" s="157"/>
      <c r="H234" s="158"/>
      <c r="I234" s="158"/>
      <c r="J234" s="157" t="str">
        <f t="shared" si="4"/>
        <v/>
      </c>
      <c r="K234" s="158"/>
      <c r="L234" s="158"/>
      <c r="M234" s="158"/>
      <c r="N234" s="158"/>
      <c r="O234" s="157" t="s">
        <v>3856</v>
      </c>
    </row>
    <row r="235" spans="4:15" x14ac:dyDescent="0.25">
      <c r="D235" s="158" t="s">
        <v>3857</v>
      </c>
      <c r="E235" s="157" t="s">
        <v>3847</v>
      </c>
      <c r="F235" s="158"/>
      <c r="G235" s="157"/>
      <c r="H235" s="158"/>
      <c r="I235" s="158"/>
      <c r="J235" s="157" t="str">
        <f t="shared" si="4"/>
        <v/>
      </c>
      <c r="K235" s="158"/>
      <c r="L235" s="158"/>
      <c r="M235" s="158"/>
      <c r="N235" s="158"/>
      <c r="O235" s="157" t="s">
        <v>3858</v>
      </c>
    </row>
    <row r="236" spans="4:15" x14ac:dyDescent="0.25">
      <c r="D236" s="158" t="s">
        <v>3859</v>
      </c>
      <c r="E236" s="157" t="s">
        <v>3847</v>
      </c>
      <c r="F236" s="158"/>
      <c r="G236" s="157"/>
      <c r="H236" s="158"/>
      <c r="I236" s="158"/>
      <c r="J236" s="157" t="str">
        <f t="shared" si="4"/>
        <v/>
      </c>
      <c r="K236" s="158"/>
      <c r="L236" s="158"/>
      <c r="M236" s="158"/>
      <c r="N236" s="158"/>
      <c r="O236" s="157" t="s">
        <v>3860</v>
      </c>
    </row>
    <row r="237" spans="4:15" x14ac:dyDescent="0.25">
      <c r="D237" s="158" t="s">
        <v>3861</v>
      </c>
      <c r="E237" s="157" t="s">
        <v>3847</v>
      </c>
      <c r="F237" s="158"/>
      <c r="G237" s="157"/>
      <c r="H237" s="158"/>
      <c r="I237" s="158"/>
      <c r="J237" s="157" t="str">
        <f t="shared" si="4"/>
        <v/>
      </c>
      <c r="K237" s="158"/>
      <c r="L237" s="158"/>
      <c r="M237" s="158"/>
      <c r="N237" s="158"/>
      <c r="O237" s="157" t="s">
        <v>3862</v>
      </c>
    </row>
    <row r="238" spans="4:15" x14ac:dyDescent="0.25">
      <c r="D238" s="158" t="s">
        <v>3863</v>
      </c>
      <c r="E238" s="157" t="s">
        <v>3847</v>
      </c>
      <c r="F238" s="158"/>
      <c r="G238" s="157"/>
      <c r="H238" s="158"/>
      <c r="I238" s="158"/>
      <c r="J238" s="157" t="str">
        <f t="shared" si="4"/>
        <v/>
      </c>
      <c r="K238" s="158"/>
      <c r="L238" s="158"/>
      <c r="M238" s="158"/>
      <c r="N238" s="158"/>
      <c r="O238" s="157" t="s">
        <v>3864</v>
      </c>
    </row>
    <row r="239" spans="4:15" x14ac:dyDescent="0.25">
      <c r="D239" s="158" t="s">
        <v>3865</v>
      </c>
      <c r="E239" s="157" t="s">
        <v>3847</v>
      </c>
      <c r="F239" s="158"/>
      <c r="G239" s="157"/>
      <c r="H239" s="158"/>
      <c r="I239" s="158"/>
      <c r="J239" s="157" t="str">
        <f t="shared" si="4"/>
        <v/>
      </c>
      <c r="K239" s="158"/>
      <c r="L239" s="158"/>
      <c r="M239" s="158"/>
      <c r="N239" s="158"/>
      <c r="O239" s="157" t="s">
        <v>3866</v>
      </c>
    </row>
    <row r="240" spans="4:15" x14ac:dyDescent="0.25">
      <c r="D240" s="158" t="s">
        <v>3867</v>
      </c>
      <c r="E240" s="157" t="s">
        <v>3868</v>
      </c>
      <c r="F240" s="158"/>
      <c r="G240" s="157"/>
      <c r="H240" s="158"/>
      <c r="I240" s="158"/>
      <c r="J240" s="157" t="str">
        <f t="shared" si="4"/>
        <v/>
      </c>
      <c r="K240" s="158"/>
      <c r="L240" s="158"/>
      <c r="M240" s="158"/>
      <c r="N240" s="158"/>
      <c r="O240" s="157" t="s">
        <v>3869</v>
      </c>
    </row>
    <row r="241" spans="4:15" x14ac:dyDescent="0.25">
      <c r="D241" s="158" t="s">
        <v>3870</v>
      </c>
      <c r="E241" s="157" t="s">
        <v>3868</v>
      </c>
      <c r="F241" s="158"/>
      <c r="G241" s="157"/>
      <c r="H241" s="158"/>
      <c r="I241" s="158"/>
      <c r="J241" s="157" t="str">
        <f t="shared" si="4"/>
        <v/>
      </c>
      <c r="K241" s="158"/>
      <c r="L241" s="158"/>
      <c r="M241" s="158"/>
      <c r="N241" s="158"/>
      <c r="O241" s="157" t="s">
        <v>3871</v>
      </c>
    </row>
    <row r="242" spans="4:15" x14ac:dyDescent="0.25">
      <c r="D242" s="158" t="s">
        <v>3872</v>
      </c>
      <c r="E242" s="157" t="s">
        <v>3868</v>
      </c>
      <c r="F242" s="158"/>
      <c r="G242" s="157"/>
      <c r="H242" s="158"/>
      <c r="I242" s="158"/>
      <c r="J242" s="157" t="str">
        <f t="shared" si="4"/>
        <v/>
      </c>
      <c r="K242" s="158"/>
      <c r="L242" s="158"/>
      <c r="M242" s="158"/>
      <c r="N242" s="158"/>
      <c r="O242" s="157" t="s">
        <v>3873</v>
      </c>
    </row>
    <row r="243" spans="4:15" x14ac:dyDescent="0.25">
      <c r="D243" s="158" t="s">
        <v>3874</v>
      </c>
      <c r="E243" s="157" t="s">
        <v>3868</v>
      </c>
      <c r="F243" s="158"/>
      <c r="G243" s="157"/>
      <c r="H243" s="158"/>
      <c r="I243" s="158"/>
      <c r="J243" s="157" t="str">
        <f t="shared" si="4"/>
        <v/>
      </c>
      <c r="K243" s="158"/>
      <c r="L243" s="158"/>
      <c r="M243" s="158"/>
      <c r="N243" s="158"/>
      <c r="O243" s="157" t="s">
        <v>3875</v>
      </c>
    </row>
    <row r="244" spans="4:15" x14ac:dyDescent="0.25">
      <c r="D244" s="158" t="s">
        <v>3876</v>
      </c>
      <c r="E244" s="157" t="s">
        <v>3868</v>
      </c>
      <c r="F244" s="158"/>
      <c r="G244" s="157"/>
      <c r="H244" s="158"/>
      <c r="I244" s="158"/>
      <c r="J244" s="157" t="str">
        <f t="shared" si="4"/>
        <v/>
      </c>
      <c r="K244" s="158"/>
      <c r="L244" s="158"/>
      <c r="M244" s="158"/>
      <c r="N244" s="158"/>
      <c r="O244" s="157" t="s">
        <v>3877</v>
      </c>
    </row>
    <row r="245" spans="4:15" x14ac:dyDescent="0.25">
      <c r="D245" s="158" t="s">
        <v>3878</v>
      </c>
      <c r="E245" s="157" t="s">
        <v>3868</v>
      </c>
      <c r="F245" s="158"/>
      <c r="G245" s="157"/>
      <c r="H245" s="158"/>
      <c r="I245" s="158"/>
      <c r="J245" s="157" t="str">
        <f t="shared" si="4"/>
        <v/>
      </c>
      <c r="K245" s="158"/>
      <c r="L245" s="158"/>
      <c r="M245" s="158"/>
      <c r="N245" s="158"/>
      <c r="O245" s="157" t="s">
        <v>3879</v>
      </c>
    </row>
    <row r="246" spans="4:15" x14ac:dyDescent="0.25">
      <c r="D246" s="158" t="s">
        <v>3880</v>
      </c>
      <c r="E246" s="157" t="s">
        <v>3868</v>
      </c>
      <c r="F246" s="158"/>
      <c r="G246" s="157"/>
      <c r="H246" s="158"/>
      <c r="I246" s="158"/>
      <c r="J246" s="157" t="str">
        <f t="shared" si="4"/>
        <v/>
      </c>
      <c r="K246" s="158"/>
      <c r="L246" s="158"/>
      <c r="M246" s="158"/>
      <c r="N246" s="158"/>
      <c r="O246" s="157" t="s">
        <v>3881</v>
      </c>
    </row>
    <row r="247" spans="4:15" x14ac:dyDescent="0.25">
      <c r="D247" s="158" t="s">
        <v>3882</v>
      </c>
      <c r="E247" s="157" t="s">
        <v>3868</v>
      </c>
      <c r="F247" s="158"/>
      <c r="G247" s="157"/>
      <c r="H247" s="158"/>
      <c r="I247" s="158"/>
      <c r="J247" s="157" t="str">
        <f t="shared" si="4"/>
        <v/>
      </c>
      <c r="K247" s="158"/>
      <c r="L247" s="158"/>
      <c r="M247" s="158"/>
      <c r="N247" s="158"/>
      <c r="O247" s="157" t="s">
        <v>3883</v>
      </c>
    </row>
    <row r="248" spans="4:15" x14ac:dyDescent="0.25">
      <c r="D248" s="158" t="s">
        <v>3884</v>
      </c>
      <c r="E248" s="157" t="s">
        <v>3868</v>
      </c>
      <c r="F248" s="158"/>
      <c r="G248" s="157"/>
      <c r="H248" s="158"/>
      <c r="I248" s="158"/>
      <c r="J248" s="157" t="str">
        <f t="shared" si="4"/>
        <v/>
      </c>
      <c r="K248" s="158"/>
      <c r="L248" s="158"/>
      <c r="M248" s="158"/>
      <c r="N248" s="158"/>
      <c r="O248" s="157" t="s">
        <v>3885</v>
      </c>
    </row>
    <row r="249" spans="4:15" x14ac:dyDescent="0.25">
      <c r="D249" s="158" t="s">
        <v>3886</v>
      </c>
      <c r="E249" s="157" t="s">
        <v>3868</v>
      </c>
      <c r="F249" s="158"/>
      <c r="G249" s="157"/>
      <c r="H249" s="158"/>
      <c r="I249" s="158"/>
      <c r="J249" s="157" t="str">
        <f t="shared" si="4"/>
        <v/>
      </c>
      <c r="K249" s="158"/>
      <c r="L249" s="158"/>
      <c r="M249" s="158"/>
      <c r="N249" s="158"/>
      <c r="O249" s="157" t="s">
        <v>3887</v>
      </c>
    </row>
    <row r="250" spans="4:15" x14ac:dyDescent="0.25">
      <c r="D250" s="158" t="s">
        <v>3888</v>
      </c>
      <c r="E250" s="157" t="s">
        <v>3889</v>
      </c>
      <c r="F250" s="158"/>
      <c r="G250" s="157"/>
      <c r="H250" s="158"/>
      <c r="I250" s="158"/>
      <c r="J250" s="157" t="str">
        <f t="shared" si="4"/>
        <v/>
      </c>
      <c r="K250" s="158"/>
      <c r="L250" s="158"/>
      <c r="M250" s="158"/>
      <c r="N250" s="158"/>
      <c r="O250" s="157" t="s">
        <v>3890</v>
      </c>
    </row>
    <row r="251" spans="4:15" x14ac:dyDescent="0.25">
      <c r="D251" s="158" t="s">
        <v>3891</v>
      </c>
      <c r="E251" s="157" t="s">
        <v>3889</v>
      </c>
      <c r="F251" s="158"/>
      <c r="G251" s="157"/>
      <c r="H251" s="158"/>
      <c r="I251" s="158"/>
      <c r="J251" s="157" t="str">
        <f t="shared" si="4"/>
        <v/>
      </c>
      <c r="K251" s="158"/>
      <c r="L251" s="158"/>
      <c r="M251" s="158"/>
      <c r="N251" s="158"/>
      <c r="O251" s="157" t="s">
        <v>3892</v>
      </c>
    </row>
    <row r="252" spans="4:15" x14ac:dyDescent="0.25">
      <c r="D252" s="158" t="s">
        <v>3893</v>
      </c>
      <c r="E252" s="157" t="s">
        <v>3889</v>
      </c>
      <c r="F252" s="158"/>
      <c r="G252" s="157"/>
      <c r="H252" s="158"/>
      <c r="I252" s="158"/>
      <c r="J252" s="157" t="str">
        <f t="shared" si="4"/>
        <v/>
      </c>
      <c r="K252" s="158"/>
      <c r="L252" s="158"/>
      <c r="M252" s="158"/>
      <c r="N252" s="158"/>
      <c r="O252" s="157" t="s">
        <v>3894</v>
      </c>
    </row>
    <row r="253" spans="4:15" x14ac:dyDescent="0.25">
      <c r="D253" s="158" t="s">
        <v>3895</v>
      </c>
      <c r="E253" s="157" t="s">
        <v>3889</v>
      </c>
      <c r="F253" s="158"/>
      <c r="G253" s="157"/>
      <c r="H253" s="158"/>
      <c r="I253" s="158"/>
      <c r="J253" s="157" t="str">
        <f t="shared" si="4"/>
        <v/>
      </c>
      <c r="K253" s="158"/>
      <c r="L253" s="158"/>
      <c r="M253" s="158"/>
      <c r="N253" s="158"/>
      <c r="O253" s="157" t="s">
        <v>3896</v>
      </c>
    </row>
    <row r="254" spans="4:15" x14ac:dyDescent="0.25">
      <c r="D254" s="158" t="s">
        <v>3897</v>
      </c>
      <c r="E254" s="157" t="s">
        <v>3889</v>
      </c>
      <c r="F254" s="158"/>
      <c r="G254" s="157"/>
      <c r="H254" s="158"/>
      <c r="I254" s="158"/>
      <c r="J254" s="157" t="str">
        <f t="shared" si="4"/>
        <v/>
      </c>
      <c r="K254" s="158"/>
      <c r="L254" s="158"/>
      <c r="M254" s="158"/>
      <c r="N254" s="158"/>
      <c r="O254" s="157" t="s">
        <v>3898</v>
      </c>
    </row>
    <row r="255" spans="4:15" x14ac:dyDescent="0.25">
      <c r="D255" s="158" t="s">
        <v>3899</v>
      </c>
      <c r="E255" s="157" t="s">
        <v>3889</v>
      </c>
      <c r="F255" s="158"/>
      <c r="G255" s="157"/>
      <c r="H255" s="158"/>
      <c r="I255" s="158"/>
      <c r="J255" s="157" t="str">
        <f t="shared" si="4"/>
        <v/>
      </c>
      <c r="K255" s="158"/>
      <c r="L255" s="158"/>
      <c r="M255" s="158"/>
      <c r="N255" s="158"/>
      <c r="O255" s="157" t="s">
        <v>3900</v>
      </c>
    </row>
    <row r="256" spans="4:15" x14ac:dyDescent="0.25">
      <c r="D256" s="158" t="s">
        <v>3901</v>
      </c>
      <c r="E256" s="157" t="s">
        <v>3889</v>
      </c>
      <c r="F256" s="158"/>
      <c r="G256" s="157"/>
      <c r="H256" s="158"/>
      <c r="I256" s="158"/>
      <c r="J256" s="157" t="str">
        <f t="shared" si="4"/>
        <v/>
      </c>
      <c r="K256" s="158"/>
      <c r="L256" s="158"/>
      <c r="M256" s="158"/>
      <c r="N256" s="158"/>
      <c r="O256" s="157" t="s">
        <v>3902</v>
      </c>
    </row>
    <row r="257" spans="4:15" x14ac:dyDescent="0.25">
      <c r="D257" s="158" t="s">
        <v>3903</v>
      </c>
      <c r="E257" s="157" t="s">
        <v>3889</v>
      </c>
      <c r="F257" s="158"/>
      <c r="G257" s="157"/>
      <c r="H257" s="158"/>
      <c r="I257" s="158"/>
      <c r="J257" s="157" t="str">
        <f t="shared" si="4"/>
        <v/>
      </c>
      <c r="K257" s="158"/>
      <c r="L257" s="158"/>
      <c r="M257" s="158"/>
      <c r="N257" s="158"/>
      <c r="O257" s="157" t="s">
        <v>3904</v>
      </c>
    </row>
    <row r="258" spans="4:15" x14ac:dyDescent="0.25">
      <c r="D258" s="158" t="s">
        <v>3905</v>
      </c>
      <c r="E258" s="157" t="s">
        <v>3889</v>
      </c>
      <c r="F258" s="158"/>
      <c r="G258" s="157"/>
      <c r="H258" s="158"/>
      <c r="I258" s="158"/>
      <c r="J258" s="157" t="str">
        <f t="shared" si="4"/>
        <v/>
      </c>
      <c r="K258" s="158"/>
      <c r="L258" s="158"/>
      <c r="M258" s="158"/>
      <c r="N258" s="158"/>
      <c r="O258" s="157" t="s">
        <v>3906</v>
      </c>
    </row>
    <row r="259" spans="4:15" x14ac:dyDescent="0.25">
      <c r="D259" s="158" t="s">
        <v>3907</v>
      </c>
      <c r="E259" s="157" t="s">
        <v>3889</v>
      </c>
      <c r="F259" s="158"/>
      <c r="G259" s="157"/>
      <c r="H259" s="158"/>
      <c r="I259" s="158"/>
      <c r="J259" s="157" t="str">
        <f t="shared" si="4"/>
        <v/>
      </c>
      <c r="K259" s="158"/>
      <c r="L259" s="158"/>
      <c r="M259" s="158"/>
      <c r="N259" s="158"/>
      <c r="O259" s="157" t="s">
        <v>3908</v>
      </c>
    </row>
    <row r="260" spans="4:15" x14ac:dyDescent="0.25">
      <c r="D260" s="158" t="s">
        <v>3909</v>
      </c>
      <c r="E260" s="157" t="s">
        <v>3910</v>
      </c>
      <c r="F260" s="158"/>
      <c r="G260" s="157"/>
      <c r="H260" s="158"/>
      <c r="I260" s="158"/>
      <c r="J260" s="157" t="str">
        <f t="shared" si="4"/>
        <v/>
      </c>
      <c r="K260" s="158"/>
      <c r="L260" s="158"/>
      <c r="M260" s="158"/>
      <c r="N260" s="158"/>
      <c r="O260" s="157" t="s">
        <v>3911</v>
      </c>
    </row>
    <row r="261" spans="4:15" x14ac:dyDescent="0.25">
      <c r="D261" s="158" t="s">
        <v>3912</v>
      </c>
      <c r="E261" s="157" t="s">
        <v>3910</v>
      </c>
      <c r="F261" s="158"/>
      <c r="G261" s="157"/>
      <c r="H261" s="158"/>
      <c r="I261" s="158"/>
      <c r="J261" s="157" t="str">
        <f t="shared" si="4"/>
        <v/>
      </c>
      <c r="K261" s="158"/>
      <c r="L261" s="158"/>
      <c r="M261" s="158"/>
      <c r="N261" s="158"/>
      <c r="O261" s="157" t="s">
        <v>3913</v>
      </c>
    </row>
    <row r="262" spans="4:15" x14ac:dyDescent="0.25">
      <c r="D262" s="158" t="s">
        <v>3914</v>
      </c>
      <c r="E262" s="157" t="s">
        <v>3910</v>
      </c>
      <c r="F262" s="158"/>
      <c r="G262" s="157"/>
      <c r="H262" s="158"/>
      <c r="I262" s="158"/>
      <c r="J262" s="157" t="str">
        <f t="shared" si="4"/>
        <v/>
      </c>
      <c r="K262" s="158"/>
      <c r="L262" s="158"/>
      <c r="M262" s="158"/>
      <c r="N262" s="158"/>
      <c r="O262" s="157" t="s">
        <v>3915</v>
      </c>
    </row>
    <row r="263" spans="4:15" x14ac:dyDescent="0.25">
      <c r="D263" s="158" t="s">
        <v>3916</v>
      </c>
      <c r="E263" s="157" t="s">
        <v>3910</v>
      </c>
      <c r="F263" s="158"/>
      <c r="G263" s="157"/>
      <c r="H263" s="158"/>
      <c r="I263" s="158"/>
      <c r="J263" s="157" t="str">
        <f t="shared" si="4"/>
        <v/>
      </c>
      <c r="K263" s="158"/>
      <c r="L263" s="158"/>
      <c r="M263" s="158"/>
      <c r="N263" s="158"/>
      <c r="O263" s="157" t="s">
        <v>3917</v>
      </c>
    </row>
    <row r="264" spans="4:15" x14ac:dyDescent="0.25">
      <c r="D264" s="158" t="s">
        <v>3918</v>
      </c>
      <c r="E264" s="157" t="s">
        <v>3910</v>
      </c>
      <c r="F264" s="158"/>
      <c r="G264" s="157"/>
      <c r="H264" s="158"/>
      <c r="I264" s="158"/>
      <c r="J264" s="157" t="str">
        <f t="shared" si="4"/>
        <v/>
      </c>
      <c r="K264" s="158"/>
      <c r="L264" s="158"/>
      <c r="M264" s="158"/>
      <c r="N264" s="158"/>
      <c r="O264" s="157" t="s">
        <v>3919</v>
      </c>
    </row>
    <row r="265" spans="4:15" x14ac:dyDescent="0.25">
      <c r="D265" s="158" t="s">
        <v>3920</v>
      </c>
      <c r="E265" s="157" t="s">
        <v>3910</v>
      </c>
      <c r="F265" s="158"/>
      <c r="G265" s="157"/>
      <c r="H265" s="158"/>
      <c r="I265" s="158"/>
      <c r="J265" s="157" t="str">
        <f t="shared" si="4"/>
        <v/>
      </c>
      <c r="K265" s="158"/>
      <c r="L265" s="158"/>
      <c r="M265" s="158"/>
      <c r="N265" s="158"/>
      <c r="O265" s="157" t="s">
        <v>3921</v>
      </c>
    </row>
    <row r="266" spans="4:15" x14ac:dyDescent="0.25">
      <c r="D266" s="158" t="s">
        <v>3922</v>
      </c>
      <c r="E266" s="157" t="s">
        <v>3910</v>
      </c>
      <c r="F266" s="158"/>
      <c r="G266" s="157"/>
      <c r="H266" s="158"/>
      <c r="I266" s="158"/>
      <c r="J266" s="157" t="str">
        <f t="shared" si="4"/>
        <v/>
      </c>
      <c r="K266" s="158"/>
      <c r="L266" s="158"/>
      <c r="M266" s="158"/>
      <c r="N266" s="158"/>
      <c r="O266" s="157" t="s">
        <v>3923</v>
      </c>
    </row>
    <row r="267" spans="4:15" x14ac:dyDescent="0.25">
      <c r="D267" s="158" t="s">
        <v>3924</v>
      </c>
      <c r="E267" s="157" t="s">
        <v>3910</v>
      </c>
      <c r="F267" s="158"/>
      <c r="G267" s="157"/>
      <c r="H267" s="158"/>
      <c r="I267" s="158"/>
      <c r="J267" s="157" t="str">
        <f t="shared" si="4"/>
        <v/>
      </c>
      <c r="K267" s="158"/>
      <c r="L267" s="158"/>
      <c r="M267" s="158"/>
      <c r="N267" s="158"/>
      <c r="O267" s="157" t="s">
        <v>3925</v>
      </c>
    </row>
    <row r="268" spans="4:15" x14ac:dyDescent="0.25">
      <c r="D268" s="158" t="s">
        <v>3926</v>
      </c>
      <c r="E268" s="157" t="s">
        <v>3910</v>
      </c>
      <c r="F268" s="158"/>
      <c r="G268" s="157"/>
      <c r="H268" s="158"/>
      <c r="I268" s="158"/>
      <c r="J268" s="157" t="str">
        <f t="shared" si="4"/>
        <v/>
      </c>
      <c r="K268" s="158"/>
      <c r="L268" s="158"/>
      <c r="M268" s="158"/>
      <c r="N268" s="158"/>
      <c r="O268" s="157" t="s">
        <v>3927</v>
      </c>
    </row>
    <row r="269" spans="4:15" x14ac:dyDescent="0.25">
      <c r="D269" s="158" t="s">
        <v>3928</v>
      </c>
      <c r="E269" s="157" t="s">
        <v>3910</v>
      </c>
      <c r="F269" s="158"/>
      <c r="G269" s="157"/>
      <c r="H269" s="158"/>
      <c r="I269" s="158"/>
      <c r="J269" s="157" t="str">
        <f t="shared" si="4"/>
        <v/>
      </c>
      <c r="K269" s="158"/>
      <c r="L269" s="158"/>
      <c r="M269" s="158"/>
      <c r="N269" s="158"/>
      <c r="O269" s="157" t="s">
        <v>3929</v>
      </c>
    </row>
    <row r="270" spans="4:15" x14ac:dyDescent="0.25">
      <c r="D270" s="158" t="s">
        <v>3930</v>
      </c>
      <c r="E270" s="157" t="s">
        <v>3931</v>
      </c>
      <c r="F270" s="158"/>
      <c r="G270" s="157"/>
      <c r="H270" s="158"/>
      <c r="I270" s="158"/>
      <c r="J270" s="157" t="str">
        <f t="shared" si="4"/>
        <v/>
      </c>
      <c r="K270" s="158"/>
      <c r="L270" s="158"/>
      <c r="M270" s="158"/>
      <c r="N270" s="158"/>
      <c r="O270" s="157" t="s">
        <v>3932</v>
      </c>
    </row>
    <row r="271" spans="4:15" x14ac:dyDescent="0.25">
      <c r="D271" s="158" t="s">
        <v>3933</v>
      </c>
      <c r="E271" s="157" t="s">
        <v>3931</v>
      </c>
      <c r="F271" s="158"/>
      <c r="G271" s="157"/>
      <c r="H271" s="158"/>
      <c r="I271" s="158"/>
      <c r="J271" s="157" t="str">
        <f t="shared" si="4"/>
        <v/>
      </c>
      <c r="K271" s="158"/>
      <c r="L271" s="158"/>
      <c r="M271" s="158"/>
      <c r="N271" s="158"/>
      <c r="O271" s="157" t="s">
        <v>3934</v>
      </c>
    </row>
    <row r="272" spans="4:15" x14ac:dyDescent="0.25">
      <c r="D272" s="158" t="s">
        <v>3935</v>
      </c>
      <c r="E272" s="157" t="s">
        <v>3931</v>
      </c>
      <c r="F272" s="158"/>
      <c r="G272" s="157"/>
      <c r="H272" s="158"/>
      <c r="I272" s="158"/>
      <c r="J272" s="157" t="str">
        <f t="shared" si="4"/>
        <v/>
      </c>
      <c r="K272" s="158"/>
      <c r="L272" s="158"/>
      <c r="M272" s="158"/>
      <c r="N272" s="158"/>
      <c r="O272" s="157" t="s">
        <v>3936</v>
      </c>
    </row>
    <row r="273" spans="4:15" x14ac:dyDescent="0.25">
      <c r="D273" s="158" t="s">
        <v>3937</v>
      </c>
      <c r="E273" s="157" t="s">
        <v>3931</v>
      </c>
      <c r="F273" s="158"/>
      <c r="G273" s="157"/>
      <c r="H273" s="158"/>
      <c r="I273" s="158"/>
      <c r="J273" s="157" t="str">
        <f t="shared" si="4"/>
        <v/>
      </c>
      <c r="K273" s="158"/>
      <c r="L273" s="158"/>
      <c r="M273" s="158"/>
      <c r="N273" s="158"/>
      <c r="O273" s="157" t="s">
        <v>3938</v>
      </c>
    </row>
    <row r="274" spans="4:15" x14ac:dyDescent="0.25">
      <c r="D274" s="158" t="s">
        <v>3939</v>
      </c>
      <c r="E274" s="157" t="s">
        <v>3931</v>
      </c>
      <c r="F274" s="158"/>
      <c r="G274" s="157"/>
      <c r="H274" s="158"/>
      <c r="I274" s="158"/>
      <c r="J274" s="157" t="str">
        <f t="shared" si="4"/>
        <v/>
      </c>
      <c r="K274" s="158"/>
      <c r="L274" s="158"/>
      <c r="M274" s="158"/>
      <c r="N274" s="158"/>
      <c r="O274" s="157" t="s">
        <v>3940</v>
      </c>
    </row>
    <row r="275" spans="4:15" x14ac:dyDescent="0.25">
      <c r="D275" s="158" t="s">
        <v>3941</v>
      </c>
      <c r="E275" s="157" t="s">
        <v>3931</v>
      </c>
      <c r="F275" s="158"/>
      <c r="G275" s="157"/>
      <c r="H275" s="158"/>
      <c r="I275" s="158"/>
      <c r="J275" s="157" t="str">
        <f t="shared" si="4"/>
        <v/>
      </c>
      <c r="K275" s="158"/>
      <c r="L275" s="158"/>
      <c r="M275" s="158"/>
      <c r="N275" s="158"/>
      <c r="O275" s="157" t="s">
        <v>3942</v>
      </c>
    </row>
    <row r="276" spans="4:15" x14ac:dyDescent="0.25">
      <c r="D276" s="158" t="s">
        <v>3943</v>
      </c>
      <c r="E276" s="157" t="s">
        <v>3931</v>
      </c>
      <c r="F276" s="158"/>
      <c r="G276" s="157"/>
      <c r="H276" s="158"/>
      <c r="I276" s="158"/>
      <c r="J276" s="157" t="str">
        <f t="shared" si="4"/>
        <v/>
      </c>
      <c r="K276" s="158"/>
      <c r="L276" s="158"/>
      <c r="M276" s="158"/>
      <c r="N276" s="158"/>
      <c r="O276" s="157" t="s">
        <v>3944</v>
      </c>
    </row>
    <row r="277" spans="4:15" x14ac:dyDescent="0.25">
      <c r="D277" s="158" t="s">
        <v>3945</v>
      </c>
      <c r="E277" s="157" t="s">
        <v>3931</v>
      </c>
      <c r="F277" s="158"/>
      <c r="G277" s="157"/>
      <c r="H277" s="158"/>
      <c r="I277" s="158"/>
      <c r="J277" s="157" t="str">
        <f t="shared" si="4"/>
        <v/>
      </c>
      <c r="K277" s="158"/>
      <c r="L277" s="158"/>
      <c r="M277" s="158"/>
      <c r="N277" s="158"/>
      <c r="O277" s="157" t="s">
        <v>3946</v>
      </c>
    </row>
    <row r="278" spans="4:15" x14ac:dyDescent="0.25">
      <c r="D278" s="158" t="s">
        <v>3947</v>
      </c>
      <c r="E278" s="157" t="s">
        <v>3931</v>
      </c>
      <c r="F278" s="158"/>
      <c r="G278" s="157"/>
      <c r="H278" s="158"/>
      <c r="I278" s="158"/>
      <c r="J278" s="157" t="str">
        <f t="shared" si="4"/>
        <v/>
      </c>
      <c r="K278" s="158"/>
      <c r="L278" s="158"/>
      <c r="M278" s="158"/>
      <c r="N278" s="158"/>
      <c r="O278" s="157" t="s">
        <v>3948</v>
      </c>
    </row>
    <row r="279" spans="4:15" x14ac:dyDescent="0.25">
      <c r="D279" s="158" t="s">
        <v>3949</v>
      </c>
      <c r="E279" s="157" t="s">
        <v>3931</v>
      </c>
      <c r="F279" s="158"/>
      <c r="G279" s="157"/>
      <c r="H279" s="158"/>
      <c r="I279" s="158"/>
      <c r="J279" s="157" t="str">
        <f t="shared" si="4"/>
        <v/>
      </c>
      <c r="K279" s="158"/>
      <c r="L279" s="158"/>
      <c r="M279" s="158"/>
      <c r="N279" s="158"/>
      <c r="O279" s="157" t="s">
        <v>3950</v>
      </c>
    </row>
    <row r="280" spans="4:15" x14ac:dyDescent="0.25">
      <c r="D280" s="158" t="s">
        <v>3951</v>
      </c>
      <c r="E280" s="157" t="s">
        <v>3952</v>
      </c>
      <c r="F280" s="158"/>
      <c r="G280" s="157"/>
      <c r="H280" s="158"/>
      <c r="I280" s="158"/>
      <c r="J280" s="157" t="str">
        <f t="shared" si="4"/>
        <v/>
      </c>
      <c r="K280" s="158"/>
      <c r="L280" s="158"/>
      <c r="M280" s="158"/>
      <c r="N280" s="158"/>
      <c r="O280" s="157" t="s">
        <v>3953</v>
      </c>
    </row>
    <row r="281" spans="4:15" x14ac:dyDescent="0.25">
      <c r="D281" s="158" t="s">
        <v>3954</v>
      </c>
      <c r="E281" s="157" t="s">
        <v>3952</v>
      </c>
      <c r="F281" s="158"/>
      <c r="G281" s="157"/>
      <c r="H281" s="158"/>
      <c r="I281" s="158"/>
      <c r="J281" s="157" t="str">
        <f t="shared" si="4"/>
        <v/>
      </c>
      <c r="K281" s="158"/>
      <c r="L281" s="158"/>
      <c r="M281" s="158"/>
      <c r="N281" s="158"/>
      <c r="O281" s="157" t="s">
        <v>3955</v>
      </c>
    </row>
    <row r="282" spans="4:15" x14ac:dyDescent="0.25">
      <c r="D282" s="158" t="s">
        <v>3956</v>
      </c>
      <c r="E282" s="157" t="s">
        <v>3952</v>
      </c>
      <c r="F282" s="158"/>
      <c r="G282" s="157"/>
      <c r="H282" s="158"/>
      <c r="I282" s="158"/>
      <c r="J282" s="157" t="str">
        <f t="shared" si="4"/>
        <v/>
      </c>
      <c r="K282" s="158"/>
      <c r="L282" s="158"/>
      <c r="M282" s="158"/>
      <c r="N282" s="158"/>
      <c r="O282" s="157" t="s">
        <v>3957</v>
      </c>
    </row>
    <row r="283" spans="4:15" x14ac:dyDescent="0.25">
      <c r="D283" s="158" t="s">
        <v>3958</v>
      </c>
      <c r="E283" s="157" t="s">
        <v>3952</v>
      </c>
      <c r="F283" s="158"/>
      <c r="G283" s="157"/>
      <c r="H283" s="158"/>
      <c r="I283" s="158"/>
      <c r="J283" s="157" t="str">
        <f t="shared" si="4"/>
        <v/>
      </c>
      <c r="K283" s="158"/>
      <c r="L283" s="158"/>
      <c r="M283" s="158"/>
      <c r="N283" s="158"/>
      <c r="O283" s="157" t="s">
        <v>3959</v>
      </c>
    </row>
    <row r="284" spans="4:15" x14ac:dyDescent="0.25">
      <c r="D284" s="158" t="s">
        <v>3960</v>
      </c>
      <c r="E284" s="157" t="s">
        <v>3952</v>
      </c>
      <c r="F284" s="158"/>
      <c r="G284" s="157"/>
      <c r="H284" s="158"/>
      <c r="I284" s="158"/>
      <c r="J284" s="157" t="str">
        <f t="shared" si="4"/>
        <v/>
      </c>
      <c r="K284" s="158"/>
      <c r="L284" s="158"/>
      <c r="M284" s="158"/>
      <c r="N284" s="158"/>
      <c r="O284" s="157" t="s">
        <v>3961</v>
      </c>
    </row>
    <row r="285" spans="4:15" x14ac:dyDescent="0.25">
      <c r="D285" s="158" t="s">
        <v>3962</v>
      </c>
      <c r="E285" s="157" t="s">
        <v>3952</v>
      </c>
      <c r="F285" s="158"/>
      <c r="G285" s="157"/>
      <c r="H285" s="158"/>
      <c r="I285" s="158"/>
      <c r="J285" s="157" t="str">
        <f t="shared" si="4"/>
        <v/>
      </c>
      <c r="K285" s="158"/>
      <c r="L285" s="158"/>
      <c r="M285" s="158"/>
      <c r="N285" s="158"/>
      <c r="O285" s="157" t="s">
        <v>3963</v>
      </c>
    </row>
    <row r="286" spans="4:15" x14ac:dyDescent="0.25">
      <c r="D286" s="158" t="s">
        <v>3964</v>
      </c>
      <c r="E286" s="157" t="s">
        <v>3952</v>
      </c>
      <c r="F286" s="158"/>
      <c r="G286" s="157"/>
      <c r="H286" s="158"/>
      <c r="I286" s="158"/>
      <c r="J286" s="157" t="str">
        <f t="shared" si="4"/>
        <v/>
      </c>
      <c r="K286" s="158"/>
      <c r="L286" s="158"/>
      <c r="M286" s="158"/>
      <c r="N286" s="158"/>
      <c r="O286" s="157" t="s">
        <v>3965</v>
      </c>
    </row>
    <row r="287" spans="4:15" x14ac:dyDescent="0.25">
      <c r="D287" s="158" t="s">
        <v>3966</v>
      </c>
      <c r="E287" s="157" t="s">
        <v>3952</v>
      </c>
      <c r="F287" s="158"/>
      <c r="G287" s="157"/>
      <c r="H287" s="158"/>
      <c r="I287" s="158"/>
      <c r="J287" s="157" t="str">
        <f t="shared" si="4"/>
        <v/>
      </c>
      <c r="K287" s="158"/>
      <c r="L287" s="158"/>
      <c r="M287" s="158"/>
      <c r="N287" s="158"/>
      <c r="O287" s="157" t="s">
        <v>3967</v>
      </c>
    </row>
    <row r="288" spans="4:15" x14ac:dyDescent="0.25">
      <c r="D288" s="158" t="s">
        <v>3968</v>
      </c>
      <c r="E288" s="157" t="s">
        <v>3952</v>
      </c>
      <c r="F288" s="158"/>
      <c r="G288" s="157"/>
      <c r="H288" s="158"/>
      <c r="I288" s="158"/>
      <c r="J288" s="157" t="str">
        <f t="shared" ref="J288:J309" si="5">F288&amp;H288&amp;I288</f>
        <v/>
      </c>
      <c r="K288" s="158"/>
      <c r="L288" s="158"/>
      <c r="M288" s="158"/>
      <c r="N288" s="158"/>
      <c r="O288" s="157" t="s">
        <v>3969</v>
      </c>
    </row>
    <row r="289" spans="4:15" x14ac:dyDescent="0.25">
      <c r="D289" s="158" t="s">
        <v>3970</v>
      </c>
      <c r="E289" s="157" t="s">
        <v>3952</v>
      </c>
      <c r="F289" s="158"/>
      <c r="G289" s="157"/>
      <c r="H289" s="158"/>
      <c r="I289" s="158"/>
      <c r="J289" s="157" t="str">
        <f t="shared" si="5"/>
        <v/>
      </c>
      <c r="K289" s="158"/>
      <c r="L289" s="158"/>
      <c r="M289" s="158"/>
      <c r="N289" s="158"/>
      <c r="O289" s="157" t="s">
        <v>3971</v>
      </c>
    </row>
    <row r="290" spans="4:15" x14ac:dyDescent="0.25">
      <c r="D290" s="158" t="s">
        <v>3972</v>
      </c>
      <c r="E290" s="157" t="s">
        <v>3973</v>
      </c>
      <c r="F290" s="158"/>
      <c r="G290" s="157"/>
      <c r="H290" s="158"/>
      <c r="I290" s="158"/>
      <c r="J290" s="157" t="str">
        <f t="shared" si="5"/>
        <v/>
      </c>
      <c r="K290" s="158"/>
      <c r="L290" s="158"/>
      <c r="M290" s="158"/>
      <c r="N290" s="158"/>
      <c r="O290" s="157" t="s">
        <v>3974</v>
      </c>
    </row>
    <row r="291" spans="4:15" x14ac:dyDescent="0.25">
      <c r="D291" s="158" t="s">
        <v>3975</v>
      </c>
      <c r="E291" s="157" t="s">
        <v>3973</v>
      </c>
      <c r="F291" s="158"/>
      <c r="G291" s="157"/>
      <c r="H291" s="158"/>
      <c r="I291" s="158"/>
      <c r="J291" s="157" t="str">
        <f t="shared" si="5"/>
        <v/>
      </c>
      <c r="K291" s="158"/>
      <c r="L291" s="158"/>
      <c r="M291" s="158"/>
      <c r="N291" s="158"/>
      <c r="O291" s="157" t="s">
        <v>3976</v>
      </c>
    </row>
    <row r="292" spans="4:15" x14ac:dyDescent="0.25">
      <c r="D292" s="158" t="s">
        <v>3977</v>
      </c>
      <c r="E292" s="157" t="s">
        <v>3973</v>
      </c>
      <c r="F292" s="158"/>
      <c r="G292" s="157"/>
      <c r="H292" s="158"/>
      <c r="I292" s="158"/>
      <c r="J292" s="157" t="str">
        <f t="shared" si="5"/>
        <v/>
      </c>
      <c r="K292" s="158"/>
      <c r="L292" s="158"/>
      <c r="M292" s="158"/>
      <c r="N292" s="158"/>
      <c r="O292" s="157" t="s">
        <v>3978</v>
      </c>
    </row>
    <row r="293" spans="4:15" x14ac:dyDescent="0.25">
      <c r="D293" s="158" t="s">
        <v>3979</v>
      </c>
      <c r="E293" s="157" t="s">
        <v>3973</v>
      </c>
      <c r="F293" s="158"/>
      <c r="G293" s="157"/>
      <c r="H293" s="158"/>
      <c r="I293" s="158"/>
      <c r="J293" s="157" t="str">
        <f t="shared" si="5"/>
        <v/>
      </c>
      <c r="K293" s="158"/>
      <c r="L293" s="158"/>
      <c r="M293" s="158"/>
      <c r="N293" s="158"/>
      <c r="O293" s="157" t="s">
        <v>3980</v>
      </c>
    </row>
    <row r="294" spans="4:15" x14ac:dyDescent="0.25">
      <c r="D294" s="158" t="s">
        <v>3981</v>
      </c>
      <c r="E294" s="157" t="s">
        <v>3973</v>
      </c>
      <c r="F294" s="158"/>
      <c r="G294" s="157"/>
      <c r="H294" s="158"/>
      <c r="I294" s="158"/>
      <c r="J294" s="157" t="str">
        <f t="shared" si="5"/>
        <v/>
      </c>
      <c r="K294" s="158"/>
      <c r="L294" s="158"/>
      <c r="M294" s="158"/>
      <c r="N294" s="158"/>
      <c r="O294" s="157" t="s">
        <v>3982</v>
      </c>
    </row>
    <row r="295" spans="4:15" x14ac:dyDescent="0.25">
      <c r="D295" s="158" t="s">
        <v>3983</v>
      </c>
      <c r="E295" s="157" t="s">
        <v>3973</v>
      </c>
      <c r="F295" s="158"/>
      <c r="G295" s="157"/>
      <c r="H295" s="158"/>
      <c r="I295" s="158"/>
      <c r="J295" s="157" t="str">
        <f t="shared" si="5"/>
        <v/>
      </c>
      <c r="K295" s="158"/>
      <c r="L295" s="158"/>
      <c r="M295" s="158"/>
      <c r="N295" s="158"/>
      <c r="O295" s="157" t="s">
        <v>3984</v>
      </c>
    </row>
    <row r="296" spans="4:15" x14ac:dyDescent="0.25">
      <c r="D296" s="158" t="s">
        <v>3985</v>
      </c>
      <c r="E296" s="157" t="s">
        <v>3973</v>
      </c>
      <c r="F296" s="158"/>
      <c r="G296" s="157"/>
      <c r="H296" s="158"/>
      <c r="I296" s="158"/>
      <c r="J296" s="157" t="str">
        <f t="shared" si="5"/>
        <v/>
      </c>
      <c r="K296" s="158"/>
      <c r="L296" s="158"/>
      <c r="M296" s="158"/>
      <c r="N296" s="158"/>
      <c r="O296" s="157" t="s">
        <v>3986</v>
      </c>
    </row>
    <row r="297" spans="4:15" x14ac:dyDescent="0.25">
      <c r="D297" s="158" t="s">
        <v>3987</v>
      </c>
      <c r="E297" s="157" t="s">
        <v>3973</v>
      </c>
      <c r="F297" s="158"/>
      <c r="G297" s="157"/>
      <c r="H297" s="158"/>
      <c r="I297" s="158"/>
      <c r="J297" s="157" t="str">
        <f t="shared" si="5"/>
        <v/>
      </c>
      <c r="K297" s="158"/>
      <c r="L297" s="158"/>
      <c r="M297" s="158"/>
      <c r="N297" s="158"/>
      <c r="O297" s="157" t="s">
        <v>3988</v>
      </c>
    </row>
    <row r="298" spans="4:15" x14ac:dyDescent="0.25">
      <c r="D298" s="158" t="s">
        <v>3989</v>
      </c>
      <c r="E298" s="157" t="s">
        <v>3973</v>
      </c>
      <c r="F298" s="158"/>
      <c r="G298" s="157"/>
      <c r="H298" s="158"/>
      <c r="I298" s="158"/>
      <c r="J298" s="157" t="str">
        <f t="shared" si="5"/>
        <v/>
      </c>
      <c r="K298" s="158"/>
      <c r="L298" s="158"/>
      <c r="M298" s="158"/>
      <c r="N298" s="158"/>
      <c r="O298" s="157" t="s">
        <v>3990</v>
      </c>
    </row>
    <row r="299" spans="4:15" x14ac:dyDescent="0.25">
      <c r="D299" s="158" t="s">
        <v>3991</v>
      </c>
      <c r="E299" s="157" t="s">
        <v>3973</v>
      </c>
      <c r="F299" s="158"/>
      <c r="G299" s="157"/>
      <c r="H299" s="158"/>
      <c r="I299" s="158"/>
      <c r="J299" s="157" t="str">
        <f t="shared" si="5"/>
        <v/>
      </c>
      <c r="K299" s="158"/>
      <c r="L299" s="158"/>
      <c r="M299" s="158"/>
      <c r="N299" s="158"/>
      <c r="O299" s="157" t="s">
        <v>3992</v>
      </c>
    </row>
    <row r="300" spans="4:15" x14ac:dyDescent="0.25">
      <c r="D300" s="158" t="s">
        <v>3993</v>
      </c>
      <c r="E300" s="157" t="s">
        <v>3994</v>
      </c>
      <c r="F300" s="158"/>
      <c r="G300" s="157"/>
      <c r="H300" s="158"/>
      <c r="I300" s="158"/>
      <c r="J300" s="157" t="str">
        <f t="shared" si="5"/>
        <v/>
      </c>
      <c r="K300" s="158"/>
      <c r="L300" s="158"/>
      <c r="M300" s="158"/>
      <c r="N300" s="158"/>
      <c r="O300" s="157" t="s">
        <v>3995</v>
      </c>
    </row>
    <row r="301" spans="4:15" x14ac:dyDescent="0.25">
      <c r="D301" s="158" t="s">
        <v>3996</v>
      </c>
      <c r="E301" s="157" t="s">
        <v>3994</v>
      </c>
      <c r="F301" s="158"/>
      <c r="G301" s="157"/>
      <c r="H301" s="158"/>
      <c r="I301" s="158"/>
      <c r="J301" s="157" t="str">
        <f t="shared" si="5"/>
        <v/>
      </c>
      <c r="K301" s="158"/>
      <c r="L301" s="158"/>
      <c r="M301" s="158"/>
      <c r="N301" s="158"/>
      <c r="O301" s="157" t="s">
        <v>3997</v>
      </c>
    </row>
    <row r="302" spans="4:15" x14ac:dyDescent="0.25">
      <c r="D302" s="158" t="s">
        <v>3998</v>
      </c>
      <c r="E302" s="157" t="s">
        <v>3994</v>
      </c>
      <c r="F302" s="158"/>
      <c r="G302" s="157"/>
      <c r="H302" s="158"/>
      <c r="I302" s="158"/>
      <c r="J302" s="157" t="str">
        <f t="shared" si="5"/>
        <v/>
      </c>
      <c r="K302" s="158"/>
      <c r="L302" s="158"/>
      <c r="M302" s="158"/>
      <c r="N302" s="158"/>
      <c r="O302" s="157" t="s">
        <v>3999</v>
      </c>
    </row>
    <row r="303" spans="4:15" x14ac:dyDescent="0.25">
      <c r="D303" s="158" t="s">
        <v>4000</v>
      </c>
      <c r="E303" s="157" t="s">
        <v>3994</v>
      </c>
      <c r="F303" s="158"/>
      <c r="G303" s="157"/>
      <c r="H303" s="158"/>
      <c r="I303" s="158"/>
      <c r="J303" s="157" t="str">
        <f t="shared" si="5"/>
        <v/>
      </c>
      <c r="K303" s="158"/>
      <c r="L303" s="158"/>
      <c r="M303" s="158"/>
      <c r="N303" s="158"/>
      <c r="O303" s="157" t="s">
        <v>4001</v>
      </c>
    </row>
    <row r="304" spans="4:15" x14ac:dyDescent="0.25">
      <c r="D304" s="158" t="s">
        <v>4002</v>
      </c>
      <c r="E304" s="157" t="s">
        <v>3994</v>
      </c>
      <c r="F304" s="158"/>
      <c r="G304" s="157"/>
      <c r="H304" s="158"/>
      <c r="I304" s="158"/>
      <c r="J304" s="157" t="str">
        <f t="shared" si="5"/>
        <v/>
      </c>
      <c r="K304" s="158"/>
      <c r="L304" s="158"/>
      <c r="M304" s="158"/>
      <c r="N304" s="158"/>
      <c r="O304" s="157" t="s">
        <v>4003</v>
      </c>
    </row>
    <row r="305" spans="4:17" x14ac:dyDescent="0.25">
      <c r="D305" s="158" t="s">
        <v>4004</v>
      </c>
      <c r="E305" s="157" t="s">
        <v>3994</v>
      </c>
      <c r="F305" s="158"/>
      <c r="G305" s="157"/>
      <c r="H305" s="158"/>
      <c r="I305" s="158"/>
      <c r="J305" s="157" t="str">
        <f t="shared" si="5"/>
        <v/>
      </c>
      <c r="K305" s="158"/>
      <c r="L305" s="158"/>
      <c r="M305" s="158"/>
      <c r="N305" s="158"/>
      <c r="O305" s="157" t="s">
        <v>4005</v>
      </c>
    </row>
    <row r="306" spans="4:17" x14ac:dyDescent="0.25">
      <c r="D306" s="158" t="s">
        <v>4006</v>
      </c>
      <c r="E306" s="157" t="s">
        <v>3994</v>
      </c>
      <c r="F306" s="158"/>
      <c r="G306" s="157"/>
      <c r="H306" s="158"/>
      <c r="I306" s="158"/>
      <c r="J306" s="157" t="str">
        <f t="shared" si="5"/>
        <v/>
      </c>
      <c r="K306" s="158"/>
      <c r="L306" s="158"/>
      <c r="M306" s="158"/>
      <c r="N306" s="158"/>
      <c r="O306" s="157" t="s">
        <v>4007</v>
      </c>
    </row>
    <row r="307" spans="4:17" x14ac:dyDescent="0.25">
      <c r="D307" s="158" t="s">
        <v>4008</v>
      </c>
      <c r="E307" s="157" t="s">
        <v>3994</v>
      </c>
      <c r="F307" s="158"/>
      <c r="G307" s="157"/>
      <c r="H307" s="158"/>
      <c r="I307" s="158"/>
      <c r="J307" s="157" t="str">
        <f t="shared" si="5"/>
        <v/>
      </c>
      <c r="K307" s="158"/>
      <c r="L307" s="158"/>
      <c r="M307" s="158"/>
      <c r="N307" s="158"/>
      <c r="O307" s="157" t="s">
        <v>4009</v>
      </c>
    </row>
    <row r="308" spans="4:17" x14ac:dyDescent="0.25">
      <c r="D308" s="158" t="s">
        <v>4010</v>
      </c>
      <c r="E308" s="157" t="s">
        <v>3994</v>
      </c>
      <c r="F308" s="158"/>
      <c r="G308" s="157"/>
      <c r="H308" s="158"/>
      <c r="I308" s="158"/>
      <c r="J308" s="157" t="str">
        <f t="shared" si="5"/>
        <v/>
      </c>
      <c r="K308" s="158"/>
      <c r="L308" s="158"/>
      <c r="M308" s="158"/>
      <c r="N308" s="158"/>
      <c r="O308" s="157" t="s">
        <v>4011</v>
      </c>
    </row>
    <row r="309" spans="4:17" x14ac:dyDescent="0.25">
      <c r="D309" s="158" t="s">
        <v>4012</v>
      </c>
      <c r="E309" s="157" t="s">
        <v>3994</v>
      </c>
      <c r="F309" s="158"/>
      <c r="G309" s="157"/>
      <c r="H309" s="158"/>
      <c r="I309" s="158"/>
      <c r="J309" s="157" t="str">
        <f t="shared" si="5"/>
        <v/>
      </c>
      <c r="K309" s="158"/>
      <c r="L309" s="158"/>
      <c r="M309" s="158"/>
      <c r="N309" s="158"/>
      <c r="O309" s="157" t="s">
        <v>4013</v>
      </c>
    </row>
    <row r="313" spans="4:17" ht="13" x14ac:dyDescent="0.3">
      <c r="D313" s="6" t="s">
        <v>163</v>
      </c>
    </row>
    <row r="314" spans="4:17" x14ac:dyDescent="0.25">
      <c r="D314" s="157" t="s">
        <v>165</v>
      </c>
      <c r="E314" s="157" t="s">
        <v>167</v>
      </c>
      <c r="F314" s="157" t="s">
        <v>99</v>
      </c>
      <c r="G314" s="157"/>
      <c r="H314" s="157" t="s">
        <v>34</v>
      </c>
      <c r="I314" s="157" t="s">
        <v>27</v>
      </c>
      <c r="J314" s="157" t="s">
        <v>155</v>
      </c>
      <c r="K314" s="157" t="s">
        <v>2</v>
      </c>
      <c r="L314" s="157" t="s">
        <v>3</v>
      </c>
      <c r="M314" s="157" t="s">
        <v>4</v>
      </c>
      <c r="N314" s="157" t="s">
        <v>146</v>
      </c>
      <c r="O314" s="157" t="s">
        <v>18</v>
      </c>
      <c r="P314" s="157" t="s">
        <v>9</v>
      </c>
      <c r="Q314" s="157" t="s">
        <v>48</v>
      </c>
    </row>
    <row r="315" spans="4:17" hidden="1" x14ac:dyDescent="0.25">
      <c r="D315" s="158" t="s">
        <v>164</v>
      </c>
      <c r="E315" s="157" t="s">
        <v>166</v>
      </c>
      <c r="F315" s="158" t="s">
        <v>171</v>
      </c>
      <c r="G315" s="157"/>
      <c r="H315" s="158" t="s">
        <v>77</v>
      </c>
      <c r="I315" s="158" t="s">
        <v>76</v>
      </c>
      <c r="J315" s="157" t="str">
        <f>F315&amp;H315&amp;I315</f>
        <v>[Coverage Indicator Name][Category][Disaggregation]</v>
      </c>
      <c r="K315" s="163" t="s">
        <v>56</v>
      </c>
      <c r="L315" s="164" t="s">
        <v>57</v>
      </c>
      <c r="M315" s="165" t="s">
        <v>168</v>
      </c>
      <c r="N315" s="158" t="s">
        <v>58</v>
      </c>
      <c r="O315" s="158" t="s">
        <v>42</v>
      </c>
      <c r="P315" s="158" t="s">
        <v>69</v>
      </c>
      <c r="Q315" s="157" t="s">
        <v>47</v>
      </c>
    </row>
    <row r="316" spans="4:17" x14ac:dyDescent="0.25">
      <c r="D316" s="158" t="s">
        <v>4014</v>
      </c>
      <c r="E316" s="157" t="s">
        <v>4015</v>
      </c>
      <c r="F316" s="158"/>
      <c r="G316" s="157"/>
      <c r="H316" s="158"/>
      <c r="I316" s="158"/>
      <c r="J316" s="157" t="str">
        <f t="shared" ref="J316:J379" si="6">F316&amp;H316&amp;I316</f>
        <v/>
      </c>
      <c r="K316" s="163"/>
      <c r="L316" s="164"/>
      <c r="M316" s="165"/>
      <c r="N316" s="158"/>
      <c r="O316" s="158"/>
      <c r="P316" s="158"/>
      <c r="Q316" s="157" t="s">
        <v>4016</v>
      </c>
    </row>
    <row r="317" spans="4:17" x14ac:dyDescent="0.25">
      <c r="D317" s="158" t="s">
        <v>4017</v>
      </c>
      <c r="E317" s="157" t="s">
        <v>4015</v>
      </c>
      <c r="F317" s="158"/>
      <c r="G317" s="157"/>
      <c r="H317" s="158"/>
      <c r="I317" s="158"/>
      <c r="J317" s="157" t="str">
        <f t="shared" si="6"/>
        <v/>
      </c>
      <c r="K317" s="163"/>
      <c r="L317" s="164"/>
      <c r="M317" s="165"/>
      <c r="N317" s="158"/>
      <c r="O317" s="158"/>
      <c r="P317" s="158"/>
      <c r="Q317" s="157" t="s">
        <v>4018</v>
      </c>
    </row>
    <row r="318" spans="4:17" x14ac:dyDescent="0.25">
      <c r="D318" s="158" t="s">
        <v>4019</v>
      </c>
      <c r="E318" s="157" t="s">
        <v>4015</v>
      </c>
      <c r="F318" s="158"/>
      <c r="G318" s="157"/>
      <c r="H318" s="158"/>
      <c r="I318" s="158"/>
      <c r="J318" s="157" t="str">
        <f t="shared" si="6"/>
        <v/>
      </c>
      <c r="K318" s="163"/>
      <c r="L318" s="164"/>
      <c r="M318" s="165"/>
      <c r="N318" s="158"/>
      <c r="O318" s="158"/>
      <c r="P318" s="158"/>
      <c r="Q318" s="157" t="s">
        <v>4020</v>
      </c>
    </row>
    <row r="319" spans="4:17" x14ac:dyDescent="0.25">
      <c r="D319" s="158" t="s">
        <v>4021</v>
      </c>
      <c r="E319" s="157" t="s">
        <v>4015</v>
      </c>
      <c r="F319" s="158"/>
      <c r="G319" s="157"/>
      <c r="H319" s="158"/>
      <c r="I319" s="158"/>
      <c r="J319" s="157" t="str">
        <f t="shared" si="6"/>
        <v/>
      </c>
      <c r="K319" s="163"/>
      <c r="L319" s="164"/>
      <c r="M319" s="165"/>
      <c r="N319" s="158"/>
      <c r="O319" s="158"/>
      <c r="P319" s="158"/>
      <c r="Q319" s="157" t="s">
        <v>4022</v>
      </c>
    </row>
    <row r="320" spans="4:17" x14ac:dyDescent="0.25">
      <c r="D320" s="158" t="s">
        <v>4023</v>
      </c>
      <c r="E320" s="157" t="s">
        <v>4015</v>
      </c>
      <c r="F320" s="158"/>
      <c r="G320" s="157"/>
      <c r="H320" s="158"/>
      <c r="I320" s="158"/>
      <c r="J320" s="157" t="str">
        <f t="shared" si="6"/>
        <v/>
      </c>
      <c r="K320" s="163"/>
      <c r="L320" s="164"/>
      <c r="M320" s="165"/>
      <c r="N320" s="158"/>
      <c r="O320" s="158"/>
      <c r="P320" s="158"/>
      <c r="Q320" s="157" t="s">
        <v>4024</v>
      </c>
    </row>
    <row r="321" spans="4:17" x14ac:dyDescent="0.25">
      <c r="D321" s="158" t="s">
        <v>4025</v>
      </c>
      <c r="E321" s="157" t="s">
        <v>4015</v>
      </c>
      <c r="F321" s="158"/>
      <c r="G321" s="157"/>
      <c r="H321" s="158"/>
      <c r="I321" s="158"/>
      <c r="J321" s="157" t="str">
        <f t="shared" si="6"/>
        <v/>
      </c>
      <c r="K321" s="163"/>
      <c r="L321" s="164"/>
      <c r="M321" s="165"/>
      <c r="N321" s="158"/>
      <c r="O321" s="158"/>
      <c r="P321" s="158"/>
      <c r="Q321" s="157" t="s">
        <v>4026</v>
      </c>
    </row>
    <row r="322" spans="4:17" x14ac:dyDescent="0.25">
      <c r="D322" s="158" t="s">
        <v>4027</v>
      </c>
      <c r="E322" s="157" t="s">
        <v>4015</v>
      </c>
      <c r="F322" s="158"/>
      <c r="G322" s="157"/>
      <c r="H322" s="158"/>
      <c r="I322" s="158"/>
      <c r="J322" s="157" t="str">
        <f t="shared" si="6"/>
        <v/>
      </c>
      <c r="K322" s="163"/>
      <c r="L322" s="164"/>
      <c r="M322" s="165"/>
      <c r="N322" s="158"/>
      <c r="O322" s="158"/>
      <c r="P322" s="158"/>
      <c r="Q322" s="157" t="s">
        <v>4028</v>
      </c>
    </row>
    <row r="323" spans="4:17" x14ac:dyDescent="0.25">
      <c r="D323" s="158" t="s">
        <v>4029</v>
      </c>
      <c r="E323" s="157" t="s">
        <v>4015</v>
      </c>
      <c r="F323" s="158"/>
      <c r="G323" s="157"/>
      <c r="H323" s="158"/>
      <c r="I323" s="158"/>
      <c r="J323" s="157" t="str">
        <f t="shared" si="6"/>
        <v/>
      </c>
      <c r="K323" s="163"/>
      <c r="L323" s="164"/>
      <c r="M323" s="165"/>
      <c r="N323" s="158"/>
      <c r="O323" s="158"/>
      <c r="P323" s="158"/>
      <c r="Q323" s="157" t="s">
        <v>4030</v>
      </c>
    </row>
    <row r="324" spans="4:17" x14ac:dyDescent="0.25">
      <c r="D324" s="158" t="s">
        <v>4031</v>
      </c>
      <c r="E324" s="157" t="s">
        <v>4015</v>
      </c>
      <c r="F324" s="158"/>
      <c r="G324" s="157"/>
      <c r="H324" s="158"/>
      <c r="I324" s="158"/>
      <c r="J324" s="157" t="str">
        <f t="shared" si="6"/>
        <v/>
      </c>
      <c r="K324" s="163"/>
      <c r="L324" s="164"/>
      <c r="M324" s="165"/>
      <c r="N324" s="158"/>
      <c r="O324" s="158"/>
      <c r="P324" s="158"/>
      <c r="Q324" s="157" t="s">
        <v>4032</v>
      </c>
    </row>
    <row r="325" spans="4:17" x14ac:dyDescent="0.25">
      <c r="D325" s="158" t="s">
        <v>4033</v>
      </c>
      <c r="E325" s="157" t="s">
        <v>4015</v>
      </c>
      <c r="F325" s="158"/>
      <c r="G325" s="157"/>
      <c r="H325" s="158"/>
      <c r="I325" s="158"/>
      <c r="J325" s="157" t="str">
        <f t="shared" si="6"/>
        <v/>
      </c>
      <c r="K325" s="163"/>
      <c r="L325" s="164"/>
      <c r="M325" s="165"/>
      <c r="N325" s="158"/>
      <c r="O325" s="158"/>
      <c r="P325" s="158"/>
      <c r="Q325" s="157" t="s">
        <v>4034</v>
      </c>
    </row>
    <row r="326" spans="4:17" x14ac:dyDescent="0.25">
      <c r="D326" s="158" t="s">
        <v>4035</v>
      </c>
      <c r="E326" s="157" t="s">
        <v>4015</v>
      </c>
      <c r="F326" s="158"/>
      <c r="G326" s="157"/>
      <c r="H326" s="158"/>
      <c r="I326" s="158"/>
      <c r="J326" s="157" t="str">
        <f t="shared" si="6"/>
        <v/>
      </c>
      <c r="K326" s="163"/>
      <c r="L326" s="164"/>
      <c r="M326" s="165"/>
      <c r="N326" s="158"/>
      <c r="O326" s="158"/>
      <c r="P326" s="158"/>
      <c r="Q326" s="157" t="s">
        <v>4036</v>
      </c>
    </row>
    <row r="327" spans="4:17" x14ac:dyDescent="0.25">
      <c r="D327" s="158" t="s">
        <v>4037</v>
      </c>
      <c r="E327" s="157" t="s">
        <v>4015</v>
      </c>
      <c r="F327" s="158"/>
      <c r="G327" s="157"/>
      <c r="H327" s="158"/>
      <c r="I327" s="158"/>
      <c r="J327" s="157" t="str">
        <f t="shared" si="6"/>
        <v/>
      </c>
      <c r="K327" s="163"/>
      <c r="L327" s="164"/>
      <c r="M327" s="165"/>
      <c r="N327" s="158"/>
      <c r="O327" s="158"/>
      <c r="P327" s="158"/>
      <c r="Q327" s="157" t="s">
        <v>4038</v>
      </c>
    </row>
    <row r="328" spans="4:17" x14ac:dyDescent="0.25">
      <c r="D328" s="158" t="s">
        <v>4039</v>
      </c>
      <c r="E328" s="157" t="s">
        <v>4015</v>
      </c>
      <c r="F328" s="158"/>
      <c r="G328" s="157"/>
      <c r="H328" s="158"/>
      <c r="I328" s="158"/>
      <c r="J328" s="157" t="str">
        <f t="shared" si="6"/>
        <v/>
      </c>
      <c r="K328" s="163"/>
      <c r="L328" s="164"/>
      <c r="M328" s="165"/>
      <c r="N328" s="158"/>
      <c r="O328" s="158"/>
      <c r="P328" s="158"/>
      <c r="Q328" s="157" t="s">
        <v>4040</v>
      </c>
    </row>
    <row r="329" spans="4:17" x14ac:dyDescent="0.25">
      <c r="D329" s="158" t="s">
        <v>4041</v>
      </c>
      <c r="E329" s="157" t="s">
        <v>4015</v>
      </c>
      <c r="F329" s="158"/>
      <c r="G329" s="157"/>
      <c r="H329" s="158"/>
      <c r="I329" s="158"/>
      <c r="J329" s="157" t="str">
        <f t="shared" si="6"/>
        <v/>
      </c>
      <c r="K329" s="163"/>
      <c r="L329" s="164"/>
      <c r="M329" s="165"/>
      <c r="N329" s="158"/>
      <c r="O329" s="158"/>
      <c r="P329" s="158"/>
      <c r="Q329" s="157" t="s">
        <v>4042</v>
      </c>
    </row>
    <row r="330" spans="4:17" x14ac:dyDescent="0.25">
      <c r="D330" s="158" t="s">
        <v>4043</v>
      </c>
      <c r="E330" s="157" t="s">
        <v>4015</v>
      </c>
      <c r="F330" s="158"/>
      <c r="G330" s="157"/>
      <c r="H330" s="158"/>
      <c r="I330" s="158"/>
      <c r="J330" s="157" t="str">
        <f t="shared" si="6"/>
        <v/>
      </c>
      <c r="K330" s="163"/>
      <c r="L330" s="164"/>
      <c r="M330" s="165"/>
      <c r="N330" s="158"/>
      <c r="O330" s="158"/>
      <c r="P330" s="158"/>
      <c r="Q330" s="157" t="s">
        <v>4044</v>
      </c>
    </row>
    <row r="331" spans="4:17" x14ac:dyDescent="0.25">
      <c r="D331" s="158" t="s">
        <v>4045</v>
      </c>
      <c r="E331" s="157" t="s">
        <v>4015</v>
      </c>
      <c r="F331" s="158"/>
      <c r="G331" s="157"/>
      <c r="H331" s="158"/>
      <c r="I331" s="158"/>
      <c r="J331" s="157" t="str">
        <f t="shared" si="6"/>
        <v/>
      </c>
      <c r="K331" s="163"/>
      <c r="L331" s="164"/>
      <c r="M331" s="165"/>
      <c r="N331" s="158"/>
      <c r="O331" s="158"/>
      <c r="P331" s="158"/>
      <c r="Q331" s="157" t="s">
        <v>4046</v>
      </c>
    </row>
    <row r="332" spans="4:17" x14ac:dyDescent="0.25">
      <c r="D332" s="158" t="s">
        <v>4047</v>
      </c>
      <c r="E332" s="157" t="s">
        <v>4015</v>
      </c>
      <c r="F332" s="158"/>
      <c r="G332" s="157"/>
      <c r="H332" s="158"/>
      <c r="I332" s="158"/>
      <c r="J332" s="157" t="str">
        <f t="shared" si="6"/>
        <v/>
      </c>
      <c r="K332" s="163"/>
      <c r="L332" s="164"/>
      <c r="M332" s="165"/>
      <c r="N332" s="158"/>
      <c r="O332" s="158"/>
      <c r="P332" s="158"/>
      <c r="Q332" s="157" t="s">
        <v>4048</v>
      </c>
    </row>
    <row r="333" spans="4:17" x14ac:dyDescent="0.25">
      <c r="D333" s="158" t="s">
        <v>4049</v>
      </c>
      <c r="E333" s="157" t="s">
        <v>4015</v>
      </c>
      <c r="F333" s="158"/>
      <c r="G333" s="157"/>
      <c r="H333" s="158"/>
      <c r="I333" s="158"/>
      <c r="J333" s="157" t="str">
        <f t="shared" si="6"/>
        <v/>
      </c>
      <c r="K333" s="163"/>
      <c r="L333" s="164"/>
      <c r="M333" s="165"/>
      <c r="N333" s="158"/>
      <c r="O333" s="158"/>
      <c r="P333" s="158"/>
      <c r="Q333" s="157" t="s">
        <v>4050</v>
      </c>
    </row>
    <row r="334" spans="4:17" x14ac:dyDescent="0.25">
      <c r="D334" s="158" t="s">
        <v>4051</v>
      </c>
      <c r="E334" s="157" t="s">
        <v>4015</v>
      </c>
      <c r="F334" s="158"/>
      <c r="G334" s="157"/>
      <c r="H334" s="158"/>
      <c r="I334" s="158"/>
      <c r="J334" s="157" t="str">
        <f t="shared" si="6"/>
        <v/>
      </c>
      <c r="K334" s="163"/>
      <c r="L334" s="164"/>
      <c r="M334" s="165"/>
      <c r="N334" s="158"/>
      <c r="O334" s="158"/>
      <c r="P334" s="158"/>
      <c r="Q334" s="157" t="s">
        <v>4052</v>
      </c>
    </row>
    <row r="335" spans="4:17" x14ac:dyDescent="0.25">
      <c r="D335" s="158" t="s">
        <v>4053</v>
      </c>
      <c r="E335" s="157" t="s">
        <v>4015</v>
      </c>
      <c r="F335" s="158"/>
      <c r="G335" s="157"/>
      <c r="H335" s="158"/>
      <c r="I335" s="158"/>
      <c r="J335" s="157" t="str">
        <f t="shared" si="6"/>
        <v/>
      </c>
      <c r="K335" s="163"/>
      <c r="L335" s="164"/>
      <c r="M335" s="165"/>
      <c r="N335" s="158"/>
      <c r="O335" s="158"/>
      <c r="P335" s="158"/>
      <c r="Q335" s="157" t="s">
        <v>4054</v>
      </c>
    </row>
    <row r="336" spans="4:17" x14ac:dyDescent="0.25">
      <c r="D336" s="158" t="s">
        <v>4055</v>
      </c>
      <c r="E336" s="157" t="s">
        <v>4056</v>
      </c>
      <c r="F336" s="158"/>
      <c r="G336" s="157"/>
      <c r="H336" s="158"/>
      <c r="I336" s="158"/>
      <c r="J336" s="157" t="str">
        <f t="shared" si="6"/>
        <v/>
      </c>
      <c r="K336" s="163"/>
      <c r="L336" s="164"/>
      <c r="M336" s="165"/>
      <c r="N336" s="158"/>
      <c r="O336" s="158"/>
      <c r="P336" s="158"/>
      <c r="Q336" s="157" t="s">
        <v>4057</v>
      </c>
    </row>
    <row r="337" spans="4:17" x14ac:dyDescent="0.25">
      <c r="D337" s="158" t="s">
        <v>4058</v>
      </c>
      <c r="E337" s="157" t="s">
        <v>4056</v>
      </c>
      <c r="F337" s="158"/>
      <c r="G337" s="157"/>
      <c r="H337" s="158"/>
      <c r="I337" s="158"/>
      <c r="J337" s="157" t="str">
        <f t="shared" si="6"/>
        <v/>
      </c>
      <c r="K337" s="163"/>
      <c r="L337" s="164"/>
      <c r="M337" s="165"/>
      <c r="N337" s="158"/>
      <c r="O337" s="158"/>
      <c r="P337" s="158"/>
      <c r="Q337" s="157" t="s">
        <v>4059</v>
      </c>
    </row>
    <row r="338" spans="4:17" x14ac:dyDescent="0.25">
      <c r="D338" s="158" t="s">
        <v>4060</v>
      </c>
      <c r="E338" s="157" t="s">
        <v>4056</v>
      </c>
      <c r="F338" s="158"/>
      <c r="G338" s="157"/>
      <c r="H338" s="158"/>
      <c r="I338" s="158"/>
      <c r="J338" s="157" t="str">
        <f t="shared" si="6"/>
        <v/>
      </c>
      <c r="K338" s="163"/>
      <c r="L338" s="164"/>
      <c r="M338" s="165"/>
      <c r="N338" s="158"/>
      <c r="O338" s="158"/>
      <c r="P338" s="158"/>
      <c r="Q338" s="157" t="s">
        <v>4061</v>
      </c>
    </row>
    <row r="339" spans="4:17" x14ac:dyDescent="0.25">
      <c r="D339" s="158" t="s">
        <v>4062</v>
      </c>
      <c r="E339" s="157" t="s">
        <v>4056</v>
      </c>
      <c r="F339" s="158"/>
      <c r="G339" s="157"/>
      <c r="H339" s="158"/>
      <c r="I339" s="158"/>
      <c r="J339" s="157" t="str">
        <f t="shared" si="6"/>
        <v/>
      </c>
      <c r="K339" s="163"/>
      <c r="L339" s="164"/>
      <c r="M339" s="165"/>
      <c r="N339" s="158"/>
      <c r="O339" s="158"/>
      <c r="P339" s="158"/>
      <c r="Q339" s="157" t="s">
        <v>4063</v>
      </c>
    </row>
    <row r="340" spans="4:17" x14ac:dyDescent="0.25">
      <c r="D340" s="158" t="s">
        <v>4064</v>
      </c>
      <c r="E340" s="157" t="s">
        <v>4056</v>
      </c>
      <c r="F340" s="158"/>
      <c r="G340" s="157"/>
      <c r="H340" s="158"/>
      <c r="I340" s="158"/>
      <c r="J340" s="157" t="str">
        <f t="shared" si="6"/>
        <v/>
      </c>
      <c r="K340" s="163"/>
      <c r="L340" s="164"/>
      <c r="M340" s="165"/>
      <c r="N340" s="158"/>
      <c r="O340" s="158"/>
      <c r="P340" s="158"/>
      <c r="Q340" s="157" t="s">
        <v>4065</v>
      </c>
    </row>
    <row r="341" spans="4:17" x14ac:dyDescent="0.25">
      <c r="D341" s="158" t="s">
        <v>4066</v>
      </c>
      <c r="E341" s="157" t="s">
        <v>4056</v>
      </c>
      <c r="F341" s="158"/>
      <c r="G341" s="157"/>
      <c r="H341" s="158"/>
      <c r="I341" s="158"/>
      <c r="J341" s="157" t="str">
        <f t="shared" si="6"/>
        <v/>
      </c>
      <c r="K341" s="163"/>
      <c r="L341" s="164"/>
      <c r="M341" s="165"/>
      <c r="N341" s="158"/>
      <c r="O341" s="158"/>
      <c r="P341" s="158"/>
      <c r="Q341" s="157" t="s">
        <v>4067</v>
      </c>
    </row>
    <row r="342" spans="4:17" x14ac:dyDescent="0.25">
      <c r="D342" s="158" t="s">
        <v>4068</v>
      </c>
      <c r="E342" s="157" t="s">
        <v>4056</v>
      </c>
      <c r="F342" s="158"/>
      <c r="G342" s="157"/>
      <c r="H342" s="158"/>
      <c r="I342" s="158"/>
      <c r="J342" s="157" t="str">
        <f t="shared" si="6"/>
        <v/>
      </c>
      <c r="K342" s="163"/>
      <c r="L342" s="164"/>
      <c r="M342" s="165"/>
      <c r="N342" s="158"/>
      <c r="O342" s="158"/>
      <c r="P342" s="158"/>
      <c r="Q342" s="157" t="s">
        <v>4069</v>
      </c>
    </row>
    <row r="343" spans="4:17" x14ac:dyDescent="0.25">
      <c r="D343" s="158" t="s">
        <v>4070</v>
      </c>
      <c r="E343" s="157" t="s">
        <v>4056</v>
      </c>
      <c r="F343" s="158"/>
      <c r="G343" s="157"/>
      <c r="H343" s="158"/>
      <c r="I343" s="158"/>
      <c r="J343" s="157" t="str">
        <f t="shared" si="6"/>
        <v/>
      </c>
      <c r="K343" s="163"/>
      <c r="L343" s="164"/>
      <c r="M343" s="165"/>
      <c r="N343" s="158"/>
      <c r="O343" s="158"/>
      <c r="P343" s="158"/>
      <c r="Q343" s="157" t="s">
        <v>4071</v>
      </c>
    </row>
    <row r="344" spans="4:17" x14ac:dyDescent="0.25">
      <c r="D344" s="158" t="s">
        <v>4072</v>
      </c>
      <c r="E344" s="157" t="s">
        <v>4056</v>
      </c>
      <c r="F344" s="158"/>
      <c r="G344" s="157"/>
      <c r="H344" s="158"/>
      <c r="I344" s="158"/>
      <c r="J344" s="157" t="str">
        <f t="shared" si="6"/>
        <v/>
      </c>
      <c r="K344" s="163"/>
      <c r="L344" s="164"/>
      <c r="M344" s="165"/>
      <c r="N344" s="158"/>
      <c r="O344" s="158"/>
      <c r="P344" s="158"/>
      <c r="Q344" s="157" t="s">
        <v>4073</v>
      </c>
    </row>
    <row r="345" spans="4:17" x14ac:dyDescent="0.25">
      <c r="D345" s="158" t="s">
        <v>4074</v>
      </c>
      <c r="E345" s="157" t="s">
        <v>4056</v>
      </c>
      <c r="F345" s="158"/>
      <c r="G345" s="157"/>
      <c r="H345" s="158"/>
      <c r="I345" s="158"/>
      <c r="J345" s="157" t="str">
        <f t="shared" si="6"/>
        <v/>
      </c>
      <c r="K345" s="163"/>
      <c r="L345" s="164"/>
      <c r="M345" s="165"/>
      <c r="N345" s="158"/>
      <c r="O345" s="158"/>
      <c r="P345" s="158"/>
      <c r="Q345" s="157" t="s">
        <v>4075</v>
      </c>
    </row>
    <row r="346" spans="4:17" x14ac:dyDescent="0.25">
      <c r="D346" s="158" t="s">
        <v>4076</v>
      </c>
      <c r="E346" s="157" t="s">
        <v>4056</v>
      </c>
      <c r="F346" s="158"/>
      <c r="G346" s="157"/>
      <c r="H346" s="158"/>
      <c r="I346" s="158"/>
      <c r="J346" s="157" t="str">
        <f t="shared" si="6"/>
        <v/>
      </c>
      <c r="K346" s="163"/>
      <c r="L346" s="164"/>
      <c r="M346" s="165"/>
      <c r="N346" s="158"/>
      <c r="O346" s="158"/>
      <c r="P346" s="158"/>
      <c r="Q346" s="157" t="s">
        <v>4077</v>
      </c>
    </row>
    <row r="347" spans="4:17" x14ac:dyDescent="0.25">
      <c r="D347" s="158" t="s">
        <v>4078</v>
      </c>
      <c r="E347" s="157" t="s">
        <v>4056</v>
      </c>
      <c r="F347" s="158"/>
      <c r="G347" s="157"/>
      <c r="H347" s="158"/>
      <c r="I347" s="158"/>
      <c r="J347" s="157" t="str">
        <f t="shared" si="6"/>
        <v/>
      </c>
      <c r="K347" s="163"/>
      <c r="L347" s="164"/>
      <c r="M347" s="165"/>
      <c r="N347" s="158"/>
      <c r="O347" s="158"/>
      <c r="P347" s="158"/>
      <c r="Q347" s="157" t="s">
        <v>4079</v>
      </c>
    </row>
    <row r="348" spans="4:17" x14ac:dyDescent="0.25">
      <c r="D348" s="158" t="s">
        <v>4080</v>
      </c>
      <c r="E348" s="157" t="s">
        <v>4056</v>
      </c>
      <c r="F348" s="158"/>
      <c r="G348" s="157"/>
      <c r="H348" s="158"/>
      <c r="I348" s="158"/>
      <c r="J348" s="157" t="str">
        <f t="shared" si="6"/>
        <v/>
      </c>
      <c r="K348" s="163"/>
      <c r="L348" s="164"/>
      <c r="M348" s="165"/>
      <c r="N348" s="158"/>
      <c r="O348" s="158"/>
      <c r="P348" s="158"/>
      <c r="Q348" s="157" t="s">
        <v>4081</v>
      </c>
    </row>
    <row r="349" spans="4:17" x14ac:dyDescent="0.25">
      <c r="D349" s="158" t="s">
        <v>4082</v>
      </c>
      <c r="E349" s="157" t="s">
        <v>4056</v>
      </c>
      <c r="F349" s="158"/>
      <c r="G349" s="157"/>
      <c r="H349" s="158"/>
      <c r="I349" s="158"/>
      <c r="J349" s="157" t="str">
        <f t="shared" si="6"/>
        <v/>
      </c>
      <c r="K349" s="163"/>
      <c r="L349" s="164"/>
      <c r="M349" s="165"/>
      <c r="N349" s="158"/>
      <c r="O349" s="158"/>
      <c r="P349" s="158"/>
      <c r="Q349" s="157" t="s">
        <v>4083</v>
      </c>
    </row>
    <row r="350" spans="4:17" x14ac:dyDescent="0.25">
      <c r="D350" s="158" t="s">
        <v>4084</v>
      </c>
      <c r="E350" s="157" t="s">
        <v>4056</v>
      </c>
      <c r="F350" s="158"/>
      <c r="G350" s="157"/>
      <c r="H350" s="158"/>
      <c r="I350" s="158"/>
      <c r="J350" s="157" t="str">
        <f t="shared" si="6"/>
        <v/>
      </c>
      <c r="K350" s="163"/>
      <c r="L350" s="164"/>
      <c r="M350" s="165"/>
      <c r="N350" s="158"/>
      <c r="O350" s="158"/>
      <c r="P350" s="158"/>
      <c r="Q350" s="157" t="s">
        <v>4085</v>
      </c>
    </row>
    <row r="351" spans="4:17" x14ac:dyDescent="0.25">
      <c r="D351" s="158" t="s">
        <v>4086</v>
      </c>
      <c r="E351" s="157" t="s">
        <v>4056</v>
      </c>
      <c r="F351" s="158"/>
      <c r="G351" s="157"/>
      <c r="H351" s="158"/>
      <c r="I351" s="158"/>
      <c r="J351" s="157" t="str">
        <f t="shared" si="6"/>
        <v/>
      </c>
      <c r="K351" s="163"/>
      <c r="L351" s="164"/>
      <c r="M351" s="165"/>
      <c r="N351" s="158"/>
      <c r="O351" s="158"/>
      <c r="P351" s="158"/>
      <c r="Q351" s="157" t="s">
        <v>4087</v>
      </c>
    </row>
    <row r="352" spans="4:17" x14ac:dyDescent="0.25">
      <c r="D352" s="158" t="s">
        <v>4088</v>
      </c>
      <c r="E352" s="157" t="s">
        <v>4056</v>
      </c>
      <c r="F352" s="158"/>
      <c r="G352" s="157"/>
      <c r="H352" s="158"/>
      <c r="I352" s="158"/>
      <c r="J352" s="157" t="str">
        <f t="shared" si="6"/>
        <v/>
      </c>
      <c r="K352" s="163"/>
      <c r="L352" s="164"/>
      <c r="M352" s="165"/>
      <c r="N352" s="158"/>
      <c r="O352" s="158"/>
      <c r="P352" s="158"/>
      <c r="Q352" s="157" t="s">
        <v>4089</v>
      </c>
    </row>
    <row r="353" spans="4:17" x14ac:dyDescent="0.25">
      <c r="D353" s="158" t="s">
        <v>4090</v>
      </c>
      <c r="E353" s="157" t="s">
        <v>4056</v>
      </c>
      <c r="F353" s="158"/>
      <c r="G353" s="157"/>
      <c r="H353" s="158"/>
      <c r="I353" s="158"/>
      <c r="J353" s="157" t="str">
        <f t="shared" si="6"/>
        <v/>
      </c>
      <c r="K353" s="163"/>
      <c r="L353" s="164"/>
      <c r="M353" s="165"/>
      <c r="N353" s="158"/>
      <c r="O353" s="158"/>
      <c r="P353" s="158"/>
      <c r="Q353" s="157" t="s">
        <v>4091</v>
      </c>
    </row>
    <row r="354" spans="4:17" x14ac:dyDescent="0.25">
      <c r="D354" s="158" t="s">
        <v>4092</v>
      </c>
      <c r="E354" s="157" t="s">
        <v>4056</v>
      </c>
      <c r="F354" s="158"/>
      <c r="G354" s="157"/>
      <c r="H354" s="158"/>
      <c r="I354" s="158"/>
      <c r="J354" s="157" t="str">
        <f t="shared" si="6"/>
        <v/>
      </c>
      <c r="K354" s="163"/>
      <c r="L354" s="164"/>
      <c r="M354" s="165"/>
      <c r="N354" s="158"/>
      <c r="O354" s="158"/>
      <c r="P354" s="158"/>
      <c r="Q354" s="157" t="s">
        <v>4093</v>
      </c>
    </row>
    <row r="355" spans="4:17" x14ac:dyDescent="0.25">
      <c r="D355" s="158" t="s">
        <v>4094</v>
      </c>
      <c r="E355" s="157" t="s">
        <v>4056</v>
      </c>
      <c r="F355" s="158"/>
      <c r="G355" s="157"/>
      <c r="H355" s="158"/>
      <c r="I355" s="158"/>
      <c r="J355" s="157" t="str">
        <f t="shared" si="6"/>
        <v/>
      </c>
      <c r="K355" s="163"/>
      <c r="L355" s="164"/>
      <c r="M355" s="165"/>
      <c r="N355" s="158"/>
      <c r="O355" s="158"/>
      <c r="P355" s="158"/>
      <c r="Q355" s="157" t="s">
        <v>4095</v>
      </c>
    </row>
    <row r="356" spans="4:17" x14ac:dyDescent="0.25">
      <c r="D356" s="158" t="s">
        <v>4096</v>
      </c>
      <c r="E356" s="157" t="s">
        <v>4097</v>
      </c>
      <c r="F356" s="158"/>
      <c r="G356" s="157"/>
      <c r="H356" s="158"/>
      <c r="I356" s="158"/>
      <c r="J356" s="157" t="str">
        <f t="shared" si="6"/>
        <v/>
      </c>
      <c r="K356" s="163"/>
      <c r="L356" s="164"/>
      <c r="M356" s="165"/>
      <c r="N356" s="158"/>
      <c r="O356" s="158"/>
      <c r="P356" s="158"/>
      <c r="Q356" s="157" t="s">
        <v>4098</v>
      </c>
    </row>
    <row r="357" spans="4:17" x14ac:dyDescent="0.25">
      <c r="D357" s="158" t="s">
        <v>4099</v>
      </c>
      <c r="E357" s="157" t="s">
        <v>4097</v>
      </c>
      <c r="F357" s="158"/>
      <c r="G357" s="157"/>
      <c r="H357" s="158"/>
      <c r="I357" s="158"/>
      <c r="J357" s="157" t="str">
        <f t="shared" si="6"/>
        <v/>
      </c>
      <c r="K357" s="163"/>
      <c r="L357" s="164"/>
      <c r="M357" s="165"/>
      <c r="N357" s="158"/>
      <c r="O357" s="158"/>
      <c r="P357" s="158"/>
      <c r="Q357" s="157" t="s">
        <v>4100</v>
      </c>
    </row>
    <row r="358" spans="4:17" x14ac:dyDescent="0.25">
      <c r="D358" s="158" t="s">
        <v>4101</v>
      </c>
      <c r="E358" s="157" t="s">
        <v>4097</v>
      </c>
      <c r="F358" s="158"/>
      <c r="G358" s="157"/>
      <c r="H358" s="158"/>
      <c r="I358" s="158"/>
      <c r="J358" s="157" t="str">
        <f t="shared" si="6"/>
        <v/>
      </c>
      <c r="K358" s="163"/>
      <c r="L358" s="164"/>
      <c r="M358" s="165"/>
      <c r="N358" s="158"/>
      <c r="O358" s="158"/>
      <c r="P358" s="158"/>
      <c r="Q358" s="157" t="s">
        <v>4102</v>
      </c>
    </row>
    <row r="359" spans="4:17" x14ac:dyDescent="0.25">
      <c r="D359" s="158" t="s">
        <v>4103</v>
      </c>
      <c r="E359" s="157" t="s">
        <v>4097</v>
      </c>
      <c r="F359" s="158"/>
      <c r="G359" s="157"/>
      <c r="H359" s="158"/>
      <c r="I359" s="158"/>
      <c r="J359" s="157" t="str">
        <f t="shared" si="6"/>
        <v/>
      </c>
      <c r="K359" s="163"/>
      <c r="L359" s="164"/>
      <c r="M359" s="165"/>
      <c r="N359" s="158"/>
      <c r="O359" s="158"/>
      <c r="P359" s="158"/>
      <c r="Q359" s="157" t="s">
        <v>4104</v>
      </c>
    </row>
    <row r="360" spans="4:17" x14ac:dyDescent="0.25">
      <c r="D360" s="158" t="s">
        <v>4105</v>
      </c>
      <c r="E360" s="157" t="s">
        <v>4097</v>
      </c>
      <c r="F360" s="158"/>
      <c r="G360" s="157"/>
      <c r="H360" s="158"/>
      <c r="I360" s="158"/>
      <c r="J360" s="157" t="str">
        <f t="shared" si="6"/>
        <v/>
      </c>
      <c r="K360" s="163"/>
      <c r="L360" s="164"/>
      <c r="M360" s="165"/>
      <c r="N360" s="158"/>
      <c r="O360" s="158"/>
      <c r="P360" s="158"/>
      <c r="Q360" s="157" t="s">
        <v>4106</v>
      </c>
    </row>
    <row r="361" spans="4:17" x14ac:dyDescent="0.25">
      <c r="D361" s="158" t="s">
        <v>4107</v>
      </c>
      <c r="E361" s="157" t="s">
        <v>4097</v>
      </c>
      <c r="F361" s="158"/>
      <c r="G361" s="157"/>
      <c r="H361" s="158"/>
      <c r="I361" s="158"/>
      <c r="J361" s="157" t="str">
        <f t="shared" si="6"/>
        <v/>
      </c>
      <c r="K361" s="163"/>
      <c r="L361" s="164"/>
      <c r="M361" s="165"/>
      <c r="N361" s="158"/>
      <c r="O361" s="158"/>
      <c r="P361" s="158"/>
      <c r="Q361" s="157" t="s">
        <v>4108</v>
      </c>
    </row>
    <row r="362" spans="4:17" x14ac:dyDescent="0.25">
      <c r="D362" s="158" t="s">
        <v>4109</v>
      </c>
      <c r="E362" s="157" t="s">
        <v>4097</v>
      </c>
      <c r="F362" s="158"/>
      <c r="G362" s="157"/>
      <c r="H362" s="158"/>
      <c r="I362" s="158"/>
      <c r="J362" s="157" t="str">
        <f t="shared" si="6"/>
        <v/>
      </c>
      <c r="K362" s="163"/>
      <c r="L362" s="164"/>
      <c r="M362" s="165"/>
      <c r="N362" s="158"/>
      <c r="O362" s="158"/>
      <c r="P362" s="158"/>
      <c r="Q362" s="157" t="s">
        <v>4110</v>
      </c>
    </row>
    <row r="363" spans="4:17" x14ac:dyDescent="0.25">
      <c r="D363" s="158" t="s">
        <v>4111</v>
      </c>
      <c r="E363" s="157" t="s">
        <v>4097</v>
      </c>
      <c r="F363" s="158"/>
      <c r="G363" s="157"/>
      <c r="H363" s="158"/>
      <c r="I363" s="158"/>
      <c r="J363" s="157" t="str">
        <f t="shared" si="6"/>
        <v/>
      </c>
      <c r="K363" s="163"/>
      <c r="L363" s="164"/>
      <c r="M363" s="165"/>
      <c r="N363" s="158"/>
      <c r="O363" s="158"/>
      <c r="P363" s="158"/>
      <c r="Q363" s="157" t="s">
        <v>4112</v>
      </c>
    </row>
    <row r="364" spans="4:17" x14ac:dyDescent="0.25">
      <c r="D364" s="158" t="s">
        <v>4113</v>
      </c>
      <c r="E364" s="157" t="s">
        <v>4097</v>
      </c>
      <c r="F364" s="158"/>
      <c r="G364" s="157"/>
      <c r="H364" s="158"/>
      <c r="I364" s="158"/>
      <c r="J364" s="157" t="str">
        <f t="shared" si="6"/>
        <v/>
      </c>
      <c r="K364" s="163"/>
      <c r="L364" s="164"/>
      <c r="M364" s="165"/>
      <c r="N364" s="158"/>
      <c r="O364" s="158"/>
      <c r="P364" s="158"/>
      <c r="Q364" s="157" t="s">
        <v>4114</v>
      </c>
    </row>
    <row r="365" spans="4:17" x14ac:dyDescent="0.25">
      <c r="D365" s="158" t="s">
        <v>4115</v>
      </c>
      <c r="E365" s="157" t="s">
        <v>4097</v>
      </c>
      <c r="F365" s="158"/>
      <c r="G365" s="157"/>
      <c r="H365" s="158"/>
      <c r="I365" s="158"/>
      <c r="J365" s="157" t="str">
        <f t="shared" si="6"/>
        <v/>
      </c>
      <c r="K365" s="163"/>
      <c r="L365" s="164"/>
      <c r="M365" s="165"/>
      <c r="N365" s="158"/>
      <c r="O365" s="158"/>
      <c r="P365" s="158"/>
      <c r="Q365" s="157" t="s">
        <v>4116</v>
      </c>
    </row>
    <row r="366" spans="4:17" x14ac:dyDescent="0.25">
      <c r="D366" s="158" t="s">
        <v>4117</v>
      </c>
      <c r="E366" s="157" t="s">
        <v>4097</v>
      </c>
      <c r="F366" s="158"/>
      <c r="G366" s="157"/>
      <c r="H366" s="158"/>
      <c r="I366" s="158"/>
      <c r="J366" s="157" t="str">
        <f t="shared" si="6"/>
        <v/>
      </c>
      <c r="K366" s="163"/>
      <c r="L366" s="164"/>
      <c r="M366" s="165"/>
      <c r="N366" s="158"/>
      <c r="O366" s="158"/>
      <c r="P366" s="158"/>
      <c r="Q366" s="157" t="s">
        <v>4118</v>
      </c>
    </row>
    <row r="367" spans="4:17" x14ac:dyDescent="0.25">
      <c r="D367" s="158" t="s">
        <v>4119</v>
      </c>
      <c r="E367" s="157" t="s">
        <v>4097</v>
      </c>
      <c r="F367" s="158"/>
      <c r="G367" s="157"/>
      <c r="H367" s="158"/>
      <c r="I367" s="158"/>
      <c r="J367" s="157" t="str">
        <f t="shared" si="6"/>
        <v/>
      </c>
      <c r="K367" s="163"/>
      <c r="L367" s="164"/>
      <c r="M367" s="165"/>
      <c r="N367" s="158"/>
      <c r="O367" s="158"/>
      <c r="P367" s="158"/>
      <c r="Q367" s="157" t="s">
        <v>4120</v>
      </c>
    </row>
    <row r="368" spans="4:17" x14ac:dyDescent="0.25">
      <c r="D368" s="158" t="s">
        <v>4121</v>
      </c>
      <c r="E368" s="157" t="s">
        <v>4097</v>
      </c>
      <c r="F368" s="158"/>
      <c r="G368" s="157"/>
      <c r="H368" s="158"/>
      <c r="I368" s="158"/>
      <c r="J368" s="157" t="str">
        <f t="shared" si="6"/>
        <v/>
      </c>
      <c r="K368" s="163"/>
      <c r="L368" s="164"/>
      <c r="M368" s="165"/>
      <c r="N368" s="158"/>
      <c r="O368" s="158"/>
      <c r="P368" s="158"/>
      <c r="Q368" s="157" t="s">
        <v>4122</v>
      </c>
    </row>
    <row r="369" spans="4:17" x14ac:dyDescent="0.25">
      <c r="D369" s="158" t="s">
        <v>4123</v>
      </c>
      <c r="E369" s="157" t="s">
        <v>4097</v>
      </c>
      <c r="F369" s="158"/>
      <c r="G369" s="157"/>
      <c r="H369" s="158"/>
      <c r="I369" s="158"/>
      <c r="J369" s="157" t="str">
        <f t="shared" si="6"/>
        <v/>
      </c>
      <c r="K369" s="163"/>
      <c r="L369" s="164"/>
      <c r="M369" s="165"/>
      <c r="N369" s="158"/>
      <c r="O369" s="158"/>
      <c r="P369" s="158"/>
      <c r="Q369" s="157" t="s">
        <v>4124</v>
      </c>
    </row>
    <row r="370" spans="4:17" x14ac:dyDescent="0.25">
      <c r="D370" s="158" t="s">
        <v>4125</v>
      </c>
      <c r="E370" s="157" t="s">
        <v>4097</v>
      </c>
      <c r="F370" s="158"/>
      <c r="G370" s="157"/>
      <c r="H370" s="158"/>
      <c r="I370" s="158"/>
      <c r="J370" s="157" t="str">
        <f t="shared" si="6"/>
        <v/>
      </c>
      <c r="K370" s="163"/>
      <c r="L370" s="164"/>
      <c r="M370" s="165"/>
      <c r="N370" s="158"/>
      <c r="O370" s="158"/>
      <c r="P370" s="158"/>
      <c r="Q370" s="157" t="s">
        <v>4126</v>
      </c>
    </row>
    <row r="371" spans="4:17" x14ac:dyDescent="0.25">
      <c r="D371" s="158" t="s">
        <v>4127</v>
      </c>
      <c r="E371" s="157" t="s">
        <v>4097</v>
      </c>
      <c r="F371" s="158"/>
      <c r="G371" s="157"/>
      <c r="H371" s="158"/>
      <c r="I371" s="158"/>
      <c r="J371" s="157" t="str">
        <f t="shared" si="6"/>
        <v/>
      </c>
      <c r="K371" s="163"/>
      <c r="L371" s="164"/>
      <c r="M371" s="165"/>
      <c r="N371" s="158"/>
      <c r="O371" s="158"/>
      <c r="P371" s="158"/>
      <c r="Q371" s="157" t="s">
        <v>4128</v>
      </c>
    </row>
    <row r="372" spans="4:17" x14ac:dyDescent="0.25">
      <c r="D372" s="158" t="s">
        <v>4129</v>
      </c>
      <c r="E372" s="157" t="s">
        <v>4097</v>
      </c>
      <c r="F372" s="158"/>
      <c r="G372" s="157"/>
      <c r="H372" s="158"/>
      <c r="I372" s="158"/>
      <c r="J372" s="157" t="str">
        <f t="shared" si="6"/>
        <v/>
      </c>
      <c r="K372" s="163"/>
      <c r="L372" s="164"/>
      <c r="M372" s="165"/>
      <c r="N372" s="158"/>
      <c r="O372" s="158"/>
      <c r="P372" s="158"/>
      <c r="Q372" s="157" t="s">
        <v>4130</v>
      </c>
    </row>
    <row r="373" spans="4:17" x14ac:dyDescent="0.25">
      <c r="D373" s="158" t="s">
        <v>4131</v>
      </c>
      <c r="E373" s="157" t="s">
        <v>4097</v>
      </c>
      <c r="F373" s="158"/>
      <c r="G373" s="157"/>
      <c r="H373" s="158"/>
      <c r="I373" s="158"/>
      <c r="J373" s="157" t="str">
        <f t="shared" si="6"/>
        <v/>
      </c>
      <c r="K373" s="163"/>
      <c r="L373" s="164"/>
      <c r="M373" s="165"/>
      <c r="N373" s="158"/>
      <c r="O373" s="158"/>
      <c r="P373" s="158"/>
      <c r="Q373" s="157" t="s">
        <v>4132</v>
      </c>
    </row>
    <row r="374" spans="4:17" x14ac:dyDescent="0.25">
      <c r="D374" s="158" t="s">
        <v>4133</v>
      </c>
      <c r="E374" s="157" t="s">
        <v>4097</v>
      </c>
      <c r="F374" s="158"/>
      <c r="G374" s="157"/>
      <c r="H374" s="158"/>
      <c r="I374" s="158"/>
      <c r="J374" s="157" t="str">
        <f t="shared" si="6"/>
        <v/>
      </c>
      <c r="K374" s="163"/>
      <c r="L374" s="164"/>
      <c r="M374" s="165"/>
      <c r="N374" s="158"/>
      <c r="O374" s="158"/>
      <c r="P374" s="158"/>
      <c r="Q374" s="157" t="s">
        <v>4134</v>
      </c>
    </row>
    <row r="375" spans="4:17" x14ac:dyDescent="0.25">
      <c r="D375" s="158" t="s">
        <v>4135</v>
      </c>
      <c r="E375" s="157" t="s">
        <v>4097</v>
      </c>
      <c r="F375" s="158"/>
      <c r="G375" s="157"/>
      <c r="H375" s="158"/>
      <c r="I375" s="158"/>
      <c r="J375" s="157" t="str">
        <f t="shared" si="6"/>
        <v/>
      </c>
      <c r="K375" s="163"/>
      <c r="L375" s="164"/>
      <c r="M375" s="165"/>
      <c r="N375" s="158"/>
      <c r="O375" s="158"/>
      <c r="P375" s="158"/>
      <c r="Q375" s="157" t="s">
        <v>4136</v>
      </c>
    </row>
    <row r="376" spans="4:17" x14ac:dyDescent="0.25">
      <c r="D376" s="158" t="s">
        <v>4137</v>
      </c>
      <c r="E376" s="157" t="s">
        <v>4138</v>
      </c>
      <c r="F376" s="158"/>
      <c r="G376" s="157"/>
      <c r="H376" s="158"/>
      <c r="I376" s="158"/>
      <c r="J376" s="157" t="str">
        <f t="shared" si="6"/>
        <v/>
      </c>
      <c r="K376" s="163"/>
      <c r="L376" s="164"/>
      <c r="M376" s="165"/>
      <c r="N376" s="158"/>
      <c r="O376" s="158"/>
      <c r="P376" s="158"/>
      <c r="Q376" s="157" t="s">
        <v>4139</v>
      </c>
    </row>
    <row r="377" spans="4:17" x14ac:dyDescent="0.25">
      <c r="D377" s="158" t="s">
        <v>4140</v>
      </c>
      <c r="E377" s="157" t="s">
        <v>4138</v>
      </c>
      <c r="F377" s="158"/>
      <c r="G377" s="157"/>
      <c r="H377" s="158"/>
      <c r="I377" s="158"/>
      <c r="J377" s="157" t="str">
        <f t="shared" si="6"/>
        <v/>
      </c>
      <c r="K377" s="163"/>
      <c r="L377" s="164"/>
      <c r="M377" s="165"/>
      <c r="N377" s="158"/>
      <c r="O377" s="158"/>
      <c r="P377" s="158"/>
      <c r="Q377" s="157" t="s">
        <v>4141</v>
      </c>
    </row>
    <row r="378" spans="4:17" x14ac:dyDescent="0.25">
      <c r="D378" s="158" t="s">
        <v>4142</v>
      </c>
      <c r="E378" s="157" t="s">
        <v>4138</v>
      </c>
      <c r="F378" s="158"/>
      <c r="G378" s="157"/>
      <c r="H378" s="158"/>
      <c r="I378" s="158"/>
      <c r="J378" s="157" t="str">
        <f t="shared" si="6"/>
        <v/>
      </c>
      <c r="K378" s="163"/>
      <c r="L378" s="164"/>
      <c r="M378" s="165"/>
      <c r="N378" s="158"/>
      <c r="O378" s="158"/>
      <c r="P378" s="158"/>
      <c r="Q378" s="157" t="s">
        <v>4143</v>
      </c>
    </row>
    <row r="379" spans="4:17" x14ac:dyDescent="0.25">
      <c r="D379" s="158" t="s">
        <v>4144</v>
      </c>
      <c r="E379" s="157" t="s">
        <v>4138</v>
      </c>
      <c r="F379" s="158"/>
      <c r="G379" s="157"/>
      <c r="H379" s="158"/>
      <c r="I379" s="158"/>
      <c r="J379" s="157" t="str">
        <f t="shared" si="6"/>
        <v/>
      </c>
      <c r="K379" s="163"/>
      <c r="L379" s="164"/>
      <c r="M379" s="165"/>
      <c r="N379" s="158"/>
      <c r="O379" s="158"/>
      <c r="P379" s="158"/>
      <c r="Q379" s="157" t="s">
        <v>4145</v>
      </c>
    </row>
    <row r="380" spans="4:17" x14ac:dyDescent="0.25">
      <c r="D380" s="158" t="s">
        <v>4146</v>
      </c>
      <c r="E380" s="157" t="s">
        <v>4138</v>
      </c>
      <c r="F380" s="158"/>
      <c r="G380" s="157"/>
      <c r="H380" s="158"/>
      <c r="I380" s="158"/>
      <c r="J380" s="157" t="str">
        <f t="shared" ref="J380:J443" si="7">F380&amp;H380&amp;I380</f>
        <v/>
      </c>
      <c r="K380" s="163"/>
      <c r="L380" s="164"/>
      <c r="M380" s="165"/>
      <c r="N380" s="158"/>
      <c r="O380" s="158"/>
      <c r="P380" s="158"/>
      <c r="Q380" s="157" t="s">
        <v>4147</v>
      </c>
    </row>
    <row r="381" spans="4:17" x14ac:dyDescent="0.25">
      <c r="D381" s="158" t="s">
        <v>4148</v>
      </c>
      <c r="E381" s="157" t="s">
        <v>4138</v>
      </c>
      <c r="F381" s="158"/>
      <c r="G381" s="157"/>
      <c r="H381" s="158"/>
      <c r="I381" s="158"/>
      <c r="J381" s="157" t="str">
        <f t="shared" si="7"/>
        <v/>
      </c>
      <c r="K381" s="163"/>
      <c r="L381" s="164"/>
      <c r="M381" s="165"/>
      <c r="N381" s="158"/>
      <c r="O381" s="158"/>
      <c r="P381" s="158"/>
      <c r="Q381" s="157" t="s">
        <v>4149</v>
      </c>
    </row>
    <row r="382" spans="4:17" x14ac:dyDescent="0.25">
      <c r="D382" s="158" t="s">
        <v>4150</v>
      </c>
      <c r="E382" s="157" t="s">
        <v>4138</v>
      </c>
      <c r="F382" s="158"/>
      <c r="G382" s="157"/>
      <c r="H382" s="158"/>
      <c r="I382" s="158"/>
      <c r="J382" s="157" t="str">
        <f t="shared" si="7"/>
        <v/>
      </c>
      <c r="K382" s="163"/>
      <c r="L382" s="164"/>
      <c r="M382" s="165"/>
      <c r="N382" s="158"/>
      <c r="O382" s="158"/>
      <c r="P382" s="158"/>
      <c r="Q382" s="157" t="s">
        <v>4151</v>
      </c>
    </row>
    <row r="383" spans="4:17" x14ac:dyDescent="0.25">
      <c r="D383" s="158" t="s">
        <v>4152</v>
      </c>
      <c r="E383" s="157" t="s">
        <v>4138</v>
      </c>
      <c r="F383" s="158"/>
      <c r="G383" s="157"/>
      <c r="H383" s="158"/>
      <c r="I383" s="158"/>
      <c r="J383" s="157" t="str">
        <f t="shared" si="7"/>
        <v/>
      </c>
      <c r="K383" s="163"/>
      <c r="L383" s="164"/>
      <c r="M383" s="165"/>
      <c r="N383" s="158"/>
      <c r="O383" s="158"/>
      <c r="P383" s="158"/>
      <c r="Q383" s="157" t="s">
        <v>4153</v>
      </c>
    </row>
    <row r="384" spans="4:17" x14ac:dyDescent="0.25">
      <c r="D384" s="158" t="s">
        <v>4154</v>
      </c>
      <c r="E384" s="157" t="s">
        <v>4138</v>
      </c>
      <c r="F384" s="158"/>
      <c r="G384" s="157"/>
      <c r="H384" s="158"/>
      <c r="I384" s="158"/>
      <c r="J384" s="157" t="str">
        <f t="shared" si="7"/>
        <v/>
      </c>
      <c r="K384" s="163"/>
      <c r="L384" s="164"/>
      <c r="M384" s="165"/>
      <c r="N384" s="158"/>
      <c r="O384" s="158"/>
      <c r="P384" s="158"/>
      <c r="Q384" s="157" t="s">
        <v>4155</v>
      </c>
    </row>
    <row r="385" spans="4:17" x14ac:dyDescent="0.25">
      <c r="D385" s="158" t="s">
        <v>4156</v>
      </c>
      <c r="E385" s="157" t="s">
        <v>4138</v>
      </c>
      <c r="F385" s="158"/>
      <c r="G385" s="157"/>
      <c r="H385" s="158"/>
      <c r="I385" s="158"/>
      <c r="J385" s="157" t="str">
        <f t="shared" si="7"/>
        <v/>
      </c>
      <c r="K385" s="163"/>
      <c r="L385" s="164"/>
      <c r="M385" s="165"/>
      <c r="N385" s="158"/>
      <c r="O385" s="158"/>
      <c r="P385" s="158"/>
      <c r="Q385" s="157" t="s">
        <v>4157</v>
      </c>
    </row>
    <row r="386" spans="4:17" x14ac:dyDescent="0.25">
      <c r="D386" s="158" t="s">
        <v>4158</v>
      </c>
      <c r="E386" s="157" t="s">
        <v>4138</v>
      </c>
      <c r="F386" s="158"/>
      <c r="G386" s="157"/>
      <c r="H386" s="158"/>
      <c r="I386" s="158"/>
      <c r="J386" s="157" t="str">
        <f t="shared" si="7"/>
        <v/>
      </c>
      <c r="K386" s="163"/>
      <c r="L386" s="164"/>
      <c r="M386" s="165"/>
      <c r="N386" s="158"/>
      <c r="O386" s="158"/>
      <c r="P386" s="158"/>
      <c r="Q386" s="157" t="s">
        <v>4159</v>
      </c>
    </row>
    <row r="387" spans="4:17" x14ac:dyDescent="0.25">
      <c r="D387" s="158" t="s">
        <v>4160</v>
      </c>
      <c r="E387" s="157" t="s">
        <v>4138</v>
      </c>
      <c r="F387" s="158"/>
      <c r="G387" s="157"/>
      <c r="H387" s="158"/>
      <c r="I387" s="158"/>
      <c r="J387" s="157" t="str">
        <f t="shared" si="7"/>
        <v/>
      </c>
      <c r="K387" s="163"/>
      <c r="L387" s="164"/>
      <c r="M387" s="165"/>
      <c r="N387" s="158"/>
      <c r="O387" s="158"/>
      <c r="P387" s="158"/>
      <c r="Q387" s="157" t="s">
        <v>4161</v>
      </c>
    </row>
    <row r="388" spans="4:17" x14ac:dyDescent="0.25">
      <c r="D388" s="158" t="s">
        <v>4162</v>
      </c>
      <c r="E388" s="157" t="s">
        <v>4138</v>
      </c>
      <c r="F388" s="158"/>
      <c r="G388" s="157"/>
      <c r="H388" s="158"/>
      <c r="I388" s="158"/>
      <c r="J388" s="157" t="str">
        <f t="shared" si="7"/>
        <v/>
      </c>
      <c r="K388" s="163"/>
      <c r="L388" s="164"/>
      <c r="M388" s="165"/>
      <c r="N388" s="158"/>
      <c r="O388" s="158"/>
      <c r="P388" s="158"/>
      <c r="Q388" s="157" t="s">
        <v>4163</v>
      </c>
    </row>
    <row r="389" spans="4:17" x14ac:dyDescent="0.25">
      <c r="D389" s="158" t="s">
        <v>4164</v>
      </c>
      <c r="E389" s="157" t="s">
        <v>4138</v>
      </c>
      <c r="F389" s="158"/>
      <c r="G389" s="157"/>
      <c r="H389" s="158"/>
      <c r="I389" s="158"/>
      <c r="J389" s="157" t="str">
        <f t="shared" si="7"/>
        <v/>
      </c>
      <c r="K389" s="163"/>
      <c r="L389" s="164"/>
      <c r="M389" s="165"/>
      <c r="N389" s="158"/>
      <c r="O389" s="158"/>
      <c r="P389" s="158"/>
      <c r="Q389" s="157" t="s">
        <v>4165</v>
      </c>
    </row>
    <row r="390" spans="4:17" x14ac:dyDescent="0.25">
      <c r="D390" s="158" t="s">
        <v>4166</v>
      </c>
      <c r="E390" s="157" t="s">
        <v>4138</v>
      </c>
      <c r="F390" s="158"/>
      <c r="G390" s="157"/>
      <c r="H390" s="158"/>
      <c r="I390" s="158"/>
      <c r="J390" s="157" t="str">
        <f t="shared" si="7"/>
        <v/>
      </c>
      <c r="K390" s="163"/>
      <c r="L390" s="164"/>
      <c r="M390" s="165"/>
      <c r="N390" s="158"/>
      <c r="O390" s="158"/>
      <c r="P390" s="158"/>
      <c r="Q390" s="157" t="s">
        <v>4167</v>
      </c>
    </row>
    <row r="391" spans="4:17" x14ac:dyDescent="0.25">
      <c r="D391" s="158" t="s">
        <v>4168</v>
      </c>
      <c r="E391" s="157" t="s">
        <v>4138</v>
      </c>
      <c r="F391" s="158"/>
      <c r="G391" s="157"/>
      <c r="H391" s="158"/>
      <c r="I391" s="158"/>
      <c r="J391" s="157" t="str">
        <f t="shared" si="7"/>
        <v/>
      </c>
      <c r="K391" s="163"/>
      <c r="L391" s="164"/>
      <c r="M391" s="165"/>
      <c r="N391" s="158"/>
      <c r="O391" s="158"/>
      <c r="P391" s="158"/>
      <c r="Q391" s="157" t="s">
        <v>4169</v>
      </c>
    </row>
    <row r="392" spans="4:17" x14ac:dyDescent="0.25">
      <c r="D392" s="158" t="s">
        <v>4170</v>
      </c>
      <c r="E392" s="157" t="s">
        <v>4138</v>
      </c>
      <c r="F392" s="158"/>
      <c r="G392" s="157"/>
      <c r="H392" s="158"/>
      <c r="I392" s="158"/>
      <c r="J392" s="157" t="str">
        <f t="shared" si="7"/>
        <v/>
      </c>
      <c r="K392" s="163"/>
      <c r="L392" s="164"/>
      <c r="M392" s="165"/>
      <c r="N392" s="158"/>
      <c r="O392" s="158"/>
      <c r="P392" s="158"/>
      <c r="Q392" s="157" t="s">
        <v>4171</v>
      </c>
    </row>
    <row r="393" spans="4:17" x14ac:dyDescent="0.25">
      <c r="D393" s="158" t="s">
        <v>4172</v>
      </c>
      <c r="E393" s="157" t="s">
        <v>4138</v>
      </c>
      <c r="F393" s="158"/>
      <c r="G393" s="157"/>
      <c r="H393" s="158"/>
      <c r="I393" s="158"/>
      <c r="J393" s="157" t="str">
        <f t="shared" si="7"/>
        <v/>
      </c>
      <c r="K393" s="163"/>
      <c r="L393" s="164"/>
      <c r="M393" s="165"/>
      <c r="N393" s="158"/>
      <c r="O393" s="158"/>
      <c r="P393" s="158"/>
      <c r="Q393" s="157" t="s">
        <v>4173</v>
      </c>
    </row>
    <row r="394" spans="4:17" x14ac:dyDescent="0.25">
      <c r="D394" s="158" t="s">
        <v>4174</v>
      </c>
      <c r="E394" s="157" t="s">
        <v>4138</v>
      </c>
      <c r="F394" s="158"/>
      <c r="G394" s="157"/>
      <c r="H394" s="158"/>
      <c r="I394" s="158"/>
      <c r="J394" s="157" t="str">
        <f t="shared" si="7"/>
        <v/>
      </c>
      <c r="K394" s="163"/>
      <c r="L394" s="164"/>
      <c r="M394" s="165"/>
      <c r="N394" s="158"/>
      <c r="O394" s="158"/>
      <c r="P394" s="158"/>
      <c r="Q394" s="157" t="s">
        <v>4175</v>
      </c>
    </row>
    <row r="395" spans="4:17" x14ac:dyDescent="0.25">
      <c r="D395" s="158" t="s">
        <v>4176</v>
      </c>
      <c r="E395" s="157" t="s">
        <v>4138</v>
      </c>
      <c r="F395" s="158"/>
      <c r="G395" s="157"/>
      <c r="H395" s="158"/>
      <c r="I395" s="158"/>
      <c r="J395" s="157" t="str">
        <f t="shared" si="7"/>
        <v/>
      </c>
      <c r="K395" s="163"/>
      <c r="L395" s="164"/>
      <c r="M395" s="165"/>
      <c r="N395" s="158"/>
      <c r="O395" s="158"/>
      <c r="P395" s="158"/>
      <c r="Q395" s="157" t="s">
        <v>4177</v>
      </c>
    </row>
    <row r="396" spans="4:17" x14ac:dyDescent="0.25">
      <c r="D396" s="158" t="s">
        <v>4178</v>
      </c>
      <c r="E396" s="157" t="s">
        <v>4179</v>
      </c>
      <c r="F396" s="158"/>
      <c r="G396" s="157"/>
      <c r="H396" s="158"/>
      <c r="I396" s="158"/>
      <c r="J396" s="157" t="str">
        <f t="shared" si="7"/>
        <v/>
      </c>
      <c r="K396" s="163"/>
      <c r="L396" s="164"/>
      <c r="M396" s="165"/>
      <c r="N396" s="158"/>
      <c r="O396" s="158"/>
      <c r="P396" s="158"/>
      <c r="Q396" s="157" t="s">
        <v>4180</v>
      </c>
    </row>
    <row r="397" spans="4:17" x14ac:dyDescent="0.25">
      <c r="D397" s="158" t="s">
        <v>4181</v>
      </c>
      <c r="E397" s="157" t="s">
        <v>4179</v>
      </c>
      <c r="F397" s="158"/>
      <c r="G397" s="157"/>
      <c r="H397" s="158"/>
      <c r="I397" s="158"/>
      <c r="J397" s="157" t="str">
        <f t="shared" si="7"/>
        <v/>
      </c>
      <c r="K397" s="163"/>
      <c r="L397" s="164"/>
      <c r="M397" s="165"/>
      <c r="N397" s="158"/>
      <c r="O397" s="158"/>
      <c r="P397" s="158"/>
      <c r="Q397" s="157" t="s">
        <v>4182</v>
      </c>
    </row>
    <row r="398" spans="4:17" x14ac:dyDescent="0.25">
      <c r="D398" s="158" t="s">
        <v>4183</v>
      </c>
      <c r="E398" s="157" t="s">
        <v>4179</v>
      </c>
      <c r="F398" s="158"/>
      <c r="G398" s="157"/>
      <c r="H398" s="158"/>
      <c r="I398" s="158"/>
      <c r="J398" s="157" t="str">
        <f t="shared" si="7"/>
        <v/>
      </c>
      <c r="K398" s="163"/>
      <c r="L398" s="164"/>
      <c r="M398" s="165"/>
      <c r="N398" s="158"/>
      <c r="O398" s="158"/>
      <c r="P398" s="158"/>
      <c r="Q398" s="157" t="s">
        <v>4184</v>
      </c>
    </row>
    <row r="399" spans="4:17" x14ac:dyDescent="0.25">
      <c r="D399" s="158" t="s">
        <v>4185</v>
      </c>
      <c r="E399" s="157" t="s">
        <v>4179</v>
      </c>
      <c r="F399" s="158"/>
      <c r="G399" s="157"/>
      <c r="H399" s="158"/>
      <c r="I399" s="158"/>
      <c r="J399" s="157" t="str">
        <f t="shared" si="7"/>
        <v/>
      </c>
      <c r="K399" s="163"/>
      <c r="L399" s="164"/>
      <c r="M399" s="165"/>
      <c r="N399" s="158"/>
      <c r="O399" s="158"/>
      <c r="P399" s="158"/>
      <c r="Q399" s="157" t="s">
        <v>4186</v>
      </c>
    </row>
    <row r="400" spans="4:17" x14ac:dyDescent="0.25">
      <c r="D400" s="158" t="s">
        <v>4187</v>
      </c>
      <c r="E400" s="157" t="s">
        <v>4179</v>
      </c>
      <c r="F400" s="158"/>
      <c r="G400" s="157"/>
      <c r="H400" s="158"/>
      <c r="I400" s="158"/>
      <c r="J400" s="157" t="str">
        <f t="shared" si="7"/>
        <v/>
      </c>
      <c r="K400" s="163"/>
      <c r="L400" s="164"/>
      <c r="M400" s="165"/>
      <c r="N400" s="158"/>
      <c r="O400" s="158"/>
      <c r="P400" s="158"/>
      <c r="Q400" s="157" t="s">
        <v>4188</v>
      </c>
    </row>
    <row r="401" spans="4:17" x14ac:dyDescent="0.25">
      <c r="D401" s="158" t="s">
        <v>4189</v>
      </c>
      <c r="E401" s="157" t="s">
        <v>4179</v>
      </c>
      <c r="F401" s="158"/>
      <c r="G401" s="157"/>
      <c r="H401" s="158"/>
      <c r="I401" s="158"/>
      <c r="J401" s="157" t="str">
        <f t="shared" si="7"/>
        <v/>
      </c>
      <c r="K401" s="163"/>
      <c r="L401" s="164"/>
      <c r="M401" s="165"/>
      <c r="N401" s="158"/>
      <c r="O401" s="158"/>
      <c r="P401" s="158"/>
      <c r="Q401" s="157" t="s">
        <v>4190</v>
      </c>
    </row>
    <row r="402" spans="4:17" x14ac:dyDescent="0.25">
      <c r="D402" s="158" t="s">
        <v>4191</v>
      </c>
      <c r="E402" s="157" t="s">
        <v>4179</v>
      </c>
      <c r="F402" s="158"/>
      <c r="G402" s="157"/>
      <c r="H402" s="158"/>
      <c r="I402" s="158"/>
      <c r="J402" s="157" t="str">
        <f t="shared" si="7"/>
        <v/>
      </c>
      <c r="K402" s="163"/>
      <c r="L402" s="164"/>
      <c r="M402" s="165"/>
      <c r="N402" s="158"/>
      <c r="O402" s="158"/>
      <c r="P402" s="158"/>
      <c r="Q402" s="157" t="s">
        <v>4192</v>
      </c>
    </row>
    <row r="403" spans="4:17" x14ac:dyDescent="0.25">
      <c r="D403" s="158" t="s">
        <v>4193</v>
      </c>
      <c r="E403" s="157" t="s">
        <v>4179</v>
      </c>
      <c r="F403" s="158"/>
      <c r="G403" s="157"/>
      <c r="H403" s="158"/>
      <c r="I403" s="158"/>
      <c r="J403" s="157" t="str">
        <f t="shared" si="7"/>
        <v/>
      </c>
      <c r="K403" s="163"/>
      <c r="L403" s="164"/>
      <c r="M403" s="165"/>
      <c r="N403" s="158"/>
      <c r="O403" s="158"/>
      <c r="P403" s="158"/>
      <c r="Q403" s="157" t="s">
        <v>4194</v>
      </c>
    </row>
    <row r="404" spans="4:17" x14ac:dyDescent="0.25">
      <c r="D404" s="158" t="s">
        <v>4195</v>
      </c>
      <c r="E404" s="157" t="s">
        <v>4179</v>
      </c>
      <c r="F404" s="158"/>
      <c r="G404" s="157"/>
      <c r="H404" s="158"/>
      <c r="I404" s="158"/>
      <c r="J404" s="157" t="str">
        <f t="shared" si="7"/>
        <v/>
      </c>
      <c r="K404" s="163"/>
      <c r="L404" s="164"/>
      <c r="M404" s="165"/>
      <c r="N404" s="158"/>
      <c r="O404" s="158"/>
      <c r="P404" s="158"/>
      <c r="Q404" s="157" t="s">
        <v>4196</v>
      </c>
    </row>
    <row r="405" spans="4:17" x14ac:dyDescent="0.25">
      <c r="D405" s="158" t="s">
        <v>4197</v>
      </c>
      <c r="E405" s="157" t="s">
        <v>4179</v>
      </c>
      <c r="F405" s="158"/>
      <c r="G405" s="157"/>
      <c r="H405" s="158"/>
      <c r="I405" s="158"/>
      <c r="J405" s="157" t="str">
        <f t="shared" si="7"/>
        <v/>
      </c>
      <c r="K405" s="163"/>
      <c r="L405" s="164"/>
      <c r="M405" s="165"/>
      <c r="N405" s="158"/>
      <c r="O405" s="158"/>
      <c r="P405" s="158"/>
      <c r="Q405" s="157" t="s">
        <v>4198</v>
      </c>
    </row>
    <row r="406" spans="4:17" x14ac:dyDescent="0.25">
      <c r="D406" s="158" t="s">
        <v>4199</v>
      </c>
      <c r="E406" s="157" t="s">
        <v>4179</v>
      </c>
      <c r="F406" s="158"/>
      <c r="G406" s="157"/>
      <c r="H406" s="158"/>
      <c r="I406" s="158"/>
      <c r="J406" s="157" t="str">
        <f t="shared" si="7"/>
        <v/>
      </c>
      <c r="K406" s="163"/>
      <c r="L406" s="164"/>
      <c r="M406" s="165"/>
      <c r="N406" s="158"/>
      <c r="O406" s="158"/>
      <c r="P406" s="158"/>
      <c r="Q406" s="157" t="s">
        <v>4200</v>
      </c>
    </row>
    <row r="407" spans="4:17" x14ac:dyDescent="0.25">
      <c r="D407" s="158" t="s">
        <v>4201</v>
      </c>
      <c r="E407" s="157" t="s">
        <v>4179</v>
      </c>
      <c r="F407" s="158"/>
      <c r="G407" s="157"/>
      <c r="H407" s="158"/>
      <c r="I407" s="158"/>
      <c r="J407" s="157" t="str">
        <f t="shared" si="7"/>
        <v/>
      </c>
      <c r="K407" s="163"/>
      <c r="L407" s="164"/>
      <c r="M407" s="165"/>
      <c r="N407" s="158"/>
      <c r="O407" s="158"/>
      <c r="P407" s="158"/>
      <c r="Q407" s="157" t="s">
        <v>4202</v>
      </c>
    </row>
    <row r="408" spans="4:17" x14ac:dyDescent="0.25">
      <c r="D408" s="158" t="s">
        <v>4203</v>
      </c>
      <c r="E408" s="157" t="s">
        <v>4179</v>
      </c>
      <c r="F408" s="158"/>
      <c r="G408" s="157"/>
      <c r="H408" s="158"/>
      <c r="I408" s="158"/>
      <c r="J408" s="157" t="str">
        <f t="shared" si="7"/>
        <v/>
      </c>
      <c r="K408" s="163"/>
      <c r="L408" s="164"/>
      <c r="M408" s="165"/>
      <c r="N408" s="158"/>
      <c r="O408" s="158"/>
      <c r="P408" s="158"/>
      <c r="Q408" s="157" t="s">
        <v>4204</v>
      </c>
    </row>
    <row r="409" spans="4:17" x14ac:dyDescent="0.25">
      <c r="D409" s="158" t="s">
        <v>4205</v>
      </c>
      <c r="E409" s="157" t="s">
        <v>4179</v>
      </c>
      <c r="F409" s="158"/>
      <c r="G409" s="157"/>
      <c r="H409" s="158"/>
      <c r="I409" s="158"/>
      <c r="J409" s="157" t="str">
        <f t="shared" si="7"/>
        <v/>
      </c>
      <c r="K409" s="163"/>
      <c r="L409" s="164"/>
      <c r="M409" s="165"/>
      <c r="N409" s="158"/>
      <c r="O409" s="158"/>
      <c r="P409" s="158"/>
      <c r="Q409" s="157" t="s">
        <v>4206</v>
      </c>
    </row>
    <row r="410" spans="4:17" x14ac:dyDescent="0.25">
      <c r="D410" s="158" t="s">
        <v>4207</v>
      </c>
      <c r="E410" s="157" t="s">
        <v>4179</v>
      </c>
      <c r="F410" s="158"/>
      <c r="G410" s="157"/>
      <c r="H410" s="158"/>
      <c r="I410" s="158"/>
      <c r="J410" s="157" t="str">
        <f t="shared" si="7"/>
        <v/>
      </c>
      <c r="K410" s="163"/>
      <c r="L410" s="164"/>
      <c r="M410" s="165"/>
      <c r="N410" s="158"/>
      <c r="O410" s="158"/>
      <c r="P410" s="158"/>
      <c r="Q410" s="157" t="s">
        <v>4208</v>
      </c>
    </row>
    <row r="411" spans="4:17" x14ac:dyDescent="0.25">
      <c r="D411" s="158" t="s">
        <v>4209</v>
      </c>
      <c r="E411" s="157" t="s">
        <v>4179</v>
      </c>
      <c r="F411" s="158"/>
      <c r="G411" s="157"/>
      <c r="H411" s="158"/>
      <c r="I411" s="158"/>
      <c r="J411" s="157" t="str">
        <f t="shared" si="7"/>
        <v/>
      </c>
      <c r="K411" s="163"/>
      <c r="L411" s="164"/>
      <c r="M411" s="165"/>
      <c r="N411" s="158"/>
      <c r="O411" s="158"/>
      <c r="P411" s="158"/>
      <c r="Q411" s="157" t="s">
        <v>4210</v>
      </c>
    </row>
    <row r="412" spans="4:17" x14ac:dyDescent="0.25">
      <c r="D412" s="158" t="s">
        <v>4211</v>
      </c>
      <c r="E412" s="157" t="s">
        <v>4179</v>
      </c>
      <c r="F412" s="158"/>
      <c r="G412" s="157"/>
      <c r="H412" s="158"/>
      <c r="I412" s="158"/>
      <c r="J412" s="157" t="str">
        <f t="shared" si="7"/>
        <v/>
      </c>
      <c r="K412" s="163"/>
      <c r="L412" s="164"/>
      <c r="M412" s="165"/>
      <c r="N412" s="158"/>
      <c r="O412" s="158"/>
      <c r="P412" s="158"/>
      <c r="Q412" s="157" t="s">
        <v>4212</v>
      </c>
    </row>
    <row r="413" spans="4:17" x14ac:dyDescent="0.25">
      <c r="D413" s="158" t="s">
        <v>4213</v>
      </c>
      <c r="E413" s="157" t="s">
        <v>4179</v>
      </c>
      <c r="F413" s="158"/>
      <c r="G413" s="157"/>
      <c r="H413" s="158"/>
      <c r="I413" s="158"/>
      <c r="J413" s="157" t="str">
        <f t="shared" si="7"/>
        <v/>
      </c>
      <c r="K413" s="163"/>
      <c r="L413" s="164"/>
      <c r="M413" s="165"/>
      <c r="N413" s="158"/>
      <c r="O413" s="158"/>
      <c r="P413" s="158"/>
      <c r="Q413" s="157" t="s">
        <v>4214</v>
      </c>
    </row>
    <row r="414" spans="4:17" x14ac:dyDescent="0.25">
      <c r="D414" s="158" t="s">
        <v>4215</v>
      </c>
      <c r="E414" s="157" t="s">
        <v>4179</v>
      </c>
      <c r="F414" s="158"/>
      <c r="G414" s="157"/>
      <c r="H414" s="158"/>
      <c r="I414" s="158"/>
      <c r="J414" s="157" t="str">
        <f t="shared" si="7"/>
        <v/>
      </c>
      <c r="K414" s="163"/>
      <c r="L414" s="164"/>
      <c r="M414" s="165"/>
      <c r="N414" s="158"/>
      <c r="O414" s="158"/>
      <c r="P414" s="158"/>
      <c r="Q414" s="157" t="s">
        <v>4216</v>
      </c>
    </row>
    <row r="415" spans="4:17" x14ac:dyDescent="0.25">
      <c r="D415" s="158" t="s">
        <v>4217</v>
      </c>
      <c r="E415" s="157" t="s">
        <v>4179</v>
      </c>
      <c r="F415" s="158"/>
      <c r="G415" s="157"/>
      <c r="H415" s="158"/>
      <c r="I415" s="158"/>
      <c r="J415" s="157" t="str">
        <f t="shared" si="7"/>
        <v/>
      </c>
      <c r="K415" s="163"/>
      <c r="L415" s="164"/>
      <c r="M415" s="165"/>
      <c r="N415" s="158"/>
      <c r="O415" s="158"/>
      <c r="P415" s="158"/>
      <c r="Q415" s="157" t="s">
        <v>4218</v>
      </c>
    </row>
    <row r="416" spans="4:17" x14ac:dyDescent="0.25">
      <c r="D416" s="158" t="s">
        <v>4219</v>
      </c>
      <c r="E416" s="157" t="s">
        <v>4220</v>
      </c>
      <c r="F416" s="158"/>
      <c r="G416" s="157"/>
      <c r="H416" s="158"/>
      <c r="I416" s="158"/>
      <c r="J416" s="157" t="str">
        <f t="shared" si="7"/>
        <v/>
      </c>
      <c r="K416" s="163"/>
      <c r="L416" s="164"/>
      <c r="M416" s="165"/>
      <c r="N416" s="158"/>
      <c r="O416" s="158"/>
      <c r="P416" s="158"/>
      <c r="Q416" s="157" t="s">
        <v>4221</v>
      </c>
    </row>
    <row r="417" spans="4:17" x14ac:dyDescent="0.25">
      <c r="D417" s="158" t="s">
        <v>4222</v>
      </c>
      <c r="E417" s="157" t="s">
        <v>4220</v>
      </c>
      <c r="F417" s="158"/>
      <c r="G417" s="157"/>
      <c r="H417" s="158"/>
      <c r="I417" s="158"/>
      <c r="J417" s="157" t="str">
        <f t="shared" si="7"/>
        <v/>
      </c>
      <c r="K417" s="163"/>
      <c r="L417" s="164"/>
      <c r="M417" s="165"/>
      <c r="N417" s="158"/>
      <c r="O417" s="158"/>
      <c r="P417" s="158"/>
      <c r="Q417" s="157" t="s">
        <v>4223</v>
      </c>
    </row>
    <row r="418" spans="4:17" x14ac:dyDescent="0.25">
      <c r="D418" s="158" t="s">
        <v>4224</v>
      </c>
      <c r="E418" s="157" t="s">
        <v>4220</v>
      </c>
      <c r="F418" s="158"/>
      <c r="G418" s="157"/>
      <c r="H418" s="158"/>
      <c r="I418" s="158"/>
      <c r="J418" s="157" t="str">
        <f t="shared" si="7"/>
        <v/>
      </c>
      <c r="K418" s="163"/>
      <c r="L418" s="164"/>
      <c r="M418" s="165"/>
      <c r="N418" s="158"/>
      <c r="O418" s="158"/>
      <c r="P418" s="158"/>
      <c r="Q418" s="157" t="s">
        <v>4225</v>
      </c>
    </row>
    <row r="419" spans="4:17" x14ac:dyDescent="0.25">
      <c r="D419" s="158" t="s">
        <v>4226</v>
      </c>
      <c r="E419" s="157" t="s">
        <v>4220</v>
      </c>
      <c r="F419" s="158"/>
      <c r="G419" s="157"/>
      <c r="H419" s="158"/>
      <c r="I419" s="158"/>
      <c r="J419" s="157" t="str">
        <f t="shared" si="7"/>
        <v/>
      </c>
      <c r="K419" s="163"/>
      <c r="L419" s="164"/>
      <c r="M419" s="165"/>
      <c r="N419" s="158"/>
      <c r="O419" s="158"/>
      <c r="P419" s="158"/>
      <c r="Q419" s="157" t="s">
        <v>4227</v>
      </c>
    </row>
    <row r="420" spans="4:17" x14ac:dyDescent="0.25">
      <c r="D420" s="158" t="s">
        <v>4228</v>
      </c>
      <c r="E420" s="157" t="s">
        <v>4220</v>
      </c>
      <c r="F420" s="158"/>
      <c r="G420" s="157"/>
      <c r="H420" s="158"/>
      <c r="I420" s="158"/>
      <c r="J420" s="157" t="str">
        <f t="shared" si="7"/>
        <v/>
      </c>
      <c r="K420" s="163"/>
      <c r="L420" s="164"/>
      <c r="M420" s="165"/>
      <c r="N420" s="158"/>
      <c r="O420" s="158"/>
      <c r="P420" s="158"/>
      <c r="Q420" s="157" t="s">
        <v>4229</v>
      </c>
    </row>
    <row r="421" spans="4:17" x14ac:dyDescent="0.25">
      <c r="D421" s="158" t="s">
        <v>4230</v>
      </c>
      <c r="E421" s="157" t="s">
        <v>4220</v>
      </c>
      <c r="F421" s="158"/>
      <c r="G421" s="157"/>
      <c r="H421" s="158"/>
      <c r="I421" s="158"/>
      <c r="J421" s="157" t="str">
        <f t="shared" si="7"/>
        <v/>
      </c>
      <c r="K421" s="163"/>
      <c r="L421" s="164"/>
      <c r="M421" s="165"/>
      <c r="N421" s="158"/>
      <c r="O421" s="158"/>
      <c r="P421" s="158"/>
      <c r="Q421" s="157" t="s">
        <v>4231</v>
      </c>
    </row>
    <row r="422" spans="4:17" x14ac:dyDescent="0.25">
      <c r="D422" s="158" t="s">
        <v>4232</v>
      </c>
      <c r="E422" s="157" t="s">
        <v>4220</v>
      </c>
      <c r="F422" s="158"/>
      <c r="G422" s="157"/>
      <c r="H422" s="158"/>
      <c r="I422" s="158"/>
      <c r="J422" s="157" t="str">
        <f t="shared" si="7"/>
        <v/>
      </c>
      <c r="K422" s="163"/>
      <c r="L422" s="164"/>
      <c r="M422" s="165"/>
      <c r="N422" s="158"/>
      <c r="O422" s="158"/>
      <c r="P422" s="158"/>
      <c r="Q422" s="157" t="s">
        <v>4233</v>
      </c>
    </row>
    <row r="423" spans="4:17" x14ac:dyDescent="0.25">
      <c r="D423" s="158" t="s">
        <v>4234</v>
      </c>
      <c r="E423" s="157" t="s">
        <v>4220</v>
      </c>
      <c r="F423" s="158"/>
      <c r="G423" s="157"/>
      <c r="H423" s="158"/>
      <c r="I423" s="158"/>
      <c r="J423" s="157" t="str">
        <f t="shared" si="7"/>
        <v/>
      </c>
      <c r="K423" s="163"/>
      <c r="L423" s="164"/>
      <c r="M423" s="165"/>
      <c r="N423" s="158"/>
      <c r="O423" s="158"/>
      <c r="P423" s="158"/>
      <c r="Q423" s="157" t="s">
        <v>4235</v>
      </c>
    </row>
    <row r="424" spans="4:17" x14ac:dyDescent="0.25">
      <c r="D424" s="158" t="s">
        <v>4236</v>
      </c>
      <c r="E424" s="157" t="s">
        <v>4220</v>
      </c>
      <c r="F424" s="158"/>
      <c r="G424" s="157"/>
      <c r="H424" s="158"/>
      <c r="I424" s="158"/>
      <c r="J424" s="157" t="str">
        <f t="shared" si="7"/>
        <v/>
      </c>
      <c r="K424" s="163"/>
      <c r="L424" s="164"/>
      <c r="M424" s="165"/>
      <c r="N424" s="158"/>
      <c r="O424" s="158"/>
      <c r="P424" s="158"/>
      <c r="Q424" s="157" t="s">
        <v>4237</v>
      </c>
    </row>
    <row r="425" spans="4:17" x14ac:dyDescent="0.25">
      <c r="D425" s="158" t="s">
        <v>4238</v>
      </c>
      <c r="E425" s="157" t="s">
        <v>4220</v>
      </c>
      <c r="F425" s="158"/>
      <c r="G425" s="157"/>
      <c r="H425" s="158"/>
      <c r="I425" s="158"/>
      <c r="J425" s="157" t="str">
        <f t="shared" si="7"/>
        <v/>
      </c>
      <c r="K425" s="163"/>
      <c r="L425" s="164"/>
      <c r="M425" s="165"/>
      <c r="N425" s="158"/>
      <c r="O425" s="158"/>
      <c r="P425" s="158"/>
      <c r="Q425" s="157" t="s">
        <v>4239</v>
      </c>
    </row>
    <row r="426" spans="4:17" x14ac:dyDescent="0.25">
      <c r="D426" s="158" t="s">
        <v>4240</v>
      </c>
      <c r="E426" s="157" t="s">
        <v>4220</v>
      </c>
      <c r="F426" s="158"/>
      <c r="G426" s="157"/>
      <c r="H426" s="158"/>
      <c r="I426" s="158"/>
      <c r="J426" s="157" t="str">
        <f t="shared" si="7"/>
        <v/>
      </c>
      <c r="K426" s="163"/>
      <c r="L426" s="164"/>
      <c r="M426" s="165"/>
      <c r="N426" s="158"/>
      <c r="O426" s="158"/>
      <c r="P426" s="158"/>
      <c r="Q426" s="157" t="s">
        <v>4241</v>
      </c>
    </row>
    <row r="427" spans="4:17" x14ac:dyDescent="0.25">
      <c r="D427" s="158" t="s">
        <v>4242</v>
      </c>
      <c r="E427" s="157" t="s">
        <v>4220</v>
      </c>
      <c r="F427" s="158"/>
      <c r="G427" s="157"/>
      <c r="H427" s="158"/>
      <c r="I427" s="158"/>
      <c r="J427" s="157" t="str">
        <f t="shared" si="7"/>
        <v/>
      </c>
      <c r="K427" s="163"/>
      <c r="L427" s="164"/>
      <c r="M427" s="165"/>
      <c r="N427" s="158"/>
      <c r="O427" s="158"/>
      <c r="P427" s="158"/>
      <c r="Q427" s="157" t="s">
        <v>4243</v>
      </c>
    </row>
    <row r="428" spans="4:17" x14ac:dyDescent="0.25">
      <c r="D428" s="158" t="s">
        <v>4244</v>
      </c>
      <c r="E428" s="157" t="s">
        <v>4220</v>
      </c>
      <c r="F428" s="158"/>
      <c r="G428" s="157"/>
      <c r="H428" s="158"/>
      <c r="I428" s="158"/>
      <c r="J428" s="157" t="str">
        <f t="shared" si="7"/>
        <v/>
      </c>
      <c r="K428" s="163"/>
      <c r="L428" s="164"/>
      <c r="M428" s="165"/>
      <c r="N428" s="158"/>
      <c r="O428" s="158"/>
      <c r="P428" s="158"/>
      <c r="Q428" s="157" t="s">
        <v>4245</v>
      </c>
    </row>
    <row r="429" spans="4:17" x14ac:dyDescent="0.25">
      <c r="D429" s="158" t="s">
        <v>4246</v>
      </c>
      <c r="E429" s="157" t="s">
        <v>4220</v>
      </c>
      <c r="F429" s="158"/>
      <c r="G429" s="157"/>
      <c r="H429" s="158"/>
      <c r="I429" s="158"/>
      <c r="J429" s="157" t="str">
        <f t="shared" si="7"/>
        <v/>
      </c>
      <c r="K429" s="163"/>
      <c r="L429" s="164"/>
      <c r="M429" s="165"/>
      <c r="N429" s="158"/>
      <c r="O429" s="158"/>
      <c r="P429" s="158"/>
      <c r="Q429" s="157" t="s">
        <v>4247</v>
      </c>
    </row>
    <row r="430" spans="4:17" x14ac:dyDescent="0.25">
      <c r="D430" s="158" t="s">
        <v>4248</v>
      </c>
      <c r="E430" s="157" t="s">
        <v>4220</v>
      </c>
      <c r="F430" s="158"/>
      <c r="G430" s="157"/>
      <c r="H430" s="158"/>
      <c r="I430" s="158"/>
      <c r="J430" s="157" t="str">
        <f t="shared" si="7"/>
        <v/>
      </c>
      <c r="K430" s="163"/>
      <c r="L430" s="164"/>
      <c r="M430" s="165"/>
      <c r="N430" s="158"/>
      <c r="O430" s="158"/>
      <c r="P430" s="158"/>
      <c r="Q430" s="157" t="s">
        <v>4249</v>
      </c>
    </row>
    <row r="431" spans="4:17" x14ac:dyDescent="0.25">
      <c r="D431" s="158" t="s">
        <v>4250</v>
      </c>
      <c r="E431" s="157" t="s">
        <v>4220</v>
      </c>
      <c r="F431" s="158"/>
      <c r="G431" s="157"/>
      <c r="H431" s="158"/>
      <c r="I431" s="158"/>
      <c r="J431" s="157" t="str">
        <f t="shared" si="7"/>
        <v/>
      </c>
      <c r="K431" s="163"/>
      <c r="L431" s="164"/>
      <c r="M431" s="165"/>
      <c r="N431" s="158"/>
      <c r="O431" s="158"/>
      <c r="P431" s="158"/>
      <c r="Q431" s="157" t="s">
        <v>4251</v>
      </c>
    </row>
    <row r="432" spans="4:17" x14ac:dyDescent="0.25">
      <c r="D432" s="158" t="s">
        <v>4252</v>
      </c>
      <c r="E432" s="157" t="s">
        <v>4220</v>
      </c>
      <c r="F432" s="158"/>
      <c r="G432" s="157"/>
      <c r="H432" s="158"/>
      <c r="I432" s="158"/>
      <c r="J432" s="157" t="str">
        <f t="shared" si="7"/>
        <v/>
      </c>
      <c r="K432" s="163"/>
      <c r="L432" s="164"/>
      <c r="M432" s="165"/>
      <c r="N432" s="158"/>
      <c r="O432" s="158"/>
      <c r="P432" s="158"/>
      <c r="Q432" s="157" t="s">
        <v>4253</v>
      </c>
    </row>
    <row r="433" spans="4:17" x14ac:dyDescent="0.25">
      <c r="D433" s="158" t="s">
        <v>4254</v>
      </c>
      <c r="E433" s="157" t="s">
        <v>4220</v>
      </c>
      <c r="F433" s="158"/>
      <c r="G433" s="157"/>
      <c r="H433" s="158"/>
      <c r="I433" s="158"/>
      <c r="J433" s="157" t="str">
        <f t="shared" si="7"/>
        <v/>
      </c>
      <c r="K433" s="163"/>
      <c r="L433" s="164"/>
      <c r="M433" s="165"/>
      <c r="N433" s="158"/>
      <c r="O433" s="158"/>
      <c r="P433" s="158"/>
      <c r="Q433" s="157" t="s">
        <v>4255</v>
      </c>
    </row>
    <row r="434" spans="4:17" x14ac:dyDescent="0.25">
      <c r="D434" s="158" t="s">
        <v>4256</v>
      </c>
      <c r="E434" s="157" t="s">
        <v>4220</v>
      </c>
      <c r="F434" s="158"/>
      <c r="G434" s="157"/>
      <c r="H434" s="158"/>
      <c r="I434" s="158"/>
      <c r="J434" s="157" t="str">
        <f t="shared" si="7"/>
        <v/>
      </c>
      <c r="K434" s="163"/>
      <c r="L434" s="164"/>
      <c r="M434" s="165"/>
      <c r="N434" s="158"/>
      <c r="O434" s="158"/>
      <c r="P434" s="158"/>
      <c r="Q434" s="157" t="s">
        <v>4257</v>
      </c>
    </row>
    <row r="435" spans="4:17" x14ac:dyDescent="0.25">
      <c r="D435" s="158" t="s">
        <v>4258</v>
      </c>
      <c r="E435" s="157" t="s">
        <v>4220</v>
      </c>
      <c r="F435" s="158"/>
      <c r="G435" s="157"/>
      <c r="H435" s="158"/>
      <c r="I435" s="158"/>
      <c r="J435" s="157" t="str">
        <f t="shared" si="7"/>
        <v/>
      </c>
      <c r="K435" s="163"/>
      <c r="L435" s="164"/>
      <c r="M435" s="165"/>
      <c r="N435" s="158"/>
      <c r="O435" s="158"/>
      <c r="P435" s="158"/>
      <c r="Q435" s="157" t="s">
        <v>4259</v>
      </c>
    </row>
    <row r="436" spans="4:17" x14ac:dyDescent="0.25">
      <c r="D436" s="158" t="s">
        <v>4260</v>
      </c>
      <c r="E436" s="157" t="s">
        <v>4261</v>
      </c>
      <c r="F436" s="158"/>
      <c r="G436" s="157"/>
      <c r="H436" s="158"/>
      <c r="I436" s="158"/>
      <c r="J436" s="157" t="str">
        <f t="shared" si="7"/>
        <v/>
      </c>
      <c r="K436" s="163"/>
      <c r="L436" s="164"/>
      <c r="M436" s="165"/>
      <c r="N436" s="158"/>
      <c r="O436" s="158"/>
      <c r="P436" s="158"/>
      <c r="Q436" s="157" t="s">
        <v>4262</v>
      </c>
    </row>
    <row r="437" spans="4:17" x14ac:dyDescent="0.25">
      <c r="D437" s="158" t="s">
        <v>4263</v>
      </c>
      <c r="E437" s="157" t="s">
        <v>4261</v>
      </c>
      <c r="F437" s="158"/>
      <c r="G437" s="157"/>
      <c r="H437" s="158"/>
      <c r="I437" s="158"/>
      <c r="J437" s="157" t="str">
        <f t="shared" si="7"/>
        <v/>
      </c>
      <c r="K437" s="163"/>
      <c r="L437" s="164"/>
      <c r="M437" s="165"/>
      <c r="N437" s="158"/>
      <c r="O437" s="158"/>
      <c r="P437" s="158"/>
      <c r="Q437" s="157" t="s">
        <v>4264</v>
      </c>
    </row>
    <row r="438" spans="4:17" x14ac:dyDescent="0.25">
      <c r="D438" s="158" t="s">
        <v>4265</v>
      </c>
      <c r="E438" s="157" t="s">
        <v>4261</v>
      </c>
      <c r="F438" s="158"/>
      <c r="G438" s="157"/>
      <c r="H438" s="158"/>
      <c r="I438" s="158"/>
      <c r="J438" s="157" t="str">
        <f t="shared" si="7"/>
        <v/>
      </c>
      <c r="K438" s="163"/>
      <c r="L438" s="164"/>
      <c r="M438" s="165"/>
      <c r="N438" s="158"/>
      <c r="O438" s="158"/>
      <c r="P438" s="158"/>
      <c r="Q438" s="157" t="s">
        <v>4266</v>
      </c>
    </row>
    <row r="439" spans="4:17" x14ac:dyDescent="0.25">
      <c r="D439" s="158" t="s">
        <v>4267</v>
      </c>
      <c r="E439" s="157" t="s">
        <v>4261</v>
      </c>
      <c r="F439" s="158"/>
      <c r="G439" s="157"/>
      <c r="H439" s="158"/>
      <c r="I439" s="158"/>
      <c r="J439" s="157" t="str">
        <f t="shared" si="7"/>
        <v/>
      </c>
      <c r="K439" s="163"/>
      <c r="L439" s="164"/>
      <c r="M439" s="165"/>
      <c r="N439" s="158"/>
      <c r="O439" s="158"/>
      <c r="P439" s="158"/>
      <c r="Q439" s="157" t="s">
        <v>4268</v>
      </c>
    </row>
    <row r="440" spans="4:17" x14ac:dyDescent="0.25">
      <c r="D440" s="158" t="s">
        <v>4269</v>
      </c>
      <c r="E440" s="157" t="s">
        <v>4261</v>
      </c>
      <c r="F440" s="158"/>
      <c r="G440" s="157"/>
      <c r="H440" s="158"/>
      <c r="I440" s="158"/>
      <c r="J440" s="157" t="str">
        <f t="shared" si="7"/>
        <v/>
      </c>
      <c r="K440" s="163"/>
      <c r="L440" s="164"/>
      <c r="M440" s="165"/>
      <c r="N440" s="158"/>
      <c r="O440" s="158"/>
      <c r="P440" s="158"/>
      <c r="Q440" s="157" t="s">
        <v>4270</v>
      </c>
    </row>
    <row r="441" spans="4:17" x14ac:dyDescent="0.25">
      <c r="D441" s="158" t="s">
        <v>4271</v>
      </c>
      <c r="E441" s="157" t="s">
        <v>4261</v>
      </c>
      <c r="F441" s="158"/>
      <c r="G441" s="157"/>
      <c r="H441" s="158"/>
      <c r="I441" s="158"/>
      <c r="J441" s="157" t="str">
        <f t="shared" si="7"/>
        <v/>
      </c>
      <c r="K441" s="163"/>
      <c r="L441" s="164"/>
      <c r="M441" s="165"/>
      <c r="N441" s="158"/>
      <c r="O441" s="158"/>
      <c r="P441" s="158"/>
      <c r="Q441" s="157" t="s">
        <v>4272</v>
      </c>
    </row>
    <row r="442" spans="4:17" x14ac:dyDescent="0.25">
      <c r="D442" s="158" t="s">
        <v>4273</v>
      </c>
      <c r="E442" s="157" t="s">
        <v>4261</v>
      </c>
      <c r="F442" s="158"/>
      <c r="G442" s="157"/>
      <c r="H442" s="158"/>
      <c r="I442" s="158"/>
      <c r="J442" s="157" t="str">
        <f t="shared" si="7"/>
        <v/>
      </c>
      <c r="K442" s="163"/>
      <c r="L442" s="164"/>
      <c r="M442" s="165"/>
      <c r="N442" s="158"/>
      <c r="O442" s="158"/>
      <c r="P442" s="158"/>
      <c r="Q442" s="157" t="s">
        <v>4274</v>
      </c>
    </row>
    <row r="443" spans="4:17" x14ac:dyDescent="0.25">
      <c r="D443" s="158" t="s">
        <v>4275</v>
      </c>
      <c r="E443" s="157" t="s">
        <v>4261</v>
      </c>
      <c r="F443" s="158"/>
      <c r="G443" s="157"/>
      <c r="H443" s="158"/>
      <c r="I443" s="158"/>
      <c r="J443" s="157" t="str">
        <f t="shared" si="7"/>
        <v/>
      </c>
      <c r="K443" s="163"/>
      <c r="L443" s="164"/>
      <c r="M443" s="165"/>
      <c r="N443" s="158"/>
      <c r="O443" s="158"/>
      <c r="P443" s="158"/>
      <c r="Q443" s="157" t="s">
        <v>4276</v>
      </c>
    </row>
    <row r="444" spans="4:17" x14ac:dyDescent="0.25">
      <c r="D444" s="158" t="s">
        <v>4277</v>
      </c>
      <c r="E444" s="157" t="s">
        <v>4261</v>
      </c>
      <c r="F444" s="158"/>
      <c r="G444" s="157"/>
      <c r="H444" s="158"/>
      <c r="I444" s="158"/>
      <c r="J444" s="157" t="str">
        <f t="shared" ref="J444:J507" si="8">F444&amp;H444&amp;I444</f>
        <v/>
      </c>
      <c r="K444" s="163"/>
      <c r="L444" s="164"/>
      <c r="M444" s="165"/>
      <c r="N444" s="158"/>
      <c r="O444" s="158"/>
      <c r="P444" s="158"/>
      <c r="Q444" s="157" t="s">
        <v>4278</v>
      </c>
    </row>
    <row r="445" spans="4:17" x14ac:dyDescent="0.25">
      <c r="D445" s="158" t="s">
        <v>4279</v>
      </c>
      <c r="E445" s="157" t="s">
        <v>4261</v>
      </c>
      <c r="F445" s="158"/>
      <c r="G445" s="157"/>
      <c r="H445" s="158"/>
      <c r="I445" s="158"/>
      <c r="J445" s="157" t="str">
        <f t="shared" si="8"/>
        <v/>
      </c>
      <c r="K445" s="163"/>
      <c r="L445" s="164"/>
      <c r="M445" s="165"/>
      <c r="N445" s="158"/>
      <c r="O445" s="158"/>
      <c r="P445" s="158"/>
      <c r="Q445" s="157" t="s">
        <v>4280</v>
      </c>
    </row>
    <row r="446" spans="4:17" x14ac:dyDescent="0.25">
      <c r="D446" s="158" t="s">
        <v>4281</v>
      </c>
      <c r="E446" s="157" t="s">
        <v>4261</v>
      </c>
      <c r="F446" s="158"/>
      <c r="G446" s="157"/>
      <c r="H446" s="158"/>
      <c r="I446" s="158"/>
      <c r="J446" s="157" t="str">
        <f t="shared" si="8"/>
        <v/>
      </c>
      <c r="K446" s="163"/>
      <c r="L446" s="164"/>
      <c r="M446" s="165"/>
      <c r="N446" s="158"/>
      <c r="O446" s="158"/>
      <c r="P446" s="158"/>
      <c r="Q446" s="157" t="s">
        <v>4282</v>
      </c>
    </row>
    <row r="447" spans="4:17" x14ac:dyDescent="0.25">
      <c r="D447" s="158" t="s">
        <v>4283</v>
      </c>
      <c r="E447" s="157" t="s">
        <v>4261</v>
      </c>
      <c r="F447" s="158"/>
      <c r="G447" s="157"/>
      <c r="H447" s="158"/>
      <c r="I447" s="158"/>
      <c r="J447" s="157" t="str">
        <f t="shared" si="8"/>
        <v/>
      </c>
      <c r="K447" s="163"/>
      <c r="L447" s="164"/>
      <c r="M447" s="165"/>
      <c r="N447" s="158"/>
      <c r="O447" s="158"/>
      <c r="P447" s="158"/>
      <c r="Q447" s="157" t="s">
        <v>4284</v>
      </c>
    </row>
    <row r="448" spans="4:17" x14ac:dyDescent="0.25">
      <c r="D448" s="158" t="s">
        <v>4285</v>
      </c>
      <c r="E448" s="157" t="s">
        <v>4261</v>
      </c>
      <c r="F448" s="158"/>
      <c r="G448" s="157"/>
      <c r="H448" s="158"/>
      <c r="I448" s="158"/>
      <c r="J448" s="157" t="str">
        <f t="shared" si="8"/>
        <v/>
      </c>
      <c r="K448" s="163"/>
      <c r="L448" s="164"/>
      <c r="M448" s="165"/>
      <c r="N448" s="158"/>
      <c r="O448" s="158"/>
      <c r="P448" s="158"/>
      <c r="Q448" s="157" t="s">
        <v>4286</v>
      </c>
    </row>
    <row r="449" spans="4:17" x14ac:dyDescent="0.25">
      <c r="D449" s="158" t="s">
        <v>4287</v>
      </c>
      <c r="E449" s="157" t="s">
        <v>4261</v>
      </c>
      <c r="F449" s="158"/>
      <c r="G449" s="157"/>
      <c r="H449" s="158"/>
      <c r="I449" s="158"/>
      <c r="J449" s="157" t="str">
        <f t="shared" si="8"/>
        <v/>
      </c>
      <c r="K449" s="163"/>
      <c r="L449" s="164"/>
      <c r="M449" s="165"/>
      <c r="N449" s="158"/>
      <c r="O449" s="158"/>
      <c r="P449" s="158"/>
      <c r="Q449" s="157" t="s">
        <v>4288</v>
      </c>
    </row>
    <row r="450" spans="4:17" x14ac:dyDescent="0.25">
      <c r="D450" s="158" t="s">
        <v>4289</v>
      </c>
      <c r="E450" s="157" t="s">
        <v>4261</v>
      </c>
      <c r="F450" s="158"/>
      <c r="G450" s="157"/>
      <c r="H450" s="158"/>
      <c r="I450" s="158"/>
      <c r="J450" s="157" t="str">
        <f t="shared" si="8"/>
        <v/>
      </c>
      <c r="K450" s="163"/>
      <c r="L450" s="164"/>
      <c r="M450" s="165"/>
      <c r="N450" s="158"/>
      <c r="O450" s="158"/>
      <c r="P450" s="158"/>
      <c r="Q450" s="157" t="s">
        <v>4290</v>
      </c>
    </row>
    <row r="451" spans="4:17" x14ac:dyDescent="0.25">
      <c r="D451" s="158" t="s">
        <v>4291</v>
      </c>
      <c r="E451" s="157" t="s">
        <v>4261</v>
      </c>
      <c r="F451" s="158"/>
      <c r="G451" s="157"/>
      <c r="H451" s="158"/>
      <c r="I451" s="158"/>
      <c r="J451" s="157" t="str">
        <f t="shared" si="8"/>
        <v/>
      </c>
      <c r="K451" s="163"/>
      <c r="L451" s="164"/>
      <c r="M451" s="165"/>
      <c r="N451" s="158"/>
      <c r="O451" s="158"/>
      <c r="P451" s="158"/>
      <c r="Q451" s="157" t="s">
        <v>4292</v>
      </c>
    </row>
    <row r="452" spans="4:17" x14ac:dyDescent="0.25">
      <c r="D452" s="158" t="s">
        <v>4293</v>
      </c>
      <c r="E452" s="157" t="s">
        <v>4261</v>
      </c>
      <c r="F452" s="158"/>
      <c r="G452" s="157"/>
      <c r="H452" s="158"/>
      <c r="I452" s="158"/>
      <c r="J452" s="157" t="str">
        <f t="shared" si="8"/>
        <v/>
      </c>
      <c r="K452" s="163"/>
      <c r="L452" s="164"/>
      <c r="M452" s="165"/>
      <c r="N452" s="158"/>
      <c r="O452" s="158"/>
      <c r="P452" s="158"/>
      <c r="Q452" s="157" t="s">
        <v>4294</v>
      </c>
    </row>
    <row r="453" spans="4:17" x14ac:dyDescent="0.25">
      <c r="D453" s="158" t="s">
        <v>4295</v>
      </c>
      <c r="E453" s="157" t="s">
        <v>4261</v>
      </c>
      <c r="F453" s="158"/>
      <c r="G453" s="157"/>
      <c r="H453" s="158"/>
      <c r="I453" s="158"/>
      <c r="J453" s="157" t="str">
        <f t="shared" si="8"/>
        <v/>
      </c>
      <c r="K453" s="163"/>
      <c r="L453" s="164"/>
      <c r="M453" s="165"/>
      <c r="N453" s="158"/>
      <c r="O453" s="158"/>
      <c r="P453" s="158"/>
      <c r="Q453" s="157" t="s">
        <v>4296</v>
      </c>
    </row>
    <row r="454" spans="4:17" x14ac:dyDescent="0.25">
      <c r="D454" s="158" t="s">
        <v>4297</v>
      </c>
      <c r="E454" s="157" t="s">
        <v>4261</v>
      </c>
      <c r="F454" s="158"/>
      <c r="G454" s="157"/>
      <c r="H454" s="158"/>
      <c r="I454" s="158"/>
      <c r="J454" s="157" t="str">
        <f t="shared" si="8"/>
        <v/>
      </c>
      <c r="K454" s="163"/>
      <c r="L454" s="164"/>
      <c r="M454" s="165"/>
      <c r="N454" s="158"/>
      <c r="O454" s="158"/>
      <c r="P454" s="158"/>
      <c r="Q454" s="157" t="s">
        <v>4298</v>
      </c>
    </row>
    <row r="455" spans="4:17" x14ac:dyDescent="0.25">
      <c r="D455" s="158" t="s">
        <v>4299</v>
      </c>
      <c r="E455" s="157" t="s">
        <v>4261</v>
      </c>
      <c r="F455" s="158"/>
      <c r="G455" s="157"/>
      <c r="H455" s="158"/>
      <c r="I455" s="158"/>
      <c r="J455" s="157" t="str">
        <f t="shared" si="8"/>
        <v/>
      </c>
      <c r="K455" s="163"/>
      <c r="L455" s="164"/>
      <c r="M455" s="165"/>
      <c r="N455" s="158"/>
      <c r="O455" s="158"/>
      <c r="P455" s="158"/>
      <c r="Q455" s="157" t="s">
        <v>4300</v>
      </c>
    </row>
    <row r="456" spans="4:17" x14ac:dyDescent="0.25">
      <c r="D456" s="158" t="s">
        <v>4301</v>
      </c>
      <c r="E456" s="157" t="s">
        <v>4302</v>
      </c>
      <c r="F456" s="158"/>
      <c r="G456" s="157"/>
      <c r="H456" s="158"/>
      <c r="I456" s="158"/>
      <c r="J456" s="157" t="str">
        <f t="shared" si="8"/>
        <v/>
      </c>
      <c r="K456" s="163"/>
      <c r="L456" s="164"/>
      <c r="M456" s="165"/>
      <c r="N456" s="158"/>
      <c r="O456" s="158"/>
      <c r="P456" s="158"/>
      <c r="Q456" s="157" t="s">
        <v>4303</v>
      </c>
    </row>
    <row r="457" spans="4:17" x14ac:dyDescent="0.25">
      <c r="D457" s="158" t="s">
        <v>4304</v>
      </c>
      <c r="E457" s="157" t="s">
        <v>4302</v>
      </c>
      <c r="F457" s="158"/>
      <c r="G457" s="157"/>
      <c r="H457" s="158"/>
      <c r="I457" s="158"/>
      <c r="J457" s="157" t="str">
        <f t="shared" si="8"/>
        <v/>
      </c>
      <c r="K457" s="163"/>
      <c r="L457" s="164"/>
      <c r="M457" s="165"/>
      <c r="N457" s="158"/>
      <c r="O457" s="158"/>
      <c r="P457" s="158"/>
      <c r="Q457" s="157" t="s">
        <v>4305</v>
      </c>
    </row>
    <row r="458" spans="4:17" x14ac:dyDescent="0.25">
      <c r="D458" s="158" t="s">
        <v>4306</v>
      </c>
      <c r="E458" s="157" t="s">
        <v>4302</v>
      </c>
      <c r="F458" s="158"/>
      <c r="G458" s="157"/>
      <c r="H458" s="158"/>
      <c r="I458" s="158"/>
      <c r="J458" s="157" t="str">
        <f t="shared" si="8"/>
        <v/>
      </c>
      <c r="K458" s="163"/>
      <c r="L458" s="164"/>
      <c r="M458" s="165"/>
      <c r="N458" s="158"/>
      <c r="O458" s="158"/>
      <c r="P458" s="158"/>
      <c r="Q458" s="157" t="s">
        <v>4307</v>
      </c>
    </row>
    <row r="459" spans="4:17" x14ac:dyDescent="0.25">
      <c r="D459" s="158" t="s">
        <v>4308</v>
      </c>
      <c r="E459" s="157" t="s">
        <v>4302</v>
      </c>
      <c r="F459" s="158"/>
      <c r="G459" s="157"/>
      <c r="H459" s="158"/>
      <c r="I459" s="158"/>
      <c r="J459" s="157" t="str">
        <f t="shared" si="8"/>
        <v/>
      </c>
      <c r="K459" s="163"/>
      <c r="L459" s="164"/>
      <c r="M459" s="165"/>
      <c r="N459" s="158"/>
      <c r="O459" s="158"/>
      <c r="P459" s="158"/>
      <c r="Q459" s="157" t="s">
        <v>4309</v>
      </c>
    </row>
    <row r="460" spans="4:17" x14ac:dyDescent="0.25">
      <c r="D460" s="158" t="s">
        <v>4310</v>
      </c>
      <c r="E460" s="157" t="s">
        <v>4302</v>
      </c>
      <c r="F460" s="158"/>
      <c r="G460" s="157"/>
      <c r="H460" s="158"/>
      <c r="I460" s="158"/>
      <c r="J460" s="157" t="str">
        <f t="shared" si="8"/>
        <v/>
      </c>
      <c r="K460" s="163"/>
      <c r="L460" s="164"/>
      <c r="M460" s="165"/>
      <c r="N460" s="158"/>
      <c r="O460" s="158"/>
      <c r="P460" s="158"/>
      <c r="Q460" s="157" t="s">
        <v>4311</v>
      </c>
    </row>
    <row r="461" spans="4:17" x14ac:dyDescent="0.25">
      <c r="D461" s="158" t="s">
        <v>4312</v>
      </c>
      <c r="E461" s="157" t="s">
        <v>4302</v>
      </c>
      <c r="F461" s="158"/>
      <c r="G461" s="157"/>
      <c r="H461" s="158"/>
      <c r="I461" s="158"/>
      <c r="J461" s="157" t="str">
        <f t="shared" si="8"/>
        <v/>
      </c>
      <c r="K461" s="163"/>
      <c r="L461" s="164"/>
      <c r="M461" s="165"/>
      <c r="N461" s="158"/>
      <c r="O461" s="158"/>
      <c r="P461" s="158"/>
      <c r="Q461" s="157" t="s">
        <v>4313</v>
      </c>
    </row>
    <row r="462" spans="4:17" x14ac:dyDescent="0.25">
      <c r="D462" s="158" t="s">
        <v>4314</v>
      </c>
      <c r="E462" s="157" t="s">
        <v>4302</v>
      </c>
      <c r="F462" s="158"/>
      <c r="G462" s="157"/>
      <c r="H462" s="158"/>
      <c r="I462" s="158"/>
      <c r="J462" s="157" t="str">
        <f t="shared" si="8"/>
        <v/>
      </c>
      <c r="K462" s="163"/>
      <c r="L462" s="164"/>
      <c r="M462" s="165"/>
      <c r="N462" s="158"/>
      <c r="O462" s="158"/>
      <c r="P462" s="158"/>
      <c r="Q462" s="157" t="s">
        <v>4315</v>
      </c>
    </row>
    <row r="463" spans="4:17" x14ac:dyDescent="0.25">
      <c r="D463" s="158" t="s">
        <v>4316</v>
      </c>
      <c r="E463" s="157" t="s">
        <v>4302</v>
      </c>
      <c r="F463" s="158"/>
      <c r="G463" s="157"/>
      <c r="H463" s="158"/>
      <c r="I463" s="158"/>
      <c r="J463" s="157" t="str">
        <f t="shared" si="8"/>
        <v/>
      </c>
      <c r="K463" s="163"/>
      <c r="L463" s="164"/>
      <c r="M463" s="165"/>
      <c r="N463" s="158"/>
      <c r="O463" s="158"/>
      <c r="P463" s="158"/>
      <c r="Q463" s="157" t="s">
        <v>4317</v>
      </c>
    </row>
    <row r="464" spans="4:17" x14ac:dyDescent="0.25">
      <c r="D464" s="158" t="s">
        <v>4318</v>
      </c>
      <c r="E464" s="157" t="s">
        <v>4302</v>
      </c>
      <c r="F464" s="158"/>
      <c r="G464" s="157"/>
      <c r="H464" s="158"/>
      <c r="I464" s="158"/>
      <c r="J464" s="157" t="str">
        <f t="shared" si="8"/>
        <v/>
      </c>
      <c r="K464" s="163"/>
      <c r="L464" s="164"/>
      <c r="M464" s="165"/>
      <c r="N464" s="158"/>
      <c r="O464" s="158"/>
      <c r="P464" s="158"/>
      <c r="Q464" s="157" t="s">
        <v>4319</v>
      </c>
    </row>
    <row r="465" spans="4:17" x14ac:dyDescent="0.25">
      <c r="D465" s="158" t="s">
        <v>4320</v>
      </c>
      <c r="E465" s="157" t="s">
        <v>4302</v>
      </c>
      <c r="F465" s="158"/>
      <c r="G465" s="157"/>
      <c r="H465" s="158"/>
      <c r="I465" s="158"/>
      <c r="J465" s="157" t="str">
        <f t="shared" si="8"/>
        <v/>
      </c>
      <c r="K465" s="163"/>
      <c r="L465" s="164"/>
      <c r="M465" s="165"/>
      <c r="N465" s="158"/>
      <c r="O465" s="158"/>
      <c r="P465" s="158"/>
      <c r="Q465" s="157" t="s">
        <v>4321</v>
      </c>
    </row>
    <row r="466" spans="4:17" x14ac:dyDescent="0.25">
      <c r="D466" s="158" t="s">
        <v>4322</v>
      </c>
      <c r="E466" s="157" t="s">
        <v>4302</v>
      </c>
      <c r="F466" s="158"/>
      <c r="G466" s="157"/>
      <c r="H466" s="158"/>
      <c r="I466" s="158"/>
      <c r="J466" s="157" t="str">
        <f t="shared" si="8"/>
        <v/>
      </c>
      <c r="K466" s="163"/>
      <c r="L466" s="164"/>
      <c r="M466" s="165"/>
      <c r="N466" s="158"/>
      <c r="O466" s="158"/>
      <c r="P466" s="158"/>
      <c r="Q466" s="157" t="s">
        <v>4323</v>
      </c>
    </row>
    <row r="467" spans="4:17" x14ac:dyDescent="0.25">
      <c r="D467" s="158" t="s">
        <v>4324</v>
      </c>
      <c r="E467" s="157" t="s">
        <v>4302</v>
      </c>
      <c r="F467" s="158"/>
      <c r="G467" s="157"/>
      <c r="H467" s="158"/>
      <c r="I467" s="158"/>
      <c r="J467" s="157" t="str">
        <f t="shared" si="8"/>
        <v/>
      </c>
      <c r="K467" s="163"/>
      <c r="L467" s="164"/>
      <c r="M467" s="165"/>
      <c r="N467" s="158"/>
      <c r="O467" s="158"/>
      <c r="P467" s="158"/>
      <c r="Q467" s="157" t="s">
        <v>4325</v>
      </c>
    </row>
    <row r="468" spans="4:17" x14ac:dyDescent="0.25">
      <c r="D468" s="158" t="s">
        <v>4326</v>
      </c>
      <c r="E468" s="157" t="s">
        <v>4302</v>
      </c>
      <c r="F468" s="158"/>
      <c r="G468" s="157"/>
      <c r="H468" s="158"/>
      <c r="I468" s="158"/>
      <c r="J468" s="157" t="str">
        <f t="shared" si="8"/>
        <v/>
      </c>
      <c r="K468" s="163"/>
      <c r="L468" s="164"/>
      <c r="M468" s="165"/>
      <c r="N468" s="158"/>
      <c r="O468" s="158"/>
      <c r="P468" s="158"/>
      <c r="Q468" s="157" t="s">
        <v>4327</v>
      </c>
    </row>
    <row r="469" spans="4:17" x14ac:dyDescent="0.25">
      <c r="D469" s="158" t="s">
        <v>4328</v>
      </c>
      <c r="E469" s="157" t="s">
        <v>4302</v>
      </c>
      <c r="F469" s="158"/>
      <c r="G469" s="157"/>
      <c r="H469" s="158"/>
      <c r="I469" s="158"/>
      <c r="J469" s="157" t="str">
        <f t="shared" si="8"/>
        <v/>
      </c>
      <c r="K469" s="163"/>
      <c r="L469" s="164"/>
      <c r="M469" s="165"/>
      <c r="N469" s="158"/>
      <c r="O469" s="158"/>
      <c r="P469" s="158"/>
      <c r="Q469" s="157" t="s">
        <v>4329</v>
      </c>
    </row>
    <row r="470" spans="4:17" x14ac:dyDescent="0.25">
      <c r="D470" s="158" t="s">
        <v>4330</v>
      </c>
      <c r="E470" s="157" t="s">
        <v>4302</v>
      </c>
      <c r="F470" s="158"/>
      <c r="G470" s="157"/>
      <c r="H470" s="158"/>
      <c r="I470" s="158"/>
      <c r="J470" s="157" t="str">
        <f t="shared" si="8"/>
        <v/>
      </c>
      <c r="K470" s="163"/>
      <c r="L470" s="164"/>
      <c r="M470" s="165"/>
      <c r="N470" s="158"/>
      <c r="O470" s="158"/>
      <c r="P470" s="158"/>
      <c r="Q470" s="157" t="s">
        <v>4331</v>
      </c>
    </row>
    <row r="471" spans="4:17" x14ac:dyDescent="0.25">
      <c r="D471" s="158" t="s">
        <v>4332</v>
      </c>
      <c r="E471" s="157" t="s">
        <v>4302</v>
      </c>
      <c r="F471" s="158"/>
      <c r="G471" s="157"/>
      <c r="H471" s="158"/>
      <c r="I471" s="158"/>
      <c r="J471" s="157" t="str">
        <f t="shared" si="8"/>
        <v/>
      </c>
      <c r="K471" s="163"/>
      <c r="L471" s="164"/>
      <c r="M471" s="165"/>
      <c r="N471" s="158"/>
      <c r="O471" s="158"/>
      <c r="P471" s="158"/>
      <c r="Q471" s="157" t="s">
        <v>4333</v>
      </c>
    </row>
    <row r="472" spans="4:17" x14ac:dyDescent="0.25">
      <c r="D472" s="158" t="s">
        <v>4334</v>
      </c>
      <c r="E472" s="157" t="s">
        <v>4302</v>
      </c>
      <c r="F472" s="158"/>
      <c r="G472" s="157"/>
      <c r="H472" s="158"/>
      <c r="I472" s="158"/>
      <c r="J472" s="157" t="str">
        <f t="shared" si="8"/>
        <v/>
      </c>
      <c r="K472" s="163"/>
      <c r="L472" s="164"/>
      <c r="M472" s="165"/>
      <c r="N472" s="158"/>
      <c r="O472" s="158"/>
      <c r="P472" s="158"/>
      <c r="Q472" s="157" t="s">
        <v>4335</v>
      </c>
    </row>
    <row r="473" spans="4:17" x14ac:dyDescent="0.25">
      <c r="D473" s="158" t="s">
        <v>4336</v>
      </c>
      <c r="E473" s="157" t="s">
        <v>4302</v>
      </c>
      <c r="F473" s="158"/>
      <c r="G473" s="157"/>
      <c r="H473" s="158"/>
      <c r="I473" s="158"/>
      <c r="J473" s="157" t="str">
        <f t="shared" si="8"/>
        <v/>
      </c>
      <c r="K473" s="163"/>
      <c r="L473" s="164"/>
      <c r="M473" s="165"/>
      <c r="N473" s="158"/>
      <c r="O473" s="158"/>
      <c r="P473" s="158"/>
      <c r="Q473" s="157" t="s">
        <v>4337</v>
      </c>
    </row>
    <row r="474" spans="4:17" x14ac:dyDescent="0.25">
      <c r="D474" s="158" t="s">
        <v>4338</v>
      </c>
      <c r="E474" s="157" t="s">
        <v>4302</v>
      </c>
      <c r="F474" s="158"/>
      <c r="G474" s="157"/>
      <c r="H474" s="158"/>
      <c r="I474" s="158"/>
      <c r="J474" s="157" t="str">
        <f t="shared" si="8"/>
        <v/>
      </c>
      <c r="K474" s="163"/>
      <c r="L474" s="164"/>
      <c r="M474" s="165"/>
      <c r="N474" s="158"/>
      <c r="O474" s="158"/>
      <c r="P474" s="158"/>
      <c r="Q474" s="157" t="s">
        <v>4339</v>
      </c>
    </row>
    <row r="475" spans="4:17" x14ac:dyDescent="0.25">
      <c r="D475" s="158" t="s">
        <v>4340</v>
      </c>
      <c r="E475" s="157" t="s">
        <v>4302</v>
      </c>
      <c r="F475" s="158"/>
      <c r="G475" s="157"/>
      <c r="H475" s="158"/>
      <c r="I475" s="158"/>
      <c r="J475" s="157" t="str">
        <f t="shared" si="8"/>
        <v/>
      </c>
      <c r="K475" s="163"/>
      <c r="L475" s="164"/>
      <c r="M475" s="165"/>
      <c r="N475" s="158"/>
      <c r="O475" s="158"/>
      <c r="P475" s="158"/>
      <c r="Q475" s="157" t="s">
        <v>4341</v>
      </c>
    </row>
    <row r="476" spans="4:17" x14ac:dyDescent="0.25">
      <c r="D476" s="158" t="s">
        <v>4342</v>
      </c>
      <c r="E476" s="157" t="s">
        <v>4343</v>
      </c>
      <c r="F476" s="158"/>
      <c r="G476" s="157"/>
      <c r="H476" s="158"/>
      <c r="I476" s="158"/>
      <c r="J476" s="157" t="str">
        <f t="shared" si="8"/>
        <v/>
      </c>
      <c r="K476" s="163"/>
      <c r="L476" s="164"/>
      <c r="M476" s="165"/>
      <c r="N476" s="158"/>
      <c r="O476" s="158"/>
      <c r="P476" s="158"/>
      <c r="Q476" s="157" t="s">
        <v>4344</v>
      </c>
    </row>
    <row r="477" spans="4:17" x14ac:dyDescent="0.25">
      <c r="D477" s="158" t="s">
        <v>4345</v>
      </c>
      <c r="E477" s="157" t="s">
        <v>4343</v>
      </c>
      <c r="F477" s="158"/>
      <c r="G477" s="157"/>
      <c r="H477" s="158"/>
      <c r="I477" s="158"/>
      <c r="J477" s="157" t="str">
        <f t="shared" si="8"/>
        <v/>
      </c>
      <c r="K477" s="163"/>
      <c r="L477" s="164"/>
      <c r="M477" s="165"/>
      <c r="N477" s="158"/>
      <c r="O477" s="158"/>
      <c r="P477" s="158"/>
      <c r="Q477" s="157" t="s">
        <v>4346</v>
      </c>
    </row>
    <row r="478" spans="4:17" x14ac:dyDescent="0.25">
      <c r="D478" s="158" t="s">
        <v>4347</v>
      </c>
      <c r="E478" s="157" t="s">
        <v>4343</v>
      </c>
      <c r="F478" s="158"/>
      <c r="G478" s="157"/>
      <c r="H478" s="158"/>
      <c r="I478" s="158"/>
      <c r="J478" s="157" t="str">
        <f t="shared" si="8"/>
        <v/>
      </c>
      <c r="K478" s="163"/>
      <c r="L478" s="164"/>
      <c r="M478" s="165"/>
      <c r="N478" s="158"/>
      <c r="O478" s="158"/>
      <c r="P478" s="158"/>
      <c r="Q478" s="157" t="s">
        <v>4348</v>
      </c>
    </row>
    <row r="479" spans="4:17" x14ac:dyDescent="0.25">
      <c r="D479" s="158" t="s">
        <v>4349</v>
      </c>
      <c r="E479" s="157" t="s">
        <v>4343</v>
      </c>
      <c r="F479" s="158"/>
      <c r="G479" s="157"/>
      <c r="H479" s="158"/>
      <c r="I479" s="158"/>
      <c r="J479" s="157" t="str">
        <f t="shared" si="8"/>
        <v/>
      </c>
      <c r="K479" s="163"/>
      <c r="L479" s="164"/>
      <c r="M479" s="165"/>
      <c r="N479" s="158"/>
      <c r="O479" s="158"/>
      <c r="P479" s="158"/>
      <c r="Q479" s="157" t="s">
        <v>4350</v>
      </c>
    </row>
    <row r="480" spans="4:17" x14ac:dyDescent="0.25">
      <c r="D480" s="158" t="s">
        <v>4351</v>
      </c>
      <c r="E480" s="157" t="s">
        <v>4343</v>
      </c>
      <c r="F480" s="158"/>
      <c r="G480" s="157"/>
      <c r="H480" s="158"/>
      <c r="I480" s="158"/>
      <c r="J480" s="157" t="str">
        <f t="shared" si="8"/>
        <v/>
      </c>
      <c r="K480" s="163"/>
      <c r="L480" s="164"/>
      <c r="M480" s="165"/>
      <c r="N480" s="158"/>
      <c r="O480" s="158"/>
      <c r="P480" s="158"/>
      <c r="Q480" s="157" t="s">
        <v>4352</v>
      </c>
    </row>
    <row r="481" spans="4:17" x14ac:dyDescent="0.25">
      <c r="D481" s="158" t="s">
        <v>4353</v>
      </c>
      <c r="E481" s="157" t="s">
        <v>4343</v>
      </c>
      <c r="F481" s="158"/>
      <c r="G481" s="157"/>
      <c r="H481" s="158"/>
      <c r="I481" s="158"/>
      <c r="J481" s="157" t="str">
        <f t="shared" si="8"/>
        <v/>
      </c>
      <c r="K481" s="163"/>
      <c r="L481" s="164"/>
      <c r="M481" s="165"/>
      <c r="N481" s="158"/>
      <c r="O481" s="158"/>
      <c r="P481" s="158"/>
      <c r="Q481" s="157" t="s">
        <v>4354</v>
      </c>
    </row>
    <row r="482" spans="4:17" x14ac:dyDescent="0.25">
      <c r="D482" s="158" t="s">
        <v>4355</v>
      </c>
      <c r="E482" s="157" t="s">
        <v>4343</v>
      </c>
      <c r="F482" s="158"/>
      <c r="G482" s="157"/>
      <c r="H482" s="158"/>
      <c r="I482" s="158"/>
      <c r="J482" s="157" t="str">
        <f t="shared" si="8"/>
        <v/>
      </c>
      <c r="K482" s="163"/>
      <c r="L482" s="164"/>
      <c r="M482" s="165"/>
      <c r="N482" s="158"/>
      <c r="O482" s="158"/>
      <c r="P482" s="158"/>
      <c r="Q482" s="157" t="s">
        <v>4356</v>
      </c>
    </row>
    <row r="483" spans="4:17" x14ac:dyDescent="0.25">
      <c r="D483" s="158" t="s">
        <v>4357</v>
      </c>
      <c r="E483" s="157" t="s">
        <v>4343</v>
      </c>
      <c r="F483" s="158"/>
      <c r="G483" s="157"/>
      <c r="H483" s="158"/>
      <c r="I483" s="158"/>
      <c r="J483" s="157" t="str">
        <f t="shared" si="8"/>
        <v/>
      </c>
      <c r="K483" s="163"/>
      <c r="L483" s="164"/>
      <c r="M483" s="165"/>
      <c r="N483" s="158"/>
      <c r="O483" s="158"/>
      <c r="P483" s="158"/>
      <c r="Q483" s="157" t="s">
        <v>4358</v>
      </c>
    </row>
    <row r="484" spans="4:17" x14ac:dyDescent="0.25">
      <c r="D484" s="158" t="s">
        <v>4359</v>
      </c>
      <c r="E484" s="157" t="s">
        <v>4343</v>
      </c>
      <c r="F484" s="158"/>
      <c r="G484" s="157"/>
      <c r="H484" s="158"/>
      <c r="I484" s="158"/>
      <c r="J484" s="157" t="str">
        <f t="shared" si="8"/>
        <v/>
      </c>
      <c r="K484" s="163"/>
      <c r="L484" s="164"/>
      <c r="M484" s="165"/>
      <c r="N484" s="158"/>
      <c r="O484" s="158"/>
      <c r="P484" s="158"/>
      <c r="Q484" s="157" t="s">
        <v>4360</v>
      </c>
    </row>
    <row r="485" spans="4:17" x14ac:dyDescent="0.25">
      <c r="D485" s="158" t="s">
        <v>4361</v>
      </c>
      <c r="E485" s="157" t="s">
        <v>4343</v>
      </c>
      <c r="F485" s="158"/>
      <c r="G485" s="157"/>
      <c r="H485" s="158"/>
      <c r="I485" s="158"/>
      <c r="J485" s="157" t="str">
        <f t="shared" si="8"/>
        <v/>
      </c>
      <c r="K485" s="163"/>
      <c r="L485" s="164"/>
      <c r="M485" s="165"/>
      <c r="N485" s="158"/>
      <c r="O485" s="158"/>
      <c r="P485" s="158"/>
      <c r="Q485" s="157" t="s">
        <v>4362</v>
      </c>
    </row>
    <row r="486" spans="4:17" x14ac:dyDescent="0.25">
      <c r="D486" s="158" t="s">
        <v>4363</v>
      </c>
      <c r="E486" s="157" t="s">
        <v>4343</v>
      </c>
      <c r="F486" s="158"/>
      <c r="G486" s="157"/>
      <c r="H486" s="158"/>
      <c r="I486" s="158"/>
      <c r="J486" s="157" t="str">
        <f t="shared" si="8"/>
        <v/>
      </c>
      <c r="K486" s="163"/>
      <c r="L486" s="164"/>
      <c r="M486" s="165"/>
      <c r="N486" s="158"/>
      <c r="O486" s="158"/>
      <c r="P486" s="158"/>
      <c r="Q486" s="157" t="s">
        <v>4364</v>
      </c>
    </row>
    <row r="487" spans="4:17" x14ac:dyDescent="0.25">
      <c r="D487" s="158" t="s">
        <v>4365</v>
      </c>
      <c r="E487" s="157" t="s">
        <v>4343</v>
      </c>
      <c r="F487" s="158"/>
      <c r="G487" s="157"/>
      <c r="H487" s="158"/>
      <c r="I487" s="158"/>
      <c r="J487" s="157" t="str">
        <f t="shared" si="8"/>
        <v/>
      </c>
      <c r="K487" s="163"/>
      <c r="L487" s="164"/>
      <c r="M487" s="165"/>
      <c r="N487" s="158"/>
      <c r="O487" s="158"/>
      <c r="P487" s="158"/>
      <c r="Q487" s="157" t="s">
        <v>4366</v>
      </c>
    </row>
    <row r="488" spans="4:17" x14ac:dyDescent="0.25">
      <c r="D488" s="158" t="s">
        <v>4367</v>
      </c>
      <c r="E488" s="157" t="s">
        <v>4343</v>
      </c>
      <c r="F488" s="158"/>
      <c r="G488" s="157"/>
      <c r="H488" s="158"/>
      <c r="I488" s="158"/>
      <c r="J488" s="157" t="str">
        <f t="shared" si="8"/>
        <v/>
      </c>
      <c r="K488" s="163"/>
      <c r="L488" s="164"/>
      <c r="M488" s="165"/>
      <c r="N488" s="158"/>
      <c r="O488" s="158"/>
      <c r="P488" s="158"/>
      <c r="Q488" s="157" t="s">
        <v>4368</v>
      </c>
    </row>
    <row r="489" spans="4:17" x14ac:dyDescent="0.25">
      <c r="D489" s="158" t="s">
        <v>4369</v>
      </c>
      <c r="E489" s="157" t="s">
        <v>4343</v>
      </c>
      <c r="F489" s="158"/>
      <c r="G489" s="157"/>
      <c r="H489" s="158"/>
      <c r="I489" s="158"/>
      <c r="J489" s="157" t="str">
        <f t="shared" si="8"/>
        <v/>
      </c>
      <c r="K489" s="163"/>
      <c r="L489" s="164"/>
      <c r="M489" s="165"/>
      <c r="N489" s="158"/>
      <c r="O489" s="158"/>
      <c r="P489" s="158"/>
      <c r="Q489" s="157" t="s">
        <v>4370</v>
      </c>
    </row>
    <row r="490" spans="4:17" x14ac:dyDescent="0.25">
      <c r="D490" s="158" t="s">
        <v>4371</v>
      </c>
      <c r="E490" s="157" t="s">
        <v>4343</v>
      </c>
      <c r="F490" s="158"/>
      <c r="G490" s="157"/>
      <c r="H490" s="158"/>
      <c r="I490" s="158"/>
      <c r="J490" s="157" t="str">
        <f t="shared" si="8"/>
        <v/>
      </c>
      <c r="K490" s="163"/>
      <c r="L490" s="164"/>
      <c r="M490" s="165"/>
      <c r="N490" s="158"/>
      <c r="O490" s="158"/>
      <c r="P490" s="158"/>
      <c r="Q490" s="157" t="s">
        <v>4372</v>
      </c>
    </row>
    <row r="491" spans="4:17" x14ac:dyDescent="0.25">
      <c r="D491" s="158" t="s">
        <v>4373</v>
      </c>
      <c r="E491" s="157" t="s">
        <v>4343</v>
      </c>
      <c r="F491" s="158"/>
      <c r="G491" s="157"/>
      <c r="H491" s="158"/>
      <c r="I491" s="158"/>
      <c r="J491" s="157" t="str">
        <f t="shared" si="8"/>
        <v/>
      </c>
      <c r="K491" s="163"/>
      <c r="L491" s="164"/>
      <c r="M491" s="165"/>
      <c r="N491" s="158"/>
      <c r="O491" s="158"/>
      <c r="P491" s="158"/>
      <c r="Q491" s="157" t="s">
        <v>4374</v>
      </c>
    </row>
    <row r="492" spans="4:17" x14ac:dyDescent="0.25">
      <c r="D492" s="158" t="s">
        <v>4375</v>
      </c>
      <c r="E492" s="157" t="s">
        <v>4343</v>
      </c>
      <c r="F492" s="158"/>
      <c r="G492" s="157"/>
      <c r="H492" s="158"/>
      <c r="I492" s="158"/>
      <c r="J492" s="157" t="str">
        <f t="shared" si="8"/>
        <v/>
      </c>
      <c r="K492" s="163"/>
      <c r="L492" s="164"/>
      <c r="M492" s="165"/>
      <c r="N492" s="158"/>
      <c r="O492" s="158"/>
      <c r="P492" s="158"/>
      <c r="Q492" s="157" t="s">
        <v>4376</v>
      </c>
    </row>
    <row r="493" spans="4:17" x14ac:dyDescent="0.25">
      <c r="D493" s="158" t="s">
        <v>4377</v>
      </c>
      <c r="E493" s="157" t="s">
        <v>4343</v>
      </c>
      <c r="F493" s="158"/>
      <c r="G493" s="157"/>
      <c r="H493" s="158"/>
      <c r="I493" s="158"/>
      <c r="J493" s="157" t="str">
        <f t="shared" si="8"/>
        <v/>
      </c>
      <c r="K493" s="163"/>
      <c r="L493" s="164"/>
      <c r="M493" s="165"/>
      <c r="N493" s="158"/>
      <c r="O493" s="158"/>
      <c r="P493" s="158"/>
      <c r="Q493" s="157" t="s">
        <v>4378</v>
      </c>
    </row>
    <row r="494" spans="4:17" x14ac:dyDescent="0.25">
      <c r="D494" s="158" t="s">
        <v>4379</v>
      </c>
      <c r="E494" s="157" t="s">
        <v>4343</v>
      </c>
      <c r="F494" s="158"/>
      <c r="G494" s="157"/>
      <c r="H494" s="158"/>
      <c r="I494" s="158"/>
      <c r="J494" s="157" t="str">
        <f t="shared" si="8"/>
        <v/>
      </c>
      <c r="K494" s="163"/>
      <c r="L494" s="164"/>
      <c r="M494" s="165"/>
      <c r="N494" s="158"/>
      <c r="O494" s="158"/>
      <c r="P494" s="158"/>
      <c r="Q494" s="157" t="s">
        <v>4380</v>
      </c>
    </row>
    <row r="495" spans="4:17" x14ac:dyDescent="0.25">
      <c r="D495" s="158" t="s">
        <v>4381</v>
      </c>
      <c r="E495" s="157" t="s">
        <v>4343</v>
      </c>
      <c r="F495" s="158"/>
      <c r="G495" s="157"/>
      <c r="H495" s="158"/>
      <c r="I495" s="158"/>
      <c r="J495" s="157" t="str">
        <f t="shared" si="8"/>
        <v/>
      </c>
      <c r="K495" s="163"/>
      <c r="L495" s="164"/>
      <c r="M495" s="165"/>
      <c r="N495" s="158"/>
      <c r="O495" s="158"/>
      <c r="P495" s="158"/>
      <c r="Q495" s="157" t="s">
        <v>4382</v>
      </c>
    </row>
    <row r="496" spans="4:17" x14ac:dyDescent="0.25">
      <c r="D496" s="158" t="s">
        <v>4383</v>
      </c>
      <c r="E496" s="157" t="s">
        <v>4384</v>
      </c>
      <c r="F496" s="158"/>
      <c r="G496" s="157"/>
      <c r="H496" s="158"/>
      <c r="I496" s="158"/>
      <c r="J496" s="157" t="str">
        <f t="shared" si="8"/>
        <v/>
      </c>
      <c r="K496" s="163"/>
      <c r="L496" s="164"/>
      <c r="M496" s="165"/>
      <c r="N496" s="158"/>
      <c r="O496" s="158"/>
      <c r="P496" s="158"/>
      <c r="Q496" s="157" t="s">
        <v>4385</v>
      </c>
    </row>
    <row r="497" spans="4:17" x14ac:dyDescent="0.25">
      <c r="D497" s="158" t="s">
        <v>4386</v>
      </c>
      <c r="E497" s="157" t="s">
        <v>4384</v>
      </c>
      <c r="F497" s="158"/>
      <c r="G497" s="157"/>
      <c r="H497" s="158"/>
      <c r="I497" s="158"/>
      <c r="J497" s="157" t="str">
        <f t="shared" si="8"/>
        <v/>
      </c>
      <c r="K497" s="163"/>
      <c r="L497" s="164"/>
      <c r="M497" s="165"/>
      <c r="N497" s="158"/>
      <c r="O497" s="158"/>
      <c r="P497" s="158"/>
      <c r="Q497" s="157" t="s">
        <v>4387</v>
      </c>
    </row>
    <row r="498" spans="4:17" x14ac:dyDescent="0.25">
      <c r="D498" s="158" t="s">
        <v>4388</v>
      </c>
      <c r="E498" s="157" t="s">
        <v>4384</v>
      </c>
      <c r="F498" s="158"/>
      <c r="G498" s="157"/>
      <c r="H498" s="158"/>
      <c r="I498" s="158"/>
      <c r="J498" s="157" t="str">
        <f t="shared" si="8"/>
        <v/>
      </c>
      <c r="K498" s="163"/>
      <c r="L498" s="164"/>
      <c r="M498" s="165"/>
      <c r="N498" s="158"/>
      <c r="O498" s="158"/>
      <c r="P498" s="158"/>
      <c r="Q498" s="157" t="s">
        <v>4389</v>
      </c>
    </row>
    <row r="499" spans="4:17" x14ac:dyDescent="0.25">
      <c r="D499" s="158" t="s">
        <v>4390</v>
      </c>
      <c r="E499" s="157" t="s">
        <v>4384</v>
      </c>
      <c r="F499" s="158"/>
      <c r="G499" s="157"/>
      <c r="H499" s="158"/>
      <c r="I499" s="158"/>
      <c r="J499" s="157" t="str">
        <f t="shared" si="8"/>
        <v/>
      </c>
      <c r="K499" s="163"/>
      <c r="L499" s="164"/>
      <c r="M499" s="165"/>
      <c r="N499" s="158"/>
      <c r="O499" s="158"/>
      <c r="P499" s="158"/>
      <c r="Q499" s="157" t="s">
        <v>4391</v>
      </c>
    </row>
    <row r="500" spans="4:17" x14ac:dyDescent="0.25">
      <c r="D500" s="158" t="s">
        <v>4392</v>
      </c>
      <c r="E500" s="157" t="s">
        <v>4384</v>
      </c>
      <c r="F500" s="158"/>
      <c r="G500" s="157"/>
      <c r="H500" s="158"/>
      <c r="I500" s="158"/>
      <c r="J500" s="157" t="str">
        <f t="shared" si="8"/>
        <v/>
      </c>
      <c r="K500" s="163"/>
      <c r="L500" s="164"/>
      <c r="M500" s="165"/>
      <c r="N500" s="158"/>
      <c r="O500" s="158"/>
      <c r="P500" s="158"/>
      <c r="Q500" s="157" t="s">
        <v>4393</v>
      </c>
    </row>
    <row r="501" spans="4:17" x14ac:dyDescent="0.25">
      <c r="D501" s="158" t="s">
        <v>4394</v>
      </c>
      <c r="E501" s="157" t="s">
        <v>4384</v>
      </c>
      <c r="F501" s="158"/>
      <c r="G501" s="157"/>
      <c r="H501" s="158"/>
      <c r="I501" s="158"/>
      <c r="J501" s="157" t="str">
        <f t="shared" si="8"/>
        <v/>
      </c>
      <c r="K501" s="163"/>
      <c r="L501" s="164"/>
      <c r="M501" s="165"/>
      <c r="N501" s="158"/>
      <c r="O501" s="158"/>
      <c r="P501" s="158"/>
      <c r="Q501" s="157" t="s">
        <v>4395</v>
      </c>
    </row>
    <row r="502" spans="4:17" x14ac:dyDescent="0.25">
      <c r="D502" s="158" t="s">
        <v>4396</v>
      </c>
      <c r="E502" s="157" t="s">
        <v>4384</v>
      </c>
      <c r="F502" s="158"/>
      <c r="G502" s="157"/>
      <c r="H502" s="158"/>
      <c r="I502" s="158"/>
      <c r="J502" s="157" t="str">
        <f t="shared" si="8"/>
        <v/>
      </c>
      <c r="K502" s="163"/>
      <c r="L502" s="164"/>
      <c r="M502" s="165"/>
      <c r="N502" s="158"/>
      <c r="O502" s="158"/>
      <c r="P502" s="158"/>
      <c r="Q502" s="157" t="s">
        <v>4397</v>
      </c>
    </row>
    <row r="503" spans="4:17" x14ac:dyDescent="0.25">
      <c r="D503" s="158" t="s">
        <v>4398</v>
      </c>
      <c r="E503" s="157" t="s">
        <v>4384</v>
      </c>
      <c r="F503" s="158"/>
      <c r="G503" s="157"/>
      <c r="H503" s="158"/>
      <c r="I503" s="158"/>
      <c r="J503" s="157" t="str">
        <f t="shared" si="8"/>
        <v/>
      </c>
      <c r="K503" s="163"/>
      <c r="L503" s="164"/>
      <c r="M503" s="165"/>
      <c r="N503" s="158"/>
      <c r="O503" s="158"/>
      <c r="P503" s="158"/>
      <c r="Q503" s="157" t="s">
        <v>4399</v>
      </c>
    </row>
    <row r="504" spans="4:17" x14ac:dyDescent="0.25">
      <c r="D504" s="158" t="s">
        <v>4400</v>
      </c>
      <c r="E504" s="157" t="s">
        <v>4384</v>
      </c>
      <c r="F504" s="158"/>
      <c r="G504" s="157"/>
      <c r="H504" s="158"/>
      <c r="I504" s="158"/>
      <c r="J504" s="157" t="str">
        <f t="shared" si="8"/>
        <v/>
      </c>
      <c r="K504" s="163"/>
      <c r="L504" s="164"/>
      <c r="M504" s="165"/>
      <c r="N504" s="158"/>
      <c r="O504" s="158"/>
      <c r="P504" s="158"/>
      <c r="Q504" s="157" t="s">
        <v>4401</v>
      </c>
    </row>
    <row r="505" spans="4:17" x14ac:dyDescent="0.25">
      <c r="D505" s="158" t="s">
        <v>4402</v>
      </c>
      <c r="E505" s="157" t="s">
        <v>4384</v>
      </c>
      <c r="F505" s="158"/>
      <c r="G505" s="157"/>
      <c r="H505" s="158"/>
      <c r="I505" s="158"/>
      <c r="J505" s="157" t="str">
        <f t="shared" si="8"/>
        <v/>
      </c>
      <c r="K505" s="163"/>
      <c r="L505" s="164"/>
      <c r="M505" s="165"/>
      <c r="N505" s="158"/>
      <c r="O505" s="158"/>
      <c r="P505" s="158"/>
      <c r="Q505" s="157" t="s">
        <v>4403</v>
      </c>
    </row>
    <row r="506" spans="4:17" x14ac:dyDescent="0.25">
      <c r="D506" s="158" t="s">
        <v>4404</v>
      </c>
      <c r="E506" s="157" t="s">
        <v>4384</v>
      </c>
      <c r="F506" s="158"/>
      <c r="G506" s="157"/>
      <c r="H506" s="158"/>
      <c r="I506" s="158"/>
      <c r="J506" s="157" t="str">
        <f t="shared" si="8"/>
        <v/>
      </c>
      <c r="K506" s="163"/>
      <c r="L506" s="164"/>
      <c r="M506" s="165"/>
      <c r="N506" s="158"/>
      <c r="O506" s="158"/>
      <c r="P506" s="158"/>
      <c r="Q506" s="157" t="s">
        <v>4405</v>
      </c>
    </row>
    <row r="507" spans="4:17" x14ac:dyDescent="0.25">
      <c r="D507" s="158" t="s">
        <v>4406</v>
      </c>
      <c r="E507" s="157" t="s">
        <v>4384</v>
      </c>
      <c r="F507" s="158"/>
      <c r="G507" s="157"/>
      <c r="H507" s="158"/>
      <c r="I507" s="158"/>
      <c r="J507" s="157" t="str">
        <f t="shared" si="8"/>
        <v/>
      </c>
      <c r="K507" s="163"/>
      <c r="L507" s="164"/>
      <c r="M507" s="165"/>
      <c r="N507" s="158"/>
      <c r="O507" s="158"/>
      <c r="P507" s="158"/>
      <c r="Q507" s="157" t="s">
        <v>4407</v>
      </c>
    </row>
    <row r="508" spans="4:17" x14ac:dyDescent="0.25">
      <c r="D508" s="158" t="s">
        <v>4408</v>
      </c>
      <c r="E508" s="157" t="s">
        <v>4384</v>
      </c>
      <c r="F508" s="158"/>
      <c r="G508" s="157"/>
      <c r="H508" s="158"/>
      <c r="I508" s="158"/>
      <c r="J508" s="157" t="str">
        <f t="shared" ref="J508:J571" si="9">F508&amp;H508&amp;I508</f>
        <v/>
      </c>
      <c r="K508" s="163"/>
      <c r="L508" s="164"/>
      <c r="M508" s="165"/>
      <c r="N508" s="158"/>
      <c r="O508" s="158"/>
      <c r="P508" s="158"/>
      <c r="Q508" s="157" t="s">
        <v>4409</v>
      </c>
    </row>
    <row r="509" spans="4:17" x14ac:dyDescent="0.25">
      <c r="D509" s="158" t="s">
        <v>4410</v>
      </c>
      <c r="E509" s="157" t="s">
        <v>4384</v>
      </c>
      <c r="F509" s="158"/>
      <c r="G509" s="157"/>
      <c r="H509" s="158"/>
      <c r="I509" s="158"/>
      <c r="J509" s="157" t="str">
        <f t="shared" si="9"/>
        <v/>
      </c>
      <c r="K509" s="163"/>
      <c r="L509" s="164"/>
      <c r="M509" s="165"/>
      <c r="N509" s="158"/>
      <c r="O509" s="158"/>
      <c r="P509" s="158"/>
      <c r="Q509" s="157" t="s">
        <v>4411</v>
      </c>
    </row>
    <row r="510" spans="4:17" x14ac:dyDescent="0.25">
      <c r="D510" s="158" t="s">
        <v>4412</v>
      </c>
      <c r="E510" s="157" t="s">
        <v>4384</v>
      </c>
      <c r="F510" s="158"/>
      <c r="G510" s="157"/>
      <c r="H510" s="158"/>
      <c r="I510" s="158"/>
      <c r="J510" s="157" t="str">
        <f t="shared" si="9"/>
        <v/>
      </c>
      <c r="K510" s="163"/>
      <c r="L510" s="164"/>
      <c r="M510" s="165"/>
      <c r="N510" s="158"/>
      <c r="O510" s="158"/>
      <c r="P510" s="158"/>
      <c r="Q510" s="157" t="s">
        <v>4413</v>
      </c>
    </row>
    <row r="511" spans="4:17" x14ac:dyDescent="0.25">
      <c r="D511" s="158" t="s">
        <v>4414</v>
      </c>
      <c r="E511" s="157" t="s">
        <v>4384</v>
      </c>
      <c r="F511" s="158"/>
      <c r="G511" s="157"/>
      <c r="H511" s="158"/>
      <c r="I511" s="158"/>
      <c r="J511" s="157" t="str">
        <f t="shared" si="9"/>
        <v/>
      </c>
      <c r="K511" s="163"/>
      <c r="L511" s="164"/>
      <c r="M511" s="165"/>
      <c r="N511" s="158"/>
      <c r="O511" s="158"/>
      <c r="P511" s="158"/>
      <c r="Q511" s="157" t="s">
        <v>4415</v>
      </c>
    </row>
    <row r="512" spans="4:17" x14ac:dyDescent="0.25">
      <c r="D512" s="158" t="s">
        <v>4416</v>
      </c>
      <c r="E512" s="157" t="s">
        <v>4384</v>
      </c>
      <c r="F512" s="158"/>
      <c r="G512" s="157"/>
      <c r="H512" s="158"/>
      <c r="I512" s="158"/>
      <c r="J512" s="157" t="str">
        <f t="shared" si="9"/>
        <v/>
      </c>
      <c r="K512" s="163"/>
      <c r="L512" s="164"/>
      <c r="M512" s="165"/>
      <c r="N512" s="158"/>
      <c r="O512" s="158"/>
      <c r="P512" s="158"/>
      <c r="Q512" s="157" t="s">
        <v>4417</v>
      </c>
    </row>
    <row r="513" spans="4:17" x14ac:dyDescent="0.25">
      <c r="D513" s="158" t="s">
        <v>4418</v>
      </c>
      <c r="E513" s="157" t="s">
        <v>4384</v>
      </c>
      <c r="F513" s="158"/>
      <c r="G513" s="157"/>
      <c r="H513" s="158"/>
      <c r="I513" s="158"/>
      <c r="J513" s="157" t="str">
        <f t="shared" si="9"/>
        <v/>
      </c>
      <c r="K513" s="163"/>
      <c r="L513" s="164"/>
      <c r="M513" s="165"/>
      <c r="N513" s="158"/>
      <c r="O513" s="158"/>
      <c r="P513" s="158"/>
      <c r="Q513" s="157" t="s">
        <v>4419</v>
      </c>
    </row>
    <row r="514" spans="4:17" x14ac:dyDescent="0.25">
      <c r="D514" s="158" t="s">
        <v>4420</v>
      </c>
      <c r="E514" s="157" t="s">
        <v>4384</v>
      </c>
      <c r="F514" s="158"/>
      <c r="G514" s="157"/>
      <c r="H514" s="158"/>
      <c r="I514" s="158"/>
      <c r="J514" s="157" t="str">
        <f t="shared" si="9"/>
        <v/>
      </c>
      <c r="K514" s="163"/>
      <c r="L514" s="164"/>
      <c r="M514" s="165"/>
      <c r="N514" s="158"/>
      <c r="O514" s="158"/>
      <c r="P514" s="158"/>
      <c r="Q514" s="157" t="s">
        <v>4421</v>
      </c>
    </row>
    <row r="515" spans="4:17" x14ac:dyDescent="0.25">
      <c r="D515" s="158" t="s">
        <v>4422</v>
      </c>
      <c r="E515" s="157" t="s">
        <v>4384</v>
      </c>
      <c r="F515" s="158"/>
      <c r="G515" s="157"/>
      <c r="H515" s="158"/>
      <c r="I515" s="158"/>
      <c r="J515" s="157" t="str">
        <f t="shared" si="9"/>
        <v/>
      </c>
      <c r="K515" s="163"/>
      <c r="L515" s="164"/>
      <c r="M515" s="165"/>
      <c r="N515" s="158"/>
      <c r="O515" s="158"/>
      <c r="P515" s="158"/>
      <c r="Q515" s="157" t="s">
        <v>4423</v>
      </c>
    </row>
    <row r="516" spans="4:17" x14ac:dyDescent="0.25">
      <c r="D516" s="158" t="s">
        <v>4424</v>
      </c>
      <c r="E516" s="157" t="s">
        <v>4425</v>
      </c>
      <c r="F516" s="158"/>
      <c r="G516" s="157"/>
      <c r="H516" s="158"/>
      <c r="I516" s="158"/>
      <c r="J516" s="157" t="str">
        <f t="shared" si="9"/>
        <v/>
      </c>
      <c r="K516" s="163"/>
      <c r="L516" s="164"/>
      <c r="M516" s="165"/>
      <c r="N516" s="158"/>
      <c r="O516" s="158"/>
      <c r="P516" s="158"/>
      <c r="Q516" s="157" t="s">
        <v>4426</v>
      </c>
    </row>
    <row r="517" spans="4:17" x14ac:dyDescent="0.25">
      <c r="D517" s="158" t="s">
        <v>4427</v>
      </c>
      <c r="E517" s="157" t="s">
        <v>4425</v>
      </c>
      <c r="F517" s="158"/>
      <c r="G517" s="157"/>
      <c r="H517" s="158"/>
      <c r="I517" s="158"/>
      <c r="J517" s="157" t="str">
        <f t="shared" si="9"/>
        <v/>
      </c>
      <c r="K517" s="163"/>
      <c r="L517" s="164"/>
      <c r="M517" s="165"/>
      <c r="N517" s="158"/>
      <c r="O517" s="158"/>
      <c r="P517" s="158"/>
      <c r="Q517" s="157" t="s">
        <v>4428</v>
      </c>
    </row>
    <row r="518" spans="4:17" x14ac:dyDescent="0.25">
      <c r="D518" s="158" t="s">
        <v>4429</v>
      </c>
      <c r="E518" s="157" t="s">
        <v>4425</v>
      </c>
      <c r="F518" s="158"/>
      <c r="G518" s="157"/>
      <c r="H518" s="158"/>
      <c r="I518" s="158"/>
      <c r="J518" s="157" t="str">
        <f t="shared" si="9"/>
        <v/>
      </c>
      <c r="K518" s="163"/>
      <c r="L518" s="164"/>
      <c r="M518" s="165"/>
      <c r="N518" s="158"/>
      <c r="O518" s="158"/>
      <c r="P518" s="158"/>
      <c r="Q518" s="157" t="s">
        <v>4430</v>
      </c>
    </row>
    <row r="519" spans="4:17" x14ac:dyDescent="0.25">
      <c r="D519" s="158" t="s">
        <v>4431</v>
      </c>
      <c r="E519" s="157" t="s">
        <v>4425</v>
      </c>
      <c r="F519" s="158"/>
      <c r="G519" s="157"/>
      <c r="H519" s="158"/>
      <c r="I519" s="158"/>
      <c r="J519" s="157" t="str">
        <f t="shared" si="9"/>
        <v/>
      </c>
      <c r="K519" s="163"/>
      <c r="L519" s="164"/>
      <c r="M519" s="165"/>
      <c r="N519" s="158"/>
      <c r="O519" s="158"/>
      <c r="P519" s="158"/>
      <c r="Q519" s="157" t="s">
        <v>4432</v>
      </c>
    </row>
    <row r="520" spans="4:17" x14ac:dyDescent="0.25">
      <c r="D520" s="158" t="s">
        <v>4433</v>
      </c>
      <c r="E520" s="157" t="s">
        <v>4425</v>
      </c>
      <c r="F520" s="158"/>
      <c r="G520" s="157"/>
      <c r="H520" s="158"/>
      <c r="I520" s="158"/>
      <c r="J520" s="157" t="str">
        <f t="shared" si="9"/>
        <v/>
      </c>
      <c r="K520" s="163"/>
      <c r="L520" s="164"/>
      <c r="M520" s="165"/>
      <c r="N520" s="158"/>
      <c r="O520" s="158"/>
      <c r="P520" s="158"/>
      <c r="Q520" s="157" t="s">
        <v>4434</v>
      </c>
    </row>
    <row r="521" spans="4:17" x14ac:dyDescent="0.25">
      <c r="D521" s="158" t="s">
        <v>4435</v>
      </c>
      <c r="E521" s="157" t="s">
        <v>4425</v>
      </c>
      <c r="F521" s="158"/>
      <c r="G521" s="157"/>
      <c r="H521" s="158"/>
      <c r="I521" s="158"/>
      <c r="J521" s="157" t="str">
        <f t="shared" si="9"/>
        <v/>
      </c>
      <c r="K521" s="163"/>
      <c r="L521" s="164"/>
      <c r="M521" s="165"/>
      <c r="N521" s="158"/>
      <c r="O521" s="158"/>
      <c r="P521" s="158"/>
      <c r="Q521" s="157" t="s">
        <v>4436</v>
      </c>
    </row>
    <row r="522" spans="4:17" x14ac:dyDescent="0.25">
      <c r="D522" s="158" t="s">
        <v>4437</v>
      </c>
      <c r="E522" s="157" t="s">
        <v>4425</v>
      </c>
      <c r="F522" s="158"/>
      <c r="G522" s="157"/>
      <c r="H522" s="158"/>
      <c r="I522" s="158"/>
      <c r="J522" s="157" t="str">
        <f t="shared" si="9"/>
        <v/>
      </c>
      <c r="K522" s="163"/>
      <c r="L522" s="164"/>
      <c r="M522" s="165"/>
      <c r="N522" s="158"/>
      <c r="O522" s="158"/>
      <c r="P522" s="158"/>
      <c r="Q522" s="157" t="s">
        <v>4438</v>
      </c>
    </row>
    <row r="523" spans="4:17" x14ac:dyDescent="0.25">
      <c r="D523" s="158" t="s">
        <v>4439</v>
      </c>
      <c r="E523" s="157" t="s">
        <v>4425</v>
      </c>
      <c r="F523" s="158"/>
      <c r="G523" s="157"/>
      <c r="H523" s="158"/>
      <c r="I523" s="158"/>
      <c r="J523" s="157" t="str">
        <f t="shared" si="9"/>
        <v/>
      </c>
      <c r="K523" s="163"/>
      <c r="L523" s="164"/>
      <c r="M523" s="165"/>
      <c r="N523" s="158"/>
      <c r="O523" s="158"/>
      <c r="P523" s="158"/>
      <c r="Q523" s="157" t="s">
        <v>4440</v>
      </c>
    </row>
    <row r="524" spans="4:17" x14ac:dyDescent="0.25">
      <c r="D524" s="158" t="s">
        <v>4441</v>
      </c>
      <c r="E524" s="157" t="s">
        <v>4425</v>
      </c>
      <c r="F524" s="158"/>
      <c r="G524" s="157"/>
      <c r="H524" s="158"/>
      <c r="I524" s="158"/>
      <c r="J524" s="157" t="str">
        <f t="shared" si="9"/>
        <v/>
      </c>
      <c r="K524" s="163"/>
      <c r="L524" s="164"/>
      <c r="M524" s="165"/>
      <c r="N524" s="158"/>
      <c r="O524" s="158"/>
      <c r="P524" s="158"/>
      <c r="Q524" s="157" t="s">
        <v>4442</v>
      </c>
    </row>
    <row r="525" spans="4:17" x14ac:dyDescent="0.25">
      <c r="D525" s="158" t="s">
        <v>4443</v>
      </c>
      <c r="E525" s="157" t="s">
        <v>4425</v>
      </c>
      <c r="F525" s="158"/>
      <c r="G525" s="157"/>
      <c r="H525" s="158"/>
      <c r="I525" s="158"/>
      <c r="J525" s="157" t="str">
        <f t="shared" si="9"/>
        <v/>
      </c>
      <c r="K525" s="163"/>
      <c r="L525" s="164"/>
      <c r="M525" s="165"/>
      <c r="N525" s="158"/>
      <c r="O525" s="158"/>
      <c r="P525" s="158"/>
      <c r="Q525" s="157" t="s">
        <v>4444</v>
      </c>
    </row>
    <row r="526" spans="4:17" x14ac:dyDescent="0.25">
      <c r="D526" s="158" t="s">
        <v>4445</v>
      </c>
      <c r="E526" s="157" t="s">
        <v>4425</v>
      </c>
      <c r="F526" s="158"/>
      <c r="G526" s="157"/>
      <c r="H526" s="158"/>
      <c r="I526" s="158"/>
      <c r="J526" s="157" t="str">
        <f t="shared" si="9"/>
        <v/>
      </c>
      <c r="K526" s="163"/>
      <c r="L526" s="164"/>
      <c r="M526" s="165"/>
      <c r="N526" s="158"/>
      <c r="O526" s="158"/>
      <c r="P526" s="158"/>
      <c r="Q526" s="157" t="s">
        <v>4446</v>
      </c>
    </row>
    <row r="527" spans="4:17" x14ac:dyDescent="0.25">
      <c r="D527" s="158" t="s">
        <v>4447</v>
      </c>
      <c r="E527" s="157" t="s">
        <v>4425</v>
      </c>
      <c r="F527" s="158"/>
      <c r="G527" s="157"/>
      <c r="H527" s="158"/>
      <c r="I527" s="158"/>
      <c r="J527" s="157" t="str">
        <f t="shared" si="9"/>
        <v/>
      </c>
      <c r="K527" s="163"/>
      <c r="L527" s="164"/>
      <c r="M527" s="165"/>
      <c r="N527" s="158"/>
      <c r="O527" s="158"/>
      <c r="P527" s="158"/>
      <c r="Q527" s="157" t="s">
        <v>4448</v>
      </c>
    </row>
    <row r="528" spans="4:17" x14ac:dyDescent="0.25">
      <c r="D528" s="158" t="s">
        <v>4449</v>
      </c>
      <c r="E528" s="157" t="s">
        <v>4425</v>
      </c>
      <c r="F528" s="158"/>
      <c r="G528" s="157"/>
      <c r="H528" s="158"/>
      <c r="I528" s="158"/>
      <c r="J528" s="157" t="str">
        <f t="shared" si="9"/>
        <v/>
      </c>
      <c r="K528" s="163"/>
      <c r="L528" s="164"/>
      <c r="M528" s="165"/>
      <c r="N528" s="158"/>
      <c r="O528" s="158"/>
      <c r="P528" s="158"/>
      <c r="Q528" s="157" t="s">
        <v>4450</v>
      </c>
    </row>
    <row r="529" spans="4:17" x14ac:dyDescent="0.25">
      <c r="D529" s="158" t="s">
        <v>4451</v>
      </c>
      <c r="E529" s="157" t="s">
        <v>4425</v>
      </c>
      <c r="F529" s="158"/>
      <c r="G529" s="157"/>
      <c r="H529" s="158"/>
      <c r="I529" s="158"/>
      <c r="J529" s="157" t="str">
        <f t="shared" si="9"/>
        <v/>
      </c>
      <c r="K529" s="163"/>
      <c r="L529" s="164"/>
      <c r="M529" s="165"/>
      <c r="N529" s="158"/>
      <c r="O529" s="158"/>
      <c r="P529" s="158"/>
      <c r="Q529" s="157" t="s">
        <v>4452</v>
      </c>
    </row>
    <row r="530" spans="4:17" x14ac:dyDescent="0.25">
      <c r="D530" s="158" t="s">
        <v>4453</v>
      </c>
      <c r="E530" s="157" t="s">
        <v>4425</v>
      </c>
      <c r="F530" s="158"/>
      <c r="G530" s="157"/>
      <c r="H530" s="158"/>
      <c r="I530" s="158"/>
      <c r="J530" s="157" t="str">
        <f t="shared" si="9"/>
        <v/>
      </c>
      <c r="K530" s="163"/>
      <c r="L530" s="164"/>
      <c r="M530" s="165"/>
      <c r="N530" s="158"/>
      <c r="O530" s="158"/>
      <c r="P530" s="158"/>
      <c r="Q530" s="157" t="s">
        <v>4454</v>
      </c>
    </row>
    <row r="531" spans="4:17" x14ac:dyDescent="0.25">
      <c r="D531" s="158" t="s">
        <v>4455</v>
      </c>
      <c r="E531" s="157" t="s">
        <v>4425</v>
      </c>
      <c r="F531" s="158"/>
      <c r="G531" s="157"/>
      <c r="H531" s="158"/>
      <c r="I531" s="158"/>
      <c r="J531" s="157" t="str">
        <f t="shared" si="9"/>
        <v/>
      </c>
      <c r="K531" s="163"/>
      <c r="L531" s="164"/>
      <c r="M531" s="165"/>
      <c r="N531" s="158"/>
      <c r="O531" s="158"/>
      <c r="P531" s="158"/>
      <c r="Q531" s="157" t="s">
        <v>4456</v>
      </c>
    </row>
    <row r="532" spans="4:17" x14ac:dyDescent="0.25">
      <c r="D532" s="158" t="s">
        <v>4457</v>
      </c>
      <c r="E532" s="157" t="s">
        <v>4425</v>
      </c>
      <c r="F532" s="158"/>
      <c r="G532" s="157"/>
      <c r="H532" s="158"/>
      <c r="I532" s="158"/>
      <c r="J532" s="157" t="str">
        <f t="shared" si="9"/>
        <v/>
      </c>
      <c r="K532" s="163"/>
      <c r="L532" s="164"/>
      <c r="M532" s="165"/>
      <c r="N532" s="158"/>
      <c r="O532" s="158"/>
      <c r="P532" s="158"/>
      <c r="Q532" s="157" t="s">
        <v>4458</v>
      </c>
    </row>
    <row r="533" spans="4:17" x14ac:dyDescent="0.25">
      <c r="D533" s="158" t="s">
        <v>4459</v>
      </c>
      <c r="E533" s="157" t="s">
        <v>4425</v>
      </c>
      <c r="F533" s="158"/>
      <c r="G533" s="157"/>
      <c r="H533" s="158"/>
      <c r="I533" s="158"/>
      <c r="J533" s="157" t="str">
        <f t="shared" si="9"/>
        <v/>
      </c>
      <c r="K533" s="163"/>
      <c r="L533" s="164"/>
      <c r="M533" s="165"/>
      <c r="N533" s="158"/>
      <c r="O533" s="158"/>
      <c r="P533" s="158"/>
      <c r="Q533" s="157" t="s">
        <v>4460</v>
      </c>
    </row>
    <row r="534" spans="4:17" x14ac:dyDescent="0.25">
      <c r="D534" s="158" t="s">
        <v>4461</v>
      </c>
      <c r="E534" s="157" t="s">
        <v>4425</v>
      </c>
      <c r="F534" s="158"/>
      <c r="G534" s="157"/>
      <c r="H534" s="158"/>
      <c r="I534" s="158"/>
      <c r="J534" s="157" t="str">
        <f t="shared" si="9"/>
        <v/>
      </c>
      <c r="K534" s="163"/>
      <c r="L534" s="164"/>
      <c r="M534" s="165"/>
      <c r="N534" s="158"/>
      <c r="O534" s="158"/>
      <c r="P534" s="158"/>
      <c r="Q534" s="157" t="s">
        <v>4462</v>
      </c>
    </row>
    <row r="535" spans="4:17" x14ac:dyDescent="0.25">
      <c r="D535" s="158" t="s">
        <v>4463</v>
      </c>
      <c r="E535" s="157" t="s">
        <v>4425</v>
      </c>
      <c r="F535" s="158"/>
      <c r="G535" s="157"/>
      <c r="H535" s="158"/>
      <c r="I535" s="158"/>
      <c r="J535" s="157" t="str">
        <f t="shared" si="9"/>
        <v/>
      </c>
      <c r="K535" s="163"/>
      <c r="L535" s="164"/>
      <c r="M535" s="165"/>
      <c r="N535" s="158"/>
      <c r="O535" s="158"/>
      <c r="P535" s="158"/>
      <c r="Q535" s="157" t="s">
        <v>4464</v>
      </c>
    </row>
    <row r="536" spans="4:17" x14ac:dyDescent="0.25">
      <c r="D536" s="158" t="s">
        <v>4465</v>
      </c>
      <c r="E536" s="157" t="s">
        <v>4466</v>
      </c>
      <c r="F536" s="158"/>
      <c r="G536" s="157"/>
      <c r="H536" s="158"/>
      <c r="I536" s="158"/>
      <c r="J536" s="157" t="str">
        <f t="shared" si="9"/>
        <v/>
      </c>
      <c r="K536" s="163"/>
      <c r="L536" s="164"/>
      <c r="M536" s="165"/>
      <c r="N536" s="158"/>
      <c r="O536" s="158"/>
      <c r="P536" s="158"/>
      <c r="Q536" s="157" t="s">
        <v>4467</v>
      </c>
    </row>
    <row r="537" spans="4:17" x14ac:dyDescent="0.25">
      <c r="D537" s="158" t="s">
        <v>4468</v>
      </c>
      <c r="E537" s="157" t="s">
        <v>4466</v>
      </c>
      <c r="F537" s="158"/>
      <c r="G537" s="157"/>
      <c r="H537" s="158"/>
      <c r="I537" s="158"/>
      <c r="J537" s="157" t="str">
        <f t="shared" si="9"/>
        <v/>
      </c>
      <c r="K537" s="163"/>
      <c r="L537" s="164"/>
      <c r="M537" s="165"/>
      <c r="N537" s="158"/>
      <c r="O537" s="158"/>
      <c r="P537" s="158"/>
      <c r="Q537" s="157" t="s">
        <v>4469</v>
      </c>
    </row>
    <row r="538" spans="4:17" x14ac:dyDescent="0.25">
      <c r="D538" s="158" t="s">
        <v>4470</v>
      </c>
      <c r="E538" s="157" t="s">
        <v>4466</v>
      </c>
      <c r="F538" s="158"/>
      <c r="G538" s="157"/>
      <c r="H538" s="158"/>
      <c r="I538" s="158"/>
      <c r="J538" s="157" t="str">
        <f t="shared" si="9"/>
        <v/>
      </c>
      <c r="K538" s="163"/>
      <c r="L538" s="164"/>
      <c r="M538" s="165"/>
      <c r="N538" s="158"/>
      <c r="O538" s="158"/>
      <c r="P538" s="158"/>
      <c r="Q538" s="157" t="s">
        <v>4471</v>
      </c>
    </row>
    <row r="539" spans="4:17" x14ac:dyDescent="0.25">
      <c r="D539" s="158" t="s">
        <v>4472</v>
      </c>
      <c r="E539" s="157" t="s">
        <v>4466</v>
      </c>
      <c r="F539" s="158"/>
      <c r="G539" s="157"/>
      <c r="H539" s="158"/>
      <c r="I539" s="158"/>
      <c r="J539" s="157" t="str">
        <f t="shared" si="9"/>
        <v/>
      </c>
      <c r="K539" s="163"/>
      <c r="L539" s="164"/>
      <c r="M539" s="165"/>
      <c r="N539" s="158"/>
      <c r="O539" s="158"/>
      <c r="P539" s="158"/>
      <c r="Q539" s="157" t="s">
        <v>4473</v>
      </c>
    </row>
    <row r="540" spans="4:17" x14ac:dyDescent="0.25">
      <c r="D540" s="158" t="s">
        <v>4474</v>
      </c>
      <c r="E540" s="157" t="s">
        <v>4466</v>
      </c>
      <c r="F540" s="158"/>
      <c r="G540" s="157"/>
      <c r="H540" s="158"/>
      <c r="I540" s="158"/>
      <c r="J540" s="157" t="str">
        <f t="shared" si="9"/>
        <v/>
      </c>
      <c r="K540" s="163"/>
      <c r="L540" s="164"/>
      <c r="M540" s="165"/>
      <c r="N540" s="158"/>
      <c r="O540" s="158"/>
      <c r="P540" s="158"/>
      <c r="Q540" s="157" t="s">
        <v>4475</v>
      </c>
    </row>
    <row r="541" spans="4:17" x14ac:dyDescent="0.25">
      <c r="D541" s="158" t="s">
        <v>4476</v>
      </c>
      <c r="E541" s="157" t="s">
        <v>4466</v>
      </c>
      <c r="F541" s="158"/>
      <c r="G541" s="157"/>
      <c r="H541" s="158"/>
      <c r="I541" s="158"/>
      <c r="J541" s="157" t="str">
        <f t="shared" si="9"/>
        <v/>
      </c>
      <c r="K541" s="163"/>
      <c r="L541" s="164"/>
      <c r="M541" s="165"/>
      <c r="N541" s="158"/>
      <c r="O541" s="158"/>
      <c r="P541" s="158"/>
      <c r="Q541" s="157" t="s">
        <v>4477</v>
      </c>
    </row>
    <row r="542" spans="4:17" x14ac:dyDescent="0.25">
      <c r="D542" s="158" t="s">
        <v>4478</v>
      </c>
      <c r="E542" s="157" t="s">
        <v>4466</v>
      </c>
      <c r="F542" s="158"/>
      <c r="G542" s="157"/>
      <c r="H542" s="158"/>
      <c r="I542" s="158"/>
      <c r="J542" s="157" t="str">
        <f t="shared" si="9"/>
        <v/>
      </c>
      <c r="K542" s="163"/>
      <c r="L542" s="164"/>
      <c r="M542" s="165"/>
      <c r="N542" s="158"/>
      <c r="O542" s="158"/>
      <c r="P542" s="158"/>
      <c r="Q542" s="157" t="s">
        <v>4479</v>
      </c>
    </row>
    <row r="543" spans="4:17" x14ac:dyDescent="0.25">
      <c r="D543" s="158" t="s">
        <v>4480</v>
      </c>
      <c r="E543" s="157" t="s">
        <v>4466</v>
      </c>
      <c r="F543" s="158"/>
      <c r="G543" s="157"/>
      <c r="H543" s="158"/>
      <c r="I543" s="158"/>
      <c r="J543" s="157" t="str">
        <f t="shared" si="9"/>
        <v/>
      </c>
      <c r="K543" s="163"/>
      <c r="L543" s="164"/>
      <c r="M543" s="165"/>
      <c r="N543" s="158"/>
      <c r="O543" s="158"/>
      <c r="P543" s="158"/>
      <c r="Q543" s="157" t="s">
        <v>4481</v>
      </c>
    </row>
    <row r="544" spans="4:17" x14ac:dyDescent="0.25">
      <c r="D544" s="158" t="s">
        <v>4482</v>
      </c>
      <c r="E544" s="157" t="s">
        <v>4466</v>
      </c>
      <c r="F544" s="158"/>
      <c r="G544" s="157"/>
      <c r="H544" s="158"/>
      <c r="I544" s="158"/>
      <c r="J544" s="157" t="str">
        <f t="shared" si="9"/>
        <v/>
      </c>
      <c r="K544" s="163"/>
      <c r="L544" s="164"/>
      <c r="M544" s="165"/>
      <c r="N544" s="158"/>
      <c r="O544" s="158"/>
      <c r="P544" s="158"/>
      <c r="Q544" s="157" t="s">
        <v>4483</v>
      </c>
    </row>
    <row r="545" spans="4:17" x14ac:dyDescent="0.25">
      <c r="D545" s="158" t="s">
        <v>4484</v>
      </c>
      <c r="E545" s="157" t="s">
        <v>4466</v>
      </c>
      <c r="F545" s="158"/>
      <c r="G545" s="157"/>
      <c r="H545" s="158"/>
      <c r="I545" s="158"/>
      <c r="J545" s="157" t="str">
        <f t="shared" si="9"/>
        <v/>
      </c>
      <c r="K545" s="163"/>
      <c r="L545" s="164"/>
      <c r="M545" s="165"/>
      <c r="N545" s="158"/>
      <c r="O545" s="158"/>
      <c r="P545" s="158"/>
      <c r="Q545" s="157" t="s">
        <v>4485</v>
      </c>
    </row>
    <row r="546" spans="4:17" x14ac:dyDescent="0.25">
      <c r="D546" s="158" t="s">
        <v>4486</v>
      </c>
      <c r="E546" s="157" t="s">
        <v>4466</v>
      </c>
      <c r="F546" s="158"/>
      <c r="G546" s="157"/>
      <c r="H546" s="158"/>
      <c r="I546" s="158"/>
      <c r="J546" s="157" t="str">
        <f t="shared" si="9"/>
        <v/>
      </c>
      <c r="K546" s="163"/>
      <c r="L546" s="164"/>
      <c r="M546" s="165"/>
      <c r="N546" s="158"/>
      <c r="O546" s="158"/>
      <c r="P546" s="158"/>
      <c r="Q546" s="157" t="s">
        <v>4487</v>
      </c>
    </row>
    <row r="547" spans="4:17" x14ac:dyDescent="0.25">
      <c r="D547" s="158" t="s">
        <v>4488</v>
      </c>
      <c r="E547" s="157" t="s">
        <v>4466</v>
      </c>
      <c r="F547" s="158"/>
      <c r="G547" s="157"/>
      <c r="H547" s="158"/>
      <c r="I547" s="158"/>
      <c r="J547" s="157" t="str">
        <f t="shared" si="9"/>
        <v/>
      </c>
      <c r="K547" s="163"/>
      <c r="L547" s="164"/>
      <c r="M547" s="165"/>
      <c r="N547" s="158"/>
      <c r="O547" s="158"/>
      <c r="P547" s="158"/>
      <c r="Q547" s="157" t="s">
        <v>4489</v>
      </c>
    </row>
    <row r="548" spans="4:17" x14ac:dyDescent="0.25">
      <c r="D548" s="158" t="s">
        <v>4490</v>
      </c>
      <c r="E548" s="157" t="s">
        <v>4466</v>
      </c>
      <c r="F548" s="158"/>
      <c r="G548" s="157"/>
      <c r="H548" s="158"/>
      <c r="I548" s="158"/>
      <c r="J548" s="157" t="str">
        <f t="shared" si="9"/>
        <v/>
      </c>
      <c r="K548" s="163"/>
      <c r="L548" s="164"/>
      <c r="M548" s="165"/>
      <c r="N548" s="158"/>
      <c r="O548" s="158"/>
      <c r="P548" s="158"/>
      <c r="Q548" s="157" t="s">
        <v>4491</v>
      </c>
    </row>
    <row r="549" spans="4:17" x14ac:dyDescent="0.25">
      <c r="D549" s="158" t="s">
        <v>4492</v>
      </c>
      <c r="E549" s="157" t="s">
        <v>4466</v>
      </c>
      <c r="F549" s="158"/>
      <c r="G549" s="157"/>
      <c r="H549" s="158"/>
      <c r="I549" s="158"/>
      <c r="J549" s="157" t="str">
        <f t="shared" si="9"/>
        <v/>
      </c>
      <c r="K549" s="163"/>
      <c r="L549" s="164"/>
      <c r="M549" s="165"/>
      <c r="N549" s="158"/>
      <c r="O549" s="158"/>
      <c r="P549" s="158"/>
      <c r="Q549" s="157" t="s">
        <v>4493</v>
      </c>
    </row>
    <row r="550" spans="4:17" x14ac:dyDescent="0.25">
      <c r="D550" s="158" t="s">
        <v>4494</v>
      </c>
      <c r="E550" s="157" t="s">
        <v>4466</v>
      </c>
      <c r="F550" s="158"/>
      <c r="G550" s="157"/>
      <c r="H550" s="158"/>
      <c r="I550" s="158"/>
      <c r="J550" s="157" t="str">
        <f t="shared" si="9"/>
        <v/>
      </c>
      <c r="K550" s="163"/>
      <c r="L550" s="164"/>
      <c r="M550" s="165"/>
      <c r="N550" s="158"/>
      <c r="O550" s="158"/>
      <c r="P550" s="158"/>
      <c r="Q550" s="157" t="s">
        <v>4495</v>
      </c>
    </row>
    <row r="551" spans="4:17" x14ac:dyDescent="0.25">
      <c r="D551" s="158" t="s">
        <v>4496</v>
      </c>
      <c r="E551" s="157" t="s">
        <v>4466</v>
      </c>
      <c r="F551" s="158"/>
      <c r="G551" s="157"/>
      <c r="H551" s="158"/>
      <c r="I551" s="158"/>
      <c r="J551" s="157" t="str">
        <f t="shared" si="9"/>
        <v/>
      </c>
      <c r="K551" s="163"/>
      <c r="L551" s="164"/>
      <c r="M551" s="165"/>
      <c r="N551" s="158"/>
      <c r="O551" s="158"/>
      <c r="P551" s="158"/>
      <c r="Q551" s="157" t="s">
        <v>4497</v>
      </c>
    </row>
    <row r="552" spans="4:17" x14ac:dyDescent="0.25">
      <c r="D552" s="158" t="s">
        <v>4498</v>
      </c>
      <c r="E552" s="157" t="s">
        <v>4466</v>
      </c>
      <c r="F552" s="158"/>
      <c r="G552" s="157"/>
      <c r="H552" s="158"/>
      <c r="I552" s="158"/>
      <c r="J552" s="157" t="str">
        <f t="shared" si="9"/>
        <v/>
      </c>
      <c r="K552" s="163"/>
      <c r="L552" s="164"/>
      <c r="M552" s="165"/>
      <c r="N552" s="158"/>
      <c r="O552" s="158"/>
      <c r="P552" s="158"/>
      <c r="Q552" s="157" t="s">
        <v>4499</v>
      </c>
    </row>
    <row r="553" spans="4:17" x14ac:dyDescent="0.25">
      <c r="D553" s="158" t="s">
        <v>4500</v>
      </c>
      <c r="E553" s="157" t="s">
        <v>4466</v>
      </c>
      <c r="F553" s="158"/>
      <c r="G553" s="157"/>
      <c r="H553" s="158"/>
      <c r="I553" s="158"/>
      <c r="J553" s="157" t="str">
        <f t="shared" si="9"/>
        <v/>
      </c>
      <c r="K553" s="163"/>
      <c r="L553" s="164"/>
      <c r="M553" s="165"/>
      <c r="N553" s="158"/>
      <c r="O553" s="158"/>
      <c r="P553" s="158"/>
      <c r="Q553" s="157" t="s">
        <v>4501</v>
      </c>
    </row>
    <row r="554" spans="4:17" x14ac:dyDescent="0.25">
      <c r="D554" s="158" t="s">
        <v>4502</v>
      </c>
      <c r="E554" s="157" t="s">
        <v>4466</v>
      </c>
      <c r="F554" s="158"/>
      <c r="G554" s="157"/>
      <c r="H554" s="158"/>
      <c r="I554" s="158"/>
      <c r="J554" s="157" t="str">
        <f t="shared" si="9"/>
        <v/>
      </c>
      <c r="K554" s="163"/>
      <c r="L554" s="164"/>
      <c r="M554" s="165"/>
      <c r="N554" s="158"/>
      <c r="O554" s="158"/>
      <c r="P554" s="158"/>
      <c r="Q554" s="157" t="s">
        <v>4503</v>
      </c>
    </row>
    <row r="555" spans="4:17" x14ac:dyDescent="0.25">
      <c r="D555" s="158" t="s">
        <v>4504</v>
      </c>
      <c r="E555" s="157" t="s">
        <v>4466</v>
      </c>
      <c r="F555" s="158"/>
      <c r="G555" s="157"/>
      <c r="H555" s="158"/>
      <c r="I555" s="158"/>
      <c r="J555" s="157" t="str">
        <f t="shared" si="9"/>
        <v/>
      </c>
      <c r="K555" s="163"/>
      <c r="L555" s="164"/>
      <c r="M555" s="165"/>
      <c r="N555" s="158"/>
      <c r="O555" s="158"/>
      <c r="P555" s="158"/>
      <c r="Q555" s="157" t="s">
        <v>4505</v>
      </c>
    </row>
    <row r="556" spans="4:17" x14ac:dyDescent="0.25">
      <c r="D556" s="158" t="s">
        <v>4506</v>
      </c>
      <c r="E556" s="157" t="s">
        <v>4507</v>
      </c>
      <c r="F556" s="158"/>
      <c r="G556" s="157"/>
      <c r="H556" s="158"/>
      <c r="I556" s="158"/>
      <c r="J556" s="157" t="str">
        <f t="shared" si="9"/>
        <v/>
      </c>
      <c r="K556" s="163"/>
      <c r="L556" s="164"/>
      <c r="M556" s="165"/>
      <c r="N556" s="158"/>
      <c r="O556" s="158"/>
      <c r="P556" s="158"/>
      <c r="Q556" s="157" t="s">
        <v>4508</v>
      </c>
    </row>
    <row r="557" spans="4:17" x14ac:dyDescent="0.25">
      <c r="D557" s="158" t="s">
        <v>4509</v>
      </c>
      <c r="E557" s="157" t="s">
        <v>4507</v>
      </c>
      <c r="F557" s="158"/>
      <c r="G557" s="157"/>
      <c r="H557" s="158"/>
      <c r="I557" s="158"/>
      <c r="J557" s="157" t="str">
        <f t="shared" si="9"/>
        <v/>
      </c>
      <c r="K557" s="163"/>
      <c r="L557" s="164"/>
      <c r="M557" s="165"/>
      <c r="N557" s="158"/>
      <c r="O557" s="158"/>
      <c r="P557" s="158"/>
      <c r="Q557" s="157" t="s">
        <v>4510</v>
      </c>
    </row>
    <row r="558" spans="4:17" x14ac:dyDescent="0.25">
      <c r="D558" s="158" t="s">
        <v>4511</v>
      </c>
      <c r="E558" s="157" t="s">
        <v>4507</v>
      </c>
      <c r="F558" s="158"/>
      <c r="G558" s="157"/>
      <c r="H558" s="158"/>
      <c r="I558" s="158"/>
      <c r="J558" s="157" t="str">
        <f t="shared" si="9"/>
        <v/>
      </c>
      <c r="K558" s="163"/>
      <c r="L558" s="164"/>
      <c r="M558" s="165"/>
      <c r="N558" s="158"/>
      <c r="O558" s="158"/>
      <c r="P558" s="158"/>
      <c r="Q558" s="157" t="s">
        <v>4512</v>
      </c>
    </row>
    <row r="559" spans="4:17" x14ac:dyDescent="0.25">
      <c r="D559" s="158" t="s">
        <v>4513</v>
      </c>
      <c r="E559" s="157" t="s">
        <v>4507</v>
      </c>
      <c r="F559" s="158"/>
      <c r="G559" s="157"/>
      <c r="H559" s="158"/>
      <c r="I559" s="158"/>
      <c r="J559" s="157" t="str">
        <f t="shared" si="9"/>
        <v/>
      </c>
      <c r="K559" s="163"/>
      <c r="L559" s="164"/>
      <c r="M559" s="165"/>
      <c r="N559" s="158"/>
      <c r="O559" s="158"/>
      <c r="P559" s="158"/>
      <c r="Q559" s="157" t="s">
        <v>4514</v>
      </c>
    </row>
    <row r="560" spans="4:17" x14ac:dyDescent="0.25">
      <c r="D560" s="158" t="s">
        <v>4515</v>
      </c>
      <c r="E560" s="157" t="s">
        <v>4507</v>
      </c>
      <c r="F560" s="158"/>
      <c r="G560" s="157"/>
      <c r="H560" s="158"/>
      <c r="I560" s="158"/>
      <c r="J560" s="157" t="str">
        <f t="shared" si="9"/>
        <v/>
      </c>
      <c r="K560" s="163"/>
      <c r="L560" s="164"/>
      <c r="M560" s="165"/>
      <c r="N560" s="158"/>
      <c r="O560" s="158"/>
      <c r="P560" s="158"/>
      <c r="Q560" s="157" t="s">
        <v>4516</v>
      </c>
    </row>
    <row r="561" spans="4:17" x14ac:dyDescent="0.25">
      <c r="D561" s="158" t="s">
        <v>4517</v>
      </c>
      <c r="E561" s="157" t="s">
        <v>4507</v>
      </c>
      <c r="F561" s="158"/>
      <c r="G561" s="157"/>
      <c r="H561" s="158"/>
      <c r="I561" s="158"/>
      <c r="J561" s="157" t="str">
        <f t="shared" si="9"/>
        <v/>
      </c>
      <c r="K561" s="163"/>
      <c r="L561" s="164"/>
      <c r="M561" s="165"/>
      <c r="N561" s="158"/>
      <c r="O561" s="158"/>
      <c r="P561" s="158"/>
      <c r="Q561" s="157" t="s">
        <v>4518</v>
      </c>
    </row>
    <row r="562" spans="4:17" x14ac:dyDescent="0.25">
      <c r="D562" s="158" t="s">
        <v>4519</v>
      </c>
      <c r="E562" s="157" t="s">
        <v>4507</v>
      </c>
      <c r="F562" s="158"/>
      <c r="G562" s="157"/>
      <c r="H562" s="158"/>
      <c r="I562" s="158"/>
      <c r="J562" s="157" t="str">
        <f t="shared" si="9"/>
        <v/>
      </c>
      <c r="K562" s="163"/>
      <c r="L562" s="164"/>
      <c r="M562" s="165"/>
      <c r="N562" s="158"/>
      <c r="O562" s="158"/>
      <c r="P562" s="158"/>
      <c r="Q562" s="157" t="s">
        <v>4520</v>
      </c>
    </row>
    <row r="563" spans="4:17" x14ac:dyDescent="0.25">
      <c r="D563" s="158" t="s">
        <v>4521</v>
      </c>
      <c r="E563" s="157" t="s">
        <v>4507</v>
      </c>
      <c r="F563" s="158"/>
      <c r="G563" s="157"/>
      <c r="H563" s="158"/>
      <c r="I563" s="158"/>
      <c r="J563" s="157" t="str">
        <f t="shared" si="9"/>
        <v/>
      </c>
      <c r="K563" s="163"/>
      <c r="L563" s="164"/>
      <c r="M563" s="165"/>
      <c r="N563" s="158"/>
      <c r="O563" s="158"/>
      <c r="P563" s="158"/>
      <c r="Q563" s="157" t="s">
        <v>4522</v>
      </c>
    </row>
    <row r="564" spans="4:17" x14ac:dyDescent="0.25">
      <c r="D564" s="158" t="s">
        <v>4523</v>
      </c>
      <c r="E564" s="157" t="s">
        <v>4507</v>
      </c>
      <c r="F564" s="158"/>
      <c r="G564" s="157"/>
      <c r="H564" s="158"/>
      <c r="I564" s="158"/>
      <c r="J564" s="157" t="str">
        <f t="shared" si="9"/>
        <v/>
      </c>
      <c r="K564" s="163"/>
      <c r="L564" s="164"/>
      <c r="M564" s="165"/>
      <c r="N564" s="158"/>
      <c r="O564" s="158"/>
      <c r="P564" s="158"/>
      <c r="Q564" s="157" t="s">
        <v>4524</v>
      </c>
    </row>
    <row r="565" spans="4:17" x14ac:dyDescent="0.25">
      <c r="D565" s="158" t="s">
        <v>4525</v>
      </c>
      <c r="E565" s="157" t="s">
        <v>4507</v>
      </c>
      <c r="F565" s="158"/>
      <c r="G565" s="157"/>
      <c r="H565" s="158"/>
      <c r="I565" s="158"/>
      <c r="J565" s="157" t="str">
        <f t="shared" si="9"/>
        <v/>
      </c>
      <c r="K565" s="163"/>
      <c r="L565" s="164"/>
      <c r="M565" s="165"/>
      <c r="N565" s="158"/>
      <c r="O565" s="158"/>
      <c r="P565" s="158"/>
      <c r="Q565" s="157" t="s">
        <v>4526</v>
      </c>
    </row>
    <row r="566" spans="4:17" x14ac:dyDescent="0.25">
      <c r="D566" s="158" t="s">
        <v>4527</v>
      </c>
      <c r="E566" s="157" t="s">
        <v>4507</v>
      </c>
      <c r="F566" s="158"/>
      <c r="G566" s="157"/>
      <c r="H566" s="158"/>
      <c r="I566" s="158"/>
      <c r="J566" s="157" t="str">
        <f t="shared" si="9"/>
        <v/>
      </c>
      <c r="K566" s="163"/>
      <c r="L566" s="164"/>
      <c r="M566" s="165"/>
      <c r="N566" s="158"/>
      <c r="O566" s="158"/>
      <c r="P566" s="158"/>
      <c r="Q566" s="157" t="s">
        <v>4528</v>
      </c>
    </row>
    <row r="567" spans="4:17" x14ac:dyDescent="0.25">
      <c r="D567" s="158" t="s">
        <v>4529</v>
      </c>
      <c r="E567" s="157" t="s">
        <v>4507</v>
      </c>
      <c r="F567" s="158"/>
      <c r="G567" s="157"/>
      <c r="H567" s="158"/>
      <c r="I567" s="158"/>
      <c r="J567" s="157" t="str">
        <f t="shared" si="9"/>
        <v/>
      </c>
      <c r="K567" s="163"/>
      <c r="L567" s="164"/>
      <c r="M567" s="165"/>
      <c r="N567" s="158"/>
      <c r="O567" s="158"/>
      <c r="P567" s="158"/>
      <c r="Q567" s="157" t="s">
        <v>4530</v>
      </c>
    </row>
    <row r="568" spans="4:17" x14ac:dyDescent="0.25">
      <c r="D568" s="158" t="s">
        <v>4531</v>
      </c>
      <c r="E568" s="157" t="s">
        <v>4507</v>
      </c>
      <c r="F568" s="158"/>
      <c r="G568" s="157"/>
      <c r="H568" s="158"/>
      <c r="I568" s="158"/>
      <c r="J568" s="157" t="str">
        <f t="shared" si="9"/>
        <v/>
      </c>
      <c r="K568" s="163"/>
      <c r="L568" s="164"/>
      <c r="M568" s="165"/>
      <c r="N568" s="158"/>
      <c r="O568" s="158"/>
      <c r="P568" s="158"/>
      <c r="Q568" s="157" t="s">
        <v>4532</v>
      </c>
    </row>
    <row r="569" spans="4:17" x14ac:dyDescent="0.25">
      <c r="D569" s="158" t="s">
        <v>4533</v>
      </c>
      <c r="E569" s="157" t="s">
        <v>4507</v>
      </c>
      <c r="F569" s="158"/>
      <c r="G569" s="157"/>
      <c r="H569" s="158"/>
      <c r="I569" s="158"/>
      <c r="J569" s="157" t="str">
        <f t="shared" si="9"/>
        <v/>
      </c>
      <c r="K569" s="163"/>
      <c r="L569" s="164"/>
      <c r="M569" s="165"/>
      <c r="N569" s="158"/>
      <c r="O569" s="158"/>
      <c r="P569" s="158"/>
      <c r="Q569" s="157" t="s">
        <v>4534</v>
      </c>
    </row>
    <row r="570" spans="4:17" x14ac:dyDescent="0.25">
      <c r="D570" s="158" t="s">
        <v>4535</v>
      </c>
      <c r="E570" s="157" t="s">
        <v>4507</v>
      </c>
      <c r="F570" s="158"/>
      <c r="G570" s="157"/>
      <c r="H570" s="158"/>
      <c r="I570" s="158"/>
      <c r="J570" s="157" t="str">
        <f t="shared" si="9"/>
        <v/>
      </c>
      <c r="K570" s="163"/>
      <c r="L570" s="164"/>
      <c r="M570" s="165"/>
      <c r="N570" s="158"/>
      <c r="O570" s="158"/>
      <c r="P570" s="158"/>
      <c r="Q570" s="157" t="s">
        <v>4536</v>
      </c>
    </row>
    <row r="571" spans="4:17" x14ac:dyDescent="0.25">
      <c r="D571" s="158" t="s">
        <v>4537</v>
      </c>
      <c r="E571" s="157" t="s">
        <v>4507</v>
      </c>
      <c r="F571" s="158"/>
      <c r="G571" s="157"/>
      <c r="H571" s="158"/>
      <c r="I571" s="158"/>
      <c r="J571" s="157" t="str">
        <f t="shared" si="9"/>
        <v/>
      </c>
      <c r="K571" s="163"/>
      <c r="L571" s="164"/>
      <c r="M571" s="165"/>
      <c r="N571" s="158"/>
      <c r="O571" s="158"/>
      <c r="P571" s="158"/>
      <c r="Q571" s="157" t="s">
        <v>4538</v>
      </c>
    </row>
    <row r="572" spans="4:17" x14ac:dyDescent="0.25">
      <c r="D572" s="158" t="s">
        <v>4539</v>
      </c>
      <c r="E572" s="157" t="s">
        <v>4507</v>
      </c>
      <c r="F572" s="158"/>
      <c r="G572" s="157"/>
      <c r="H572" s="158"/>
      <c r="I572" s="158"/>
      <c r="J572" s="157" t="str">
        <f t="shared" ref="J572:J635" si="10">F572&amp;H572&amp;I572</f>
        <v/>
      </c>
      <c r="K572" s="163"/>
      <c r="L572" s="164"/>
      <c r="M572" s="165"/>
      <c r="N572" s="158"/>
      <c r="O572" s="158"/>
      <c r="P572" s="158"/>
      <c r="Q572" s="157" t="s">
        <v>4540</v>
      </c>
    </row>
    <row r="573" spans="4:17" x14ac:dyDescent="0.25">
      <c r="D573" s="158" t="s">
        <v>4541</v>
      </c>
      <c r="E573" s="157" t="s">
        <v>4507</v>
      </c>
      <c r="F573" s="158"/>
      <c r="G573" s="157"/>
      <c r="H573" s="158"/>
      <c r="I573" s="158"/>
      <c r="J573" s="157" t="str">
        <f t="shared" si="10"/>
        <v/>
      </c>
      <c r="K573" s="163"/>
      <c r="L573" s="164"/>
      <c r="M573" s="165"/>
      <c r="N573" s="158"/>
      <c r="O573" s="158"/>
      <c r="P573" s="158"/>
      <c r="Q573" s="157" t="s">
        <v>4542</v>
      </c>
    </row>
    <row r="574" spans="4:17" x14ac:dyDescent="0.25">
      <c r="D574" s="158" t="s">
        <v>4543</v>
      </c>
      <c r="E574" s="157" t="s">
        <v>4507</v>
      </c>
      <c r="F574" s="158"/>
      <c r="G574" s="157"/>
      <c r="H574" s="158"/>
      <c r="I574" s="158"/>
      <c r="J574" s="157" t="str">
        <f t="shared" si="10"/>
        <v/>
      </c>
      <c r="K574" s="163"/>
      <c r="L574" s="164"/>
      <c r="M574" s="165"/>
      <c r="N574" s="158"/>
      <c r="O574" s="158"/>
      <c r="P574" s="158"/>
      <c r="Q574" s="157" t="s">
        <v>4544</v>
      </c>
    </row>
    <row r="575" spans="4:17" x14ac:dyDescent="0.25">
      <c r="D575" s="158" t="s">
        <v>4545</v>
      </c>
      <c r="E575" s="157" t="s">
        <v>4507</v>
      </c>
      <c r="F575" s="158"/>
      <c r="G575" s="157"/>
      <c r="H575" s="158"/>
      <c r="I575" s="158"/>
      <c r="J575" s="157" t="str">
        <f t="shared" si="10"/>
        <v/>
      </c>
      <c r="K575" s="163"/>
      <c r="L575" s="164"/>
      <c r="M575" s="165"/>
      <c r="N575" s="158"/>
      <c r="O575" s="158"/>
      <c r="P575" s="158"/>
      <c r="Q575" s="157" t="s">
        <v>4546</v>
      </c>
    </row>
    <row r="576" spans="4:17" x14ac:dyDescent="0.25">
      <c r="D576" s="158" t="s">
        <v>4547</v>
      </c>
      <c r="E576" s="157" t="s">
        <v>4548</v>
      </c>
      <c r="F576" s="158"/>
      <c r="G576" s="157"/>
      <c r="H576" s="158"/>
      <c r="I576" s="158"/>
      <c r="J576" s="157" t="str">
        <f t="shared" si="10"/>
        <v/>
      </c>
      <c r="K576" s="163"/>
      <c r="L576" s="164"/>
      <c r="M576" s="165"/>
      <c r="N576" s="158"/>
      <c r="O576" s="158"/>
      <c r="P576" s="158"/>
      <c r="Q576" s="157" t="s">
        <v>4549</v>
      </c>
    </row>
    <row r="577" spans="4:17" x14ac:dyDescent="0.25">
      <c r="D577" s="158" t="s">
        <v>4550</v>
      </c>
      <c r="E577" s="157" t="s">
        <v>4548</v>
      </c>
      <c r="F577" s="158"/>
      <c r="G577" s="157"/>
      <c r="H577" s="158"/>
      <c r="I577" s="158"/>
      <c r="J577" s="157" t="str">
        <f t="shared" si="10"/>
        <v/>
      </c>
      <c r="K577" s="163"/>
      <c r="L577" s="164"/>
      <c r="M577" s="165"/>
      <c r="N577" s="158"/>
      <c r="O577" s="158"/>
      <c r="P577" s="158"/>
      <c r="Q577" s="157" t="s">
        <v>4551</v>
      </c>
    </row>
    <row r="578" spans="4:17" x14ac:dyDescent="0.25">
      <c r="D578" s="158" t="s">
        <v>4552</v>
      </c>
      <c r="E578" s="157" t="s">
        <v>4548</v>
      </c>
      <c r="F578" s="158"/>
      <c r="G578" s="157"/>
      <c r="H578" s="158"/>
      <c r="I578" s="158"/>
      <c r="J578" s="157" t="str">
        <f t="shared" si="10"/>
        <v/>
      </c>
      <c r="K578" s="163"/>
      <c r="L578" s="164"/>
      <c r="M578" s="165"/>
      <c r="N578" s="158"/>
      <c r="O578" s="158"/>
      <c r="P578" s="158"/>
      <c r="Q578" s="157" t="s">
        <v>4553</v>
      </c>
    </row>
    <row r="579" spans="4:17" x14ac:dyDescent="0.25">
      <c r="D579" s="158" t="s">
        <v>4554</v>
      </c>
      <c r="E579" s="157" t="s">
        <v>4548</v>
      </c>
      <c r="F579" s="158"/>
      <c r="G579" s="157"/>
      <c r="H579" s="158"/>
      <c r="I579" s="158"/>
      <c r="J579" s="157" t="str">
        <f t="shared" si="10"/>
        <v/>
      </c>
      <c r="K579" s="163"/>
      <c r="L579" s="164"/>
      <c r="M579" s="165"/>
      <c r="N579" s="158"/>
      <c r="O579" s="158"/>
      <c r="P579" s="158"/>
      <c r="Q579" s="157" t="s">
        <v>4555</v>
      </c>
    </row>
    <row r="580" spans="4:17" x14ac:dyDescent="0.25">
      <c r="D580" s="158" t="s">
        <v>4556</v>
      </c>
      <c r="E580" s="157" t="s">
        <v>4548</v>
      </c>
      <c r="F580" s="158"/>
      <c r="G580" s="157"/>
      <c r="H580" s="158"/>
      <c r="I580" s="158"/>
      <c r="J580" s="157" t="str">
        <f t="shared" si="10"/>
        <v/>
      </c>
      <c r="K580" s="163"/>
      <c r="L580" s="164"/>
      <c r="M580" s="165"/>
      <c r="N580" s="158"/>
      <c r="O580" s="158"/>
      <c r="P580" s="158"/>
      <c r="Q580" s="157" t="s">
        <v>4557</v>
      </c>
    </row>
    <row r="581" spans="4:17" x14ac:dyDescent="0.25">
      <c r="D581" s="158" t="s">
        <v>4558</v>
      </c>
      <c r="E581" s="157" t="s">
        <v>4548</v>
      </c>
      <c r="F581" s="158"/>
      <c r="G581" s="157"/>
      <c r="H581" s="158"/>
      <c r="I581" s="158"/>
      <c r="J581" s="157" t="str">
        <f t="shared" si="10"/>
        <v/>
      </c>
      <c r="K581" s="163"/>
      <c r="L581" s="164"/>
      <c r="M581" s="165"/>
      <c r="N581" s="158"/>
      <c r="O581" s="158"/>
      <c r="P581" s="158"/>
      <c r="Q581" s="157" t="s">
        <v>4559</v>
      </c>
    </row>
    <row r="582" spans="4:17" x14ac:dyDescent="0.25">
      <c r="D582" s="158" t="s">
        <v>4560</v>
      </c>
      <c r="E582" s="157" t="s">
        <v>4548</v>
      </c>
      <c r="F582" s="158"/>
      <c r="G582" s="157"/>
      <c r="H582" s="158"/>
      <c r="I582" s="158"/>
      <c r="J582" s="157" t="str">
        <f t="shared" si="10"/>
        <v/>
      </c>
      <c r="K582" s="163"/>
      <c r="L582" s="164"/>
      <c r="M582" s="165"/>
      <c r="N582" s="158"/>
      <c r="O582" s="158"/>
      <c r="P582" s="158"/>
      <c r="Q582" s="157" t="s">
        <v>4561</v>
      </c>
    </row>
    <row r="583" spans="4:17" x14ac:dyDescent="0.25">
      <c r="D583" s="158" t="s">
        <v>4562</v>
      </c>
      <c r="E583" s="157" t="s">
        <v>4548</v>
      </c>
      <c r="F583" s="158"/>
      <c r="G583" s="157"/>
      <c r="H583" s="158"/>
      <c r="I583" s="158"/>
      <c r="J583" s="157" t="str">
        <f t="shared" si="10"/>
        <v/>
      </c>
      <c r="K583" s="163"/>
      <c r="L583" s="164"/>
      <c r="M583" s="165"/>
      <c r="N583" s="158"/>
      <c r="O583" s="158"/>
      <c r="P583" s="158"/>
      <c r="Q583" s="157" t="s">
        <v>4563</v>
      </c>
    </row>
    <row r="584" spans="4:17" x14ac:dyDescent="0.25">
      <c r="D584" s="158" t="s">
        <v>4564</v>
      </c>
      <c r="E584" s="157" t="s">
        <v>4548</v>
      </c>
      <c r="F584" s="158"/>
      <c r="G584" s="157"/>
      <c r="H584" s="158"/>
      <c r="I584" s="158"/>
      <c r="J584" s="157" t="str">
        <f t="shared" si="10"/>
        <v/>
      </c>
      <c r="K584" s="163"/>
      <c r="L584" s="164"/>
      <c r="M584" s="165"/>
      <c r="N584" s="158"/>
      <c r="O584" s="158"/>
      <c r="P584" s="158"/>
      <c r="Q584" s="157" t="s">
        <v>4565</v>
      </c>
    </row>
    <row r="585" spans="4:17" x14ac:dyDescent="0.25">
      <c r="D585" s="158" t="s">
        <v>4566</v>
      </c>
      <c r="E585" s="157" t="s">
        <v>4548</v>
      </c>
      <c r="F585" s="158"/>
      <c r="G585" s="157"/>
      <c r="H585" s="158"/>
      <c r="I585" s="158"/>
      <c r="J585" s="157" t="str">
        <f t="shared" si="10"/>
        <v/>
      </c>
      <c r="K585" s="163"/>
      <c r="L585" s="164"/>
      <c r="M585" s="165"/>
      <c r="N585" s="158"/>
      <c r="O585" s="158"/>
      <c r="P585" s="158"/>
      <c r="Q585" s="157" t="s">
        <v>4567</v>
      </c>
    </row>
    <row r="586" spans="4:17" x14ac:dyDescent="0.25">
      <c r="D586" s="158" t="s">
        <v>4568</v>
      </c>
      <c r="E586" s="157" t="s">
        <v>4548</v>
      </c>
      <c r="F586" s="158"/>
      <c r="G586" s="157"/>
      <c r="H586" s="158"/>
      <c r="I586" s="158"/>
      <c r="J586" s="157" t="str">
        <f t="shared" si="10"/>
        <v/>
      </c>
      <c r="K586" s="163"/>
      <c r="L586" s="164"/>
      <c r="M586" s="165"/>
      <c r="N586" s="158"/>
      <c r="O586" s="158"/>
      <c r="P586" s="158"/>
      <c r="Q586" s="157" t="s">
        <v>4569</v>
      </c>
    </row>
    <row r="587" spans="4:17" x14ac:dyDescent="0.25">
      <c r="D587" s="158" t="s">
        <v>4570</v>
      </c>
      <c r="E587" s="157" t="s">
        <v>4548</v>
      </c>
      <c r="F587" s="158"/>
      <c r="G587" s="157"/>
      <c r="H587" s="158"/>
      <c r="I587" s="158"/>
      <c r="J587" s="157" t="str">
        <f t="shared" si="10"/>
        <v/>
      </c>
      <c r="K587" s="163"/>
      <c r="L587" s="164"/>
      <c r="M587" s="165"/>
      <c r="N587" s="158"/>
      <c r="O587" s="158"/>
      <c r="P587" s="158"/>
      <c r="Q587" s="157" t="s">
        <v>4571</v>
      </c>
    </row>
    <row r="588" spans="4:17" x14ac:dyDescent="0.25">
      <c r="D588" s="158" t="s">
        <v>4572</v>
      </c>
      <c r="E588" s="157" t="s">
        <v>4548</v>
      </c>
      <c r="F588" s="158"/>
      <c r="G588" s="157"/>
      <c r="H588" s="158"/>
      <c r="I588" s="158"/>
      <c r="J588" s="157" t="str">
        <f t="shared" si="10"/>
        <v/>
      </c>
      <c r="K588" s="163"/>
      <c r="L588" s="164"/>
      <c r="M588" s="165"/>
      <c r="N588" s="158"/>
      <c r="O588" s="158"/>
      <c r="P588" s="158"/>
      <c r="Q588" s="157" t="s">
        <v>4573</v>
      </c>
    </row>
    <row r="589" spans="4:17" x14ac:dyDescent="0.25">
      <c r="D589" s="158" t="s">
        <v>4574</v>
      </c>
      <c r="E589" s="157" t="s">
        <v>4548</v>
      </c>
      <c r="F589" s="158"/>
      <c r="G589" s="157"/>
      <c r="H589" s="158"/>
      <c r="I589" s="158"/>
      <c r="J589" s="157" t="str">
        <f t="shared" si="10"/>
        <v/>
      </c>
      <c r="K589" s="163"/>
      <c r="L589" s="164"/>
      <c r="M589" s="165"/>
      <c r="N589" s="158"/>
      <c r="O589" s="158"/>
      <c r="P589" s="158"/>
      <c r="Q589" s="157" t="s">
        <v>4575</v>
      </c>
    </row>
    <row r="590" spans="4:17" x14ac:dyDescent="0.25">
      <c r="D590" s="158" t="s">
        <v>4576</v>
      </c>
      <c r="E590" s="157" t="s">
        <v>4548</v>
      </c>
      <c r="F590" s="158"/>
      <c r="G590" s="157"/>
      <c r="H590" s="158"/>
      <c r="I590" s="158"/>
      <c r="J590" s="157" t="str">
        <f t="shared" si="10"/>
        <v/>
      </c>
      <c r="K590" s="163"/>
      <c r="L590" s="164"/>
      <c r="M590" s="165"/>
      <c r="N590" s="158"/>
      <c r="O590" s="158"/>
      <c r="P590" s="158"/>
      <c r="Q590" s="157" t="s">
        <v>4577</v>
      </c>
    </row>
    <row r="591" spans="4:17" x14ac:dyDescent="0.25">
      <c r="D591" s="158" t="s">
        <v>4578</v>
      </c>
      <c r="E591" s="157" t="s">
        <v>4548</v>
      </c>
      <c r="F591" s="158"/>
      <c r="G591" s="157"/>
      <c r="H591" s="158"/>
      <c r="I591" s="158"/>
      <c r="J591" s="157" t="str">
        <f t="shared" si="10"/>
        <v/>
      </c>
      <c r="K591" s="163"/>
      <c r="L591" s="164"/>
      <c r="M591" s="165"/>
      <c r="N591" s="158"/>
      <c r="O591" s="158"/>
      <c r="P591" s="158"/>
      <c r="Q591" s="157" t="s">
        <v>4579</v>
      </c>
    </row>
    <row r="592" spans="4:17" x14ac:dyDescent="0.25">
      <c r="D592" s="158" t="s">
        <v>4580</v>
      </c>
      <c r="E592" s="157" t="s">
        <v>4548</v>
      </c>
      <c r="F592" s="158"/>
      <c r="G592" s="157"/>
      <c r="H592" s="158"/>
      <c r="I592" s="158"/>
      <c r="J592" s="157" t="str">
        <f t="shared" si="10"/>
        <v/>
      </c>
      <c r="K592" s="163"/>
      <c r="L592" s="164"/>
      <c r="M592" s="165"/>
      <c r="N592" s="158"/>
      <c r="O592" s="158"/>
      <c r="P592" s="158"/>
      <c r="Q592" s="157" t="s">
        <v>4581</v>
      </c>
    </row>
    <row r="593" spans="4:17" x14ac:dyDescent="0.25">
      <c r="D593" s="158" t="s">
        <v>4582</v>
      </c>
      <c r="E593" s="157" t="s">
        <v>4548</v>
      </c>
      <c r="F593" s="158"/>
      <c r="G593" s="157"/>
      <c r="H593" s="158"/>
      <c r="I593" s="158"/>
      <c r="J593" s="157" t="str">
        <f t="shared" si="10"/>
        <v/>
      </c>
      <c r="K593" s="163"/>
      <c r="L593" s="164"/>
      <c r="M593" s="165"/>
      <c r="N593" s="158"/>
      <c r="O593" s="158"/>
      <c r="P593" s="158"/>
      <c r="Q593" s="157" t="s">
        <v>4583</v>
      </c>
    </row>
    <row r="594" spans="4:17" x14ac:dyDescent="0.25">
      <c r="D594" s="158" t="s">
        <v>4584</v>
      </c>
      <c r="E594" s="157" t="s">
        <v>4548</v>
      </c>
      <c r="F594" s="158"/>
      <c r="G594" s="157"/>
      <c r="H594" s="158"/>
      <c r="I594" s="158"/>
      <c r="J594" s="157" t="str">
        <f t="shared" si="10"/>
        <v/>
      </c>
      <c r="K594" s="163"/>
      <c r="L594" s="164"/>
      <c r="M594" s="165"/>
      <c r="N594" s="158"/>
      <c r="O594" s="158"/>
      <c r="P594" s="158"/>
      <c r="Q594" s="157" t="s">
        <v>4585</v>
      </c>
    </row>
    <row r="595" spans="4:17" x14ac:dyDescent="0.25">
      <c r="D595" s="158" t="s">
        <v>4586</v>
      </c>
      <c r="E595" s="157" t="s">
        <v>4548</v>
      </c>
      <c r="F595" s="158"/>
      <c r="G595" s="157"/>
      <c r="H595" s="158"/>
      <c r="I595" s="158"/>
      <c r="J595" s="157" t="str">
        <f t="shared" si="10"/>
        <v/>
      </c>
      <c r="K595" s="163"/>
      <c r="L595" s="164"/>
      <c r="M595" s="165"/>
      <c r="N595" s="158"/>
      <c r="O595" s="158"/>
      <c r="P595" s="158"/>
      <c r="Q595" s="157" t="s">
        <v>4587</v>
      </c>
    </row>
    <row r="596" spans="4:17" x14ac:dyDescent="0.25">
      <c r="D596" s="158" t="s">
        <v>4588</v>
      </c>
      <c r="E596" s="157" t="s">
        <v>4589</v>
      </c>
      <c r="F596" s="158"/>
      <c r="G596" s="157"/>
      <c r="H596" s="158"/>
      <c r="I596" s="158"/>
      <c r="J596" s="157" t="str">
        <f t="shared" si="10"/>
        <v/>
      </c>
      <c r="K596" s="163"/>
      <c r="L596" s="164"/>
      <c r="M596" s="165"/>
      <c r="N596" s="158"/>
      <c r="O596" s="158"/>
      <c r="P596" s="158"/>
      <c r="Q596" s="157" t="s">
        <v>4590</v>
      </c>
    </row>
    <row r="597" spans="4:17" x14ac:dyDescent="0.25">
      <c r="D597" s="158" t="s">
        <v>4591</v>
      </c>
      <c r="E597" s="157" t="s">
        <v>4589</v>
      </c>
      <c r="F597" s="158"/>
      <c r="G597" s="157"/>
      <c r="H597" s="158"/>
      <c r="I597" s="158"/>
      <c r="J597" s="157" t="str">
        <f t="shared" si="10"/>
        <v/>
      </c>
      <c r="K597" s="163"/>
      <c r="L597" s="164"/>
      <c r="M597" s="165"/>
      <c r="N597" s="158"/>
      <c r="O597" s="158"/>
      <c r="P597" s="158"/>
      <c r="Q597" s="157" t="s">
        <v>4592</v>
      </c>
    </row>
    <row r="598" spans="4:17" x14ac:dyDescent="0.25">
      <c r="D598" s="158" t="s">
        <v>4593</v>
      </c>
      <c r="E598" s="157" t="s">
        <v>4589</v>
      </c>
      <c r="F598" s="158"/>
      <c r="G598" s="157"/>
      <c r="H598" s="158"/>
      <c r="I598" s="158"/>
      <c r="J598" s="157" t="str">
        <f t="shared" si="10"/>
        <v/>
      </c>
      <c r="K598" s="163"/>
      <c r="L598" s="164"/>
      <c r="M598" s="165"/>
      <c r="N598" s="158"/>
      <c r="O598" s="158"/>
      <c r="P598" s="158"/>
      <c r="Q598" s="157" t="s">
        <v>4594</v>
      </c>
    </row>
    <row r="599" spans="4:17" x14ac:dyDescent="0.25">
      <c r="D599" s="158" t="s">
        <v>4595</v>
      </c>
      <c r="E599" s="157" t="s">
        <v>4589</v>
      </c>
      <c r="F599" s="158"/>
      <c r="G599" s="157"/>
      <c r="H599" s="158"/>
      <c r="I599" s="158"/>
      <c r="J599" s="157" t="str">
        <f t="shared" si="10"/>
        <v/>
      </c>
      <c r="K599" s="163"/>
      <c r="L599" s="164"/>
      <c r="M599" s="165"/>
      <c r="N599" s="158"/>
      <c r="O599" s="158"/>
      <c r="P599" s="158"/>
      <c r="Q599" s="157" t="s">
        <v>4596</v>
      </c>
    </row>
    <row r="600" spans="4:17" x14ac:dyDescent="0.25">
      <c r="D600" s="158" t="s">
        <v>4597</v>
      </c>
      <c r="E600" s="157" t="s">
        <v>4589</v>
      </c>
      <c r="F600" s="158"/>
      <c r="G600" s="157"/>
      <c r="H600" s="158"/>
      <c r="I600" s="158"/>
      <c r="J600" s="157" t="str">
        <f t="shared" si="10"/>
        <v/>
      </c>
      <c r="K600" s="163"/>
      <c r="L600" s="164"/>
      <c r="M600" s="165"/>
      <c r="N600" s="158"/>
      <c r="O600" s="158"/>
      <c r="P600" s="158"/>
      <c r="Q600" s="157" t="s">
        <v>4598</v>
      </c>
    </row>
    <row r="601" spans="4:17" x14ac:dyDescent="0.25">
      <c r="D601" s="158" t="s">
        <v>4599</v>
      </c>
      <c r="E601" s="157" t="s">
        <v>4589</v>
      </c>
      <c r="F601" s="158"/>
      <c r="G601" s="157"/>
      <c r="H601" s="158"/>
      <c r="I601" s="158"/>
      <c r="J601" s="157" t="str">
        <f t="shared" si="10"/>
        <v/>
      </c>
      <c r="K601" s="163"/>
      <c r="L601" s="164"/>
      <c r="M601" s="165"/>
      <c r="N601" s="158"/>
      <c r="O601" s="158"/>
      <c r="P601" s="158"/>
      <c r="Q601" s="157" t="s">
        <v>4600</v>
      </c>
    </row>
    <row r="602" spans="4:17" x14ac:dyDescent="0.25">
      <c r="D602" s="158" t="s">
        <v>4601</v>
      </c>
      <c r="E602" s="157" t="s">
        <v>4589</v>
      </c>
      <c r="F602" s="158"/>
      <c r="G602" s="157"/>
      <c r="H602" s="158"/>
      <c r="I602" s="158"/>
      <c r="J602" s="157" t="str">
        <f t="shared" si="10"/>
        <v/>
      </c>
      <c r="K602" s="163"/>
      <c r="L602" s="164"/>
      <c r="M602" s="165"/>
      <c r="N602" s="158"/>
      <c r="O602" s="158"/>
      <c r="P602" s="158"/>
      <c r="Q602" s="157" t="s">
        <v>4602</v>
      </c>
    </row>
    <row r="603" spans="4:17" x14ac:dyDescent="0.25">
      <c r="D603" s="158" t="s">
        <v>4603</v>
      </c>
      <c r="E603" s="157" t="s">
        <v>4589</v>
      </c>
      <c r="F603" s="158"/>
      <c r="G603" s="157"/>
      <c r="H603" s="158"/>
      <c r="I603" s="158"/>
      <c r="J603" s="157" t="str">
        <f t="shared" si="10"/>
        <v/>
      </c>
      <c r="K603" s="163"/>
      <c r="L603" s="164"/>
      <c r="M603" s="165"/>
      <c r="N603" s="158"/>
      <c r="O603" s="158"/>
      <c r="P603" s="158"/>
      <c r="Q603" s="157" t="s">
        <v>4604</v>
      </c>
    </row>
    <row r="604" spans="4:17" x14ac:dyDescent="0.25">
      <c r="D604" s="158" t="s">
        <v>4605</v>
      </c>
      <c r="E604" s="157" t="s">
        <v>4589</v>
      </c>
      <c r="F604" s="158"/>
      <c r="G604" s="157"/>
      <c r="H604" s="158"/>
      <c r="I604" s="158"/>
      <c r="J604" s="157" t="str">
        <f t="shared" si="10"/>
        <v/>
      </c>
      <c r="K604" s="163"/>
      <c r="L604" s="164"/>
      <c r="M604" s="165"/>
      <c r="N604" s="158"/>
      <c r="O604" s="158"/>
      <c r="P604" s="158"/>
      <c r="Q604" s="157" t="s">
        <v>4606</v>
      </c>
    </row>
    <row r="605" spans="4:17" x14ac:dyDescent="0.25">
      <c r="D605" s="158" t="s">
        <v>4607</v>
      </c>
      <c r="E605" s="157" t="s">
        <v>4589</v>
      </c>
      <c r="F605" s="158"/>
      <c r="G605" s="157"/>
      <c r="H605" s="158"/>
      <c r="I605" s="158"/>
      <c r="J605" s="157" t="str">
        <f t="shared" si="10"/>
        <v/>
      </c>
      <c r="K605" s="163"/>
      <c r="L605" s="164"/>
      <c r="M605" s="165"/>
      <c r="N605" s="158"/>
      <c r="O605" s="158"/>
      <c r="P605" s="158"/>
      <c r="Q605" s="157" t="s">
        <v>4608</v>
      </c>
    </row>
    <row r="606" spans="4:17" x14ac:dyDescent="0.25">
      <c r="D606" s="158" t="s">
        <v>4609</v>
      </c>
      <c r="E606" s="157" t="s">
        <v>4589</v>
      </c>
      <c r="F606" s="158"/>
      <c r="G606" s="157"/>
      <c r="H606" s="158"/>
      <c r="I606" s="158"/>
      <c r="J606" s="157" t="str">
        <f t="shared" si="10"/>
        <v/>
      </c>
      <c r="K606" s="163"/>
      <c r="L606" s="164"/>
      <c r="M606" s="165"/>
      <c r="N606" s="158"/>
      <c r="O606" s="158"/>
      <c r="P606" s="158"/>
      <c r="Q606" s="157" t="s">
        <v>4610</v>
      </c>
    </row>
    <row r="607" spans="4:17" x14ac:dyDescent="0.25">
      <c r="D607" s="158" t="s">
        <v>4611</v>
      </c>
      <c r="E607" s="157" t="s">
        <v>4589</v>
      </c>
      <c r="F607" s="158"/>
      <c r="G607" s="157"/>
      <c r="H607" s="158"/>
      <c r="I607" s="158"/>
      <c r="J607" s="157" t="str">
        <f t="shared" si="10"/>
        <v/>
      </c>
      <c r="K607" s="163"/>
      <c r="L607" s="164"/>
      <c r="M607" s="165"/>
      <c r="N607" s="158"/>
      <c r="O607" s="158"/>
      <c r="P607" s="158"/>
      <c r="Q607" s="157" t="s">
        <v>4612</v>
      </c>
    </row>
    <row r="608" spans="4:17" x14ac:dyDescent="0.25">
      <c r="D608" s="158" t="s">
        <v>4613</v>
      </c>
      <c r="E608" s="157" t="s">
        <v>4589</v>
      </c>
      <c r="F608" s="158"/>
      <c r="G608" s="157"/>
      <c r="H608" s="158"/>
      <c r="I608" s="158"/>
      <c r="J608" s="157" t="str">
        <f t="shared" si="10"/>
        <v/>
      </c>
      <c r="K608" s="163"/>
      <c r="L608" s="164"/>
      <c r="M608" s="165"/>
      <c r="N608" s="158"/>
      <c r="O608" s="158"/>
      <c r="P608" s="158"/>
      <c r="Q608" s="157" t="s">
        <v>4614</v>
      </c>
    </row>
    <row r="609" spans="4:17" x14ac:dyDescent="0.25">
      <c r="D609" s="158" t="s">
        <v>4615</v>
      </c>
      <c r="E609" s="157" t="s">
        <v>4589</v>
      </c>
      <c r="F609" s="158"/>
      <c r="G609" s="157"/>
      <c r="H609" s="158"/>
      <c r="I609" s="158"/>
      <c r="J609" s="157" t="str">
        <f t="shared" si="10"/>
        <v/>
      </c>
      <c r="K609" s="163"/>
      <c r="L609" s="164"/>
      <c r="M609" s="165"/>
      <c r="N609" s="158"/>
      <c r="O609" s="158"/>
      <c r="P609" s="158"/>
      <c r="Q609" s="157" t="s">
        <v>4616</v>
      </c>
    </row>
    <row r="610" spans="4:17" x14ac:dyDescent="0.25">
      <c r="D610" s="158" t="s">
        <v>4617</v>
      </c>
      <c r="E610" s="157" t="s">
        <v>4589</v>
      </c>
      <c r="F610" s="158"/>
      <c r="G610" s="157"/>
      <c r="H610" s="158"/>
      <c r="I610" s="158"/>
      <c r="J610" s="157" t="str">
        <f t="shared" si="10"/>
        <v/>
      </c>
      <c r="K610" s="163"/>
      <c r="L610" s="164"/>
      <c r="M610" s="165"/>
      <c r="N610" s="158"/>
      <c r="O610" s="158"/>
      <c r="P610" s="158"/>
      <c r="Q610" s="157" t="s">
        <v>4618</v>
      </c>
    </row>
    <row r="611" spans="4:17" x14ac:dyDescent="0.25">
      <c r="D611" s="158" t="s">
        <v>4619</v>
      </c>
      <c r="E611" s="157" t="s">
        <v>4589</v>
      </c>
      <c r="F611" s="158"/>
      <c r="G611" s="157"/>
      <c r="H611" s="158"/>
      <c r="I611" s="158"/>
      <c r="J611" s="157" t="str">
        <f t="shared" si="10"/>
        <v/>
      </c>
      <c r="K611" s="163"/>
      <c r="L611" s="164"/>
      <c r="M611" s="165"/>
      <c r="N611" s="158"/>
      <c r="O611" s="158"/>
      <c r="P611" s="158"/>
      <c r="Q611" s="157" t="s">
        <v>4620</v>
      </c>
    </row>
    <row r="612" spans="4:17" x14ac:dyDescent="0.25">
      <c r="D612" s="158" t="s">
        <v>4621</v>
      </c>
      <c r="E612" s="157" t="s">
        <v>4589</v>
      </c>
      <c r="F612" s="158"/>
      <c r="G612" s="157"/>
      <c r="H612" s="158"/>
      <c r="I612" s="158"/>
      <c r="J612" s="157" t="str">
        <f t="shared" si="10"/>
        <v/>
      </c>
      <c r="K612" s="163"/>
      <c r="L612" s="164"/>
      <c r="M612" s="165"/>
      <c r="N612" s="158"/>
      <c r="O612" s="158"/>
      <c r="P612" s="158"/>
      <c r="Q612" s="157" t="s">
        <v>4622</v>
      </c>
    </row>
    <row r="613" spans="4:17" x14ac:dyDescent="0.25">
      <c r="D613" s="158" t="s">
        <v>4623</v>
      </c>
      <c r="E613" s="157" t="s">
        <v>4589</v>
      </c>
      <c r="F613" s="158"/>
      <c r="G613" s="157"/>
      <c r="H613" s="158"/>
      <c r="I613" s="158"/>
      <c r="J613" s="157" t="str">
        <f t="shared" si="10"/>
        <v/>
      </c>
      <c r="K613" s="163"/>
      <c r="L613" s="164"/>
      <c r="M613" s="165"/>
      <c r="N613" s="158"/>
      <c r="O613" s="158"/>
      <c r="P613" s="158"/>
      <c r="Q613" s="157" t="s">
        <v>4624</v>
      </c>
    </row>
    <row r="614" spans="4:17" x14ac:dyDescent="0.25">
      <c r="D614" s="158" t="s">
        <v>4625</v>
      </c>
      <c r="E614" s="157" t="s">
        <v>4589</v>
      </c>
      <c r="F614" s="158"/>
      <c r="G614" s="157"/>
      <c r="H614" s="158"/>
      <c r="I614" s="158"/>
      <c r="J614" s="157" t="str">
        <f t="shared" si="10"/>
        <v/>
      </c>
      <c r="K614" s="163"/>
      <c r="L614" s="164"/>
      <c r="M614" s="165"/>
      <c r="N614" s="158"/>
      <c r="O614" s="158"/>
      <c r="P614" s="158"/>
      <c r="Q614" s="157" t="s">
        <v>4626</v>
      </c>
    </row>
    <row r="615" spans="4:17" x14ac:dyDescent="0.25">
      <c r="D615" s="158" t="s">
        <v>4627</v>
      </c>
      <c r="E615" s="157" t="s">
        <v>4589</v>
      </c>
      <c r="F615" s="158"/>
      <c r="G615" s="157"/>
      <c r="H615" s="158"/>
      <c r="I615" s="158"/>
      <c r="J615" s="157" t="str">
        <f t="shared" si="10"/>
        <v/>
      </c>
      <c r="K615" s="163"/>
      <c r="L615" s="164"/>
      <c r="M615" s="165"/>
      <c r="N615" s="158"/>
      <c r="O615" s="158"/>
      <c r="P615" s="158"/>
      <c r="Q615" s="157" t="s">
        <v>4628</v>
      </c>
    </row>
    <row r="616" spans="4:17" x14ac:dyDescent="0.25">
      <c r="D616" s="158" t="s">
        <v>4629</v>
      </c>
      <c r="E616" s="157" t="s">
        <v>4630</v>
      </c>
      <c r="F616" s="158"/>
      <c r="G616" s="157"/>
      <c r="H616" s="158"/>
      <c r="I616" s="158"/>
      <c r="J616" s="157" t="str">
        <f t="shared" si="10"/>
        <v/>
      </c>
      <c r="K616" s="163"/>
      <c r="L616" s="164"/>
      <c r="M616" s="165"/>
      <c r="N616" s="158"/>
      <c r="O616" s="158"/>
      <c r="P616" s="158"/>
      <c r="Q616" s="157" t="s">
        <v>4631</v>
      </c>
    </row>
    <row r="617" spans="4:17" x14ac:dyDescent="0.25">
      <c r="D617" s="158" t="s">
        <v>4632</v>
      </c>
      <c r="E617" s="157" t="s">
        <v>4630</v>
      </c>
      <c r="F617" s="158"/>
      <c r="G617" s="157"/>
      <c r="H617" s="158"/>
      <c r="I617" s="158"/>
      <c r="J617" s="157" t="str">
        <f t="shared" si="10"/>
        <v/>
      </c>
      <c r="K617" s="163"/>
      <c r="L617" s="164"/>
      <c r="M617" s="165"/>
      <c r="N617" s="158"/>
      <c r="O617" s="158"/>
      <c r="P617" s="158"/>
      <c r="Q617" s="157" t="s">
        <v>4633</v>
      </c>
    </row>
    <row r="618" spans="4:17" x14ac:dyDescent="0.25">
      <c r="D618" s="158" t="s">
        <v>4634</v>
      </c>
      <c r="E618" s="157" t="s">
        <v>4630</v>
      </c>
      <c r="F618" s="158"/>
      <c r="G618" s="157"/>
      <c r="H618" s="158"/>
      <c r="I618" s="158"/>
      <c r="J618" s="157" t="str">
        <f t="shared" si="10"/>
        <v/>
      </c>
      <c r="K618" s="163"/>
      <c r="L618" s="164"/>
      <c r="M618" s="165"/>
      <c r="N618" s="158"/>
      <c r="O618" s="158"/>
      <c r="P618" s="158"/>
      <c r="Q618" s="157" t="s">
        <v>4635</v>
      </c>
    </row>
    <row r="619" spans="4:17" x14ac:dyDescent="0.25">
      <c r="D619" s="158" t="s">
        <v>4636</v>
      </c>
      <c r="E619" s="157" t="s">
        <v>4630</v>
      </c>
      <c r="F619" s="158"/>
      <c r="G619" s="157"/>
      <c r="H619" s="158"/>
      <c r="I619" s="158"/>
      <c r="J619" s="157" t="str">
        <f t="shared" si="10"/>
        <v/>
      </c>
      <c r="K619" s="163"/>
      <c r="L619" s="164"/>
      <c r="M619" s="165"/>
      <c r="N619" s="158"/>
      <c r="O619" s="158"/>
      <c r="P619" s="158"/>
      <c r="Q619" s="157" t="s">
        <v>4637</v>
      </c>
    </row>
    <row r="620" spans="4:17" x14ac:dyDescent="0.25">
      <c r="D620" s="158" t="s">
        <v>4638</v>
      </c>
      <c r="E620" s="157" t="s">
        <v>4630</v>
      </c>
      <c r="F620" s="158"/>
      <c r="G620" s="157"/>
      <c r="H620" s="158"/>
      <c r="I620" s="158"/>
      <c r="J620" s="157" t="str">
        <f t="shared" si="10"/>
        <v/>
      </c>
      <c r="K620" s="163"/>
      <c r="L620" s="164"/>
      <c r="M620" s="165"/>
      <c r="N620" s="158"/>
      <c r="O620" s="158"/>
      <c r="P620" s="158"/>
      <c r="Q620" s="157" t="s">
        <v>4639</v>
      </c>
    </row>
    <row r="621" spans="4:17" x14ac:dyDescent="0.25">
      <c r="D621" s="158" t="s">
        <v>4640</v>
      </c>
      <c r="E621" s="157" t="s">
        <v>4630</v>
      </c>
      <c r="F621" s="158"/>
      <c r="G621" s="157"/>
      <c r="H621" s="158"/>
      <c r="I621" s="158"/>
      <c r="J621" s="157" t="str">
        <f t="shared" si="10"/>
        <v/>
      </c>
      <c r="K621" s="163"/>
      <c r="L621" s="164"/>
      <c r="M621" s="165"/>
      <c r="N621" s="158"/>
      <c r="O621" s="158"/>
      <c r="P621" s="158"/>
      <c r="Q621" s="157" t="s">
        <v>4641</v>
      </c>
    </row>
    <row r="622" spans="4:17" x14ac:dyDescent="0.25">
      <c r="D622" s="158" t="s">
        <v>4642</v>
      </c>
      <c r="E622" s="157" t="s">
        <v>4630</v>
      </c>
      <c r="F622" s="158"/>
      <c r="G622" s="157"/>
      <c r="H622" s="158"/>
      <c r="I622" s="158"/>
      <c r="J622" s="157" t="str">
        <f t="shared" si="10"/>
        <v/>
      </c>
      <c r="K622" s="163"/>
      <c r="L622" s="164"/>
      <c r="M622" s="165"/>
      <c r="N622" s="158"/>
      <c r="O622" s="158"/>
      <c r="P622" s="158"/>
      <c r="Q622" s="157" t="s">
        <v>4643</v>
      </c>
    </row>
    <row r="623" spans="4:17" x14ac:dyDescent="0.25">
      <c r="D623" s="158" t="s">
        <v>4644</v>
      </c>
      <c r="E623" s="157" t="s">
        <v>4630</v>
      </c>
      <c r="F623" s="158"/>
      <c r="G623" s="157"/>
      <c r="H623" s="158"/>
      <c r="I623" s="158"/>
      <c r="J623" s="157" t="str">
        <f t="shared" si="10"/>
        <v/>
      </c>
      <c r="K623" s="163"/>
      <c r="L623" s="164"/>
      <c r="M623" s="165"/>
      <c r="N623" s="158"/>
      <c r="O623" s="158"/>
      <c r="P623" s="158"/>
      <c r="Q623" s="157" t="s">
        <v>4645</v>
      </c>
    </row>
    <row r="624" spans="4:17" x14ac:dyDescent="0.25">
      <c r="D624" s="158" t="s">
        <v>4646</v>
      </c>
      <c r="E624" s="157" t="s">
        <v>4630</v>
      </c>
      <c r="F624" s="158"/>
      <c r="G624" s="157"/>
      <c r="H624" s="158"/>
      <c r="I624" s="158"/>
      <c r="J624" s="157" t="str">
        <f t="shared" si="10"/>
        <v/>
      </c>
      <c r="K624" s="163"/>
      <c r="L624" s="164"/>
      <c r="M624" s="165"/>
      <c r="N624" s="158"/>
      <c r="O624" s="158"/>
      <c r="P624" s="158"/>
      <c r="Q624" s="157" t="s">
        <v>4647</v>
      </c>
    </row>
    <row r="625" spans="4:17" x14ac:dyDescent="0.25">
      <c r="D625" s="158" t="s">
        <v>4648</v>
      </c>
      <c r="E625" s="157" t="s">
        <v>4630</v>
      </c>
      <c r="F625" s="158"/>
      <c r="G625" s="157"/>
      <c r="H625" s="158"/>
      <c r="I625" s="158"/>
      <c r="J625" s="157" t="str">
        <f t="shared" si="10"/>
        <v/>
      </c>
      <c r="K625" s="163"/>
      <c r="L625" s="164"/>
      <c r="M625" s="165"/>
      <c r="N625" s="158"/>
      <c r="O625" s="158"/>
      <c r="P625" s="158"/>
      <c r="Q625" s="157" t="s">
        <v>4649</v>
      </c>
    </row>
    <row r="626" spans="4:17" x14ac:dyDescent="0.25">
      <c r="D626" s="158" t="s">
        <v>4650</v>
      </c>
      <c r="E626" s="157" t="s">
        <v>4630</v>
      </c>
      <c r="F626" s="158"/>
      <c r="G626" s="157"/>
      <c r="H626" s="158"/>
      <c r="I626" s="158"/>
      <c r="J626" s="157" t="str">
        <f t="shared" si="10"/>
        <v/>
      </c>
      <c r="K626" s="163"/>
      <c r="L626" s="164"/>
      <c r="M626" s="165"/>
      <c r="N626" s="158"/>
      <c r="O626" s="158"/>
      <c r="P626" s="158"/>
      <c r="Q626" s="157" t="s">
        <v>4651</v>
      </c>
    </row>
    <row r="627" spans="4:17" x14ac:dyDescent="0.25">
      <c r="D627" s="158" t="s">
        <v>4652</v>
      </c>
      <c r="E627" s="157" t="s">
        <v>4630</v>
      </c>
      <c r="F627" s="158"/>
      <c r="G627" s="157"/>
      <c r="H627" s="158"/>
      <c r="I627" s="158"/>
      <c r="J627" s="157" t="str">
        <f t="shared" si="10"/>
        <v/>
      </c>
      <c r="K627" s="163"/>
      <c r="L627" s="164"/>
      <c r="M627" s="165"/>
      <c r="N627" s="158"/>
      <c r="O627" s="158"/>
      <c r="P627" s="158"/>
      <c r="Q627" s="157" t="s">
        <v>4653</v>
      </c>
    </row>
    <row r="628" spans="4:17" x14ac:dyDescent="0.25">
      <c r="D628" s="158" t="s">
        <v>4654</v>
      </c>
      <c r="E628" s="157" t="s">
        <v>4630</v>
      </c>
      <c r="F628" s="158"/>
      <c r="G628" s="157"/>
      <c r="H628" s="158"/>
      <c r="I628" s="158"/>
      <c r="J628" s="157" t="str">
        <f t="shared" si="10"/>
        <v/>
      </c>
      <c r="K628" s="163"/>
      <c r="L628" s="164"/>
      <c r="M628" s="165"/>
      <c r="N628" s="158"/>
      <c r="O628" s="158"/>
      <c r="P628" s="158"/>
      <c r="Q628" s="157" t="s">
        <v>4655</v>
      </c>
    </row>
    <row r="629" spans="4:17" x14ac:dyDescent="0.25">
      <c r="D629" s="158" t="s">
        <v>4656</v>
      </c>
      <c r="E629" s="157" t="s">
        <v>4630</v>
      </c>
      <c r="F629" s="158"/>
      <c r="G629" s="157"/>
      <c r="H629" s="158"/>
      <c r="I629" s="158"/>
      <c r="J629" s="157" t="str">
        <f t="shared" si="10"/>
        <v/>
      </c>
      <c r="K629" s="163"/>
      <c r="L629" s="164"/>
      <c r="M629" s="165"/>
      <c r="N629" s="158"/>
      <c r="O629" s="158"/>
      <c r="P629" s="158"/>
      <c r="Q629" s="157" t="s">
        <v>4657</v>
      </c>
    </row>
    <row r="630" spans="4:17" x14ac:dyDescent="0.25">
      <c r="D630" s="158" t="s">
        <v>4658</v>
      </c>
      <c r="E630" s="157" t="s">
        <v>4630</v>
      </c>
      <c r="F630" s="158"/>
      <c r="G630" s="157"/>
      <c r="H630" s="158"/>
      <c r="I630" s="158"/>
      <c r="J630" s="157" t="str">
        <f t="shared" si="10"/>
        <v/>
      </c>
      <c r="K630" s="163"/>
      <c r="L630" s="164"/>
      <c r="M630" s="165"/>
      <c r="N630" s="158"/>
      <c r="O630" s="158"/>
      <c r="P630" s="158"/>
      <c r="Q630" s="157" t="s">
        <v>4659</v>
      </c>
    </row>
    <row r="631" spans="4:17" x14ac:dyDescent="0.25">
      <c r="D631" s="158" t="s">
        <v>4660</v>
      </c>
      <c r="E631" s="157" t="s">
        <v>4630</v>
      </c>
      <c r="F631" s="158"/>
      <c r="G631" s="157"/>
      <c r="H631" s="158"/>
      <c r="I631" s="158"/>
      <c r="J631" s="157" t="str">
        <f t="shared" si="10"/>
        <v/>
      </c>
      <c r="K631" s="163"/>
      <c r="L631" s="164"/>
      <c r="M631" s="165"/>
      <c r="N631" s="158"/>
      <c r="O631" s="158"/>
      <c r="P631" s="158"/>
      <c r="Q631" s="157" t="s">
        <v>4661</v>
      </c>
    </row>
    <row r="632" spans="4:17" x14ac:dyDescent="0.25">
      <c r="D632" s="158" t="s">
        <v>4662</v>
      </c>
      <c r="E632" s="157" t="s">
        <v>4630</v>
      </c>
      <c r="F632" s="158"/>
      <c r="G632" s="157"/>
      <c r="H632" s="158"/>
      <c r="I632" s="158"/>
      <c r="J632" s="157" t="str">
        <f t="shared" si="10"/>
        <v/>
      </c>
      <c r="K632" s="163"/>
      <c r="L632" s="164"/>
      <c r="M632" s="165"/>
      <c r="N632" s="158"/>
      <c r="O632" s="158"/>
      <c r="P632" s="158"/>
      <c r="Q632" s="157" t="s">
        <v>4663</v>
      </c>
    </row>
    <row r="633" spans="4:17" x14ac:dyDescent="0.25">
      <c r="D633" s="158" t="s">
        <v>4664</v>
      </c>
      <c r="E633" s="157" t="s">
        <v>4630</v>
      </c>
      <c r="F633" s="158"/>
      <c r="G633" s="157"/>
      <c r="H633" s="158"/>
      <c r="I633" s="158"/>
      <c r="J633" s="157" t="str">
        <f t="shared" si="10"/>
        <v/>
      </c>
      <c r="K633" s="163"/>
      <c r="L633" s="164"/>
      <c r="M633" s="165"/>
      <c r="N633" s="158"/>
      <c r="O633" s="158"/>
      <c r="P633" s="158"/>
      <c r="Q633" s="157" t="s">
        <v>4665</v>
      </c>
    </row>
    <row r="634" spans="4:17" x14ac:dyDescent="0.25">
      <c r="D634" s="158" t="s">
        <v>4666</v>
      </c>
      <c r="E634" s="157" t="s">
        <v>4630</v>
      </c>
      <c r="F634" s="158"/>
      <c r="G634" s="157"/>
      <c r="H634" s="158"/>
      <c r="I634" s="158"/>
      <c r="J634" s="157" t="str">
        <f t="shared" si="10"/>
        <v/>
      </c>
      <c r="K634" s="163"/>
      <c r="L634" s="164"/>
      <c r="M634" s="165"/>
      <c r="N634" s="158"/>
      <c r="O634" s="158"/>
      <c r="P634" s="158"/>
      <c r="Q634" s="157" t="s">
        <v>4667</v>
      </c>
    </row>
    <row r="635" spans="4:17" x14ac:dyDescent="0.25">
      <c r="D635" s="158" t="s">
        <v>4668</v>
      </c>
      <c r="E635" s="157" t="s">
        <v>4630</v>
      </c>
      <c r="F635" s="158"/>
      <c r="G635" s="157"/>
      <c r="H635" s="158"/>
      <c r="I635" s="158"/>
      <c r="J635" s="157" t="str">
        <f t="shared" si="10"/>
        <v/>
      </c>
      <c r="K635" s="163"/>
      <c r="L635" s="164"/>
      <c r="M635" s="165"/>
      <c r="N635" s="158"/>
      <c r="O635" s="158"/>
      <c r="P635" s="158"/>
      <c r="Q635" s="157" t="s">
        <v>4669</v>
      </c>
    </row>
    <row r="636" spans="4:17" x14ac:dyDescent="0.25">
      <c r="D636" s="158" t="s">
        <v>4670</v>
      </c>
      <c r="E636" s="157" t="s">
        <v>4671</v>
      </c>
      <c r="F636" s="158"/>
      <c r="G636" s="157"/>
      <c r="H636" s="158"/>
      <c r="I636" s="158"/>
      <c r="J636" s="157" t="str">
        <f t="shared" ref="J636:J699" si="11">F636&amp;H636&amp;I636</f>
        <v/>
      </c>
      <c r="K636" s="163"/>
      <c r="L636" s="164"/>
      <c r="M636" s="165"/>
      <c r="N636" s="158"/>
      <c r="O636" s="158"/>
      <c r="P636" s="158"/>
      <c r="Q636" s="157" t="s">
        <v>4672</v>
      </c>
    </row>
    <row r="637" spans="4:17" x14ac:dyDescent="0.25">
      <c r="D637" s="158" t="s">
        <v>4673</v>
      </c>
      <c r="E637" s="157" t="s">
        <v>4671</v>
      </c>
      <c r="F637" s="158"/>
      <c r="G637" s="157"/>
      <c r="H637" s="158"/>
      <c r="I637" s="158"/>
      <c r="J637" s="157" t="str">
        <f t="shared" si="11"/>
        <v/>
      </c>
      <c r="K637" s="163"/>
      <c r="L637" s="164"/>
      <c r="M637" s="165"/>
      <c r="N637" s="158"/>
      <c r="O637" s="158"/>
      <c r="P637" s="158"/>
      <c r="Q637" s="157" t="s">
        <v>4674</v>
      </c>
    </row>
    <row r="638" spans="4:17" x14ac:dyDescent="0.25">
      <c r="D638" s="158" t="s">
        <v>4675</v>
      </c>
      <c r="E638" s="157" t="s">
        <v>4671</v>
      </c>
      <c r="F638" s="158"/>
      <c r="G638" s="157"/>
      <c r="H638" s="158"/>
      <c r="I638" s="158"/>
      <c r="J638" s="157" t="str">
        <f t="shared" si="11"/>
        <v/>
      </c>
      <c r="K638" s="163"/>
      <c r="L638" s="164"/>
      <c r="M638" s="165"/>
      <c r="N638" s="158"/>
      <c r="O638" s="158"/>
      <c r="P638" s="158"/>
      <c r="Q638" s="157" t="s">
        <v>4676</v>
      </c>
    </row>
    <row r="639" spans="4:17" x14ac:dyDescent="0.25">
      <c r="D639" s="158" t="s">
        <v>4677</v>
      </c>
      <c r="E639" s="157" t="s">
        <v>4671</v>
      </c>
      <c r="F639" s="158"/>
      <c r="G639" s="157"/>
      <c r="H639" s="158"/>
      <c r="I639" s="158"/>
      <c r="J639" s="157" t="str">
        <f t="shared" si="11"/>
        <v/>
      </c>
      <c r="K639" s="163"/>
      <c r="L639" s="164"/>
      <c r="M639" s="165"/>
      <c r="N639" s="158"/>
      <c r="O639" s="158"/>
      <c r="P639" s="158"/>
      <c r="Q639" s="157" t="s">
        <v>4678</v>
      </c>
    </row>
    <row r="640" spans="4:17" x14ac:dyDescent="0.25">
      <c r="D640" s="158" t="s">
        <v>4679</v>
      </c>
      <c r="E640" s="157" t="s">
        <v>4671</v>
      </c>
      <c r="F640" s="158"/>
      <c r="G640" s="157"/>
      <c r="H640" s="158"/>
      <c r="I640" s="158"/>
      <c r="J640" s="157" t="str">
        <f t="shared" si="11"/>
        <v/>
      </c>
      <c r="K640" s="163"/>
      <c r="L640" s="164"/>
      <c r="M640" s="165"/>
      <c r="N640" s="158"/>
      <c r="O640" s="158"/>
      <c r="P640" s="158"/>
      <c r="Q640" s="157" t="s">
        <v>4680</v>
      </c>
    </row>
    <row r="641" spans="4:17" x14ac:dyDescent="0.25">
      <c r="D641" s="158" t="s">
        <v>4681</v>
      </c>
      <c r="E641" s="157" t="s">
        <v>4671</v>
      </c>
      <c r="F641" s="158"/>
      <c r="G641" s="157"/>
      <c r="H641" s="158"/>
      <c r="I641" s="158"/>
      <c r="J641" s="157" t="str">
        <f t="shared" si="11"/>
        <v/>
      </c>
      <c r="K641" s="163"/>
      <c r="L641" s="164"/>
      <c r="M641" s="165"/>
      <c r="N641" s="158"/>
      <c r="O641" s="158"/>
      <c r="P641" s="158"/>
      <c r="Q641" s="157" t="s">
        <v>4682</v>
      </c>
    </row>
    <row r="642" spans="4:17" x14ac:dyDescent="0.25">
      <c r="D642" s="158" t="s">
        <v>4683</v>
      </c>
      <c r="E642" s="157" t="s">
        <v>4671</v>
      </c>
      <c r="F642" s="158"/>
      <c r="G642" s="157"/>
      <c r="H642" s="158"/>
      <c r="I642" s="158"/>
      <c r="J642" s="157" t="str">
        <f t="shared" si="11"/>
        <v/>
      </c>
      <c r="K642" s="163"/>
      <c r="L642" s="164"/>
      <c r="M642" s="165"/>
      <c r="N642" s="158"/>
      <c r="O642" s="158"/>
      <c r="P642" s="158"/>
      <c r="Q642" s="157" t="s">
        <v>4684</v>
      </c>
    </row>
    <row r="643" spans="4:17" x14ac:dyDescent="0.25">
      <c r="D643" s="158" t="s">
        <v>4685</v>
      </c>
      <c r="E643" s="157" t="s">
        <v>4671</v>
      </c>
      <c r="F643" s="158"/>
      <c r="G643" s="157"/>
      <c r="H643" s="158"/>
      <c r="I643" s="158"/>
      <c r="J643" s="157" t="str">
        <f t="shared" si="11"/>
        <v/>
      </c>
      <c r="K643" s="163"/>
      <c r="L643" s="164"/>
      <c r="M643" s="165"/>
      <c r="N643" s="158"/>
      <c r="O643" s="158"/>
      <c r="P643" s="158"/>
      <c r="Q643" s="157" t="s">
        <v>4686</v>
      </c>
    </row>
    <row r="644" spans="4:17" x14ac:dyDescent="0.25">
      <c r="D644" s="158" t="s">
        <v>4687</v>
      </c>
      <c r="E644" s="157" t="s">
        <v>4671</v>
      </c>
      <c r="F644" s="158"/>
      <c r="G644" s="157"/>
      <c r="H644" s="158"/>
      <c r="I644" s="158"/>
      <c r="J644" s="157" t="str">
        <f t="shared" si="11"/>
        <v/>
      </c>
      <c r="K644" s="163"/>
      <c r="L644" s="164"/>
      <c r="M644" s="165"/>
      <c r="N644" s="158"/>
      <c r="O644" s="158"/>
      <c r="P644" s="158"/>
      <c r="Q644" s="157" t="s">
        <v>4688</v>
      </c>
    </row>
    <row r="645" spans="4:17" x14ac:dyDescent="0.25">
      <c r="D645" s="158" t="s">
        <v>4689</v>
      </c>
      <c r="E645" s="157" t="s">
        <v>4671</v>
      </c>
      <c r="F645" s="158"/>
      <c r="G645" s="157"/>
      <c r="H645" s="158"/>
      <c r="I645" s="158"/>
      <c r="J645" s="157" t="str">
        <f t="shared" si="11"/>
        <v/>
      </c>
      <c r="K645" s="163"/>
      <c r="L645" s="164"/>
      <c r="M645" s="165"/>
      <c r="N645" s="158"/>
      <c r="O645" s="158"/>
      <c r="P645" s="158"/>
      <c r="Q645" s="157" t="s">
        <v>4690</v>
      </c>
    </row>
    <row r="646" spans="4:17" x14ac:dyDescent="0.25">
      <c r="D646" s="158" t="s">
        <v>4691</v>
      </c>
      <c r="E646" s="157" t="s">
        <v>4671</v>
      </c>
      <c r="F646" s="158"/>
      <c r="G646" s="157"/>
      <c r="H646" s="158"/>
      <c r="I646" s="158"/>
      <c r="J646" s="157" t="str">
        <f t="shared" si="11"/>
        <v/>
      </c>
      <c r="K646" s="163"/>
      <c r="L646" s="164"/>
      <c r="M646" s="165"/>
      <c r="N646" s="158"/>
      <c r="O646" s="158"/>
      <c r="P646" s="158"/>
      <c r="Q646" s="157" t="s">
        <v>4692</v>
      </c>
    </row>
    <row r="647" spans="4:17" x14ac:dyDescent="0.25">
      <c r="D647" s="158" t="s">
        <v>4693</v>
      </c>
      <c r="E647" s="157" t="s">
        <v>4671</v>
      </c>
      <c r="F647" s="158"/>
      <c r="G647" s="157"/>
      <c r="H647" s="158"/>
      <c r="I647" s="158"/>
      <c r="J647" s="157" t="str">
        <f t="shared" si="11"/>
        <v/>
      </c>
      <c r="K647" s="163"/>
      <c r="L647" s="164"/>
      <c r="M647" s="165"/>
      <c r="N647" s="158"/>
      <c r="O647" s="158"/>
      <c r="P647" s="158"/>
      <c r="Q647" s="157" t="s">
        <v>4694</v>
      </c>
    </row>
    <row r="648" spans="4:17" x14ac:dyDescent="0.25">
      <c r="D648" s="158" t="s">
        <v>4695</v>
      </c>
      <c r="E648" s="157" t="s">
        <v>4671</v>
      </c>
      <c r="F648" s="158"/>
      <c r="G648" s="157"/>
      <c r="H648" s="158"/>
      <c r="I648" s="158"/>
      <c r="J648" s="157" t="str">
        <f t="shared" si="11"/>
        <v/>
      </c>
      <c r="K648" s="163"/>
      <c r="L648" s="164"/>
      <c r="M648" s="165"/>
      <c r="N648" s="158"/>
      <c r="O648" s="158"/>
      <c r="P648" s="158"/>
      <c r="Q648" s="157" t="s">
        <v>4696</v>
      </c>
    </row>
    <row r="649" spans="4:17" x14ac:dyDescent="0.25">
      <c r="D649" s="158" t="s">
        <v>4697</v>
      </c>
      <c r="E649" s="157" t="s">
        <v>4671</v>
      </c>
      <c r="F649" s="158"/>
      <c r="G649" s="157"/>
      <c r="H649" s="158"/>
      <c r="I649" s="158"/>
      <c r="J649" s="157" t="str">
        <f t="shared" si="11"/>
        <v/>
      </c>
      <c r="K649" s="163"/>
      <c r="L649" s="164"/>
      <c r="M649" s="165"/>
      <c r="N649" s="158"/>
      <c r="O649" s="158"/>
      <c r="P649" s="158"/>
      <c r="Q649" s="157" t="s">
        <v>4698</v>
      </c>
    </row>
    <row r="650" spans="4:17" x14ac:dyDescent="0.25">
      <c r="D650" s="158" t="s">
        <v>4699</v>
      </c>
      <c r="E650" s="157" t="s">
        <v>4671</v>
      </c>
      <c r="F650" s="158"/>
      <c r="G650" s="157"/>
      <c r="H650" s="158"/>
      <c r="I650" s="158"/>
      <c r="J650" s="157" t="str">
        <f t="shared" si="11"/>
        <v/>
      </c>
      <c r="K650" s="163"/>
      <c r="L650" s="164"/>
      <c r="M650" s="165"/>
      <c r="N650" s="158"/>
      <c r="O650" s="158"/>
      <c r="P650" s="158"/>
      <c r="Q650" s="157" t="s">
        <v>4700</v>
      </c>
    </row>
    <row r="651" spans="4:17" x14ac:dyDescent="0.25">
      <c r="D651" s="158" t="s">
        <v>4701</v>
      </c>
      <c r="E651" s="157" t="s">
        <v>4671</v>
      </c>
      <c r="F651" s="158"/>
      <c r="G651" s="157"/>
      <c r="H651" s="158"/>
      <c r="I651" s="158"/>
      <c r="J651" s="157" t="str">
        <f t="shared" si="11"/>
        <v/>
      </c>
      <c r="K651" s="163"/>
      <c r="L651" s="164"/>
      <c r="M651" s="165"/>
      <c r="N651" s="158"/>
      <c r="O651" s="158"/>
      <c r="P651" s="158"/>
      <c r="Q651" s="157" t="s">
        <v>4702</v>
      </c>
    </row>
    <row r="652" spans="4:17" x14ac:dyDescent="0.25">
      <c r="D652" s="158" t="s">
        <v>4703</v>
      </c>
      <c r="E652" s="157" t="s">
        <v>4671</v>
      </c>
      <c r="F652" s="158"/>
      <c r="G652" s="157"/>
      <c r="H652" s="158"/>
      <c r="I652" s="158"/>
      <c r="J652" s="157" t="str">
        <f t="shared" si="11"/>
        <v/>
      </c>
      <c r="K652" s="163"/>
      <c r="L652" s="164"/>
      <c r="M652" s="165"/>
      <c r="N652" s="158"/>
      <c r="O652" s="158"/>
      <c r="P652" s="158"/>
      <c r="Q652" s="157" t="s">
        <v>4704</v>
      </c>
    </row>
    <row r="653" spans="4:17" x14ac:dyDescent="0.25">
      <c r="D653" s="158" t="s">
        <v>4705</v>
      </c>
      <c r="E653" s="157" t="s">
        <v>4671</v>
      </c>
      <c r="F653" s="158"/>
      <c r="G653" s="157"/>
      <c r="H653" s="158"/>
      <c r="I653" s="158"/>
      <c r="J653" s="157" t="str">
        <f t="shared" si="11"/>
        <v/>
      </c>
      <c r="K653" s="163"/>
      <c r="L653" s="164"/>
      <c r="M653" s="165"/>
      <c r="N653" s="158"/>
      <c r="O653" s="158"/>
      <c r="P653" s="158"/>
      <c r="Q653" s="157" t="s">
        <v>4706</v>
      </c>
    </row>
    <row r="654" spans="4:17" x14ac:dyDescent="0.25">
      <c r="D654" s="158" t="s">
        <v>4707</v>
      </c>
      <c r="E654" s="157" t="s">
        <v>4671</v>
      </c>
      <c r="F654" s="158"/>
      <c r="G654" s="157"/>
      <c r="H654" s="158"/>
      <c r="I654" s="158"/>
      <c r="J654" s="157" t="str">
        <f t="shared" si="11"/>
        <v/>
      </c>
      <c r="K654" s="163"/>
      <c r="L654" s="164"/>
      <c r="M654" s="165"/>
      <c r="N654" s="158"/>
      <c r="O654" s="158"/>
      <c r="P654" s="158"/>
      <c r="Q654" s="157" t="s">
        <v>4708</v>
      </c>
    </row>
    <row r="655" spans="4:17" x14ac:dyDescent="0.25">
      <c r="D655" s="158" t="s">
        <v>4709</v>
      </c>
      <c r="E655" s="157" t="s">
        <v>4671</v>
      </c>
      <c r="F655" s="158"/>
      <c r="G655" s="157"/>
      <c r="H655" s="158"/>
      <c r="I655" s="158"/>
      <c r="J655" s="157" t="str">
        <f t="shared" si="11"/>
        <v/>
      </c>
      <c r="K655" s="163"/>
      <c r="L655" s="164"/>
      <c r="M655" s="165"/>
      <c r="N655" s="158"/>
      <c r="O655" s="158"/>
      <c r="P655" s="158"/>
      <c r="Q655" s="157" t="s">
        <v>4710</v>
      </c>
    </row>
    <row r="656" spans="4:17" x14ac:dyDescent="0.25">
      <c r="D656" s="158" t="s">
        <v>4711</v>
      </c>
      <c r="E656" s="157" t="s">
        <v>4712</v>
      </c>
      <c r="F656" s="158"/>
      <c r="G656" s="157"/>
      <c r="H656" s="158"/>
      <c r="I656" s="158"/>
      <c r="J656" s="157" t="str">
        <f t="shared" si="11"/>
        <v/>
      </c>
      <c r="K656" s="163"/>
      <c r="L656" s="164"/>
      <c r="M656" s="165"/>
      <c r="N656" s="158"/>
      <c r="O656" s="158"/>
      <c r="P656" s="158"/>
      <c r="Q656" s="157" t="s">
        <v>4713</v>
      </c>
    </row>
    <row r="657" spans="4:17" x14ac:dyDescent="0.25">
      <c r="D657" s="158" t="s">
        <v>4714</v>
      </c>
      <c r="E657" s="157" t="s">
        <v>4712</v>
      </c>
      <c r="F657" s="158"/>
      <c r="G657" s="157"/>
      <c r="H657" s="158"/>
      <c r="I657" s="158"/>
      <c r="J657" s="157" t="str">
        <f t="shared" si="11"/>
        <v/>
      </c>
      <c r="K657" s="163"/>
      <c r="L657" s="164"/>
      <c r="M657" s="165"/>
      <c r="N657" s="158"/>
      <c r="O657" s="158"/>
      <c r="P657" s="158"/>
      <c r="Q657" s="157" t="s">
        <v>4715</v>
      </c>
    </row>
    <row r="658" spans="4:17" x14ac:dyDescent="0.25">
      <c r="D658" s="158" t="s">
        <v>4716</v>
      </c>
      <c r="E658" s="157" t="s">
        <v>4712</v>
      </c>
      <c r="F658" s="158"/>
      <c r="G658" s="157"/>
      <c r="H658" s="158"/>
      <c r="I658" s="158"/>
      <c r="J658" s="157" t="str">
        <f t="shared" si="11"/>
        <v/>
      </c>
      <c r="K658" s="163"/>
      <c r="L658" s="164"/>
      <c r="M658" s="165"/>
      <c r="N658" s="158"/>
      <c r="O658" s="158"/>
      <c r="P658" s="158"/>
      <c r="Q658" s="157" t="s">
        <v>4717</v>
      </c>
    </row>
    <row r="659" spans="4:17" x14ac:dyDescent="0.25">
      <c r="D659" s="158" t="s">
        <v>4718</v>
      </c>
      <c r="E659" s="157" t="s">
        <v>4712</v>
      </c>
      <c r="F659" s="158"/>
      <c r="G659" s="157"/>
      <c r="H659" s="158"/>
      <c r="I659" s="158"/>
      <c r="J659" s="157" t="str">
        <f t="shared" si="11"/>
        <v/>
      </c>
      <c r="K659" s="163"/>
      <c r="L659" s="164"/>
      <c r="M659" s="165"/>
      <c r="N659" s="158"/>
      <c r="O659" s="158"/>
      <c r="P659" s="158"/>
      <c r="Q659" s="157" t="s">
        <v>4719</v>
      </c>
    </row>
    <row r="660" spans="4:17" x14ac:dyDescent="0.25">
      <c r="D660" s="158" t="s">
        <v>4720</v>
      </c>
      <c r="E660" s="157" t="s">
        <v>4712</v>
      </c>
      <c r="F660" s="158"/>
      <c r="G660" s="157"/>
      <c r="H660" s="158"/>
      <c r="I660" s="158"/>
      <c r="J660" s="157" t="str">
        <f t="shared" si="11"/>
        <v/>
      </c>
      <c r="K660" s="163"/>
      <c r="L660" s="164"/>
      <c r="M660" s="165"/>
      <c r="N660" s="158"/>
      <c r="O660" s="158"/>
      <c r="P660" s="158"/>
      <c r="Q660" s="157" t="s">
        <v>4721</v>
      </c>
    </row>
    <row r="661" spans="4:17" x14ac:dyDescent="0.25">
      <c r="D661" s="158" t="s">
        <v>4722</v>
      </c>
      <c r="E661" s="157" t="s">
        <v>4712</v>
      </c>
      <c r="F661" s="158"/>
      <c r="G661" s="157"/>
      <c r="H661" s="158"/>
      <c r="I661" s="158"/>
      <c r="J661" s="157" t="str">
        <f t="shared" si="11"/>
        <v/>
      </c>
      <c r="K661" s="163"/>
      <c r="L661" s="164"/>
      <c r="M661" s="165"/>
      <c r="N661" s="158"/>
      <c r="O661" s="158"/>
      <c r="P661" s="158"/>
      <c r="Q661" s="157" t="s">
        <v>4723</v>
      </c>
    </row>
    <row r="662" spans="4:17" x14ac:dyDescent="0.25">
      <c r="D662" s="158" t="s">
        <v>4724</v>
      </c>
      <c r="E662" s="157" t="s">
        <v>4712</v>
      </c>
      <c r="F662" s="158"/>
      <c r="G662" s="157"/>
      <c r="H662" s="158"/>
      <c r="I662" s="158"/>
      <c r="J662" s="157" t="str">
        <f t="shared" si="11"/>
        <v/>
      </c>
      <c r="K662" s="163"/>
      <c r="L662" s="164"/>
      <c r="M662" s="165"/>
      <c r="N662" s="158"/>
      <c r="O662" s="158"/>
      <c r="P662" s="158"/>
      <c r="Q662" s="157" t="s">
        <v>4725</v>
      </c>
    </row>
    <row r="663" spans="4:17" x14ac:dyDescent="0.25">
      <c r="D663" s="158" t="s">
        <v>4726</v>
      </c>
      <c r="E663" s="157" t="s">
        <v>4712</v>
      </c>
      <c r="F663" s="158"/>
      <c r="G663" s="157"/>
      <c r="H663" s="158"/>
      <c r="I663" s="158"/>
      <c r="J663" s="157" t="str">
        <f t="shared" si="11"/>
        <v/>
      </c>
      <c r="K663" s="163"/>
      <c r="L663" s="164"/>
      <c r="M663" s="165"/>
      <c r="N663" s="158"/>
      <c r="O663" s="158"/>
      <c r="P663" s="158"/>
      <c r="Q663" s="157" t="s">
        <v>4727</v>
      </c>
    </row>
    <row r="664" spans="4:17" x14ac:dyDescent="0.25">
      <c r="D664" s="158" t="s">
        <v>4728</v>
      </c>
      <c r="E664" s="157" t="s">
        <v>4712</v>
      </c>
      <c r="F664" s="158"/>
      <c r="G664" s="157"/>
      <c r="H664" s="158"/>
      <c r="I664" s="158"/>
      <c r="J664" s="157" t="str">
        <f t="shared" si="11"/>
        <v/>
      </c>
      <c r="K664" s="163"/>
      <c r="L664" s="164"/>
      <c r="M664" s="165"/>
      <c r="N664" s="158"/>
      <c r="O664" s="158"/>
      <c r="P664" s="158"/>
      <c r="Q664" s="157" t="s">
        <v>4729</v>
      </c>
    </row>
    <row r="665" spans="4:17" x14ac:dyDescent="0.25">
      <c r="D665" s="158" t="s">
        <v>4730</v>
      </c>
      <c r="E665" s="157" t="s">
        <v>4712</v>
      </c>
      <c r="F665" s="158"/>
      <c r="G665" s="157"/>
      <c r="H665" s="158"/>
      <c r="I665" s="158"/>
      <c r="J665" s="157" t="str">
        <f t="shared" si="11"/>
        <v/>
      </c>
      <c r="K665" s="163"/>
      <c r="L665" s="164"/>
      <c r="M665" s="165"/>
      <c r="N665" s="158"/>
      <c r="O665" s="158"/>
      <c r="P665" s="158"/>
      <c r="Q665" s="157" t="s">
        <v>4731</v>
      </c>
    </row>
    <row r="666" spans="4:17" x14ac:dyDescent="0.25">
      <c r="D666" s="158" t="s">
        <v>4732</v>
      </c>
      <c r="E666" s="157" t="s">
        <v>4712</v>
      </c>
      <c r="F666" s="158"/>
      <c r="G666" s="157"/>
      <c r="H666" s="158"/>
      <c r="I666" s="158"/>
      <c r="J666" s="157" t="str">
        <f t="shared" si="11"/>
        <v/>
      </c>
      <c r="K666" s="163"/>
      <c r="L666" s="164"/>
      <c r="M666" s="165"/>
      <c r="N666" s="158"/>
      <c r="O666" s="158"/>
      <c r="P666" s="158"/>
      <c r="Q666" s="157" t="s">
        <v>4733</v>
      </c>
    </row>
    <row r="667" spans="4:17" x14ac:dyDescent="0.25">
      <c r="D667" s="158" t="s">
        <v>4734</v>
      </c>
      <c r="E667" s="157" t="s">
        <v>4712</v>
      </c>
      <c r="F667" s="158"/>
      <c r="G667" s="157"/>
      <c r="H667" s="158"/>
      <c r="I667" s="158"/>
      <c r="J667" s="157" t="str">
        <f t="shared" si="11"/>
        <v/>
      </c>
      <c r="K667" s="163"/>
      <c r="L667" s="164"/>
      <c r="M667" s="165"/>
      <c r="N667" s="158"/>
      <c r="O667" s="158"/>
      <c r="P667" s="158"/>
      <c r="Q667" s="157" t="s">
        <v>4735</v>
      </c>
    </row>
    <row r="668" spans="4:17" x14ac:dyDescent="0.25">
      <c r="D668" s="158" t="s">
        <v>4736</v>
      </c>
      <c r="E668" s="157" t="s">
        <v>4712</v>
      </c>
      <c r="F668" s="158"/>
      <c r="G668" s="157"/>
      <c r="H668" s="158"/>
      <c r="I668" s="158"/>
      <c r="J668" s="157" t="str">
        <f t="shared" si="11"/>
        <v/>
      </c>
      <c r="K668" s="163"/>
      <c r="L668" s="164"/>
      <c r="M668" s="165"/>
      <c r="N668" s="158"/>
      <c r="O668" s="158"/>
      <c r="P668" s="158"/>
      <c r="Q668" s="157" t="s">
        <v>4737</v>
      </c>
    </row>
    <row r="669" spans="4:17" x14ac:dyDescent="0.25">
      <c r="D669" s="158" t="s">
        <v>4738</v>
      </c>
      <c r="E669" s="157" t="s">
        <v>4712</v>
      </c>
      <c r="F669" s="158"/>
      <c r="G669" s="157"/>
      <c r="H669" s="158"/>
      <c r="I669" s="158"/>
      <c r="J669" s="157" t="str">
        <f t="shared" si="11"/>
        <v/>
      </c>
      <c r="K669" s="163"/>
      <c r="L669" s="164"/>
      <c r="M669" s="165"/>
      <c r="N669" s="158"/>
      <c r="O669" s="158"/>
      <c r="P669" s="158"/>
      <c r="Q669" s="157" t="s">
        <v>4739</v>
      </c>
    </row>
    <row r="670" spans="4:17" x14ac:dyDescent="0.25">
      <c r="D670" s="158" t="s">
        <v>4740</v>
      </c>
      <c r="E670" s="157" t="s">
        <v>4712</v>
      </c>
      <c r="F670" s="158"/>
      <c r="G670" s="157"/>
      <c r="H670" s="158"/>
      <c r="I670" s="158"/>
      <c r="J670" s="157" t="str">
        <f t="shared" si="11"/>
        <v/>
      </c>
      <c r="K670" s="163"/>
      <c r="L670" s="164"/>
      <c r="M670" s="165"/>
      <c r="N670" s="158"/>
      <c r="O670" s="158"/>
      <c r="P670" s="158"/>
      <c r="Q670" s="157" t="s">
        <v>4741</v>
      </c>
    </row>
    <row r="671" spans="4:17" x14ac:dyDescent="0.25">
      <c r="D671" s="158" t="s">
        <v>4742</v>
      </c>
      <c r="E671" s="157" t="s">
        <v>4712</v>
      </c>
      <c r="F671" s="158"/>
      <c r="G671" s="157"/>
      <c r="H671" s="158"/>
      <c r="I671" s="158"/>
      <c r="J671" s="157" t="str">
        <f t="shared" si="11"/>
        <v/>
      </c>
      <c r="K671" s="163"/>
      <c r="L671" s="164"/>
      <c r="M671" s="165"/>
      <c r="N671" s="158"/>
      <c r="O671" s="158"/>
      <c r="P671" s="158"/>
      <c r="Q671" s="157" t="s">
        <v>4743</v>
      </c>
    </row>
    <row r="672" spans="4:17" x14ac:dyDescent="0.25">
      <c r="D672" s="158" t="s">
        <v>4744</v>
      </c>
      <c r="E672" s="157" t="s">
        <v>4712</v>
      </c>
      <c r="F672" s="158"/>
      <c r="G672" s="157"/>
      <c r="H672" s="158"/>
      <c r="I672" s="158"/>
      <c r="J672" s="157" t="str">
        <f t="shared" si="11"/>
        <v/>
      </c>
      <c r="K672" s="163"/>
      <c r="L672" s="164"/>
      <c r="M672" s="165"/>
      <c r="N672" s="158"/>
      <c r="O672" s="158"/>
      <c r="P672" s="158"/>
      <c r="Q672" s="157" t="s">
        <v>4745</v>
      </c>
    </row>
    <row r="673" spans="4:17" x14ac:dyDescent="0.25">
      <c r="D673" s="158" t="s">
        <v>4746</v>
      </c>
      <c r="E673" s="157" t="s">
        <v>4712</v>
      </c>
      <c r="F673" s="158"/>
      <c r="G673" s="157"/>
      <c r="H673" s="158"/>
      <c r="I673" s="158"/>
      <c r="J673" s="157" t="str">
        <f t="shared" si="11"/>
        <v/>
      </c>
      <c r="K673" s="163"/>
      <c r="L673" s="164"/>
      <c r="M673" s="165"/>
      <c r="N673" s="158"/>
      <c r="O673" s="158"/>
      <c r="P673" s="158"/>
      <c r="Q673" s="157" t="s">
        <v>4747</v>
      </c>
    </row>
    <row r="674" spans="4:17" x14ac:dyDescent="0.25">
      <c r="D674" s="158" t="s">
        <v>4748</v>
      </c>
      <c r="E674" s="157" t="s">
        <v>4712</v>
      </c>
      <c r="F674" s="158"/>
      <c r="G674" s="157"/>
      <c r="H674" s="158"/>
      <c r="I674" s="158"/>
      <c r="J674" s="157" t="str">
        <f t="shared" si="11"/>
        <v/>
      </c>
      <c r="K674" s="163"/>
      <c r="L674" s="164"/>
      <c r="M674" s="165"/>
      <c r="N674" s="158"/>
      <c r="O674" s="158"/>
      <c r="P674" s="158"/>
      <c r="Q674" s="157" t="s">
        <v>4749</v>
      </c>
    </row>
    <row r="675" spans="4:17" x14ac:dyDescent="0.25">
      <c r="D675" s="158" t="s">
        <v>4750</v>
      </c>
      <c r="E675" s="157" t="s">
        <v>4712</v>
      </c>
      <c r="F675" s="158"/>
      <c r="G675" s="157"/>
      <c r="H675" s="158"/>
      <c r="I675" s="158"/>
      <c r="J675" s="157" t="str">
        <f t="shared" si="11"/>
        <v/>
      </c>
      <c r="K675" s="163"/>
      <c r="L675" s="164"/>
      <c r="M675" s="165"/>
      <c r="N675" s="158"/>
      <c r="O675" s="158"/>
      <c r="P675" s="158"/>
      <c r="Q675" s="157" t="s">
        <v>4751</v>
      </c>
    </row>
    <row r="676" spans="4:17" x14ac:dyDescent="0.25">
      <c r="D676" s="158" t="s">
        <v>4752</v>
      </c>
      <c r="E676" s="157" t="s">
        <v>4753</v>
      </c>
      <c r="F676" s="158"/>
      <c r="G676" s="157"/>
      <c r="H676" s="158"/>
      <c r="I676" s="158"/>
      <c r="J676" s="157" t="str">
        <f t="shared" si="11"/>
        <v/>
      </c>
      <c r="K676" s="163"/>
      <c r="L676" s="164"/>
      <c r="M676" s="165"/>
      <c r="N676" s="158"/>
      <c r="O676" s="158"/>
      <c r="P676" s="158"/>
      <c r="Q676" s="157" t="s">
        <v>4754</v>
      </c>
    </row>
    <row r="677" spans="4:17" x14ac:dyDescent="0.25">
      <c r="D677" s="158" t="s">
        <v>4755</v>
      </c>
      <c r="E677" s="157" t="s">
        <v>4753</v>
      </c>
      <c r="F677" s="158"/>
      <c r="G677" s="157"/>
      <c r="H677" s="158"/>
      <c r="I677" s="158"/>
      <c r="J677" s="157" t="str">
        <f t="shared" si="11"/>
        <v/>
      </c>
      <c r="K677" s="163"/>
      <c r="L677" s="164"/>
      <c r="M677" s="165"/>
      <c r="N677" s="158"/>
      <c r="O677" s="158"/>
      <c r="P677" s="158"/>
      <c r="Q677" s="157" t="s">
        <v>4756</v>
      </c>
    </row>
    <row r="678" spans="4:17" x14ac:dyDescent="0.25">
      <c r="D678" s="158" t="s">
        <v>4757</v>
      </c>
      <c r="E678" s="157" t="s">
        <v>4753</v>
      </c>
      <c r="F678" s="158"/>
      <c r="G678" s="157"/>
      <c r="H678" s="158"/>
      <c r="I678" s="158"/>
      <c r="J678" s="157" t="str">
        <f t="shared" si="11"/>
        <v/>
      </c>
      <c r="K678" s="163"/>
      <c r="L678" s="164"/>
      <c r="M678" s="165"/>
      <c r="N678" s="158"/>
      <c r="O678" s="158"/>
      <c r="P678" s="158"/>
      <c r="Q678" s="157" t="s">
        <v>4758</v>
      </c>
    </row>
    <row r="679" spans="4:17" x14ac:dyDescent="0.25">
      <c r="D679" s="158" t="s">
        <v>4759</v>
      </c>
      <c r="E679" s="157" t="s">
        <v>4753</v>
      </c>
      <c r="F679" s="158"/>
      <c r="G679" s="157"/>
      <c r="H679" s="158"/>
      <c r="I679" s="158"/>
      <c r="J679" s="157" t="str">
        <f t="shared" si="11"/>
        <v/>
      </c>
      <c r="K679" s="163"/>
      <c r="L679" s="164"/>
      <c r="M679" s="165"/>
      <c r="N679" s="158"/>
      <c r="O679" s="158"/>
      <c r="P679" s="158"/>
      <c r="Q679" s="157" t="s">
        <v>4760</v>
      </c>
    </row>
    <row r="680" spans="4:17" x14ac:dyDescent="0.25">
      <c r="D680" s="158" t="s">
        <v>4761</v>
      </c>
      <c r="E680" s="157" t="s">
        <v>4753</v>
      </c>
      <c r="F680" s="158"/>
      <c r="G680" s="157"/>
      <c r="H680" s="158"/>
      <c r="I680" s="158"/>
      <c r="J680" s="157" t="str">
        <f t="shared" si="11"/>
        <v/>
      </c>
      <c r="K680" s="163"/>
      <c r="L680" s="164"/>
      <c r="M680" s="165"/>
      <c r="N680" s="158"/>
      <c r="O680" s="158"/>
      <c r="P680" s="158"/>
      <c r="Q680" s="157" t="s">
        <v>4762</v>
      </c>
    </row>
    <row r="681" spans="4:17" x14ac:dyDescent="0.25">
      <c r="D681" s="158" t="s">
        <v>4763</v>
      </c>
      <c r="E681" s="157" t="s">
        <v>4753</v>
      </c>
      <c r="F681" s="158"/>
      <c r="G681" s="157"/>
      <c r="H681" s="158"/>
      <c r="I681" s="158"/>
      <c r="J681" s="157" t="str">
        <f t="shared" si="11"/>
        <v/>
      </c>
      <c r="K681" s="163"/>
      <c r="L681" s="164"/>
      <c r="M681" s="165"/>
      <c r="N681" s="158"/>
      <c r="O681" s="158"/>
      <c r="P681" s="158"/>
      <c r="Q681" s="157" t="s">
        <v>4764</v>
      </c>
    </row>
    <row r="682" spans="4:17" x14ac:dyDescent="0.25">
      <c r="D682" s="158" t="s">
        <v>4765</v>
      </c>
      <c r="E682" s="157" t="s">
        <v>4753</v>
      </c>
      <c r="F682" s="158"/>
      <c r="G682" s="157"/>
      <c r="H682" s="158"/>
      <c r="I682" s="158"/>
      <c r="J682" s="157" t="str">
        <f t="shared" si="11"/>
        <v/>
      </c>
      <c r="K682" s="163"/>
      <c r="L682" s="164"/>
      <c r="M682" s="165"/>
      <c r="N682" s="158"/>
      <c r="O682" s="158"/>
      <c r="P682" s="158"/>
      <c r="Q682" s="157" t="s">
        <v>4766</v>
      </c>
    </row>
    <row r="683" spans="4:17" x14ac:dyDescent="0.25">
      <c r="D683" s="158" t="s">
        <v>4767</v>
      </c>
      <c r="E683" s="157" t="s">
        <v>4753</v>
      </c>
      <c r="F683" s="158"/>
      <c r="G683" s="157"/>
      <c r="H683" s="158"/>
      <c r="I683" s="158"/>
      <c r="J683" s="157" t="str">
        <f t="shared" si="11"/>
        <v/>
      </c>
      <c r="K683" s="163"/>
      <c r="L683" s="164"/>
      <c r="M683" s="165"/>
      <c r="N683" s="158"/>
      <c r="O683" s="158"/>
      <c r="P683" s="158"/>
      <c r="Q683" s="157" t="s">
        <v>4768</v>
      </c>
    </row>
    <row r="684" spans="4:17" x14ac:dyDescent="0.25">
      <c r="D684" s="158" t="s">
        <v>4769</v>
      </c>
      <c r="E684" s="157" t="s">
        <v>4753</v>
      </c>
      <c r="F684" s="158"/>
      <c r="G684" s="157"/>
      <c r="H684" s="158"/>
      <c r="I684" s="158"/>
      <c r="J684" s="157" t="str">
        <f t="shared" si="11"/>
        <v/>
      </c>
      <c r="K684" s="163"/>
      <c r="L684" s="164"/>
      <c r="M684" s="165"/>
      <c r="N684" s="158"/>
      <c r="O684" s="158"/>
      <c r="P684" s="158"/>
      <c r="Q684" s="157" t="s">
        <v>4770</v>
      </c>
    </row>
    <row r="685" spans="4:17" x14ac:dyDescent="0.25">
      <c r="D685" s="158" t="s">
        <v>4771</v>
      </c>
      <c r="E685" s="157" t="s">
        <v>4753</v>
      </c>
      <c r="F685" s="158"/>
      <c r="G685" s="157"/>
      <c r="H685" s="158"/>
      <c r="I685" s="158"/>
      <c r="J685" s="157" t="str">
        <f t="shared" si="11"/>
        <v/>
      </c>
      <c r="K685" s="163"/>
      <c r="L685" s="164"/>
      <c r="M685" s="165"/>
      <c r="N685" s="158"/>
      <c r="O685" s="158"/>
      <c r="P685" s="158"/>
      <c r="Q685" s="157" t="s">
        <v>4772</v>
      </c>
    </row>
    <row r="686" spans="4:17" x14ac:dyDescent="0.25">
      <c r="D686" s="158" t="s">
        <v>4773</v>
      </c>
      <c r="E686" s="157" t="s">
        <v>4753</v>
      </c>
      <c r="F686" s="158"/>
      <c r="G686" s="157"/>
      <c r="H686" s="158"/>
      <c r="I686" s="158"/>
      <c r="J686" s="157" t="str">
        <f t="shared" si="11"/>
        <v/>
      </c>
      <c r="K686" s="163"/>
      <c r="L686" s="164"/>
      <c r="M686" s="165"/>
      <c r="N686" s="158"/>
      <c r="O686" s="158"/>
      <c r="P686" s="158"/>
      <c r="Q686" s="157" t="s">
        <v>4774</v>
      </c>
    </row>
    <row r="687" spans="4:17" x14ac:dyDescent="0.25">
      <c r="D687" s="158" t="s">
        <v>4775</v>
      </c>
      <c r="E687" s="157" t="s">
        <v>4753</v>
      </c>
      <c r="F687" s="158"/>
      <c r="G687" s="157"/>
      <c r="H687" s="158"/>
      <c r="I687" s="158"/>
      <c r="J687" s="157" t="str">
        <f t="shared" si="11"/>
        <v/>
      </c>
      <c r="K687" s="163"/>
      <c r="L687" s="164"/>
      <c r="M687" s="165"/>
      <c r="N687" s="158"/>
      <c r="O687" s="158"/>
      <c r="P687" s="158"/>
      <c r="Q687" s="157" t="s">
        <v>4776</v>
      </c>
    </row>
    <row r="688" spans="4:17" x14ac:dyDescent="0.25">
      <c r="D688" s="158" t="s">
        <v>4777</v>
      </c>
      <c r="E688" s="157" t="s">
        <v>4753</v>
      </c>
      <c r="F688" s="158"/>
      <c r="G688" s="157"/>
      <c r="H688" s="158"/>
      <c r="I688" s="158"/>
      <c r="J688" s="157" t="str">
        <f t="shared" si="11"/>
        <v/>
      </c>
      <c r="K688" s="163"/>
      <c r="L688" s="164"/>
      <c r="M688" s="165"/>
      <c r="N688" s="158"/>
      <c r="O688" s="158"/>
      <c r="P688" s="158"/>
      <c r="Q688" s="157" t="s">
        <v>4778</v>
      </c>
    </row>
    <row r="689" spans="4:17" x14ac:dyDescent="0.25">
      <c r="D689" s="158" t="s">
        <v>4779</v>
      </c>
      <c r="E689" s="157" t="s">
        <v>4753</v>
      </c>
      <c r="F689" s="158"/>
      <c r="G689" s="157"/>
      <c r="H689" s="158"/>
      <c r="I689" s="158"/>
      <c r="J689" s="157" t="str">
        <f t="shared" si="11"/>
        <v/>
      </c>
      <c r="K689" s="163"/>
      <c r="L689" s="164"/>
      <c r="M689" s="165"/>
      <c r="N689" s="158"/>
      <c r="O689" s="158"/>
      <c r="P689" s="158"/>
      <c r="Q689" s="157" t="s">
        <v>4780</v>
      </c>
    </row>
    <row r="690" spans="4:17" x14ac:dyDescent="0.25">
      <c r="D690" s="158" t="s">
        <v>4781</v>
      </c>
      <c r="E690" s="157" t="s">
        <v>4753</v>
      </c>
      <c r="F690" s="158"/>
      <c r="G690" s="157"/>
      <c r="H690" s="158"/>
      <c r="I690" s="158"/>
      <c r="J690" s="157" t="str">
        <f t="shared" si="11"/>
        <v/>
      </c>
      <c r="K690" s="163"/>
      <c r="L690" s="164"/>
      <c r="M690" s="165"/>
      <c r="N690" s="158"/>
      <c r="O690" s="158"/>
      <c r="P690" s="158"/>
      <c r="Q690" s="157" t="s">
        <v>4782</v>
      </c>
    </row>
    <row r="691" spans="4:17" x14ac:dyDescent="0.25">
      <c r="D691" s="158" t="s">
        <v>4783</v>
      </c>
      <c r="E691" s="157" t="s">
        <v>4753</v>
      </c>
      <c r="F691" s="158"/>
      <c r="G691" s="157"/>
      <c r="H691" s="158"/>
      <c r="I691" s="158"/>
      <c r="J691" s="157" t="str">
        <f t="shared" si="11"/>
        <v/>
      </c>
      <c r="K691" s="163"/>
      <c r="L691" s="164"/>
      <c r="M691" s="165"/>
      <c r="N691" s="158"/>
      <c r="O691" s="158"/>
      <c r="P691" s="158"/>
      <c r="Q691" s="157" t="s">
        <v>4784</v>
      </c>
    </row>
    <row r="692" spans="4:17" x14ac:dyDescent="0.25">
      <c r="D692" s="158" t="s">
        <v>4785</v>
      </c>
      <c r="E692" s="157" t="s">
        <v>4753</v>
      </c>
      <c r="F692" s="158"/>
      <c r="G692" s="157"/>
      <c r="H692" s="158"/>
      <c r="I692" s="158"/>
      <c r="J692" s="157" t="str">
        <f t="shared" si="11"/>
        <v/>
      </c>
      <c r="K692" s="163"/>
      <c r="L692" s="164"/>
      <c r="M692" s="165"/>
      <c r="N692" s="158"/>
      <c r="O692" s="158"/>
      <c r="P692" s="158"/>
      <c r="Q692" s="157" t="s">
        <v>4786</v>
      </c>
    </row>
    <row r="693" spans="4:17" x14ac:dyDescent="0.25">
      <c r="D693" s="158" t="s">
        <v>4787</v>
      </c>
      <c r="E693" s="157" t="s">
        <v>4753</v>
      </c>
      <c r="F693" s="158"/>
      <c r="G693" s="157"/>
      <c r="H693" s="158"/>
      <c r="I693" s="158"/>
      <c r="J693" s="157" t="str">
        <f t="shared" si="11"/>
        <v/>
      </c>
      <c r="K693" s="163"/>
      <c r="L693" s="164"/>
      <c r="M693" s="165"/>
      <c r="N693" s="158"/>
      <c r="O693" s="158"/>
      <c r="P693" s="158"/>
      <c r="Q693" s="157" t="s">
        <v>4788</v>
      </c>
    </row>
    <row r="694" spans="4:17" x14ac:dyDescent="0.25">
      <c r="D694" s="158" t="s">
        <v>4789</v>
      </c>
      <c r="E694" s="157" t="s">
        <v>4753</v>
      </c>
      <c r="F694" s="158"/>
      <c r="G694" s="157"/>
      <c r="H694" s="158"/>
      <c r="I694" s="158"/>
      <c r="J694" s="157" t="str">
        <f t="shared" si="11"/>
        <v/>
      </c>
      <c r="K694" s="163"/>
      <c r="L694" s="164"/>
      <c r="M694" s="165"/>
      <c r="N694" s="158"/>
      <c r="O694" s="158"/>
      <c r="P694" s="158"/>
      <c r="Q694" s="157" t="s">
        <v>4790</v>
      </c>
    </row>
    <row r="695" spans="4:17" x14ac:dyDescent="0.25">
      <c r="D695" s="158" t="s">
        <v>4791</v>
      </c>
      <c r="E695" s="157" t="s">
        <v>4753</v>
      </c>
      <c r="F695" s="158"/>
      <c r="G695" s="157"/>
      <c r="H695" s="158"/>
      <c r="I695" s="158"/>
      <c r="J695" s="157" t="str">
        <f t="shared" si="11"/>
        <v/>
      </c>
      <c r="K695" s="163"/>
      <c r="L695" s="164"/>
      <c r="M695" s="165"/>
      <c r="N695" s="158"/>
      <c r="O695" s="158"/>
      <c r="P695" s="158"/>
      <c r="Q695" s="157" t="s">
        <v>4792</v>
      </c>
    </row>
    <row r="696" spans="4:17" x14ac:dyDescent="0.25">
      <c r="D696" s="158" t="s">
        <v>4793</v>
      </c>
      <c r="E696" s="157" t="s">
        <v>4794</v>
      </c>
      <c r="F696" s="158"/>
      <c r="G696" s="157"/>
      <c r="H696" s="158"/>
      <c r="I696" s="158"/>
      <c r="J696" s="157" t="str">
        <f t="shared" si="11"/>
        <v/>
      </c>
      <c r="K696" s="163"/>
      <c r="L696" s="164"/>
      <c r="M696" s="165"/>
      <c r="N696" s="158"/>
      <c r="O696" s="158"/>
      <c r="P696" s="158"/>
      <c r="Q696" s="157" t="s">
        <v>4795</v>
      </c>
    </row>
    <row r="697" spans="4:17" x14ac:dyDescent="0.25">
      <c r="D697" s="158" t="s">
        <v>4796</v>
      </c>
      <c r="E697" s="157" t="s">
        <v>4794</v>
      </c>
      <c r="F697" s="158"/>
      <c r="G697" s="157"/>
      <c r="H697" s="158"/>
      <c r="I697" s="158"/>
      <c r="J697" s="157" t="str">
        <f t="shared" si="11"/>
        <v/>
      </c>
      <c r="K697" s="163"/>
      <c r="L697" s="164"/>
      <c r="M697" s="165"/>
      <c r="N697" s="158"/>
      <c r="O697" s="158"/>
      <c r="P697" s="158"/>
      <c r="Q697" s="157" t="s">
        <v>4797</v>
      </c>
    </row>
    <row r="698" spans="4:17" x14ac:dyDescent="0.25">
      <c r="D698" s="158" t="s">
        <v>4798</v>
      </c>
      <c r="E698" s="157" t="s">
        <v>4794</v>
      </c>
      <c r="F698" s="158"/>
      <c r="G698" s="157"/>
      <c r="H698" s="158"/>
      <c r="I698" s="158"/>
      <c r="J698" s="157" t="str">
        <f t="shared" si="11"/>
        <v/>
      </c>
      <c r="K698" s="163"/>
      <c r="L698" s="164"/>
      <c r="M698" s="165"/>
      <c r="N698" s="158"/>
      <c r="O698" s="158"/>
      <c r="P698" s="158"/>
      <c r="Q698" s="157" t="s">
        <v>4799</v>
      </c>
    </row>
    <row r="699" spans="4:17" x14ac:dyDescent="0.25">
      <c r="D699" s="158" t="s">
        <v>4800</v>
      </c>
      <c r="E699" s="157" t="s">
        <v>4794</v>
      </c>
      <c r="F699" s="158"/>
      <c r="G699" s="157"/>
      <c r="H699" s="158"/>
      <c r="I699" s="158"/>
      <c r="J699" s="157" t="str">
        <f t="shared" si="11"/>
        <v/>
      </c>
      <c r="K699" s="163"/>
      <c r="L699" s="164"/>
      <c r="M699" s="165"/>
      <c r="N699" s="158"/>
      <c r="O699" s="158"/>
      <c r="P699" s="158"/>
      <c r="Q699" s="157" t="s">
        <v>4801</v>
      </c>
    </row>
    <row r="700" spans="4:17" x14ac:dyDescent="0.25">
      <c r="D700" s="158" t="s">
        <v>4802</v>
      </c>
      <c r="E700" s="157" t="s">
        <v>4794</v>
      </c>
      <c r="F700" s="158"/>
      <c r="G700" s="157"/>
      <c r="H700" s="158"/>
      <c r="I700" s="158"/>
      <c r="J700" s="157" t="str">
        <f t="shared" ref="J700:J763" si="12">F700&amp;H700&amp;I700</f>
        <v/>
      </c>
      <c r="K700" s="163"/>
      <c r="L700" s="164"/>
      <c r="M700" s="165"/>
      <c r="N700" s="158"/>
      <c r="O700" s="158"/>
      <c r="P700" s="158"/>
      <c r="Q700" s="157" t="s">
        <v>4803</v>
      </c>
    </row>
    <row r="701" spans="4:17" x14ac:dyDescent="0.25">
      <c r="D701" s="158" t="s">
        <v>4804</v>
      </c>
      <c r="E701" s="157" t="s">
        <v>4794</v>
      </c>
      <c r="F701" s="158"/>
      <c r="G701" s="157"/>
      <c r="H701" s="158"/>
      <c r="I701" s="158"/>
      <c r="J701" s="157" t="str">
        <f t="shared" si="12"/>
        <v/>
      </c>
      <c r="K701" s="163"/>
      <c r="L701" s="164"/>
      <c r="M701" s="165"/>
      <c r="N701" s="158"/>
      <c r="O701" s="158"/>
      <c r="P701" s="158"/>
      <c r="Q701" s="157" t="s">
        <v>4805</v>
      </c>
    </row>
    <row r="702" spans="4:17" x14ac:dyDescent="0.25">
      <c r="D702" s="158" t="s">
        <v>4806</v>
      </c>
      <c r="E702" s="157" t="s">
        <v>4794</v>
      </c>
      <c r="F702" s="158"/>
      <c r="G702" s="157"/>
      <c r="H702" s="158"/>
      <c r="I702" s="158"/>
      <c r="J702" s="157" t="str">
        <f t="shared" si="12"/>
        <v/>
      </c>
      <c r="K702" s="163"/>
      <c r="L702" s="164"/>
      <c r="M702" s="165"/>
      <c r="N702" s="158"/>
      <c r="O702" s="158"/>
      <c r="P702" s="158"/>
      <c r="Q702" s="157" t="s">
        <v>4807</v>
      </c>
    </row>
    <row r="703" spans="4:17" x14ac:dyDescent="0.25">
      <c r="D703" s="158" t="s">
        <v>4808</v>
      </c>
      <c r="E703" s="157" t="s">
        <v>4794</v>
      </c>
      <c r="F703" s="158"/>
      <c r="G703" s="157"/>
      <c r="H703" s="158"/>
      <c r="I703" s="158"/>
      <c r="J703" s="157" t="str">
        <f t="shared" si="12"/>
        <v/>
      </c>
      <c r="K703" s="163"/>
      <c r="L703" s="164"/>
      <c r="M703" s="165"/>
      <c r="N703" s="158"/>
      <c r="O703" s="158"/>
      <c r="P703" s="158"/>
      <c r="Q703" s="157" t="s">
        <v>4809</v>
      </c>
    </row>
    <row r="704" spans="4:17" x14ac:dyDescent="0.25">
      <c r="D704" s="158" t="s">
        <v>4810</v>
      </c>
      <c r="E704" s="157" t="s">
        <v>4794</v>
      </c>
      <c r="F704" s="158"/>
      <c r="G704" s="157"/>
      <c r="H704" s="158"/>
      <c r="I704" s="158"/>
      <c r="J704" s="157" t="str">
        <f t="shared" si="12"/>
        <v/>
      </c>
      <c r="K704" s="163"/>
      <c r="L704" s="164"/>
      <c r="M704" s="165"/>
      <c r="N704" s="158"/>
      <c r="O704" s="158"/>
      <c r="P704" s="158"/>
      <c r="Q704" s="157" t="s">
        <v>4811</v>
      </c>
    </row>
    <row r="705" spans="4:17" x14ac:dyDescent="0.25">
      <c r="D705" s="158" t="s">
        <v>4812</v>
      </c>
      <c r="E705" s="157" t="s">
        <v>4794</v>
      </c>
      <c r="F705" s="158"/>
      <c r="G705" s="157"/>
      <c r="H705" s="158"/>
      <c r="I705" s="158"/>
      <c r="J705" s="157" t="str">
        <f t="shared" si="12"/>
        <v/>
      </c>
      <c r="K705" s="163"/>
      <c r="L705" s="164"/>
      <c r="M705" s="165"/>
      <c r="N705" s="158"/>
      <c r="O705" s="158"/>
      <c r="P705" s="158"/>
      <c r="Q705" s="157" t="s">
        <v>4813</v>
      </c>
    </row>
    <row r="706" spans="4:17" x14ac:dyDescent="0.25">
      <c r="D706" s="158" t="s">
        <v>4814</v>
      </c>
      <c r="E706" s="157" t="s">
        <v>4794</v>
      </c>
      <c r="F706" s="158"/>
      <c r="G706" s="157"/>
      <c r="H706" s="158"/>
      <c r="I706" s="158"/>
      <c r="J706" s="157" t="str">
        <f t="shared" si="12"/>
        <v/>
      </c>
      <c r="K706" s="163"/>
      <c r="L706" s="164"/>
      <c r="M706" s="165"/>
      <c r="N706" s="158"/>
      <c r="O706" s="158"/>
      <c r="P706" s="158"/>
      <c r="Q706" s="157" t="s">
        <v>4815</v>
      </c>
    </row>
    <row r="707" spans="4:17" x14ac:dyDescent="0.25">
      <c r="D707" s="158" t="s">
        <v>4816</v>
      </c>
      <c r="E707" s="157" t="s">
        <v>4794</v>
      </c>
      <c r="F707" s="158"/>
      <c r="G707" s="157"/>
      <c r="H707" s="158"/>
      <c r="I707" s="158"/>
      <c r="J707" s="157" t="str">
        <f t="shared" si="12"/>
        <v/>
      </c>
      <c r="K707" s="163"/>
      <c r="L707" s="164"/>
      <c r="M707" s="165"/>
      <c r="N707" s="158"/>
      <c r="O707" s="158"/>
      <c r="P707" s="158"/>
      <c r="Q707" s="157" t="s">
        <v>4817</v>
      </c>
    </row>
    <row r="708" spans="4:17" x14ac:dyDescent="0.25">
      <c r="D708" s="158" t="s">
        <v>4818</v>
      </c>
      <c r="E708" s="157" t="s">
        <v>4794</v>
      </c>
      <c r="F708" s="158"/>
      <c r="G708" s="157"/>
      <c r="H708" s="158"/>
      <c r="I708" s="158"/>
      <c r="J708" s="157" t="str">
        <f t="shared" si="12"/>
        <v/>
      </c>
      <c r="K708" s="163"/>
      <c r="L708" s="164"/>
      <c r="M708" s="165"/>
      <c r="N708" s="158"/>
      <c r="O708" s="158"/>
      <c r="P708" s="158"/>
      <c r="Q708" s="157" t="s">
        <v>4819</v>
      </c>
    </row>
    <row r="709" spans="4:17" x14ac:dyDescent="0.25">
      <c r="D709" s="158" t="s">
        <v>4820</v>
      </c>
      <c r="E709" s="157" t="s">
        <v>4794</v>
      </c>
      <c r="F709" s="158"/>
      <c r="G709" s="157"/>
      <c r="H709" s="158"/>
      <c r="I709" s="158"/>
      <c r="J709" s="157" t="str">
        <f t="shared" si="12"/>
        <v/>
      </c>
      <c r="K709" s="163"/>
      <c r="L709" s="164"/>
      <c r="M709" s="165"/>
      <c r="N709" s="158"/>
      <c r="O709" s="158"/>
      <c r="P709" s="158"/>
      <c r="Q709" s="157" t="s">
        <v>4821</v>
      </c>
    </row>
    <row r="710" spans="4:17" x14ac:dyDescent="0.25">
      <c r="D710" s="158" t="s">
        <v>4822</v>
      </c>
      <c r="E710" s="157" t="s">
        <v>4794</v>
      </c>
      <c r="F710" s="158"/>
      <c r="G710" s="157"/>
      <c r="H710" s="158"/>
      <c r="I710" s="158"/>
      <c r="J710" s="157" t="str">
        <f t="shared" si="12"/>
        <v/>
      </c>
      <c r="K710" s="163"/>
      <c r="L710" s="164"/>
      <c r="M710" s="165"/>
      <c r="N710" s="158"/>
      <c r="O710" s="158"/>
      <c r="P710" s="158"/>
      <c r="Q710" s="157" t="s">
        <v>4823</v>
      </c>
    </row>
    <row r="711" spans="4:17" x14ac:dyDescent="0.25">
      <c r="D711" s="158" t="s">
        <v>4824</v>
      </c>
      <c r="E711" s="157" t="s">
        <v>4794</v>
      </c>
      <c r="F711" s="158"/>
      <c r="G711" s="157"/>
      <c r="H711" s="158"/>
      <c r="I711" s="158"/>
      <c r="J711" s="157" t="str">
        <f t="shared" si="12"/>
        <v/>
      </c>
      <c r="K711" s="163"/>
      <c r="L711" s="164"/>
      <c r="M711" s="165"/>
      <c r="N711" s="158"/>
      <c r="O711" s="158"/>
      <c r="P711" s="158"/>
      <c r="Q711" s="157" t="s">
        <v>4825</v>
      </c>
    </row>
    <row r="712" spans="4:17" x14ac:dyDescent="0.25">
      <c r="D712" s="158" t="s">
        <v>4826</v>
      </c>
      <c r="E712" s="157" t="s">
        <v>4794</v>
      </c>
      <c r="F712" s="158"/>
      <c r="G712" s="157"/>
      <c r="H712" s="158"/>
      <c r="I712" s="158"/>
      <c r="J712" s="157" t="str">
        <f t="shared" si="12"/>
        <v/>
      </c>
      <c r="K712" s="163"/>
      <c r="L712" s="164"/>
      <c r="M712" s="165"/>
      <c r="N712" s="158"/>
      <c r="O712" s="158"/>
      <c r="P712" s="158"/>
      <c r="Q712" s="157" t="s">
        <v>4827</v>
      </c>
    </row>
    <row r="713" spans="4:17" x14ac:dyDescent="0.25">
      <c r="D713" s="158" t="s">
        <v>4828</v>
      </c>
      <c r="E713" s="157" t="s">
        <v>4794</v>
      </c>
      <c r="F713" s="158"/>
      <c r="G713" s="157"/>
      <c r="H713" s="158"/>
      <c r="I713" s="158"/>
      <c r="J713" s="157" t="str">
        <f t="shared" si="12"/>
        <v/>
      </c>
      <c r="K713" s="163"/>
      <c r="L713" s="164"/>
      <c r="M713" s="165"/>
      <c r="N713" s="158"/>
      <c r="O713" s="158"/>
      <c r="P713" s="158"/>
      <c r="Q713" s="157" t="s">
        <v>4829</v>
      </c>
    </row>
    <row r="714" spans="4:17" x14ac:dyDescent="0.25">
      <c r="D714" s="158" t="s">
        <v>4830</v>
      </c>
      <c r="E714" s="157" t="s">
        <v>4794</v>
      </c>
      <c r="F714" s="158"/>
      <c r="G714" s="157"/>
      <c r="H714" s="158"/>
      <c r="I714" s="158"/>
      <c r="J714" s="157" t="str">
        <f t="shared" si="12"/>
        <v/>
      </c>
      <c r="K714" s="163"/>
      <c r="L714" s="164"/>
      <c r="M714" s="165"/>
      <c r="N714" s="158"/>
      <c r="O714" s="158"/>
      <c r="P714" s="158"/>
      <c r="Q714" s="157" t="s">
        <v>4831</v>
      </c>
    </row>
    <row r="715" spans="4:17" x14ac:dyDescent="0.25">
      <c r="D715" s="158" t="s">
        <v>4832</v>
      </c>
      <c r="E715" s="157" t="s">
        <v>4794</v>
      </c>
      <c r="F715" s="158"/>
      <c r="G715" s="157"/>
      <c r="H715" s="158"/>
      <c r="I715" s="158"/>
      <c r="J715" s="157" t="str">
        <f t="shared" si="12"/>
        <v/>
      </c>
      <c r="K715" s="163"/>
      <c r="L715" s="164"/>
      <c r="M715" s="165"/>
      <c r="N715" s="158"/>
      <c r="O715" s="158"/>
      <c r="P715" s="158"/>
      <c r="Q715" s="157" t="s">
        <v>4833</v>
      </c>
    </row>
    <row r="716" spans="4:17" x14ac:dyDescent="0.25">
      <c r="D716" s="158" t="s">
        <v>4834</v>
      </c>
      <c r="E716" s="157" t="s">
        <v>4835</v>
      </c>
      <c r="F716" s="158"/>
      <c r="G716" s="157"/>
      <c r="H716" s="158"/>
      <c r="I716" s="158"/>
      <c r="J716" s="157" t="str">
        <f t="shared" si="12"/>
        <v/>
      </c>
      <c r="K716" s="163"/>
      <c r="L716" s="164"/>
      <c r="M716" s="165"/>
      <c r="N716" s="158"/>
      <c r="O716" s="158"/>
      <c r="P716" s="158"/>
      <c r="Q716" s="157" t="s">
        <v>4836</v>
      </c>
    </row>
    <row r="717" spans="4:17" x14ac:dyDescent="0.25">
      <c r="D717" s="158" t="s">
        <v>4837</v>
      </c>
      <c r="E717" s="157" t="s">
        <v>4835</v>
      </c>
      <c r="F717" s="158"/>
      <c r="G717" s="157"/>
      <c r="H717" s="158"/>
      <c r="I717" s="158"/>
      <c r="J717" s="157" t="str">
        <f t="shared" si="12"/>
        <v/>
      </c>
      <c r="K717" s="163"/>
      <c r="L717" s="164"/>
      <c r="M717" s="165"/>
      <c r="N717" s="158"/>
      <c r="O717" s="158"/>
      <c r="P717" s="158"/>
      <c r="Q717" s="157" t="s">
        <v>4838</v>
      </c>
    </row>
    <row r="718" spans="4:17" x14ac:dyDescent="0.25">
      <c r="D718" s="158" t="s">
        <v>4839</v>
      </c>
      <c r="E718" s="157" t="s">
        <v>4835</v>
      </c>
      <c r="F718" s="158"/>
      <c r="G718" s="157"/>
      <c r="H718" s="158"/>
      <c r="I718" s="158"/>
      <c r="J718" s="157" t="str">
        <f t="shared" si="12"/>
        <v/>
      </c>
      <c r="K718" s="163"/>
      <c r="L718" s="164"/>
      <c r="M718" s="165"/>
      <c r="N718" s="158"/>
      <c r="O718" s="158"/>
      <c r="P718" s="158"/>
      <c r="Q718" s="157" t="s">
        <v>4840</v>
      </c>
    </row>
    <row r="719" spans="4:17" x14ac:dyDescent="0.25">
      <c r="D719" s="158" t="s">
        <v>4841</v>
      </c>
      <c r="E719" s="157" t="s">
        <v>4835</v>
      </c>
      <c r="F719" s="158"/>
      <c r="G719" s="157"/>
      <c r="H719" s="158"/>
      <c r="I719" s="158"/>
      <c r="J719" s="157" t="str">
        <f t="shared" si="12"/>
        <v/>
      </c>
      <c r="K719" s="163"/>
      <c r="L719" s="164"/>
      <c r="M719" s="165"/>
      <c r="N719" s="158"/>
      <c r="O719" s="158"/>
      <c r="P719" s="158"/>
      <c r="Q719" s="157" t="s">
        <v>4842</v>
      </c>
    </row>
    <row r="720" spans="4:17" x14ac:dyDescent="0.25">
      <c r="D720" s="158" t="s">
        <v>4843</v>
      </c>
      <c r="E720" s="157" t="s">
        <v>4835</v>
      </c>
      <c r="F720" s="158"/>
      <c r="G720" s="157"/>
      <c r="H720" s="158"/>
      <c r="I720" s="158"/>
      <c r="J720" s="157" t="str">
        <f t="shared" si="12"/>
        <v/>
      </c>
      <c r="K720" s="163"/>
      <c r="L720" s="164"/>
      <c r="M720" s="165"/>
      <c r="N720" s="158"/>
      <c r="O720" s="158"/>
      <c r="P720" s="158"/>
      <c r="Q720" s="157" t="s">
        <v>4844</v>
      </c>
    </row>
    <row r="721" spans="4:17" x14ac:dyDescent="0.25">
      <c r="D721" s="158" t="s">
        <v>4845</v>
      </c>
      <c r="E721" s="157" t="s">
        <v>4835</v>
      </c>
      <c r="F721" s="158"/>
      <c r="G721" s="157"/>
      <c r="H721" s="158"/>
      <c r="I721" s="158"/>
      <c r="J721" s="157" t="str">
        <f t="shared" si="12"/>
        <v/>
      </c>
      <c r="K721" s="163"/>
      <c r="L721" s="164"/>
      <c r="M721" s="165"/>
      <c r="N721" s="158"/>
      <c r="O721" s="158"/>
      <c r="P721" s="158"/>
      <c r="Q721" s="157" t="s">
        <v>4846</v>
      </c>
    </row>
    <row r="722" spans="4:17" x14ac:dyDescent="0.25">
      <c r="D722" s="158" t="s">
        <v>4847</v>
      </c>
      <c r="E722" s="157" t="s">
        <v>4835</v>
      </c>
      <c r="F722" s="158"/>
      <c r="G722" s="157"/>
      <c r="H722" s="158"/>
      <c r="I722" s="158"/>
      <c r="J722" s="157" t="str">
        <f t="shared" si="12"/>
        <v/>
      </c>
      <c r="K722" s="163"/>
      <c r="L722" s="164"/>
      <c r="M722" s="165"/>
      <c r="N722" s="158"/>
      <c r="O722" s="158"/>
      <c r="P722" s="158"/>
      <c r="Q722" s="157" t="s">
        <v>4848</v>
      </c>
    </row>
    <row r="723" spans="4:17" x14ac:dyDescent="0.25">
      <c r="D723" s="158" t="s">
        <v>4849</v>
      </c>
      <c r="E723" s="157" t="s">
        <v>4835</v>
      </c>
      <c r="F723" s="158"/>
      <c r="G723" s="157"/>
      <c r="H723" s="158"/>
      <c r="I723" s="158"/>
      <c r="J723" s="157" t="str">
        <f t="shared" si="12"/>
        <v/>
      </c>
      <c r="K723" s="163"/>
      <c r="L723" s="164"/>
      <c r="M723" s="165"/>
      <c r="N723" s="158"/>
      <c r="O723" s="158"/>
      <c r="P723" s="158"/>
      <c r="Q723" s="157" t="s">
        <v>4850</v>
      </c>
    </row>
    <row r="724" spans="4:17" x14ac:dyDescent="0.25">
      <c r="D724" s="158" t="s">
        <v>4851</v>
      </c>
      <c r="E724" s="157" t="s">
        <v>4835</v>
      </c>
      <c r="F724" s="158"/>
      <c r="G724" s="157"/>
      <c r="H724" s="158"/>
      <c r="I724" s="158"/>
      <c r="J724" s="157" t="str">
        <f t="shared" si="12"/>
        <v/>
      </c>
      <c r="K724" s="163"/>
      <c r="L724" s="164"/>
      <c r="M724" s="165"/>
      <c r="N724" s="158"/>
      <c r="O724" s="158"/>
      <c r="P724" s="158"/>
      <c r="Q724" s="157" t="s">
        <v>4852</v>
      </c>
    </row>
    <row r="725" spans="4:17" x14ac:dyDescent="0.25">
      <c r="D725" s="158" t="s">
        <v>4853</v>
      </c>
      <c r="E725" s="157" t="s">
        <v>4835</v>
      </c>
      <c r="F725" s="158"/>
      <c r="G725" s="157"/>
      <c r="H725" s="158"/>
      <c r="I725" s="158"/>
      <c r="J725" s="157" t="str">
        <f t="shared" si="12"/>
        <v/>
      </c>
      <c r="K725" s="163"/>
      <c r="L725" s="164"/>
      <c r="M725" s="165"/>
      <c r="N725" s="158"/>
      <c r="O725" s="158"/>
      <c r="P725" s="158"/>
      <c r="Q725" s="157" t="s">
        <v>4854</v>
      </c>
    </row>
    <row r="726" spans="4:17" x14ac:dyDescent="0.25">
      <c r="D726" s="158" t="s">
        <v>4855</v>
      </c>
      <c r="E726" s="157" t="s">
        <v>4835</v>
      </c>
      <c r="F726" s="158"/>
      <c r="G726" s="157"/>
      <c r="H726" s="158"/>
      <c r="I726" s="158"/>
      <c r="J726" s="157" t="str">
        <f t="shared" si="12"/>
        <v/>
      </c>
      <c r="K726" s="163"/>
      <c r="L726" s="164"/>
      <c r="M726" s="165"/>
      <c r="N726" s="158"/>
      <c r="O726" s="158"/>
      <c r="P726" s="158"/>
      <c r="Q726" s="157" t="s">
        <v>4856</v>
      </c>
    </row>
    <row r="727" spans="4:17" x14ac:dyDescent="0.25">
      <c r="D727" s="158" t="s">
        <v>4857</v>
      </c>
      <c r="E727" s="157" t="s">
        <v>4835</v>
      </c>
      <c r="F727" s="158"/>
      <c r="G727" s="157"/>
      <c r="H727" s="158"/>
      <c r="I727" s="158"/>
      <c r="J727" s="157" t="str">
        <f t="shared" si="12"/>
        <v/>
      </c>
      <c r="K727" s="163"/>
      <c r="L727" s="164"/>
      <c r="M727" s="165"/>
      <c r="N727" s="158"/>
      <c r="O727" s="158"/>
      <c r="P727" s="158"/>
      <c r="Q727" s="157" t="s">
        <v>4858</v>
      </c>
    </row>
    <row r="728" spans="4:17" x14ac:dyDescent="0.25">
      <c r="D728" s="158" t="s">
        <v>4859</v>
      </c>
      <c r="E728" s="157" t="s">
        <v>4835</v>
      </c>
      <c r="F728" s="158"/>
      <c r="G728" s="157"/>
      <c r="H728" s="158"/>
      <c r="I728" s="158"/>
      <c r="J728" s="157" t="str">
        <f t="shared" si="12"/>
        <v/>
      </c>
      <c r="K728" s="163"/>
      <c r="L728" s="164"/>
      <c r="M728" s="165"/>
      <c r="N728" s="158"/>
      <c r="O728" s="158"/>
      <c r="P728" s="158"/>
      <c r="Q728" s="157" t="s">
        <v>4860</v>
      </c>
    </row>
    <row r="729" spans="4:17" x14ac:dyDescent="0.25">
      <c r="D729" s="158" t="s">
        <v>4861</v>
      </c>
      <c r="E729" s="157" t="s">
        <v>4835</v>
      </c>
      <c r="F729" s="158"/>
      <c r="G729" s="157"/>
      <c r="H729" s="158"/>
      <c r="I729" s="158"/>
      <c r="J729" s="157" t="str">
        <f t="shared" si="12"/>
        <v/>
      </c>
      <c r="K729" s="163"/>
      <c r="L729" s="164"/>
      <c r="M729" s="165"/>
      <c r="N729" s="158"/>
      <c r="O729" s="158"/>
      <c r="P729" s="158"/>
      <c r="Q729" s="157" t="s">
        <v>4862</v>
      </c>
    </row>
    <row r="730" spans="4:17" x14ac:dyDescent="0.25">
      <c r="D730" s="158" t="s">
        <v>4863</v>
      </c>
      <c r="E730" s="157" t="s">
        <v>4835</v>
      </c>
      <c r="F730" s="158"/>
      <c r="G730" s="157"/>
      <c r="H730" s="158"/>
      <c r="I730" s="158"/>
      <c r="J730" s="157" t="str">
        <f t="shared" si="12"/>
        <v/>
      </c>
      <c r="K730" s="163"/>
      <c r="L730" s="164"/>
      <c r="M730" s="165"/>
      <c r="N730" s="158"/>
      <c r="O730" s="158"/>
      <c r="P730" s="158"/>
      <c r="Q730" s="157" t="s">
        <v>4864</v>
      </c>
    </row>
    <row r="731" spans="4:17" x14ac:dyDescent="0.25">
      <c r="D731" s="158" t="s">
        <v>4865</v>
      </c>
      <c r="E731" s="157" t="s">
        <v>4835</v>
      </c>
      <c r="F731" s="158"/>
      <c r="G731" s="157"/>
      <c r="H731" s="158"/>
      <c r="I731" s="158"/>
      <c r="J731" s="157" t="str">
        <f t="shared" si="12"/>
        <v/>
      </c>
      <c r="K731" s="163"/>
      <c r="L731" s="164"/>
      <c r="M731" s="165"/>
      <c r="N731" s="158"/>
      <c r="O731" s="158"/>
      <c r="P731" s="158"/>
      <c r="Q731" s="157" t="s">
        <v>4866</v>
      </c>
    </row>
    <row r="732" spans="4:17" x14ac:dyDescent="0.25">
      <c r="D732" s="158" t="s">
        <v>4867</v>
      </c>
      <c r="E732" s="157" t="s">
        <v>4835</v>
      </c>
      <c r="F732" s="158"/>
      <c r="G732" s="157"/>
      <c r="H732" s="158"/>
      <c r="I732" s="158"/>
      <c r="J732" s="157" t="str">
        <f t="shared" si="12"/>
        <v/>
      </c>
      <c r="K732" s="163"/>
      <c r="L732" s="164"/>
      <c r="M732" s="165"/>
      <c r="N732" s="158"/>
      <c r="O732" s="158"/>
      <c r="P732" s="158"/>
      <c r="Q732" s="157" t="s">
        <v>4868</v>
      </c>
    </row>
    <row r="733" spans="4:17" x14ac:dyDescent="0.25">
      <c r="D733" s="158" t="s">
        <v>4869</v>
      </c>
      <c r="E733" s="157" t="s">
        <v>4835</v>
      </c>
      <c r="F733" s="158"/>
      <c r="G733" s="157"/>
      <c r="H733" s="158"/>
      <c r="I733" s="158"/>
      <c r="J733" s="157" t="str">
        <f t="shared" si="12"/>
        <v/>
      </c>
      <c r="K733" s="163"/>
      <c r="L733" s="164"/>
      <c r="M733" s="165"/>
      <c r="N733" s="158"/>
      <c r="O733" s="158"/>
      <c r="P733" s="158"/>
      <c r="Q733" s="157" t="s">
        <v>4870</v>
      </c>
    </row>
    <row r="734" spans="4:17" x14ac:dyDescent="0.25">
      <c r="D734" s="158" t="s">
        <v>4871</v>
      </c>
      <c r="E734" s="157" t="s">
        <v>4835</v>
      </c>
      <c r="F734" s="158"/>
      <c r="G734" s="157"/>
      <c r="H734" s="158"/>
      <c r="I734" s="158"/>
      <c r="J734" s="157" t="str">
        <f t="shared" si="12"/>
        <v/>
      </c>
      <c r="K734" s="163"/>
      <c r="L734" s="164"/>
      <c r="M734" s="165"/>
      <c r="N734" s="158"/>
      <c r="O734" s="158"/>
      <c r="P734" s="158"/>
      <c r="Q734" s="157" t="s">
        <v>4872</v>
      </c>
    </row>
    <row r="735" spans="4:17" x14ac:dyDescent="0.25">
      <c r="D735" s="158" t="s">
        <v>4873</v>
      </c>
      <c r="E735" s="157" t="s">
        <v>4835</v>
      </c>
      <c r="F735" s="158"/>
      <c r="G735" s="157"/>
      <c r="H735" s="158"/>
      <c r="I735" s="158"/>
      <c r="J735" s="157" t="str">
        <f t="shared" si="12"/>
        <v/>
      </c>
      <c r="K735" s="163"/>
      <c r="L735" s="164"/>
      <c r="M735" s="165"/>
      <c r="N735" s="158"/>
      <c r="O735" s="158"/>
      <c r="P735" s="158"/>
      <c r="Q735" s="157" t="s">
        <v>4874</v>
      </c>
    </row>
    <row r="736" spans="4:17" x14ac:dyDescent="0.25">
      <c r="D736" s="158" t="s">
        <v>4875</v>
      </c>
      <c r="E736" s="157" t="s">
        <v>4876</v>
      </c>
      <c r="F736" s="158"/>
      <c r="G736" s="157"/>
      <c r="H736" s="158"/>
      <c r="I736" s="158"/>
      <c r="J736" s="157" t="str">
        <f t="shared" si="12"/>
        <v/>
      </c>
      <c r="K736" s="163"/>
      <c r="L736" s="164"/>
      <c r="M736" s="165"/>
      <c r="N736" s="158"/>
      <c r="O736" s="158"/>
      <c r="P736" s="158"/>
      <c r="Q736" s="157" t="s">
        <v>4877</v>
      </c>
    </row>
    <row r="737" spans="4:17" x14ac:dyDescent="0.25">
      <c r="D737" s="158" t="s">
        <v>4878</v>
      </c>
      <c r="E737" s="157" t="s">
        <v>4876</v>
      </c>
      <c r="F737" s="158"/>
      <c r="G737" s="157"/>
      <c r="H737" s="158"/>
      <c r="I737" s="158"/>
      <c r="J737" s="157" t="str">
        <f t="shared" si="12"/>
        <v/>
      </c>
      <c r="K737" s="163"/>
      <c r="L737" s="164"/>
      <c r="M737" s="165"/>
      <c r="N737" s="158"/>
      <c r="O737" s="158"/>
      <c r="P737" s="158"/>
      <c r="Q737" s="157" t="s">
        <v>4879</v>
      </c>
    </row>
    <row r="738" spans="4:17" x14ac:dyDescent="0.25">
      <c r="D738" s="158" t="s">
        <v>4880</v>
      </c>
      <c r="E738" s="157" t="s">
        <v>4876</v>
      </c>
      <c r="F738" s="158"/>
      <c r="G738" s="157"/>
      <c r="H738" s="158"/>
      <c r="I738" s="158"/>
      <c r="J738" s="157" t="str">
        <f t="shared" si="12"/>
        <v/>
      </c>
      <c r="K738" s="163"/>
      <c r="L738" s="164"/>
      <c r="M738" s="165"/>
      <c r="N738" s="158"/>
      <c r="O738" s="158"/>
      <c r="P738" s="158"/>
      <c r="Q738" s="157" t="s">
        <v>4881</v>
      </c>
    </row>
    <row r="739" spans="4:17" x14ac:dyDescent="0.25">
      <c r="D739" s="158" t="s">
        <v>4882</v>
      </c>
      <c r="E739" s="157" t="s">
        <v>4876</v>
      </c>
      <c r="F739" s="158"/>
      <c r="G739" s="157"/>
      <c r="H739" s="158"/>
      <c r="I739" s="158"/>
      <c r="J739" s="157" t="str">
        <f t="shared" si="12"/>
        <v/>
      </c>
      <c r="K739" s="163"/>
      <c r="L739" s="164"/>
      <c r="M739" s="165"/>
      <c r="N739" s="158"/>
      <c r="O739" s="158"/>
      <c r="P739" s="158"/>
      <c r="Q739" s="157" t="s">
        <v>4883</v>
      </c>
    </row>
    <row r="740" spans="4:17" x14ac:dyDescent="0.25">
      <c r="D740" s="158" t="s">
        <v>4884</v>
      </c>
      <c r="E740" s="157" t="s">
        <v>4876</v>
      </c>
      <c r="F740" s="158"/>
      <c r="G740" s="157"/>
      <c r="H740" s="158"/>
      <c r="I740" s="158"/>
      <c r="J740" s="157" t="str">
        <f t="shared" si="12"/>
        <v/>
      </c>
      <c r="K740" s="163"/>
      <c r="L740" s="164"/>
      <c r="M740" s="165"/>
      <c r="N740" s="158"/>
      <c r="O740" s="158"/>
      <c r="P740" s="158"/>
      <c r="Q740" s="157" t="s">
        <v>4885</v>
      </c>
    </row>
    <row r="741" spans="4:17" x14ac:dyDescent="0.25">
      <c r="D741" s="158" t="s">
        <v>4886</v>
      </c>
      <c r="E741" s="157" t="s">
        <v>4876</v>
      </c>
      <c r="F741" s="158"/>
      <c r="G741" s="157"/>
      <c r="H741" s="158"/>
      <c r="I741" s="158"/>
      <c r="J741" s="157" t="str">
        <f t="shared" si="12"/>
        <v/>
      </c>
      <c r="K741" s="163"/>
      <c r="L741" s="164"/>
      <c r="M741" s="165"/>
      <c r="N741" s="158"/>
      <c r="O741" s="158"/>
      <c r="P741" s="158"/>
      <c r="Q741" s="157" t="s">
        <v>4887</v>
      </c>
    </row>
    <row r="742" spans="4:17" x14ac:dyDescent="0.25">
      <c r="D742" s="158" t="s">
        <v>4888</v>
      </c>
      <c r="E742" s="157" t="s">
        <v>4876</v>
      </c>
      <c r="F742" s="158"/>
      <c r="G742" s="157"/>
      <c r="H742" s="158"/>
      <c r="I742" s="158"/>
      <c r="J742" s="157" t="str">
        <f t="shared" si="12"/>
        <v/>
      </c>
      <c r="K742" s="163"/>
      <c r="L742" s="164"/>
      <c r="M742" s="165"/>
      <c r="N742" s="158"/>
      <c r="O742" s="158"/>
      <c r="P742" s="158"/>
      <c r="Q742" s="157" t="s">
        <v>4889</v>
      </c>
    </row>
    <row r="743" spans="4:17" x14ac:dyDescent="0.25">
      <c r="D743" s="158" t="s">
        <v>4890</v>
      </c>
      <c r="E743" s="157" t="s">
        <v>4876</v>
      </c>
      <c r="F743" s="158"/>
      <c r="G743" s="157"/>
      <c r="H743" s="158"/>
      <c r="I743" s="158"/>
      <c r="J743" s="157" t="str">
        <f t="shared" si="12"/>
        <v/>
      </c>
      <c r="K743" s="163"/>
      <c r="L743" s="164"/>
      <c r="M743" s="165"/>
      <c r="N743" s="158"/>
      <c r="O743" s="158"/>
      <c r="P743" s="158"/>
      <c r="Q743" s="157" t="s">
        <v>4891</v>
      </c>
    </row>
    <row r="744" spans="4:17" x14ac:dyDescent="0.25">
      <c r="D744" s="158" t="s">
        <v>4892</v>
      </c>
      <c r="E744" s="157" t="s">
        <v>4876</v>
      </c>
      <c r="F744" s="158"/>
      <c r="G744" s="157"/>
      <c r="H744" s="158"/>
      <c r="I744" s="158"/>
      <c r="J744" s="157" t="str">
        <f t="shared" si="12"/>
        <v/>
      </c>
      <c r="K744" s="163"/>
      <c r="L744" s="164"/>
      <c r="M744" s="165"/>
      <c r="N744" s="158"/>
      <c r="O744" s="158"/>
      <c r="P744" s="158"/>
      <c r="Q744" s="157" t="s">
        <v>4893</v>
      </c>
    </row>
    <row r="745" spans="4:17" x14ac:dyDescent="0.25">
      <c r="D745" s="158" t="s">
        <v>4894</v>
      </c>
      <c r="E745" s="157" t="s">
        <v>4876</v>
      </c>
      <c r="F745" s="158"/>
      <c r="G745" s="157"/>
      <c r="H745" s="158"/>
      <c r="I745" s="158"/>
      <c r="J745" s="157" t="str">
        <f t="shared" si="12"/>
        <v/>
      </c>
      <c r="K745" s="163"/>
      <c r="L745" s="164"/>
      <c r="M745" s="165"/>
      <c r="N745" s="158"/>
      <c r="O745" s="158"/>
      <c r="P745" s="158"/>
      <c r="Q745" s="157" t="s">
        <v>4895</v>
      </c>
    </row>
    <row r="746" spans="4:17" x14ac:dyDescent="0.25">
      <c r="D746" s="158" t="s">
        <v>4896</v>
      </c>
      <c r="E746" s="157" t="s">
        <v>4876</v>
      </c>
      <c r="F746" s="158"/>
      <c r="G746" s="157"/>
      <c r="H746" s="158"/>
      <c r="I746" s="158"/>
      <c r="J746" s="157" t="str">
        <f t="shared" si="12"/>
        <v/>
      </c>
      <c r="K746" s="163"/>
      <c r="L746" s="164"/>
      <c r="M746" s="165"/>
      <c r="N746" s="158"/>
      <c r="O746" s="158"/>
      <c r="P746" s="158"/>
      <c r="Q746" s="157" t="s">
        <v>4897</v>
      </c>
    </row>
    <row r="747" spans="4:17" x14ac:dyDescent="0.25">
      <c r="D747" s="158" t="s">
        <v>4898</v>
      </c>
      <c r="E747" s="157" t="s">
        <v>4876</v>
      </c>
      <c r="F747" s="158"/>
      <c r="G747" s="157"/>
      <c r="H747" s="158"/>
      <c r="I747" s="158"/>
      <c r="J747" s="157" t="str">
        <f t="shared" si="12"/>
        <v/>
      </c>
      <c r="K747" s="163"/>
      <c r="L747" s="164"/>
      <c r="M747" s="165"/>
      <c r="N747" s="158"/>
      <c r="O747" s="158"/>
      <c r="P747" s="158"/>
      <c r="Q747" s="157" t="s">
        <v>4899</v>
      </c>
    </row>
    <row r="748" spans="4:17" x14ac:dyDescent="0.25">
      <c r="D748" s="158" t="s">
        <v>4900</v>
      </c>
      <c r="E748" s="157" t="s">
        <v>4876</v>
      </c>
      <c r="F748" s="158"/>
      <c r="G748" s="157"/>
      <c r="H748" s="158"/>
      <c r="I748" s="158"/>
      <c r="J748" s="157" t="str">
        <f t="shared" si="12"/>
        <v/>
      </c>
      <c r="K748" s="163"/>
      <c r="L748" s="164"/>
      <c r="M748" s="165"/>
      <c r="N748" s="158"/>
      <c r="O748" s="158"/>
      <c r="P748" s="158"/>
      <c r="Q748" s="157" t="s">
        <v>4901</v>
      </c>
    </row>
    <row r="749" spans="4:17" x14ac:dyDescent="0.25">
      <c r="D749" s="158" t="s">
        <v>4902</v>
      </c>
      <c r="E749" s="157" t="s">
        <v>4876</v>
      </c>
      <c r="F749" s="158"/>
      <c r="G749" s="157"/>
      <c r="H749" s="158"/>
      <c r="I749" s="158"/>
      <c r="J749" s="157" t="str">
        <f t="shared" si="12"/>
        <v/>
      </c>
      <c r="K749" s="163"/>
      <c r="L749" s="164"/>
      <c r="M749" s="165"/>
      <c r="N749" s="158"/>
      <c r="O749" s="158"/>
      <c r="P749" s="158"/>
      <c r="Q749" s="157" t="s">
        <v>4903</v>
      </c>
    </row>
    <row r="750" spans="4:17" x14ac:dyDescent="0.25">
      <c r="D750" s="158" t="s">
        <v>4904</v>
      </c>
      <c r="E750" s="157" t="s">
        <v>4876</v>
      </c>
      <c r="F750" s="158"/>
      <c r="G750" s="157"/>
      <c r="H750" s="158"/>
      <c r="I750" s="158"/>
      <c r="J750" s="157" t="str">
        <f t="shared" si="12"/>
        <v/>
      </c>
      <c r="K750" s="163"/>
      <c r="L750" s="164"/>
      <c r="M750" s="165"/>
      <c r="N750" s="158"/>
      <c r="O750" s="158"/>
      <c r="P750" s="158"/>
      <c r="Q750" s="157" t="s">
        <v>4905</v>
      </c>
    </row>
    <row r="751" spans="4:17" x14ac:dyDescent="0.25">
      <c r="D751" s="158" t="s">
        <v>4906</v>
      </c>
      <c r="E751" s="157" t="s">
        <v>4876</v>
      </c>
      <c r="F751" s="158"/>
      <c r="G751" s="157"/>
      <c r="H751" s="158"/>
      <c r="I751" s="158"/>
      <c r="J751" s="157" t="str">
        <f t="shared" si="12"/>
        <v/>
      </c>
      <c r="K751" s="163"/>
      <c r="L751" s="164"/>
      <c r="M751" s="165"/>
      <c r="N751" s="158"/>
      <c r="O751" s="158"/>
      <c r="P751" s="158"/>
      <c r="Q751" s="157" t="s">
        <v>4907</v>
      </c>
    </row>
    <row r="752" spans="4:17" x14ac:dyDescent="0.25">
      <c r="D752" s="158" t="s">
        <v>4908</v>
      </c>
      <c r="E752" s="157" t="s">
        <v>4876</v>
      </c>
      <c r="F752" s="158"/>
      <c r="G752" s="157"/>
      <c r="H752" s="158"/>
      <c r="I752" s="158"/>
      <c r="J752" s="157" t="str">
        <f t="shared" si="12"/>
        <v/>
      </c>
      <c r="K752" s="163"/>
      <c r="L752" s="164"/>
      <c r="M752" s="165"/>
      <c r="N752" s="158"/>
      <c r="O752" s="158"/>
      <c r="P752" s="158"/>
      <c r="Q752" s="157" t="s">
        <v>4909</v>
      </c>
    </row>
    <row r="753" spans="4:17" x14ac:dyDescent="0.25">
      <c r="D753" s="158" t="s">
        <v>4910</v>
      </c>
      <c r="E753" s="157" t="s">
        <v>4876</v>
      </c>
      <c r="F753" s="158"/>
      <c r="G753" s="157"/>
      <c r="H753" s="158"/>
      <c r="I753" s="158"/>
      <c r="J753" s="157" t="str">
        <f t="shared" si="12"/>
        <v/>
      </c>
      <c r="K753" s="163"/>
      <c r="L753" s="164"/>
      <c r="M753" s="165"/>
      <c r="N753" s="158"/>
      <c r="O753" s="158"/>
      <c r="P753" s="158"/>
      <c r="Q753" s="157" t="s">
        <v>4911</v>
      </c>
    </row>
    <row r="754" spans="4:17" x14ac:dyDescent="0.25">
      <c r="D754" s="158" t="s">
        <v>4912</v>
      </c>
      <c r="E754" s="157" t="s">
        <v>4876</v>
      </c>
      <c r="F754" s="158"/>
      <c r="G754" s="157"/>
      <c r="H754" s="158"/>
      <c r="I754" s="158"/>
      <c r="J754" s="157" t="str">
        <f t="shared" si="12"/>
        <v/>
      </c>
      <c r="K754" s="163"/>
      <c r="L754" s="164"/>
      <c r="M754" s="165"/>
      <c r="N754" s="158"/>
      <c r="O754" s="158"/>
      <c r="P754" s="158"/>
      <c r="Q754" s="157" t="s">
        <v>4913</v>
      </c>
    </row>
    <row r="755" spans="4:17" x14ac:dyDescent="0.25">
      <c r="D755" s="158" t="s">
        <v>4914</v>
      </c>
      <c r="E755" s="157" t="s">
        <v>4876</v>
      </c>
      <c r="F755" s="158"/>
      <c r="G755" s="157"/>
      <c r="H755" s="158"/>
      <c r="I755" s="158"/>
      <c r="J755" s="157" t="str">
        <f t="shared" si="12"/>
        <v/>
      </c>
      <c r="K755" s="163"/>
      <c r="L755" s="164"/>
      <c r="M755" s="165"/>
      <c r="N755" s="158"/>
      <c r="O755" s="158"/>
      <c r="P755" s="158"/>
      <c r="Q755" s="157" t="s">
        <v>4915</v>
      </c>
    </row>
    <row r="756" spans="4:17" x14ac:dyDescent="0.25">
      <c r="D756" s="158" t="s">
        <v>4916</v>
      </c>
      <c r="E756" s="157" t="s">
        <v>4917</v>
      </c>
      <c r="F756" s="158"/>
      <c r="G756" s="157"/>
      <c r="H756" s="158"/>
      <c r="I756" s="158"/>
      <c r="J756" s="157" t="str">
        <f t="shared" si="12"/>
        <v/>
      </c>
      <c r="K756" s="163"/>
      <c r="L756" s="164"/>
      <c r="M756" s="165"/>
      <c r="N756" s="158"/>
      <c r="O756" s="158"/>
      <c r="P756" s="158"/>
      <c r="Q756" s="157" t="s">
        <v>4918</v>
      </c>
    </row>
    <row r="757" spans="4:17" x14ac:dyDescent="0.25">
      <c r="D757" s="158" t="s">
        <v>4919</v>
      </c>
      <c r="E757" s="157" t="s">
        <v>4917</v>
      </c>
      <c r="F757" s="158"/>
      <c r="G757" s="157"/>
      <c r="H757" s="158"/>
      <c r="I757" s="158"/>
      <c r="J757" s="157" t="str">
        <f t="shared" si="12"/>
        <v/>
      </c>
      <c r="K757" s="163"/>
      <c r="L757" s="164"/>
      <c r="M757" s="165"/>
      <c r="N757" s="158"/>
      <c r="O757" s="158"/>
      <c r="P757" s="158"/>
      <c r="Q757" s="157" t="s">
        <v>4920</v>
      </c>
    </row>
    <row r="758" spans="4:17" x14ac:dyDescent="0.25">
      <c r="D758" s="158" t="s">
        <v>4921</v>
      </c>
      <c r="E758" s="157" t="s">
        <v>4917</v>
      </c>
      <c r="F758" s="158"/>
      <c r="G758" s="157"/>
      <c r="H758" s="158"/>
      <c r="I758" s="158"/>
      <c r="J758" s="157" t="str">
        <f t="shared" si="12"/>
        <v/>
      </c>
      <c r="K758" s="163"/>
      <c r="L758" s="164"/>
      <c r="M758" s="165"/>
      <c r="N758" s="158"/>
      <c r="O758" s="158"/>
      <c r="P758" s="158"/>
      <c r="Q758" s="157" t="s">
        <v>4922</v>
      </c>
    </row>
    <row r="759" spans="4:17" x14ac:dyDescent="0.25">
      <c r="D759" s="158" t="s">
        <v>4923</v>
      </c>
      <c r="E759" s="157" t="s">
        <v>4917</v>
      </c>
      <c r="F759" s="158"/>
      <c r="G759" s="157"/>
      <c r="H759" s="158"/>
      <c r="I759" s="158"/>
      <c r="J759" s="157" t="str">
        <f t="shared" si="12"/>
        <v/>
      </c>
      <c r="K759" s="163"/>
      <c r="L759" s="164"/>
      <c r="M759" s="165"/>
      <c r="N759" s="158"/>
      <c r="O759" s="158"/>
      <c r="P759" s="158"/>
      <c r="Q759" s="157" t="s">
        <v>4924</v>
      </c>
    </row>
    <row r="760" spans="4:17" x14ac:dyDescent="0.25">
      <c r="D760" s="158" t="s">
        <v>4925</v>
      </c>
      <c r="E760" s="157" t="s">
        <v>4917</v>
      </c>
      <c r="F760" s="158"/>
      <c r="G760" s="157"/>
      <c r="H760" s="158"/>
      <c r="I760" s="158"/>
      <c r="J760" s="157" t="str">
        <f t="shared" si="12"/>
        <v/>
      </c>
      <c r="K760" s="163"/>
      <c r="L760" s="164"/>
      <c r="M760" s="165"/>
      <c r="N760" s="158"/>
      <c r="O760" s="158"/>
      <c r="P760" s="158"/>
      <c r="Q760" s="157" t="s">
        <v>4926</v>
      </c>
    </row>
    <row r="761" spans="4:17" x14ac:dyDescent="0.25">
      <c r="D761" s="158" t="s">
        <v>4927</v>
      </c>
      <c r="E761" s="157" t="s">
        <v>4917</v>
      </c>
      <c r="F761" s="158"/>
      <c r="G761" s="157"/>
      <c r="H761" s="158"/>
      <c r="I761" s="158"/>
      <c r="J761" s="157" t="str">
        <f t="shared" si="12"/>
        <v/>
      </c>
      <c r="K761" s="163"/>
      <c r="L761" s="164"/>
      <c r="M761" s="165"/>
      <c r="N761" s="158"/>
      <c r="O761" s="158"/>
      <c r="P761" s="158"/>
      <c r="Q761" s="157" t="s">
        <v>4928</v>
      </c>
    </row>
    <row r="762" spans="4:17" x14ac:dyDescent="0.25">
      <c r="D762" s="158" t="s">
        <v>4929</v>
      </c>
      <c r="E762" s="157" t="s">
        <v>4917</v>
      </c>
      <c r="F762" s="158"/>
      <c r="G762" s="157"/>
      <c r="H762" s="158"/>
      <c r="I762" s="158"/>
      <c r="J762" s="157" t="str">
        <f t="shared" si="12"/>
        <v/>
      </c>
      <c r="K762" s="163"/>
      <c r="L762" s="164"/>
      <c r="M762" s="165"/>
      <c r="N762" s="158"/>
      <c r="O762" s="158"/>
      <c r="P762" s="158"/>
      <c r="Q762" s="157" t="s">
        <v>4930</v>
      </c>
    </row>
    <row r="763" spans="4:17" x14ac:dyDescent="0.25">
      <c r="D763" s="158" t="s">
        <v>4931</v>
      </c>
      <c r="E763" s="157" t="s">
        <v>4917</v>
      </c>
      <c r="F763" s="158"/>
      <c r="G763" s="157"/>
      <c r="H763" s="158"/>
      <c r="I763" s="158"/>
      <c r="J763" s="157" t="str">
        <f t="shared" si="12"/>
        <v/>
      </c>
      <c r="K763" s="163"/>
      <c r="L763" s="164"/>
      <c r="M763" s="165"/>
      <c r="N763" s="158"/>
      <c r="O763" s="158"/>
      <c r="P763" s="158"/>
      <c r="Q763" s="157" t="s">
        <v>4932</v>
      </c>
    </row>
    <row r="764" spans="4:17" x14ac:dyDescent="0.25">
      <c r="D764" s="158" t="s">
        <v>4933</v>
      </c>
      <c r="E764" s="157" t="s">
        <v>4917</v>
      </c>
      <c r="F764" s="158"/>
      <c r="G764" s="157"/>
      <c r="H764" s="158"/>
      <c r="I764" s="158"/>
      <c r="J764" s="157" t="str">
        <f t="shared" ref="J764:J827" si="13">F764&amp;H764&amp;I764</f>
        <v/>
      </c>
      <c r="K764" s="163"/>
      <c r="L764" s="164"/>
      <c r="M764" s="165"/>
      <c r="N764" s="158"/>
      <c r="O764" s="158"/>
      <c r="P764" s="158"/>
      <c r="Q764" s="157" t="s">
        <v>4934</v>
      </c>
    </row>
    <row r="765" spans="4:17" x14ac:dyDescent="0.25">
      <c r="D765" s="158" t="s">
        <v>4935</v>
      </c>
      <c r="E765" s="157" t="s">
        <v>4917</v>
      </c>
      <c r="F765" s="158"/>
      <c r="G765" s="157"/>
      <c r="H765" s="158"/>
      <c r="I765" s="158"/>
      <c r="J765" s="157" t="str">
        <f t="shared" si="13"/>
        <v/>
      </c>
      <c r="K765" s="163"/>
      <c r="L765" s="164"/>
      <c r="M765" s="165"/>
      <c r="N765" s="158"/>
      <c r="O765" s="158"/>
      <c r="P765" s="158"/>
      <c r="Q765" s="157" t="s">
        <v>4936</v>
      </c>
    </row>
    <row r="766" spans="4:17" x14ac:dyDescent="0.25">
      <c r="D766" s="158" t="s">
        <v>4937</v>
      </c>
      <c r="E766" s="157" t="s">
        <v>4917</v>
      </c>
      <c r="F766" s="158"/>
      <c r="G766" s="157"/>
      <c r="H766" s="158"/>
      <c r="I766" s="158"/>
      <c r="J766" s="157" t="str">
        <f t="shared" si="13"/>
        <v/>
      </c>
      <c r="K766" s="163"/>
      <c r="L766" s="164"/>
      <c r="M766" s="165"/>
      <c r="N766" s="158"/>
      <c r="O766" s="158"/>
      <c r="P766" s="158"/>
      <c r="Q766" s="157" t="s">
        <v>4938</v>
      </c>
    </row>
    <row r="767" spans="4:17" x14ac:dyDescent="0.25">
      <c r="D767" s="158" t="s">
        <v>4939</v>
      </c>
      <c r="E767" s="157" t="s">
        <v>4917</v>
      </c>
      <c r="F767" s="158"/>
      <c r="G767" s="157"/>
      <c r="H767" s="158"/>
      <c r="I767" s="158"/>
      <c r="J767" s="157" t="str">
        <f t="shared" si="13"/>
        <v/>
      </c>
      <c r="K767" s="163"/>
      <c r="L767" s="164"/>
      <c r="M767" s="165"/>
      <c r="N767" s="158"/>
      <c r="O767" s="158"/>
      <c r="P767" s="158"/>
      <c r="Q767" s="157" t="s">
        <v>4940</v>
      </c>
    </row>
    <row r="768" spans="4:17" x14ac:dyDescent="0.25">
      <c r="D768" s="158" t="s">
        <v>4941</v>
      </c>
      <c r="E768" s="157" t="s">
        <v>4917</v>
      </c>
      <c r="F768" s="158"/>
      <c r="G768" s="157"/>
      <c r="H768" s="158"/>
      <c r="I768" s="158"/>
      <c r="J768" s="157" t="str">
        <f t="shared" si="13"/>
        <v/>
      </c>
      <c r="K768" s="163"/>
      <c r="L768" s="164"/>
      <c r="M768" s="165"/>
      <c r="N768" s="158"/>
      <c r="O768" s="158"/>
      <c r="P768" s="158"/>
      <c r="Q768" s="157" t="s">
        <v>4942</v>
      </c>
    </row>
    <row r="769" spans="4:17" x14ac:dyDescent="0.25">
      <c r="D769" s="158" t="s">
        <v>4943</v>
      </c>
      <c r="E769" s="157" t="s">
        <v>4917</v>
      </c>
      <c r="F769" s="158"/>
      <c r="G769" s="157"/>
      <c r="H769" s="158"/>
      <c r="I769" s="158"/>
      <c r="J769" s="157" t="str">
        <f t="shared" si="13"/>
        <v/>
      </c>
      <c r="K769" s="163"/>
      <c r="L769" s="164"/>
      <c r="M769" s="165"/>
      <c r="N769" s="158"/>
      <c r="O769" s="158"/>
      <c r="P769" s="158"/>
      <c r="Q769" s="157" t="s">
        <v>4944</v>
      </c>
    </row>
    <row r="770" spans="4:17" x14ac:dyDescent="0.25">
      <c r="D770" s="158" t="s">
        <v>4945</v>
      </c>
      <c r="E770" s="157" t="s">
        <v>4917</v>
      </c>
      <c r="F770" s="158"/>
      <c r="G770" s="157"/>
      <c r="H770" s="158"/>
      <c r="I770" s="158"/>
      <c r="J770" s="157" t="str">
        <f t="shared" si="13"/>
        <v/>
      </c>
      <c r="K770" s="163"/>
      <c r="L770" s="164"/>
      <c r="M770" s="165"/>
      <c r="N770" s="158"/>
      <c r="O770" s="158"/>
      <c r="P770" s="158"/>
      <c r="Q770" s="157" t="s">
        <v>4946</v>
      </c>
    </row>
    <row r="771" spans="4:17" x14ac:dyDescent="0.25">
      <c r="D771" s="158" t="s">
        <v>4947</v>
      </c>
      <c r="E771" s="157" t="s">
        <v>4917</v>
      </c>
      <c r="F771" s="158"/>
      <c r="G771" s="157"/>
      <c r="H771" s="158"/>
      <c r="I771" s="158"/>
      <c r="J771" s="157" t="str">
        <f t="shared" si="13"/>
        <v/>
      </c>
      <c r="K771" s="163"/>
      <c r="L771" s="164"/>
      <c r="M771" s="165"/>
      <c r="N771" s="158"/>
      <c r="O771" s="158"/>
      <c r="P771" s="158"/>
      <c r="Q771" s="157" t="s">
        <v>4948</v>
      </c>
    </row>
    <row r="772" spans="4:17" x14ac:dyDescent="0.25">
      <c r="D772" s="158" t="s">
        <v>4949</v>
      </c>
      <c r="E772" s="157" t="s">
        <v>4917</v>
      </c>
      <c r="F772" s="158"/>
      <c r="G772" s="157"/>
      <c r="H772" s="158"/>
      <c r="I772" s="158"/>
      <c r="J772" s="157" t="str">
        <f t="shared" si="13"/>
        <v/>
      </c>
      <c r="K772" s="163"/>
      <c r="L772" s="164"/>
      <c r="M772" s="165"/>
      <c r="N772" s="158"/>
      <c r="O772" s="158"/>
      <c r="P772" s="158"/>
      <c r="Q772" s="157" t="s">
        <v>4950</v>
      </c>
    </row>
    <row r="773" spans="4:17" x14ac:dyDescent="0.25">
      <c r="D773" s="158" t="s">
        <v>4951</v>
      </c>
      <c r="E773" s="157" t="s">
        <v>4917</v>
      </c>
      <c r="F773" s="158"/>
      <c r="G773" s="157"/>
      <c r="H773" s="158"/>
      <c r="I773" s="158"/>
      <c r="J773" s="157" t="str">
        <f t="shared" si="13"/>
        <v/>
      </c>
      <c r="K773" s="163"/>
      <c r="L773" s="164"/>
      <c r="M773" s="165"/>
      <c r="N773" s="158"/>
      <c r="O773" s="158"/>
      <c r="P773" s="158"/>
      <c r="Q773" s="157" t="s">
        <v>4952</v>
      </c>
    </row>
    <row r="774" spans="4:17" x14ac:dyDescent="0.25">
      <c r="D774" s="158" t="s">
        <v>4953</v>
      </c>
      <c r="E774" s="157" t="s">
        <v>4917</v>
      </c>
      <c r="F774" s="158"/>
      <c r="G774" s="157"/>
      <c r="H774" s="158"/>
      <c r="I774" s="158"/>
      <c r="J774" s="157" t="str">
        <f t="shared" si="13"/>
        <v/>
      </c>
      <c r="K774" s="163"/>
      <c r="L774" s="164"/>
      <c r="M774" s="165"/>
      <c r="N774" s="158"/>
      <c r="O774" s="158"/>
      <c r="P774" s="158"/>
      <c r="Q774" s="157" t="s">
        <v>4954</v>
      </c>
    </row>
    <row r="775" spans="4:17" x14ac:dyDescent="0.25">
      <c r="D775" s="158" t="s">
        <v>4955</v>
      </c>
      <c r="E775" s="157" t="s">
        <v>4917</v>
      </c>
      <c r="F775" s="158"/>
      <c r="G775" s="157"/>
      <c r="H775" s="158"/>
      <c r="I775" s="158"/>
      <c r="J775" s="157" t="str">
        <f t="shared" si="13"/>
        <v/>
      </c>
      <c r="K775" s="163"/>
      <c r="L775" s="164"/>
      <c r="M775" s="165"/>
      <c r="N775" s="158"/>
      <c r="O775" s="158"/>
      <c r="P775" s="158"/>
      <c r="Q775" s="157" t="s">
        <v>4956</v>
      </c>
    </row>
    <row r="776" spans="4:17" x14ac:dyDescent="0.25">
      <c r="D776" s="158" t="s">
        <v>4957</v>
      </c>
      <c r="E776" s="157" t="s">
        <v>4958</v>
      </c>
      <c r="F776" s="158"/>
      <c r="G776" s="157"/>
      <c r="H776" s="158"/>
      <c r="I776" s="158"/>
      <c r="J776" s="157" t="str">
        <f t="shared" si="13"/>
        <v/>
      </c>
      <c r="K776" s="163"/>
      <c r="L776" s="164"/>
      <c r="M776" s="165"/>
      <c r="N776" s="158"/>
      <c r="O776" s="158"/>
      <c r="P776" s="158"/>
      <c r="Q776" s="157" t="s">
        <v>4959</v>
      </c>
    </row>
    <row r="777" spans="4:17" x14ac:dyDescent="0.25">
      <c r="D777" s="158" t="s">
        <v>4960</v>
      </c>
      <c r="E777" s="157" t="s">
        <v>4958</v>
      </c>
      <c r="F777" s="158"/>
      <c r="G777" s="157"/>
      <c r="H777" s="158"/>
      <c r="I777" s="158"/>
      <c r="J777" s="157" t="str">
        <f t="shared" si="13"/>
        <v/>
      </c>
      <c r="K777" s="163"/>
      <c r="L777" s="164"/>
      <c r="M777" s="165"/>
      <c r="N777" s="158"/>
      <c r="O777" s="158"/>
      <c r="P777" s="158"/>
      <c r="Q777" s="157" t="s">
        <v>4961</v>
      </c>
    </row>
    <row r="778" spans="4:17" x14ac:dyDescent="0.25">
      <c r="D778" s="158" t="s">
        <v>4962</v>
      </c>
      <c r="E778" s="157" t="s">
        <v>4958</v>
      </c>
      <c r="F778" s="158"/>
      <c r="G778" s="157"/>
      <c r="H778" s="158"/>
      <c r="I778" s="158"/>
      <c r="J778" s="157" t="str">
        <f t="shared" si="13"/>
        <v/>
      </c>
      <c r="K778" s="163"/>
      <c r="L778" s="164"/>
      <c r="M778" s="165"/>
      <c r="N778" s="158"/>
      <c r="O778" s="158"/>
      <c r="P778" s="158"/>
      <c r="Q778" s="157" t="s">
        <v>4963</v>
      </c>
    </row>
    <row r="779" spans="4:17" x14ac:dyDescent="0.25">
      <c r="D779" s="158" t="s">
        <v>4964</v>
      </c>
      <c r="E779" s="157" t="s">
        <v>4958</v>
      </c>
      <c r="F779" s="158"/>
      <c r="G779" s="157"/>
      <c r="H779" s="158"/>
      <c r="I779" s="158"/>
      <c r="J779" s="157" t="str">
        <f t="shared" si="13"/>
        <v/>
      </c>
      <c r="K779" s="163"/>
      <c r="L779" s="164"/>
      <c r="M779" s="165"/>
      <c r="N779" s="158"/>
      <c r="O779" s="158"/>
      <c r="P779" s="158"/>
      <c r="Q779" s="157" t="s">
        <v>4965</v>
      </c>
    </row>
    <row r="780" spans="4:17" x14ac:dyDescent="0.25">
      <c r="D780" s="158" t="s">
        <v>4966</v>
      </c>
      <c r="E780" s="157" t="s">
        <v>4958</v>
      </c>
      <c r="F780" s="158"/>
      <c r="G780" s="157"/>
      <c r="H780" s="158"/>
      <c r="I780" s="158"/>
      <c r="J780" s="157" t="str">
        <f t="shared" si="13"/>
        <v/>
      </c>
      <c r="K780" s="163"/>
      <c r="L780" s="164"/>
      <c r="M780" s="165"/>
      <c r="N780" s="158"/>
      <c r="O780" s="158"/>
      <c r="P780" s="158"/>
      <c r="Q780" s="157" t="s">
        <v>4967</v>
      </c>
    </row>
    <row r="781" spans="4:17" x14ac:dyDescent="0.25">
      <c r="D781" s="158" t="s">
        <v>4968</v>
      </c>
      <c r="E781" s="157" t="s">
        <v>4958</v>
      </c>
      <c r="F781" s="158"/>
      <c r="G781" s="157"/>
      <c r="H781" s="158"/>
      <c r="I781" s="158"/>
      <c r="J781" s="157" t="str">
        <f t="shared" si="13"/>
        <v/>
      </c>
      <c r="K781" s="163"/>
      <c r="L781" s="164"/>
      <c r="M781" s="165"/>
      <c r="N781" s="158"/>
      <c r="O781" s="158"/>
      <c r="P781" s="158"/>
      <c r="Q781" s="157" t="s">
        <v>4969</v>
      </c>
    </row>
    <row r="782" spans="4:17" x14ac:dyDescent="0.25">
      <c r="D782" s="158" t="s">
        <v>4970</v>
      </c>
      <c r="E782" s="157" t="s">
        <v>4958</v>
      </c>
      <c r="F782" s="158"/>
      <c r="G782" s="157"/>
      <c r="H782" s="158"/>
      <c r="I782" s="158"/>
      <c r="J782" s="157" t="str">
        <f t="shared" si="13"/>
        <v/>
      </c>
      <c r="K782" s="163"/>
      <c r="L782" s="164"/>
      <c r="M782" s="165"/>
      <c r="N782" s="158"/>
      <c r="O782" s="158"/>
      <c r="P782" s="158"/>
      <c r="Q782" s="157" t="s">
        <v>4971</v>
      </c>
    </row>
    <row r="783" spans="4:17" x14ac:dyDescent="0.25">
      <c r="D783" s="158" t="s">
        <v>4972</v>
      </c>
      <c r="E783" s="157" t="s">
        <v>4958</v>
      </c>
      <c r="F783" s="158"/>
      <c r="G783" s="157"/>
      <c r="H783" s="158"/>
      <c r="I783" s="158"/>
      <c r="J783" s="157" t="str">
        <f t="shared" si="13"/>
        <v/>
      </c>
      <c r="K783" s="163"/>
      <c r="L783" s="164"/>
      <c r="M783" s="165"/>
      <c r="N783" s="158"/>
      <c r="O783" s="158"/>
      <c r="P783" s="158"/>
      <c r="Q783" s="157" t="s">
        <v>4973</v>
      </c>
    </row>
    <row r="784" spans="4:17" x14ac:dyDescent="0.25">
      <c r="D784" s="158" t="s">
        <v>4974</v>
      </c>
      <c r="E784" s="157" t="s">
        <v>4958</v>
      </c>
      <c r="F784" s="158"/>
      <c r="G784" s="157"/>
      <c r="H784" s="158"/>
      <c r="I784" s="158"/>
      <c r="J784" s="157" t="str">
        <f t="shared" si="13"/>
        <v/>
      </c>
      <c r="K784" s="163"/>
      <c r="L784" s="164"/>
      <c r="M784" s="165"/>
      <c r="N784" s="158"/>
      <c r="O784" s="158"/>
      <c r="P784" s="158"/>
      <c r="Q784" s="157" t="s">
        <v>4975</v>
      </c>
    </row>
    <row r="785" spans="4:17" x14ac:dyDescent="0.25">
      <c r="D785" s="158" t="s">
        <v>4976</v>
      </c>
      <c r="E785" s="157" t="s">
        <v>4958</v>
      </c>
      <c r="F785" s="158"/>
      <c r="G785" s="157"/>
      <c r="H785" s="158"/>
      <c r="I785" s="158"/>
      <c r="J785" s="157" t="str">
        <f t="shared" si="13"/>
        <v/>
      </c>
      <c r="K785" s="163"/>
      <c r="L785" s="164"/>
      <c r="M785" s="165"/>
      <c r="N785" s="158"/>
      <c r="O785" s="158"/>
      <c r="P785" s="158"/>
      <c r="Q785" s="157" t="s">
        <v>4977</v>
      </c>
    </row>
    <row r="786" spans="4:17" x14ac:dyDescent="0.25">
      <c r="D786" s="158" t="s">
        <v>4978</v>
      </c>
      <c r="E786" s="157" t="s">
        <v>4958</v>
      </c>
      <c r="F786" s="158"/>
      <c r="G786" s="157"/>
      <c r="H786" s="158"/>
      <c r="I786" s="158"/>
      <c r="J786" s="157" t="str">
        <f t="shared" si="13"/>
        <v/>
      </c>
      <c r="K786" s="163"/>
      <c r="L786" s="164"/>
      <c r="M786" s="165"/>
      <c r="N786" s="158"/>
      <c r="O786" s="158"/>
      <c r="P786" s="158"/>
      <c r="Q786" s="157" t="s">
        <v>4979</v>
      </c>
    </row>
    <row r="787" spans="4:17" x14ac:dyDescent="0.25">
      <c r="D787" s="158" t="s">
        <v>4980</v>
      </c>
      <c r="E787" s="157" t="s">
        <v>4958</v>
      </c>
      <c r="F787" s="158"/>
      <c r="G787" s="157"/>
      <c r="H787" s="158"/>
      <c r="I787" s="158"/>
      <c r="J787" s="157" t="str">
        <f t="shared" si="13"/>
        <v/>
      </c>
      <c r="K787" s="163"/>
      <c r="L787" s="164"/>
      <c r="M787" s="165"/>
      <c r="N787" s="158"/>
      <c r="O787" s="158"/>
      <c r="P787" s="158"/>
      <c r="Q787" s="157" t="s">
        <v>4981</v>
      </c>
    </row>
    <row r="788" spans="4:17" x14ac:dyDescent="0.25">
      <c r="D788" s="158" t="s">
        <v>4982</v>
      </c>
      <c r="E788" s="157" t="s">
        <v>4958</v>
      </c>
      <c r="F788" s="158"/>
      <c r="G788" s="157"/>
      <c r="H788" s="158"/>
      <c r="I788" s="158"/>
      <c r="J788" s="157" t="str">
        <f t="shared" si="13"/>
        <v/>
      </c>
      <c r="K788" s="163"/>
      <c r="L788" s="164"/>
      <c r="M788" s="165"/>
      <c r="N788" s="158"/>
      <c r="O788" s="158"/>
      <c r="P788" s="158"/>
      <c r="Q788" s="157" t="s">
        <v>4983</v>
      </c>
    </row>
    <row r="789" spans="4:17" x14ac:dyDescent="0.25">
      <c r="D789" s="158" t="s">
        <v>4984</v>
      </c>
      <c r="E789" s="157" t="s">
        <v>4958</v>
      </c>
      <c r="F789" s="158"/>
      <c r="G789" s="157"/>
      <c r="H789" s="158"/>
      <c r="I789" s="158"/>
      <c r="J789" s="157" t="str">
        <f t="shared" si="13"/>
        <v/>
      </c>
      <c r="K789" s="163"/>
      <c r="L789" s="164"/>
      <c r="M789" s="165"/>
      <c r="N789" s="158"/>
      <c r="O789" s="158"/>
      <c r="P789" s="158"/>
      <c r="Q789" s="157" t="s">
        <v>4985</v>
      </c>
    </row>
    <row r="790" spans="4:17" x14ac:dyDescent="0.25">
      <c r="D790" s="158" t="s">
        <v>4986</v>
      </c>
      <c r="E790" s="157" t="s">
        <v>4958</v>
      </c>
      <c r="F790" s="158"/>
      <c r="G790" s="157"/>
      <c r="H790" s="158"/>
      <c r="I790" s="158"/>
      <c r="J790" s="157" t="str">
        <f t="shared" si="13"/>
        <v/>
      </c>
      <c r="K790" s="163"/>
      <c r="L790" s="164"/>
      <c r="M790" s="165"/>
      <c r="N790" s="158"/>
      <c r="O790" s="158"/>
      <c r="P790" s="158"/>
      <c r="Q790" s="157" t="s">
        <v>4987</v>
      </c>
    </row>
    <row r="791" spans="4:17" x14ac:dyDescent="0.25">
      <c r="D791" s="158" t="s">
        <v>4988</v>
      </c>
      <c r="E791" s="157" t="s">
        <v>4958</v>
      </c>
      <c r="F791" s="158"/>
      <c r="G791" s="157"/>
      <c r="H791" s="158"/>
      <c r="I791" s="158"/>
      <c r="J791" s="157" t="str">
        <f t="shared" si="13"/>
        <v/>
      </c>
      <c r="K791" s="163"/>
      <c r="L791" s="164"/>
      <c r="M791" s="165"/>
      <c r="N791" s="158"/>
      <c r="O791" s="158"/>
      <c r="P791" s="158"/>
      <c r="Q791" s="157" t="s">
        <v>4989</v>
      </c>
    </row>
    <row r="792" spans="4:17" x14ac:dyDescent="0.25">
      <c r="D792" s="158" t="s">
        <v>4990</v>
      </c>
      <c r="E792" s="157" t="s">
        <v>4958</v>
      </c>
      <c r="F792" s="158"/>
      <c r="G792" s="157"/>
      <c r="H792" s="158"/>
      <c r="I792" s="158"/>
      <c r="J792" s="157" t="str">
        <f t="shared" si="13"/>
        <v/>
      </c>
      <c r="K792" s="163"/>
      <c r="L792" s="164"/>
      <c r="M792" s="165"/>
      <c r="N792" s="158"/>
      <c r="O792" s="158"/>
      <c r="P792" s="158"/>
      <c r="Q792" s="157" t="s">
        <v>4991</v>
      </c>
    </row>
    <row r="793" spans="4:17" x14ac:dyDescent="0.25">
      <c r="D793" s="158" t="s">
        <v>4992</v>
      </c>
      <c r="E793" s="157" t="s">
        <v>4958</v>
      </c>
      <c r="F793" s="158"/>
      <c r="G793" s="157"/>
      <c r="H793" s="158"/>
      <c r="I793" s="158"/>
      <c r="J793" s="157" t="str">
        <f t="shared" si="13"/>
        <v/>
      </c>
      <c r="K793" s="163"/>
      <c r="L793" s="164"/>
      <c r="M793" s="165"/>
      <c r="N793" s="158"/>
      <c r="O793" s="158"/>
      <c r="P793" s="158"/>
      <c r="Q793" s="157" t="s">
        <v>4993</v>
      </c>
    </row>
    <row r="794" spans="4:17" x14ac:dyDescent="0.25">
      <c r="D794" s="158" t="s">
        <v>4994</v>
      </c>
      <c r="E794" s="157" t="s">
        <v>4958</v>
      </c>
      <c r="F794" s="158"/>
      <c r="G794" s="157"/>
      <c r="H794" s="158"/>
      <c r="I794" s="158"/>
      <c r="J794" s="157" t="str">
        <f t="shared" si="13"/>
        <v/>
      </c>
      <c r="K794" s="163"/>
      <c r="L794" s="164"/>
      <c r="M794" s="165"/>
      <c r="N794" s="158"/>
      <c r="O794" s="158"/>
      <c r="P794" s="158"/>
      <c r="Q794" s="157" t="s">
        <v>4995</v>
      </c>
    </row>
    <row r="795" spans="4:17" x14ac:dyDescent="0.25">
      <c r="D795" s="158" t="s">
        <v>4996</v>
      </c>
      <c r="E795" s="157" t="s">
        <v>4958</v>
      </c>
      <c r="F795" s="158"/>
      <c r="G795" s="157"/>
      <c r="H795" s="158"/>
      <c r="I795" s="158"/>
      <c r="J795" s="157" t="str">
        <f t="shared" si="13"/>
        <v/>
      </c>
      <c r="K795" s="163"/>
      <c r="L795" s="164"/>
      <c r="M795" s="165"/>
      <c r="N795" s="158"/>
      <c r="O795" s="158"/>
      <c r="P795" s="158"/>
      <c r="Q795" s="157" t="s">
        <v>4997</v>
      </c>
    </row>
    <row r="796" spans="4:17" x14ac:dyDescent="0.25">
      <c r="D796" s="158" t="s">
        <v>4998</v>
      </c>
      <c r="E796" s="157" t="s">
        <v>4999</v>
      </c>
      <c r="F796" s="158"/>
      <c r="G796" s="157"/>
      <c r="H796" s="158"/>
      <c r="I796" s="158"/>
      <c r="J796" s="157" t="str">
        <f t="shared" si="13"/>
        <v/>
      </c>
      <c r="K796" s="163"/>
      <c r="L796" s="164"/>
      <c r="M796" s="165"/>
      <c r="N796" s="158"/>
      <c r="O796" s="158"/>
      <c r="P796" s="158"/>
      <c r="Q796" s="157" t="s">
        <v>5000</v>
      </c>
    </row>
    <row r="797" spans="4:17" x14ac:dyDescent="0.25">
      <c r="D797" s="158" t="s">
        <v>5001</v>
      </c>
      <c r="E797" s="157" t="s">
        <v>4999</v>
      </c>
      <c r="F797" s="158"/>
      <c r="G797" s="157"/>
      <c r="H797" s="158"/>
      <c r="I797" s="158"/>
      <c r="J797" s="157" t="str">
        <f t="shared" si="13"/>
        <v/>
      </c>
      <c r="K797" s="163"/>
      <c r="L797" s="164"/>
      <c r="M797" s="165"/>
      <c r="N797" s="158"/>
      <c r="O797" s="158"/>
      <c r="P797" s="158"/>
      <c r="Q797" s="157" t="s">
        <v>5002</v>
      </c>
    </row>
    <row r="798" spans="4:17" x14ac:dyDescent="0.25">
      <c r="D798" s="158" t="s">
        <v>5003</v>
      </c>
      <c r="E798" s="157" t="s">
        <v>4999</v>
      </c>
      <c r="F798" s="158"/>
      <c r="G798" s="157"/>
      <c r="H798" s="158"/>
      <c r="I798" s="158"/>
      <c r="J798" s="157" t="str">
        <f t="shared" si="13"/>
        <v/>
      </c>
      <c r="K798" s="163"/>
      <c r="L798" s="164"/>
      <c r="M798" s="165"/>
      <c r="N798" s="158"/>
      <c r="O798" s="158"/>
      <c r="P798" s="158"/>
      <c r="Q798" s="157" t="s">
        <v>5004</v>
      </c>
    </row>
    <row r="799" spans="4:17" x14ac:dyDescent="0.25">
      <c r="D799" s="158" t="s">
        <v>5005</v>
      </c>
      <c r="E799" s="157" t="s">
        <v>4999</v>
      </c>
      <c r="F799" s="158"/>
      <c r="G799" s="157"/>
      <c r="H799" s="158"/>
      <c r="I799" s="158"/>
      <c r="J799" s="157" t="str">
        <f t="shared" si="13"/>
        <v/>
      </c>
      <c r="K799" s="163"/>
      <c r="L799" s="164"/>
      <c r="M799" s="165"/>
      <c r="N799" s="158"/>
      <c r="O799" s="158"/>
      <c r="P799" s="158"/>
      <c r="Q799" s="157" t="s">
        <v>5006</v>
      </c>
    </row>
    <row r="800" spans="4:17" x14ac:dyDescent="0.25">
      <c r="D800" s="158" t="s">
        <v>5007</v>
      </c>
      <c r="E800" s="157" t="s">
        <v>4999</v>
      </c>
      <c r="F800" s="158"/>
      <c r="G800" s="157"/>
      <c r="H800" s="158"/>
      <c r="I800" s="158"/>
      <c r="J800" s="157" t="str">
        <f t="shared" si="13"/>
        <v/>
      </c>
      <c r="K800" s="163"/>
      <c r="L800" s="164"/>
      <c r="M800" s="165"/>
      <c r="N800" s="158"/>
      <c r="O800" s="158"/>
      <c r="P800" s="158"/>
      <c r="Q800" s="157" t="s">
        <v>5008</v>
      </c>
    </row>
    <row r="801" spans="4:17" x14ac:dyDescent="0.25">
      <c r="D801" s="158" t="s">
        <v>5009</v>
      </c>
      <c r="E801" s="157" t="s">
        <v>4999</v>
      </c>
      <c r="F801" s="158"/>
      <c r="G801" s="157"/>
      <c r="H801" s="158"/>
      <c r="I801" s="158"/>
      <c r="J801" s="157" t="str">
        <f t="shared" si="13"/>
        <v/>
      </c>
      <c r="K801" s="163"/>
      <c r="L801" s="164"/>
      <c r="M801" s="165"/>
      <c r="N801" s="158"/>
      <c r="O801" s="158"/>
      <c r="P801" s="158"/>
      <c r="Q801" s="157" t="s">
        <v>5010</v>
      </c>
    </row>
    <row r="802" spans="4:17" x14ac:dyDescent="0.25">
      <c r="D802" s="158" t="s">
        <v>5011</v>
      </c>
      <c r="E802" s="157" t="s">
        <v>4999</v>
      </c>
      <c r="F802" s="158"/>
      <c r="G802" s="157"/>
      <c r="H802" s="158"/>
      <c r="I802" s="158"/>
      <c r="J802" s="157" t="str">
        <f t="shared" si="13"/>
        <v/>
      </c>
      <c r="K802" s="163"/>
      <c r="L802" s="164"/>
      <c r="M802" s="165"/>
      <c r="N802" s="158"/>
      <c r="O802" s="158"/>
      <c r="P802" s="158"/>
      <c r="Q802" s="157" t="s">
        <v>5012</v>
      </c>
    </row>
    <row r="803" spans="4:17" x14ac:dyDescent="0.25">
      <c r="D803" s="158" t="s">
        <v>5013</v>
      </c>
      <c r="E803" s="157" t="s">
        <v>4999</v>
      </c>
      <c r="F803" s="158"/>
      <c r="G803" s="157"/>
      <c r="H803" s="158"/>
      <c r="I803" s="158"/>
      <c r="J803" s="157" t="str">
        <f t="shared" si="13"/>
        <v/>
      </c>
      <c r="K803" s="163"/>
      <c r="L803" s="164"/>
      <c r="M803" s="165"/>
      <c r="N803" s="158"/>
      <c r="O803" s="158"/>
      <c r="P803" s="158"/>
      <c r="Q803" s="157" t="s">
        <v>5014</v>
      </c>
    </row>
    <row r="804" spans="4:17" x14ac:dyDescent="0.25">
      <c r="D804" s="158" t="s">
        <v>5015</v>
      </c>
      <c r="E804" s="157" t="s">
        <v>4999</v>
      </c>
      <c r="F804" s="158"/>
      <c r="G804" s="157"/>
      <c r="H804" s="158"/>
      <c r="I804" s="158"/>
      <c r="J804" s="157" t="str">
        <f t="shared" si="13"/>
        <v/>
      </c>
      <c r="K804" s="163"/>
      <c r="L804" s="164"/>
      <c r="M804" s="165"/>
      <c r="N804" s="158"/>
      <c r="O804" s="158"/>
      <c r="P804" s="158"/>
      <c r="Q804" s="157" t="s">
        <v>5016</v>
      </c>
    </row>
    <row r="805" spans="4:17" x14ac:dyDescent="0.25">
      <c r="D805" s="158" t="s">
        <v>5017</v>
      </c>
      <c r="E805" s="157" t="s">
        <v>4999</v>
      </c>
      <c r="F805" s="158"/>
      <c r="G805" s="157"/>
      <c r="H805" s="158"/>
      <c r="I805" s="158"/>
      <c r="J805" s="157" t="str">
        <f t="shared" si="13"/>
        <v/>
      </c>
      <c r="K805" s="163"/>
      <c r="L805" s="164"/>
      <c r="M805" s="165"/>
      <c r="N805" s="158"/>
      <c r="O805" s="158"/>
      <c r="P805" s="158"/>
      <c r="Q805" s="157" t="s">
        <v>5018</v>
      </c>
    </row>
    <row r="806" spans="4:17" x14ac:dyDescent="0.25">
      <c r="D806" s="158" t="s">
        <v>5019</v>
      </c>
      <c r="E806" s="157" t="s">
        <v>4999</v>
      </c>
      <c r="F806" s="158"/>
      <c r="G806" s="157"/>
      <c r="H806" s="158"/>
      <c r="I806" s="158"/>
      <c r="J806" s="157" t="str">
        <f t="shared" si="13"/>
        <v/>
      </c>
      <c r="K806" s="163"/>
      <c r="L806" s="164"/>
      <c r="M806" s="165"/>
      <c r="N806" s="158"/>
      <c r="O806" s="158"/>
      <c r="P806" s="158"/>
      <c r="Q806" s="157" t="s">
        <v>5020</v>
      </c>
    </row>
    <row r="807" spans="4:17" x14ac:dyDescent="0.25">
      <c r="D807" s="158" t="s">
        <v>5021</v>
      </c>
      <c r="E807" s="157" t="s">
        <v>4999</v>
      </c>
      <c r="F807" s="158"/>
      <c r="G807" s="157"/>
      <c r="H807" s="158"/>
      <c r="I807" s="158"/>
      <c r="J807" s="157" t="str">
        <f t="shared" si="13"/>
        <v/>
      </c>
      <c r="K807" s="163"/>
      <c r="L807" s="164"/>
      <c r="M807" s="165"/>
      <c r="N807" s="158"/>
      <c r="O807" s="158"/>
      <c r="P807" s="158"/>
      <c r="Q807" s="157" t="s">
        <v>5022</v>
      </c>
    </row>
    <row r="808" spans="4:17" x14ac:dyDescent="0.25">
      <c r="D808" s="158" t="s">
        <v>5023</v>
      </c>
      <c r="E808" s="157" t="s">
        <v>4999</v>
      </c>
      <c r="F808" s="158"/>
      <c r="G808" s="157"/>
      <c r="H808" s="158"/>
      <c r="I808" s="158"/>
      <c r="J808" s="157" t="str">
        <f t="shared" si="13"/>
        <v/>
      </c>
      <c r="K808" s="163"/>
      <c r="L808" s="164"/>
      <c r="M808" s="165"/>
      <c r="N808" s="158"/>
      <c r="O808" s="158"/>
      <c r="P808" s="158"/>
      <c r="Q808" s="157" t="s">
        <v>5024</v>
      </c>
    </row>
    <row r="809" spans="4:17" x14ac:dyDescent="0.25">
      <c r="D809" s="158" t="s">
        <v>5025</v>
      </c>
      <c r="E809" s="157" t="s">
        <v>4999</v>
      </c>
      <c r="F809" s="158"/>
      <c r="G809" s="157"/>
      <c r="H809" s="158"/>
      <c r="I809" s="158"/>
      <c r="J809" s="157" t="str">
        <f t="shared" si="13"/>
        <v/>
      </c>
      <c r="K809" s="163"/>
      <c r="L809" s="164"/>
      <c r="M809" s="165"/>
      <c r="N809" s="158"/>
      <c r="O809" s="158"/>
      <c r="P809" s="158"/>
      <c r="Q809" s="157" t="s">
        <v>5026</v>
      </c>
    </row>
    <row r="810" spans="4:17" x14ac:dyDescent="0.25">
      <c r="D810" s="158" t="s">
        <v>5027</v>
      </c>
      <c r="E810" s="157" t="s">
        <v>4999</v>
      </c>
      <c r="F810" s="158"/>
      <c r="G810" s="157"/>
      <c r="H810" s="158"/>
      <c r="I810" s="158"/>
      <c r="J810" s="157" t="str">
        <f t="shared" si="13"/>
        <v/>
      </c>
      <c r="K810" s="163"/>
      <c r="L810" s="164"/>
      <c r="M810" s="165"/>
      <c r="N810" s="158"/>
      <c r="O810" s="158"/>
      <c r="P810" s="158"/>
      <c r="Q810" s="157" t="s">
        <v>5028</v>
      </c>
    </row>
    <row r="811" spans="4:17" x14ac:dyDescent="0.25">
      <c r="D811" s="158" t="s">
        <v>5029</v>
      </c>
      <c r="E811" s="157" t="s">
        <v>4999</v>
      </c>
      <c r="F811" s="158"/>
      <c r="G811" s="157"/>
      <c r="H811" s="158"/>
      <c r="I811" s="158"/>
      <c r="J811" s="157" t="str">
        <f t="shared" si="13"/>
        <v/>
      </c>
      <c r="K811" s="163"/>
      <c r="L811" s="164"/>
      <c r="M811" s="165"/>
      <c r="N811" s="158"/>
      <c r="O811" s="158"/>
      <c r="P811" s="158"/>
      <c r="Q811" s="157" t="s">
        <v>5030</v>
      </c>
    </row>
    <row r="812" spans="4:17" x14ac:dyDescent="0.25">
      <c r="D812" s="158" t="s">
        <v>5031</v>
      </c>
      <c r="E812" s="157" t="s">
        <v>4999</v>
      </c>
      <c r="F812" s="158"/>
      <c r="G812" s="157"/>
      <c r="H812" s="158"/>
      <c r="I812" s="158"/>
      <c r="J812" s="157" t="str">
        <f t="shared" si="13"/>
        <v/>
      </c>
      <c r="K812" s="163"/>
      <c r="L812" s="164"/>
      <c r="M812" s="165"/>
      <c r="N812" s="158"/>
      <c r="O812" s="158"/>
      <c r="P812" s="158"/>
      <c r="Q812" s="157" t="s">
        <v>5032</v>
      </c>
    </row>
    <row r="813" spans="4:17" x14ac:dyDescent="0.25">
      <c r="D813" s="158" t="s">
        <v>5033</v>
      </c>
      <c r="E813" s="157" t="s">
        <v>4999</v>
      </c>
      <c r="F813" s="158"/>
      <c r="G813" s="157"/>
      <c r="H813" s="158"/>
      <c r="I813" s="158"/>
      <c r="J813" s="157" t="str">
        <f t="shared" si="13"/>
        <v/>
      </c>
      <c r="K813" s="163"/>
      <c r="L813" s="164"/>
      <c r="M813" s="165"/>
      <c r="N813" s="158"/>
      <c r="O813" s="158"/>
      <c r="P813" s="158"/>
      <c r="Q813" s="157" t="s">
        <v>5034</v>
      </c>
    </row>
    <row r="814" spans="4:17" x14ac:dyDescent="0.25">
      <c r="D814" s="158" t="s">
        <v>5035</v>
      </c>
      <c r="E814" s="157" t="s">
        <v>4999</v>
      </c>
      <c r="F814" s="158"/>
      <c r="G814" s="157"/>
      <c r="H814" s="158"/>
      <c r="I814" s="158"/>
      <c r="J814" s="157" t="str">
        <f t="shared" si="13"/>
        <v/>
      </c>
      <c r="K814" s="163"/>
      <c r="L814" s="164"/>
      <c r="M814" s="165"/>
      <c r="N814" s="158"/>
      <c r="O814" s="158"/>
      <c r="P814" s="158"/>
      <c r="Q814" s="157" t="s">
        <v>5036</v>
      </c>
    </row>
    <row r="815" spans="4:17" x14ac:dyDescent="0.25">
      <c r="D815" s="158" t="s">
        <v>5037</v>
      </c>
      <c r="E815" s="157" t="s">
        <v>4999</v>
      </c>
      <c r="F815" s="158"/>
      <c r="G815" s="157"/>
      <c r="H815" s="158"/>
      <c r="I815" s="158"/>
      <c r="J815" s="157" t="str">
        <f t="shared" si="13"/>
        <v/>
      </c>
      <c r="K815" s="163"/>
      <c r="L815" s="164"/>
      <c r="M815" s="165"/>
      <c r="N815" s="158"/>
      <c r="O815" s="158"/>
      <c r="P815" s="158"/>
      <c r="Q815" s="157" t="s">
        <v>5038</v>
      </c>
    </row>
    <row r="816" spans="4:17" x14ac:dyDescent="0.25">
      <c r="D816" s="158" t="s">
        <v>5039</v>
      </c>
      <c r="E816" s="157" t="s">
        <v>5040</v>
      </c>
      <c r="F816" s="158"/>
      <c r="G816" s="157"/>
      <c r="H816" s="158"/>
      <c r="I816" s="158"/>
      <c r="J816" s="157" t="str">
        <f t="shared" si="13"/>
        <v/>
      </c>
      <c r="K816" s="163"/>
      <c r="L816" s="164"/>
      <c r="M816" s="165"/>
      <c r="N816" s="158"/>
      <c r="O816" s="158"/>
      <c r="P816" s="158"/>
      <c r="Q816" s="157" t="s">
        <v>5041</v>
      </c>
    </row>
    <row r="817" spans="4:17" x14ac:dyDescent="0.25">
      <c r="D817" s="158" t="s">
        <v>5042</v>
      </c>
      <c r="E817" s="157" t="s">
        <v>5040</v>
      </c>
      <c r="F817" s="158"/>
      <c r="G817" s="157"/>
      <c r="H817" s="158"/>
      <c r="I817" s="158"/>
      <c r="J817" s="157" t="str">
        <f t="shared" si="13"/>
        <v/>
      </c>
      <c r="K817" s="163"/>
      <c r="L817" s="164"/>
      <c r="M817" s="165"/>
      <c r="N817" s="158"/>
      <c r="O817" s="158"/>
      <c r="P817" s="158"/>
      <c r="Q817" s="157" t="s">
        <v>5043</v>
      </c>
    </row>
    <row r="818" spans="4:17" x14ac:dyDescent="0.25">
      <c r="D818" s="158" t="s">
        <v>5044</v>
      </c>
      <c r="E818" s="157" t="s">
        <v>5040</v>
      </c>
      <c r="F818" s="158"/>
      <c r="G818" s="157"/>
      <c r="H818" s="158"/>
      <c r="I818" s="158"/>
      <c r="J818" s="157" t="str">
        <f t="shared" si="13"/>
        <v/>
      </c>
      <c r="K818" s="163"/>
      <c r="L818" s="164"/>
      <c r="M818" s="165"/>
      <c r="N818" s="158"/>
      <c r="O818" s="158"/>
      <c r="P818" s="158"/>
      <c r="Q818" s="157" t="s">
        <v>5045</v>
      </c>
    </row>
    <row r="819" spans="4:17" x14ac:dyDescent="0.25">
      <c r="D819" s="158" t="s">
        <v>5046</v>
      </c>
      <c r="E819" s="157" t="s">
        <v>5040</v>
      </c>
      <c r="F819" s="158"/>
      <c r="G819" s="157"/>
      <c r="H819" s="158"/>
      <c r="I819" s="158"/>
      <c r="J819" s="157" t="str">
        <f t="shared" si="13"/>
        <v/>
      </c>
      <c r="K819" s="163"/>
      <c r="L819" s="164"/>
      <c r="M819" s="165"/>
      <c r="N819" s="158"/>
      <c r="O819" s="158"/>
      <c r="P819" s="158"/>
      <c r="Q819" s="157" t="s">
        <v>5047</v>
      </c>
    </row>
    <row r="820" spans="4:17" x14ac:dyDescent="0.25">
      <c r="D820" s="158" t="s">
        <v>5048</v>
      </c>
      <c r="E820" s="157" t="s">
        <v>5040</v>
      </c>
      <c r="F820" s="158"/>
      <c r="G820" s="157"/>
      <c r="H820" s="158"/>
      <c r="I820" s="158"/>
      <c r="J820" s="157" t="str">
        <f t="shared" si="13"/>
        <v/>
      </c>
      <c r="K820" s="163"/>
      <c r="L820" s="164"/>
      <c r="M820" s="165"/>
      <c r="N820" s="158"/>
      <c r="O820" s="158"/>
      <c r="P820" s="158"/>
      <c r="Q820" s="157" t="s">
        <v>5049</v>
      </c>
    </row>
    <row r="821" spans="4:17" x14ac:dyDescent="0.25">
      <c r="D821" s="158" t="s">
        <v>5050</v>
      </c>
      <c r="E821" s="157" t="s">
        <v>5040</v>
      </c>
      <c r="F821" s="158"/>
      <c r="G821" s="157"/>
      <c r="H821" s="158"/>
      <c r="I821" s="158"/>
      <c r="J821" s="157" t="str">
        <f t="shared" si="13"/>
        <v/>
      </c>
      <c r="K821" s="163"/>
      <c r="L821" s="164"/>
      <c r="M821" s="165"/>
      <c r="N821" s="158"/>
      <c r="O821" s="158"/>
      <c r="P821" s="158"/>
      <c r="Q821" s="157" t="s">
        <v>5051</v>
      </c>
    </row>
    <row r="822" spans="4:17" x14ac:dyDescent="0.25">
      <c r="D822" s="158" t="s">
        <v>5052</v>
      </c>
      <c r="E822" s="157" t="s">
        <v>5040</v>
      </c>
      <c r="F822" s="158"/>
      <c r="G822" s="157"/>
      <c r="H822" s="158"/>
      <c r="I822" s="158"/>
      <c r="J822" s="157" t="str">
        <f t="shared" si="13"/>
        <v/>
      </c>
      <c r="K822" s="163"/>
      <c r="L822" s="164"/>
      <c r="M822" s="165"/>
      <c r="N822" s="158"/>
      <c r="O822" s="158"/>
      <c r="P822" s="158"/>
      <c r="Q822" s="157" t="s">
        <v>5053</v>
      </c>
    </row>
    <row r="823" spans="4:17" x14ac:dyDescent="0.25">
      <c r="D823" s="158" t="s">
        <v>5054</v>
      </c>
      <c r="E823" s="157" t="s">
        <v>5040</v>
      </c>
      <c r="F823" s="158"/>
      <c r="G823" s="157"/>
      <c r="H823" s="158"/>
      <c r="I823" s="158"/>
      <c r="J823" s="157" t="str">
        <f t="shared" si="13"/>
        <v/>
      </c>
      <c r="K823" s="163"/>
      <c r="L823" s="164"/>
      <c r="M823" s="165"/>
      <c r="N823" s="158"/>
      <c r="O823" s="158"/>
      <c r="P823" s="158"/>
      <c r="Q823" s="157" t="s">
        <v>5055</v>
      </c>
    </row>
    <row r="824" spans="4:17" x14ac:dyDescent="0.25">
      <c r="D824" s="158" t="s">
        <v>5056</v>
      </c>
      <c r="E824" s="157" t="s">
        <v>5040</v>
      </c>
      <c r="F824" s="158"/>
      <c r="G824" s="157"/>
      <c r="H824" s="158"/>
      <c r="I824" s="158"/>
      <c r="J824" s="157" t="str">
        <f t="shared" si="13"/>
        <v/>
      </c>
      <c r="K824" s="163"/>
      <c r="L824" s="164"/>
      <c r="M824" s="165"/>
      <c r="N824" s="158"/>
      <c r="O824" s="158"/>
      <c r="P824" s="158"/>
      <c r="Q824" s="157" t="s">
        <v>5057</v>
      </c>
    </row>
    <row r="825" spans="4:17" x14ac:dyDescent="0.25">
      <c r="D825" s="158" t="s">
        <v>5058</v>
      </c>
      <c r="E825" s="157" t="s">
        <v>5040</v>
      </c>
      <c r="F825" s="158"/>
      <c r="G825" s="157"/>
      <c r="H825" s="158"/>
      <c r="I825" s="158"/>
      <c r="J825" s="157" t="str">
        <f t="shared" si="13"/>
        <v/>
      </c>
      <c r="K825" s="163"/>
      <c r="L825" s="164"/>
      <c r="M825" s="165"/>
      <c r="N825" s="158"/>
      <c r="O825" s="158"/>
      <c r="P825" s="158"/>
      <c r="Q825" s="157" t="s">
        <v>5059</v>
      </c>
    </row>
    <row r="826" spans="4:17" x14ac:dyDescent="0.25">
      <c r="D826" s="158" t="s">
        <v>5060</v>
      </c>
      <c r="E826" s="157" t="s">
        <v>5040</v>
      </c>
      <c r="F826" s="158"/>
      <c r="G826" s="157"/>
      <c r="H826" s="158"/>
      <c r="I826" s="158"/>
      <c r="J826" s="157" t="str">
        <f t="shared" si="13"/>
        <v/>
      </c>
      <c r="K826" s="163"/>
      <c r="L826" s="164"/>
      <c r="M826" s="165"/>
      <c r="N826" s="158"/>
      <c r="O826" s="158"/>
      <c r="P826" s="158"/>
      <c r="Q826" s="157" t="s">
        <v>5061</v>
      </c>
    </row>
    <row r="827" spans="4:17" x14ac:dyDescent="0.25">
      <c r="D827" s="158" t="s">
        <v>5062</v>
      </c>
      <c r="E827" s="157" t="s">
        <v>5040</v>
      </c>
      <c r="F827" s="158"/>
      <c r="G827" s="157"/>
      <c r="H827" s="158"/>
      <c r="I827" s="158"/>
      <c r="J827" s="157" t="str">
        <f t="shared" si="13"/>
        <v/>
      </c>
      <c r="K827" s="163"/>
      <c r="L827" s="164"/>
      <c r="M827" s="165"/>
      <c r="N827" s="158"/>
      <c r="O827" s="158"/>
      <c r="P827" s="158"/>
      <c r="Q827" s="157" t="s">
        <v>5063</v>
      </c>
    </row>
    <row r="828" spans="4:17" x14ac:dyDescent="0.25">
      <c r="D828" s="158" t="s">
        <v>5064</v>
      </c>
      <c r="E828" s="157" t="s">
        <v>5040</v>
      </c>
      <c r="F828" s="158"/>
      <c r="G828" s="157"/>
      <c r="H828" s="158"/>
      <c r="I828" s="158"/>
      <c r="J828" s="157" t="str">
        <f t="shared" ref="J828:J891" si="14">F828&amp;H828&amp;I828</f>
        <v/>
      </c>
      <c r="K828" s="163"/>
      <c r="L828" s="164"/>
      <c r="M828" s="165"/>
      <c r="N828" s="158"/>
      <c r="O828" s="158"/>
      <c r="P828" s="158"/>
      <c r="Q828" s="157" t="s">
        <v>5065</v>
      </c>
    </row>
    <row r="829" spans="4:17" x14ac:dyDescent="0.25">
      <c r="D829" s="158" t="s">
        <v>5066</v>
      </c>
      <c r="E829" s="157" t="s">
        <v>5040</v>
      </c>
      <c r="F829" s="158"/>
      <c r="G829" s="157"/>
      <c r="H829" s="158"/>
      <c r="I829" s="158"/>
      <c r="J829" s="157" t="str">
        <f t="shared" si="14"/>
        <v/>
      </c>
      <c r="K829" s="163"/>
      <c r="L829" s="164"/>
      <c r="M829" s="165"/>
      <c r="N829" s="158"/>
      <c r="O829" s="158"/>
      <c r="P829" s="158"/>
      <c r="Q829" s="157" t="s">
        <v>5067</v>
      </c>
    </row>
    <row r="830" spans="4:17" x14ac:dyDescent="0.25">
      <c r="D830" s="158" t="s">
        <v>5068</v>
      </c>
      <c r="E830" s="157" t="s">
        <v>5040</v>
      </c>
      <c r="F830" s="158"/>
      <c r="G830" s="157"/>
      <c r="H830" s="158"/>
      <c r="I830" s="158"/>
      <c r="J830" s="157" t="str">
        <f t="shared" si="14"/>
        <v/>
      </c>
      <c r="K830" s="163"/>
      <c r="L830" s="164"/>
      <c r="M830" s="165"/>
      <c r="N830" s="158"/>
      <c r="O830" s="158"/>
      <c r="P830" s="158"/>
      <c r="Q830" s="157" t="s">
        <v>5069</v>
      </c>
    </row>
    <row r="831" spans="4:17" x14ac:dyDescent="0.25">
      <c r="D831" s="158" t="s">
        <v>5070</v>
      </c>
      <c r="E831" s="157" t="s">
        <v>5040</v>
      </c>
      <c r="F831" s="158"/>
      <c r="G831" s="157"/>
      <c r="H831" s="158"/>
      <c r="I831" s="158"/>
      <c r="J831" s="157" t="str">
        <f t="shared" si="14"/>
        <v/>
      </c>
      <c r="K831" s="163"/>
      <c r="L831" s="164"/>
      <c r="M831" s="165"/>
      <c r="N831" s="158"/>
      <c r="O831" s="158"/>
      <c r="P831" s="158"/>
      <c r="Q831" s="157" t="s">
        <v>5071</v>
      </c>
    </row>
    <row r="832" spans="4:17" x14ac:dyDescent="0.25">
      <c r="D832" s="158" t="s">
        <v>5072</v>
      </c>
      <c r="E832" s="157" t="s">
        <v>5040</v>
      </c>
      <c r="F832" s="158"/>
      <c r="G832" s="157"/>
      <c r="H832" s="158"/>
      <c r="I832" s="158"/>
      <c r="J832" s="157" t="str">
        <f t="shared" si="14"/>
        <v/>
      </c>
      <c r="K832" s="163"/>
      <c r="L832" s="164"/>
      <c r="M832" s="165"/>
      <c r="N832" s="158"/>
      <c r="O832" s="158"/>
      <c r="P832" s="158"/>
      <c r="Q832" s="157" t="s">
        <v>5073</v>
      </c>
    </row>
    <row r="833" spans="4:17" x14ac:dyDescent="0.25">
      <c r="D833" s="158" t="s">
        <v>5074</v>
      </c>
      <c r="E833" s="157" t="s">
        <v>5040</v>
      </c>
      <c r="F833" s="158"/>
      <c r="G833" s="157"/>
      <c r="H833" s="158"/>
      <c r="I833" s="158"/>
      <c r="J833" s="157" t="str">
        <f t="shared" si="14"/>
        <v/>
      </c>
      <c r="K833" s="163"/>
      <c r="L833" s="164"/>
      <c r="M833" s="165"/>
      <c r="N833" s="158"/>
      <c r="O833" s="158"/>
      <c r="P833" s="158"/>
      <c r="Q833" s="157" t="s">
        <v>5075</v>
      </c>
    </row>
    <row r="834" spans="4:17" x14ac:dyDescent="0.25">
      <c r="D834" s="158" t="s">
        <v>5076</v>
      </c>
      <c r="E834" s="157" t="s">
        <v>5040</v>
      </c>
      <c r="F834" s="158"/>
      <c r="G834" s="157"/>
      <c r="H834" s="158"/>
      <c r="I834" s="158"/>
      <c r="J834" s="157" t="str">
        <f t="shared" si="14"/>
        <v/>
      </c>
      <c r="K834" s="163"/>
      <c r="L834" s="164"/>
      <c r="M834" s="165"/>
      <c r="N834" s="158"/>
      <c r="O834" s="158"/>
      <c r="P834" s="158"/>
      <c r="Q834" s="157" t="s">
        <v>5077</v>
      </c>
    </row>
    <row r="835" spans="4:17" x14ac:dyDescent="0.25">
      <c r="D835" s="158" t="s">
        <v>5078</v>
      </c>
      <c r="E835" s="157" t="s">
        <v>5040</v>
      </c>
      <c r="F835" s="158"/>
      <c r="G835" s="157"/>
      <c r="H835" s="158"/>
      <c r="I835" s="158"/>
      <c r="J835" s="157" t="str">
        <f t="shared" si="14"/>
        <v/>
      </c>
      <c r="K835" s="163"/>
      <c r="L835" s="164"/>
      <c r="M835" s="165"/>
      <c r="N835" s="158"/>
      <c r="O835" s="158"/>
      <c r="P835" s="158"/>
      <c r="Q835" s="157" t="s">
        <v>5079</v>
      </c>
    </row>
    <row r="836" spans="4:17" x14ac:dyDescent="0.25">
      <c r="D836" s="158" t="s">
        <v>5080</v>
      </c>
      <c r="E836" s="157" t="s">
        <v>5081</v>
      </c>
      <c r="F836" s="158"/>
      <c r="G836" s="157"/>
      <c r="H836" s="158"/>
      <c r="I836" s="158"/>
      <c r="J836" s="157" t="str">
        <f t="shared" si="14"/>
        <v/>
      </c>
      <c r="K836" s="163"/>
      <c r="L836" s="164"/>
      <c r="M836" s="165"/>
      <c r="N836" s="158"/>
      <c r="O836" s="158"/>
      <c r="P836" s="158"/>
      <c r="Q836" s="157" t="s">
        <v>5082</v>
      </c>
    </row>
    <row r="837" spans="4:17" x14ac:dyDescent="0.25">
      <c r="D837" s="158" t="s">
        <v>5083</v>
      </c>
      <c r="E837" s="157" t="s">
        <v>5081</v>
      </c>
      <c r="F837" s="158"/>
      <c r="G837" s="157"/>
      <c r="H837" s="158"/>
      <c r="I837" s="158"/>
      <c r="J837" s="157" t="str">
        <f t="shared" si="14"/>
        <v/>
      </c>
      <c r="K837" s="163"/>
      <c r="L837" s="164"/>
      <c r="M837" s="165"/>
      <c r="N837" s="158"/>
      <c r="O837" s="158"/>
      <c r="P837" s="158"/>
      <c r="Q837" s="157" t="s">
        <v>5084</v>
      </c>
    </row>
    <row r="838" spans="4:17" x14ac:dyDescent="0.25">
      <c r="D838" s="158" t="s">
        <v>5085</v>
      </c>
      <c r="E838" s="157" t="s">
        <v>5081</v>
      </c>
      <c r="F838" s="158"/>
      <c r="G838" s="157"/>
      <c r="H838" s="158"/>
      <c r="I838" s="158"/>
      <c r="J838" s="157" t="str">
        <f t="shared" si="14"/>
        <v/>
      </c>
      <c r="K838" s="163"/>
      <c r="L838" s="164"/>
      <c r="M838" s="165"/>
      <c r="N838" s="158"/>
      <c r="O838" s="158"/>
      <c r="P838" s="158"/>
      <c r="Q838" s="157" t="s">
        <v>5086</v>
      </c>
    </row>
    <row r="839" spans="4:17" x14ac:dyDescent="0.25">
      <c r="D839" s="158" t="s">
        <v>5087</v>
      </c>
      <c r="E839" s="157" t="s">
        <v>5081</v>
      </c>
      <c r="F839" s="158"/>
      <c r="G839" s="157"/>
      <c r="H839" s="158"/>
      <c r="I839" s="158"/>
      <c r="J839" s="157" t="str">
        <f t="shared" si="14"/>
        <v/>
      </c>
      <c r="K839" s="163"/>
      <c r="L839" s="164"/>
      <c r="M839" s="165"/>
      <c r="N839" s="158"/>
      <c r="O839" s="158"/>
      <c r="P839" s="158"/>
      <c r="Q839" s="157" t="s">
        <v>5088</v>
      </c>
    </row>
    <row r="840" spans="4:17" x14ac:dyDescent="0.25">
      <c r="D840" s="158" t="s">
        <v>5089</v>
      </c>
      <c r="E840" s="157" t="s">
        <v>5081</v>
      </c>
      <c r="F840" s="158"/>
      <c r="G840" s="157"/>
      <c r="H840" s="158"/>
      <c r="I840" s="158"/>
      <c r="J840" s="157" t="str">
        <f t="shared" si="14"/>
        <v/>
      </c>
      <c r="K840" s="163"/>
      <c r="L840" s="164"/>
      <c r="M840" s="165"/>
      <c r="N840" s="158"/>
      <c r="O840" s="158"/>
      <c r="P840" s="158"/>
      <c r="Q840" s="157" t="s">
        <v>5090</v>
      </c>
    </row>
    <row r="841" spans="4:17" x14ac:dyDescent="0.25">
      <c r="D841" s="158" t="s">
        <v>5091</v>
      </c>
      <c r="E841" s="157" t="s">
        <v>5081</v>
      </c>
      <c r="F841" s="158"/>
      <c r="G841" s="157"/>
      <c r="H841" s="158"/>
      <c r="I841" s="158"/>
      <c r="J841" s="157" t="str">
        <f t="shared" si="14"/>
        <v/>
      </c>
      <c r="K841" s="163"/>
      <c r="L841" s="164"/>
      <c r="M841" s="165"/>
      <c r="N841" s="158"/>
      <c r="O841" s="158"/>
      <c r="P841" s="158"/>
      <c r="Q841" s="157" t="s">
        <v>5092</v>
      </c>
    </row>
    <row r="842" spans="4:17" x14ac:dyDescent="0.25">
      <c r="D842" s="158" t="s">
        <v>5093</v>
      </c>
      <c r="E842" s="157" t="s">
        <v>5081</v>
      </c>
      <c r="F842" s="158"/>
      <c r="G842" s="157"/>
      <c r="H842" s="158"/>
      <c r="I842" s="158"/>
      <c r="J842" s="157" t="str">
        <f t="shared" si="14"/>
        <v/>
      </c>
      <c r="K842" s="163"/>
      <c r="L842" s="164"/>
      <c r="M842" s="165"/>
      <c r="N842" s="158"/>
      <c r="O842" s="158"/>
      <c r="P842" s="158"/>
      <c r="Q842" s="157" t="s">
        <v>5094</v>
      </c>
    </row>
    <row r="843" spans="4:17" x14ac:dyDescent="0.25">
      <c r="D843" s="158" t="s">
        <v>5095</v>
      </c>
      <c r="E843" s="157" t="s">
        <v>5081</v>
      </c>
      <c r="F843" s="158"/>
      <c r="G843" s="157"/>
      <c r="H843" s="158"/>
      <c r="I843" s="158"/>
      <c r="J843" s="157" t="str">
        <f t="shared" si="14"/>
        <v/>
      </c>
      <c r="K843" s="163"/>
      <c r="L843" s="164"/>
      <c r="M843" s="165"/>
      <c r="N843" s="158"/>
      <c r="O843" s="158"/>
      <c r="P843" s="158"/>
      <c r="Q843" s="157" t="s">
        <v>5096</v>
      </c>
    </row>
    <row r="844" spans="4:17" x14ac:dyDescent="0.25">
      <c r="D844" s="158" t="s">
        <v>5097</v>
      </c>
      <c r="E844" s="157" t="s">
        <v>5081</v>
      </c>
      <c r="F844" s="158"/>
      <c r="G844" s="157"/>
      <c r="H844" s="158"/>
      <c r="I844" s="158"/>
      <c r="J844" s="157" t="str">
        <f t="shared" si="14"/>
        <v/>
      </c>
      <c r="K844" s="163"/>
      <c r="L844" s="164"/>
      <c r="M844" s="165"/>
      <c r="N844" s="158"/>
      <c r="O844" s="158"/>
      <c r="P844" s="158"/>
      <c r="Q844" s="157" t="s">
        <v>5098</v>
      </c>
    </row>
    <row r="845" spans="4:17" x14ac:dyDescent="0.25">
      <c r="D845" s="158" t="s">
        <v>5099</v>
      </c>
      <c r="E845" s="157" t="s">
        <v>5081</v>
      </c>
      <c r="F845" s="158"/>
      <c r="G845" s="157"/>
      <c r="H845" s="158"/>
      <c r="I845" s="158"/>
      <c r="J845" s="157" t="str">
        <f t="shared" si="14"/>
        <v/>
      </c>
      <c r="K845" s="163"/>
      <c r="L845" s="164"/>
      <c r="M845" s="165"/>
      <c r="N845" s="158"/>
      <c r="O845" s="158"/>
      <c r="P845" s="158"/>
      <c r="Q845" s="157" t="s">
        <v>5100</v>
      </c>
    </row>
    <row r="846" spans="4:17" x14ac:dyDescent="0.25">
      <c r="D846" s="158" t="s">
        <v>5101</v>
      </c>
      <c r="E846" s="157" t="s">
        <v>5081</v>
      </c>
      <c r="F846" s="158"/>
      <c r="G846" s="157"/>
      <c r="H846" s="158"/>
      <c r="I846" s="158"/>
      <c r="J846" s="157" t="str">
        <f t="shared" si="14"/>
        <v/>
      </c>
      <c r="K846" s="163"/>
      <c r="L846" s="164"/>
      <c r="M846" s="165"/>
      <c r="N846" s="158"/>
      <c r="O846" s="158"/>
      <c r="P846" s="158"/>
      <c r="Q846" s="157" t="s">
        <v>5102</v>
      </c>
    </row>
    <row r="847" spans="4:17" x14ac:dyDescent="0.25">
      <c r="D847" s="158" t="s">
        <v>5103</v>
      </c>
      <c r="E847" s="157" t="s">
        <v>5081</v>
      </c>
      <c r="F847" s="158"/>
      <c r="G847" s="157"/>
      <c r="H847" s="158"/>
      <c r="I847" s="158"/>
      <c r="J847" s="157" t="str">
        <f t="shared" si="14"/>
        <v/>
      </c>
      <c r="K847" s="163"/>
      <c r="L847" s="164"/>
      <c r="M847" s="165"/>
      <c r="N847" s="158"/>
      <c r="O847" s="158"/>
      <c r="P847" s="158"/>
      <c r="Q847" s="157" t="s">
        <v>5104</v>
      </c>
    </row>
    <row r="848" spans="4:17" x14ac:dyDescent="0.25">
      <c r="D848" s="158" t="s">
        <v>5105</v>
      </c>
      <c r="E848" s="157" t="s">
        <v>5081</v>
      </c>
      <c r="F848" s="158"/>
      <c r="G848" s="157"/>
      <c r="H848" s="158"/>
      <c r="I848" s="158"/>
      <c r="J848" s="157" t="str">
        <f t="shared" si="14"/>
        <v/>
      </c>
      <c r="K848" s="163"/>
      <c r="L848" s="164"/>
      <c r="M848" s="165"/>
      <c r="N848" s="158"/>
      <c r="O848" s="158"/>
      <c r="P848" s="158"/>
      <c r="Q848" s="157" t="s">
        <v>5106</v>
      </c>
    </row>
    <row r="849" spans="4:17" x14ac:dyDescent="0.25">
      <c r="D849" s="158" t="s">
        <v>5107</v>
      </c>
      <c r="E849" s="157" t="s">
        <v>5081</v>
      </c>
      <c r="F849" s="158"/>
      <c r="G849" s="157"/>
      <c r="H849" s="158"/>
      <c r="I849" s="158"/>
      <c r="J849" s="157" t="str">
        <f t="shared" si="14"/>
        <v/>
      </c>
      <c r="K849" s="163"/>
      <c r="L849" s="164"/>
      <c r="M849" s="165"/>
      <c r="N849" s="158"/>
      <c r="O849" s="158"/>
      <c r="P849" s="158"/>
      <c r="Q849" s="157" t="s">
        <v>5108</v>
      </c>
    </row>
    <row r="850" spans="4:17" x14ac:dyDescent="0.25">
      <c r="D850" s="158" t="s">
        <v>5109</v>
      </c>
      <c r="E850" s="157" t="s">
        <v>5081</v>
      </c>
      <c r="F850" s="158"/>
      <c r="G850" s="157"/>
      <c r="H850" s="158"/>
      <c r="I850" s="158"/>
      <c r="J850" s="157" t="str">
        <f t="shared" si="14"/>
        <v/>
      </c>
      <c r="K850" s="163"/>
      <c r="L850" s="164"/>
      <c r="M850" s="165"/>
      <c r="N850" s="158"/>
      <c r="O850" s="158"/>
      <c r="P850" s="158"/>
      <c r="Q850" s="157" t="s">
        <v>5110</v>
      </c>
    </row>
    <row r="851" spans="4:17" x14ac:dyDescent="0.25">
      <c r="D851" s="158" t="s">
        <v>5111</v>
      </c>
      <c r="E851" s="157" t="s">
        <v>5081</v>
      </c>
      <c r="F851" s="158"/>
      <c r="G851" s="157"/>
      <c r="H851" s="158"/>
      <c r="I851" s="158"/>
      <c r="J851" s="157" t="str">
        <f t="shared" si="14"/>
        <v/>
      </c>
      <c r="K851" s="163"/>
      <c r="L851" s="164"/>
      <c r="M851" s="165"/>
      <c r="N851" s="158"/>
      <c r="O851" s="158"/>
      <c r="P851" s="158"/>
      <c r="Q851" s="157" t="s">
        <v>5112</v>
      </c>
    </row>
    <row r="852" spans="4:17" x14ac:dyDescent="0.25">
      <c r="D852" s="158" t="s">
        <v>5113</v>
      </c>
      <c r="E852" s="157" t="s">
        <v>5081</v>
      </c>
      <c r="F852" s="158"/>
      <c r="G852" s="157"/>
      <c r="H852" s="158"/>
      <c r="I852" s="158"/>
      <c r="J852" s="157" t="str">
        <f t="shared" si="14"/>
        <v/>
      </c>
      <c r="K852" s="163"/>
      <c r="L852" s="164"/>
      <c r="M852" s="165"/>
      <c r="N852" s="158"/>
      <c r="O852" s="158"/>
      <c r="P852" s="158"/>
      <c r="Q852" s="157" t="s">
        <v>5114</v>
      </c>
    </row>
    <row r="853" spans="4:17" x14ac:dyDescent="0.25">
      <c r="D853" s="158" t="s">
        <v>5115</v>
      </c>
      <c r="E853" s="157" t="s">
        <v>5081</v>
      </c>
      <c r="F853" s="158"/>
      <c r="G853" s="157"/>
      <c r="H853" s="158"/>
      <c r="I853" s="158"/>
      <c r="J853" s="157" t="str">
        <f t="shared" si="14"/>
        <v/>
      </c>
      <c r="K853" s="163"/>
      <c r="L853" s="164"/>
      <c r="M853" s="165"/>
      <c r="N853" s="158"/>
      <c r="O853" s="158"/>
      <c r="P853" s="158"/>
      <c r="Q853" s="157" t="s">
        <v>5116</v>
      </c>
    </row>
    <row r="854" spans="4:17" x14ac:dyDescent="0.25">
      <c r="D854" s="158" t="s">
        <v>5117</v>
      </c>
      <c r="E854" s="157" t="s">
        <v>5081</v>
      </c>
      <c r="F854" s="158"/>
      <c r="G854" s="157"/>
      <c r="H854" s="158"/>
      <c r="I854" s="158"/>
      <c r="J854" s="157" t="str">
        <f t="shared" si="14"/>
        <v/>
      </c>
      <c r="K854" s="163"/>
      <c r="L854" s="164"/>
      <c r="M854" s="165"/>
      <c r="N854" s="158"/>
      <c r="O854" s="158"/>
      <c r="P854" s="158"/>
      <c r="Q854" s="157" t="s">
        <v>5118</v>
      </c>
    </row>
    <row r="855" spans="4:17" x14ac:dyDescent="0.25">
      <c r="D855" s="158" t="s">
        <v>5119</v>
      </c>
      <c r="E855" s="157" t="s">
        <v>5081</v>
      </c>
      <c r="F855" s="158"/>
      <c r="G855" s="157"/>
      <c r="H855" s="158"/>
      <c r="I855" s="158"/>
      <c r="J855" s="157" t="str">
        <f t="shared" si="14"/>
        <v/>
      </c>
      <c r="K855" s="163"/>
      <c r="L855" s="164"/>
      <c r="M855" s="165"/>
      <c r="N855" s="158"/>
      <c r="O855" s="158"/>
      <c r="P855" s="158"/>
      <c r="Q855" s="157" t="s">
        <v>5120</v>
      </c>
    </row>
    <row r="856" spans="4:17" x14ac:dyDescent="0.25">
      <c r="D856" s="158" t="s">
        <v>5121</v>
      </c>
      <c r="E856" s="157" t="s">
        <v>5122</v>
      </c>
      <c r="F856" s="158"/>
      <c r="G856" s="157"/>
      <c r="H856" s="158"/>
      <c r="I856" s="158"/>
      <c r="J856" s="157" t="str">
        <f t="shared" si="14"/>
        <v/>
      </c>
      <c r="K856" s="163"/>
      <c r="L856" s="164"/>
      <c r="M856" s="165"/>
      <c r="N856" s="158"/>
      <c r="O856" s="158"/>
      <c r="P856" s="158"/>
      <c r="Q856" s="157" t="s">
        <v>5123</v>
      </c>
    </row>
    <row r="857" spans="4:17" x14ac:dyDescent="0.25">
      <c r="D857" s="158" t="s">
        <v>5124</v>
      </c>
      <c r="E857" s="157" t="s">
        <v>5122</v>
      </c>
      <c r="F857" s="158"/>
      <c r="G857" s="157"/>
      <c r="H857" s="158"/>
      <c r="I857" s="158"/>
      <c r="J857" s="157" t="str">
        <f t="shared" si="14"/>
        <v/>
      </c>
      <c r="K857" s="163"/>
      <c r="L857" s="164"/>
      <c r="M857" s="165"/>
      <c r="N857" s="158"/>
      <c r="O857" s="158"/>
      <c r="P857" s="158"/>
      <c r="Q857" s="157" t="s">
        <v>5125</v>
      </c>
    </row>
    <row r="858" spans="4:17" x14ac:dyDescent="0.25">
      <c r="D858" s="158" t="s">
        <v>5126</v>
      </c>
      <c r="E858" s="157" t="s">
        <v>5122</v>
      </c>
      <c r="F858" s="158"/>
      <c r="G858" s="157"/>
      <c r="H858" s="158"/>
      <c r="I858" s="158"/>
      <c r="J858" s="157" t="str">
        <f t="shared" si="14"/>
        <v/>
      </c>
      <c r="K858" s="163"/>
      <c r="L858" s="164"/>
      <c r="M858" s="165"/>
      <c r="N858" s="158"/>
      <c r="O858" s="158"/>
      <c r="P858" s="158"/>
      <c r="Q858" s="157" t="s">
        <v>5127</v>
      </c>
    </row>
    <row r="859" spans="4:17" x14ac:dyDescent="0.25">
      <c r="D859" s="158" t="s">
        <v>5128</v>
      </c>
      <c r="E859" s="157" t="s">
        <v>5122</v>
      </c>
      <c r="F859" s="158"/>
      <c r="G859" s="157"/>
      <c r="H859" s="158"/>
      <c r="I859" s="158"/>
      <c r="J859" s="157" t="str">
        <f t="shared" si="14"/>
        <v/>
      </c>
      <c r="K859" s="163"/>
      <c r="L859" s="164"/>
      <c r="M859" s="165"/>
      <c r="N859" s="158"/>
      <c r="O859" s="158"/>
      <c r="P859" s="158"/>
      <c r="Q859" s="157" t="s">
        <v>5129</v>
      </c>
    </row>
    <row r="860" spans="4:17" x14ac:dyDescent="0.25">
      <c r="D860" s="158" t="s">
        <v>5130</v>
      </c>
      <c r="E860" s="157" t="s">
        <v>5122</v>
      </c>
      <c r="F860" s="158"/>
      <c r="G860" s="157"/>
      <c r="H860" s="158"/>
      <c r="I860" s="158"/>
      <c r="J860" s="157" t="str">
        <f t="shared" si="14"/>
        <v/>
      </c>
      <c r="K860" s="163"/>
      <c r="L860" s="164"/>
      <c r="M860" s="165"/>
      <c r="N860" s="158"/>
      <c r="O860" s="158"/>
      <c r="P860" s="158"/>
      <c r="Q860" s="157" t="s">
        <v>5131</v>
      </c>
    </row>
    <row r="861" spans="4:17" x14ac:dyDescent="0.25">
      <c r="D861" s="158" t="s">
        <v>5132</v>
      </c>
      <c r="E861" s="157" t="s">
        <v>5122</v>
      </c>
      <c r="F861" s="158"/>
      <c r="G861" s="157"/>
      <c r="H861" s="158"/>
      <c r="I861" s="158"/>
      <c r="J861" s="157" t="str">
        <f t="shared" si="14"/>
        <v/>
      </c>
      <c r="K861" s="163"/>
      <c r="L861" s="164"/>
      <c r="M861" s="165"/>
      <c r="N861" s="158"/>
      <c r="O861" s="158"/>
      <c r="P861" s="158"/>
      <c r="Q861" s="157" t="s">
        <v>5133</v>
      </c>
    </row>
    <row r="862" spans="4:17" x14ac:dyDescent="0.25">
      <c r="D862" s="158" t="s">
        <v>5134</v>
      </c>
      <c r="E862" s="157" t="s">
        <v>5122</v>
      </c>
      <c r="F862" s="158"/>
      <c r="G862" s="157"/>
      <c r="H862" s="158"/>
      <c r="I862" s="158"/>
      <c r="J862" s="157" t="str">
        <f t="shared" si="14"/>
        <v/>
      </c>
      <c r="K862" s="163"/>
      <c r="L862" s="164"/>
      <c r="M862" s="165"/>
      <c r="N862" s="158"/>
      <c r="O862" s="158"/>
      <c r="P862" s="158"/>
      <c r="Q862" s="157" t="s">
        <v>5135</v>
      </c>
    </row>
    <row r="863" spans="4:17" x14ac:dyDescent="0.25">
      <c r="D863" s="158" t="s">
        <v>5136</v>
      </c>
      <c r="E863" s="157" t="s">
        <v>5122</v>
      </c>
      <c r="F863" s="158"/>
      <c r="G863" s="157"/>
      <c r="H863" s="158"/>
      <c r="I863" s="158"/>
      <c r="J863" s="157" t="str">
        <f t="shared" si="14"/>
        <v/>
      </c>
      <c r="K863" s="163"/>
      <c r="L863" s="164"/>
      <c r="M863" s="165"/>
      <c r="N863" s="158"/>
      <c r="O863" s="158"/>
      <c r="P863" s="158"/>
      <c r="Q863" s="157" t="s">
        <v>5137</v>
      </c>
    </row>
    <row r="864" spans="4:17" x14ac:dyDescent="0.25">
      <c r="D864" s="158" t="s">
        <v>5138</v>
      </c>
      <c r="E864" s="157" t="s">
        <v>5122</v>
      </c>
      <c r="F864" s="158"/>
      <c r="G864" s="157"/>
      <c r="H864" s="158"/>
      <c r="I864" s="158"/>
      <c r="J864" s="157" t="str">
        <f t="shared" si="14"/>
        <v/>
      </c>
      <c r="K864" s="163"/>
      <c r="L864" s="164"/>
      <c r="M864" s="165"/>
      <c r="N864" s="158"/>
      <c r="O864" s="158"/>
      <c r="P864" s="158"/>
      <c r="Q864" s="157" t="s">
        <v>5139</v>
      </c>
    </row>
    <row r="865" spans="4:17" x14ac:dyDescent="0.25">
      <c r="D865" s="158" t="s">
        <v>5140</v>
      </c>
      <c r="E865" s="157" t="s">
        <v>5122</v>
      </c>
      <c r="F865" s="158"/>
      <c r="G865" s="157"/>
      <c r="H865" s="158"/>
      <c r="I865" s="158"/>
      <c r="J865" s="157" t="str">
        <f t="shared" si="14"/>
        <v/>
      </c>
      <c r="K865" s="163"/>
      <c r="L865" s="164"/>
      <c r="M865" s="165"/>
      <c r="N865" s="158"/>
      <c r="O865" s="158"/>
      <c r="P865" s="158"/>
      <c r="Q865" s="157" t="s">
        <v>5141</v>
      </c>
    </row>
    <row r="866" spans="4:17" x14ac:dyDescent="0.25">
      <c r="D866" s="158" t="s">
        <v>5142</v>
      </c>
      <c r="E866" s="157" t="s">
        <v>5122</v>
      </c>
      <c r="F866" s="158"/>
      <c r="G866" s="157"/>
      <c r="H866" s="158"/>
      <c r="I866" s="158"/>
      <c r="J866" s="157" t="str">
        <f t="shared" si="14"/>
        <v/>
      </c>
      <c r="K866" s="163"/>
      <c r="L866" s="164"/>
      <c r="M866" s="165"/>
      <c r="N866" s="158"/>
      <c r="O866" s="158"/>
      <c r="P866" s="158"/>
      <c r="Q866" s="157" t="s">
        <v>5143</v>
      </c>
    </row>
    <row r="867" spans="4:17" x14ac:dyDescent="0.25">
      <c r="D867" s="158" t="s">
        <v>5144</v>
      </c>
      <c r="E867" s="157" t="s">
        <v>5122</v>
      </c>
      <c r="F867" s="158"/>
      <c r="G867" s="157"/>
      <c r="H867" s="158"/>
      <c r="I867" s="158"/>
      <c r="J867" s="157" t="str">
        <f t="shared" si="14"/>
        <v/>
      </c>
      <c r="K867" s="163"/>
      <c r="L867" s="164"/>
      <c r="M867" s="165"/>
      <c r="N867" s="158"/>
      <c r="O867" s="158"/>
      <c r="P867" s="158"/>
      <c r="Q867" s="157" t="s">
        <v>5145</v>
      </c>
    </row>
    <row r="868" spans="4:17" x14ac:dyDescent="0.25">
      <c r="D868" s="158" t="s">
        <v>5146</v>
      </c>
      <c r="E868" s="157" t="s">
        <v>5122</v>
      </c>
      <c r="F868" s="158"/>
      <c r="G868" s="157"/>
      <c r="H868" s="158"/>
      <c r="I868" s="158"/>
      <c r="J868" s="157" t="str">
        <f t="shared" si="14"/>
        <v/>
      </c>
      <c r="K868" s="163"/>
      <c r="L868" s="164"/>
      <c r="M868" s="165"/>
      <c r="N868" s="158"/>
      <c r="O868" s="158"/>
      <c r="P868" s="158"/>
      <c r="Q868" s="157" t="s">
        <v>5147</v>
      </c>
    </row>
    <row r="869" spans="4:17" x14ac:dyDescent="0.25">
      <c r="D869" s="158" t="s">
        <v>5148</v>
      </c>
      <c r="E869" s="157" t="s">
        <v>5122</v>
      </c>
      <c r="F869" s="158"/>
      <c r="G869" s="157"/>
      <c r="H869" s="158"/>
      <c r="I869" s="158"/>
      <c r="J869" s="157" t="str">
        <f t="shared" si="14"/>
        <v/>
      </c>
      <c r="K869" s="163"/>
      <c r="L869" s="164"/>
      <c r="M869" s="165"/>
      <c r="N869" s="158"/>
      <c r="O869" s="158"/>
      <c r="P869" s="158"/>
      <c r="Q869" s="157" t="s">
        <v>5149</v>
      </c>
    </row>
    <row r="870" spans="4:17" x14ac:dyDescent="0.25">
      <c r="D870" s="158" t="s">
        <v>5150</v>
      </c>
      <c r="E870" s="157" t="s">
        <v>5122</v>
      </c>
      <c r="F870" s="158"/>
      <c r="G870" s="157"/>
      <c r="H870" s="158"/>
      <c r="I870" s="158"/>
      <c r="J870" s="157" t="str">
        <f t="shared" si="14"/>
        <v/>
      </c>
      <c r="K870" s="163"/>
      <c r="L870" s="164"/>
      <c r="M870" s="165"/>
      <c r="N870" s="158"/>
      <c r="O870" s="158"/>
      <c r="P870" s="158"/>
      <c r="Q870" s="157" t="s">
        <v>5151</v>
      </c>
    </row>
    <row r="871" spans="4:17" x14ac:dyDescent="0.25">
      <c r="D871" s="158" t="s">
        <v>5152</v>
      </c>
      <c r="E871" s="157" t="s">
        <v>5122</v>
      </c>
      <c r="F871" s="158"/>
      <c r="G871" s="157"/>
      <c r="H871" s="158"/>
      <c r="I871" s="158"/>
      <c r="J871" s="157" t="str">
        <f t="shared" si="14"/>
        <v/>
      </c>
      <c r="K871" s="163"/>
      <c r="L871" s="164"/>
      <c r="M871" s="165"/>
      <c r="N871" s="158"/>
      <c r="O871" s="158"/>
      <c r="P871" s="158"/>
      <c r="Q871" s="157" t="s">
        <v>5153</v>
      </c>
    </row>
    <row r="872" spans="4:17" x14ac:dyDescent="0.25">
      <c r="D872" s="158" t="s">
        <v>5154</v>
      </c>
      <c r="E872" s="157" t="s">
        <v>5122</v>
      </c>
      <c r="F872" s="158"/>
      <c r="G872" s="157"/>
      <c r="H872" s="158"/>
      <c r="I872" s="158"/>
      <c r="J872" s="157" t="str">
        <f t="shared" si="14"/>
        <v/>
      </c>
      <c r="K872" s="163"/>
      <c r="L872" s="164"/>
      <c r="M872" s="165"/>
      <c r="N872" s="158"/>
      <c r="O872" s="158"/>
      <c r="P872" s="158"/>
      <c r="Q872" s="157" t="s">
        <v>5155</v>
      </c>
    </row>
    <row r="873" spans="4:17" x14ac:dyDescent="0.25">
      <c r="D873" s="158" t="s">
        <v>5156</v>
      </c>
      <c r="E873" s="157" t="s">
        <v>5122</v>
      </c>
      <c r="F873" s="158"/>
      <c r="G873" s="157"/>
      <c r="H873" s="158"/>
      <c r="I873" s="158"/>
      <c r="J873" s="157" t="str">
        <f t="shared" si="14"/>
        <v/>
      </c>
      <c r="K873" s="163"/>
      <c r="L873" s="164"/>
      <c r="M873" s="165"/>
      <c r="N873" s="158"/>
      <c r="O873" s="158"/>
      <c r="P873" s="158"/>
      <c r="Q873" s="157" t="s">
        <v>5157</v>
      </c>
    </row>
    <row r="874" spans="4:17" x14ac:dyDescent="0.25">
      <c r="D874" s="158" t="s">
        <v>5158</v>
      </c>
      <c r="E874" s="157" t="s">
        <v>5122</v>
      </c>
      <c r="F874" s="158"/>
      <c r="G874" s="157"/>
      <c r="H874" s="158"/>
      <c r="I874" s="158"/>
      <c r="J874" s="157" t="str">
        <f t="shared" si="14"/>
        <v/>
      </c>
      <c r="K874" s="163"/>
      <c r="L874" s="164"/>
      <c r="M874" s="165"/>
      <c r="N874" s="158"/>
      <c r="O874" s="158"/>
      <c r="P874" s="158"/>
      <c r="Q874" s="157" t="s">
        <v>5159</v>
      </c>
    </row>
    <row r="875" spans="4:17" x14ac:dyDescent="0.25">
      <c r="D875" s="158" t="s">
        <v>5160</v>
      </c>
      <c r="E875" s="157" t="s">
        <v>5122</v>
      </c>
      <c r="F875" s="158"/>
      <c r="G875" s="157"/>
      <c r="H875" s="158"/>
      <c r="I875" s="158"/>
      <c r="J875" s="157" t="str">
        <f t="shared" si="14"/>
        <v/>
      </c>
      <c r="K875" s="163"/>
      <c r="L875" s="164"/>
      <c r="M875" s="165"/>
      <c r="N875" s="158"/>
      <c r="O875" s="158"/>
      <c r="P875" s="158"/>
      <c r="Q875" s="157" t="s">
        <v>5161</v>
      </c>
    </row>
    <row r="876" spans="4:17" x14ac:dyDescent="0.25">
      <c r="D876" s="158" t="s">
        <v>5162</v>
      </c>
      <c r="E876" s="157" t="s">
        <v>5163</v>
      </c>
      <c r="F876" s="158"/>
      <c r="G876" s="157"/>
      <c r="H876" s="158"/>
      <c r="I876" s="158"/>
      <c r="J876" s="157" t="str">
        <f t="shared" si="14"/>
        <v/>
      </c>
      <c r="K876" s="163"/>
      <c r="L876" s="164"/>
      <c r="M876" s="165"/>
      <c r="N876" s="158"/>
      <c r="O876" s="158"/>
      <c r="P876" s="158"/>
      <c r="Q876" s="157" t="s">
        <v>5164</v>
      </c>
    </row>
    <row r="877" spans="4:17" x14ac:dyDescent="0.25">
      <c r="D877" s="158" t="s">
        <v>5165</v>
      </c>
      <c r="E877" s="157" t="s">
        <v>5163</v>
      </c>
      <c r="F877" s="158"/>
      <c r="G877" s="157"/>
      <c r="H877" s="158"/>
      <c r="I877" s="158"/>
      <c r="J877" s="157" t="str">
        <f t="shared" si="14"/>
        <v/>
      </c>
      <c r="K877" s="163"/>
      <c r="L877" s="164"/>
      <c r="M877" s="165"/>
      <c r="N877" s="158"/>
      <c r="O877" s="158"/>
      <c r="P877" s="158"/>
      <c r="Q877" s="157" t="s">
        <v>5166</v>
      </c>
    </row>
    <row r="878" spans="4:17" x14ac:dyDescent="0.25">
      <c r="D878" s="158" t="s">
        <v>5167</v>
      </c>
      <c r="E878" s="157" t="s">
        <v>5163</v>
      </c>
      <c r="F878" s="158"/>
      <c r="G878" s="157"/>
      <c r="H878" s="158"/>
      <c r="I878" s="158"/>
      <c r="J878" s="157" t="str">
        <f t="shared" si="14"/>
        <v/>
      </c>
      <c r="K878" s="163"/>
      <c r="L878" s="164"/>
      <c r="M878" s="165"/>
      <c r="N878" s="158"/>
      <c r="O878" s="158"/>
      <c r="P878" s="158"/>
      <c r="Q878" s="157" t="s">
        <v>5168</v>
      </c>
    </row>
    <row r="879" spans="4:17" x14ac:dyDescent="0.25">
      <c r="D879" s="158" t="s">
        <v>5169</v>
      </c>
      <c r="E879" s="157" t="s">
        <v>5163</v>
      </c>
      <c r="F879" s="158"/>
      <c r="G879" s="157"/>
      <c r="H879" s="158"/>
      <c r="I879" s="158"/>
      <c r="J879" s="157" t="str">
        <f t="shared" si="14"/>
        <v/>
      </c>
      <c r="K879" s="163"/>
      <c r="L879" s="164"/>
      <c r="M879" s="165"/>
      <c r="N879" s="158"/>
      <c r="O879" s="158"/>
      <c r="P879" s="158"/>
      <c r="Q879" s="157" t="s">
        <v>5170</v>
      </c>
    </row>
    <row r="880" spans="4:17" x14ac:dyDescent="0.25">
      <c r="D880" s="158" t="s">
        <v>5171</v>
      </c>
      <c r="E880" s="157" t="s">
        <v>5163</v>
      </c>
      <c r="F880" s="158"/>
      <c r="G880" s="157"/>
      <c r="H880" s="158"/>
      <c r="I880" s="158"/>
      <c r="J880" s="157" t="str">
        <f t="shared" si="14"/>
        <v/>
      </c>
      <c r="K880" s="163"/>
      <c r="L880" s="164"/>
      <c r="M880" s="165"/>
      <c r="N880" s="158"/>
      <c r="O880" s="158"/>
      <c r="P880" s="158"/>
      <c r="Q880" s="157" t="s">
        <v>5172</v>
      </c>
    </row>
    <row r="881" spans="4:17" x14ac:dyDescent="0.25">
      <c r="D881" s="158" t="s">
        <v>5173</v>
      </c>
      <c r="E881" s="157" t="s">
        <v>5163</v>
      </c>
      <c r="F881" s="158"/>
      <c r="G881" s="157"/>
      <c r="H881" s="158"/>
      <c r="I881" s="158"/>
      <c r="J881" s="157" t="str">
        <f t="shared" si="14"/>
        <v/>
      </c>
      <c r="K881" s="163"/>
      <c r="L881" s="164"/>
      <c r="M881" s="165"/>
      <c r="N881" s="158"/>
      <c r="O881" s="158"/>
      <c r="P881" s="158"/>
      <c r="Q881" s="157" t="s">
        <v>5174</v>
      </c>
    </row>
    <row r="882" spans="4:17" x14ac:dyDescent="0.25">
      <c r="D882" s="158" t="s">
        <v>5175</v>
      </c>
      <c r="E882" s="157" t="s">
        <v>5163</v>
      </c>
      <c r="F882" s="158"/>
      <c r="G882" s="157"/>
      <c r="H882" s="158"/>
      <c r="I882" s="158"/>
      <c r="J882" s="157" t="str">
        <f t="shared" si="14"/>
        <v/>
      </c>
      <c r="K882" s="163"/>
      <c r="L882" s="164"/>
      <c r="M882" s="165"/>
      <c r="N882" s="158"/>
      <c r="O882" s="158"/>
      <c r="P882" s="158"/>
      <c r="Q882" s="157" t="s">
        <v>5176</v>
      </c>
    </row>
    <row r="883" spans="4:17" x14ac:dyDescent="0.25">
      <c r="D883" s="158" t="s">
        <v>5177</v>
      </c>
      <c r="E883" s="157" t="s">
        <v>5163</v>
      </c>
      <c r="F883" s="158"/>
      <c r="G883" s="157"/>
      <c r="H883" s="158"/>
      <c r="I883" s="158"/>
      <c r="J883" s="157" t="str">
        <f t="shared" si="14"/>
        <v/>
      </c>
      <c r="K883" s="163"/>
      <c r="L883" s="164"/>
      <c r="M883" s="165"/>
      <c r="N883" s="158"/>
      <c r="O883" s="158"/>
      <c r="P883" s="158"/>
      <c r="Q883" s="157" t="s">
        <v>5178</v>
      </c>
    </row>
    <row r="884" spans="4:17" x14ac:dyDescent="0.25">
      <c r="D884" s="158" t="s">
        <v>5179</v>
      </c>
      <c r="E884" s="157" t="s">
        <v>5163</v>
      </c>
      <c r="F884" s="158"/>
      <c r="G884" s="157"/>
      <c r="H884" s="158"/>
      <c r="I884" s="158"/>
      <c r="J884" s="157" t="str">
        <f t="shared" si="14"/>
        <v/>
      </c>
      <c r="K884" s="163"/>
      <c r="L884" s="164"/>
      <c r="M884" s="165"/>
      <c r="N884" s="158"/>
      <c r="O884" s="158"/>
      <c r="P884" s="158"/>
      <c r="Q884" s="157" t="s">
        <v>5180</v>
      </c>
    </row>
    <row r="885" spans="4:17" x14ac:dyDescent="0.25">
      <c r="D885" s="158" t="s">
        <v>5181</v>
      </c>
      <c r="E885" s="157" t="s">
        <v>5163</v>
      </c>
      <c r="F885" s="158"/>
      <c r="G885" s="157"/>
      <c r="H885" s="158"/>
      <c r="I885" s="158"/>
      <c r="J885" s="157" t="str">
        <f t="shared" si="14"/>
        <v/>
      </c>
      <c r="K885" s="163"/>
      <c r="L885" s="164"/>
      <c r="M885" s="165"/>
      <c r="N885" s="158"/>
      <c r="O885" s="158"/>
      <c r="P885" s="158"/>
      <c r="Q885" s="157" t="s">
        <v>5182</v>
      </c>
    </row>
    <row r="886" spans="4:17" x14ac:dyDescent="0.25">
      <c r="D886" s="158" t="s">
        <v>5183</v>
      </c>
      <c r="E886" s="157" t="s">
        <v>5163</v>
      </c>
      <c r="F886" s="158"/>
      <c r="G886" s="157"/>
      <c r="H886" s="158"/>
      <c r="I886" s="158"/>
      <c r="J886" s="157" t="str">
        <f t="shared" si="14"/>
        <v/>
      </c>
      <c r="K886" s="163"/>
      <c r="L886" s="164"/>
      <c r="M886" s="165"/>
      <c r="N886" s="158"/>
      <c r="O886" s="158"/>
      <c r="P886" s="158"/>
      <c r="Q886" s="157" t="s">
        <v>5184</v>
      </c>
    </row>
    <row r="887" spans="4:17" x14ac:dyDescent="0.25">
      <c r="D887" s="158" t="s">
        <v>5185</v>
      </c>
      <c r="E887" s="157" t="s">
        <v>5163</v>
      </c>
      <c r="F887" s="158"/>
      <c r="G887" s="157"/>
      <c r="H887" s="158"/>
      <c r="I887" s="158"/>
      <c r="J887" s="157" t="str">
        <f t="shared" si="14"/>
        <v/>
      </c>
      <c r="K887" s="163"/>
      <c r="L887" s="164"/>
      <c r="M887" s="165"/>
      <c r="N887" s="158"/>
      <c r="O887" s="158"/>
      <c r="P887" s="158"/>
      <c r="Q887" s="157" t="s">
        <v>5186</v>
      </c>
    </row>
    <row r="888" spans="4:17" x14ac:dyDescent="0.25">
      <c r="D888" s="158" t="s">
        <v>5187</v>
      </c>
      <c r="E888" s="157" t="s">
        <v>5163</v>
      </c>
      <c r="F888" s="158"/>
      <c r="G888" s="157"/>
      <c r="H888" s="158"/>
      <c r="I888" s="158"/>
      <c r="J888" s="157" t="str">
        <f t="shared" si="14"/>
        <v/>
      </c>
      <c r="K888" s="163"/>
      <c r="L888" s="164"/>
      <c r="M888" s="165"/>
      <c r="N888" s="158"/>
      <c r="O888" s="158"/>
      <c r="P888" s="158"/>
      <c r="Q888" s="157" t="s">
        <v>5188</v>
      </c>
    </row>
    <row r="889" spans="4:17" x14ac:dyDescent="0.25">
      <c r="D889" s="158" t="s">
        <v>5189</v>
      </c>
      <c r="E889" s="157" t="s">
        <v>5163</v>
      </c>
      <c r="F889" s="158"/>
      <c r="G889" s="157"/>
      <c r="H889" s="158"/>
      <c r="I889" s="158"/>
      <c r="J889" s="157" t="str">
        <f t="shared" si="14"/>
        <v/>
      </c>
      <c r="K889" s="163"/>
      <c r="L889" s="164"/>
      <c r="M889" s="165"/>
      <c r="N889" s="158"/>
      <c r="O889" s="158"/>
      <c r="P889" s="158"/>
      <c r="Q889" s="157" t="s">
        <v>5190</v>
      </c>
    </row>
    <row r="890" spans="4:17" x14ac:dyDescent="0.25">
      <c r="D890" s="158" t="s">
        <v>5191</v>
      </c>
      <c r="E890" s="157" t="s">
        <v>5163</v>
      </c>
      <c r="F890" s="158"/>
      <c r="G890" s="157"/>
      <c r="H890" s="158"/>
      <c r="I890" s="158"/>
      <c r="J890" s="157" t="str">
        <f t="shared" si="14"/>
        <v/>
      </c>
      <c r="K890" s="163"/>
      <c r="L890" s="164"/>
      <c r="M890" s="165"/>
      <c r="N890" s="158"/>
      <c r="O890" s="158"/>
      <c r="P890" s="158"/>
      <c r="Q890" s="157" t="s">
        <v>5192</v>
      </c>
    </row>
    <row r="891" spans="4:17" x14ac:dyDescent="0.25">
      <c r="D891" s="158" t="s">
        <v>5193</v>
      </c>
      <c r="E891" s="157" t="s">
        <v>5163</v>
      </c>
      <c r="F891" s="158"/>
      <c r="G891" s="157"/>
      <c r="H891" s="158"/>
      <c r="I891" s="158"/>
      <c r="J891" s="157" t="str">
        <f t="shared" si="14"/>
        <v/>
      </c>
      <c r="K891" s="163"/>
      <c r="L891" s="164"/>
      <c r="M891" s="165"/>
      <c r="N891" s="158"/>
      <c r="O891" s="158"/>
      <c r="P891" s="158"/>
      <c r="Q891" s="157" t="s">
        <v>5194</v>
      </c>
    </row>
    <row r="892" spans="4:17" x14ac:dyDescent="0.25">
      <c r="D892" s="158" t="s">
        <v>5195</v>
      </c>
      <c r="E892" s="157" t="s">
        <v>5163</v>
      </c>
      <c r="F892" s="158"/>
      <c r="G892" s="157"/>
      <c r="H892" s="158"/>
      <c r="I892" s="158"/>
      <c r="J892" s="157" t="str">
        <f t="shared" ref="J892:J915" si="15">F892&amp;H892&amp;I892</f>
        <v/>
      </c>
      <c r="K892" s="163"/>
      <c r="L892" s="164"/>
      <c r="M892" s="165"/>
      <c r="N892" s="158"/>
      <c r="O892" s="158"/>
      <c r="P892" s="158"/>
      <c r="Q892" s="157" t="s">
        <v>5196</v>
      </c>
    </row>
    <row r="893" spans="4:17" x14ac:dyDescent="0.25">
      <c r="D893" s="158" t="s">
        <v>5197</v>
      </c>
      <c r="E893" s="157" t="s">
        <v>5163</v>
      </c>
      <c r="F893" s="158"/>
      <c r="G893" s="157"/>
      <c r="H893" s="158"/>
      <c r="I893" s="158"/>
      <c r="J893" s="157" t="str">
        <f t="shared" si="15"/>
        <v/>
      </c>
      <c r="K893" s="163"/>
      <c r="L893" s="164"/>
      <c r="M893" s="165"/>
      <c r="N893" s="158"/>
      <c r="O893" s="158"/>
      <c r="P893" s="158"/>
      <c r="Q893" s="157" t="s">
        <v>5198</v>
      </c>
    </row>
    <row r="894" spans="4:17" x14ac:dyDescent="0.25">
      <c r="D894" s="158" t="s">
        <v>5199</v>
      </c>
      <c r="E894" s="157" t="s">
        <v>5163</v>
      </c>
      <c r="F894" s="158"/>
      <c r="G894" s="157"/>
      <c r="H894" s="158"/>
      <c r="I894" s="158"/>
      <c r="J894" s="157" t="str">
        <f t="shared" si="15"/>
        <v/>
      </c>
      <c r="K894" s="163"/>
      <c r="L894" s="164"/>
      <c r="M894" s="165"/>
      <c r="N894" s="158"/>
      <c r="O894" s="158"/>
      <c r="P894" s="158"/>
      <c r="Q894" s="157" t="s">
        <v>5200</v>
      </c>
    </row>
    <row r="895" spans="4:17" x14ac:dyDescent="0.25">
      <c r="D895" s="158" t="s">
        <v>5201</v>
      </c>
      <c r="E895" s="157" t="s">
        <v>5163</v>
      </c>
      <c r="F895" s="158"/>
      <c r="G895" s="157"/>
      <c r="H895" s="158"/>
      <c r="I895" s="158"/>
      <c r="J895" s="157" t="str">
        <f t="shared" si="15"/>
        <v/>
      </c>
      <c r="K895" s="163"/>
      <c r="L895" s="164"/>
      <c r="M895" s="165"/>
      <c r="N895" s="158"/>
      <c r="O895" s="158"/>
      <c r="P895" s="158"/>
      <c r="Q895" s="157" t="s">
        <v>5202</v>
      </c>
    </row>
    <row r="896" spans="4:17" x14ac:dyDescent="0.25">
      <c r="D896" s="158" t="s">
        <v>5203</v>
      </c>
      <c r="E896" s="157" t="s">
        <v>5204</v>
      </c>
      <c r="F896" s="158"/>
      <c r="G896" s="157"/>
      <c r="H896" s="158"/>
      <c r="I896" s="158"/>
      <c r="J896" s="157" t="str">
        <f t="shared" si="15"/>
        <v/>
      </c>
      <c r="K896" s="163"/>
      <c r="L896" s="164"/>
      <c r="M896" s="165"/>
      <c r="N896" s="158"/>
      <c r="O896" s="158"/>
      <c r="P896" s="158"/>
      <c r="Q896" s="157" t="s">
        <v>5205</v>
      </c>
    </row>
    <row r="897" spans="4:17" x14ac:dyDescent="0.25">
      <c r="D897" s="158" t="s">
        <v>5206</v>
      </c>
      <c r="E897" s="157" t="s">
        <v>5204</v>
      </c>
      <c r="F897" s="158"/>
      <c r="G897" s="157"/>
      <c r="H897" s="158"/>
      <c r="I897" s="158"/>
      <c r="J897" s="157" t="str">
        <f t="shared" si="15"/>
        <v/>
      </c>
      <c r="K897" s="163"/>
      <c r="L897" s="164"/>
      <c r="M897" s="165"/>
      <c r="N897" s="158"/>
      <c r="O897" s="158"/>
      <c r="P897" s="158"/>
      <c r="Q897" s="157" t="s">
        <v>5207</v>
      </c>
    </row>
    <row r="898" spans="4:17" x14ac:dyDescent="0.25">
      <c r="D898" s="158" t="s">
        <v>5208</v>
      </c>
      <c r="E898" s="157" t="s">
        <v>5204</v>
      </c>
      <c r="F898" s="158"/>
      <c r="G898" s="157"/>
      <c r="H898" s="158"/>
      <c r="I898" s="158"/>
      <c r="J898" s="157" t="str">
        <f t="shared" si="15"/>
        <v/>
      </c>
      <c r="K898" s="163"/>
      <c r="L898" s="164"/>
      <c r="M898" s="165"/>
      <c r="N898" s="158"/>
      <c r="O898" s="158"/>
      <c r="P898" s="158"/>
      <c r="Q898" s="157" t="s">
        <v>5209</v>
      </c>
    </row>
    <row r="899" spans="4:17" x14ac:dyDescent="0.25">
      <c r="D899" s="158" t="s">
        <v>5210</v>
      </c>
      <c r="E899" s="157" t="s">
        <v>5204</v>
      </c>
      <c r="F899" s="158"/>
      <c r="G899" s="157"/>
      <c r="H899" s="158"/>
      <c r="I899" s="158"/>
      <c r="J899" s="157" t="str">
        <f t="shared" si="15"/>
        <v/>
      </c>
      <c r="K899" s="163"/>
      <c r="L899" s="164"/>
      <c r="M899" s="165"/>
      <c r="N899" s="158"/>
      <c r="O899" s="158"/>
      <c r="P899" s="158"/>
      <c r="Q899" s="157" t="s">
        <v>5211</v>
      </c>
    </row>
    <row r="900" spans="4:17" x14ac:dyDescent="0.25">
      <c r="D900" s="158" t="s">
        <v>5212</v>
      </c>
      <c r="E900" s="157" t="s">
        <v>5204</v>
      </c>
      <c r="F900" s="158"/>
      <c r="G900" s="157"/>
      <c r="H900" s="158"/>
      <c r="I900" s="158"/>
      <c r="J900" s="157" t="str">
        <f t="shared" si="15"/>
        <v/>
      </c>
      <c r="K900" s="163"/>
      <c r="L900" s="164"/>
      <c r="M900" s="165"/>
      <c r="N900" s="158"/>
      <c r="O900" s="158"/>
      <c r="P900" s="158"/>
      <c r="Q900" s="157" t="s">
        <v>5213</v>
      </c>
    </row>
    <row r="901" spans="4:17" x14ac:dyDescent="0.25">
      <c r="D901" s="158" t="s">
        <v>5214</v>
      </c>
      <c r="E901" s="157" t="s">
        <v>5204</v>
      </c>
      <c r="F901" s="158"/>
      <c r="G901" s="157"/>
      <c r="H901" s="158"/>
      <c r="I901" s="158"/>
      <c r="J901" s="157" t="str">
        <f t="shared" si="15"/>
        <v/>
      </c>
      <c r="K901" s="163"/>
      <c r="L901" s="164"/>
      <c r="M901" s="165"/>
      <c r="N901" s="158"/>
      <c r="O901" s="158"/>
      <c r="P901" s="158"/>
      <c r="Q901" s="157" t="s">
        <v>5215</v>
      </c>
    </row>
    <row r="902" spans="4:17" x14ac:dyDescent="0.25">
      <c r="D902" s="158" t="s">
        <v>5216</v>
      </c>
      <c r="E902" s="157" t="s">
        <v>5204</v>
      </c>
      <c r="F902" s="158"/>
      <c r="G902" s="157"/>
      <c r="H902" s="158"/>
      <c r="I902" s="158"/>
      <c r="J902" s="157" t="str">
        <f t="shared" si="15"/>
        <v/>
      </c>
      <c r="K902" s="163"/>
      <c r="L902" s="164"/>
      <c r="M902" s="165"/>
      <c r="N902" s="158"/>
      <c r="O902" s="158"/>
      <c r="P902" s="158"/>
      <c r="Q902" s="157" t="s">
        <v>5217</v>
      </c>
    </row>
    <row r="903" spans="4:17" x14ac:dyDescent="0.25">
      <c r="D903" s="158" t="s">
        <v>5218</v>
      </c>
      <c r="E903" s="157" t="s">
        <v>5204</v>
      </c>
      <c r="F903" s="158"/>
      <c r="G903" s="157"/>
      <c r="H903" s="158"/>
      <c r="I903" s="158"/>
      <c r="J903" s="157" t="str">
        <f t="shared" si="15"/>
        <v/>
      </c>
      <c r="K903" s="163"/>
      <c r="L903" s="164"/>
      <c r="M903" s="165"/>
      <c r="N903" s="158"/>
      <c r="O903" s="158"/>
      <c r="P903" s="158"/>
      <c r="Q903" s="157" t="s">
        <v>5219</v>
      </c>
    </row>
    <row r="904" spans="4:17" x14ac:dyDescent="0.25">
      <c r="D904" s="158" t="s">
        <v>5220</v>
      </c>
      <c r="E904" s="157" t="s">
        <v>5204</v>
      </c>
      <c r="F904" s="158"/>
      <c r="G904" s="157"/>
      <c r="H904" s="158"/>
      <c r="I904" s="158"/>
      <c r="J904" s="157" t="str">
        <f t="shared" si="15"/>
        <v/>
      </c>
      <c r="K904" s="163"/>
      <c r="L904" s="164"/>
      <c r="M904" s="165"/>
      <c r="N904" s="158"/>
      <c r="O904" s="158"/>
      <c r="P904" s="158"/>
      <c r="Q904" s="157" t="s">
        <v>5221</v>
      </c>
    </row>
    <row r="905" spans="4:17" x14ac:dyDescent="0.25">
      <c r="D905" s="158" t="s">
        <v>5222</v>
      </c>
      <c r="E905" s="157" t="s">
        <v>5204</v>
      </c>
      <c r="F905" s="158"/>
      <c r="G905" s="157"/>
      <c r="H905" s="158"/>
      <c r="I905" s="158"/>
      <c r="J905" s="157" t="str">
        <f t="shared" si="15"/>
        <v/>
      </c>
      <c r="K905" s="163"/>
      <c r="L905" s="164"/>
      <c r="M905" s="165"/>
      <c r="N905" s="158"/>
      <c r="O905" s="158"/>
      <c r="P905" s="158"/>
      <c r="Q905" s="157" t="s">
        <v>5223</v>
      </c>
    </row>
    <row r="906" spans="4:17" x14ac:dyDescent="0.25">
      <c r="D906" s="158" t="s">
        <v>5224</v>
      </c>
      <c r="E906" s="157" t="s">
        <v>5204</v>
      </c>
      <c r="F906" s="158"/>
      <c r="G906" s="157"/>
      <c r="H906" s="158"/>
      <c r="I906" s="158"/>
      <c r="J906" s="157" t="str">
        <f t="shared" si="15"/>
        <v/>
      </c>
      <c r="K906" s="163"/>
      <c r="L906" s="164"/>
      <c r="M906" s="165"/>
      <c r="N906" s="158"/>
      <c r="O906" s="158"/>
      <c r="P906" s="158"/>
      <c r="Q906" s="157" t="s">
        <v>5225</v>
      </c>
    </row>
    <row r="907" spans="4:17" x14ac:dyDescent="0.25">
      <c r="D907" s="158" t="s">
        <v>5226</v>
      </c>
      <c r="E907" s="157" t="s">
        <v>5204</v>
      </c>
      <c r="F907" s="158"/>
      <c r="G907" s="157"/>
      <c r="H907" s="158"/>
      <c r="I907" s="158"/>
      <c r="J907" s="157" t="str">
        <f t="shared" si="15"/>
        <v/>
      </c>
      <c r="K907" s="163"/>
      <c r="L907" s="164"/>
      <c r="M907" s="165"/>
      <c r="N907" s="158"/>
      <c r="O907" s="158"/>
      <c r="P907" s="158"/>
      <c r="Q907" s="157" t="s">
        <v>5227</v>
      </c>
    </row>
    <row r="908" spans="4:17" x14ac:dyDescent="0.25">
      <c r="D908" s="158" t="s">
        <v>5228</v>
      </c>
      <c r="E908" s="157" t="s">
        <v>5204</v>
      </c>
      <c r="F908" s="158"/>
      <c r="G908" s="157"/>
      <c r="H908" s="158"/>
      <c r="I908" s="158"/>
      <c r="J908" s="157" t="str">
        <f t="shared" si="15"/>
        <v/>
      </c>
      <c r="K908" s="163"/>
      <c r="L908" s="164"/>
      <c r="M908" s="165"/>
      <c r="N908" s="158"/>
      <c r="O908" s="158"/>
      <c r="P908" s="158"/>
      <c r="Q908" s="157" t="s">
        <v>5229</v>
      </c>
    </row>
    <row r="909" spans="4:17" x14ac:dyDescent="0.25">
      <c r="D909" s="158" t="s">
        <v>5230</v>
      </c>
      <c r="E909" s="157" t="s">
        <v>5204</v>
      </c>
      <c r="F909" s="158"/>
      <c r="G909" s="157"/>
      <c r="H909" s="158"/>
      <c r="I909" s="158"/>
      <c r="J909" s="157" t="str">
        <f t="shared" si="15"/>
        <v/>
      </c>
      <c r="K909" s="163"/>
      <c r="L909" s="164"/>
      <c r="M909" s="165"/>
      <c r="N909" s="158"/>
      <c r="O909" s="158"/>
      <c r="P909" s="158"/>
      <c r="Q909" s="157" t="s">
        <v>5231</v>
      </c>
    </row>
    <row r="910" spans="4:17" x14ac:dyDescent="0.25">
      <c r="D910" s="158" t="s">
        <v>5232</v>
      </c>
      <c r="E910" s="157" t="s">
        <v>5204</v>
      </c>
      <c r="F910" s="158"/>
      <c r="G910" s="157"/>
      <c r="H910" s="158"/>
      <c r="I910" s="158"/>
      <c r="J910" s="157" t="str">
        <f t="shared" si="15"/>
        <v/>
      </c>
      <c r="K910" s="163"/>
      <c r="L910" s="164"/>
      <c r="M910" s="165"/>
      <c r="N910" s="158"/>
      <c r="O910" s="158"/>
      <c r="P910" s="158"/>
      <c r="Q910" s="157" t="s">
        <v>5233</v>
      </c>
    </row>
    <row r="911" spans="4:17" x14ac:dyDescent="0.25">
      <c r="D911" s="158" t="s">
        <v>5234</v>
      </c>
      <c r="E911" s="157" t="s">
        <v>5204</v>
      </c>
      <c r="F911" s="158"/>
      <c r="G911" s="157"/>
      <c r="H911" s="158"/>
      <c r="I911" s="158"/>
      <c r="J911" s="157" t="str">
        <f t="shared" si="15"/>
        <v/>
      </c>
      <c r="K911" s="163"/>
      <c r="L911" s="164"/>
      <c r="M911" s="165"/>
      <c r="N911" s="158"/>
      <c r="O911" s="158"/>
      <c r="P911" s="158"/>
      <c r="Q911" s="157" t="s">
        <v>5235</v>
      </c>
    </row>
    <row r="912" spans="4:17" x14ac:dyDescent="0.25">
      <c r="D912" s="158" t="s">
        <v>5236</v>
      </c>
      <c r="E912" s="157" t="s">
        <v>5204</v>
      </c>
      <c r="F912" s="158"/>
      <c r="G912" s="157"/>
      <c r="H912" s="158"/>
      <c r="I912" s="158"/>
      <c r="J912" s="157" t="str">
        <f t="shared" si="15"/>
        <v/>
      </c>
      <c r="K912" s="163"/>
      <c r="L912" s="164"/>
      <c r="M912" s="165"/>
      <c r="N912" s="158"/>
      <c r="O912" s="158"/>
      <c r="P912" s="158"/>
      <c r="Q912" s="157" t="s">
        <v>5237</v>
      </c>
    </row>
    <row r="913" spans="4:17" x14ac:dyDescent="0.25">
      <c r="D913" s="158" t="s">
        <v>5238</v>
      </c>
      <c r="E913" s="157" t="s">
        <v>5204</v>
      </c>
      <c r="F913" s="158"/>
      <c r="G913" s="157"/>
      <c r="H913" s="158"/>
      <c r="I913" s="158"/>
      <c r="J913" s="157" t="str">
        <f t="shared" si="15"/>
        <v/>
      </c>
      <c r="K913" s="163"/>
      <c r="L913" s="164"/>
      <c r="M913" s="165"/>
      <c r="N913" s="158"/>
      <c r="O913" s="158"/>
      <c r="P913" s="158"/>
      <c r="Q913" s="157" t="s">
        <v>5239</v>
      </c>
    </row>
    <row r="914" spans="4:17" x14ac:dyDescent="0.25">
      <c r="D914" s="158" t="s">
        <v>5240</v>
      </c>
      <c r="E914" s="157" t="s">
        <v>5204</v>
      </c>
      <c r="F914" s="158"/>
      <c r="G914" s="157"/>
      <c r="H914" s="158"/>
      <c r="I914" s="158"/>
      <c r="J914" s="157" t="str">
        <f t="shared" si="15"/>
        <v/>
      </c>
      <c r="K914" s="163"/>
      <c r="L914" s="164"/>
      <c r="M914" s="165"/>
      <c r="N914" s="158"/>
      <c r="O914" s="158"/>
      <c r="P914" s="158"/>
      <c r="Q914" s="157" t="s">
        <v>5241</v>
      </c>
    </row>
    <row r="915" spans="4:17" x14ac:dyDescent="0.25">
      <c r="D915" s="158" t="s">
        <v>5242</v>
      </c>
      <c r="E915" s="157" t="s">
        <v>5204</v>
      </c>
      <c r="F915" s="158"/>
      <c r="G915" s="157"/>
      <c r="H915" s="158"/>
      <c r="I915" s="158"/>
      <c r="J915" s="157" t="str">
        <f t="shared" si="15"/>
        <v/>
      </c>
      <c r="K915" s="163"/>
      <c r="L915" s="164"/>
      <c r="M915" s="165"/>
      <c r="N915" s="158"/>
      <c r="O915" s="158"/>
      <c r="P915" s="158"/>
      <c r="Q915" s="157" t="s">
        <v>5243</v>
      </c>
    </row>
  </sheetData>
  <dataValidations count="10">
    <dataValidation type="custom" allowBlank="1" showInputMessage="1" showErrorMessage="1" errorTitle="X-Author for Excel" error="Id and Lookup fields are not editable." promptTitle="X-Author for Excel" sqref="O3:O153 O159:O309 Q315:Q915" xr:uid="{00000000-0002-0000-1300-000000000000}">
      <formula1>""</formula1>
    </dataValidation>
    <dataValidation type="decimal" allowBlank="1" showInputMessage="1" showErrorMessage="1" errorTitle="X-Author for Excel" error="Please enter a valid numeric value. Valid range for Baseline N# is -1E+16 to 1E+16." promptTitle="X-Author for Excel" sqref="K315:K915" xr:uid="{00000000-0002-0000-1300-000001000000}">
      <formula1>-10000000000000000</formula1>
      <formula2>10000000000000000</formula2>
    </dataValidation>
    <dataValidation type="decimal" allowBlank="1" showInputMessage="1" showErrorMessage="1" errorTitle="X-Author for Excel" error="Please enter a valid numeric value. Valid range for Baseline D# is -1E+16 to 1E+16." promptTitle="X-Author for Excel" sqref="L315:L915" xr:uid="{00000000-0002-0000-1300-000002000000}">
      <formula1>-10000000000000000</formula1>
      <formula2>10000000000000000</formula2>
    </dataValidation>
    <dataValidation type="decimal" allowBlank="1" showInputMessage="1" showErrorMessage="1" errorTitle="X-Author for Excel" error="Please enter a valid numeric value. Valid range for Baseline % is -999.9 to 999.9." promptTitle="X-Author for Excel" sqref="M315:M915" xr:uid="{00000000-0002-0000-1300-000003000000}">
      <formula1>-999.9</formula1>
      <formula2>999.9</formula2>
    </dataValidation>
    <dataValidation type="list" allowBlank="1" showInputMessage="1" showErrorMessage="1" errorTitle="X-Author for Excel" error="Please select a value from the drop-down." promptTitle="X-Author for Excel" sqref="L3:L153" xr:uid="{FB92EA11-878F-4D23-8370-BD31721C170B}">
      <formula1>IF(IFERROR(ROWS(INDIRECT(SUBSTITUTE("AIM_Impact_Disaggregation__c.AIM_Baseline_Year__c"," ","_"))),-1) &lt; 0, XAuthorInvalidPicklistData,INDIRECT(SUBSTITUTE("AIM_Impact_Disaggregation__c.AIM_Baseline_Year__c"," ","_")))</formula1>
    </dataValidation>
    <dataValidation type="decimal" allowBlank="1" showInputMessage="1" showErrorMessage="1" errorTitle="X-Author for Excel" error="Please enter a valid numeric value. Valid range for Baseline D# is -1E+16 to 1E+16." promptTitle="X-Author for Excel" sqref="P3:P153" xr:uid="{D56FAE40-4064-451F-B8DD-7D6F8EA6566C}">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Q3:Q153" xr:uid="{6BA1AA1E-0BDB-4679-9879-85BF6EE72D2E}">
      <formula1>-100000000000000</formula1>
      <formula2>100000000000000</formula2>
    </dataValidation>
    <dataValidation type="decimal" allowBlank="1" showInputMessage="1" showErrorMessage="1" errorTitle="X-Author for Excel" error="Please enter a valid numeric value. Valid range for Baseline % is -999.99 to 999.99." promptTitle="X-Author for Excel" sqref="R3:R153" xr:uid="{7B100EF3-C9C1-42E9-A4C2-B4F56E11BAE1}">
      <formula1>-999.99</formula1>
      <formula2>999.99</formula2>
    </dataValidation>
    <dataValidation type="list" allowBlank="1" showInputMessage="1" showErrorMessage="1" errorTitle="X-Author for Excel" error="Please select a value from the drop-down." promptTitle="X-Author for Excel" sqref="L159:L309" xr:uid="{F58F307D-E2A6-4997-8605-C94CB9BC3762}">
      <formula1>IF(IFERROR(ROWS(INDIRECT(SUBSTITUTE("AIM_Outcome_Disaggregation__c.AIM_Baseline_Year__c"," ","_"))),-1) &lt; 0, XAuthorInvalidPicklistData,INDIRECT(SUBSTITUTE("AIM_Outcome_Disaggregation__c.AIM_Baseline_Year__c"," ","_")))</formula1>
    </dataValidation>
    <dataValidation type="list" allowBlank="1" showInputMessage="1" showErrorMessage="1" errorTitle="X-Author for Excel" error="Please select a value from the drop-down." promptTitle="X-Author for Excel" sqref="N315:N915" xr:uid="{7DB6497F-932E-44E2-BC87-DED1EF384BE4}">
      <formula1>IF(IFERROR(ROWS(INDIRECT(SUBSTITUTE("AIM_Coverage_Disaggregation__c.AIM_Year__c"," ","_"))),-1) &lt; 0, XAuthorInvalidPicklistData,INDIRECT(SUBSTITUTE("AIM_Coverage_Disaggregation__c.AIM_Year__c"," ","_")))</formula1>
    </dataValidation>
  </dataValidation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A1:G1072"/>
  <sheetViews>
    <sheetView workbookViewId="0">
      <selection activeCell="F2" sqref="F2"/>
    </sheetView>
  </sheetViews>
  <sheetFormatPr defaultColWidth="8.58203125" defaultRowHeight="12.5" x14ac:dyDescent="0.25"/>
  <cols>
    <col min="1" max="1" width="13.58203125" style="1" bestFit="1" customWidth="1"/>
    <col min="2" max="2" width="24.08203125" style="1" customWidth="1"/>
    <col min="3" max="3" width="12.58203125" style="9" customWidth="1"/>
    <col min="4" max="4" width="13.58203125" style="1" bestFit="1" customWidth="1"/>
    <col min="5" max="5" width="26.9140625" style="1" customWidth="1"/>
    <col min="6" max="6" width="18.9140625" style="1" customWidth="1"/>
    <col min="7" max="16384" width="8.58203125" style="1"/>
  </cols>
  <sheetData>
    <row r="1" spans="1:7" ht="13" x14ac:dyDescent="0.3">
      <c r="A1" s="755" t="s">
        <v>118</v>
      </c>
      <c r="B1" s="755"/>
      <c r="C1" s="755"/>
      <c r="D1" s="755"/>
    </row>
    <row r="2" spans="1:7" x14ac:dyDescent="0.25">
      <c r="A2" s="157" t="s">
        <v>51</v>
      </c>
      <c r="B2" s="162" t="s">
        <v>49</v>
      </c>
      <c r="C2" s="160"/>
      <c r="D2" s="157" t="s">
        <v>82</v>
      </c>
      <c r="E2" s="157" t="s">
        <v>48</v>
      </c>
      <c r="F2" s="157" t="str">
        <f>A2</f>
        <v>Account Role ID</v>
      </c>
      <c r="G2" s="157" t="s">
        <v>39</v>
      </c>
    </row>
    <row r="3" spans="1:7" hidden="1" x14ac:dyDescent="0.25">
      <c r="A3" s="158" t="s">
        <v>50</v>
      </c>
      <c r="B3" s="157" t="s">
        <v>119</v>
      </c>
      <c r="C3" s="157" t="str">
        <f t="array" ref="C3">IFERROR(INDEX($B$3:$B$11, MATCH(0, COUNTIF($C$2:C2, $B$3:$B$11&amp;"") + IF($B$3:$B$11="",1,0), 0)), "")</f>
        <v>[Account (Name)]</v>
      </c>
      <c r="D3" s="157" t="s">
        <v>81</v>
      </c>
      <c r="E3" s="158" t="s">
        <v>47</v>
      </c>
      <c r="F3" s="158" t="str">
        <f>A3</f>
        <v>[Account Role ID]</v>
      </c>
      <c r="G3" s="157" t="s">
        <v>143</v>
      </c>
    </row>
    <row r="4" spans="1:7" s="9" customFormat="1" x14ac:dyDescent="0.25">
      <c r="A4" s="158" t="s">
        <v>3366</v>
      </c>
      <c r="B4" s="157" t="s">
        <v>3367</v>
      </c>
      <c r="C4" s="157" t="str">
        <f t="array" ref="C4">IFERROR(INDEX($B$3:$B$11, MATCH(0, COUNTIF($C$2:C3, $B$3:$B$11&amp;"") + IF($B$3:$B$11="",1,0), 0)), "")</f>
        <v>Ministry of Health of the Republic of El Salvador</v>
      </c>
      <c r="D4" s="157" t="s">
        <v>3368</v>
      </c>
      <c r="E4" s="158" t="s">
        <v>3369</v>
      </c>
      <c r="F4" s="158" t="str">
        <f t="shared" ref="F4:F10" si="0">A4</f>
        <v>AR-01594</v>
      </c>
      <c r="G4" s="157"/>
    </row>
    <row r="5" spans="1:7" s="9" customFormat="1" x14ac:dyDescent="0.25">
      <c r="A5" s="158" t="s">
        <v>3370</v>
      </c>
      <c r="B5" s="157" t="s">
        <v>3367</v>
      </c>
      <c r="C5" s="157" t="str">
        <f t="array" ref="C5">IFERROR(INDEX($B$3:$B$11, MATCH(0, COUNTIF($C$2:C4, $B$3:$B$11&amp;"") + IF($B$3:$B$11="",1,0), 0)), "")</f>
        <v>Plan International, Inc.</v>
      </c>
      <c r="D5" s="157" t="s">
        <v>3368</v>
      </c>
      <c r="E5" s="158" t="s">
        <v>3371</v>
      </c>
      <c r="F5" s="158" t="str">
        <f t="shared" si="0"/>
        <v>AR-01592</v>
      </c>
      <c r="G5" s="157"/>
    </row>
    <row r="6" spans="1:7" s="9" customFormat="1" x14ac:dyDescent="0.25">
      <c r="A6" s="158" t="s">
        <v>3372</v>
      </c>
      <c r="B6" s="157" t="s">
        <v>3367</v>
      </c>
      <c r="C6" s="157" t="str">
        <f t="array" ref="C6">IFERROR(INDEX($B$3:$B$11, MATCH(0, COUNTIF($C$2:C5, $B$3:$B$11&amp;"") + IF($B$3:$B$11="",1,0), 0)), "")</f>
        <v/>
      </c>
      <c r="D6" s="157" t="s">
        <v>3368</v>
      </c>
      <c r="E6" s="158" t="s">
        <v>3373</v>
      </c>
      <c r="F6" s="158" t="str">
        <f t="shared" si="0"/>
        <v>AR-01593</v>
      </c>
      <c r="G6" s="157"/>
    </row>
    <row r="7" spans="1:7" s="9" customFormat="1" x14ac:dyDescent="0.25">
      <c r="A7" s="158" t="s">
        <v>3374</v>
      </c>
      <c r="B7" s="157" t="s">
        <v>3375</v>
      </c>
      <c r="C7" s="157" t="str">
        <f t="array" ref="C7">IFERROR(INDEX($B$3:$B$11, MATCH(0, COUNTIF($C$2:C6, $B$3:$B$11&amp;"") + IF($B$3:$B$11="",1,0), 0)), "")</f>
        <v/>
      </c>
      <c r="D7" s="157" t="s">
        <v>3376</v>
      </c>
      <c r="E7" s="158" t="s">
        <v>3377</v>
      </c>
      <c r="F7" s="158" t="str">
        <f t="shared" si="0"/>
        <v>AR-01126</v>
      </c>
      <c r="G7" s="157"/>
    </row>
    <row r="8" spans="1:7" s="9" customFormat="1" x14ac:dyDescent="0.25">
      <c r="A8" s="158" t="s">
        <v>3378</v>
      </c>
      <c r="B8" s="157" t="s">
        <v>3367</v>
      </c>
      <c r="C8" s="157" t="str">
        <f t="array" ref="C8">IFERROR(INDEX($B$3:$B$11, MATCH(0, COUNTIF($C$2:C7, $B$3:$B$11&amp;"") + IF($B$3:$B$11="",1,0), 0)), "")</f>
        <v/>
      </c>
      <c r="D8" s="157" t="s">
        <v>3368</v>
      </c>
      <c r="E8" s="158" t="s">
        <v>3379</v>
      </c>
      <c r="F8" s="158" t="str">
        <f t="shared" si="0"/>
        <v>AR-02636</v>
      </c>
      <c r="G8" s="157"/>
    </row>
    <row r="9" spans="1:7" s="9" customFormat="1" x14ac:dyDescent="0.25">
      <c r="A9" s="158" t="s">
        <v>3380</v>
      </c>
      <c r="B9" s="157" t="s">
        <v>3367</v>
      </c>
      <c r="C9" s="157" t="str">
        <f t="array" ref="C9">IFERROR(INDEX($B$3:$B$11, MATCH(0, COUNTIF($C$2:C8, $B$3:$B$11&amp;"") + IF($B$3:$B$11="",1,0), 0)), "")</f>
        <v/>
      </c>
      <c r="D9" s="157" t="s">
        <v>3368</v>
      </c>
      <c r="E9" s="158" t="s">
        <v>3381</v>
      </c>
      <c r="F9" s="158" t="str">
        <f t="shared" si="0"/>
        <v>AR-04178</v>
      </c>
      <c r="G9" s="157"/>
    </row>
    <row r="10" spans="1:7" s="9" customFormat="1" x14ac:dyDescent="0.25">
      <c r="A10" s="158" t="s">
        <v>3382</v>
      </c>
      <c r="B10" s="157" t="s">
        <v>3367</v>
      </c>
      <c r="C10" s="157" t="str">
        <f t="array" ref="C10">IFERROR(INDEX($B$3:$B$11, MATCH(0, COUNTIF($C$2:C9, $B$3:$B$11&amp;"") + IF($B$3:$B$11="",1,0), 0)), "")</f>
        <v/>
      </c>
      <c r="D10" s="157" t="s">
        <v>3368</v>
      </c>
      <c r="E10" s="158" t="s">
        <v>3383</v>
      </c>
      <c r="F10" s="158" t="str">
        <f t="shared" si="0"/>
        <v>AR-04187</v>
      </c>
      <c r="G10" s="157"/>
    </row>
    <row r="11" spans="1:7" s="9" customFormat="1" x14ac:dyDescent="0.25"/>
    <row r="12" spans="1:7" s="9" customFormat="1" hidden="1" x14ac:dyDescent="0.25"/>
    <row r="13" spans="1:7" s="9" customFormat="1" hidden="1" x14ac:dyDescent="0.25"/>
    <row r="14" spans="1:7" s="9" customFormat="1" hidden="1" x14ac:dyDescent="0.25"/>
    <row r="15" spans="1:7" s="9" customFormat="1" hidden="1" x14ac:dyDescent="0.25"/>
    <row r="17" spans="1:4" ht="13" x14ac:dyDescent="0.3">
      <c r="A17" s="755" t="s">
        <v>117</v>
      </c>
      <c r="B17" s="755"/>
      <c r="C17" s="755"/>
      <c r="D17" s="755"/>
    </row>
    <row r="18" spans="1:4" x14ac:dyDescent="0.25">
      <c r="A18" s="157" t="s">
        <v>51</v>
      </c>
      <c r="B18" s="157" t="s">
        <v>49</v>
      </c>
      <c r="C18" s="157"/>
      <c r="D18" s="157" t="s">
        <v>82</v>
      </c>
    </row>
    <row r="19" spans="1:4" hidden="1" x14ac:dyDescent="0.25">
      <c r="A19" s="158" t="s">
        <v>50</v>
      </c>
      <c r="B19" s="157" t="s">
        <v>119</v>
      </c>
      <c r="C19" s="157" t="str">
        <f t="array" ref="C19">IFERROR(INDEX($B$19:$B$256, MATCH(0, COUNTIF($C$18:C18, $B$19:$B$256&amp;"") + IF($B$19:$B$256="",1,0), 0)), "")</f>
        <v>[Account (Name)]</v>
      </c>
      <c r="D19" s="157" t="s">
        <v>81</v>
      </c>
    </row>
    <row r="20" spans="1:4" s="9" customFormat="1" x14ac:dyDescent="0.25">
      <c r="A20" s="158" t="s">
        <v>5294</v>
      </c>
      <c r="B20" s="157" t="s">
        <v>5295</v>
      </c>
      <c r="C20" s="157" t="str">
        <f t="array" ref="C20">IFERROR(INDEX($B$19:$B$256, MATCH(0, COUNTIF($C$18:C19, $B$19:$B$256&amp;"") + IF($B$19:$B$256="",1,0), 0)), "")</f>
        <v>Project HOPE  - the People to People Health Foundation</v>
      </c>
      <c r="D20" s="157" t="s">
        <v>5296</v>
      </c>
    </row>
    <row r="21" spans="1:4" s="9" customFormat="1" x14ac:dyDescent="0.25">
      <c r="A21" s="158" t="s">
        <v>5297</v>
      </c>
      <c r="B21" s="157" t="s">
        <v>5298</v>
      </c>
      <c r="C21" s="157" t="str">
        <f t="array" ref="C21">IFERROR(INDEX($B$19:$B$256, MATCH(0, COUNTIF($C$18:C20, $B$19:$B$256&amp;"") + IF($B$19:$B$256="",1,0), 0)), "")</f>
        <v>RSE on REU “National Scientific Center of Phthisiopulmonology of the Republic of  Kazakhstan” of the Ministry of Health of the Republic of  Kazakhstan</v>
      </c>
      <c r="D21" s="157" t="s">
        <v>5299</v>
      </c>
    </row>
    <row r="22" spans="1:4" s="9" customFormat="1" x14ac:dyDescent="0.25">
      <c r="A22" s="158" t="s">
        <v>5300</v>
      </c>
      <c r="B22" s="157" t="s">
        <v>5301</v>
      </c>
      <c r="C22" s="157" t="str">
        <f t="array" ref="C22">IFERROR(INDEX($B$19:$B$256, MATCH(0, COUNTIF($C$18:C21, $B$19:$B$256&amp;"") + IF($B$19:$B$256="",1,0), 0)), "")</f>
        <v>Kazakh scientific center of dermatology and infectious diseases of the Ministry of Health of the Republic of Kazakhstan</v>
      </c>
      <c r="D22" s="157" t="s">
        <v>5302</v>
      </c>
    </row>
    <row r="23" spans="1:4" s="9" customFormat="1" x14ac:dyDescent="0.25">
      <c r="A23" s="158" t="s">
        <v>5303</v>
      </c>
      <c r="B23" s="157" t="s">
        <v>5298</v>
      </c>
      <c r="C23" s="157" t="str">
        <f t="array" ref="C23">IFERROR(INDEX($B$19:$B$256, MATCH(0, COUNTIF($C$18:C22, $B$19:$B$256&amp;"") + IF($B$19:$B$256="",1,0), 0)), "")</f>
        <v>United Nations Development Programme</v>
      </c>
      <c r="D23" s="157" t="s">
        <v>5299</v>
      </c>
    </row>
    <row r="24" spans="1:4" s="9" customFormat="1" x14ac:dyDescent="0.25">
      <c r="A24" s="158" t="s">
        <v>5304</v>
      </c>
      <c r="B24" s="157" t="s">
        <v>5301</v>
      </c>
      <c r="C24" s="157" t="str">
        <f t="array" ref="C24">IFERROR(INDEX($B$19:$B$256, MATCH(0, COUNTIF($C$18:C23, $B$19:$B$256&amp;"") + IF($B$19:$B$256="",1,0), 0)), "")</f>
        <v>Republican Center of Tuberculosis Control - Tajikistan</v>
      </c>
      <c r="D24" s="157" t="s">
        <v>5302</v>
      </c>
    </row>
    <row r="25" spans="1:4" s="9" customFormat="1" x14ac:dyDescent="0.25">
      <c r="A25" s="158" t="s">
        <v>5305</v>
      </c>
      <c r="B25" s="157" t="s">
        <v>5298</v>
      </c>
      <c r="C25" s="157" t="str">
        <f t="array" ref="C25">IFERROR(INDEX($B$19:$B$256, MATCH(0, COUNTIF($C$18:C24, $B$19:$B$256&amp;"") + IF($B$19:$B$256="",1,0), 0)), "")</f>
        <v>Republican Specialized Scientific-Practical Medical Center of Phthisiology and Pulmonology</v>
      </c>
      <c r="D25" s="157" t="s">
        <v>5299</v>
      </c>
    </row>
    <row r="26" spans="1:4" s="9" customFormat="1" x14ac:dyDescent="0.25">
      <c r="A26" s="158" t="s">
        <v>5306</v>
      </c>
      <c r="B26" s="157" t="s">
        <v>5307</v>
      </c>
      <c r="C26" s="157" t="str">
        <f t="array" ref="C26">IFERROR(INDEX($B$19:$B$256, MATCH(0, COUNTIF($C$18:C25, $B$19:$B$256&amp;"") + IF($B$19:$B$256="",1,0), 0)), "")</f>
        <v>Republican Center of State Sanitary-Epidemiological Surveillance of the Republic of Uzbekistan</v>
      </c>
      <c r="D26" s="157" t="s">
        <v>5308</v>
      </c>
    </row>
    <row r="27" spans="1:4" s="9" customFormat="1" x14ac:dyDescent="0.25">
      <c r="A27" s="158" t="s">
        <v>5309</v>
      </c>
      <c r="B27" s="157" t="s">
        <v>5307</v>
      </c>
      <c r="C27" s="157" t="str">
        <f t="array" ref="C27">IFERROR(INDEX($B$19:$B$256, MATCH(0, COUNTIF($C$18:C26, $B$19:$B$256&amp;"") + IF($B$19:$B$256="",1,0), 0)), "")</f>
        <v>Republican DOTS Centre  Ministry of Health of the Republic of Uzbekistan</v>
      </c>
      <c r="D27" s="157" t="s">
        <v>5308</v>
      </c>
    </row>
    <row r="28" spans="1:4" s="9" customFormat="1" x14ac:dyDescent="0.25">
      <c r="A28" s="158" t="s">
        <v>5310</v>
      </c>
      <c r="B28" s="157" t="s">
        <v>5307</v>
      </c>
      <c r="C28" s="157" t="str">
        <f t="array" ref="C28">IFERROR(INDEX($B$19:$B$256, MATCH(0, COUNTIF($C$18:C27, $B$19:$B$256&amp;"") + IF($B$19:$B$256="",1,0), 0)), "")</f>
        <v>Republican Center to Fight AIDS</v>
      </c>
      <c r="D28" s="157" t="s">
        <v>5308</v>
      </c>
    </row>
    <row r="29" spans="1:4" s="9" customFormat="1" x14ac:dyDescent="0.25">
      <c r="A29" s="158" t="s">
        <v>5311</v>
      </c>
      <c r="B29" s="157" t="s">
        <v>5307</v>
      </c>
      <c r="C29" s="157" t="str">
        <f t="array" ref="C29">IFERROR(INDEX($B$19:$B$256, MATCH(0, COUNTIF($C$18:C28, $B$19:$B$256&amp;"") + IF($B$19:$B$256="",1,0), 0)), "")</f>
        <v>Ministry of Health of Mongolia</v>
      </c>
      <c r="D29" s="157" t="s">
        <v>5308</v>
      </c>
    </row>
    <row r="30" spans="1:4" s="9" customFormat="1" x14ac:dyDescent="0.25">
      <c r="A30" s="158" t="s">
        <v>5312</v>
      </c>
      <c r="B30" s="157" t="s">
        <v>5295</v>
      </c>
      <c r="C30" s="157" t="str">
        <f t="array" ref="C30">IFERROR(INDEX($B$19:$B$256, MATCH(0, COUNTIF($C$18:C29, $B$19:$B$256&amp;"") + IF($B$19:$B$256="",1,0), 0)), "")</f>
        <v>Ministry of Health of the Lao People's Democratic Republic</v>
      </c>
      <c r="D30" s="157" t="s">
        <v>5313</v>
      </c>
    </row>
    <row r="31" spans="1:4" s="9" customFormat="1" x14ac:dyDescent="0.25">
      <c r="A31" s="158" t="s">
        <v>5314</v>
      </c>
      <c r="B31" s="157" t="s">
        <v>5307</v>
      </c>
      <c r="C31" s="157" t="str">
        <f t="array" ref="C31">IFERROR(INDEX($B$19:$B$256, MATCH(0, COUNTIF($C$18:C30, $B$19:$B$256&amp;"") + IF($B$19:$B$256="",1,0), 0)), "")</f>
        <v>Malaysian AIDS Council</v>
      </c>
      <c r="D31" s="157" t="s">
        <v>5308</v>
      </c>
    </row>
    <row r="32" spans="1:4" s="9" customFormat="1" x14ac:dyDescent="0.25">
      <c r="A32" s="158" t="s">
        <v>5315</v>
      </c>
      <c r="B32" s="157" t="s">
        <v>5307</v>
      </c>
      <c r="C32" s="157" t="str">
        <f t="array" ref="C32">IFERROR(INDEX($B$19:$B$256, MATCH(0, COUNTIF($C$18:C31, $B$19:$B$256&amp;"") + IF($B$19:$B$256="",1,0), 0)), "")</f>
        <v>Ministry of Health of the Democratic Republic of Timor-Leste</v>
      </c>
      <c r="D32" s="157" t="s">
        <v>5308</v>
      </c>
    </row>
    <row r="33" spans="1:4" s="9" customFormat="1" x14ac:dyDescent="0.25">
      <c r="A33" s="158" t="s">
        <v>5316</v>
      </c>
      <c r="B33" s="157" t="s">
        <v>5307</v>
      </c>
      <c r="C33" s="157" t="str">
        <f t="array" ref="C33">IFERROR(INDEX($B$19:$B$256, MATCH(0, COUNTIF($C$18:C32, $B$19:$B$256&amp;"") + IF($B$19:$B$256="",1,0), 0)), "")</f>
        <v>Ministry of Health of the Royal Government of Bhutan</v>
      </c>
      <c r="D33" s="157" t="s">
        <v>5308</v>
      </c>
    </row>
    <row r="34" spans="1:4" s="9" customFormat="1" x14ac:dyDescent="0.25">
      <c r="A34" s="158" t="s">
        <v>5317</v>
      </c>
      <c r="B34" s="157" t="s">
        <v>5307</v>
      </c>
      <c r="C34" s="157" t="str">
        <f t="array" ref="C34">IFERROR(INDEX($B$19:$B$256, MATCH(0, COUNTIF($C$18:C33, $B$19:$B$256&amp;"") + IF($B$19:$B$256="",1,0), 0)), "")</f>
        <v>Ministry of Health of the Republic of Armenia</v>
      </c>
      <c r="D34" s="157" t="s">
        <v>5318</v>
      </c>
    </row>
    <row r="35" spans="1:4" s="9" customFormat="1" x14ac:dyDescent="0.25">
      <c r="A35" s="158" t="s">
        <v>5319</v>
      </c>
      <c r="B35" s="157" t="s">
        <v>5295</v>
      </c>
      <c r="C35" s="157" t="str">
        <f t="array" ref="C35">IFERROR(INDEX($B$19:$B$256, MATCH(0, COUNTIF($C$18:C34, $B$19:$B$256&amp;"") + IF($B$19:$B$256="",1,0), 0)), "")</f>
        <v>Mission East</v>
      </c>
      <c r="D35" s="157" t="s">
        <v>5313</v>
      </c>
    </row>
    <row r="36" spans="1:4" s="9" customFormat="1" x14ac:dyDescent="0.25">
      <c r="A36" s="158" t="s">
        <v>5320</v>
      </c>
      <c r="B36" s="157" t="s">
        <v>5321</v>
      </c>
      <c r="C36" s="157" t="str">
        <f t="array" ref="C36">IFERROR(INDEX($B$19:$B$256, MATCH(0, COUNTIF($C$18:C35, $B$19:$B$256&amp;"") + IF($B$19:$B$256="",1,0), 0)), "")</f>
        <v>Ministry of Health of the Republic of Azerbaijan</v>
      </c>
      <c r="D36" s="157" t="s">
        <v>5322</v>
      </c>
    </row>
    <row r="37" spans="1:4" s="9" customFormat="1" x14ac:dyDescent="0.25">
      <c r="A37" s="158" t="s">
        <v>5323</v>
      </c>
      <c r="B37" s="157" t="s">
        <v>5307</v>
      </c>
      <c r="C37" s="157" t="str">
        <f t="array" ref="C37">IFERROR(INDEX($B$19:$B$256, MATCH(0, COUNTIF($C$18:C36, $B$19:$B$256&amp;"") + IF($B$19:$B$256="",1,0), 0)), "")</f>
        <v>Main Medical Department of the Ministry of Justice of the Republic of Azerbaijan</v>
      </c>
      <c r="D37" s="157" t="s">
        <v>5318</v>
      </c>
    </row>
    <row r="38" spans="1:4" s="9" customFormat="1" x14ac:dyDescent="0.25">
      <c r="A38" s="158" t="s">
        <v>5324</v>
      </c>
      <c r="B38" s="157" t="s">
        <v>5307</v>
      </c>
      <c r="C38" s="157" t="str">
        <f t="array" ref="C38">IFERROR(INDEX($B$19:$B$256, MATCH(0, COUNTIF($C$18:C37, $B$19:$B$256&amp;"") + IF($B$19:$B$256="",1,0), 0)), "")</f>
        <v>National Center For Disease Control and Public Health</v>
      </c>
      <c r="D38" s="157" t="s">
        <v>5318</v>
      </c>
    </row>
    <row r="39" spans="1:4" s="9" customFormat="1" x14ac:dyDescent="0.25">
      <c r="A39" s="158" t="s">
        <v>5325</v>
      </c>
      <c r="B39" s="157" t="s">
        <v>5295</v>
      </c>
      <c r="C39" s="157" t="str">
        <f t="array" ref="C39">IFERROR(INDEX($B$19:$B$256, MATCH(0, COUNTIF($C$18:C38, $B$19:$B$256&amp;"") + IF($B$19:$B$256="",1,0), 0)), "")</f>
        <v>Republican Scientific and Practical Center for Medical Technologies, Informatization, Administration and Management of Health</v>
      </c>
      <c r="D39" s="157" t="s">
        <v>5313</v>
      </c>
    </row>
    <row r="40" spans="1:4" s="9" customFormat="1" x14ac:dyDescent="0.25">
      <c r="A40" s="158" t="s">
        <v>5326</v>
      </c>
      <c r="B40" s="157" t="s">
        <v>5307</v>
      </c>
      <c r="C40" s="157" t="str">
        <f t="array" ref="C40">IFERROR(INDEX($B$19:$B$256, MATCH(0, COUNTIF($C$18:C39, $B$19:$B$256&amp;"") + IF($B$19:$B$256="",1,0), 0)), "")</f>
        <v>Public Institution - Coordination, Implementation and Monitoring Unit of the Health  System Projects</v>
      </c>
      <c r="D40" s="157" t="s">
        <v>5318</v>
      </c>
    </row>
    <row r="41" spans="1:4" s="9" customFormat="1" x14ac:dyDescent="0.25">
      <c r="A41" s="158" t="s">
        <v>5327</v>
      </c>
      <c r="B41" s="157" t="s">
        <v>5307</v>
      </c>
      <c r="C41" s="157" t="str">
        <f t="array" ref="C41">IFERROR(INDEX($B$19:$B$256, MATCH(0, COUNTIF($C$18:C40, $B$19:$B$256&amp;"") + IF($B$19:$B$256="",1,0), 0)), "")</f>
        <v>Center for Health Policies and Studies</v>
      </c>
      <c r="D41" s="157" t="s">
        <v>5318</v>
      </c>
    </row>
    <row r="42" spans="1:4" s="9" customFormat="1" x14ac:dyDescent="0.25">
      <c r="A42" s="158" t="s">
        <v>5328</v>
      </c>
      <c r="B42" s="157" t="s">
        <v>5307</v>
      </c>
      <c r="C42" s="157" t="str">
        <f t="array" ref="C42">IFERROR(INDEX($B$19:$B$256, MATCH(0, COUNTIF($C$18:C41, $B$19:$B$256&amp;"") + IF($B$19:$B$256="",1,0), 0)), "")</f>
        <v>United Nations Children's Fund</v>
      </c>
      <c r="D42" s="157" t="s">
        <v>5318</v>
      </c>
    </row>
    <row r="43" spans="1:4" s="9" customFormat="1" x14ac:dyDescent="0.25">
      <c r="A43" s="158" t="s">
        <v>5329</v>
      </c>
      <c r="B43" s="157" t="s">
        <v>5321</v>
      </c>
      <c r="C43" s="157" t="str">
        <f t="array" ref="C43">IFERROR(INDEX($B$19:$B$256, MATCH(0, COUNTIF($C$18:C42, $B$19:$B$256&amp;"") + IF($B$19:$B$256="",1,0), 0)), "")</f>
        <v>International Charitable Foundation “Alliance for Public Health”</v>
      </c>
      <c r="D43" s="157" t="s">
        <v>5322</v>
      </c>
    </row>
    <row r="44" spans="1:4" s="9" customFormat="1" x14ac:dyDescent="0.25">
      <c r="A44" s="158" t="s">
        <v>5330</v>
      </c>
      <c r="B44" s="157" t="s">
        <v>5295</v>
      </c>
      <c r="C44" s="157" t="str">
        <f t="array" ref="C44">IFERROR(INDEX($B$19:$B$256, MATCH(0, COUNTIF($C$18:C43, $B$19:$B$256&amp;"") + IF($B$19:$B$256="",1,0), 0)), "")</f>
        <v>Charitable Organization "All-Ukrainian Network of People Living with HIV/AIDS"</v>
      </c>
      <c r="D44" s="157" t="s">
        <v>5313</v>
      </c>
    </row>
    <row r="45" spans="1:4" s="9" customFormat="1" x14ac:dyDescent="0.25">
      <c r="A45" s="158" t="s">
        <v>5331</v>
      </c>
      <c r="B45" s="157" t="s">
        <v>5307</v>
      </c>
      <c r="C45" s="157" t="str">
        <f t="array" ref="C45">IFERROR(INDEX($B$19:$B$256, MATCH(0, COUNTIF($C$18:C44, $B$19:$B$256&amp;"") + IF($B$19:$B$256="",1,0), 0)), "")</f>
        <v>State Institution "Public Health Center of the Ministry of Health of Ukraine"</v>
      </c>
      <c r="D45" s="157" t="s">
        <v>5318</v>
      </c>
    </row>
    <row r="46" spans="1:4" s="9" customFormat="1" x14ac:dyDescent="0.25">
      <c r="A46" s="158" t="s">
        <v>5332</v>
      </c>
      <c r="B46" s="157" t="s">
        <v>5307</v>
      </c>
      <c r="C46" s="157" t="str">
        <f t="array" ref="C46">IFERROR(INDEX($B$19:$B$256, MATCH(0, COUNTIF($C$18:C45, $B$19:$B$256&amp;"") + IF($B$19:$B$256="",1,0), 0)), "")</f>
        <v>The Rotary Club of Port Moresby Inc.</v>
      </c>
      <c r="D46" s="157" t="s">
        <v>5333</v>
      </c>
    </row>
    <row r="47" spans="1:4" s="9" customFormat="1" x14ac:dyDescent="0.25">
      <c r="A47" s="158" t="s">
        <v>5334</v>
      </c>
      <c r="B47" s="157" t="s">
        <v>5307</v>
      </c>
      <c r="C47" s="157" t="str">
        <f t="array" ref="C47">IFERROR(INDEX($B$19:$B$256, MATCH(0, COUNTIF($C$18:C46, $B$19:$B$256&amp;"") + IF($B$19:$B$256="",1,0), 0)), "")</f>
        <v>Oil Search Foundation</v>
      </c>
      <c r="D47" s="157" t="s">
        <v>5333</v>
      </c>
    </row>
    <row r="48" spans="1:4" s="9" customFormat="1" x14ac:dyDescent="0.25">
      <c r="A48" s="158" t="s">
        <v>5335</v>
      </c>
      <c r="B48" s="157" t="s">
        <v>5307</v>
      </c>
      <c r="C48" s="157" t="str">
        <f t="array" ref="C48">IFERROR(INDEX($B$19:$B$256, MATCH(0, COUNTIF($C$18:C47, $B$19:$B$256&amp;"") + IF($B$19:$B$256="",1,0), 0)), "")</f>
        <v>Population Services International</v>
      </c>
      <c r="D48" s="157" t="s">
        <v>5333</v>
      </c>
    </row>
    <row r="49" spans="1:4" s="9" customFormat="1" x14ac:dyDescent="0.25">
      <c r="A49" s="158" t="s">
        <v>5336</v>
      </c>
      <c r="B49" s="157" t="s">
        <v>5337</v>
      </c>
      <c r="C49" s="157" t="str">
        <f t="array" ref="C49">IFERROR(INDEX($B$19:$B$256, MATCH(0, COUNTIF($C$18:C48, $B$19:$B$256&amp;"") + IF($B$19:$B$256="",1,0), 0)), "")</f>
        <v>World Vision (PNG) Trust</v>
      </c>
      <c r="D49" s="157" t="s">
        <v>5338</v>
      </c>
    </row>
    <row r="50" spans="1:4" s="9" customFormat="1" x14ac:dyDescent="0.25">
      <c r="A50" s="158" t="s">
        <v>5339</v>
      </c>
      <c r="B50" s="157" t="s">
        <v>5340</v>
      </c>
      <c r="C50" s="157" t="str">
        <f t="array" ref="C50">IFERROR(INDEX($B$19:$B$256, MATCH(0, COUNTIF($C$18:C49, $B$19:$B$256&amp;"") + IF($B$19:$B$256="",1,0), 0)), "")</f>
        <v>UNICEF Ethiopia</v>
      </c>
      <c r="D50" s="157" t="s">
        <v>5341</v>
      </c>
    </row>
    <row r="51" spans="1:4" s="9" customFormat="1" x14ac:dyDescent="0.25">
      <c r="A51" s="158" t="s">
        <v>5342</v>
      </c>
      <c r="B51" s="157" t="s">
        <v>5343</v>
      </c>
      <c r="C51" s="157" t="str">
        <f t="array" ref="C51">IFERROR(INDEX($B$19:$B$256, MATCH(0, COUNTIF($C$18:C50, $B$19:$B$256&amp;"") + IF($B$19:$B$256="",1,0), 0)), "")</f>
        <v>Federal Ministry of Health of the Federal Democratic Republic of Ethiopia</v>
      </c>
      <c r="D51" s="157" t="s">
        <v>5344</v>
      </c>
    </row>
    <row r="52" spans="1:4" s="9" customFormat="1" x14ac:dyDescent="0.25">
      <c r="A52" s="158" t="s">
        <v>5345</v>
      </c>
      <c r="B52" s="157" t="s">
        <v>5340</v>
      </c>
      <c r="C52" s="157" t="str">
        <f t="array" ref="C52">IFERROR(INDEX($B$19:$B$256, MATCH(0, COUNTIF($C$18:C51, $B$19:$B$256&amp;"") + IF($B$19:$B$256="",1,0), 0)), "")</f>
        <v>HIV/AIDS Prevention and Control Office</v>
      </c>
      <c r="D52" s="157" t="s">
        <v>5341</v>
      </c>
    </row>
    <row r="53" spans="1:4" s="9" customFormat="1" x14ac:dyDescent="0.25">
      <c r="A53" s="158" t="s">
        <v>5346</v>
      </c>
      <c r="B53" s="157" t="s">
        <v>5307</v>
      </c>
      <c r="C53" s="157" t="str">
        <f t="array" ref="C53">IFERROR(INDEX($B$19:$B$256, MATCH(0, COUNTIF($C$18:C52, $B$19:$B$256&amp;"") + IF($B$19:$B$256="",1,0), 0)), "")</f>
        <v>Amref Health Africa in Kenya</v>
      </c>
      <c r="D53" s="157" t="s">
        <v>5347</v>
      </c>
    </row>
    <row r="54" spans="1:4" s="9" customFormat="1" x14ac:dyDescent="0.25">
      <c r="A54" s="158" t="s">
        <v>5348</v>
      </c>
      <c r="B54" s="157" t="s">
        <v>5349</v>
      </c>
      <c r="C54" s="157" t="str">
        <f t="array" ref="C54">IFERROR(INDEX($B$19:$B$256, MATCH(0, COUNTIF($C$18:C53, $B$19:$B$256&amp;"") + IF($B$19:$B$256="",1,0), 0)), "")</f>
        <v>National Treasury of the Republic of Kenya</v>
      </c>
      <c r="D54" s="157" t="s">
        <v>5350</v>
      </c>
    </row>
    <row r="55" spans="1:4" s="9" customFormat="1" x14ac:dyDescent="0.25">
      <c r="A55" s="158" t="s">
        <v>5351</v>
      </c>
      <c r="B55" s="157" t="s">
        <v>5343</v>
      </c>
      <c r="C55" s="157" t="str">
        <f t="array" ref="C55">IFERROR(INDEX($B$19:$B$256, MATCH(0, COUNTIF($C$18:C54, $B$19:$B$256&amp;"") + IF($B$19:$B$256="",1,0), 0)), "")</f>
        <v>Kenya Red Cross Society</v>
      </c>
      <c r="D55" s="157" t="s">
        <v>5344</v>
      </c>
    </row>
    <row r="56" spans="1:4" s="9" customFormat="1" x14ac:dyDescent="0.25">
      <c r="A56" s="158" t="s">
        <v>5352</v>
      </c>
      <c r="B56" s="157" t="s">
        <v>5343</v>
      </c>
      <c r="C56" s="157" t="str">
        <f t="array" ref="C56">IFERROR(INDEX($B$19:$B$256, MATCH(0, COUNTIF($C$18:C55, $B$19:$B$256&amp;"") + IF($B$19:$B$256="",1,0), 0)), "")</f>
        <v>World Vision Somalia</v>
      </c>
      <c r="D56" s="157" t="s">
        <v>5344</v>
      </c>
    </row>
    <row r="57" spans="1:4" s="9" customFormat="1" x14ac:dyDescent="0.25">
      <c r="A57" s="158" t="s">
        <v>5353</v>
      </c>
      <c r="B57" s="157" t="s">
        <v>5349</v>
      </c>
      <c r="C57" s="157" t="str">
        <f t="array" ref="C57">IFERROR(INDEX($B$19:$B$256, MATCH(0, COUNTIF($C$18:C56, $B$19:$B$256&amp;"") + IF($B$19:$B$256="",1,0), 0)), "")</f>
        <v>Ministry of Finance, Planning and Economic Development of the Republic of Uganda</v>
      </c>
      <c r="D57" s="157" t="s">
        <v>5350</v>
      </c>
    </row>
    <row r="58" spans="1:4" s="9" customFormat="1" x14ac:dyDescent="0.25">
      <c r="A58" s="158" t="s">
        <v>5354</v>
      </c>
      <c r="B58" s="157" t="s">
        <v>5337</v>
      </c>
      <c r="C58" s="157" t="str">
        <f t="array" ref="C58">IFERROR(INDEX($B$19:$B$256, MATCH(0, COUNTIF($C$18:C57, $B$19:$B$256&amp;"") + IF($B$19:$B$256="",1,0), 0)), "")</f>
        <v>The AIDS Support Organisation (Uganda) Limited</v>
      </c>
      <c r="D58" s="157" t="s">
        <v>5338</v>
      </c>
    </row>
    <row r="59" spans="1:4" s="9" customFormat="1" x14ac:dyDescent="0.25">
      <c r="A59" s="158" t="s">
        <v>5355</v>
      </c>
      <c r="B59" s="157" t="s">
        <v>5343</v>
      </c>
      <c r="C59" s="157" t="str">
        <f t="array" ref="C59">IFERROR(INDEX($B$19:$B$256, MATCH(0, COUNTIF($C$18:C58, $B$19:$B$256&amp;"") + IF($B$19:$B$256="",1,0), 0)), "")</f>
        <v>Federal Ministry of Health of the Republic of Sudan</v>
      </c>
      <c r="D59" s="157" t="s">
        <v>5344</v>
      </c>
    </row>
    <row r="60" spans="1:4" s="9" customFormat="1" x14ac:dyDescent="0.25">
      <c r="A60" s="158" t="s">
        <v>5356</v>
      </c>
      <c r="B60" s="157" t="s">
        <v>5357</v>
      </c>
      <c r="C60" s="157" t="str">
        <f t="array" ref="C60">IFERROR(INDEX($B$19:$B$256, MATCH(0, COUNTIF($C$18:C59, $B$19:$B$256&amp;"") + IF($B$19:$B$256="",1,0), 0)), "")</f>
        <v>Conseil National de Lutte contre le VIH/SIDA, la Tuberculose, le Paludisme, les Hépatites, les Infections sexuellement transmissibles et les Epidémies</v>
      </c>
      <c r="D60" s="157" t="s">
        <v>5358</v>
      </c>
    </row>
    <row r="61" spans="1:4" s="9" customFormat="1" x14ac:dyDescent="0.25">
      <c r="A61" s="158" t="s">
        <v>5359</v>
      </c>
      <c r="B61" s="157" t="s">
        <v>5357</v>
      </c>
      <c r="C61" s="157" t="str">
        <f t="array" ref="C61">IFERROR(INDEX($B$19:$B$256, MATCH(0, COUNTIF($C$18:C60, $B$19:$B$256&amp;"") + IF($B$19:$B$256="",1,0), 0)), "")</f>
        <v>Programme santé de lutte contre le Sida</v>
      </c>
      <c r="D61" s="157" t="s">
        <v>5358</v>
      </c>
    </row>
    <row r="62" spans="1:4" s="9" customFormat="1" x14ac:dyDescent="0.25">
      <c r="A62" s="158" t="s">
        <v>5360</v>
      </c>
      <c r="B62" s="157" t="s">
        <v>5357</v>
      </c>
      <c r="C62" s="157" t="str">
        <f t="array" ref="C62">IFERROR(INDEX($B$19:$B$256, MATCH(0, COUNTIF($C$18:C61, $B$19:$B$256&amp;"") + IF($B$19:$B$256="",1,0), 0)), "")</f>
        <v>Plan International, Inc.</v>
      </c>
      <c r="D62" s="157" t="s">
        <v>5358</v>
      </c>
    </row>
    <row r="63" spans="1:4" s="9" customFormat="1" x14ac:dyDescent="0.25">
      <c r="A63" s="158" t="s">
        <v>5361</v>
      </c>
      <c r="B63" s="157" t="s">
        <v>5357</v>
      </c>
      <c r="C63" s="157" t="str">
        <f t="array" ref="C63">IFERROR(INDEX($B$19:$B$256, MATCH(0, COUNTIF($C$18:C62, $B$19:$B$256&amp;"") + IF($B$19:$B$256="",1,0), 0)), "")</f>
        <v>Programme National de Lutte contre le Paludisme de la République du Bénin</v>
      </c>
      <c r="D63" s="157" t="s">
        <v>5358</v>
      </c>
    </row>
    <row r="64" spans="1:4" s="9" customFormat="1" x14ac:dyDescent="0.25">
      <c r="A64" s="158" t="s">
        <v>5362</v>
      </c>
      <c r="B64" s="157" t="s">
        <v>5357</v>
      </c>
      <c r="C64" s="157" t="str">
        <f t="array" ref="C64">IFERROR(INDEX($B$19:$B$256, MATCH(0, COUNTIF($C$18:C63, $B$19:$B$256&amp;"") + IF($B$19:$B$256="",1,0), 0)), "")</f>
        <v>Programme National contre la Tuberculose de la République du Bénin</v>
      </c>
      <c r="D64" s="157" t="s">
        <v>5358</v>
      </c>
    </row>
    <row r="65" spans="1:4" s="9" customFormat="1" x14ac:dyDescent="0.25">
      <c r="A65" s="158" t="s">
        <v>5363</v>
      </c>
      <c r="B65" s="157" t="s">
        <v>5357</v>
      </c>
      <c r="C65" s="157" t="str">
        <f t="array" ref="C65">IFERROR(INDEX($B$19:$B$256, MATCH(0, COUNTIF($C$18:C64, $B$19:$B$256&amp;"") + IF($B$19:$B$256="",1,0), 0)), "")</f>
        <v>Africare</v>
      </c>
      <c r="D65" s="157" t="s">
        <v>5358</v>
      </c>
    </row>
    <row r="66" spans="1:4" s="9" customFormat="1" x14ac:dyDescent="0.25">
      <c r="A66" s="158" t="s">
        <v>5364</v>
      </c>
      <c r="B66" s="157" t="s">
        <v>5357</v>
      </c>
      <c r="C66" s="157" t="str">
        <f t="array" ref="C66">IFERROR(INDEX($B$19:$B$256, MATCH(0, COUNTIF($C$18:C65, $B$19:$B$256&amp;"") + IF($B$19:$B$256="",1,0), 0)), "")</f>
        <v>Catholic Relief Services - United States Conference of Catholic Bishops</v>
      </c>
      <c r="D66" s="157" t="s">
        <v>5358</v>
      </c>
    </row>
    <row r="67" spans="1:4" s="9" customFormat="1" x14ac:dyDescent="0.25">
      <c r="A67" s="158" t="s">
        <v>5365</v>
      </c>
      <c r="B67" s="157" t="s">
        <v>5366</v>
      </c>
      <c r="C67" s="157" t="str">
        <f t="array" ref="C67">IFERROR(INDEX($B$19:$B$256, MATCH(0, COUNTIF($C$18:C66, $B$19:$B$256&amp;"") + IF($B$19:$B$256="",1,0), 0)), "")</f>
        <v>Health System Performance Program</v>
      </c>
      <c r="D67" s="157" t="s">
        <v>5367</v>
      </c>
    </row>
    <row r="68" spans="1:4" s="9" customFormat="1" x14ac:dyDescent="0.25">
      <c r="A68" s="158" t="s">
        <v>5368</v>
      </c>
      <c r="B68" s="157" t="s">
        <v>5366</v>
      </c>
      <c r="C68" s="157" t="str">
        <f t="array" ref="C68">IFERROR(INDEX($B$19:$B$256, MATCH(0, COUNTIF($C$18:C67, $B$19:$B$256&amp;"") + IF($B$19:$B$256="",1,0), 0)), "")</f>
        <v/>
      </c>
      <c r="D68" s="157" t="s">
        <v>5367</v>
      </c>
    </row>
    <row r="69" spans="1:4" s="9" customFormat="1" x14ac:dyDescent="0.25">
      <c r="A69" s="158" t="s">
        <v>5369</v>
      </c>
      <c r="B69" s="157" t="s">
        <v>5366</v>
      </c>
      <c r="C69" s="157" t="str">
        <f t="array" ref="C69">IFERROR(INDEX($B$19:$B$256, MATCH(0, COUNTIF($C$18:C68, $B$19:$B$256&amp;"") + IF($B$19:$B$256="",1,0), 0)), "")</f>
        <v/>
      </c>
      <c r="D69" s="157" t="s">
        <v>5367</v>
      </c>
    </row>
    <row r="70" spans="1:4" s="9" customFormat="1" x14ac:dyDescent="0.25">
      <c r="A70" s="158" t="s">
        <v>5370</v>
      </c>
      <c r="B70" s="157" t="s">
        <v>5366</v>
      </c>
      <c r="C70" s="157" t="str">
        <f t="array" ref="C70">IFERROR(INDEX($B$19:$B$256, MATCH(0, COUNTIF($C$18:C69, $B$19:$B$256&amp;"") + IF($B$19:$B$256="",1,0), 0)), "")</f>
        <v/>
      </c>
      <c r="D70" s="157" t="s">
        <v>5367</v>
      </c>
    </row>
    <row r="71" spans="1:4" s="9" customFormat="1" x14ac:dyDescent="0.25">
      <c r="A71" s="158" t="s">
        <v>5371</v>
      </c>
      <c r="B71" s="157" t="s">
        <v>5366</v>
      </c>
      <c r="C71" s="157" t="str">
        <f t="array" ref="C71">IFERROR(INDEX($B$19:$B$256, MATCH(0, COUNTIF($C$18:C70, $B$19:$B$256&amp;"") + IF($B$19:$B$256="",1,0), 0)), "")</f>
        <v/>
      </c>
      <c r="D71" s="157" t="s">
        <v>5367</v>
      </c>
    </row>
    <row r="72" spans="1:4" s="9" customFormat="1" x14ac:dyDescent="0.25">
      <c r="A72" s="158" t="s">
        <v>5372</v>
      </c>
      <c r="B72" s="157" t="s">
        <v>5366</v>
      </c>
      <c r="C72" s="157" t="str">
        <f t="array" ref="C72">IFERROR(INDEX($B$19:$B$256, MATCH(0, COUNTIF($C$18:C71, $B$19:$B$256&amp;"") + IF($B$19:$B$256="",1,0), 0)), "")</f>
        <v/>
      </c>
      <c r="D72" s="157" t="s">
        <v>5367</v>
      </c>
    </row>
    <row r="73" spans="1:4" s="9" customFormat="1" x14ac:dyDescent="0.25">
      <c r="A73" s="158" t="s">
        <v>5373</v>
      </c>
      <c r="B73" s="157" t="s">
        <v>5366</v>
      </c>
      <c r="C73" s="157" t="str">
        <f t="array" ref="C73">IFERROR(INDEX($B$19:$B$256, MATCH(0, COUNTIF($C$18:C72, $B$19:$B$256&amp;"") + IF($B$19:$B$256="",1,0), 0)), "")</f>
        <v/>
      </c>
      <c r="D73" s="157" t="s">
        <v>5367</v>
      </c>
    </row>
    <row r="74" spans="1:4" s="9" customFormat="1" x14ac:dyDescent="0.25">
      <c r="A74" s="158" t="s">
        <v>5374</v>
      </c>
      <c r="B74" s="157" t="s">
        <v>5366</v>
      </c>
      <c r="C74" s="157" t="str">
        <f t="array" ref="C74">IFERROR(INDEX($B$19:$B$256, MATCH(0, COUNTIF($C$18:C73, $B$19:$B$256&amp;"") + IF($B$19:$B$256="",1,0), 0)), "")</f>
        <v/>
      </c>
      <c r="D74" s="157" t="s">
        <v>5367</v>
      </c>
    </row>
    <row r="75" spans="1:4" s="9" customFormat="1" x14ac:dyDescent="0.25">
      <c r="A75" s="158" t="s">
        <v>5375</v>
      </c>
      <c r="B75" s="157" t="s">
        <v>5366</v>
      </c>
      <c r="C75" s="157" t="str">
        <f t="array" ref="C75">IFERROR(INDEX($B$19:$B$256, MATCH(0, COUNTIF($C$18:C74, $B$19:$B$256&amp;"") + IF($B$19:$B$256="",1,0), 0)), "")</f>
        <v/>
      </c>
      <c r="D75" s="157" t="s">
        <v>5367</v>
      </c>
    </row>
    <row r="76" spans="1:4" s="9" customFormat="1" x14ac:dyDescent="0.25">
      <c r="A76" s="158" t="s">
        <v>5376</v>
      </c>
      <c r="B76" s="157" t="s">
        <v>5377</v>
      </c>
      <c r="C76" s="157" t="str">
        <f t="array" ref="C76">IFERROR(INDEX($B$19:$B$256, MATCH(0, COUNTIF($C$18:C75, $B$19:$B$256&amp;"") + IF($B$19:$B$256="",1,0), 0)), "")</f>
        <v/>
      </c>
      <c r="D76" s="157" t="s">
        <v>5378</v>
      </c>
    </row>
    <row r="77" spans="1:4" s="9" customFormat="1" x14ac:dyDescent="0.25">
      <c r="A77" s="158" t="s">
        <v>5379</v>
      </c>
      <c r="B77" s="157" t="s">
        <v>5377</v>
      </c>
      <c r="C77" s="157" t="str">
        <f t="array" ref="C77">IFERROR(INDEX($B$19:$B$256, MATCH(0, COUNTIF($C$18:C76, $B$19:$B$256&amp;"") + IF($B$19:$B$256="",1,0), 0)), "")</f>
        <v/>
      </c>
      <c r="D77" s="157" t="s">
        <v>5378</v>
      </c>
    </row>
    <row r="78" spans="1:4" s="9" customFormat="1" x14ac:dyDescent="0.25">
      <c r="A78" s="158" t="s">
        <v>5380</v>
      </c>
      <c r="B78" s="157" t="s">
        <v>5377</v>
      </c>
      <c r="C78" s="157" t="str">
        <f t="array" ref="C78">IFERROR(INDEX($B$19:$B$256, MATCH(0, COUNTIF($C$18:C77, $B$19:$B$256&amp;"") + IF($B$19:$B$256="",1,0), 0)), "")</f>
        <v/>
      </c>
      <c r="D78" s="157" t="s">
        <v>5378</v>
      </c>
    </row>
    <row r="79" spans="1:4" s="9" customFormat="1" x14ac:dyDescent="0.25">
      <c r="A79" s="158" t="s">
        <v>5381</v>
      </c>
      <c r="B79" s="157" t="s">
        <v>5382</v>
      </c>
      <c r="C79" s="157" t="str">
        <f t="array" ref="C79">IFERROR(INDEX($B$19:$B$256, MATCH(0, COUNTIF($C$18:C78, $B$19:$B$256&amp;"") + IF($B$19:$B$256="",1,0), 0)), "")</f>
        <v/>
      </c>
      <c r="D79" s="157" t="s">
        <v>5383</v>
      </c>
    </row>
    <row r="80" spans="1:4" s="9" customFormat="1" x14ac:dyDescent="0.25">
      <c r="A80" s="158" t="s">
        <v>5384</v>
      </c>
      <c r="B80" s="157" t="s">
        <v>5382</v>
      </c>
      <c r="C80" s="157" t="str">
        <f t="array" ref="C80">IFERROR(INDEX($B$19:$B$256, MATCH(0, COUNTIF($C$18:C79, $B$19:$B$256&amp;"") + IF($B$19:$B$256="",1,0), 0)), "")</f>
        <v/>
      </c>
      <c r="D80" s="157" t="s">
        <v>5383</v>
      </c>
    </row>
    <row r="81" spans="1:4" s="9" customFormat="1" x14ac:dyDescent="0.25">
      <c r="A81" s="158" t="s">
        <v>5385</v>
      </c>
      <c r="B81" s="157" t="s">
        <v>5382</v>
      </c>
      <c r="C81" s="157" t="str">
        <f t="array" ref="C81">IFERROR(INDEX($B$19:$B$256, MATCH(0, COUNTIF($C$18:C80, $B$19:$B$256&amp;"") + IF($B$19:$B$256="",1,0), 0)), "")</f>
        <v/>
      </c>
      <c r="D81" s="157" t="s">
        <v>5383</v>
      </c>
    </row>
    <row r="82" spans="1:4" s="9" customFormat="1" x14ac:dyDescent="0.25">
      <c r="A82" s="158" t="s">
        <v>5386</v>
      </c>
      <c r="B82" s="157" t="s">
        <v>5382</v>
      </c>
      <c r="C82" s="157" t="str">
        <f t="array" ref="C82">IFERROR(INDEX($B$19:$B$256, MATCH(0, COUNTIF($C$18:C81, $B$19:$B$256&amp;"") + IF($B$19:$B$256="",1,0), 0)), "")</f>
        <v/>
      </c>
      <c r="D82" s="157" t="s">
        <v>5383</v>
      </c>
    </row>
    <row r="83" spans="1:4" s="9" customFormat="1" x14ac:dyDescent="0.25">
      <c r="A83" s="158" t="s">
        <v>5387</v>
      </c>
      <c r="B83" s="157" t="s">
        <v>5382</v>
      </c>
      <c r="C83" s="157" t="str">
        <f t="array" ref="C83">IFERROR(INDEX($B$19:$B$256, MATCH(0, COUNTIF($C$18:C82, $B$19:$B$256&amp;"") + IF($B$19:$B$256="",1,0), 0)), "")</f>
        <v/>
      </c>
      <c r="D83" s="157" t="s">
        <v>5383</v>
      </c>
    </row>
    <row r="84" spans="1:4" s="9" customFormat="1" x14ac:dyDescent="0.25">
      <c r="A84" s="158" t="s">
        <v>5388</v>
      </c>
      <c r="B84" s="157" t="s">
        <v>5382</v>
      </c>
      <c r="C84" s="157" t="str">
        <f t="array" ref="C84">IFERROR(INDEX($B$19:$B$256, MATCH(0, COUNTIF($C$18:C83, $B$19:$B$256&amp;"") + IF($B$19:$B$256="",1,0), 0)), "")</f>
        <v/>
      </c>
      <c r="D84" s="157" t="s">
        <v>5383</v>
      </c>
    </row>
    <row r="85" spans="1:4" s="9" customFormat="1" x14ac:dyDescent="0.25">
      <c r="A85" s="158" t="s">
        <v>5389</v>
      </c>
      <c r="B85" s="157" t="s">
        <v>5390</v>
      </c>
      <c r="C85" s="157" t="str">
        <f t="array" ref="C85">IFERROR(INDEX($B$19:$B$256, MATCH(0, COUNTIF($C$18:C84, $B$19:$B$256&amp;"") + IF($B$19:$B$256="",1,0), 0)), "")</f>
        <v/>
      </c>
      <c r="D85" s="157" t="s">
        <v>5391</v>
      </c>
    </row>
    <row r="86" spans="1:4" s="9" customFormat="1" x14ac:dyDescent="0.25">
      <c r="A86" s="158" t="s">
        <v>5392</v>
      </c>
      <c r="B86" s="157" t="s">
        <v>5390</v>
      </c>
      <c r="C86" s="157" t="str">
        <f t="array" ref="C86">IFERROR(INDEX($B$19:$B$256, MATCH(0, COUNTIF($C$18:C85, $B$19:$B$256&amp;"") + IF($B$19:$B$256="",1,0), 0)), "")</f>
        <v/>
      </c>
      <c r="D86" s="157" t="s">
        <v>5391</v>
      </c>
    </row>
    <row r="87" spans="1:4" s="9" customFormat="1" x14ac:dyDescent="0.25">
      <c r="A87" s="158" t="s">
        <v>5393</v>
      </c>
      <c r="B87" s="157" t="s">
        <v>5390</v>
      </c>
      <c r="C87" s="157" t="str">
        <f t="array" ref="C87">IFERROR(INDEX($B$19:$B$256, MATCH(0, COUNTIF($C$18:C86, $B$19:$B$256&amp;"") + IF($B$19:$B$256="",1,0), 0)), "")</f>
        <v/>
      </c>
      <c r="D87" s="157" t="s">
        <v>5391</v>
      </c>
    </row>
    <row r="88" spans="1:4" s="9" customFormat="1" x14ac:dyDescent="0.25">
      <c r="A88" s="158" t="s">
        <v>5394</v>
      </c>
      <c r="B88" s="157" t="s">
        <v>5390</v>
      </c>
      <c r="C88" s="157" t="str">
        <f t="array" ref="C88">IFERROR(INDEX($B$19:$B$256, MATCH(0, COUNTIF($C$18:C87, $B$19:$B$256&amp;"") + IF($B$19:$B$256="",1,0), 0)), "")</f>
        <v/>
      </c>
      <c r="D88" s="157" t="s">
        <v>5391</v>
      </c>
    </row>
    <row r="89" spans="1:4" s="9" customFormat="1" x14ac:dyDescent="0.25">
      <c r="A89" s="158" t="s">
        <v>5395</v>
      </c>
      <c r="B89" s="157" t="s">
        <v>5390</v>
      </c>
      <c r="C89" s="157" t="str">
        <f t="array" ref="C89">IFERROR(INDEX($B$19:$B$256, MATCH(0, COUNTIF($C$18:C88, $B$19:$B$256&amp;"") + IF($B$19:$B$256="",1,0), 0)), "")</f>
        <v/>
      </c>
      <c r="D89" s="157" t="s">
        <v>5391</v>
      </c>
    </row>
    <row r="90" spans="1:4" s="9" customFormat="1" x14ac:dyDescent="0.25">
      <c r="A90" s="158" t="s">
        <v>5396</v>
      </c>
      <c r="B90" s="157" t="s">
        <v>5390</v>
      </c>
      <c r="C90" s="157" t="str">
        <f t="array" ref="C90">IFERROR(INDEX($B$19:$B$256, MATCH(0, COUNTIF($C$18:C89, $B$19:$B$256&amp;"") + IF($B$19:$B$256="",1,0), 0)), "")</f>
        <v/>
      </c>
      <c r="D90" s="157" t="s">
        <v>5391</v>
      </c>
    </row>
    <row r="91" spans="1:4" s="9" customFormat="1" x14ac:dyDescent="0.25">
      <c r="A91" s="158" t="s">
        <v>5397</v>
      </c>
      <c r="B91" s="157" t="s">
        <v>5398</v>
      </c>
      <c r="C91" s="157" t="str">
        <f t="array" ref="C91">IFERROR(INDEX($B$19:$B$256, MATCH(0, COUNTIF($C$18:C90, $B$19:$B$256&amp;"") + IF($B$19:$B$256="",1,0), 0)), "")</f>
        <v/>
      </c>
      <c r="D91" s="157" t="s">
        <v>5399</v>
      </c>
    </row>
    <row r="92" spans="1:4" s="9" customFormat="1" x14ac:dyDescent="0.25">
      <c r="A92" s="158" t="s">
        <v>5400</v>
      </c>
      <c r="B92" s="157" t="s">
        <v>5401</v>
      </c>
      <c r="C92" s="157" t="str">
        <f t="array" ref="C92">IFERROR(INDEX($B$19:$B$256, MATCH(0, COUNTIF($C$18:C91, $B$19:$B$256&amp;"") + IF($B$19:$B$256="",1,0), 0)), "")</f>
        <v/>
      </c>
      <c r="D92" s="157" t="s">
        <v>5402</v>
      </c>
    </row>
    <row r="93" spans="1:4" s="9" customFormat="1" x14ac:dyDescent="0.25">
      <c r="A93" s="158" t="s">
        <v>5403</v>
      </c>
      <c r="B93" s="157" t="s">
        <v>5398</v>
      </c>
      <c r="C93" s="157" t="str">
        <f t="array" ref="C93">IFERROR(INDEX($B$19:$B$256, MATCH(0, COUNTIF($C$18:C92, $B$19:$B$256&amp;"") + IF($B$19:$B$256="",1,0), 0)), "")</f>
        <v/>
      </c>
      <c r="D93" s="157" t="s">
        <v>5399</v>
      </c>
    </row>
    <row r="94" spans="1:4" s="9" customFormat="1" x14ac:dyDescent="0.25">
      <c r="A94" s="158" t="s">
        <v>5404</v>
      </c>
      <c r="B94" s="157" t="s">
        <v>5398</v>
      </c>
      <c r="C94" s="157" t="str">
        <f t="array" ref="C94">IFERROR(INDEX($B$19:$B$256, MATCH(0, COUNTIF($C$18:C93, $B$19:$B$256&amp;"") + IF($B$19:$B$256="",1,0), 0)), "")</f>
        <v/>
      </c>
      <c r="D94" s="157" t="s">
        <v>5399</v>
      </c>
    </row>
    <row r="95" spans="1:4" s="9" customFormat="1" x14ac:dyDescent="0.25">
      <c r="A95" s="158" t="s">
        <v>5405</v>
      </c>
      <c r="B95" s="157" t="s">
        <v>5398</v>
      </c>
      <c r="C95" s="157" t="str">
        <f t="array" ref="C95">IFERROR(INDEX($B$19:$B$256, MATCH(0, COUNTIF($C$18:C94, $B$19:$B$256&amp;"") + IF($B$19:$B$256="",1,0), 0)), "")</f>
        <v/>
      </c>
      <c r="D95" s="157" t="s">
        <v>5399</v>
      </c>
    </row>
    <row r="96" spans="1:4" s="9" customFormat="1" x14ac:dyDescent="0.25">
      <c r="A96" s="158" t="s">
        <v>5406</v>
      </c>
      <c r="B96" s="157" t="s">
        <v>5398</v>
      </c>
      <c r="C96" s="157" t="str">
        <f t="array" ref="C96">IFERROR(INDEX($B$19:$B$256, MATCH(0, COUNTIF($C$18:C95, $B$19:$B$256&amp;"") + IF($B$19:$B$256="",1,0), 0)), "")</f>
        <v/>
      </c>
      <c r="D96" s="157" t="s">
        <v>5399</v>
      </c>
    </row>
    <row r="97" spans="1:4" s="9" customFormat="1" x14ac:dyDescent="0.25">
      <c r="A97" s="158" t="s">
        <v>5407</v>
      </c>
      <c r="B97" s="157" t="s">
        <v>5398</v>
      </c>
      <c r="C97" s="157" t="str">
        <f t="array" ref="C97">IFERROR(INDEX($B$19:$B$256, MATCH(0, COUNTIF($C$18:C96, $B$19:$B$256&amp;"") + IF($B$19:$B$256="",1,0), 0)), "")</f>
        <v/>
      </c>
      <c r="D97" s="157" t="s">
        <v>5399</v>
      </c>
    </row>
    <row r="98" spans="1:4" s="9" customFormat="1" x14ac:dyDescent="0.25">
      <c r="A98" s="158" t="s">
        <v>5408</v>
      </c>
      <c r="B98" s="157" t="s">
        <v>5398</v>
      </c>
      <c r="C98" s="157" t="str">
        <f t="array" ref="C98">IFERROR(INDEX($B$19:$B$256, MATCH(0, COUNTIF($C$18:C97, $B$19:$B$256&amp;"") + IF($B$19:$B$256="",1,0), 0)), "")</f>
        <v/>
      </c>
      <c r="D98" s="157" t="s">
        <v>5399</v>
      </c>
    </row>
    <row r="99" spans="1:4" s="9" customFormat="1" x14ac:dyDescent="0.25">
      <c r="A99" s="158" t="s">
        <v>5409</v>
      </c>
      <c r="B99" s="157" t="s">
        <v>5410</v>
      </c>
      <c r="C99" s="157" t="str">
        <f t="array" ref="C99">IFERROR(INDEX($B$19:$B$256, MATCH(0, COUNTIF($C$18:C98, $B$19:$B$256&amp;"") + IF($B$19:$B$256="",1,0), 0)), "")</f>
        <v/>
      </c>
      <c r="D99" s="157" t="s">
        <v>5411</v>
      </c>
    </row>
    <row r="100" spans="1:4" s="9" customFormat="1" x14ac:dyDescent="0.25">
      <c r="A100" s="158" t="s">
        <v>5412</v>
      </c>
      <c r="B100" s="157" t="s">
        <v>5410</v>
      </c>
      <c r="C100" s="157" t="str">
        <f t="array" ref="C100">IFERROR(INDEX($B$19:$B$256, MATCH(0, COUNTIF($C$18:C99, $B$19:$B$256&amp;"") + IF($B$19:$B$256="",1,0), 0)), "")</f>
        <v/>
      </c>
      <c r="D100" s="157" t="s">
        <v>5411</v>
      </c>
    </row>
    <row r="101" spans="1:4" s="9" customFormat="1" x14ac:dyDescent="0.25">
      <c r="A101" s="158" t="s">
        <v>5413</v>
      </c>
      <c r="B101" s="157" t="s">
        <v>5410</v>
      </c>
      <c r="C101" s="157" t="str">
        <f t="array" ref="C101">IFERROR(INDEX($B$19:$B$256, MATCH(0, COUNTIF($C$18:C100, $B$19:$B$256&amp;"") + IF($B$19:$B$256="",1,0), 0)), "")</f>
        <v/>
      </c>
      <c r="D101" s="157" t="s">
        <v>5411</v>
      </c>
    </row>
    <row r="102" spans="1:4" s="9" customFormat="1" x14ac:dyDescent="0.25">
      <c r="A102" s="158" t="s">
        <v>5414</v>
      </c>
      <c r="B102" s="157" t="s">
        <v>5410</v>
      </c>
      <c r="C102" s="157" t="str">
        <f t="array" ref="C102">IFERROR(INDEX($B$19:$B$256, MATCH(0, COUNTIF($C$18:C101, $B$19:$B$256&amp;"") + IF($B$19:$B$256="",1,0), 0)), "")</f>
        <v/>
      </c>
      <c r="D102" s="157" t="s">
        <v>5411</v>
      </c>
    </row>
    <row r="103" spans="1:4" s="9" customFormat="1" x14ac:dyDescent="0.25">
      <c r="A103" s="158" t="s">
        <v>5415</v>
      </c>
      <c r="B103" s="157" t="s">
        <v>5416</v>
      </c>
      <c r="C103" s="157" t="str">
        <f t="array" ref="C103">IFERROR(INDEX($B$19:$B$256, MATCH(0, COUNTIF($C$18:C102, $B$19:$B$256&amp;"") + IF($B$19:$B$256="",1,0), 0)), "")</f>
        <v/>
      </c>
      <c r="D103" s="157" t="s">
        <v>5417</v>
      </c>
    </row>
    <row r="104" spans="1:4" s="9" customFormat="1" x14ac:dyDescent="0.25">
      <c r="A104" s="158" t="s">
        <v>5418</v>
      </c>
      <c r="B104" s="157" t="s">
        <v>5410</v>
      </c>
      <c r="C104" s="157" t="str">
        <f t="array" ref="C104">IFERROR(INDEX($B$19:$B$256, MATCH(0, COUNTIF($C$18:C103, $B$19:$B$256&amp;"") + IF($B$19:$B$256="",1,0), 0)), "")</f>
        <v/>
      </c>
      <c r="D104" s="157" t="s">
        <v>5411</v>
      </c>
    </row>
    <row r="105" spans="1:4" s="9" customFormat="1" x14ac:dyDescent="0.25">
      <c r="A105" s="158" t="s">
        <v>5419</v>
      </c>
      <c r="B105" s="157" t="s">
        <v>5410</v>
      </c>
      <c r="C105" s="157" t="str">
        <f t="array" ref="C105">IFERROR(INDEX($B$19:$B$256, MATCH(0, COUNTIF($C$18:C104, $B$19:$B$256&amp;"") + IF($B$19:$B$256="",1,0), 0)), "")</f>
        <v/>
      </c>
      <c r="D105" s="157" t="s">
        <v>5411</v>
      </c>
    </row>
    <row r="106" spans="1:4" s="9" customFormat="1" x14ac:dyDescent="0.25">
      <c r="A106" s="158" t="s">
        <v>5420</v>
      </c>
      <c r="B106" s="157" t="s">
        <v>5410</v>
      </c>
      <c r="C106" s="157" t="str">
        <f t="array" ref="C106">IFERROR(INDEX($B$19:$B$256, MATCH(0, COUNTIF($C$18:C105, $B$19:$B$256&amp;"") + IF($B$19:$B$256="",1,0), 0)), "")</f>
        <v/>
      </c>
      <c r="D106" s="157" t="s">
        <v>5411</v>
      </c>
    </row>
    <row r="107" spans="1:4" s="9" customFormat="1" x14ac:dyDescent="0.25">
      <c r="A107" s="158" t="s">
        <v>5421</v>
      </c>
      <c r="B107" s="157" t="s">
        <v>5410</v>
      </c>
      <c r="C107" s="157" t="str">
        <f t="array" ref="C107">IFERROR(INDEX($B$19:$B$256, MATCH(0, COUNTIF($C$18:C106, $B$19:$B$256&amp;"") + IF($B$19:$B$256="",1,0), 0)), "")</f>
        <v/>
      </c>
      <c r="D107" s="157" t="s">
        <v>5411</v>
      </c>
    </row>
    <row r="108" spans="1:4" s="9" customFormat="1" x14ac:dyDescent="0.25">
      <c r="A108" s="158" t="s">
        <v>5422</v>
      </c>
      <c r="B108" s="157" t="s">
        <v>5423</v>
      </c>
      <c r="C108" s="157" t="str">
        <f t="array" ref="C108">IFERROR(INDEX($B$19:$B$256, MATCH(0, COUNTIF($C$18:C107, $B$19:$B$256&amp;"") + IF($B$19:$B$256="",1,0), 0)), "")</f>
        <v/>
      </c>
      <c r="D108" s="157" t="s">
        <v>5424</v>
      </c>
    </row>
    <row r="109" spans="1:4" s="9" customFormat="1" x14ac:dyDescent="0.25">
      <c r="A109" s="158" t="s">
        <v>5425</v>
      </c>
      <c r="B109" s="157" t="s">
        <v>5423</v>
      </c>
      <c r="C109" s="157" t="str">
        <f t="array" ref="C109">IFERROR(INDEX($B$19:$B$256, MATCH(0, COUNTIF($C$18:C108, $B$19:$B$256&amp;"") + IF($B$19:$B$256="",1,0), 0)), "")</f>
        <v/>
      </c>
      <c r="D109" s="157" t="s">
        <v>5424</v>
      </c>
    </row>
    <row r="110" spans="1:4" s="9" customFormat="1" x14ac:dyDescent="0.25">
      <c r="A110" s="158" t="s">
        <v>5426</v>
      </c>
      <c r="B110" s="157" t="s">
        <v>5423</v>
      </c>
      <c r="C110" s="157" t="str">
        <f t="array" ref="C110">IFERROR(INDEX($B$19:$B$256, MATCH(0, COUNTIF($C$18:C109, $B$19:$B$256&amp;"") + IF($B$19:$B$256="",1,0), 0)), "")</f>
        <v/>
      </c>
      <c r="D110" s="157" t="s">
        <v>5424</v>
      </c>
    </row>
    <row r="111" spans="1:4" s="9" customFormat="1" x14ac:dyDescent="0.25">
      <c r="A111" s="158" t="s">
        <v>5427</v>
      </c>
      <c r="B111" s="157" t="s">
        <v>5423</v>
      </c>
      <c r="C111" s="157" t="str">
        <f t="array" ref="C111">IFERROR(INDEX($B$19:$B$256, MATCH(0, COUNTIF($C$18:C110, $B$19:$B$256&amp;"") + IF($B$19:$B$256="",1,0), 0)), "")</f>
        <v/>
      </c>
      <c r="D111" s="157" t="s">
        <v>5424</v>
      </c>
    </row>
    <row r="112" spans="1:4" s="9" customFormat="1" x14ac:dyDescent="0.25">
      <c r="A112" s="158" t="s">
        <v>5428</v>
      </c>
      <c r="B112" s="157" t="s">
        <v>5429</v>
      </c>
      <c r="C112" s="157" t="str">
        <f t="array" ref="C112">IFERROR(INDEX($B$19:$B$256, MATCH(0, COUNTIF($C$18:C111, $B$19:$B$256&amp;"") + IF($B$19:$B$256="",1,0), 0)), "")</f>
        <v/>
      </c>
      <c r="D112" s="157" t="s">
        <v>5430</v>
      </c>
    </row>
    <row r="113" spans="1:4" s="9" customFormat="1" x14ac:dyDescent="0.25">
      <c r="A113" s="158" t="s">
        <v>5431</v>
      </c>
      <c r="B113" s="157" t="s">
        <v>5429</v>
      </c>
      <c r="C113" s="157" t="str">
        <f t="array" ref="C113">IFERROR(INDEX($B$19:$B$256, MATCH(0, COUNTIF($C$18:C112, $B$19:$B$256&amp;"") + IF($B$19:$B$256="",1,0), 0)), "")</f>
        <v/>
      </c>
      <c r="D113" s="157" t="s">
        <v>5430</v>
      </c>
    </row>
    <row r="114" spans="1:4" s="9" customFormat="1" x14ac:dyDescent="0.25">
      <c r="A114" s="158" t="s">
        <v>5432</v>
      </c>
      <c r="B114" s="157" t="s">
        <v>5307</v>
      </c>
      <c r="C114" s="157" t="str">
        <f t="array" ref="C114">IFERROR(INDEX($B$19:$B$256, MATCH(0, COUNTIF($C$18:C113, $B$19:$B$256&amp;"") + IF($B$19:$B$256="",1,0), 0)), "")</f>
        <v/>
      </c>
      <c r="D114" s="157" t="s">
        <v>5433</v>
      </c>
    </row>
    <row r="115" spans="1:4" s="9" customFormat="1" x14ac:dyDescent="0.25">
      <c r="A115" s="158" t="s">
        <v>5434</v>
      </c>
      <c r="B115" s="157" t="s">
        <v>5307</v>
      </c>
      <c r="C115" s="157" t="str">
        <f t="array" ref="C115">IFERROR(INDEX($B$19:$B$256, MATCH(0, COUNTIF($C$18:C114, $B$19:$B$256&amp;"") + IF($B$19:$B$256="",1,0), 0)), "")</f>
        <v/>
      </c>
      <c r="D115" s="157" t="s">
        <v>5433</v>
      </c>
    </row>
    <row r="116" spans="1:4" s="9" customFormat="1" x14ac:dyDescent="0.25">
      <c r="A116" s="158" t="s">
        <v>5435</v>
      </c>
      <c r="B116" s="157" t="s">
        <v>5429</v>
      </c>
      <c r="C116" s="157" t="str">
        <f t="array" ref="C116">IFERROR(INDEX($B$19:$B$256, MATCH(0, COUNTIF($C$18:C115, $B$19:$B$256&amp;"") + IF($B$19:$B$256="",1,0), 0)), "")</f>
        <v/>
      </c>
      <c r="D116" s="157" t="s">
        <v>5430</v>
      </c>
    </row>
    <row r="117" spans="1:4" s="9" customFormat="1" x14ac:dyDescent="0.25">
      <c r="A117" s="158" t="s">
        <v>5436</v>
      </c>
      <c r="B117" s="157" t="s">
        <v>5429</v>
      </c>
      <c r="C117" s="157" t="str">
        <f t="array" ref="C117">IFERROR(INDEX($B$19:$B$256, MATCH(0, COUNTIF($C$18:C116, $B$19:$B$256&amp;"") + IF($B$19:$B$256="",1,0), 0)), "")</f>
        <v/>
      </c>
      <c r="D117" s="157" t="s">
        <v>5430</v>
      </c>
    </row>
    <row r="118" spans="1:4" s="9" customFormat="1" x14ac:dyDescent="0.25">
      <c r="A118" s="158" t="s">
        <v>5437</v>
      </c>
      <c r="B118" s="157" t="s">
        <v>5429</v>
      </c>
      <c r="C118" s="157" t="str">
        <f t="array" ref="C118">IFERROR(INDEX($B$19:$B$256, MATCH(0, COUNTIF($C$18:C117, $B$19:$B$256&amp;"") + IF($B$19:$B$256="",1,0), 0)), "")</f>
        <v/>
      </c>
      <c r="D118" s="157" t="s">
        <v>5430</v>
      </c>
    </row>
    <row r="119" spans="1:4" s="9" customFormat="1" x14ac:dyDescent="0.25">
      <c r="A119" s="158" t="s">
        <v>5438</v>
      </c>
      <c r="B119" s="157" t="s">
        <v>5429</v>
      </c>
      <c r="C119" s="157" t="str">
        <f t="array" ref="C119">IFERROR(INDEX($B$19:$B$256, MATCH(0, COUNTIF($C$18:C118, $B$19:$B$256&amp;"") + IF($B$19:$B$256="",1,0), 0)), "")</f>
        <v/>
      </c>
      <c r="D119" s="157" t="s">
        <v>5430</v>
      </c>
    </row>
    <row r="120" spans="1:4" s="9" customFormat="1" x14ac:dyDescent="0.25">
      <c r="A120" s="158" t="s">
        <v>5439</v>
      </c>
      <c r="B120" s="157" t="s">
        <v>5440</v>
      </c>
      <c r="C120" s="157" t="str">
        <f t="array" ref="C120">IFERROR(INDEX($B$19:$B$256, MATCH(0, COUNTIF($C$18:C119, $B$19:$B$256&amp;"") + IF($B$19:$B$256="",1,0), 0)), "")</f>
        <v/>
      </c>
      <c r="D120" s="157" t="s">
        <v>5441</v>
      </c>
    </row>
    <row r="121" spans="1:4" s="9" customFormat="1" x14ac:dyDescent="0.25">
      <c r="A121" s="158" t="s">
        <v>5442</v>
      </c>
      <c r="B121" s="157" t="s">
        <v>5440</v>
      </c>
      <c r="C121" s="157" t="str">
        <f t="array" ref="C121">IFERROR(INDEX($B$19:$B$256, MATCH(0, COUNTIF($C$18:C120, $B$19:$B$256&amp;"") + IF($B$19:$B$256="",1,0), 0)), "")</f>
        <v/>
      </c>
      <c r="D121" s="157" t="s">
        <v>5441</v>
      </c>
    </row>
    <row r="122" spans="1:4" s="9" customFormat="1" x14ac:dyDescent="0.25">
      <c r="A122" s="158" t="s">
        <v>5443</v>
      </c>
      <c r="B122" s="157" t="s">
        <v>5444</v>
      </c>
      <c r="C122" s="157" t="str">
        <f t="array" ref="C122">IFERROR(INDEX($B$19:$B$256, MATCH(0, COUNTIF($C$18:C121, $B$19:$B$256&amp;"") + IF($B$19:$B$256="",1,0), 0)), "")</f>
        <v/>
      </c>
      <c r="D122" s="157" t="s">
        <v>5445</v>
      </c>
    </row>
    <row r="123" spans="1:4" s="9" customFormat="1" x14ac:dyDescent="0.25">
      <c r="A123" s="158" t="s">
        <v>5446</v>
      </c>
      <c r="B123" s="157" t="s">
        <v>5444</v>
      </c>
      <c r="C123" s="157" t="str">
        <f t="array" ref="C123">IFERROR(INDEX($B$19:$B$256, MATCH(0, COUNTIF($C$18:C122, $B$19:$B$256&amp;"") + IF($B$19:$B$256="",1,0), 0)), "")</f>
        <v/>
      </c>
      <c r="D123" s="157" t="s">
        <v>5445</v>
      </c>
    </row>
    <row r="124" spans="1:4" s="9" customFormat="1" x14ac:dyDescent="0.25">
      <c r="A124" s="158" t="s">
        <v>5447</v>
      </c>
      <c r="B124" s="157" t="s">
        <v>5444</v>
      </c>
      <c r="C124" s="157" t="str">
        <f t="array" ref="C124">IFERROR(INDEX($B$19:$B$256, MATCH(0, COUNTIF($C$18:C123, $B$19:$B$256&amp;"") + IF($B$19:$B$256="",1,0), 0)), "")</f>
        <v/>
      </c>
      <c r="D124" s="157" t="s">
        <v>5445</v>
      </c>
    </row>
    <row r="125" spans="1:4" s="9" customFormat="1" x14ac:dyDescent="0.25">
      <c r="A125" s="158" t="s">
        <v>5448</v>
      </c>
      <c r="B125" s="157" t="s">
        <v>5444</v>
      </c>
      <c r="C125" s="157" t="str">
        <f t="array" ref="C125">IFERROR(INDEX($B$19:$B$256, MATCH(0, COUNTIF($C$18:C124, $B$19:$B$256&amp;"") + IF($B$19:$B$256="",1,0), 0)), "")</f>
        <v/>
      </c>
      <c r="D125" s="157" t="s">
        <v>5445</v>
      </c>
    </row>
    <row r="126" spans="1:4" s="9" customFormat="1" x14ac:dyDescent="0.25">
      <c r="A126" s="158" t="s">
        <v>5449</v>
      </c>
      <c r="B126" s="157" t="s">
        <v>5440</v>
      </c>
      <c r="C126" s="157" t="str">
        <f t="array" ref="C126">IFERROR(INDEX($B$19:$B$256, MATCH(0, COUNTIF($C$18:C125, $B$19:$B$256&amp;"") + IF($B$19:$B$256="",1,0), 0)), "")</f>
        <v/>
      </c>
      <c r="D126" s="157" t="s">
        <v>5441</v>
      </c>
    </row>
    <row r="127" spans="1:4" s="9" customFormat="1" x14ac:dyDescent="0.25">
      <c r="A127" s="158" t="s">
        <v>5450</v>
      </c>
      <c r="B127" s="157" t="s">
        <v>5444</v>
      </c>
      <c r="C127" s="157" t="str">
        <f t="array" ref="C127">IFERROR(INDEX($B$19:$B$256, MATCH(0, COUNTIF($C$18:C126, $B$19:$B$256&amp;"") + IF($B$19:$B$256="",1,0), 0)), "")</f>
        <v/>
      </c>
      <c r="D127" s="157" t="s">
        <v>5445</v>
      </c>
    </row>
    <row r="128" spans="1:4" s="9" customFormat="1" x14ac:dyDescent="0.25">
      <c r="A128" s="158" t="s">
        <v>5451</v>
      </c>
      <c r="B128" s="157" t="s">
        <v>5440</v>
      </c>
      <c r="C128" s="157" t="str">
        <f t="array" ref="C128">IFERROR(INDEX($B$19:$B$256, MATCH(0, COUNTIF($C$18:C127, $B$19:$B$256&amp;"") + IF($B$19:$B$256="",1,0), 0)), "")</f>
        <v/>
      </c>
      <c r="D128" s="157" t="s">
        <v>5441</v>
      </c>
    </row>
    <row r="129" spans="1:4" s="9" customFormat="1" x14ac:dyDescent="0.25">
      <c r="A129" s="158" t="s">
        <v>5452</v>
      </c>
      <c r="B129" s="157" t="s">
        <v>5440</v>
      </c>
      <c r="C129" s="157" t="str">
        <f t="array" ref="C129">IFERROR(INDEX($B$19:$B$256, MATCH(0, COUNTIF($C$18:C128, $B$19:$B$256&amp;"") + IF($B$19:$B$256="",1,0), 0)), "")</f>
        <v/>
      </c>
      <c r="D129" s="157" t="s">
        <v>5441</v>
      </c>
    </row>
    <row r="130" spans="1:4" s="9" customFormat="1" x14ac:dyDescent="0.25">
      <c r="A130" s="158" t="s">
        <v>5453</v>
      </c>
      <c r="B130" s="157" t="s">
        <v>5454</v>
      </c>
      <c r="C130" s="157" t="str">
        <f t="array" ref="C130">IFERROR(INDEX($B$19:$B$256, MATCH(0, COUNTIF($C$18:C129, $B$19:$B$256&amp;"") + IF($B$19:$B$256="",1,0), 0)), "")</f>
        <v/>
      </c>
      <c r="D130" s="157" t="s">
        <v>5455</v>
      </c>
    </row>
    <row r="131" spans="1:4" s="9" customFormat="1" x14ac:dyDescent="0.25">
      <c r="A131" s="158" t="s">
        <v>5456</v>
      </c>
      <c r="B131" s="157" t="s">
        <v>5457</v>
      </c>
      <c r="C131" s="157" t="str">
        <f t="array" ref="C131">IFERROR(INDEX($B$19:$B$256, MATCH(0, COUNTIF($C$18:C130, $B$19:$B$256&amp;"") + IF($B$19:$B$256="",1,0), 0)), "")</f>
        <v/>
      </c>
      <c r="D131" s="157" t="s">
        <v>5458</v>
      </c>
    </row>
    <row r="132" spans="1:4" s="9" customFormat="1" x14ac:dyDescent="0.25">
      <c r="A132" s="158" t="s">
        <v>5459</v>
      </c>
      <c r="B132" s="157" t="s">
        <v>5460</v>
      </c>
      <c r="C132" s="157" t="str">
        <f t="array" ref="C132">IFERROR(INDEX($B$19:$B$256, MATCH(0, COUNTIF($C$18:C131, $B$19:$B$256&amp;"") + IF($B$19:$B$256="",1,0), 0)), "")</f>
        <v/>
      </c>
      <c r="D132" s="157" t="s">
        <v>5461</v>
      </c>
    </row>
    <row r="133" spans="1:4" s="9" customFormat="1" x14ac:dyDescent="0.25">
      <c r="A133" s="158" t="s">
        <v>5462</v>
      </c>
      <c r="B133" s="157" t="s">
        <v>5463</v>
      </c>
      <c r="C133" s="157" t="str">
        <f t="array" ref="C133">IFERROR(INDEX($B$19:$B$256, MATCH(0, COUNTIF($C$18:C132, $B$19:$B$256&amp;"") + IF($B$19:$B$256="",1,0), 0)), "")</f>
        <v/>
      </c>
      <c r="D133" s="157" t="s">
        <v>5464</v>
      </c>
    </row>
    <row r="134" spans="1:4" s="9" customFormat="1" x14ac:dyDescent="0.25">
      <c r="A134" s="158" t="s">
        <v>5465</v>
      </c>
      <c r="B134" s="157" t="s">
        <v>5463</v>
      </c>
      <c r="C134" s="157" t="str">
        <f t="array" ref="C134">IFERROR(INDEX($B$19:$B$256, MATCH(0, COUNTIF($C$18:C133, $B$19:$B$256&amp;"") + IF($B$19:$B$256="",1,0), 0)), "")</f>
        <v/>
      </c>
      <c r="D134" s="157" t="s">
        <v>5464</v>
      </c>
    </row>
    <row r="135" spans="1:4" s="9" customFormat="1" x14ac:dyDescent="0.25">
      <c r="A135" s="158" t="s">
        <v>5466</v>
      </c>
      <c r="B135" s="157" t="s">
        <v>5457</v>
      </c>
      <c r="C135" s="157" t="str">
        <f t="array" ref="C135">IFERROR(INDEX($B$19:$B$256, MATCH(0, COUNTIF($C$18:C134, $B$19:$B$256&amp;"") + IF($B$19:$B$256="",1,0), 0)), "")</f>
        <v/>
      </c>
      <c r="D135" s="157" t="s">
        <v>5458</v>
      </c>
    </row>
    <row r="136" spans="1:4" s="9" customFormat="1" x14ac:dyDescent="0.25">
      <c r="A136" s="158" t="s">
        <v>5467</v>
      </c>
      <c r="B136" s="157" t="s">
        <v>5460</v>
      </c>
      <c r="C136" s="157" t="str">
        <f t="array" ref="C136">IFERROR(INDEX($B$19:$B$256, MATCH(0, COUNTIF($C$18:C135, $B$19:$B$256&amp;"") + IF($B$19:$B$256="",1,0), 0)), "")</f>
        <v/>
      </c>
      <c r="D136" s="157" t="s">
        <v>5461</v>
      </c>
    </row>
    <row r="137" spans="1:4" s="9" customFormat="1" x14ac:dyDescent="0.25">
      <c r="A137" s="158" t="s">
        <v>5468</v>
      </c>
      <c r="B137" s="157" t="s">
        <v>5463</v>
      </c>
      <c r="C137" s="157" t="str">
        <f t="array" ref="C137">IFERROR(INDEX($B$19:$B$256, MATCH(0, COUNTIF($C$18:C136, $B$19:$B$256&amp;"") + IF($B$19:$B$256="",1,0), 0)), "")</f>
        <v/>
      </c>
      <c r="D137" s="157" t="s">
        <v>5464</v>
      </c>
    </row>
    <row r="138" spans="1:4" s="9" customFormat="1" x14ac:dyDescent="0.25">
      <c r="A138" s="158" t="s">
        <v>5469</v>
      </c>
      <c r="B138" s="157" t="s">
        <v>5463</v>
      </c>
      <c r="C138" s="157" t="str">
        <f t="array" ref="C138">IFERROR(INDEX($B$19:$B$256, MATCH(0, COUNTIF($C$18:C137, $B$19:$B$256&amp;"") + IF($B$19:$B$256="",1,0), 0)), "")</f>
        <v/>
      </c>
      <c r="D138" s="157" t="s">
        <v>5464</v>
      </c>
    </row>
    <row r="139" spans="1:4" s="9" customFormat="1" x14ac:dyDescent="0.25">
      <c r="A139" s="158" t="s">
        <v>5470</v>
      </c>
      <c r="B139" s="157" t="s">
        <v>5457</v>
      </c>
      <c r="C139" s="157" t="str">
        <f t="array" ref="C139">IFERROR(INDEX($B$19:$B$256, MATCH(0, COUNTIF($C$18:C138, $B$19:$B$256&amp;"") + IF($B$19:$B$256="",1,0), 0)), "")</f>
        <v/>
      </c>
      <c r="D139" s="157" t="s">
        <v>5458</v>
      </c>
    </row>
    <row r="140" spans="1:4" s="9" customFormat="1" x14ac:dyDescent="0.25">
      <c r="A140" s="158" t="s">
        <v>5471</v>
      </c>
      <c r="B140" s="157" t="s">
        <v>5460</v>
      </c>
      <c r="C140" s="157" t="str">
        <f t="array" ref="C140">IFERROR(INDEX($B$19:$B$256, MATCH(0, COUNTIF($C$18:C139, $B$19:$B$256&amp;"") + IF($B$19:$B$256="",1,0), 0)), "")</f>
        <v/>
      </c>
      <c r="D140" s="157" t="s">
        <v>5461</v>
      </c>
    </row>
    <row r="141" spans="1:4" s="9" customFormat="1" x14ac:dyDescent="0.25">
      <c r="A141" s="158" t="s">
        <v>5472</v>
      </c>
      <c r="B141" s="157" t="s">
        <v>5473</v>
      </c>
      <c r="C141" s="157" t="str">
        <f t="array" ref="C141">IFERROR(INDEX($B$19:$B$256, MATCH(0, COUNTIF($C$18:C140, $B$19:$B$256&amp;"") + IF($B$19:$B$256="",1,0), 0)), "")</f>
        <v/>
      </c>
      <c r="D141" s="157" t="s">
        <v>5474</v>
      </c>
    </row>
    <row r="142" spans="1:4" s="9" customFormat="1" x14ac:dyDescent="0.25">
      <c r="A142" s="158" t="s">
        <v>5475</v>
      </c>
      <c r="B142" s="157" t="s">
        <v>5476</v>
      </c>
      <c r="C142" s="157" t="str">
        <f t="array" ref="C142">IFERROR(INDEX($B$19:$B$256, MATCH(0, COUNTIF($C$18:C141, $B$19:$B$256&amp;"") + IF($B$19:$B$256="",1,0), 0)), "")</f>
        <v/>
      </c>
      <c r="D142" s="157" t="s">
        <v>5477</v>
      </c>
    </row>
    <row r="143" spans="1:4" s="9" customFormat="1" x14ac:dyDescent="0.25">
      <c r="A143" s="158" t="s">
        <v>5478</v>
      </c>
      <c r="B143" s="157" t="s">
        <v>5479</v>
      </c>
      <c r="C143" s="157" t="str">
        <f t="array" ref="C143">IFERROR(INDEX($B$19:$B$256, MATCH(0, COUNTIF($C$18:C142, $B$19:$B$256&amp;"") + IF($B$19:$B$256="",1,0), 0)), "")</f>
        <v/>
      </c>
      <c r="D143" s="157" t="s">
        <v>5480</v>
      </c>
    </row>
    <row r="144" spans="1:4" s="9" customFormat="1" x14ac:dyDescent="0.25">
      <c r="A144" s="158" t="s">
        <v>5481</v>
      </c>
      <c r="B144" s="157" t="s">
        <v>5473</v>
      </c>
      <c r="C144" s="157" t="str">
        <f t="array" ref="C144">IFERROR(INDEX($B$19:$B$256, MATCH(0, COUNTIF($C$18:C143, $B$19:$B$256&amp;"") + IF($B$19:$B$256="",1,0), 0)), "")</f>
        <v/>
      </c>
      <c r="D144" s="157" t="s">
        <v>5474</v>
      </c>
    </row>
    <row r="145" spans="1:4" s="9" customFormat="1" x14ac:dyDescent="0.25">
      <c r="A145" s="158" t="s">
        <v>5482</v>
      </c>
      <c r="B145" s="157" t="s">
        <v>5483</v>
      </c>
      <c r="C145" s="157" t="str">
        <f t="array" ref="C145">IFERROR(INDEX($B$19:$B$256, MATCH(0, COUNTIF($C$18:C144, $B$19:$B$256&amp;"") + IF($B$19:$B$256="",1,0), 0)), "")</f>
        <v/>
      </c>
      <c r="D145" s="157" t="s">
        <v>5484</v>
      </c>
    </row>
    <row r="146" spans="1:4" s="9" customFormat="1" x14ac:dyDescent="0.25">
      <c r="A146" s="158" t="s">
        <v>5485</v>
      </c>
      <c r="B146" s="157" t="s">
        <v>5479</v>
      </c>
      <c r="C146" s="157" t="str">
        <f t="array" ref="C146">IFERROR(INDEX($B$19:$B$256, MATCH(0, COUNTIF($C$18:C145, $B$19:$B$256&amp;"") + IF($B$19:$B$256="",1,0), 0)), "")</f>
        <v/>
      </c>
      <c r="D146" s="157" t="s">
        <v>5480</v>
      </c>
    </row>
    <row r="147" spans="1:4" s="9" customFormat="1" x14ac:dyDescent="0.25">
      <c r="A147" s="158" t="s">
        <v>5486</v>
      </c>
      <c r="B147" s="157" t="s">
        <v>5483</v>
      </c>
      <c r="C147" s="157" t="str">
        <f t="array" ref="C147">IFERROR(INDEX($B$19:$B$256, MATCH(0, COUNTIF($C$18:C146, $B$19:$B$256&amp;"") + IF($B$19:$B$256="",1,0), 0)), "")</f>
        <v/>
      </c>
      <c r="D147" s="157" t="s">
        <v>5484</v>
      </c>
    </row>
    <row r="148" spans="1:4" s="9" customFormat="1" x14ac:dyDescent="0.25">
      <c r="A148" s="158" t="s">
        <v>5487</v>
      </c>
      <c r="B148" s="157" t="s">
        <v>5476</v>
      </c>
      <c r="C148" s="157" t="str">
        <f t="array" ref="C148">IFERROR(INDEX($B$19:$B$256, MATCH(0, COUNTIF($C$18:C147, $B$19:$B$256&amp;"") + IF($B$19:$B$256="",1,0), 0)), "")</f>
        <v/>
      </c>
      <c r="D148" s="157" t="s">
        <v>5477</v>
      </c>
    </row>
    <row r="149" spans="1:4" s="9" customFormat="1" x14ac:dyDescent="0.25">
      <c r="A149" s="158" t="s">
        <v>5488</v>
      </c>
      <c r="B149" s="157" t="s">
        <v>5473</v>
      </c>
      <c r="C149" s="157" t="str">
        <f t="array" ref="C149">IFERROR(INDEX($B$19:$B$256, MATCH(0, COUNTIF($C$18:C148, $B$19:$B$256&amp;"") + IF($B$19:$B$256="",1,0), 0)), "")</f>
        <v/>
      </c>
      <c r="D149" s="157" t="s">
        <v>5474</v>
      </c>
    </row>
    <row r="150" spans="1:4" s="9" customFormat="1" x14ac:dyDescent="0.25">
      <c r="A150" s="158" t="s">
        <v>5489</v>
      </c>
      <c r="B150" s="157" t="s">
        <v>5483</v>
      </c>
      <c r="C150" s="157" t="str">
        <f t="array" ref="C150">IFERROR(INDEX($B$19:$B$256, MATCH(0, COUNTIF($C$18:C149, $B$19:$B$256&amp;"") + IF($B$19:$B$256="",1,0), 0)), "")</f>
        <v/>
      </c>
      <c r="D150" s="157" t="s">
        <v>5484</v>
      </c>
    </row>
    <row r="151" spans="1:4" s="9" customFormat="1" x14ac:dyDescent="0.25">
      <c r="A151" s="158" t="s">
        <v>5490</v>
      </c>
      <c r="B151" s="157" t="s">
        <v>5307</v>
      </c>
      <c r="C151" s="157" t="str">
        <f t="array" ref="C151">IFERROR(INDEX($B$19:$B$256, MATCH(0, COUNTIF($C$18:C150, $B$19:$B$256&amp;"") + IF($B$19:$B$256="",1,0), 0)), "")</f>
        <v/>
      </c>
      <c r="D151" s="157" t="s">
        <v>5491</v>
      </c>
    </row>
    <row r="152" spans="1:4" s="9" customFormat="1" x14ac:dyDescent="0.25">
      <c r="A152" s="158" t="s">
        <v>5492</v>
      </c>
      <c r="B152" s="157" t="s">
        <v>5307</v>
      </c>
      <c r="C152" s="157" t="str">
        <f t="array" ref="C152">IFERROR(INDEX($B$19:$B$256, MATCH(0, COUNTIF($C$18:C151, $B$19:$B$256&amp;"") + IF($B$19:$B$256="",1,0), 0)), "")</f>
        <v/>
      </c>
      <c r="D152" s="157" t="s">
        <v>5491</v>
      </c>
    </row>
    <row r="153" spans="1:4" s="9" customFormat="1" x14ac:dyDescent="0.25">
      <c r="A153" s="158" t="s">
        <v>5493</v>
      </c>
      <c r="B153" s="157" t="s">
        <v>5479</v>
      </c>
      <c r="C153" s="157" t="str">
        <f t="array" ref="C153">IFERROR(INDEX($B$19:$B$256, MATCH(0, COUNTIF($C$18:C152, $B$19:$B$256&amp;"") + IF($B$19:$B$256="",1,0), 0)), "")</f>
        <v/>
      </c>
      <c r="D153" s="157" t="s">
        <v>5480</v>
      </c>
    </row>
    <row r="154" spans="1:4" s="9" customFormat="1" x14ac:dyDescent="0.25">
      <c r="A154" s="158" t="s">
        <v>5494</v>
      </c>
      <c r="B154" s="157" t="s">
        <v>5307</v>
      </c>
      <c r="C154" s="157" t="str">
        <f t="array" ref="C154">IFERROR(INDEX($B$19:$B$256, MATCH(0, COUNTIF($C$18:C153, $B$19:$B$256&amp;"") + IF($B$19:$B$256="",1,0), 0)), "")</f>
        <v/>
      </c>
      <c r="D154" s="157" t="s">
        <v>5491</v>
      </c>
    </row>
    <row r="155" spans="1:4" s="9" customFormat="1" x14ac:dyDescent="0.25">
      <c r="A155" s="158" t="s">
        <v>5495</v>
      </c>
      <c r="B155" s="157" t="s">
        <v>5307</v>
      </c>
      <c r="C155" s="157" t="str">
        <f t="array" ref="C155">IFERROR(INDEX($B$19:$B$256, MATCH(0, COUNTIF($C$18:C154, $B$19:$B$256&amp;"") + IF($B$19:$B$256="",1,0), 0)), "")</f>
        <v/>
      </c>
      <c r="D155" s="157" t="s">
        <v>5491</v>
      </c>
    </row>
    <row r="156" spans="1:4" s="9" customFormat="1" x14ac:dyDescent="0.25">
      <c r="A156" s="158" t="s">
        <v>5496</v>
      </c>
      <c r="B156" s="157" t="s">
        <v>5307</v>
      </c>
      <c r="C156" s="157" t="str">
        <f t="array" ref="C156">IFERROR(INDEX($B$19:$B$256, MATCH(0, COUNTIF($C$18:C155, $B$19:$B$256&amp;"") + IF($B$19:$B$256="",1,0), 0)), "")</f>
        <v/>
      </c>
      <c r="D156" s="157" t="s">
        <v>5491</v>
      </c>
    </row>
    <row r="157" spans="1:4" s="9" customFormat="1" x14ac:dyDescent="0.25">
      <c r="A157" s="158" t="s">
        <v>5497</v>
      </c>
      <c r="B157" s="157" t="s">
        <v>5307</v>
      </c>
      <c r="C157" s="157" t="str">
        <f t="array" ref="C157">IFERROR(INDEX($B$19:$B$256, MATCH(0, COUNTIF($C$18:C156, $B$19:$B$256&amp;"") + IF($B$19:$B$256="",1,0), 0)), "")</f>
        <v/>
      </c>
      <c r="D157" s="157" t="s">
        <v>5491</v>
      </c>
    </row>
    <row r="158" spans="1:4" s="9" customFormat="1" x14ac:dyDescent="0.25">
      <c r="A158" s="158" t="s">
        <v>5498</v>
      </c>
      <c r="B158" s="157" t="s">
        <v>5307</v>
      </c>
      <c r="C158" s="157" t="str">
        <f t="array" ref="C158">IFERROR(INDEX($B$19:$B$256, MATCH(0, COUNTIF($C$18:C157, $B$19:$B$256&amp;"") + IF($B$19:$B$256="",1,0), 0)), "")</f>
        <v/>
      </c>
      <c r="D158" s="157" t="s">
        <v>5491</v>
      </c>
    </row>
    <row r="159" spans="1:4" s="9" customFormat="1" x14ac:dyDescent="0.25">
      <c r="A159" s="158" t="s">
        <v>5499</v>
      </c>
      <c r="B159" s="157" t="s">
        <v>5479</v>
      </c>
      <c r="C159" s="157" t="str">
        <f t="array" ref="C159">IFERROR(INDEX($B$19:$B$256, MATCH(0, COUNTIF($C$18:C158, $B$19:$B$256&amp;"") + IF($B$19:$B$256="",1,0), 0)), "")</f>
        <v/>
      </c>
      <c r="D159" s="157" t="s">
        <v>5480</v>
      </c>
    </row>
    <row r="160" spans="1:4" s="9" customFormat="1" x14ac:dyDescent="0.25">
      <c r="A160" s="158" t="s">
        <v>5500</v>
      </c>
      <c r="B160" s="157" t="s">
        <v>5479</v>
      </c>
      <c r="C160" s="157" t="str">
        <f t="array" ref="C160">IFERROR(INDEX($B$19:$B$256, MATCH(0, COUNTIF($C$18:C159, $B$19:$B$256&amp;"") + IF($B$19:$B$256="",1,0), 0)), "")</f>
        <v/>
      </c>
      <c r="D160" s="157" t="s">
        <v>5480</v>
      </c>
    </row>
    <row r="161" spans="1:4" s="9" customFormat="1" x14ac:dyDescent="0.25">
      <c r="A161" s="158" t="s">
        <v>5501</v>
      </c>
      <c r="B161" s="157" t="s">
        <v>5307</v>
      </c>
      <c r="C161" s="157" t="str">
        <f t="array" ref="C161">IFERROR(INDEX($B$19:$B$256, MATCH(0, COUNTIF($C$18:C160, $B$19:$B$256&amp;"") + IF($B$19:$B$256="",1,0), 0)), "")</f>
        <v/>
      </c>
      <c r="D161" s="157" t="s">
        <v>5491</v>
      </c>
    </row>
    <row r="162" spans="1:4" s="9" customFormat="1" x14ac:dyDescent="0.25">
      <c r="A162" s="158" t="s">
        <v>5502</v>
      </c>
      <c r="B162" s="157" t="s">
        <v>5307</v>
      </c>
      <c r="C162" s="157" t="str">
        <f t="array" ref="C162">IFERROR(INDEX($B$19:$B$256, MATCH(0, COUNTIF($C$18:C161, $B$19:$B$256&amp;"") + IF($B$19:$B$256="",1,0), 0)), "")</f>
        <v/>
      </c>
      <c r="D162" s="157" t="s">
        <v>5491</v>
      </c>
    </row>
    <row r="163" spans="1:4" s="9" customFormat="1" x14ac:dyDescent="0.25">
      <c r="A163" s="158" t="s">
        <v>5503</v>
      </c>
      <c r="B163" s="157" t="s">
        <v>5307</v>
      </c>
      <c r="C163" s="157" t="str">
        <f t="array" ref="C163">IFERROR(INDEX($B$19:$B$256, MATCH(0, COUNTIF($C$18:C162, $B$19:$B$256&amp;"") + IF($B$19:$B$256="",1,0), 0)), "")</f>
        <v/>
      </c>
      <c r="D163" s="157" t="s">
        <v>5504</v>
      </c>
    </row>
    <row r="164" spans="1:4" s="9" customFormat="1" x14ac:dyDescent="0.25">
      <c r="A164" s="158" t="s">
        <v>5505</v>
      </c>
      <c r="B164" s="157" t="s">
        <v>5307</v>
      </c>
      <c r="C164" s="157" t="str">
        <f t="array" ref="C164">IFERROR(INDEX($B$19:$B$256, MATCH(0, COUNTIF($C$18:C163, $B$19:$B$256&amp;"") + IF($B$19:$B$256="",1,0), 0)), "")</f>
        <v/>
      </c>
      <c r="D164" s="157" t="s">
        <v>5504</v>
      </c>
    </row>
    <row r="165" spans="1:4" s="9" customFormat="1" x14ac:dyDescent="0.25">
      <c r="A165" s="158" t="s">
        <v>5506</v>
      </c>
      <c r="B165" s="157" t="s">
        <v>5307</v>
      </c>
      <c r="C165" s="157" t="str">
        <f t="array" ref="C165">IFERROR(INDEX($B$19:$B$256, MATCH(0, COUNTIF($C$18:C164, $B$19:$B$256&amp;"") + IF($B$19:$B$256="",1,0), 0)), "")</f>
        <v/>
      </c>
      <c r="D165" s="157" t="s">
        <v>5504</v>
      </c>
    </row>
    <row r="166" spans="1:4" s="9" customFormat="1" x14ac:dyDescent="0.25">
      <c r="A166" s="158" t="s">
        <v>5507</v>
      </c>
      <c r="B166" s="157" t="s">
        <v>5307</v>
      </c>
      <c r="C166" s="157" t="str">
        <f t="array" ref="C166">IFERROR(INDEX($B$19:$B$256, MATCH(0, COUNTIF($C$18:C165, $B$19:$B$256&amp;"") + IF($B$19:$B$256="",1,0), 0)), "")</f>
        <v/>
      </c>
      <c r="D166" s="157" t="s">
        <v>5504</v>
      </c>
    </row>
    <row r="167" spans="1:4" s="9" customFormat="1" x14ac:dyDescent="0.25">
      <c r="A167" s="158" t="s">
        <v>5508</v>
      </c>
      <c r="B167" s="157" t="s">
        <v>5307</v>
      </c>
      <c r="C167" s="157" t="str">
        <f t="array" ref="C167">IFERROR(INDEX($B$19:$B$256, MATCH(0, COUNTIF($C$18:C166, $B$19:$B$256&amp;"") + IF($B$19:$B$256="",1,0), 0)), "")</f>
        <v/>
      </c>
      <c r="D167" s="157" t="s">
        <v>5504</v>
      </c>
    </row>
    <row r="168" spans="1:4" s="9" customFormat="1" x14ac:dyDescent="0.25">
      <c r="A168" s="158" t="s">
        <v>5509</v>
      </c>
      <c r="B168" s="157" t="s">
        <v>5307</v>
      </c>
      <c r="C168" s="157" t="str">
        <f t="array" ref="C168">IFERROR(INDEX($B$19:$B$256, MATCH(0, COUNTIF($C$18:C167, $B$19:$B$256&amp;"") + IF($B$19:$B$256="",1,0), 0)), "")</f>
        <v/>
      </c>
      <c r="D168" s="157" t="s">
        <v>5504</v>
      </c>
    </row>
    <row r="169" spans="1:4" s="9" customFormat="1" x14ac:dyDescent="0.25">
      <c r="A169" s="158" t="s">
        <v>5510</v>
      </c>
      <c r="B169" s="157" t="s">
        <v>5307</v>
      </c>
      <c r="C169" s="157" t="str">
        <f t="array" ref="C169">IFERROR(INDEX($B$19:$B$256, MATCH(0, COUNTIF($C$18:C168, $B$19:$B$256&amp;"") + IF($B$19:$B$256="",1,0), 0)), "")</f>
        <v/>
      </c>
      <c r="D169" s="157" t="s">
        <v>5504</v>
      </c>
    </row>
    <row r="170" spans="1:4" s="9" customFormat="1" x14ac:dyDescent="0.25">
      <c r="A170" s="158" t="s">
        <v>5511</v>
      </c>
      <c r="B170" s="157" t="s">
        <v>5307</v>
      </c>
      <c r="C170" s="157" t="str">
        <f t="array" ref="C170">IFERROR(INDEX($B$19:$B$256, MATCH(0, COUNTIF($C$18:C169, $B$19:$B$256&amp;"") + IF($B$19:$B$256="",1,0), 0)), "")</f>
        <v/>
      </c>
      <c r="D170" s="157" t="s">
        <v>5504</v>
      </c>
    </row>
    <row r="171" spans="1:4" s="9" customFormat="1" x14ac:dyDescent="0.25">
      <c r="A171" s="158" t="s">
        <v>5512</v>
      </c>
      <c r="B171" s="157" t="s">
        <v>5307</v>
      </c>
      <c r="C171" s="157" t="str">
        <f t="array" ref="C171">IFERROR(INDEX($B$19:$B$256, MATCH(0, COUNTIF($C$18:C170, $B$19:$B$256&amp;"") + IF($B$19:$B$256="",1,0), 0)), "")</f>
        <v/>
      </c>
      <c r="D171" s="157" t="s">
        <v>5504</v>
      </c>
    </row>
    <row r="172" spans="1:4" s="9" customFormat="1" x14ac:dyDescent="0.25">
      <c r="A172" s="158" t="s">
        <v>5513</v>
      </c>
      <c r="B172" s="157" t="s">
        <v>5514</v>
      </c>
      <c r="C172" s="157" t="str">
        <f t="array" ref="C172">IFERROR(INDEX($B$19:$B$256, MATCH(0, COUNTIF($C$18:C171, $B$19:$B$256&amp;"") + IF($B$19:$B$256="",1,0), 0)), "")</f>
        <v/>
      </c>
      <c r="D172" s="157" t="s">
        <v>5515</v>
      </c>
    </row>
    <row r="173" spans="1:4" s="9" customFormat="1" x14ac:dyDescent="0.25">
      <c r="A173" s="158" t="s">
        <v>5516</v>
      </c>
      <c r="B173" s="157" t="s">
        <v>5514</v>
      </c>
      <c r="C173" s="157" t="str">
        <f t="array" ref="C173">IFERROR(INDEX($B$19:$B$256, MATCH(0, COUNTIF($C$18:C172, $B$19:$B$256&amp;"") + IF($B$19:$B$256="",1,0), 0)), "")</f>
        <v/>
      </c>
      <c r="D173" s="157" t="s">
        <v>5515</v>
      </c>
    </row>
    <row r="174" spans="1:4" s="9" customFormat="1" x14ac:dyDescent="0.25">
      <c r="A174" s="158" t="s">
        <v>5517</v>
      </c>
      <c r="B174" s="157" t="s">
        <v>5518</v>
      </c>
      <c r="C174" s="157" t="str">
        <f t="array" ref="C174">IFERROR(INDEX($B$19:$B$256, MATCH(0, COUNTIF($C$18:C173, $B$19:$B$256&amp;"") + IF($B$19:$B$256="",1,0), 0)), "")</f>
        <v/>
      </c>
      <c r="D174" s="157" t="s">
        <v>5519</v>
      </c>
    </row>
    <row r="175" spans="1:4" s="9" customFormat="1" x14ac:dyDescent="0.25">
      <c r="A175" s="158" t="s">
        <v>5520</v>
      </c>
      <c r="B175" s="157" t="s">
        <v>5518</v>
      </c>
      <c r="C175" s="157" t="str">
        <f t="array" ref="C175">IFERROR(INDEX($B$19:$B$256, MATCH(0, COUNTIF($C$18:C174, $B$19:$B$256&amp;"") + IF($B$19:$B$256="",1,0), 0)), "")</f>
        <v/>
      </c>
      <c r="D175" s="157" t="s">
        <v>5519</v>
      </c>
    </row>
    <row r="176" spans="1:4" s="9" customFormat="1" x14ac:dyDescent="0.25">
      <c r="A176" s="158" t="s">
        <v>5521</v>
      </c>
      <c r="B176" s="157" t="s">
        <v>5518</v>
      </c>
      <c r="C176" s="157" t="str">
        <f t="array" ref="C176">IFERROR(INDEX($B$19:$B$256, MATCH(0, COUNTIF($C$18:C175, $B$19:$B$256&amp;"") + IF($B$19:$B$256="",1,0), 0)), "")</f>
        <v/>
      </c>
      <c r="D176" s="157" t="s">
        <v>5519</v>
      </c>
    </row>
    <row r="177" spans="1:4" s="9" customFormat="1" x14ac:dyDescent="0.25">
      <c r="A177" s="158" t="s">
        <v>5522</v>
      </c>
      <c r="B177" s="157" t="s">
        <v>5523</v>
      </c>
      <c r="C177" s="157" t="str">
        <f t="array" ref="C177">IFERROR(INDEX($B$19:$B$256, MATCH(0, COUNTIF($C$18:C176, $B$19:$B$256&amp;"") + IF($B$19:$B$256="",1,0), 0)), "")</f>
        <v/>
      </c>
      <c r="D177" s="157" t="s">
        <v>5524</v>
      </c>
    </row>
    <row r="178" spans="1:4" s="9" customFormat="1" x14ac:dyDescent="0.25">
      <c r="A178" s="158" t="s">
        <v>5525</v>
      </c>
      <c r="B178" s="157" t="s">
        <v>5523</v>
      </c>
      <c r="C178" s="157" t="str">
        <f t="array" ref="C178">IFERROR(INDEX($B$19:$B$256, MATCH(0, COUNTIF($C$18:C177, $B$19:$B$256&amp;"") + IF($B$19:$B$256="",1,0), 0)), "")</f>
        <v/>
      </c>
      <c r="D178" s="157" t="s">
        <v>5524</v>
      </c>
    </row>
    <row r="179" spans="1:4" s="9" customFormat="1" x14ac:dyDescent="0.25">
      <c r="A179" s="158" t="s">
        <v>5526</v>
      </c>
      <c r="B179" s="157" t="s">
        <v>5518</v>
      </c>
      <c r="C179" s="157" t="str">
        <f t="array" ref="C179">IFERROR(INDEX($B$19:$B$256, MATCH(0, COUNTIF($C$18:C178, $B$19:$B$256&amp;"") + IF($B$19:$B$256="",1,0), 0)), "")</f>
        <v/>
      </c>
      <c r="D179" s="157" t="s">
        <v>5519</v>
      </c>
    </row>
    <row r="180" spans="1:4" s="9" customFormat="1" x14ac:dyDescent="0.25">
      <c r="A180" s="158" t="s">
        <v>5527</v>
      </c>
      <c r="B180" s="157" t="s">
        <v>5518</v>
      </c>
      <c r="C180" s="157" t="str">
        <f t="array" ref="C180">IFERROR(INDEX($B$19:$B$256, MATCH(0, COUNTIF($C$18:C179, $B$19:$B$256&amp;"") + IF($B$19:$B$256="",1,0), 0)), "")</f>
        <v/>
      </c>
      <c r="D180" s="157" t="s">
        <v>5519</v>
      </c>
    </row>
    <row r="181" spans="1:4" s="9" customFormat="1" x14ac:dyDescent="0.25">
      <c r="A181" s="158" t="s">
        <v>5528</v>
      </c>
      <c r="B181" s="157" t="s">
        <v>5518</v>
      </c>
      <c r="C181" s="157" t="str">
        <f t="array" ref="C181">IFERROR(INDEX($B$19:$B$256, MATCH(0, COUNTIF($C$18:C180, $B$19:$B$256&amp;"") + IF($B$19:$B$256="",1,0), 0)), "")</f>
        <v/>
      </c>
      <c r="D181" s="157" t="s">
        <v>5519</v>
      </c>
    </row>
    <row r="182" spans="1:4" s="9" customFormat="1" x14ac:dyDescent="0.25">
      <c r="A182" s="158" t="s">
        <v>5529</v>
      </c>
      <c r="B182" s="157" t="s">
        <v>5518</v>
      </c>
      <c r="C182" s="157" t="str">
        <f t="array" ref="C182">IFERROR(INDEX($B$19:$B$256, MATCH(0, COUNTIF($C$18:C181, $B$19:$B$256&amp;"") + IF($B$19:$B$256="",1,0), 0)), "")</f>
        <v/>
      </c>
      <c r="D182" s="157" t="s">
        <v>5519</v>
      </c>
    </row>
    <row r="183" spans="1:4" s="9" customFormat="1" x14ac:dyDescent="0.25">
      <c r="A183" s="158" t="s">
        <v>5530</v>
      </c>
      <c r="B183" s="157" t="s">
        <v>5523</v>
      </c>
      <c r="C183" s="157" t="str">
        <f t="array" ref="C183">IFERROR(INDEX($B$19:$B$256, MATCH(0, COUNTIF($C$18:C182, $B$19:$B$256&amp;"") + IF($B$19:$B$256="",1,0), 0)), "")</f>
        <v/>
      </c>
      <c r="D183" s="157" t="s">
        <v>5524</v>
      </c>
    </row>
    <row r="184" spans="1:4" s="9" customFormat="1" x14ac:dyDescent="0.25">
      <c r="A184" s="158" t="s">
        <v>5531</v>
      </c>
      <c r="B184" s="157" t="s">
        <v>5518</v>
      </c>
      <c r="C184" s="157" t="str">
        <f t="array" ref="C184">IFERROR(INDEX($B$19:$B$256, MATCH(0, COUNTIF($C$18:C183, $B$19:$B$256&amp;"") + IF($B$19:$B$256="",1,0), 0)), "")</f>
        <v/>
      </c>
      <c r="D184" s="157" t="s">
        <v>5519</v>
      </c>
    </row>
    <row r="185" spans="1:4" s="9" customFormat="1" x14ac:dyDescent="0.25">
      <c r="A185" s="158" t="s">
        <v>5532</v>
      </c>
      <c r="B185" s="157" t="s">
        <v>5533</v>
      </c>
      <c r="C185" s="157" t="str">
        <f t="array" ref="C185">IFERROR(INDEX($B$19:$B$256, MATCH(0, COUNTIF($C$18:C184, $B$19:$B$256&amp;"") + IF($B$19:$B$256="",1,0), 0)), "")</f>
        <v/>
      </c>
      <c r="D185" s="157" t="s">
        <v>5534</v>
      </c>
    </row>
    <row r="186" spans="1:4" s="9" customFormat="1" x14ac:dyDescent="0.25">
      <c r="A186" s="158" t="s">
        <v>5535</v>
      </c>
      <c r="B186" s="157" t="s">
        <v>5536</v>
      </c>
      <c r="C186" s="157" t="str">
        <f t="array" ref="C186">IFERROR(INDEX($B$19:$B$256, MATCH(0, COUNTIF($C$18:C185, $B$19:$B$256&amp;"") + IF($B$19:$B$256="",1,0), 0)), "")</f>
        <v/>
      </c>
      <c r="D186" s="157" t="s">
        <v>5537</v>
      </c>
    </row>
    <row r="187" spans="1:4" s="9" customFormat="1" x14ac:dyDescent="0.25">
      <c r="A187" s="158" t="s">
        <v>5538</v>
      </c>
      <c r="B187" s="157" t="s">
        <v>5539</v>
      </c>
      <c r="C187" s="157" t="str">
        <f t="array" ref="C187">IFERROR(INDEX($B$19:$B$256, MATCH(0, COUNTIF($C$18:C186, $B$19:$B$256&amp;"") + IF($B$19:$B$256="",1,0), 0)), "")</f>
        <v/>
      </c>
      <c r="D187" s="157" t="s">
        <v>5540</v>
      </c>
    </row>
    <row r="188" spans="1:4" s="9" customFormat="1" x14ac:dyDescent="0.25">
      <c r="A188" s="158" t="s">
        <v>5541</v>
      </c>
      <c r="B188" s="157" t="s">
        <v>5536</v>
      </c>
      <c r="C188" s="157" t="str">
        <f t="array" ref="C188">IFERROR(INDEX($B$19:$B$256, MATCH(0, COUNTIF($C$18:C187, $B$19:$B$256&amp;"") + IF($B$19:$B$256="",1,0), 0)), "")</f>
        <v/>
      </c>
      <c r="D188" s="157" t="s">
        <v>5537</v>
      </c>
    </row>
    <row r="189" spans="1:4" s="9" customFormat="1" x14ac:dyDescent="0.25">
      <c r="A189" s="158" t="s">
        <v>5542</v>
      </c>
      <c r="B189" s="157" t="s">
        <v>5533</v>
      </c>
      <c r="C189" s="157" t="str">
        <f t="array" ref="C189">IFERROR(INDEX($B$19:$B$256, MATCH(0, COUNTIF($C$18:C188, $B$19:$B$256&amp;"") + IF($B$19:$B$256="",1,0), 0)), "")</f>
        <v/>
      </c>
      <c r="D189" s="157" t="s">
        <v>5534</v>
      </c>
    </row>
    <row r="190" spans="1:4" s="9" customFormat="1" x14ac:dyDescent="0.25">
      <c r="A190" s="158" t="s">
        <v>5543</v>
      </c>
      <c r="B190" s="157" t="s">
        <v>5536</v>
      </c>
      <c r="C190" s="157" t="str">
        <f t="array" ref="C190">IFERROR(INDEX($B$19:$B$256, MATCH(0, COUNTIF($C$18:C189, $B$19:$B$256&amp;"") + IF($B$19:$B$256="",1,0), 0)), "")</f>
        <v/>
      </c>
      <c r="D190" s="157" t="s">
        <v>5537</v>
      </c>
    </row>
    <row r="191" spans="1:4" s="9" customFormat="1" x14ac:dyDescent="0.25">
      <c r="A191" s="158" t="s">
        <v>5544</v>
      </c>
      <c r="B191" s="157" t="s">
        <v>5536</v>
      </c>
      <c r="C191" s="157" t="str">
        <f t="array" ref="C191">IFERROR(INDEX($B$19:$B$256, MATCH(0, COUNTIF($C$18:C190, $B$19:$B$256&amp;"") + IF($B$19:$B$256="",1,0), 0)), "")</f>
        <v/>
      </c>
      <c r="D191" s="157" t="s">
        <v>5537</v>
      </c>
    </row>
    <row r="192" spans="1:4" s="9" customFormat="1" x14ac:dyDescent="0.25">
      <c r="A192" s="158" t="s">
        <v>5545</v>
      </c>
      <c r="B192" s="157" t="s">
        <v>5533</v>
      </c>
      <c r="C192" s="157" t="str">
        <f t="array" ref="C192">IFERROR(INDEX($B$19:$B$256, MATCH(0, COUNTIF($C$18:C191, $B$19:$B$256&amp;"") + IF($B$19:$B$256="",1,0), 0)), "")</f>
        <v/>
      </c>
      <c r="D192" s="157" t="s">
        <v>5534</v>
      </c>
    </row>
    <row r="193" spans="1:4" s="9" customFormat="1" x14ac:dyDescent="0.25">
      <c r="A193" s="158" t="s">
        <v>5546</v>
      </c>
      <c r="B193" s="157" t="s">
        <v>5536</v>
      </c>
      <c r="C193" s="157" t="str">
        <f t="array" ref="C193">IFERROR(INDEX($B$19:$B$256, MATCH(0, COUNTIF($C$18:C192, $B$19:$B$256&amp;"") + IF($B$19:$B$256="",1,0), 0)), "")</f>
        <v/>
      </c>
      <c r="D193" s="157" t="s">
        <v>5537</v>
      </c>
    </row>
    <row r="194" spans="1:4" s="9" customFormat="1" x14ac:dyDescent="0.25">
      <c r="A194" s="158" t="s">
        <v>5547</v>
      </c>
      <c r="B194" s="157" t="s">
        <v>5539</v>
      </c>
      <c r="C194" s="157" t="str">
        <f t="array" ref="C194">IFERROR(INDEX($B$19:$B$256, MATCH(0, COUNTIF($C$18:C193, $B$19:$B$256&amp;"") + IF($B$19:$B$256="",1,0), 0)), "")</f>
        <v/>
      </c>
      <c r="D194" s="157" t="s">
        <v>5540</v>
      </c>
    </row>
    <row r="195" spans="1:4" s="9" customFormat="1" x14ac:dyDescent="0.25">
      <c r="A195" s="158" t="s">
        <v>5548</v>
      </c>
      <c r="B195" s="157" t="s">
        <v>5533</v>
      </c>
      <c r="C195" s="157" t="str">
        <f t="array" ref="C195">IFERROR(INDEX($B$19:$B$256, MATCH(0, COUNTIF($C$18:C194, $B$19:$B$256&amp;"") + IF($B$19:$B$256="",1,0), 0)), "")</f>
        <v/>
      </c>
      <c r="D195" s="157" t="s">
        <v>5534</v>
      </c>
    </row>
    <row r="196" spans="1:4" s="9" customFormat="1" x14ac:dyDescent="0.25">
      <c r="A196" s="158" t="s">
        <v>5549</v>
      </c>
      <c r="B196" s="157" t="s">
        <v>5454</v>
      </c>
      <c r="C196" s="157" t="str">
        <f t="array" ref="C196">IFERROR(INDEX($B$19:$B$256, MATCH(0, COUNTIF($C$18:C195, $B$19:$B$256&amp;"") + IF($B$19:$B$256="",1,0), 0)), "")</f>
        <v/>
      </c>
      <c r="D196" s="157" t="s">
        <v>5455</v>
      </c>
    </row>
    <row r="197" spans="1:4" s="9" customFormat="1" x14ac:dyDescent="0.25">
      <c r="A197" s="158" t="s">
        <v>5550</v>
      </c>
      <c r="B197" s="157" t="s">
        <v>5454</v>
      </c>
      <c r="C197" s="157" t="str">
        <f t="array" ref="C197">IFERROR(INDEX($B$19:$B$256, MATCH(0, COUNTIF($C$18:C196, $B$19:$B$256&amp;"") + IF($B$19:$B$256="",1,0), 0)), "")</f>
        <v/>
      </c>
      <c r="D197" s="157" t="s">
        <v>5455</v>
      </c>
    </row>
    <row r="198" spans="1:4" s="9" customFormat="1" x14ac:dyDescent="0.25">
      <c r="A198" s="158" t="s">
        <v>5551</v>
      </c>
      <c r="B198" s="157" t="s">
        <v>5454</v>
      </c>
      <c r="C198" s="157" t="str">
        <f t="array" ref="C198">IFERROR(INDEX($B$19:$B$256, MATCH(0, COUNTIF($C$18:C197, $B$19:$B$256&amp;"") + IF($B$19:$B$256="",1,0), 0)), "")</f>
        <v/>
      </c>
      <c r="D198" s="157" t="s">
        <v>5455</v>
      </c>
    </row>
    <row r="199" spans="1:4" s="9" customFormat="1" x14ac:dyDescent="0.25">
      <c r="A199" s="158" t="s">
        <v>5552</v>
      </c>
      <c r="B199" s="157" t="s">
        <v>5454</v>
      </c>
      <c r="C199" s="157" t="str">
        <f t="array" ref="C199">IFERROR(INDEX($B$19:$B$256, MATCH(0, COUNTIF($C$18:C198, $B$19:$B$256&amp;"") + IF($B$19:$B$256="",1,0), 0)), "")</f>
        <v/>
      </c>
      <c r="D199" s="157" t="s">
        <v>5455</v>
      </c>
    </row>
    <row r="200" spans="1:4" s="9" customFormat="1" x14ac:dyDescent="0.25">
      <c r="A200" s="158" t="s">
        <v>5553</v>
      </c>
      <c r="B200" s="157" t="s">
        <v>5554</v>
      </c>
      <c r="C200" s="157" t="str">
        <f t="array" ref="C200">IFERROR(INDEX($B$19:$B$256, MATCH(0, COUNTIF($C$18:C199, $B$19:$B$256&amp;"") + IF($B$19:$B$256="",1,0), 0)), "")</f>
        <v/>
      </c>
      <c r="D200" s="157" t="s">
        <v>5555</v>
      </c>
    </row>
    <row r="201" spans="1:4" s="9" customFormat="1" x14ac:dyDescent="0.25">
      <c r="A201" s="158" t="s">
        <v>5556</v>
      </c>
      <c r="B201" s="157" t="s">
        <v>5454</v>
      </c>
      <c r="C201" s="157" t="str">
        <f t="array" ref="C201">IFERROR(INDEX($B$19:$B$256, MATCH(0, COUNTIF($C$18:C200, $B$19:$B$256&amp;"") + IF($B$19:$B$256="",1,0), 0)), "")</f>
        <v/>
      </c>
      <c r="D201" s="157" t="s">
        <v>5455</v>
      </c>
    </row>
    <row r="202" spans="1:4" s="9" customFormat="1" x14ac:dyDescent="0.25">
      <c r="A202" s="158" t="s">
        <v>5557</v>
      </c>
      <c r="B202" s="157" t="s">
        <v>5454</v>
      </c>
      <c r="C202" s="157" t="str">
        <f t="array" ref="C202">IFERROR(INDEX($B$19:$B$256, MATCH(0, COUNTIF($C$18:C201, $B$19:$B$256&amp;"") + IF($B$19:$B$256="",1,0), 0)), "")</f>
        <v/>
      </c>
      <c r="D202" s="157" t="s">
        <v>5455</v>
      </c>
    </row>
    <row r="203" spans="1:4" s="9" customFormat="1" x14ac:dyDescent="0.25">
      <c r="A203" s="158" t="s">
        <v>5558</v>
      </c>
      <c r="B203" s="157" t="s">
        <v>5554</v>
      </c>
      <c r="C203" s="157" t="str">
        <f t="array" ref="C203">IFERROR(INDEX($B$19:$B$256, MATCH(0, COUNTIF($C$18:C202, $B$19:$B$256&amp;"") + IF($B$19:$B$256="",1,0), 0)), "")</f>
        <v/>
      </c>
      <c r="D203" s="157" t="s">
        <v>5555</v>
      </c>
    </row>
    <row r="204" spans="1:4" s="9" customFormat="1" x14ac:dyDescent="0.25">
      <c r="A204" s="158" t="s">
        <v>5559</v>
      </c>
      <c r="B204" s="157" t="s">
        <v>5454</v>
      </c>
      <c r="C204" s="157" t="str">
        <f t="array" ref="C204">IFERROR(INDEX($B$19:$B$256, MATCH(0, COUNTIF($C$18:C203, $B$19:$B$256&amp;"") + IF($B$19:$B$256="",1,0), 0)), "")</f>
        <v/>
      </c>
      <c r="D204" s="157" t="s">
        <v>5455</v>
      </c>
    </row>
    <row r="205" spans="1:4" s="9" customFormat="1" x14ac:dyDescent="0.25">
      <c r="A205" s="158" t="s">
        <v>5560</v>
      </c>
      <c r="B205" s="157" t="s">
        <v>5454</v>
      </c>
      <c r="C205" s="157" t="str">
        <f t="array" ref="C205">IFERROR(INDEX($B$19:$B$256, MATCH(0, COUNTIF($C$18:C204, $B$19:$B$256&amp;"") + IF($B$19:$B$256="",1,0), 0)), "")</f>
        <v/>
      </c>
      <c r="D205" s="157" t="s">
        <v>5455</v>
      </c>
    </row>
    <row r="206" spans="1:4" s="9" customFormat="1" x14ac:dyDescent="0.25">
      <c r="A206" s="158" t="s">
        <v>5561</v>
      </c>
      <c r="B206" s="157" t="s">
        <v>5562</v>
      </c>
      <c r="C206" s="157" t="str">
        <f t="array" ref="C206">IFERROR(INDEX($B$19:$B$256, MATCH(0, COUNTIF($C$18:C205, $B$19:$B$256&amp;"") + IF($B$19:$B$256="",1,0), 0)), "")</f>
        <v/>
      </c>
      <c r="D206" s="157" t="s">
        <v>5563</v>
      </c>
    </row>
    <row r="207" spans="1:4" s="9" customFormat="1" x14ac:dyDescent="0.25">
      <c r="A207" s="158" t="s">
        <v>5564</v>
      </c>
      <c r="B207" s="157" t="s">
        <v>5565</v>
      </c>
      <c r="C207" s="157" t="str">
        <f t="array" ref="C207">IFERROR(INDEX($B$19:$B$256, MATCH(0, COUNTIF($C$18:C206, $B$19:$B$256&amp;"") + IF($B$19:$B$256="",1,0), 0)), "")</f>
        <v/>
      </c>
      <c r="D207" s="157" t="s">
        <v>5566</v>
      </c>
    </row>
    <row r="208" spans="1:4" s="9" customFormat="1" x14ac:dyDescent="0.25">
      <c r="A208" s="158" t="s">
        <v>5567</v>
      </c>
      <c r="B208" s="157" t="s">
        <v>5562</v>
      </c>
      <c r="C208" s="157" t="str">
        <f t="array" ref="C208">IFERROR(INDEX($B$19:$B$256, MATCH(0, COUNTIF($C$18:C207, $B$19:$B$256&amp;"") + IF($B$19:$B$256="",1,0), 0)), "")</f>
        <v/>
      </c>
      <c r="D208" s="157" t="s">
        <v>5563</v>
      </c>
    </row>
    <row r="209" spans="1:4" s="9" customFormat="1" x14ac:dyDescent="0.25">
      <c r="A209" s="158" t="s">
        <v>5568</v>
      </c>
      <c r="B209" s="157" t="s">
        <v>5565</v>
      </c>
      <c r="C209" s="157" t="str">
        <f t="array" ref="C209">IFERROR(INDEX($B$19:$B$256, MATCH(0, COUNTIF($C$18:C208, $B$19:$B$256&amp;"") + IF($B$19:$B$256="",1,0), 0)), "")</f>
        <v/>
      </c>
      <c r="D209" s="157" t="s">
        <v>5566</v>
      </c>
    </row>
    <row r="210" spans="1:4" s="9" customFormat="1" x14ac:dyDescent="0.25">
      <c r="A210" s="158" t="s">
        <v>5569</v>
      </c>
      <c r="B210" s="157" t="s">
        <v>5562</v>
      </c>
      <c r="C210" s="157" t="str">
        <f t="array" ref="C210">IFERROR(INDEX($B$19:$B$256, MATCH(0, COUNTIF($C$18:C209, $B$19:$B$256&amp;"") + IF($B$19:$B$256="",1,0), 0)), "")</f>
        <v/>
      </c>
      <c r="D210" s="157" t="s">
        <v>5563</v>
      </c>
    </row>
    <row r="211" spans="1:4" s="9" customFormat="1" x14ac:dyDescent="0.25">
      <c r="A211" s="158" t="s">
        <v>5570</v>
      </c>
      <c r="B211" s="157" t="s">
        <v>5565</v>
      </c>
      <c r="C211" s="157" t="str">
        <f t="array" ref="C211">IFERROR(INDEX($B$19:$B$256, MATCH(0, COUNTIF($C$18:C210, $B$19:$B$256&amp;"") + IF($B$19:$B$256="",1,0), 0)), "")</f>
        <v/>
      </c>
      <c r="D211" s="157" t="s">
        <v>5566</v>
      </c>
    </row>
    <row r="212" spans="1:4" s="9" customFormat="1" x14ac:dyDescent="0.25">
      <c r="A212" s="158" t="s">
        <v>5571</v>
      </c>
      <c r="B212" s="157" t="s">
        <v>5562</v>
      </c>
      <c r="C212" s="157" t="str">
        <f t="array" ref="C212">IFERROR(INDEX($B$19:$B$256, MATCH(0, COUNTIF($C$18:C211, $B$19:$B$256&amp;"") + IF($B$19:$B$256="",1,0), 0)), "")</f>
        <v/>
      </c>
      <c r="D212" s="157" t="s">
        <v>5563</v>
      </c>
    </row>
    <row r="213" spans="1:4" s="9" customFormat="1" x14ac:dyDescent="0.25">
      <c r="A213" s="158" t="s">
        <v>5572</v>
      </c>
      <c r="B213" s="157" t="s">
        <v>5562</v>
      </c>
      <c r="C213" s="157" t="str">
        <f t="array" ref="C213">IFERROR(INDEX($B$19:$B$256, MATCH(0, COUNTIF($C$18:C212, $B$19:$B$256&amp;"") + IF($B$19:$B$256="",1,0), 0)), "")</f>
        <v/>
      </c>
      <c r="D213" s="157" t="s">
        <v>5563</v>
      </c>
    </row>
    <row r="214" spans="1:4" s="9" customFormat="1" x14ac:dyDescent="0.25">
      <c r="A214" s="158" t="s">
        <v>5573</v>
      </c>
      <c r="B214" s="157" t="s">
        <v>5562</v>
      </c>
      <c r="C214" s="157" t="str">
        <f t="array" ref="C214">IFERROR(INDEX($B$19:$B$256, MATCH(0, COUNTIF($C$18:C213, $B$19:$B$256&amp;"") + IF($B$19:$B$256="",1,0), 0)), "")</f>
        <v/>
      </c>
      <c r="D214" s="157" t="s">
        <v>5563</v>
      </c>
    </row>
    <row r="215" spans="1:4" s="9" customFormat="1" x14ac:dyDescent="0.25">
      <c r="A215" s="158" t="s">
        <v>5574</v>
      </c>
      <c r="B215" s="157" t="s">
        <v>5565</v>
      </c>
      <c r="C215" s="157" t="str">
        <f t="array" ref="C215">IFERROR(INDEX($B$19:$B$256, MATCH(0, COUNTIF($C$18:C214, $B$19:$B$256&amp;"") + IF($B$19:$B$256="",1,0), 0)), "")</f>
        <v/>
      </c>
      <c r="D215" s="157" t="s">
        <v>5566</v>
      </c>
    </row>
    <row r="216" spans="1:4" s="9" customFormat="1" x14ac:dyDescent="0.25">
      <c r="A216" s="158" t="s">
        <v>5575</v>
      </c>
      <c r="B216" s="157" t="s">
        <v>5562</v>
      </c>
      <c r="C216" s="157" t="str">
        <f t="array" ref="C216">IFERROR(INDEX($B$19:$B$256, MATCH(0, COUNTIF($C$18:C215, $B$19:$B$256&amp;"") + IF($B$19:$B$256="",1,0), 0)), "")</f>
        <v/>
      </c>
      <c r="D216" s="157" t="s">
        <v>5563</v>
      </c>
    </row>
    <row r="217" spans="1:4" s="9" customFormat="1" x14ac:dyDescent="0.25">
      <c r="A217" s="158" t="s">
        <v>5576</v>
      </c>
      <c r="B217" s="157" t="s">
        <v>5565</v>
      </c>
      <c r="C217" s="157" t="str">
        <f t="array" ref="C217">IFERROR(INDEX($B$19:$B$256, MATCH(0, COUNTIF($C$18:C216, $B$19:$B$256&amp;"") + IF($B$19:$B$256="",1,0), 0)), "")</f>
        <v/>
      </c>
      <c r="D217" s="157" t="s">
        <v>5566</v>
      </c>
    </row>
    <row r="218" spans="1:4" s="9" customFormat="1" x14ac:dyDescent="0.25">
      <c r="A218" s="158" t="s">
        <v>5577</v>
      </c>
      <c r="B218" s="157" t="s">
        <v>5562</v>
      </c>
      <c r="C218" s="157" t="str">
        <f t="array" ref="C218">IFERROR(INDEX($B$19:$B$256, MATCH(0, COUNTIF($C$18:C217, $B$19:$B$256&amp;"") + IF($B$19:$B$256="",1,0), 0)), "")</f>
        <v/>
      </c>
      <c r="D218" s="157" t="s">
        <v>5563</v>
      </c>
    </row>
    <row r="219" spans="1:4" s="9" customFormat="1" x14ac:dyDescent="0.25">
      <c r="A219" s="158" t="s">
        <v>5578</v>
      </c>
      <c r="B219" s="157" t="s">
        <v>5565</v>
      </c>
      <c r="C219" s="157" t="str">
        <f t="array" ref="C219">IFERROR(INDEX($B$19:$B$256, MATCH(0, COUNTIF($C$18:C218, $B$19:$B$256&amp;"") + IF($B$19:$B$256="",1,0), 0)), "")</f>
        <v/>
      </c>
      <c r="D219" s="157" t="s">
        <v>5566</v>
      </c>
    </row>
    <row r="220" spans="1:4" s="9" customFormat="1" x14ac:dyDescent="0.25">
      <c r="A220" s="158" t="s">
        <v>5579</v>
      </c>
      <c r="B220" s="157" t="s">
        <v>5562</v>
      </c>
      <c r="C220" s="157" t="str">
        <f t="array" ref="C220">IFERROR(INDEX($B$19:$B$256, MATCH(0, COUNTIF($C$18:C219, $B$19:$B$256&amp;"") + IF($B$19:$B$256="",1,0), 0)), "")</f>
        <v/>
      </c>
      <c r="D220" s="157" t="s">
        <v>5563</v>
      </c>
    </row>
    <row r="221" spans="1:4" s="9" customFormat="1" x14ac:dyDescent="0.25">
      <c r="A221" s="158" t="s">
        <v>5580</v>
      </c>
      <c r="B221" s="157" t="s">
        <v>5562</v>
      </c>
      <c r="C221" s="157" t="str">
        <f t="array" ref="C221">IFERROR(INDEX($B$19:$B$256, MATCH(0, COUNTIF($C$18:C220, $B$19:$B$256&amp;"") + IF($B$19:$B$256="",1,0), 0)), "")</f>
        <v/>
      </c>
      <c r="D221" s="157" t="s">
        <v>5563</v>
      </c>
    </row>
    <row r="222" spans="1:4" s="9" customFormat="1" x14ac:dyDescent="0.25">
      <c r="A222" s="158" t="s">
        <v>5581</v>
      </c>
      <c r="B222" s="157" t="s">
        <v>5562</v>
      </c>
      <c r="C222" s="157" t="str">
        <f t="array" ref="C222">IFERROR(INDEX($B$19:$B$256, MATCH(0, COUNTIF($C$18:C221, $B$19:$B$256&amp;"") + IF($B$19:$B$256="",1,0), 0)), "")</f>
        <v/>
      </c>
      <c r="D222" s="157" t="s">
        <v>5563</v>
      </c>
    </row>
    <row r="223" spans="1:4" s="9" customFormat="1" x14ac:dyDescent="0.25">
      <c r="A223" s="158" t="s">
        <v>5582</v>
      </c>
      <c r="B223" s="157" t="s">
        <v>5565</v>
      </c>
      <c r="C223" s="157" t="str">
        <f t="array" ref="C223">IFERROR(INDEX($B$19:$B$256, MATCH(0, COUNTIF($C$18:C222, $B$19:$B$256&amp;"") + IF($B$19:$B$256="",1,0), 0)), "")</f>
        <v/>
      </c>
      <c r="D223" s="157" t="s">
        <v>5566</v>
      </c>
    </row>
    <row r="224" spans="1:4" s="9" customFormat="1" x14ac:dyDescent="0.25">
      <c r="A224" s="158" t="s">
        <v>5583</v>
      </c>
      <c r="B224" s="157" t="s">
        <v>5562</v>
      </c>
      <c r="C224" s="157" t="str">
        <f t="array" ref="C224">IFERROR(INDEX($B$19:$B$256, MATCH(0, COUNTIF($C$18:C223, $B$19:$B$256&amp;"") + IF($B$19:$B$256="",1,0), 0)), "")</f>
        <v/>
      </c>
      <c r="D224" s="157" t="s">
        <v>5563</v>
      </c>
    </row>
    <row r="225" spans="1:4" s="9" customFormat="1" x14ac:dyDescent="0.25">
      <c r="A225" s="158" t="s">
        <v>5584</v>
      </c>
      <c r="B225" s="157" t="s">
        <v>5565</v>
      </c>
      <c r="C225" s="157" t="str">
        <f t="array" ref="C225">IFERROR(INDEX($B$19:$B$256, MATCH(0, COUNTIF($C$18:C224, $B$19:$B$256&amp;"") + IF($B$19:$B$256="",1,0), 0)), "")</f>
        <v/>
      </c>
      <c r="D225" s="157" t="s">
        <v>5566</v>
      </c>
    </row>
    <row r="226" spans="1:4" s="9" customFormat="1" x14ac:dyDescent="0.25">
      <c r="A226" s="158" t="s">
        <v>5585</v>
      </c>
      <c r="B226" s="157" t="s">
        <v>5307</v>
      </c>
      <c r="C226" s="157" t="str">
        <f t="array" ref="C226">IFERROR(INDEX($B$19:$B$256, MATCH(0, COUNTIF($C$18:C225, $B$19:$B$256&amp;"") + IF($B$19:$B$256="",1,0), 0)), "")</f>
        <v/>
      </c>
      <c r="D226" s="157" t="s">
        <v>5586</v>
      </c>
    </row>
    <row r="227" spans="1:4" s="9" customFormat="1" x14ac:dyDescent="0.25">
      <c r="A227" s="158" t="s">
        <v>5587</v>
      </c>
      <c r="B227" s="157" t="s">
        <v>5307</v>
      </c>
      <c r="C227" s="157" t="str">
        <f t="array" ref="C227">IFERROR(INDEX($B$19:$B$256, MATCH(0, COUNTIF($C$18:C226, $B$19:$B$256&amp;"") + IF($B$19:$B$256="",1,0), 0)), "")</f>
        <v/>
      </c>
      <c r="D227" s="157" t="s">
        <v>5586</v>
      </c>
    </row>
    <row r="228" spans="1:4" s="9" customFormat="1" x14ac:dyDescent="0.25">
      <c r="A228" s="158" t="s">
        <v>5588</v>
      </c>
      <c r="B228" s="157" t="s">
        <v>5307</v>
      </c>
      <c r="C228" s="157" t="str">
        <f t="array" ref="C228">IFERROR(INDEX($B$19:$B$256, MATCH(0, COUNTIF($C$18:C227, $B$19:$B$256&amp;"") + IF($B$19:$B$256="",1,0), 0)), "")</f>
        <v/>
      </c>
      <c r="D228" s="157" t="s">
        <v>5586</v>
      </c>
    </row>
    <row r="229" spans="1:4" s="9" customFormat="1" x14ac:dyDescent="0.25">
      <c r="A229" s="158" t="s">
        <v>5589</v>
      </c>
      <c r="B229" s="157" t="s">
        <v>5307</v>
      </c>
      <c r="C229" s="157" t="str">
        <f t="array" ref="C229">IFERROR(INDEX($B$19:$B$256, MATCH(0, COUNTIF($C$18:C228, $B$19:$B$256&amp;"") + IF($B$19:$B$256="",1,0), 0)), "")</f>
        <v/>
      </c>
      <c r="D229" s="157" t="s">
        <v>5586</v>
      </c>
    </row>
    <row r="230" spans="1:4" s="9" customFormat="1" x14ac:dyDescent="0.25">
      <c r="A230" s="158" t="s">
        <v>5590</v>
      </c>
      <c r="B230" s="157" t="s">
        <v>5591</v>
      </c>
      <c r="C230" s="157" t="str">
        <f t="array" ref="C230">IFERROR(INDEX($B$19:$B$256, MATCH(0, COUNTIF($C$18:C229, $B$19:$B$256&amp;"") + IF($B$19:$B$256="",1,0), 0)), "")</f>
        <v/>
      </c>
      <c r="D230" s="157" t="s">
        <v>5592</v>
      </c>
    </row>
    <row r="231" spans="1:4" s="9" customFormat="1" x14ac:dyDescent="0.25">
      <c r="A231" s="158" t="s">
        <v>5593</v>
      </c>
      <c r="B231" s="157" t="s">
        <v>5307</v>
      </c>
      <c r="C231" s="157" t="str">
        <f t="array" ref="C231">IFERROR(INDEX($B$19:$B$256, MATCH(0, COUNTIF($C$18:C230, $B$19:$B$256&amp;"") + IF($B$19:$B$256="",1,0), 0)), "")</f>
        <v/>
      </c>
      <c r="D231" s="157" t="s">
        <v>5586</v>
      </c>
    </row>
    <row r="232" spans="1:4" s="9" customFormat="1" x14ac:dyDescent="0.25">
      <c r="A232" s="158" t="s">
        <v>5594</v>
      </c>
      <c r="B232" s="157" t="s">
        <v>5307</v>
      </c>
      <c r="C232" s="157" t="str">
        <f t="array" ref="C232">IFERROR(INDEX($B$19:$B$256, MATCH(0, COUNTIF($C$18:C231, $B$19:$B$256&amp;"") + IF($B$19:$B$256="",1,0), 0)), "")</f>
        <v/>
      </c>
      <c r="D232" s="157" t="s">
        <v>5586</v>
      </c>
    </row>
    <row r="233" spans="1:4" s="9" customFormat="1" x14ac:dyDescent="0.25">
      <c r="A233" s="158" t="s">
        <v>5595</v>
      </c>
      <c r="B233" s="157" t="s">
        <v>5307</v>
      </c>
      <c r="C233" s="157" t="str">
        <f t="array" ref="C233">IFERROR(INDEX($B$19:$B$256, MATCH(0, COUNTIF($C$18:C232, $B$19:$B$256&amp;"") + IF($B$19:$B$256="",1,0), 0)), "")</f>
        <v/>
      </c>
      <c r="D233" s="157" t="s">
        <v>5586</v>
      </c>
    </row>
    <row r="234" spans="1:4" s="9" customFormat="1" x14ac:dyDescent="0.25">
      <c r="A234" s="158" t="s">
        <v>5596</v>
      </c>
      <c r="B234" s="157" t="s">
        <v>5307</v>
      </c>
      <c r="C234" s="157" t="str">
        <f t="array" ref="C234">IFERROR(INDEX($B$19:$B$256, MATCH(0, COUNTIF($C$18:C233, $B$19:$B$256&amp;"") + IF($B$19:$B$256="",1,0), 0)), "")</f>
        <v/>
      </c>
      <c r="D234" s="157" t="s">
        <v>5586</v>
      </c>
    </row>
    <row r="235" spans="1:4" s="9" customFormat="1" x14ac:dyDescent="0.25">
      <c r="A235" s="158" t="s">
        <v>5597</v>
      </c>
      <c r="B235" s="157" t="s">
        <v>5591</v>
      </c>
      <c r="C235" s="157" t="str">
        <f t="array" ref="C235">IFERROR(INDEX($B$19:$B$256, MATCH(0, COUNTIF($C$18:C234, $B$19:$B$256&amp;"") + IF($B$19:$B$256="",1,0), 0)), "")</f>
        <v/>
      </c>
      <c r="D235" s="157" t="s">
        <v>5592</v>
      </c>
    </row>
    <row r="236" spans="1:4" s="9" customFormat="1" x14ac:dyDescent="0.25">
      <c r="A236" s="158" t="s">
        <v>5598</v>
      </c>
      <c r="B236" s="157" t="s">
        <v>5591</v>
      </c>
      <c r="C236" s="157" t="str">
        <f t="array" ref="C236">IFERROR(INDEX($B$19:$B$256, MATCH(0, COUNTIF($C$18:C235, $B$19:$B$256&amp;"") + IF($B$19:$B$256="",1,0), 0)), "")</f>
        <v/>
      </c>
      <c r="D236" s="157" t="s">
        <v>5592</v>
      </c>
    </row>
    <row r="237" spans="1:4" s="9" customFormat="1" x14ac:dyDescent="0.25">
      <c r="A237" s="158" t="s">
        <v>5599</v>
      </c>
      <c r="B237" s="157" t="s">
        <v>5600</v>
      </c>
      <c r="C237" s="157" t="str">
        <f t="array" ref="C237">IFERROR(INDEX($B$19:$B$256, MATCH(0, COUNTIF($C$18:C236, $B$19:$B$256&amp;"") + IF($B$19:$B$256="",1,0), 0)), "")</f>
        <v/>
      </c>
      <c r="D237" s="157" t="s">
        <v>5601</v>
      </c>
    </row>
    <row r="238" spans="1:4" s="9" customFormat="1" x14ac:dyDescent="0.25">
      <c r="A238" s="158" t="s">
        <v>5602</v>
      </c>
      <c r="B238" s="157" t="s">
        <v>5603</v>
      </c>
      <c r="C238" s="157" t="str">
        <f t="array" ref="C238">IFERROR(INDEX($B$19:$B$256, MATCH(0, COUNTIF($C$18:C237, $B$19:$B$256&amp;"") + IF($B$19:$B$256="",1,0), 0)), "")</f>
        <v/>
      </c>
      <c r="D238" s="157" t="s">
        <v>5604</v>
      </c>
    </row>
    <row r="239" spans="1:4" s="9" customFormat="1" x14ac:dyDescent="0.25">
      <c r="A239" s="158" t="s">
        <v>5605</v>
      </c>
      <c r="B239" s="157" t="s">
        <v>3375</v>
      </c>
      <c r="C239" s="157" t="str">
        <f t="array" ref="C239">IFERROR(INDEX($B$19:$B$256, MATCH(0, COUNTIF($C$18:C238, $B$19:$B$256&amp;"") + IF($B$19:$B$256="",1,0), 0)), "")</f>
        <v/>
      </c>
      <c r="D239" s="157" t="s">
        <v>3376</v>
      </c>
    </row>
    <row r="240" spans="1:4" s="9" customFormat="1" x14ac:dyDescent="0.25">
      <c r="A240" s="158" t="s">
        <v>5606</v>
      </c>
      <c r="B240" s="157" t="s">
        <v>5607</v>
      </c>
      <c r="C240" s="157" t="str">
        <f t="array" ref="C240">IFERROR(INDEX($B$19:$B$256, MATCH(0, COUNTIF($C$18:C239, $B$19:$B$256&amp;"") + IF($B$19:$B$256="",1,0), 0)), "")</f>
        <v/>
      </c>
      <c r="D240" s="157" t="s">
        <v>5608</v>
      </c>
    </row>
    <row r="241" spans="1:4" s="9" customFormat="1" x14ac:dyDescent="0.25">
      <c r="A241" s="158" t="s">
        <v>5609</v>
      </c>
      <c r="B241" s="157" t="s">
        <v>5610</v>
      </c>
      <c r="C241" s="157" t="str">
        <f t="array" ref="C241">IFERROR(INDEX($B$19:$B$256, MATCH(0, COUNTIF($C$18:C240, $B$19:$B$256&amp;"") + IF($B$19:$B$256="",1,0), 0)), "")</f>
        <v/>
      </c>
      <c r="D241" s="157" t="s">
        <v>5611</v>
      </c>
    </row>
    <row r="242" spans="1:4" s="9" customFormat="1" x14ac:dyDescent="0.25">
      <c r="A242" s="158" t="s">
        <v>5612</v>
      </c>
      <c r="B242" s="157" t="s">
        <v>5600</v>
      </c>
      <c r="C242" s="157" t="str">
        <f t="array" ref="C242">IFERROR(INDEX($B$19:$B$256, MATCH(0, COUNTIF($C$18:C241, $B$19:$B$256&amp;"") + IF($B$19:$B$256="",1,0), 0)), "")</f>
        <v/>
      </c>
      <c r="D242" s="157" t="s">
        <v>5601</v>
      </c>
    </row>
    <row r="243" spans="1:4" s="9" customFormat="1" x14ac:dyDescent="0.25">
      <c r="A243" s="158" t="s">
        <v>5613</v>
      </c>
      <c r="B243" s="157" t="s">
        <v>5603</v>
      </c>
      <c r="C243" s="157" t="str">
        <f t="array" ref="C243">IFERROR(INDEX($B$19:$B$256, MATCH(0, COUNTIF($C$18:C242, $B$19:$B$256&amp;"") + IF($B$19:$B$256="",1,0), 0)), "")</f>
        <v/>
      </c>
      <c r="D243" s="157" t="s">
        <v>5604</v>
      </c>
    </row>
    <row r="244" spans="1:4" s="9" customFormat="1" x14ac:dyDescent="0.25">
      <c r="A244" s="158" t="s">
        <v>5614</v>
      </c>
      <c r="B244" s="157" t="s">
        <v>5615</v>
      </c>
      <c r="C244" s="157" t="str">
        <f t="array" ref="C244">IFERROR(INDEX($B$19:$B$256, MATCH(0, COUNTIF($C$18:C243, $B$19:$B$256&amp;"") + IF($B$19:$B$256="",1,0), 0)), "")</f>
        <v/>
      </c>
      <c r="D244" s="157" t="s">
        <v>5616</v>
      </c>
    </row>
    <row r="245" spans="1:4" s="9" customFormat="1" x14ac:dyDescent="0.25">
      <c r="A245" s="158" t="s">
        <v>5617</v>
      </c>
      <c r="B245" s="157" t="s">
        <v>5618</v>
      </c>
      <c r="C245" s="157" t="str">
        <f t="array" ref="C245">IFERROR(INDEX($B$19:$B$256, MATCH(0, COUNTIF($C$18:C244, $B$19:$B$256&amp;"") + IF($B$19:$B$256="",1,0), 0)), "")</f>
        <v/>
      </c>
      <c r="D245" s="157" t="s">
        <v>5619</v>
      </c>
    </row>
    <row r="246" spans="1:4" s="9" customFormat="1" x14ac:dyDescent="0.25">
      <c r="A246" s="158" t="s">
        <v>5620</v>
      </c>
      <c r="B246" s="157" t="s">
        <v>5610</v>
      </c>
      <c r="C246" s="157" t="str">
        <f t="array" ref="C246">IFERROR(INDEX($B$19:$B$256, MATCH(0, COUNTIF($C$18:C245, $B$19:$B$256&amp;"") + IF($B$19:$B$256="",1,0), 0)), "")</f>
        <v/>
      </c>
      <c r="D246" s="157" t="s">
        <v>5611</v>
      </c>
    </row>
    <row r="247" spans="1:4" s="9" customFormat="1" x14ac:dyDescent="0.25">
      <c r="A247" s="158" t="s">
        <v>5621</v>
      </c>
      <c r="B247" s="157" t="s">
        <v>3375</v>
      </c>
      <c r="C247" s="157" t="str">
        <f t="array" ref="C247">IFERROR(INDEX($B$19:$B$256, MATCH(0, COUNTIF($C$18:C246, $B$19:$B$256&amp;"") + IF($B$19:$B$256="",1,0), 0)), "")</f>
        <v/>
      </c>
      <c r="D247" s="157" t="s">
        <v>3376</v>
      </c>
    </row>
    <row r="248" spans="1:4" s="9" customFormat="1" x14ac:dyDescent="0.25">
      <c r="A248" s="158" t="s">
        <v>5622</v>
      </c>
      <c r="B248" s="157" t="s">
        <v>5623</v>
      </c>
      <c r="C248" s="157" t="str">
        <f t="array" ref="C248">IFERROR(INDEX($B$19:$B$256, MATCH(0, COUNTIF($C$18:C247, $B$19:$B$256&amp;"") + IF($B$19:$B$256="",1,0), 0)), "")</f>
        <v/>
      </c>
      <c r="D248" s="157" t="s">
        <v>5624</v>
      </c>
    </row>
    <row r="249" spans="1:4" s="9" customFormat="1" x14ac:dyDescent="0.25">
      <c r="A249" s="158" t="s">
        <v>5625</v>
      </c>
      <c r="B249" s="157" t="s">
        <v>5607</v>
      </c>
      <c r="C249" s="157" t="str">
        <f t="array" ref="C249">IFERROR(INDEX($B$19:$B$256, MATCH(0, COUNTIF($C$18:C248, $B$19:$B$256&amp;"") + IF($B$19:$B$256="",1,0), 0)), "")</f>
        <v/>
      </c>
      <c r="D249" s="157" t="s">
        <v>5608</v>
      </c>
    </row>
    <row r="250" spans="1:4" s="9" customFormat="1" x14ac:dyDescent="0.25">
      <c r="A250" s="158" t="s">
        <v>5626</v>
      </c>
      <c r="B250" s="157" t="s">
        <v>5603</v>
      </c>
      <c r="C250" s="157" t="str">
        <f t="array" ref="C250">IFERROR(INDEX($B$19:$B$256, MATCH(0, COUNTIF($C$18:C249, $B$19:$B$256&amp;"") + IF($B$19:$B$256="",1,0), 0)), "")</f>
        <v/>
      </c>
      <c r="D250" s="157" t="s">
        <v>5604</v>
      </c>
    </row>
    <row r="251" spans="1:4" s="9" customFormat="1" x14ac:dyDescent="0.25">
      <c r="A251" s="158" t="s">
        <v>5627</v>
      </c>
      <c r="B251" s="157" t="s">
        <v>3375</v>
      </c>
      <c r="C251" s="157" t="str">
        <f t="array" ref="C251">IFERROR(INDEX($B$19:$B$256, MATCH(0, COUNTIF($C$18:C250, $B$19:$B$256&amp;"") + IF($B$19:$B$256="",1,0), 0)), "")</f>
        <v/>
      </c>
      <c r="D251" s="157" t="s">
        <v>3376</v>
      </c>
    </row>
    <row r="252" spans="1:4" s="9" customFormat="1" x14ac:dyDescent="0.25">
      <c r="A252" s="158" t="s">
        <v>5628</v>
      </c>
      <c r="B252" s="157" t="s">
        <v>5610</v>
      </c>
      <c r="C252" s="157" t="str">
        <f t="array" ref="C252">IFERROR(INDEX($B$19:$B$256, MATCH(0, COUNTIF($C$18:C251, $B$19:$B$256&amp;"") + IF($B$19:$B$256="",1,0), 0)), "")</f>
        <v/>
      </c>
      <c r="D252" s="157" t="s">
        <v>5611</v>
      </c>
    </row>
    <row r="253" spans="1:4" s="9" customFormat="1" x14ac:dyDescent="0.25">
      <c r="A253" s="158" t="s">
        <v>5629</v>
      </c>
      <c r="B253" s="157" t="s">
        <v>5607</v>
      </c>
      <c r="C253" s="157" t="str">
        <f t="array" ref="C253">IFERROR(INDEX($B$19:$B$256, MATCH(0, COUNTIF($C$18:C252, $B$19:$B$256&amp;"") + IF($B$19:$B$256="",1,0), 0)), "")</f>
        <v/>
      </c>
      <c r="D253" s="157" t="s">
        <v>5608</v>
      </c>
    </row>
    <row r="254" spans="1:4" s="9" customFormat="1" x14ac:dyDescent="0.25">
      <c r="A254" s="158" t="s">
        <v>5630</v>
      </c>
      <c r="B254" s="157" t="s">
        <v>5600</v>
      </c>
      <c r="C254" s="157" t="str">
        <f t="array" ref="C254">IFERROR(INDEX($B$19:$B$256, MATCH(0, COUNTIF($C$18:C253, $B$19:$B$256&amp;"") + IF($B$19:$B$256="",1,0), 0)), "")</f>
        <v/>
      </c>
      <c r="D254" s="157" t="s">
        <v>5601</v>
      </c>
    </row>
    <row r="255" spans="1:4" s="9" customFormat="1" x14ac:dyDescent="0.25">
      <c r="A255" s="158" t="s">
        <v>5631</v>
      </c>
      <c r="B255" s="157" t="s">
        <v>5600</v>
      </c>
      <c r="C255" s="157" t="str">
        <f t="array" ref="C255">IFERROR(INDEX($B$19:$B$256, MATCH(0, COUNTIF($C$18:C254, $B$19:$B$256&amp;"") + IF($B$19:$B$256="",1,0), 0)), "")</f>
        <v/>
      </c>
      <c r="D255" s="157" t="s">
        <v>5601</v>
      </c>
    </row>
    <row r="259" spans="1:2" x14ac:dyDescent="0.25">
      <c r="B259" s="8"/>
    </row>
    <row r="260" spans="1:2" x14ac:dyDescent="0.25">
      <c r="A260" s="9"/>
      <c r="B260" s="8"/>
    </row>
    <row r="261" spans="1:2" x14ac:dyDescent="0.25">
      <c r="A261" s="9"/>
      <c r="B261" s="8"/>
    </row>
    <row r="262" spans="1:2" x14ac:dyDescent="0.25">
      <c r="A262" s="9"/>
      <c r="B262" s="8"/>
    </row>
    <row r="263" spans="1:2" x14ac:dyDescent="0.25">
      <c r="A263" s="9"/>
      <c r="B263" s="8"/>
    </row>
    <row r="264" spans="1:2" x14ac:dyDescent="0.25">
      <c r="A264" s="9"/>
      <c r="B264" s="8"/>
    </row>
    <row r="265" spans="1:2" x14ac:dyDescent="0.25">
      <c r="A265" s="9"/>
      <c r="B265" s="8"/>
    </row>
    <row r="266" spans="1:2" x14ac:dyDescent="0.25">
      <c r="A266" s="9"/>
      <c r="B266" s="8"/>
    </row>
    <row r="267" spans="1:2" x14ac:dyDescent="0.25">
      <c r="A267" s="9"/>
      <c r="B267" s="8"/>
    </row>
    <row r="268" spans="1:2" x14ac:dyDescent="0.25">
      <c r="A268" s="9"/>
      <c r="B268" s="8"/>
    </row>
    <row r="269" spans="1:2" x14ac:dyDescent="0.25">
      <c r="A269" s="9"/>
      <c r="B269" s="8"/>
    </row>
    <row r="270" spans="1:2" x14ac:dyDescent="0.25">
      <c r="A270" s="9"/>
      <c r="B270" s="8"/>
    </row>
    <row r="271" spans="1:2" x14ac:dyDescent="0.25">
      <c r="A271" s="9"/>
      <c r="B271" s="8"/>
    </row>
    <row r="272" spans="1:2" x14ac:dyDescent="0.25">
      <c r="A272" s="9"/>
      <c r="B272" s="8"/>
    </row>
    <row r="273" spans="1:2" x14ac:dyDescent="0.25">
      <c r="A273" s="9"/>
      <c r="B273" s="8"/>
    </row>
    <row r="274" spans="1:2" x14ac:dyDescent="0.25">
      <c r="A274" s="9"/>
      <c r="B274" s="8"/>
    </row>
    <row r="275" spans="1:2" x14ac:dyDescent="0.25">
      <c r="A275" s="9"/>
      <c r="B275" s="8"/>
    </row>
    <row r="276" spans="1:2" x14ac:dyDescent="0.25">
      <c r="A276" s="9"/>
      <c r="B276" s="8"/>
    </row>
    <row r="277" spans="1:2" x14ac:dyDescent="0.25">
      <c r="A277" s="9"/>
      <c r="B277" s="8"/>
    </row>
    <row r="278" spans="1:2" x14ac:dyDescent="0.25">
      <c r="A278" s="9"/>
      <c r="B278" s="8"/>
    </row>
    <row r="279" spans="1:2" x14ac:dyDescent="0.25">
      <c r="A279" s="9"/>
      <c r="B279" s="8"/>
    </row>
    <row r="280" spans="1:2" x14ac:dyDescent="0.25">
      <c r="A280" s="9"/>
      <c r="B280" s="8"/>
    </row>
    <row r="281" spans="1:2" x14ac:dyDescent="0.25">
      <c r="A281" s="9"/>
      <c r="B281" s="8"/>
    </row>
    <row r="282" spans="1:2" x14ac:dyDescent="0.25">
      <c r="A282" s="9"/>
      <c r="B282" s="8"/>
    </row>
    <row r="283" spans="1:2" x14ac:dyDescent="0.25">
      <c r="A283" s="9"/>
      <c r="B283" s="8"/>
    </row>
    <row r="284" spans="1:2" x14ac:dyDescent="0.25">
      <c r="A284" s="9"/>
      <c r="B284" s="8"/>
    </row>
    <row r="285" spans="1:2" x14ac:dyDescent="0.25">
      <c r="A285" s="9"/>
      <c r="B285" s="8"/>
    </row>
    <row r="286" spans="1:2" x14ac:dyDescent="0.25">
      <c r="A286" s="9"/>
      <c r="B286" s="8"/>
    </row>
    <row r="287" spans="1:2" x14ac:dyDescent="0.25">
      <c r="A287" s="9"/>
      <c r="B287" s="8"/>
    </row>
    <row r="288" spans="1:2" x14ac:dyDescent="0.25">
      <c r="A288" s="9"/>
      <c r="B288" s="8"/>
    </row>
    <row r="289" spans="1:2" x14ac:dyDescent="0.25">
      <c r="A289" s="9"/>
      <c r="B289" s="8"/>
    </row>
    <row r="290" spans="1:2" x14ac:dyDescent="0.25">
      <c r="A290" s="9"/>
      <c r="B290" s="8"/>
    </row>
    <row r="291" spans="1:2" x14ac:dyDescent="0.25">
      <c r="A291" s="9"/>
      <c r="B291" s="8"/>
    </row>
    <row r="292" spans="1:2" x14ac:dyDescent="0.25">
      <c r="A292" s="9"/>
      <c r="B292" s="8"/>
    </row>
    <row r="293" spans="1:2" x14ac:dyDescent="0.25">
      <c r="A293" s="9"/>
      <c r="B293" s="8"/>
    </row>
    <row r="294" spans="1:2" x14ac:dyDescent="0.25">
      <c r="A294" s="9"/>
      <c r="B294" s="8"/>
    </row>
    <row r="295" spans="1:2" x14ac:dyDescent="0.25">
      <c r="A295" s="9"/>
      <c r="B295" s="8"/>
    </row>
    <row r="296" spans="1:2" x14ac:dyDescent="0.25">
      <c r="A296" s="9"/>
      <c r="B296" s="8"/>
    </row>
    <row r="297" spans="1:2" x14ac:dyDescent="0.25">
      <c r="A297" s="9"/>
      <c r="B297" s="8"/>
    </row>
    <row r="298" spans="1:2" x14ac:dyDescent="0.25">
      <c r="A298" s="9"/>
      <c r="B298" s="8"/>
    </row>
    <row r="299" spans="1:2" x14ac:dyDescent="0.25">
      <c r="A299" s="9"/>
      <c r="B299" s="8"/>
    </row>
    <row r="300" spans="1:2" x14ac:dyDescent="0.25">
      <c r="A300" s="9"/>
      <c r="B300" s="8"/>
    </row>
    <row r="301" spans="1:2" x14ac:dyDescent="0.25">
      <c r="A301" s="9"/>
      <c r="B301" s="8"/>
    </row>
    <row r="302" spans="1:2" x14ac:dyDescent="0.25">
      <c r="A302" s="9"/>
      <c r="B302" s="8"/>
    </row>
    <row r="303" spans="1:2" x14ac:dyDescent="0.25">
      <c r="A303" s="9"/>
      <c r="B303" s="8"/>
    </row>
    <row r="304" spans="1:2" x14ac:dyDescent="0.25">
      <c r="A304" s="9"/>
      <c r="B304" s="8"/>
    </row>
    <row r="305" spans="1:2" x14ac:dyDescent="0.25">
      <c r="A305" s="9"/>
      <c r="B305" s="8"/>
    </row>
    <row r="306" spans="1:2" x14ac:dyDescent="0.25">
      <c r="A306" s="9"/>
      <c r="B306" s="8"/>
    </row>
    <row r="307" spans="1:2" x14ac:dyDescent="0.25">
      <c r="A307" s="9"/>
      <c r="B307" s="8"/>
    </row>
    <row r="308" spans="1:2" x14ac:dyDescent="0.25">
      <c r="A308" s="9"/>
      <c r="B308" s="8"/>
    </row>
    <row r="309" spans="1:2" x14ac:dyDescent="0.25">
      <c r="A309" s="9"/>
      <c r="B309" s="8"/>
    </row>
    <row r="310" spans="1:2" x14ac:dyDescent="0.25">
      <c r="A310" s="9"/>
      <c r="B310" s="8"/>
    </row>
    <row r="311" spans="1:2" x14ac:dyDescent="0.25">
      <c r="A311" s="9"/>
      <c r="B311" s="8"/>
    </row>
    <row r="312" spans="1:2" x14ac:dyDescent="0.25">
      <c r="A312" s="9"/>
      <c r="B312" s="8"/>
    </row>
    <row r="313" spans="1:2" x14ac:dyDescent="0.25">
      <c r="A313" s="9"/>
      <c r="B313" s="8"/>
    </row>
    <row r="314" spans="1:2" x14ac:dyDescent="0.25">
      <c r="A314" s="9"/>
      <c r="B314" s="8"/>
    </row>
    <row r="315" spans="1:2" x14ac:dyDescent="0.25">
      <c r="A315" s="9"/>
      <c r="B315" s="8"/>
    </row>
    <row r="316" spans="1:2" x14ac:dyDescent="0.25">
      <c r="A316" s="9"/>
      <c r="B316" s="8"/>
    </row>
    <row r="317" spans="1:2" x14ac:dyDescent="0.25">
      <c r="A317" s="9"/>
      <c r="B317" s="8"/>
    </row>
    <row r="318" spans="1:2" x14ac:dyDescent="0.25">
      <c r="A318" s="9"/>
      <c r="B318" s="8"/>
    </row>
    <row r="319" spans="1:2" x14ac:dyDescent="0.25">
      <c r="A319" s="9"/>
      <c r="B319" s="8"/>
    </row>
    <row r="320" spans="1:2" x14ac:dyDescent="0.25">
      <c r="A320" s="9"/>
      <c r="B320" s="8"/>
    </row>
    <row r="321" spans="1:2" x14ac:dyDescent="0.25">
      <c r="A321" s="9"/>
      <c r="B321" s="8"/>
    </row>
    <row r="322" spans="1:2" x14ac:dyDescent="0.25">
      <c r="A322" s="9"/>
      <c r="B322" s="8"/>
    </row>
    <row r="323" spans="1:2" x14ac:dyDescent="0.25">
      <c r="A323" s="9"/>
      <c r="B323" s="8"/>
    </row>
    <row r="324" spans="1:2" x14ac:dyDescent="0.25">
      <c r="A324" s="9"/>
      <c r="B324" s="8"/>
    </row>
    <row r="325" spans="1:2" x14ac:dyDescent="0.25">
      <c r="A325" s="9"/>
      <c r="B325" s="8"/>
    </row>
    <row r="326" spans="1:2" x14ac:dyDescent="0.25">
      <c r="A326" s="9"/>
      <c r="B326" s="8"/>
    </row>
    <row r="327" spans="1:2" x14ac:dyDescent="0.25">
      <c r="A327" s="9"/>
      <c r="B327" s="8"/>
    </row>
    <row r="328" spans="1:2" x14ac:dyDescent="0.25">
      <c r="A328" s="9"/>
      <c r="B328" s="8"/>
    </row>
    <row r="329" spans="1:2" x14ac:dyDescent="0.25">
      <c r="A329" s="9"/>
      <c r="B329" s="8"/>
    </row>
    <row r="330" spans="1:2" x14ac:dyDescent="0.25">
      <c r="A330" s="9"/>
      <c r="B330" s="8"/>
    </row>
    <row r="331" spans="1:2" x14ac:dyDescent="0.25">
      <c r="A331" s="9"/>
      <c r="B331" s="8"/>
    </row>
    <row r="332" spans="1:2" x14ac:dyDescent="0.25">
      <c r="A332" s="9"/>
      <c r="B332" s="8"/>
    </row>
    <row r="333" spans="1:2" x14ac:dyDescent="0.25">
      <c r="A333" s="9"/>
      <c r="B333" s="8"/>
    </row>
    <row r="334" spans="1:2" x14ac:dyDescent="0.25">
      <c r="A334" s="9"/>
      <c r="B334" s="8"/>
    </row>
    <row r="335" spans="1:2" x14ac:dyDescent="0.25">
      <c r="A335" s="9"/>
      <c r="B335" s="8"/>
    </row>
    <row r="336" spans="1:2" x14ac:dyDescent="0.25">
      <c r="A336" s="9"/>
      <c r="B336" s="8"/>
    </row>
    <row r="337" spans="1:2" x14ac:dyDescent="0.25">
      <c r="A337" s="9"/>
      <c r="B337" s="8"/>
    </row>
    <row r="338" spans="1:2" x14ac:dyDescent="0.25">
      <c r="A338" s="9"/>
      <c r="B338" s="8"/>
    </row>
    <row r="339" spans="1:2" x14ac:dyDescent="0.25">
      <c r="A339" s="9"/>
      <c r="B339" s="8"/>
    </row>
    <row r="340" spans="1:2" x14ac:dyDescent="0.25">
      <c r="A340" s="9"/>
      <c r="B340" s="8"/>
    </row>
    <row r="341" spans="1:2" x14ac:dyDescent="0.25">
      <c r="A341" s="9"/>
      <c r="B341" s="8"/>
    </row>
    <row r="342" spans="1:2" x14ac:dyDescent="0.25">
      <c r="A342" s="9"/>
      <c r="B342" s="8"/>
    </row>
    <row r="343" spans="1:2" x14ac:dyDescent="0.25">
      <c r="A343" s="9"/>
      <c r="B343" s="8"/>
    </row>
    <row r="344" spans="1:2" x14ac:dyDescent="0.25">
      <c r="A344" s="9"/>
      <c r="B344" s="8"/>
    </row>
    <row r="345" spans="1:2" x14ac:dyDescent="0.25">
      <c r="A345" s="9"/>
      <c r="B345" s="8"/>
    </row>
    <row r="346" spans="1:2" x14ac:dyDescent="0.25">
      <c r="A346" s="9"/>
      <c r="B346" s="8"/>
    </row>
    <row r="347" spans="1:2" x14ac:dyDescent="0.25">
      <c r="A347" s="9"/>
      <c r="B347" s="8"/>
    </row>
    <row r="348" spans="1:2" x14ac:dyDescent="0.25">
      <c r="A348" s="9"/>
      <c r="B348" s="8"/>
    </row>
    <row r="349" spans="1:2" x14ac:dyDescent="0.25">
      <c r="A349" s="9"/>
      <c r="B349" s="8"/>
    </row>
    <row r="350" spans="1:2" x14ac:dyDescent="0.25">
      <c r="A350" s="9"/>
      <c r="B350" s="8"/>
    </row>
    <row r="351" spans="1:2" x14ac:dyDescent="0.25">
      <c r="A351" s="9"/>
      <c r="B351" s="8"/>
    </row>
    <row r="352" spans="1:2" x14ac:dyDescent="0.25">
      <c r="A352" s="9"/>
      <c r="B352" s="8"/>
    </row>
    <row r="353" spans="1:2" x14ac:dyDescent="0.25">
      <c r="A353" s="9"/>
      <c r="B353" s="8"/>
    </row>
    <row r="354" spans="1:2" x14ac:dyDescent="0.25">
      <c r="A354" s="9"/>
      <c r="B354" s="8"/>
    </row>
    <row r="355" spans="1:2" x14ac:dyDescent="0.25">
      <c r="A355" s="9"/>
      <c r="B355" s="8"/>
    </row>
    <row r="356" spans="1:2" x14ac:dyDescent="0.25">
      <c r="A356" s="9"/>
      <c r="B356" s="8"/>
    </row>
    <row r="357" spans="1:2" x14ac:dyDescent="0.25">
      <c r="A357" s="9"/>
      <c r="B357" s="8"/>
    </row>
    <row r="358" spans="1:2" x14ac:dyDescent="0.25">
      <c r="A358" s="9"/>
      <c r="B358" s="8"/>
    </row>
    <row r="359" spans="1:2" x14ac:dyDescent="0.25">
      <c r="A359" s="9"/>
      <c r="B359" s="8"/>
    </row>
    <row r="360" spans="1:2" x14ac:dyDescent="0.25">
      <c r="A360" s="9"/>
      <c r="B360" s="8"/>
    </row>
    <row r="361" spans="1:2" x14ac:dyDescent="0.25">
      <c r="A361" s="9"/>
      <c r="B361" s="8"/>
    </row>
    <row r="362" spans="1:2" x14ac:dyDescent="0.25">
      <c r="A362" s="9"/>
      <c r="B362" s="8"/>
    </row>
    <row r="363" spans="1:2" x14ac:dyDescent="0.25">
      <c r="A363" s="9"/>
      <c r="B363" s="8"/>
    </row>
    <row r="364" spans="1:2" x14ac:dyDescent="0.25">
      <c r="A364" s="9"/>
      <c r="B364" s="8"/>
    </row>
    <row r="365" spans="1:2" x14ac:dyDescent="0.25">
      <c r="A365" s="9"/>
      <c r="B365" s="8"/>
    </row>
    <row r="366" spans="1:2" x14ac:dyDescent="0.25">
      <c r="A366" s="9"/>
      <c r="B366" s="8"/>
    </row>
    <row r="367" spans="1:2" x14ac:dyDescent="0.25">
      <c r="A367" s="9"/>
      <c r="B367" s="8"/>
    </row>
    <row r="368" spans="1:2" x14ac:dyDescent="0.25">
      <c r="A368" s="9"/>
      <c r="B368" s="8"/>
    </row>
    <row r="369" spans="1:2" x14ac:dyDescent="0.25">
      <c r="A369" s="9"/>
      <c r="B369" s="8"/>
    </row>
    <row r="370" spans="1:2" x14ac:dyDescent="0.25">
      <c r="A370" s="9"/>
      <c r="B370" s="8"/>
    </row>
    <row r="371" spans="1:2" x14ac:dyDescent="0.25">
      <c r="A371" s="9"/>
      <c r="B371" s="8"/>
    </row>
    <row r="372" spans="1:2" x14ac:dyDescent="0.25">
      <c r="A372" s="9"/>
      <c r="B372" s="8"/>
    </row>
    <row r="373" spans="1:2" x14ac:dyDescent="0.25">
      <c r="A373" s="9"/>
      <c r="B373" s="8"/>
    </row>
    <row r="374" spans="1:2" x14ac:dyDescent="0.25">
      <c r="A374" s="9"/>
      <c r="B374" s="8"/>
    </row>
    <row r="375" spans="1:2" x14ac:dyDescent="0.25">
      <c r="A375" s="9"/>
      <c r="B375" s="8"/>
    </row>
    <row r="376" spans="1:2" x14ac:dyDescent="0.25">
      <c r="A376" s="9"/>
      <c r="B376" s="8"/>
    </row>
    <row r="377" spans="1:2" x14ac:dyDescent="0.25">
      <c r="A377" s="9"/>
      <c r="B377" s="8"/>
    </row>
    <row r="378" spans="1:2" x14ac:dyDescent="0.25">
      <c r="A378" s="9"/>
      <c r="B378" s="8"/>
    </row>
    <row r="379" spans="1:2" x14ac:dyDescent="0.25">
      <c r="A379" s="9"/>
      <c r="B379" s="8"/>
    </row>
    <row r="380" spans="1:2" x14ac:dyDescent="0.25">
      <c r="A380" s="9"/>
      <c r="B380" s="8"/>
    </row>
    <row r="381" spans="1:2" x14ac:dyDescent="0.25">
      <c r="A381" s="9"/>
      <c r="B381" s="8"/>
    </row>
    <row r="382" spans="1:2" x14ac:dyDescent="0.25">
      <c r="A382" s="9"/>
      <c r="B382" s="8"/>
    </row>
    <row r="383" spans="1:2" x14ac:dyDescent="0.25">
      <c r="A383" s="9"/>
      <c r="B383" s="8"/>
    </row>
    <row r="384" spans="1:2" x14ac:dyDescent="0.25">
      <c r="A384" s="9"/>
      <c r="B384" s="8"/>
    </row>
    <row r="385" spans="1:2" x14ac:dyDescent="0.25">
      <c r="A385" s="9"/>
      <c r="B385" s="8"/>
    </row>
    <row r="386" spans="1:2" x14ac:dyDescent="0.25">
      <c r="A386" s="9"/>
      <c r="B386" s="8"/>
    </row>
    <row r="387" spans="1:2" x14ac:dyDescent="0.25">
      <c r="A387" s="9"/>
      <c r="B387" s="8"/>
    </row>
    <row r="388" spans="1:2" x14ac:dyDescent="0.25">
      <c r="A388" s="9"/>
      <c r="B388" s="8"/>
    </row>
    <row r="389" spans="1:2" x14ac:dyDescent="0.25">
      <c r="A389" s="9"/>
      <c r="B389" s="8"/>
    </row>
    <row r="390" spans="1:2" x14ac:dyDescent="0.25">
      <c r="A390" s="9"/>
      <c r="B390" s="8"/>
    </row>
    <row r="391" spans="1:2" x14ac:dyDescent="0.25">
      <c r="A391" s="9"/>
      <c r="B391" s="8"/>
    </row>
    <row r="392" spans="1:2" x14ac:dyDescent="0.25">
      <c r="A392" s="9"/>
      <c r="B392" s="8"/>
    </row>
    <row r="393" spans="1:2" x14ac:dyDescent="0.25">
      <c r="A393" s="9"/>
      <c r="B393" s="8"/>
    </row>
    <row r="394" spans="1:2" x14ac:dyDescent="0.25">
      <c r="A394" s="9"/>
      <c r="B394" s="8"/>
    </row>
    <row r="395" spans="1:2" x14ac:dyDescent="0.25">
      <c r="A395" s="9"/>
      <c r="B395" s="8"/>
    </row>
    <row r="396" spans="1:2" x14ac:dyDescent="0.25">
      <c r="A396" s="9"/>
      <c r="B396" s="8"/>
    </row>
    <row r="397" spans="1:2" x14ac:dyDescent="0.25">
      <c r="A397" s="9"/>
      <c r="B397" s="8"/>
    </row>
    <row r="398" spans="1:2" x14ac:dyDescent="0.25">
      <c r="A398" s="9"/>
      <c r="B398" s="8"/>
    </row>
    <row r="399" spans="1:2" x14ac:dyDescent="0.25">
      <c r="A399" s="9"/>
      <c r="B399" s="8"/>
    </row>
    <row r="400" spans="1:2" x14ac:dyDescent="0.25">
      <c r="A400" s="9"/>
      <c r="B400" s="8"/>
    </row>
    <row r="401" spans="1:2" x14ac:dyDescent="0.25">
      <c r="A401" s="9"/>
      <c r="B401" s="8"/>
    </row>
    <row r="402" spans="1:2" x14ac:dyDescent="0.25">
      <c r="A402" s="9"/>
      <c r="B402" s="8"/>
    </row>
    <row r="403" spans="1:2" x14ac:dyDescent="0.25">
      <c r="A403" s="9"/>
      <c r="B403" s="8"/>
    </row>
    <row r="404" spans="1:2" x14ac:dyDescent="0.25">
      <c r="A404" s="9"/>
      <c r="B404" s="8"/>
    </row>
    <row r="405" spans="1:2" x14ac:dyDescent="0.25">
      <c r="A405" s="9"/>
      <c r="B405" s="8"/>
    </row>
    <row r="406" spans="1:2" x14ac:dyDescent="0.25">
      <c r="A406" s="9"/>
      <c r="B406" s="8"/>
    </row>
    <row r="407" spans="1:2" x14ac:dyDescent="0.25">
      <c r="A407" s="9"/>
      <c r="B407" s="8"/>
    </row>
    <row r="408" spans="1:2" x14ac:dyDescent="0.25">
      <c r="A408" s="9"/>
      <c r="B408" s="8"/>
    </row>
    <row r="409" spans="1:2" x14ac:dyDescent="0.25">
      <c r="A409" s="9"/>
      <c r="B409" s="8"/>
    </row>
    <row r="410" spans="1:2" x14ac:dyDescent="0.25">
      <c r="A410" s="9"/>
      <c r="B410" s="8"/>
    </row>
    <row r="411" spans="1:2" x14ac:dyDescent="0.25">
      <c r="A411" s="9"/>
      <c r="B411" s="8"/>
    </row>
    <row r="412" spans="1:2" x14ac:dyDescent="0.25">
      <c r="A412" s="9"/>
      <c r="B412" s="8"/>
    </row>
    <row r="413" spans="1:2" x14ac:dyDescent="0.25">
      <c r="A413" s="9"/>
      <c r="B413" s="8"/>
    </row>
    <row r="414" spans="1:2" x14ac:dyDescent="0.25">
      <c r="A414" s="9"/>
      <c r="B414" s="8"/>
    </row>
    <row r="415" spans="1:2" x14ac:dyDescent="0.25">
      <c r="A415" s="9"/>
      <c r="B415" s="8"/>
    </row>
    <row r="416" spans="1:2" x14ac:dyDescent="0.25">
      <c r="A416" s="9"/>
      <c r="B416" s="8"/>
    </row>
    <row r="417" spans="1:2" x14ac:dyDescent="0.25">
      <c r="A417" s="9"/>
      <c r="B417" s="8"/>
    </row>
    <row r="418" spans="1:2" x14ac:dyDescent="0.25">
      <c r="A418" s="9"/>
      <c r="B418" s="8"/>
    </row>
    <row r="419" spans="1:2" x14ac:dyDescent="0.25">
      <c r="A419" s="9"/>
      <c r="B419" s="8"/>
    </row>
    <row r="420" spans="1:2" x14ac:dyDescent="0.25">
      <c r="A420" s="9"/>
      <c r="B420" s="8"/>
    </row>
    <row r="421" spans="1:2" x14ac:dyDescent="0.25">
      <c r="A421" s="9"/>
      <c r="B421" s="8"/>
    </row>
    <row r="422" spans="1:2" x14ac:dyDescent="0.25">
      <c r="A422" s="9"/>
      <c r="B422" s="8"/>
    </row>
    <row r="423" spans="1:2" x14ac:dyDescent="0.25">
      <c r="A423" s="9"/>
      <c r="B423" s="8"/>
    </row>
    <row r="424" spans="1:2" x14ac:dyDescent="0.25">
      <c r="A424" s="9"/>
      <c r="B424" s="8"/>
    </row>
    <row r="425" spans="1:2" x14ac:dyDescent="0.25">
      <c r="A425" s="9"/>
      <c r="B425" s="8"/>
    </row>
    <row r="426" spans="1:2" x14ac:dyDescent="0.25">
      <c r="A426" s="9"/>
      <c r="B426" s="8"/>
    </row>
    <row r="427" spans="1:2" x14ac:dyDescent="0.25">
      <c r="A427" s="9"/>
      <c r="B427" s="8"/>
    </row>
    <row r="428" spans="1:2" x14ac:dyDescent="0.25">
      <c r="A428" s="9"/>
      <c r="B428" s="8"/>
    </row>
    <row r="429" spans="1:2" x14ac:dyDescent="0.25">
      <c r="A429" s="9"/>
      <c r="B429" s="8"/>
    </row>
    <row r="430" spans="1:2" x14ac:dyDescent="0.25">
      <c r="A430" s="9"/>
      <c r="B430" s="8"/>
    </row>
    <row r="431" spans="1:2" x14ac:dyDescent="0.25">
      <c r="A431" s="9"/>
      <c r="B431" s="8"/>
    </row>
    <row r="432" spans="1:2" x14ac:dyDescent="0.25">
      <c r="A432" s="9"/>
      <c r="B432" s="8"/>
    </row>
    <row r="433" spans="1:2" x14ac:dyDescent="0.25">
      <c r="A433" s="9"/>
      <c r="B433" s="8"/>
    </row>
    <row r="434" spans="1:2" x14ac:dyDescent="0.25">
      <c r="A434" s="9"/>
      <c r="B434" s="8"/>
    </row>
    <row r="435" spans="1:2" x14ac:dyDescent="0.25">
      <c r="A435" s="9"/>
      <c r="B435" s="8"/>
    </row>
    <row r="436" spans="1:2" x14ac:dyDescent="0.25">
      <c r="A436" s="9"/>
      <c r="B436" s="8"/>
    </row>
    <row r="437" spans="1:2" x14ac:dyDescent="0.25">
      <c r="A437" s="9"/>
      <c r="B437" s="8"/>
    </row>
    <row r="438" spans="1:2" x14ac:dyDescent="0.25">
      <c r="A438" s="9"/>
      <c r="B438" s="8"/>
    </row>
    <row r="439" spans="1:2" x14ac:dyDescent="0.25">
      <c r="A439" s="9"/>
      <c r="B439" s="8"/>
    </row>
    <row r="440" spans="1:2" x14ac:dyDescent="0.25">
      <c r="A440" s="9"/>
      <c r="B440" s="8"/>
    </row>
    <row r="441" spans="1:2" x14ac:dyDescent="0.25">
      <c r="A441" s="9"/>
      <c r="B441" s="8"/>
    </row>
    <row r="442" spans="1:2" x14ac:dyDescent="0.25">
      <c r="A442" s="9"/>
      <c r="B442" s="8"/>
    </row>
    <row r="443" spans="1:2" x14ac:dyDescent="0.25">
      <c r="A443" s="9"/>
      <c r="B443" s="8"/>
    </row>
    <row r="444" spans="1:2" x14ac:dyDescent="0.25">
      <c r="A444" s="9"/>
      <c r="B444" s="8"/>
    </row>
    <row r="445" spans="1:2" x14ac:dyDescent="0.25">
      <c r="A445" s="9"/>
      <c r="B445" s="8"/>
    </row>
    <row r="446" spans="1:2" x14ac:dyDescent="0.25">
      <c r="A446" s="9"/>
      <c r="B446" s="8"/>
    </row>
    <row r="447" spans="1:2" x14ac:dyDescent="0.25">
      <c r="A447" s="9"/>
      <c r="B447" s="8"/>
    </row>
    <row r="448" spans="1:2" x14ac:dyDescent="0.25">
      <c r="A448" s="9"/>
      <c r="B448" s="8"/>
    </row>
    <row r="449" spans="1:2" x14ac:dyDescent="0.25">
      <c r="A449" s="9"/>
      <c r="B449" s="8"/>
    </row>
    <row r="450" spans="1:2" x14ac:dyDescent="0.25">
      <c r="A450" s="9"/>
      <c r="B450" s="8"/>
    </row>
    <row r="451" spans="1:2" x14ac:dyDescent="0.25">
      <c r="A451" s="9"/>
      <c r="B451" s="8"/>
    </row>
    <row r="452" spans="1:2" x14ac:dyDescent="0.25">
      <c r="A452" s="9"/>
      <c r="B452" s="8"/>
    </row>
    <row r="453" spans="1:2" x14ac:dyDescent="0.25">
      <c r="A453" s="9"/>
      <c r="B453" s="8"/>
    </row>
    <row r="454" spans="1:2" x14ac:dyDescent="0.25">
      <c r="A454" s="9"/>
      <c r="B454" s="8"/>
    </row>
    <row r="455" spans="1:2" x14ac:dyDescent="0.25">
      <c r="A455" s="9"/>
      <c r="B455" s="8"/>
    </row>
    <row r="456" spans="1:2" x14ac:dyDescent="0.25">
      <c r="A456" s="9"/>
      <c r="B456" s="8"/>
    </row>
    <row r="457" spans="1:2" x14ac:dyDescent="0.25">
      <c r="A457" s="9"/>
      <c r="B457" s="8"/>
    </row>
    <row r="458" spans="1:2" x14ac:dyDescent="0.25">
      <c r="A458" s="9"/>
      <c r="B458" s="8"/>
    </row>
    <row r="459" spans="1:2" x14ac:dyDescent="0.25">
      <c r="A459" s="9"/>
      <c r="B459" s="8"/>
    </row>
    <row r="460" spans="1:2" x14ac:dyDescent="0.25">
      <c r="A460" s="9"/>
      <c r="B460" s="8"/>
    </row>
    <row r="461" spans="1:2" x14ac:dyDescent="0.25">
      <c r="A461" s="9"/>
      <c r="B461" s="8"/>
    </row>
    <row r="462" spans="1:2" x14ac:dyDescent="0.25">
      <c r="A462" s="9"/>
      <c r="B462" s="8"/>
    </row>
    <row r="463" spans="1:2" x14ac:dyDescent="0.25">
      <c r="A463" s="9"/>
      <c r="B463" s="8"/>
    </row>
    <row r="464" spans="1:2" x14ac:dyDescent="0.25">
      <c r="A464" s="9"/>
      <c r="B464" s="8"/>
    </row>
    <row r="465" spans="1:2" x14ac:dyDescent="0.25">
      <c r="A465" s="9"/>
      <c r="B465" s="8"/>
    </row>
    <row r="466" spans="1:2" x14ac:dyDescent="0.25">
      <c r="A466" s="9"/>
      <c r="B466" s="8"/>
    </row>
    <row r="467" spans="1:2" x14ac:dyDescent="0.25">
      <c r="A467" s="9"/>
      <c r="B467" s="8"/>
    </row>
    <row r="468" spans="1:2" x14ac:dyDescent="0.25">
      <c r="A468" s="9"/>
      <c r="B468" s="8"/>
    </row>
    <row r="469" spans="1:2" x14ac:dyDescent="0.25">
      <c r="A469" s="9"/>
      <c r="B469" s="8"/>
    </row>
    <row r="470" spans="1:2" x14ac:dyDescent="0.25">
      <c r="A470" s="9"/>
      <c r="B470" s="8"/>
    </row>
    <row r="471" spans="1:2" x14ac:dyDescent="0.25">
      <c r="A471" s="9"/>
      <c r="B471" s="8"/>
    </row>
    <row r="472" spans="1:2" x14ac:dyDescent="0.25">
      <c r="A472" s="9"/>
      <c r="B472" s="8"/>
    </row>
    <row r="473" spans="1:2" x14ac:dyDescent="0.25">
      <c r="A473" s="9"/>
      <c r="B473" s="8"/>
    </row>
    <row r="474" spans="1:2" x14ac:dyDescent="0.25">
      <c r="A474" s="9"/>
      <c r="B474" s="8"/>
    </row>
    <row r="475" spans="1:2" x14ac:dyDescent="0.25">
      <c r="A475" s="9"/>
      <c r="B475" s="8"/>
    </row>
    <row r="476" spans="1:2" x14ac:dyDescent="0.25">
      <c r="A476" s="9"/>
      <c r="B476" s="8"/>
    </row>
    <row r="477" spans="1:2" x14ac:dyDescent="0.25">
      <c r="A477" s="9"/>
      <c r="B477" s="8"/>
    </row>
    <row r="478" spans="1:2" x14ac:dyDescent="0.25">
      <c r="A478" s="9"/>
      <c r="B478" s="8"/>
    </row>
    <row r="479" spans="1:2" x14ac:dyDescent="0.25">
      <c r="A479" s="9"/>
      <c r="B479" s="8"/>
    </row>
    <row r="480" spans="1:2" x14ac:dyDescent="0.25">
      <c r="A480" s="9"/>
      <c r="B480" s="8"/>
    </row>
    <row r="481" spans="1:2" x14ac:dyDescent="0.25">
      <c r="A481" s="9"/>
      <c r="B481" s="8"/>
    </row>
    <row r="482" spans="1:2" x14ac:dyDescent="0.25">
      <c r="A482" s="9"/>
      <c r="B482" s="8"/>
    </row>
    <row r="483" spans="1:2" x14ac:dyDescent="0.25">
      <c r="A483" s="9"/>
      <c r="B483" s="8"/>
    </row>
    <row r="484" spans="1:2" x14ac:dyDescent="0.25">
      <c r="A484" s="9"/>
      <c r="B484" s="8"/>
    </row>
    <row r="485" spans="1:2" x14ac:dyDescent="0.25">
      <c r="A485" s="9"/>
      <c r="B485" s="8"/>
    </row>
    <row r="486" spans="1:2" x14ac:dyDescent="0.25">
      <c r="A486" s="9"/>
      <c r="B486" s="8"/>
    </row>
    <row r="487" spans="1:2" x14ac:dyDescent="0.25">
      <c r="A487" s="9"/>
      <c r="B487" s="8"/>
    </row>
    <row r="488" spans="1:2" x14ac:dyDescent="0.25">
      <c r="A488" s="9"/>
      <c r="B488" s="8"/>
    </row>
    <row r="489" spans="1:2" x14ac:dyDescent="0.25">
      <c r="A489" s="9"/>
      <c r="B489" s="8"/>
    </row>
    <row r="490" spans="1:2" x14ac:dyDescent="0.25">
      <c r="A490" s="9"/>
      <c r="B490" s="8"/>
    </row>
    <row r="491" spans="1:2" x14ac:dyDescent="0.25">
      <c r="A491" s="9"/>
      <c r="B491" s="8"/>
    </row>
    <row r="492" spans="1:2" x14ac:dyDescent="0.25">
      <c r="A492" s="9"/>
      <c r="B492" s="8"/>
    </row>
    <row r="493" spans="1:2" x14ac:dyDescent="0.25">
      <c r="A493" s="9"/>
      <c r="B493" s="8"/>
    </row>
    <row r="494" spans="1:2" x14ac:dyDescent="0.25">
      <c r="A494" s="9"/>
      <c r="B494" s="8"/>
    </row>
    <row r="495" spans="1:2" x14ac:dyDescent="0.25">
      <c r="A495" s="9"/>
      <c r="B495" s="8"/>
    </row>
    <row r="496" spans="1:2" x14ac:dyDescent="0.25">
      <c r="A496" s="9"/>
      <c r="B496" s="8"/>
    </row>
    <row r="497" spans="1:2" x14ac:dyDescent="0.25">
      <c r="A497" s="9"/>
      <c r="B497" s="8"/>
    </row>
    <row r="498" spans="1:2" x14ac:dyDescent="0.25">
      <c r="A498" s="9"/>
      <c r="B498" s="8"/>
    </row>
    <row r="499" spans="1:2" x14ac:dyDescent="0.25">
      <c r="A499" s="9"/>
      <c r="B499" s="8"/>
    </row>
    <row r="500" spans="1:2" x14ac:dyDescent="0.25">
      <c r="A500" s="9"/>
      <c r="B500" s="8"/>
    </row>
    <row r="501" spans="1:2" x14ac:dyDescent="0.25">
      <c r="A501" s="9"/>
      <c r="B501" s="8"/>
    </row>
    <row r="502" spans="1:2" x14ac:dyDescent="0.25">
      <c r="A502" s="9"/>
      <c r="B502" s="8"/>
    </row>
    <row r="503" spans="1:2" x14ac:dyDescent="0.25">
      <c r="A503" s="9"/>
      <c r="B503" s="8"/>
    </row>
    <row r="504" spans="1:2" x14ac:dyDescent="0.25">
      <c r="A504" s="9"/>
      <c r="B504" s="8"/>
    </row>
    <row r="505" spans="1:2" x14ac:dyDescent="0.25">
      <c r="A505" s="9"/>
      <c r="B505" s="8"/>
    </row>
    <row r="506" spans="1:2" x14ac:dyDescent="0.25">
      <c r="A506" s="9"/>
      <c r="B506" s="8"/>
    </row>
    <row r="507" spans="1:2" x14ac:dyDescent="0.25">
      <c r="A507" s="9"/>
      <c r="B507" s="8"/>
    </row>
    <row r="508" spans="1:2" x14ac:dyDescent="0.25">
      <c r="A508" s="9"/>
      <c r="B508" s="8"/>
    </row>
    <row r="509" spans="1:2" x14ac:dyDescent="0.25">
      <c r="A509" s="9"/>
      <c r="B509" s="8"/>
    </row>
    <row r="510" spans="1:2" x14ac:dyDescent="0.25">
      <c r="A510" s="9"/>
      <c r="B510" s="8"/>
    </row>
    <row r="511" spans="1:2" x14ac:dyDescent="0.25">
      <c r="A511" s="9"/>
      <c r="B511" s="8"/>
    </row>
    <row r="512" spans="1:2" x14ac:dyDescent="0.25">
      <c r="A512" s="9"/>
      <c r="B512" s="8"/>
    </row>
    <row r="513" spans="1:2" x14ac:dyDescent="0.25">
      <c r="A513" s="9"/>
      <c r="B513" s="8"/>
    </row>
    <row r="514" spans="1:2" x14ac:dyDescent="0.25">
      <c r="A514" s="9"/>
      <c r="B514" s="8"/>
    </row>
    <row r="515" spans="1:2" x14ac:dyDescent="0.25">
      <c r="A515" s="9"/>
      <c r="B515" s="8"/>
    </row>
    <row r="516" spans="1:2" x14ac:dyDescent="0.25">
      <c r="A516" s="9"/>
      <c r="B516" s="8"/>
    </row>
    <row r="517" spans="1:2" x14ac:dyDescent="0.25">
      <c r="A517" s="9"/>
      <c r="B517" s="8"/>
    </row>
    <row r="518" spans="1:2" x14ac:dyDescent="0.25">
      <c r="A518" s="9"/>
      <c r="B518" s="8"/>
    </row>
    <row r="519" spans="1:2" x14ac:dyDescent="0.25">
      <c r="A519" s="9"/>
      <c r="B519" s="8"/>
    </row>
    <row r="520" spans="1:2" x14ac:dyDescent="0.25">
      <c r="A520" s="9"/>
      <c r="B520" s="8"/>
    </row>
    <row r="521" spans="1:2" x14ac:dyDescent="0.25">
      <c r="A521" s="9"/>
      <c r="B521" s="8"/>
    </row>
    <row r="522" spans="1:2" x14ac:dyDescent="0.25">
      <c r="A522" s="9"/>
      <c r="B522" s="8"/>
    </row>
    <row r="523" spans="1:2" x14ac:dyDescent="0.25">
      <c r="A523" s="9"/>
      <c r="B523" s="8"/>
    </row>
    <row r="524" spans="1:2" x14ac:dyDescent="0.25">
      <c r="A524" s="9"/>
      <c r="B524" s="8"/>
    </row>
    <row r="525" spans="1:2" x14ac:dyDescent="0.25">
      <c r="A525" s="9"/>
      <c r="B525" s="8"/>
    </row>
    <row r="526" spans="1:2" x14ac:dyDescent="0.25">
      <c r="A526" s="9"/>
      <c r="B526" s="8"/>
    </row>
    <row r="527" spans="1:2" x14ac:dyDescent="0.25">
      <c r="A527" s="9"/>
      <c r="B527" s="8"/>
    </row>
    <row r="528" spans="1:2" x14ac:dyDescent="0.25">
      <c r="A528" s="9"/>
      <c r="B528" s="8"/>
    </row>
    <row r="529" spans="1:2" x14ac:dyDescent="0.25">
      <c r="A529" s="9"/>
      <c r="B529" s="8"/>
    </row>
    <row r="530" spans="1:2" x14ac:dyDescent="0.25">
      <c r="A530" s="9"/>
      <c r="B530" s="8"/>
    </row>
    <row r="531" spans="1:2" x14ac:dyDescent="0.25">
      <c r="A531" s="9"/>
      <c r="B531" s="8"/>
    </row>
    <row r="532" spans="1:2" x14ac:dyDescent="0.25">
      <c r="A532" s="9"/>
      <c r="B532" s="8"/>
    </row>
    <row r="533" spans="1:2" x14ac:dyDescent="0.25">
      <c r="A533" s="9"/>
      <c r="B533" s="8"/>
    </row>
    <row r="534" spans="1:2" x14ac:dyDescent="0.25">
      <c r="A534" s="9"/>
      <c r="B534" s="8"/>
    </row>
    <row r="535" spans="1:2" x14ac:dyDescent="0.25">
      <c r="A535" s="9"/>
      <c r="B535" s="8"/>
    </row>
    <row r="536" spans="1:2" x14ac:dyDescent="0.25">
      <c r="A536" s="9"/>
      <c r="B536" s="8"/>
    </row>
    <row r="537" spans="1:2" x14ac:dyDescent="0.25">
      <c r="A537" s="9"/>
      <c r="B537" s="8"/>
    </row>
    <row r="538" spans="1:2" x14ac:dyDescent="0.25">
      <c r="A538" s="9"/>
      <c r="B538" s="8"/>
    </row>
    <row r="539" spans="1:2" x14ac:dyDescent="0.25">
      <c r="A539" s="9"/>
      <c r="B539" s="8"/>
    </row>
    <row r="540" spans="1:2" x14ac:dyDescent="0.25">
      <c r="A540" s="9"/>
      <c r="B540" s="8"/>
    </row>
    <row r="541" spans="1:2" x14ac:dyDescent="0.25">
      <c r="A541" s="9"/>
      <c r="B541" s="8"/>
    </row>
    <row r="542" spans="1:2" x14ac:dyDescent="0.25">
      <c r="A542" s="9"/>
      <c r="B542" s="8"/>
    </row>
    <row r="543" spans="1:2" x14ac:dyDescent="0.25">
      <c r="A543" s="9"/>
      <c r="B543" s="8"/>
    </row>
    <row r="544" spans="1:2" x14ac:dyDescent="0.25">
      <c r="A544" s="9"/>
      <c r="B544" s="8"/>
    </row>
    <row r="545" spans="1:2" x14ac:dyDescent="0.25">
      <c r="A545" s="9"/>
      <c r="B545" s="8"/>
    </row>
    <row r="546" spans="1:2" x14ac:dyDescent="0.25">
      <c r="A546" s="9"/>
      <c r="B546" s="8"/>
    </row>
    <row r="547" spans="1:2" x14ac:dyDescent="0.25">
      <c r="A547" s="9"/>
      <c r="B547" s="8"/>
    </row>
    <row r="548" spans="1:2" x14ac:dyDescent="0.25">
      <c r="A548" s="9"/>
      <c r="B548" s="8"/>
    </row>
    <row r="549" spans="1:2" x14ac:dyDescent="0.25">
      <c r="A549" s="9"/>
      <c r="B549" s="8"/>
    </row>
    <row r="550" spans="1:2" x14ac:dyDescent="0.25">
      <c r="A550" s="9"/>
      <c r="B550" s="8"/>
    </row>
    <row r="551" spans="1:2" x14ac:dyDescent="0.25">
      <c r="A551" s="9"/>
      <c r="B551" s="8"/>
    </row>
    <row r="552" spans="1:2" x14ac:dyDescent="0.25">
      <c r="A552" s="9"/>
      <c r="B552" s="8"/>
    </row>
    <row r="553" spans="1:2" x14ac:dyDescent="0.25">
      <c r="A553" s="9"/>
      <c r="B553" s="8"/>
    </row>
    <row r="554" spans="1:2" x14ac:dyDescent="0.25">
      <c r="A554" s="9"/>
      <c r="B554" s="8"/>
    </row>
    <row r="555" spans="1:2" x14ac:dyDescent="0.25">
      <c r="A555" s="9"/>
      <c r="B555" s="8"/>
    </row>
    <row r="556" spans="1:2" x14ac:dyDescent="0.25">
      <c r="A556" s="9"/>
      <c r="B556" s="8"/>
    </row>
    <row r="557" spans="1:2" x14ac:dyDescent="0.25">
      <c r="A557" s="9"/>
      <c r="B557" s="8"/>
    </row>
    <row r="558" spans="1:2" x14ac:dyDescent="0.25">
      <c r="A558" s="9"/>
      <c r="B558" s="8"/>
    </row>
    <row r="559" spans="1:2" x14ac:dyDescent="0.25">
      <c r="A559" s="9"/>
      <c r="B559" s="8"/>
    </row>
    <row r="560" spans="1:2" x14ac:dyDescent="0.25">
      <c r="A560" s="9"/>
      <c r="B560" s="8"/>
    </row>
    <row r="561" spans="1:2" x14ac:dyDescent="0.25">
      <c r="A561" s="9"/>
      <c r="B561" s="8"/>
    </row>
    <row r="562" spans="1:2" x14ac:dyDescent="0.25">
      <c r="A562" s="9"/>
      <c r="B562" s="8"/>
    </row>
    <row r="563" spans="1:2" x14ac:dyDescent="0.25">
      <c r="A563" s="9"/>
      <c r="B563" s="8"/>
    </row>
    <row r="564" spans="1:2" x14ac:dyDescent="0.25">
      <c r="A564" s="9"/>
      <c r="B564" s="8"/>
    </row>
    <row r="565" spans="1:2" x14ac:dyDescent="0.25">
      <c r="A565" s="9"/>
      <c r="B565" s="8"/>
    </row>
    <row r="566" spans="1:2" x14ac:dyDescent="0.25">
      <c r="A566" s="9"/>
      <c r="B566" s="8"/>
    </row>
    <row r="567" spans="1:2" x14ac:dyDescent="0.25">
      <c r="A567" s="9"/>
      <c r="B567" s="8"/>
    </row>
    <row r="568" spans="1:2" x14ac:dyDescent="0.25">
      <c r="A568" s="9"/>
      <c r="B568" s="8"/>
    </row>
    <row r="569" spans="1:2" x14ac:dyDescent="0.25">
      <c r="A569" s="9"/>
      <c r="B569" s="8"/>
    </row>
    <row r="570" spans="1:2" x14ac:dyDescent="0.25">
      <c r="A570" s="9"/>
      <c r="B570" s="8"/>
    </row>
    <row r="571" spans="1:2" x14ac:dyDescent="0.25">
      <c r="A571" s="9"/>
      <c r="B571" s="8"/>
    </row>
    <row r="572" spans="1:2" x14ac:dyDescent="0.25">
      <c r="A572" s="9"/>
      <c r="B572" s="8"/>
    </row>
    <row r="573" spans="1:2" x14ac:dyDescent="0.25">
      <c r="A573" s="9"/>
      <c r="B573" s="8"/>
    </row>
    <row r="574" spans="1:2" x14ac:dyDescent="0.25">
      <c r="A574" s="9"/>
      <c r="B574" s="8"/>
    </row>
    <row r="575" spans="1:2" x14ac:dyDescent="0.25">
      <c r="A575" s="9"/>
      <c r="B575" s="8"/>
    </row>
    <row r="576" spans="1:2" x14ac:dyDescent="0.25">
      <c r="A576" s="9"/>
      <c r="B576" s="8"/>
    </row>
    <row r="577" spans="1:2" x14ac:dyDescent="0.25">
      <c r="A577" s="9"/>
      <c r="B577" s="8"/>
    </row>
    <row r="578" spans="1:2" x14ac:dyDescent="0.25">
      <c r="A578" s="9"/>
      <c r="B578" s="8"/>
    </row>
    <row r="579" spans="1:2" x14ac:dyDescent="0.25">
      <c r="A579" s="9"/>
      <c r="B579" s="8"/>
    </row>
    <row r="580" spans="1:2" x14ac:dyDescent="0.25">
      <c r="A580" s="9"/>
      <c r="B580" s="8"/>
    </row>
    <row r="581" spans="1:2" x14ac:dyDescent="0.25">
      <c r="A581" s="9"/>
      <c r="B581" s="8"/>
    </row>
    <row r="582" spans="1:2" x14ac:dyDescent="0.25">
      <c r="A582" s="9"/>
      <c r="B582" s="8"/>
    </row>
    <row r="583" spans="1:2" x14ac:dyDescent="0.25">
      <c r="A583" s="9"/>
      <c r="B583" s="8"/>
    </row>
    <row r="584" spans="1:2" x14ac:dyDescent="0.25">
      <c r="A584" s="9"/>
      <c r="B584" s="8"/>
    </row>
    <row r="585" spans="1:2" x14ac:dyDescent="0.25">
      <c r="A585" s="9"/>
      <c r="B585" s="8"/>
    </row>
    <row r="586" spans="1:2" x14ac:dyDescent="0.25">
      <c r="A586" s="9"/>
      <c r="B586" s="8"/>
    </row>
    <row r="587" spans="1:2" x14ac:dyDescent="0.25">
      <c r="A587" s="9"/>
      <c r="B587" s="8"/>
    </row>
    <row r="588" spans="1:2" x14ac:dyDescent="0.25">
      <c r="A588" s="9"/>
      <c r="B588" s="8"/>
    </row>
    <row r="589" spans="1:2" x14ac:dyDescent="0.25">
      <c r="A589" s="9"/>
      <c r="B589" s="8"/>
    </row>
    <row r="590" spans="1:2" x14ac:dyDescent="0.25">
      <c r="A590" s="9"/>
      <c r="B590" s="8"/>
    </row>
    <row r="591" spans="1:2" x14ac:dyDescent="0.25">
      <c r="A591" s="9"/>
      <c r="B591" s="8"/>
    </row>
    <row r="592" spans="1:2" x14ac:dyDescent="0.25">
      <c r="A592" s="9"/>
      <c r="B592" s="8"/>
    </row>
    <row r="593" spans="1:2" x14ac:dyDescent="0.25">
      <c r="A593" s="9"/>
      <c r="B593" s="8"/>
    </row>
    <row r="594" spans="1:2" x14ac:dyDescent="0.25">
      <c r="A594" s="9"/>
      <c r="B594" s="8"/>
    </row>
    <row r="595" spans="1:2" x14ac:dyDescent="0.25">
      <c r="A595" s="9"/>
      <c r="B595" s="8"/>
    </row>
    <row r="596" spans="1:2" x14ac:dyDescent="0.25">
      <c r="A596" s="9"/>
      <c r="B596" s="8"/>
    </row>
    <row r="597" spans="1:2" x14ac:dyDescent="0.25">
      <c r="A597" s="9"/>
      <c r="B597" s="8"/>
    </row>
    <row r="598" spans="1:2" x14ac:dyDescent="0.25">
      <c r="A598" s="9"/>
      <c r="B598" s="8"/>
    </row>
    <row r="599" spans="1:2" x14ac:dyDescent="0.25">
      <c r="A599" s="9"/>
      <c r="B599" s="8"/>
    </row>
    <row r="600" spans="1:2" x14ac:dyDescent="0.25">
      <c r="A600" s="9"/>
      <c r="B600" s="8"/>
    </row>
    <row r="601" spans="1:2" x14ac:dyDescent="0.25">
      <c r="A601" s="9"/>
      <c r="B601" s="8"/>
    </row>
    <row r="602" spans="1:2" x14ac:dyDescent="0.25">
      <c r="A602" s="9"/>
      <c r="B602" s="8"/>
    </row>
    <row r="603" spans="1:2" x14ac:dyDescent="0.25">
      <c r="A603" s="9"/>
      <c r="B603" s="8"/>
    </row>
    <row r="604" spans="1:2" x14ac:dyDescent="0.25">
      <c r="A604" s="9"/>
      <c r="B604" s="8"/>
    </row>
    <row r="605" spans="1:2" x14ac:dyDescent="0.25">
      <c r="A605" s="9"/>
      <c r="B605" s="8"/>
    </row>
    <row r="606" spans="1:2" x14ac:dyDescent="0.25">
      <c r="A606" s="9"/>
      <c r="B606" s="8"/>
    </row>
    <row r="607" spans="1:2" x14ac:dyDescent="0.25">
      <c r="A607" s="9"/>
      <c r="B607" s="8"/>
    </row>
    <row r="608" spans="1:2" x14ac:dyDescent="0.25">
      <c r="A608" s="9"/>
      <c r="B608" s="8"/>
    </row>
    <row r="609" spans="1:2" x14ac:dyDescent="0.25">
      <c r="A609" s="9"/>
      <c r="B609" s="8"/>
    </row>
    <row r="610" spans="1:2" x14ac:dyDescent="0.25">
      <c r="A610" s="9"/>
      <c r="B610" s="8"/>
    </row>
    <row r="611" spans="1:2" x14ac:dyDescent="0.25">
      <c r="A611" s="9"/>
      <c r="B611" s="8"/>
    </row>
    <row r="612" spans="1:2" x14ac:dyDescent="0.25">
      <c r="A612" s="9"/>
      <c r="B612" s="8"/>
    </row>
    <row r="613" spans="1:2" x14ac:dyDescent="0.25">
      <c r="A613" s="9"/>
      <c r="B613" s="8"/>
    </row>
    <row r="614" spans="1:2" x14ac:dyDescent="0.25">
      <c r="A614" s="9"/>
      <c r="B614" s="8"/>
    </row>
    <row r="615" spans="1:2" x14ac:dyDescent="0.25">
      <c r="A615" s="9"/>
      <c r="B615" s="8"/>
    </row>
    <row r="616" spans="1:2" x14ac:dyDescent="0.25">
      <c r="A616" s="9"/>
      <c r="B616" s="8"/>
    </row>
    <row r="617" spans="1:2" x14ac:dyDescent="0.25">
      <c r="A617" s="9"/>
      <c r="B617" s="8"/>
    </row>
    <row r="618" spans="1:2" x14ac:dyDescent="0.25">
      <c r="A618" s="9"/>
      <c r="B618" s="8"/>
    </row>
    <row r="619" spans="1:2" x14ac:dyDescent="0.25">
      <c r="A619" s="9"/>
      <c r="B619" s="8"/>
    </row>
    <row r="620" spans="1:2" x14ac:dyDescent="0.25">
      <c r="A620" s="9"/>
      <c r="B620" s="8"/>
    </row>
    <row r="621" spans="1:2" x14ac:dyDescent="0.25">
      <c r="A621" s="9"/>
      <c r="B621" s="8"/>
    </row>
    <row r="622" spans="1:2" x14ac:dyDescent="0.25">
      <c r="A622" s="9"/>
      <c r="B622" s="8"/>
    </row>
    <row r="623" spans="1:2" x14ac:dyDescent="0.25">
      <c r="A623" s="9"/>
      <c r="B623" s="8"/>
    </row>
    <row r="624" spans="1:2" x14ac:dyDescent="0.25">
      <c r="A624" s="9"/>
      <c r="B624" s="8"/>
    </row>
    <row r="625" spans="1:2" x14ac:dyDescent="0.25">
      <c r="A625" s="9"/>
      <c r="B625" s="8"/>
    </row>
    <row r="626" spans="1:2" x14ac:dyDescent="0.25">
      <c r="A626" s="9"/>
      <c r="B626" s="8"/>
    </row>
    <row r="627" spans="1:2" x14ac:dyDescent="0.25">
      <c r="A627" s="9"/>
      <c r="B627" s="8"/>
    </row>
    <row r="628" spans="1:2" x14ac:dyDescent="0.25">
      <c r="A628" s="9"/>
      <c r="B628" s="8"/>
    </row>
    <row r="629" spans="1:2" x14ac:dyDescent="0.25">
      <c r="A629" s="9"/>
      <c r="B629" s="8"/>
    </row>
    <row r="630" spans="1:2" x14ac:dyDescent="0.25">
      <c r="A630" s="9"/>
      <c r="B630" s="8"/>
    </row>
    <row r="631" spans="1:2" x14ac:dyDescent="0.25">
      <c r="A631" s="9"/>
      <c r="B631" s="8"/>
    </row>
    <row r="632" spans="1:2" x14ac:dyDescent="0.25">
      <c r="A632" s="9"/>
      <c r="B632" s="8"/>
    </row>
    <row r="633" spans="1:2" x14ac:dyDescent="0.25">
      <c r="A633" s="9"/>
      <c r="B633" s="8"/>
    </row>
    <row r="634" spans="1:2" x14ac:dyDescent="0.25">
      <c r="A634" s="9"/>
      <c r="B634" s="8"/>
    </row>
    <row r="635" spans="1:2" x14ac:dyDescent="0.25">
      <c r="A635" s="9"/>
      <c r="B635" s="8"/>
    </row>
    <row r="636" spans="1:2" x14ac:dyDescent="0.25">
      <c r="A636" s="9"/>
      <c r="B636" s="8"/>
    </row>
    <row r="637" spans="1:2" x14ac:dyDescent="0.25">
      <c r="A637" s="9"/>
      <c r="B637" s="8"/>
    </row>
    <row r="638" spans="1:2" x14ac:dyDescent="0.25">
      <c r="A638" s="9"/>
      <c r="B638" s="8"/>
    </row>
    <row r="639" spans="1:2" x14ac:dyDescent="0.25">
      <c r="A639" s="9"/>
      <c r="B639" s="8"/>
    </row>
    <row r="640" spans="1:2" x14ac:dyDescent="0.25">
      <c r="A640" s="9"/>
      <c r="B640" s="8"/>
    </row>
    <row r="641" spans="1:2" x14ac:dyDescent="0.25">
      <c r="A641" s="9"/>
      <c r="B641" s="8"/>
    </row>
    <row r="642" spans="1:2" x14ac:dyDescent="0.25">
      <c r="A642" s="9"/>
      <c r="B642" s="8"/>
    </row>
    <row r="643" spans="1:2" x14ac:dyDescent="0.25">
      <c r="A643" s="9"/>
      <c r="B643" s="8"/>
    </row>
    <row r="644" spans="1:2" x14ac:dyDescent="0.25">
      <c r="A644" s="9"/>
      <c r="B644" s="8"/>
    </row>
    <row r="645" spans="1:2" x14ac:dyDescent="0.25">
      <c r="A645" s="9"/>
      <c r="B645" s="8"/>
    </row>
    <row r="646" spans="1:2" x14ac:dyDescent="0.25">
      <c r="A646" s="9"/>
      <c r="B646" s="8"/>
    </row>
    <row r="647" spans="1:2" x14ac:dyDescent="0.25">
      <c r="A647" s="9"/>
      <c r="B647" s="8"/>
    </row>
    <row r="648" spans="1:2" x14ac:dyDescent="0.25">
      <c r="A648" s="9"/>
      <c r="B648" s="8"/>
    </row>
    <row r="649" spans="1:2" x14ac:dyDescent="0.25">
      <c r="A649" s="9"/>
      <c r="B649" s="8"/>
    </row>
    <row r="650" spans="1:2" x14ac:dyDescent="0.25">
      <c r="A650" s="9"/>
      <c r="B650" s="8"/>
    </row>
    <row r="651" spans="1:2" x14ac:dyDescent="0.25">
      <c r="A651" s="9"/>
      <c r="B651" s="8"/>
    </row>
    <row r="652" spans="1:2" x14ac:dyDescent="0.25">
      <c r="A652" s="9"/>
      <c r="B652" s="8"/>
    </row>
    <row r="653" spans="1:2" x14ac:dyDescent="0.25">
      <c r="A653" s="9"/>
      <c r="B653" s="8"/>
    </row>
    <row r="654" spans="1:2" x14ac:dyDescent="0.25">
      <c r="A654" s="9"/>
      <c r="B654" s="8"/>
    </row>
    <row r="655" spans="1:2" x14ac:dyDescent="0.25">
      <c r="A655" s="9"/>
      <c r="B655" s="8"/>
    </row>
    <row r="656" spans="1:2" x14ac:dyDescent="0.25">
      <c r="A656" s="9"/>
      <c r="B656" s="8"/>
    </row>
    <row r="657" spans="1:2" x14ac:dyDescent="0.25">
      <c r="A657" s="9"/>
      <c r="B657" s="8"/>
    </row>
    <row r="658" spans="1:2" x14ac:dyDescent="0.25">
      <c r="A658" s="9"/>
      <c r="B658" s="8"/>
    </row>
    <row r="659" spans="1:2" x14ac:dyDescent="0.25">
      <c r="A659" s="9"/>
      <c r="B659" s="8"/>
    </row>
    <row r="660" spans="1:2" x14ac:dyDescent="0.25">
      <c r="A660" s="9"/>
      <c r="B660" s="8"/>
    </row>
    <row r="661" spans="1:2" x14ac:dyDescent="0.25">
      <c r="A661" s="9"/>
      <c r="B661" s="8"/>
    </row>
    <row r="662" spans="1:2" x14ac:dyDescent="0.25">
      <c r="A662" s="9"/>
      <c r="B662" s="8"/>
    </row>
    <row r="663" spans="1:2" x14ac:dyDescent="0.25">
      <c r="A663" s="9"/>
      <c r="B663" s="8"/>
    </row>
    <row r="664" spans="1:2" x14ac:dyDescent="0.25">
      <c r="A664" s="9"/>
      <c r="B664" s="8"/>
    </row>
    <row r="665" spans="1:2" x14ac:dyDescent="0.25">
      <c r="A665" s="9"/>
      <c r="B665" s="8"/>
    </row>
    <row r="666" spans="1:2" x14ac:dyDescent="0.25">
      <c r="A666" s="9"/>
      <c r="B666" s="8"/>
    </row>
    <row r="667" spans="1:2" x14ac:dyDescent="0.25">
      <c r="A667" s="9"/>
      <c r="B667" s="8"/>
    </row>
    <row r="668" spans="1:2" x14ac:dyDescent="0.25">
      <c r="A668" s="9"/>
      <c r="B668" s="8"/>
    </row>
    <row r="669" spans="1:2" x14ac:dyDescent="0.25">
      <c r="A669" s="9"/>
      <c r="B669" s="8"/>
    </row>
    <row r="670" spans="1:2" x14ac:dyDescent="0.25">
      <c r="A670" s="9"/>
      <c r="B670" s="8"/>
    </row>
    <row r="671" spans="1:2" x14ac:dyDescent="0.25">
      <c r="A671" s="9"/>
      <c r="B671" s="8"/>
    </row>
    <row r="672" spans="1:2" x14ac:dyDescent="0.25">
      <c r="A672" s="9"/>
      <c r="B672" s="8"/>
    </row>
    <row r="673" spans="1:2" x14ac:dyDescent="0.25">
      <c r="A673" s="9"/>
      <c r="B673" s="8"/>
    </row>
    <row r="674" spans="1:2" x14ac:dyDescent="0.25">
      <c r="A674" s="9"/>
      <c r="B674" s="8"/>
    </row>
    <row r="675" spans="1:2" x14ac:dyDescent="0.25">
      <c r="A675" s="9"/>
      <c r="B675" s="8"/>
    </row>
    <row r="676" spans="1:2" x14ac:dyDescent="0.25">
      <c r="A676" s="9"/>
      <c r="B676" s="8"/>
    </row>
    <row r="677" spans="1:2" x14ac:dyDescent="0.25">
      <c r="A677" s="9"/>
      <c r="B677" s="8"/>
    </row>
    <row r="678" spans="1:2" x14ac:dyDescent="0.25">
      <c r="A678" s="9"/>
      <c r="B678" s="8"/>
    </row>
    <row r="679" spans="1:2" x14ac:dyDescent="0.25">
      <c r="A679" s="9"/>
      <c r="B679" s="8"/>
    </row>
    <row r="680" spans="1:2" x14ac:dyDescent="0.25">
      <c r="A680" s="9"/>
      <c r="B680" s="8"/>
    </row>
    <row r="681" spans="1:2" x14ac:dyDescent="0.25">
      <c r="A681" s="9"/>
      <c r="B681" s="8"/>
    </row>
    <row r="682" spans="1:2" x14ac:dyDescent="0.25">
      <c r="A682" s="9"/>
      <c r="B682" s="8"/>
    </row>
    <row r="683" spans="1:2" x14ac:dyDescent="0.25">
      <c r="A683" s="9"/>
      <c r="B683" s="8"/>
    </row>
    <row r="684" spans="1:2" x14ac:dyDescent="0.25">
      <c r="A684" s="9"/>
      <c r="B684" s="8"/>
    </row>
    <row r="685" spans="1:2" x14ac:dyDescent="0.25">
      <c r="A685" s="9"/>
      <c r="B685" s="8"/>
    </row>
    <row r="686" spans="1:2" x14ac:dyDescent="0.25">
      <c r="A686" s="9"/>
      <c r="B686" s="8"/>
    </row>
    <row r="687" spans="1:2" x14ac:dyDescent="0.25">
      <c r="A687" s="9"/>
      <c r="B687" s="8"/>
    </row>
    <row r="688" spans="1:2" x14ac:dyDescent="0.25">
      <c r="A688" s="9"/>
      <c r="B688" s="8"/>
    </row>
    <row r="689" spans="1:2" x14ac:dyDescent="0.25">
      <c r="A689" s="9"/>
      <c r="B689" s="8"/>
    </row>
    <row r="690" spans="1:2" x14ac:dyDescent="0.25">
      <c r="A690" s="9"/>
      <c r="B690" s="8"/>
    </row>
    <row r="691" spans="1:2" x14ac:dyDescent="0.25">
      <c r="A691" s="9"/>
      <c r="B691" s="8"/>
    </row>
    <row r="692" spans="1:2" x14ac:dyDescent="0.25">
      <c r="A692" s="9"/>
      <c r="B692" s="8"/>
    </row>
    <row r="693" spans="1:2" x14ac:dyDescent="0.25">
      <c r="A693" s="9"/>
      <c r="B693" s="8"/>
    </row>
    <row r="694" spans="1:2" x14ac:dyDescent="0.25">
      <c r="A694" s="9"/>
      <c r="B694" s="8"/>
    </row>
    <row r="695" spans="1:2" x14ac:dyDescent="0.25">
      <c r="A695" s="9"/>
      <c r="B695" s="8"/>
    </row>
    <row r="696" spans="1:2" x14ac:dyDescent="0.25">
      <c r="A696" s="9"/>
      <c r="B696" s="8"/>
    </row>
    <row r="697" spans="1:2" x14ac:dyDescent="0.25">
      <c r="A697" s="9"/>
      <c r="B697" s="8"/>
    </row>
    <row r="698" spans="1:2" x14ac:dyDescent="0.25">
      <c r="A698" s="9"/>
      <c r="B698" s="8"/>
    </row>
    <row r="699" spans="1:2" x14ac:dyDescent="0.25">
      <c r="A699" s="9"/>
      <c r="B699" s="8"/>
    </row>
    <row r="700" spans="1:2" x14ac:dyDescent="0.25">
      <c r="A700" s="9"/>
      <c r="B700" s="8"/>
    </row>
    <row r="701" spans="1:2" x14ac:dyDescent="0.25">
      <c r="A701" s="9"/>
      <c r="B701" s="8"/>
    </row>
    <row r="702" spans="1:2" x14ac:dyDescent="0.25">
      <c r="A702" s="9"/>
      <c r="B702" s="8"/>
    </row>
    <row r="703" spans="1:2" x14ac:dyDescent="0.25">
      <c r="A703" s="9"/>
      <c r="B703" s="8"/>
    </row>
    <row r="704" spans="1:2" x14ac:dyDescent="0.25">
      <c r="A704" s="9"/>
      <c r="B704" s="8"/>
    </row>
    <row r="705" spans="1:2" x14ac:dyDescent="0.25">
      <c r="A705" s="9"/>
      <c r="B705" s="8"/>
    </row>
    <row r="706" spans="1:2" x14ac:dyDescent="0.25">
      <c r="A706" s="9"/>
      <c r="B706" s="8"/>
    </row>
    <row r="707" spans="1:2" x14ac:dyDescent="0.25">
      <c r="A707" s="9"/>
      <c r="B707" s="8"/>
    </row>
    <row r="708" spans="1:2" x14ac:dyDescent="0.25">
      <c r="A708" s="9"/>
      <c r="B708" s="8"/>
    </row>
    <row r="709" spans="1:2" x14ac:dyDescent="0.25">
      <c r="A709" s="9"/>
      <c r="B709" s="8"/>
    </row>
    <row r="710" spans="1:2" x14ac:dyDescent="0.25">
      <c r="A710" s="9"/>
      <c r="B710" s="8"/>
    </row>
    <row r="711" spans="1:2" x14ac:dyDescent="0.25">
      <c r="A711" s="9"/>
      <c r="B711" s="8"/>
    </row>
    <row r="712" spans="1:2" x14ac:dyDescent="0.25">
      <c r="A712" s="9"/>
      <c r="B712" s="8"/>
    </row>
    <row r="713" spans="1:2" x14ac:dyDescent="0.25">
      <c r="A713" s="9"/>
      <c r="B713" s="8"/>
    </row>
    <row r="714" spans="1:2" x14ac:dyDescent="0.25">
      <c r="A714" s="9"/>
      <c r="B714" s="8"/>
    </row>
    <row r="715" spans="1:2" x14ac:dyDescent="0.25">
      <c r="A715" s="9"/>
      <c r="B715" s="8"/>
    </row>
    <row r="716" spans="1:2" x14ac:dyDescent="0.25">
      <c r="A716" s="9"/>
      <c r="B716" s="8"/>
    </row>
    <row r="717" spans="1:2" x14ac:dyDescent="0.25">
      <c r="A717" s="9"/>
      <c r="B717" s="8"/>
    </row>
    <row r="718" spans="1:2" x14ac:dyDescent="0.25">
      <c r="A718" s="9"/>
      <c r="B718" s="8"/>
    </row>
    <row r="719" spans="1:2" x14ac:dyDescent="0.25">
      <c r="A719" s="9"/>
      <c r="B719" s="8"/>
    </row>
    <row r="720" spans="1:2" x14ac:dyDescent="0.25">
      <c r="A720" s="9"/>
      <c r="B720" s="8"/>
    </row>
    <row r="721" spans="1:2" x14ac:dyDescent="0.25">
      <c r="A721" s="9"/>
      <c r="B721" s="8"/>
    </row>
    <row r="722" spans="1:2" x14ac:dyDescent="0.25">
      <c r="A722" s="9"/>
      <c r="B722" s="8"/>
    </row>
    <row r="723" spans="1:2" x14ac:dyDescent="0.25">
      <c r="A723" s="9"/>
      <c r="B723" s="8"/>
    </row>
    <row r="724" spans="1:2" x14ac:dyDescent="0.25">
      <c r="A724" s="9"/>
      <c r="B724" s="8"/>
    </row>
    <row r="725" spans="1:2" x14ac:dyDescent="0.25">
      <c r="A725" s="9"/>
      <c r="B725" s="8"/>
    </row>
    <row r="726" spans="1:2" x14ac:dyDescent="0.25">
      <c r="A726" s="9"/>
      <c r="B726" s="8"/>
    </row>
    <row r="727" spans="1:2" x14ac:dyDescent="0.25">
      <c r="A727" s="9"/>
      <c r="B727" s="8"/>
    </row>
    <row r="728" spans="1:2" x14ac:dyDescent="0.25">
      <c r="A728" s="9"/>
      <c r="B728" s="8"/>
    </row>
    <row r="729" spans="1:2" x14ac:dyDescent="0.25">
      <c r="A729" s="9"/>
      <c r="B729" s="8"/>
    </row>
    <row r="730" spans="1:2" x14ac:dyDescent="0.25">
      <c r="A730" s="9"/>
      <c r="B730" s="8"/>
    </row>
    <row r="731" spans="1:2" x14ac:dyDescent="0.25">
      <c r="A731" s="9"/>
      <c r="B731" s="8"/>
    </row>
    <row r="732" spans="1:2" x14ac:dyDescent="0.25">
      <c r="A732" s="9"/>
      <c r="B732" s="8"/>
    </row>
    <row r="733" spans="1:2" x14ac:dyDescent="0.25">
      <c r="A733" s="9"/>
      <c r="B733" s="8"/>
    </row>
    <row r="734" spans="1:2" x14ac:dyDescent="0.25">
      <c r="A734" s="9"/>
      <c r="B734" s="8"/>
    </row>
    <row r="735" spans="1:2" x14ac:dyDescent="0.25">
      <c r="A735" s="9"/>
      <c r="B735" s="8"/>
    </row>
    <row r="736" spans="1:2" x14ac:dyDescent="0.25">
      <c r="A736" s="9"/>
      <c r="B736" s="8"/>
    </row>
    <row r="737" spans="1:2" x14ac:dyDescent="0.25">
      <c r="A737" s="9"/>
      <c r="B737" s="8"/>
    </row>
    <row r="738" spans="1:2" x14ac:dyDescent="0.25">
      <c r="A738" s="9"/>
      <c r="B738" s="8"/>
    </row>
    <row r="739" spans="1:2" x14ac:dyDescent="0.25">
      <c r="A739" s="9"/>
      <c r="B739" s="8"/>
    </row>
    <row r="740" spans="1:2" x14ac:dyDescent="0.25">
      <c r="A740" s="9"/>
      <c r="B740" s="8"/>
    </row>
    <row r="741" spans="1:2" x14ac:dyDescent="0.25">
      <c r="A741" s="9"/>
      <c r="B741" s="8"/>
    </row>
    <row r="742" spans="1:2" x14ac:dyDescent="0.25">
      <c r="A742" s="9"/>
      <c r="B742" s="8"/>
    </row>
    <row r="743" spans="1:2" x14ac:dyDescent="0.25">
      <c r="A743" s="9"/>
      <c r="B743" s="8"/>
    </row>
    <row r="744" spans="1:2" x14ac:dyDescent="0.25">
      <c r="A744" s="9"/>
      <c r="B744" s="8"/>
    </row>
    <row r="745" spans="1:2" x14ac:dyDescent="0.25">
      <c r="A745" s="9"/>
      <c r="B745" s="8"/>
    </row>
    <row r="746" spans="1:2" x14ac:dyDescent="0.25">
      <c r="A746" s="9"/>
      <c r="B746" s="8"/>
    </row>
    <row r="747" spans="1:2" x14ac:dyDescent="0.25">
      <c r="A747" s="9"/>
      <c r="B747" s="8"/>
    </row>
    <row r="748" spans="1:2" x14ac:dyDescent="0.25">
      <c r="A748" s="9"/>
      <c r="B748" s="8"/>
    </row>
    <row r="749" spans="1:2" x14ac:dyDescent="0.25">
      <c r="A749" s="9"/>
      <c r="B749" s="8"/>
    </row>
    <row r="750" spans="1:2" x14ac:dyDescent="0.25">
      <c r="A750" s="9"/>
      <c r="B750" s="8"/>
    </row>
    <row r="751" spans="1:2" x14ac:dyDescent="0.25">
      <c r="A751" s="9"/>
      <c r="B751" s="8"/>
    </row>
    <row r="752" spans="1:2" x14ac:dyDescent="0.25">
      <c r="A752" s="9"/>
      <c r="B752" s="8"/>
    </row>
    <row r="753" spans="1:2" x14ac:dyDescent="0.25">
      <c r="A753" s="9"/>
      <c r="B753" s="8"/>
    </row>
    <row r="754" spans="1:2" x14ac:dyDescent="0.25">
      <c r="A754" s="9"/>
      <c r="B754" s="8"/>
    </row>
    <row r="755" spans="1:2" x14ac:dyDescent="0.25">
      <c r="A755" s="9"/>
      <c r="B755" s="8"/>
    </row>
    <row r="756" spans="1:2" x14ac:dyDescent="0.25">
      <c r="A756" s="9"/>
      <c r="B756" s="8"/>
    </row>
    <row r="757" spans="1:2" x14ac:dyDescent="0.25">
      <c r="A757" s="9"/>
      <c r="B757" s="8"/>
    </row>
    <row r="758" spans="1:2" x14ac:dyDescent="0.25">
      <c r="A758" s="9"/>
      <c r="B758" s="8"/>
    </row>
    <row r="759" spans="1:2" x14ac:dyDescent="0.25">
      <c r="A759" s="9"/>
      <c r="B759" s="8"/>
    </row>
    <row r="760" spans="1:2" x14ac:dyDescent="0.25">
      <c r="A760" s="9"/>
      <c r="B760" s="8"/>
    </row>
    <row r="761" spans="1:2" x14ac:dyDescent="0.25">
      <c r="A761" s="9"/>
      <c r="B761" s="8"/>
    </row>
    <row r="762" spans="1:2" x14ac:dyDescent="0.25">
      <c r="A762" s="9"/>
      <c r="B762" s="8"/>
    </row>
    <row r="763" spans="1:2" x14ac:dyDescent="0.25">
      <c r="A763" s="9"/>
      <c r="B763" s="8"/>
    </row>
    <row r="764" spans="1:2" x14ac:dyDescent="0.25">
      <c r="A764" s="9"/>
      <c r="B764" s="8"/>
    </row>
    <row r="765" spans="1:2" x14ac:dyDescent="0.25">
      <c r="A765" s="9"/>
      <c r="B765" s="8"/>
    </row>
    <row r="766" spans="1:2" x14ac:dyDescent="0.25">
      <c r="A766" s="9"/>
      <c r="B766" s="8"/>
    </row>
    <row r="767" spans="1:2" x14ac:dyDescent="0.25">
      <c r="A767" s="9"/>
      <c r="B767" s="8"/>
    </row>
    <row r="768" spans="1:2" x14ac:dyDescent="0.25">
      <c r="A768" s="9"/>
      <c r="B768" s="8"/>
    </row>
    <row r="769" spans="1:2" x14ac:dyDescent="0.25">
      <c r="A769" s="9"/>
      <c r="B769" s="8"/>
    </row>
    <row r="770" spans="1:2" x14ac:dyDescent="0.25">
      <c r="A770" s="9"/>
      <c r="B770" s="8"/>
    </row>
    <row r="771" spans="1:2" x14ac:dyDescent="0.25">
      <c r="A771" s="9"/>
      <c r="B771" s="8"/>
    </row>
    <row r="772" spans="1:2" x14ac:dyDescent="0.25">
      <c r="A772" s="9"/>
      <c r="B772" s="8"/>
    </row>
    <row r="773" spans="1:2" x14ac:dyDescent="0.25">
      <c r="A773" s="9"/>
      <c r="B773" s="8"/>
    </row>
    <row r="774" spans="1:2" x14ac:dyDescent="0.25">
      <c r="A774" s="9"/>
      <c r="B774" s="8"/>
    </row>
    <row r="775" spans="1:2" x14ac:dyDescent="0.25">
      <c r="A775" s="9"/>
      <c r="B775" s="8"/>
    </row>
    <row r="776" spans="1:2" x14ac:dyDescent="0.25">
      <c r="A776" s="9"/>
      <c r="B776" s="8"/>
    </row>
    <row r="777" spans="1:2" x14ac:dyDescent="0.25">
      <c r="A777" s="9"/>
      <c r="B777" s="8"/>
    </row>
    <row r="778" spans="1:2" x14ac:dyDescent="0.25">
      <c r="A778" s="9"/>
      <c r="B778" s="8"/>
    </row>
    <row r="779" spans="1:2" x14ac:dyDescent="0.25">
      <c r="A779" s="9"/>
      <c r="B779" s="8"/>
    </row>
    <row r="780" spans="1:2" x14ac:dyDescent="0.25">
      <c r="A780" s="9"/>
      <c r="B780" s="8"/>
    </row>
    <row r="781" spans="1:2" x14ac:dyDescent="0.25">
      <c r="A781" s="9"/>
      <c r="B781" s="8"/>
    </row>
    <row r="782" spans="1:2" x14ac:dyDescent="0.25">
      <c r="A782" s="9"/>
      <c r="B782" s="8"/>
    </row>
    <row r="783" spans="1:2" x14ac:dyDescent="0.25">
      <c r="A783" s="9"/>
      <c r="B783" s="8"/>
    </row>
    <row r="784" spans="1:2" x14ac:dyDescent="0.25">
      <c r="A784" s="9"/>
      <c r="B784" s="8"/>
    </row>
    <row r="785" spans="1:2" x14ac:dyDescent="0.25">
      <c r="A785" s="9"/>
      <c r="B785" s="8"/>
    </row>
    <row r="786" spans="1:2" x14ac:dyDescent="0.25">
      <c r="A786" s="9"/>
      <c r="B786" s="8"/>
    </row>
    <row r="787" spans="1:2" x14ac:dyDescent="0.25">
      <c r="A787" s="9"/>
      <c r="B787" s="8"/>
    </row>
    <row r="788" spans="1:2" x14ac:dyDescent="0.25">
      <c r="A788" s="9"/>
      <c r="B788" s="8"/>
    </row>
    <row r="789" spans="1:2" x14ac:dyDescent="0.25">
      <c r="A789" s="9"/>
      <c r="B789" s="8"/>
    </row>
    <row r="790" spans="1:2" x14ac:dyDescent="0.25">
      <c r="A790" s="9"/>
      <c r="B790" s="8"/>
    </row>
    <row r="791" spans="1:2" x14ac:dyDescent="0.25">
      <c r="A791" s="9"/>
      <c r="B791" s="8"/>
    </row>
    <row r="792" spans="1:2" x14ac:dyDescent="0.25">
      <c r="A792" s="9"/>
      <c r="B792" s="8"/>
    </row>
    <row r="793" spans="1:2" x14ac:dyDescent="0.25">
      <c r="A793" s="9"/>
      <c r="B793" s="8"/>
    </row>
    <row r="794" spans="1:2" x14ac:dyDescent="0.25">
      <c r="A794" s="9"/>
      <c r="B794" s="8"/>
    </row>
    <row r="795" spans="1:2" x14ac:dyDescent="0.25">
      <c r="A795" s="9"/>
      <c r="B795" s="8"/>
    </row>
    <row r="796" spans="1:2" x14ac:dyDescent="0.25">
      <c r="A796" s="9"/>
      <c r="B796" s="8"/>
    </row>
    <row r="797" spans="1:2" x14ac:dyDescent="0.25">
      <c r="A797" s="9"/>
      <c r="B797" s="8"/>
    </row>
    <row r="798" spans="1:2" x14ac:dyDescent="0.25">
      <c r="A798" s="9"/>
      <c r="B798" s="8"/>
    </row>
    <row r="799" spans="1:2" x14ac:dyDescent="0.25">
      <c r="A799" s="9"/>
      <c r="B799" s="8"/>
    </row>
    <row r="800" spans="1:2" x14ac:dyDescent="0.25">
      <c r="A800" s="9"/>
      <c r="B800" s="8"/>
    </row>
    <row r="801" spans="1:2" x14ac:dyDescent="0.25">
      <c r="A801" s="9"/>
      <c r="B801" s="8"/>
    </row>
    <row r="802" spans="1:2" x14ac:dyDescent="0.25">
      <c r="A802" s="9"/>
      <c r="B802" s="8"/>
    </row>
    <row r="803" spans="1:2" x14ac:dyDescent="0.25">
      <c r="A803" s="9"/>
      <c r="B803" s="8"/>
    </row>
    <row r="804" spans="1:2" x14ac:dyDescent="0.25">
      <c r="A804" s="9"/>
      <c r="B804" s="8"/>
    </row>
    <row r="805" spans="1:2" x14ac:dyDescent="0.25">
      <c r="A805" s="9"/>
      <c r="B805" s="8"/>
    </row>
    <row r="806" spans="1:2" x14ac:dyDescent="0.25">
      <c r="A806" s="9"/>
      <c r="B806" s="8"/>
    </row>
    <row r="807" spans="1:2" x14ac:dyDescent="0.25">
      <c r="A807" s="9"/>
      <c r="B807" s="8"/>
    </row>
    <row r="808" spans="1:2" x14ac:dyDescent="0.25">
      <c r="A808" s="9"/>
      <c r="B808" s="8"/>
    </row>
    <row r="809" spans="1:2" x14ac:dyDescent="0.25">
      <c r="A809" s="9"/>
      <c r="B809" s="8"/>
    </row>
    <row r="810" spans="1:2" x14ac:dyDescent="0.25">
      <c r="A810" s="9"/>
      <c r="B810" s="8"/>
    </row>
    <row r="811" spans="1:2" x14ac:dyDescent="0.25">
      <c r="A811" s="9"/>
      <c r="B811" s="8"/>
    </row>
    <row r="812" spans="1:2" x14ac:dyDescent="0.25">
      <c r="A812" s="9"/>
      <c r="B812" s="8"/>
    </row>
    <row r="813" spans="1:2" x14ac:dyDescent="0.25">
      <c r="A813" s="9"/>
      <c r="B813" s="8"/>
    </row>
    <row r="814" spans="1:2" x14ac:dyDescent="0.25">
      <c r="A814" s="9"/>
      <c r="B814" s="8"/>
    </row>
    <row r="815" spans="1:2" x14ac:dyDescent="0.25">
      <c r="A815" s="9"/>
      <c r="B815" s="8"/>
    </row>
    <row r="816" spans="1:2" x14ac:dyDescent="0.25">
      <c r="A816" s="9"/>
      <c r="B816" s="8"/>
    </row>
    <row r="817" spans="1:2" x14ac:dyDescent="0.25">
      <c r="A817" s="9"/>
      <c r="B817" s="8"/>
    </row>
    <row r="818" spans="1:2" x14ac:dyDescent="0.25">
      <c r="A818" s="9"/>
      <c r="B818" s="8"/>
    </row>
    <row r="819" spans="1:2" x14ac:dyDescent="0.25">
      <c r="A819" s="9"/>
      <c r="B819" s="8"/>
    </row>
    <row r="820" spans="1:2" x14ac:dyDescent="0.25">
      <c r="A820" s="9"/>
      <c r="B820" s="8"/>
    </row>
    <row r="821" spans="1:2" x14ac:dyDescent="0.25">
      <c r="A821" s="9"/>
      <c r="B821" s="8"/>
    </row>
    <row r="822" spans="1:2" x14ac:dyDescent="0.25">
      <c r="A822" s="9"/>
      <c r="B822" s="8"/>
    </row>
    <row r="823" spans="1:2" x14ac:dyDescent="0.25">
      <c r="A823" s="9"/>
      <c r="B823" s="8"/>
    </row>
    <row r="824" spans="1:2" x14ac:dyDescent="0.25">
      <c r="A824" s="9"/>
      <c r="B824" s="8"/>
    </row>
    <row r="825" spans="1:2" x14ac:dyDescent="0.25">
      <c r="A825" s="9"/>
      <c r="B825" s="8"/>
    </row>
    <row r="826" spans="1:2" x14ac:dyDescent="0.25">
      <c r="A826" s="9"/>
      <c r="B826" s="8"/>
    </row>
    <row r="827" spans="1:2" x14ac:dyDescent="0.25">
      <c r="A827" s="9"/>
      <c r="B827" s="8"/>
    </row>
    <row r="828" spans="1:2" x14ac:dyDescent="0.25">
      <c r="A828" s="9"/>
      <c r="B828" s="8"/>
    </row>
    <row r="829" spans="1:2" x14ac:dyDescent="0.25">
      <c r="A829" s="9"/>
      <c r="B829" s="8"/>
    </row>
    <row r="830" spans="1:2" x14ac:dyDescent="0.25">
      <c r="A830" s="9"/>
      <c r="B830" s="8"/>
    </row>
    <row r="831" spans="1:2" x14ac:dyDescent="0.25">
      <c r="A831" s="9"/>
      <c r="B831" s="8"/>
    </row>
    <row r="832" spans="1:2" x14ac:dyDescent="0.25">
      <c r="A832" s="9"/>
      <c r="B832" s="8"/>
    </row>
    <row r="833" spans="1:2" x14ac:dyDescent="0.25">
      <c r="A833" s="9"/>
      <c r="B833" s="8"/>
    </row>
    <row r="834" spans="1:2" x14ac:dyDescent="0.25">
      <c r="A834" s="9"/>
      <c r="B834" s="8"/>
    </row>
    <row r="835" spans="1:2" x14ac:dyDescent="0.25">
      <c r="A835" s="9"/>
      <c r="B835" s="8"/>
    </row>
    <row r="836" spans="1:2" x14ac:dyDescent="0.25">
      <c r="A836" s="9"/>
      <c r="B836" s="8"/>
    </row>
    <row r="837" spans="1:2" x14ac:dyDescent="0.25">
      <c r="A837" s="9"/>
      <c r="B837" s="8"/>
    </row>
    <row r="838" spans="1:2" x14ac:dyDescent="0.25">
      <c r="A838" s="9"/>
      <c r="B838" s="8"/>
    </row>
    <row r="839" spans="1:2" x14ac:dyDescent="0.25">
      <c r="A839" s="9"/>
      <c r="B839" s="8"/>
    </row>
    <row r="840" spans="1:2" x14ac:dyDescent="0.25">
      <c r="A840" s="9"/>
      <c r="B840" s="8"/>
    </row>
    <row r="841" spans="1:2" x14ac:dyDescent="0.25">
      <c r="A841" s="9"/>
      <c r="B841" s="8"/>
    </row>
    <row r="842" spans="1:2" x14ac:dyDescent="0.25">
      <c r="A842" s="9"/>
      <c r="B842" s="8"/>
    </row>
    <row r="843" spans="1:2" x14ac:dyDescent="0.25">
      <c r="A843" s="9"/>
      <c r="B843" s="8"/>
    </row>
    <row r="844" spans="1:2" x14ac:dyDescent="0.25">
      <c r="A844" s="9"/>
      <c r="B844" s="8"/>
    </row>
    <row r="845" spans="1:2" x14ac:dyDescent="0.25">
      <c r="A845" s="9"/>
      <c r="B845" s="8"/>
    </row>
    <row r="846" spans="1:2" x14ac:dyDescent="0.25">
      <c r="A846" s="9"/>
      <c r="B846" s="8"/>
    </row>
    <row r="847" spans="1:2" x14ac:dyDescent="0.25">
      <c r="A847" s="9"/>
      <c r="B847" s="8"/>
    </row>
    <row r="848" spans="1:2" x14ac:dyDescent="0.25">
      <c r="A848" s="9"/>
      <c r="B848" s="8"/>
    </row>
    <row r="849" spans="1:2" x14ac:dyDescent="0.25">
      <c r="A849" s="9"/>
      <c r="B849" s="8"/>
    </row>
    <row r="850" spans="1:2" x14ac:dyDescent="0.25">
      <c r="A850" s="9"/>
      <c r="B850" s="8"/>
    </row>
    <row r="851" spans="1:2" x14ac:dyDescent="0.25">
      <c r="A851" s="9"/>
      <c r="B851" s="8"/>
    </row>
    <row r="852" spans="1:2" x14ac:dyDescent="0.25">
      <c r="A852" s="9"/>
      <c r="B852" s="8"/>
    </row>
    <row r="853" spans="1:2" x14ac:dyDescent="0.25">
      <c r="A853" s="9"/>
      <c r="B853" s="8"/>
    </row>
    <row r="854" spans="1:2" x14ac:dyDescent="0.25">
      <c r="A854" s="9"/>
      <c r="B854" s="8"/>
    </row>
    <row r="855" spans="1:2" x14ac:dyDescent="0.25">
      <c r="A855" s="9"/>
      <c r="B855" s="8"/>
    </row>
    <row r="856" spans="1:2" x14ac:dyDescent="0.25">
      <c r="A856" s="9"/>
      <c r="B856" s="8"/>
    </row>
    <row r="857" spans="1:2" x14ac:dyDescent="0.25">
      <c r="A857" s="9"/>
      <c r="B857" s="8"/>
    </row>
    <row r="858" spans="1:2" x14ac:dyDescent="0.25">
      <c r="A858" s="9"/>
      <c r="B858" s="8"/>
    </row>
    <row r="859" spans="1:2" x14ac:dyDescent="0.25">
      <c r="A859" s="9"/>
      <c r="B859" s="8"/>
    </row>
    <row r="860" spans="1:2" x14ac:dyDescent="0.25">
      <c r="A860" s="9"/>
      <c r="B860" s="8"/>
    </row>
    <row r="861" spans="1:2" x14ac:dyDescent="0.25">
      <c r="A861" s="9"/>
      <c r="B861" s="8"/>
    </row>
    <row r="862" spans="1:2" x14ac:dyDescent="0.25">
      <c r="A862" s="9"/>
      <c r="B862" s="8"/>
    </row>
    <row r="863" spans="1:2" x14ac:dyDescent="0.25">
      <c r="A863" s="9"/>
      <c r="B863" s="8"/>
    </row>
    <row r="864" spans="1:2" x14ac:dyDescent="0.25">
      <c r="A864" s="9"/>
      <c r="B864" s="8"/>
    </row>
    <row r="865" spans="1:2" x14ac:dyDescent="0.25">
      <c r="A865" s="9"/>
      <c r="B865" s="8"/>
    </row>
    <row r="866" spans="1:2" x14ac:dyDescent="0.25">
      <c r="A866" s="9"/>
      <c r="B866" s="8"/>
    </row>
    <row r="867" spans="1:2" x14ac:dyDescent="0.25">
      <c r="A867" s="9"/>
      <c r="B867" s="8"/>
    </row>
    <row r="868" spans="1:2" x14ac:dyDescent="0.25">
      <c r="A868" s="9"/>
      <c r="B868" s="8"/>
    </row>
    <row r="869" spans="1:2" x14ac:dyDescent="0.25">
      <c r="A869" s="9"/>
      <c r="B869" s="8"/>
    </row>
    <row r="870" spans="1:2" x14ac:dyDescent="0.25">
      <c r="A870" s="9"/>
      <c r="B870" s="8"/>
    </row>
    <row r="871" spans="1:2" x14ac:dyDescent="0.25">
      <c r="A871" s="9"/>
      <c r="B871" s="8"/>
    </row>
    <row r="872" spans="1:2" x14ac:dyDescent="0.25">
      <c r="A872" s="9"/>
      <c r="B872" s="8"/>
    </row>
    <row r="873" spans="1:2" x14ac:dyDescent="0.25">
      <c r="A873" s="9"/>
      <c r="B873" s="8"/>
    </row>
    <row r="874" spans="1:2" x14ac:dyDescent="0.25">
      <c r="A874" s="9"/>
      <c r="B874" s="8"/>
    </row>
    <row r="875" spans="1:2" x14ac:dyDescent="0.25">
      <c r="A875" s="9"/>
      <c r="B875" s="8"/>
    </row>
    <row r="876" spans="1:2" x14ac:dyDescent="0.25">
      <c r="A876" s="9"/>
      <c r="B876" s="8"/>
    </row>
    <row r="877" spans="1:2" x14ac:dyDescent="0.25">
      <c r="A877" s="9"/>
      <c r="B877" s="8"/>
    </row>
    <row r="878" spans="1:2" x14ac:dyDescent="0.25">
      <c r="A878" s="9"/>
      <c r="B878" s="8"/>
    </row>
    <row r="879" spans="1:2" x14ac:dyDescent="0.25">
      <c r="A879" s="9"/>
      <c r="B879" s="8"/>
    </row>
    <row r="880" spans="1:2" x14ac:dyDescent="0.25">
      <c r="A880" s="9"/>
      <c r="B880" s="8"/>
    </row>
    <row r="881" spans="1:2" x14ac:dyDescent="0.25">
      <c r="A881" s="9"/>
      <c r="B881" s="8"/>
    </row>
    <row r="882" spans="1:2" x14ac:dyDescent="0.25">
      <c r="A882" s="9"/>
      <c r="B882" s="8"/>
    </row>
    <row r="883" spans="1:2" x14ac:dyDescent="0.25">
      <c r="A883" s="9"/>
      <c r="B883" s="8"/>
    </row>
    <row r="884" spans="1:2" x14ac:dyDescent="0.25">
      <c r="A884" s="9"/>
      <c r="B884" s="8"/>
    </row>
    <row r="885" spans="1:2" x14ac:dyDescent="0.25">
      <c r="A885" s="9"/>
      <c r="B885" s="8"/>
    </row>
    <row r="886" spans="1:2" x14ac:dyDescent="0.25">
      <c r="A886" s="9"/>
      <c r="B886" s="8"/>
    </row>
    <row r="887" spans="1:2" x14ac:dyDescent="0.25">
      <c r="A887" s="9"/>
      <c r="B887" s="8"/>
    </row>
    <row r="888" spans="1:2" x14ac:dyDescent="0.25">
      <c r="A888" s="9"/>
      <c r="B888" s="8"/>
    </row>
    <row r="889" spans="1:2" x14ac:dyDescent="0.25">
      <c r="A889" s="9"/>
      <c r="B889" s="8"/>
    </row>
    <row r="890" spans="1:2" x14ac:dyDescent="0.25">
      <c r="A890" s="9"/>
      <c r="B890" s="8"/>
    </row>
    <row r="891" spans="1:2" x14ac:dyDescent="0.25">
      <c r="A891" s="9"/>
      <c r="B891" s="8"/>
    </row>
    <row r="892" spans="1:2" x14ac:dyDescent="0.25">
      <c r="A892" s="9"/>
      <c r="B892" s="8"/>
    </row>
    <row r="893" spans="1:2" x14ac:dyDescent="0.25">
      <c r="A893" s="9"/>
      <c r="B893" s="8"/>
    </row>
    <row r="894" spans="1:2" x14ac:dyDescent="0.25">
      <c r="A894" s="9"/>
      <c r="B894" s="8"/>
    </row>
    <row r="895" spans="1:2" x14ac:dyDescent="0.25">
      <c r="A895" s="9"/>
      <c r="B895" s="8"/>
    </row>
    <row r="896" spans="1:2" x14ac:dyDescent="0.25">
      <c r="A896" s="9"/>
      <c r="B896" s="8"/>
    </row>
    <row r="897" spans="1:2" x14ac:dyDescent="0.25">
      <c r="A897" s="9"/>
      <c r="B897" s="8"/>
    </row>
    <row r="898" spans="1:2" x14ac:dyDescent="0.25">
      <c r="A898" s="9"/>
      <c r="B898" s="8"/>
    </row>
    <row r="899" spans="1:2" x14ac:dyDescent="0.25">
      <c r="A899" s="9"/>
      <c r="B899" s="8"/>
    </row>
    <row r="900" spans="1:2" x14ac:dyDescent="0.25">
      <c r="A900" s="9"/>
      <c r="B900" s="8"/>
    </row>
    <row r="901" spans="1:2" x14ac:dyDescent="0.25">
      <c r="A901" s="9"/>
      <c r="B901" s="8"/>
    </row>
    <row r="902" spans="1:2" x14ac:dyDescent="0.25">
      <c r="A902" s="9"/>
      <c r="B902" s="8"/>
    </row>
    <row r="903" spans="1:2" x14ac:dyDescent="0.25">
      <c r="A903" s="9"/>
      <c r="B903" s="8"/>
    </row>
    <row r="904" spans="1:2" x14ac:dyDescent="0.25">
      <c r="A904" s="9"/>
      <c r="B904" s="8"/>
    </row>
    <row r="905" spans="1:2" x14ac:dyDescent="0.25">
      <c r="A905" s="9"/>
      <c r="B905" s="8"/>
    </row>
    <row r="906" spans="1:2" x14ac:dyDescent="0.25">
      <c r="A906" s="9"/>
      <c r="B906" s="8"/>
    </row>
    <row r="907" spans="1:2" x14ac:dyDescent="0.25">
      <c r="A907" s="9"/>
      <c r="B907" s="8"/>
    </row>
    <row r="908" spans="1:2" x14ac:dyDescent="0.25">
      <c r="A908" s="9"/>
      <c r="B908" s="8"/>
    </row>
    <row r="909" spans="1:2" x14ac:dyDescent="0.25">
      <c r="A909" s="9"/>
      <c r="B909" s="8"/>
    </row>
    <row r="910" spans="1:2" x14ac:dyDescent="0.25">
      <c r="A910" s="9"/>
      <c r="B910" s="8"/>
    </row>
    <row r="911" spans="1:2" x14ac:dyDescent="0.25">
      <c r="A911" s="9"/>
      <c r="B911" s="8"/>
    </row>
    <row r="912" spans="1:2" x14ac:dyDescent="0.25">
      <c r="A912" s="9"/>
      <c r="B912" s="8"/>
    </row>
    <row r="913" spans="1:2" x14ac:dyDescent="0.25">
      <c r="A913" s="9"/>
      <c r="B913" s="8"/>
    </row>
    <row r="914" spans="1:2" x14ac:dyDescent="0.25">
      <c r="A914" s="9"/>
      <c r="B914" s="8"/>
    </row>
    <row r="915" spans="1:2" x14ac:dyDescent="0.25">
      <c r="A915" s="9"/>
      <c r="B915" s="8"/>
    </row>
    <row r="916" spans="1:2" x14ac:dyDescent="0.25">
      <c r="A916" s="9"/>
      <c r="B916" s="8"/>
    </row>
    <row r="917" spans="1:2" x14ac:dyDescent="0.25">
      <c r="A917" s="9"/>
      <c r="B917" s="8"/>
    </row>
    <row r="918" spans="1:2" x14ac:dyDescent="0.25">
      <c r="A918" s="9"/>
      <c r="B918" s="8"/>
    </row>
    <row r="919" spans="1:2" x14ac:dyDescent="0.25">
      <c r="A919" s="9"/>
      <c r="B919" s="8"/>
    </row>
    <row r="920" spans="1:2" x14ac:dyDescent="0.25">
      <c r="A920" s="9"/>
      <c r="B920" s="8"/>
    </row>
    <row r="921" spans="1:2" x14ac:dyDescent="0.25">
      <c r="A921" s="9"/>
      <c r="B921" s="8"/>
    </row>
    <row r="922" spans="1:2" x14ac:dyDescent="0.25">
      <c r="A922" s="9"/>
      <c r="B922" s="8"/>
    </row>
    <row r="923" spans="1:2" x14ac:dyDescent="0.25">
      <c r="A923" s="9"/>
      <c r="B923" s="8"/>
    </row>
    <row r="924" spans="1:2" x14ac:dyDescent="0.25">
      <c r="A924" s="9"/>
      <c r="B924" s="8"/>
    </row>
    <row r="925" spans="1:2" x14ac:dyDescent="0.25">
      <c r="A925" s="9"/>
      <c r="B925" s="8"/>
    </row>
    <row r="926" spans="1:2" x14ac:dyDescent="0.25">
      <c r="A926" s="9"/>
      <c r="B926" s="8"/>
    </row>
    <row r="927" spans="1:2" x14ac:dyDescent="0.25">
      <c r="A927" s="9"/>
      <c r="B927" s="8"/>
    </row>
    <row r="928" spans="1:2" x14ac:dyDescent="0.25">
      <c r="A928" s="9"/>
      <c r="B928" s="8"/>
    </row>
    <row r="929" spans="1:2" x14ac:dyDescent="0.25">
      <c r="A929" s="9"/>
      <c r="B929" s="8"/>
    </row>
    <row r="930" spans="1:2" x14ac:dyDescent="0.25">
      <c r="A930" s="9"/>
      <c r="B930" s="8"/>
    </row>
    <row r="931" spans="1:2" x14ac:dyDescent="0.25">
      <c r="A931" s="9"/>
      <c r="B931" s="8"/>
    </row>
    <row r="932" spans="1:2" x14ac:dyDescent="0.25">
      <c r="A932" s="9"/>
      <c r="B932" s="8"/>
    </row>
    <row r="933" spans="1:2" x14ac:dyDescent="0.25">
      <c r="A933" s="9"/>
      <c r="B933" s="8"/>
    </row>
    <row r="934" spans="1:2" x14ac:dyDescent="0.25">
      <c r="A934" s="9"/>
      <c r="B934" s="8"/>
    </row>
    <row r="935" spans="1:2" x14ac:dyDescent="0.25">
      <c r="A935" s="9"/>
      <c r="B935" s="8"/>
    </row>
    <row r="936" spans="1:2" x14ac:dyDescent="0.25">
      <c r="A936" s="9"/>
      <c r="B936" s="8"/>
    </row>
    <row r="937" spans="1:2" x14ac:dyDescent="0.25">
      <c r="A937" s="9"/>
      <c r="B937" s="8"/>
    </row>
    <row r="938" spans="1:2" x14ac:dyDescent="0.25">
      <c r="A938" s="9"/>
      <c r="B938" s="8"/>
    </row>
    <row r="939" spans="1:2" x14ac:dyDescent="0.25">
      <c r="A939" s="9"/>
      <c r="B939" s="8"/>
    </row>
    <row r="940" spans="1:2" x14ac:dyDescent="0.25">
      <c r="A940" s="9"/>
      <c r="B940" s="8"/>
    </row>
    <row r="941" spans="1:2" x14ac:dyDescent="0.25">
      <c r="A941" s="9"/>
      <c r="B941" s="8"/>
    </row>
    <row r="942" spans="1:2" x14ac:dyDescent="0.25">
      <c r="A942" s="9"/>
      <c r="B942" s="8"/>
    </row>
    <row r="943" spans="1:2" x14ac:dyDescent="0.25">
      <c r="A943" s="9"/>
      <c r="B943" s="8"/>
    </row>
    <row r="944" spans="1:2" x14ac:dyDescent="0.25">
      <c r="A944" s="9"/>
      <c r="B944" s="8"/>
    </row>
    <row r="945" spans="1:2" x14ac:dyDescent="0.25">
      <c r="A945" s="9"/>
      <c r="B945" s="8"/>
    </row>
    <row r="946" spans="1:2" x14ac:dyDescent="0.25">
      <c r="A946" s="9"/>
      <c r="B946" s="8"/>
    </row>
    <row r="947" spans="1:2" x14ac:dyDescent="0.25">
      <c r="A947" s="9"/>
      <c r="B947" s="8"/>
    </row>
    <row r="948" spans="1:2" x14ac:dyDescent="0.25">
      <c r="A948" s="9"/>
      <c r="B948" s="8"/>
    </row>
    <row r="949" spans="1:2" x14ac:dyDescent="0.25">
      <c r="A949" s="9"/>
      <c r="B949" s="8"/>
    </row>
    <row r="950" spans="1:2" x14ac:dyDescent="0.25">
      <c r="A950" s="9"/>
      <c r="B950" s="8"/>
    </row>
    <row r="951" spans="1:2" x14ac:dyDescent="0.25">
      <c r="A951" s="9"/>
      <c r="B951" s="8"/>
    </row>
    <row r="952" spans="1:2" x14ac:dyDescent="0.25">
      <c r="A952" s="9"/>
      <c r="B952" s="8"/>
    </row>
    <row r="953" spans="1:2" x14ac:dyDescent="0.25">
      <c r="A953" s="9"/>
      <c r="B953" s="8"/>
    </row>
    <row r="954" spans="1:2" x14ac:dyDescent="0.25">
      <c r="A954" s="9"/>
      <c r="B954" s="8"/>
    </row>
    <row r="955" spans="1:2" x14ac:dyDescent="0.25">
      <c r="A955" s="9"/>
      <c r="B955" s="8"/>
    </row>
    <row r="956" spans="1:2" x14ac:dyDescent="0.25">
      <c r="A956" s="9"/>
      <c r="B956" s="8"/>
    </row>
    <row r="957" spans="1:2" x14ac:dyDescent="0.25">
      <c r="A957" s="9"/>
      <c r="B957" s="8"/>
    </row>
    <row r="958" spans="1:2" x14ac:dyDescent="0.25">
      <c r="A958" s="9"/>
      <c r="B958" s="8"/>
    </row>
    <row r="959" spans="1:2" x14ac:dyDescent="0.25">
      <c r="A959" s="9"/>
      <c r="B959" s="8"/>
    </row>
    <row r="960" spans="1:2" x14ac:dyDescent="0.25">
      <c r="A960" s="9"/>
      <c r="B960" s="8"/>
    </row>
    <row r="961" spans="1:2" x14ac:dyDescent="0.25">
      <c r="A961" s="9"/>
      <c r="B961" s="8"/>
    </row>
    <row r="962" spans="1:2" x14ac:dyDescent="0.25">
      <c r="A962" s="9"/>
      <c r="B962" s="8"/>
    </row>
    <row r="963" spans="1:2" x14ac:dyDescent="0.25">
      <c r="A963" s="9"/>
      <c r="B963" s="8"/>
    </row>
    <row r="964" spans="1:2" x14ac:dyDescent="0.25">
      <c r="A964" s="9"/>
      <c r="B964" s="8"/>
    </row>
    <row r="965" spans="1:2" x14ac:dyDescent="0.25">
      <c r="A965" s="9"/>
      <c r="B965" s="8"/>
    </row>
    <row r="966" spans="1:2" x14ac:dyDescent="0.25">
      <c r="A966" s="9"/>
      <c r="B966" s="8"/>
    </row>
    <row r="967" spans="1:2" x14ac:dyDescent="0.25">
      <c r="A967" s="9"/>
      <c r="B967" s="8"/>
    </row>
    <row r="968" spans="1:2" x14ac:dyDescent="0.25">
      <c r="A968" s="9"/>
      <c r="B968" s="8"/>
    </row>
    <row r="969" spans="1:2" x14ac:dyDescent="0.25">
      <c r="A969" s="9"/>
      <c r="B969" s="8"/>
    </row>
    <row r="970" spans="1:2" x14ac:dyDescent="0.25">
      <c r="A970" s="9"/>
      <c r="B970" s="8"/>
    </row>
    <row r="971" spans="1:2" x14ac:dyDescent="0.25">
      <c r="A971" s="9"/>
      <c r="B971" s="8"/>
    </row>
    <row r="972" spans="1:2" x14ac:dyDescent="0.25">
      <c r="A972" s="9"/>
      <c r="B972" s="8"/>
    </row>
    <row r="973" spans="1:2" x14ac:dyDescent="0.25">
      <c r="A973" s="9"/>
      <c r="B973" s="8"/>
    </row>
    <row r="974" spans="1:2" x14ac:dyDescent="0.25">
      <c r="A974" s="9"/>
      <c r="B974" s="8"/>
    </row>
    <row r="975" spans="1:2" x14ac:dyDescent="0.25">
      <c r="A975" s="9"/>
      <c r="B975" s="8"/>
    </row>
    <row r="976" spans="1:2" x14ac:dyDescent="0.25">
      <c r="A976" s="9"/>
      <c r="B976" s="8"/>
    </row>
    <row r="977" spans="1:2" x14ac:dyDescent="0.25">
      <c r="A977" s="9"/>
      <c r="B977" s="8"/>
    </row>
    <row r="978" spans="1:2" x14ac:dyDescent="0.25">
      <c r="A978" s="9"/>
      <c r="B978" s="8"/>
    </row>
    <row r="979" spans="1:2" x14ac:dyDescent="0.25">
      <c r="A979" s="9"/>
      <c r="B979" s="8"/>
    </row>
    <row r="980" spans="1:2" x14ac:dyDescent="0.25">
      <c r="A980" s="9"/>
      <c r="B980" s="8"/>
    </row>
    <row r="981" spans="1:2" x14ac:dyDescent="0.25">
      <c r="A981" s="9"/>
      <c r="B981" s="8"/>
    </row>
    <row r="982" spans="1:2" x14ac:dyDescent="0.25">
      <c r="A982" s="9"/>
      <c r="B982" s="8"/>
    </row>
    <row r="983" spans="1:2" x14ac:dyDescent="0.25">
      <c r="A983" s="9"/>
      <c r="B983" s="8"/>
    </row>
    <row r="984" spans="1:2" x14ac:dyDescent="0.25">
      <c r="A984" s="9"/>
      <c r="B984" s="8"/>
    </row>
    <row r="985" spans="1:2" x14ac:dyDescent="0.25">
      <c r="A985" s="9"/>
      <c r="B985" s="8"/>
    </row>
    <row r="986" spans="1:2" x14ac:dyDescent="0.25">
      <c r="A986" s="9"/>
      <c r="B986" s="8"/>
    </row>
    <row r="987" spans="1:2" x14ac:dyDescent="0.25">
      <c r="A987" s="9"/>
      <c r="B987" s="8"/>
    </row>
    <row r="988" spans="1:2" x14ac:dyDescent="0.25">
      <c r="A988" s="9"/>
      <c r="B988" s="8"/>
    </row>
    <row r="989" spans="1:2" x14ac:dyDescent="0.25">
      <c r="A989" s="9"/>
      <c r="B989" s="8"/>
    </row>
    <row r="990" spans="1:2" x14ac:dyDescent="0.25">
      <c r="A990" s="9"/>
      <c r="B990" s="8"/>
    </row>
    <row r="991" spans="1:2" x14ac:dyDescent="0.25">
      <c r="A991" s="9"/>
      <c r="B991" s="8"/>
    </row>
    <row r="992" spans="1:2" x14ac:dyDescent="0.25">
      <c r="A992" s="9"/>
      <c r="B992" s="8"/>
    </row>
    <row r="993" spans="1:2" x14ac:dyDescent="0.25">
      <c r="A993" s="9"/>
      <c r="B993" s="8"/>
    </row>
    <row r="994" spans="1:2" x14ac:dyDescent="0.25">
      <c r="A994" s="9"/>
      <c r="B994" s="8"/>
    </row>
    <row r="995" spans="1:2" x14ac:dyDescent="0.25">
      <c r="A995" s="9"/>
      <c r="B995" s="8"/>
    </row>
    <row r="996" spans="1:2" x14ac:dyDescent="0.25">
      <c r="A996" s="9"/>
      <c r="B996" s="8"/>
    </row>
    <row r="997" spans="1:2" x14ac:dyDescent="0.25">
      <c r="A997" s="9"/>
      <c r="B997" s="8"/>
    </row>
    <row r="998" spans="1:2" x14ac:dyDescent="0.25">
      <c r="A998" s="9"/>
      <c r="B998" s="8"/>
    </row>
    <row r="999" spans="1:2" x14ac:dyDescent="0.25">
      <c r="A999" s="9"/>
      <c r="B999" s="8"/>
    </row>
    <row r="1000" spans="1:2" x14ac:dyDescent="0.25">
      <c r="A1000" s="9"/>
      <c r="B1000" s="8"/>
    </row>
    <row r="1001" spans="1:2" x14ac:dyDescent="0.25">
      <c r="A1001" s="9"/>
      <c r="B1001" s="8"/>
    </row>
    <row r="1002" spans="1:2" x14ac:dyDescent="0.25">
      <c r="A1002" s="9"/>
      <c r="B1002" s="8"/>
    </row>
    <row r="1003" spans="1:2" x14ac:dyDescent="0.25">
      <c r="A1003" s="9"/>
      <c r="B1003" s="8"/>
    </row>
    <row r="1004" spans="1:2" x14ac:dyDescent="0.25">
      <c r="A1004" s="9"/>
      <c r="B1004" s="8"/>
    </row>
    <row r="1005" spans="1:2" x14ac:dyDescent="0.25">
      <c r="A1005" s="9"/>
      <c r="B1005" s="8"/>
    </row>
    <row r="1006" spans="1:2" x14ac:dyDescent="0.25">
      <c r="A1006" s="9"/>
      <c r="B1006" s="8"/>
    </row>
    <row r="1007" spans="1:2" x14ac:dyDescent="0.25">
      <c r="A1007" s="9"/>
      <c r="B1007" s="8"/>
    </row>
    <row r="1008" spans="1:2" x14ac:dyDescent="0.25">
      <c r="A1008" s="9"/>
      <c r="B1008" s="8"/>
    </row>
    <row r="1009" spans="1:2" x14ac:dyDescent="0.25">
      <c r="A1009" s="9"/>
      <c r="B1009" s="8"/>
    </row>
    <row r="1010" spans="1:2" x14ac:dyDescent="0.25">
      <c r="A1010" s="9"/>
      <c r="B1010" s="8"/>
    </row>
    <row r="1011" spans="1:2" x14ac:dyDescent="0.25">
      <c r="A1011" s="9"/>
      <c r="B1011" s="8"/>
    </row>
    <row r="1012" spans="1:2" x14ac:dyDescent="0.25">
      <c r="A1012" s="9"/>
      <c r="B1012" s="8"/>
    </row>
    <row r="1013" spans="1:2" x14ac:dyDescent="0.25">
      <c r="A1013" s="9"/>
      <c r="B1013" s="8"/>
    </row>
    <row r="1014" spans="1:2" x14ac:dyDescent="0.25">
      <c r="A1014" s="9"/>
      <c r="B1014" s="8"/>
    </row>
    <row r="1015" spans="1:2" x14ac:dyDescent="0.25">
      <c r="A1015" s="9"/>
      <c r="B1015" s="8"/>
    </row>
    <row r="1016" spans="1:2" x14ac:dyDescent="0.25">
      <c r="A1016" s="9"/>
      <c r="B1016" s="8"/>
    </row>
    <row r="1017" spans="1:2" x14ac:dyDescent="0.25">
      <c r="A1017" s="9"/>
      <c r="B1017" s="8"/>
    </row>
    <row r="1018" spans="1:2" x14ac:dyDescent="0.25">
      <c r="A1018" s="9"/>
      <c r="B1018" s="8"/>
    </row>
    <row r="1019" spans="1:2" x14ac:dyDescent="0.25">
      <c r="A1019" s="9"/>
      <c r="B1019" s="8"/>
    </row>
    <row r="1020" spans="1:2" x14ac:dyDescent="0.25">
      <c r="A1020" s="9"/>
      <c r="B1020" s="8"/>
    </row>
    <row r="1021" spans="1:2" x14ac:dyDescent="0.25">
      <c r="A1021" s="9"/>
      <c r="B1021" s="8"/>
    </row>
    <row r="1022" spans="1:2" x14ac:dyDescent="0.25">
      <c r="A1022" s="9"/>
      <c r="B1022" s="8"/>
    </row>
    <row r="1023" spans="1:2" x14ac:dyDescent="0.25">
      <c r="A1023" s="9"/>
      <c r="B1023" s="8"/>
    </row>
    <row r="1024" spans="1:2" x14ac:dyDescent="0.25">
      <c r="A1024" s="9"/>
      <c r="B1024" s="8"/>
    </row>
    <row r="1025" spans="1:2" x14ac:dyDescent="0.25">
      <c r="A1025" s="9"/>
      <c r="B1025" s="8"/>
    </row>
    <row r="1026" spans="1:2" x14ac:dyDescent="0.25">
      <c r="A1026" s="9"/>
      <c r="B1026" s="8"/>
    </row>
    <row r="1027" spans="1:2" x14ac:dyDescent="0.25">
      <c r="A1027" s="9"/>
      <c r="B1027" s="8"/>
    </row>
    <row r="1028" spans="1:2" x14ac:dyDescent="0.25">
      <c r="A1028" s="9"/>
      <c r="B1028" s="8"/>
    </row>
    <row r="1029" spans="1:2" x14ac:dyDescent="0.25">
      <c r="A1029" s="9"/>
      <c r="B1029" s="8"/>
    </row>
    <row r="1030" spans="1:2" x14ac:dyDescent="0.25">
      <c r="A1030" s="9"/>
      <c r="B1030" s="8"/>
    </row>
    <row r="1031" spans="1:2" x14ac:dyDescent="0.25">
      <c r="A1031" s="9"/>
      <c r="B1031" s="8"/>
    </row>
    <row r="1032" spans="1:2" x14ac:dyDescent="0.25">
      <c r="A1032" s="9"/>
      <c r="B1032" s="8"/>
    </row>
    <row r="1033" spans="1:2" x14ac:dyDescent="0.25">
      <c r="A1033" s="9"/>
      <c r="B1033" s="8"/>
    </row>
    <row r="1034" spans="1:2" x14ac:dyDescent="0.25">
      <c r="A1034" s="9"/>
      <c r="B1034" s="8"/>
    </row>
    <row r="1035" spans="1:2" x14ac:dyDescent="0.25">
      <c r="A1035" s="9"/>
      <c r="B1035" s="8"/>
    </row>
    <row r="1036" spans="1:2" x14ac:dyDescent="0.25">
      <c r="A1036" s="9"/>
      <c r="B1036" s="8"/>
    </row>
    <row r="1037" spans="1:2" x14ac:dyDescent="0.25">
      <c r="A1037" s="9"/>
      <c r="B1037" s="8"/>
    </row>
    <row r="1038" spans="1:2" x14ac:dyDescent="0.25">
      <c r="A1038" s="9"/>
      <c r="B1038" s="8"/>
    </row>
    <row r="1039" spans="1:2" x14ac:dyDescent="0.25">
      <c r="A1039" s="9"/>
      <c r="B1039" s="8"/>
    </row>
    <row r="1040" spans="1:2" x14ac:dyDescent="0.25">
      <c r="A1040" s="9"/>
      <c r="B1040" s="8"/>
    </row>
    <row r="1041" spans="1:2" x14ac:dyDescent="0.25">
      <c r="A1041" s="9"/>
      <c r="B1041" s="8"/>
    </row>
    <row r="1042" spans="1:2" x14ac:dyDescent="0.25">
      <c r="A1042" s="9"/>
      <c r="B1042" s="8"/>
    </row>
    <row r="1043" spans="1:2" x14ac:dyDescent="0.25">
      <c r="A1043" s="9"/>
      <c r="B1043" s="8"/>
    </row>
    <row r="1044" spans="1:2" x14ac:dyDescent="0.25">
      <c r="A1044" s="9"/>
      <c r="B1044" s="8"/>
    </row>
    <row r="1045" spans="1:2" x14ac:dyDescent="0.25">
      <c r="A1045" s="9"/>
      <c r="B1045" s="8"/>
    </row>
    <row r="1046" spans="1:2" x14ac:dyDescent="0.25">
      <c r="A1046" s="9"/>
      <c r="B1046" s="8"/>
    </row>
    <row r="1047" spans="1:2" x14ac:dyDescent="0.25">
      <c r="A1047" s="9"/>
      <c r="B1047" s="8"/>
    </row>
    <row r="1048" spans="1:2" x14ac:dyDescent="0.25">
      <c r="A1048" s="9"/>
      <c r="B1048" s="8"/>
    </row>
    <row r="1049" spans="1:2" x14ac:dyDescent="0.25">
      <c r="A1049" s="9"/>
      <c r="B1049" s="8"/>
    </row>
    <row r="1050" spans="1:2" x14ac:dyDescent="0.25">
      <c r="A1050" s="9"/>
      <c r="B1050" s="8"/>
    </row>
    <row r="1051" spans="1:2" x14ac:dyDescent="0.25">
      <c r="A1051" s="9"/>
      <c r="B1051" s="8"/>
    </row>
    <row r="1052" spans="1:2" x14ac:dyDescent="0.25">
      <c r="A1052" s="9"/>
      <c r="B1052" s="8"/>
    </row>
    <row r="1053" spans="1:2" x14ac:dyDescent="0.25">
      <c r="A1053" s="9"/>
      <c r="B1053" s="8"/>
    </row>
    <row r="1054" spans="1:2" x14ac:dyDescent="0.25">
      <c r="A1054" s="9"/>
      <c r="B1054" s="8"/>
    </row>
    <row r="1055" spans="1:2" x14ac:dyDescent="0.25">
      <c r="A1055" s="9"/>
      <c r="B1055" s="8"/>
    </row>
    <row r="1056" spans="1:2" x14ac:dyDescent="0.25">
      <c r="A1056" s="9"/>
      <c r="B1056" s="8"/>
    </row>
    <row r="1057" spans="1:2" x14ac:dyDescent="0.25">
      <c r="A1057" s="9"/>
      <c r="B1057" s="8"/>
    </row>
    <row r="1058" spans="1:2" x14ac:dyDescent="0.25">
      <c r="A1058" s="9"/>
      <c r="B1058" s="8"/>
    </row>
    <row r="1059" spans="1:2" x14ac:dyDescent="0.25">
      <c r="A1059" s="9"/>
      <c r="B1059" s="8"/>
    </row>
    <row r="1060" spans="1:2" x14ac:dyDescent="0.25">
      <c r="A1060" s="9"/>
      <c r="B1060" s="8"/>
    </row>
    <row r="1061" spans="1:2" x14ac:dyDescent="0.25">
      <c r="A1061" s="9"/>
      <c r="B1061" s="8"/>
    </row>
    <row r="1062" spans="1:2" x14ac:dyDescent="0.25">
      <c r="A1062" s="9"/>
      <c r="B1062" s="8"/>
    </row>
    <row r="1063" spans="1:2" x14ac:dyDescent="0.25">
      <c r="A1063" s="9"/>
      <c r="B1063" s="8"/>
    </row>
    <row r="1064" spans="1:2" x14ac:dyDescent="0.25">
      <c r="A1064" s="9"/>
      <c r="B1064" s="8"/>
    </row>
    <row r="1065" spans="1:2" x14ac:dyDescent="0.25">
      <c r="A1065" s="9"/>
      <c r="B1065" s="8"/>
    </row>
    <row r="1066" spans="1:2" x14ac:dyDescent="0.25">
      <c r="A1066" s="9"/>
      <c r="B1066" s="8"/>
    </row>
    <row r="1067" spans="1:2" x14ac:dyDescent="0.25">
      <c r="A1067" s="9"/>
      <c r="B1067" s="8"/>
    </row>
    <row r="1068" spans="1:2" x14ac:dyDescent="0.25">
      <c r="A1068" s="9"/>
      <c r="B1068" s="8"/>
    </row>
    <row r="1069" spans="1:2" x14ac:dyDescent="0.25">
      <c r="A1069" s="9" t="str">
        <f t="array" ref="A1069">IF(ISERROR(INDEX(List,MATCH(0,COUNTIF(List,"&lt;"&amp;List)-SUM(COUNTIF(List,$A$258:A1068)),0))),"",INDEX(List,MATCH(0,COUNTIF(List,"&lt;"&amp;List)-SUM(COUNTIF(List,$A$258:A1068),0))))</f>
        <v>[Account (Name)]</v>
      </c>
      <c r="B1069" s="8">
        <f>IF(A1069="","",MAX(B$258:B1068)+1)</f>
        <v>1</v>
      </c>
    </row>
    <row r="1070" spans="1:2" x14ac:dyDescent="0.25">
      <c r="A1070" s="9" t="str">
        <f t="array" ref="A1070">IF(ISERROR(INDEX(List,MATCH(0,COUNTIF(List,"&lt;"&amp;List)-SUM(COUNTIF(List,$A$258:A1069)),0))),"",INDEX(List,MATCH(0,COUNTIF(List,"&lt;"&amp;List)-SUM(COUNTIF(List,$A$258:A1069),0))))</f>
        <v>[Account (Name)]</v>
      </c>
      <c r="B1070" s="8">
        <f>IF(A1070="","",MAX(B$258:B1069)+1)</f>
        <v>2</v>
      </c>
    </row>
    <row r="1071" spans="1:2" x14ac:dyDescent="0.25">
      <c r="A1071" s="9" t="str">
        <f t="array" ref="A1071">IF(ISERROR(INDEX(List,MATCH(0,COUNTIF(List,"&lt;"&amp;List)-SUM(COUNTIF(List,$A$258:A1070)),0))),"",INDEX(List,MATCH(0,COUNTIF(List,"&lt;"&amp;List)-SUM(COUNTIF(List,$A$258:A1070),0))))</f>
        <v>Ministry of Health of the Republic of El Salvador</v>
      </c>
      <c r="B1071" s="8">
        <f>IF(A1071="","",MAX(B$258:B1070)+1)</f>
        <v>3</v>
      </c>
    </row>
    <row r="1072" spans="1:2" x14ac:dyDescent="0.25">
      <c r="A1072" s="9">
        <f t="array" ref="A1072">IF(ISERROR(INDEX(List,MATCH(0,COUNTIF(List,"&lt;"&amp;List)-SUM(COUNTIF(List,$A$258:A1071)),0))),"",INDEX(List,MATCH(0,COUNTIF(List,"&lt;"&amp;List)-SUM(COUNTIF(List,$A$258:A1071),0))))</f>
        <v>0</v>
      </c>
      <c r="B1072" s="8">
        <f>IF(A1072="","",MAX(B$258:B1071)+1)</f>
        <v>4</v>
      </c>
    </row>
  </sheetData>
  <sheetProtection selectLockedCells="1" selectUnlockedCells="1"/>
  <mergeCells count="2">
    <mergeCell ref="A1:D1"/>
    <mergeCell ref="A17:D17"/>
  </mergeCells>
  <dataValidations count="2">
    <dataValidation type="custom" allowBlank="1" showInputMessage="1" showErrorMessage="1" errorTitle="X-Author for Excel" error="Id and Lookup fields are not editable." promptTitle="X-Author for Excel" sqref="D3:D10 D19:D255" xr:uid="{00000000-0002-0000-1400-000000000000}">
      <formula1>""</formula1>
    </dataValidation>
    <dataValidation type="custom" allowBlank="1" showInputMessage="1" showErrorMessage="1" errorTitle="X-Author for Excel" error="Id and Lookup fields are not editable." promptTitle="X-Author for Excel" sqref="E3:E10" xr:uid="{5F72CE79-8704-46E9-83DA-4E2C03211AFE}">
      <formula1>""</formula1>
    </dataValidation>
  </dataValidation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8"/>
  <dimension ref="A1:BF25"/>
  <sheetViews>
    <sheetView workbookViewId="0"/>
  </sheetViews>
  <sheetFormatPr defaultRowHeight="15.5" x14ac:dyDescent="0.35"/>
  <sheetData>
    <row r="1" spans="1:58" x14ac:dyDescent="0.35">
      <c r="A1" s="129" t="s">
        <v>991</v>
      </c>
      <c r="B1" t="s">
        <v>255</v>
      </c>
      <c r="Y1" t="s">
        <v>265</v>
      </c>
      <c r="Z1" t="s">
        <v>266</v>
      </c>
      <c r="AA1" t="s">
        <v>1000</v>
      </c>
      <c r="AB1" t="s">
        <v>1002</v>
      </c>
      <c r="AC1" t="s">
        <v>1005</v>
      </c>
      <c r="AD1" t="s">
        <v>1010</v>
      </c>
      <c r="AE1" t="s">
        <v>1035</v>
      </c>
      <c r="AF1" t="s">
        <v>1036</v>
      </c>
      <c r="AG1" t="s">
        <v>1037</v>
      </c>
      <c r="AH1" t="s">
        <v>1038</v>
      </c>
      <c r="AI1" t="s">
        <v>1039</v>
      </c>
      <c r="AJ1" t="s">
        <v>1040</v>
      </c>
      <c r="AK1" t="s">
        <v>1041</v>
      </c>
      <c r="AL1" t="s">
        <v>1042</v>
      </c>
      <c r="AM1" t="s">
        <v>1043</v>
      </c>
      <c r="AN1" t="s">
        <v>1044</v>
      </c>
      <c r="AO1" t="s">
        <v>1045</v>
      </c>
      <c r="AP1" t="s">
        <v>1046</v>
      </c>
      <c r="AQ1" t="s">
        <v>1047</v>
      </c>
      <c r="AR1" t="s">
        <v>256</v>
      </c>
      <c r="AS1" t="s">
        <v>1052</v>
      </c>
      <c r="AT1" t="s">
        <v>262</v>
      </c>
      <c r="AU1" t="s">
        <v>264</v>
      </c>
      <c r="AV1" t="s">
        <v>261</v>
      </c>
      <c r="AW1" t="s">
        <v>263</v>
      </c>
      <c r="AX1" t="s">
        <v>1053</v>
      </c>
      <c r="AY1" t="s">
        <v>1054</v>
      </c>
      <c r="AZ1" t="s">
        <v>1055</v>
      </c>
      <c r="BA1" t="s">
        <v>1056</v>
      </c>
      <c r="BB1" t="s">
        <v>1057</v>
      </c>
      <c r="BC1" t="s">
        <v>1058</v>
      </c>
      <c r="BD1" t="s">
        <v>1059</v>
      </c>
      <c r="BE1" t="s">
        <v>1060</v>
      </c>
      <c r="BF1" t="s">
        <v>1061</v>
      </c>
    </row>
    <row r="2" spans="1:58" x14ac:dyDescent="0.35">
      <c r="Y2" s="144" t="s">
        <v>270</v>
      </c>
      <c r="Z2" s="144" t="s">
        <v>271</v>
      </c>
      <c r="AA2" s="144" t="s">
        <v>1001</v>
      </c>
      <c r="AB2" s="144" t="s">
        <v>1003</v>
      </c>
      <c r="AC2" s="144" t="s">
        <v>1006</v>
      </c>
      <c r="AD2" s="144" t="s">
        <v>1011</v>
      </c>
      <c r="AE2" s="144" t="s">
        <v>439</v>
      </c>
      <c r="AF2" s="144" t="s">
        <v>254</v>
      </c>
      <c r="AG2" s="144" t="s">
        <v>1011</v>
      </c>
      <c r="AH2" s="144" t="s">
        <v>1011</v>
      </c>
      <c r="AI2" s="144" t="s">
        <v>1011</v>
      </c>
      <c r="AJ2" s="144" t="s">
        <v>254</v>
      </c>
      <c r="AK2" s="144" t="s">
        <v>1011</v>
      </c>
      <c r="AL2" s="144" t="s">
        <v>1011</v>
      </c>
      <c r="AM2" s="144" t="s">
        <v>1011</v>
      </c>
      <c r="AN2" s="144" t="s">
        <v>439</v>
      </c>
      <c r="AO2" s="144" t="s">
        <v>1011</v>
      </c>
      <c r="AP2" s="144" t="s">
        <v>254</v>
      </c>
      <c r="AQ2" s="144" t="s">
        <v>1048</v>
      </c>
      <c r="AR2" s="144" t="s">
        <v>257</v>
      </c>
      <c r="AS2" s="144" t="s">
        <v>257</v>
      </c>
      <c r="AT2" s="144" t="s">
        <v>257</v>
      </c>
      <c r="AU2" s="144" t="s">
        <v>257</v>
      </c>
      <c r="AV2" s="144" t="s">
        <v>257</v>
      </c>
      <c r="AW2" s="144" t="s">
        <v>257</v>
      </c>
      <c r="AX2" s="144" t="s">
        <v>257</v>
      </c>
      <c r="AY2" s="144" t="s">
        <v>257</v>
      </c>
      <c r="AZ2" s="144" t="s">
        <v>621</v>
      </c>
      <c r="BA2" s="144" t="s">
        <v>621</v>
      </c>
      <c r="BB2" s="144" t="s">
        <v>621</v>
      </c>
      <c r="BC2" s="144" t="s">
        <v>621</v>
      </c>
      <c r="BD2" s="144" t="s">
        <v>621</v>
      </c>
      <c r="BE2" s="144" t="s">
        <v>621</v>
      </c>
      <c r="BF2" s="144" t="s">
        <v>621</v>
      </c>
    </row>
    <row r="3" spans="1:58" x14ac:dyDescent="0.35">
      <c r="Y3" s="144" t="s">
        <v>272</v>
      </c>
      <c r="Z3" s="144" t="s">
        <v>273</v>
      </c>
      <c r="AB3" s="144" t="s">
        <v>1004</v>
      </c>
      <c r="AC3" s="144" t="s">
        <v>1007</v>
      </c>
      <c r="AD3" s="144" t="s">
        <v>1012</v>
      </c>
      <c r="AE3" s="144" t="s">
        <v>281</v>
      </c>
      <c r="AG3" s="144" t="s">
        <v>1012</v>
      </c>
      <c r="AH3" s="144" t="s">
        <v>1012</v>
      </c>
      <c r="AI3" s="144" t="s">
        <v>1012</v>
      </c>
      <c r="AK3" s="144" t="s">
        <v>1012</v>
      </c>
      <c r="AL3" s="144" t="s">
        <v>1012</v>
      </c>
      <c r="AM3" s="144" t="s">
        <v>1012</v>
      </c>
      <c r="AN3" s="144" t="s">
        <v>281</v>
      </c>
      <c r="AO3" s="144" t="s">
        <v>1012</v>
      </c>
      <c r="AQ3" s="144" t="s">
        <v>1049</v>
      </c>
      <c r="AR3" s="144" t="s">
        <v>258</v>
      </c>
      <c r="AS3" s="144" t="s">
        <v>258</v>
      </c>
      <c r="AT3" s="144" t="s">
        <v>258</v>
      </c>
      <c r="AU3" s="144" t="s">
        <v>258</v>
      </c>
      <c r="AV3" s="144" t="s">
        <v>258</v>
      </c>
      <c r="AW3" s="144" t="s">
        <v>258</v>
      </c>
      <c r="AX3" s="144" t="s">
        <v>258</v>
      </c>
      <c r="AY3" s="144" t="s">
        <v>258</v>
      </c>
      <c r="AZ3" s="144" t="s">
        <v>622</v>
      </c>
      <c r="BA3" s="144" t="s">
        <v>622</v>
      </c>
      <c r="BB3" s="144" t="s">
        <v>622</v>
      </c>
      <c r="BC3" s="144" t="s">
        <v>622</v>
      </c>
      <c r="BD3" s="144" t="s">
        <v>622</v>
      </c>
      <c r="BE3" s="144" t="s">
        <v>622</v>
      </c>
      <c r="BF3" s="144" t="s">
        <v>622</v>
      </c>
    </row>
    <row r="4" spans="1:58" x14ac:dyDescent="0.35">
      <c r="Y4" s="144" t="s">
        <v>30</v>
      </c>
      <c r="Z4" s="144" t="s">
        <v>30</v>
      </c>
      <c r="AB4" s="144" t="s">
        <v>312</v>
      </c>
      <c r="AC4" s="144" t="s">
        <v>1008</v>
      </c>
      <c r="AD4" s="144" t="s">
        <v>1013</v>
      </c>
      <c r="AE4" s="144" t="s">
        <v>254</v>
      </c>
      <c r="AG4" s="144" t="s">
        <v>1013</v>
      </c>
      <c r="AH4" s="144" t="s">
        <v>1013</v>
      </c>
      <c r="AI4" s="144" t="s">
        <v>1013</v>
      </c>
      <c r="AK4" s="144" t="s">
        <v>1013</v>
      </c>
      <c r="AL4" s="144" t="s">
        <v>1013</v>
      </c>
      <c r="AM4" s="144" t="s">
        <v>1013</v>
      </c>
      <c r="AN4" s="144" t="s">
        <v>254</v>
      </c>
      <c r="AO4" s="144" t="s">
        <v>1013</v>
      </c>
      <c r="AQ4" s="144" t="s">
        <v>1050</v>
      </c>
      <c r="AR4" s="144" t="s">
        <v>259</v>
      </c>
      <c r="AS4" s="144" t="s">
        <v>259</v>
      </c>
      <c r="AT4" s="144" t="s">
        <v>259</v>
      </c>
      <c r="AU4" s="144" t="s">
        <v>259</v>
      </c>
      <c r="AV4" s="144" t="s">
        <v>259</v>
      </c>
      <c r="AW4" s="144" t="s">
        <v>259</v>
      </c>
      <c r="AX4" s="144" t="s">
        <v>259</v>
      </c>
      <c r="AY4" s="144" t="s">
        <v>259</v>
      </c>
      <c r="AZ4" s="144" t="s">
        <v>623</v>
      </c>
      <c r="BA4" s="144" t="s">
        <v>623</v>
      </c>
      <c r="BB4" s="144" t="s">
        <v>623</v>
      </c>
      <c r="BC4" s="144" t="s">
        <v>623</v>
      </c>
      <c r="BD4" s="144" t="s">
        <v>623</v>
      </c>
      <c r="BE4" s="144" t="s">
        <v>623</v>
      </c>
      <c r="BF4" s="144" t="s">
        <v>623</v>
      </c>
    </row>
    <row r="5" spans="1:58" x14ac:dyDescent="0.35">
      <c r="Y5" s="144" t="s">
        <v>67</v>
      </c>
      <c r="Z5" s="144" t="s">
        <v>67</v>
      </c>
      <c r="AB5" s="144" t="s">
        <v>314</v>
      </c>
      <c r="AC5" s="144" t="s">
        <v>622</v>
      </c>
      <c r="AD5" s="144" t="s">
        <v>1014</v>
      </c>
      <c r="AG5" s="144" t="s">
        <v>1014</v>
      </c>
      <c r="AH5" s="144" t="s">
        <v>1014</v>
      </c>
      <c r="AI5" s="144" t="s">
        <v>1014</v>
      </c>
      <c r="AK5" s="144" t="s">
        <v>1014</v>
      </c>
      <c r="AL5" s="144" t="s">
        <v>1014</v>
      </c>
      <c r="AM5" s="144" t="s">
        <v>1014</v>
      </c>
      <c r="AO5" s="144" t="s">
        <v>1014</v>
      </c>
      <c r="AQ5" s="144" t="s">
        <v>1051</v>
      </c>
      <c r="AS5" s="144" t="s">
        <v>260</v>
      </c>
      <c r="AT5" s="144" t="s">
        <v>260</v>
      </c>
      <c r="AU5" s="144" t="s">
        <v>260</v>
      </c>
      <c r="AV5" s="144" t="s">
        <v>260</v>
      </c>
      <c r="AW5" s="144" t="s">
        <v>260</v>
      </c>
      <c r="AX5" s="144" t="s">
        <v>260</v>
      </c>
      <c r="AY5" s="144" t="s">
        <v>260</v>
      </c>
      <c r="AZ5" s="144" t="s">
        <v>260</v>
      </c>
      <c r="BA5" s="144" t="s">
        <v>260</v>
      </c>
      <c r="BB5" s="144" t="s">
        <v>260</v>
      </c>
    </row>
    <row r="6" spans="1:58" x14ac:dyDescent="0.35">
      <c r="Y6" s="144" t="s">
        <v>1</v>
      </c>
      <c r="Z6" s="144" t="s">
        <v>1</v>
      </c>
      <c r="AB6" s="144" t="s">
        <v>313</v>
      </c>
      <c r="AC6" s="144" t="s">
        <v>623</v>
      </c>
      <c r="AD6" s="144" t="s">
        <v>1015</v>
      </c>
      <c r="AG6" s="144" t="s">
        <v>1015</v>
      </c>
      <c r="AH6" s="144" t="s">
        <v>1015</v>
      </c>
      <c r="AI6" s="144" t="s">
        <v>1015</v>
      </c>
      <c r="AK6" s="144" t="s">
        <v>1015</v>
      </c>
      <c r="AL6" s="144" t="s">
        <v>1015</v>
      </c>
      <c r="AM6" s="144" t="s">
        <v>1015</v>
      </c>
      <c r="AO6" s="144" t="s">
        <v>1015</v>
      </c>
    </row>
    <row r="7" spans="1:58" x14ac:dyDescent="0.35">
      <c r="Y7" s="144" t="s">
        <v>269</v>
      </c>
      <c r="Z7" s="144" t="s">
        <v>269</v>
      </c>
      <c r="AC7" s="144" t="s">
        <v>621</v>
      </c>
      <c r="AD7" s="144" t="s">
        <v>1016</v>
      </c>
      <c r="AG7" s="144" t="s">
        <v>1016</v>
      </c>
      <c r="AH7" s="144" t="s">
        <v>1016</v>
      </c>
      <c r="AI7" s="144" t="s">
        <v>1016</v>
      </c>
      <c r="AK7" s="144" t="s">
        <v>1016</v>
      </c>
      <c r="AL7" s="144" t="s">
        <v>1016</v>
      </c>
      <c r="AM7" s="144" t="s">
        <v>1016</v>
      </c>
      <c r="AO7" s="144" t="s">
        <v>1016</v>
      </c>
    </row>
    <row r="8" spans="1:58" x14ac:dyDescent="0.35">
      <c r="Y8" s="144" t="s">
        <v>270</v>
      </c>
      <c r="Z8" s="144" t="s">
        <v>271</v>
      </c>
      <c r="AC8" s="144" t="s">
        <v>1062</v>
      </c>
      <c r="AD8" s="144" t="s">
        <v>1017</v>
      </c>
      <c r="AG8" s="144" t="s">
        <v>1017</v>
      </c>
      <c r="AH8" s="144" t="s">
        <v>1017</v>
      </c>
      <c r="AI8" s="144" t="s">
        <v>1017</v>
      </c>
      <c r="AK8" s="144" t="s">
        <v>1017</v>
      </c>
      <c r="AL8" s="144" t="s">
        <v>1017</v>
      </c>
      <c r="AM8" s="144" t="s">
        <v>1017</v>
      </c>
      <c r="AO8" s="144" t="s">
        <v>1017</v>
      </c>
    </row>
    <row r="9" spans="1:58" x14ac:dyDescent="0.35">
      <c r="Y9" s="144" t="s">
        <v>272</v>
      </c>
      <c r="Z9" s="144" t="s">
        <v>273</v>
      </c>
      <c r="AC9" s="144" t="s">
        <v>622</v>
      </c>
      <c r="AD9" s="144" t="s">
        <v>1018</v>
      </c>
      <c r="AG9" s="144" t="s">
        <v>1018</v>
      </c>
      <c r="AH9" s="144" t="s">
        <v>1018</v>
      </c>
      <c r="AI9" s="144" t="s">
        <v>1018</v>
      </c>
      <c r="AK9" s="144" t="s">
        <v>1018</v>
      </c>
      <c r="AL9" s="144" t="s">
        <v>1018</v>
      </c>
      <c r="AM9" s="144" t="s">
        <v>1018</v>
      </c>
      <c r="AO9" s="144" t="s">
        <v>1018</v>
      </c>
    </row>
    <row r="10" spans="1:58" x14ac:dyDescent="0.35">
      <c r="Y10" s="144" t="s">
        <v>30</v>
      </c>
      <c r="Z10" s="144" t="s">
        <v>30</v>
      </c>
      <c r="AC10" s="144" t="s">
        <v>623</v>
      </c>
      <c r="AD10" s="144" t="s">
        <v>1019</v>
      </c>
      <c r="AG10" s="144" t="s">
        <v>1019</v>
      </c>
      <c r="AH10" s="144" t="s">
        <v>1019</v>
      </c>
      <c r="AI10" s="144" t="s">
        <v>1019</v>
      </c>
      <c r="AK10" s="144" t="s">
        <v>1019</v>
      </c>
      <c r="AL10" s="144" t="s">
        <v>1019</v>
      </c>
      <c r="AM10" s="144" t="s">
        <v>1019</v>
      </c>
      <c r="AO10" s="144" t="s">
        <v>1019</v>
      </c>
    </row>
    <row r="11" spans="1:58" x14ac:dyDescent="0.35">
      <c r="Y11" s="144" t="s">
        <v>67</v>
      </c>
      <c r="Z11" s="144" t="s">
        <v>67</v>
      </c>
      <c r="AC11" s="144" t="s">
        <v>621</v>
      </c>
      <c r="AD11" s="144" t="s">
        <v>1020</v>
      </c>
      <c r="AG11" s="144" t="s">
        <v>1020</v>
      </c>
      <c r="AH11" s="144" t="s">
        <v>1020</v>
      </c>
      <c r="AI11" s="144" t="s">
        <v>1020</v>
      </c>
      <c r="AK11" s="144" t="s">
        <v>1020</v>
      </c>
      <c r="AL11" s="144" t="s">
        <v>1020</v>
      </c>
      <c r="AM11" s="144" t="s">
        <v>1020</v>
      </c>
      <c r="AO11" s="144" t="s">
        <v>1020</v>
      </c>
    </row>
    <row r="12" spans="1:58" x14ac:dyDescent="0.35">
      <c r="Y12" s="144" t="s">
        <v>1</v>
      </c>
      <c r="Z12" s="144" t="s">
        <v>1</v>
      </c>
      <c r="AC12" s="144" t="s">
        <v>1009</v>
      </c>
      <c r="AD12" s="144" t="s">
        <v>1021</v>
      </c>
      <c r="AG12" s="144" t="s">
        <v>1021</v>
      </c>
      <c r="AH12" s="144" t="s">
        <v>1021</v>
      </c>
      <c r="AI12" s="144" t="s">
        <v>1021</v>
      </c>
      <c r="AK12" s="144" t="s">
        <v>1021</v>
      </c>
      <c r="AL12" s="144" t="s">
        <v>1021</v>
      </c>
      <c r="AM12" s="144" t="s">
        <v>1021</v>
      </c>
      <c r="AO12" s="144" t="s">
        <v>1021</v>
      </c>
    </row>
    <row r="13" spans="1:58" x14ac:dyDescent="0.35">
      <c r="Y13" s="144" t="s">
        <v>269</v>
      </c>
      <c r="Z13" s="144" t="s">
        <v>269</v>
      </c>
      <c r="AD13" s="144" t="s">
        <v>1022</v>
      </c>
      <c r="AG13" s="144" t="s">
        <v>1022</v>
      </c>
      <c r="AH13" s="144" t="s">
        <v>1022</v>
      </c>
      <c r="AI13" s="144" t="s">
        <v>1022</v>
      </c>
      <c r="AK13" s="144" t="s">
        <v>1022</v>
      </c>
      <c r="AL13" s="144" t="s">
        <v>1022</v>
      </c>
      <c r="AM13" s="144" t="s">
        <v>1022</v>
      </c>
      <c r="AO13" s="144" t="s">
        <v>1022</v>
      </c>
    </row>
    <row r="14" spans="1:58" x14ac:dyDescent="0.35">
      <c r="AD14" s="144" t="s">
        <v>1023</v>
      </c>
      <c r="AG14" s="144" t="s">
        <v>1023</v>
      </c>
      <c r="AH14" s="144" t="s">
        <v>1023</v>
      </c>
      <c r="AI14" s="144" t="s">
        <v>1023</v>
      </c>
      <c r="AK14" s="144" t="s">
        <v>1023</v>
      </c>
      <c r="AL14" s="144" t="s">
        <v>1023</v>
      </c>
      <c r="AM14" s="144" t="s">
        <v>1023</v>
      </c>
      <c r="AO14" s="144" t="s">
        <v>1023</v>
      </c>
    </row>
    <row r="15" spans="1:58" x14ac:dyDescent="0.35">
      <c r="AD15" s="144" t="s">
        <v>1024</v>
      </c>
      <c r="AG15" s="144" t="s">
        <v>1024</v>
      </c>
      <c r="AH15" s="144" t="s">
        <v>1024</v>
      </c>
      <c r="AI15" s="144" t="s">
        <v>1024</v>
      </c>
      <c r="AK15" s="144" t="s">
        <v>1024</v>
      </c>
      <c r="AL15" s="144" t="s">
        <v>1024</v>
      </c>
      <c r="AM15" s="144" t="s">
        <v>1024</v>
      </c>
      <c r="AO15" s="144" t="s">
        <v>1024</v>
      </c>
    </row>
    <row r="16" spans="1:58" x14ac:dyDescent="0.35">
      <c r="AD16" s="144" t="s">
        <v>1025</v>
      </c>
      <c r="AG16" s="144" t="s">
        <v>1025</v>
      </c>
      <c r="AH16" s="144" t="s">
        <v>1025</v>
      </c>
      <c r="AI16" s="144" t="s">
        <v>1025</v>
      </c>
      <c r="AK16" s="144" t="s">
        <v>1025</v>
      </c>
      <c r="AL16" s="144" t="s">
        <v>1025</v>
      </c>
      <c r="AM16" s="144" t="s">
        <v>1025</v>
      </c>
      <c r="AO16" s="144" t="s">
        <v>1025</v>
      </c>
    </row>
    <row r="17" spans="30:41" x14ac:dyDescent="0.35">
      <c r="AD17" s="144" t="s">
        <v>1026</v>
      </c>
      <c r="AG17" s="144" t="s">
        <v>1026</v>
      </c>
      <c r="AH17" s="144" t="s">
        <v>1026</v>
      </c>
      <c r="AI17" s="144" t="s">
        <v>1026</v>
      </c>
      <c r="AK17" s="144" t="s">
        <v>1026</v>
      </c>
      <c r="AL17" s="144" t="s">
        <v>1026</v>
      </c>
      <c r="AM17" s="144" t="s">
        <v>1026</v>
      </c>
      <c r="AO17" s="144" t="s">
        <v>1026</v>
      </c>
    </row>
    <row r="18" spans="30:41" x14ac:dyDescent="0.35">
      <c r="AD18" s="144" t="s">
        <v>1027</v>
      </c>
      <c r="AG18" s="144" t="s">
        <v>1027</v>
      </c>
      <c r="AH18" s="144" t="s">
        <v>1027</v>
      </c>
      <c r="AI18" s="144" t="s">
        <v>1027</v>
      </c>
      <c r="AK18" s="144" t="s">
        <v>1027</v>
      </c>
      <c r="AL18" s="144" t="s">
        <v>1027</v>
      </c>
      <c r="AM18" s="144" t="s">
        <v>1027</v>
      </c>
      <c r="AO18" s="144" t="s">
        <v>1027</v>
      </c>
    </row>
    <row r="19" spans="30:41" x14ac:dyDescent="0.35">
      <c r="AD19" s="144" t="s">
        <v>1028</v>
      </c>
      <c r="AG19" s="144" t="s">
        <v>1028</v>
      </c>
      <c r="AH19" s="144" t="s">
        <v>1028</v>
      </c>
      <c r="AI19" s="144" t="s">
        <v>1028</v>
      </c>
      <c r="AK19" s="144" t="s">
        <v>1028</v>
      </c>
      <c r="AL19" s="144" t="s">
        <v>1028</v>
      </c>
      <c r="AM19" s="144" t="s">
        <v>1028</v>
      </c>
      <c r="AO19" s="144" t="s">
        <v>1028</v>
      </c>
    </row>
    <row r="20" spans="30:41" x14ac:dyDescent="0.35">
      <c r="AD20" s="144" t="s">
        <v>1029</v>
      </c>
      <c r="AG20" s="144" t="s">
        <v>1029</v>
      </c>
      <c r="AH20" s="144" t="s">
        <v>1029</v>
      </c>
      <c r="AI20" s="144" t="s">
        <v>1029</v>
      </c>
      <c r="AK20" s="144" t="s">
        <v>1029</v>
      </c>
      <c r="AL20" s="144" t="s">
        <v>1029</v>
      </c>
      <c r="AM20" s="144" t="s">
        <v>1029</v>
      </c>
      <c r="AO20" s="144" t="s">
        <v>1029</v>
      </c>
    </row>
    <row r="21" spans="30:41" x14ac:dyDescent="0.35">
      <c r="AD21" s="144" t="s">
        <v>1030</v>
      </c>
      <c r="AG21" s="144" t="s">
        <v>1030</v>
      </c>
      <c r="AH21" s="144" t="s">
        <v>1030</v>
      </c>
      <c r="AI21" s="144" t="s">
        <v>1030</v>
      </c>
      <c r="AK21" s="144" t="s">
        <v>1030</v>
      </c>
      <c r="AL21" s="144" t="s">
        <v>1030</v>
      </c>
      <c r="AM21" s="144" t="s">
        <v>1030</v>
      </c>
      <c r="AO21" s="144" t="s">
        <v>1030</v>
      </c>
    </row>
    <row r="22" spans="30:41" x14ac:dyDescent="0.35">
      <c r="AD22" s="144" t="s">
        <v>1031</v>
      </c>
      <c r="AG22" s="144" t="s">
        <v>1031</v>
      </c>
      <c r="AH22" s="144" t="s">
        <v>1031</v>
      </c>
      <c r="AI22" s="144" t="s">
        <v>1031</v>
      </c>
      <c r="AK22" s="144" t="s">
        <v>1031</v>
      </c>
      <c r="AL22" s="144" t="s">
        <v>1031</v>
      </c>
      <c r="AM22" s="144" t="s">
        <v>1031</v>
      </c>
      <c r="AO22" s="144" t="s">
        <v>1031</v>
      </c>
    </row>
    <row r="23" spans="30:41" x14ac:dyDescent="0.35">
      <c r="AD23" s="144" t="s">
        <v>1032</v>
      </c>
      <c r="AG23" s="144" t="s">
        <v>1032</v>
      </c>
      <c r="AH23" s="144" t="s">
        <v>1032</v>
      </c>
      <c r="AI23" s="144" t="s">
        <v>1032</v>
      </c>
      <c r="AK23" s="144" t="s">
        <v>1032</v>
      </c>
      <c r="AL23" s="144" t="s">
        <v>1032</v>
      </c>
      <c r="AM23" s="144" t="s">
        <v>1032</v>
      </c>
      <c r="AO23" s="144" t="s">
        <v>1032</v>
      </c>
    </row>
    <row r="24" spans="30:41" x14ac:dyDescent="0.35">
      <c r="AD24" s="144" t="s">
        <v>1033</v>
      </c>
      <c r="AG24" s="144" t="s">
        <v>1033</v>
      </c>
      <c r="AH24" s="144" t="s">
        <v>1033</v>
      </c>
      <c r="AI24" s="144" t="s">
        <v>1033</v>
      </c>
      <c r="AK24" s="144" t="s">
        <v>1033</v>
      </c>
      <c r="AL24" s="144" t="s">
        <v>1033</v>
      </c>
      <c r="AM24" s="144" t="s">
        <v>1033</v>
      </c>
      <c r="AO24" s="144" t="s">
        <v>1033</v>
      </c>
    </row>
    <row r="25" spans="30:41" x14ac:dyDescent="0.35">
      <c r="AD25" s="144" t="s">
        <v>1034</v>
      </c>
      <c r="AG25" s="144" t="s">
        <v>1034</v>
      </c>
      <c r="AH25" s="144" t="s">
        <v>1034</v>
      </c>
      <c r="AI25" s="144" t="s">
        <v>1034</v>
      </c>
      <c r="AK25" s="144" t="s">
        <v>1034</v>
      </c>
      <c r="AL25" s="144" t="s">
        <v>1034</v>
      </c>
      <c r="AM25" s="144" t="s">
        <v>1034</v>
      </c>
      <c r="AO25" s="144" t="s">
        <v>1034</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Packager Shell Object" dvAspect="DVASPECT_ICON" shapeId="6145" r:id="rId4">
          <objectPr defaultSize="0" r:id="rId5">
            <anchor moveWithCells="1">
              <from>
                <xdr:col>0</xdr:col>
                <xdr:colOff>0</xdr:colOff>
                <xdr:row>0</xdr:row>
                <xdr:rowOff>0</xdr:rowOff>
              </from>
              <to>
                <xdr:col>8</xdr:col>
                <xdr:colOff>38100</xdr:colOff>
                <xdr:row>2</xdr:row>
                <xdr:rowOff>133350</xdr:rowOff>
              </to>
            </anchor>
          </objectPr>
        </oleObject>
      </mc:Choice>
      <mc:Fallback>
        <oleObject progId="Packager Shell Object" dvAspect="DVASPECT_ICON" shapeId="6145" r:id="rId4"/>
      </mc:Fallback>
    </mc:AlternateContent>
    <mc:AlternateContent xmlns:mc="http://schemas.openxmlformats.org/markup-compatibility/2006">
      <mc:Choice Requires="x14">
        <oleObject progId="Packager Shell Object" dvAspect="DVASPECT_ICON" shapeId="6146" r:id="rId6">
          <objectPr defaultSize="0" r:id="rId7">
            <anchor moveWithCells="1">
              <from>
                <xdr:col>0</xdr:col>
                <xdr:colOff>0</xdr:colOff>
                <xdr:row>0</xdr:row>
                <xdr:rowOff>0</xdr:rowOff>
              </from>
              <to>
                <xdr:col>0</xdr:col>
                <xdr:colOff>571500</xdr:colOff>
                <xdr:row>2</xdr:row>
                <xdr:rowOff>133350</xdr:rowOff>
              </to>
            </anchor>
          </objectPr>
        </oleObject>
      </mc:Choice>
      <mc:Fallback>
        <oleObject progId="Packager Shell Object" dvAspect="DVASPECT_ICON" shapeId="6146" r:id="rId6"/>
      </mc:Fallback>
    </mc:AlternateContent>
    <mc:AlternateContent xmlns:mc="http://schemas.openxmlformats.org/markup-compatibility/2006">
      <mc:Choice Requires="x14">
        <oleObject progId="Packager Shell Object" dvAspect="DVASPECT_ICON" shapeId="6147" r:id="rId8">
          <objectPr defaultSize="0" r:id="rId9">
            <anchor moveWithCells="1">
              <from>
                <xdr:col>0</xdr:col>
                <xdr:colOff>0</xdr:colOff>
                <xdr:row>0</xdr:row>
                <xdr:rowOff>0</xdr:rowOff>
              </from>
              <to>
                <xdr:col>1</xdr:col>
                <xdr:colOff>336550</xdr:colOff>
                <xdr:row>2</xdr:row>
                <xdr:rowOff>133350</xdr:rowOff>
              </to>
            </anchor>
          </objectPr>
        </oleObject>
      </mc:Choice>
      <mc:Fallback>
        <oleObject progId="Packager Shell Object" dvAspect="DVASPECT_ICON" shapeId="6147" r:id="rId8"/>
      </mc:Fallback>
    </mc:AlternateContent>
    <mc:AlternateContent xmlns:mc="http://schemas.openxmlformats.org/markup-compatibility/2006">
      <mc:Choice Requires="x14">
        <oleObject progId="Packager Shell Object" dvAspect="DVASPECT_ICON" shapeId="6148" r:id="rId10">
          <objectPr defaultSize="0" r:id="rId11">
            <anchor moveWithCells="1">
              <from>
                <xdr:col>0</xdr:col>
                <xdr:colOff>0</xdr:colOff>
                <xdr:row>0</xdr:row>
                <xdr:rowOff>0</xdr:rowOff>
              </from>
              <to>
                <xdr:col>1</xdr:col>
                <xdr:colOff>279400</xdr:colOff>
                <xdr:row>2</xdr:row>
                <xdr:rowOff>133350</xdr:rowOff>
              </to>
            </anchor>
          </objectPr>
        </oleObject>
      </mc:Choice>
      <mc:Fallback>
        <oleObject progId="Packager Shell Object" dvAspect="DVASPECT_ICON" shapeId="6148" r:id="rId10"/>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D201"/>
  <sheetViews>
    <sheetView showGridLines="0" tabSelected="1" view="pageBreakPreview" zoomScale="81" zoomScaleNormal="80" zoomScaleSheetLayoutView="81" workbookViewId="0">
      <selection activeCell="A34" sqref="A34"/>
    </sheetView>
  </sheetViews>
  <sheetFormatPr defaultColWidth="11" defaultRowHeight="15.5" x14ac:dyDescent="0.35"/>
  <cols>
    <col min="1" max="1" width="35.1640625" style="5" customWidth="1"/>
    <col min="2" max="2" width="22.58203125" style="5" hidden="1" customWidth="1"/>
    <col min="3" max="3" width="15.58203125" style="5" hidden="1" customWidth="1"/>
    <col min="4" max="4" width="21.1640625" style="5" hidden="1" customWidth="1"/>
    <col min="5" max="5" width="55" style="5" customWidth="1"/>
    <col min="6" max="6" width="22.4140625" style="5" hidden="1" customWidth="1"/>
    <col min="7" max="7" width="24.58203125" style="5" hidden="1" customWidth="1"/>
    <col min="8" max="8" width="27" style="5" hidden="1" customWidth="1"/>
    <col min="9" max="9" width="1.1640625" style="5" hidden="1" customWidth="1"/>
    <col min="10" max="10" width="12.1640625" style="5" hidden="1" customWidth="1"/>
    <col min="11" max="11" width="29.5" style="5" customWidth="1"/>
    <col min="12" max="12" width="16.1640625" style="5" hidden="1" customWidth="1"/>
    <col min="13" max="13" width="19.58203125" style="5" hidden="1" customWidth="1"/>
    <col min="14" max="14" width="20.4140625" style="5" hidden="1" customWidth="1"/>
    <col min="15" max="15" width="23.9140625" style="5" hidden="1" customWidth="1"/>
    <col min="16" max="16" width="23.1640625" style="5" hidden="1" customWidth="1"/>
    <col min="17" max="18" width="25.1640625" style="5" hidden="1" customWidth="1"/>
    <col min="19" max="19" width="9.9140625" style="5" hidden="1" customWidth="1"/>
    <col min="20" max="20" width="35.08203125" style="5" customWidth="1"/>
    <col min="21" max="21" width="16.9140625" style="5" hidden="1" customWidth="1"/>
    <col min="22" max="22" width="30" style="28" customWidth="1"/>
    <col min="23" max="23" width="29.08203125" style="28" hidden="1" customWidth="1"/>
    <col min="24" max="24" width="39.6640625" style="28" hidden="1" customWidth="1"/>
    <col min="25" max="25" width="27.6640625" style="28" hidden="1" customWidth="1"/>
    <col min="26" max="26" width="20" style="28" hidden="1" customWidth="1"/>
    <col min="27" max="27" width="17.9140625" style="5" hidden="1" customWidth="1"/>
    <col min="28" max="28" width="23.9140625" style="5" hidden="1" customWidth="1"/>
    <col min="29" max="29" width="23" style="5" hidden="1" customWidth="1"/>
    <col min="30" max="30" width="27.4140625" style="5" hidden="1" customWidth="1"/>
    <col min="31" max="31" width="22.4140625" style="5" hidden="1" customWidth="1"/>
    <col min="32" max="32" width="22.58203125" style="5" hidden="1" customWidth="1"/>
    <col min="33" max="33" width="12.4140625" style="5" hidden="1" customWidth="1"/>
    <col min="34" max="34" width="20" style="5" hidden="1" customWidth="1"/>
    <col min="35" max="38" width="11" style="5" hidden="1" customWidth="1"/>
    <col min="39" max="39" width="16.58203125" style="5" hidden="1" customWidth="1"/>
    <col min="40" max="40" width="3.5" style="5" hidden="1" customWidth="1"/>
    <col min="41" max="41" width="3.5" style="7" hidden="1" customWidth="1"/>
    <col min="42" max="42" width="16.08203125" style="7" hidden="1" customWidth="1"/>
    <col min="43" max="45" width="11" style="7" hidden="1" customWidth="1"/>
    <col min="46" max="46" width="11" style="7" customWidth="1"/>
    <col min="47" max="50" width="11" style="7"/>
    <col min="51" max="16384" width="11" style="5"/>
  </cols>
  <sheetData>
    <row r="1" spans="1:50" x14ac:dyDescent="0.35">
      <c r="A1" s="484" t="str">
        <f ca="1">Translations!A4</f>
        <v>Marco de desempeño  - Descripción General - Sección A</v>
      </c>
      <c r="B1" s="485"/>
      <c r="C1" s="485"/>
      <c r="D1" s="485"/>
      <c r="E1" s="485"/>
      <c r="F1" s="485"/>
      <c r="G1" s="485"/>
      <c r="H1" s="485"/>
      <c r="I1" s="485"/>
      <c r="J1" s="485"/>
      <c r="K1" s="485"/>
      <c r="L1" s="485"/>
      <c r="M1" s="485"/>
      <c r="N1" s="485"/>
      <c r="O1" s="485"/>
      <c r="P1" s="485"/>
      <c r="Q1" s="485"/>
      <c r="R1" s="485"/>
      <c r="S1" s="485"/>
      <c r="T1" s="486"/>
    </row>
    <row r="2" spans="1:50" s="10" customFormat="1" ht="27" customHeight="1" thickBot="1" x14ac:dyDescent="0.4">
      <c r="A2" s="487"/>
      <c r="B2" s="488"/>
      <c r="C2" s="488"/>
      <c r="D2" s="488"/>
      <c r="E2" s="488"/>
      <c r="F2" s="488"/>
      <c r="G2" s="488"/>
      <c r="H2" s="488"/>
      <c r="I2" s="488"/>
      <c r="J2" s="488"/>
      <c r="K2" s="488"/>
      <c r="L2" s="488"/>
      <c r="M2" s="488"/>
      <c r="N2" s="488"/>
      <c r="O2" s="488"/>
      <c r="P2" s="488"/>
      <c r="Q2" s="488"/>
      <c r="R2" s="488"/>
      <c r="S2" s="488"/>
      <c r="T2" s="489"/>
      <c r="V2" s="11"/>
      <c r="W2" s="11"/>
      <c r="X2" s="11"/>
      <c r="Y2" s="11"/>
      <c r="Z2" s="11"/>
      <c r="AO2" s="12"/>
      <c r="AP2" s="12"/>
      <c r="AQ2" s="12"/>
      <c r="AR2" s="12"/>
      <c r="AS2" s="12"/>
      <c r="AT2" s="12"/>
      <c r="AU2" s="12"/>
      <c r="AV2" s="12"/>
      <c r="AW2" s="12"/>
      <c r="AX2" s="12"/>
    </row>
    <row r="3" spans="1:50" ht="17.5" x14ac:dyDescent="0.35">
      <c r="A3" s="111" t="s">
        <v>990</v>
      </c>
      <c r="B3" s="112"/>
      <c r="C3" s="112"/>
      <c r="D3" s="112"/>
      <c r="K3" s="273" t="str">
        <f ca="1">Translations!$A$3</f>
        <v>Langue :</v>
      </c>
      <c r="L3" s="231"/>
      <c r="M3" s="231"/>
      <c r="N3" s="231"/>
      <c r="O3" s="231"/>
      <c r="P3" s="231"/>
      <c r="Q3" s="231"/>
      <c r="R3" s="231"/>
      <c r="S3" s="231"/>
      <c r="T3" s="373" t="s">
        <v>385</v>
      </c>
    </row>
    <row r="4" spans="1:50" ht="19.5" customHeight="1" thickBot="1" x14ac:dyDescent="0.4">
      <c r="F4" s="28"/>
      <c r="G4" s="28"/>
      <c r="H4" s="28"/>
      <c r="I4" s="28"/>
      <c r="J4" s="28"/>
      <c r="K4" s="28"/>
      <c r="L4" s="30"/>
      <c r="M4" s="30"/>
      <c r="N4" s="30"/>
      <c r="O4" s="30"/>
      <c r="P4" s="30"/>
      <c r="Q4" s="30"/>
      <c r="R4" s="30"/>
      <c r="S4" s="30"/>
      <c r="T4" s="30"/>
      <c r="W4" s="246"/>
    </row>
    <row r="5" spans="1:50" ht="29.15" customHeight="1" thickBot="1" x14ac:dyDescent="0.4">
      <c r="A5" s="31" t="str">
        <f ca="1">Translations!A5</f>
        <v>País / Solicitante:</v>
      </c>
      <c r="B5" s="32"/>
      <c r="C5" s="32"/>
      <c r="D5" s="125"/>
      <c r="E5" s="114" t="str">
        <f>IFERROR(IF($AN$5="Funding Request",IF('Reference Records'!$B$214&lt;&gt;"",'Reference Records'!$B$214,'Reference Records'!$B$215),IF(OR($AN$5="Grant Making", $AN$5="Grant Revision"),'Reference Records'!B219,"")),"")</f>
        <v>El Salvador</v>
      </c>
      <c r="F5" s="33"/>
      <c r="G5" s="33"/>
      <c r="H5" s="33"/>
      <c r="I5" s="33"/>
      <c r="J5" s="33"/>
      <c r="K5" s="33"/>
      <c r="L5" s="30"/>
      <c r="M5" s="30"/>
      <c r="N5" s="30"/>
      <c r="O5" s="30"/>
      <c r="P5" s="30"/>
      <c r="Q5" s="30"/>
      <c r="R5" s="30"/>
      <c r="S5" s="30"/>
      <c r="T5" s="30"/>
      <c r="V5" s="246"/>
      <c r="W5" s="246"/>
      <c r="AL5" s="7"/>
      <c r="AM5" s="96" t="s">
        <v>192</v>
      </c>
      <c r="AN5" s="177" t="s">
        <v>177</v>
      </c>
      <c r="AO5" s="96"/>
      <c r="AP5" s="96"/>
    </row>
    <row r="6" spans="1:50" ht="28.4" customHeight="1" thickBot="1" x14ac:dyDescent="0.4">
      <c r="A6" s="256" t="str">
        <f ca="1">Translations!A6</f>
        <v>Nombre de la Subvención/Nombre de la solicitud de financiamiento</v>
      </c>
      <c r="B6" s="32"/>
      <c r="C6" s="32"/>
      <c r="D6" s="125"/>
      <c r="E6" s="113" t="str">
        <f>IF($AN$5="Funding Request",'Reference Records'!$B$213,IF(OR($AN$5="Grant Making", $AN$5="Grant Revision"),'Reference Records'!$B$218,""))</f>
        <v>FR981-SLV-T</v>
      </c>
      <c r="F6" s="33"/>
      <c r="G6" s="33"/>
      <c r="H6" s="33"/>
      <c r="I6" s="33"/>
      <c r="J6" s="33"/>
      <c r="K6" s="33"/>
      <c r="L6" s="30"/>
      <c r="M6" s="30"/>
      <c r="N6" s="30"/>
      <c r="O6" s="30"/>
      <c r="P6" s="30"/>
      <c r="Q6" s="30"/>
      <c r="R6" s="30"/>
      <c r="S6" s="30"/>
      <c r="T6" s="30"/>
      <c r="V6" s="34"/>
      <c r="W6" s="34"/>
    </row>
    <row r="7" spans="1:50" ht="31.5" customHeight="1" thickBot="1" x14ac:dyDescent="0.4">
      <c r="A7" s="256" t="str">
        <f ca="1">Translations!A7</f>
        <v>Fecha de inicio del programa</v>
      </c>
      <c r="B7" s="32"/>
      <c r="C7" s="32"/>
      <c r="D7" s="125"/>
      <c r="E7" s="225">
        <v>44562</v>
      </c>
      <c r="F7" s="35"/>
      <c r="G7" s="35"/>
      <c r="H7" s="35"/>
      <c r="I7" s="35"/>
      <c r="J7" s="35"/>
      <c r="K7" s="35"/>
      <c r="L7" s="30"/>
      <c r="M7" s="30"/>
      <c r="N7" s="30"/>
      <c r="O7" s="30"/>
      <c r="P7" s="30"/>
      <c r="Q7" s="30"/>
      <c r="R7" s="30"/>
      <c r="S7" s="30"/>
      <c r="T7" s="30"/>
      <c r="V7" s="34" t="s">
        <v>37</v>
      </c>
      <c r="W7" s="34"/>
    </row>
    <row r="8" spans="1:50" ht="31.5" customHeight="1" thickBot="1" x14ac:dyDescent="0.4">
      <c r="A8" s="256" t="str">
        <f ca="1">Translations!A8</f>
        <v>Fecha final del programa</v>
      </c>
      <c r="B8" s="98"/>
      <c r="C8" s="98"/>
      <c r="D8" s="126" t="s">
        <v>196</v>
      </c>
      <c r="E8" s="225">
        <v>45657</v>
      </c>
      <c r="F8" s="35"/>
      <c r="G8" s="35"/>
      <c r="H8" s="35"/>
      <c r="I8" s="35"/>
      <c r="J8" s="35"/>
      <c r="K8" s="71"/>
      <c r="L8" s="30"/>
      <c r="M8" s="30"/>
      <c r="N8" s="30"/>
      <c r="O8" s="30"/>
      <c r="P8" s="30"/>
      <c r="Q8" s="30"/>
      <c r="R8" s="30"/>
      <c r="S8" s="30"/>
      <c r="T8" s="30"/>
      <c r="V8" s="34"/>
      <c r="W8" s="34"/>
      <c r="AL8" s="96"/>
      <c r="AM8" s="96"/>
      <c r="AN8" s="96"/>
      <c r="AO8" s="96"/>
    </row>
    <row r="9" spans="1:50" ht="32.25" customHeight="1" thickBot="1" x14ac:dyDescent="0.4">
      <c r="A9" s="256" t="str">
        <f ca="1">Translations!A9</f>
        <v>Frecuencia del período de reporte programático</v>
      </c>
      <c r="B9" s="4" t="s">
        <v>122</v>
      </c>
      <c r="C9" s="757">
        <v>12</v>
      </c>
      <c r="D9" s="127" t="s">
        <v>122</v>
      </c>
      <c r="E9" s="756">
        <f>IFERROR(IF(C9="","",C9),"")</f>
        <v>12</v>
      </c>
      <c r="F9" s="33"/>
      <c r="G9" s="33"/>
      <c r="H9" s="33"/>
      <c r="I9" s="33"/>
      <c r="J9" s="33"/>
      <c r="K9" s="33"/>
      <c r="L9" s="30"/>
      <c r="M9" s="30"/>
      <c r="N9" s="30"/>
      <c r="O9" s="30"/>
      <c r="P9" s="30"/>
      <c r="Q9" s="30"/>
      <c r="R9" s="30"/>
      <c r="S9" s="30"/>
      <c r="T9" s="30"/>
      <c r="W9" s="34"/>
      <c r="AL9" s="96"/>
      <c r="AM9" s="96" t="s">
        <v>198</v>
      </c>
      <c r="AN9" s="96">
        <f>'Reference Records'!$B$279</f>
        <v>0</v>
      </c>
      <c r="AO9" s="96"/>
    </row>
    <row r="10" spans="1:50" ht="32.25" customHeight="1" thickBot="1" x14ac:dyDescent="0.4">
      <c r="A10" s="357" t="str">
        <f ca="1">Translations!A10</f>
        <v>Fecha de inicio del período de uso de la asignación</v>
      </c>
      <c r="B10" s="28"/>
      <c r="C10" s="28"/>
      <c r="D10" s="128" t="s">
        <v>217</v>
      </c>
      <c r="E10" s="123">
        <v>44562</v>
      </c>
      <c r="F10" s="33"/>
      <c r="G10" s="33"/>
      <c r="H10" s="33"/>
      <c r="I10" s="33"/>
      <c r="J10" s="33"/>
      <c r="K10" s="492" t="str">
        <f>IF(E8&gt;E11,"Please note, the Implementation Period End Date is longer than the Allocation Utilisation Period End Date"," ")</f>
        <v xml:space="preserve"> </v>
      </c>
      <c r="L10" s="30"/>
      <c r="M10" s="30"/>
      <c r="N10" s="30"/>
      <c r="O10" s="30"/>
      <c r="P10" s="30"/>
      <c r="Q10" s="30"/>
      <c r="R10" s="30"/>
      <c r="S10" s="30"/>
      <c r="T10" s="30"/>
      <c r="AM10" s="96" t="s">
        <v>201</v>
      </c>
      <c r="AN10" s="96" t="s">
        <v>1063</v>
      </c>
    </row>
    <row r="11" spans="1:50" ht="27" customHeight="1" thickBot="1" x14ac:dyDescent="0.4">
      <c r="A11" s="357" t="str">
        <f ca="1">Translations!A11</f>
        <v xml:space="preserve">Fecha de término del período de uso de la asignación </v>
      </c>
      <c r="B11" s="101"/>
      <c r="C11" s="101"/>
      <c r="D11" s="100" t="s">
        <v>218</v>
      </c>
      <c r="E11" s="124">
        <v>45657</v>
      </c>
      <c r="F11" s="36"/>
      <c r="G11" s="36"/>
      <c r="H11" s="36"/>
      <c r="I11" s="36"/>
      <c r="J11" s="36"/>
      <c r="K11" s="492"/>
      <c r="L11" s="30"/>
      <c r="M11" s="30"/>
      <c r="N11" s="30"/>
      <c r="O11" s="30"/>
      <c r="P11" s="30"/>
      <c r="Q11" s="30"/>
      <c r="R11" s="30"/>
      <c r="S11" s="30"/>
      <c r="T11" s="37"/>
      <c r="W11" s="34"/>
      <c r="AM11" s="96" t="s">
        <v>235</v>
      </c>
      <c r="AN11" s="96" t="str">
        <f ca="1">CONCATENATE(E6&amp;"_PF_"&amp;AN5&amp;"_Imported_",TEXT(TODAY(),"dd-mmm-yy"))</f>
        <v>FR981-SLV-T_PF_Funding Request_Imported_13-Jul-20</v>
      </c>
    </row>
    <row r="12" spans="1:50" s="18" customFormat="1" ht="27.75" customHeight="1" thickBot="1" x14ac:dyDescent="0.4">
      <c r="A12" s="36"/>
      <c r="B12" s="36"/>
      <c r="C12" s="36"/>
      <c r="D12" s="36"/>
      <c r="E12" s="36"/>
      <c r="F12" s="36"/>
      <c r="G12" s="36"/>
      <c r="H12" s="36"/>
      <c r="I12" s="36"/>
      <c r="J12" s="36"/>
      <c r="K12" s="36"/>
      <c r="L12" s="37"/>
      <c r="M12" s="37"/>
      <c r="N12" s="37"/>
      <c r="O12" s="37"/>
      <c r="P12" s="37"/>
      <c r="Q12" s="37"/>
      <c r="R12" s="37"/>
      <c r="S12" s="37"/>
      <c r="T12" s="16"/>
      <c r="V12" s="28"/>
      <c r="W12" s="34"/>
      <c r="X12" s="28"/>
      <c r="Y12" s="28"/>
      <c r="Z12" s="28"/>
      <c r="AN12" s="140" t="str">
        <f ca="1">CONCATENATE(E6&amp;"_PF_"&amp;AN5&amp;"_Extracted_",TEXT(TODAY(),"dd-mmm-yy"))</f>
        <v>FR981-SLV-T_PF_Funding Request_Extracted_13-Jul-20</v>
      </c>
      <c r="AO12" s="3"/>
      <c r="AP12" s="3"/>
      <c r="AQ12" s="3"/>
      <c r="AR12" s="3"/>
      <c r="AS12" s="3"/>
      <c r="AT12" s="3"/>
      <c r="AU12" s="3"/>
      <c r="AV12" s="3"/>
      <c r="AW12" s="3"/>
      <c r="AX12" s="3"/>
    </row>
    <row r="13" spans="1:50" s="18" customFormat="1" ht="35.25" customHeight="1" thickBot="1" x14ac:dyDescent="0.4">
      <c r="A13" s="495" t="str">
        <f ca="1">Translations!A12</f>
        <v>Navegación de la página</v>
      </c>
      <c r="B13" s="38"/>
      <c r="C13" s="39"/>
      <c r="D13" s="39"/>
      <c r="E13" s="189" t="str">
        <f ca="1">Translations!A45</f>
        <v>Receptores principales</v>
      </c>
      <c r="F13" s="14"/>
      <c r="G13" s="14"/>
      <c r="H13" s="14"/>
      <c r="I13" s="14"/>
      <c r="J13" s="14"/>
      <c r="K13" s="189" t="str">
        <f ca="1">Translations!A47</f>
        <v>Período de reporte</v>
      </c>
      <c r="L13" s="15"/>
      <c r="M13" s="14"/>
      <c r="N13" s="14"/>
      <c r="O13" s="14"/>
      <c r="P13" s="14"/>
      <c r="Q13" s="14"/>
      <c r="R13" s="14"/>
      <c r="S13" s="14"/>
      <c r="T13" s="189" t="str">
        <f ca="1">Translations!A22</f>
        <v xml:space="preserve">Metas </v>
      </c>
      <c r="V13" s="189" t="str">
        <f ca="1">Translations!A48</f>
        <v>Instrucciones</v>
      </c>
      <c r="W13" s="34"/>
      <c r="X13" s="28"/>
      <c r="Y13" s="28"/>
      <c r="Z13" s="28"/>
      <c r="AO13" s="3"/>
      <c r="AP13" s="3"/>
      <c r="AQ13" s="3"/>
      <c r="AR13" s="3"/>
      <c r="AS13" s="3"/>
      <c r="AT13" s="3"/>
      <c r="AU13" s="3"/>
      <c r="AV13" s="3"/>
      <c r="AW13" s="3"/>
      <c r="AX13" s="3"/>
    </row>
    <row r="14" spans="1:50" s="18" customFormat="1" ht="40.5" customHeight="1" thickBot="1" x14ac:dyDescent="0.4">
      <c r="A14" s="495"/>
      <c r="B14" s="40"/>
      <c r="C14" s="41"/>
      <c r="D14" s="41"/>
      <c r="E14" s="189" t="str">
        <f ca="1">Translations!A25</f>
        <v>Objetivos</v>
      </c>
      <c r="F14" s="14"/>
      <c r="G14" s="14"/>
      <c r="H14" s="14"/>
      <c r="I14" s="14"/>
      <c r="J14" s="14"/>
      <c r="K14" s="87" t="str">
        <f ca="1">Translations!A28</f>
        <v>Módulos</v>
      </c>
      <c r="L14" s="15"/>
      <c r="M14" s="14"/>
      <c r="N14" s="14"/>
      <c r="O14" s="14"/>
      <c r="P14" s="14"/>
      <c r="Q14" s="14"/>
      <c r="R14" s="14"/>
      <c r="S14" s="14"/>
      <c r="T14" s="13" t="str">
        <f ca="1">Translations!A46</f>
        <v>Intervención</v>
      </c>
      <c r="V14" s="28"/>
      <c r="W14" s="34"/>
      <c r="X14" s="28"/>
      <c r="Y14" s="28"/>
      <c r="Z14" s="28"/>
      <c r="AO14" s="3"/>
      <c r="AP14" s="3"/>
      <c r="AQ14" s="3"/>
      <c r="AR14" s="3"/>
      <c r="AS14" s="3"/>
      <c r="AT14" s="3"/>
      <c r="AU14" s="3"/>
      <c r="AV14" s="3"/>
      <c r="AW14" s="3"/>
      <c r="AX14" s="3"/>
    </row>
    <row r="15" spans="1:50" s="18" customFormat="1" ht="28.5" customHeight="1" x14ac:dyDescent="0.35">
      <c r="A15" s="36"/>
      <c r="B15" s="36"/>
      <c r="C15" s="36"/>
      <c r="D15" s="36"/>
      <c r="E15" s="36"/>
      <c r="F15" s="36"/>
      <c r="G15" s="36"/>
      <c r="H15" s="36"/>
      <c r="I15" s="36"/>
      <c r="J15" s="36"/>
      <c r="K15" s="36"/>
      <c r="L15" s="37"/>
      <c r="M15" s="37"/>
      <c r="N15" s="37"/>
      <c r="O15" s="37"/>
      <c r="P15" s="37"/>
      <c r="Q15" s="37"/>
      <c r="R15" s="37"/>
      <c r="S15" s="37"/>
      <c r="T15" s="16"/>
      <c r="V15" s="28"/>
      <c r="W15" s="34"/>
      <c r="X15" s="28"/>
      <c r="Y15" s="28"/>
      <c r="Z15" s="28"/>
      <c r="AO15" s="3"/>
      <c r="AP15" s="3"/>
      <c r="AQ15" s="3"/>
      <c r="AR15" s="3"/>
      <c r="AS15" s="3"/>
      <c r="AT15" s="3"/>
      <c r="AU15" s="3"/>
      <c r="AV15" s="3"/>
      <c r="AW15" s="3"/>
      <c r="AX15" s="3"/>
    </row>
    <row r="16" spans="1:50" ht="37.5" customHeight="1" thickBot="1" x14ac:dyDescent="0.4">
      <c r="A16" s="30"/>
      <c r="B16" s="30"/>
      <c r="C16" s="30"/>
      <c r="D16" s="30"/>
      <c r="E16" s="22"/>
      <c r="T16" s="22"/>
      <c r="W16" s="34"/>
      <c r="X16" s="34"/>
    </row>
    <row r="17" spans="1:26" ht="0.75" customHeight="1" x14ac:dyDescent="0.35">
      <c r="A17" s="42"/>
      <c r="B17" s="43"/>
      <c r="C17" s="43"/>
      <c r="D17" s="44"/>
      <c r="E17" s="30"/>
      <c r="F17" s="30"/>
      <c r="G17" s="30"/>
      <c r="H17" s="30"/>
      <c r="I17" s="30"/>
      <c r="J17" s="30"/>
      <c r="K17" s="30"/>
      <c r="L17" s="30"/>
      <c r="M17" s="30"/>
      <c r="N17" s="30"/>
      <c r="O17" s="30"/>
      <c r="P17" s="30"/>
      <c r="Q17" s="30"/>
      <c r="R17" s="30"/>
      <c r="S17" s="30"/>
      <c r="T17" s="22"/>
      <c r="W17" s="34"/>
      <c r="X17" s="34"/>
    </row>
    <row r="18" spans="1:26" ht="36.75" customHeight="1" x14ac:dyDescent="0.35">
      <c r="A18" s="146" t="str">
        <f ca="1">Translations!A13</f>
        <v>Componente</v>
      </c>
      <c r="B18" s="146"/>
      <c r="C18" s="146" t="s">
        <v>91</v>
      </c>
      <c r="D18" s="45"/>
      <c r="E18" s="30"/>
      <c r="F18" s="30"/>
      <c r="G18" s="30"/>
      <c r="H18" s="30"/>
      <c r="I18" s="30"/>
      <c r="J18" s="30"/>
      <c r="K18" s="30"/>
      <c r="L18" s="30"/>
      <c r="M18" s="30"/>
      <c r="N18" s="30"/>
      <c r="O18" s="30"/>
      <c r="P18" s="30"/>
      <c r="Q18" s="30"/>
      <c r="R18" s="30"/>
      <c r="S18" s="30"/>
      <c r="T18" s="22"/>
      <c r="W18" s="34"/>
      <c r="X18" s="34"/>
    </row>
    <row r="19" spans="1:26" ht="47.15" hidden="1" customHeight="1" x14ac:dyDescent="0.35">
      <c r="A19" s="147" t="s">
        <v>120</v>
      </c>
      <c r="B19" s="147"/>
      <c r="C19" s="147" t="s">
        <v>90</v>
      </c>
      <c r="D19" s="30"/>
      <c r="E19" s="30"/>
      <c r="F19" s="30"/>
      <c r="G19" s="30"/>
      <c r="H19" s="30"/>
      <c r="I19" s="30"/>
      <c r="J19" s="30"/>
      <c r="K19" s="30"/>
      <c r="L19" s="30"/>
      <c r="M19" s="30"/>
      <c r="N19" s="30"/>
      <c r="O19" s="30"/>
      <c r="P19" s="30"/>
      <c r="Q19" s="30"/>
      <c r="R19" s="30"/>
      <c r="S19" s="30"/>
      <c r="T19" s="22"/>
      <c r="W19" s="34"/>
      <c r="X19" s="34"/>
    </row>
    <row r="20" spans="1:26" ht="47.15" customHeight="1" x14ac:dyDescent="0.35">
      <c r="A20" s="147" t="s">
        <v>1221</v>
      </c>
      <c r="B20" s="147"/>
      <c r="C20" s="147" t="s">
        <v>1221</v>
      </c>
      <c r="D20" s="30"/>
      <c r="E20" s="30"/>
      <c r="F20" s="30"/>
      <c r="G20" s="30"/>
      <c r="H20" s="30"/>
      <c r="I20" s="30"/>
      <c r="J20" s="30"/>
      <c r="K20" s="30"/>
      <c r="L20" s="30"/>
      <c r="M20" s="30"/>
      <c r="N20" s="30"/>
      <c r="O20" s="30"/>
      <c r="P20" s="30"/>
      <c r="Q20" s="30"/>
      <c r="R20" s="30"/>
      <c r="S20" s="30"/>
      <c r="T20" s="22"/>
      <c r="W20" s="246"/>
      <c r="X20" s="246"/>
    </row>
    <row r="21" spans="1:26" ht="47" customHeight="1" x14ac:dyDescent="0.35">
      <c r="A21" s="182"/>
      <c r="B21" s="181"/>
      <c r="C21" s="147" t="s">
        <v>274</v>
      </c>
      <c r="D21" s="30"/>
      <c r="E21" s="30"/>
      <c r="F21" s="30"/>
      <c r="G21" s="30"/>
      <c r="H21" s="30"/>
      <c r="I21" s="30"/>
      <c r="J21" s="30"/>
      <c r="K21" s="30"/>
      <c r="L21" s="30"/>
      <c r="M21" s="30"/>
      <c r="N21" s="30"/>
      <c r="O21" s="30"/>
      <c r="P21" s="30"/>
      <c r="Q21" s="30"/>
      <c r="R21" s="30"/>
      <c r="S21" s="30"/>
      <c r="T21" s="22"/>
      <c r="W21" s="145"/>
      <c r="X21" s="145"/>
    </row>
    <row r="22" spans="1:26" s="30" customFormat="1" ht="20" customHeight="1" x14ac:dyDescent="0.35">
      <c r="A22" s="182"/>
      <c r="B22" s="181"/>
      <c r="C22" s="147"/>
      <c r="V22" s="29"/>
      <c r="W22" s="29"/>
      <c r="X22" s="29"/>
      <c r="Y22" s="29"/>
      <c r="Z22" s="29"/>
    </row>
    <row r="23" spans="1:26" ht="16.25" customHeight="1" thickBot="1" x14ac:dyDescent="0.4">
      <c r="A23" s="22"/>
      <c r="E23" s="22"/>
      <c r="J23" s="22"/>
      <c r="T23" s="22"/>
      <c r="W23" s="34"/>
      <c r="X23" s="34"/>
    </row>
    <row r="24" spans="1:26" ht="0.75" customHeight="1" x14ac:dyDescent="0.35">
      <c r="A24" s="22"/>
      <c r="B24" s="19"/>
      <c r="C24" s="19"/>
      <c r="D24" s="19"/>
      <c r="E24" s="22"/>
      <c r="F24" s="19"/>
      <c r="G24" s="19"/>
      <c r="H24" s="19"/>
      <c r="I24" s="19"/>
      <c r="J24" s="21"/>
      <c r="K24" s="22"/>
      <c r="L24" s="22"/>
      <c r="M24" s="22"/>
      <c r="N24" s="22"/>
      <c r="O24" s="22"/>
      <c r="P24" s="22"/>
      <c r="Q24" s="22"/>
      <c r="R24" s="22"/>
      <c r="T24" s="22"/>
      <c r="W24" s="34"/>
      <c r="X24" s="34"/>
    </row>
    <row r="25" spans="1:26" ht="21" customHeight="1" x14ac:dyDescent="0.35">
      <c r="A25" s="192" t="str">
        <f ca="1">Translations!A14</f>
        <v xml:space="preserve">Número del Receptor Principal </v>
      </c>
      <c r="B25" s="193"/>
      <c r="C25" s="193"/>
      <c r="D25" s="193"/>
      <c r="E25" s="194" t="str">
        <f ca="1">Translations!A15</f>
        <v>Nombre del Receptor Principal</v>
      </c>
      <c r="F25" s="79"/>
      <c r="G25" s="79"/>
      <c r="H25" s="79"/>
      <c r="I25" s="67" t="s">
        <v>48</v>
      </c>
      <c r="J25" s="80" t="s">
        <v>51</v>
      </c>
      <c r="K25" s="79"/>
      <c r="L25" s="73"/>
      <c r="M25" s="74"/>
      <c r="N25" s="74"/>
      <c r="O25" s="75"/>
      <c r="P25" s="75"/>
      <c r="Q25" s="74"/>
      <c r="R25" s="72"/>
      <c r="S25" s="22" t="s">
        <v>958</v>
      </c>
      <c r="T25" s="22"/>
      <c r="W25" s="34"/>
      <c r="X25" s="34"/>
    </row>
    <row r="26" spans="1:26" ht="19.25" hidden="1" customHeight="1" x14ac:dyDescent="0.35">
      <c r="A26" s="195" t="str">
        <f>IF(E26&lt;&gt;"[Account (Name)]",1,"")</f>
        <v/>
      </c>
      <c r="B26" s="196"/>
      <c r="C26" s="196"/>
      <c r="D26" s="196"/>
      <c r="E26" s="197" t="s">
        <v>119</v>
      </c>
      <c r="F26" s="81"/>
      <c r="G26" s="81"/>
      <c r="H26" s="81"/>
      <c r="I26" s="97" t="s">
        <v>47</v>
      </c>
      <c r="J26" s="369" t="s">
        <v>50</v>
      </c>
      <c r="L26" s="374" t="str">
        <f>E26</f>
        <v>[Account (Name)]</v>
      </c>
      <c r="M26" s="375" t="str">
        <f>E26</f>
        <v>[Account (Name)]</v>
      </c>
      <c r="N26" s="76"/>
      <c r="O26" s="77"/>
      <c r="P26" s="77" t="str">
        <f>I26</f>
        <v>[Record ID]</v>
      </c>
      <c r="Q26" s="77"/>
      <c r="R26" s="78"/>
      <c r="S26" s="22" t="s">
        <v>957</v>
      </c>
      <c r="T26" s="22"/>
      <c r="W26" s="34"/>
      <c r="X26" s="34"/>
    </row>
    <row r="27" spans="1:26" ht="18.649999999999999" customHeight="1" thickBot="1" x14ac:dyDescent="0.4">
      <c r="A27" s="92"/>
      <c r="B27" s="22"/>
      <c r="C27" s="22"/>
      <c r="D27" s="22"/>
      <c r="E27" s="22"/>
      <c r="F27" s="22"/>
      <c r="G27" s="22"/>
      <c r="H27" s="22"/>
      <c r="I27" s="22"/>
      <c r="J27" s="22"/>
      <c r="K27" s="22"/>
      <c r="L27" s="22"/>
      <c r="M27" s="22"/>
      <c r="N27" s="22"/>
      <c r="O27" s="22"/>
      <c r="P27" s="22">
        <f>I27</f>
        <v>0</v>
      </c>
      <c r="Q27" s="22"/>
      <c r="R27" s="22"/>
      <c r="S27" s="22"/>
      <c r="W27" s="34"/>
      <c r="X27" s="34"/>
    </row>
    <row r="28" spans="1:26" ht="12.65" customHeight="1" x14ac:dyDescent="0.35">
      <c r="A28" s="198"/>
      <c r="B28" s="19"/>
      <c r="C28" s="19"/>
      <c r="D28" s="19"/>
      <c r="E28" s="198"/>
      <c r="F28" s="19"/>
      <c r="G28" s="19"/>
      <c r="H28" s="19"/>
      <c r="I28" s="19"/>
      <c r="J28" s="22"/>
      <c r="K28" s="198"/>
      <c r="L28" s="19"/>
      <c r="M28" s="19"/>
      <c r="N28" s="19"/>
      <c r="O28" s="19"/>
      <c r="P28" s="19"/>
      <c r="Q28" s="19"/>
      <c r="R28" s="63"/>
      <c r="S28" s="20"/>
      <c r="W28" s="34"/>
    </row>
    <row r="29" spans="1:26" ht="75" customHeight="1" x14ac:dyDescent="0.35">
      <c r="A29" s="146" t="str">
        <f ca="1">Translations!A14</f>
        <v xml:space="preserve">Número del Receptor Principal </v>
      </c>
      <c r="B29" s="149"/>
      <c r="C29" s="149"/>
      <c r="D29" s="149"/>
      <c r="E29" s="799" t="str">
        <f ca="1">Translations!A16</f>
        <v>Nombre del Receptor Principal (Seleccione los RP que han tenido subvenciones con el Fondo Mundial previamente)</v>
      </c>
      <c r="F29" s="149"/>
      <c r="G29" s="149"/>
      <c r="H29" s="149"/>
      <c r="I29" s="149"/>
      <c r="J29" s="149"/>
      <c r="K29" s="800" t="str">
        <f ca="1">Translations!A49</f>
        <v xml:space="preserve">Nuevo Receptor principal (utilice si la entidad nunca ha sido RP del Fondo Mundial o no aparece en la lista desplegable de las columnas anteriores) </v>
      </c>
      <c r="L29" s="150" t="s">
        <v>46</v>
      </c>
      <c r="M29" s="801" t="s">
        <v>110</v>
      </c>
      <c r="N29" s="801" t="s">
        <v>176</v>
      </c>
      <c r="O29" s="801" t="s">
        <v>175</v>
      </c>
      <c r="P29" s="150" t="s">
        <v>48</v>
      </c>
      <c r="Q29" s="150" t="s">
        <v>49</v>
      </c>
      <c r="R29" s="149" t="s">
        <v>51</v>
      </c>
      <c r="S29" s="21"/>
      <c r="W29" s="34"/>
    </row>
    <row r="30" spans="1:26" ht="40.5" hidden="1" customHeight="1" x14ac:dyDescent="0.35">
      <c r="A30" s="147" t="s">
        <v>62</v>
      </c>
      <c r="B30" s="802"/>
      <c r="C30" s="802"/>
      <c r="D30" s="802" t="str">
        <f>IF(E30&lt;&gt;"",E30,K30)</f>
        <v>[Account (Name)]</v>
      </c>
      <c r="E30" s="803" t="str">
        <f>IFERROR(IF(Q30="Funding Request Place Holder","",Q30),"")</f>
        <v>[Account (Name)]</v>
      </c>
      <c r="F30" s="804"/>
      <c r="G30" s="804"/>
      <c r="H30" s="804"/>
      <c r="I30" s="804"/>
      <c r="J30" s="805" t="str">
        <f>R30</f>
        <v>[Account Role ID]</v>
      </c>
      <c r="K30" s="803" t="s">
        <v>174</v>
      </c>
      <c r="L30" s="806" t="b">
        <f>IFERROR(IF(AND($AN$5="Funding Request",OR(E30&lt;&gt;"",K30&lt;&gt;"")),TRUE,FALSE),FALSE)</f>
        <v>1</v>
      </c>
      <c r="M30" s="806" t="str">
        <f>E30&amp;K30</f>
        <v>[Account (Name)][Alternative Account]</v>
      </c>
      <c r="N30" s="807" t="str">
        <f>IFERROR(IF(E30&lt;&gt;"",IF('Reference Records'!$C$214&lt;&gt;"",VLOOKUP(E30,'Account Role'!$B$3:$D$11,3,FALSE),VLOOKUP(E30,'Account Role'!$B$19:$D$256,3,FALSE)),O30),"")</f>
        <v>[Account]</v>
      </c>
      <c r="O30" s="806" t="s">
        <v>81</v>
      </c>
      <c r="P30" s="808" t="s">
        <v>47</v>
      </c>
      <c r="Q30" s="809" t="s">
        <v>119</v>
      </c>
      <c r="R30" s="804" t="s">
        <v>50</v>
      </c>
      <c r="S30" s="21"/>
      <c r="W30" s="34"/>
    </row>
    <row r="31" spans="1:26" ht="40.5" customHeight="1" x14ac:dyDescent="0.35">
      <c r="A31" s="147">
        <v>1</v>
      </c>
      <c r="B31" s="802"/>
      <c r="C31" s="802"/>
      <c r="D31" s="802">
        <f t="shared" ref="D31:D39" si="0">IF(E31&lt;&gt;"",E31,K31)</f>
        <v>0</v>
      </c>
      <c r="E31" s="803" t="str">
        <f t="shared" ref="E31:E39" si="1">IFERROR(IF(Q31="Funding Request Place Holder","",Q31),"")</f>
        <v/>
      </c>
      <c r="F31" s="804"/>
      <c r="G31" s="804"/>
      <c r="H31" s="804"/>
      <c r="I31" s="804"/>
      <c r="J31" s="805" t="str">
        <f t="shared" ref="J31:J39" si="2">R31</f>
        <v>AR-08751</v>
      </c>
      <c r="K31" s="803"/>
      <c r="L31" s="806" t="b">
        <f t="shared" ref="L31:L39" si="3">IFERROR(IF(AND($AN$5="Funding Request",OR(E31&lt;&gt;"",K31&lt;&gt;"")),TRUE,FALSE),FALSE)</f>
        <v>0</v>
      </c>
      <c r="M31" s="806" t="str">
        <f t="shared" ref="M31:M39" si="4">E31&amp;K31</f>
        <v/>
      </c>
      <c r="N31" s="807" t="str">
        <f>IFERROR(IF(E31&lt;&gt;"",IF('Reference Records'!$C$214&lt;&gt;"",VLOOKUP(E31,'Account Role'!$B$3:$D$11,3,FALSE),VLOOKUP(E31,'Account Role'!$B$19:$D$256,3,FALSE)),O31),"")</f>
        <v>0013600000zN6z8AAC</v>
      </c>
      <c r="O31" s="806" t="s">
        <v>5632</v>
      </c>
      <c r="P31" s="808" t="s">
        <v>5633</v>
      </c>
      <c r="Q31" s="809" t="s">
        <v>5634</v>
      </c>
      <c r="R31" s="804" t="s">
        <v>5635</v>
      </c>
      <c r="S31" s="21"/>
      <c r="W31" s="246"/>
    </row>
    <row r="32" spans="1:26" ht="40.5" customHeight="1" x14ac:dyDescent="0.35">
      <c r="A32" s="147">
        <v>2</v>
      </c>
      <c r="B32" s="802"/>
      <c r="C32" s="802"/>
      <c r="D32" s="802">
        <f t="shared" si="0"/>
        <v>0</v>
      </c>
      <c r="E32" s="803" t="str">
        <f t="shared" si="1"/>
        <v/>
      </c>
      <c r="F32" s="804"/>
      <c r="G32" s="804"/>
      <c r="H32" s="804"/>
      <c r="I32" s="804"/>
      <c r="J32" s="805" t="str">
        <f t="shared" si="2"/>
        <v>AR-08752</v>
      </c>
      <c r="K32" s="803"/>
      <c r="L32" s="806" t="b">
        <f t="shared" si="3"/>
        <v>0</v>
      </c>
      <c r="M32" s="806" t="str">
        <f t="shared" si="4"/>
        <v/>
      </c>
      <c r="N32" s="807" t="str">
        <f>IFERROR(IF(E32&lt;&gt;"",IF('Reference Records'!$C$214&lt;&gt;"",VLOOKUP(E32,'Account Role'!$B$3:$D$11,3,FALSE),VLOOKUP(E32,'Account Role'!$B$19:$D$256,3,FALSE)),O32),"")</f>
        <v>0013600000zN6z8AAC</v>
      </c>
      <c r="O32" s="806" t="s">
        <v>5632</v>
      </c>
      <c r="P32" s="808" t="s">
        <v>5636</v>
      </c>
      <c r="Q32" s="809" t="s">
        <v>5634</v>
      </c>
      <c r="R32" s="804" t="s">
        <v>5637</v>
      </c>
      <c r="S32" s="21"/>
      <c r="W32" s="246"/>
    </row>
    <row r="33" spans="1:50" ht="40.5" customHeight="1" x14ac:dyDescent="0.35">
      <c r="A33" s="147">
        <v>3</v>
      </c>
      <c r="B33" s="802"/>
      <c r="C33" s="802"/>
      <c r="D33" s="802">
        <f t="shared" si="0"/>
        <v>0</v>
      </c>
      <c r="E33" s="803" t="str">
        <f t="shared" si="1"/>
        <v/>
      </c>
      <c r="F33" s="804"/>
      <c r="G33" s="804"/>
      <c r="H33" s="804"/>
      <c r="I33" s="804"/>
      <c r="J33" s="805" t="str">
        <f t="shared" si="2"/>
        <v>AR-08753</v>
      </c>
      <c r="K33" s="803"/>
      <c r="L33" s="806" t="b">
        <f t="shared" si="3"/>
        <v>0</v>
      </c>
      <c r="M33" s="806" t="str">
        <f t="shared" si="4"/>
        <v/>
      </c>
      <c r="N33" s="807" t="str">
        <f>IFERROR(IF(E33&lt;&gt;"",IF('Reference Records'!$C$214&lt;&gt;"",VLOOKUP(E33,'Account Role'!$B$3:$D$11,3,FALSE),VLOOKUP(E33,'Account Role'!$B$19:$D$256,3,FALSE)),O33),"")</f>
        <v>0013600000zN6z8AAC</v>
      </c>
      <c r="O33" s="806" t="s">
        <v>5632</v>
      </c>
      <c r="P33" s="808" t="s">
        <v>5638</v>
      </c>
      <c r="Q33" s="809" t="s">
        <v>5634</v>
      </c>
      <c r="R33" s="804" t="s">
        <v>5639</v>
      </c>
      <c r="S33" s="21"/>
      <c r="W33" s="246"/>
    </row>
    <row r="34" spans="1:50" ht="40.5" customHeight="1" x14ac:dyDescent="0.35">
      <c r="A34" s="147">
        <v>4</v>
      </c>
      <c r="B34" s="802"/>
      <c r="C34" s="802"/>
      <c r="D34" s="802">
        <f t="shared" si="0"/>
        <v>0</v>
      </c>
      <c r="E34" s="803" t="str">
        <f t="shared" si="1"/>
        <v/>
      </c>
      <c r="F34" s="804"/>
      <c r="G34" s="804"/>
      <c r="H34" s="804"/>
      <c r="I34" s="804"/>
      <c r="J34" s="805" t="str">
        <f t="shared" si="2"/>
        <v>AR-08754</v>
      </c>
      <c r="K34" s="803"/>
      <c r="L34" s="806" t="b">
        <f t="shared" si="3"/>
        <v>0</v>
      </c>
      <c r="M34" s="806" t="str">
        <f t="shared" si="4"/>
        <v/>
      </c>
      <c r="N34" s="807" t="str">
        <f>IFERROR(IF(E34&lt;&gt;"",IF('Reference Records'!$C$214&lt;&gt;"",VLOOKUP(E34,'Account Role'!$B$3:$D$11,3,FALSE),VLOOKUP(E34,'Account Role'!$B$19:$D$256,3,FALSE)),O34),"")</f>
        <v>0013600000zN6z8AAC</v>
      </c>
      <c r="O34" s="806" t="s">
        <v>5632</v>
      </c>
      <c r="P34" s="808" t="s">
        <v>5640</v>
      </c>
      <c r="Q34" s="809" t="s">
        <v>5634</v>
      </c>
      <c r="R34" s="804" t="s">
        <v>5641</v>
      </c>
      <c r="S34" s="21"/>
      <c r="W34" s="246"/>
    </row>
    <row r="35" spans="1:50" ht="40.5" customHeight="1" x14ac:dyDescent="0.35">
      <c r="A35" s="147">
        <v>5</v>
      </c>
      <c r="B35" s="802"/>
      <c r="C35" s="802"/>
      <c r="D35" s="802">
        <f t="shared" si="0"/>
        <v>0</v>
      </c>
      <c r="E35" s="803" t="str">
        <f t="shared" si="1"/>
        <v/>
      </c>
      <c r="F35" s="804"/>
      <c r="G35" s="804"/>
      <c r="H35" s="804"/>
      <c r="I35" s="804"/>
      <c r="J35" s="805" t="str">
        <f t="shared" si="2"/>
        <v>AR-08755</v>
      </c>
      <c r="K35" s="803"/>
      <c r="L35" s="806" t="b">
        <f t="shared" si="3"/>
        <v>0</v>
      </c>
      <c r="M35" s="806" t="str">
        <f t="shared" si="4"/>
        <v/>
      </c>
      <c r="N35" s="807" t="str">
        <f>IFERROR(IF(E35&lt;&gt;"",IF('Reference Records'!$C$214&lt;&gt;"",VLOOKUP(E35,'Account Role'!$B$3:$D$11,3,FALSE),VLOOKUP(E35,'Account Role'!$B$19:$D$256,3,FALSE)),O35),"")</f>
        <v>0013600000zN6z8AAC</v>
      </c>
      <c r="O35" s="806" t="s">
        <v>5632</v>
      </c>
      <c r="P35" s="808" t="s">
        <v>5642</v>
      </c>
      <c r="Q35" s="809" t="s">
        <v>5634</v>
      </c>
      <c r="R35" s="804" t="s">
        <v>5643</v>
      </c>
      <c r="S35" s="21"/>
      <c r="W35" s="246"/>
    </row>
    <row r="36" spans="1:50" ht="40.5" customHeight="1" x14ac:dyDescent="0.35">
      <c r="A36" s="147">
        <v>6</v>
      </c>
      <c r="B36" s="802"/>
      <c r="C36" s="802"/>
      <c r="D36" s="802">
        <f t="shared" si="0"/>
        <v>0</v>
      </c>
      <c r="E36" s="803" t="str">
        <f t="shared" si="1"/>
        <v/>
      </c>
      <c r="F36" s="804"/>
      <c r="G36" s="804"/>
      <c r="H36" s="804"/>
      <c r="I36" s="804"/>
      <c r="J36" s="805" t="str">
        <f t="shared" si="2"/>
        <v>AR-08756</v>
      </c>
      <c r="K36" s="803"/>
      <c r="L36" s="806" t="b">
        <f t="shared" si="3"/>
        <v>0</v>
      </c>
      <c r="M36" s="806" t="str">
        <f t="shared" si="4"/>
        <v/>
      </c>
      <c r="N36" s="807" t="str">
        <f>IFERROR(IF(E36&lt;&gt;"",IF('Reference Records'!$C$214&lt;&gt;"",VLOOKUP(E36,'Account Role'!$B$3:$D$11,3,FALSE),VLOOKUP(E36,'Account Role'!$B$19:$D$256,3,FALSE)),O36),"")</f>
        <v>0013600000zN6z8AAC</v>
      </c>
      <c r="O36" s="806" t="s">
        <v>5632</v>
      </c>
      <c r="P36" s="808" t="s">
        <v>5644</v>
      </c>
      <c r="Q36" s="809" t="s">
        <v>5634</v>
      </c>
      <c r="R36" s="804" t="s">
        <v>5645</v>
      </c>
      <c r="S36" s="21"/>
      <c r="W36" s="246"/>
    </row>
    <row r="37" spans="1:50" ht="40.5" customHeight="1" x14ac:dyDescent="0.35">
      <c r="A37" s="147">
        <v>7</v>
      </c>
      <c r="B37" s="802"/>
      <c r="C37" s="802"/>
      <c r="D37" s="802">
        <f t="shared" si="0"/>
        <v>0</v>
      </c>
      <c r="E37" s="803" t="str">
        <f t="shared" si="1"/>
        <v/>
      </c>
      <c r="F37" s="804"/>
      <c r="G37" s="804"/>
      <c r="H37" s="804"/>
      <c r="I37" s="804"/>
      <c r="J37" s="805" t="str">
        <f t="shared" si="2"/>
        <v>AR-08757</v>
      </c>
      <c r="K37" s="803"/>
      <c r="L37" s="806" t="b">
        <f t="shared" si="3"/>
        <v>0</v>
      </c>
      <c r="M37" s="806" t="str">
        <f t="shared" si="4"/>
        <v/>
      </c>
      <c r="N37" s="807" t="str">
        <f>IFERROR(IF(E37&lt;&gt;"",IF('Reference Records'!$C$214&lt;&gt;"",VLOOKUP(E37,'Account Role'!$B$3:$D$11,3,FALSE),VLOOKUP(E37,'Account Role'!$B$19:$D$256,3,FALSE)),O37),"")</f>
        <v>0013600000zN6z8AAC</v>
      </c>
      <c r="O37" s="806" t="s">
        <v>5632</v>
      </c>
      <c r="P37" s="808" t="s">
        <v>5646</v>
      </c>
      <c r="Q37" s="809" t="s">
        <v>5634</v>
      </c>
      <c r="R37" s="804" t="s">
        <v>5647</v>
      </c>
      <c r="S37" s="21"/>
      <c r="W37" s="246"/>
    </row>
    <row r="38" spans="1:50" ht="40.5" customHeight="1" x14ac:dyDescent="0.35">
      <c r="A38" s="147">
        <v>8</v>
      </c>
      <c r="B38" s="802"/>
      <c r="C38" s="802"/>
      <c r="D38" s="802">
        <f t="shared" si="0"/>
        <v>0</v>
      </c>
      <c r="E38" s="803" t="str">
        <f t="shared" si="1"/>
        <v/>
      </c>
      <c r="F38" s="804"/>
      <c r="G38" s="804"/>
      <c r="H38" s="804"/>
      <c r="I38" s="804"/>
      <c r="J38" s="805" t="str">
        <f t="shared" si="2"/>
        <v>AR-08758</v>
      </c>
      <c r="K38" s="803"/>
      <c r="L38" s="806" t="b">
        <f t="shared" si="3"/>
        <v>0</v>
      </c>
      <c r="M38" s="806" t="str">
        <f t="shared" si="4"/>
        <v/>
      </c>
      <c r="N38" s="807" t="str">
        <f>IFERROR(IF(E38&lt;&gt;"",IF('Reference Records'!$C$214&lt;&gt;"",VLOOKUP(E38,'Account Role'!$B$3:$D$11,3,FALSE),VLOOKUP(E38,'Account Role'!$B$19:$D$256,3,FALSE)),O38),"")</f>
        <v>0013600000zN6z8AAC</v>
      </c>
      <c r="O38" s="806" t="s">
        <v>5632</v>
      </c>
      <c r="P38" s="808" t="s">
        <v>5648</v>
      </c>
      <c r="Q38" s="809" t="s">
        <v>5634</v>
      </c>
      <c r="R38" s="804" t="s">
        <v>5649</v>
      </c>
      <c r="S38" s="21"/>
      <c r="W38" s="246"/>
    </row>
    <row r="39" spans="1:50" ht="40.5" customHeight="1" x14ac:dyDescent="0.35">
      <c r="A39" s="147">
        <v>9</v>
      </c>
      <c r="B39" s="802"/>
      <c r="C39" s="802"/>
      <c r="D39" s="802">
        <f t="shared" si="0"/>
        <v>0</v>
      </c>
      <c r="E39" s="803" t="str">
        <f t="shared" si="1"/>
        <v/>
      </c>
      <c r="F39" s="804"/>
      <c r="G39" s="804"/>
      <c r="H39" s="804"/>
      <c r="I39" s="804"/>
      <c r="J39" s="805" t="str">
        <f t="shared" si="2"/>
        <v>AR-08759</v>
      </c>
      <c r="K39" s="803"/>
      <c r="L39" s="806" t="b">
        <f t="shared" si="3"/>
        <v>0</v>
      </c>
      <c r="M39" s="806" t="str">
        <f t="shared" si="4"/>
        <v/>
      </c>
      <c r="N39" s="807" t="str">
        <f>IFERROR(IF(E39&lt;&gt;"",IF('Reference Records'!$C$214&lt;&gt;"",VLOOKUP(E39,'Account Role'!$B$3:$D$11,3,FALSE),VLOOKUP(E39,'Account Role'!$B$19:$D$256,3,FALSE)),O39),"")</f>
        <v>0013600000zN6z8AAC</v>
      </c>
      <c r="O39" s="806" t="s">
        <v>5632</v>
      </c>
      <c r="P39" s="808" t="s">
        <v>5650</v>
      </c>
      <c r="Q39" s="809" t="s">
        <v>5634</v>
      </c>
      <c r="R39" s="804" t="s">
        <v>5651</v>
      </c>
      <c r="S39" s="21"/>
      <c r="W39" s="246"/>
    </row>
    <row r="40" spans="1:50" ht="24" customHeight="1" thickBot="1" x14ac:dyDescent="0.4">
      <c r="A40" s="26"/>
      <c r="B40" s="26"/>
      <c r="C40" s="26"/>
      <c r="D40" s="26"/>
      <c r="E40" s="94"/>
      <c r="F40" s="94"/>
      <c r="G40" s="94"/>
      <c r="H40" s="94"/>
      <c r="I40" s="94"/>
      <c r="J40" s="94"/>
      <c r="K40" s="94"/>
      <c r="L40" s="94"/>
      <c r="M40" s="94"/>
      <c r="N40" s="94"/>
      <c r="O40" s="94"/>
      <c r="P40" s="94"/>
      <c r="Q40" s="94"/>
      <c r="R40" s="251"/>
      <c r="S40" s="23"/>
      <c r="T40" s="22"/>
      <c r="W40" s="34"/>
    </row>
    <row r="41" spans="1:50" ht="30" customHeight="1" x14ac:dyDescent="0.35">
      <c r="A41" s="92"/>
      <c r="B41" s="22"/>
      <c r="C41" s="22"/>
      <c r="D41" s="22"/>
      <c r="E41" s="91"/>
      <c r="F41" s="91"/>
      <c r="G41" s="91"/>
      <c r="H41" s="91"/>
      <c r="I41" s="91"/>
      <c r="J41" s="91"/>
      <c r="K41" s="91"/>
      <c r="L41" s="91"/>
      <c r="M41" s="91"/>
      <c r="N41" s="91"/>
      <c r="O41" s="91"/>
      <c r="P41" s="93"/>
      <c r="Q41" s="24"/>
      <c r="R41" s="46"/>
      <c r="S41" s="22"/>
      <c r="W41" s="34"/>
    </row>
    <row r="42" spans="1:50" s="58" customFormat="1" ht="29.25" customHeight="1" x14ac:dyDescent="0.35">
      <c r="A42" s="496"/>
      <c r="B42" s="496"/>
      <c r="C42" s="496"/>
      <c r="D42" s="496"/>
      <c r="E42" s="496"/>
      <c r="F42" s="496"/>
      <c r="G42" s="496"/>
      <c r="H42" s="496"/>
      <c r="I42" s="496"/>
      <c r="J42" s="496"/>
      <c r="K42" s="496"/>
      <c r="L42" s="496"/>
      <c r="M42" s="49"/>
      <c r="N42" s="49"/>
      <c r="O42" s="49"/>
      <c r="P42" s="49"/>
      <c r="Q42" s="49"/>
      <c r="R42" s="49"/>
      <c r="W42" s="89"/>
      <c r="AO42" s="90"/>
      <c r="AP42" s="90"/>
      <c r="AQ42" s="90"/>
      <c r="AR42" s="90"/>
      <c r="AS42" s="90"/>
      <c r="AT42" s="90"/>
      <c r="AU42" s="90"/>
      <c r="AV42" s="90"/>
      <c r="AW42" s="90"/>
      <c r="AX42" s="90"/>
    </row>
    <row r="43" spans="1:50" ht="30.75" customHeight="1" thickBot="1" x14ac:dyDescent="0.4">
      <c r="R43" s="46"/>
      <c r="S43" s="22"/>
      <c r="T43" s="22"/>
      <c r="W43" s="34"/>
    </row>
    <row r="44" spans="1:50" ht="29.25" customHeight="1" thickBot="1" x14ac:dyDescent="0.4">
      <c r="A44" s="490" t="str">
        <f ca="1">Translations!A17</f>
        <v>Período de reporte</v>
      </c>
      <c r="B44" s="491"/>
      <c r="C44" s="491"/>
      <c r="D44" s="491"/>
      <c r="E44" s="491"/>
      <c r="F44" s="491"/>
      <c r="G44" s="491"/>
      <c r="H44" s="491"/>
      <c r="I44" s="491"/>
      <c r="J44" s="491"/>
      <c r="K44" s="491"/>
      <c r="L44" s="491"/>
      <c r="M44" s="491"/>
      <c r="N44" s="491"/>
      <c r="O44" s="491"/>
      <c r="P44" s="491"/>
      <c r="Q44" s="491"/>
      <c r="R44" s="491"/>
      <c r="S44" s="491"/>
      <c r="T44" s="491"/>
      <c r="U44" s="19"/>
      <c r="V44" s="58"/>
      <c r="W44" s="34"/>
    </row>
    <row r="45" spans="1:50" ht="32.15" customHeight="1" x14ac:dyDescent="0.35">
      <c r="A45" s="86" t="str">
        <f ca="1">Translations!A18</f>
        <v>Fecha de inicio del período</v>
      </c>
      <c r="B45" s="88">
        <v>0</v>
      </c>
      <c r="C45" s="86"/>
      <c r="D45" s="86"/>
      <c r="E45" s="86" t="str">
        <f ca="1">Translations!A19</f>
        <v>Fecha de término del período</v>
      </c>
      <c r="F45" s="86"/>
      <c r="G45" s="86"/>
      <c r="H45" s="86"/>
      <c r="I45" s="86"/>
      <c r="J45" s="86"/>
      <c r="K45" s="86" t="str">
        <f ca="1">Translations!A20</f>
        <v>Fecha de envío del PUDR</v>
      </c>
      <c r="L45" s="148" t="s">
        <v>208</v>
      </c>
      <c r="M45" s="148" t="s">
        <v>212</v>
      </c>
      <c r="N45" s="148" t="s">
        <v>46</v>
      </c>
      <c r="O45" s="148" t="s">
        <v>200</v>
      </c>
      <c r="P45" s="148" t="s">
        <v>0</v>
      </c>
      <c r="Q45" s="148" t="s">
        <v>201</v>
      </c>
      <c r="R45" s="148"/>
      <c r="S45" s="149"/>
      <c r="T45" s="86" t="str">
        <f ca="1">Translations!A21</f>
        <v>Fecha de envío</v>
      </c>
      <c r="U45" s="150" t="s">
        <v>48</v>
      </c>
      <c r="V45" s="58"/>
      <c r="W45" s="34"/>
    </row>
    <row r="46" spans="1:50" ht="34.5" hidden="1" customHeight="1" x14ac:dyDescent="0.35">
      <c r="A46" s="151" t="str">
        <f ca="1">IF(P46="",IF(B46=2,$E$7,IF(B46=1,"",E45+1)),IF(P46&lt;TODAY(),O46,IF(B46=2,$E$7,IF(B46=1,"",E45+1))))</f>
        <v/>
      </c>
      <c r="B46" s="152">
        <f>B45+1</f>
        <v>1</v>
      </c>
      <c r="C46" s="149"/>
      <c r="D46" s="149"/>
      <c r="E46" s="153" t="str">
        <f ca="1">IF(P46="",IFERROR(EOMONTH($A46,$E$9-1),""),IF(P46&lt;TODAY(),P46,IFERROR(EOMONTH($A46,$E$9-1),"")))</f>
        <v/>
      </c>
      <c r="F46" s="153"/>
      <c r="G46" s="153"/>
      <c r="H46" s="153"/>
      <c r="I46" s="153"/>
      <c r="J46" s="153"/>
      <c r="K46" s="154" t="str">
        <f ca="1">IF(M46=TRUE,Translations!$A$101,Translations!$A$102)</f>
        <v>No</v>
      </c>
      <c r="L46" s="150" t="b">
        <f ca="1">IF(K46=Translations!$A$101,TRUE,FALSE)</f>
        <v>0</v>
      </c>
      <c r="M46" s="150" t="s">
        <v>213</v>
      </c>
      <c r="N46" s="150" t="b">
        <f ca="1">IFERROR(IF(E46&lt;=$E$8,TRUE,FALSE),"")</f>
        <v>0</v>
      </c>
      <c r="O46" s="155" t="s">
        <v>199</v>
      </c>
      <c r="P46" s="155" t="s">
        <v>38</v>
      </c>
      <c r="Q46" s="156" t="s">
        <v>47</v>
      </c>
      <c r="R46" s="148"/>
      <c r="S46" s="150"/>
      <c r="T46" s="151" t="e">
        <f ca="1">TEXT(IF(K46="","",IF(K46=Translations!$A$102,E46+45,IF(K46=Translations!$A$101,E46+60,""))),Setup!$A$33)</f>
        <v>#VALUE!</v>
      </c>
      <c r="U46" s="150" t="s">
        <v>47</v>
      </c>
      <c r="V46" s="58"/>
      <c r="W46" s="34"/>
    </row>
    <row r="47" spans="1:50" ht="34.5" customHeight="1" x14ac:dyDescent="0.35">
      <c r="A47" s="151">
        <f t="shared" ref="A47:A52" ca="1" si="5">IF(P47="",IF(B47=2,$E$7,IF(B47=1,"",E46+1)),IF(P47&lt;TODAY(),O47,IF(B47=2,$E$7,IF(B47=1,"",E46+1))))</f>
        <v>44562</v>
      </c>
      <c r="B47" s="152">
        <f t="shared" ref="B47:B52" si="6">B46+1</f>
        <v>2</v>
      </c>
      <c r="C47" s="149"/>
      <c r="D47" s="149"/>
      <c r="E47" s="153">
        <f t="shared" ref="E47:E52" ca="1" si="7">IF(P47="",IFERROR(EOMONTH($A47,$E$9-1),""),IF(P47&lt;TODAY(),P47,IFERROR(EOMONTH($A47,$E$9-1),"")))</f>
        <v>44926</v>
      </c>
      <c r="F47" s="153"/>
      <c r="G47" s="153"/>
      <c r="H47" s="153"/>
      <c r="I47" s="153"/>
      <c r="J47" s="153"/>
      <c r="K47" s="154" t="str">
        <f ca="1">IF(M47=TRUE,Translations!$A$101,Translations!$A$102)</f>
        <v>No</v>
      </c>
      <c r="L47" s="150" t="b">
        <f ca="1">IF(K47=Translations!$A$101,TRUE,FALSE)</f>
        <v>0</v>
      </c>
      <c r="M47" s="150" t="b">
        <v>0</v>
      </c>
      <c r="N47" s="150" t="b">
        <f t="shared" ref="N47:N52" ca="1" si="8">IFERROR(IF(E47&lt;=$E$8,TRUE,FALSE),"")</f>
        <v>1</v>
      </c>
      <c r="O47" s="155"/>
      <c r="P47" s="155"/>
      <c r="Q47" s="156" t="s">
        <v>1063</v>
      </c>
      <c r="R47" s="148"/>
      <c r="S47" s="150"/>
      <c r="T47" s="151" t="str">
        <f ca="1">TEXT(IF(K47="","",IF(K47=Translations!$A$102,E47+45,IF(K47=Translations!$A$101,E47+60,""))),Setup!$A$33)</f>
        <v>14-Feb-23</v>
      </c>
      <c r="U47" s="150" t="s">
        <v>1222</v>
      </c>
      <c r="V47" s="58"/>
      <c r="W47" s="246"/>
    </row>
    <row r="48" spans="1:50" ht="34.5" customHeight="1" x14ac:dyDescent="0.35">
      <c r="A48" s="151">
        <f t="shared" ca="1" si="5"/>
        <v>44927</v>
      </c>
      <c r="B48" s="152">
        <f t="shared" si="6"/>
        <v>3</v>
      </c>
      <c r="C48" s="149"/>
      <c r="D48" s="149"/>
      <c r="E48" s="153">
        <f t="shared" ca="1" si="7"/>
        <v>45291</v>
      </c>
      <c r="F48" s="153"/>
      <c r="G48" s="153"/>
      <c r="H48" s="153"/>
      <c r="I48" s="153"/>
      <c r="J48" s="153"/>
      <c r="K48" s="154" t="str">
        <f ca="1">IF(M48=TRUE,Translations!$A$101,Translations!$A$102)</f>
        <v>No</v>
      </c>
      <c r="L48" s="150" t="b">
        <f ca="1">IF(K48=Translations!$A$101,TRUE,FALSE)</f>
        <v>0</v>
      </c>
      <c r="M48" s="150" t="b">
        <v>0</v>
      </c>
      <c r="N48" s="150" t="b">
        <f t="shared" ca="1" si="8"/>
        <v>1</v>
      </c>
      <c r="O48" s="155"/>
      <c r="P48" s="155"/>
      <c r="Q48" s="156" t="s">
        <v>1063</v>
      </c>
      <c r="R48" s="148"/>
      <c r="S48" s="150"/>
      <c r="T48" s="151" t="str">
        <f ca="1">TEXT(IF(K48="","",IF(K48=Translations!$A$102,E48+45,IF(K48=Translations!$A$101,E48+60,""))),Setup!$A$33)</f>
        <v>14-Feb-24</v>
      </c>
      <c r="U48" s="150" t="s">
        <v>1223</v>
      </c>
      <c r="V48" s="58"/>
      <c r="W48" s="246"/>
    </row>
    <row r="49" spans="1:25" ht="34.5" customHeight="1" x14ac:dyDescent="0.35">
      <c r="A49" s="151">
        <f t="shared" ca="1" si="5"/>
        <v>45292</v>
      </c>
      <c r="B49" s="152">
        <f t="shared" si="6"/>
        <v>4</v>
      </c>
      <c r="C49" s="149"/>
      <c r="D49" s="149"/>
      <c r="E49" s="153">
        <f t="shared" ca="1" si="7"/>
        <v>45657</v>
      </c>
      <c r="F49" s="153"/>
      <c r="G49" s="153"/>
      <c r="H49" s="153"/>
      <c r="I49" s="153"/>
      <c r="J49" s="153"/>
      <c r="K49" s="154" t="str">
        <f ca="1">IF(M49=TRUE,Translations!$A$101,Translations!$A$102)</f>
        <v>No</v>
      </c>
      <c r="L49" s="150" t="b">
        <f ca="1">IF(K49=Translations!$A$101,TRUE,FALSE)</f>
        <v>0</v>
      </c>
      <c r="M49" s="150" t="b">
        <v>0</v>
      </c>
      <c r="N49" s="150" t="b">
        <f t="shared" ca="1" si="8"/>
        <v>1</v>
      </c>
      <c r="O49" s="155"/>
      <c r="P49" s="155"/>
      <c r="Q49" s="156" t="s">
        <v>1063</v>
      </c>
      <c r="R49" s="148"/>
      <c r="S49" s="150"/>
      <c r="T49" s="151" t="str">
        <f ca="1">TEXT(IF(K49="","",IF(K49=Translations!$A$102,E49+45,IF(K49=Translations!$A$101,E49+60,""))),Setup!$A$33)</f>
        <v>14-Feb-25</v>
      </c>
      <c r="U49" s="150" t="s">
        <v>1224</v>
      </c>
      <c r="V49" s="58"/>
      <c r="W49" s="246"/>
    </row>
    <row r="50" spans="1:25" ht="34.5" customHeight="1" x14ac:dyDescent="0.35">
      <c r="A50" s="151">
        <f t="shared" ca="1" si="5"/>
        <v>45658</v>
      </c>
      <c r="B50" s="152">
        <f t="shared" si="6"/>
        <v>5</v>
      </c>
      <c r="C50" s="149"/>
      <c r="D50" s="149"/>
      <c r="E50" s="153">
        <f t="shared" ca="1" si="7"/>
        <v>46022</v>
      </c>
      <c r="F50" s="153"/>
      <c r="G50" s="153"/>
      <c r="H50" s="153"/>
      <c r="I50" s="153"/>
      <c r="J50" s="153"/>
      <c r="K50" s="154" t="str">
        <f ca="1">IF(M50=TRUE,Translations!$A$101,Translations!$A$102)</f>
        <v>No</v>
      </c>
      <c r="L50" s="150" t="b">
        <f ca="1">IF(K50=Translations!$A$101,TRUE,FALSE)</f>
        <v>0</v>
      </c>
      <c r="M50" s="150" t="b">
        <v>0</v>
      </c>
      <c r="N50" s="150" t="b">
        <f t="shared" ca="1" si="8"/>
        <v>0</v>
      </c>
      <c r="O50" s="155"/>
      <c r="P50" s="155"/>
      <c r="Q50" s="156" t="s">
        <v>1063</v>
      </c>
      <c r="R50" s="148"/>
      <c r="S50" s="150"/>
      <c r="T50" s="151" t="str">
        <f ca="1">TEXT(IF(K50="","",IF(K50=Translations!$A$102,E50+45,IF(K50=Translations!$A$101,E50+60,""))),Setup!$A$33)</f>
        <v>14-Feb-26</v>
      </c>
      <c r="U50" s="150" t="s">
        <v>1225</v>
      </c>
      <c r="V50" s="58"/>
      <c r="W50" s="246"/>
    </row>
    <row r="51" spans="1:25" ht="34.5" customHeight="1" x14ac:dyDescent="0.35">
      <c r="A51" s="151">
        <f t="shared" ca="1" si="5"/>
        <v>46023</v>
      </c>
      <c r="B51" s="152">
        <f t="shared" si="6"/>
        <v>6</v>
      </c>
      <c r="C51" s="149"/>
      <c r="D51" s="149"/>
      <c r="E51" s="153">
        <f t="shared" ca="1" si="7"/>
        <v>46387</v>
      </c>
      <c r="F51" s="153"/>
      <c r="G51" s="153"/>
      <c r="H51" s="153"/>
      <c r="I51" s="153"/>
      <c r="J51" s="153"/>
      <c r="K51" s="154" t="str">
        <f ca="1">IF(M51=TRUE,Translations!$A$101,Translations!$A$102)</f>
        <v>No</v>
      </c>
      <c r="L51" s="150" t="b">
        <f ca="1">IF(K51=Translations!$A$101,TRUE,FALSE)</f>
        <v>0</v>
      </c>
      <c r="M51" s="150" t="b">
        <v>0</v>
      </c>
      <c r="N51" s="150" t="b">
        <f t="shared" ca="1" si="8"/>
        <v>0</v>
      </c>
      <c r="O51" s="155"/>
      <c r="P51" s="155"/>
      <c r="Q51" s="156" t="s">
        <v>1063</v>
      </c>
      <c r="R51" s="148"/>
      <c r="S51" s="150"/>
      <c r="T51" s="151" t="str">
        <f ca="1">TEXT(IF(K51="","",IF(K51=Translations!$A$102,E51+45,IF(K51=Translations!$A$101,E51+60,""))),Setup!$A$33)</f>
        <v>14-Feb-27</v>
      </c>
      <c r="U51" s="150" t="s">
        <v>1226</v>
      </c>
      <c r="V51" s="58"/>
      <c r="W51" s="246"/>
    </row>
    <row r="52" spans="1:25" ht="34.5" customHeight="1" x14ac:dyDescent="0.35">
      <c r="A52" s="151">
        <f t="shared" ca="1" si="5"/>
        <v>46388</v>
      </c>
      <c r="B52" s="152">
        <f t="shared" si="6"/>
        <v>7</v>
      </c>
      <c r="C52" s="149"/>
      <c r="D52" s="149"/>
      <c r="E52" s="153">
        <f t="shared" ca="1" si="7"/>
        <v>46752</v>
      </c>
      <c r="F52" s="153"/>
      <c r="G52" s="153"/>
      <c r="H52" s="153"/>
      <c r="I52" s="153"/>
      <c r="J52" s="153"/>
      <c r="K52" s="154" t="str">
        <f ca="1">IF(M52=TRUE,Translations!$A$101,Translations!$A$102)</f>
        <v>No</v>
      </c>
      <c r="L52" s="150" t="b">
        <f ca="1">IF(K52=Translations!$A$101,TRUE,FALSE)</f>
        <v>0</v>
      </c>
      <c r="M52" s="150" t="b">
        <v>0</v>
      </c>
      <c r="N52" s="150" t="b">
        <f t="shared" ca="1" si="8"/>
        <v>0</v>
      </c>
      <c r="O52" s="155"/>
      <c r="P52" s="155"/>
      <c r="Q52" s="156" t="s">
        <v>1063</v>
      </c>
      <c r="R52" s="148"/>
      <c r="S52" s="150"/>
      <c r="T52" s="151" t="str">
        <f ca="1">TEXT(IF(K52="","",IF(K52=Translations!$A$102,E52+45,IF(K52=Translations!$A$101,E52+60,""))),Setup!$A$33)</f>
        <v>14-Feb-28</v>
      </c>
      <c r="U52" s="150" t="s">
        <v>1227</v>
      </c>
      <c r="V52" s="58"/>
      <c r="W52" s="246"/>
    </row>
    <row r="53" spans="1:25" ht="9.65" hidden="1" customHeight="1" thickBot="1" x14ac:dyDescent="0.4">
      <c r="A53" s="25"/>
      <c r="B53" s="26"/>
      <c r="C53" s="26"/>
      <c r="D53" s="26"/>
      <c r="E53" s="26"/>
      <c r="F53" s="26"/>
      <c r="G53" s="26"/>
      <c r="H53" s="26"/>
      <c r="I53" s="26"/>
      <c r="J53" s="26"/>
      <c r="K53" s="26"/>
      <c r="L53" s="26"/>
      <c r="M53" s="26"/>
      <c r="N53" s="26"/>
      <c r="O53" s="26"/>
      <c r="P53" s="26"/>
      <c r="Q53" s="26"/>
      <c r="R53" s="26"/>
      <c r="S53" s="26"/>
      <c r="T53" s="26"/>
      <c r="U53" s="26"/>
      <c r="V53" s="95"/>
      <c r="W53" s="34"/>
    </row>
    <row r="54" spans="1:25" ht="30" customHeight="1" x14ac:dyDescent="0.35">
      <c r="T54" s="22"/>
      <c r="W54" s="34"/>
    </row>
    <row r="55" spans="1:25" ht="30" customHeight="1" x14ac:dyDescent="0.35">
      <c r="L55" s="99"/>
      <c r="T55" s="22"/>
      <c r="W55" s="34"/>
    </row>
    <row r="56" spans="1:25" ht="25.5" customHeight="1" thickBot="1" x14ac:dyDescent="0.4">
      <c r="A56" s="48"/>
      <c r="B56" s="36"/>
      <c r="C56" s="36"/>
      <c r="D56" s="36"/>
      <c r="E56" s="36"/>
      <c r="F56" s="36"/>
      <c r="G56" s="36"/>
      <c r="H56" s="36"/>
      <c r="I56" s="36"/>
      <c r="J56" s="36"/>
      <c r="K56" s="36"/>
      <c r="L56" s="37"/>
      <c r="M56" s="37"/>
      <c r="N56" s="37"/>
      <c r="O56" s="37"/>
      <c r="P56" s="37"/>
      <c r="Q56" s="37"/>
      <c r="R56" s="37"/>
      <c r="S56" s="37"/>
      <c r="T56" s="16"/>
      <c r="U56" s="16"/>
      <c r="V56" s="33"/>
      <c r="W56" s="34"/>
    </row>
    <row r="57" spans="1:25" ht="25.5" customHeight="1" thickBot="1" x14ac:dyDescent="0.4">
      <c r="A57" s="490" t="str">
        <f ca="1">Translations!A22</f>
        <v xml:space="preserve">Metas </v>
      </c>
      <c r="B57" s="491"/>
      <c r="C57" s="491"/>
      <c r="D57" s="491"/>
      <c r="E57" s="491"/>
      <c r="F57" s="68"/>
      <c r="G57" s="68"/>
      <c r="H57" s="68"/>
      <c r="I57" s="68"/>
      <c r="J57" s="69"/>
      <c r="K57" s="82"/>
      <c r="L57" s="46"/>
      <c r="M57" s="46"/>
      <c r="N57" s="46"/>
      <c r="O57" s="46"/>
      <c r="P57" s="46"/>
      <c r="Q57" s="46"/>
      <c r="R57" s="46"/>
      <c r="S57" s="46"/>
      <c r="T57" s="46"/>
      <c r="U57" s="46"/>
      <c r="V57" s="49"/>
      <c r="W57" s="34"/>
    </row>
    <row r="58" spans="1:25" ht="32.25" customHeight="1" x14ac:dyDescent="0.35">
      <c r="A58" s="758" t="str">
        <f ca="1">Translations!A23</f>
        <v>Número de meta</v>
      </c>
      <c r="B58" s="758"/>
      <c r="C58" s="758"/>
      <c r="D58" s="758"/>
      <c r="E58" s="759" t="str">
        <f ca="1">Translations!A24</f>
        <v>Descripción de meta</v>
      </c>
      <c r="F58" s="760" t="s">
        <v>201</v>
      </c>
      <c r="G58" s="760" t="s">
        <v>46</v>
      </c>
      <c r="H58" s="760" t="s">
        <v>48</v>
      </c>
      <c r="I58" s="83"/>
      <c r="J58" s="50"/>
      <c r="K58" s="83"/>
      <c r="L58" s="47"/>
      <c r="M58" s="47"/>
      <c r="N58" s="47"/>
      <c r="O58" s="47"/>
      <c r="P58" s="47"/>
      <c r="Q58" s="47"/>
      <c r="R58" s="47"/>
      <c r="S58" s="47"/>
      <c r="T58" s="47"/>
      <c r="U58" s="47"/>
      <c r="V58" s="51"/>
      <c r="W58" s="34"/>
      <c r="Y58" s="497"/>
    </row>
    <row r="59" spans="1:25" ht="47.15" hidden="1" customHeight="1" x14ac:dyDescent="0.35">
      <c r="A59" s="147" t="s">
        <v>63</v>
      </c>
      <c r="B59" s="147"/>
      <c r="C59" s="147"/>
      <c r="D59" s="147"/>
      <c r="E59" s="761" t="s">
        <v>53</v>
      </c>
      <c r="F59" s="762" t="s">
        <v>47</v>
      </c>
      <c r="G59" s="762" t="b">
        <f>IFERROR(IF(E59&lt;&gt;"",TRUE,FALSE),FALSE)</f>
        <v>1</v>
      </c>
      <c r="H59" s="762" t="s">
        <v>47</v>
      </c>
      <c r="I59" s="84"/>
      <c r="J59" s="85"/>
      <c r="K59" s="84"/>
      <c r="L59" s="46"/>
      <c r="M59" s="46"/>
      <c r="N59" s="46"/>
      <c r="O59" s="46"/>
      <c r="P59" s="46"/>
      <c r="Q59" s="46"/>
      <c r="R59" s="46"/>
      <c r="S59" s="46"/>
      <c r="T59" s="46"/>
      <c r="U59" s="46"/>
      <c r="V59" s="49"/>
      <c r="Y59" s="497"/>
    </row>
    <row r="60" spans="1:25" ht="47.15" customHeight="1" x14ac:dyDescent="0.35">
      <c r="A60" s="147">
        <v>1</v>
      </c>
      <c r="B60" s="147"/>
      <c r="C60" s="147"/>
      <c r="D60" s="147"/>
      <c r="E60" s="761"/>
      <c r="F60" s="762" t="s">
        <v>1063</v>
      </c>
      <c r="G60" s="762" t="b">
        <f t="shared" ref="G60:G71" si="9">IFERROR(IF(E60&lt;&gt;"",TRUE,FALSE),FALSE)</f>
        <v>0</v>
      </c>
      <c r="H60" s="762" t="s">
        <v>1067</v>
      </c>
      <c r="I60" s="84"/>
      <c r="J60" s="85"/>
      <c r="K60" s="84"/>
      <c r="L60" s="46"/>
      <c r="M60" s="46"/>
      <c r="N60" s="46"/>
      <c r="O60" s="46"/>
      <c r="P60" s="46"/>
      <c r="Q60" s="46"/>
      <c r="R60" s="46"/>
      <c r="S60" s="46"/>
      <c r="T60" s="46"/>
      <c r="U60" s="46"/>
      <c r="V60" s="49"/>
      <c r="Y60" s="440"/>
    </row>
    <row r="61" spans="1:25" ht="47.15" customHeight="1" x14ac:dyDescent="0.35">
      <c r="A61" s="147">
        <v>2</v>
      </c>
      <c r="B61" s="147"/>
      <c r="C61" s="147"/>
      <c r="D61" s="147"/>
      <c r="E61" s="761"/>
      <c r="F61" s="762" t="s">
        <v>1063</v>
      </c>
      <c r="G61" s="762" t="b">
        <f t="shared" si="9"/>
        <v>0</v>
      </c>
      <c r="H61" s="762" t="s">
        <v>1068</v>
      </c>
      <c r="I61" s="84"/>
      <c r="J61" s="85"/>
      <c r="K61" s="84"/>
      <c r="L61" s="46"/>
      <c r="M61" s="46"/>
      <c r="N61" s="46"/>
      <c r="O61" s="46"/>
      <c r="P61" s="46"/>
      <c r="Q61" s="46"/>
      <c r="R61" s="46"/>
      <c r="S61" s="46"/>
      <c r="T61" s="46"/>
      <c r="U61" s="46"/>
      <c r="V61" s="49"/>
      <c r="Y61" s="440"/>
    </row>
    <row r="62" spans="1:25" ht="47.15" customHeight="1" x14ac:dyDescent="0.35">
      <c r="A62" s="147">
        <v>3</v>
      </c>
      <c r="B62" s="147"/>
      <c r="C62" s="147"/>
      <c r="D62" s="147"/>
      <c r="E62" s="761"/>
      <c r="F62" s="762" t="s">
        <v>1063</v>
      </c>
      <c r="G62" s="762" t="b">
        <f t="shared" si="9"/>
        <v>0</v>
      </c>
      <c r="H62" s="762" t="s">
        <v>1069</v>
      </c>
      <c r="I62" s="84"/>
      <c r="J62" s="85"/>
      <c r="K62" s="84"/>
      <c r="L62" s="46"/>
      <c r="M62" s="46"/>
      <c r="N62" s="46"/>
      <c r="O62" s="46"/>
      <c r="P62" s="46"/>
      <c r="Q62" s="46"/>
      <c r="R62" s="46"/>
      <c r="S62" s="46"/>
      <c r="T62" s="46"/>
      <c r="U62" s="46"/>
      <c r="V62" s="49"/>
      <c r="Y62" s="440"/>
    </row>
    <row r="63" spans="1:25" ht="47.15" customHeight="1" x14ac:dyDescent="0.35">
      <c r="A63" s="147">
        <v>4</v>
      </c>
      <c r="B63" s="147"/>
      <c r="C63" s="147"/>
      <c r="D63" s="147"/>
      <c r="E63" s="761"/>
      <c r="F63" s="762" t="s">
        <v>1063</v>
      </c>
      <c r="G63" s="762" t="b">
        <f t="shared" si="9"/>
        <v>0</v>
      </c>
      <c r="H63" s="762" t="s">
        <v>1070</v>
      </c>
      <c r="I63" s="84"/>
      <c r="J63" s="85"/>
      <c r="K63" s="84"/>
      <c r="L63" s="46"/>
      <c r="M63" s="46"/>
      <c r="N63" s="46"/>
      <c r="O63" s="46"/>
      <c r="P63" s="46"/>
      <c r="Q63" s="46"/>
      <c r="R63" s="46"/>
      <c r="S63" s="46"/>
      <c r="T63" s="46"/>
      <c r="U63" s="46"/>
      <c r="V63" s="49"/>
      <c r="Y63" s="440"/>
    </row>
    <row r="64" spans="1:25" ht="47.15" customHeight="1" x14ac:dyDescent="0.35">
      <c r="A64" s="147">
        <v>5</v>
      </c>
      <c r="B64" s="147"/>
      <c r="C64" s="147"/>
      <c r="D64" s="147"/>
      <c r="E64" s="761"/>
      <c r="F64" s="762" t="s">
        <v>1063</v>
      </c>
      <c r="G64" s="762" t="b">
        <f t="shared" si="9"/>
        <v>0</v>
      </c>
      <c r="H64" s="762" t="s">
        <v>1071</v>
      </c>
      <c r="I64" s="84"/>
      <c r="J64" s="85"/>
      <c r="K64" s="84"/>
      <c r="L64" s="46"/>
      <c r="M64" s="46"/>
      <c r="N64" s="46"/>
      <c r="O64" s="46"/>
      <c r="P64" s="46"/>
      <c r="Q64" s="46"/>
      <c r="R64" s="46"/>
      <c r="S64" s="46"/>
      <c r="T64" s="46"/>
      <c r="U64" s="46"/>
      <c r="V64" s="49"/>
      <c r="Y64" s="440"/>
    </row>
    <row r="65" spans="1:50" ht="47.15" customHeight="1" x14ac:dyDescent="0.35">
      <c r="A65" s="147">
        <v>6</v>
      </c>
      <c r="B65" s="147"/>
      <c r="C65" s="147"/>
      <c r="D65" s="147"/>
      <c r="E65" s="761"/>
      <c r="F65" s="762" t="s">
        <v>1063</v>
      </c>
      <c r="G65" s="762" t="b">
        <f t="shared" si="9"/>
        <v>0</v>
      </c>
      <c r="H65" s="762" t="s">
        <v>1072</v>
      </c>
      <c r="I65" s="84"/>
      <c r="J65" s="85"/>
      <c r="K65" s="84"/>
      <c r="L65" s="46"/>
      <c r="M65" s="46"/>
      <c r="N65" s="46"/>
      <c r="O65" s="46"/>
      <c r="P65" s="46"/>
      <c r="Q65" s="46"/>
      <c r="R65" s="46"/>
      <c r="S65" s="46"/>
      <c r="T65" s="46"/>
      <c r="U65" s="46"/>
      <c r="V65" s="49"/>
      <c r="Y65" s="440"/>
    </row>
    <row r="66" spans="1:50" ht="47.15" customHeight="1" x14ac:dyDescent="0.35">
      <c r="A66" s="147">
        <v>7</v>
      </c>
      <c r="B66" s="147"/>
      <c r="C66" s="147"/>
      <c r="D66" s="147"/>
      <c r="E66" s="761"/>
      <c r="F66" s="762" t="s">
        <v>1063</v>
      </c>
      <c r="G66" s="762" t="b">
        <f t="shared" si="9"/>
        <v>0</v>
      </c>
      <c r="H66" s="762" t="s">
        <v>1073</v>
      </c>
      <c r="I66" s="84"/>
      <c r="J66" s="85"/>
      <c r="K66" s="84"/>
      <c r="L66" s="46"/>
      <c r="M66" s="46"/>
      <c r="N66" s="46"/>
      <c r="O66" s="46"/>
      <c r="P66" s="46"/>
      <c r="Q66" s="46"/>
      <c r="R66" s="46"/>
      <c r="S66" s="46"/>
      <c r="T66" s="46"/>
      <c r="U66" s="46"/>
      <c r="V66" s="49"/>
      <c r="Y66" s="440"/>
    </row>
    <row r="67" spans="1:50" ht="47.15" customHeight="1" x14ac:dyDescent="0.35">
      <c r="A67" s="147">
        <v>8</v>
      </c>
      <c r="B67" s="147"/>
      <c r="C67" s="147"/>
      <c r="D67" s="147"/>
      <c r="E67" s="761"/>
      <c r="F67" s="762" t="s">
        <v>1063</v>
      </c>
      <c r="G67" s="762" t="b">
        <f t="shared" si="9"/>
        <v>0</v>
      </c>
      <c r="H67" s="762" t="s">
        <v>1074</v>
      </c>
      <c r="I67" s="84"/>
      <c r="J67" s="85"/>
      <c r="K67" s="84"/>
      <c r="L67" s="46"/>
      <c r="M67" s="46"/>
      <c r="N67" s="46"/>
      <c r="O67" s="46"/>
      <c r="P67" s="46"/>
      <c r="Q67" s="46"/>
      <c r="R67" s="46"/>
      <c r="S67" s="46"/>
      <c r="T67" s="46"/>
      <c r="U67" s="46"/>
      <c r="V67" s="49"/>
      <c r="Y67" s="440"/>
    </row>
    <row r="68" spans="1:50" ht="47.15" customHeight="1" x14ac:dyDescent="0.35">
      <c r="A68" s="147">
        <v>9</v>
      </c>
      <c r="B68" s="147"/>
      <c r="C68" s="147"/>
      <c r="D68" s="147"/>
      <c r="E68" s="761"/>
      <c r="F68" s="762" t="s">
        <v>1063</v>
      </c>
      <c r="G68" s="762" t="b">
        <f t="shared" si="9"/>
        <v>0</v>
      </c>
      <c r="H68" s="762" t="s">
        <v>1075</v>
      </c>
      <c r="I68" s="84"/>
      <c r="J68" s="85"/>
      <c r="K68" s="84"/>
      <c r="L68" s="46"/>
      <c r="M68" s="46"/>
      <c r="N68" s="46"/>
      <c r="O68" s="46"/>
      <c r="P68" s="46"/>
      <c r="Q68" s="46"/>
      <c r="R68" s="46"/>
      <c r="S68" s="46"/>
      <c r="T68" s="46"/>
      <c r="U68" s="46"/>
      <c r="V68" s="49"/>
      <c r="Y68" s="440"/>
    </row>
    <row r="69" spans="1:50" ht="47.15" customHeight="1" x14ac:dyDescent="0.35">
      <c r="A69" s="147">
        <v>10</v>
      </c>
      <c r="B69" s="147"/>
      <c r="C69" s="147"/>
      <c r="D69" s="147"/>
      <c r="E69" s="761"/>
      <c r="F69" s="762" t="s">
        <v>1063</v>
      </c>
      <c r="G69" s="762" t="b">
        <f t="shared" si="9"/>
        <v>0</v>
      </c>
      <c r="H69" s="762" t="s">
        <v>1076</v>
      </c>
      <c r="I69" s="84"/>
      <c r="J69" s="85"/>
      <c r="K69" s="84"/>
      <c r="L69" s="46"/>
      <c r="M69" s="46"/>
      <c r="N69" s="46"/>
      <c r="O69" s="46"/>
      <c r="P69" s="46"/>
      <c r="Q69" s="46"/>
      <c r="R69" s="46"/>
      <c r="S69" s="46"/>
      <c r="T69" s="46"/>
      <c r="U69" s="46"/>
      <c r="V69" s="49"/>
      <c r="Y69" s="440"/>
    </row>
    <row r="70" spans="1:50" ht="47.15" customHeight="1" x14ac:dyDescent="0.35">
      <c r="A70" s="147">
        <v>11</v>
      </c>
      <c r="B70" s="147"/>
      <c r="C70" s="147"/>
      <c r="D70" s="147"/>
      <c r="E70" s="761"/>
      <c r="F70" s="762" t="s">
        <v>1063</v>
      </c>
      <c r="G70" s="762" t="b">
        <f t="shared" si="9"/>
        <v>0</v>
      </c>
      <c r="H70" s="762" t="s">
        <v>1077</v>
      </c>
      <c r="I70" s="84"/>
      <c r="J70" s="85"/>
      <c r="K70" s="84"/>
      <c r="L70" s="46"/>
      <c r="M70" s="46"/>
      <c r="N70" s="46"/>
      <c r="O70" s="46"/>
      <c r="P70" s="46"/>
      <c r="Q70" s="46"/>
      <c r="R70" s="46"/>
      <c r="S70" s="46"/>
      <c r="T70" s="46"/>
      <c r="U70" s="46"/>
      <c r="V70" s="49"/>
      <c r="Y70" s="440"/>
    </row>
    <row r="71" spans="1:50" ht="47.15" customHeight="1" x14ac:dyDescent="0.35">
      <c r="A71" s="147">
        <v>12</v>
      </c>
      <c r="B71" s="147"/>
      <c r="C71" s="147"/>
      <c r="D71" s="147"/>
      <c r="E71" s="761"/>
      <c r="F71" s="762" t="s">
        <v>1063</v>
      </c>
      <c r="G71" s="762" t="b">
        <f t="shared" si="9"/>
        <v>0</v>
      </c>
      <c r="H71" s="762" t="s">
        <v>1078</v>
      </c>
      <c r="I71" s="84"/>
      <c r="J71" s="85"/>
      <c r="K71" s="84"/>
      <c r="L71" s="46"/>
      <c r="M71" s="46"/>
      <c r="N71" s="46"/>
      <c r="O71" s="46"/>
      <c r="P71" s="46"/>
      <c r="Q71" s="46"/>
      <c r="R71" s="46"/>
      <c r="S71" s="46"/>
      <c r="T71" s="46"/>
      <c r="U71" s="46"/>
      <c r="V71" s="49"/>
      <c r="Y71" s="440"/>
    </row>
    <row r="72" spans="1:50" ht="2.9" customHeight="1" thickBot="1" x14ac:dyDescent="0.4">
      <c r="A72" s="52"/>
      <c r="B72" s="53"/>
      <c r="C72" s="53"/>
      <c r="D72" s="53"/>
      <c r="E72" s="53"/>
      <c r="F72" s="53"/>
      <c r="G72" s="53"/>
      <c r="H72" s="53"/>
      <c r="I72" s="53"/>
      <c r="J72" s="54"/>
      <c r="K72" s="56"/>
      <c r="L72" s="46"/>
      <c r="M72" s="46"/>
      <c r="N72" s="46"/>
      <c r="O72" s="46"/>
      <c r="P72" s="46"/>
      <c r="Q72" s="46"/>
      <c r="R72" s="46"/>
      <c r="S72" s="46"/>
      <c r="T72" s="46"/>
      <c r="U72" s="46"/>
      <c r="V72" s="49"/>
      <c r="Y72" s="55"/>
    </row>
    <row r="73" spans="1:50" ht="29.25" customHeight="1" x14ac:dyDescent="0.35">
      <c r="A73" s="56"/>
      <c r="B73" s="56"/>
      <c r="C73" s="56"/>
      <c r="D73" s="56"/>
      <c r="E73" s="56"/>
      <c r="F73" s="56"/>
      <c r="G73" s="56"/>
      <c r="H73" s="56"/>
      <c r="I73" s="56"/>
      <c r="J73" s="56"/>
      <c r="K73" s="56"/>
      <c r="L73" s="46"/>
      <c r="M73" s="46"/>
      <c r="N73" s="46"/>
      <c r="O73" s="46"/>
      <c r="P73" s="46"/>
      <c r="Q73" s="46"/>
      <c r="R73" s="46"/>
      <c r="S73" s="46"/>
      <c r="T73" s="46"/>
      <c r="U73" s="46"/>
      <c r="V73" s="49"/>
      <c r="Y73" s="55"/>
    </row>
    <row r="74" spans="1:50" s="18" customFormat="1" ht="30.75" customHeight="1" thickBot="1" x14ac:dyDescent="0.4">
      <c r="A74" s="57"/>
      <c r="B74" s="57"/>
      <c r="C74" s="57"/>
      <c r="D74" s="57"/>
      <c r="E74" s="57"/>
      <c r="F74" s="57"/>
      <c r="G74" s="57"/>
      <c r="H74" s="57"/>
      <c r="I74" s="57"/>
      <c r="J74" s="57"/>
      <c r="K74" s="57"/>
      <c r="L74" s="57"/>
      <c r="M74" s="57"/>
      <c r="N74" s="57"/>
      <c r="O74" s="57"/>
      <c r="P74" s="57"/>
      <c r="Q74" s="57"/>
      <c r="R74" s="57"/>
      <c r="S74" s="57"/>
      <c r="T74" s="57"/>
      <c r="U74" s="57"/>
      <c r="V74" s="28"/>
      <c r="W74" s="28"/>
      <c r="X74" s="28"/>
      <c r="Y74" s="28"/>
      <c r="Z74" s="28"/>
      <c r="AO74" s="3"/>
      <c r="AP74" s="3"/>
      <c r="AQ74" s="3"/>
      <c r="AR74" s="3"/>
      <c r="AS74" s="3"/>
      <c r="AT74" s="3"/>
      <c r="AU74" s="3"/>
      <c r="AV74" s="3"/>
      <c r="AW74" s="3"/>
      <c r="AX74" s="3"/>
    </row>
    <row r="75" spans="1:50" ht="30.75" customHeight="1" thickBot="1" x14ac:dyDescent="0.4">
      <c r="A75" s="498" t="str">
        <f ca="1">Translations!A25</f>
        <v>Objetivos</v>
      </c>
      <c r="B75" s="491"/>
      <c r="C75" s="491"/>
      <c r="D75" s="491"/>
      <c r="E75" s="499"/>
      <c r="F75" s="68"/>
      <c r="G75" s="68"/>
      <c r="H75" s="68"/>
      <c r="I75" s="68"/>
      <c r="J75" s="69"/>
      <c r="K75" s="82"/>
      <c r="L75" s="46"/>
      <c r="M75" s="46"/>
      <c r="N75" s="46"/>
      <c r="O75" s="46"/>
      <c r="P75" s="46"/>
      <c r="Q75" s="46"/>
      <c r="R75" s="46"/>
      <c r="S75" s="46"/>
      <c r="T75" s="46"/>
      <c r="U75" s="46"/>
      <c r="V75" s="49"/>
      <c r="W75" s="34"/>
    </row>
    <row r="76" spans="1:50" ht="30.75" customHeight="1" x14ac:dyDescent="0.35">
      <c r="A76" s="758" t="str">
        <f ca="1">Translations!A26</f>
        <v>Número de objetivo</v>
      </c>
      <c r="B76" s="758"/>
      <c r="C76" s="758"/>
      <c r="D76" s="758"/>
      <c r="E76" s="759" t="str">
        <f ca="1">Translations!A27</f>
        <v>Descripción de objetivos</v>
      </c>
      <c r="F76" s="760" t="s">
        <v>201</v>
      </c>
      <c r="G76" s="760" t="s">
        <v>46</v>
      </c>
      <c r="H76" s="760" t="s">
        <v>48</v>
      </c>
      <c r="I76" s="83"/>
      <c r="J76" s="50"/>
      <c r="K76" s="83"/>
      <c r="L76" s="47"/>
      <c r="M76" s="47"/>
      <c r="N76" s="47"/>
      <c r="O76" s="47"/>
      <c r="P76" s="47"/>
      <c r="Q76" s="47"/>
      <c r="R76" s="47"/>
      <c r="S76" s="47"/>
      <c r="T76" s="47"/>
      <c r="U76" s="47"/>
      <c r="V76" s="51"/>
      <c r="W76" s="34"/>
      <c r="Y76" s="497"/>
    </row>
    <row r="77" spans="1:50" ht="47.15" hidden="1" customHeight="1" x14ac:dyDescent="0.35">
      <c r="A77" s="147" t="s">
        <v>64</v>
      </c>
      <c r="B77" s="147"/>
      <c r="C77" s="147"/>
      <c r="D77" s="147"/>
      <c r="E77" s="761" t="s">
        <v>54</v>
      </c>
      <c r="F77" s="762" t="s">
        <v>47</v>
      </c>
      <c r="G77" s="762" t="b">
        <f>IFERROR(IF(E77&lt;&gt;"",TRUE,FALSE),FALSE)</f>
        <v>1</v>
      </c>
      <c r="H77" s="762" t="s">
        <v>47</v>
      </c>
      <c r="I77" s="84"/>
      <c r="J77" s="85"/>
      <c r="K77" s="84"/>
      <c r="L77" s="17"/>
      <c r="M77" s="17"/>
      <c r="N77" s="17"/>
      <c r="O77" s="17"/>
      <c r="P77" s="17"/>
      <c r="Q77" s="17"/>
      <c r="R77" s="17"/>
      <c r="S77" s="17"/>
      <c r="T77" s="17"/>
      <c r="U77" s="17"/>
      <c r="V77" s="58"/>
      <c r="Y77" s="497"/>
    </row>
    <row r="78" spans="1:50" ht="47.15" customHeight="1" x14ac:dyDescent="0.35">
      <c r="A78" s="147">
        <v>1</v>
      </c>
      <c r="B78" s="147"/>
      <c r="C78" s="147"/>
      <c r="D78" s="147"/>
      <c r="E78" s="761"/>
      <c r="F78" s="762" t="s">
        <v>1063</v>
      </c>
      <c r="G78" s="762" t="b">
        <f t="shared" ref="G78:G89" si="10">IFERROR(IF(E78&lt;&gt;"",TRUE,FALSE),FALSE)</f>
        <v>0</v>
      </c>
      <c r="H78" s="762" t="s">
        <v>1079</v>
      </c>
      <c r="I78" s="84"/>
      <c r="J78" s="85"/>
      <c r="K78" s="84"/>
      <c r="L78" s="17"/>
      <c r="M78" s="17"/>
      <c r="N78" s="17"/>
      <c r="O78" s="17"/>
      <c r="P78" s="17"/>
      <c r="Q78" s="17"/>
      <c r="R78" s="17"/>
      <c r="S78" s="17"/>
      <c r="T78" s="17"/>
      <c r="U78" s="17"/>
      <c r="V78" s="58"/>
      <c r="Y78" s="497"/>
    </row>
    <row r="79" spans="1:50" ht="47.15" customHeight="1" x14ac:dyDescent="0.35">
      <c r="A79" s="147">
        <v>2</v>
      </c>
      <c r="B79" s="147"/>
      <c r="C79" s="147"/>
      <c r="D79" s="147"/>
      <c r="E79" s="761"/>
      <c r="F79" s="762" t="s">
        <v>1063</v>
      </c>
      <c r="G79" s="762" t="b">
        <f t="shared" si="10"/>
        <v>0</v>
      </c>
      <c r="H79" s="762" t="s">
        <v>1080</v>
      </c>
      <c r="I79" s="84"/>
      <c r="J79" s="85"/>
      <c r="K79" s="84"/>
      <c r="L79" s="17"/>
      <c r="M79" s="17"/>
      <c r="N79" s="17"/>
      <c r="O79" s="17"/>
      <c r="P79" s="17"/>
      <c r="Q79" s="17"/>
      <c r="R79" s="17"/>
      <c r="S79" s="17"/>
      <c r="T79" s="17"/>
      <c r="U79" s="17"/>
      <c r="V79" s="58"/>
      <c r="Y79" s="497"/>
    </row>
    <row r="80" spans="1:50" ht="47.15" customHeight="1" x14ac:dyDescent="0.35">
      <c r="A80" s="147">
        <v>3</v>
      </c>
      <c r="B80" s="147"/>
      <c r="C80" s="147"/>
      <c r="D80" s="147"/>
      <c r="E80" s="761"/>
      <c r="F80" s="762" t="s">
        <v>1063</v>
      </c>
      <c r="G80" s="762" t="b">
        <f t="shared" si="10"/>
        <v>0</v>
      </c>
      <c r="H80" s="762" t="s">
        <v>1081</v>
      </c>
      <c r="I80" s="84"/>
      <c r="J80" s="85"/>
      <c r="K80" s="84"/>
      <c r="L80" s="17"/>
      <c r="M80" s="17"/>
      <c r="N80" s="17"/>
      <c r="O80" s="17"/>
      <c r="P80" s="17"/>
      <c r="Q80" s="17"/>
      <c r="R80" s="17"/>
      <c r="S80" s="17"/>
      <c r="T80" s="17"/>
      <c r="U80" s="17"/>
      <c r="V80" s="58"/>
      <c r="Y80" s="497"/>
    </row>
    <row r="81" spans="1:25" ht="47.15" customHeight="1" x14ac:dyDescent="0.35">
      <c r="A81" s="147">
        <v>4</v>
      </c>
      <c r="B81" s="147"/>
      <c r="C81" s="147"/>
      <c r="D81" s="147"/>
      <c r="E81" s="761"/>
      <c r="F81" s="762" t="s">
        <v>1063</v>
      </c>
      <c r="G81" s="762" t="b">
        <f t="shared" si="10"/>
        <v>0</v>
      </c>
      <c r="H81" s="762" t="s">
        <v>1082</v>
      </c>
      <c r="I81" s="84"/>
      <c r="J81" s="85"/>
      <c r="K81" s="84"/>
      <c r="L81" s="17"/>
      <c r="M81" s="17"/>
      <c r="N81" s="17"/>
      <c r="O81" s="17"/>
      <c r="P81" s="17"/>
      <c r="Q81" s="17"/>
      <c r="R81" s="17"/>
      <c r="S81" s="17"/>
      <c r="T81" s="17"/>
      <c r="U81" s="17"/>
      <c r="V81" s="58"/>
      <c r="Y81" s="497"/>
    </row>
    <row r="82" spans="1:25" ht="47.15" customHeight="1" x14ac:dyDescent="0.35">
      <c r="A82" s="147">
        <v>5</v>
      </c>
      <c r="B82" s="147"/>
      <c r="C82" s="147"/>
      <c r="D82" s="147"/>
      <c r="E82" s="761"/>
      <c r="F82" s="762" t="s">
        <v>1063</v>
      </c>
      <c r="G82" s="762" t="b">
        <f t="shared" si="10"/>
        <v>0</v>
      </c>
      <c r="H82" s="762" t="s">
        <v>1083</v>
      </c>
      <c r="I82" s="84"/>
      <c r="J82" s="85"/>
      <c r="K82" s="84"/>
      <c r="L82" s="17"/>
      <c r="M82" s="17"/>
      <c r="N82" s="17"/>
      <c r="O82" s="17"/>
      <c r="P82" s="17"/>
      <c r="Q82" s="17"/>
      <c r="R82" s="17"/>
      <c r="S82" s="17"/>
      <c r="T82" s="17"/>
      <c r="U82" s="17"/>
      <c r="V82" s="58"/>
      <c r="Y82" s="497"/>
    </row>
    <row r="83" spans="1:25" ht="47.15" customHeight="1" x14ac:dyDescent="0.35">
      <c r="A83" s="147">
        <v>6</v>
      </c>
      <c r="B83" s="147"/>
      <c r="C83" s="147"/>
      <c r="D83" s="147"/>
      <c r="E83" s="761"/>
      <c r="F83" s="762" t="s">
        <v>1063</v>
      </c>
      <c r="G83" s="762" t="b">
        <f t="shared" si="10"/>
        <v>0</v>
      </c>
      <c r="H83" s="762" t="s">
        <v>1084</v>
      </c>
      <c r="I83" s="84"/>
      <c r="J83" s="85"/>
      <c r="K83" s="84"/>
      <c r="L83" s="17"/>
      <c r="M83" s="17"/>
      <c r="N83" s="17"/>
      <c r="O83" s="17"/>
      <c r="P83" s="17"/>
      <c r="Q83" s="17"/>
      <c r="R83" s="17"/>
      <c r="S83" s="17"/>
      <c r="T83" s="17"/>
      <c r="U83" s="17"/>
      <c r="V83" s="58"/>
      <c r="Y83" s="497"/>
    </row>
    <row r="84" spans="1:25" ht="47.15" customHeight="1" x14ac:dyDescent="0.35">
      <c r="A84" s="147">
        <v>7</v>
      </c>
      <c r="B84" s="147"/>
      <c r="C84" s="147"/>
      <c r="D84" s="147"/>
      <c r="E84" s="761"/>
      <c r="F84" s="762" t="s">
        <v>1063</v>
      </c>
      <c r="G84" s="762" t="b">
        <f t="shared" si="10"/>
        <v>0</v>
      </c>
      <c r="H84" s="762" t="s">
        <v>1085</v>
      </c>
      <c r="I84" s="84"/>
      <c r="J84" s="85"/>
      <c r="K84" s="84"/>
      <c r="L84" s="17"/>
      <c r="M84" s="17"/>
      <c r="N84" s="17"/>
      <c r="O84" s="17"/>
      <c r="P84" s="17"/>
      <c r="Q84" s="17"/>
      <c r="R84" s="17"/>
      <c r="S84" s="17"/>
      <c r="T84" s="17"/>
      <c r="U84" s="17"/>
      <c r="V84" s="58"/>
      <c r="Y84" s="497"/>
    </row>
    <row r="85" spans="1:25" ht="47.15" customHeight="1" x14ac:dyDescent="0.35">
      <c r="A85" s="147">
        <v>8</v>
      </c>
      <c r="B85" s="147"/>
      <c r="C85" s="147"/>
      <c r="D85" s="147"/>
      <c r="E85" s="761"/>
      <c r="F85" s="762" t="s">
        <v>1063</v>
      </c>
      <c r="G85" s="762" t="b">
        <f t="shared" si="10"/>
        <v>0</v>
      </c>
      <c r="H85" s="762" t="s">
        <v>1086</v>
      </c>
      <c r="I85" s="84"/>
      <c r="J85" s="85"/>
      <c r="K85" s="84"/>
      <c r="L85" s="17"/>
      <c r="M85" s="17"/>
      <c r="N85" s="17"/>
      <c r="O85" s="17"/>
      <c r="P85" s="17"/>
      <c r="Q85" s="17"/>
      <c r="R85" s="17"/>
      <c r="S85" s="17"/>
      <c r="T85" s="17"/>
      <c r="U85" s="17"/>
      <c r="V85" s="58"/>
      <c r="Y85" s="497"/>
    </row>
    <row r="86" spans="1:25" ht="47.15" customHeight="1" x14ac:dyDescent="0.35">
      <c r="A86" s="147">
        <v>9</v>
      </c>
      <c r="B86" s="147"/>
      <c r="C86" s="147"/>
      <c r="D86" s="147"/>
      <c r="E86" s="761"/>
      <c r="F86" s="762" t="s">
        <v>1063</v>
      </c>
      <c r="G86" s="762" t="b">
        <f t="shared" si="10"/>
        <v>0</v>
      </c>
      <c r="H86" s="762" t="s">
        <v>1087</v>
      </c>
      <c r="I86" s="84"/>
      <c r="J86" s="85"/>
      <c r="K86" s="84"/>
      <c r="L86" s="17"/>
      <c r="M86" s="17"/>
      <c r="N86" s="17"/>
      <c r="O86" s="17"/>
      <c r="P86" s="17"/>
      <c r="Q86" s="17"/>
      <c r="R86" s="17"/>
      <c r="S86" s="17"/>
      <c r="T86" s="17"/>
      <c r="U86" s="17"/>
      <c r="V86" s="58"/>
      <c r="Y86" s="497"/>
    </row>
    <row r="87" spans="1:25" ht="47.15" customHeight="1" x14ac:dyDescent="0.35">
      <c r="A87" s="147">
        <v>10</v>
      </c>
      <c r="B87" s="147"/>
      <c r="C87" s="147"/>
      <c r="D87" s="147"/>
      <c r="E87" s="761"/>
      <c r="F87" s="762" t="s">
        <v>1063</v>
      </c>
      <c r="G87" s="762" t="b">
        <f t="shared" si="10"/>
        <v>0</v>
      </c>
      <c r="H87" s="762" t="s">
        <v>1088</v>
      </c>
      <c r="I87" s="84"/>
      <c r="J87" s="85"/>
      <c r="K87" s="84"/>
      <c r="L87" s="17"/>
      <c r="M87" s="17"/>
      <c r="N87" s="17"/>
      <c r="O87" s="17"/>
      <c r="P87" s="17"/>
      <c r="Q87" s="17"/>
      <c r="R87" s="17"/>
      <c r="S87" s="17"/>
      <c r="T87" s="17"/>
      <c r="U87" s="17"/>
      <c r="V87" s="58"/>
      <c r="Y87" s="497"/>
    </row>
    <row r="88" spans="1:25" ht="47.15" customHeight="1" x14ac:dyDescent="0.35">
      <c r="A88" s="147">
        <v>11</v>
      </c>
      <c r="B88" s="147"/>
      <c r="C88" s="147"/>
      <c r="D88" s="147"/>
      <c r="E88" s="761"/>
      <c r="F88" s="762" t="s">
        <v>1063</v>
      </c>
      <c r="G88" s="762" t="b">
        <f t="shared" si="10"/>
        <v>0</v>
      </c>
      <c r="H88" s="762" t="s">
        <v>1089</v>
      </c>
      <c r="I88" s="84"/>
      <c r="J88" s="85"/>
      <c r="K88" s="84"/>
      <c r="L88" s="17"/>
      <c r="M88" s="17"/>
      <c r="N88" s="17"/>
      <c r="O88" s="17"/>
      <c r="P88" s="17"/>
      <c r="Q88" s="17"/>
      <c r="R88" s="17"/>
      <c r="S88" s="17"/>
      <c r="T88" s="17"/>
      <c r="U88" s="17"/>
      <c r="V88" s="58"/>
      <c r="Y88" s="497"/>
    </row>
    <row r="89" spans="1:25" ht="47.15" customHeight="1" x14ac:dyDescent="0.35">
      <c r="A89" s="147">
        <v>12</v>
      </c>
      <c r="B89" s="147"/>
      <c r="C89" s="147"/>
      <c r="D89" s="147"/>
      <c r="E89" s="761"/>
      <c r="F89" s="762" t="s">
        <v>1063</v>
      </c>
      <c r="G89" s="762" t="b">
        <f t="shared" si="10"/>
        <v>0</v>
      </c>
      <c r="H89" s="762" t="s">
        <v>1090</v>
      </c>
      <c r="I89" s="84"/>
      <c r="J89" s="85"/>
      <c r="K89" s="84"/>
      <c r="L89" s="17"/>
      <c r="M89" s="17"/>
      <c r="N89" s="17"/>
      <c r="O89" s="17"/>
      <c r="P89" s="17"/>
      <c r="Q89" s="17"/>
      <c r="R89" s="17"/>
      <c r="S89" s="17"/>
      <c r="T89" s="17"/>
      <c r="U89" s="17"/>
      <c r="V89" s="58"/>
      <c r="Y89" s="497"/>
    </row>
    <row r="90" spans="1:25" ht="2.9" customHeight="1" thickBot="1" x14ac:dyDescent="0.4">
      <c r="A90" s="25"/>
      <c r="B90" s="26"/>
      <c r="C90" s="26"/>
      <c r="D90" s="26"/>
      <c r="E90" s="26"/>
      <c r="F90" s="26"/>
      <c r="G90" s="26"/>
      <c r="H90" s="26"/>
      <c r="I90" s="26"/>
      <c r="J90" s="23"/>
      <c r="K90" s="22"/>
      <c r="L90" s="17"/>
      <c r="M90" s="17"/>
      <c r="N90" s="17"/>
      <c r="O90" s="17"/>
      <c r="P90" s="17"/>
      <c r="Q90" s="17"/>
      <c r="R90" s="17"/>
      <c r="S90" s="17"/>
      <c r="T90" s="17"/>
      <c r="U90" s="17"/>
      <c r="V90" s="58"/>
      <c r="Y90" s="497"/>
    </row>
    <row r="91" spans="1:25" ht="35.25" customHeight="1" x14ac:dyDescent="0.35">
      <c r="L91" s="17"/>
      <c r="M91" s="17"/>
      <c r="N91" s="17"/>
      <c r="O91" s="17"/>
      <c r="P91" s="17"/>
      <c r="Q91" s="17"/>
      <c r="R91" s="17"/>
      <c r="S91" s="17"/>
      <c r="T91" s="17"/>
      <c r="U91" s="17"/>
      <c r="V91" s="58"/>
      <c r="Y91" s="497"/>
    </row>
    <row r="92" spans="1:25" ht="35.25" hidden="1" customHeight="1" x14ac:dyDescent="0.35">
      <c r="L92" s="17"/>
      <c r="M92" s="17"/>
      <c r="N92" s="17"/>
      <c r="O92" s="17"/>
      <c r="P92" s="17"/>
      <c r="Q92" s="17"/>
      <c r="R92" s="17"/>
      <c r="S92" s="17"/>
      <c r="T92" s="17"/>
      <c r="U92" s="17"/>
      <c r="V92" s="58"/>
    </row>
    <row r="93" spans="1:25" ht="35.25" hidden="1" customHeight="1" x14ac:dyDescent="0.35">
      <c r="L93" s="17"/>
      <c r="M93" s="17"/>
      <c r="N93" s="17"/>
      <c r="O93" s="17"/>
      <c r="P93" s="17"/>
      <c r="Q93" s="17"/>
      <c r="R93" s="17"/>
      <c r="S93" s="17"/>
      <c r="T93" s="17"/>
      <c r="U93" s="17"/>
      <c r="V93" s="58"/>
    </row>
    <row r="94" spans="1:25" ht="35.25" hidden="1" customHeight="1" x14ac:dyDescent="0.35">
      <c r="L94" s="17"/>
      <c r="M94" s="17"/>
      <c r="N94" s="17"/>
      <c r="O94" s="17"/>
      <c r="P94" s="17"/>
      <c r="Q94" s="17"/>
      <c r="R94" s="17"/>
      <c r="S94" s="17"/>
      <c r="T94" s="17"/>
      <c r="U94" s="17"/>
      <c r="V94" s="58"/>
    </row>
    <row r="95" spans="1:25" ht="35.25" hidden="1" customHeight="1" x14ac:dyDescent="0.35">
      <c r="L95" s="17"/>
      <c r="M95" s="17"/>
      <c r="N95" s="17"/>
      <c r="O95" s="17"/>
      <c r="P95" s="17"/>
      <c r="Q95" s="17"/>
      <c r="R95" s="17"/>
      <c r="S95" s="17"/>
      <c r="T95" s="17"/>
      <c r="U95" s="17"/>
      <c r="V95" s="58"/>
    </row>
    <row r="96" spans="1:25" ht="17.25" hidden="1" customHeight="1" x14ac:dyDescent="0.35">
      <c r="L96" s="17"/>
      <c r="M96" s="17"/>
      <c r="N96" s="17"/>
      <c r="O96" s="17"/>
      <c r="P96" s="17"/>
      <c r="Q96" s="17"/>
      <c r="R96" s="17"/>
      <c r="S96" s="17"/>
      <c r="T96" s="17"/>
      <c r="U96" s="17"/>
      <c r="V96" s="58"/>
    </row>
    <row r="97" spans="1:45" ht="21.75" hidden="1" customHeight="1" x14ac:dyDescent="0.35">
      <c r="L97" s="17"/>
      <c r="M97" s="17"/>
      <c r="N97" s="17"/>
      <c r="O97" s="17"/>
      <c r="P97" s="17"/>
      <c r="Q97" s="17"/>
      <c r="R97" s="17"/>
      <c r="S97" s="17"/>
      <c r="T97" s="17"/>
      <c r="U97" s="17"/>
      <c r="V97" s="58"/>
    </row>
    <row r="98" spans="1:45" ht="29.25" customHeight="1" thickBot="1" x14ac:dyDescent="0.4">
      <c r="L98" s="17"/>
      <c r="M98" s="17"/>
      <c r="N98" s="17"/>
      <c r="O98" s="17"/>
      <c r="P98" s="17"/>
      <c r="Q98" s="17"/>
      <c r="R98" s="17"/>
      <c r="S98" s="17"/>
      <c r="T98" s="17"/>
      <c r="U98" s="17"/>
      <c r="V98" s="58"/>
    </row>
    <row r="99" spans="1:45" ht="29.25" customHeight="1" thickBot="1" x14ac:dyDescent="0.4">
      <c r="A99" s="498" t="str">
        <f ca="1">Translations!A28</f>
        <v>Módulos</v>
      </c>
      <c r="B99" s="491"/>
      <c r="C99" s="491"/>
      <c r="D99" s="491"/>
      <c r="E99" s="499"/>
      <c r="F99" s="102"/>
      <c r="G99" s="102"/>
      <c r="H99" s="102"/>
      <c r="I99" s="102"/>
      <c r="J99" s="103"/>
      <c r="K99" s="82"/>
      <c r="L99" s="46"/>
      <c r="M99" s="46"/>
      <c r="N99" s="46"/>
      <c r="O99" s="46"/>
      <c r="P99" s="46"/>
      <c r="Q99" s="46"/>
      <c r="R99" s="46"/>
      <c r="S99" s="46"/>
      <c r="T99" s="46"/>
      <c r="U99" s="46"/>
      <c r="V99" s="49"/>
    </row>
    <row r="100" spans="1:45" ht="26.25" customHeight="1" x14ac:dyDescent="0.35">
      <c r="A100" s="758" t="str">
        <f ca="1">Translations!A29</f>
        <v>Número de módulo</v>
      </c>
      <c r="B100" s="758"/>
      <c r="C100" s="763" t="s">
        <v>402</v>
      </c>
      <c r="D100" s="764" t="s">
        <v>70</v>
      </c>
      <c r="E100" s="758" t="str">
        <f ca="1">Translations!A30</f>
        <v>Nombre del módulo</v>
      </c>
      <c r="F100" s="765" t="s">
        <v>140</v>
      </c>
      <c r="G100" s="765" t="s">
        <v>46</v>
      </c>
      <c r="H100" s="765" t="s">
        <v>48</v>
      </c>
      <c r="I100" s="766" t="s">
        <v>78</v>
      </c>
      <c r="J100" s="766" t="s">
        <v>201</v>
      </c>
      <c r="L100" s="47"/>
      <c r="M100" s="47"/>
      <c r="N100" s="47"/>
      <c r="O100" s="47"/>
      <c r="P100" s="47"/>
      <c r="Q100" s="47"/>
      <c r="R100" s="47"/>
      <c r="S100" s="47"/>
      <c r="T100" s="47"/>
      <c r="U100" s="47"/>
      <c r="V100" s="51"/>
    </row>
    <row r="101" spans="1:45" ht="47.15" hidden="1" customHeight="1" x14ac:dyDescent="0.35">
      <c r="A101" s="147" t="s">
        <v>65</v>
      </c>
      <c r="B101" s="147"/>
      <c r="C101" s="763" t="str">
        <f>IF(ISNUMBER(A101),IF(E101="","--select--",E101),"")</f>
        <v/>
      </c>
      <c r="D101" s="767" t="s">
        <v>401</v>
      </c>
      <c r="E101" s="768" t="str">
        <f>IFERROR(IF(F101="[Module Reference (Name)]","--Select--",VLOOKUP(F101,'Reference records(soft deleted)'!$B$59:$D$114,3,FALSE)),"")</f>
        <v>--Select--</v>
      </c>
      <c r="F101" s="769" t="s">
        <v>139</v>
      </c>
      <c r="G101" s="769" t="b">
        <f>IFERROR(IF(E101&lt;&gt;"",TRUE,FALSE),FALSE)</f>
        <v>1</v>
      </c>
      <c r="H101" s="770" t="s">
        <v>47</v>
      </c>
      <c r="I101" s="770" t="str">
        <f>IFERROR(VLOOKUP(E101,'Reference records(soft deleted)'!D$59:F$114,3,FALSE),"")</f>
        <v/>
      </c>
      <c r="J101" s="769" t="s">
        <v>47</v>
      </c>
      <c r="L101" s="17"/>
      <c r="M101" s="17"/>
      <c r="N101" s="17"/>
      <c r="O101" s="17"/>
      <c r="P101" s="17"/>
      <c r="Q101" s="17"/>
      <c r="R101" s="17"/>
      <c r="S101" s="17"/>
      <c r="T101" s="17"/>
      <c r="U101" s="17"/>
      <c r="V101" s="58"/>
      <c r="Y101" s="55"/>
      <c r="AS101" s="5"/>
    </row>
    <row r="102" spans="1:45" ht="47.15" customHeight="1" x14ac:dyDescent="0.35">
      <c r="A102" s="147">
        <v>1</v>
      </c>
      <c r="B102" s="147"/>
      <c r="C102" s="763" t="str">
        <f t="shared" ref="C102:C116" si="11">IF(ISNUMBER(A102),IF(E102="","--select--",E102),"")</f>
        <v>--select--</v>
      </c>
      <c r="D102" s="767" t="s">
        <v>1091</v>
      </c>
      <c r="E102" s="768" t="str">
        <f>IFERROR(IF(F102="[Module Reference (Name)]","--Select--",VLOOKUP(F102,'Reference records(soft deleted)'!$B$59:$D$114,3,FALSE)),"")</f>
        <v/>
      </c>
      <c r="F102" s="769"/>
      <c r="G102" s="769" t="b">
        <f t="shared" ref="G102:G116" si="12">IFERROR(IF(E102&lt;&gt;"",TRUE,FALSE),FALSE)</f>
        <v>0</v>
      </c>
      <c r="H102" s="770" t="s">
        <v>1092</v>
      </c>
      <c r="I102" s="770" t="str">
        <f>IFERROR(VLOOKUP(E102,'Reference records(soft deleted)'!D$59:F$114,3,FALSE),"")</f>
        <v/>
      </c>
      <c r="J102" s="769" t="s">
        <v>1063</v>
      </c>
      <c r="L102" s="17"/>
      <c r="M102" s="17"/>
      <c r="N102" s="17"/>
      <c r="O102" s="17"/>
      <c r="P102" s="17"/>
      <c r="Q102" s="17"/>
      <c r="R102" s="17"/>
      <c r="S102" s="17"/>
      <c r="T102" s="17"/>
      <c r="U102" s="17"/>
      <c r="V102" s="58"/>
      <c r="Y102" s="440"/>
      <c r="AS102" s="5"/>
    </row>
    <row r="103" spans="1:45" ht="47.15" customHeight="1" x14ac:dyDescent="0.35">
      <c r="A103" s="147">
        <v>2</v>
      </c>
      <c r="B103" s="147"/>
      <c r="C103" s="763" t="str">
        <f t="shared" si="11"/>
        <v>--select--</v>
      </c>
      <c r="D103" s="767" t="s">
        <v>1093</v>
      </c>
      <c r="E103" s="768" t="str">
        <f>IFERROR(IF(F103="[Module Reference (Name)]","--Select--",VLOOKUP(F103,'Reference records(soft deleted)'!$B$59:$D$114,3,FALSE)),"")</f>
        <v/>
      </c>
      <c r="F103" s="769"/>
      <c r="G103" s="769" t="b">
        <f t="shared" si="12"/>
        <v>0</v>
      </c>
      <c r="H103" s="770" t="s">
        <v>1094</v>
      </c>
      <c r="I103" s="770" t="str">
        <f>IFERROR(VLOOKUP(E103,'Reference records(soft deleted)'!D$59:F$114,3,FALSE),"")</f>
        <v/>
      </c>
      <c r="J103" s="769" t="s">
        <v>1063</v>
      </c>
      <c r="L103" s="17"/>
      <c r="M103" s="17"/>
      <c r="N103" s="17"/>
      <c r="O103" s="17"/>
      <c r="P103" s="17"/>
      <c r="Q103" s="17"/>
      <c r="R103" s="17"/>
      <c r="S103" s="17"/>
      <c r="T103" s="17"/>
      <c r="U103" s="17"/>
      <c r="V103" s="58"/>
      <c r="Y103" s="440"/>
      <c r="AS103" s="5"/>
    </row>
    <row r="104" spans="1:45" ht="47.15" customHeight="1" x14ac:dyDescent="0.35">
      <c r="A104" s="147">
        <v>3</v>
      </c>
      <c r="B104" s="147"/>
      <c r="C104" s="763" t="str">
        <f t="shared" si="11"/>
        <v>--select--</v>
      </c>
      <c r="D104" s="767" t="s">
        <v>1095</v>
      </c>
      <c r="E104" s="768" t="str">
        <f>IFERROR(IF(F104="[Module Reference (Name)]","--Select--",VLOOKUP(F104,'Reference records(soft deleted)'!$B$59:$D$114,3,FALSE)),"")</f>
        <v/>
      </c>
      <c r="F104" s="769"/>
      <c r="G104" s="769" t="b">
        <f t="shared" si="12"/>
        <v>0</v>
      </c>
      <c r="H104" s="770" t="s">
        <v>1096</v>
      </c>
      <c r="I104" s="770" t="str">
        <f>IFERROR(VLOOKUP(E104,'Reference records(soft deleted)'!D$59:F$114,3,FALSE),"")</f>
        <v/>
      </c>
      <c r="J104" s="769" t="s">
        <v>1063</v>
      </c>
      <c r="L104" s="17"/>
      <c r="M104" s="17"/>
      <c r="N104" s="17"/>
      <c r="O104" s="17"/>
      <c r="P104" s="17"/>
      <c r="Q104" s="17"/>
      <c r="R104" s="17"/>
      <c r="S104" s="17"/>
      <c r="T104" s="17"/>
      <c r="U104" s="17"/>
      <c r="V104" s="58"/>
      <c r="Y104" s="440"/>
      <c r="AS104" s="5"/>
    </row>
    <row r="105" spans="1:45" ht="47.15" customHeight="1" x14ac:dyDescent="0.35">
      <c r="A105" s="147">
        <v>4</v>
      </c>
      <c r="B105" s="147"/>
      <c r="C105" s="763" t="str">
        <f t="shared" si="11"/>
        <v>--select--</v>
      </c>
      <c r="D105" s="767" t="s">
        <v>1097</v>
      </c>
      <c r="E105" s="768" t="str">
        <f>IFERROR(IF(F105="[Module Reference (Name)]","--Select--",VLOOKUP(F105,'Reference records(soft deleted)'!$B$59:$D$114,3,FALSE)),"")</f>
        <v/>
      </c>
      <c r="F105" s="769"/>
      <c r="G105" s="769" t="b">
        <f t="shared" si="12"/>
        <v>0</v>
      </c>
      <c r="H105" s="770" t="s">
        <v>1098</v>
      </c>
      <c r="I105" s="770" t="str">
        <f>IFERROR(VLOOKUP(E105,'Reference records(soft deleted)'!D$59:F$114,3,FALSE),"")</f>
        <v/>
      </c>
      <c r="J105" s="769" t="s">
        <v>1063</v>
      </c>
      <c r="L105" s="17"/>
      <c r="M105" s="17"/>
      <c r="N105" s="17"/>
      <c r="O105" s="17"/>
      <c r="P105" s="17"/>
      <c r="Q105" s="17"/>
      <c r="R105" s="17"/>
      <c r="S105" s="17"/>
      <c r="T105" s="17"/>
      <c r="U105" s="17"/>
      <c r="V105" s="58"/>
      <c r="Y105" s="440"/>
      <c r="AS105" s="5"/>
    </row>
    <row r="106" spans="1:45" ht="47.15" customHeight="1" x14ac:dyDescent="0.35">
      <c r="A106" s="147">
        <v>5</v>
      </c>
      <c r="B106" s="147"/>
      <c r="C106" s="763" t="str">
        <f t="shared" si="11"/>
        <v>--select--</v>
      </c>
      <c r="D106" s="767" t="s">
        <v>1099</v>
      </c>
      <c r="E106" s="768" t="str">
        <f>IFERROR(IF(F106="[Module Reference (Name)]","--Select--",VLOOKUP(F106,'Reference records(soft deleted)'!$B$59:$D$114,3,FALSE)),"")</f>
        <v/>
      </c>
      <c r="F106" s="769"/>
      <c r="G106" s="769" t="b">
        <f t="shared" si="12"/>
        <v>0</v>
      </c>
      <c r="H106" s="770" t="s">
        <v>1100</v>
      </c>
      <c r="I106" s="770" t="str">
        <f>IFERROR(VLOOKUP(E106,'Reference records(soft deleted)'!D$59:F$114,3,FALSE),"")</f>
        <v/>
      </c>
      <c r="J106" s="769" t="s">
        <v>1063</v>
      </c>
      <c r="L106" s="17"/>
      <c r="M106" s="17"/>
      <c r="N106" s="17"/>
      <c r="O106" s="17"/>
      <c r="P106" s="17"/>
      <c r="Q106" s="17"/>
      <c r="R106" s="17"/>
      <c r="S106" s="17"/>
      <c r="T106" s="17"/>
      <c r="U106" s="17"/>
      <c r="V106" s="58"/>
      <c r="Y106" s="440"/>
      <c r="AS106" s="5"/>
    </row>
    <row r="107" spans="1:45" ht="47.15" customHeight="1" x14ac:dyDescent="0.35">
      <c r="A107" s="147">
        <v>6</v>
      </c>
      <c r="B107" s="147"/>
      <c r="C107" s="763" t="str">
        <f t="shared" si="11"/>
        <v>--select--</v>
      </c>
      <c r="D107" s="767" t="s">
        <v>1101</v>
      </c>
      <c r="E107" s="768" t="str">
        <f>IFERROR(IF(F107="[Module Reference (Name)]","--Select--",VLOOKUP(F107,'Reference records(soft deleted)'!$B$59:$D$114,3,FALSE)),"")</f>
        <v/>
      </c>
      <c r="F107" s="769"/>
      <c r="G107" s="769" t="b">
        <f t="shared" si="12"/>
        <v>0</v>
      </c>
      <c r="H107" s="770" t="s">
        <v>1102</v>
      </c>
      <c r="I107" s="770" t="str">
        <f>IFERROR(VLOOKUP(E107,'Reference records(soft deleted)'!D$59:F$114,3,FALSE),"")</f>
        <v/>
      </c>
      <c r="J107" s="769" t="s">
        <v>1063</v>
      </c>
      <c r="L107" s="17"/>
      <c r="M107" s="17"/>
      <c r="N107" s="17"/>
      <c r="O107" s="17"/>
      <c r="P107" s="17"/>
      <c r="Q107" s="17"/>
      <c r="R107" s="17"/>
      <c r="S107" s="17"/>
      <c r="T107" s="17"/>
      <c r="U107" s="17"/>
      <c r="V107" s="58"/>
      <c r="Y107" s="440"/>
      <c r="AS107" s="5"/>
    </row>
    <row r="108" spans="1:45" ht="47.15" customHeight="1" x14ac:dyDescent="0.35">
      <c r="A108" s="147">
        <v>7</v>
      </c>
      <c r="B108" s="147"/>
      <c r="C108" s="763" t="str">
        <f t="shared" si="11"/>
        <v>--select--</v>
      </c>
      <c r="D108" s="767" t="s">
        <v>1103</v>
      </c>
      <c r="E108" s="768" t="str">
        <f>IFERROR(IF(F108="[Module Reference (Name)]","--Select--",VLOOKUP(F108,'Reference records(soft deleted)'!$B$59:$D$114,3,FALSE)),"")</f>
        <v/>
      </c>
      <c r="F108" s="769"/>
      <c r="G108" s="769" t="b">
        <f t="shared" si="12"/>
        <v>0</v>
      </c>
      <c r="H108" s="770" t="s">
        <v>1104</v>
      </c>
      <c r="I108" s="770" t="str">
        <f>IFERROR(VLOOKUP(E108,'Reference records(soft deleted)'!D$59:F$114,3,FALSE),"")</f>
        <v/>
      </c>
      <c r="J108" s="769" t="s">
        <v>1063</v>
      </c>
      <c r="L108" s="17"/>
      <c r="M108" s="17"/>
      <c r="N108" s="17"/>
      <c r="O108" s="17"/>
      <c r="P108" s="17"/>
      <c r="Q108" s="17"/>
      <c r="R108" s="17"/>
      <c r="S108" s="17"/>
      <c r="T108" s="17"/>
      <c r="U108" s="17"/>
      <c r="V108" s="58"/>
      <c r="Y108" s="440"/>
      <c r="AS108" s="5"/>
    </row>
    <row r="109" spans="1:45" ht="47.15" customHeight="1" x14ac:dyDescent="0.35">
      <c r="A109" s="147">
        <v>8</v>
      </c>
      <c r="B109" s="147"/>
      <c r="C109" s="763" t="str">
        <f t="shared" si="11"/>
        <v>--select--</v>
      </c>
      <c r="D109" s="767" t="s">
        <v>1105</v>
      </c>
      <c r="E109" s="768" t="str">
        <f>IFERROR(IF(F109="[Module Reference (Name)]","--Select--",VLOOKUP(F109,'Reference records(soft deleted)'!$B$59:$D$114,3,FALSE)),"")</f>
        <v/>
      </c>
      <c r="F109" s="769"/>
      <c r="G109" s="769" t="b">
        <f t="shared" si="12"/>
        <v>0</v>
      </c>
      <c r="H109" s="770" t="s">
        <v>1106</v>
      </c>
      <c r="I109" s="770" t="str">
        <f>IFERROR(VLOOKUP(E109,'Reference records(soft deleted)'!D$59:F$114,3,FALSE),"")</f>
        <v/>
      </c>
      <c r="J109" s="769" t="s">
        <v>1063</v>
      </c>
      <c r="L109" s="17"/>
      <c r="M109" s="17"/>
      <c r="N109" s="17"/>
      <c r="O109" s="17"/>
      <c r="P109" s="17"/>
      <c r="Q109" s="17"/>
      <c r="R109" s="17"/>
      <c r="S109" s="17"/>
      <c r="T109" s="17"/>
      <c r="U109" s="17"/>
      <c r="V109" s="58"/>
      <c r="Y109" s="440"/>
      <c r="AS109" s="5"/>
    </row>
    <row r="110" spans="1:45" ht="47.15" customHeight="1" x14ac:dyDescent="0.35">
      <c r="A110" s="147">
        <v>9</v>
      </c>
      <c r="B110" s="147"/>
      <c r="C110" s="763" t="str">
        <f t="shared" si="11"/>
        <v>--select--</v>
      </c>
      <c r="D110" s="767" t="s">
        <v>1107</v>
      </c>
      <c r="E110" s="768" t="str">
        <f>IFERROR(IF(F110="[Module Reference (Name)]","--Select--",VLOOKUP(F110,'Reference records(soft deleted)'!$B$59:$D$114,3,FALSE)),"")</f>
        <v/>
      </c>
      <c r="F110" s="769"/>
      <c r="G110" s="769" t="b">
        <f t="shared" si="12"/>
        <v>0</v>
      </c>
      <c r="H110" s="770" t="s">
        <v>1108</v>
      </c>
      <c r="I110" s="770" t="str">
        <f>IFERROR(VLOOKUP(E110,'Reference records(soft deleted)'!D$59:F$114,3,FALSE),"")</f>
        <v/>
      </c>
      <c r="J110" s="769" t="s">
        <v>1063</v>
      </c>
      <c r="L110" s="17"/>
      <c r="M110" s="17"/>
      <c r="N110" s="17"/>
      <c r="O110" s="17"/>
      <c r="P110" s="17"/>
      <c r="Q110" s="17"/>
      <c r="R110" s="17"/>
      <c r="S110" s="17"/>
      <c r="T110" s="17"/>
      <c r="U110" s="17"/>
      <c r="V110" s="58"/>
      <c r="Y110" s="440"/>
      <c r="AS110" s="5"/>
    </row>
    <row r="111" spans="1:45" ht="47.15" customHeight="1" x14ac:dyDescent="0.35">
      <c r="A111" s="147">
        <v>10</v>
      </c>
      <c r="B111" s="147"/>
      <c r="C111" s="763" t="str">
        <f t="shared" si="11"/>
        <v>--select--</v>
      </c>
      <c r="D111" s="767" t="s">
        <v>1109</v>
      </c>
      <c r="E111" s="768" t="str">
        <f>IFERROR(IF(F111="[Module Reference (Name)]","--Select--",VLOOKUP(F111,'Reference records(soft deleted)'!$B$59:$D$114,3,FALSE)),"")</f>
        <v/>
      </c>
      <c r="F111" s="769"/>
      <c r="G111" s="769" t="b">
        <f t="shared" si="12"/>
        <v>0</v>
      </c>
      <c r="H111" s="770" t="s">
        <v>1110</v>
      </c>
      <c r="I111" s="770" t="str">
        <f>IFERROR(VLOOKUP(E111,'Reference records(soft deleted)'!D$59:F$114,3,FALSE),"")</f>
        <v/>
      </c>
      <c r="J111" s="769" t="s">
        <v>1063</v>
      </c>
      <c r="L111" s="17"/>
      <c r="M111" s="17"/>
      <c r="N111" s="17"/>
      <c r="O111" s="17"/>
      <c r="P111" s="17"/>
      <c r="Q111" s="17"/>
      <c r="R111" s="17"/>
      <c r="S111" s="17"/>
      <c r="T111" s="17"/>
      <c r="U111" s="17"/>
      <c r="V111" s="58"/>
      <c r="Y111" s="440"/>
      <c r="AS111" s="5"/>
    </row>
    <row r="112" spans="1:45" ht="47.15" customHeight="1" x14ac:dyDescent="0.35">
      <c r="A112" s="147">
        <v>11</v>
      </c>
      <c r="B112" s="147"/>
      <c r="C112" s="763" t="str">
        <f t="shared" si="11"/>
        <v>--select--</v>
      </c>
      <c r="D112" s="767" t="s">
        <v>1111</v>
      </c>
      <c r="E112" s="768" t="str">
        <f>IFERROR(IF(F112="[Module Reference (Name)]","--Select--",VLOOKUP(F112,'Reference records(soft deleted)'!$B$59:$D$114,3,FALSE)),"")</f>
        <v/>
      </c>
      <c r="F112" s="769"/>
      <c r="G112" s="769" t="b">
        <f t="shared" si="12"/>
        <v>0</v>
      </c>
      <c r="H112" s="770" t="s">
        <v>1112</v>
      </c>
      <c r="I112" s="770" t="str">
        <f>IFERROR(VLOOKUP(E112,'Reference records(soft deleted)'!D$59:F$114,3,FALSE),"")</f>
        <v/>
      </c>
      <c r="J112" s="769" t="s">
        <v>1063</v>
      </c>
      <c r="L112" s="17"/>
      <c r="M112" s="17"/>
      <c r="N112" s="17"/>
      <c r="O112" s="17"/>
      <c r="P112" s="17"/>
      <c r="Q112" s="17"/>
      <c r="R112" s="17"/>
      <c r="S112" s="17"/>
      <c r="T112" s="17"/>
      <c r="U112" s="17"/>
      <c r="V112" s="58"/>
      <c r="Y112" s="440"/>
      <c r="AS112" s="5"/>
    </row>
    <row r="113" spans="1:45" ht="47.15" customHeight="1" x14ac:dyDescent="0.35">
      <c r="A113" s="147">
        <v>12</v>
      </c>
      <c r="B113" s="147"/>
      <c r="C113" s="763" t="str">
        <f t="shared" si="11"/>
        <v>--select--</v>
      </c>
      <c r="D113" s="767" t="s">
        <v>1113</v>
      </c>
      <c r="E113" s="768" t="str">
        <f>IFERROR(IF(F113="[Module Reference (Name)]","--Select--",VLOOKUP(F113,'Reference records(soft deleted)'!$B$59:$D$114,3,FALSE)),"")</f>
        <v/>
      </c>
      <c r="F113" s="769"/>
      <c r="G113" s="769" t="b">
        <f t="shared" si="12"/>
        <v>0</v>
      </c>
      <c r="H113" s="770" t="s">
        <v>1114</v>
      </c>
      <c r="I113" s="770" t="str">
        <f>IFERROR(VLOOKUP(E113,'Reference records(soft deleted)'!D$59:F$114,3,FALSE),"")</f>
        <v/>
      </c>
      <c r="J113" s="769" t="s">
        <v>1063</v>
      </c>
      <c r="L113" s="17"/>
      <c r="M113" s="17"/>
      <c r="N113" s="17"/>
      <c r="O113" s="17"/>
      <c r="P113" s="17"/>
      <c r="Q113" s="17"/>
      <c r="R113" s="17"/>
      <c r="S113" s="17"/>
      <c r="T113" s="17"/>
      <c r="U113" s="17"/>
      <c r="V113" s="58"/>
      <c r="Y113" s="440"/>
      <c r="AS113" s="5"/>
    </row>
    <row r="114" spans="1:45" ht="47.15" customHeight="1" x14ac:dyDescent="0.35">
      <c r="A114" s="147">
        <v>13</v>
      </c>
      <c r="B114" s="147"/>
      <c r="C114" s="763" t="str">
        <f t="shared" si="11"/>
        <v>--select--</v>
      </c>
      <c r="D114" s="767" t="s">
        <v>1115</v>
      </c>
      <c r="E114" s="768" t="str">
        <f>IFERROR(IF(F114="[Module Reference (Name)]","--Select--",VLOOKUP(F114,'Reference records(soft deleted)'!$B$59:$D$114,3,FALSE)),"")</f>
        <v/>
      </c>
      <c r="F114" s="769"/>
      <c r="G114" s="769" t="b">
        <f t="shared" si="12"/>
        <v>0</v>
      </c>
      <c r="H114" s="770" t="s">
        <v>1116</v>
      </c>
      <c r="I114" s="770" t="str">
        <f>IFERROR(VLOOKUP(E114,'Reference records(soft deleted)'!D$59:F$114,3,FALSE),"")</f>
        <v/>
      </c>
      <c r="J114" s="769" t="s">
        <v>1063</v>
      </c>
      <c r="L114" s="17"/>
      <c r="M114" s="17"/>
      <c r="N114" s="17"/>
      <c r="O114" s="17"/>
      <c r="P114" s="17"/>
      <c r="Q114" s="17"/>
      <c r="R114" s="17"/>
      <c r="S114" s="17"/>
      <c r="T114" s="17"/>
      <c r="U114" s="17"/>
      <c r="V114" s="58"/>
      <c r="Y114" s="440"/>
      <c r="AS114" s="5"/>
    </row>
    <row r="115" spans="1:45" ht="47.15" customHeight="1" x14ac:dyDescent="0.35">
      <c r="A115" s="147">
        <v>14</v>
      </c>
      <c r="B115" s="147"/>
      <c r="C115" s="763" t="str">
        <f t="shared" si="11"/>
        <v>--select--</v>
      </c>
      <c r="D115" s="767" t="s">
        <v>1117</v>
      </c>
      <c r="E115" s="768" t="str">
        <f>IFERROR(IF(F115="[Module Reference (Name)]","--Select--",VLOOKUP(F115,'Reference records(soft deleted)'!$B$59:$D$114,3,FALSE)),"")</f>
        <v/>
      </c>
      <c r="F115" s="769"/>
      <c r="G115" s="769" t="b">
        <f t="shared" si="12"/>
        <v>0</v>
      </c>
      <c r="H115" s="770" t="s">
        <v>1118</v>
      </c>
      <c r="I115" s="770" t="str">
        <f>IFERROR(VLOOKUP(E115,'Reference records(soft deleted)'!D$59:F$114,3,FALSE),"")</f>
        <v/>
      </c>
      <c r="J115" s="769" t="s">
        <v>1063</v>
      </c>
      <c r="L115" s="17"/>
      <c r="M115" s="17"/>
      <c r="N115" s="17"/>
      <c r="O115" s="17"/>
      <c r="P115" s="17"/>
      <c r="Q115" s="17"/>
      <c r="R115" s="17"/>
      <c r="S115" s="17"/>
      <c r="T115" s="17"/>
      <c r="U115" s="17"/>
      <c r="V115" s="58"/>
      <c r="Y115" s="440"/>
      <c r="AS115" s="5"/>
    </row>
    <row r="116" spans="1:45" ht="47.15" customHeight="1" x14ac:dyDescent="0.35">
      <c r="A116" s="147">
        <v>15</v>
      </c>
      <c r="B116" s="147"/>
      <c r="C116" s="763" t="str">
        <f t="shared" si="11"/>
        <v>--select--</v>
      </c>
      <c r="D116" s="767" t="s">
        <v>1119</v>
      </c>
      <c r="E116" s="768" t="str">
        <f>IFERROR(IF(F116="[Module Reference (Name)]","--Select--",VLOOKUP(F116,'Reference records(soft deleted)'!$B$59:$D$114,3,FALSE)),"")</f>
        <v/>
      </c>
      <c r="F116" s="769"/>
      <c r="G116" s="769" t="b">
        <f t="shared" si="12"/>
        <v>0</v>
      </c>
      <c r="H116" s="770" t="s">
        <v>1120</v>
      </c>
      <c r="I116" s="770" t="str">
        <f>IFERROR(VLOOKUP(E116,'Reference records(soft deleted)'!D$59:F$114,3,FALSE),"")</f>
        <v/>
      </c>
      <c r="J116" s="769" t="s">
        <v>1063</v>
      </c>
      <c r="L116" s="17"/>
      <c r="M116" s="17"/>
      <c r="N116" s="17"/>
      <c r="O116" s="17"/>
      <c r="P116" s="17"/>
      <c r="Q116" s="17"/>
      <c r="R116" s="17"/>
      <c r="S116" s="17"/>
      <c r="T116" s="17"/>
      <c r="U116" s="17"/>
      <c r="V116" s="58"/>
      <c r="Y116" s="440"/>
      <c r="AS116" s="5"/>
    </row>
    <row r="117" spans="1:45" ht="21" hidden="1" customHeight="1" thickBot="1" x14ac:dyDescent="0.4">
      <c r="A117" s="25"/>
      <c r="B117" s="26"/>
      <c r="C117" s="26"/>
      <c r="D117" s="26"/>
      <c r="E117" s="26"/>
      <c r="F117" s="26"/>
      <c r="G117" s="26"/>
      <c r="H117" s="26"/>
      <c r="I117" s="26"/>
      <c r="J117" s="23"/>
      <c r="K117" s="22"/>
      <c r="L117" s="17"/>
      <c r="M117" s="17"/>
      <c r="N117" s="17"/>
      <c r="O117" s="17"/>
      <c r="P117" s="17"/>
      <c r="Q117" s="17"/>
      <c r="R117" s="17"/>
      <c r="S117" s="17"/>
      <c r="T117" s="17"/>
      <c r="U117" s="17"/>
      <c r="V117" s="58"/>
    </row>
    <row r="118" spans="1:45" ht="35.25" customHeight="1" x14ac:dyDescent="0.35">
      <c r="L118" s="17"/>
      <c r="M118" s="17"/>
      <c r="N118" s="17"/>
      <c r="O118" s="17"/>
      <c r="P118" s="17"/>
      <c r="Q118" s="17"/>
      <c r="R118" s="17"/>
      <c r="S118" s="17"/>
      <c r="T118" s="17"/>
      <c r="U118" s="17"/>
      <c r="V118" s="58"/>
    </row>
    <row r="119" spans="1:45" ht="27.75" customHeight="1" thickBot="1" x14ac:dyDescent="0.4">
      <c r="A119" s="59"/>
      <c r="B119" s="16"/>
      <c r="C119" s="16"/>
      <c r="D119" s="16"/>
      <c r="E119" s="17"/>
      <c r="F119" s="17"/>
      <c r="G119" s="17"/>
      <c r="H119" s="17"/>
      <c r="I119" s="17"/>
      <c r="J119" s="17"/>
      <c r="K119" s="17"/>
      <c r="L119" s="17"/>
      <c r="M119" s="17"/>
      <c r="N119" s="17"/>
      <c r="O119" s="17"/>
      <c r="P119" s="17"/>
      <c r="Q119" s="17"/>
      <c r="R119" s="17"/>
      <c r="S119" s="17"/>
      <c r="T119" s="17"/>
      <c r="U119" s="17"/>
      <c r="V119" s="58"/>
    </row>
    <row r="120" spans="1:45" ht="16.5" customHeight="1" thickBot="1" x14ac:dyDescent="0.4">
      <c r="A120" s="493" t="str">
        <f ca="1">Translations!A50</f>
        <v>Solo se requiere si tiene Medidas de Seguimiento al Plan de Trabajo</v>
      </c>
      <c r="B120" s="494"/>
      <c r="C120" s="494"/>
      <c r="D120" s="494"/>
      <c r="E120" s="494"/>
      <c r="F120" s="494"/>
      <c r="G120" s="494"/>
      <c r="H120" s="494"/>
      <c r="I120" s="494"/>
      <c r="J120" s="494"/>
      <c r="K120" s="494"/>
      <c r="L120" s="494"/>
      <c r="M120" s="494"/>
      <c r="N120" s="494"/>
      <c r="O120" s="494"/>
      <c r="P120" s="494"/>
      <c r="Q120" s="494"/>
      <c r="R120" s="494"/>
      <c r="S120" s="494"/>
      <c r="T120" s="494"/>
      <c r="U120" s="494"/>
      <c r="V120" s="494"/>
      <c r="W120" s="60"/>
      <c r="X120" s="60"/>
      <c r="Y120" s="60"/>
      <c r="Z120" s="60"/>
      <c r="AA120" s="61"/>
      <c r="AB120" s="61"/>
      <c r="AC120" s="62"/>
    </row>
    <row r="121" spans="1:45" ht="30" customHeight="1" x14ac:dyDescent="0.35">
      <c r="A121" s="484" t="s">
        <v>32</v>
      </c>
      <c r="B121" s="485"/>
      <c r="C121" s="485"/>
      <c r="D121" s="485"/>
      <c r="E121" s="485"/>
      <c r="F121" s="485"/>
      <c r="G121" s="485"/>
      <c r="H121" s="485"/>
      <c r="I121" s="485"/>
      <c r="J121" s="485"/>
      <c r="K121" s="485"/>
      <c r="L121" s="485"/>
      <c r="M121" s="485"/>
      <c r="N121" s="485"/>
      <c r="O121" s="485"/>
      <c r="P121" s="485"/>
      <c r="Q121" s="485"/>
      <c r="R121" s="485"/>
      <c r="S121" s="485"/>
      <c r="T121" s="485"/>
      <c r="U121" s="485"/>
      <c r="V121" s="485"/>
      <c r="W121" s="130"/>
      <c r="X121" s="130"/>
      <c r="Y121" s="130"/>
      <c r="Z121" s="131"/>
      <c r="AA121" s="132"/>
      <c r="AB121" s="132"/>
      <c r="AC121" s="133"/>
    </row>
    <row r="122" spans="1:45" ht="46.5" customHeight="1" x14ac:dyDescent="0.35">
      <c r="A122" s="758" t="str">
        <f ca="1">Translations!A32</f>
        <v>Número de intervención</v>
      </c>
      <c r="B122" s="758"/>
      <c r="C122" s="758"/>
      <c r="D122" s="758" t="s">
        <v>960</v>
      </c>
      <c r="E122" s="771" t="str">
        <f ca="1">Translations!A28</f>
        <v>Módulos</v>
      </c>
      <c r="F122" s="771" t="s">
        <v>976</v>
      </c>
      <c r="G122" s="771" t="s">
        <v>978</v>
      </c>
      <c r="H122" s="771" t="s">
        <v>114</v>
      </c>
      <c r="I122" s="771" t="s">
        <v>115</v>
      </c>
      <c r="J122" s="771" t="s">
        <v>125</v>
      </c>
      <c r="K122" s="771" t="str">
        <f ca="1">Translations!A33</f>
        <v xml:space="preserve">Intervención estándar </v>
      </c>
      <c r="L122" s="771" t="s">
        <v>308</v>
      </c>
      <c r="M122" s="772" t="s">
        <v>309</v>
      </c>
      <c r="N122" s="772" t="s">
        <v>310</v>
      </c>
      <c r="O122" s="772" t="s">
        <v>126</v>
      </c>
      <c r="P122" s="772" t="s">
        <v>127</v>
      </c>
      <c r="Q122" s="772" t="s">
        <v>140</v>
      </c>
      <c r="R122" s="772" t="s">
        <v>190</v>
      </c>
      <c r="S122" s="771" t="s">
        <v>189</v>
      </c>
      <c r="T122" s="773" t="str">
        <f ca="1">Translations!A34</f>
        <v>Intervención personalizada (solo si selecciona "otras" intervenciones)</v>
      </c>
      <c r="U122" s="774" t="s">
        <v>60</v>
      </c>
      <c r="V122" s="773" t="s">
        <v>279</v>
      </c>
      <c r="W122" s="775" t="s">
        <v>110</v>
      </c>
      <c r="X122" s="776" t="s">
        <v>70</v>
      </c>
      <c r="Y122" s="776" t="s">
        <v>46</v>
      </c>
      <c r="Z122" s="776" t="s">
        <v>71</v>
      </c>
      <c r="AA122" s="776" t="s">
        <v>72</v>
      </c>
      <c r="AB122" s="776" t="s">
        <v>48</v>
      </c>
      <c r="AC122" s="777"/>
      <c r="AD122" s="777" t="s">
        <v>233</v>
      </c>
      <c r="AE122" s="776" t="s">
        <v>234</v>
      </c>
      <c r="AF122" s="777" t="s">
        <v>380</v>
      </c>
      <c r="AG122" s="777" t="s">
        <v>72</v>
      </c>
      <c r="AH122" s="778" t="s">
        <v>477</v>
      </c>
      <c r="AI122" s="777" t="s">
        <v>478</v>
      </c>
      <c r="AJ122" s="777" t="s">
        <v>479</v>
      </c>
      <c r="AK122" s="777" t="s">
        <v>480</v>
      </c>
      <c r="AL122" s="777" t="s">
        <v>481</v>
      </c>
      <c r="AM122" s="777" t="s">
        <v>482</v>
      </c>
      <c r="AN122" s="777" t="s">
        <v>483</v>
      </c>
      <c r="AO122" s="777"/>
      <c r="AP122" s="777"/>
      <c r="AQ122" s="777" t="s">
        <v>232</v>
      </c>
      <c r="AR122" s="108"/>
    </row>
    <row r="123" spans="1:45" ht="47.15" hidden="1" customHeight="1" x14ac:dyDescent="0.35">
      <c r="A123" s="147"/>
      <c r="B123" s="779"/>
      <c r="C123" s="779"/>
      <c r="D123" s="149"/>
      <c r="E123" s="780" t="str">
        <f>IFERROR(IF(AND(K123="",T123=""),"",(VLOOKUP(Q123,'Reference records(soft deleted)'!$B$59:$D$114,3,FALSE))),"")</f>
        <v/>
      </c>
      <c r="F123" s="781" t="s">
        <v>975</v>
      </c>
      <c r="G123" s="781" t="s">
        <v>977</v>
      </c>
      <c r="H123" s="782" t="str">
        <f>IF(R123="",IFERROR(VLOOKUP(AC123,'Reference Records'!G$285:J286,4,0),""),IFERROR(VLOOKUP(AC123,'Reference Records'!H$285:J286,3,0),""))</f>
        <v/>
      </c>
      <c r="I123" s="782"/>
      <c r="J123" s="783" t="s">
        <v>959</v>
      </c>
      <c r="K123" s="780" t="str">
        <f>IFERROR(VLOOKUP(INDEX('Reference Records'!E$284:E365,MATCH(R123,'Reference Records'!F$284:F365,0),1),'Reference Records'!B$125:C127,2,0),"")</f>
        <v/>
      </c>
      <c r="L123" s="782" t="e">
        <f>VLOOKUP(U123&amp;K123,'Reference Records'!H$126:I206,2,0)</f>
        <v>#N/A</v>
      </c>
      <c r="M123" s="782" t="e">
        <f>MATCH($L123,'Reference Records'!$E$285:$E$365,0)+ROW(Population_by_intervention) -1</f>
        <v>#N/A</v>
      </c>
      <c r="N123" s="782" t="e">
        <f>MATCH($L123,'Reference Records'!$E$285:$E$365,1)+ROW(Population_by_intervention) -1</f>
        <v>#N/A</v>
      </c>
      <c r="O123" s="782" t="e">
        <f>INDEX('Reference Records'!K$126:K206,MATCH(L123,'Reference Records'!B$126:B206,0))</f>
        <v>#N/A</v>
      </c>
      <c r="P123" s="782"/>
      <c r="Q123" s="784" t="s">
        <v>139</v>
      </c>
      <c r="R123" s="785" t="s">
        <v>141</v>
      </c>
      <c r="S123" s="782" t="str">
        <f>IFERROR(VLOOKUP(INDEX('Reference Records'!J$284:J365,MATCH(R123,'Reference Records'!F$284:F365),1),'Reference Records'!B$125:C127,2,0),"")</f>
        <v/>
      </c>
      <c r="T123" s="783"/>
      <c r="U123" s="786" t="str">
        <f>IFERROR(IF(VLOOKUP(E123,'Reference Records'!$F$90:$N$124,9,FALSE)=0,"",VLOOKUP(E123,'Reference Records'!$F$90:$N$124,9,FALSE)),"")</f>
        <v/>
      </c>
      <c r="V123" s="780" t="str">
        <f>IF(IF(Language="French",G123,F123)=0,"",IF(Language="French",G123,F123))</f>
        <v>[Intervention ES]</v>
      </c>
      <c r="W123" s="787" t="str">
        <f>K123&amp;T123</f>
        <v/>
      </c>
      <c r="X123" s="788" t="str">
        <f>IFERROR(VLOOKUP(E123,$E$101:$H$118,4,FALSE),"")</f>
        <v>a1P3p000007XD2zEAG</v>
      </c>
      <c r="Y123" s="788" t="b">
        <f>IFERROR(IF(OR(K123&lt;&gt;"",T123&lt;&gt;""),TRUE,FALSE),FALSE)</f>
        <v>0</v>
      </c>
      <c r="Z123" s="788" t="b">
        <f>IFERROR(TRUE,FALSE)</f>
        <v>1</v>
      </c>
      <c r="AA123" s="788" t="str">
        <f>IF(R123="",IFERROR(VLOOKUP(AC123,'Reference Records'!G$285:J286,3,0),""),IFERROR(VLOOKUP(AC123,'Reference Records'!H$285:J286,2,0),""))</f>
        <v/>
      </c>
      <c r="AB123" s="788" t="s">
        <v>47</v>
      </c>
      <c r="AC123" s="777" t="e">
        <f>IF(R123="",L123&amp;"|"&amp;V123,L123&amp;"|"&amp;R123)</f>
        <v>#N/A</v>
      </c>
      <c r="AD123" s="777" t="str">
        <f>E123</f>
        <v/>
      </c>
      <c r="AE123" s="777" t="str">
        <f t="array" ref="AE123">IFERROR(IF(INDEX($W$123:$W$174, MATCH(0, IF(AD123=$E$123:$E$174, COUNTIF($AE$122:$AE122, $W$123:$W$174), ""), 0))=0,"",INDEX($W$123:$W$174, MATCH(0, IF(AD123=$E$123:$E$174, COUNTIF($AE$122:$AE122, $W$123:$W$174), ""), 0))),"")</f>
        <v/>
      </c>
      <c r="AF123" s="777" t="str">
        <f>IF(AND(E123&amp;J123="",AQ123&lt;&gt;""),"|empty|",E123&amp;V123&amp;K123&amp;T123)</f>
        <v>[Intervention ES]</v>
      </c>
      <c r="AG123" s="777" t="str">
        <f>AQ123</f>
        <v>[Intervention ID]</v>
      </c>
      <c r="AH123" s="777" t="e">
        <f>X123&amp;AC123</f>
        <v>#N/A</v>
      </c>
      <c r="AI123" s="777">
        <f>IF(COUNTIF($AH$123:AH174,"&lt;="&amp;AH123)=0,"",COUNTIF($AH$123:AH174,"&lt;="&amp;AH123))</f>
        <v>51</v>
      </c>
      <c r="AJ123" s="777">
        <f>RANK(AI123,AI$123:AI174,1)</f>
        <v>1</v>
      </c>
      <c r="AK123" s="777" t="str">
        <f>INDEX(E$123:E174,MATCH(ROWS(AJ$123:AJ123),AJ$123:AJ174,0))</f>
        <v/>
      </c>
      <c r="AL123" s="777" t="str">
        <f>INDEX(K$123:K174,MATCH(ROWS(AJ$123:AJ123),AJ$123:AJ174,0))</f>
        <v/>
      </c>
      <c r="AM123" s="777" t="str">
        <f>INDEX(V$123:V174,MATCH(ROWS(AJ$123:AJ123),AJ$123:AJ174,0))</f>
        <v>[Intervention ES]</v>
      </c>
      <c r="AN123" s="777" t="str">
        <f>AK123&amp;AL123</f>
        <v/>
      </c>
      <c r="AO123" s="777" t="e">
        <f>L123</f>
        <v>#N/A</v>
      </c>
      <c r="AP123" s="777"/>
      <c r="AQ123" s="789" t="s">
        <v>231</v>
      </c>
      <c r="AR123" s="108"/>
    </row>
    <row r="124" spans="1:45" ht="47.15" customHeight="1" x14ac:dyDescent="0.35">
      <c r="A124" s="147">
        <v>1</v>
      </c>
      <c r="B124" s="779"/>
      <c r="C124" s="779"/>
      <c r="D124" s="149"/>
      <c r="E124" s="780" t="str">
        <f>IFERROR(IF(AND(K124="",T124=""),"",(VLOOKUP(Q124,'Reference records(soft deleted)'!$B$59:$D$114,3,FALSE))),"")</f>
        <v/>
      </c>
      <c r="F124" s="781"/>
      <c r="G124" s="781"/>
      <c r="H124" s="782" t="str">
        <f>IF(R124="",IFERROR(VLOOKUP(AC124,'Reference Records'!G$285:J365,4,0),""),IFERROR(VLOOKUP(AC124,'Reference Records'!H$285:J365,3,0),""))</f>
        <v/>
      </c>
      <c r="I124" s="782"/>
      <c r="J124" s="783"/>
      <c r="K124" s="780" t="str">
        <f>IFERROR(VLOOKUP(INDEX('Reference Records'!E$284:E366,MATCH(R124,'Reference Records'!F$284:F366,0),1),'Reference Records'!B$125:C206,2,0),"")</f>
        <v/>
      </c>
      <c r="L124" s="782" t="e">
        <f>VLOOKUP(U124&amp;K124,'Reference Records'!H$126:I207,2,0)</f>
        <v>#N/A</v>
      </c>
      <c r="M124" s="782" t="e">
        <f>MATCH($L124,'Reference Records'!$E$285:$E$365,0)+ROW(Population_by_intervention) -1</f>
        <v>#N/A</v>
      </c>
      <c r="N124" s="782" t="e">
        <f>MATCH($L124,'Reference Records'!$E$285:$E$365,1)+ROW(Population_by_intervention) -1</f>
        <v>#N/A</v>
      </c>
      <c r="O124" s="782" t="e">
        <f>INDEX('Reference Records'!K$126:K207,MATCH(L124,'Reference Records'!B$126:B207,0))</f>
        <v>#N/A</v>
      </c>
      <c r="P124" s="782"/>
      <c r="Q124" s="784"/>
      <c r="R124" s="785"/>
      <c r="S124" s="782" t="str">
        <f>IFERROR(VLOOKUP(INDEX('Reference Records'!J$284:J366,MATCH(R124,'Reference Records'!F$284:F366),1),'Reference Records'!B$125:C206,2,0),"")</f>
        <v/>
      </c>
      <c r="T124" s="783"/>
      <c r="U124" s="786" t="str">
        <f>IFERROR(IF(VLOOKUP(E124,'Reference Records'!$F$90:$N$124,9,FALSE)=0,"",VLOOKUP(E124,'Reference Records'!$F$90:$N$124,9,FALSE)),"")</f>
        <v/>
      </c>
      <c r="V124" s="780" t="str">
        <f>IF(IF(Language="French",G124,F124)=0,"",IF(Language="French",G124,F124))</f>
        <v/>
      </c>
      <c r="W124" s="787" t="str">
        <f t="shared" ref="W124:W173" si="13">K124&amp;T124</f>
        <v/>
      </c>
      <c r="X124" s="788" t="str">
        <f t="shared" ref="X124:X173" si="14">IFERROR(VLOOKUP(E124,$E$101:$H$118,4,FALSE),"")</f>
        <v>a1P3p000007XD2zEAG</v>
      </c>
      <c r="Y124" s="788" t="b">
        <f t="shared" ref="Y124:Y173" si="15">IFERROR(IF(OR(K124&lt;&gt;"",T124&lt;&gt;""),TRUE,FALSE),FALSE)</f>
        <v>0</v>
      </c>
      <c r="Z124" s="788" t="b">
        <f t="shared" ref="Z124:Z173" si="16">IFERROR(TRUE,FALSE)</f>
        <v>1</v>
      </c>
      <c r="AA124" s="788" t="str">
        <f>IF(R124="",IFERROR(VLOOKUP(AC124,'Reference Records'!G$285:J365,3,0),""),IFERROR(VLOOKUP(AC124,'Reference Records'!H$285:J365,2,0),""))</f>
        <v/>
      </c>
      <c r="AB124" s="788" t="s">
        <v>1121</v>
      </c>
      <c r="AC124" s="777" t="e">
        <f t="shared" ref="AC124:AC173" si="17">IF(R124="",L124&amp;"|"&amp;V124,L124&amp;"|"&amp;R124)</f>
        <v>#N/A</v>
      </c>
      <c r="AD124" s="777" t="str">
        <f t="shared" ref="AD124:AD173" si="18">E124</f>
        <v/>
      </c>
      <c r="AE124" s="777" t="str">
        <f t="array" ref="AE124">IFERROR(IF(INDEX($W$123:$W$174, MATCH(0, IF(AD124=$E$123:$E$174, COUNTIF($AE$122:$AE123, $W$123:$W$174), ""), 0))=0,"",INDEX($W$123:$W$174, MATCH(0, IF(AD124=$E$123:$E$174, COUNTIF($AE$122:$AE123, $W$123:$W$174), ""), 0))),"")</f>
        <v/>
      </c>
      <c r="AF124" s="777" t="str">
        <f t="shared" ref="AF124:AF173" si="19">IF(AND(E124&amp;J124="",AQ124&lt;&gt;""),"|empty|",E124&amp;V124&amp;K124&amp;T124)</f>
        <v>|empty|</v>
      </c>
      <c r="AG124" s="777" t="str">
        <f t="shared" ref="AG124:AG173" si="20">AQ124</f>
        <v>INT-161379</v>
      </c>
      <c r="AH124" s="777" t="e">
        <f t="shared" ref="AH124:AH173" si="21">X124&amp;AC124</f>
        <v>#N/A</v>
      </c>
      <c r="AI124" s="777">
        <f>IF(COUNTIF($AH$123:AH175,"&lt;="&amp;AH124)=0,"",COUNTIF($AH$123:AH175,"&lt;="&amp;AH124))</f>
        <v>51</v>
      </c>
      <c r="AJ124" s="777">
        <f>RANK(AI124,AI$123:AI175,1)</f>
        <v>1</v>
      </c>
      <c r="AK124" s="777" t="e">
        <f>INDEX(E$123:E175,MATCH(ROWS(AJ$123:AJ124),AJ$123:AJ175,0))</f>
        <v>#N/A</v>
      </c>
      <c r="AL124" s="777" t="e">
        <f>INDEX(K$123:K175,MATCH(ROWS(AJ$123:AJ124),AJ$123:AJ175,0))</f>
        <v>#N/A</v>
      </c>
      <c r="AM124" s="777" t="e">
        <f>INDEX(V$123:V175,MATCH(ROWS(AJ$123:AJ124),AJ$123:AJ175,0))</f>
        <v>#N/A</v>
      </c>
      <c r="AN124" s="777" t="e">
        <f t="shared" ref="AN124:AN173" si="22">AK124&amp;AL124</f>
        <v>#N/A</v>
      </c>
      <c r="AO124" s="777" t="e">
        <f t="shared" ref="AO124:AO173" si="23">L124</f>
        <v>#N/A</v>
      </c>
      <c r="AP124" s="777"/>
      <c r="AQ124" s="789" t="s">
        <v>1122</v>
      </c>
      <c r="AR124" s="108"/>
    </row>
    <row r="125" spans="1:45" ht="47.15" customHeight="1" x14ac:dyDescent="0.35">
      <c r="A125" s="147">
        <v>2</v>
      </c>
      <c r="B125" s="779"/>
      <c r="C125" s="779"/>
      <c r="D125" s="149"/>
      <c r="E125" s="780" t="str">
        <f>IFERROR(IF(AND(K125="",T125=""),"",(VLOOKUP(Q125,'Reference records(soft deleted)'!$B$59:$D$114,3,FALSE))),"")</f>
        <v/>
      </c>
      <c r="F125" s="781"/>
      <c r="G125" s="781"/>
      <c r="H125" s="782" t="str">
        <f>IF(R125="",IFERROR(VLOOKUP(AC125,'Reference Records'!G$285:J366,4,0),""),IFERROR(VLOOKUP(AC125,'Reference Records'!H$285:J366,3,0),""))</f>
        <v/>
      </c>
      <c r="I125" s="782"/>
      <c r="J125" s="783"/>
      <c r="K125" s="780" t="str">
        <f>IFERROR(VLOOKUP(INDEX('Reference Records'!E$284:E367,MATCH(R125,'Reference Records'!F$284:F367,0),1),'Reference Records'!B$125:C207,2,0),"")</f>
        <v/>
      </c>
      <c r="L125" s="782" t="e">
        <f>VLOOKUP(U125&amp;K125,'Reference Records'!H$126:I208,2,0)</f>
        <v>#N/A</v>
      </c>
      <c r="M125" s="782" t="e">
        <f>MATCH($L125,'Reference Records'!$E$285:$E$365,0)+ROW(Population_by_intervention) -1</f>
        <v>#N/A</v>
      </c>
      <c r="N125" s="782" t="e">
        <f>MATCH($L125,'Reference Records'!$E$285:$E$365,1)+ROW(Population_by_intervention) -1</f>
        <v>#N/A</v>
      </c>
      <c r="O125" s="782" t="e">
        <f>INDEX('Reference Records'!K$126:K208,MATCH(L125,'Reference Records'!B$126:B208,0))</f>
        <v>#N/A</v>
      </c>
      <c r="P125" s="782"/>
      <c r="Q125" s="784"/>
      <c r="R125" s="785"/>
      <c r="S125" s="782" t="str">
        <f>IFERROR(VLOOKUP(INDEX('Reference Records'!J$284:J367,MATCH(R125,'Reference Records'!F$284:F367),1),'Reference Records'!B$125:C207,2,0),"")</f>
        <v/>
      </c>
      <c r="T125" s="783"/>
      <c r="U125" s="786" t="str">
        <f>IFERROR(IF(VLOOKUP(E125,'Reference Records'!$F$90:$N$124,9,FALSE)=0,"",VLOOKUP(E125,'Reference Records'!$F$90:$N$124,9,FALSE)),"")</f>
        <v/>
      </c>
      <c r="V125" s="780" t="str">
        <f>IF(IF(Language="French",G125,F125)=0,"",IF(Language="French",G125,F125))</f>
        <v/>
      </c>
      <c r="W125" s="787" t="str">
        <f t="shared" si="13"/>
        <v/>
      </c>
      <c r="X125" s="788" t="str">
        <f t="shared" si="14"/>
        <v>a1P3p000007XD2zEAG</v>
      </c>
      <c r="Y125" s="788" t="b">
        <f t="shared" si="15"/>
        <v>0</v>
      </c>
      <c r="Z125" s="788" t="b">
        <f t="shared" si="16"/>
        <v>1</v>
      </c>
      <c r="AA125" s="788" t="str">
        <f>IF(R125="",IFERROR(VLOOKUP(AC125,'Reference Records'!G$285:J366,3,0),""),IFERROR(VLOOKUP(AC125,'Reference Records'!H$285:J366,2,0),""))</f>
        <v/>
      </c>
      <c r="AB125" s="788" t="s">
        <v>1123</v>
      </c>
      <c r="AC125" s="777" t="e">
        <f t="shared" si="17"/>
        <v>#N/A</v>
      </c>
      <c r="AD125" s="777" t="str">
        <f t="shared" si="18"/>
        <v/>
      </c>
      <c r="AE125" s="777" t="str">
        <f t="array" ref="AE125">IFERROR(IF(INDEX($W$123:$W$174, MATCH(0, IF(AD125=$E$123:$E$174, COUNTIF($AE$122:$AE124, $W$123:$W$174), ""), 0))=0,"",INDEX($W$123:$W$174, MATCH(0, IF(AD125=$E$123:$E$174, COUNTIF($AE$122:$AE124, $W$123:$W$174), ""), 0))),"")</f>
        <v/>
      </c>
      <c r="AF125" s="777" t="str">
        <f t="shared" si="19"/>
        <v>|empty|</v>
      </c>
      <c r="AG125" s="777" t="str">
        <f t="shared" si="20"/>
        <v>INT-161380</v>
      </c>
      <c r="AH125" s="777" t="e">
        <f t="shared" si="21"/>
        <v>#N/A</v>
      </c>
      <c r="AI125" s="777">
        <f>IF(COUNTIF($AH$123:AH176,"&lt;="&amp;AH125)=0,"",COUNTIF($AH$123:AH176,"&lt;="&amp;AH125))</f>
        <v>51</v>
      </c>
      <c r="AJ125" s="777">
        <f>RANK(AI125,AI$123:AI176,1)</f>
        <v>1</v>
      </c>
      <c r="AK125" s="777" t="e">
        <f>INDEX(E$123:E176,MATCH(ROWS(AJ$123:AJ125),AJ$123:AJ176,0))</f>
        <v>#N/A</v>
      </c>
      <c r="AL125" s="777" t="e">
        <f>INDEX(K$123:K176,MATCH(ROWS(AJ$123:AJ125),AJ$123:AJ176,0))</f>
        <v>#N/A</v>
      </c>
      <c r="AM125" s="777" t="e">
        <f>INDEX(V$123:V176,MATCH(ROWS(AJ$123:AJ125),AJ$123:AJ176,0))</f>
        <v>#N/A</v>
      </c>
      <c r="AN125" s="777" t="e">
        <f t="shared" si="22"/>
        <v>#N/A</v>
      </c>
      <c r="AO125" s="777" t="e">
        <f t="shared" si="23"/>
        <v>#N/A</v>
      </c>
      <c r="AP125" s="777"/>
      <c r="AQ125" s="789" t="s">
        <v>1124</v>
      </c>
      <c r="AR125" s="108"/>
    </row>
    <row r="126" spans="1:45" ht="47.15" customHeight="1" x14ac:dyDescent="0.35">
      <c r="A126" s="147">
        <v>3</v>
      </c>
      <c r="B126" s="779"/>
      <c r="C126" s="779"/>
      <c r="D126" s="149"/>
      <c r="E126" s="780" t="str">
        <f>IFERROR(IF(AND(K126="",T126=""),"",(VLOOKUP(Q126,'Reference records(soft deleted)'!$B$59:$D$114,3,FALSE))),"")</f>
        <v/>
      </c>
      <c r="F126" s="781"/>
      <c r="G126" s="781"/>
      <c r="H126" s="782" t="str">
        <f>IF(R126="",IFERROR(VLOOKUP(AC126,'Reference Records'!G$285:J367,4,0),""),IFERROR(VLOOKUP(AC126,'Reference Records'!H$285:J367,3,0),""))</f>
        <v/>
      </c>
      <c r="I126" s="782"/>
      <c r="J126" s="783"/>
      <c r="K126" s="780" t="str">
        <f>IFERROR(VLOOKUP(INDEX('Reference Records'!E$284:E368,MATCH(R126,'Reference Records'!F$284:F368,0),1),'Reference Records'!B$125:C208,2,0),"")</f>
        <v/>
      </c>
      <c r="L126" s="782" t="e">
        <f>VLOOKUP(U126&amp;K126,'Reference Records'!H$126:I209,2,0)</f>
        <v>#N/A</v>
      </c>
      <c r="M126" s="782" t="e">
        <f>MATCH($L126,'Reference Records'!$E$285:$E$365,0)+ROW(Population_by_intervention) -1</f>
        <v>#N/A</v>
      </c>
      <c r="N126" s="782" t="e">
        <f>MATCH($L126,'Reference Records'!$E$285:$E$365,1)+ROW(Population_by_intervention) -1</f>
        <v>#N/A</v>
      </c>
      <c r="O126" s="782" t="e">
        <f>INDEX('Reference Records'!K$126:K209,MATCH(L126,'Reference Records'!B$126:B209,0))</f>
        <v>#N/A</v>
      </c>
      <c r="P126" s="782"/>
      <c r="Q126" s="784"/>
      <c r="R126" s="785"/>
      <c r="S126" s="782" t="str">
        <f>IFERROR(VLOOKUP(INDEX('Reference Records'!J$284:J368,MATCH(R126,'Reference Records'!F$284:F368),1),'Reference Records'!B$125:C208,2,0),"")</f>
        <v/>
      </c>
      <c r="T126" s="783"/>
      <c r="U126" s="786" t="str">
        <f>IFERROR(IF(VLOOKUP(E126,'Reference Records'!$F$90:$N$124,9,FALSE)=0,"",VLOOKUP(E126,'Reference Records'!$F$90:$N$124,9,FALSE)),"")</f>
        <v/>
      </c>
      <c r="V126" s="780" t="str">
        <f>IF(IF(Language="French",G126,F126)=0,"",IF(Language="French",G126,F126))</f>
        <v/>
      </c>
      <c r="W126" s="787" t="str">
        <f t="shared" si="13"/>
        <v/>
      </c>
      <c r="X126" s="788" t="str">
        <f t="shared" si="14"/>
        <v>a1P3p000007XD2zEAG</v>
      </c>
      <c r="Y126" s="788" t="b">
        <f t="shared" si="15"/>
        <v>0</v>
      </c>
      <c r="Z126" s="788" t="b">
        <f t="shared" si="16"/>
        <v>1</v>
      </c>
      <c r="AA126" s="788" t="str">
        <f>IF(R126="",IFERROR(VLOOKUP(AC126,'Reference Records'!G$285:J367,3,0),""),IFERROR(VLOOKUP(AC126,'Reference Records'!H$285:J367,2,0),""))</f>
        <v/>
      </c>
      <c r="AB126" s="788" t="s">
        <v>1125</v>
      </c>
      <c r="AC126" s="777" t="e">
        <f t="shared" si="17"/>
        <v>#N/A</v>
      </c>
      <c r="AD126" s="777" t="str">
        <f t="shared" si="18"/>
        <v/>
      </c>
      <c r="AE126" s="777" t="str">
        <f t="array" ref="AE126">IFERROR(IF(INDEX($W$123:$W$174, MATCH(0, IF(AD126=$E$123:$E$174, COUNTIF($AE$122:$AE125, $W$123:$W$174), ""), 0))=0,"",INDEX($W$123:$W$174, MATCH(0, IF(AD126=$E$123:$E$174, COUNTIF($AE$122:$AE125, $W$123:$W$174), ""), 0))),"")</f>
        <v/>
      </c>
      <c r="AF126" s="777" t="str">
        <f t="shared" si="19"/>
        <v>|empty|</v>
      </c>
      <c r="AG126" s="777" t="str">
        <f t="shared" si="20"/>
        <v>INT-161381</v>
      </c>
      <c r="AH126" s="777" t="e">
        <f t="shared" si="21"/>
        <v>#N/A</v>
      </c>
      <c r="AI126" s="777">
        <f>IF(COUNTIF($AH$123:AH177,"&lt;="&amp;AH126)=0,"",COUNTIF($AH$123:AH177,"&lt;="&amp;AH126))</f>
        <v>51</v>
      </c>
      <c r="AJ126" s="777">
        <f>RANK(AI126,AI$123:AI177,1)</f>
        <v>1</v>
      </c>
      <c r="AK126" s="777" t="e">
        <f>INDEX(E$123:E177,MATCH(ROWS(AJ$123:AJ126),AJ$123:AJ177,0))</f>
        <v>#N/A</v>
      </c>
      <c r="AL126" s="777" t="e">
        <f>INDEX(K$123:K177,MATCH(ROWS(AJ$123:AJ126),AJ$123:AJ177,0))</f>
        <v>#N/A</v>
      </c>
      <c r="AM126" s="777" t="e">
        <f>INDEX(V$123:V177,MATCH(ROWS(AJ$123:AJ126),AJ$123:AJ177,0))</f>
        <v>#N/A</v>
      </c>
      <c r="AN126" s="777" t="e">
        <f t="shared" si="22"/>
        <v>#N/A</v>
      </c>
      <c r="AO126" s="777" t="e">
        <f t="shared" si="23"/>
        <v>#N/A</v>
      </c>
      <c r="AP126" s="777"/>
      <c r="AQ126" s="789" t="s">
        <v>1126</v>
      </c>
      <c r="AR126" s="108"/>
    </row>
    <row r="127" spans="1:45" ht="47.15" customHeight="1" x14ac:dyDescent="0.35">
      <c r="A127" s="147">
        <v>4</v>
      </c>
      <c r="B127" s="779"/>
      <c r="C127" s="779"/>
      <c r="D127" s="149"/>
      <c r="E127" s="780" t="str">
        <f>IFERROR(IF(AND(K127="",T127=""),"",(VLOOKUP(Q127,'Reference records(soft deleted)'!$B$59:$D$114,3,FALSE))),"")</f>
        <v/>
      </c>
      <c r="F127" s="781"/>
      <c r="G127" s="781"/>
      <c r="H127" s="782" t="str">
        <f>IF(R127="",IFERROR(VLOOKUP(AC127,'Reference Records'!G$285:J368,4,0),""),IFERROR(VLOOKUP(AC127,'Reference Records'!H$285:J368,3,0),""))</f>
        <v/>
      </c>
      <c r="I127" s="782"/>
      <c r="J127" s="783"/>
      <c r="K127" s="780" t="str">
        <f>IFERROR(VLOOKUP(INDEX('Reference Records'!E$284:E369,MATCH(R127,'Reference Records'!F$284:F369,0),1),'Reference Records'!B$125:C209,2,0),"")</f>
        <v/>
      </c>
      <c r="L127" s="782" t="e">
        <f>VLOOKUP(U127&amp;K127,'Reference Records'!H$126:I210,2,0)</f>
        <v>#N/A</v>
      </c>
      <c r="M127" s="782" t="e">
        <f>MATCH($L127,'Reference Records'!$E$285:$E$365,0)+ROW(Population_by_intervention) -1</f>
        <v>#N/A</v>
      </c>
      <c r="N127" s="782" t="e">
        <f>MATCH($L127,'Reference Records'!$E$285:$E$365,1)+ROW(Population_by_intervention) -1</f>
        <v>#N/A</v>
      </c>
      <c r="O127" s="782" t="e">
        <f>INDEX('Reference Records'!K$126:K210,MATCH(L127,'Reference Records'!B$126:B210,0))</f>
        <v>#N/A</v>
      </c>
      <c r="P127" s="782"/>
      <c r="Q127" s="784"/>
      <c r="R127" s="785"/>
      <c r="S127" s="782" t="str">
        <f>IFERROR(VLOOKUP(INDEX('Reference Records'!J$284:J369,MATCH(R127,'Reference Records'!F$284:F369),1),'Reference Records'!B$125:C209,2,0),"")</f>
        <v/>
      </c>
      <c r="T127" s="783"/>
      <c r="U127" s="786" t="str">
        <f>IFERROR(IF(VLOOKUP(E127,'Reference Records'!$F$90:$N$124,9,FALSE)=0,"",VLOOKUP(E127,'Reference Records'!$F$90:$N$124,9,FALSE)),"")</f>
        <v/>
      </c>
      <c r="V127" s="780" t="str">
        <f>IF(IF(Language="French",G127,F127)=0,"",IF(Language="French",G127,F127))</f>
        <v/>
      </c>
      <c r="W127" s="787" t="str">
        <f t="shared" si="13"/>
        <v/>
      </c>
      <c r="X127" s="788" t="str">
        <f t="shared" si="14"/>
        <v>a1P3p000007XD2zEAG</v>
      </c>
      <c r="Y127" s="788" t="b">
        <f t="shared" si="15"/>
        <v>0</v>
      </c>
      <c r="Z127" s="788" t="b">
        <f t="shared" si="16"/>
        <v>1</v>
      </c>
      <c r="AA127" s="788" t="str">
        <f>IF(R127="",IFERROR(VLOOKUP(AC127,'Reference Records'!G$285:J368,3,0),""),IFERROR(VLOOKUP(AC127,'Reference Records'!H$285:J368,2,0),""))</f>
        <v/>
      </c>
      <c r="AB127" s="788" t="s">
        <v>1127</v>
      </c>
      <c r="AC127" s="777" t="e">
        <f t="shared" si="17"/>
        <v>#N/A</v>
      </c>
      <c r="AD127" s="777" t="str">
        <f t="shared" si="18"/>
        <v/>
      </c>
      <c r="AE127" s="777" t="str">
        <f t="array" ref="AE127">IFERROR(IF(INDEX($W$123:$W$174, MATCH(0, IF(AD127=$E$123:$E$174, COUNTIF($AE$122:$AE126, $W$123:$W$174), ""), 0))=0,"",INDEX($W$123:$W$174, MATCH(0, IF(AD127=$E$123:$E$174, COUNTIF($AE$122:$AE126, $W$123:$W$174), ""), 0))),"")</f>
        <v/>
      </c>
      <c r="AF127" s="777" t="str">
        <f t="shared" si="19"/>
        <v>|empty|</v>
      </c>
      <c r="AG127" s="777" t="str">
        <f t="shared" si="20"/>
        <v>INT-161382</v>
      </c>
      <c r="AH127" s="777" t="e">
        <f t="shared" si="21"/>
        <v>#N/A</v>
      </c>
      <c r="AI127" s="777">
        <f>IF(COUNTIF($AH$123:AH178,"&lt;="&amp;AH127)=0,"",COUNTIF($AH$123:AH178,"&lt;="&amp;AH127))</f>
        <v>51</v>
      </c>
      <c r="AJ127" s="777">
        <f>RANK(AI127,AI$123:AI178,1)</f>
        <v>1</v>
      </c>
      <c r="AK127" s="777" t="e">
        <f>INDEX(E$123:E178,MATCH(ROWS(AJ$123:AJ127),AJ$123:AJ178,0))</f>
        <v>#N/A</v>
      </c>
      <c r="AL127" s="777" t="e">
        <f>INDEX(K$123:K178,MATCH(ROWS(AJ$123:AJ127),AJ$123:AJ178,0))</f>
        <v>#N/A</v>
      </c>
      <c r="AM127" s="777" t="e">
        <f>INDEX(V$123:V178,MATCH(ROWS(AJ$123:AJ127),AJ$123:AJ178,0))</f>
        <v>#N/A</v>
      </c>
      <c r="AN127" s="777" t="e">
        <f t="shared" si="22"/>
        <v>#N/A</v>
      </c>
      <c r="AO127" s="777" t="e">
        <f t="shared" si="23"/>
        <v>#N/A</v>
      </c>
      <c r="AP127" s="777"/>
      <c r="AQ127" s="789" t="s">
        <v>1128</v>
      </c>
      <c r="AR127" s="108"/>
    </row>
    <row r="128" spans="1:45" ht="47.15" customHeight="1" x14ac:dyDescent="0.35">
      <c r="A128" s="147">
        <v>5</v>
      </c>
      <c r="B128" s="779"/>
      <c r="C128" s="779"/>
      <c r="D128" s="149"/>
      <c r="E128" s="780" t="str">
        <f>IFERROR(IF(AND(K128="",T128=""),"",(VLOOKUP(Q128,'Reference records(soft deleted)'!$B$59:$D$114,3,FALSE))),"")</f>
        <v/>
      </c>
      <c r="F128" s="781"/>
      <c r="G128" s="781"/>
      <c r="H128" s="782" t="str">
        <f>IF(R128="",IFERROR(VLOOKUP(AC128,'Reference Records'!G$285:J369,4,0),""),IFERROR(VLOOKUP(AC128,'Reference Records'!H$285:J369,3,0),""))</f>
        <v/>
      </c>
      <c r="I128" s="782"/>
      <c r="J128" s="783"/>
      <c r="K128" s="780" t="str">
        <f>IFERROR(VLOOKUP(INDEX('Reference Records'!E$284:E414,MATCH(R128,'Reference Records'!F$284:F414,0),1),'Reference Records'!B$125:C210,2,0),"")</f>
        <v/>
      </c>
      <c r="L128" s="782" t="e">
        <f>VLOOKUP(U128&amp;K128,'Reference Records'!H$126:I211,2,0)</f>
        <v>#N/A</v>
      </c>
      <c r="M128" s="782" t="e">
        <f>MATCH($L128,'Reference Records'!$E$285:$E$365,0)+ROW(Population_by_intervention) -1</f>
        <v>#N/A</v>
      </c>
      <c r="N128" s="782" t="e">
        <f>MATCH($L128,'Reference Records'!$E$285:$E$365,1)+ROW(Population_by_intervention) -1</f>
        <v>#N/A</v>
      </c>
      <c r="O128" s="782" t="e">
        <f>INDEX('Reference Records'!K$126:K211,MATCH(L128,'Reference Records'!B$126:B211,0))</f>
        <v>#N/A</v>
      </c>
      <c r="P128" s="782"/>
      <c r="Q128" s="784"/>
      <c r="R128" s="785"/>
      <c r="S128" s="782" t="str">
        <f>IFERROR(VLOOKUP(INDEX('Reference Records'!J$284:J414,MATCH(R128,'Reference Records'!F$284:F414),1),'Reference Records'!B$125:C210,2,0),"")</f>
        <v/>
      </c>
      <c r="T128" s="783"/>
      <c r="U128" s="786" t="str">
        <f>IFERROR(IF(VLOOKUP(E128,'Reference Records'!$F$90:$N$124,9,FALSE)=0,"",VLOOKUP(E128,'Reference Records'!$F$90:$N$124,9,FALSE)),"")</f>
        <v/>
      </c>
      <c r="V128" s="780" t="str">
        <f>IF(IF(Language="French",G128,F128)=0,"",IF(Language="French",G128,F128))</f>
        <v/>
      </c>
      <c r="W128" s="787" t="str">
        <f t="shared" si="13"/>
        <v/>
      </c>
      <c r="X128" s="788" t="str">
        <f t="shared" si="14"/>
        <v>a1P3p000007XD2zEAG</v>
      </c>
      <c r="Y128" s="788" t="b">
        <f t="shared" si="15"/>
        <v>0</v>
      </c>
      <c r="Z128" s="788" t="b">
        <f t="shared" si="16"/>
        <v>1</v>
      </c>
      <c r="AA128" s="788" t="str">
        <f>IF(R128="",IFERROR(VLOOKUP(AC128,'Reference Records'!G$285:J369,3,0),""),IFERROR(VLOOKUP(AC128,'Reference Records'!H$285:J369,2,0),""))</f>
        <v/>
      </c>
      <c r="AB128" s="788" t="s">
        <v>1129</v>
      </c>
      <c r="AC128" s="777" t="e">
        <f t="shared" si="17"/>
        <v>#N/A</v>
      </c>
      <c r="AD128" s="777" t="str">
        <f t="shared" si="18"/>
        <v/>
      </c>
      <c r="AE128" s="777" t="str">
        <f t="array" ref="AE128">IFERROR(IF(INDEX($W$123:$W$174, MATCH(0, IF(AD128=$E$123:$E$174, COUNTIF($AE$122:$AE127, $W$123:$W$174), ""), 0))=0,"",INDEX($W$123:$W$174, MATCH(0, IF(AD128=$E$123:$E$174, COUNTIF($AE$122:$AE127, $W$123:$W$174), ""), 0))),"")</f>
        <v/>
      </c>
      <c r="AF128" s="777" t="str">
        <f t="shared" si="19"/>
        <v>|empty|</v>
      </c>
      <c r="AG128" s="777" t="str">
        <f t="shared" si="20"/>
        <v>INT-161383</v>
      </c>
      <c r="AH128" s="777" t="e">
        <f t="shared" si="21"/>
        <v>#N/A</v>
      </c>
      <c r="AI128" s="777">
        <f>IF(COUNTIF($AH$123:AH179,"&lt;="&amp;AH128)=0,"",COUNTIF($AH$123:AH179,"&lt;="&amp;AH128))</f>
        <v>51</v>
      </c>
      <c r="AJ128" s="777">
        <f>RANK(AI128,AI$123:AI179,1)</f>
        <v>1</v>
      </c>
      <c r="AK128" s="777" t="e">
        <f>INDEX(E$123:E179,MATCH(ROWS(AJ$123:AJ128),AJ$123:AJ179,0))</f>
        <v>#N/A</v>
      </c>
      <c r="AL128" s="777" t="e">
        <f>INDEX(K$123:K179,MATCH(ROWS(AJ$123:AJ128),AJ$123:AJ179,0))</f>
        <v>#N/A</v>
      </c>
      <c r="AM128" s="777" t="e">
        <f>INDEX(V$123:V179,MATCH(ROWS(AJ$123:AJ128),AJ$123:AJ179,0))</f>
        <v>#N/A</v>
      </c>
      <c r="AN128" s="777" t="e">
        <f t="shared" si="22"/>
        <v>#N/A</v>
      </c>
      <c r="AO128" s="777" t="e">
        <f t="shared" si="23"/>
        <v>#N/A</v>
      </c>
      <c r="AP128" s="777"/>
      <c r="AQ128" s="789" t="s">
        <v>1130</v>
      </c>
      <c r="AR128" s="108"/>
    </row>
    <row r="129" spans="1:44" ht="47.15" customHeight="1" x14ac:dyDescent="0.35">
      <c r="A129" s="147">
        <v>6</v>
      </c>
      <c r="B129" s="779"/>
      <c r="C129" s="779"/>
      <c r="D129" s="149"/>
      <c r="E129" s="780" t="str">
        <f>IFERROR(IF(AND(K129="",T129=""),"",(VLOOKUP(Q129,'Reference records(soft deleted)'!$B$59:$D$114,3,FALSE))),"")</f>
        <v/>
      </c>
      <c r="F129" s="781"/>
      <c r="G129" s="781"/>
      <c r="H129" s="782" t="str">
        <f>IF(R129="",IFERROR(VLOOKUP(AC129,'Reference Records'!G$285:J414,4,0),""),IFERROR(VLOOKUP(AC129,'Reference Records'!H$285:J414,3,0),""))</f>
        <v/>
      </c>
      <c r="I129" s="782"/>
      <c r="J129" s="783"/>
      <c r="K129" s="780" t="str">
        <f>IFERROR(VLOOKUP(INDEX('Reference Records'!E$284:E415,MATCH(R129,'Reference Records'!F$284:F415,0),1),'Reference Records'!B$125:C211,2,0),"")</f>
        <v/>
      </c>
      <c r="L129" s="782" t="e">
        <f>VLOOKUP(U129&amp;K129,'Reference Records'!H$126:I212,2,0)</f>
        <v>#N/A</v>
      </c>
      <c r="M129" s="782" t="e">
        <f>MATCH($L129,'Reference Records'!$E$285:$E$365,0)+ROW(Population_by_intervention) -1</f>
        <v>#N/A</v>
      </c>
      <c r="N129" s="782" t="e">
        <f>MATCH($L129,'Reference Records'!$E$285:$E$365,1)+ROW(Population_by_intervention) -1</f>
        <v>#N/A</v>
      </c>
      <c r="O129" s="782" t="e">
        <f>INDEX('Reference Records'!K$126:K212,MATCH(L129,'Reference Records'!B$126:B212,0))</f>
        <v>#N/A</v>
      </c>
      <c r="P129" s="782"/>
      <c r="Q129" s="784"/>
      <c r="R129" s="785"/>
      <c r="S129" s="782" t="str">
        <f>IFERROR(VLOOKUP(INDEX('Reference Records'!J$284:J415,MATCH(R129,'Reference Records'!F$284:F415),1),'Reference Records'!B$125:C211,2,0),"")</f>
        <v/>
      </c>
      <c r="T129" s="783"/>
      <c r="U129" s="786" t="str">
        <f>IFERROR(IF(VLOOKUP(E129,'Reference Records'!$F$90:$N$124,9,FALSE)=0,"",VLOOKUP(E129,'Reference Records'!$F$90:$N$124,9,FALSE)),"")</f>
        <v/>
      </c>
      <c r="V129" s="780" t="str">
        <f>IF(IF(Language="French",G129,F129)=0,"",IF(Language="French",G129,F129))</f>
        <v/>
      </c>
      <c r="W129" s="787" t="str">
        <f t="shared" si="13"/>
        <v/>
      </c>
      <c r="X129" s="788" t="str">
        <f t="shared" si="14"/>
        <v>a1P3p000007XD2zEAG</v>
      </c>
      <c r="Y129" s="788" t="b">
        <f t="shared" si="15"/>
        <v>0</v>
      </c>
      <c r="Z129" s="788" t="b">
        <f t="shared" si="16"/>
        <v>1</v>
      </c>
      <c r="AA129" s="788" t="str">
        <f>IF(R129="",IFERROR(VLOOKUP(AC129,'Reference Records'!G$285:J414,3,0),""),IFERROR(VLOOKUP(AC129,'Reference Records'!H$285:J414,2,0),""))</f>
        <v/>
      </c>
      <c r="AB129" s="788" t="s">
        <v>1131</v>
      </c>
      <c r="AC129" s="777" t="e">
        <f t="shared" si="17"/>
        <v>#N/A</v>
      </c>
      <c r="AD129" s="777" t="str">
        <f t="shared" si="18"/>
        <v/>
      </c>
      <c r="AE129" s="777" t="str">
        <f t="array" ref="AE129">IFERROR(IF(INDEX($W$123:$W$174, MATCH(0, IF(AD129=$E$123:$E$174, COUNTIF($AE$122:$AE128, $W$123:$W$174), ""), 0))=0,"",INDEX($W$123:$W$174, MATCH(0, IF(AD129=$E$123:$E$174, COUNTIF($AE$122:$AE128, $W$123:$W$174), ""), 0))),"")</f>
        <v/>
      </c>
      <c r="AF129" s="777" t="str">
        <f t="shared" si="19"/>
        <v>|empty|</v>
      </c>
      <c r="AG129" s="777" t="str">
        <f t="shared" si="20"/>
        <v>INT-161384</v>
      </c>
      <c r="AH129" s="777" t="e">
        <f t="shared" si="21"/>
        <v>#N/A</v>
      </c>
      <c r="AI129" s="777">
        <f>IF(COUNTIF($AH$123:AH180,"&lt;="&amp;AH129)=0,"",COUNTIF($AH$123:AH180,"&lt;="&amp;AH129))</f>
        <v>51</v>
      </c>
      <c r="AJ129" s="777">
        <f>RANK(AI129,AI$123:AI180,1)</f>
        <v>1</v>
      </c>
      <c r="AK129" s="777" t="e">
        <f>INDEX(E$123:E180,MATCH(ROWS(AJ$123:AJ129),AJ$123:AJ180,0))</f>
        <v>#N/A</v>
      </c>
      <c r="AL129" s="777" t="e">
        <f>INDEX(K$123:K180,MATCH(ROWS(AJ$123:AJ129),AJ$123:AJ180,0))</f>
        <v>#N/A</v>
      </c>
      <c r="AM129" s="777" t="e">
        <f>INDEX(V$123:V180,MATCH(ROWS(AJ$123:AJ129),AJ$123:AJ180,0))</f>
        <v>#N/A</v>
      </c>
      <c r="AN129" s="777" t="e">
        <f t="shared" si="22"/>
        <v>#N/A</v>
      </c>
      <c r="AO129" s="777" t="e">
        <f t="shared" si="23"/>
        <v>#N/A</v>
      </c>
      <c r="AP129" s="777"/>
      <c r="AQ129" s="789" t="s">
        <v>1132</v>
      </c>
      <c r="AR129" s="108"/>
    </row>
    <row r="130" spans="1:44" ht="47.15" customHeight="1" x14ac:dyDescent="0.35">
      <c r="A130" s="147">
        <v>7</v>
      </c>
      <c r="B130" s="779"/>
      <c r="C130" s="779"/>
      <c r="D130" s="149"/>
      <c r="E130" s="780" t="str">
        <f>IFERROR(IF(AND(K130="",T130=""),"",(VLOOKUP(Q130,'Reference records(soft deleted)'!$B$59:$D$114,3,FALSE))),"")</f>
        <v/>
      </c>
      <c r="F130" s="781"/>
      <c r="G130" s="781"/>
      <c r="H130" s="782" t="str">
        <f>IF(R130="",IFERROR(VLOOKUP(AC130,'Reference Records'!G$285:J415,4,0),""),IFERROR(VLOOKUP(AC130,'Reference Records'!H$285:J415,3,0),""))</f>
        <v/>
      </c>
      <c r="I130" s="782"/>
      <c r="J130" s="783"/>
      <c r="K130" s="780" t="str">
        <f>IFERROR(VLOOKUP(INDEX('Reference Records'!E$284:E416,MATCH(R130,'Reference Records'!F$284:F416,0),1),'Reference Records'!B$125:C212,2,0),"")</f>
        <v/>
      </c>
      <c r="L130" s="782" t="e">
        <f>VLOOKUP(U130&amp;K130,'Reference Records'!H$126:I213,2,0)</f>
        <v>#N/A</v>
      </c>
      <c r="M130" s="782" t="e">
        <f>MATCH($L130,'Reference Records'!$E$285:$E$365,0)+ROW(Population_by_intervention) -1</f>
        <v>#N/A</v>
      </c>
      <c r="N130" s="782" t="e">
        <f>MATCH($L130,'Reference Records'!$E$285:$E$365,1)+ROW(Population_by_intervention) -1</f>
        <v>#N/A</v>
      </c>
      <c r="O130" s="782" t="e">
        <f>INDEX('Reference Records'!K$126:K213,MATCH(L130,'Reference Records'!B$126:B213,0))</f>
        <v>#N/A</v>
      </c>
      <c r="P130" s="782"/>
      <c r="Q130" s="784"/>
      <c r="R130" s="785"/>
      <c r="S130" s="782" t="str">
        <f>IFERROR(VLOOKUP(INDEX('Reference Records'!J$284:J416,MATCH(R130,'Reference Records'!F$284:F416),1),'Reference Records'!B$125:C212,2,0),"")</f>
        <v/>
      </c>
      <c r="T130" s="783"/>
      <c r="U130" s="786" t="str">
        <f>IFERROR(IF(VLOOKUP(E130,'Reference Records'!$F$90:$N$124,9,FALSE)=0,"",VLOOKUP(E130,'Reference Records'!$F$90:$N$124,9,FALSE)),"")</f>
        <v/>
      </c>
      <c r="V130" s="780" t="str">
        <f>IF(IF(Language="French",G130,F130)=0,"",IF(Language="French",G130,F130))</f>
        <v/>
      </c>
      <c r="W130" s="787" t="str">
        <f t="shared" si="13"/>
        <v/>
      </c>
      <c r="X130" s="788" t="str">
        <f t="shared" si="14"/>
        <v>a1P3p000007XD2zEAG</v>
      </c>
      <c r="Y130" s="788" t="b">
        <f t="shared" si="15"/>
        <v>0</v>
      </c>
      <c r="Z130" s="788" t="b">
        <f t="shared" si="16"/>
        <v>1</v>
      </c>
      <c r="AA130" s="788" t="str">
        <f>IF(R130="",IFERROR(VLOOKUP(AC130,'Reference Records'!G$285:J415,3,0),""),IFERROR(VLOOKUP(AC130,'Reference Records'!H$285:J415,2,0),""))</f>
        <v/>
      </c>
      <c r="AB130" s="788" t="s">
        <v>1133</v>
      </c>
      <c r="AC130" s="777" t="e">
        <f t="shared" si="17"/>
        <v>#N/A</v>
      </c>
      <c r="AD130" s="777" t="str">
        <f t="shared" si="18"/>
        <v/>
      </c>
      <c r="AE130" s="777" t="str">
        <f t="array" ref="AE130">IFERROR(IF(INDEX($W$123:$W$174, MATCH(0, IF(AD130=$E$123:$E$174, COUNTIF($AE$122:$AE129, $W$123:$W$174), ""), 0))=0,"",INDEX($W$123:$W$174, MATCH(0, IF(AD130=$E$123:$E$174, COUNTIF($AE$122:$AE129, $W$123:$W$174), ""), 0))),"")</f>
        <v/>
      </c>
      <c r="AF130" s="777" t="str">
        <f t="shared" si="19"/>
        <v>|empty|</v>
      </c>
      <c r="AG130" s="777" t="str">
        <f t="shared" si="20"/>
        <v>INT-161385</v>
      </c>
      <c r="AH130" s="777" t="e">
        <f t="shared" si="21"/>
        <v>#N/A</v>
      </c>
      <c r="AI130" s="777">
        <f>IF(COUNTIF($AH$123:AH181,"&lt;="&amp;AH130)=0,"",COUNTIF($AH$123:AH181,"&lt;="&amp;AH130))</f>
        <v>51</v>
      </c>
      <c r="AJ130" s="777">
        <f>RANK(AI130,AI$123:AI181,1)</f>
        <v>1</v>
      </c>
      <c r="AK130" s="777" t="e">
        <f>INDEX(E$123:E181,MATCH(ROWS(AJ$123:AJ130),AJ$123:AJ181,0))</f>
        <v>#N/A</v>
      </c>
      <c r="AL130" s="777" t="e">
        <f>INDEX(K$123:K181,MATCH(ROWS(AJ$123:AJ130),AJ$123:AJ181,0))</f>
        <v>#N/A</v>
      </c>
      <c r="AM130" s="777" t="e">
        <f>INDEX(V$123:V181,MATCH(ROWS(AJ$123:AJ130),AJ$123:AJ181,0))</f>
        <v>#N/A</v>
      </c>
      <c r="AN130" s="777" t="e">
        <f t="shared" si="22"/>
        <v>#N/A</v>
      </c>
      <c r="AO130" s="777" t="e">
        <f t="shared" si="23"/>
        <v>#N/A</v>
      </c>
      <c r="AP130" s="777"/>
      <c r="AQ130" s="789" t="s">
        <v>1134</v>
      </c>
      <c r="AR130" s="108"/>
    </row>
    <row r="131" spans="1:44" ht="47.15" customHeight="1" x14ac:dyDescent="0.35">
      <c r="A131" s="147">
        <v>8</v>
      </c>
      <c r="B131" s="779"/>
      <c r="C131" s="779"/>
      <c r="D131" s="149"/>
      <c r="E131" s="780" t="str">
        <f>IFERROR(IF(AND(K131="",T131=""),"",(VLOOKUP(Q131,'Reference records(soft deleted)'!$B$59:$D$114,3,FALSE))),"")</f>
        <v/>
      </c>
      <c r="F131" s="781"/>
      <c r="G131" s="781"/>
      <c r="H131" s="782" t="str">
        <f>IF(R131="",IFERROR(VLOOKUP(AC131,'Reference Records'!G$285:J416,4,0),""),IFERROR(VLOOKUP(AC131,'Reference Records'!H$285:J416,3,0),""))</f>
        <v/>
      </c>
      <c r="I131" s="782"/>
      <c r="J131" s="783"/>
      <c r="K131" s="780" t="str">
        <f>IFERROR(VLOOKUP(INDEX('Reference Records'!E$284:E417,MATCH(R131,'Reference Records'!F$284:F417,0),1),'Reference Records'!B$125:C213,2,0),"")</f>
        <v/>
      </c>
      <c r="L131" s="782" t="e">
        <f>VLOOKUP(U131&amp;K131,'Reference Records'!H$126:I214,2,0)</f>
        <v>#N/A</v>
      </c>
      <c r="M131" s="782" t="e">
        <f>MATCH($L131,'Reference Records'!$E$285:$E$365,0)+ROW(Population_by_intervention) -1</f>
        <v>#N/A</v>
      </c>
      <c r="N131" s="782" t="e">
        <f>MATCH($L131,'Reference Records'!$E$285:$E$365,1)+ROW(Population_by_intervention) -1</f>
        <v>#N/A</v>
      </c>
      <c r="O131" s="782" t="e">
        <f>INDEX('Reference Records'!K$126:K214,MATCH(L131,'Reference Records'!B$126:B214,0))</f>
        <v>#N/A</v>
      </c>
      <c r="P131" s="782"/>
      <c r="Q131" s="784"/>
      <c r="R131" s="785"/>
      <c r="S131" s="782" t="str">
        <f>IFERROR(VLOOKUP(INDEX('Reference Records'!J$284:J417,MATCH(R131,'Reference Records'!F$284:F417),1),'Reference Records'!B$125:C213,2,0),"")</f>
        <v/>
      </c>
      <c r="T131" s="783"/>
      <c r="U131" s="786" t="str">
        <f>IFERROR(IF(VLOOKUP(E131,'Reference Records'!$F$90:$N$124,9,FALSE)=0,"",VLOOKUP(E131,'Reference Records'!$F$90:$N$124,9,FALSE)),"")</f>
        <v/>
      </c>
      <c r="V131" s="780" t="str">
        <f>IF(IF(Language="French",G131,F131)=0,"",IF(Language="French",G131,F131))</f>
        <v/>
      </c>
      <c r="W131" s="787" t="str">
        <f t="shared" si="13"/>
        <v/>
      </c>
      <c r="X131" s="788" t="str">
        <f t="shared" si="14"/>
        <v>a1P3p000007XD2zEAG</v>
      </c>
      <c r="Y131" s="788" t="b">
        <f t="shared" si="15"/>
        <v>0</v>
      </c>
      <c r="Z131" s="788" t="b">
        <f t="shared" si="16"/>
        <v>1</v>
      </c>
      <c r="AA131" s="788" t="str">
        <f>IF(R131="",IFERROR(VLOOKUP(AC131,'Reference Records'!G$285:J416,3,0),""),IFERROR(VLOOKUP(AC131,'Reference Records'!H$285:J416,2,0),""))</f>
        <v/>
      </c>
      <c r="AB131" s="788" t="s">
        <v>1135</v>
      </c>
      <c r="AC131" s="777" t="e">
        <f t="shared" si="17"/>
        <v>#N/A</v>
      </c>
      <c r="AD131" s="777" t="str">
        <f t="shared" si="18"/>
        <v/>
      </c>
      <c r="AE131" s="777" t="str">
        <f t="array" ref="AE131">IFERROR(IF(INDEX($W$123:$W$174, MATCH(0, IF(AD131=$E$123:$E$174, COUNTIF($AE$122:$AE130, $W$123:$W$174), ""), 0))=0,"",INDEX($W$123:$W$174, MATCH(0, IF(AD131=$E$123:$E$174, COUNTIF($AE$122:$AE130, $W$123:$W$174), ""), 0))),"")</f>
        <v/>
      </c>
      <c r="AF131" s="777" t="str">
        <f t="shared" si="19"/>
        <v>|empty|</v>
      </c>
      <c r="AG131" s="777" t="str">
        <f t="shared" si="20"/>
        <v>INT-161386</v>
      </c>
      <c r="AH131" s="777" t="e">
        <f t="shared" si="21"/>
        <v>#N/A</v>
      </c>
      <c r="AI131" s="777">
        <f>IF(COUNTIF($AH$123:AH182,"&lt;="&amp;AH131)=0,"",COUNTIF($AH$123:AH182,"&lt;="&amp;AH131))</f>
        <v>51</v>
      </c>
      <c r="AJ131" s="777">
        <f>RANK(AI131,AI$123:AI182,1)</f>
        <v>1</v>
      </c>
      <c r="AK131" s="777" t="e">
        <f>INDEX(E$123:E182,MATCH(ROWS(AJ$123:AJ131),AJ$123:AJ182,0))</f>
        <v>#N/A</v>
      </c>
      <c r="AL131" s="777" t="e">
        <f>INDEX(K$123:K182,MATCH(ROWS(AJ$123:AJ131),AJ$123:AJ182,0))</f>
        <v>#N/A</v>
      </c>
      <c r="AM131" s="777" t="e">
        <f>INDEX(V$123:V182,MATCH(ROWS(AJ$123:AJ131),AJ$123:AJ182,0))</f>
        <v>#N/A</v>
      </c>
      <c r="AN131" s="777" t="e">
        <f t="shared" si="22"/>
        <v>#N/A</v>
      </c>
      <c r="AO131" s="777" t="e">
        <f t="shared" si="23"/>
        <v>#N/A</v>
      </c>
      <c r="AP131" s="777"/>
      <c r="AQ131" s="789" t="s">
        <v>1136</v>
      </c>
      <c r="AR131" s="108"/>
    </row>
    <row r="132" spans="1:44" ht="47.15" customHeight="1" x14ac:dyDescent="0.35">
      <c r="A132" s="147">
        <v>9</v>
      </c>
      <c r="B132" s="779"/>
      <c r="C132" s="779"/>
      <c r="D132" s="149"/>
      <c r="E132" s="780" t="str">
        <f>IFERROR(IF(AND(K132="",T132=""),"",(VLOOKUP(Q132,'Reference records(soft deleted)'!$B$59:$D$114,3,FALSE))),"")</f>
        <v/>
      </c>
      <c r="F132" s="781"/>
      <c r="G132" s="781"/>
      <c r="H132" s="782" t="str">
        <f>IF(R132="",IFERROR(VLOOKUP(AC132,'Reference Records'!G$285:J417,4,0),""),IFERROR(VLOOKUP(AC132,'Reference Records'!H$285:J417,3,0),""))</f>
        <v/>
      </c>
      <c r="I132" s="782"/>
      <c r="J132" s="783"/>
      <c r="K132" s="780" t="str">
        <f>IFERROR(VLOOKUP(INDEX('Reference Records'!E$284:E418,MATCH(R132,'Reference Records'!F$284:F418,0),1),'Reference Records'!B$125:C214,2,0),"")</f>
        <v/>
      </c>
      <c r="L132" s="782" t="e">
        <f>VLOOKUP(U132&amp;K132,'Reference Records'!H$126:I215,2,0)</f>
        <v>#N/A</v>
      </c>
      <c r="M132" s="782" t="e">
        <f>MATCH($L132,'Reference Records'!$E$285:$E$365,0)+ROW(Population_by_intervention) -1</f>
        <v>#N/A</v>
      </c>
      <c r="N132" s="782" t="e">
        <f>MATCH($L132,'Reference Records'!$E$285:$E$365,1)+ROW(Population_by_intervention) -1</f>
        <v>#N/A</v>
      </c>
      <c r="O132" s="782" t="e">
        <f>INDEX('Reference Records'!K$126:K215,MATCH(L132,'Reference Records'!B$126:B215,0))</f>
        <v>#N/A</v>
      </c>
      <c r="P132" s="782"/>
      <c r="Q132" s="784"/>
      <c r="R132" s="785"/>
      <c r="S132" s="782" t="str">
        <f>IFERROR(VLOOKUP(INDEX('Reference Records'!J$284:J418,MATCH(R132,'Reference Records'!F$284:F418),1),'Reference Records'!B$125:C214,2,0),"")</f>
        <v/>
      </c>
      <c r="T132" s="783"/>
      <c r="U132" s="786" t="str">
        <f>IFERROR(IF(VLOOKUP(E132,'Reference Records'!$F$90:$N$124,9,FALSE)=0,"",VLOOKUP(E132,'Reference Records'!$F$90:$N$124,9,FALSE)),"")</f>
        <v/>
      </c>
      <c r="V132" s="780" t="str">
        <f>IF(IF(Language="French",G132,F132)=0,"",IF(Language="French",G132,F132))</f>
        <v/>
      </c>
      <c r="W132" s="787" t="str">
        <f t="shared" si="13"/>
        <v/>
      </c>
      <c r="X132" s="788" t="str">
        <f t="shared" si="14"/>
        <v>a1P3p000007XD2zEAG</v>
      </c>
      <c r="Y132" s="788" t="b">
        <f t="shared" si="15"/>
        <v>0</v>
      </c>
      <c r="Z132" s="788" t="b">
        <f t="shared" si="16"/>
        <v>1</v>
      </c>
      <c r="AA132" s="788" t="str">
        <f>IF(R132="",IFERROR(VLOOKUP(AC132,'Reference Records'!G$285:J417,3,0),""),IFERROR(VLOOKUP(AC132,'Reference Records'!H$285:J417,2,0),""))</f>
        <v/>
      </c>
      <c r="AB132" s="788" t="s">
        <v>1137</v>
      </c>
      <c r="AC132" s="777" t="e">
        <f t="shared" si="17"/>
        <v>#N/A</v>
      </c>
      <c r="AD132" s="777" t="str">
        <f t="shared" si="18"/>
        <v/>
      </c>
      <c r="AE132" s="777" t="str">
        <f t="array" ref="AE132">IFERROR(IF(INDEX($W$123:$W$174, MATCH(0, IF(AD132=$E$123:$E$174, COUNTIF($AE$122:$AE131, $W$123:$W$174), ""), 0))=0,"",INDEX($W$123:$W$174, MATCH(0, IF(AD132=$E$123:$E$174, COUNTIF($AE$122:$AE131, $W$123:$W$174), ""), 0))),"")</f>
        <v/>
      </c>
      <c r="AF132" s="777" t="str">
        <f t="shared" si="19"/>
        <v>|empty|</v>
      </c>
      <c r="AG132" s="777" t="str">
        <f t="shared" si="20"/>
        <v>INT-161387</v>
      </c>
      <c r="AH132" s="777" t="e">
        <f t="shared" si="21"/>
        <v>#N/A</v>
      </c>
      <c r="AI132" s="777">
        <f>IF(COUNTIF($AH$123:AH183,"&lt;="&amp;AH132)=0,"",COUNTIF($AH$123:AH183,"&lt;="&amp;AH132))</f>
        <v>51</v>
      </c>
      <c r="AJ132" s="777">
        <f>RANK(AI132,AI$123:AI183,1)</f>
        <v>1</v>
      </c>
      <c r="AK132" s="777" t="e">
        <f>INDEX(E$123:E183,MATCH(ROWS(AJ$123:AJ132),AJ$123:AJ183,0))</f>
        <v>#N/A</v>
      </c>
      <c r="AL132" s="777" t="e">
        <f>INDEX(K$123:K183,MATCH(ROWS(AJ$123:AJ132),AJ$123:AJ183,0))</f>
        <v>#N/A</v>
      </c>
      <c r="AM132" s="777" t="e">
        <f>INDEX(V$123:V183,MATCH(ROWS(AJ$123:AJ132),AJ$123:AJ183,0))</f>
        <v>#N/A</v>
      </c>
      <c r="AN132" s="777" t="e">
        <f t="shared" si="22"/>
        <v>#N/A</v>
      </c>
      <c r="AO132" s="777" t="e">
        <f t="shared" si="23"/>
        <v>#N/A</v>
      </c>
      <c r="AP132" s="777"/>
      <c r="AQ132" s="789" t="s">
        <v>1138</v>
      </c>
      <c r="AR132" s="108"/>
    </row>
    <row r="133" spans="1:44" ht="47.15" customHeight="1" x14ac:dyDescent="0.35">
      <c r="A133" s="147">
        <v>10</v>
      </c>
      <c r="B133" s="779"/>
      <c r="C133" s="779"/>
      <c r="D133" s="149"/>
      <c r="E133" s="780" t="str">
        <f>IFERROR(IF(AND(K133="",T133=""),"",(VLOOKUP(Q133,'Reference records(soft deleted)'!$B$59:$D$114,3,FALSE))),"")</f>
        <v/>
      </c>
      <c r="F133" s="781"/>
      <c r="G133" s="781"/>
      <c r="H133" s="782" t="str">
        <f>IF(R133="",IFERROR(VLOOKUP(AC133,'Reference Records'!G$285:J418,4,0),""),IFERROR(VLOOKUP(AC133,'Reference Records'!H$285:J418,3,0),""))</f>
        <v/>
      </c>
      <c r="I133" s="782"/>
      <c r="J133" s="783"/>
      <c r="K133" s="780" t="str">
        <f>IFERROR(VLOOKUP(INDEX('Reference Records'!E$284:E419,MATCH(R133,'Reference Records'!F$284:F419,0),1),'Reference Records'!B$125:C215,2,0),"")</f>
        <v/>
      </c>
      <c r="L133" s="782" t="e">
        <f>VLOOKUP(U133&amp;K133,'Reference Records'!H$126:I216,2,0)</f>
        <v>#N/A</v>
      </c>
      <c r="M133" s="782" t="e">
        <f>MATCH($L133,'Reference Records'!$E$285:$E$365,0)+ROW(Population_by_intervention) -1</f>
        <v>#N/A</v>
      </c>
      <c r="N133" s="782" t="e">
        <f>MATCH($L133,'Reference Records'!$E$285:$E$365,1)+ROW(Population_by_intervention) -1</f>
        <v>#N/A</v>
      </c>
      <c r="O133" s="782" t="e">
        <f>INDEX('Reference Records'!K$126:K216,MATCH(L133,'Reference Records'!B$126:B216,0))</f>
        <v>#N/A</v>
      </c>
      <c r="P133" s="782"/>
      <c r="Q133" s="784"/>
      <c r="R133" s="785"/>
      <c r="S133" s="782" t="str">
        <f>IFERROR(VLOOKUP(INDEX('Reference Records'!J$284:J419,MATCH(R133,'Reference Records'!F$284:F419),1),'Reference Records'!B$125:C215,2,0),"")</f>
        <v/>
      </c>
      <c r="T133" s="783"/>
      <c r="U133" s="786" t="str">
        <f>IFERROR(IF(VLOOKUP(E133,'Reference Records'!$F$90:$N$124,9,FALSE)=0,"",VLOOKUP(E133,'Reference Records'!$F$90:$N$124,9,FALSE)),"")</f>
        <v/>
      </c>
      <c r="V133" s="780" t="str">
        <f>IF(IF(Language="French",G133,F133)=0,"",IF(Language="French",G133,F133))</f>
        <v/>
      </c>
      <c r="W133" s="787" t="str">
        <f t="shared" si="13"/>
        <v/>
      </c>
      <c r="X133" s="788" t="str">
        <f t="shared" si="14"/>
        <v>a1P3p000007XD2zEAG</v>
      </c>
      <c r="Y133" s="788" t="b">
        <f t="shared" si="15"/>
        <v>0</v>
      </c>
      <c r="Z133" s="788" t="b">
        <f t="shared" si="16"/>
        <v>1</v>
      </c>
      <c r="AA133" s="788" t="str">
        <f>IF(R133="",IFERROR(VLOOKUP(AC133,'Reference Records'!G$285:J418,3,0),""),IFERROR(VLOOKUP(AC133,'Reference Records'!H$285:J418,2,0),""))</f>
        <v/>
      </c>
      <c r="AB133" s="788" t="s">
        <v>1139</v>
      </c>
      <c r="AC133" s="777" t="e">
        <f t="shared" si="17"/>
        <v>#N/A</v>
      </c>
      <c r="AD133" s="777" t="str">
        <f t="shared" si="18"/>
        <v/>
      </c>
      <c r="AE133" s="777" t="str">
        <f t="array" ref="AE133">IFERROR(IF(INDEX($W$123:$W$174, MATCH(0, IF(AD133=$E$123:$E$174, COUNTIF($AE$122:$AE132, $W$123:$W$174), ""), 0))=0,"",INDEX($W$123:$W$174, MATCH(0, IF(AD133=$E$123:$E$174, COUNTIF($AE$122:$AE132, $W$123:$W$174), ""), 0))),"")</f>
        <v/>
      </c>
      <c r="AF133" s="777" t="str">
        <f t="shared" si="19"/>
        <v>|empty|</v>
      </c>
      <c r="AG133" s="777" t="str">
        <f t="shared" si="20"/>
        <v>INT-161388</v>
      </c>
      <c r="AH133" s="777" t="e">
        <f t="shared" si="21"/>
        <v>#N/A</v>
      </c>
      <c r="AI133" s="777">
        <f>IF(COUNTIF($AH$123:AH184,"&lt;="&amp;AH133)=0,"",COUNTIF($AH$123:AH184,"&lt;="&amp;AH133))</f>
        <v>51</v>
      </c>
      <c r="AJ133" s="777">
        <f>RANK(AI133,AI$123:AI184,1)</f>
        <v>1</v>
      </c>
      <c r="AK133" s="777" t="e">
        <f>INDEX(E$123:E184,MATCH(ROWS(AJ$123:AJ133),AJ$123:AJ184,0))</f>
        <v>#N/A</v>
      </c>
      <c r="AL133" s="777" t="e">
        <f>INDEX(K$123:K184,MATCH(ROWS(AJ$123:AJ133),AJ$123:AJ184,0))</f>
        <v>#N/A</v>
      </c>
      <c r="AM133" s="777" t="e">
        <f>INDEX(V$123:V184,MATCH(ROWS(AJ$123:AJ133),AJ$123:AJ184,0))</f>
        <v>#N/A</v>
      </c>
      <c r="AN133" s="777" t="e">
        <f t="shared" si="22"/>
        <v>#N/A</v>
      </c>
      <c r="AO133" s="777" t="e">
        <f t="shared" si="23"/>
        <v>#N/A</v>
      </c>
      <c r="AP133" s="777"/>
      <c r="AQ133" s="789" t="s">
        <v>1140</v>
      </c>
      <c r="AR133" s="108"/>
    </row>
    <row r="134" spans="1:44" ht="47.15" customHeight="1" x14ac:dyDescent="0.35">
      <c r="A134" s="147">
        <v>11</v>
      </c>
      <c r="B134" s="779"/>
      <c r="C134" s="779"/>
      <c r="D134" s="149"/>
      <c r="E134" s="780" t="str">
        <f>IFERROR(IF(AND(K134="",T134=""),"",(VLOOKUP(Q134,'Reference records(soft deleted)'!$B$59:$D$114,3,FALSE))),"")</f>
        <v/>
      </c>
      <c r="F134" s="781"/>
      <c r="G134" s="781"/>
      <c r="H134" s="782" t="str">
        <f>IF(R134="",IFERROR(VLOOKUP(AC134,'Reference Records'!G$285:J419,4,0),""),IFERROR(VLOOKUP(AC134,'Reference Records'!H$285:J419,3,0),""))</f>
        <v/>
      </c>
      <c r="I134" s="782"/>
      <c r="J134" s="783"/>
      <c r="K134" s="780" t="str">
        <f>IFERROR(VLOOKUP(INDEX('Reference Records'!E$284:E420,MATCH(R134,'Reference Records'!F$284:F420,0),1),'Reference Records'!B$125:C216,2,0),"")</f>
        <v/>
      </c>
      <c r="L134" s="782" t="e">
        <f>VLOOKUP(U134&amp;K134,'Reference Records'!H$126:I217,2,0)</f>
        <v>#N/A</v>
      </c>
      <c r="M134" s="782" t="e">
        <f>MATCH($L134,'Reference Records'!$E$285:$E$365,0)+ROW(Population_by_intervention) -1</f>
        <v>#N/A</v>
      </c>
      <c r="N134" s="782" t="e">
        <f>MATCH($L134,'Reference Records'!$E$285:$E$365,1)+ROW(Population_by_intervention) -1</f>
        <v>#N/A</v>
      </c>
      <c r="O134" s="782" t="e">
        <f>INDEX('Reference Records'!K$126:K217,MATCH(L134,'Reference Records'!B$126:B217,0))</f>
        <v>#N/A</v>
      </c>
      <c r="P134" s="782"/>
      <c r="Q134" s="784"/>
      <c r="R134" s="785"/>
      <c r="S134" s="782" t="str">
        <f>IFERROR(VLOOKUP(INDEX('Reference Records'!J$284:J420,MATCH(R134,'Reference Records'!F$284:F420),1),'Reference Records'!B$125:C216,2,0),"")</f>
        <v/>
      </c>
      <c r="T134" s="783"/>
      <c r="U134" s="786" t="str">
        <f>IFERROR(IF(VLOOKUP(E134,'Reference Records'!$F$90:$N$124,9,FALSE)=0,"",VLOOKUP(E134,'Reference Records'!$F$90:$N$124,9,FALSE)),"")</f>
        <v/>
      </c>
      <c r="V134" s="780" t="str">
        <f>IF(IF(Language="French",G134,F134)=0,"",IF(Language="French",G134,F134))</f>
        <v/>
      </c>
      <c r="W134" s="787" t="str">
        <f t="shared" si="13"/>
        <v/>
      </c>
      <c r="X134" s="788" t="str">
        <f t="shared" si="14"/>
        <v>a1P3p000007XD2zEAG</v>
      </c>
      <c r="Y134" s="788" t="b">
        <f t="shared" si="15"/>
        <v>0</v>
      </c>
      <c r="Z134" s="788" t="b">
        <f t="shared" si="16"/>
        <v>1</v>
      </c>
      <c r="AA134" s="788" t="str">
        <f>IF(R134="",IFERROR(VLOOKUP(AC134,'Reference Records'!G$285:J419,3,0),""),IFERROR(VLOOKUP(AC134,'Reference Records'!H$285:J419,2,0),""))</f>
        <v/>
      </c>
      <c r="AB134" s="788" t="s">
        <v>1141</v>
      </c>
      <c r="AC134" s="777" t="e">
        <f t="shared" si="17"/>
        <v>#N/A</v>
      </c>
      <c r="AD134" s="777" t="str">
        <f t="shared" si="18"/>
        <v/>
      </c>
      <c r="AE134" s="777" t="str">
        <f t="array" ref="AE134">IFERROR(IF(INDEX($W$123:$W$174, MATCH(0, IF(AD134=$E$123:$E$174, COUNTIF($AE$122:$AE133, $W$123:$W$174), ""), 0))=0,"",INDEX($W$123:$W$174, MATCH(0, IF(AD134=$E$123:$E$174, COUNTIF($AE$122:$AE133, $W$123:$W$174), ""), 0))),"")</f>
        <v/>
      </c>
      <c r="AF134" s="777" t="str">
        <f t="shared" si="19"/>
        <v>|empty|</v>
      </c>
      <c r="AG134" s="777" t="str">
        <f t="shared" si="20"/>
        <v>INT-161389</v>
      </c>
      <c r="AH134" s="777" t="e">
        <f t="shared" si="21"/>
        <v>#N/A</v>
      </c>
      <c r="AI134" s="777">
        <f>IF(COUNTIF($AH$123:AH185,"&lt;="&amp;AH134)=0,"",COUNTIF($AH$123:AH185,"&lt;="&amp;AH134))</f>
        <v>51</v>
      </c>
      <c r="AJ134" s="777">
        <f>RANK(AI134,AI$123:AI185,1)</f>
        <v>1</v>
      </c>
      <c r="AK134" s="777" t="e">
        <f>INDEX(E$123:E185,MATCH(ROWS(AJ$123:AJ134),AJ$123:AJ185,0))</f>
        <v>#N/A</v>
      </c>
      <c r="AL134" s="777" t="e">
        <f>INDEX(K$123:K185,MATCH(ROWS(AJ$123:AJ134),AJ$123:AJ185,0))</f>
        <v>#N/A</v>
      </c>
      <c r="AM134" s="777" t="e">
        <f>INDEX(V$123:V185,MATCH(ROWS(AJ$123:AJ134),AJ$123:AJ185,0))</f>
        <v>#N/A</v>
      </c>
      <c r="AN134" s="777" t="e">
        <f t="shared" si="22"/>
        <v>#N/A</v>
      </c>
      <c r="AO134" s="777" t="e">
        <f t="shared" si="23"/>
        <v>#N/A</v>
      </c>
      <c r="AP134" s="777"/>
      <c r="AQ134" s="789" t="s">
        <v>1142</v>
      </c>
      <c r="AR134" s="108"/>
    </row>
    <row r="135" spans="1:44" ht="47.15" customHeight="1" x14ac:dyDescent="0.35">
      <c r="A135" s="147">
        <v>12</v>
      </c>
      <c r="B135" s="779"/>
      <c r="C135" s="779"/>
      <c r="D135" s="149"/>
      <c r="E135" s="780" t="str">
        <f>IFERROR(IF(AND(K135="",T135=""),"",(VLOOKUP(Q135,'Reference records(soft deleted)'!$B$59:$D$114,3,FALSE))),"")</f>
        <v/>
      </c>
      <c r="F135" s="781"/>
      <c r="G135" s="781"/>
      <c r="H135" s="782" t="str">
        <f>IF(R135="",IFERROR(VLOOKUP(AC135,'Reference Records'!G$285:J420,4,0),""),IFERROR(VLOOKUP(AC135,'Reference Records'!H$285:J420,3,0),""))</f>
        <v/>
      </c>
      <c r="I135" s="782"/>
      <c r="J135" s="783"/>
      <c r="K135" s="780" t="str">
        <f>IFERROR(VLOOKUP(INDEX('Reference Records'!E$284:E421,MATCH(R135,'Reference Records'!F$284:F421,0),1),'Reference Records'!B$125:C217,2,0),"")</f>
        <v/>
      </c>
      <c r="L135" s="782" t="e">
        <f>VLOOKUP(U135&amp;K135,'Reference Records'!H$126:I218,2,0)</f>
        <v>#N/A</v>
      </c>
      <c r="M135" s="782" t="e">
        <f>MATCH($L135,'Reference Records'!$E$285:$E$365,0)+ROW(Population_by_intervention) -1</f>
        <v>#N/A</v>
      </c>
      <c r="N135" s="782" t="e">
        <f>MATCH($L135,'Reference Records'!$E$285:$E$365,1)+ROW(Population_by_intervention) -1</f>
        <v>#N/A</v>
      </c>
      <c r="O135" s="782" t="e">
        <f>INDEX('Reference Records'!K$126:K218,MATCH(L135,'Reference Records'!B$126:B218,0))</f>
        <v>#N/A</v>
      </c>
      <c r="P135" s="782"/>
      <c r="Q135" s="784"/>
      <c r="R135" s="785"/>
      <c r="S135" s="782" t="str">
        <f>IFERROR(VLOOKUP(INDEX('Reference Records'!J$284:J421,MATCH(R135,'Reference Records'!F$284:F421),1),'Reference Records'!B$125:C217,2,0),"")</f>
        <v/>
      </c>
      <c r="T135" s="783"/>
      <c r="U135" s="786" t="str">
        <f>IFERROR(IF(VLOOKUP(E135,'Reference Records'!$F$90:$N$124,9,FALSE)=0,"",VLOOKUP(E135,'Reference Records'!$F$90:$N$124,9,FALSE)),"")</f>
        <v/>
      </c>
      <c r="V135" s="780" t="str">
        <f>IF(IF(Language="French",G135,F135)=0,"",IF(Language="French",G135,F135))</f>
        <v/>
      </c>
      <c r="W135" s="787" t="str">
        <f t="shared" si="13"/>
        <v/>
      </c>
      <c r="X135" s="788" t="str">
        <f t="shared" si="14"/>
        <v>a1P3p000007XD2zEAG</v>
      </c>
      <c r="Y135" s="788" t="b">
        <f t="shared" si="15"/>
        <v>0</v>
      </c>
      <c r="Z135" s="788" t="b">
        <f t="shared" si="16"/>
        <v>1</v>
      </c>
      <c r="AA135" s="788" t="str">
        <f>IF(R135="",IFERROR(VLOOKUP(AC135,'Reference Records'!G$285:J420,3,0),""),IFERROR(VLOOKUP(AC135,'Reference Records'!H$285:J420,2,0),""))</f>
        <v/>
      </c>
      <c r="AB135" s="788" t="s">
        <v>1143</v>
      </c>
      <c r="AC135" s="777" t="e">
        <f t="shared" si="17"/>
        <v>#N/A</v>
      </c>
      <c r="AD135" s="777" t="str">
        <f t="shared" si="18"/>
        <v/>
      </c>
      <c r="AE135" s="777" t="str">
        <f t="array" ref="AE135">IFERROR(IF(INDEX($W$123:$W$174, MATCH(0, IF(AD135=$E$123:$E$174, COUNTIF($AE$122:$AE134, $W$123:$W$174), ""), 0))=0,"",INDEX($W$123:$W$174, MATCH(0, IF(AD135=$E$123:$E$174, COUNTIF($AE$122:$AE134, $W$123:$W$174), ""), 0))),"")</f>
        <v/>
      </c>
      <c r="AF135" s="777" t="str">
        <f t="shared" si="19"/>
        <v>|empty|</v>
      </c>
      <c r="AG135" s="777" t="str">
        <f t="shared" si="20"/>
        <v>INT-161390</v>
      </c>
      <c r="AH135" s="777" t="e">
        <f t="shared" si="21"/>
        <v>#N/A</v>
      </c>
      <c r="AI135" s="777">
        <f>IF(COUNTIF($AH$123:AH186,"&lt;="&amp;AH135)=0,"",COUNTIF($AH$123:AH186,"&lt;="&amp;AH135))</f>
        <v>51</v>
      </c>
      <c r="AJ135" s="777">
        <f>RANK(AI135,AI$123:AI186,1)</f>
        <v>1</v>
      </c>
      <c r="AK135" s="777" t="e">
        <f>INDEX(E$123:E186,MATCH(ROWS(AJ$123:AJ135),AJ$123:AJ186,0))</f>
        <v>#N/A</v>
      </c>
      <c r="AL135" s="777" t="e">
        <f>INDEX(K$123:K186,MATCH(ROWS(AJ$123:AJ135),AJ$123:AJ186,0))</f>
        <v>#N/A</v>
      </c>
      <c r="AM135" s="777" t="e">
        <f>INDEX(V$123:V186,MATCH(ROWS(AJ$123:AJ135),AJ$123:AJ186,0))</f>
        <v>#N/A</v>
      </c>
      <c r="AN135" s="777" t="e">
        <f t="shared" si="22"/>
        <v>#N/A</v>
      </c>
      <c r="AO135" s="777" t="e">
        <f t="shared" si="23"/>
        <v>#N/A</v>
      </c>
      <c r="AP135" s="777"/>
      <c r="AQ135" s="789" t="s">
        <v>1144</v>
      </c>
      <c r="AR135" s="108"/>
    </row>
    <row r="136" spans="1:44" ht="47.15" customHeight="1" x14ac:dyDescent="0.35">
      <c r="A136" s="147">
        <v>13</v>
      </c>
      <c r="B136" s="779"/>
      <c r="C136" s="779"/>
      <c r="D136" s="149"/>
      <c r="E136" s="780" t="str">
        <f>IFERROR(IF(AND(K136="",T136=""),"",(VLOOKUP(Q136,'Reference records(soft deleted)'!$B$59:$D$114,3,FALSE))),"")</f>
        <v/>
      </c>
      <c r="F136" s="781"/>
      <c r="G136" s="781"/>
      <c r="H136" s="782" t="str">
        <f>IF(R136="",IFERROR(VLOOKUP(AC136,'Reference Records'!G$285:J421,4,0),""),IFERROR(VLOOKUP(AC136,'Reference Records'!H$285:J421,3,0),""))</f>
        <v/>
      </c>
      <c r="I136" s="782"/>
      <c r="J136" s="783"/>
      <c r="K136" s="780" t="str">
        <f>IFERROR(VLOOKUP(INDEX('Reference Records'!E$284:E422,MATCH(R136,'Reference Records'!F$284:F422,0),1),'Reference Records'!B$125:C218,2,0),"")</f>
        <v/>
      </c>
      <c r="L136" s="782" t="e">
        <f>VLOOKUP(U136&amp;K136,'Reference Records'!H$126:I219,2,0)</f>
        <v>#N/A</v>
      </c>
      <c r="M136" s="782" t="e">
        <f>MATCH($L136,'Reference Records'!$E$285:$E$365,0)+ROW(Population_by_intervention) -1</f>
        <v>#N/A</v>
      </c>
      <c r="N136" s="782" t="e">
        <f>MATCH($L136,'Reference Records'!$E$285:$E$365,1)+ROW(Population_by_intervention) -1</f>
        <v>#N/A</v>
      </c>
      <c r="O136" s="782" t="e">
        <f>INDEX('Reference Records'!K$126:K219,MATCH(L136,'Reference Records'!B$126:B219,0))</f>
        <v>#N/A</v>
      </c>
      <c r="P136" s="782"/>
      <c r="Q136" s="784"/>
      <c r="R136" s="785"/>
      <c r="S136" s="782" t="str">
        <f>IFERROR(VLOOKUP(INDEX('Reference Records'!J$284:J422,MATCH(R136,'Reference Records'!F$284:F422),1),'Reference Records'!B$125:C218,2,0),"")</f>
        <v/>
      </c>
      <c r="T136" s="783"/>
      <c r="U136" s="786" t="str">
        <f>IFERROR(IF(VLOOKUP(E136,'Reference Records'!$F$90:$N$124,9,FALSE)=0,"",VLOOKUP(E136,'Reference Records'!$F$90:$N$124,9,FALSE)),"")</f>
        <v/>
      </c>
      <c r="V136" s="780" t="str">
        <f>IF(IF(Language="French",G136,F136)=0,"",IF(Language="French",G136,F136))</f>
        <v/>
      </c>
      <c r="W136" s="787" t="str">
        <f t="shared" si="13"/>
        <v/>
      </c>
      <c r="X136" s="788" t="str">
        <f t="shared" si="14"/>
        <v>a1P3p000007XD2zEAG</v>
      </c>
      <c r="Y136" s="788" t="b">
        <f t="shared" si="15"/>
        <v>0</v>
      </c>
      <c r="Z136" s="788" t="b">
        <f t="shared" si="16"/>
        <v>1</v>
      </c>
      <c r="AA136" s="788" t="str">
        <f>IF(R136="",IFERROR(VLOOKUP(AC136,'Reference Records'!G$285:J421,3,0),""),IFERROR(VLOOKUP(AC136,'Reference Records'!H$285:J421,2,0),""))</f>
        <v/>
      </c>
      <c r="AB136" s="788" t="s">
        <v>1145</v>
      </c>
      <c r="AC136" s="777" t="e">
        <f t="shared" si="17"/>
        <v>#N/A</v>
      </c>
      <c r="AD136" s="777" t="str">
        <f t="shared" si="18"/>
        <v/>
      </c>
      <c r="AE136" s="777" t="str">
        <f t="array" ref="AE136">IFERROR(IF(INDEX($W$123:$W$174, MATCH(0, IF(AD136=$E$123:$E$174, COUNTIF($AE$122:$AE135, $W$123:$W$174), ""), 0))=0,"",INDEX($W$123:$W$174, MATCH(0, IF(AD136=$E$123:$E$174, COUNTIF($AE$122:$AE135, $W$123:$W$174), ""), 0))),"")</f>
        <v/>
      </c>
      <c r="AF136" s="777" t="str">
        <f t="shared" si="19"/>
        <v>|empty|</v>
      </c>
      <c r="AG136" s="777" t="str">
        <f t="shared" si="20"/>
        <v>INT-161391</v>
      </c>
      <c r="AH136" s="777" t="e">
        <f t="shared" si="21"/>
        <v>#N/A</v>
      </c>
      <c r="AI136" s="777">
        <f>IF(COUNTIF($AH$123:AH187,"&lt;="&amp;AH136)=0,"",COUNTIF($AH$123:AH187,"&lt;="&amp;AH136))</f>
        <v>51</v>
      </c>
      <c r="AJ136" s="777">
        <f>RANK(AI136,AI$123:AI187,1)</f>
        <v>1</v>
      </c>
      <c r="AK136" s="777" t="e">
        <f>INDEX(E$123:E187,MATCH(ROWS(AJ$123:AJ136),AJ$123:AJ187,0))</f>
        <v>#N/A</v>
      </c>
      <c r="AL136" s="777" t="e">
        <f>INDEX(K$123:K187,MATCH(ROWS(AJ$123:AJ136),AJ$123:AJ187,0))</f>
        <v>#N/A</v>
      </c>
      <c r="AM136" s="777" t="e">
        <f>INDEX(V$123:V187,MATCH(ROWS(AJ$123:AJ136),AJ$123:AJ187,0))</f>
        <v>#N/A</v>
      </c>
      <c r="AN136" s="777" t="e">
        <f t="shared" si="22"/>
        <v>#N/A</v>
      </c>
      <c r="AO136" s="777" t="e">
        <f t="shared" si="23"/>
        <v>#N/A</v>
      </c>
      <c r="AP136" s="777"/>
      <c r="AQ136" s="789" t="s">
        <v>1146</v>
      </c>
      <c r="AR136" s="108"/>
    </row>
    <row r="137" spans="1:44" ht="47.15" customHeight="1" x14ac:dyDescent="0.35">
      <c r="A137" s="147">
        <v>14</v>
      </c>
      <c r="B137" s="779"/>
      <c r="C137" s="779"/>
      <c r="D137" s="149"/>
      <c r="E137" s="780" t="str">
        <f>IFERROR(IF(AND(K137="",T137=""),"",(VLOOKUP(Q137,'Reference records(soft deleted)'!$B$59:$D$114,3,FALSE))),"")</f>
        <v/>
      </c>
      <c r="F137" s="781"/>
      <c r="G137" s="781"/>
      <c r="H137" s="782" t="str">
        <f>IF(R137="",IFERROR(VLOOKUP(AC137,'Reference Records'!G$285:J422,4,0),""),IFERROR(VLOOKUP(AC137,'Reference Records'!H$285:J422,3,0),""))</f>
        <v/>
      </c>
      <c r="I137" s="782"/>
      <c r="J137" s="783"/>
      <c r="K137" s="780" t="str">
        <f>IFERROR(VLOOKUP(INDEX('Reference Records'!E$284:E423,MATCH(R137,'Reference Records'!F$284:F423,0),1),'Reference Records'!B$125:C219,2,0),"")</f>
        <v/>
      </c>
      <c r="L137" s="782" t="e">
        <f>VLOOKUP(U137&amp;K137,'Reference Records'!H$126:I220,2,0)</f>
        <v>#N/A</v>
      </c>
      <c r="M137" s="782" t="e">
        <f>MATCH($L137,'Reference Records'!$E$285:$E$365,0)+ROW(Population_by_intervention) -1</f>
        <v>#N/A</v>
      </c>
      <c r="N137" s="782" t="e">
        <f>MATCH($L137,'Reference Records'!$E$285:$E$365,1)+ROW(Population_by_intervention) -1</f>
        <v>#N/A</v>
      </c>
      <c r="O137" s="782" t="e">
        <f>INDEX('Reference Records'!K$126:K220,MATCH(L137,'Reference Records'!B$126:B220,0))</f>
        <v>#N/A</v>
      </c>
      <c r="P137" s="782"/>
      <c r="Q137" s="784"/>
      <c r="R137" s="785"/>
      <c r="S137" s="782" t="str">
        <f>IFERROR(VLOOKUP(INDEX('Reference Records'!J$284:J423,MATCH(R137,'Reference Records'!F$284:F423),1),'Reference Records'!B$125:C219,2,0),"")</f>
        <v/>
      </c>
      <c r="T137" s="783"/>
      <c r="U137" s="786" t="str">
        <f>IFERROR(IF(VLOOKUP(E137,'Reference Records'!$F$90:$N$124,9,FALSE)=0,"",VLOOKUP(E137,'Reference Records'!$F$90:$N$124,9,FALSE)),"")</f>
        <v/>
      </c>
      <c r="V137" s="780" t="str">
        <f>IF(IF(Language="French",G137,F137)=0,"",IF(Language="French",G137,F137))</f>
        <v/>
      </c>
      <c r="W137" s="787" t="str">
        <f t="shared" si="13"/>
        <v/>
      </c>
      <c r="X137" s="788" t="str">
        <f t="shared" si="14"/>
        <v>a1P3p000007XD2zEAG</v>
      </c>
      <c r="Y137" s="788" t="b">
        <f t="shared" si="15"/>
        <v>0</v>
      </c>
      <c r="Z137" s="788" t="b">
        <f t="shared" si="16"/>
        <v>1</v>
      </c>
      <c r="AA137" s="788" t="str">
        <f>IF(R137="",IFERROR(VLOOKUP(AC137,'Reference Records'!G$285:J422,3,0),""),IFERROR(VLOOKUP(AC137,'Reference Records'!H$285:J422,2,0),""))</f>
        <v/>
      </c>
      <c r="AB137" s="788" t="s">
        <v>1147</v>
      </c>
      <c r="AC137" s="777" t="e">
        <f t="shared" si="17"/>
        <v>#N/A</v>
      </c>
      <c r="AD137" s="777" t="str">
        <f t="shared" si="18"/>
        <v/>
      </c>
      <c r="AE137" s="777" t="str">
        <f t="array" ref="AE137">IFERROR(IF(INDEX($W$123:$W$174, MATCH(0, IF(AD137=$E$123:$E$174, COUNTIF($AE$122:$AE136, $W$123:$W$174), ""), 0))=0,"",INDEX($W$123:$W$174, MATCH(0, IF(AD137=$E$123:$E$174, COUNTIF($AE$122:$AE136, $W$123:$W$174), ""), 0))),"")</f>
        <v/>
      </c>
      <c r="AF137" s="777" t="str">
        <f t="shared" si="19"/>
        <v>|empty|</v>
      </c>
      <c r="AG137" s="777" t="str">
        <f t="shared" si="20"/>
        <v>INT-161392</v>
      </c>
      <c r="AH137" s="777" t="e">
        <f t="shared" si="21"/>
        <v>#N/A</v>
      </c>
      <c r="AI137" s="777">
        <f>IF(COUNTIF($AH$123:AH188,"&lt;="&amp;AH137)=0,"",COUNTIF($AH$123:AH188,"&lt;="&amp;AH137))</f>
        <v>51</v>
      </c>
      <c r="AJ137" s="777">
        <f>RANK(AI137,AI$123:AI188,1)</f>
        <v>1</v>
      </c>
      <c r="AK137" s="777" t="e">
        <f>INDEX(E$123:E188,MATCH(ROWS(AJ$123:AJ137),AJ$123:AJ188,0))</f>
        <v>#N/A</v>
      </c>
      <c r="AL137" s="777" t="e">
        <f>INDEX(K$123:K188,MATCH(ROWS(AJ$123:AJ137),AJ$123:AJ188,0))</f>
        <v>#N/A</v>
      </c>
      <c r="AM137" s="777" t="e">
        <f>INDEX(V$123:V188,MATCH(ROWS(AJ$123:AJ137),AJ$123:AJ188,0))</f>
        <v>#N/A</v>
      </c>
      <c r="AN137" s="777" t="e">
        <f t="shared" si="22"/>
        <v>#N/A</v>
      </c>
      <c r="AO137" s="777" t="e">
        <f t="shared" si="23"/>
        <v>#N/A</v>
      </c>
      <c r="AP137" s="777"/>
      <c r="AQ137" s="789" t="s">
        <v>1148</v>
      </c>
      <c r="AR137" s="108"/>
    </row>
    <row r="138" spans="1:44" ht="47.15" customHeight="1" x14ac:dyDescent="0.35">
      <c r="A138" s="147">
        <v>15</v>
      </c>
      <c r="B138" s="779"/>
      <c r="C138" s="779"/>
      <c r="D138" s="149"/>
      <c r="E138" s="780" t="str">
        <f>IFERROR(IF(AND(K138="",T138=""),"",(VLOOKUP(Q138,'Reference records(soft deleted)'!$B$59:$D$114,3,FALSE))),"")</f>
        <v/>
      </c>
      <c r="F138" s="781"/>
      <c r="G138" s="781"/>
      <c r="H138" s="782" t="str">
        <f>IF(R138="",IFERROR(VLOOKUP(AC138,'Reference Records'!G$285:J423,4,0),""),IFERROR(VLOOKUP(AC138,'Reference Records'!H$285:J423,3,0),""))</f>
        <v/>
      </c>
      <c r="I138" s="782"/>
      <c r="J138" s="783"/>
      <c r="K138" s="780" t="str">
        <f>IFERROR(VLOOKUP(INDEX('Reference Records'!E$284:E424,MATCH(R138,'Reference Records'!F$284:F424,0),1),'Reference Records'!B$125:C220,2,0),"")</f>
        <v/>
      </c>
      <c r="L138" s="782" t="e">
        <f>VLOOKUP(U138&amp;K138,'Reference Records'!H$126:I221,2,0)</f>
        <v>#N/A</v>
      </c>
      <c r="M138" s="782" t="e">
        <f>MATCH($L138,'Reference Records'!$E$285:$E$365,0)+ROW(Population_by_intervention) -1</f>
        <v>#N/A</v>
      </c>
      <c r="N138" s="782" t="e">
        <f>MATCH($L138,'Reference Records'!$E$285:$E$365,1)+ROW(Population_by_intervention) -1</f>
        <v>#N/A</v>
      </c>
      <c r="O138" s="782" t="e">
        <f>INDEX('Reference Records'!K$126:K221,MATCH(L138,'Reference Records'!B$126:B221,0))</f>
        <v>#N/A</v>
      </c>
      <c r="P138" s="782"/>
      <c r="Q138" s="784"/>
      <c r="R138" s="785"/>
      <c r="S138" s="782" t="str">
        <f>IFERROR(VLOOKUP(INDEX('Reference Records'!J$284:J424,MATCH(R138,'Reference Records'!F$284:F424),1),'Reference Records'!B$125:C220,2,0),"")</f>
        <v/>
      </c>
      <c r="T138" s="783"/>
      <c r="U138" s="786" t="str">
        <f>IFERROR(IF(VLOOKUP(E138,'Reference Records'!$F$90:$N$124,9,FALSE)=0,"",VLOOKUP(E138,'Reference Records'!$F$90:$N$124,9,FALSE)),"")</f>
        <v/>
      </c>
      <c r="V138" s="780" t="str">
        <f>IF(IF(Language="French",G138,F138)=0,"",IF(Language="French",G138,F138))</f>
        <v/>
      </c>
      <c r="W138" s="787" t="str">
        <f t="shared" si="13"/>
        <v/>
      </c>
      <c r="X138" s="788" t="str">
        <f t="shared" si="14"/>
        <v>a1P3p000007XD2zEAG</v>
      </c>
      <c r="Y138" s="788" t="b">
        <f t="shared" si="15"/>
        <v>0</v>
      </c>
      <c r="Z138" s="788" t="b">
        <f t="shared" si="16"/>
        <v>1</v>
      </c>
      <c r="AA138" s="788" t="str">
        <f>IF(R138="",IFERROR(VLOOKUP(AC138,'Reference Records'!G$285:J423,3,0),""),IFERROR(VLOOKUP(AC138,'Reference Records'!H$285:J423,2,0),""))</f>
        <v/>
      </c>
      <c r="AB138" s="788" t="s">
        <v>1149</v>
      </c>
      <c r="AC138" s="777" t="e">
        <f t="shared" si="17"/>
        <v>#N/A</v>
      </c>
      <c r="AD138" s="777" t="str">
        <f t="shared" si="18"/>
        <v/>
      </c>
      <c r="AE138" s="777" t="str">
        <f t="array" ref="AE138">IFERROR(IF(INDEX($W$123:$W$174, MATCH(0, IF(AD138=$E$123:$E$174, COUNTIF($AE$122:$AE137, $W$123:$W$174), ""), 0))=0,"",INDEX($W$123:$W$174, MATCH(0, IF(AD138=$E$123:$E$174, COUNTIF($AE$122:$AE137, $W$123:$W$174), ""), 0))),"")</f>
        <v/>
      </c>
      <c r="AF138" s="777" t="str">
        <f t="shared" si="19"/>
        <v>|empty|</v>
      </c>
      <c r="AG138" s="777" t="str">
        <f t="shared" si="20"/>
        <v>INT-161393</v>
      </c>
      <c r="AH138" s="777" t="e">
        <f t="shared" si="21"/>
        <v>#N/A</v>
      </c>
      <c r="AI138" s="777">
        <f>IF(COUNTIF($AH$123:AH189,"&lt;="&amp;AH138)=0,"",COUNTIF($AH$123:AH189,"&lt;="&amp;AH138))</f>
        <v>51</v>
      </c>
      <c r="AJ138" s="777">
        <f>RANK(AI138,AI$123:AI189,1)</f>
        <v>1</v>
      </c>
      <c r="AK138" s="777" t="e">
        <f>INDEX(E$123:E189,MATCH(ROWS(AJ$123:AJ138),AJ$123:AJ189,0))</f>
        <v>#N/A</v>
      </c>
      <c r="AL138" s="777" t="e">
        <f>INDEX(K$123:K189,MATCH(ROWS(AJ$123:AJ138),AJ$123:AJ189,0))</f>
        <v>#N/A</v>
      </c>
      <c r="AM138" s="777" t="e">
        <f>INDEX(V$123:V189,MATCH(ROWS(AJ$123:AJ138),AJ$123:AJ189,0))</f>
        <v>#N/A</v>
      </c>
      <c r="AN138" s="777" t="e">
        <f t="shared" si="22"/>
        <v>#N/A</v>
      </c>
      <c r="AO138" s="777" t="e">
        <f t="shared" si="23"/>
        <v>#N/A</v>
      </c>
      <c r="AP138" s="777"/>
      <c r="AQ138" s="789" t="s">
        <v>1150</v>
      </c>
      <c r="AR138" s="108"/>
    </row>
    <row r="139" spans="1:44" ht="47.15" customHeight="1" x14ac:dyDescent="0.35">
      <c r="A139" s="147">
        <v>16</v>
      </c>
      <c r="B139" s="779"/>
      <c r="C139" s="779"/>
      <c r="D139" s="149"/>
      <c r="E139" s="780" t="str">
        <f>IFERROR(IF(AND(K139="",T139=""),"",(VLOOKUP(Q139,'Reference records(soft deleted)'!$B$59:$D$114,3,FALSE))),"")</f>
        <v/>
      </c>
      <c r="F139" s="781"/>
      <c r="G139" s="781"/>
      <c r="H139" s="782" t="str">
        <f>IF(R139="",IFERROR(VLOOKUP(AC139,'Reference Records'!G$285:J424,4,0),""),IFERROR(VLOOKUP(AC139,'Reference Records'!H$285:J424,3,0),""))</f>
        <v/>
      </c>
      <c r="I139" s="782"/>
      <c r="J139" s="783"/>
      <c r="K139" s="780" t="str">
        <f>IFERROR(VLOOKUP(INDEX('Reference Records'!E$284:E425,MATCH(R139,'Reference Records'!F$284:F425,0),1),'Reference Records'!B$125:C221,2,0),"")</f>
        <v/>
      </c>
      <c r="L139" s="782" t="e">
        <f>VLOOKUP(U139&amp;K139,'Reference Records'!H$126:I222,2,0)</f>
        <v>#N/A</v>
      </c>
      <c r="M139" s="782" t="e">
        <f>MATCH($L139,'Reference Records'!$E$285:$E$365,0)+ROW(Population_by_intervention) -1</f>
        <v>#N/A</v>
      </c>
      <c r="N139" s="782" t="e">
        <f>MATCH($L139,'Reference Records'!$E$285:$E$365,1)+ROW(Population_by_intervention) -1</f>
        <v>#N/A</v>
      </c>
      <c r="O139" s="782" t="e">
        <f>INDEX('Reference Records'!K$126:K222,MATCH(L139,'Reference Records'!B$126:B222,0))</f>
        <v>#N/A</v>
      </c>
      <c r="P139" s="782"/>
      <c r="Q139" s="784"/>
      <c r="R139" s="785"/>
      <c r="S139" s="782" t="str">
        <f>IFERROR(VLOOKUP(INDEX('Reference Records'!J$284:J425,MATCH(R139,'Reference Records'!F$284:F425),1),'Reference Records'!B$125:C221,2,0),"")</f>
        <v/>
      </c>
      <c r="T139" s="783"/>
      <c r="U139" s="786" t="str">
        <f>IFERROR(IF(VLOOKUP(E139,'Reference Records'!$F$90:$N$124,9,FALSE)=0,"",VLOOKUP(E139,'Reference Records'!$F$90:$N$124,9,FALSE)),"")</f>
        <v/>
      </c>
      <c r="V139" s="780" t="str">
        <f>IF(IF(Language="French",G139,F139)=0,"",IF(Language="French",G139,F139))</f>
        <v/>
      </c>
      <c r="W139" s="787" t="str">
        <f t="shared" si="13"/>
        <v/>
      </c>
      <c r="X139" s="788" t="str">
        <f t="shared" si="14"/>
        <v>a1P3p000007XD2zEAG</v>
      </c>
      <c r="Y139" s="788" t="b">
        <f t="shared" si="15"/>
        <v>0</v>
      </c>
      <c r="Z139" s="788" t="b">
        <f t="shared" si="16"/>
        <v>1</v>
      </c>
      <c r="AA139" s="788" t="str">
        <f>IF(R139="",IFERROR(VLOOKUP(AC139,'Reference Records'!G$285:J424,3,0),""),IFERROR(VLOOKUP(AC139,'Reference Records'!H$285:J424,2,0),""))</f>
        <v/>
      </c>
      <c r="AB139" s="788" t="s">
        <v>1151</v>
      </c>
      <c r="AC139" s="777" t="e">
        <f t="shared" si="17"/>
        <v>#N/A</v>
      </c>
      <c r="AD139" s="777" t="str">
        <f t="shared" si="18"/>
        <v/>
      </c>
      <c r="AE139" s="777" t="str">
        <f t="array" ref="AE139">IFERROR(IF(INDEX($W$123:$W$174, MATCH(0, IF(AD139=$E$123:$E$174, COUNTIF($AE$122:$AE138, $W$123:$W$174), ""), 0))=0,"",INDEX($W$123:$W$174, MATCH(0, IF(AD139=$E$123:$E$174, COUNTIF($AE$122:$AE138, $W$123:$W$174), ""), 0))),"")</f>
        <v/>
      </c>
      <c r="AF139" s="777" t="str">
        <f t="shared" si="19"/>
        <v>|empty|</v>
      </c>
      <c r="AG139" s="777" t="str">
        <f t="shared" si="20"/>
        <v>INT-161394</v>
      </c>
      <c r="AH139" s="777" t="e">
        <f t="shared" si="21"/>
        <v>#N/A</v>
      </c>
      <c r="AI139" s="777">
        <f>IF(COUNTIF($AH$123:AH190,"&lt;="&amp;AH139)=0,"",COUNTIF($AH$123:AH190,"&lt;="&amp;AH139))</f>
        <v>51</v>
      </c>
      <c r="AJ139" s="777">
        <f>RANK(AI139,AI$123:AI190,1)</f>
        <v>1</v>
      </c>
      <c r="AK139" s="777" t="e">
        <f>INDEX(E$123:E190,MATCH(ROWS(AJ$123:AJ139),AJ$123:AJ190,0))</f>
        <v>#N/A</v>
      </c>
      <c r="AL139" s="777" t="e">
        <f>INDEX(K$123:K190,MATCH(ROWS(AJ$123:AJ139),AJ$123:AJ190,0))</f>
        <v>#N/A</v>
      </c>
      <c r="AM139" s="777" t="e">
        <f>INDEX(V$123:V190,MATCH(ROWS(AJ$123:AJ139),AJ$123:AJ190,0))</f>
        <v>#N/A</v>
      </c>
      <c r="AN139" s="777" t="e">
        <f t="shared" si="22"/>
        <v>#N/A</v>
      </c>
      <c r="AO139" s="777" t="e">
        <f t="shared" si="23"/>
        <v>#N/A</v>
      </c>
      <c r="AP139" s="777"/>
      <c r="AQ139" s="789" t="s">
        <v>1152</v>
      </c>
      <c r="AR139" s="108"/>
    </row>
    <row r="140" spans="1:44" ht="47.15" customHeight="1" x14ac:dyDescent="0.35">
      <c r="A140" s="147">
        <v>17</v>
      </c>
      <c r="B140" s="779"/>
      <c r="C140" s="779"/>
      <c r="D140" s="149"/>
      <c r="E140" s="780" t="str">
        <f>IFERROR(IF(AND(K140="",T140=""),"",(VLOOKUP(Q140,'Reference records(soft deleted)'!$B$59:$D$114,3,FALSE))),"")</f>
        <v/>
      </c>
      <c r="F140" s="781"/>
      <c r="G140" s="781"/>
      <c r="H140" s="782" t="str">
        <f>IF(R140="",IFERROR(VLOOKUP(AC140,'Reference Records'!G$285:J425,4,0),""),IFERROR(VLOOKUP(AC140,'Reference Records'!H$285:J425,3,0),""))</f>
        <v/>
      </c>
      <c r="I140" s="782"/>
      <c r="J140" s="783"/>
      <c r="K140" s="780" t="str">
        <f>IFERROR(VLOOKUP(INDEX('Reference Records'!E$284:E426,MATCH(R140,'Reference Records'!F$284:F426,0),1),'Reference Records'!B$125:C222,2,0),"")</f>
        <v/>
      </c>
      <c r="L140" s="782" t="e">
        <f>VLOOKUP(U140&amp;K140,'Reference Records'!H$126:I223,2,0)</f>
        <v>#N/A</v>
      </c>
      <c r="M140" s="782" t="e">
        <f>MATCH($L140,'Reference Records'!$E$285:$E$365,0)+ROW(Population_by_intervention) -1</f>
        <v>#N/A</v>
      </c>
      <c r="N140" s="782" t="e">
        <f>MATCH($L140,'Reference Records'!$E$285:$E$365,1)+ROW(Population_by_intervention) -1</f>
        <v>#N/A</v>
      </c>
      <c r="O140" s="782" t="e">
        <f>INDEX('Reference Records'!K$126:K223,MATCH(L140,'Reference Records'!B$126:B223,0))</f>
        <v>#N/A</v>
      </c>
      <c r="P140" s="782"/>
      <c r="Q140" s="784"/>
      <c r="R140" s="785"/>
      <c r="S140" s="782" t="str">
        <f>IFERROR(VLOOKUP(INDEX('Reference Records'!J$284:J426,MATCH(R140,'Reference Records'!F$284:F426),1),'Reference Records'!B$125:C222,2,0),"")</f>
        <v/>
      </c>
      <c r="T140" s="783"/>
      <c r="U140" s="786" t="str">
        <f>IFERROR(IF(VLOOKUP(E140,'Reference Records'!$F$90:$N$124,9,FALSE)=0,"",VLOOKUP(E140,'Reference Records'!$F$90:$N$124,9,FALSE)),"")</f>
        <v/>
      </c>
      <c r="V140" s="780" t="str">
        <f>IF(IF(Language="French",G140,F140)=0,"",IF(Language="French",G140,F140))</f>
        <v/>
      </c>
      <c r="W140" s="787" t="str">
        <f t="shared" si="13"/>
        <v/>
      </c>
      <c r="X140" s="788" t="str">
        <f t="shared" si="14"/>
        <v>a1P3p000007XD2zEAG</v>
      </c>
      <c r="Y140" s="788" t="b">
        <f t="shared" si="15"/>
        <v>0</v>
      </c>
      <c r="Z140" s="788" t="b">
        <f t="shared" si="16"/>
        <v>1</v>
      </c>
      <c r="AA140" s="788" t="str">
        <f>IF(R140="",IFERROR(VLOOKUP(AC140,'Reference Records'!G$285:J425,3,0),""),IFERROR(VLOOKUP(AC140,'Reference Records'!H$285:J425,2,0),""))</f>
        <v/>
      </c>
      <c r="AB140" s="788" t="s">
        <v>1153</v>
      </c>
      <c r="AC140" s="777" t="e">
        <f t="shared" si="17"/>
        <v>#N/A</v>
      </c>
      <c r="AD140" s="777" t="str">
        <f t="shared" si="18"/>
        <v/>
      </c>
      <c r="AE140" s="777" t="str">
        <f t="array" ref="AE140">IFERROR(IF(INDEX($W$123:$W$174, MATCH(0, IF(AD140=$E$123:$E$174, COUNTIF($AE$122:$AE139, $W$123:$W$174), ""), 0))=0,"",INDEX($W$123:$W$174, MATCH(0, IF(AD140=$E$123:$E$174, COUNTIF($AE$122:$AE139, $W$123:$W$174), ""), 0))),"")</f>
        <v/>
      </c>
      <c r="AF140" s="777" t="str">
        <f t="shared" si="19"/>
        <v>|empty|</v>
      </c>
      <c r="AG140" s="777" t="str">
        <f t="shared" si="20"/>
        <v>INT-161395</v>
      </c>
      <c r="AH140" s="777" t="e">
        <f t="shared" si="21"/>
        <v>#N/A</v>
      </c>
      <c r="AI140" s="777">
        <f>IF(COUNTIF($AH$123:AH191,"&lt;="&amp;AH140)=0,"",COUNTIF($AH$123:AH191,"&lt;="&amp;AH140))</f>
        <v>51</v>
      </c>
      <c r="AJ140" s="777">
        <f>RANK(AI140,AI$123:AI191,1)</f>
        <v>1</v>
      </c>
      <c r="AK140" s="777" t="e">
        <f>INDEX(E$123:E191,MATCH(ROWS(AJ$123:AJ140),AJ$123:AJ191,0))</f>
        <v>#N/A</v>
      </c>
      <c r="AL140" s="777" t="e">
        <f>INDEX(K$123:K191,MATCH(ROWS(AJ$123:AJ140),AJ$123:AJ191,0))</f>
        <v>#N/A</v>
      </c>
      <c r="AM140" s="777" t="e">
        <f>INDEX(V$123:V191,MATCH(ROWS(AJ$123:AJ140),AJ$123:AJ191,0))</f>
        <v>#N/A</v>
      </c>
      <c r="AN140" s="777" t="e">
        <f t="shared" si="22"/>
        <v>#N/A</v>
      </c>
      <c r="AO140" s="777" t="e">
        <f t="shared" si="23"/>
        <v>#N/A</v>
      </c>
      <c r="AP140" s="777"/>
      <c r="AQ140" s="789" t="s">
        <v>1154</v>
      </c>
      <c r="AR140" s="108"/>
    </row>
    <row r="141" spans="1:44" ht="47.15" customHeight="1" x14ac:dyDescent="0.35">
      <c r="A141" s="147">
        <v>18</v>
      </c>
      <c r="B141" s="779"/>
      <c r="C141" s="779"/>
      <c r="D141" s="149"/>
      <c r="E141" s="780" t="str">
        <f>IFERROR(IF(AND(K141="",T141=""),"",(VLOOKUP(Q141,'Reference records(soft deleted)'!$B$59:$D$114,3,FALSE))),"")</f>
        <v/>
      </c>
      <c r="F141" s="781"/>
      <c r="G141" s="781"/>
      <c r="H141" s="782" t="str">
        <f>IF(R141="",IFERROR(VLOOKUP(AC141,'Reference Records'!G$285:J426,4,0),""),IFERROR(VLOOKUP(AC141,'Reference Records'!H$285:J426,3,0),""))</f>
        <v/>
      </c>
      <c r="I141" s="782"/>
      <c r="J141" s="783"/>
      <c r="K141" s="780" t="str">
        <f>IFERROR(VLOOKUP(INDEX('Reference Records'!E$284:E427,MATCH(R141,'Reference Records'!F$284:F427,0),1),'Reference Records'!B$125:C223,2,0),"")</f>
        <v/>
      </c>
      <c r="L141" s="782" t="e">
        <f>VLOOKUP(U141&amp;K141,'Reference Records'!H$126:I224,2,0)</f>
        <v>#N/A</v>
      </c>
      <c r="M141" s="782" t="e">
        <f>MATCH($L141,'Reference Records'!$E$285:$E$365,0)+ROW(Population_by_intervention) -1</f>
        <v>#N/A</v>
      </c>
      <c r="N141" s="782" t="e">
        <f>MATCH($L141,'Reference Records'!$E$285:$E$365,1)+ROW(Population_by_intervention) -1</f>
        <v>#N/A</v>
      </c>
      <c r="O141" s="782" t="e">
        <f>INDEX('Reference Records'!K$126:K224,MATCH(L141,'Reference Records'!B$126:B224,0))</f>
        <v>#N/A</v>
      </c>
      <c r="P141" s="782"/>
      <c r="Q141" s="784"/>
      <c r="R141" s="785"/>
      <c r="S141" s="782" t="str">
        <f>IFERROR(VLOOKUP(INDEX('Reference Records'!J$284:J427,MATCH(R141,'Reference Records'!F$284:F427),1),'Reference Records'!B$125:C223,2,0),"")</f>
        <v/>
      </c>
      <c r="T141" s="783"/>
      <c r="U141" s="786" t="str">
        <f>IFERROR(IF(VLOOKUP(E141,'Reference Records'!$F$90:$N$124,9,FALSE)=0,"",VLOOKUP(E141,'Reference Records'!$F$90:$N$124,9,FALSE)),"")</f>
        <v/>
      </c>
      <c r="V141" s="780" t="str">
        <f>IF(IF(Language="French",G141,F141)=0,"",IF(Language="French",G141,F141))</f>
        <v/>
      </c>
      <c r="W141" s="787" t="str">
        <f t="shared" si="13"/>
        <v/>
      </c>
      <c r="X141" s="788" t="str">
        <f t="shared" si="14"/>
        <v>a1P3p000007XD2zEAG</v>
      </c>
      <c r="Y141" s="788" t="b">
        <f t="shared" si="15"/>
        <v>0</v>
      </c>
      <c r="Z141" s="788" t="b">
        <f t="shared" si="16"/>
        <v>1</v>
      </c>
      <c r="AA141" s="788" t="str">
        <f>IF(R141="",IFERROR(VLOOKUP(AC141,'Reference Records'!G$285:J426,3,0),""),IFERROR(VLOOKUP(AC141,'Reference Records'!H$285:J426,2,0),""))</f>
        <v/>
      </c>
      <c r="AB141" s="788" t="s">
        <v>1155</v>
      </c>
      <c r="AC141" s="777" t="e">
        <f t="shared" si="17"/>
        <v>#N/A</v>
      </c>
      <c r="AD141" s="777" t="str">
        <f t="shared" si="18"/>
        <v/>
      </c>
      <c r="AE141" s="777" t="str">
        <f t="array" ref="AE141">IFERROR(IF(INDEX($W$123:$W$174, MATCH(0, IF(AD141=$E$123:$E$174, COUNTIF($AE$122:$AE140, $W$123:$W$174), ""), 0))=0,"",INDEX($W$123:$W$174, MATCH(0, IF(AD141=$E$123:$E$174, COUNTIF($AE$122:$AE140, $W$123:$W$174), ""), 0))),"")</f>
        <v/>
      </c>
      <c r="AF141" s="777" t="str">
        <f t="shared" si="19"/>
        <v>|empty|</v>
      </c>
      <c r="AG141" s="777" t="str">
        <f t="shared" si="20"/>
        <v>INT-161396</v>
      </c>
      <c r="AH141" s="777" t="e">
        <f t="shared" si="21"/>
        <v>#N/A</v>
      </c>
      <c r="AI141" s="777">
        <f>IF(COUNTIF($AH$123:AH192,"&lt;="&amp;AH141)=0,"",COUNTIF($AH$123:AH192,"&lt;="&amp;AH141))</f>
        <v>51</v>
      </c>
      <c r="AJ141" s="777">
        <f>RANK(AI141,AI$123:AI192,1)</f>
        <v>1</v>
      </c>
      <c r="AK141" s="777" t="e">
        <f>INDEX(E$123:E192,MATCH(ROWS(AJ$123:AJ141),AJ$123:AJ192,0))</f>
        <v>#N/A</v>
      </c>
      <c r="AL141" s="777" t="e">
        <f>INDEX(K$123:K192,MATCH(ROWS(AJ$123:AJ141),AJ$123:AJ192,0))</f>
        <v>#N/A</v>
      </c>
      <c r="AM141" s="777" t="e">
        <f>INDEX(V$123:V192,MATCH(ROWS(AJ$123:AJ141),AJ$123:AJ192,0))</f>
        <v>#N/A</v>
      </c>
      <c r="AN141" s="777" t="e">
        <f t="shared" si="22"/>
        <v>#N/A</v>
      </c>
      <c r="AO141" s="777" t="e">
        <f t="shared" si="23"/>
        <v>#N/A</v>
      </c>
      <c r="AP141" s="777"/>
      <c r="AQ141" s="789" t="s">
        <v>1156</v>
      </c>
      <c r="AR141" s="108"/>
    </row>
    <row r="142" spans="1:44" ht="47.15" customHeight="1" x14ac:dyDescent="0.35">
      <c r="A142" s="147">
        <v>19</v>
      </c>
      <c r="B142" s="779"/>
      <c r="C142" s="779"/>
      <c r="D142" s="149"/>
      <c r="E142" s="780" t="str">
        <f>IFERROR(IF(AND(K142="",T142=""),"",(VLOOKUP(Q142,'Reference records(soft deleted)'!$B$59:$D$114,3,FALSE))),"")</f>
        <v/>
      </c>
      <c r="F142" s="781"/>
      <c r="G142" s="781"/>
      <c r="H142" s="782" t="str">
        <f>IF(R142="",IFERROR(VLOOKUP(AC142,'Reference Records'!G$285:J427,4,0),""),IFERROR(VLOOKUP(AC142,'Reference Records'!H$285:J427,3,0),""))</f>
        <v/>
      </c>
      <c r="I142" s="782"/>
      <c r="J142" s="783"/>
      <c r="K142" s="780" t="str">
        <f>IFERROR(VLOOKUP(INDEX('Reference Records'!E$284:E428,MATCH(R142,'Reference Records'!F$284:F428,0),1),'Reference Records'!B$125:C224,2,0),"")</f>
        <v/>
      </c>
      <c r="L142" s="782" t="e">
        <f>VLOOKUP(U142&amp;K142,'Reference Records'!H$126:I225,2,0)</f>
        <v>#N/A</v>
      </c>
      <c r="M142" s="782" t="e">
        <f>MATCH($L142,'Reference Records'!$E$285:$E$365,0)+ROW(Population_by_intervention) -1</f>
        <v>#N/A</v>
      </c>
      <c r="N142" s="782" t="e">
        <f>MATCH($L142,'Reference Records'!$E$285:$E$365,1)+ROW(Population_by_intervention) -1</f>
        <v>#N/A</v>
      </c>
      <c r="O142" s="782" t="e">
        <f>INDEX('Reference Records'!K$126:K225,MATCH(L142,'Reference Records'!B$126:B225,0))</f>
        <v>#N/A</v>
      </c>
      <c r="P142" s="782"/>
      <c r="Q142" s="784"/>
      <c r="R142" s="785"/>
      <c r="S142" s="782" t="str">
        <f>IFERROR(VLOOKUP(INDEX('Reference Records'!J$284:J428,MATCH(R142,'Reference Records'!F$284:F428),1),'Reference Records'!B$125:C224,2,0),"")</f>
        <v/>
      </c>
      <c r="T142" s="783"/>
      <c r="U142" s="786" t="str">
        <f>IFERROR(IF(VLOOKUP(E142,'Reference Records'!$F$90:$N$124,9,FALSE)=0,"",VLOOKUP(E142,'Reference Records'!$F$90:$N$124,9,FALSE)),"")</f>
        <v/>
      </c>
      <c r="V142" s="780" t="str">
        <f>IF(IF(Language="French",G142,F142)=0,"",IF(Language="French",G142,F142))</f>
        <v/>
      </c>
      <c r="W142" s="787" t="str">
        <f t="shared" si="13"/>
        <v/>
      </c>
      <c r="X142" s="788" t="str">
        <f t="shared" si="14"/>
        <v>a1P3p000007XD2zEAG</v>
      </c>
      <c r="Y142" s="788" t="b">
        <f t="shared" si="15"/>
        <v>0</v>
      </c>
      <c r="Z142" s="788" t="b">
        <f t="shared" si="16"/>
        <v>1</v>
      </c>
      <c r="AA142" s="788" t="str">
        <f>IF(R142="",IFERROR(VLOOKUP(AC142,'Reference Records'!G$285:J427,3,0),""),IFERROR(VLOOKUP(AC142,'Reference Records'!H$285:J427,2,0),""))</f>
        <v/>
      </c>
      <c r="AB142" s="788" t="s">
        <v>1157</v>
      </c>
      <c r="AC142" s="777" t="e">
        <f t="shared" si="17"/>
        <v>#N/A</v>
      </c>
      <c r="AD142" s="777" t="str">
        <f t="shared" si="18"/>
        <v/>
      </c>
      <c r="AE142" s="777" t="str">
        <f t="array" ref="AE142">IFERROR(IF(INDEX($W$123:$W$174, MATCH(0, IF(AD142=$E$123:$E$174, COUNTIF($AE$122:$AE141, $W$123:$W$174), ""), 0))=0,"",INDEX($W$123:$W$174, MATCH(0, IF(AD142=$E$123:$E$174, COUNTIF($AE$122:$AE141, $W$123:$W$174), ""), 0))),"")</f>
        <v/>
      </c>
      <c r="AF142" s="777" t="str">
        <f t="shared" si="19"/>
        <v>|empty|</v>
      </c>
      <c r="AG142" s="777" t="str">
        <f t="shared" si="20"/>
        <v>INT-161397</v>
      </c>
      <c r="AH142" s="777" t="e">
        <f t="shared" si="21"/>
        <v>#N/A</v>
      </c>
      <c r="AI142" s="777">
        <f>IF(COUNTIF($AH$123:AH193,"&lt;="&amp;AH142)=0,"",COUNTIF($AH$123:AH193,"&lt;="&amp;AH142))</f>
        <v>51</v>
      </c>
      <c r="AJ142" s="777">
        <f>RANK(AI142,AI$123:AI193,1)</f>
        <v>1</v>
      </c>
      <c r="AK142" s="777" t="e">
        <f>INDEX(E$123:E193,MATCH(ROWS(AJ$123:AJ142),AJ$123:AJ193,0))</f>
        <v>#N/A</v>
      </c>
      <c r="AL142" s="777" t="e">
        <f>INDEX(K$123:K193,MATCH(ROWS(AJ$123:AJ142),AJ$123:AJ193,0))</f>
        <v>#N/A</v>
      </c>
      <c r="AM142" s="777" t="e">
        <f>INDEX(V$123:V193,MATCH(ROWS(AJ$123:AJ142),AJ$123:AJ193,0))</f>
        <v>#N/A</v>
      </c>
      <c r="AN142" s="777" t="e">
        <f t="shared" si="22"/>
        <v>#N/A</v>
      </c>
      <c r="AO142" s="777" t="e">
        <f t="shared" si="23"/>
        <v>#N/A</v>
      </c>
      <c r="AP142" s="777"/>
      <c r="AQ142" s="789" t="s">
        <v>1158</v>
      </c>
      <c r="AR142" s="108"/>
    </row>
    <row r="143" spans="1:44" ht="47.15" customHeight="1" x14ac:dyDescent="0.35">
      <c r="A143" s="147">
        <v>20</v>
      </c>
      <c r="B143" s="779"/>
      <c r="C143" s="779"/>
      <c r="D143" s="149"/>
      <c r="E143" s="780" t="str">
        <f>IFERROR(IF(AND(K143="",T143=""),"",(VLOOKUP(Q143,'Reference records(soft deleted)'!$B$59:$D$114,3,FALSE))),"")</f>
        <v/>
      </c>
      <c r="F143" s="781"/>
      <c r="G143" s="781"/>
      <c r="H143" s="782" t="str">
        <f>IF(R143="",IFERROR(VLOOKUP(AC143,'Reference Records'!G$285:J428,4,0),""),IFERROR(VLOOKUP(AC143,'Reference Records'!H$285:J428,3,0),""))</f>
        <v/>
      </c>
      <c r="I143" s="782"/>
      <c r="J143" s="783"/>
      <c r="K143" s="780" t="str">
        <f>IFERROR(VLOOKUP(INDEX('Reference Records'!E$284:E429,MATCH(R143,'Reference Records'!F$284:F429,0),1),'Reference Records'!B$125:C225,2,0),"")</f>
        <v/>
      </c>
      <c r="L143" s="782" t="e">
        <f>VLOOKUP(U143&amp;K143,'Reference Records'!H$126:I226,2,0)</f>
        <v>#N/A</v>
      </c>
      <c r="M143" s="782" t="e">
        <f>MATCH($L143,'Reference Records'!$E$285:$E$365,0)+ROW(Population_by_intervention) -1</f>
        <v>#N/A</v>
      </c>
      <c r="N143" s="782" t="e">
        <f>MATCH($L143,'Reference Records'!$E$285:$E$365,1)+ROW(Population_by_intervention) -1</f>
        <v>#N/A</v>
      </c>
      <c r="O143" s="782" t="e">
        <f>INDEX('Reference Records'!K$126:K226,MATCH(L143,'Reference Records'!B$126:B226,0))</f>
        <v>#N/A</v>
      </c>
      <c r="P143" s="782"/>
      <c r="Q143" s="784"/>
      <c r="R143" s="785"/>
      <c r="S143" s="782" t="str">
        <f>IFERROR(VLOOKUP(INDEX('Reference Records'!J$284:J429,MATCH(R143,'Reference Records'!F$284:F429),1),'Reference Records'!B$125:C225,2,0),"")</f>
        <v/>
      </c>
      <c r="T143" s="783"/>
      <c r="U143" s="786" t="str">
        <f>IFERROR(IF(VLOOKUP(E143,'Reference Records'!$F$90:$N$124,9,FALSE)=0,"",VLOOKUP(E143,'Reference Records'!$F$90:$N$124,9,FALSE)),"")</f>
        <v/>
      </c>
      <c r="V143" s="780" t="str">
        <f>IF(IF(Language="French",G143,F143)=0,"",IF(Language="French",G143,F143))</f>
        <v/>
      </c>
      <c r="W143" s="787" t="str">
        <f t="shared" si="13"/>
        <v/>
      </c>
      <c r="X143" s="788" t="str">
        <f t="shared" si="14"/>
        <v>a1P3p000007XD2zEAG</v>
      </c>
      <c r="Y143" s="788" t="b">
        <f t="shared" si="15"/>
        <v>0</v>
      </c>
      <c r="Z143" s="788" t="b">
        <f t="shared" si="16"/>
        <v>1</v>
      </c>
      <c r="AA143" s="788" t="str">
        <f>IF(R143="",IFERROR(VLOOKUP(AC143,'Reference Records'!G$285:J428,3,0),""),IFERROR(VLOOKUP(AC143,'Reference Records'!H$285:J428,2,0),""))</f>
        <v/>
      </c>
      <c r="AB143" s="788" t="s">
        <v>1159</v>
      </c>
      <c r="AC143" s="777" t="e">
        <f t="shared" si="17"/>
        <v>#N/A</v>
      </c>
      <c r="AD143" s="777" t="str">
        <f t="shared" si="18"/>
        <v/>
      </c>
      <c r="AE143" s="777" t="str">
        <f t="array" ref="AE143">IFERROR(IF(INDEX($W$123:$W$174, MATCH(0, IF(AD143=$E$123:$E$174, COUNTIF($AE$122:$AE142, $W$123:$W$174), ""), 0))=0,"",INDEX($W$123:$W$174, MATCH(0, IF(AD143=$E$123:$E$174, COUNTIF($AE$122:$AE142, $W$123:$W$174), ""), 0))),"")</f>
        <v/>
      </c>
      <c r="AF143" s="777" t="str">
        <f t="shared" si="19"/>
        <v>|empty|</v>
      </c>
      <c r="AG143" s="777" t="str">
        <f t="shared" si="20"/>
        <v>INT-161398</v>
      </c>
      <c r="AH143" s="777" t="e">
        <f t="shared" si="21"/>
        <v>#N/A</v>
      </c>
      <c r="AI143" s="777">
        <f>IF(COUNTIF($AH$123:AH194,"&lt;="&amp;AH143)=0,"",COUNTIF($AH$123:AH194,"&lt;="&amp;AH143))</f>
        <v>51</v>
      </c>
      <c r="AJ143" s="777">
        <f>RANK(AI143,AI$123:AI194,1)</f>
        <v>1</v>
      </c>
      <c r="AK143" s="777" t="e">
        <f>INDEX(E$123:E194,MATCH(ROWS(AJ$123:AJ143),AJ$123:AJ194,0))</f>
        <v>#N/A</v>
      </c>
      <c r="AL143" s="777" t="e">
        <f>INDEX(K$123:K194,MATCH(ROWS(AJ$123:AJ143),AJ$123:AJ194,0))</f>
        <v>#N/A</v>
      </c>
      <c r="AM143" s="777" t="e">
        <f>INDEX(V$123:V194,MATCH(ROWS(AJ$123:AJ143),AJ$123:AJ194,0))</f>
        <v>#N/A</v>
      </c>
      <c r="AN143" s="777" t="e">
        <f t="shared" si="22"/>
        <v>#N/A</v>
      </c>
      <c r="AO143" s="777" t="e">
        <f t="shared" si="23"/>
        <v>#N/A</v>
      </c>
      <c r="AP143" s="777"/>
      <c r="AQ143" s="789" t="s">
        <v>1160</v>
      </c>
      <c r="AR143" s="108"/>
    </row>
    <row r="144" spans="1:44" ht="47.15" customHeight="1" x14ac:dyDescent="0.35">
      <c r="A144" s="147">
        <v>21</v>
      </c>
      <c r="B144" s="779"/>
      <c r="C144" s="779"/>
      <c r="D144" s="149"/>
      <c r="E144" s="780" t="str">
        <f>IFERROR(IF(AND(K144="",T144=""),"",(VLOOKUP(Q144,'Reference records(soft deleted)'!$B$59:$D$114,3,FALSE))),"")</f>
        <v/>
      </c>
      <c r="F144" s="781"/>
      <c r="G144" s="781"/>
      <c r="H144" s="782" t="str">
        <f>IF(R144="",IFERROR(VLOOKUP(AC144,'Reference Records'!G$285:J429,4,0),""),IFERROR(VLOOKUP(AC144,'Reference Records'!H$285:J429,3,0),""))</f>
        <v/>
      </c>
      <c r="I144" s="782"/>
      <c r="J144" s="783"/>
      <c r="K144" s="780" t="str">
        <f>IFERROR(VLOOKUP(INDEX('Reference Records'!E$284:E430,MATCH(R144,'Reference Records'!F$284:F430,0),1),'Reference Records'!B$125:C226,2,0),"")</f>
        <v/>
      </c>
      <c r="L144" s="782" t="e">
        <f>VLOOKUP(U144&amp;K144,'Reference Records'!H$126:I227,2,0)</f>
        <v>#N/A</v>
      </c>
      <c r="M144" s="782" t="e">
        <f>MATCH($L144,'Reference Records'!$E$285:$E$365,0)+ROW(Population_by_intervention) -1</f>
        <v>#N/A</v>
      </c>
      <c r="N144" s="782" t="e">
        <f>MATCH($L144,'Reference Records'!$E$285:$E$365,1)+ROW(Population_by_intervention) -1</f>
        <v>#N/A</v>
      </c>
      <c r="O144" s="782" t="e">
        <f>INDEX('Reference Records'!K$126:K227,MATCH(L144,'Reference Records'!B$126:B227,0))</f>
        <v>#N/A</v>
      </c>
      <c r="P144" s="782"/>
      <c r="Q144" s="784"/>
      <c r="R144" s="785"/>
      <c r="S144" s="782" t="str">
        <f>IFERROR(VLOOKUP(INDEX('Reference Records'!J$284:J430,MATCH(R144,'Reference Records'!F$284:F430),1),'Reference Records'!B$125:C226,2,0),"")</f>
        <v/>
      </c>
      <c r="T144" s="783"/>
      <c r="U144" s="786" t="str">
        <f>IFERROR(IF(VLOOKUP(E144,'Reference Records'!$F$90:$N$124,9,FALSE)=0,"",VLOOKUP(E144,'Reference Records'!$F$90:$N$124,9,FALSE)),"")</f>
        <v/>
      </c>
      <c r="V144" s="780" t="str">
        <f>IF(IF(Language="French",G144,F144)=0,"",IF(Language="French",G144,F144))</f>
        <v/>
      </c>
      <c r="W144" s="787" t="str">
        <f t="shared" si="13"/>
        <v/>
      </c>
      <c r="X144" s="788" t="str">
        <f t="shared" si="14"/>
        <v>a1P3p000007XD2zEAG</v>
      </c>
      <c r="Y144" s="788" t="b">
        <f t="shared" si="15"/>
        <v>0</v>
      </c>
      <c r="Z144" s="788" t="b">
        <f t="shared" si="16"/>
        <v>1</v>
      </c>
      <c r="AA144" s="788" t="str">
        <f>IF(R144="",IFERROR(VLOOKUP(AC144,'Reference Records'!G$285:J429,3,0),""),IFERROR(VLOOKUP(AC144,'Reference Records'!H$285:J429,2,0),""))</f>
        <v/>
      </c>
      <c r="AB144" s="788" t="s">
        <v>1161</v>
      </c>
      <c r="AC144" s="777" t="e">
        <f t="shared" si="17"/>
        <v>#N/A</v>
      </c>
      <c r="AD144" s="777" t="str">
        <f t="shared" si="18"/>
        <v/>
      </c>
      <c r="AE144" s="777" t="str">
        <f t="array" ref="AE144">IFERROR(IF(INDEX($W$123:$W$174, MATCH(0, IF(AD144=$E$123:$E$174, COUNTIF($AE$122:$AE143, $W$123:$W$174), ""), 0))=0,"",INDEX($W$123:$W$174, MATCH(0, IF(AD144=$E$123:$E$174, COUNTIF($AE$122:$AE143, $W$123:$W$174), ""), 0))),"")</f>
        <v/>
      </c>
      <c r="AF144" s="777" t="str">
        <f t="shared" si="19"/>
        <v>|empty|</v>
      </c>
      <c r="AG144" s="777" t="str">
        <f t="shared" si="20"/>
        <v>INT-161399</v>
      </c>
      <c r="AH144" s="777" t="e">
        <f t="shared" si="21"/>
        <v>#N/A</v>
      </c>
      <c r="AI144" s="777">
        <f>IF(COUNTIF($AH$123:AH195,"&lt;="&amp;AH144)=0,"",COUNTIF($AH$123:AH195,"&lt;="&amp;AH144))</f>
        <v>51</v>
      </c>
      <c r="AJ144" s="777">
        <f>RANK(AI144,AI$123:AI195,1)</f>
        <v>1</v>
      </c>
      <c r="AK144" s="777" t="e">
        <f>INDEX(E$123:E195,MATCH(ROWS(AJ$123:AJ144),AJ$123:AJ195,0))</f>
        <v>#N/A</v>
      </c>
      <c r="AL144" s="777" t="e">
        <f>INDEX(K$123:K195,MATCH(ROWS(AJ$123:AJ144),AJ$123:AJ195,0))</f>
        <v>#N/A</v>
      </c>
      <c r="AM144" s="777" t="e">
        <f>INDEX(V$123:V195,MATCH(ROWS(AJ$123:AJ144),AJ$123:AJ195,0))</f>
        <v>#N/A</v>
      </c>
      <c r="AN144" s="777" t="e">
        <f t="shared" si="22"/>
        <v>#N/A</v>
      </c>
      <c r="AO144" s="777" t="e">
        <f t="shared" si="23"/>
        <v>#N/A</v>
      </c>
      <c r="AP144" s="777"/>
      <c r="AQ144" s="789" t="s">
        <v>1162</v>
      </c>
      <c r="AR144" s="108"/>
    </row>
    <row r="145" spans="1:44" ht="47.15" customHeight="1" x14ac:dyDescent="0.35">
      <c r="A145" s="147">
        <v>22</v>
      </c>
      <c r="B145" s="779"/>
      <c r="C145" s="779"/>
      <c r="D145" s="149"/>
      <c r="E145" s="780" t="str">
        <f>IFERROR(IF(AND(K145="",T145=""),"",(VLOOKUP(Q145,'Reference records(soft deleted)'!$B$59:$D$114,3,FALSE))),"")</f>
        <v/>
      </c>
      <c r="F145" s="781"/>
      <c r="G145" s="781"/>
      <c r="H145" s="782" t="str">
        <f>IF(R145="",IFERROR(VLOOKUP(AC145,'Reference Records'!G$285:J430,4,0),""),IFERROR(VLOOKUP(AC145,'Reference Records'!H$285:J430,3,0),""))</f>
        <v/>
      </c>
      <c r="I145" s="782"/>
      <c r="J145" s="783"/>
      <c r="K145" s="780" t="str">
        <f>IFERROR(VLOOKUP(INDEX('Reference Records'!E$284:E431,MATCH(R145,'Reference Records'!F$284:F431,0),1),'Reference Records'!B$125:C227,2,0),"")</f>
        <v/>
      </c>
      <c r="L145" s="782" t="e">
        <f>VLOOKUP(U145&amp;K145,'Reference Records'!H$126:I273,2,0)</f>
        <v>#N/A</v>
      </c>
      <c r="M145" s="782" t="e">
        <f>MATCH($L145,'Reference Records'!$E$285:$E$365,0)+ROW(Population_by_intervention) -1</f>
        <v>#N/A</v>
      </c>
      <c r="N145" s="782" t="e">
        <f>MATCH($L145,'Reference Records'!$E$285:$E$365,1)+ROW(Population_by_intervention) -1</f>
        <v>#N/A</v>
      </c>
      <c r="O145" s="782" t="e">
        <f>INDEX('Reference Records'!K$126:K273,MATCH(L145,'Reference Records'!B$126:B273,0))</f>
        <v>#N/A</v>
      </c>
      <c r="P145" s="782"/>
      <c r="Q145" s="784"/>
      <c r="R145" s="785"/>
      <c r="S145" s="782" t="str">
        <f>IFERROR(VLOOKUP(INDEX('Reference Records'!J$284:J431,MATCH(R145,'Reference Records'!F$284:F431),1),'Reference Records'!B$125:C227,2,0),"")</f>
        <v/>
      </c>
      <c r="T145" s="783"/>
      <c r="U145" s="786" t="str">
        <f>IFERROR(IF(VLOOKUP(E145,'Reference Records'!$F$90:$N$124,9,FALSE)=0,"",VLOOKUP(E145,'Reference Records'!$F$90:$N$124,9,FALSE)),"")</f>
        <v/>
      </c>
      <c r="V145" s="780" t="str">
        <f>IF(IF(Language="French",G145,F145)=0,"",IF(Language="French",G145,F145))</f>
        <v/>
      </c>
      <c r="W145" s="787" t="str">
        <f t="shared" si="13"/>
        <v/>
      </c>
      <c r="X145" s="788" t="str">
        <f t="shared" si="14"/>
        <v>a1P3p000007XD2zEAG</v>
      </c>
      <c r="Y145" s="788" t="b">
        <f t="shared" si="15"/>
        <v>0</v>
      </c>
      <c r="Z145" s="788" t="b">
        <f t="shared" si="16"/>
        <v>1</v>
      </c>
      <c r="AA145" s="788" t="str">
        <f>IF(R145="",IFERROR(VLOOKUP(AC145,'Reference Records'!G$285:J430,3,0),""),IFERROR(VLOOKUP(AC145,'Reference Records'!H$285:J430,2,0),""))</f>
        <v/>
      </c>
      <c r="AB145" s="788" t="s">
        <v>1163</v>
      </c>
      <c r="AC145" s="777" t="e">
        <f t="shared" si="17"/>
        <v>#N/A</v>
      </c>
      <c r="AD145" s="777" t="str">
        <f t="shared" si="18"/>
        <v/>
      </c>
      <c r="AE145" s="777" t="str">
        <f t="array" ref="AE145">IFERROR(IF(INDEX($W$123:$W$174, MATCH(0, IF(AD145=$E$123:$E$174, COUNTIF($AE$122:$AE144, $W$123:$W$174), ""), 0))=0,"",INDEX($W$123:$W$174, MATCH(0, IF(AD145=$E$123:$E$174, COUNTIF($AE$122:$AE144, $W$123:$W$174), ""), 0))),"")</f>
        <v/>
      </c>
      <c r="AF145" s="777" t="str">
        <f t="shared" si="19"/>
        <v>|empty|</v>
      </c>
      <c r="AG145" s="777" t="str">
        <f t="shared" si="20"/>
        <v>INT-161400</v>
      </c>
      <c r="AH145" s="777" t="e">
        <f t="shared" si="21"/>
        <v>#N/A</v>
      </c>
      <c r="AI145" s="777">
        <f>IF(COUNTIF($AH$123:AH196,"&lt;="&amp;AH145)=0,"",COUNTIF($AH$123:AH196,"&lt;="&amp;AH145))</f>
        <v>51</v>
      </c>
      <c r="AJ145" s="777">
        <f>RANK(AI145,AI$123:AI196,1)</f>
        <v>1</v>
      </c>
      <c r="AK145" s="777" t="e">
        <f>INDEX(E$123:E196,MATCH(ROWS(AJ$123:AJ145),AJ$123:AJ196,0))</f>
        <v>#N/A</v>
      </c>
      <c r="AL145" s="777" t="e">
        <f>INDEX(K$123:K196,MATCH(ROWS(AJ$123:AJ145),AJ$123:AJ196,0))</f>
        <v>#N/A</v>
      </c>
      <c r="AM145" s="777" t="e">
        <f>INDEX(V$123:V196,MATCH(ROWS(AJ$123:AJ145),AJ$123:AJ196,0))</f>
        <v>#N/A</v>
      </c>
      <c r="AN145" s="777" t="e">
        <f t="shared" si="22"/>
        <v>#N/A</v>
      </c>
      <c r="AO145" s="777" t="e">
        <f t="shared" si="23"/>
        <v>#N/A</v>
      </c>
      <c r="AP145" s="777"/>
      <c r="AQ145" s="789" t="s">
        <v>1164</v>
      </c>
      <c r="AR145" s="108"/>
    </row>
    <row r="146" spans="1:44" ht="47.15" customHeight="1" x14ac:dyDescent="0.35">
      <c r="A146" s="147">
        <v>23</v>
      </c>
      <c r="B146" s="779"/>
      <c r="C146" s="779"/>
      <c r="D146" s="149"/>
      <c r="E146" s="780" t="str">
        <f>IFERROR(IF(AND(K146="",T146=""),"",(VLOOKUP(Q146,'Reference records(soft deleted)'!$B$59:$D$114,3,FALSE))),"")</f>
        <v/>
      </c>
      <c r="F146" s="781"/>
      <c r="G146" s="781"/>
      <c r="H146" s="782" t="str">
        <f>IF(R146="",IFERROR(VLOOKUP(AC146,'Reference Records'!G$285:J431,4,0),""),IFERROR(VLOOKUP(AC146,'Reference Records'!H$285:J431,3,0),""))</f>
        <v/>
      </c>
      <c r="I146" s="782"/>
      <c r="J146" s="783"/>
      <c r="K146" s="780" t="str">
        <f>IFERROR(VLOOKUP(INDEX('Reference Records'!E$284:E432,MATCH(R146,'Reference Records'!F$284:F432,0),1),'Reference Records'!B$125:C273,2,0),"")</f>
        <v/>
      </c>
      <c r="L146" s="782" t="e">
        <f>VLOOKUP(U146&amp;K146,'Reference Records'!H$126:I274,2,0)</f>
        <v>#N/A</v>
      </c>
      <c r="M146" s="782" t="e">
        <f>MATCH($L146,'Reference Records'!$E$285:$E$365,0)+ROW(Population_by_intervention) -1</f>
        <v>#N/A</v>
      </c>
      <c r="N146" s="782" t="e">
        <f>MATCH($L146,'Reference Records'!$E$285:$E$365,1)+ROW(Population_by_intervention) -1</f>
        <v>#N/A</v>
      </c>
      <c r="O146" s="782" t="e">
        <f>INDEX('Reference Records'!K$126:K274,MATCH(L146,'Reference Records'!B$126:B274,0))</f>
        <v>#N/A</v>
      </c>
      <c r="P146" s="782"/>
      <c r="Q146" s="784"/>
      <c r="R146" s="785"/>
      <c r="S146" s="782" t="str">
        <f>IFERROR(VLOOKUP(INDEX('Reference Records'!J$284:J432,MATCH(R146,'Reference Records'!F$284:F432),1),'Reference Records'!B$125:C273,2,0),"")</f>
        <v/>
      </c>
      <c r="T146" s="783"/>
      <c r="U146" s="786" t="str">
        <f>IFERROR(IF(VLOOKUP(E146,'Reference Records'!$F$90:$N$124,9,FALSE)=0,"",VLOOKUP(E146,'Reference Records'!$F$90:$N$124,9,FALSE)),"")</f>
        <v/>
      </c>
      <c r="V146" s="780" t="str">
        <f>IF(IF(Language="French",G146,F146)=0,"",IF(Language="French",G146,F146))</f>
        <v/>
      </c>
      <c r="W146" s="787" t="str">
        <f t="shared" si="13"/>
        <v/>
      </c>
      <c r="X146" s="788" t="str">
        <f t="shared" si="14"/>
        <v>a1P3p000007XD2zEAG</v>
      </c>
      <c r="Y146" s="788" t="b">
        <f t="shared" si="15"/>
        <v>0</v>
      </c>
      <c r="Z146" s="788" t="b">
        <f t="shared" si="16"/>
        <v>1</v>
      </c>
      <c r="AA146" s="788" t="str">
        <f>IF(R146="",IFERROR(VLOOKUP(AC146,'Reference Records'!G$285:J431,3,0),""),IFERROR(VLOOKUP(AC146,'Reference Records'!H$285:J431,2,0),""))</f>
        <v/>
      </c>
      <c r="AB146" s="788" t="s">
        <v>1165</v>
      </c>
      <c r="AC146" s="777" t="e">
        <f t="shared" si="17"/>
        <v>#N/A</v>
      </c>
      <c r="AD146" s="777" t="str">
        <f t="shared" si="18"/>
        <v/>
      </c>
      <c r="AE146" s="777" t="str">
        <f t="array" ref="AE146">IFERROR(IF(INDEX($W$123:$W$174, MATCH(0, IF(AD146=$E$123:$E$174, COUNTIF($AE$122:$AE145, $W$123:$W$174), ""), 0))=0,"",INDEX($W$123:$W$174, MATCH(0, IF(AD146=$E$123:$E$174, COUNTIF($AE$122:$AE145, $W$123:$W$174), ""), 0))),"")</f>
        <v/>
      </c>
      <c r="AF146" s="777" t="str">
        <f t="shared" si="19"/>
        <v>|empty|</v>
      </c>
      <c r="AG146" s="777" t="str">
        <f t="shared" si="20"/>
        <v>INT-161401</v>
      </c>
      <c r="AH146" s="777" t="e">
        <f t="shared" si="21"/>
        <v>#N/A</v>
      </c>
      <c r="AI146" s="777">
        <f>IF(COUNTIF($AH$123:AH197,"&lt;="&amp;AH146)=0,"",COUNTIF($AH$123:AH197,"&lt;="&amp;AH146))</f>
        <v>51</v>
      </c>
      <c r="AJ146" s="777">
        <f>RANK(AI146,AI$123:AI197,1)</f>
        <v>1</v>
      </c>
      <c r="AK146" s="777" t="e">
        <f>INDEX(E$123:E197,MATCH(ROWS(AJ$123:AJ146),AJ$123:AJ197,0))</f>
        <v>#N/A</v>
      </c>
      <c r="AL146" s="777" t="e">
        <f>INDEX(K$123:K197,MATCH(ROWS(AJ$123:AJ146),AJ$123:AJ197,0))</f>
        <v>#N/A</v>
      </c>
      <c r="AM146" s="777" t="e">
        <f>INDEX(V$123:V197,MATCH(ROWS(AJ$123:AJ146),AJ$123:AJ197,0))</f>
        <v>#N/A</v>
      </c>
      <c r="AN146" s="777" t="e">
        <f t="shared" si="22"/>
        <v>#N/A</v>
      </c>
      <c r="AO146" s="777" t="e">
        <f t="shared" si="23"/>
        <v>#N/A</v>
      </c>
      <c r="AP146" s="777"/>
      <c r="AQ146" s="789" t="s">
        <v>1166</v>
      </c>
      <c r="AR146" s="108"/>
    </row>
    <row r="147" spans="1:44" ht="47.15" customHeight="1" x14ac:dyDescent="0.35">
      <c r="A147" s="147">
        <v>24</v>
      </c>
      <c r="B147" s="779"/>
      <c r="C147" s="779"/>
      <c r="D147" s="149"/>
      <c r="E147" s="780" t="str">
        <f>IFERROR(IF(AND(K147="",T147=""),"",(VLOOKUP(Q147,'Reference records(soft deleted)'!$B$59:$D$114,3,FALSE))),"")</f>
        <v/>
      </c>
      <c r="F147" s="781"/>
      <c r="G147" s="781"/>
      <c r="H147" s="782" t="str">
        <f>IF(R147="",IFERROR(VLOOKUP(AC147,'Reference Records'!G$285:J432,4,0),""),IFERROR(VLOOKUP(AC147,'Reference Records'!H$285:J432,3,0),""))</f>
        <v/>
      </c>
      <c r="I147" s="782"/>
      <c r="J147" s="783"/>
      <c r="K147" s="780" t="str">
        <f>IFERROR(VLOOKUP(INDEX('Reference Records'!E$284:E433,MATCH(R147,'Reference Records'!F$284:F433,0),1),'Reference Records'!B$125:C274,2,0),"")</f>
        <v/>
      </c>
      <c r="L147" s="782" t="e">
        <f>VLOOKUP(U147&amp;K147,'Reference Records'!H$126:I275,2,0)</f>
        <v>#N/A</v>
      </c>
      <c r="M147" s="782" t="e">
        <f>MATCH($L147,'Reference Records'!$E$285:$E$365,0)+ROW(Population_by_intervention) -1</f>
        <v>#N/A</v>
      </c>
      <c r="N147" s="782" t="e">
        <f>MATCH($L147,'Reference Records'!$E$285:$E$365,1)+ROW(Population_by_intervention) -1</f>
        <v>#N/A</v>
      </c>
      <c r="O147" s="782" t="e">
        <f>INDEX('Reference Records'!K$126:K275,MATCH(L147,'Reference Records'!B$126:B275,0))</f>
        <v>#N/A</v>
      </c>
      <c r="P147" s="782"/>
      <c r="Q147" s="784"/>
      <c r="R147" s="785"/>
      <c r="S147" s="782" t="str">
        <f>IFERROR(VLOOKUP(INDEX('Reference Records'!J$284:J433,MATCH(R147,'Reference Records'!F$284:F433),1),'Reference Records'!B$125:C274,2,0),"")</f>
        <v/>
      </c>
      <c r="T147" s="783"/>
      <c r="U147" s="786" t="str">
        <f>IFERROR(IF(VLOOKUP(E147,'Reference Records'!$F$90:$N$124,9,FALSE)=0,"",VLOOKUP(E147,'Reference Records'!$F$90:$N$124,9,FALSE)),"")</f>
        <v/>
      </c>
      <c r="V147" s="780" t="str">
        <f>IF(IF(Language="French",G147,F147)=0,"",IF(Language="French",G147,F147))</f>
        <v/>
      </c>
      <c r="W147" s="787" t="str">
        <f t="shared" si="13"/>
        <v/>
      </c>
      <c r="X147" s="788" t="str">
        <f t="shared" si="14"/>
        <v>a1P3p000007XD2zEAG</v>
      </c>
      <c r="Y147" s="788" t="b">
        <f t="shared" si="15"/>
        <v>0</v>
      </c>
      <c r="Z147" s="788" t="b">
        <f t="shared" si="16"/>
        <v>1</v>
      </c>
      <c r="AA147" s="788" t="str">
        <f>IF(R147="",IFERROR(VLOOKUP(AC147,'Reference Records'!G$285:J432,3,0),""),IFERROR(VLOOKUP(AC147,'Reference Records'!H$285:J432,2,0),""))</f>
        <v/>
      </c>
      <c r="AB147" s="788" t="s">
        <v>1167</v>
      </c>
      <c r="AC147" s="777" t="e">
        <f t="shared" si="17"/>
        <v>#N/A</v>
      </c>
      <c r="AD147" s="777" t="str">
        <f t="shared" si="18"/>
        <v/>
      </c>
      <c r="AE147" s="777" t="str">
        <f t="array" ref="AE147">IFERROR(IF(INDEX($W$123:$W$174, MATCH(0, IF(AD147=$E$123:$E$174, COUNTIF($AE$122:$AE146, $W$123:$W$174), ""), 0))=0,"",INDEX($W$123:$W$174, MATCH(0, IF(AD147=$E$123:$E$174, COUNTIF($AE$122:$AE146, $W$123:$W$174), ""), 0))),"")</f>
        <v/>
      </c>
      <c r="AF147" s="777" t="str">
        <f t="shared" si="19"/>
        <v>|empty|</v>
      </c>
      <c r="AG147" s="777" t="str">
        <f t="shared" si="20"/>
        <v>INT-161402</v>
      </c>
      <c r="AH147" s="777" t="e">
        <f t="shared" si="21"/>
        <v>#N/A</v>
      </c>
      <c r="AI147" s="777">
        <f>IF(COUNTIF($AH$123:AH198,"&lt;="&amp;AH147)=0,"",COUNTIF($AH$123:AH198,"&lt;="&amp;AH147))</f>
        <v>51</v>
      </c>
      <c r="AJ147" s="777">
        <f>RANK(AI147,AI$123:AI198,1)</f>
        <v>1</v>
      </c>
      <c r="AK147" s="777" t="e">
        <f>INDEX(E$123:E198,MATCH(ROWS(AJ$123:AJ147),AJ$123:AJ198,0))</f>
        <v>#N/A</v>
      </c>
      <c r="AL147" s="777" t="e">
        <f>INDEX(K$123:K198,MATCH(ROWS(AJ$123:AJ147),AJ$123:AJ198,0))</f>
        <v>#N/A</v>
      </c>
      <c r="AM147" s="777" t="e">
        <f>INDEX(V$123:V198,MATCH(ROWS(AJ$123:AJ147),AJ$123:AJ198,0))</f>
        <v>#N/A</v>
      </c>
      <c r="AN147" s="777" t="e">
        <f t="shared" si="22"/>
        <v>#N/A</v>
      </c>
      <c r="AO147" s="777" t="e">
        <f t="shared" si="23"/>
        <v>#N/A</v>
      </c>
      <c r="AP147" s="777"/>
      <c r="AQ147" s="789" t="s">
        <v>1168</v>
      </c>
      <c r="AR147" s="108"/>
    </row>
    <row r="148" spans="1:44" ht="47.15" customHeight="1" x14ac:dyDescent="0.35">
      <c r="A148" s="147">
        <v>25</v>
      </c>
      <c r="B148" s="779"/>
      <c r="C148" s="779"/>
      <c r="D148" s="149"/>
      <c r="E148" s="780" t="str">
        <f>IFERROR(IF(AND(K148="",T148=""),"",(VLOOKUP(Q148,'Reference records(soft deleted)'!$B$59:$D$114,3,FALSE))),"")</f>
        <v/>
      </c>
      <c r="F148" s="781"/>
      <c r="G148" s="781"/>
      <c r="H148" s="782" t="str">
        <f>IF(R148="",IFERROR(VLOOKUP(AC148,'Reference Records'!G$285:J433,4,0),""),IFERROR(VLOOKUP(AC148,'Reference Records'!H$285:J433,3,0),""))</f>
        <v/>
      </c>
      <c r="I148" s="782"/>
      <c r="J148" s="783"/>
      <c r="K148" s="780" t="str">
        <f>IFERROR(VLOOKUP(INDEX('Reference Records'!E$284:E434,MATCH(R148,'Reference Records'!F$284:F434,0),1),'Reference Records'!B$125:C275,2,0),"")</f>
        <v/>
      </c>
      <c r="L148" s="782" t="e">
        <f>VLOOKUP(U148&amp;K148,'Reference Records'!H$126:I276,2,0)</f>
        <v>#N/A</v>
      </c>
      <c r="M148" s="782" t="e">
        <f>MATCH($L148,'Reference Records'!$E$285:$E$365,0)+ROW(Population_by_intervention) -1</f>
        <v>#N/A</v>
      </c>
      <c r="N148" s="782" t="e">
        <f>MATCH($L148,'Reference Records'!$E$285:$E$365,1)+ROW(Population_by_intervention) -1</f>
        <v>#N/A</v>
      </c>
      <c r="O148" s="782" t="e">
        <f>INDEX('Reference Records'!K$126:K276,MATCH(L148,'Reference Records'!B$126:B276,0))</f>
        <v>#N/A</v>
      </c>
      <c r="P148" s="782"/>
      <c r="Q148" s="784"/>
      <c r="R148" s="785"/>
      <c r="S148" s="782" t="str">
        <f>IFERROR(VLOOKUP(INDEX('Reference Records'!J$284:J434,MATCH(R148,'Reference Records'!F$284:F434),1),'Reference Records'!B$125:C275,2,0),"")</f>
        <v/>
      </c>
      <c r="T148" s="783"/>
      <c r="U148" s="786" t="str">
        <f>IFERROR(IF(VLOOKUP(E148,'Reference Records'!$F$90:$N$124,9,FALSE)=0,"",VLOOKUP(E148,'Reference Records'!$F$90:$N$124,9,FALSE)),"")</f>
        <v/>
      </c>
      <c r="V148" s="780" t="str">
        <f>IF(IF(Language="French",G148,F148)=0,"",IF(Language="French",G148,F148))</f>
        <v/>
      </c>
      <c r="W148" s="787" t="str">
        <f t="shared" si="13"/>
        <v/>
      </c>
      <c r="X148" s="788" t="str">
        <f t="shared" si="14"/>
        <v>a1P3p000007XD2zEAG</v>
      </c>
      <c r="Y148" s="788" t="b">
        <f t="shared" si="15"/>
        <v>0</v>
      </c>
      <c r="Z148" s="788" t="b">
        <f t="shared" si="16"/>
        <v>1</v>
      </c>
      <c r="AA148" s="788" t="str">
        <f>IF(R148="",IFERROR(VLOOKUP(AC148,'Reference Records'!G$285:J433,3,0),""),IFERROR(VLOOKUP(AC148,'Reference Records'!H$285:J433,2,0),""))</f>
        <v/>
      </c>
      <c r="AB148" s="788" t="s">
        <v>1169</v>
      </c>
      <c r="AC148" s="777" t="e">
        <f t="shared" si="17"/>
        <v>#N/A</v>
      </c>
      <c r="AD148" s="777" t="str">
        <f t="shared" si="18"/>
        <v/>
      </c>
      <c r="AE148" s="777" t="str">
        <f t="array" ref="AE148">IFERROR(IF(INDEX($W$123:$W$174, MATCH(0, IF(AD148=$E$123:$E$174, COUNTIF($AE$122:$AE147, $W$123:$W$174), ""), 0))=0,"",INDEX($W$123:$W$174, MATCH(0, IF(AD148=$E$123:$E$174, COUNTIF($AE$122:$AE147, $W$123:$W$174), ""), 0))),"")</f>
        <v/>
      </c>
      <c r="AF148" s="777" t="str">
        <f t="shared" si="19"/>
        <v>|empty|</v>
      </c>
      <c r="AG148" s="777" t="str">
        <f t="shared" si="20"/>
        <v>INT-161403</v>
      </c>
      <c r="AH148" s="777" t="e">
        <f t="shared" si="21"/>
        <v>#N/A</v>
      </c>
      <c r="AI148" s="777">
        <f>IF(COUNTIF($AH$123:AH199,"&lt;="&amp;AH148)=0,"",COUNTIF($AH$123:AH199,"&lt;="&amp;AH148))</f>
        <v>51</v>
      </c>
      <c r="AJ148" s="777">
        <f>RANK(AI148,AI$123:AI199,1)</f>
        <v>1</v>
      </c>
      <c r="AK148" s="777" t="e">
        <f>INDEX(E$123:E199,MATCH(ROWS(AJ$123:AJ148),AJ$123:AJ199,0))</f>
        <v>#N/A</v>
      </c>
      <c r="AL148" s="777" t="e">
        <f>INDEX(K$123:K199,MATCH(ROWS(AJ$123:AJ148),AJ$123:AJ199,0))</f>
        <v>#N/A</v>
      </c>
      <c r="AM148" s="777" t="e">
        <f>INDEX(V$123:V199,MATCH(ROWS(AJ$123:AJ148),AJ$123:AJ199,0))</f>
        <v>#N/A</v>
      </c>
      <c r="AN148" s="777" t="e">
        <f t="shared" si="22"/>
        <v>#N/A</v>
      </c>
      <c r="AO148" s="777" t="e">
        <f t="shared" si="23"/>
        <v>#N/A</v>
      </c>
      <c r="AP148" s="777"/>
      <c r="AQ148" s="789" t="s">
        <v>1170</v>
      </c>
      <c r="AR148" s="108"/>
    </row>
    <row r="149" spans="1:44" ht="47.15" customHeight="1" x14ac:dyDescent="0.35">
      <c r="A149" s="147">
        <v>26</v>
      </c>
      <c r="B149" s="779"/>
      <c r="C149" s="779"/>
      <c r="D149" s="149"/>
      <c r="E149" s="780" t="str">
        <f>IFERROR(IF(AND(K149="",T149=""),"",(VLOOKUP(Q149,'Reference records(soft deleted)'!$B$59:$D$114,3,FALSE))),"")</f>
        <v/>
      </c>
      <c r="F149" s="781"/>
      <c r="G149" s="781"/>
      <c r="H149" s="782" t="str">
        <f>IF(R149="",IFERROR(VLOOKUP(AC149,'Reference Records'!G$285:J434,4,0),""),IFERROR(VLOOKUP(AC149,'Reference Records'!H$285:J434,3,0),""))</f>
        <v/>
      </c>
      <c r="I149" s="782"/>
      <c r="J149" s="783"/>
      <c r="K149" s="780" t="str">
        <f>IFERROR(VLOOKUP(INDEX('Reference Records'!E$284:E435,MATCH(R149,'Reference Records'!F$284:F435,0),1),'Reference Records'!B$125:C276,2,0),"")</f>
        <v/>
      </c>
      <c r="L149" s="782" t="e">
        <f>VLOOKUP(U149&amp;K149,'Reference Records'!H$126:I277,2,0)</f>
        <v>#N/A</v>
      </c>
      <c r="M149" s="782" t="e">
        <f>MATCH($L149,'Reference Records'!$E$285:$E$365,0)+ROW(Population_by_intervention) -1</f>
        <v>#N/A</v>
      </c>
      <c r="N149" s="782" t="e">
        <f>MATCH($L149,'Reference Records'!$E$285:$E$365,1)+ROW(Population_by_intervention) -1</f>
        <v>#N/A</v>
      </c>
      <c r="O149" s="782" t="e">
        <f>INDEX('Reference Records'!K$126:K277,MATCH(L149,'Reference Records'!B$126:B277,0))</f>
        <v>#N/A</v>
      </c>
      <c r="P149" s="782"/>
      <c r="Q149" s="784"/>
      <c r="R149" s="785"/>
      <c r="S149" s="782" t="str">
        <f>IFERROR(VLOOKUP(INDEX('Reference Records'!J$284:J435,MATCH(R149,'Reference Records'!F$284:F435),1),'Reference Records'!B$125:C276,2,0),"")</f>
        <v/>
      </c>
      <c r="T149" s="783"/>
      <c r="U149" s="786" t="str">
        <f>IFERROR(IF(VLOOKUP(E149,'Reference Records'!$F$90:$N$124,9,FALSE)=0,"",VLOOKUP(E149,'Reference Records'!$F$90:$N$124,9,FALSE)),"")</f>
        <v/>
      </c>
      <c r="V149" s="780" t="str">
        <f>IF(IF(Language="French",G149,F149)=0,"",IF(Language="French",G149,F149))</f>
        <v/>
      </c>
      <c r="W149" s="787" t="str">
        <f t="shared" si="13"/>
        <v/>
      </c>
      <c r="X149" s="788" t="str">
        <f t="shared" si="14"/>
        <v>a1P3p000007XD2zEAG</v>
      </c>
      <c r="Y149" s="788" t="b">
        <f t="shared" si="15"/>
        <v>0</v>
      </c>
      <c r="Z149" s="788" t="b">
        <f t="shared" si="16"/>
        <v>1</v>
      </c>
      <c r="AA149" s="788" t="str">
        <f>IF(R149="",IFERROR(VLOOKUP(AC149,'Reference Records'!G$285:J434,3,0),""),IFERROR(VLOOKUP(AC149,'Reference Records'!H$285:J434,2,0),""))</f>
        <v/>
      </c>
      <c r="AB149" s="788" t="s">
        <v>1171</v>
      </c>
      <c r="AC149" s="777" t="e">
        <f t="shared" si="17"/>
        <v>#N/A</v>
      </c>
      <c r="AD149" s="777" t="str">
        <f t="shared" si="18"/>
        <v/>
      </c>
      <c r="AE149" s="777" t="str">
        <f t="array" ref="AE149">IFERROR(IF(INDEX($W$123:$W$174, MATCH(0, IF(AD149=$E$123:$E$174, COUNTIF($AE$122:$AE148, $W$123:$W$174), ""), 0))=0,"",INDEX($W$123:$W$174, MATCH(0, IF(AD149=$E$123:$E$174, COUNTIF($AE$122:$AE148, $W$123:$W$174), ""), 0))),"")</f>
        <v/>
      </c>
      <c r="AF149" s="777" t="str">
        <f t="shared" si="19"/>
        <v>|empty|</v>
      </c>
      <c r="AG149" s="777" t="str">
        <f t="shared" si="20"/>
        <v>INT-161404</v>
      </c>
      <c r="AH149" s="777" t="e">
        <f t="shared" si="21"/>
        <v>#N/A</v>
      </c>
      <c r="AI149" s="777">
        <f>IF(COUNTIF($AH$123:AH200,"&lt;="&amp;AH149)=0,"",COUNTIF($AH$123:AH200,"&lt;="&amp;AH149))</f>
        <v>51</v>
      </c>
      <c r="AJ149" s="777">
        <f>RANK(AI149,AI$123:AI200,1)</f>
        <v>1</v>
      </c>
      <c r="AK149" s="777" t="e">
        <f>INDEX(E$123:E200,MATCH(ROWS(AJ$123:AJ149),AJ$123:AJ200,0))</f>
        <v>#N/A</v>
      </c>
      <c r="AL149" s="777" t="e">
        <f>INDEX(K$123:K200,MATCH(ROWS(AJ$123:AJ149),AJ$123:AJ200,0))</f>
        <v>#N/A</v>
      </c>
      <c r="AM149" s="777" t="e">
        <f>INDEX(V$123:V200,MATCH(ROWS(AJ$123:AJ149),AJ$123:AJ200,0))</f>
        <v>#N/A</v>
      </c>
      <c r="AN149" s="777" t="e">
        <f t="shared" si="22"/>
        <v>#N/A</v>
      </c>
      <c r="AO149" s="777" t="e">
        <f t="shared" si="23"/>
        <v>#N/A</v>
      </c>
      <c r="AP149" s="777"/>
      <c r="AQ149" s="789" t="s">
        <v>1172</v>
      </c>
      <c r="AR149" s="108"/>
    </row>
    <row r="150" spans="1:44" ht="47.15" customHeight="1" x14ac:dyDescent="0.35">
      <c r="A150" s="147">
        <v>27</v>
      </c>
      <c r="B150" s="779"/>
      <c r="C150" s="779"/>
      <c r="D150" s="149"/>
      <c r="E150" s="780" t="str">
        <f>IFERROR(IF(AND(K150="",T150=""),"",(VLOOKUP(Q150,'Reference records(soft deleted)'!$B$59:$D$114,3,FALSE))),"")</f>
        <v/>
      </c>
      <c r="F150" s="781"/>
      <c r="G150" s="781"/>
      <c r="H150" s="782" t="str">
        <f>IF(R150="",IFERROR(VLOOKUP(AC150,'Reference Records'!G$285:J435,4,0),""),IFERROR(VLOOKUP(AC150,'Reference Records'!H$285:J435,3,0),""))</f>
        <v/>
      </c>
      <c r="I150" s="782"/>
      <c r="J150" s="783"/>
      <c r="K150" s="780" t="str">
        <f>IFERROR(VLOOKUP(INDEX('Reference Records'!E$284:E436,MATCH(R150,'Reference Records'!F$284:F436,0),1),'Reference Records'!B$125:C277,2,0),"")</f>
        <v/>
      </c>
      <c r="L150" s="782" t="e">
        <f>VLOOKUP(U150&amp;K150,'Reference Records'!H$126:I278,2,0)</f>
        <v>#N/A</v>
      </c>
      <c r="M150" s="782" t="e">
        <f>MATCH($L150,'Reference Records'!$E$285:$E$365,0)+ROW(Population_by_intervention) -1</f>
        <v>#N/A</v>
      </c>
      <c r="N150" s="782" t="e">
        <f>MATCH($L150,'Reference Records'!$E$285:$E$365,1)+ROW(Population_by_intervention) -1</f>
        <v>#N/A</v>
      </c>
      <c r="O150" s="782" t="e">
        <f>INDEX('Reference Records'!K$126:K278,MATCH(L150,'Reference Records'!B$126:B278,0))</f>
        <v>#N/A</v>
      </c>
      <c r="P150" s="782"/>
      <c r="Q150" s="784"/>
      <c r="R150" s="785"/>
      <c r="S150" s="782" t="str">
        <f>IFERROR(VLOOKUP(INDEX('Reference Records'!J$284:J436,MATCH(R150,'Reference Records'!F$284:F436),1),'Reference Records'!B$125:C277,2,0),"")</f>
        <v/>
      </c>
      <c r="T150" s="783"/>
      <c r="U150" s="786" t="str">
        <f>IFERROR(IF(VLOOKUP(E150,'Reference Records'!$F$90:$N$124,9,FALSE)=0,"",VLOOKUP(E150,'Reference Records'!$F$90:$N$124,9,FALSE)),"")</f>
        <v/>
      </c>
      <c r="V150" s="780" t="str">
        <f>IF(IF(Language="French",G150,F150)=0,"",IF(Language="French",G150,F150))</f>
        <v/>
      </c>
      <c r="W150" s="787" t="str">
        <f t="shared" si="13"/>
        <v/>
      </c>
      <c r="X150" s="788" t="str">
        <f t="shared" si="14"/>
        <v>a1P3p000007XD2zEAG</v>
      </c>
      <c r="Y150" s="788" t="b">
        <f t="shared" si="15"/>
        <v>0</v>
      </c>
      <c r="Z150" s="788" t="b">
        <f t="shared" si="16"/>
        <v>1</v>
      </c>
      <c r="AA150" s="788" t="str">
        <f>IF(R150="",IFERROR(VLOOKUP(AC150,'Reference Records'!G$285:J435,3,0),""),IFERROR(VLOOKUP(AC150,'Reference Records'!H$285:J435,2,0),""))</f>
        <v/>
      </c>
      <c r="AB150" s="788" t="s">
        <v>1173</v>
      </c>
      <c r="AC150" s="777" t="e">
        <f t="shared" si="17"/>
        <v>#N/A</v>
      </c>
      <c r="AD150" s="777" t="str">
        <f t="shared" si="18"/>
        <v/>
      </c>
      <c r="AE150" s="777" t="str">
        <f t="array" ref="AE150">IFERROR(IF(INDEX($W$123:$W$174, MATCH(0, IF(AD150=$E$123:$E$174, COUNTIF($AE$122:$AE149, $W$123:$W$174), ""), 0))=0,"",INDEX($W$123:$W$174, MATCH(0, IF(AD150=$E$123:$E$174, COUNTIF($AE$122:$AE149, $W$123:$W$174), ""), 0))),"")</f>
        <v/>
      </c>
      <c r="AF150" s="777" t="str">
        <f t="shared" si="19"/>
        <v>|empty|</v>
      </c>
      <c r="AG150" s="777" t="str">
        <f t="shared" si="20"/>
        <v>INT-161405</v>
      </c>
      <c r="AH150" s="777" t="e">
        <f t="shared" si="21"/>
        <v>#N/A</v>
      </c>
      <c r="AI150" s="777">
        <f>IF(COUNTIF($AH$123:AH201,"&lt;="&amp;AH150)=0,"",COUNTIF($AH$123:AH201,"&lt;="&amp;AH150))</f>
        <v>51</v>
      </c>
      <c r="AJ150" s="777">
        <f>RANK(AI150,AI$123:AI201,1)</f>
        <v>1</v>
      </c>
      <c r="AK150" s="777" t="e">
        <f>INDEX(E$123:E201,MATCH(ROWS(AJ$123:AJ150),AJ$123:AJ201,0))</f>
        <v>#N/A</v>
      </c>
      <c r="AL150" s="777" t="e">
        <f>INDEX(K$123:K201,MATCH(ROWS(AJ$123:AJ150),AJ$123:AJ201,0))</f>
        <v>#N/A</v>
      </c>
      <c r="AM150" s="777" t="e">
        <f>INDEX(V$123:V201,MATCH(ROWS(AJ$123:AJ150),AJ$123:AJ201,0))</f>
        <v>#N/A</v>
      </c>
      <c r="AN150" s="777" t="e">
        <f t="shared" si="22"/>
        <v>#N/A</v>
      </c>
      <c r="AO150" s="777" t="e">
        <f t="shared" si="23"/>
        <v>#N/A</v>
      </c>
      <c r="AP150" s="777"/>
      <c r="AQ150" s="789" t="s">
        <v>1174</v>
      </c>
      <c r="AR150" s="108"/>
    </row>
    <row r="151" spans="1:44" ht="47.15" customHeight="1" x14ac:dyDescent="0.35">
      <c r="A151" s="147">
        <v>28</v>
      </c>
      <c r="B151" s="779"/>
      <c r="C151" s="779"/>
      <c r="D151" s="149"/>
      <c r="E151" s="780" t="str">
        <f>IFERROR(IF(AND(K151="",T151=""),"",(VLOOKUP(Q151,'Reference records(soft deleted)'!$B$59:$D$114,3,FALSE))),"")</f>
        <v/>
      </c>
      <c r="F151" s="781"/>
      <c r="G151" s="781"/>
      <c r="H151" s="782" t="str">
        <f>IF(R151="",IFERROR(VLOOKUP(AC151,'Reference Records'!G$285:J436,4,0),""),IFERROR(VLOOKUP(AC151,'Reference Records'!H$285:J436,3,0),""))</f>
        <v/>
      </c>
      <c r="I151" s="782"/>
      <c r="J151" s="783"/>
      <c r="K151" s="780" t="str">
        <f>IFERROR(VLOOKUP(INDEX('Reference Records'!E$284:E437,MATCH(R151,'Reference Records'!F$284:F437,0),1),'Reference Records'!B$125:C278,2,0),"")</f>
        <v/>
      </c>
      <c r="L151" s="782" t="e">
        <f>VLOOKUP(U151&amp;K151,'Reference Records'!H$126:I279,2,0)</f>
        <v>#N/A</v>
      </c>
      <c r="M151" s="782" t="e">
        <f>MATCH($L151,'Reference Records'!$E$285:$E$365,0)+ROW(Population_by_intervention) -1</f>
        <v>#N/A</v>
      </c>
      <c r="N151" s="782" t="e">
        <f>MATCH($L151,'Reference Records'!$E$285:$E$365,1)+ROW(Population_by_intervention) -1</f>
        <v>#N/A</v>
      </c>
      <c r="O151" s="782" t="e">
        <f>INDEX('Reference Records'!K$126:K279,MATCH(L151,'Reference Records'!B$126:B279,0))</f>
        <v>#N/A</v>
      </c>
      <c r="P151" s="782"/>
      <c r="Q151" s="784"/>
      <c r="R151" s="785"/>
      <c r="S151" s="782" t="str">
        <f>IFERROR(VLOOKUP(INDEX('Reference Records'!J$284:J437,MATCH(R151,'Reference Records'!F$284:F437),1),'Reference Records'!B$125:C278,2,0),"")</f>
        <v/>
      </c>
      <c r="T151" s="783"/>
      <c r="U151" s="786" t="str">
        <f>IFERROR(IF(VLOOKUP(E151,'Reference Records'!$F$90:$N$124,9,FALSE)=0,"",VLOOKUP(E151,'Reference Records'!$F$90:$N$124,9,FALSE)),"")</f>
        <v/>
      </c>
      <c r="V151" s="780" t="str">
        <f>IF(IF(Language="French",G151,F151)=0,"",IF(Language="French",G151,F151))</f>
        <v/>
      </c>
      <c r="W151" s="787" t="str">
        <f t="shared" si="13"/>
        <v/>
      </c>
      <c r="X151" s="788" t="str">
        <f t="shared" si="14"/>
        <v>a1P3p000007XD2zEAG</v>
      </c>
      <c r="Y151" s="788" t="b">
        <f t="shared" si="15"/>
        <v>0</v>
      </c>
      <c r="Z151" s="788" t="b">
        <f t="shared" si="16"/>
        <v>1</v>
      </c>
      <c r="AA151" s="788" t="str">
        <f>IF(R151="",IFERROR(VLOOKUP(AC151,'Reference Records'!G$285:J436,3,0),""),IFERROR(VLOOKUP(AC151,'Reference Records'!H$285:J436,2,0),""))</f>
        <v/>
      </c>
      <c r="AB151" s="788" t="s">
        <v>1175</v>
      </c>
      <c r="AC151" s="777" t="e">
        <f t="shared" si="17"/>
        <v>#N/A</v>
      </c>
      <c r="AD151" s="777" t="str">
        <f t="shared" si="18"/>
        <v/>
      </c>
      <c r="AE151" s="777" t="str">
        <f t="array" ref="AE151">IFERROR(IF(INDEX($W$123:$W$174, MATCH(0, IF(AD151=$E$123:$E$174, COUNTIF($AE$122:$AE150, $W$123:$W$174), ""), 0))=0,"",INDEX($W$123:$W$174, MATCH(0, IF(AD151=$E$123:$E$174, COUNTIF($AE$122:$AE150, $W$123:$W$174), ""), 0))),"")</f>
        <v/>
      </c>
      <c r="AF151" s="777" t="str">
        <f t="shared" si="19"/>
        <v>|empty|</v>
      </c>
      <c r="AG151" s="777" t="str">
        <f t="shared" si="20"/>
        <v>INT-161406</v>
      </c>
      <c r="AH151" s="777" t="e">
        <f t="shared" si="21"/>
        <v>#N/A</v>
      </c>
      <c r="AI151" s="777">
        <f>IF(COUNTIF($AH$123:AH202,"&lt;="&amp;AH151)=0,"",COUNTIF($AH$123:AH202,"&lt;="&amp;AH151))</f>
        <v>51</v>
      </c>
      <c r="AJ151" s="777">
        <f>RANK(AI151,AI$123:AI202,1)</f>
        <v>1</v>
      </c>
      <c r="AK151" s="777" t="e">
        <f>INDEX(E$123:E202,MATCH(ROWS(AJ$123:AJ151),AJ$123:AJ202,0))</f>
        <v>#N/A</v>
      </c>
      <c r="AL151" s="777" t="e">
        <f>INDEX(K$123:K202,MATCH(ROWS(AJ$123:AJ151),AJ$123:AJ202,0))</f>
        <v>#N/A</v>
      </c>
      <c r="AM151" s="777" t="e">
        <f>INDEX(V$123:V202,MATCH(ROWS(AJ$123:AJ151),AJ$123:AJ202,0))</f>
        <v>#N/A</v>
      </c>
      <c r="AN151" s="777" t="e">
        <f t="shared" si="22"/>
        <v>#N/A</v>
      </c>
      <c r="AO151" s="777" t="e">
        <f t="shared" si="23"/>
        <v>#N/A</v>
      </c>
      <c r="AP151" s="777"/>
      <c r="AQ151" s="789" t="s">
        <v>1176</v>
      </c>
      <c r="AR151" s="108"/>
    </row>
    <row r="152" spans="1:44" ht="47.15" customHeight="1" x14ac:dyDescent="0.35">
      <c r="A152" s="147">
        <v>29</v>
      </c>
      <c r="B152" s="779"/>
      <c r="C152" s="779"/>
      <c r="D152" s="149"/>
      <c r="E152" s="780" t="str">
        <f>IFERROR(IF(AND(K152="",T152=""),"",(VLOOKUP(Q152,'Reference records(soft deleted)'!$B$59:$D$114,3,FALSE))),"")</f>
        <v/>
      </c>
      <c r="F152" s="781"/>
      <c r="G152" s="781"/>
      <c r="H152" s="782" t="str">
        <f>IF(R152="",IFERROR(VLOOKUP(AC152,'Reference Records'!G$285:J437,4,0),""),IFERROR(VLOOKUP(AC152,'Reference Records'!H$285:J437,3,0),""))</f>
        <v/>
      </c>
      <c r="I152" s="782"/>
      <c r="J152" s="783"/>
      <c r="K152" s="780" t="str">
        <f>IFERROR(VLOOKUP(INDEX('Reference Records'!E$284:E438,MATCH(R152,'Reference Records'!F$284:F438,0),1),'Reference Records'!B$125:C279,2,0),"")</f>
        <v/>
      </c>
      <c r="L152" s="782" t="e">
        <f>VLOOKUP(U152&amp;K152,'Reference Records'!H$126:I280,2,0)</f>
        <v>#N/A</v>
      </c>
      <c r="M152" s="782" t="e">
        <f>MATCH($L152,'Reference Records'!$E$285:$E$365,0)+ROW(Population_by_intervention) -1</f>
        <v>#N/A</v>
      </c>
      <c r="N152" s="782" t="e">
        <f>MATCH($L152,'Reference Records'!$E$285:$E$365,1)+ROW(Population_by_intervention) -1</f>
        <v>#N/A</v>
      </c>
      <c r="O152" s="782" t="e">
        <f>INDEX('Reference Records'!K$126:K280,MATCH(L152,'Reference Records'!B$126:B280,0))</f>
        <v>#N/A</v>
      </c>
      <c r="P152" s="782"/>
      <c r="Q152" s="784"/>
      <c r="R152" s="785"/>
      <c r="S152" s="782" t="str">
        <f>IFERROR(VLOOKUP(INDEX('Reference Records'!J$284:J438,MATCH(R152,'Reference Records'!F$284:F438),1),'Reference Records'!B$125:C279,2,0),"")</f>
        <v/>
      </c>
      <c r="T152" s="783"/>
      <c r="U152" s="786" t="str">
        <f>IFERROR(IF(VLOOKUP(E152,'Reference Records'!$F$90:$N$124,9,FALSE)=0,"",VLOOKUP(E152,'Reference Records'!$F$90:$N$124,9,FALSE)),"")</f>
        <v/>
      </c>
      <c r="V152" s="780" t="str">
        <f>IF(IF(Language="French",G152,F152)=0,"",IF(Language="French",G152,F152))</f>
        <v/>
      </c>
      <c r="W152" s="787" t="str">
        <f t="shared" si="13"/>
        <v/>
      </c>
      <c r="X152" s="788" t="str">
        <f t="shared" si="14"/>
        <v>a1P3p000007XD2zEAG</v>
      </c>
      <c r="Y152" s="788" t="b">
        <f t="shared" si="15"/>
        <v>0</v>
      </c>
      <c r="Z152" s="788" t="b">
        <f t="shared" si="16"/>
        <v>1</v>
      </c>
      <c r="AA152" s="788" t="str">
        <f>IF(R152="",IFERROR(VLOOKUP(AC152,'Reference Records'!G$285:J437,3,0),""),IFERROR(VLOOKUP(AC152,'Reference Records'!H$285:J437,2,0),""))</f>
        <v/>
      </c>
      <c r="AB152" s="788" t="s">
        <v>1177</v>
      </c>
      <c r="AC152" s="777" t="e">
        <f t="shared" si="17"/>
        <v>#N/A</v>
      </c>
      <c r="AD152" s="777" t="str">
        <f t="shared" si="18"/>
        <v/>
      </c>
      <c r="AE152" s="777" t="str">
        <f t="array" ref="AE152">IFERROR(IF(INDEX($W$123:$W$174, MATCH(0, IF(AD152=$E$123:$E$174, COUNTIF($AE$122:$AE151, $W$123:$W$174), ""), 0))=0,"",INDEX($W$123:$W$174, MATCH(0, IF(AD152=$E$123:$E$174, COUNTIF($AE$122:$AE151, $W$123:$W$174), ""), 0))),"")</f>
        <v/>
      </c>
      <c r="AF152" s="777" t="str">
        <f t="shared" si="19"/>
        <v>|empty|</v>
      </c>
      <c r="AG152" s="777" t="str">
        <f t="shared" si="20"/>
        <v>INT-161407</v>
      </c>
      <c r="AH152" s="777" t="e">
        <f t="shared" si="21"/>
        <v>#N/A</v>
      </c>
      <c r="AI152" s="777">
        <f>IF(COUNTIF($AH$123:AH203,"&lt;="&amp;AH152)=0,"",COUNTIF($AH$123:AH203,"&lt;="&amp;AH152))</f>
        <v>51</v>
      </c>
      <c r="AJ152" s="777">
        <f>RANK(AI152,AI$123:AI203,1)</f>
        <v>1</v>
      </c>
      <c r="AK152" s="777" t="e">
        <f>INDEX(E$123:E203,MATCH(ROWS(AJ$123:AJ152),AJ$123:AJ203,0))</f>
        <v>#N/A</v>
      </c>
      <c r="AL152" s="777" t="e">
        <f>INDEX(K$123:K203,MATCH(ROWS(AJ$123:AJ152),AJ$123:AJ203,0))</f>
        <v>#N/A</v>
      </c>
      <c r="AM152" s="777" t="e">
        <f>INDEX(V$123:V203,MATCH(ROWS(AJ$123:AJ152),AJ$123:AJ203,0))</f>
        <v>#N/A</v>
      </c>
      <c r="AN152" s="777" t="e">
        <f t="shared" si="22"/>
        <v>#N/A</v>
      </c>
      <c r="AO152" s="777" t="e">
        <f t="shared" si="23"/>
        <v>#N/A</v>
      </c>
      <c r="AP152" s="777"/>
      <c r="AQ152" s="789" t="s">
        <v>1178</v>
      </c>
      <c r="AR152" s="108"/>
    </row>
    <row r="153" spans="1:44" ht="47.15" customHeight="1" x14ac:dyDescent="0.35">
      <c r="A153" s="147">
        <v>30</v>
      </c>
      <c r="B153" s="779"/>
      <c r="C153" s="779"/>
      <c r="D153" s="149"/>
      <c r="E153" s="780" t="str">
        <f>IFERROR(IF(AND(K153="",T153=""),"",(VLOOKUP(Q153,'Reference records(soft deleted)'!$B$59:$D$114,3,FALSE))),"")</f>
        <v/>
      </c>
      <c r="F153" s="781"/>
      <c r="G153" s="781"/>
      <c r="H153" s="782" t="str">
        <f>IF(R153="",IFERROR(VLOOKUP(AC153,'Reference Records'!G$285:J438,4,0),""),IFERROR(VLOOKUP(AC153,'Reference Records'!H$285:J438,3,0),""))</f>
        <v/>
      </c>
      <c r="I153" s="782"/>
      <c r="J153" s="783"/>
      <c r="K153" s="780" t="str">
        <f>IFERROR(VLOOKUP(INDEX('Reference Records'!E$284:E439,MATCH(R153,'Reference Records'!F$284:F439,0),1),'Reference Records'!B$125:C280,2,0),"")</f>
        <v/>
      </c>
      <c r="L153" s="782" t="e">
        <f>VLOOKUP(U153&amp;K153,'Reference Records'!H$126:I281,2,0)</f>
        <v>#N/A</v>
      </c>
      <c r="M153" s="782" t="e">
        <f>MATCH($L153,'Reference Records'!$E$285:$E$365,0)+ROW(Population_by_intervention) -1</f>
        <v>#N/A</v>
      </c>
      <c r="N153" s="782" t="e">
        <f>MATCH($L153,'Reference Records'!$E$285:$E$365,1)+ROW(Population_by_intervention) -1</f>
        <v>#N/A</v>
      </c>
      <c r="O153" s="782" t="e">
        <f>INDEX('Reference Records'!K$126:K281,MATCH(L153,'Reference Records'!B$126:B281,0))</f>
        <v>#N/A</v>
      </c>
      <c r="P153" s="782"/>
      <c r="Q153" s="784"/>
      <c r="R153" s="785"/>
      <c r="S153" s="782" t="str">
        <f>IFERROR(VLOOKUP(INDEX('Reference Records'!J$284:J439,MATCH(R153,'Reference Records'!F$284:F439),1),'Reference Records'!B$125:C280,2,0),"")</f>
        <v/>
      </c>
      <c r="T153" s="783"/>
      <c r="U153" s="786" t="str">
        <f>IFERROR(IF(VLOOKUP(E153,'Reference Records'!$F$90:$N$124,9,FALSE)=0,"",VLOOKUP(E153,'Reference Records'!$F$90:$N$124,9,FALSE)),"")</f>
        <v/>
      </c>
      <c r="V153" s="780" t="str">
        <f>IF(IF(Language="French",G153,F153)=0,"",IF(Language="French",G153,F153))</f>
        <v/>
      </c>
      <c r="W153" s="787" t="str">
        <f t="shared" si="13"/>
        <v/>
      </c>
      <c r="X153" s="788" t="str">
        <f t="shared" si="14"/>
        <v>a1P3p000007XD2zEAG</v>
      </c>
      <c r="Y153" s="788" t="b">
        <f t="shared" si="15"/>
        <v>0</v>
      </c>
      <c r="Z153" s="788" t="b">
        <f t="shared" si="16"/>
        <v>1</v>
      </c>
      <c r="AA153" s="788" t="str">
        <f>IF(R153="",IFERROR(VLOOKUP(AC153,'Reference Records'!G$285:J438,3,0),""),IFERROR(VLOOKUP(AC153,'Reference Records'!H$285:J438,2,0),""))</f>
        <v/>
      </c>
      <c r="AB153" s="788" t="s">
        <v>1179</v>
      </c>
      <c r="AC153" s="777" t="e">
        <f t="shared" si="17"/>
        <v>#N/A</v>
      </c>
      <c r="AD153" s="777" t="str">
        <f t="shared" si="18"/>
        <v/>
      </c>
      <c r="AE153" s="777" t="str">
        <f t="array" ref="AE153">IFERROR(IF(INDEX($W$123:$W$174, MATCH(0, IF(AD153=$E$123:$E$174, COUNTIF($AE$122:$AE152, $W$123:$W$174), ""), 0))=0,"",INDEX($W$123:$W$174, MATCH(0, IF(AD153=$E$123:$E$174, COUNTIF($AE$122:$AE152, $W$123:$W$174), ""), 0))),"")</f>
        <v/>
      </c>
      <c r="AF153" s="777" t="str">
        <f t="shared" si="19"/>
        <v>|empty|</v>
      </c>
      <c r="AG153" s="777" t="str">
        <f t="shared" si="20"/>
        <v>INT-161408</v>
      </c>
      <c r="AH153" s="777" t="e">
        <f t="shared" si="21"/>
        <v>#N/A</v>
      </c>
      <c r="AI153" s="777">
        <f>IF(COUNTIF($AH$123:AH204,"&lt;="&amp;AH153)=0,"",COUNTIF($AH$123:AH204,"&lt;="&amp;AH153))</f>
        <v>51</v>
      </c>
      <c r="AJ153" s="777">
        <f>RANK(AI153,AI$123:AI204,1)</f>
        <v>1</v>
      </c>
      <c r="AK153" s="777" t="e">
        <f>INDEX(E$123:E204,MATCH(ROWS(AJ$123:AJ153),AJ$123:AJ204,0))</f>
        <v>#N/A</v>
      </c>
      <c r="AL153" s="777" t="e">
        <f>INDEX(K$123:K204,MATCH(ROWS(AJ$123:AJ153),AJ$123:AJ204,0))</f>
        <v>#N/A</v>
      </c>
      <c r="AM153" s="777" t="e">
        <f>INDEX(V$123:V204,MATCH(ROWS(AJ$123:AJ153),AJ$123:AJ204,0))</f>
        <v>#N/A</v>
      </c>
      <c r="AN153" s="777" t="e">
        <f t="shared" si="22"/>
        <v>#N/A</v>
      </c>
      <c r="AO153" s="777" t="e">
        <f t="shared" si="23"/>
        <v>#N/A</v>
      </c>
      <c r="AP153" s="777"/>
      <c r="AQ153" s="789" t="s">
        <v>1180</v>
      </c>
      <c r="AR153" s="108"/>
    </row>
    <row r="154" spans="1:44" ht="47.15" customHeight="1" x14ac:dyDescent="0.35">
      <c r="A154" s="147">
        <v>31</v>
      </c>
      <c r="B154" s="779"/>
      <c r="C154" s="779"/>
      <c r="D154" s="149"/>
      <c r="E154" s="780" t="str">
        <f>IFERROR(IF(AND(K154="",T154=""),"",(VLOOKUP(Q154,'Reference records(soft deleted)'!$B$59:$D$114,3,FALSE))),"")</f>
        <v/>
      </c>
      <c r="F154" s="781"/>
      <c r="G154" s="781"/>
      <c r="H154" s="782" t="str">
        <f>IF(R154="",IFERROR(VLOOKUP(AC154,'Reference Records'!G$285:J439,4,0),""),IFERROR(VLOOKUP(AC154,'Reference Records'!H$285:J439,3,0),""))</f>
        <v/>
      </c>
      <c r="I154" s="782"/>
      <c r="J154" s="783"/>
      <c r="K154" s="780" t="str">
        <f>IFERROR(VLOOKUP(INDEX('Reference Records'!E$284:E440,MATCH(R154,'Reference Records'!F$284:F440,0),1),'Reference Records'!B$125:C281,2,0),"")</f>
        <v/>
      </c>
      <c r="L154" s="782" t="e">
        <f>VLOOKUP(U154&amp;K154,'Reference Records'!H$126:I282,2,0)</f>
        <v>#N/A</v>
      </c>
      <c r="M154" s="782" t="e">
        <f>MATCH($L154,'Reference Records'!$E$285:$E$365,0)+ROW(Population_by_intervention) -1</f>
        <v>#N/A</v>
      </c>
      <c r="N154" s="782" t="e">
        <f>MATCH($L154,'Reference Records'!$E$285:$E$365,1)+ROW(Population_by_intervention) -1</f>
        <v>#N/A</v>
      </c>
      <c r="O154" s="782" t="e">
        <f>INDEX('Reference Records'!K$126:K282,MATCH(L154,'Reference Records'!B$126:B282,0))</f>
        <v>#N/A</v>
      </c>
      <c r="P154" s="782"/>
      <c r="Q154" s="784"/>
      <c r="R154" s="785"/>
      <c r="S154" s="782" t="str">
        <f>IFERROR(VLOOKUP(INDEX('Reference Records'!J$284:J440,MATCH(R154,'Reference Records'!F$284:F440),1),'Reference Records'!B$125:C281,2,0),"")</f>
        <v/>
      </c>
      <c r="T154" s="783"/>
      <c r="U154" s="786" t="str">
        <f>IFERROR(IF(VLOOKUP(E154,'Reference Records'!$F$90:$N$124,9,FALSE)=0,"",VLOOKUP(E154,'Reference Records'!$F$90:$N$124,9,FALSE)),"")</f>
        <v/>
      </c>
      <c r="V154" s="780" t="str">
        <f>IF(IF(Language="French",G154,F154)=0,"",IF(Language="French",G154,F154))</f>
        <v/>
      </c>
      <c r="W154" s="787" t="str">
        <f t="shared" si="13"/>
        <v/>
      </c>
      <c r="X154" s="788" t="str">
        <f t="shared" si="14"/>
        <v>a1P3p000007XD2zEAG</v>
      </c>
      <c r="Y154" s="788" t="b">
        <f t="shared" si="15"/>
        <v>0</v>
      </c>
      <c r="Z154" s="788" t="b">
        <f t="shared" si="16"/>
        <v>1</v>
      </c>
      <c r="AA154" s="788" t="str">
        <f>IF(R154="",IFERROR(VLOOKUP(AC154,'Reference Records'!G$285:J439,3,0),""),IFERROR(VLOOKUP(AC154,'Reference Records'!H$285:J439,2,0),""))</f>
        <v/>
      </c>
      <c r="AB154" s="788" t="s">
        <v>1181</v>
      </c>
      <c r="AC154" s="777" t="e">
        <f t="shared" si="17"/>
        <v>#N/A</v>
      </c>
      <c r="AD154" s="777" t="str">
        <f t="shared" si="18"/>
        <v/>
      </c>
      <c r="AE154" s="777" t="str">
        <f t="array" ref="AE154">IFERROR(IF(INDEX($W$123:$W$174, MATCH(0, IF(AD154=$E$123:$E$174, COUNTIF($AE$122:$AE153, $W$123:$W$174), ""), 0))=0,"",INDEX($W$123:$W$174, MATCH(0, IF(AD154=$E$123:$E$174, COUNTIF($AE$122:$AE153, $W$123:$W$174), ""), 0))),"")</f>
        <v/>
      </c>
      <c r="AF154" s="777" t="str">
        <f t="shared" si="19"/>
        <v>|empty|</v>
      </c>
      <c r="AG154" s="777" t="str">
        <f t="shared" si="20"/>
        <v>INT-161409</v>
      </c>
      <c r="AH154" s="777" t="e">
        <f t="shared" si="21"/>
        <v>#N/A</v>
      </c>
      <c r="AI154" s="777">
        <f>IF(COUNTIF($AH$123:AH205,"&lt;="&amp;AH154)=0,"",COUNTIF($AH$123:AH205,"&lt;="&amp;AH154))</f>
        <v>51</v>
      </c>
      <c r="AJ154" s="777">
        <f>RANK(AI154,AI$123:AI205,1)</f>
        <v>1</v>
      </c>
      <c r="AK154" s="777" t="e">
        <f>INDEX(E$123:E205,MATCH(ROWS(AJ$123:AJ154),AJ$123:AJ205,0))</f>
        <v>#N/A</v>
      </c>
      <c r="AL154" s="777" t="e">
        <f>INDEX(K$123:K205,MATCH(ROWS(AJ$123:AJ154),AJ$123:AJ205,0))</f>
        <v>#N/A</v>
      </c>
      <c r="AM154" s="777" t="e">
        <f>INDEX(V$123:V205,MATCH(ROWS(AJ$123:AJ154),AJ$123:AJ205,0))</f>
        <v>#N/A</v>
      </c>
      <c r="AN154" s="777" t="e">
        <f t="shared" si="22"/>
        <v>#N/A</v>
      </c>
      <c r="AO154" s="777" t="e">
        <f t="shared" si="23"/>
        <v>#N/A</v>
      </c>
      <c r="AP154" s="777"/>
      <c r="AQ154" s="789" t="s">
        <v>1182</v>
      </c>
      <c r="AR154" s="108"/>
    </row>
    <row r="155" spans="1:44" ht="47.15" customHeight="1" x14ac:dyDescent="0.35">
      <c r="A155" s="147">
        <v>32</v>
      </c>
      <c r="B155" s="779"/>
      <c r="C155" s="779"/>
      <c r="D155" s="149"/>
      <c r="E155" s="780" t="str">
        <f>IFERROR(IF(AND(K155="",T155=""),"",(VLOOKUP(Q155,'Reference records(soft deleted)'!$B$59:$D$114,3,FALSE))),"")</f>
        <v/>
      </c>
      <c r="F155" s="781"/>
      <c r="G155" s="781"/>
      <c r="H155" s="782" t="str">
        <f>IF(R155="",IFERROR(VLOOKUP(AC155,'Reference Records'!G$285:J440,4,0),""),IFERROR(VLOOKUP(AC155,'Reference Records'!H$285:J440,3,0),""))</f>
        <v/>
      </c>
      <c r="I155" s="782"/>
      <c r="J155" s="783"/>
      <c r="K155" s="780" t="str">
        <f>IFERROR(VLOOKUP(INDEX('Reference Records'!E$284:E441,MATCH(R155,'Reference Records'!F$284:F441,0),1),'Reference Records'!B$125:C282,2,0),"")</f>
        <v/>
      </c>
      <c r="L155" s="782" t="e">
        <f>VLOOKUP(U155&amp;K155,'Reference Records'!H$126:I283,2,0)</f>
        <v>#N/A</v>
      </c>
      <c r="M155" s="782" t="e">
        <f>MATCH($L155,'Reference Records'!$E$285:$E$365,0)+ROW(Population_by_intervention) -1</f>
        <v>#N/A</v>
      </c>
      <c r="N155" s="782" t="e">
        <f>MATCH($L155,'Reference Records'!$E$285:$E$365,1)+ROW(Population_by_intervention) -1</f>
        <v>#N/A</v>
      </c>
      <c r="O155" s="782" t="e">
        <f>INDEX('Reference Records'!K$126:K283,MATCH(L155,'Reference Records'!B$126:B283,0))</f>
        <v>#N/A</v>
      </c>
      <c r="P155" s="782"/>
      <c r="Q155" s="784"/>
      <c r="R155" s="785"/>
      <c r="S155" s="782" t="str">
        <f>IFERROR(VLOOKUP(INDEX('Reference Records'!J$284:J441,MATCH(R155,'Reference Records'!F$284:F441),1),'Reference Records'!B$125:C282,2,0),"")</f>
        <v/>
      </c>
      <c r="T155" s="783"/>
      <c r="U155" s="786" t="str">
        <f>IFERROR(IF(VLOOKUP(E155,'Reference Records'!$F$90:$N$124,9,FALSE)=0,"",VLOOKUP(E155,'Reference Records'!$F$90:$N$124,9,FALSE)),"")</f>
        <v/>
      </c>
      <c r="V155" s="780" t="str">
        <f>IF(IF(Language="French",G155,F155)=0,"",IF(Language="French",G155,F155))</f>
        <v/>
      </c>
      <c r="W155" s="787" t="str">
        <f t="shared" si="13"/>
        <v/>
      </c>
      <c r="X155" s="788" t="str">
        <f t="shared" si="14"/>
        <v>a1P3p000007XD2zEAG</v>
      </c>
      <c r="Y155" s="788" t="b">
        <f t="shared" si="15"/>
        <v>0</v>
      </c>
      <c r="Z155" s="788" t="b">
        <f t="shared" si="16"/>
        <v>1</v>
      </c>
      <c r="AA155" s="788" t="str">
        <f>IF(R155="",IFERROR(VLOOKUP(AC155,'Reference Records'!G$285:J440,3,0),""),IFERROR(VLOOKUP(AC155,'Reference Records'!H$285:J440,2,0),""))</f>
        <v/>
      </c>
      <c r="AB155" s="788" t="s">
        <v>1183</v>
      </c>
      <c r="AC155" s="777" t="e">
        <f t="shared" si="17"/>
        <v>#N/A</v>
      </c>
      <c r="AD155" s="777" t="str">
        <f t="shared" si="18"/>
        <v/>
      </c>
      <c r="AE155" s="777" t="str">
        <f t="array" ref="AE155">IFERROR(IF(INDEX($W$123:$W$174, MATCH(0, IF(AD155=$E$123:$E$174, COUNTIF($AE$122:$AE154, $W$123:$W$174), ""), 0))=0,"",INDEX($W$123:$W$174, MATCH(0, IF(AD155=$E$123:$E$174, COUNTIF($AE$122:$AE154, $W$123:$W$174), ""), 0))),"")</f>
        <v/>
      </c>
      <c r="AF155" s="777" t="str">
        <f t="shared" si="19"/>
        <v>|empty|</v>
      </c>
      <c r="AG155" s="777" t="str">
        <f t="shared" si="20"/>
        <v>INT-161410</v>
      </c>
      <c r="AH155" s="777" t="e">
        <f t="shared" si="21"/>
        <v>#N/A</v>
      </c>
      <c r="AI155" s="777">
        <f>IF(COUNTIF($AH$123:AH206,"&lt;="&amp;AH155)=0,"",COUNTIF($AH$123:AH206,"&lt;="&amp;AH155))</f>
        <v>51</v>
      </c>
      <c r="AJ155" s="777">
        <f>RANK(AI155,AI$123:AI206,1)</f>
        <v>1</v>
      </c>
      <c r="AK155" s="777" t="e">
        <f>INDEX(E$123:E206,MATCH(ROWS(AJ$123:AJ155),AJ$123:AJ206,0))</f>
        <v>#N/A</v>
      </c>
      <c r="AL155" s="777" t="e">
        <f>INDEX(K$123:K206,MATCH(ROWS(AJ$123:AJ155),AJ$123:AJ206,0))</f>
        <v>#N/A</v>
      </c>
      <c r="AM155" s="777" t="e">
        <f>INDEX(V$123:V206,MATCH(ROWS(AJ$123:AJ155),AJ$123:AJ206,0))</f>
        <v>#N/A</v>
      </c>
      <c r="AN155" s="777" t="e">
        <f t="shared" si="22"/>
        <v>#N/A</v>
      </c>
      <c r="AO155" s="777" t="e">
        <f t="shared" si="23"/>
        <v>#N/A</v>
      </c>
      <c r="AP155" s="777"/>
      <c r="AQ155" s="789" t="s">
        <v>1184</v>
      </c>
      <c r="AR155" s="108"/>
    </row>
    <row r="156" spans="1:44" ht="47.15" customHeight="1" x14ac:dyDescent="0.35">
      <c r="A156" s="147">
        <v>33</v>
      </c>
      <c r="B156" s="779"/>
      <c r="C156" s="779"/>
      <c r="D156" s="149"/>
      <c r="E156" s="780" t="str">
        <f>IFERROR(IF(AND(K156="",T156=""),"",(VLOOKUP(Q156,'Reference records(soft deleted)'!$B$59:$D$114,3,FALSE))),"")</f>
        <v/>
      </c>
      <c r="F156" s="781"/>
      <c r="G156" s="781"/>
      <c r="H156" s="782" t="str">
        <f>IF(R156="",IFERROR(VLOOKUP(AC156,'Reference Records'!G$285:J441,4,0),""),IFERROR(VLOOKUP(AC156,'Reference Records'!H$285:J441,3,0),""))</f>
        <v/>
      </c>
      <c r="I156" s="782"/>
      <c r="J156" s="783"/>
      <c r="K156" s="780" t="str">
        <f>IFERROR(VLOOKUP(INDEX('Reference Records'!E$284:E442,MATCH(R156,'Reference Records'!F$284:F442,0),1),'Reference Records'!B$125:C283,2,0),"")</f>
        <v/>
      </c>
      <c r="L156" s="782" t="e">
        <f>VLOOKUP(U156&amp;K156,'Reference Records'!H$126:I284,2,0)</f>
        <v>#N/A</v>
      </c>
      <c r="M156" s="782" t="e">
        <f>MATCH($L156,'Reference Records'!$E$285:$E$365,0)+ROW(Population_by_intervention) -1</f>
        <v>#N/A</v>
      </c>
      <c r="N156" s="782" t="e">
        <f>MATCH($L156,'Reference Records'!$E$285:$E$365,1)+ROW(Population_by_intervention) -1</f>
        <v>#N/A</v>
      </c>
      <c r="O156" s="782" t="e">
        <f>INDEX('Reference Records'!K$126:K284,MATCH(L156,'Reference Records'!B$126:B284,0))</f>
        <v>#N/A</v>
      </c>
      <c r="P156" s="782"/>
      <c r="Q156" s="784"/>
      <c r="R156" s="785"/>
      <c r="S156" s="782" t="str">
        <f>IFERROR(VLOOKUP(INDEX('Reference Records'!J$284:J442,MATCH(R156,'Reference Records'!F$284:F442),1),'Reference Records'!B$125:C283,2,0),"")</f>
        <v/>
      </c>
      <c r="T156" s="783"/>
      <c r="U156" s="786" t="str">
        <f>IFERROR(IF(VLOOKUP(E156,'Reference Records'!$F$90:$N$124,9,FALSE)=0,"",VLOOKUP(E156,'Reference Records'!$F$90:$N$124,9,FALSE)),"")</f>
        <v/>
      </c>
      <c r="V156" s="780" t="str">
        <f>IF(IF(Language="French",G156,F156)=0,"",IF(Language="French",G156,F156))</f>
        <v/>
      </c>
      <c r="W156" s="787" t="str">
        <f t="shared" si="13"/>
        <v/>
      </c>
      <c r="X156" s="788" t="str">
        <f t="shared" si="14"/>
        <v>a1P3p000007XD2zEAG</v>
      </c>
      <c r="Y156" s="788" t="b">
        <f t="shared" si="15"/>
        <v>0</v>
      </c>
      <c r="Z156" s="788" t="b">
        <f t="shared" si="16"/>
        <v>1</v>
      </c>
      <c r="AA156" s="788" t="str">
        <f>IF(R156="",IFERROR(VLOOKUP(AC156,'Reference Records'!G$285:J441,3,0),""),IFERROR(VLOOKUP(AC156,'Reference Records'!H$285:J441,2,0),""))</f>
        <v/>
      </c>
      <c r="AB156" s="788" t="s">
        <v>1185</v>
      </c>
      <c r="AC156" s="777" t="e">
        <f t="shared" si="17"/>
        <v>#N/A</v>
      </c>
      <c r="AD156" s="777" t="str">
        <f t="shared" si="18"/>
        <v/>
      </c>
      <c r="AE156" s="777" t="str">
        <f t="array" ref="AE156">IFERROR(IF(INDEX($W$123:$W$174, MATCH(0, IF(AD156=$E$123:$E$174, COUNTIF($AE$122:$AE155, $W$123:$W$174), ""), 0))=0,"",INDEX($W$123:$W$174, MATCH(0, IF(AD156=$E$123:$E$174, COUNTIF($AE$122:$AE155, $W$123:$W$174), ""), 0))),"")</f>
        <v/>
      </c>
      <c r="AF156" s="777" t="str">
        <f t="shared" si="19"/>
        <v>|empty|</v>
      </c>
      <c r="AG156" s="777" t="str">
        <f t="shared" si="20"/>
        <v>INT-161411</v>
      </c>
      <c r="AH156" s="777" t="e">
        <f t="shared" si="21"/>
        <v>#N/A</v>
      </c>
      <c r="AI156" s="777">
        <f>IF(COUNTIF($AH$123:AH207,"&lt;="&amp;AH156)=0,"",COUNTIF($AH$123:AH207,"&lt;="&amp;AH156))</f>
        <v>51</v>
      </c>
      <c r="AJ156" s="777">
        <f>RANK(AI156,AI$123:AI207,1)</f>
        <v>1</v>
      </c>
      <c r="AK156" s="777" t="e">
        <f>INDEX(E$123:E207,MATCH(ROWS(AJ$123:AJ156),AJ$123:AJ207,0))</f>
        <v>#N/A</v>
      </c>
      <c r="AL156" s="777" t="e">
        <f>INDEX(K$123:K207,MATCH(ROWS(AJ$123:AJ156),AJ$123:AJ207,0))</f>
        <v>#N/A</v>
      </c>
      <c r="AM156" s="777" t="e">
        <f>INDEX(V$123:V207,MATCH(ROWS(AJ$123:AJ156),AJ$123:AJ207,0))</f>
        <v>#N/A</v>
      </c>
      <c r="AN156" s="777" t="e">
        <f t="shared" si="22"/>
        <v>#N/A</v>
      </c>
      <c r="AO156" s="777" t="e">
        <f t="shared" si="23"/>
        <v>#N/A</v>
      </c>
      <c r="AP156" s="777"/>
      <c r="AQ156" s="789" t="s">
        <v>1186</v>
      </c>
      <c r="AR156" s="108"/>
    </row>
    <row r="157" spans="1:44" ht="47.15" customHeight="1" x14ac:dyDescent="0.35">
      <c r="A157" s="147">
        <v>34</v>
      </c>
      <c r="B157" s="779"/>
      <c r="C157" s="779"/>
      <c r="D157" s="149"/>
      <c r="E157" s="780" t="str">
        <f>IFERROR(IF(AND(K157="",T157=""),"",(VLOOKUP(Q157,'Reference records(soft deleted)'!$B$59:$D$114,3,FALSE))),"")</f>
        <v/>
      </c>
      <c r="F157" s="781"/>
      <c r="G157" s="781"/>
      <c r="H157" s="782" t="str">
        <f>IF(R157="",IFERROR(VLOOKUP(AC157,'Reference Records'!G$285:J442,4,0),""),IFERROR(VLOOKUP(AC157,'Reference Records'!H$285:J442,3,0),""))</f>
        <v/>
      </c>
      <c r="I157" s="782"/>
      <c r="J157" s="783"/>
      <c r="K157" s="780" t="str">
        <f>IFERROR(VLOOKUP(INDEX('Reference Records'!E$284:E443,MATCH(R157,'Reference Records'!F$284:F443,0),1),'Reference Records'!B$125:C284,2,0),"")</f>
        <v/>
      </c>
      <c r="L157" s="782" t="e">
        <f>VLOOKUP(U157&amp;K157,'Reference Records'!H$126:I285,2,0)</f>
        <v>#N/A</v>
      </c>
      <c r="M157" s="782" t="e">
        <f>MATCH($L157,'Reference Records'!$E$285:$E$365,0)+ROW(Population_by_intervention) -1</f>
        <v>#N/A</v>
      </c>
      <c r="N157" s="782" t="e">
        <f>MATCH($L157,'Reference Records'!$E$285:$E$365,1)+ROW(Population_by_intervention) -1</f>
        <v>#N/A</v>
      </c>
      <c r="O157" s="782" t="e">
        <f>INDEX('Reference Records'!K$126:K285,MATCH(L157,'Reference Records'!B$126:B285,0))</f>
        <v>#N/A</v>
      </c>
      <c r="P157" s="782"/>
      <c r="Q157" s="784"/>
      <c r="R157" s="785"/>
      <c r="S157" s="782" t="str">
        <f>IFERROR(VLOOKUP(INDEX('Reference Records'!J$284:J443,MATCH(R157,'Reference Records'!F$284:F443),1),'Reference Records'!B$125:C284,2,0),"")</f>
        <v/>
      </c>
      <c r="T157" s="783"/>
      <c r="U157" s="786" t="str">
        <f>IFERROR(IF(VLOOKUP(E157,'Reference Records'!$F$90:$N$124,9,FALSE)=0,"",VLOOKUP(E157,'Reference Records'!$F$90:$N$124,9,FALSE)),"")</f>
        <v/>
      </c>
      <c r="V157" s="780" t="str">
        <f>IF(IF(Language="French",G157,F157)=0,"",IF(Language="French",G157,F157))</f>
        <v/>
      </c>
      <c r="W157" s="787" t="str">
        <f t="shared" si="13"/>
        <v/>
      </c>
      <c r="X157" s="788" t="str">
        <f t="shared" si="14"/>
        <v>a1P3p000007XD2zEAG</v>
      </c>
      <c r="Y157" s="788" t="b">
        <f t="shared" si="15"/>
        <v>0</v>
      </c>
      <c r="Z157" s="788" t="b">
        <f t="shared" si="16"/>
        <v>1</v>
      </c>
      <c r="AA157" s="788" t="str">
        <f>IF(R157="",IFERROR(VLOOKUP(AC157,'Reference Records'!G$285:J442,3,0),""),IFERROR(VLOOKUP(AC157,'Reference Records'!H$285:J442,2,0),""))</f>
        <v/>
      </c>
      <c r="AB157" s="788" t="s">
        <v>1187</v>
      </c>
      <c r="AC157" s="777" t="e">
        <f t="shared" si="17"/>
        <v>#N/A</v>
      </c>
      <c r="AD157" s="777" t="str">
        <f t="shared" si="18"/>
        <v/>
      </c>
      <c r="AE157" s="777" t="str">
        <f t="array" ref="AE157">IFERROR(IF(INDEX($W$123:$W$174, MATCH(0, IF(AD157=$E$123:$E$174, COUNTIF($AE$122:$AE156, $W$123:$W$174), ""), 0))=0,"",INDEX($W$123:$W$174, MATCH(0, IF(AD157=$E$123:$E$174, COUNTIF($AE$122:$AE156, $W$123:$W$174), ""), 0))),"")</f>
        <v/>
      </c>
      <c r="AF157" s="777" t="str">
        <f t="shared" si="19"/>
        <v>|empty|</v>
      </c>
      <c r="AG157" s="777" t="str">
        <f t="shared" si="20"/>
        <v>INT-161412</v>
      </c>
      <c r="AH157" s="777" t="e">
        <f t="shared" si="21"/>
        <v>#N/A</v>
      </c>
      <c r="AI157" s="777">
        <f>IF(COUNTIF($AH$123:AH208,"&lt;="&amp;AH157)=0,"",COUNTIF($AH$123:AH208,"&lt;="&amp;AH157))</f>
        <v>51</v>
      </c>
      <c r="AJ157" s="777">
        <f>RANK(AI157,AI$123:AI208,1)</f>
        <v>1</v>
      </c>
      <c r="AK157" s="777" t="e">
        <f>INDEX(E$123:E208,MATCH(ROWS(AJ$123:AJ157),AJ$123:AJ208,0))</f>
        <v>#N/A</v>
      </c>
      <c r="AL157" s="777" t="e">
        <f>INDEX(K$123:K208,MATCH(ROWS(AJ$123:AJ157),AJ$123:AJ208,0))</f>
        <v>#N/A</v>
      </c>
      <c r="AM157" s="777" t="e">
        <f>INDEX(V$123:V208,MATCH(ROWS(AJ$123:AJ157),AJ$123:AJ208,0))</f>
        <v>#N/A</v>
      </c>
      <c r="AN157" s="777" t="e">
        <f t="shared" si="22"/>
        <v>#N/A</v>
      </c>
      <c r="AO157" s="777" t="e">
        <f t="shared" si="23"/>
        <v>#N/A</v>
      </c>
      <c r="AP157" s="777"/>
      <c r="AQ157" s="789" t="s">
        <v>1188</v>
      </c>
      <c r="AR157" s="108"/>
    </row>
    <row r="158" spans="1:44" ht="47.15" customHeight="1" x14ac:dyDescent="0.35">
      <c r="A158" s="147">
        <v>35</v>
      </c>
      <c r="B158" s="779"/>
      <c r="C158" s="779"/>
      <c r="D158" s="149"/>
      <c r="E158" s="780" t="str">
        <f>IFERROR(IF(AND(K158="",T158=""),"",(VLOOKUP(Q158,'Reference records(soft deleted)'!$B$59:$D$114,3,FALSE))),"")</f>
        <v/>
      </c>
      <c r="F158" s="781"/>
      <c r="G158" s="781"/>
      <c r="H158" s="782" t="str">
        <f>IF(R158="",IFERROR(VLOOKUP(AC158,'Reference Records'!G$285:J443,4,0),""),IFERROR(VLOOKUP(AC158,'Reference Records'!H$285:J443,3,0),""))</f>
        <v/>
      </c>
      <c r="I158" s="782"/>
      <c r="J158" s="783"/>
      <c r="K158" s="780" t="str">
        <f>IFERROR(VLOOKUP(INDEX('Reference Records'!E$284:E444,MATCH(R158,'Reference Records'!F$284:F444,0),1),'Reference Records'!B$125:C285,2,0),"")</f>
        <v/>
      </c>
      <c r="L158" s="782" t="e">
        <f>VLOOKUP(U158&amp;K158,'Reference Records'!H$126:I286,2,0)</f>
        <v>#N/A</v>
      </c>
      <c r="M158" s="782" t="e">
        <f>MATCH($L158,'Reference Records'!$E$285:$E$365,0)+ROW(Population_by_intervention) -1</f>
        <v>#N/A</v>
      </c>
      <c r="N158" s="782" t="e">
        <f>MATCH($L158,'Reference Records'!$E$285:$E$365,1)+ROW(Population_by_intervention) -1</f>
        <v>#N/A</v>
      </c>
      <c r="O158" s="782" t="e">
        <f>INDEX('Reference Records'!K$126:K286,MATCH(L158,'Reference Records'!B$126:B286,0))</f>
        <v>#N/A</v>
      </c>
      <c r="P158" s="782"/>
      <c r="Q158" s="784"/>
      <c r="R158" s="785"/>
      <c r="S158" s="782" t="str">
        <f>IFERROR(VLOOKUP(INDEX('Reference Records'!J$284:J444,MATCH(R158,'Reference Records'!F$284:F444),1),'Reference Records'!B$125:C285,2,0),"")</f>
        <v/>
      </c>
      <c r="T158" s="783"/>
      <c r="U158" s="786" t="str">
        <f>IFERROR(IF(VLOOKUP(E158,'Reference Records'!$F$90:$N$124,9,FALSE)=0,"",VLOOKUP(E158,'Reference Records'!$F$90:$N$124,9,FALSE)),"")</f>
        <v/>
      </c>
      <c r="V158" s="780" t="str">
        <f>IF(IF(Language="French",G158,F158)=0,"",IF(Language="French",G158,F158))</f>
        <v/>
      </c>
      <c r="W158" s="787" t="str">
        <f t="shared" si="13"/>
        <v/>
      </c>
      <c r="X158" s="788" t="str">
        <f t="shared" si="14"/>
        <v>a1P3p000007XD2zEAG</v>
      </c>
      <c r="Y158" s="788" t="b">
        <f t="shared" si="15"/>
        <v>0</v>
      </c>
      <c r="Z158" s="788" t="b">
        <f t="shared" si="16"/>
        <v>1</v>
      </c>
      <c r="AA158" s="788" t="str">
        <f>IF(R158="",IFERROR(VLOOKUP(AC158,'Reference Records'!G$285:J443,3,0),""),IFERROR(VLOOKUP(AC158,'Reference Records'!H$285:J443,2,0),""))</f>
        <v/>
      </c>
      <c r="AB158" s="788" t="s">
        <v>1189</v>
      </c>
      <c r="AC158" s="777" t="e">
        <f t="shared" si="17"/>
        <v>#N/A</v>
      </c>
      <c r="AD158" s="777" t="str">
        <f t="shared" si="18"/>
        <v/>
      </c>
      <c r="AE158" s="777" t="str">
        <f t="array" ref="AE158">IFERROR(IF(INDEX($W$123:$W$174, MATCH(0, IF(AD158=$E$123:$E$174, COUNTIF($AE$122:$AE157, $W$123:$W$174), ""), 0))=0,"",INDEX($W$123:$W$174, MATCH(0, IF(AD158=$E$123:$E$174, COUNTIF($AE$122:$AE157, $W$123:$W$174), ""), 0))),"")</f>
        <v/>
      </c>
      <c r="AF158" s="777" t="str">
        <f t="shared" si="19"/>
        <v>|empty|</v>
      </c>
      <c r="AG158" s="777" t="str">
        <f t="shared" si="20"/>
        <v>INT-161413</v>
      </c>
      <c r="AH158" s="777" t="e">
        <f t="shared" si="21"/>
        <v>#N/A</v>
      </c>
      <c r="AI158" s="777">
        <f>IF(COUNTIF($AH$123:AH209,"&lt;="&amp;AH158)=0,"",COUNTIF($AH$123:AH209,"&lt;="&amp;AH158))</f>
        <v>51</v>
      </c>
      <c r="AJ158" s="777">
        <f>RANK(AI158,AI$123:AI209,1)</f>
        <v>1</v>
      </c>
      <c r="AK158" s="777" t="e">
        <f>INDEX(E$123:E209,MATCH(ROWS(AJ$123:AJ158),AJ$123:AJ209,0))</f>
        <v>#N/A</v>
      </c>
      <c r="AL158" s="777" t="e">
        <f>INDEX(K$123:K209,MATCH(ROWS(AJ$123:AJ158),AJ$123:AJ209,0))</f>
        <v>#N/A</v>
      </c>
      <c r="AM158" s="777" t="e">
        <f>INDEX(V$123:V209,MATCH(ROWS(AJ$123:AJ158),AJ$123:AJ209,0))</f>
        <v>#N/A</v>
      </c>
      <c r="AN158" s="777" t="e">
        <f t="shared" si="22"/>
        <v>#N/A</v>
      </c>
      <c r="AO158" s="777" t="e">
        <f t="shared" si="23"/>
        <v>#N/A</v>
      </c>
      <c r="AP158" s="777"/>
      <c r="AQ158" s="789" t="s">
        <v>1190</v>
      </c>
      <c r="AR158" s="108"/>
    </row>
    <row r="159" spans="1:44" ht="47.15" customHeight="1" x14ac:dyDescent="0.35">
      <c r="A159" s="147">
        <v>36</v>
      </c>
      <c r="B159" s="779"/>
      <c r="C159" s="779"/>
      <c r="D159" s="149"/>
      <c r="E159" s="780" t="str">
        <f>IFERROR(IF(AND(K159="",T159=""),"",(VLOOKUP(Q159,'Reference records(soft deleted)'!$B$59:$D$114,3,FALSE))),"")</f>
        <v/>
      </c>
      <c r="F159" s="781"/>
      <c r="G159" s="781"/>
      <c r="H159" s="782" t="str">
        <f>IF(R159="",IFERROR(VLOOKUP(AC159,'Reference Records'!G$285:J444,4,0),""),IFERROR(VLOOKUP(AC159,'Reference Records'!H$285:J444,3,0),""))</f>
        <v/>
      </c>
      <c r="I159" s="782"/>
      <c r="J159" s="783"/>
      <c r="K159" s="780" t="str">
        <f>IFERROR(VLOOKUP(INDEX('Reference Records'!E$284:E445,MATCH(R159,'Reference Records'!F$284:F445,0),1),'Reference Records'!B$125:C286,2,0),"")</f>
        <v/>
      </c>
      <c r="L159" s="782" t="e">
        <f>VLOOKUP(U159&amp;K159,'Reference Records'!H$126:I365,2,0)</f>
        <v>#N/A</v>
      </c>
      <c r="M159" s="782" t="e">
        <f>MATCH($L159,'Reference Records'!$E$285:$E$365,0)+ROW(Population_by_intervention) -1</f>
        <v>#N/A</v>
      </c>
      <c r="N159" s="782" t="e">
        <f>MATCH($L159,'Reference Records'!$E$285:$E$365,1)+ROW(Population_by_intervention) -1</f>
        <v>#N/A</v>
      </c>
      <c r="O159" s="782" t="e">
        <f>INDEX('Reference Records'!K$126:K365,MATCH(L159,'Reference Records'!B$126:B365,0))</f>
        <v>#N/A</v>
      </c>
      <c r="P159" s="782"/>
      <c r="Q159" s="784"/>
      <c r="R159" s="785"/>
      <c r="S159" s="782" t="str">
        <f>IFERROR(VLOOKUP(INDEX('Reference Records'!J$284:J445,MATCH(R159,'Reference Records'!F$284:F445),1),'Reference Records'!B$125:C286,2,0),"")</f>
        <v/>
      </c>
      <c r="T159" s="783"/>
      <c r="U159" s="786" t="str">
        <f>IFERROR(IF(VLOOKUP(E159,'Reference Records'!$F$90:$N$124,9,FALSE)=0,"",VLOOKUP(E159,'Reference Records'!$F$90:$N$124,9,FALSE)),"")</f>
        <v/>
      </c>
      <c r="V159" s="780" t="str">
        <f>IF(IF(Language="French",G159,F159)=0,"",IF(Language="French",G159,F159))</f>
        <v/>
      </c>
      <c r="W159" s="787" t="str">
        <f t="shared" si="13"/>
        <v/>
      </c>
      <c r="X159" s="788" t="str">
        <f t="shared" si="14"/>
        <v>a1P3p000007XD2zEAG</v>
      </c>
      <c r="Y159" s="788" t="b">
        <f t="shared" si="15"/>
        <v>0</v>
      </c>
      <c r="Z159" s="788" t="b">
        <f t="shared" si="16"/>
        <v>1</v>
      </c>
      <c r="AA159" s="788" t="str">
        <f>IF(R159="",IFERROR(VLOOKUP(AC159,'Reference Records'!G$285:J444,3,0),""),IFERROR(VLOOKUP(AC159,'Reference Records'!H$285:J444,2,0),""))</f>
        <v/>
      </c>
      <c r="AB159" s="788" t="s">
        <v>1191</v>
      </c>
      <c r="AC159" s="777" t="e">
        <f t="shared" si="17"/>
        <v>#N/A</v>
      </c>
      <c r="AD159" s="777" t="str">
        <f t="shared" si="18"/>
        <v/>
      </c>
      <c r="AE159" s="777" t="str">
        <f t="array" ref="AE159">IFERROR(IF(INDEX($W$123:$W$174, MATCH(0, IF(AD159=$E$123:$E$174, COUNTIF($AE$122:$AE158, $W$123:$W$174), ""), 0))=0,"",INDEX($W$123:$W$174, MATCH(0, IF(AD159=$E$123:$E$174, COUNTIF($AE$122:$AE158, $W$123:$W$174), ""), 0))),"")</f>
        <v/>
      </c>
      <c r="AF159" s="777" t="str">
        <f t="shared" si="19"/>
        <v>|empty|</v>
      </c>
      <c r="AG159" s="777" t="str">
        <f t="shared" si="20"/>
        <v>INT-161414</v>
      </c>
      <c r="AH159" s="777" t="e">
        <f t="shared" si="21"/>
        <v>#N/A</v>
      </c>
      <c r="AI159" s="777">
        <f>IF(COUNTIF($AH$123:AH210,"&lt;="&amp;AH159)=0,"",COUNTIF($AH$123:AH210,"&lt;="&amp;AH159))</f>
        <v>51</v>
      </c>
      <c r="AJ159" s="777">
        <f>RANK(AI159,AI$123:AI210,1)</f>
        <v>1</v>
      </c>
      <c r="AK159" s="777" t="e">
        <f>INDEX(E$123:E210,MATCH(ROWS(AJ$123:AJ159),AJ$123:AJ210,0))</f>
        <v>#N/A</v>
      </c>
      <c r="AL159" s="777" t="e">
        <f>INDEX(K$123:K210,MATCH(ROWS(AJ$123:AJ159),AJ$123:AJ210,0))</f>
        <v>#N/A</v>
      </c>
      <c r="AM159" s="777" t="e">
        <f>INDEX(V$123:V210,MATCH(ROWS(AJ$123:AJ159),AJ$123:AJ210,0))</f>
        <v>#N/A</v>
      </c>
      <c r="AN159" s="777" t="e">
        <f t="shared" si="22"/>
        <v>#N/A</v>
      </c>
      <c r="AO159" s="777" t="e">
        <f t="shared" si="23"/>
        <v>#N/A</v>
      </c>
      <c r="AP159" s="777"/>
      <c r="AQ159" s="789" t="s">
        <v>1192</v>
      </c>
      <c r="AR159" s="108"/>
    </row>
    <row r="160" spans="1:44" ht="47.15" customHeight="1" x14ac:dyDescent="0.35">
      <c r="A160" s="147">
        <v>37</v>
      </c>
      <c r="B160" s="779"/>
      <c r="C160" s="779"/>
      <c r="D160" s="149"/>
      <c r="E160" s="780" t="str">
        <f>IFERROR(IF(AND(K160="",T160=""),"",(VLOOKUP(Q160,'Reference records(soft deleted)'!$B$59:$D$114,3,FALSE))),"")</f>
        <v/>
      </c>
      <c r="F160" s="781"/>
      <c r="G160" s="781"/>
      <c r="H160" s="782" t="str">
        <f>IF(R160="",IFERROR(VLOOKUP(AC160,'Reference Records'!G$285:J445,4,0),""),IFERROR(VLOOKUP(AC160,'Reference Records'!H$285:J445,3,0),""))</f>
        <v/>
      </c>
      <c r="I160" s="782"/>
      <c r="J160" s="783"/>
      <c r="K160" s="780" t="str">
        <f>IFERROR(VLOOKUP(INDEX('Reference Records'!E$284:E446,MATCH(R160,'Reference Records'!F$284:F446,0),1),'Reference Records'!B$125:C365,2,0),"")</f>
        <v/>
      </c>
      <c r="L160" s="782" t="e">
        <f>VLOOKUP(U160&amp;K160,'Reference Records'!H$126:I366,2,0)</f>
        <v>#N/A</v>
      </c>
      <c r="M160" s="782" t="e">
        <f>MATCH($L160,'Reference Records'!$E$285:$E$365,0)+ROW(Population_by_intervention) -1</f>
        <v>#N/A</v>
      </c>
      <c r="N160" s="782" t="e">
        <f>MATCH($L160,'Reference Records'!$E$285:$E$365,1)+ROW(Population_by_intervention) -1</f>
        <v>#N/A</v>
      </c>
      <c r="O160" s="782" t="e">
        <f>INDEX('Reference Records'!K$126:K366,MATCH(L160,'Reference Records'!B$126:B366,0))</f>
        <v>#N/A</v>
      </c>
      <c r="P160" s="782"/>
      <c r="Q160" s="784"/>
      <c r="R160" s="785"/>
      <c r="S160" s="782" t="str">
        <f>IFERROR(VLOOKUP(INDEX('Reference Records'!J$284:J446,MATCH(R160,'Reference Records'!F$284:F446),1),'Reference Records'!B$125:C365,2,0),"")</f>
        <v/>
      </c>
      <c r="T160" s="783"/>
      <c r="U160" s="786" t="str">
        <f>IFERROR(IF(VLOOKUP(E160,'Reference Records'!$F$90:$N$124,9,FALSE)=0,"",VLOOKUP(E160,'Reference Records'!$F$90:$N$124,9,FALSE)),"")</f>
        <v/>
      </c>
      <c r="V160" s="780" t="str">
        <f>IF(IF(Language="French",G160,F160)=0,"",IF(Language="French",G160,F160))</f>
        <v/>
      </c>
      <c r="W160" s="787" t="str">
        <f t="shared" si="13"/>
        <v/>
      </c>
      <c r="X160" s="788" t="str">
        <f t="shared" si="14"/>
        <v>a1P3p000007XD2zEAG</v>
      </c>
      <c r="Y160" s="788" t="b">
        <f t="shared" si="15"/>
        <v>0</v>
      </c>
      <c r="Z160" s="788" t="b">
        <f t="shared" si="16"/>
        <v>1</v>
      </c>
      <c r="AA160" s="788" t="str">
        <f>IF(R160="",IFERROR(VLOOKUP(AC160,'Reference Records'!G$285:J445,3,0),""),IFERROR(VLOOKUP(AC160,'Reference Records'!H$285:J445,2,0),""))</f>
        <v/>
      </c>
      <c r="AB160" s="788" t="s">
        <v>1193</v>
      </c>
      <c r="AC160" s="777" t="e">
        <f t="shared" si="17"/>
        <v>#N/A</v>
      </c>
      <c r="AD160" s="777" t="str">
        <f t="shared" si="18"/>
        <v/>
      </c>
      <c r="AE160" s="777" t="str">
        <f t="array" ref="AE160">IFERROR(IF(INDEX($W$123:$W$174, MATCH(0, IF(AD160=$E$123:$E$174, COUNTIF($AE$122:$AE159, $W$123:$W$174), ""), 0))=0,"",INDEX($W$123:$W$174, MATCH(0, IF(AD160=$E$123:$E$174, COUNTIF($AE$122:$AE159, $W$123:$W$174), ""), 0))),"")</f>
        <v/>
      </c>
      <c r="AF160" s="777" t="str">
        <f t="shared" si="19"/>
        <v>|empty|</v>
      </c>
      <c r="AG160" s="777" t="str">
        <f t="shared" si="20"/>
        <v>INT-161415</v>
      </c>
      <c r="AH160" s="777" t="e">
        <f t="shared" si="21"/>
        <v>#N/A</v>
      </c>
      <c r="AI160" s="777">
        <f>IF(COUNTIF($AH$123:AH211,"&lt;="&amp;AH160)=0,"",COUNTIF($AH$123:AH211,"&lt;="&amp;AH160))</f>
        <v>51</v>
      </c>
      <c r="AJ160" s="777">
        <f>RANK(AI160,AI$123:AI211,1)</f>
        <v>1</v>
      </c>
      <c r="AK160" s="777" t="e">
        <f>INDEX(E$123:E211,MATCH(ROWS(AJ$123:AJ160),AJ$123:AJ211,0))</f>
        <v>#N/A</v>
      </c>
      <c r="AL160" s="777" t="e">
        <f>INDEX(K$123:K211,MATCH(ROWS(AJ$123:AJ160),AJ$123:AJ211,0))</f>
        <v>#N/A</v>
      </c>
      <c r="AM160" s="777" t="e">
        <f>INDEX(V$123:V211,MATCH(ROWS(AJ$123:AJ160),AJ$123:AJ211,0))</f>
        <v>#N/A</v>
      </c>
      <c r="AN160" s="777" t="e">
        <f t="shared" si="22"/>
        <v>#N/A</v>
      </c>
      <c r="AO160" s="777" t="e">
        <f t="shared" si="23"/>
        <v>#N/A</v>
      </c>
      <c r="AP160" s="777"/>
      <c r="AQ160" s="789" t="s">
        <v>1194</v>
      </c>
      <c r="AR160" s="108"/>
    </row>
    <row r="161" spans="1:44" ht="47.15" customHeight="1" x14ac:dyDescent="0.35">
      <c r="A161" s="147">
        <v>38</v>
      </c>
      <c r="B161" s="779"/>
      <c r="C161" s="779"/>
      <c r="D161" s="149"/>
      <c r="E161" s="780" t="str">
        <f>IFERROR(IF(AND(K161="",T161=""),"",(VLOOKUP(Q161,'Reference records(soft deleted)'!$B$59:$D$114,3,FALSE))),"")</f>
        <v/>
      </c>
      <c r="F161" s="781"/>
      <c r="G161" s="781"/>
      <c r="H161" s="782" t="str">
        <f>IF(R161="",IFERROR(VLOOKUP(AC161,'Reference Records'!G$285:J446,4,0),""),IFERROR(VLOOKUP(AC161,'Reference Records'!H$285:J446,3,0),""))</f>
        <v/>
      </c>
      <c r="I161" s="782"/>
      <c r="J161" s="783"/>
      <c r="K161" s="780" t="str">
        <f>IFERROR(VLOOKUP(INDEX('Reference Records'!E$284:E447,MATCH(R161,'Reference Records'!F$284:F447,0),1),'Reference Records'!B$125:C366,2,0),"")</f>
        <v/>
      </c>
      <c r="L161" s="782" t="e">
        <f>VLOOKUP(U161&amp;K161,'Reference Records'!H$126:I367,2,0)</f>
        <v>#N/A</v>
      </c>
      <c r="M161" s="782" t="e">
        <f>MATCH($L161,'Reference Records'!$E$285:$E$365,0)+ROW(Population_by_intervention) -1</f>
        <v>#N/A</v>
      </c>
      <c r="N161" s="782" t="e">
        <f>MATCH($L161,'Reference Records'!$E$285:$E$365,1)+ROW(Population_by_intervention) -1</f>
        <v>#N/A</v>
      </c>
      <c r="O161" s="782" t="e">
        <f>INDEX('Reference Records'!K$126:K367,MATCH(L161,'Reference Records'!B$126:B367,0))</f>
        <v>#N/A</v>
      </c>
      <c r="P161" s="782"/>
      <c r="Q161" s="784"/>
      <c r="R161" s="785"/>
      <c r="S161" s="782" t="str">
        <f>IFERROR(VLOOKUP(INDEX('Reference Records'!J$284:J447,MATCH(R161,'Reference Records'!F$284:F447),1),'Reference Records'!B$125:C366,2,0),"")</f>
        <v/>
      </c>
      <c r="T161" s="783"/>
      <c r="U161" s="786" t="str">
        <f>IFERROR(IF(VLOOKUP(E161,'Reference Records'!$F$90:$N$124,9,FALSE)=0,"",VLOOKUP(E161,'Reference Records'!$F$90:$N$124,9,FALSE)),"")</f>
        <v/>
      </c>
      <c r="V161" s="780" t="str">
        <f>IF(IF(Language="French",G161,F161)=0,"",IF(Language="French",G161,F161))</f>
        <v/>
      </c>
      <c r="W161" s="787" t="str">
        <f t="shared" si="13"/>
        <v/>
      </c>
      <c r="X161" s="788" t="str">
        <f t="shared" si="14"/>
        <v>a1P3p000007XD2zEAG</v>
      </c>
      <c r="Y161" s="788" t="b">
        <f t="shared" si="15"/>
        <v>0</v>
      </c>
      <c r="Z161" s="788" t="b">
        <f t="shared" si="16"/>
        <v>1</v>
      </c>
      <c r="AA161" s="788" t="str">
        <f>IF(R161="",IFERROR(VLOOKUP(AC161,'Reference Records'!G$285:J446,3,0),""),IFERROR(VLOOKUP(AC161,'Reference Records'!H$285:J446,2,0),""))</f>
        <v/>
      </c>
      <c r="AB161" s="788" t="s">
        <v>1195</v>
      </c>
      <c r="AC161" s="777" t="e">
        <f t="shared" si="17"/>
        <v>#N/A</v>
      </c>
      <c r="AD161" s="777" t="str">
        <f t="shared" si="18"/>
        <v/>
      </c>
      <c r="AE161" s="777" t="str">
        <f t="array" ref="AE161">IFERROR(IF(INDEX($W$123:$W$174, MATCH(0, IF(AD161=$E$123:$E$174, COUNTIF($AE$122:$AE160, $W$123:$W$174), ""), 0))=0,"",INDEX($W$123:$W$174, MATCH(0, IF(AD161=$E$123:$E$174, COUNTIF($AE$122:$AE160, $W$123:$W$174), ""), 0))),"")</f>
        <v/>
      </c>
      <c r="AF161" s="777" t="str">
        <f t="shared" si="19"/>
        <v>|empty|</v>
      </c>
      <c r="AG161" s="777" t="str">
        <f t="shared" si="20"/>
        <v>INT-161416</v>
      </c>
      <c r="AH161" s="777" t="e">
        <f t="shared" si="21"/>
        <v>#N/A</v>
      </c>
      <c r="AI161" s="777">
        <f>IF(COUNTIF($AH$123:AH212,"&lt;="&amp;AH161)=0,"",COUNTIF($AH$123:AH212,"&lt;="&amp;AH161))</f>
        <v>51</v>
      </c>
      <c r="AJ161" s="777">
        <f>RANK(AI161,AI$123:AI212,1)</f>
        <v>1</v>
      </c>
      <c r="AK161" s="777" t="e">
        <f>INDEX(E$123:E212,MATCH(ROWS(AJ$123:AJ161),AJ$123:AJ212,0))</f>
        <v>#N/A</v>
      </c>
      <c r="AL161" s="777" t="e">
        <f>INDEX(K$123:K212,MATCH(ROWS(AJ$123:AJ161),AJ$123:AJ212,0))</f>
        <v>#N/A</v>
      </c>
      <c r="AM161" s="777" t="e">
        <f>INDEX(V$123:V212,MATCH(ROWS(AJ$123:AJ161),AJ$123:AJ212,0))</f>
        <v>#N/A</v>
      </c>
      <c r="AN161" s="777" t="e">
        <f t="shared" si="22"/>
        <v>#N/A</v>
      </c>
      <c r="AO161" s="777" t="e">
        <f t="shared" si="23"/>
        <v>#N/A</v>
      </c>
      <c r="AP161" s="777"/>
      <c r="AQ161" s="789" t="s">
        <v>1196</v>
      </c>
      <c r="AR161" s="108"/>
    </row>
    <row r="162" spans="1:44" ht="47.15" customHeight="1" x14ac:dyDescent="0.35">
      <c r="A162" s="147">
        <v>39</v>
      </c>
      <c r="B162" s="779"/>
      <c r="C162" s="779"/>
      <c r="D162" s="149"/>
      <c r="E162" s="780" t="str">
        <f>IFERROR(IF(AND(K162="",T162=""),"",(VLOOKUP(Q162,'Reference records(soft deleted)'!$B$59:$D$114,3,FALSE))),"")</f>
        <v/>
      </c>
      <c r="F162" s="781"/>
      <c r="G162" s="781"/>
      <c r="H162" s="782" t="str">
        <f>IF(R162="",IFERROR(VLOOKUP(AC162,'Reference Records'!G$285:J447,4,0),""),IFERROR(VLOOKUP(AC162,'Reference Records'!H$285:J447,3,0),""))</f>
        <v/>
      </c>
      <c r="I162" s="782"/>
      <c r="J162" s="783"/>
      <c r="K162" s="780" t="str">
        <f>IFERROR(VLOOKUP(INDEX('Reference Records'!E$284:E448,MATCH(R162,'Reference Records'!F$284:F448,0),1),'Reference Records'!B$125:C367,2,0),"")</f>
        <v/>
      </c>
      <c r="L162" s="782" t="e">
        <f>VLOOKUP(U162&amp;K162,'Reference Records'!H$126:I368,2,0)</f>
        <v>#N/A</v>
      </c>
      <c r="M162" s="782" t="e">
        <f>MATCH($L162,'Reference Records'!$E$285:$E$365,0)+ROW(Population_by_intervention) -1</f>
        <v>#N/A</v>
      </c>
      <c r="N162" s="782" t="e">
        <f>MATCH($L162,'Reference Records'!$E$285:$E$365,1)+ROW(Population_by_intervention) -1</f>
        <v>#N/A</v>
      </c>
      <c r="O162" s="782" t="e">
        <f>INDEX('Reference Records'!K$126:K368,MATCH(L162,'Reference Records'!B$126:B368,0))</f>
        <v>#N/A</v>
      </c>
      <c r="P162" s="782"/>
      <c r="Q162" s="784"/>
      <c r="R162" s="785"/>
      <c r="S162" s="782" t="str">
        <f>IFERROR(VLOOKUP(INDEX('Reference Records'!J$284:J448,MATCH(R162,'Reference Records'!F$284:F448),1),'Reference Records'!B$125:C367,2,0),"")</f>
        <v/>
      </c>
      <c r="T162" s="783"/>
      <c r="U162" s="786" t="str">
        <f>IFERROR(IF(VLOOKUP(E162,'Reference Records'!$F$90:$N$124,9,FALSE)=0,"",VLOOKUP(E162,'Reference Records'!$F$90:$N$124,9,FALSE)),"")</f>
        <v/>
      </c>
      <c r="V162" s="780" t="str">
        <f>IF(IF(Language="French",G162,F162)=0,"",IF(Language="French",G162,F162))</f>
        <v/>
      </c>
      <c r="W162" s="787" t="str">
        <f t="shared" si="13"/>
        <v/>
      </c>
      <c r="X162" s="788" t="str">
        <f t="shared" si="14"/>
        <v>a1P3p000007XD2zEAG</v>
      </c>
      <c r="Y162" s="788" t="b">
        <f t="shared" si="15"/>
        <v>0</v>
      </c>
      <c r="Z162" s="788" t="b">
        <f t="shared" si="16"/>
        <v>1</v>
      </c>
      <c r="AA162" s="788" t="str">
        <f>IF(R162="",IFERROR(VLOOKUP(AC162,'Reference Records'!G$285:J447,3,0),""),IFERROR(VLOOKUP(AC162,'Reference Records'!H$285:J447,2,0),""))</f>
        <v/>
      </c>
      <c r="AB162" s="788" t="s">
        <v>1197</v>
      </c>
      <c r="AC162" s="777" t="e">
        <f t="shared" si="17"/>
        <v>#N/A</v>
      </c>
      <c r="AD162" s="777" t="str">
        <f t="shared" si="18"/>
        <v/>
      </c>
      <c r="AE162" s="777" t="str">
        <f t="array" ref="AE162">IFERROR(IF(INDEX($W$123:$W$174, MATCH(0, IF(AD162=$E$123:$E$174, COUNTIF($AE$122:$AE161, $W$123:$W$174), ""), 0))=0,"",INDEX($W$123:$W$174, MATCH(0, IF(AD162=$E$123:$E$174, COUNTIF($AE$122:$AE161, $W$123:$W$174), ""), 0))),"")</f>
        <v/>
      </c>
      <c r="AF162" s="777" t="str">
        <f t="shared" si="19"/>
        <v>|empty|</v>
      </c>
      <c r="AG162" s="777" t="str">
        <f t="shared" si="20"/>
        <v>INT-161417</v>
      </c>
      <c r="AH162" s="777" t="e">
        <f t="shared" si="21"/>
        <v>#N/A</v>
      </c>
      <c r="AI162" s="777">
        <f>IF(COUNTIF($AH$123:AH213,"&lt;="&amp;AH162)=0,"",COUNTIF($AH$123:AH213,"&lt;="&amp;AH162))</f>
        <v>51</v>
      </c>
      <c r="AJ162" s="777">
        <f>RANK(AI162,AI$123:AI213,1)</f>
        <v>1</v>
      </c>
      <c r="AK162" s="777" t="e">
        <f>INDEX(E$123:E213,MATCH(ROWS(AJ$123:AJ162),AJ$123:AJ213,0))</f>
        <v>#N/A</v>
      </c>
      <c r="AL162" s="777" t="e">
        <f>INDEX(K$123:K213,MATCH(ROWS(AJ$123:AJ162),AJ$123:AJ213,0))</f>
        <v>#N/A</v>
      </c>
      <c r="AM162" s="777" t="e">
        <f>INDEX(V$123:V213,MATCH(ROWS(AJ$123:AJ162),AJ$123:AJ213,0))</f>
        <v>#N/A</v>
      </c>
      <c r="AN162" s="777" t="e">
        <f t="shared" si="22"/>
        <v>#N/A</v>
      </c>
      <c r="AO162" s="777" t="e">
        <f t="shared" si="23"/>
        <v>#N/A</v>
      </c>
      <c r="AP162" s="777"/>
      <c r="AQ162" s="789" t="s">
        <v>1198</v>
      </c>
      <c r="AR162" s="108"/>
    </row>
    <row r="163" spans="1:44" ht="47.15" customHeight="1" x14ac:dyDescent="0.35">
      <c r="A163" s="147">
        <v>40</v>
      </c>
      <c r="B163" s="779"/>
      <c r="C163" s="779"/>
      <c r="D163" s="149"/>
      <c r="E163" s="780" t="str">
        <f>IFERROR(IF(AND(K163="",T163=""),"",(VLOOKUP(Q163,'Reference records(soft deleted)'!$B$59:$D$114,3,FALSE))),"")</f>
        <v/>
      </c>
      <c r="F163" s="781"/>
      <c r="G163" s="781"/>
      <c r="H163" s="782" t="str">
        <f>IF(R163="",IFERROR(VLOOKUP(AC163,'Reference Records'!G$285:J448,4,0),""),IFERROR(VLOOKUP(AC163,'Reference Records'!H$285:J448,3,0),""))</f>
        <v/>
      </c>
      <c r="I163" s="782"/>
      <c r="J163" s="783"/>
      <c r="K163" s="780" t="str">
        <f>IFERROR(VLOOKUP(INDEX('Reference Records'!E$284:E449,MATCH(R163,'Reference Records'!F$284:F449,0),1),'Reference Records'!B$125:C368,2,0),"")</f>
        <v/>
      </c>
      <c r="L163" s="782" t="e">
        <f>VLOOKUP(U163&amp;K163,'Reference Records'!H$126:I369,2,0)</f>
        <v>#N/A</v>
      </c>
      <c r="M163" s="782" t="e">
        <f>MATCH($L163,'Reference Records'!$E$285:$E$365,0)+ROW(Population_by_intervention) -1</f>
        <v>#N/A</v>
      </c>
      <c r="N163" s="782" t="e">
        <f>MATCH($L163,'Reference Records'!$E$285:$E$365,1)+ROW(Population_by_intervention) -1</f>
        <v>#N/A</v>
      </c>
      <c r="O163" s="782" t="e">
        <f>INDEX('Reference Records'!K$126:K369,MATCH(L163,'Reference Records'!B$126:B369,0))</f>
        <v>#N/A</v>
      </c>
      <c r="P163" s="782"/>
      <c r="Q163" s="784"/>
      <c r="R163" s="785"/>
      <c r="S163" s="782" t="str">
        <f>IFERROR(VLOOKUP(INDEX('Reference Records'!J$284:J449,MATCH(R163,'Reference Records'!F$284:F449),1),'Reference Records'!B$125:C368,2,0),"")</f>
        <v/>
      </c>
      <c r="T163" s="783"/>
      <c r="U163" s="786" t="str">
        <f>IFERROR(IF(VLOOKUP(E163,'Reference Records'!$F$90:$N$124,9,FALSE)=0,"",VLOOKUP(E163,'Reference Records'!$F$90:$N$124,9,FALSE)),"")</f>
        <v/>
      </c>
      <c r="V163" s="780" t="str">
        <f>IF(IF(Language="French",G163,F163)=0,"",IF(Language="French",G163,F163))</f>
        <v/>
      </c>
      <c r="W163" s="787" t="str">
        <f t="shared" si="13"/>
        <v/>
      </c>
      <c r="X163" s="788" t="str">
        <f t="shared" si="14"/>
        <v>a1P3p000007XD2zEAG</v>
      </c>
      <c r="Y163" s="788" t="b">
        <f t="shared" si="15"/>
        <v>0</v>
      </c>
      <c r="Z163" s="788" t="b">
        <f t="shared" si="16"/>
        <v>1</v>
      </c>
      <c r="AA163" s="788" t="str">
        <f>IF(R163="",IFERROR(VLOOKUP(AC163,'Reference Records'!G$285:J448,3,0),""),IFERROR(VLOOKUP(AC163,'Reference Records'!H$285:J448,2,0),""))</f>
        <v/>
      </c>
      <c r="AB163" s="788" t="s">
        <v>1199</v>
      </c>
      <c r="AC163" s="777" t="e">
        <f t="shared" si="17"/>
        <v>#N/A</v>
      </c>
      <c r="AD163" s="777" t="str">
        <f t="shared" si="18"/>
        <v/>
      </c>
      <c r="AE163" s="777" t="str">
        <f t="array" ref="AE163">IFERROR(IF(INDEX($W$123:$W$174, MATCH(0, IF(AD163=$E$123:$E$174, COUNTIF($AE$122:$AE162, $W$123:$W$174), ""), 0))=0,"",INDEX($W$123:$W$174, MATCH(0, IF(AD163=$E$123:$E$174, COUNTIF($AE$122:$AE162, $W$123:$W$174), ""), 0))),"")</f>
        <v/>
      </c>
      <c r="AF163" s="777" t="str">
        <f t="shared" si="19"/>
        <v>|empty|</v>
      </c>
      <c r="AG163" s="777" t="str">
        <f t="shared" si="20"/>
        <v>INT-161418</v>
      </c>
      <c r="AH163" s="777" t="e">
        <f t="shared" si="21"/>
        <v>#N/A</v>
      </c>
      <c r="AI163" s="777">
        <f>IF(COUNTIF($AH$123:AH214,"&lt;="&amp;AH163)=0,"",COUNTIF($AH$123:AH214,"&lt;="&amp;AH163))</f>
        <v>51</v>
      </c>
      <c r="AJ163" s="777">
        <f>RANK(AI163,AI$123:AI214,1)</f>
        <v>1</v>
      </c>
      <c r="AK163" s="777" t="e">
        <f>INDEX(E$123:E214,MATCH(ROWS(AJ$123:AJ163),AJ$123:AJ214,0))</f>
        <v>#N/A</v>
      </c>
      <c r="AL163" s="777" t="e">
        <f>INDEX(K$123:K214,MATCH(ROWS(AJ$123:AJ163),AJ$123:AJ214,0))</f>
        <v>#N/A</v>
      </c>
      <c r="AM163" s="777" t="e">
        <f>INDEX(V$123:V214,MATCH(ROWS(AJ$123:AJ163),AJ$123:AJ214,0))</f>
        <v>#N/A</v>
      </c>
      <c r="AN163" s="777" t="e">
        <f t="shared" si="22"/>
        <v>#N/A</v>
      </c>
      <c r="AO163" s="777" t="e">
        <f t="shared" si="23"/>
        <v>#N/A</v>
      </c>
      <c r="AP163" s="777"/>
      <c r="AQ163" s="789" t="s">
        <v>1200</v>
      </c>
      <c r="AR163" s="108"/>
    </row>
    <row r="164" spans="1:44" ht="47.15" customHeight="1" x14ac:dyDescent="0.35">
      <c r="A164" s="147">
        <v>41</v>
      </c>
      <c r="B164" s="779"/>
      <c r="C164" s="779"/>
      <c r="D164" s="149"/>
      <c r="E164" s="780" t="str">
        <f>IFERROR(IF(AND(K164="",T164=""),"",(VLOOKUP(Q164,'Reference records(soft deleted)'!$B$59:$D$114,3,FALSE))),"")</f>
        <v/>
      </c>
      <c r="F164" s="781"/>
      <c r="G164" s="781"/>
      <c r="H164" s="782" t="str">
        <f>IF(R164="",IFERROR(VLOOKUP(AC164,'Reference Records'!G$285:J449,4,0),""),IFERROR(VLOOKUP(AC164,'Reference Records'!H$285:J449,3,0),""))</f>
        <v/>
      </c>
      <c r="I164" s="782"/>
      <c r="J164" s="783"/>
      <c r="K164" s="780" t="str">
        <f>IFERROR(VLOOKUP(INDEX('Reference Records'!E$284:E450,MATCH(R164,'Reference Records'!F$284:F450,0),1),'Reference Records'!B$125:C369,2,0),"")</f>
        <v/>
      </c>
      <c r="L164" s="782" t="e">
        <f>VLOOKUP(U164&amp;K164,'Reference Records'!H$126:I414,2,0)</f>
        <v>#N/A</v>
      </c>
      <c r="M164" s="782" t="e">
        <f>MATCH($L164,'Reference Records'!$E$285:$E$365,0)+ROW(Population_by_intervention) -1</f>
        <v>#N/A</v>
      </c>
      <c r="N164" s="782" t="e">
        <f>MATCH($L164,'Reference Records'!$E$285:$E$365,1)+ROW(Population_by_intervention) -1</f>
        <v>#N/A</v>
      </c>
      <c r="O164" s="782" t="e">
        <f>INDEX('Reference Records'!K$126:K414,MATCH(L164,'Reference Records'!B$126:B414,0))</f>
        <v>#N/A</v>
      </c>
      <c r="P164" s="782"/>
      <c r="Q164" s="784"/>
      <c r="R164" s="785"/>
      <c r="S164" s="782" t="str">
        <f>IFERROR(VLOOKUP(INDEX('Reference Records'!J$284:J450,MATCH(R164,'Reference Records'!F$284:F450),1),'Reference Records'!B$125:C369,2,0),"")</f>
        <v/>
      </c>
      <c r="T164" s="783"/>
      <c r="U164" s="786" t="str">
        <f>IFERROR(IF(VLOOKUP(E164,'Reference Records'!$F$90:$N$124,9,FALSE)=0,"",VLOOKUP(E164,'Reference Records'!$F$90:$N$124,9,FALSE)),"")</f>
        <v/>
      </c>
      <c r="V164" s="780" t="str">
        <f>IF(IF(Language="French",G164,F164)=0,"",IF(Language="French",G164,F164))</f>
        <v/>
      </c>
      <c r="W164" s="787" t="str">
        <f t="shared" si="13"/>
        <v/>
      </c>
      <c r="X164" s="788" t="str">
        <f t="shared" si="14"/>
        <v>a1P3p000007XD2zEAG</v>
      </c>
      <c r="Y164" s="788" t="b">
        <f t="shared" si="15"/>
        <v>0</v>
      </c>
      <c r="Z164" s="788" t="b">
        <f t="shared" si="16"/>
        <v>1</v>
      </c>
      <c r="AA164" s="788" t="str">
        <f>IF(R164="",IFERROR(VLOOKUP(AC164,'Reference Records'!G$285:J449,3,0),""),IFERROR(VLOOKUP(AC164,'Reference Records'!H$285:J449,2,0),""))</f>
        <v/>
      </c>
      <c r="AB164" s="788" t="s">
        <v>1201</v>
      </c>
      <c r="AC164" s="777" t="e">
        <f t="shared" si="17"/>
        <v>#N/A</v>
      </c>
      <c r="AD164" s="777" t="str">
        <f t="shared" si="18"/>
        <v/>
      </c>
      <c r="AE164" s="777" t="str">
        <f t="array" ref="AE164">IFERROR(IF(INDEX($W$123:$W$174, MATCH(0, IF(AD164=$E$123:$E$174, COUNTIF($AE$122:$AE163, $W$123:$W$174), ""), 0))=0,"",INDEX($W$123:$W$174, MATCH(0, IF(AD164=$E$123:$E$174, COUNTIF($AE$122:$AE163, $W$123:$W$174), ""), 0))),"")</f>
        <v/>
      </c>
      <c r="AF164" s="777" t="str">
        <f t="shared" si="19"/>
        <v>|empty|</v>
      </c>
      <c r="AG164" s="777" t="str">
        <f t="shared" si="20"/>
        <v>INT-161419</v>
      </c>
      <c r="AH164" s="777" t="e">
        <f t="shared" si="21"/>
        <v>#N/A</v>
      </c>
      <c r="AI164" s="777">
        <f>IF(COUNTIF($AH$123:AH215,"&lt;="&amp;AH164)=0,"",COUNTIF($AH$123:AH215,"&lt;="&amp;AH164))</f>
        <v>51</v>
      </c>
      <c r="AJ164" s="777">
        <f>RANK(AI164,AI$123:AI215,1)</f>
        <v>1</v>
      </c>
      <c r="AK164" s="777" t="e">
        <f>INDEX(E$123:E215,MATCH(ROWS(AJ$123:AJ164),AJ$123:AJ215,0))</f>
        <v>#N/A</v>
      </c>
      <c r="AL164" s="777" t="e">
        <f>INDEX(K$123:K215,MATCH(ROWS(AJ$123:AJ164),AJ$123:AJ215,0))</f>
        <v>#N/A</v>
      </c>
      <c r="AM164" s="777" t="e">
        <f>INDEX(V$123:V215,MATCH(ROWS(AJ$123:AJ164),AJ$123:AJ215,0))</f>
        <v>#N/A</v>
      </c>
      <c r="AN164" s="777" t="e">
        <f t="shared" si="22"/>
        <v>#N/A</v>
      </c>
      <c r="AO164" s="777" t="e">
        <f t="shared" si="23"/>
        <v>#N/A</v>
      </c>
      <c r="AP164" s="777"/>
      <c r="AQ164" s="789" t="s">
        <v>1202</v>
      </c>
      <c r="AR164" s="108"/>
    </row>
    <row r="165" spans="1:44" ht="47.15" customHeight="1" x14ac:dyDescent="0.35">
      <c r="A165" s="147">
        <v>42</v>
      </c>
      <c r="B165" s="779"/>
      <c r="C165" s="779"/>
      <c r="D165" s="149"/>
      <c r="E165" s="780" t="str">
        <f>IFERROR(IF(AND(K165="",T165=""),"",(VLOOKUP(Q165,'Reference records(soft deleted)'!$B$59:$D$114,3,FALSE))),"")</f>
        <v/>
      </c>
      <c r="F165" s="781"/>
      <c r="G165" s="781"/>
      <c r="H165" s="782" t="str">
        <f>IF(R165="",IFERROR(VLOOKUP(AC165,'Reference Records'!G$285:J450,4,0),""),IFERROR(VLOOKUP(AC165,'Reference Records'!H$285:J450,3,0),""))</f>
        <v/>
      </c>
      <c r="I165" s="782"/>
      <c r="J165" s="783"/>
      <c r="K165" s="780" t="str">
        <f>IFERROR(VLOOKUP(INDEX('Reference Records'!E$284:E451,MATCH(R165,'Reference Records'!F$284:F451,0),1),'Reference Records'!B$125:C414,2,0),"")</f>
        <v/>
      </c>
      <c r="L165" s="782" t="e">
        <f>VLOOKUP(U165&amp;K165,'Reference Records'!H$126:I415,2,0)</f>
        <v>#N/A</v>
      </c>
      <c r="M165" s="782" t="e">
        <f>MATCH($L165,'Reference Records'!$E$285:$E$365,0)+ROW(Population_by_intervention) -1</f>
        <v>#N/A</v>
      </c>
      <c r="N165" s="782" t="e">
        <f>MATCH($L165,'Reference Records'!$E$285:$E$365,1)+ROW(Population_by_intervention) -1</f>
        <v>#N/A</v>
      </c>
      <c r="O165" s="782" t="e">
        <f>INDEX('Reference Records'!K$126:K415,MATCH(L165,'Reference Records'!B$126:B415,0))</f>
        <v>#N/A</v>
      </c>
      <c r="P165" s="782"/>
      <c r="Q165" s="784"/>
      <c r="R165" s="785"/>
      <c r="S165" s="782" t="str">
        <f>IFERROR(VLOOKUP(INDEX('Reference Records'!J$284:J451,MATCH(R165,'Reference Records'!F$284:F451),1),'Reference Records'!B$125:C414,2,0),"")</f>
        <v/>
      </c>
      <c r="T165" s="783"/>
      <c r="U165" s="786" t="str">
        <f>IFERROR(IF(VLOOKUP(E165,'Reference Records'!$F$90:$N$124,9,FALSE)=0,"",VLOOKUP(E165,'Reference Records'!$F$90:$N$124,9,FALSE)),"")</f>
        <v/>
      </c>
      <c r="V165" s="780" t="str">
        <f>IF(IF(Language="French",G165,F165)=0,"",IF(Language="French",G165,F165))</f>
        <v/>
      </c>
      <c r="W165" s="787" t="str">
        <f t="shared" si="13"/>
        <v/>
      </c>
      <c r="X165" s="788" t="str">
        <f t="shared" si="14"/>
        <v>a1P3p000007XD2zEAG</v>
      </c>
      <c r="Y165" s="788" t="b">
        <f t="shared" si="15"/>
        <v>0</v>
      </c>
      <c r="Z165" s="788" t="b">
        <f t="shared" si="16"/>
        <v>1</v>
      </c>
      <c r="AA165" s="788" t="str">
        <f>IF(R165="",IFERROR(VLOOKUP(AC165,'Reference Records'!G$285:J450,3,0),""),IFERROR(VLOOKUP(AC165,'Reference Records'!H$285:J450,2,0),""))</f>
        <v/>
      </c>
      <c r="AB165" s="788" t="s">
        <v>1203</v>
      </c>
      <c r="AC165" s="777" t="e">
        <f t="shared" si="17"/>
        <v>#N/A</v>
      </c>
      <c r="AD165" s="777" t="str">
        <f t="shared" si="18"/>
        <v/>
      </c>
      <c r="AE165" s="777" t="str">
        <f t="array" ref="AE165">IFERROR(IF(INDEX($W$123:$W$174, MATCH(0, IF(AD165=$E$123:$E$174, COUNTIF($AE$122:$AE164, $W$123:$W$174), ""), 0))=0,"",INDEX($W$123:$W$174, MATCH(0, IF(AD165=$E$123:$E$174, COUNTIF($AE$122:$AE164, $W$123:$W$174), ""), 0))),"")</f>
        <v/>
      </c>
      <c r="AF165" s="777" t="str">
        <f t="shared" si="19"/>
        <v>|empty|</v>
      </c>
      <c r="AG165" s="777" t="str">
        <f t="shared" si="20"/>
        <v>INT-161420</v>
      </c>
      <c r="AH165" s="777" t="e">
        <f t="shared" si="21"/>
        <v>#N/A</v>
      </c>
      <c r="AI165" s="777">
        <f>IF(COUNTIF($AH$123:AH216,"&lt;="&amp;AH165)=0,"",COUNTIF($AH$123:AH216,"&lt;="&amp;AH165))</f>
        <v>51</v>
      </c>
      <c r="AJ165" s="777">
        <f>RANK(AI165,AI$123:AI216,1)</f>
        <v>1</v>
      </c>
      <c r="AK165" s="777" t="e">
        <f>INDEX(E$123:E216,MATCH(ROWS(AJ$123:AJ165),AJ$123:AJ216,0))</f>
        <v>#N/A</v>
      </c>
      <c r="AL165" s="777" t="e">
        <f>INDEX(K$123:K216,MATCH(ROWS(AJ$123:AJ165),AJ$123:AJ216,0))</f>
        <v>#N/A</v>
      </c>
      <c r="AM165" s="777" t="e">
        <f>INDEX(V$123:V216,MATCH(ROWS(AJ$123:AJ165),AJ$123:AJ216,0))</f>
        <v>#N/A</v>
      </c>
      <c r="AN165" s="777" t="e">
        <f t="shared" si="22"/>
        <v>#N/A</v>
      </c>
      <c r="AO165" s="777" t="e">
        <f t="shared" si="23"/>
        <v>#N/A</v>
      </c>
      <c r="AP165" s="777"/>
      <c r="AQ165" s="789" t="s">
        <v>1204</v>
      </c>
      <c r="AR165" s="108"/>
    </row>
    <row r="166" spans="1:44" ht="47.15" customHeight="1" x14ac:dyDescent="0.35">
      <c r="A166" s="147">
        <v>43</v>
      </c>
      <c r="B166" s="779"/>
      <c r="C166" s="779"/>
      <c r="D166" s="149"/>
      <c r="E166" s="780" t="str">
        <f>IFERROR(IF(AND(K166="",T166=""),"",(VLOOKUP(Q166,'Reference records(soft deleted)'!$B$59:$D$114,3,FALSE))),"")</f>
        <v/>
      </c>
      <c r="F166" s="781"/>
      <c r="G166" s="781"/>
      <c r="H166" s="782" t="str">
        <f>IF(R166="",IFERROR(VLOOKUP(AC166,'Reference Records'!G$285:J451,4,0),""),IFERROR(VLOOKUP(AC166,'Reference Records'!H$285:J451,3,0),""))</f>
        <v/>
      </c>
      <c r="I166" s="782"/>
      <c r="J166" s="783"/>
      <c r="K166" s="780" t="str">
        <f>IFERROR(VLOOKUP(INDEX('Reference Records'!E$284:E452,MATCH(R166,'Reference Records'!F$284:F452,0),1),'Reference Records'!B$125:C415,2,0),"")</f>
        <v/>
      </c>
      <c r="L166" s="782" t="e">
        <f>VLOOKUP(U166&amp;K166,'Reference Records'!H$126:I416,2,0)</f>
        <v>#N/A</v>
      </c>
      <c r="M166" s="782" t="e">
        <f>MATCH($L166,'Reference Records'!$E$285:$E$365,0)+ROW(Population_by_intervention) -1</f>
        <v>#N/A</v>
      </c>
      <c r="N166" s="782" t="e">
        <f>MATCH($L166,'Reference Records'!$E$285:$E$365,1)+ROW(Population_by_intervention) -1</f>
        <v>#N/A</v>
      </c>
      <c r="O166" s="782" t="e">
        <f>INDEX('Reference Records'!K$126:K416,MATCH(L166,'Reference Records'!B$126:B416,0))</f>
        <v>#N/A</v>
      </c>
      <c r="P166" s="782"/>
      <c r="Q166" s="784"/>
      <c r="R166" s="785"/>
      <c r="S166" s="782" t="str">
        <f>IFERROR(VLOOKUP(INDEX('Reference Records'!J$284:J452,MATCH(R166,'Reference Records'!F$284:F452),1),'Reference Records'!B$125:C415,2,0),"")</f>
        <v/>
      </c>
      <c r="T166" s="783"/>
      <c r="U166" s="786" t="str">
        <f>IFERROR(IF(VLOOKUP(E166,'Reference Records'!$F$90:$N$124,9,FALSE)=0,"",VLOOKUP(E166,'Reference Records'!$F$90:$N$124,9,FALSE)),"")</f>
        <v/>
      </c>
      <c r="V166" s="780" t="str">
        <f>IF(IF(Language="French",G166,F166)=0,"",IF(Language="French",G166,F166))</f>
        <v/>
      </c>
      <c r="W166" s="787" t="str">
        <f t="shared" si="13"/>
        <v/>
      </c>
      <c r="X166" s="788" t="str">
        <f t="shared" si="14"/>
        <v>a1P3p000007XD2zEAG</v>
      </c>
      <c r="Y166" s="788" t="b">
        <f t="shared" si="15"/>
        <v>0</v>
      </c>
      <c r="Z166" s="788" t="b">
        <f t="shared" si="16"/>
        <v>1</v>
      </c>
      <c r="AA166" s="788" t="str">
        <f>IF(R166="",IFERROR(VLOOKUP(AC166,'Reference Records'!G$285:J451,3,0),""),IFERROR(VLOOKUP(AC166,'Reference Records'!H$285:J451,2,0),""))</f>
        <v/>
      </c>
      <c r="AB166" s="788" t="s">
        <v>1205</v>
      </c>
      <c r="AC166" s="777" t="e">
        <f t="shared" si="17"/>
        <v>#N/A</v>
      </c>
      <c r="AD166" s="777" t="str">
        <f t="shared" si="18"/>
        <v/>
      </c>
      <c r="AE166" s="777" t="str">
        <f t="array" ref="AE166">IFERROR(IF(INDEX($W$123:$W$174, MATCH(0, IF(AD166=$E$123:$E$174, COUNTIF($AE$122:$AE165, $W$123:$W$174), ""), 0))=0,"",INDEX($W$123:$W$174, MATCH(0, IF(AD166=$E$123:$E$174, COUNTIF($AE$122:$AE165, $W$123:$W$174), ""), 0))),"")</f>
        <v/>
      </c>
      <c r="AF166" s="777" t="str">
        <f t="shared" si="19"/>
        <v>|empty|</v>
      </c>
      <c r="AG166" s="777" t="str">
        <f t="shared" si="20"/>
        <v>INT-161421</v>
      </c>
      <c r="AH166" s="777" t="e">
        <f t="shared" si="21"/>
        <v>#N/A</v>
      </c>
      <c r="AI166" s="777">
        <f>IF(COUNTIF($AH$123:AH217,"&lt;="&amp;AH166)=0,"",COUNTIF($AH$123:AH217,"&lt;="&amp;AH166))</f>
        <v>51</v>
      </c>
      <c r="AJ166" s="777">
        <f>RANK(AI166,AI$123:AI217,1)</f>
        <v>1</v>
      </c>
      <c r="AK166" s="777" t="e">
        <f>INDEX(E$123:E217,MATCH(ROWS(AJ$123:AJ166),AJ$123:AJ217,0))</f>
        <v>#N/A</v>
      </c>
      <c r="AL166" s="777" t="e">
        <f>INDEX(K$123:K217,MATCH(ROWS(AJ$123:AJ166),AJ$123:AJ217,0))</f>
        <v>#N/A</v>
      </c>
      <c r="AM166" s="777" t="e">
        <f>INDEX(V$123:V217,MATCH(ROWS(AJ$123:AJ166),AJ$123:AJ217,0))</f>
        <v>#N/A</v>
      </c>
      <c r="AN166" s="777" t="e">
        <f t="shared" si="22"/>
        <v>#N/A</v>
      </c>
      <c r="AO166" s="777" t="e">
        <f t="shared" si="23"/>
        <v>#N/A</v>
      </c>
      <c r="AP166" s="777"/>
      <c r="AQ166" s="789" t="s">
        <v>1206</v>
      </c>
      <c r="AR166" s="108"/>
    </row>
    <row r="167" spans="1:44" ht="47.15" customHeight="1" x14ac:dyDescent="0.35">
      <c r="A167" s="147">
        <v>44</v>
      </c>
      <c r="B167" s="779"/>
      <c r="C167" s="779"/>
      <c r="D167" s="149"/>
      <c r="E167" s="780" t="str">
        <f>IFERROR(IF(AND(K167="",T167=""),"",(VLOOKUP(Q167,'Reference records(soft deleted)'!$B$59:$D$114,3,FALSE))),"")</f>
        <v/>
      </c>
      <c r="F167" s="781"/>
      <c r="G167" s="781"/>
      <c r="H167" s="782" t="str">
        <f>IF(R167="",IFERROR(VLOOKUP(AC167,'Reference Records'!G$285:J452,4,0),""),IFERROR(VLOOKUP(AC167,'Reference Records'!H$285:J452,3,0),""))</f>
        <v/>
      </c>
      <c r="I167" s="782"/>
      <c r="J167" s="783"/>
      <c r="K167" s="780" t="str">
        <f>IFERROR(VLOOKUP(INDEX('Reference Records'!E$284:E453,MATCH(R167,'Reference Records'!F$284:F453,0),1),'Reference Records'!B$125:C416,2,0),"")</f>
        <v/>
      </c>
      <c r="L167" s="782" t="e">
        <f>VLOOKUP(U167&amp;K167,'Reference Records'!H$126:I417,2,0)</f>
        <v>#N/A</v>
      </c>
      <c r="M167" s="782" t="e">
        <f>MATCH($L167,'Reference Records'!$E$285:$E$365,0)+ROW(Population_by_intervention) -1</f>
        <v>#N/A</v>
      </c>
      <c r="N167" s="782" t="e">
        <f>MATCH($L167,'Reference Records'!$E$285:$E$365,1)+ROW(Population_by_intervention) -1</f>
        <v>#N/A</v>
      </c>
      <c r="O167" s="782" t="e">
        <f>INDEX('Reference Records'!K$126:K417,MATCH(L167,'Reference Records'!B$126:B417,0))</f>
        <v>#N/A</v>
      </c>
      <c r="P167" s="782"/>
      <c r="Q167" s="784"/>
      <c r="R167" s="785"/>
      <c r="S167" s="782" t="str">
        <f>IFERROR(VLOOKUP(INDEX('Reference Records'!J$284:J453,MATCH(R167,'Reference Records'!F$284:F453),1),'Reference Records'!B$125:C416,2,0),"")</f>
        <v/>
      </c>
      <c r="T167" s="783"/>
      <c r="U167" s="786" t="str">
        <f>IFERROR(IF(VLOOKUP(E167,'Reference Records'!$F$90:$N$124,9,FALSE)=0,"",VLOOKUP(E167,'Reference Records'!$F$90:$N$124,9,FALSE)),"")</f>
        <v/>
      </c>
      <c r="V167" s="780" t="str">
        <f>IF(IF(Language="French",G167,F167)=0,"",IF(Language="French",G167,F167))</f>
        <v/>
      </c>
      <c r="W167" s="787" t="str">
        <f t="shared" si="13"/>
        <v/>
      </c>
      <c r="X167" s="788" t="str">
        <f t="shared" si="14"/>
        <v>a1P3p000007XD2zEAG</v>
      </c>
      <c r="Y167" s="788" t="b">
        <f t="shared" si="15"/>
        <v>0</v>
      </c>
      <c r="Z167" s="788" t="b">
        <f t="shared" si="16"/>
        <v>1</v>
      </c>
      <c r="AA167" s="788" t="str">
        <f>IF(R167="",IFERROR(VLOOKUP(AC167,'Reference Records'!G$285:J452,3,0),""),IFERROR(VLOOKUP(AC167,'Reference Records'!H$285:J452,2,0),""))</f>
        <v/>
      </c>
      <c r="AB167" s="788" t="s">
        <v>1207</v>
      </c>
      <c r="AC167" s="777" t="e">
        <f t="shared" si="17"/>
        <v>#N/A</v>
      </c>
      <c r="AD167" s="777" t="str">
        <f t="shared" si="18"/>
        <v/>
      </c>
      <c r="AE167" s="777" t="str">
        <f t="array" ref="AE167">IFERROR(IF(INDEX($W$123:$W$174, MATCH(0, IF(AD167=$E$123:$E$174, COUNTIF($AE$122:$AE166, $W$123:$W$174), ""), 0))=0,"",INDEX($W$123:$W$174, MATCH(0, IF(AD167=$E$123:$E$174, COUNTIF($AE$122:$AE166, $W$123:$W$174), ""), 0))),"")</f>
        <v/>
      </c>
      <c r="AF167" s="777" t="str">
        <f t="shared" si="19"/>
        <v>|empty|</v>
      </c>
      <c r="AG167" s="777" t="str">
        <f t="shared" si="20"/>
        <v>INT-161422</v>
      </c>
      <c r="AH167" s="777" t="e">
        <f t="shared" si="21"/>
        <v>#N/A</v>
      </c>
      <c r="AI167" s="777">
        <f>IF(COUNTIF($AH$123:AH218,"&lt;="&amp;AH167)=0,"",COUNTIF($AH$123:AH218,"&lt;="&amp;AH167))</f>
        <v>51</v>
      </c>
      <c r="AJ167" s="777">
        <f>RANK(AI167,AI$123:AI218,1)</f>
        <v>1</v>
      </c>
      <c r="AK167" s="777" t="e">
        <f>INDEX(E$123:E218,MATCH(ROWS(AJ$123:AJ167),AJ$123:AJ218,0))</f>
        <v>#N/A</v>
      </c>
      <c r="AL167" s="777" t="e">
        <f>INDEX(K$123:K218,MATCH(ROWS(AJ$123:AJ167),AJ$123:AJ218,0))</f>
        <v>#N/A</v>
      </c>
      <c r="AM167" s="777" t="e">
        <f>INDEX(V$123:V218,MATCH(ROWS(AJ$123:AJ167),AJ$123:AJ218,0))</f>
        <v>#N/A</v>
      </c>
      <c r="AN167" s="777" t="e">
        <f t="shared" si="22"/>
        <v>#N/A</v>
      </c>
      <c r="AO167" s="777" t="e">
        <f t="shared" si="23"/>
        <v>#N/A</v>
      </c>
      <c r="AP167" s="777"/>
      <c r="AQ167" s="789" t="s">
        <v>1208</v>
      </c>
      <c r="AR167" s="108"/>
    </row>
    <row r="168" spans="1:44" ht="47.15" customHeight="1" x14ac:dyDescent="0.35">
      <c r="A168" s="147">
        <v>45</v>
      </c>
      <c r="B168" s="779"/>
      <c r="C168" s="779"/>
      <c r="D168" s="149"/>
      <c r="E168" s="780" t="str">
        <f>IFERROR(IF(AND(K168="",T168=""),"",(VLOOKUP(Q168,'Reference records(soft deleted)'!$B$59:$D$114,3,FALSE))),"")</f>
        <v/>
      </c>
      <c r="F168" s="781"/>
      <c r="G168" s="781"/>
      <c r="H168" s="782" t="str">
        <f>IF(R168="",IFERROR(VLOOKUP(AC168,'Reference Records'!G$285:J453,4,0),""),IFERROR(VLOOKUP(AC168,'Reference Records'!H$285:J453,3,0),""))</f>
        <v/>
      </c>
      <c r="I168" s="782"/>
      <c r="J168" s="783"/>
      <c r="K168" s="780" t="str">
        <f>IFERROR(VLOOKUP(INDEX('Reference Records'!E$284:E454,MATCH(R168,'Reference Records'!F$284:F454,0),1),'Reference Records'!B$125:C417,2,0),"")</f>
        <v/>
      </c>
      <c r="L168" s="782" t="e">
        <f>VLOOKUP(U168&amp;K168,'Reference Records'!H$126:I418,2,0)</f>
        <v>#N/A</v>
      </c>
      <c r="M168" s="782" t="e">
        <f>MATCH($L168,'Reference Records'!$E$285:$E$365,0)+ROW(Population_by_intervention) -1</f>
        <v>#N/A</v>
      </c>
      <c r="N168" s="782" t="e">
        <f>MATCH($L168,'Reference Records'!$E$285:$E$365,1)+ROW(Population_by_intervention) -1</f>
        <v>#N/A</v>
      </c>
      <c r="O168" s="782" t="e">
        <f>INDEX('Reference Records'!K$126:K418,MATCH(L168,'Reference Records'!B$126:B418,0))</f>
        <v>#N/A</v>
      </c>
      <c r="P168" s="782"/>
      <c r="Q168" s="784"/>
      <c r="R168" s="785"/>
      <c r="S168" s="782" t="str">
        <f>IFERROR(VLOOKUP(INDEX('Reference Records'!J$284:J454,MATCH(R168,'Reference Records'!F$284:F454),1),'Reference Records'!B$125:C417,2,0),"")</f>
        <v/>
      </c>
      <c r="T168" s="783"/>
      <c r="U168" s="786" t="str">
        <f>IFERROR(IF(VLOOKUP(E168,'Reference Records'!$F$90:$N$124,9,FALSE)=0,"",VLOOKUP(E168,'Reference Records'!$F$90:$N$124,9,FALSE)),"")</f>
        <v/>
      </c>
      <c r="V168" s="780" t="str">
        <f>IF(IF(Language="French",G168,F168)=0,"",IF(Language="French",G168,F168))</f>
        <v/>
      </c>
      <c r="W168" s="787" t="str">
        <f t="shared" si="13"/>
        <v/>
      </c>
      <c r="X168" s="788" t="str">
        <f t="shared" si="14"/>
        <v>a1P3p000007XD2zEAG</v>
      </c>
      <c r="Y168" s="788" t="b">
        <f t="shared" si="15"/>
        <v>0</v>
      </c>
      <c r="Z168" s="788" t="b">
        <f t="shared" si="16"/>
        <v>1</v>
      </c>
      <c r="AA168" s="788" t="str">
        <f>IF(R168="",IFERROR(VLOOKUP(AC168,'Reference Records'!G$285:J453,3,0),""),IFERROR(VLOOKUP(AC168,'Reference Records'!H$285:J453,2,0),""))</f>
        <v/>
      </c>
      <c r="AB168" s="788" t="s">
        <v>1209</v>
      </c>
      <c r="AC168" s="777" t="e">
        <f t="shared" si="17"/>
        <v>#N/A</v>
      </c>
      <c r="AD168" s="777" t="str">
        <f t="shared" si="18"/>
        <v/>
      </c>
      <c r="AE168" s="777" t="str">
        <f t="array" ref="AE168">IFERROR(IF(INDEX($W$123:$W$174, MATCH(0, IF(AD168=$E$123:$E$174, COUNTIF($AE$122:$AE167, $W$123:$W$174), ""), 0))=0,"",INDEX($W$123:$W$174, MATCH(0, IF(AD168=$E$123:$E$174, COUNTIF($AE$122:$AE167, $W$123:$W$174), ""), 0))),"")</f>
        <v/>
      </c>
      <c r="AF168" s="777" t="str">
        <f t="shared" si="19"/>
        <v>|empty|</v>
      </c>
      <c r="AG168" s="777" t="str">
        <f t="shared" si="20"/>
        <v>INT-161423</v>
      </c>
      <c r="AH168" s="777" t="e">
        <f t="shared" si="21"/>
        <v>#N/A</v>
      </c>
      <c r="AI168" s="777">
        <f>IF(COUNTIF($AH$123:AH219,"&lt;="&amp;AH168)=0,"",COUNTIF($AH$123:AH219,"&lt;="&amp;AH168))</f>
        <v>51</v>
      </c>
      <c r="AJ168" s="777">
        <f>RANK(AI168,AI$123:AI219,1)</f>
        <v>1</v>
      </c>
      <c r="AK168" s="777" t="e">
        <f>INDEX(E$123:E219,MATCH(ROWS(AJ$123:AJ168),AJ$123:AJ219,0))</f>
        <v>#N/A</v>
      </c>
      <c r="AL168" s="777" t="e">
        <f>INDEX(K$123:K219,MATCH(ROWS(AJ$123:AJ168),AJ$123:AJ219,0))</f>
        <v>#N/A</v>
      </c>
      <c r="AM168" s="777" t="e">
        <f>INDEX(V$123:V219,MATCH(ROWS(AJ$123:AJ168),AJ$123:AJ219,0))</f>
        <v>#N/A</v>
      </c>
      <c r="AN168" s="777" t="e">
        <f t="shared" si="22"/>
        <v>#N/A</v>
      </c>
      <c r="AO168" s="777" t="e">
        <f t="shared" si="23"/>
        <v>#N/A</v>
      </c>
      <c r="AP168" s="777"/>
      <c r="AQ168" s="789" t="s">
        <v>1210</v>
      </c>
      <c r="AR168" s="108"/>
    </row>
    <row r="169" spans="1:44" ht="47.15" customHeight="1" x14ac:dyDescent="0.35">
      <c r="A169" s="147">
        <v>46</v>
      </c>
      <c r="B169" s="779"/>
      <c r="C169" s="779"/>
      <c r="D169" s="149"/>
      <c r="E169" s="780" t="str">
        <f>IFERROR(IF(AND(K169="",T169=""),"",(VLOOKUP(Q169,'Reference records(soft deleted)'!$B$59:$D$114,3,FALSE))),"")</f>
        <v/>
      </c>
      <c r="F169" s="781"/>
      <c r="G169" s="781"/>
      <c r="H169" s="782" t="str">
        <f>IF(R169="",IFERROR(VLOOKUP(AC169,'Reference Records'!G$285:J454,4,0),""),IFERROR(VLOOKUP(AC169,'Reference Records'!H$285:J454,3,0),""))</f>
        <v/>
      </c>
      <c r="I169" s="782"/>
      <c r="J169" s="783"/>
      <c r="K169" s="780" t="str">
        <f>IFERROR(VLOOKUP(INDEX('Reference Records'!E$284:E455,MATCH(R169,'Reference Records'!F$284:F455,0),1),'Reference Records'!B$125:C418,2,0),"")</f>
        <v/>
      </c>
      <c r="L169" s="782" t="e">
        <f>VLOOKUP(U169&amp;K169,'Reference Records'!H$126:I419,2,0)</f>
        <v>#N/A</v>
      </c>
      <c r="M169" s="782" t="e">
        <f>MATCH($L169,'Reference Records'!$E$285:$E$365,0)+ROW(Population_by_intervention) -1</f>
        <v>#N/A</v>
      </c>
      <c r="N169" s="782" t="e">
        <f>MATCH($L169,'Reference Records'!$E$285:$E$365,1)+ROW(Population_by_intervention) -1</f>
        <v>#N/A</v>
      </c>
      <c r="O169" s="782" t="e">
        <f>INDEX('Reference Records'!K$126:K419,MATCH(L169,'Reference Records'!B$126:B419,0))</f>
        <v>#N/A</v>
      </c>
      <c r="P169" s="782"/>
      <c r="Q169" s="784"/>
      <c r="R169" s="785"/>
      <c r="S169" s="782" t="str">
        <f>IFERROR(VLOOKUP(INDEX('Reference Records'!J$284:J455,MATCH(R169,'Reference Records'!F$284:F455),1),'Reference Records'!B$125:C418,2,0),"")</f>
        <v/>
      </c>
      <c r="T169" s="783"/>
      <c r="U169" s="786" t="str">
        <f>IFERROR(IF(VLOOKUP(E169,'Reference Records'!$F$90:$N$124,9,FALSE)=0,"",VLOOKUP(E169,'Reference Records'!$F$90:$N$124,9,FALSE)),"")</f>
        <v/>
      </c>
      <c r="V169" s="780" t="str">
        <f>IF(IF(Language="French",G169,F169)=0,"",IF(Language="French",G169,F169))</f>
        <v/>
      </c>
      <c r="W169" s="787" t="str">
        <f t="shared" si="13"/>
        <v/>
      </c>
      <c r="X169" s="788" t="str">
        <f t="shared" si="14"/>
        <v>a1P3p000007XD2zEAG</v>
      </c>
      <c r="Y169" s="788" t="b">
        <f t="shared" si="15"/>
        <v>0</v>
      </c>
      <c r="Z169" s="788" t="b">
        <f t="shared" si="16"/>
        <v>1</v>
      </c>
      <c r="AA169" s="788" t="str">
        <f>IF(R169="",IFERROR(VLOOKUP(AC169,'Reference Records'!G$285:J454,3,0),""),IFERROR(VLOOKUP(AC169,'Reference Records'!H$285:J454,2,0),""))</f>
        <v/>
      </c>
      <c r="AB169" s="788" t="s">
        <v>1211</v>
      </c>
      <c r="AC169" s="777" t="e">
        <f t="shared" si="17"/>
        <v>#N/A</v>
      </c>
      <c r="AD169" s="777" t="str">
        <f t="shared" si="18"/>
        <v/>
      </c>
      <c r="AE169" s="777" t="str">
        <f t="array" ref="AE169">IFERROR(IF(INDEX($W$123:$W$174, MATCH(0, IF(AD169=$E$123:$E$174, COUNTIF($AE$122:$AE168, $W$123:$W$174), ""), 0))=0,"",INDEX($W$123:$W$174, MATCH(0, IF(AD169=$E$123:$E$174, COUNTIF($AE$122:$AE168, $W$123:$W$174), ""), 0))),"")</f>
        <v/>
      </c>
      <c r="AF169" s="777" t="str">
        <f t="shared" si="19"/>
        <v>|empty|</v>
      </c>
      <c r="AG169" s="777" t="str">
        <f t="shared" si="20"/>
        <v>INT-161424</v>
      </c>
      <c r="AH169" s="777" t="e">
        <f t="shared" si="21"/>
        <v>#N/A</v>
      </c>
      <c r="AI169" s="777">
        <f>IF(COUNTIF($AH$123:AH220,"&lt;="&amp;AH169)=0,"",COUNTIF($AH$123:AH220,"&lt;="&amp;AH169))</f>
        <v>51</v>
      </c>
      <c r="AJ169" s="777">
        <f>RANK(AI169,AI$123:AI220,1)</f>
        <v>1</v>
      </c>
      <c r="AK169" s="777" t="e">
        <f>INDEX(E$123:E220,MATCH(ROWS(AJ$123:AJ169),AJ$123:AJ220,0))</f>
        <v>#N/A</v>
      </c>
      <c r="AL169" s="777" t="e">
        <f>INDEX(K$123:K220,MATCH(ROWS(AJ$123:AJ169),AJ$123:AJ220,0))</f>
        <v>#N/A</v>
      </c>
      <c r="AM169" s="777" t="e">
        <f>INDEX(V$123:V220,MATCH(ROWS(AJ$123:AJ169),AJ$123:AJ220,0))</f>
        <v>#N/A</v>
      </c>
      <c r="AN169" s="777" t="e">
        <f t="shared" si="22"/>
        <v>#N/A</v>
      </c>
      <c r="AO169" s="777" t="e">
        <f t="shared" si="23"/>
        <v>#N/A</v>
      </c>
      <c r="AP169" s="777"/>
      <c r="AQ169" s="789" t="s">
        <v>1212</v>
      </c>
      <c r="AR169" s="108"/>
    </row>
    <row r="170" spans="1:44" ht="47.15" customHeight="1" x14ac:dyDescent="0.35">
      <c r="A170" s="147">
        <v>47</v>
      </c>
      <c r="B170" s="779"/>
      <c r="C170" s="779"/>
      <c r="D170" s="149"/>
      <c r="E170" s="780" t="str">
        <f>IFERROR(IF(AND(K170="",T170=""),"",(VLOOKUP(Q170,'Reference records(soft deleted)'!$B$59:$D$114,3,FALSE))),"")</f>
        <v/>
      </c>
      <c r="F170" s="781"/>
      <c r="G170" s="781"/>
      <c r="H170" s="782" t="str">
        <f>IF(R170="",IFERROR(VLOOKUP(AC170,'Reference Records'!G$285:J455,4,0),""),IFERROR(VLOOKUP(AC170,'Reference Records'!H$285:J455,3,0),""))</f>
        <v/>
      </c>
      <c r="I170" s="782"/>
      <c r="J170" s="783"/>
      <c r="K170" s="780" t="str">
        <f>IFERROR(VLOOKUP(INDEX('Reference Records'!E$284:E456,MATCH(R170,'Reference Records'!F$284:F456,0),1),'Reference Records'!B$125:C419,2,0),"")</f>
        <v/>
      </c>
      <c r="L170" s="782" t="e">
        <f>VLOOKUP(U170&amp;K170,'Reference Records'!H$126:I420,2,0)</f>
        <v>#N/A</v>
      </c>
      <c r="M170" s="782" t="e">
        <f>MATCH($L170,'Reference Records'!$E$285:$E$365,0)+ROW(Population_by_intervention) -1</f>
        <v>#N/A</v>
      </c>
      <c r="N170" s="782" t="e">
        <f>MATCH($L170,'Reference Records'!$E$285:$E$365,1)+ROW(Population_by_intervention) -1</f>
        <v>#N/A</v>
      </c>
      <c r="O170" s="782" t="e">
        <f>INDEX('Reference Records'!K$126:K420,MATCH(L170,'Reference Records'!B$126:B420,0))</f>
        <v>#N/A</v>
      </c>
      <c r="P170" s="782"/>
      <c r="Q170" s="784"/>
      <c r="R170" s="785"/>
      <c r="S170" s="782" t="str">
        <f>IFERROR(VLOOKUP(INDEX('Reference Records'!J$284:J456,MATCH(R170,'Reference Records'!F$284:F456),1),'Reference Records'!B$125:C419,2,0),"")</f>
        <v/>
      </c>
      <c r="T170" s="783"/>
      <c r="U170" s="786" t="str">
        <f>IFERROR(IF(VLOOKUP(E170,'Reference Records'!$F$90:$N$124,9,FALSE)=0,"",VLOOKUP(E170,'Reference Records'!$F$90:$N$124,9,FALSE)),"")</f>
        <v/>
      </c>
      <c r="V170" s="780" t="str">
        <f>IF(IF(Language="French",G170,F170)=0,"",IF(Language="French",G170,F170))</f>
        <v/>
      </c>
      <c r="W170" s="787" t="str">
        <f t="shared" si="13"/>
        <v/>
      </c>
      <c r="X170" s="788" t="str">
        <f t="shared" si="14"/>
        <v>a1P3p000007XD2zEAG</v>
      </c>
      <c r="Y170" s="788" t="b">
        <f t="shared" si="15"/>
        <v>0</v>
      </c>
      <c r="Z170" s="788" t="b">
        <f t="shared" si="16"/>
        <v>1</v>
      </c>
      <c r="AA170" s="788" t="str">
        <f>IF(R170="",IFERROR(VLOOKUP(AC170,'Reference Records'!G$285:J455,3,0),""),IFERROR(VLOOKUP(AC170,'Reference Records'!H$285:J455,2,0),""))</f>
        <v/>
      </c>
      <c r="AB170" s="788" t="s">
        <v>1213</v>
      </c>
      <c r="AC170" s="777" t="e">
        <f t="shared" si="17"/>
        <v>#N/A</v>
      </c>
      <c r="AD170" s="777" t="str">
        <f t="shared" si="18"/>
        <v/>
      </c>
      <c r="AE170" s="777" t="str">
        <f t="array" ref="AE170">IFERROR(IF(INDEX($W$123:$W$174, MATCH(0, IF(AD170=$E$123:$E$174, COUNTIF($AE$122:$AE169, $W$123:$W$174), ""), 0))=0,"",INDEX($W$123:$W$174, MATCH(0, IF(AD170=$E$123:$E$174, COUNTIF($AE$122:$AE169, $W$123:$W$174), ""), 0))),"")</f>
        <v/>
      </c>
      <c r="AF170" s="777" t="str">
        <f t="shared" si="19"/>
        <v>|empty|</v>
      </c>
      <c r="AG170" s="777" t="str">
        <f t="shared" si="20"/>
        <v>INT-161425</v>
      </c>
      <c r="AH170" s="777" t="e">
        <f t="shared" si="21"/>
        <v>#N/A</v>
      </c>
      <c r="AI170" s="777">
        <f>IF(COUNTIF($AH$123:AH221,"&lt;="&amp;AH170)=0,"",COUNTIF($AH$123:AH221,"&lt;="&amp;AH170))</f>
        <v>51</v>
      </c>
      <c r="AJ170" s="777">
        <f>RANK(AI170,AI$123:AI221,1)</f>
        <v>1</v>
      </c>
      <c r="AK170" s="777" t="e">
        <f>INDEX(E$123:E221,MATCH(ROWS(AJ$123:AJ170),AJ$123:AJ221,0))</f>
        <v>#N/A</v>
      </c>
      <c r="AL170" s="777" t="e">
        <f>INDEX(K$123:K221,MATCH(ROWS(AJ$123:AJ170),AJ$123:AJ221,0))</f>
        <v>#N/A</v>
      </c>
      <c r="AM170" s="777" t="e">
        <f>INDEX(V$123:V221,MATCH(ROWS(AJ$123:AJ170),AJ$123:AJ221,0))</f>
        <v>#N/A</v>
      </c>
      <c r="AN170" s="777" t="e">
        <f t="shared" si="22"/>
        <v>#N/A</v>
      </c>
      <c r="AO170" s="777" t="e">
        <f t="shared" si="23"/>
        <v>#N/A</v>
      </c>
      <c r="AP170" s="777"/>
      <c r="AQ170" s="789" t="s">
        <v>1214</v>
      </c>
      <c r="AR170" s="108"/>
    </row>
    <row r="171" spans="1:44" ht="47.15" customHeight="1" x14ac:dyDescent="0.35">
      <c r="A171" s="147">
        <v>48</v>
      </c>
      <c r="B171" s="779"/>
      <c r="C171" s="779"/>
      <c r="D171" s="149"/>
      <c r="E171" s="780" t="str">
        <f>IFERROR(IF(AND(K171="",T171=""),"",(VLOOKUP(Q171,'Reference records(soft deleted)'!$B$59:$D$114,3,FALSE))),"")</f>
        <v/>
      </c>
      <c r="F171" s="781"/>
      <c r="G171" s="781"/>
      <c r="H171" s="782" t="str">
        <f>IF(R171="",IFERROR(VLOOKUP(AC171,'Reference Records'!G$285:J456,4,0),""),IFERROR(VLOOKUP(AC171,'Reference Records'!H$285:J456,3,0),""))</f>
        <v/>
      </c>
      <c r="I171" s="782"/>
      <c r="J171" s="783"/>
      <c r="K171" s="780" t="str">
        <f>IFERROR(VLOOKUP(INDEX('Reference Records'!E$284:E457,MATCH(R171,'Reference Records'!F$284:F457,0),1),'Reference Records'!B$125:C420,2,0),"")</f>
        <v/>
      </c>
      <c r="L171" s="782" t="e">
        <f>VLOOKUP(U171&amp;K171,'Reference Records'!H$126:I421,2,0)</f>
        <v>#N/A</v>
      </c>
      <c r="M171" s="782" t="e">
        <f>MATCH($L171,'Reference Records'!$E$285:$E$365,0)+ROW(Population_by_intervention) -1</f>
        <v>#N/A</v>
      </c>
      <c r="N171" s="782" t="e">
        <f>MATCH($L171,'Reference Records'!$E$285:$E$365,1)+ROW(Population_by_intervention) -1</f>
        <v>#N/A</v>
      </c>
      <c r="O171" s="782" t="e">
        <f>INDEX('Reference Records'!K$126:K421,MATCH(L171,'Reference Records'!B$126:B421,0))</f>
        <v>#N/A</v>
      </c>
      <c r="P171" s="782"/>
      <c r="Q171" s="784"/>
      <c r="R171" s="785"/>
      <c r="S171" s="782" t="str">
        <f>IFERROR(VLOOKUP(INDEX('Reference Records'!J$284:J457,MATCH(R171,'Reference Records'!F$284:F457),1),'Reference Records'!B$125:C420,2,0),"")</f>
        <v/>
      </c>
      <c r="T171" s="783"/>
      <c r="U171" s="786" t="str">
        <f>IFERROR(IF(VLOOKUP(E171,'Reference Records'!$F$90:$N$124,9,FALSE)=0,"",VLOOKUP(E171,'Reference Records'!$F$90:$N$124,9,FALSE)),"")</f>
        <v/>
      </c>
      <c r="V171" s="780" t="str">
        <f>IF(IF(Language="French",G171,F171)=0,"",IF(Language="French",G171,F171))</f>
        <v/>
      </c>
      <c r="W171" s="787" t="str">
        <f t="shared" si="13"/>
        <v/>
      </c>
      <c r="X171" s="788" t="str">
        <f t="shared" si="14"/>
        <v>a1P3p000007XD2zEAG</v>
      </c>
      <c r="Y171" s="788" t="b">
        <f t="shared" si="15"/>
        <v>0</v>
      </c>
      <c r="Z171" s="788" t="b">
        <f t="shared" si="16"/>
        <v>1</v>
      </c>
      <c r="AA171" s="788" t="str">
        <f>IF(R171="",IFERROR(VLOOKUP(AC171,'Reference Records'!G$285:J456,3,0),""),IFERROR(VLOOKUP(AC171,'Reference Records'!H$285:J456,2,0),""))</f>
        <v/>
      </c>
      <c r="AB171" s="788" t="s">
        <v>1215</v>
      </c>
      <c r="AC171" s="777" t="e">
        <f t="shared" si="17"/>
        <v>#N/A</v>
      </c>
      <c r="AD171" s="777" t="str">
        <f t="shared" si="18"/>
        <v/>
      </c>
      <c r="AE171" s="777" t="str">
        <f t="array" ref="AE171">IFERROR(IF(INDEX($W$123:$W$174, MATCH(0, IF(AD171=$E$123:$E$174, COUNTIF($AE$122:$AE170, $W$123:$W$174), ""), 0))=0,"",INDEX($W$123:$W$174, MATCH(0, IF(AD171=$E$123:$E$174, COUNTIF($AE$122:$AE170, $W$123:$W$174), ""), 0))),"")</f>
        <v/>
      </c>
      <c r="AF171" s="777" t="str">
        <f t="shared" si="19"/>
        <v>|empty|</v>
      </c>
      <c r="AG171" s="777" t="str">
        <f t="shared" si="20"/>
        <v>INT-161426</v>
      </c>
      <c r="AH171" s="777" t="e">
        <f t="shared" si="21"/>
        <v>#N/A</v>
      </c>
      <c r="AI171" s="777">
        <f>IF(COUNTIF($AH$123:AH222,"&lt;="&amp;AH171)=0,"",COUNTIF($AH$123:AH222,"&lt;="&amp;AH171))</f>
        <v>51</v>
      </c>
      <c r="AJ171" s="777">
        <f>RANK(AI171,AI$123:AI222,1)</f>
        <v>1</v>
      </c>
      <c r="AK171" s="777" t="e">
        <f>INDEX(E$123:E222,MATCH(ROWS(AJ$123:AJ171),AJ$123:AJ222,0))</f>
        <v>#N/A</v>
      </c>
      <c r="AL171" s="777" t="e">
        <f>INDEX(K$123:K222,MATCH(ROWS(AJ$123:AJ171),AJ$123:AJ222,0))</f>
        <v>#N/A</v>
      </c>
      <c r="AM171" s="777" t="e">
        <f>INDEX(V$123:V222,MATCH(ROWS(AJ$123:AJ171),AJ$123:AJ222,0))</f>
        <v>#N/A</v>
      </c>
      <c r="AN171" s="777" t="e">
        <f t="shared" si="22"/>
        <v>#N/A</v>
      </c>
      <c r="AO171" s="777" t="e">
        <f t="shared" si="23"/>
        <v>#N/A</v>
      </c>
      <c r="AP171" s="777"/>
      <c r="AQ171" s="789" t="s">
        <v>1216</v>
      </c>
      <c r="AR171" s="108"/>
    </row>
    <row r="172" spans="1:44" ht="47.15" customHeight="1" x14ac:dyDescent="0.35">
      <c r="A172" s="147">
        <v>49</v>
      </c>
      <c r="B172" s="779"/>
      <c r="C172" s="779"/>
      <c r="D172" s="149"/>
      <c r="E172" s="780" t="str">
        <f>IFERROR(IF(AND(K172="",T172=""),"",(VLOOKUP(Q172,'Reference records(soft deleted)'!$B$59:$D$114,3,FALSE))),"")</f>
        <v/>
      </c>
      <c r="F172" s="781"/>
      <c r="G172" s="781"/>
      <c r="H172" s="782" t="str">
        <f>IF(R172="",IFERROR(VLOOKUP(AC172,'Reference Records'!G$285:J457,4,0),""),IFERROR(VLOOKUP(AC172,'Reference Records'!H$285:J457,3,0),""))</f>
        <v/>
      </c>
      <c r="I172" s="782"/>
      <c r="J172" s="783"/>
      <c r="K172" s="780" t="str">
        <f>IFERROR(VLOOKUP(INDEX('Reference Records'!E$284:E458,MATCH(R172,'Reference Records'!F$284:F458,0),1),'Reference Records'!B$125:C421,2,0),"")</f>
        <v/>
      </c>
      <c r="L172" s="782" t="e">
        <f>VLOOKUP(U172&amp;K172,'Reference Records'!H$126:I422,2,0)</f>
        <v>#N/A</v>
      </c>
      <c r="M172" s="782" t="e">
        <f>MATCH($L172,'Reference Records'!$E$285:$E$365,0)+ROW(Population_by_intervention) -1</f>
        <v>#N/A</v>
      </c>
      <c r="N172" s="782" t="e">
        <f>MATCH($L172,'Reference Records'!$E$285:$E$365,1)+ROW(Population_by_intervention) -1</f>
        <v>#N/A</v>
      </c>
      <c r="O172" s="782" t="e">
        <f>INDEX('Reference Records'!K$126:K422,MATCH(L172,'Reference Records'!B$126:B422,0))</f>
        <v>#N/A</v>
      </c>
      <c r="P172" s="782"/>
      <c r="Q172" s="784"/>
      <c r="R172" s="785"/>
      <c r="S172" s="782" t="str">
        <f>IFERROR(VLOOKUP(INDEX('Reference Records'!J$284:J458,MATCH(R172,'Reference Records'!F$284:F458),1),'Reference Records'!B$125:C421,2,0),"")</f>
        <v/>
      </c>
      <c r="T172" s="783"/>
      <c r="U172" s="786" t="str">
        <f>IFERROR(IF(VLOOKUP(E172,'Reference Records'!$F$90:$N$124,9,FALSE)=0,"",VLOOKUP(E172,'Reference Records'!$F$90:$N$124,9,FALSE)),"")</f>
        <v/>
      </c>
      <c r="V172" s="780" t="str">
        <f>IF(IF(Language="French",G172,F172)=0,"",IF(Language="French",G172,F172))</f>
        <v/>
      </c>
      <c r="W172" s="787" t="str">
        <f t="shared" si="13"/>
        <v/>
      </c>
      <c r="X172" s="788" t="str">
        <f t="shared" si="14"/>
        <v>a1P3p000007XD2zEAG</v>
      </c>
      <c r="Y172" s="788" t="b">
        <f t="shared" si="15"/>
        <v>0</v>
      </c>
      <c r="Z172" s="788" t="b">
        <f t="shared" si="16"/>
        <v>1</v>
      </c>
      <c r="AA172" s="788" t="str">
        <f>IF(R172="",IFERROR(VLOOKUP(AC172,'Reference Records'!G$285:J457,3,0),""),IFERROR(VLOOKUP(AC172,'Reference Records'!H$285:J457,2,0),""))</f>
        <v/>
      </c>
      <c r="AB172" s="788" t="s">
        <v>1217</v>
      </c>
      <c r="AC172" s="777" t="e">
        <f t="shared" si="17"/>
        <v>#N/A</v>
      </c>
      <c r="AD172" s="777" t="str">
        <f t="shared" si="18"/>
        <v/>
      </c>
      <c r="AE172" s="777" t="str">
        <f t="array" ref="AE172">IFERROR(IF(INDEX($W$123:$W$174, MATCH(0, IF(AD172=$E$123:$E$174, COUNTIF($AE$122:$AE171, $W$123:$W$174), ""), 0))=0,"",INDEX($W$123:$W$174, MATCH(0, IF(AD172=$E$123:$E$174, COUNTIF($AE$122:$AE171, $W$123:$W$174), ""), 0))),"")</f>
        <v/>
      </c>
      <c r="AF172" s="777" t="str">
        <f t="shared" si="19"/>
        <v>|empty|</v>
      </c>
      <c r="AG172" s="777" t="str">
        <f t="shared" si="20"/>
        <v>INT-161427</v>
      </c>
      <c r="AH172" s="777" t="e">
        <f t="shared" si="21"/>
        <v>#N/A</v>
      </c>
      <c r="AI172" s="777">
        <f>IF(COUNTIF($AH$123:AH223,"&lt;="&amp;AH172)=0,"",COUNTIF($AH$123:AH223,"&lt;="&amp;AH172))</f>
        <v>51</v>
      </c>
      <c r="AJ172" s="777">
        <f>RANK(AI172,AI$123:AI223,1)</f>
        <v>1</v>
      </c>
      <c r="AK172" s="777" t="e">
        <f>INDEX(E$123:E223,MATCH(ROWS(AJ$123:AJ172),AJ$123:AJ223,0))</f>
        <v>#N/A</v>
      </c>
      <c r="AL172" s="777" t="e">
        <f>INDEX(K$123:K223,MATCH(ROWS(AJ$123:AJ172),AJ$123:AJ223,0))</f>
        <v>#N/A</v>
      </c>
      <c r="AM172" s="777" t="e">
        <f>INDEX(V$123:V223,MATCH(ROWS(AJ$123:AJ172),AJ$123:AJ223,0))</f>
        <v>#N/A</v>
      </c>
      <c r="AN172" s="777" t="e">
        <f t="shared" si="22"/>
        <v>#N/A</v>
      </c>
      <c r="AO172" s="777" t="e">
        <f t="shared" si="23"/>
        <v>#N/A</v>
      </c>
      <c r="AP172" s="777"/>
      <c r="AQ172" s="789" t="s">
        <v>1218</v>
      </c>
      <c r="AR172" s="108"/>
    </row>
    <row r="173" spans="1:44" ht="47.15" customHeight="1" x14ac:dyDescent="0.35">
      <c r="A173" s="147">
        <v>50</v>
      </c>
      <c r="B173" s="779"/>
      <c r="C173" s="779"/>
      <c r="D173" s="149"/>
      <c r="E173" s="780" t="str">
        <f>IFERROR(IF(AND(K173="",T173=""),"",(VLOOKUP(Q173,'Reference records(soft deleted)'!$B$59:$D$114,3,FALSE))),"")</f>
        <v/>
      </c>
      <c r="F173" s="781"/>
      <c r="G173" s="781"/>
      <c r="H173" s="782" t="str">
        <f>IF(R173="",IFERROR(VLOOKUP(AC173,'Reference Records'!G$285:J458,4,0),""),IFERROR(VLOOKUP(AC173,'Reference Records'!H$285:J458,3,0),""))</f>
        <v/>
      </c>
      <c r="I173" s="782"/>
      <c r="J173" s="783"/>
      <c r="K173" s="780" t="str">
        <f>IFERROR(VLOOKUP(INDEX('Reference Records'!E$284:E459,MATCH(R173,'Reference Records'!F$284:F459,0),1),'Reference Records'!B$125:C422,2,0),"")</f>
        <v/>
      </c>
      <c r="L173" s="782" t="e">
        <f>VLOOKUP(U173&amp;K173,'Reference Records'!H$126:I423,2,0)</f>
        <v>#N/A</v>
      </c>
      <c r="M173" s="782" t="e">
        <f>MATCH($L173,'Reference Records'!$E$285:$E$365,0)+ROW(Population_by_intervention) -1</f>
        <v>#N/A</v>
      </c>
      <c r="N173" s="782" t="e">
        <f>MATCH($L173,'Reference Records'!$E$285:$E$365,1)+ROW(Population_by_intervention) -1</f>
        <v>#N/A</v>
      </c>
      <c r="O173" s="782" t="e">
        <f>INDEX('Reference Records'!K$126:K423,MATCH(L173,'Reference Records'!B$126:B423,0))</f>
        <v>#N/A</v>
      </c>
      <c r="P173" s="782"/>
      <c r="Q173" s="784"/>
      <c r="R173" s="785"/>
      <c r="S173" s="782" t="str">
        <f>IFERROR(VLOOKUP(INDEX('Reference Records'!J$284:J459,MATCH(R173,'Reference Records'!F$284:F459),1),'Reference Records'!B$125:C422,2,0),"")</f>
        <v/>
      </c>
      <c r="T173" s="783"/>
      <c r="U173" s="786" t="str">
        <f>IFERROR(IF(VLOOKUP(E173,'Reference Records'!$F$90:$N$124,9,FALSE)=0,"",VLOOKUP(E173,'Reference Records'!$F$90:$N$124,9,FALSE)),"")</f>
        <v/>
      </c>
      <c r="V173" s="780" t="str">
        <f>IF(IF(Language="French",G173,F173)=0,"",IF(Language="French",G173,F173))</f>
        <v/>
      </c>
      <c r="W173" s="787" t="str">
        <f t="shared" si="13"/>
        <v/>
      </c>
      <c r="X173" s="788" t="str">
        <f t="shared" si="14"/>
        <v>a1P3p000007XD2zEAG</v>
      </c>
      <c r="Y173" s="788" t="b">
        <f t="shared" si="15"/>
        <v>0</v>
      </c>
      <c r="Z173" s="788" t="b">
        <f t="shared" si="16"/>
        <v>1</v>
      </c>
      <c r="AA173" s="788" t="str">
        <f>IF(R173="",IFERROR(VLOOKUP(AC173,'Reference Records'!G$285:J458,3,0),""),IFERROR(VLOOKUP(AC173,'Reference Records'!H$285:J458,2,0),""))</f>
        <v/>
      </c>
      <c r="AB173" s="788" t="s">
        <v>1219</v>
      </c>
      <c r="AC173" s="777" t="e">
        <f t="shared" si="17"/>
        <v>#N/A</v>
      </c>
      <c r="AD173" s="777" t="str">
        <f t="shared" si="18"/>
        <v/>
      </c>
      <c r="AE173" s="777" t="str">
        <f t="array" ref="AE173">IFERROR(IF(INDEX($W$123:$W$174, MATCH(0, IF(AD173=$E$123:$E$174, COUNTIF($AE$122:$AE172, $W$123:$W$174), ""), 0))=0,"",INDEX($W$123:$W$174, MATCH(0, IF(AD173=$E$123:$E$174, COUNTIF($AE$122:$AE172, $W$123:$W$174), ""), 0))),"")</f>
        <v/>
      </c>
      <c r="AF173" s="777" t="str">
        <f t="shared" si="19"/>
        <v>|empty|</v>
      </c>
      <c r="AG173" s="777" t="str">
        <f t="shared" si="20"/>
        <v>INT-161428</v>
      </c>
      <c r="AH173" s="777" t="e">
        <f t="shared" si="21"/>
        <v>#N/A</v>
      </c>
      <c r="AI173" s="777">
        <f>IF(COUNTIF($AH$123:AH224,"&lt;="&amp;AH173)=0,"",COUNTIF($AH$123:AH224,"&lt;="&amp;AH173))</f>
        <v>51</v>
      </c>
      <c r="AJ173" s="777">
        <f>RANK(AI173,AI$123:AI224,1)</f>
        <v>1</v>
      </c>
      <c r="AK173" s="777" t="e">
        <f>INDEX(E$123:E224,MATCH(ROWS(AJ$123:AJ173),AJ$123:AJ224,0))</f>
        <v>#N/A</v>
      </c>
      <c r="AL173" s="777" t="e">
        <f>INDEX(K$123:K224,MATCH(ROWS(AJ$123:AJ173),AJ$123:AJ224,0))</f>
        <v>#N/A</v>
      </c>
      <c r="AM173" s="777" t="e">
        <f>INDEX(V$123:V224,MATCH(ROWS(AJ$123:AJ173),AJ$123:AJ224,0))</f>
        <v>#N/A</v>
      </c>
      <c r="AN173" s="777" t="e">
        <f t="shared" si="22"/>
        <v>#N/A</v>
      </c>
      <c r="AO173" s="777" t="e">
        <f t="shared" si="23"/>
        <v>#N/A</v>
      </c>
      <c r="AP173" s="777"/>
      <c r="AQ173" s="789" t="s">
        <v>1220</v>
      </c>
      <c r="AR173" s="108"/>
    </row>
    <row r="174" spans="1:44" ht="21.65" customHeight="1" thickBot="1" x14ac:dyDescent="0.4">
      <c r="A174" s="64"/>
      <c r="B174" s="65"/>
      <c r="C174" s="65"/>
      <c r="D174" s="65"/>
      <c r="E174" s="117"/>
      <c r="F174" s="65"/>
      <c r="G174" s="65"/>
      <c r="H174" s="65"/>
      <c r="I174" s="65"/>
      <c r="J174" s="65"/>
      <c r="K174" s="117"/>
      <c r="L174" s="65"/>
      <c r="M174" s="65"/>
      <c r="N174" s="65"/>
      <c r="O174" s="65"/>
      <c r="P174" s="65"/>
      <c r="Q174" s="65"/>
      <c r="R174" s="65"/>
      <c r="S174" s="65"/>
      <c r="T174" s="117"/>
      <c r="U174" s="26"/>
      <c r="V174" s="66"/>
      <c r="W174" s="66"/>
      <c r="X174" s="66"/>
      <c r="Y174" s="66"/>
      <c r="Z174" s="66"/>
      <c r="AA174" s="26"/>
      <c r="AB174" s="26"/>
      <c r="AC174" s="23"/>
      <c r="AE174" s="96"/>
      <c r="AF174" s="96"/>
      <c r="AG174" s="96"/>
      <c r="AH174" s="96"/>
    </row>
    <row r="175" spans="1:44" x14ac:dyDescent="0.35">
      <c r="E175" s="70"/>
      <c r="K175" s="70"/>
      <c r="T175" s="70"/>
      <c r="AE175" s="96"/>
      <c r="AF175" s="96"/>
      <c r="AG175" s="96"/>
      <c r="AH175" s="96"/>
    </row>
    <row r="176" spans="1:44" x14ac:dyDescent="0.35">
      <c r="E176" s="70"/>
      <c r="K176" s="70"/>
      <c r="T176" s="70"/>
      <c r="AE176" s="96"/>
      <c r="AF176" s="96"/>
      <c r="AG176" s="96"/>
      <c r="AH176" s="96"/>
    </row>
    <row r="177" spans="1:31 16384:16384" x14ac:dyDescent="0.35">
      <c r="E177" s="70"/>
      <c r="K177" s="70"/>
      <c r="T177" s="70"/>
    </row>
    <row r="182" spans="1:31 16384:16384" x14ac:dyDescent="0.35">
      <c r="A182" s="27" t="str">
        <f ca="1">Translations!A44</f>
        <v>Marco de desempeño  - Descripción General - Sección A</v>
      </c>
      <c r="B182" s="27"/>
      <c r="C182" s="27"/>
      <c r="D182" s="27"/>
      <c r="XFD182" s="5" t="s">
        <v>367</v>
      </c>
    </row>
    <row r="186" spans="1:31 16384:16384" x14ac:dyDescent="0.35">
      <c r="AE186" s="96" t="s">
        <v>193</v>
      </c>
    </row>
    <row r="197" spans="44:45" x14ac:dyDescent="0.35">
      <c r="AS197" s="96"/>
    </row>
    <row r="198" spans="44:45" x14ac:dyDescent="0.35">
      <c r="AR198" s="96">
        <f>IF(C9="","",C9)</f>
        <v>12</v>
      </c>
      <c r="AS198" s="96">
        <v>3</v>
      </c>
    </row>
    <row r="199" spans="44:45" x14ac:dyDescent="0.35">
      <c r="AS199" s="96">
        <v>6</v>
      </c>
    </row>
    <row r="200" spans="44:45" x14ac:dyDescent="0.35">
      <c r="AS200" s="96">
        <v>12</v>
      </c>
    </row>
    <row r="201" spans="44:45" x14ac:dyDescent="0.35">
      <c r="AS201" s="96"/>
    </row>
  </sheetData>
  <sheetProtection password="FB8C" sheet="1" objects="1" scenarios="1" formatCells="0" formatRows="0" sort="0" autoFilter="0"/>
  <autoFilter ref="A29:R39" xr:uid="{E12FBC83-A8C1-45A2-BF45-329EEECF89AC}"/>
  <mergeCells count="12">
    <mergeCell ref="Y58:Y59"/>
    <mergeCell ref="A57:E57"/>
    <mergeCell ref="A99:E99"/>
    <mergeCell ref="A75:E75"/>
    <mergeCell ref="Y76:Y91"/>
    <mergeCell ref="A1:T2"/>
    <mergeCell ref="A44:T44"/>
    <mergeCell ref="K10:K11"/>
    <mergeCell ref="A121:V121"/>
    <mergeCell ref="A120:V120"/>
    <mergeCell ref="A13:A14"/>
    <mergeCell ref="A42:L42"/>
  </mergeCells>
  <conditionalFormatting sqref="E101:E117">
    <cfRule type="expression" dxfId="418" priority="35">
      <formula>AND(COUNTIF($E$101:$E$117,$E101)&gt;1,E101&lt;&gt;"")</formula>
    </cfRule>
  </conditionalFormatting>
  <conditionalFormatting sqref="A29:I29 K29:K39 R29:R39 B30:I39">
    <cfRule type="expression" dxfId="417" priority="34">
      <formula>OR($AN$5="Grant Making", $AN$5="Grant Revision")</formula>
    </cfRule>
  </conditionalFormatting>
  <conditionalFormatting sqref="B9:E9">
    <cfRule type="expression" dxfId="416" priority="30">
      <formula>$AN$5="Funding Request_old"</formula>
    </cfRule>
  </conditionalFormatting>
  <conditionalFormatting sqref="A30:A39">
    <cfRule type="expression" dxfId="415" priority="25">
      <formula>OR($AN$5="Grant Making", $AN$5="Grant Revision")</formula>
    </cfRule>
  </conditionalFormatting>
  <conditionalFormatting sqref="K8">
    <cfRule type="expression" dxfId="414" priority="24">
      <formula>OR($AN$9="Additional Funding", $AN$9="Other Revison")</formula>
    </cfRule>
  </conditionalFormatting>
  <conditionalFormatting sqref="K30:K39 E30:E39">
    <cfRule type="expression" dxfId="413" priority="41">
      <formula>AND($E30&lt;&gt;"",$K30&lt;&gt;"")</formula>
    </cfRule>
  </conditionalFormatting>
  <conditionalFormatting sqref="E11 E8">
    <cfRule type="expression" dxfId="412" priority="23">
      <formula>$E$8&gt;$E$11</formula>
    </cfRule>
  </conditionalFormatting>
  <conditionalFormatting sqref="K30:K39 R30:R39 A30:I39">
    <cfRule type="expression" dxfId="411" priority="22">
      <formula>$P30:$P40="[Record ID]"</formula>
    </cfRule>
  </conditionalFormatting>
  <conditionalFormatting sqref="A59:E64 A77:E88">
    <cfRule type="expression" dxfId="410" priority="20">
      <formula>$H59:$H72="[Record ID]"</formula>
    </cfRule>
  </conditionalFormatting>
  <conditionalFormatting sqref="A101:E107">
    <cfRule type="expression" dxfId="409" priority="15">
      <formula>$H101:$H117="[Record ID]"</formula>
    </cfRule>
  </conditionalFormatting>
  <conditionalFormatting sqref="A123:C173 E123:T173">
    <cfRule type="expression" dxfId="408" priority="14">
      <formula>$AB123:$AB174="[Record ID]"</formula>
    </cfRule>
  </conditionalFormatting>
  <conditionalFormatting sqref="J123:J173">
    <cfRule type="expression" dxfId="407" priority="13">
      <formula>$AB123:$AB174="[Record ID]"</formula>
    </cfRule>
  </conditionalFormatting>
  <conditionalFormatting sqref="A46:T52">
    <cfRule type="expression" dxfId="406" priority="12">
      <formula>$A46&gt;$E$8</formula>
    </cfRule>
  </conditionalFormatting>
  <conditionalFormatting sqref="E30:E40">
    <cfRule type="expression" dxfId="405" priority="8">
      <formula>AND(COUNTIF($E$30:$E$40,$E30)&gt;1,E30&lt;&gt;"")</formula>
    </cfRule>
  </conditionalFormatting>
  <conditionalFormatting sqref="E7 E10">
    <cfRule type="expression" dxfId="404" priority="7">
      <formula>$E$7&lt;$E$10</formula>
    </cfRule>
  </conditionalFormatting>
  <conditionalFormatting sqref="T123:T173">
    <cfRule type="expression" dxfId="403" priority="6">
      <formula>AND(IFERROR(FIND("Other",K123)&lt;&gt;1,TRUE),$T123&lt;&gt;"")</formula>
    </cfRule>
  </conditionalFormatting>
  <conditionalFormatting sqref="V123:V173">
    <cfRule type="expression" dxfId="402" priority="1">
      <formula>AND(OR($K123&lt;&gt;"",$T123&lt;&gt;""),$V123="")</formula>
    </cfRule>
    <cfRule type="expression" dxfId="401" priority="3">
      <formula>$AB123:$AB174="[Record ID]"</formula>
    </cfRule>
  </conditionalFormatting>
  <conditionalFormatting sqref="V123:V173">
    <cfRule type="expression" dxfId="400" priority="2">
      <formula>$AB123:$AB174="[Record ID]"</formula>
    </cfRule>
  </conditionalFormatting>
  <conditionalFormatting sqref="A65:E71">
    <cfRule type="expression" dxfId="399" priority="13410">
      <formula>$H65:$H90="[Record ID]"</formula>
    </cfRule>
  </conditionalFormatting>
  <conditionalFormatting sqref="A89:E89">
    <cfRule type="expression" dxfId="398" priority="13412">
      <formula>$H89:$H117="[Record ID]"</formula>
    </cfRule>
  </conditionalFormatting>
  <conditionalFormatting sqref="A108:E116">
    <cfRule type="expression" dxfId="397" priority="13414">
      <formula>$H108:$H174="[Record ID]"</formula>
    </cfRule>
  </conditionalFormatting>
  <dataValidations count="20">
    <dataValidation type="list" allowBlank="1" showInputMessage="1" showErrorMessage="1" sqref="E123:E173" xr:uid="{00000000-0002-0000-0000-000000000000}">
      <formula1>Modules</formula1>
    </dataValidation>
    <dataValidation type="custom" allowBlank="1" showInputMessage="1" showErrorMessage="1" errorTitle="Implementation Period Start Date" error="The Implementation Period Start should be the first day of the month" sqref="E7" xr:uid="{00000000-0002-0000-0000-000001000000}">
      <formula1>DAY(E7)=1</formula1>
    </dataValidation>
    <dataValidation type="list" allowBlank="1" showInputMessage="1" showErrorMessage="1" sqref="K123:K173" xr:uid="{00000000-0002-0000-0000-000002000000}">
      <formula1>OFFSET(ModuleStart,MATCH(U123,ModuleColumn,0)-1,2,COUNTIF(ModuleColumn,U123),1)</formula1>
    </dataValidation>
    <dataValidation type="list" allowBlank="1" showInputMessage="1" showErrorMessage="1" sqref="E30:E39" xr:uid="{00000000-0002-0000-0000-000003000000}">
      <formula1>FundingRequestPR</formula1>
    </dataValidation>
    <dataValidation type="list" allowBlank="1" showInputMessage="1" showErrorMessage="1" sqref="E9" xr:uid="{00000000-0002-0000-0000-000004000000}">
      <formula1>$AS$199:$AS$200</formula1>
    </dataValidation>
    <dataValidation type="date" allowBlank="1" showInputMessage="1" showErrorMessage="1" sqref="E8" xr:uid="{00000000-0002-0000-0000-000005000000}">
      <formula1>1</formula1>
      <formula2>767376</formula2>
    </dataValidation>
    <dataValidation type="custom" allowBlank="1" showInputMessage="1" showErrorMessage="1" sqref="K30:K40" xr:uid="{00000000-0002-0000-0000-000006000000}">
      <formula1>E30=""</formula1>
    </dataValidation>
    <dataValidation type="list" allowBlank="1" showInputMessage="1" showErrorMessage="1" sqref="E101:E116" xr:uid="{00000000-0002-0000-0000-000008000000}">
      <formula1>Module_List</formula1>
    </dataValidation>
    <dataValidation type="list" allowBlank="1" showInputMessage="1" showErrorMessage="1" errorTitle="X-Author for Excel" error="Please select either TRUE or FALSE from the dropdown." promptTitle="X-Author for Excel" sqref="Y123:Z173 G59:G71 G77:G89 G101:G116 M46:N52 L30:L39" xr:uid="{00000000-0002-0000-0000-000009000000}">
      <formula1>"TRUE,FALSE"</formula1>
    </dataValidation>
    <dataValidation type="date" allowBlank="1" showInputMessage="1" showErrorMessage="1" errorTitle="X-Author for Excel" error="Please enter a valid date." promptTitle="X-Author for Excel" sqref="O46:P52 E10:E11" xr:uid="{00000000-0002-0000-0000-00000A000000}">
      <formula1>1</formula1>
      <formula2>767376</formula2>
    </dataValidation>
    <dataValidation type="custom" allowBlank="1" showInputMessage="1" showErrorMessage="1" errorTitle="X-Author for Excel" error="Id and Lookup fields are not editable." promptTitle="X-Author for Excel" sqref="Q46:Q52 U46:U52 H59:H71 F59:F71 AN10 H77:H89 F77:F89 H101:J116 X123:X173 AA123:AB173 O30:P39" xr:uid="{00000000-0002-0000-0000-00000B000000}">
      <formula1>""</formula1>
    </dataValidation>
    <dataValidation type="custom" showInputMessage="1" showErrorMessage="1" sqref="T123:T173" xr:uid="{D6AE536D-0673-41EB-ACE2-BBE669217B44}">
      <formula1>FIND("Other",K123)=1</formula1>
    </dataValidation>
    <dataValidation type="list" allowBlank="1" showInputMessage="1" showErrorMessage="1" sqref="J123:J173" xr:uid="{10515179-F751-4C93-AF6C-9AA53B85FC6B}">
      <formula1>IF($T123&lt;&gt;"",$XFD$182,INDIRECT(CONCATENATE("'Reference Records'!C",M123,":C",N123)))</formula1>
    </dataValidation>
    <dataValidation type="list" allowBlank="1" showInputMessage="1" showErrorMessage="1" sqref="V123:V173" xr:uid="{394A8575-B763-4980-B9AF-936F5CE1872A}">
      <formula1>IF($T123&lt;&gt;"",$XFD$182,INDIRECT(CONCATENATE("'Reference Records'!C",M123,":C",N123)))</formula1>
    </dataValidation>
    <dataValidation type="decimal" allowBlank="1" showInputMessage="1" showErrorMessage="1" errorTitle="X-Author for Excel" error="Please enter a valid numeric value. Valid range for Programmatic Report Period Frequency is -1E+18 to 1E+18." promptTitle="X-Author for Excel" sqref="C9" xr:uid="{BD6FAC5B-D81B-4263-8A2F-DA39E19BE31E}">
      <formula1>-1000000000000000000</formula1>
      <formula2>1000000000000000000</formula2>
    </dataValidation>
    <dataValidation type="decimal" allowBlank="1" showInputMessage="1" showErrorMessage="1" errorTitle="X-Author for Excel" error="Please enter a valid numeric value. Valid range for Goal Number is -1E+18 to 1E+18." promptTitle="X-Author for Excel" sqref="A59:A71" xr:uid="{464DE271-9073-48FE-9098-7CD9AF60C07C}">
      <formula1>-1000000000000000000</formula1>
      <formula2>1000000000000000000</formula2>
    </dataValidation>
    <dataValidation type="decimal" allowBlank="1" showInputMessage="1" showErrorMessage="1" errorTitle="X-Author for Excel" error="Please enter a valid numeric value. Valid range for Objective Number is -1E+18 to 1E+18." promptTitle="X-Author for Excel" sqref="A77:A89" xr:uid="{35383207-E590-4A90-AE5F-CF039FE51164}">
      <formula1>-1000000000000000000</formula1>
      <formula2>1000000000000000000</formula2>
    </dataValidation>
    <dataValidation type="decimal" allowBlank="1" showInputMessage="1" showErrorMessage="1" errorTitle="X-Author for Excel" error="Please enter a valid numeric value. Valid range for Module Number is -1E+18 to 1E+18." promptTitle="X-Author for Excel" sqref="A101:A116" xr:uid="{FA38FBDF-85D7-4466-9DEA-BB51D7536924}">
      <formula1>-1000000000000000000</formula1>
      <formula2>1000000000000000000</formula2>
    </dataValidation>
    <dataValidation type="decimal" allowBlank="1" showInputMessage="1" showErrorMessage="1" errorTitle="X-Author for Excel" error="Please enter a valid numeric value. Valid range for Intervention Number is -1E+18 to 1E+18." promptTitle="X-Author for Excel" sqref="A123:A173" xr:uid="{09F07674-7237-4308-B4DA-535AAC954D54}">
      <formula1>-1000000000000000000</formula1>
      <formula2>1000000000000000000</formula2>
    </dataValidation>
    <dataValidation type="decimal" allowBlank="1" showInputMessage="1" showErrorMessage="1" errorTitle="X-Author for Excel" error="Please enter a valid numeric value. Valid range for Account Role Number is -1E+18 to 1E+18." promptTitle="X-Author for Excel" sqref="A30:A39" xr:uid="{AEF032C5-4FE3-42DD-9FC2-D6F65C6D9C57}">
      <formula1>-1000000000000000000</formula1>
      <formula2>1000000000000000000</formula2>
    </dataValidation>
  </dataValidations>
  <hyperlinks>
    <hyperlink ref="E14" location="_4f36af19_06bf_4c59_990d_586822b3d259" display="=Translations!A25" xr:uid="{00000000-0004-0000-0000-000000000000}"/>
    <hyperlink ref="T14" location="_4ede0df7_bdae_485c_a6aa_cd381b32466f" display="Interventions" xr:uid="{00000000-0004-0000-0000-000002000000}"/>
    <hyperlink ref="E13" location="_8273a11c_a030_45ba_bf8f_2b577e1aa93b" display="=Translations!A14" xr:uid="{00000000-0004-0000-0000-000003000000}"/>
    <hyperlink ref="A182" location="'Overview - Section A'!A13" display="'Overview - Section A'!A13" xr:uid="{00000000-0004-0000-0000-000004000000}"/>
    <hyperlink ref="K13" location="_6a3dda26_b269_4afa_8b05_c602a881a167" display="=Translations!A17" xr:uid="{00000000-0004-0000-0000-000005000000}"/>
    <hyperlink ref="K14" location="_eabb6097_6646_49fe_9d42_cce1d696601b" display="Modules" xr:uid="{00000000-0004-0000-0000-000006000000}"/>
    <hyperlink ref="T13" location="_0215c642_4079_4a66_b33f_02948e5b161c" display="=Translations!A22" xr:uid="{59919A24-75F6-424B-BF36-5AE3562E043F}"/>
    <hyperlink ref="V13" location="'Instructions-FR'!InstructionA" display="'Instructions-FR'!InstructionA" xr:uid="{D5383C93-C970-441E-A9D8-0DF9D870205E}"/>
  </hyperlinks>
  <pageMargins left="0.7" right="0.7" top="0.75" bottom="0.75" header="0.3" footer="0.3"/>
  <pageSetup paperSize="8" scale="96"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7000000}">
          <x14:formula1>
            <xm:f>Translations!$A$101:$A$102</xm:f>
          </x14:formula1>
          <xm:sqref>K46:K52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A1:E14"/>
  <sheetViews>
    <sheetView topLeftCell="A5" workbookViewId="0">
      <selection activeCell="E6" sqref="E6"/>
    </sheetView>
  </sheetViews>
  <sheetFormatPr defaultRowHeight="15.5" x14ac:dyDescent="0.35"/>
  <cols>
    <col min="1" max="2" width="16.6640625" customWidth="1"/>
    <col min="3" max="3" width="36.58203125" customWidth="1"/>
    <col min="4" max="4" width="17.1640625" customWidth="1"/>
    <col min="5" max="5" width="26.1640625" bestFit="1" customWidth="1"/>
  </cols>
  <sheetData>
    <row r="1" spans="1:5" x14ac:dyDescent="0.35">
      <c r="A1" s="134" t="s">
        <v>237</v>
      </c>
      <c r="B1" s="134" t="s">
        <v>243</v>
      </c>
      <c r="C1" s="134" t="s">
        <v>238</v>
      </c>
      <c r="D1" s="134" t="s">
        <v>239</v>
      </c>
      <c r="E1" s="134" t="s">
        <v>240</v>
      </c>
    </row>
    <row r="2" spans="1:5" ht="118.5" customHeight="1" x14ac:dyDescent="0.35">
      <c r="A2" s="136">
        <v>6</v>
      </c>
      <c r="B2" s="137">
        <v>43308</v>
      </c>
      <c r="C2" s="135" t="s">
        <v>244</v>
      </c>
      <c r="D2" s="134" t="s">
        <v>241</v>
      </c>
      <c r="E2" s="134" t="s">
        <v>242</v>
      </c>
    </row>
    <row r="3" spans="1:5" ht="29" x14ac:dyDescent="0.35">
      <c r="A3" s="134">
        <v>7</v>
      </c>
      <c r="B3" s="138">
        <v>43328</v>
      </c>
      <c r="C3" s="139" t="s">
        <v>245</v>
      </c>
      <c r="D3" s="134"/>
      <c r="E3" s="134"/>
    </row>
    <row r="4" spans="1:5" ht="232" x14ac:dyDescent="0.35">
      <c r="A4" s="417" t="s">
        <v>986</v>
      </c>
      <c r="B4" s="416" t="s">
        <v>987</v>
      </c>
      <c r="C4" s="423" t="s">
        <v>992</v>
      </c>
      <c r="D4" s="416" t="s">
        <v>988</v>
      </c>
      <c r="E4" s="416" t="s">
        <v>989</v>
      </c>
    </row>
    <row r="5" spans="1:5" ht="43.5" x14ac:dyDescent="0.35">
      <c r="A5" s="438" t="s">
        <v>996</v>
      </c>
      <c r="B5" s="138">
        <v>44012</v>
      </c>
      <c r="C5" s="439" t="s">
        <v>998</v>
      </c>
      <c r="D5" s="438" t="s">
        <v>997</v>
      </c>
      <c r="E5" s="438" t="s">
        <v>999</v>
      </c>
    </row>
    <row r="6" spans="1:5" x14ac:dyDescent="0.35">
      <c r="A6" s="134"/>
      <c r="B6" s="134"/>
      <c r="C6" s="134"/>
      <c r="D6" s="134"/>
      <c r="E6" s="134"/>
    </row>
    <row r="7" spans="1:5" x14ac:dyDescent="0.35">
      <c r="A7" s="134"/>
      <c r="B7" s="134"/>
      <c r="C7" s="134"/>
      <c r="D7" s="134"/>
      <c r="E7" s="134"/>
    </row>
    <row r="8" spans="1:5" x14ac:dyDescent="0.35">
      <c r="A8" s="134"/>
      <c r="B8" s="134"/>
      <c r="C8" s="134"/>
      <c r="D8" s="134"/>
      <c r="E8" s="134"/>
    </row>
    <row r="9" spans="1:5" x14ac:dyDescent="0.35">
      <c r="A9" s="134"/>
      <c r="B9" s="134"/>
      <c r="C9" s="134"/>
      <c r="D9" s="134"/>
      <c r="E9" s="134"/>
    </row>
    <row r="10" spans="1:5" x14ac:dyDescent="0.35">
      <c r="A10" s="134"/>
      <c r="B10" s="134"/>
      <c r="C10" s="134"/>
      <c r="D10" s="134"/>
      <c r="E10" s="134"/>
    </row>
    <row r="11" spans="1:5" x14ac:dyDescent="0.35">
      <c r="A11" s="134"/>
      <c r="B11" s="134"/>
      <c r="C11" s="134"/>
      <c r="D11" s="134"/>
      <c r="E11" s="134"/>
    </row>
    <row r="12" spans="1:5" x14ac:dyDescent="0.35">
      <c r="A12" s="134"/>
      <c r="B12" s="134"/>
      <c r="C12" s="134"/>
      <c r="D12" s="134"/>
      <c r="E12" s="134"/>
    </row>
    <row r="13" spans="1:5" x14ac:dyDescent="0.35">
      <c r="A13" s="134"/>
      <c r="B13" s="134"/>
      <c r="C13" s="134"/>
      <c r="D13" s="134"/>
      <c r="E13" s="134"/>
    </row>
    <row r="14" spans="1:5" x14ac:dyDescent="0.35">
      <c r="A14" s="134"/>
      <c r="B14" s="134"/>
      <c r="C14" s="134"/>
      <c r="D14" s="134"/>
      <c r="E14" s="134"/>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U413"/>
  <sheetViews>
    <sheetView topLeftCell="A44" zoomScale="80" zoomScaleNormal="80" workbookViewId="0">
      <selection activeCell="E74" sqref="E74"/>
    </sheetView>
  </sheetViews>
  <sheetFormatPr defaultColWidth="8.58203125" defaultRowHeight="12.5" x14ac:dyDescent="0.25"/>
  <cols>
    <col min="1" max="1" width="25.58203125" style="1" customWidth="1"/>
    <col min="2" max="2" width="30.58203125" style="1" customWidth="1"/>
    <col min="3" max="3" width="52.08203125" style="1" customWidth="1"/>
    <col min="4" max="4" width="47.58203125" style="1" customWidth="1"/>
    <col min="5" max="5" width="19.58203125" style="1" customWidth="1"/>
    <col min="6" max="6" width="63.58203125" style="1" customWidth="1"/>
    <col min="7" max="7" width="37.4140625" style="1" customWidth="1"/>
    <col min="8" max="9" width="26" style="1" customWidth="1"/>
    <col min="10" max="10" width="39.6640625" style="1" customWidth="1"/>
    <col min="11" max="11" width="30.58203125" style="1" customWidth="1"/>
    <col min="12" max="12" width="50" style="1" customWidth="1"/>
    <col min="13" max="13" width="15" style="1" bestFit="1" customWidth="1"/>
    <col min="14" max="14" width="29.08203125" style="1" customWidth="1"/>
    <col min="15" max="15" width="24" style="1" customWidth="1"/>
    <col min="16" max="16" width="33.58203125" style="1" customWidth="1"/>
    <col min="17" max="17" width="21.9140625" style="1" customWidth="1"/>
    <col min="18" max="19" width="24.1640625" style="1" customWidth="1"/>
    <col min="20" max="16384" width="8.58203125" style="1"/>
  </cols>
  <sheetData>
    <row r="1" spans="1:21" x14ac:dyDescent="0.25">
      <c r="A1" s="1" t="s">
        <v>332</v>
      </c>
    </row>
    <row r="2" spans="1:21" ht="13" x14ac:dyDescent="0.3">
      <c r="B2" s="2" t="s">
        <v>92</v>
      </c>
    </row>
    <row r="3" spans="1:21" x14ac:dyDescent="0.25">
      <c r="B3" s="157" t="s">
        <v>89</v>
      </c>
      <c r="C3" s="157" t="s">
        <v>448</v>
      </c>
      <c r="D3" s="157" t="s">
        <v>450</v>
      </c>
      <c r="E3" s="157" t="s">
        <v>91</v>
      </c>
      <c r="F3" s="157" t="s">
        <v>224</v>
      </c>
      <c r="G3" s="157" t="s">
        <v>48</v>
      </c>
      <c r="H3" s="157" t="s">
        <v>222</v>
      </c>
      <c r="I3" s="157" t="s">
        <v>223</v>
      </c>
      <c r="J3" s="157" t="s">
        <v>972</v>
      </c>
      <c r="K3" s="157" t="s">
        <v>221</v>
      </c>
      <c r="L3" s="157"/>
      <c r="M3" s="157" t="s">
        <v>329</v>
      </c>
      <c r="N3" s="157" t="s">
        <v>285</v>
      </c>
      <c r="O3" s="157" t="s">
        <v>43</v>
      </c>
      <c r="P3" s="157" t="s">
        <v>446</v>
      </c>
      <c r="Q3" s="157" t="s">
        <v>444</v>
      </c>
      <c r="R3" s="157" t="s">
        <v>45</v>
      </c>
      <c r="S3" s="157" t="s">
        <v>452</v>
      </c>
      <c r="T3" s="157" t="s">
        <v>454</v>
      </c>
    </row>
    <row r="4" spans="1:21" hidden="1" x14ac:dyDescent="0.25">
      <c r="B4" s="157" t="s">
        <v>88</v>
      </c>
      <c r="C4" s="791" t="str">
        <f>CHOOSE(Translations!$C$1+1,O4,P4,Q4)</f>
        <v>--Select--</v>
      </c>
      <c r="D4" s="157" t="str">
        <f>CHOOSE(Translations!$C$1+1,R4,S4,T4)</f>
        <v>[Disaggregation Categories ES]</v>
      </c>
      <c r="E4" s="157" t="s">
        <v>90</v>
      </c>
      <c r="F4" s="157" t="str">
        <f t="array" ref="F4">IFERROR(INDEX($C$4:$C$12, MATCH(0, COUNTIF($F$3:F3, $C$4:$C$12&amp;"") + IF($C$4:$C$12="",1,0), 0)), "")</f>
        <v>--Select--</v>
      </c>
      <c r="G4" s="157" t="s">
        <v>47</v>
      </c>
      <c r="H4" s="157" t="str">
        <f t="array" ref="H4">IFERROR(INDEX($B$4:$B$12, MATCH(0, COUNTIF($H$3:H3, $B$4:$B$12&amp;"") + IF($B$4:$B$12="",1,0), 0)), "")</f>
        <v>[Impact Outcome Reference (Name)]</v>
      </c>
      <c r="I4" s="157" t="str">
        <f t="array" ref="I4">IFERROR(IF(INDEX($C$4:$C$12,MATCH(LEFT(H4,255),LEFT($B$4:$B$12,255),0))=0,"",INDEX($C$4:$C$12,MATCH(LEFT(H4,255),LEFT($B$4:$B$12,255),0))),"")</f>
        <v>--Select--</v>
      </c>
      <c r="J4" s="157" t="str">
        <f>LEFT(C4,255)</f>
        <v>--Select--</v>
      </c>
      <c r="K4" s="158" t="s">
        <v>220</v>
      </c>
      <c r="L4" s="157"/>
      <c r="M4" s="157" t="s">
        <v>328</v>
      </c>
      <c r="N4" s="157" t="s">
        <v>284</v>
      </c>
      <c r="O4" s="159" t="s">
        <v>52</v>
      </c>
      <c r="P4" s="159" t="s">
        <v>52</v>
      </c>
      <c r="Q4" s="159" t="s">
        <v>52</v>
      </c>
      <c r="R4" s="158" t="s">
        <v>44</v>
      </c>
      <c r="S4" s="158" t="s">
        <v>451</v>
      </c>
      <c r="T4" s="158" t="s">
        <v>453</v>
      </c>
    </row>
    <row r="5" spans="1:21" s="9" customFormat="1" x14ac:dyDescent="0.25">
      <c r="B5" s="157" t="s">
        <v>2583</v>
      </c>
      <c r="C5" s="791" t="str">
        <f>CHOOSE(Translations!$C$1+1,O5,P5,Q5)</f>
        <v>TB I-2 Tasa de incidencia de la tuberculosis por 100.000 habitantes.</v>
      </c>
      <c r="D5" s="157">
        <f>CHOOSE(Translations!$C$1+1,R5,S5,T5)</f>
        <v>0</v>
      </c>
      <c r="E5" s="157" t="s">
        <v>1221</v>
      </c>
      <c r="F5" s="157" t="str">
        <f t="array" ref="F5">IFERROR(INDEX($C$4:$C$12, MATCH(0, COUNTIF($F$3:F4, $C$4:$C$12&amp;"") + IF($C$4:$C$12="",1,0), 0)), "")</f>
        <v>TB I-2 Tasa de incidencia de la tuberculosis por 100.000 habitantes.</v>
      </c>
      <c r="G5" s="157" t="s">
        <v>2584</v>
      </c>
      <c r="H5" s="157" t="str">
        <f t="array" ref="H5">IFERROR(INDEX($B$4:$B$12, MATCH(0, COUNTIF($H$3:H4, $B$4:$B$12&amp;"") + IF($B$4:$B$12="",1,0), 0)), "")</f>
        <v>IOR-00088</v>
      </c>
      <c r="I5" s="157" t="str">
        <f t="array" ref="I5">IFERROR(IF(INDEX($C$4:$C$12,MATCH(LEFT(H5,255),LEFT($B$4:$B$12,255),0))=0,"",INDEX($C$4:$C$12,MATCH(LEFT(H5,255),LEFT($B$4:$B$12,255),0))),"")</f>
        <v>TB I-2 Tasa de incidencia de la tuberculosis por 100.000 habitantes.</v>
      </c>
      <c r="J5" s="157" t="str">
        <f t="shared" ref="J5:J8" si="0">LEFT(C5,255)</f>
        <v>TB I-2 Tasa de incidencia de la tuberculosis por 100.000 habitantes.</v>
      </c>
      <c r="K5" s="158" t="s">
        <v>2585</v>
      </c>
      <c r="L5" s="157"/>
      <c r="M5" s="157" t="s">
        <v>267</v>
      </c>
      <c r="N5" s="157" t="s">
        <v>2586</v>
      </c>
      <c r="O5" s="159" t="s">
        <v>2587</v>
      </c>
      <c r="P5" s="159" t="s">
        <v>2588</v>
      </c>
      <c r="Q5" s="159" t="s">
        <v>2589</v>
      </c>
      <c r="R5" s="158"/>
      <c r="S5" s="158"/>
      <c r="T5" s="158"/>
    </row>
    <row r="6" spans="1:21" s="9" customFormat="1" x14ac:dyDescent="0.25">
      <c r="B6" s="157" t="s">
        <v>2590</v>
      </c>
      <c r="C6" s="791" t="str">
        <f>CHOOSE(Translations!$C$1+1,O6,P6,Q6)</f>
        <v>TB I-3⁽ᴹ⁾ Tasa de mortalidad de la tuberculosis por 100.000 habitantes</v>
      </c>
      <c r="D6" s="157">
        <f>CHOOSE(Translations!$C$1+1,R6,S6,T6)</f>
        <v>0</v>
      </c>
      <c r="E6" s="157" t="s">
        <v>1221</v>
      </c>
      <c r="F6" s="157" t="str">
        <f t="array" ref="F6">IFERROR(INDEX($C$4:$C$12, MATCH(0, COUNTIF($F$3:F5, $C$4:$C$12&amp;"") + IF($C$4:$C$12="",1,0), 0)), "")</f>
        <v>TB I-3⁽ᴹ⁾ Tasa de mortalidad de la tuberculosis por 100.000 habitantes</v>
      </c>
      <c r="G6" s="157" t="s">
        <v>2591</v>
      </c>
      <c r="H6" s="157" t="str">
        <f t="array" ref="H6">IFERROR(INDEX($B$4:$B$12, MATCH(0, COUNTIF($H$3:H5, $B$4:$B$12&amp;"") + IF($B$4:$B$12="",1,0), 0)), "")</f>
        <v>IOR-00089</v>
      </c>
      <c r="I6" s="157" t="str">
        <f t="array" ref="I6">IFERROR(IF(INDEX($C$4:$C$12,MATCH(LEFT(H6,255),LEFT($B$4:$B$12,255),0))=0,"",INDEX($C$4:$C$12,MATCH(LEFT(H6,255),LEFT($B$4:$B$12,255),0))),"")</f>
        <v>TB I-3⁽ᴹ⁾ Tasa de mortalidad de la tuberculosis por 100.000 habitantes</v>
      </c>
      <c r="J6" s="157" t="str">
        <f t="shared" si="0"/>
        <v>TB I-3⁽ᴹ⁾ Tasa de mortalidad de la tuberculosis por 100.000 habitantes</v>
      </c>
      <c r="K6" s="158" t="s">
        <v>2592</v>
      </c>
      <c r="L6" s="157"/>
      <c r="M6" s="157" t="s">
        <v>267</v>
      </c>
      <c r="N6" s="157" t="s">
        <v>2586</v>
      </c>
      <c r="O6" s="159" t="s">
        <v>2593</v>
      </c>
      <c r="P6" s="159" t="s">
        <v>2594</v>
      </c>
      <c r="Q6" s="159" t="s">
        <v>2595</v>
      </c>
      <c r="R6" s="158"/>
      <c r="S6" s="158"/>
      <c r="T6" s="158"/>
    </row>
    <row r="7" spans="1:21" s="9" customFormat="1" x14ac:dyDescent="0.25">
      <c r="B7" s="157" t="s">
        <v>2596</v>
      </c>
      <c r="C7" s="791" t="str">
        <f>CHOOSE(Translations!$C$1+1,O7,P7,Q7)</f>
        <v>TB I-4⁽ᴹ⁾ Prevalencia de la tuberculosis resistente a la rifampicina y/o la tuberculosis multirresistente en pacientes nuevos de la enfermedad: Proporción de nuevos casos de tuberculosis resistente a la rifampicina y/o tuberculosis multirresistente.</v>
      </c>
      <c r="D7" s="157">
        <f>CHOOSE(Translations!$C$1+1,R7,S7,T7)</f>
        <v>0</v>
      </c>
      <c r="E7" s="157" t="s">
        <v>1221</v>
      </c>
      <c r="F7" s="157" t="str">
        <f t="array" ref="F7">IFERROR(INDEX($C$4:$C$12, MATCH(0, COUNTIF($F$3:F6, $C$4:$C$12&amp;"") + IF($C$4:$C$12="",1,0), 0)), "")</f>
        <v>TB I-4⁽ᴹ⁾ Prevalencia de la tuberculosis resistente a la rifampicina y/o la tuberculosis multirresistente en pacientes nuevos de la enfermedad: Proporción de nuevos casos de tuberculosis resistente a la rifampicina y/o tuberculosis multirresistente.</v>
      </c>
      <c r="G7" s="157" t="s">
        <v>2597</v>
      </c>
      <c r="H7" s="157" t="str">
        <f t="array" ref="H7">IFERROR(INDEX($B$4:$B$12, MATCH(0, COUNTIF($H$3:H6, $B$4:$B$12&amp;"") + IF($B$4:$B$12="",1,0), 0)), "")</f>
        <v>IOR-00090</v>
      </c>
      <c r="I7" s="157" t="str">
        <f t="array" ref="I7">IFERROR(IF(INDEX($C$4:$C$12,MATCH(LEFT(H7,255),LEFT($B$4:$B$12,255),0))=0,"",INDEX($C$4:$C$12,MATCH(LEFT(H7,255),LEFT($B$4:$B$12,255),0))),"")</f>
        <v>TB I-4⁽ᴹ⁾ Prevalencia de la tuberculosis resistente a la rifampicina y/o la tuberculosis multirresistente en pacientes nuevos de la enfermedad: Proporción de nuevos casos de tuberculosis resistente a la rifampicina y/o tuberculosis multirresistente.</v>
      </c>
      <c r="J7" s="157" t="str">
        <f t="shared" si="0"/>
        <v>TB I-4⁽ᴹ⁾ Prevalencia de la tuberculosis resistente a la rifampicina y/o la tuberculosis multirresistente en pacientes nuevos de la enfermedad: Proporción de nuevos casos de tuberculosis resistente a la rifampicina y/o tuberculosis multirresistente.</v>
      </c>
      <c r="K7" s="158" t="s">
        <v>2598</v>
      </c>
      <c r="L7" s="157"/>
      <c r="M7" s="157" t="s">
        <v>267</v>
      </c>
      <c r="N7" s="157" t="s">
        <v>2586</v>
      </c>
      <c r="O7" s="159" t="s">
        <v>2599</v>
      </c>
      <c r="P7" s="159" t="s">
        <v>2600</v>
      </c>
      <c r="Q7" s="159" t="s">
        <v>2601</v>
      </c>
      <c r="R7" s="158"/>
      <c r="S7" s="158"/>
      <c r="T7" s="158"/>
    </row>
    <row r="8" spans="1:21" s="9" customFormat="1" x14ac:dyDescent="0.25">
      <c r="B8" s="157" t="s">
        <v>2602</v>
      </c>
      <c r="C8" s="791" t="str">
        <f>CHOOSE(Translations!$C$1+1,O8,P8,Q8)</f>
        <v>TB/HIV I-1 Tasa de mortalidad de la TB y el VIH por 100.000 habitantes</v>
      </c>
      <c r="D8" s="157">
        <f>CHOOSE(Translations!$C$1+1,R8,S8,T8)</f>
        <v>0</v>
      </c>
      <c r="E8" s="157" t="s">
        <v>1221</v>
      </c>
      <c r="F8" s="157" t="str">
        <f t="array" ref="F8">IFERROR(INDEX($C$4:$C$12, MATCH(0, COUNTIF($F$3:F7, $C$4:$C$12&amp;"") + IF($C$4:$C$12="",1,0), 0)), "")</f>
        <v>TB/HIV I-1 Tasa de mortalidad de la TB y el VIH por 100.000 habitantes</v>
      </c>
      <c r="G8" s="157" t="s">
        <v>2603</v>
      </c>
      <c r="H8" s="157" t="str">
        <f t="array" ref="H8">IFERROR(INDEX($B$4:$B$12, MATCH(0, COUNTIF($H$3:H7, $B$4:$B$12&amp;"") + IF($B$4:$B$12="",1,0), 0)), "")</f>
        <v>IOR-00091</v>
      </c>
      <c r="I8" s="157" t="str">
        <f t="array" ref="I8">IFERROR(IF(INDEX($C$4:$C$12,MATCH(LEFT(H8,255),LEFT($B$4:$B$12,255),0))=0,"",INDEX($C$4:$C$12,MATCH(LEFT(H8,255),LEFT($B$4:$B$12,255),0))),"")</f>
        <v>TB/HIV I-1 Tasa de mortalidad de la TB y el VIH por 100.000 habitantes</v>
      </c>
      <c r="J8" s="157" t="str">
        <f t="shared" si="0"/>
        <v>TB/HIV I-1 Tasa de mortalidad de la TB y el VIH por 100.000 habitantes</v>
      </c>
      <c r="K8" s="158" t="s">
        <v>2604</v>
      </c>
      <c r="L8" s="157"/>
      <c r="M8" s="157" t="s">
        <v>267</v>
      </c>
      <c r="N8" s="157" t="s">
        <v>2586</v>
      </c>
      <c r="O8" s="159" t="s">
        <v>2605</v>
      </c>
      <c r="P8" s="159" t="s">
        <v>2606</v>
      </c>
      <c r="Q8" s="159" t="s">
        <v>2607</v>
      </c>
      <c r="R8" s="158"/>
      <c r="S8" s="158"/>
      <c r="T8" s="158"/>
    </row>
    <row r="9" spans="1:21" s="9" customFormat="1" x14ac:dyDescent="0.25">
      <c r="B9" s="157"/>
      <c r="C9" s="159"/>
      <c r="D9" s="158"/>
      <c r="E9" s="157"/>
      <c r="F9" s="157"/>
      <c r="G9" s="157"/>
      <c r="H9" s="157"/>
      <c r="I9" s="157"/>
      <c r="J9" s="157"/>
      <c r="K9" s="158"/>
    </row>
    <row r="10" spans="1:21" s="9" customFormat="1" x14ac:dyDescent="0.25">
      <c r="B10" s="157"/>
      <c r="C10" s="159"/>
      <c r="D10" s="158"/>
      <c r="E10" s="157"/>
      <c r="F10" s="157"/>
      <c r="G10" s="157"/>
      <c r="H10" s="157"/>
      <c r="I10" s="157"/>
      <c r="J10" s="157"/>
      <c r="K10" s="158"/>
    </row>
    <row r="11" spans="1:21" s="9" customFormat="1" x14ac:dyDescent="0.25">
      <c r="B11" s="157"/>
      <c r="C11" s="159"/>
      <c r="D11" s="158"/>
      <c r="E11" s="157"/>
      <c r="F11" s="157"/>
      <c r="G11" s="157"/>
      <c r="H11" s="157"/>
      <c r="I11" s="157"/>
      <c r="J11" s="157"/>
      <c r="K11" s="158"/>
    </row>
    <row r="13" spans="1:21" ht="13" x14ac:dyDescent="0.3">
      <c r="B13" s="2" t="s">
        <v>93</v>
      </c>
    </row>
    <row r="14" spans="1:21" x14ac:dyDescent="0.25">
      <c r="B14" s="157" t="s">
        <v>89</v>
      </c>
      <c r="C14" s="157" t="s">
        <v>449</v>
      </c>
      <c r="D14" s="157" t="s">
        <v>450</v>
      </c>
      <c r="E14" s="157" t="s">
        <v>91</v>
      </c>
      <c r="F14" s="157" t="s">
        <v>224</v>
      </c>
      <c r="G14" s="157" t="s">
        <v>48</v>
      </c>
      <c r="H14" s="157" t="s">
        <v>222</v>
      </c>
      <c r="I14" s="157" t="s">
        <v>223</v>
      </c>
      <c r="J14" s="157"/>
      <c r="K14" s="157" t="s">
        <v>221</v>
      </c>
      <c r="L14" s="157" t="str">
        <f>B14</f>
        <v>Impact Outcome Reference (Name)</v>
      </c>
      <c r="M14" s="157" t="s">
        <v>329</v>
      </c>
      <c r="N14" s="157" t="s">
        <v>285</v>
      </c>
      <c r="O14" s="157"/>
      <c r="P14" s="157" t="s">
        <v>43</v>
      </c>
      <c r="Q14" s="157" t="s">
        <v>446</v>
      </c>
      <c r="R14" s="157" t="s">
        <v>444</v>
      </c>
      <c r="S14" s="157" t="s">
        <v>45</v>
      </c>
      <c r="T14" s="157" t="s">
        <v>452</v>
      </c>
      <c r="U14" s="157" t="s">
        <v>454</v>
      </c>
    </row>
    <row r="15" spans="1:21" hidden="1" x14ac:dyDescent="0.25">
      <c r="B15" s="157" t="s">
        <v>88</v>
      </c>
      <c r="C15" s="157" t="str">
        <f>CHOOSE(Translations!$C$1+1,P15,Q15,R15)</f>
        <v>--Select--</v>
      </c>
      <c r="D15" s="157" t="str">
        <f>CHOOSE(Translations!$C$1+1,S15,T15,U15)</f>
        <v>[Disaggregation Categories ES]</v>
      </c>
      <c r="E15" s="157" t="s">
        <v>90</v>
      </c>
      <c r="F15" s="157" t="str">
        <f t="array" ref="F15">IFERROR(INDEX($C$15:$C$39, MATCH(0, COUNTIF($F$14:F14, $C$15:$C$39&amp;"") + IF($C$15:$C$39="",1,0), 0)), "")</f>
        <v>--Select--</v>
      </c>
      <c r="G15" s="157" t="s">
        <v>47</v>
      </c>
      <c r="H15" s="157" t="str">
        <f t="array" ref="H15">IFERROR(INDEX($B$15:$B$39, MATCH(0, COUNTIF($H$14:H14, $B$15:$B$39&amp;"") + IF($B$15:$B$39="",1,0), 0)), "")</f>
        <v>[Impact Outcome Reference (Name)]</v>
      </c>
      <c r="I15" s="157" t="str">
        <f t="array" ref="I15">IFERROR(IF(INDEX($C$15:$C$39,MATCH(LEFT(H15,255),LEFT($B$15:$B$39,255),0))=0,"",INDEX($C$15:$C$39,MATCH(LEFT(H15,255),LEFT($B$15:$B$39,255),0))),"")</f>
        <v>--Select--</v>
      </c>
      <c r="J15" s="157" t="str">
        <f>LEFT(C15,255)</f>
        <v>--Select--</v>
      </c>
      <c r="K15" s="158" t="s">
        <v>220</v>
      </c>
      <c r="L15" s="157" t="str">
        <f>B15</f>
        <v>[Impact Outcome Reference (Name)]</v>
      </c>
      <c r="M15" s="157" t="s">
        <v>328</v>
      </c>
      <c r="N15" s="157" t="s">
        <v>284</v>
      </c>
      <c r="O15" s="157"/>
      <c r="P15" s="159" t="s">
        <v>52</v>
      </c>
      <c r="Q15" s="159" t="s">
        <v>52</v>
      </c>
      <c r="R15" s="159" t="s">
        <v>52</v>
      </c>
      <c r="S15" s="158" t="s">
        <v>44</v>
      </c>
      <c r="T15" s="158" t="s">
        <v>451</v>
      </c>
      <c r="U15" s="158" t="s">
        <v>453</v>
      </c>
    </row>
    <row r="16" spans="1:21" s="9" customFormat="1" x14ac:dyDescent="0.25">
      <c r="B16" s="157" t="s">
        <v>2608</v>
      </c>
      <c r="C16" s="157" t="str">
        <f>CHOOSE(Translations!$C$1+1,P16,Q16,R16)</f>
        <v>TB O-1a Tasa de notificación de casos de todas las  forma de tuberculosis por cada 100.000 habitantes, confirmados bacteriológicamente y con diagnóstico clínico, casos nuevos y recaídas.</v>
      </c>
      <c r="D16" s="157">
        <f>CHOOSE(Translations!$C$1+1,S16,T16,U16)</f>
        <v>0</v>
      </c>
      <c r="E16" s="157" t="s">
        <v>1221</v>
      </c>
      <c r="F16" s="157" t="str">
        <f t="array" ref="F16">IFERROR(INDEX($C$15:$C$39, MATCH(0, COUNTIF($F$14:F15, $C$15:$C$39&amp;"") + IF($C$15:$C$39="",1,0), 0)), "")</f>
        <v>TB O-1a Tasa de notificación de casos de todas las  forma de tuberculosis por cada 100.000 habitantes, confirmados bacteriológicamente y con diagnóstico clínico, casos nuevos y recaídas.</v>
      </c>
      <c r="G16" s="157" t="s">
        <v>2609</v>
      </c>
      <c r="H16" s="157" t="str">
        <f t="array" ref="H16">IFERROR(INDEX($B$15:$B$39, MATCH(0, COUNTIF($H$14:H15, $B$15:$B$39&amp;"") + IF($B$15:$B$39="",1,0), 0)), "")</f>
        <v>IOR-00121</v>
      </c>
      <c r="I16" s="157" t="str">
        <f t="array" ref="I16">IFERROR(IF(INDEX($C$15:$C$39,MATCH(LEFT(H16,255),LEFT($B$15:$B$39,255),0))=0,"",INDEX($C$15:$C$39,MATCH(LEFT(H16,255),LEFT($B$15:$B$39,255),0))),"")</f>
        <v>TB O-1a Tasa de notificación de casos de todas las  forma de tuberculosis por cada 100.000 habitantes, confirmados bacteriológicamente y con diagnóstico clínico, casos nuevos y recaídas.</v>
      </c>
      <c r="J16" s="157" t="str">
        <f t="shared" ref="J16:J35" si="1">LEFT(C16,255)</f>
        <v>TB O-1a Tasa de notificación de casos de todas las  forma de tuberculosis por cada 100.000 habitantes, confirmados bacteriológicamente y con diagnóstico clínico, casos nuevos y recaídas.</v>
      </c>
      <c r="K16" s="158" t="s">
        <v>2610</v>
      </c>
      <c r="L16" s="157" t="str">
        <f t="shared" ref="L16:L35" si="2">B16</f>
        <v>IOR-00121</v>
      </c>
      <c r="M16" s="157" t="s">
        <v>268</v>
      </c>
      <c r="N16" s="157" t="s">
        <v>2586</v>
      </c>
      <c r="O16" s="157"/>
      <c r="P16" s="159" t="s">
        <v>2611</v>
      </c>
      <c r="Q16" s="159" t="s">
        <v>2612</v>
      </c>
      <c r="R16" s="159" t="s">
        <v>2613</v>
      </c>
      <c r="S16" s="158"/>
      <c r="T16" s="158"/>
      <c r="U16" s="158"/>
    </row>
    <row r="17" spans="2:21" s="9" customFormat="1" x14ac:dyDescent="0.25">
      <c r="B17" s="157" t="s">
        <v>2614</v>
      </c>
      <c r="C17" s="157" t="str">
        <f>CHOOSE(Translations!$C$1+1,P17,Q17,R17)</f>
        <v>TB O-2a Tasa de éxito del tratamiento en todas las formas de tuberculosis, confirmada bacteriológicamente y con diagnóstico clínico, casos nuevos y recaídas.</v>
      </c>
      <c r="D17" s="157">
        <f>CHOOSE(Translations!$C$1+1,S17,T17,U17)</f>
        <v>0</v>
      </c>
      <c r="E17" s="157" t="s">
        <v>1221</v>
      </c>
      <c r="F17" s="157" t="str">
        <f t="array" ref="F17">IFERROR(INDEX($C$15:$C$39, MATCH(0, COUNTIF($F$14:F16, $C$15:$C$39&amp;"") + IF($C$15:$C$39="",1,0), 0)), "")</f>
        <v>TB O-2a Tasa de éxito del tratamiento en todas las formas de tuberculosis, confirmada bacteriológicamente y con diagnóstico clínico, casos nuevos y recaídas.</v>
      </c>
      <c r="G17" s="157" t="s">
        <v>2615</v>
      </c>
      <c r="H17" s="157" t="str">
        <f t="array" ref="H17">IFERROR(INDEX($B$15:$B$39, MATCH(0, COUNTIF($H$14:H16, $B$15:$B$39&amp;"") + IF($B$15:$B$39="",1,0), 0)), "")</f>
        <v>IOR-00122</v>
      </c>
      <c r="I17" s="157" t="str">
        <f t="array" ref="I17">IFERROR(IF(INDEX($C$15:$C$39,MATCH(LEFT(H17,255),LEFT($B$15:$B$39,255),0))=0,"",INDEX($C$15:$C$39,MATCH(LEFT(H17,255),LEFT($B$15:$B$39,255),0))),"")</f>
        <v>TB O-2a Tasa de éxito del tratamiento en todas las formas de tuberculosis, confirmada bacteriológicamente y con diagnóstico clínico, casos nuevos y recaídas.</v>
      </c>
      <c r="J17" s="157" t="str">
        <f t="shared" si="1"/>
        <v>TB O-2a Tasa de éxito del tratamiento en todas las formas de tuberculosis, confirmada bacteriológicamente y con diagnóstico clínico, casos nuevos y recaídas.</v>
      </c>
      <c r="K17" s="158" t="s">
        <v>2616</v>
      </c>
      <c r="L17" s="157" t="str">
        <f t="shared" si="2"/>
        <v>IOR-00122</v>
      </c>
      <c r="M17" s="157" t="s">
        <v>268</v>
      </c>
      <c r="N17" s="157" t="s">
        <v>2586</v>
      </c>
      <c r="O17" s="157"/>
      <c r="P17" s="159" t="s">
        <v>2617</v>
      </c>
      <c r="Q17" s="159" t="s">
        <v>2618</v>
      </c>
      <c r="R17" s="159" t="s">
        <v>2619</v>
      </c>
      <c r="S17" s="158"/>
      <c r="T17" s="158"/>
      <c r="U17" s="158"/>
    </row>
    <row r="18" spans="2:21" s="9" customFormat="1" x14ac:dyDescent="0.25">
      <c r="B18" s="157" t="s">
        <v>2620</v>
      </c>
      <c r="C18" s="157" t="str">
        <f>CHOOSE(Translations!$C$1+1,P18,Q18,R18)</f>
        <v>TB O-6 Notificación de casos de tuberculosis resistente a la rifampicina (TB-RR) y/o tuberculosis multirresistente (TB-MR): porcentaje de casos notificados de TB-RR y/o TB-MR confirmados bacteriológicamente como proporción de todos los casos estimados de TB-RR y/o TB-MR.</v>
      </c>
      <c r="D18" s="157">
        <f>CHOOSE(Translations!$C$1+1,S18,T18,U18)</f>
        <v>0</v>
      </c>
      <c r="E18" s="157" t="s">
        <v>1221</v>
      </c>
      <c r="F18" s="157" t="str">
        <f t="array" ref="F18">IFERROR(INDEX($C$15:$C$39, MATCH(0, COUNTIF($F$14:F17, $C$15:$C$39&amp;"") + IF($C$15:$C$39="",1,0), 0)), "")</f>
        <v>TB O-4⁽ᴹ⁾ Tasa de éxito del tratamiento de los casos de tuberculosis resistente a la rifampicina y/o tuberculosis multirresistente: Porcentaje de casos de tuberculosis resistente a la rifampicina y/o tuberculosis multirresistente tratados con éxito.</v>
      </c>
      <c r="G18" s="157" t="s">
        <v>2621</v>
      </c>
      <c r="H18" s="157" t="str">
        <f t="array" ref="H18">IFERROR(INDEX($B$15:$B$39, MATCH(0, COUNTIF($H$14:H17, $B$15:$B$39&amp;"") + IF($B$15:$B$39="",1,0), 0)), "")</f>
        <v>IOR-00123</v>
      </c>
      <c r="I18" s="157" t="str">
        <f t="array" ref="I18">IFERROR(IF(INDEX($C$15:$C$39,MATCH(LEFT(H18,255),LEFT($B$15:$B$39,255),0))=0,"",INDEX($C$15:$C$39,MATCH(LEFT(H18,255),LEFT($B$15:$B$39,255),0))),"")</f>
        <v>TB O-6 Notificación de casos de tuberculosis resistente a la rifampicina (TB-RR) y/o tuberculosis multirresistente (TB-MR): porcentaje de casos notificados de TB-RR y/o TB-MR confirmados bacteriológicamente como proporción de todos los casos estimados de TB-RR y/o TB-MR.</v>
      </c>
      <c r="J18" s="157" t="str">
        <f t="shared" si="1"/>
        <v xml:space="preserve">TB O-6 Notificación de casos de tuberculosis resistente a la rifampicina (TB-RR) y/o tuberculosis multirresistente (TB-MR): porcentaje de casos notificados de TB-RR y/o TB-MR confirmados bacteriológicamente como proporción de todos los casos estimados de </v>
      </c>
      <c r="K18" s="158" t="s">
        <v>2622</v>
      </c>
      <c r="L18" s="157" t="str">
        <f t="shared" si="2"/>
        <v>IOR-00123</v>
      </c>
      <c r="M18" s="157" t="s">
        <v>268</v>
      </c>
      <c r="N18" s="157" t="s">
        <v>2586</v>
      </c>
      <c r="O18" s="157"/>
      <c r="P18" s="159" t="s">
        <v>2623</v>
      </c>
      <c r="Q18" s="159" t="s">
        <v>2624</v>
      </c>
      <c r="R18" s="159" t="s">
        <v>2625</v>
      </c>
      <c r="S18" s="158"/>
      <c r="T18" s="158"/>
      <c r="U18" s="158"/>
    </row>
    <row r="19" spans="2:21" s="9" customFormat="1" x14ac:dyDescent="0.25">
      <c r="B19" s="157" t="s">
        <v>2626</v>
      </c>
      <c r="C19" s="157" t="str">
        <f>CHOOSE(Translations!$C$1+1,P19,Q19,R19)</f>
        <v>TB O-4⁽ᴹ⁾ Tasa de éxito del tratamiento de los casos de tuberculosis resistente a la rifampicina y/o tuberculosis multirresistente: Porcentaje de casos de tuberculosis resistente a la rifampicina y/o tuberculosis multirresistente tratados con éxito.</v>
      </c>
      <c r="D19" s="157">
        <f>CHOOSE(Translations!$C$1+1,S19,T19,U19)</f>
        <v>0</v>
      </c>
      <c r="E19" s="157" t="s">
        <v>1221</v>
      </c>
      <c r="F19" s="157" t="str">
        <f t="array" ref="F19">IFERROR(INDEX($C$15:$C$39, MATCH(0, COUNTIF($F$14:F18, $C$15:$C$39&amp;"") + IF($C$15:$C$39="",1,0), 0)), "")</f>
        <v>TB O-7 Porcentaje de personas con tuberculosis que han sufrido autoestigmatización a causa de su estado con respecto a la enfermedad que les ha impedido buscar servicios relacionados con la tuberculosis y acceder</v>
      </c>
      <c r="G19" s="157" t="s">
        <v>2627</v>
      </c>
      <c r="H19" s="157" t="str">
        <f t="array" ref="H19">IFERROR(INDEX($B$15:$B$39, MATCH(0, COUNTIF($H$14:H18, $B$15:$B$39&amp;"") + IF($B$15:$B$39="",1,0), 0)), "")</f>
        <v>IOR-00124</v>
      </c>
      <c r="I19" s="157" t="str">
        <f t="array" ref="I19">IFERROR(IF(INDEX($C$15:$C$39,MATCH(LEFT(H19,255),LEFT($B$15:$B$39,255),0))=0,"",INDEX($C$15:$C$39,MATCH(LEFT(H19,255),LEFT($B$15:$B$39,255),0))),"")</f>
        <v>TB O-4⁽ᴹ⁾ Tasa de éxito del tratamiento de los casos de tuberculosis resistente a la rifampicina y/o tuberculosis multirresistente: Porcentaje de casos de tuberculosis resistente a la rifampicina y/o tuberculosis multirresistente tratados con éxito.</v>
      </c>
      <c r="J19" s="157" t="str">
        <f t="shared" si="1"/>
        <v>TB O-4⁽ᴹ⁾ Tasa de éxito del tratamiento de los casos de tuberculosis resistente a la rifampicina y/o tuberculosis multirresistente: Porcentaje de casos de tuberculosis resistente a la rifampicina y/o tuberculosis multirresistente tratados con éxito.</v>
      </c>
      <c r="K19" s="158" t="s">
        <v>2628</v>
      </c>
      <c r="L19" s="157" t="str">
        <f t="shared" si="2"/>
        <v>IOR-00124</v>
      </c>
      <c r="M19" s="157" t="s">
        <v>268</v>
      </c>
      <c r="N19" s="157" t="s">
        <v>2586</v>
      </c>
      <c r="O19" s="157"/>
      <c r="P19" s="159" t="s">
        <v>2629</v>
      </c>
      <c r="Q19" s="159" t="s">
        <v>2630</v>
      </c>
      <c r="R19" s="159" t="s">
        <v>2631</v>
      </c>
      <c r="S19" s="158"/>
      <c r="T19" s="158"/>
      <c r="U19" s="158"/>
    </row>
    <row r="20" spans="2:21" s="9" customFormat="1" x14ac:dyDescent="0.25">
      <c r="B20" s="157" t="s">
        <v>2632</v>
      </c>
      <c r="C20" s="157" t="str">
        <f>CHOOSE(Translations!$C$1+1,P20,Q20,R20)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D20" s="157">
        <f>CHOOSE(Translations!$C$1+1,S20,T20,U20)</f>
        <v>0</v>
      </c>
      <c r="E20" s="157" t="s">
        <v>1221</v>
      </c>
      <c r="F20" s="157" t="str">
        <f t="array" ref="F20">IFERROR(INDEX($C$15:$C$39, MATCH(0, COUNTIF($F$14:F19, $C$15:$C$39&amp;"") + IF($C$15:$C$39="",1,0), 0)), "")</f>
        <v>TB O-8 Porcentaje de personas con tuberculosis que han sufrido estigmatización en centros de atención de la salud a causa de su estado con respecto a la enfermedad que les ha impedido buscar servicios relacionados con la tuberculosis y acceder</v>
      </c>
      <c r="G20" s="157" t="s">
        <v>2633</v>
      </c>
      <c r="H20" s="157" t="str">
        <f t="array" ref="H20">IFERROR(INDEX($B$15:$B$39, MATCH(0, COUNTIF($H$14:H19, $B$15:$B$39&amp;"") + IF($B$15:$B$39="",1,0), 0)), "")</f>
        <v>IOR-00125</v>
      </c>
      <c r="I20" s="157" t="str">
        <f t="array" ref="I20">IFERROR(IF(INDEX($C$15:$C$39,MATCH(LEFT(H20,255),LEFT($B$15:$B$39,255),0))=0,"",INDEX($C$15:$C$39,MATCH(LEFT(H20,255),LEFT($B$15:$B$39,255),0))),"")</f>
        <v>TB O-5⁽ᴹ⁾ Cobertura del tratamiento de la tuberculosis: Porcentaje de casos nuevos y recaídas notificados y tratados entre el número estimado de casos incidentes de tuberculosis en el mismo año (en cualquier tipo de tuberculosis, confirmada bacteriológicamente y con diagnóstico clínico).</v>
      </c>
      <c r="J20" s="157" t="str">
        <f t="shared" si="1"/>
        <v>TB O-5⁽ᴹ⁾ Cobertura del tratamiento de la tuberculosis: Porcentaje de casos nuevos y recaídas notificados y tratados entre el número estimado de casos incidentes de tuberculosis en el mismo año (en cualquier tipo de tuberculosis, confirmada bacteriológica</v>
      </c>
      <c r="K20" s="158" t="s">
        <v>2634</v>
      </c>
      <c r="L20" s="157" t="str">
        <f t="shared" si="2"/>
        <v>IOR-00125</v>
      </c>
      <c r="M20" s="157" t="s">
        <v>268</v>
      </c>
      <c r="N20" s="157" t="s">
        <v>2586</v>
      </c>
      <c r="O20" s="157"/>
      <c r="P20" s="159" t="s">
        <v>2635</v>
      </c>
      <c r="Q20" s="159" t="s">
        <v>2636</v>
      </c>
      <c r="R20" s="159" t="s">
        <v>2637</v>
      </c>
      <c r="S20" s="158"/>
      <c r="T20" s="158"/>
      <c r="U20" s="158"/>
    </row>
    <row r="21" spans="2:21" s="9" customFormat="1" x14ac:dyDescent="0.25">
      <c r="B21" s="157" t="s">
        <v>1706</v>
      </c>
      <c r="C21" s="157" t="str">
        <f>CHOOSE(Translations!$C$1+1,P21,Q21,R21)</f>
        <v>TB O-7 Porcentaje de personas con tuberculosis que han sufrido autoestigmatización a causa de su estado con respecto a la enfermedad que les ha impedido buscar servicios relacionados con la tuberculosis y acceder</v>
      </c>
      <c r="D21" s="157" t="str">
        <f>CHOOSE(Translations!$C$1+1,S21,T21,U21)</f>
        <v>Género</v>
      </c>
      <c r="E21" s="157" t="s">
        <v>1221</v>
      </c>
      <c r="F21" s="157" t="str">
        <f t="array" ref="F21">IFERROR(INDEX($C$15:$C$39, MATCH(0, COUNTIF($F$14:F20, $C$15:$C$39&amp;"") + IF($C$15:$C$39="",1,0), 0)), "")</f>
        <v>TB O-9 Porcentajeo de personas con tuberculosis que han sufrido estigmatización en centros comunitarios a causa de su estado con respecto a la enfermedad que les ha impedido buscar servicios relacionados con la tuberculosis y acceder</v>
      </c>
      <c r="G21" s="157" t="s">
        <v>2638</v>
      </c>
      <c r="H21" s="157" t="str">
        <f t="array" ref="H21">IFERROR(INDEX($B$15:$B$39, MATCH(0, COUNTIF($H$14:H20, $B$15:$B$39&amp;"") + IF($B$15:$B$39="",1,0), 0)), "")</f>
        <v>IOR-00126</v>
      </c>
      <c r="I21" s="157" t="str">
        <f t="array" ref="I21">IFERROR(IF(INDEX($C$15:$C$39,MATCH(LEFT(H21,255),LEFT($B$15:$B$39,255),0))=0,"",INDEX($C$15:$C$39,MATCH(LEFT(H21,255),LEFT($B$15:$B$39,255),0))),"")</f>
        <v>TB O-7 Porcentaje de personas con tuberculosis que han sufrido autoestigmatización a causa de su estado con respecto a la enfermedad que les ha impedido buscar servicios relacionados con la tuberculosis y acceder</v>
      </c>
      <c r="J21" s="157" t="str">
        <f t="shared" si="1"/>
        <v>TB O-7 Porcentaje de personas con tuberculosis que han sufrido autoestigmatización a causa de su estado con respecto a la enfermedad que les ha impedido buscar servicios relacionados con la tuberculosis y acceder</v>
      </c>
      <c r="K21" s="158" t="s">
        <v>2639</v>
      </c>
      <c r="L21" s="157" t="str">
        <f t="shared" si="2"/>
        <v>IOR-00126</v>
      </c>
      <c r="M21" s="157" t="s">
        <v>268</v>
      </c>
      <c r="N21" s="157" t="s">
        <v>2586</v>
      </c>
      <c r="O21" s="157"/>
      <c r="P21" s="159" t="s">
        <v>1709</v>
      </c>
      <c r="Q21" s="159" t="s">
        <v>1710</v>
      </c>
      <c r="R21" s="159" t="s">
        <v>1711</v>
      </c>
      <c r="S21" s="158" t="s">
        <v>1257</v>
      </c>
      <c r="T21" s="158" t="s">
        <v>1258</v>
      </c>
      <c r="U21" s="158" t="s">
        <v>1259</v>
      </c>
    </row>
    <row r="22" spans="2:21" s="9" customFormat="1" x14ac:dyDescent="0.25">
      <c r="B22" s="157" t="s">
        <v>1714</v>
      </c>
      <c r="C22" s="157" t="str">
        <f>CHOOSE(Translations!$C$1+1,P22,Q22,R22)</f>
        <v>TB O-8 Porcentaje de personas con tuberculosis que han sufrido estigmatización en centros de atención de la salud a causa de su estado con respecto a la enfermedad que les ha impedido buscar servicios relacionados con la tuberculosis y acceder</v>
      </c>
      <c r="D22" s="157" t="str">
        <f>CHOOSE(Translations!$C$1+1,S22,T22,U22)</f>
        <v>Género</v>
      </c>
      <c r="E22" s="157" t="s">
        <v>1221</v>
      </c>
      <c r="F22" s="157" t="str">
        <f t="array" ref="F22">IFERROR(INDEX($C$15:$C$39, MATCH(0, COUNTIF($F$14:F21, $C$15:$C$39&amp;"") + IF($C$15:$C$39="",1,0), 0)), "")</f>
        <v>HSS O-5 Porcentaje de centros de establecimientos de salud con medicamentos marcadores para las tres enfermedades disponibles el día de la visita o el día de la notificación</v>
      </c>
      <c r="G22" s="157" t="s">
        <v>2640</v>
      </c>
      <c r="H22" s="157" t="str">
        <f t="array" ref="H22">IFERROR(INDEX($B$15:$B$39, MATCH(0, COUNTIF($H$14:H21, $B$15:$B$39&amp;"") + IF($B$15:$B$39="",1,0), 0)), "")</f>
        <v>IOR-00127</v>
      </c>
      <c r="I22" s="157" t="str">
        <f t="array" ref="I22">IFERROR(IF(INDEX($C$15:$C$39,MATCH(LEFT(H22,255),LEFT($B$15:$B$39,255),0))=0,"",INDEX($C$15:$C$39,MATCH(LEFT(H22,255),LEFT($B$15:$B$39,255),0))),"")</f>
        <v>TB O-8 Porcentaje de personas con tuberculosis que han sufrido estigmatización en centros de atención de la salud a causa de su estado con respecto a la enfermedad que les ha impedido buscar servicios relacionados con la tuberculosis y acceder</v>
      </c>
      <c r="J22" s="157" t="str">
        <f t="shared" si="1"/>
        <v>TB O-8 Porcentaje de personas con tuberculosis que han sufrido estigmatización en centros de atención de la salud a causa de su estado con respecto a la enfermedad que les ha impedido buscar servicios relacionados con la tuberculosis y acceder</v>
      </c>
      <c r="K22" s="158" t="s">
        <v>2641</v>
      </c>
      <c r="L22" s="157" t="str">
        <f t="shared" si="2"/>
        <v>IOR-00127</v>
      </c>
      <c r="M22" s="157" t="s">
        <v>268</v>
      </c>
      <c r="N22" s="157" t="s">
        <v>2586</v>
      </c>
      <c r="O22" s="157"/>
      <c r="P22" s="159" t="s">
        <v>1717</v>
      </c>
      <c r="Q22" s="159" t="s">
        <v>1718</v>
      </c>
      <c r="R22" s="159" t="s">
        <v>1719</v>
      </c>
      <c r="S22" s="158" t="s">
        <v>1257</v>
      </c>
      <c r="T22" s="158" t="s">
        <v>1258</v>
      </c>
      <c r="U22" s="158" t="s">
        <v>1259</v>
      </c>
    </row>
    <row r="23" spans="2:21" s="9" customFormat="1" x14ac:dyDescent="0.25">
      <c r="B23" s="157" t="s">
        <v>1722</v>
      </c>
      <c r="C23" s="157" t="str">
        <f>CHOOSE(Translations!$C$1+1,P23,Q23,R23)</f>
        <v>TB O-9 Porcentajeo de personas con tuberculosis que han sufrido estigmatización en centros comunitarios a causa de su estado con respecto a la enfermedad que les ha impedido buscar servicios relacionados con la tuberculosis y acceder</v>
      </c>
      <c r="D23" s="157" t="str">
        <f>CHOOSE(Translations!$C$1+1,S23,T23,U23)</f>
        <v>Género</v>
      </c>
      <c r="E23" s="157" t="s">
        <v>1221</v>
      </c>
      <c r="F23" s="157" t="str">
        <f t="array" ref="F23">IFERROR(INDEX($C$15:$C$39, MATCH(0, COUNTIF($F$14:F22, $C$15:$C$39&amp;"") + IF($C$15:$C$39="",1,0), 0)), "")</f>
        <v>HSS O-6 Porcentaje de establecimientos  de salud que prestan servicios de diagnóstico el día de la evaluación</v>
      </c>
      <c r="G23" s="157" t="s">
        <v>2642</v>
      </c>
      <c r="H23" s="157" t="str">
        <f t="array" ref="H23">IFERROR(INDEX($B$15:$B$39, MATCH(0, COUNTIF($H$14:H22, $B$15:$B$39&amp;"") + IF($B$15:$B$39="",1,0), 0)), "")</f>
        <v>IOR-00128</v>
      </c>
      <c r="I23" s="157" t="str">
        <f t="array" ref="I23">IFERROR(IF(INDEX($C$15:$C$39,MATCH(LEFT(H23,255),LEFT($B$15:$B$39,255),0))=0,"",INDEX($C$15:$C$39,MATCH(LEFT(H23,255),LEFT($B$15:$B$39,255),0))),"")</f>
        <v>TB O-9 Porcentajeo de personas con tuberculosis que han sufrido estigmatización en centros comunitarios a causa de su estado con respecto a la enfermedad que les ha impedido buscar servicios relacionados con la tuberculosis y acceder</v>
      </c>
      <c r="J23" s="157" t="str">
        <f t="shared" si="1"/>
        <v>TB O-9 Porcentajeo de personas con tuberculosis que han sufrido estigmatización en centros comunitarios a causa de su estado con respecto a la enfermedad que les ha impedido buscar servicios relacionados con la tuberculosis y acceder</v>
      </c>
      <c r="K23" s="158" t="s">
        <v>2643</v>
      </c>
      <c r="L23" s="157" t="str">
        <f t="shared" si="2"/>
        <v>IOR-00128</v>
      </c>
      <c r="M23" s="157" t="s">
        <v>268</v>
      </c>
      <c r="N23" s="157" t="s">
        <v>2586</v>
      </c>
      <c r="O23" s="157"/>
      <c r="P23" s="159" t="s">
        <v>1725</v>
      </c>
      <c r="Q23" s="159" t="s">
        <v>1726</v>
      </c>
      <c r="R23" s="159" t="s">
        <v>1727</v>
      </c>
      <c r="S23" s="158" t="s">
        <v>1257</v>
      </c>
      <c r="T23" s="158" t="s">
        <v>1258</v>
      </c>
      <c r="U23" s="158" t="s">
        <v>1259</v>
      </c>
    </row>
    <row r="24" spans="2:21" s="9" customFormat="1" x14ac:dyDescent="0.25">
      <c r="B24" s="157" t="s">
        <v>2644</v>
      </c>
      <c r="C24" s="157" t="str">
        <f>CHOOSE(Translations!$C$1+1,P24,Q24,R24)</f>
        <v>HSS O-5 Porcentaje de centros de establecimientos de salud con medicamentos marcadores para las tres enfermedades disponibles el día de la visita o el día de la notificación</v>
      </c>
      <c r="D24" s="157">
        <f>CHOOSE(Translations!$C$1+1,S24,T24,U24)</f>
        <v>0</v>
      </c>
      <c r="E24" s="157" t="s">
        <v>1221</v>
      </c>
      <c r="F24" s="157" t="str">
        <f t="array" ref="F24">IFERROR(INDEX($C$15:$C$39, MATCH(0, COUNTIF($F$14:F23, $C$15:$C$39&amp;"") + IF($C$15:$C$39="",1,0), 0)), "")</f>
        <v>HSS O-8 Trabajadores de  salud activos por cada 10.000 habitantes</v>
      </c>
      <c r="G24" s="157" t="s">
        <v>2645</v>
      </c>
      <c r="H24" s="157" t="str">
        <f t="array" ref="H24">IFERROR(INDEX($B$15:$B$39, MATCH(0, COUNTIF($H$14:H23, $B$15:$B$39&amp;"") + IF($B$15:$B$39="",1,0), 0)), "")</f>
        <v>IOR-00137</v>
      </c>
      <c r="I24" s="157" t="str">
        <f t="array" ref="I24">IFERROR(IF(INDEX($C$15:$C$39,MATCH(LEFT(H24,255),LEFT($B$15:$B$39,255),0))=0,"",INDEX($C$15:$C$39,MATCH(LEFT(H24,255),LEFT($B$15:$B$39,255),0))),"")</f>
        <v>HSS O-5 Porcentaje de centros de establecimientos de salud con medicamentos marcadores para las tres enfermedades disponibles el día de la visita o el día de la notificación</v>
      </c>
      <c r="J24" s="157" t="str">
        <f t="shared" si="1"/>
        <v>HSS O-5 Porcentaje de centros de establecimientos de salud con medicamentos marcadores para las tres enfermedades disponibles el día de la visita o el día de la notificación</v>
      </c>
      <c r="K24" s="158" t="s">
        <v>2646</v>
      </c>
      <c r="L24" s="157" t="str">
        <f t="shared" si="2"/>
        <v>IOR-00137</v>
      </c>
      <c r="M24" s="157" t="s">
        <v>268</v>
      </c>
      <c r="N24" s="157" t="s">
        <v>2586</v>
      </c>
      <c r="O24" s="157"/>
      <c r="P24" s="159" t="s">
        <v>2647</v>
      </c>
      <c r="Q24" s="159" t="s">
        <v>2648</v>
      </c>
      <c r="R24" s="159" t="s">
        <v>2649</v>
      </c>
      <c r="S24" s="158"/>
      <c r="T24" s="158"/>
      <c r="U24" s="158"/>
    </row>
    <row r="25" spans="2:21" s="9" customFormat="1" x14ac:dyDescent="0.25">
      <c r="B25" s="157" t="s">
        <v>2644</v>
      </c>
      <c r="C25" s="157" t="str">
        <f>CHOOSE(Translations!$C$1+1,P25,Q25,R25)</f>
        <v>HSS O-5 Porcentaje de centros de establecimientos de salud con medicamentos marcadores para las tres enfermedades disponibles el día de la visita o el día de la notificación</v>
      </c>
      <c r="D25" s="157">
        <f>CHOOSE(Translations!$C$1+1,S25,T25,U25)</f>
        <v>0</v>
      </c>
      <c r="E25" s="157" t="s">
        <v>274</v>
      </c>
      <c r="F25" s="157" t="str">
        <f t="array" ref="F25">IFERROR(INDEX($C$15:$C$39, MATCH(0, COUNTIF($F$14:F24, $C$15:$C$39&amp;"") + IF($C$15:$C$39="",1,0), 0)), "")</f>
        <v>HSS O-9 Porcentaje de clientes prenatales con primera visita antes de las 12 semanas</v>
      </c>
      <c r="G25" s="157" t="s">
        <v>2645</v>
      </c>
      <c r="H25" s="157" t="str">
        <f t="array" ref="H25">IFERROR(INDEX($B$15:$B$39, MATCH(0, COUNTIF($H$14:H24, $B$15:$B$39&amp;"") + IF($B$15:$B$39="",1,0), 0)), "")</f>
        <v>IOR-00138</v>
      </c>
      <c r="I25" s="157" t="str">
        <f t="array" ref="I25">IFERROR(IF(INDEX($C$15:$C$39,MATCH(LEFT(H25,255),LEFT($B$15:$B$39,255),0))=0,"",INDEX($C$15:$C$39,MATCH(LEFT(H25,255),LEFT($B$15:$B$39,255),0))),"")</f>
        <v>HSS O-6 Porcentaje de establecimientos  de salud que prestan servicios de diagnóstico el día de la evaluación</v>
      </c>
      <c r="J25" s="157" t="str">
        <f t="shared" si="1"/>
        <v>HSS O-5 Porcentaje de centros de establecimientos de salud con medicamentos marcadores para las tres enfermedades disponibles el día de la visita o el día de la notificación</v>
      </c>
      <c r="K25" s="158" t="s">
        <v>2650</v>
      </c>
      <c r="L25" s="157" t="str">
        <f t="shared" si="2"/>
        <v>IOR-00137</v>
      </c>
      <c r="M25" s="157" t="s">
        <v>268</v>
      </c>
      <c r="N25" s="157" t="s">
        <v>2586</v>
      </c>
      <c r="O25" s="157"/>
      <c r="P25" s="159" t="s">
        <v>2647</v>
      </c>
      <c r="Q25" s="159" t="s">
        <v>2648</v>
      </c>
      <c r="R25" s="159" t="s">
        <v>2649</v>
      </c>
      <c r="S25" s="158"/>
      <c r="T25" s="158"/>
      <c r="U25" s="158"/>
    </row>
    <row r="26" spans="2:21" s="9" customFormat="1" x14ac:dyDescent="0.25">
      <c r="B26" s="157" t="s">
        <v>2651</v>
      </c>
      <c r="C26" s="157" t="str">
        <f>CHOOSE(Translations!$C$1+1,P26,Q26,R26)</f>
        <v>HSS O-6 Porcentaje de establecimientos  de salud que prestan servicios de diagnóstico el día de la evaluación</v>
      </c>
      <c r="D26" s="157">
        <f>CHOOSE(Translations!$C$1+1,S26,T26,U26)</f>
        <v>0</v>
      </c>
      <c r="E26" s="157" t="s">
        <v>1221</v>
      </c>
      <c r="F26" s="157" t="str">
        <f t="array" ref="F26">IFERROR(INDEX($C$15:$C$39, MATCH(0, COUNTIF($F$14:F25, $C$15:$C$39&amp;"") + IF($C$15:$C$39="",1,0), 0)), "")</f>
        <v>HSS O-10 Proporción de población con importantes gastos en salud en el hogar como parte de los gastos o ingresos totales del hogar (gastos catastróficos en salud)</v>
      </c>
      <c r="G26" s="157" t="s">
        <v>2652</v>
      </c>
      <c r="H26" s="157" t="str">
        <f t="array" ref="H26">IFERROR(INDEX($B$15:$B$39, MATCH(0, COUNTIF($H$14:H25, $B$15:$B$39&amp;"") + IF($B$15:$B$39="",1,0), 0)), "")</f>
        <v>IOR-00139</v>
      </c>
      <c r="I26" s="157" t="str">
        <f t="array" ref="I26">IFERROR(IF(INDEX($C$15:$C$39,MATCH(LEFT(H26,255),LEFT($B$15:$B$39,255),0))=0,"",INDEX($C$15:$C$39,MATCH(LEFT(H26,255),LEFT($B$15:$B$39,255),0))),"")</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J26" s="157" t="str">
        <f t="shared" si="1"/>
        <v>HSS O-6 Porcentaje de establecimientos  de salud que prestan servicios de diagnóstico el día de la evaluación</v>
      </c>
      <c r="K26" s="158" t="s">
        <v>2653</v>
      </c>
      <c r="L26" s="157" t="str">
        <f t="shared" si="2"/>
        <v>IOR-00138</v>
      </c>
      <c r="M26" s="157" t="s">
        <v>268</v>
      </c>
      <c r="N26" s="157" t="s">
        <v>2586</v>
      </c>
      <c r="O26" s="157"/>
      <c r="P26" s="159" t="s">
        <v>2654</v>
      </c>
      <c r="Q26" s="159" t="s">
        <v>2655</v>
      </c>
      <c r="R26" s="159" t="s">
        <v>2656</v>
      </c>
      <c r="S26" s="158"/>
      <c r="T26" s="158"/>
      <c r="U26" s="158"/>
    </row>
    <row r="27" spans="2:21" s="9" customFormat="1" x14ac:dyDescent="0.25">
      <c r="B27" s="157" t="s">
        <v>2651</v>
      </c>
      <c r="C27" s="157" t="str">
        <f>CHOOSE(Translations!$C$1+1,P27,Q27,R27)</f>
        <v>HSS O-6 Porcentaje de establecimientos  de salud que prestan servicios de diagnóstico el día de la evaluación</v>
      </c>
      <c r="D27" s="157">
        <f>CHOOSE(Translations!$C$1+1,S27,T27,U27)</f>
        <v>0</v>
      </c>
      <c r="E27" s="157" t="s">
        <v>274</v>
      </c>
      <c r="F27" s="157" t="str">
        <f t="array" ref="F27">IFERROR(INDEX($C$15:$C$39, MATCH(0, COUNTIF($F$14:F26, $C$15:$C$39&amp;"") + IF($C$15:$C$39="",1,0), 0)), "")</f>
        <v/>
      </c>
      <c r="G27" s="157" t="s">
        <v>2652</v>
      </c>
      <c r="H27" s="157" t="str">
        <f t="array" ref="H27">IFERROR(INDEX($B$15:$B$39, MATCH(0, COUNTIF($H$14:H26, $B$15:$B$39&amp;"") + IF($B$15:$B$39="",1,0), 0)), "")</f>
        <v>IOR-00140</v>
      </c>
      <c r="I27" s="157" t="str">
        <f t="array" ref="I27">IFERROR(IF(INDEX($C$15:$C$39,MATCH(LEFT(H27,255),LEFT($B$15:$B$39,255),0))=0,"",INDEX($C$15:$C$39,MATCH(LEFT(H27,255),LEFT($B$15:$B$39,255),0))),"")</f>
        <v>HSS O-8 Trabajadores de  salud activos por cada 10.000 habitantes</v>
      </c>
      <c r="J27" s="157" t="str">
        <f t="shared" si="1"/>
        <v>HSS O-6 Porcentaje de establecimientos  de salud que prestan servicios de diagnóstico el día de la evaluación</v>
      </c>
      <c r="K27" s="158" t="s">
        <v>2657</v>
      </c>
      <c r="L27" s="157" t="str">
        <f t="shared" si="2"/>
        <v>IOR-00138</v>
      </c>
      <c r="M27" s="157" t="s">
        <v>268</v>
      </c>
      <c r="N27" s="157" t="s">
        <v>2586</v>
      </c>
      <c r="O27" s="157"/>
      <c r="P27" s="159" t="s">
        <v>2654</v>
      </c>
      <c r="Q27" s="159" t="s">
        <v>2655</v>
      </c>
      <c r="R27" s="159" t="s">
        <v>2656</v>
      </c>
      <c r="S27" s="158"/>
      <c r="T27" s="158"/>
      <c r="U27" s="158"/>
    </row>
    <row r="28" spans="2:21" s="9" customFormat="1" x14ac:dyDescent="0.25">
      <c r="B28" s="157" t="s">
        <v>2658</v>
      </c>
      <c r="C28" s="157" t="str">
        <f>CHOOSE(Translations!$C$1+1,P28,Q28,R28)</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D28" s="157">
        <f>CHOOSE(Translations!$C$1+1,S28,T28,U28)</f>
        <v>0</v>
      </c>
      <c r="E28" s="157" t="s">
        <v>1221</v>
      </c>
      <c r="F28" s="157" t="str">
        <f t="array" ref="F28">IFERROR(INDEX($C$15:$C$39, MATCH(0, COUNTIF($F$14:F27, $C$15:$C$39&amp;"") + IF($C$15:$C$39="",1,0), 0)), "")</f>
        <v/>
      </c>
      <c r="G28" s="157" t="s">
        <v>2659</v>
      </c>
      <c r="H28" s="157" t="str">
        <f t="array" ref="H28">IFERROR(INDEX($B$15:$B$39, MATCH(0, COUNTIF($H$14:H27, $B$15:$B$39&amp;"") + IF($B$15:$B$39="",1,0), 0)), "")</f>
        <v>IOR-00141</v>
      </c>
      <c r="I28" s="157" t="str">
        <f t="array" ref="I28">IFERROR(IF(INDEX($C$15:$C$39,MATCH(LEFT(H28,255),LEFT($B$15:$B$39,255),0))=0,"",INDEX($C$15:$C$39,MATCH(LEFT(H28,255),LEFT($B$15:$B$39,255),0))),"")</f>
        <v>HSS O-9 Porcentaje de clientes prenatales con primera visita antes de las 12 semanas</v>
      </c>
      <c r="J28" s="157" t="str">
        <f t="shared" si="1"/>
        <v>HSS O-7 Sistema de información de gestión de salud nacional de datos agregados completamente implementado y funcional : porcentaje de los componentes del SIGS  implementados ( alcance, reportes completos,  reportes oportunos,   integración  de  los indica</v>
      </c>
      <c r="K28" s="158" t="s">
        <v>2660</v>
      </c>
      <c r="L28" s="157" t="str">
        <f t="shared" si="2"/>
        <v>IOR-00139</v>
      </c>
      <c r="M28" s="157" t="s">
        <v>268</v>
      </c>
      <c r="N28" s="157" t="s">
        <v>2586</v>
      </c>
      <c r="O28" s="157"/>
      <c r="P28" s="159" t="s">
        <v>2661</v>
      </c>
      <c r="Q28" s="159" t="s">
        <v>2662</v>
      </c>
      <c r="R28" s="159" t="s">
        <v>2663</v>
      </c>
      <c r="S28" s="158"/>
      <c r="T28" s="158"/>
      <c r="U28" s="158"/>
    </row>
    <row r="29" spans="2:21" s="9" customFormat="1" x14ac:dyDescent="0.25">
      <c r="B29" s="157" t="s">
        <v>2658</v>
      </c>
      <c r="C29" s="157" t="str">
        <f>CHOOSE(Translations!$C$1+1,P29,Q29,R29)</f>
        <v>HSS O-7 Sistema de información de gestión de salud nacional de datos agregados completamente implementado y funcional : porcentaje de los componentes del SIGS  implementados ( alcance, reportes completos,  reportes oportunos,   integración  de  los indicadores agregados de VIH, tuberculosis y malaria )</v>
      </c>
      <c r="D29" s="157">
        <f>CHOOSE(Translations!$C$1+1,S29,T29,U29)</f>
        <v>0</v>
      </c>
      <c r="E29" s="157" t="s">
        <v>274</v>
      </c>
      <c r="F29" s="157" t="str">
        <f t="array" ref="F29">IFERROR(INDEX($C$15:$C$39, MATCH(0, COUNTIF($F$14:F28, $C$15:$C$39&amp;"") + IF($C$15:$C$39="",1,0), 0)), "")</f>
        <v/>
      </c>
      <c r="G29" s="157" t="s">
        <v>2659</v>
      </c>
      <c r="H29" s="157" t="str">
        <f t="array" ref="H29">IFERROR(INDEX($B$15:$B$39, MATCH(0, COUNTIF($H$14:H28, $B$15:$B$39&amp;"") + IF($B$15:$B$39="",1,0), 0)), "")</f>
        <v>IOR-00142</v>
      </c>
      <c r="I29" s="157" t="str">
        <f t="array" ref="I29">IFERROR(IF(INDEX($C$15:$C$39,MATCH(LEFT(H29,255),LEFT($B$15:$B$39,255),0))=0,"",INDEX($C$15:$C$39,MATCH(LEFT(H29,255),LEFT($B$15:$B$39,255),0))),"")</f>
        <v>HSS O-10 Proporción de población con importantes gastos en salud en el hogar como parte de los gastos o ingresos totales del hogar (gastos catastróficos en salud)</v>
      </c>
      <c r="J29" s="157" t="str">
        <f t="shared" si="1"/>
        <v>HSS O-7 Sistema de información de gestión de salud nacional de datos agregados completamente implementado y funcional : porcentaje de los componentes del SIGS  implementados ( alcance, reportes completos,  reportes oportunos,   integración  de  los indica</v>
      </c>
      <c r="K29" s="158" t="s">
        <v>2664</v>
      </c>
      <c r="L29" s="157" t="str">
        <f t="shared" si="2"/>
        <v>IOR-00139</v>
      </c>
      <c r="M29" s="157" t="s">
        <v>268</v>
      </c>
      <c r="N29" s="157" t="s">
        <v>2586</v>
      </c>
      <c r="O29" s="157"/>
      <c r="P29" s="159" t="s">
        <v>2661</v>
      </c>
      <c r="Q29" s="159" t="s">
        <v>2662</v>
      </c>
      <c r="R29" s="159" t="s">
        <v>2663</v>
      </c>
      <c r="S29" s="158"/>
      <c r="T29" s="158"/>
      <c r="U29" s="158"/>
    </row>
    <row r="30" spans="2:21" s="9" customFormat="1" x14ac:dyDescent="0.25">
      <c r="B30" s="157" t="s">
        <v>1761</v>
      </c>
      <c r="C30" s="157" t="str">
        <f>CHOOSE(Translations!$C$1+1,P30,Q30,R30)</f>
        <v>HSS O-8 Trabajadores de  salud activos por cada 10.000 habitantes</v>
      </c>
      <c r="D30" s="157" t="str">
        <f>CHOOSE(Translations!$C$1+1,S30,T30,U30)</f>
        <v>Grupo de ocupación</v>
      </c>
      <c r="E30" s="157" t="s">
        <v>1221</v>
      </c>
      <c r="F30" s="157" t="str">
        <f t="array" ref="F30">IFERROR(INDEX($C$15:$C$39, MATCH(0, COUNTIF($F$14:F29, $C$15:$C$39&amp;"") + IF($C$15:$C$39="",1,0), 0)), "")</f>
        <v/>
      </c>
      <c r="G30" s="157" t="s">
        <v>2665</v>
      </c>
      <c r="H30" s="157" t="str">
        <f t="array" ref="H30">IFERROR(INDEX($B$15:$B$39, MATCH(0, COUNTIF($H$14:H29, $B$15:$B$39&amp;"") + IF($B$15:$B$39="",1,0), 0)), "")</f>
        <v/>
      </c>
      <c r="I30" s="157" t="str">
        <f t="array" ref="I30">IFERROR(IF(INDEX($C$15:$C$39,MATCH(LEFT(H30,255),LEFT($B$15:$B$39,255),0))=0,"",INDEX($C$15:$C$39,MATCH(LEFT(H30,255),LEFT($B$15:$B$39,255),0))),"")</f>
        <v/>
      </c>
      <c r="J30" s="157" t="str">
        <f t="shared" si="1"/>
        <v>HSS O-8 Trabajadores de  salud activos por cada 10.000 habitantes</v>
      </c>
      <c r="K30" s="158" t="s">
        <v>2666</v>
      </c>
      <c r="L30" s="157" t="str">
        <f t="shared" si="2"/>
        <v>IOR-00140</v>
      </c>
      <c r="M30" s="157" t="s">
        <v>268</v>
      </c>
      <c r="N30" s="157" t="s">
        <v>2586</v>
      </c>
      <c r="O30" s="157"/>
      <c r="P30" s="159" t="s">
        <v>1770</v>
      </c>
      <c r="Q30" s="159" t="s">
        <v>1771</v>
      </c>
      <c r="R30" s="159" t="s">
        <v>1772</v>
      </c>
      <c r="S30" s="158" t="s">
        <v>1764</v>
      </c>
      <c r="T30" s="158" t="s">
        <v>1765</v>
      </c>
      <c r="U30" s="158" t="s">
        <v>1766</v>
      </c>
    </row>
    <row r="31" spans="2:21" s="9" customFormat="1" x14ac:dyDescent="0.25">
      <c r="B31" s="157" t="s">
        <v>1761</v>
      </c>
      <c r="C31" s="157" t="str">
        <f>CHOOSE(Translations!$C$1+1,P31,Q31,R31)</f>
        <v>HSS O-8 Trabajadores de  salud activos por cada 10.000 habitantes</v>
      </c>
      <c r="D31" s="157" t="str">
        <f>CHOOSE(Translations!$C$1+1,S31,T31,U31)</f>
        <v>Grupo de ocupación</v>
      </c>
      <c r="E31" s="157" t="s">
        <v>274</v>
      </c>
      <c r="F31" s="157" t="str">
        <f t="array" ref="F31">IFERROR(INDEX($C$15:$C$39, MATCH(0, COUNTIF($F$14:F30, $C$15:$C$39&amp;"") + IF($C$15:$C$39="",1,0), 0)), "")</f>
        <v/>
      </c>
      <c r="G31" s="157" t="s">
        <v>2665</v>
      </c>
      <c r="H31" s="157" t="str">
        <f t="array" ref="H31">IFERROR(INDEX($B$15:$B$39, MATCH(0, COUNTIF($H$14:H30, $B$15:$B$39&amp;"") + IF($B$15:$B$39="",1,0), 0)), "")</f>
        <v/>
      </c>
      <c r="I31" s="157" t="str">
        <f t="array" ref="I31">IFERROR(IF(INDEX($C$15:$C$39,MATCH(LEFT(H31,255),LEFT($B$15:$B$39,255),0))=0,"",INDEX($C$15:$C$39,MATCH(LEFT(H31,255),LEFT($B$15:$B$39,255),0))),"")</f>
        <v/>
      </c>
      <c r="J31" s="157" t="str">
        <f t="shared" si="1"/>
        <v>HSS O-8 Trabajadores de  salud activos por cada 10.000 habitantes</v>
      </c>
      <c r="K31" s="158" t="s">
        <v>2667</v>
      </c>
      <c r="L31" s="157" t="str">
        <f t="shared" si="2"/>
        <v>IOR-00140</v>
      </c>
      <c r="M31" s="157" t="s">
        <v>268</v>
      </c>
      <c r="N31" s="157" t="s">
        <v>2586</v>
      </c>
      <c r="O31" s="157"/>
      <c r="P31" s="159" t="s">
        <v>1770</v>
      </c>
      <c r="Q31" s="159" t="s">
        <v>1771</v>
      </c>
      <c r="R31" s="159" t="s">
        <v>1772</v>
      </c>
      <c r="S31" s="158" t="s">
        <v>1764</v>
      </c>
      <c r="T31" s="158" t="s">
        <v>1765</v>
      </c>
      <c r="U31" s="158" t="s">
        <v>1766</v>
      </c>
    </row>
    <row r="32" spans="2:21" s="9" customFormat="1" x14ac:dyDescent="0.25">
      <c r="B32" s="157" t="s">
        <v>1793</v>
      </c>
      <c r="C32" s="157" t="str">
        <f>CHOOSE(Translations!$C$1+1,P32,Q32,R32)</f>
        <v>HSS O-9 Porcentaje de clientes prenatales con primera visita antes de las 12 semanas</v>
      </c>
      <c r="D32" s="157" t="str">
        <f>CHOOSE(Translations!$C$1+1,S32,T32,U32)</f>
        <v>Edad</v>
      </c>
      <c r="E32" s="157" t="s">
        <v>1221</v>
      </c>
      <c r="F32" s="157" t="str">
        <f t="array" ref="F32">IFERROR(INDEX($C$15:$C$39, MATCH(0, COUNTIF($F$14:F31, $C$15:$C$39&amp;"") + IF($C$15:$C$39="",1,0), 0)), "")</f>
        <v/>
      </c>
      <c r="G32" s="157" t="s">
        <v>2668</v>
      </c>
      <c r="H32" s="157" t="str">
        <f t="array" ref="H32">IFERROR(INDEX($B$15:$B$39, MATCH(0, COUNTIF($H$14:H31, $B$15:$B$39&amp;"") + IF($B$15:$B$39="",1,0), 0)), "")</f>
        <v/>
      </c>
      <c r="I32" s="157" t="str">
        <f t="array" ref="I32">IFERROR(IF(INDEX($C$15:$C$39,MATCH(LEFT(H32,255),LEFT($B$15:$B$39,255),0))=0,"",INDEX($C$15:$C$39,MATCH(LEFT(H32,255),LEFT($B$15:$B$39,255),0))),"")</f>
        <v/>
      </c>
      <c r="J32" s="157" t="str">
        <f t="shared" si="1"/>
        <v>HSS O-9 Porcentaje de clientes prenatales con primera visita antes de las 12 semanas</v>
      </c>
      <c r="K32" s="158" t="s">
        <v>2669</v>
      </c>
      <c r="L32" s="157" t="str">
        <f t="shared" si="2"/>
        <v>IOR-00141</v>
      </c>
      <c r="M32" s="157" t="s">
        <v>268</v>
      </c>
      <c r="N32" s="157" t="s">
        <v>2586</v>
      </c>
      <c r="O32" s="157"/>
      <c r="P32" s="159" t="s">
        <v>1796</v>
      </c>
      <c r="Q32" s="159" t="s">
        <v>1797</v>
      </c>
      <c r="R32" s="159" t="s">
        <v>1798</v>
      </c>
      <c r="S32" s="158" t="s">
        <v>1270</v>
      </c>
      <c r="T32" s="158" t="s">
        <v>1270</v>
      </c>
      <c r="U32" s="158" t="s">
        <v>1271</v>
      </c>
    </row>
    <row r="33" spans="1:21" s="9" customFormat="1" x14ac:dyDescent="0.25">
      <c r="B33" s="157" t="s">
        <v>1793</v>
      </c>
      <c r="C33" s="157" t="str">
        <f>CHOOSE(Translations!$C$1+1,P33,Q33,R33)</f>
        <v>HSS O-9 Porcentaje de clientes prenatales con primera visita antes de las 12 semanas</v>
      </c>
      <c r="D33" s="157" t="str">
        <f>CHOOSE(Translations!$C$1+1,S33,T33,U33)</f>
        <v>Edad</v>
      </c>
      <c r="E33" s="157" t="s">
        <v>274</v>
      </c>
      <c r="F33" s="157" t="str">
        <f t="array" ref="F33">IFERROR(INDEX($C$15:$C$39, MATCH(0, COUNTIF($F$14:F32, $C$15:$C$39&amp;"") + IF($C$15:$C$39="",1,0), 0)), "")</f>
        <v/>
      </c>
      <c r="G33" s="157" t="s">
        <v>2668</v>
      </c>
      <c r="H33" s="157" t="str">
        <f t="array" ref="H33">IFERROR(INDEX($B$15:$B$39, MATCH(0, COUNTIF($H$14:H32, $B$15:$B$39&amp;"") + IF($B$15:$B$39="",1,0), 0)), "")</f>
        <v/>
      </c>
      <c r="I33" s="157" t="str">
        <f t="array" ref="I33">IFERROR(IF(INDEX($C$15:$C$39,MATCH(LEFT(H33,255),LEFT($B$15:$B$39,255),0))=0,"",INDEX($C$15:$C$39,MATCH(LEFT(H33,255),LEFT($B$15:$B$39,255),0))),"")</f>
        <v/>
      </c>
      <c r="J33" s="157" t="str">
        <f t="shared" si="1"/>
        <v>HSS O-9 Porcentaje de clientes prenatales con primera visita antes de las 12 semanas</v>
      </c>
      <c r="K33" s="158" t="s">
        <v>2670</v>
      </c>
      <c r="L33" s="157" t="str">
        <f t="shared" si="2"/>
        <v>IOR-00141</v>
      </c>
      <c r="M33" s="157" t="s">
        <v>268</v>
      </c>
      <c r="N33" s="157" t="s">
        <v>2586</v>
      </c>
      <c r="O33" s="157"/>
      <c r="P33" s="159" t="s">
        <v>1796</v>
      </c>
      <c r="Q33" s="159" t="s">
        <v>1797</v>
      </c>
      <c r="R33" s="159" t="s">
        <v>1798</v>
      </c>
      <c r="S33" s="158" t="s">
        <v>1270</v>
      </c>
      <c r="T33" s="158" t="s">
        <v>1270</v>
      </c>
      <c r="U33" s="158" t="s">
        <v>1271</v>
      </c>
    </row>
    <row r="34" spans="1:21" s="9" customFormat="1" x14ac:dyDescent="0.25">
      <c r="B34" s="157" t="s">
        <v>2671</v>
      </c>
      <c r="C34" s="157" t="str">
        <f>CHOOSE(Translations!$C$1+1,P34,Q34,R34)</f>
        <v>HSS O-10 Proporción de población con importantes gastos en salud en el hogar como parte de los gastos o ingresos totales del hogar (gastos catastróficos en salud)</v>
      </c>
      <c r="D34" s="157">
        <f>CHOOSE(Translations!$C$1+1,S34,T34,U34)</f>
        <v>0</v>
      </c>
      <c r="E34" s="157" t="s">
        <v>1221</v>
      </c>
      <c r="F34" s="157" t="str">
        <f t="array" ref="F34">IFERROR(INDEX($C$15:$C$39, MATCH(0, COUNTIF($F$14:F33, $C$15:$C$39&amp;"") + IF($C$15:$C$39="",1,0), 0)), "")</f>
        <v/>
      </c>
      <c r="G34" s="157" t="s">
        <v>2672</v>
      </c>
      <c r="H34" s="157" t="str">
        <f t="array" ref="H34">IFERROR(INDEX($B$15:$B$39, MATCH(0, COUNTIF($H$14:H33, $B$15:$B$39&amp;"") + IF($B$15:$B$39="",1,0), 0)), "")</f>
        <v/>
      </c>
      <c r="I34" s="157" t="str">
        <f t="array" ref="I34">IFERROR(IF(INDEX($C$15:$C$39,MATCH(LEFT(H34,255),LEFT($B$15:$B$39,255),0))=0,"",INDEX($C$15:$C$39,MATCH(LEFT(H34,255),LEFT($B$15:$B$39,255),0))),"")</f>
        <v/>
      </c>
      <c r="J34" s="157" t="str">
        <f t="shared" si="1"/>
        <v>HSS O-10 Proporción de población con importantes gastos en salud en el hogar como parte de los gastos o ingresos totales del hogar (gastos catastróficos en salud)</v>
      </c>
      <c r="K34" s="158" t="s">
        <v>2673</v>
      </c>
      <c r="L34" s="157" t="str">
        <f t="shared" si="2"/>
        <v>IOR-00142</v>
      </c>
      <c r="M34" s="157" t="s">
        <v>268</v>
      </c>
      <c r="N34" s="157" t="s">
        <v>2586</v>
      </c>
      <c r="O34" s="157"/>
      <c r="P34" s="159" t="s">
        <v>2674</v>
      </c>
      <c r="Q34" s="159" t="s">
        <v>2675</v>
      </c>
      <c r="R34" s="159" t="s">
        <v>2676</v>
      </c>
      <c r="S34" s="158"/>
      <c r="T34" s="158"/>
      <c r="U34" s="158"/>
    </row>
    <row r="35" spans="1:21" s="9" customFormat="1" x14ac:dyDescent="0.25">
      <c r="B35" s="157" t="s">
        <v>2671</v>
      </c>
      <c r="C35" s="157" t="str">
        <f>CHOOSE(Translations!$C$1+1,P35,Q35,R35)</f>
        <v>HSS O-10 Proporción de población con importantes gastos en salud en el hogar como parte de los gastos o ingresos totales del hogar (gastos catastróficos en salud)</v>
      </c>
      <c r="D35" s="157">
        <f>CHOOSE(Translations!$C$1+1,S35,T35,U35)</f>
        <v>0</v>
      </c>
      <c r="E35" s="157" t="s">
        <v>274</v>
      </c>
      <c r="F35" s="157" t="str">
        <f t="array" ref="F35">IFERROR(INDEX($C$15:$C$39, MATCH(0, COUNTIF($F$14:F34, $C$15:$C$39&amp;"") + IF($C$15:$C$39="",1,0), 0)), "")</f>
        <v/>
      </c>
      <c r="G35" s="157" t="s">
        <v>2672</v>
      </c>
      <c r="H35" s="157" t="str">
        <f t="array" ref="H35">IFERROR(INDEX($B$15:$B$39, MATCH(0, COUNTIF($H$14:H34, $B$15:$B$39&amp;"") + IF($B$15:$B$39="",1,0), 0)), "")</f>
        <v/>
      </c>
      <c r="I35" s="157" t="str">
        <f t="array" ref="I35">IFERROR(IF(INDEX($C$15:$C$39,MATCH(LEFT(H35,255),LEFT($B$15:$B$39,255),0))=0,"",INDEX($C$15:$C$39,MATCH(LEFT(H35,255),LEFT($B$15:$B$39,255),0))),"")</f>
        <v/>
      </c>
      <c r="J35" s="157" t="str">
        <f t="shared" si="1"/>
        <v>HSS O-10 Proporción de población con importantes gastos en salud en el hogar como parte de los gastos o ingresos totales del hogar (gastos catastróficos en salud)</v>
      </c>
      <c r="K35" s="158" t="s">
        <v>2677</v>
      </c>
      <c r="L35" s="157" t="str">
        <f t="shared" si="2"/>
        <v>IOR-00142</v>
      </c>
      <c r="M35" s="157" t="s">
        <v>268</v>
      </c>
      <c r="N35" s="157" t="s">
        <v>2586</v>
      </c>
      <c r="O35" s="157"/>
      <c r="P35" s="159" t="s">
        <v>2674</v>
      </c>
      <c r="Q35" s="159" t="s">
        <v>2675</v>
      </c>
      <c r="R35" s="159" t="s">
        <v>2676</v>
      </c>
      <c r="S35" s="158"/>
      <c r="T35" s="158"/>
      <c r="U35" s="158"/>
    </row>
    <row r="36" spans="1:21" s="9" customFormat="1" x14ac:dyDescent="0.25">
      <c r="B36" s="157"/>
      <c r="C36" s="159"/>
      <c r="D36" s="158"/>
      <c r="E36" s="157"/>
      <c r="F36" s="157"/>
      <c r="G36" s="157"/>
      <c r="H36" s="157"/>
      <c r="I36" s="157"/>
      <c r="J36" s="157"/>
      <c r="K36" s="158"/>
    </row>
    <row r="37" spans="1:21" s="9" customFormat="1" x14ac:dyDescent="0.25">
      <c r="B37" s="157"/>
      <c r="C37" s="159"/>
      <c r="D37" s="158"/>
      <c r="E37" s="157"/>
      <c r="F37" s="157"/>
      <c r="G37" s="157"/>
      <c r="H37" s="157"/>
      <c r="I37" s="157"/>
      <c r="J37" s="157"/>
      <c r="K37" s="158"/>
    </row>
    <row r="38" spans="1:21" s="9" customFormat="1" x14ac:dyDescent="0.25">
      <c r="B38" s="157"/>
      <c r="C38" s="159"/>
      <c r="D38" s="158"/>
      <c r="E38" s="157"/>
      <c r="F38" s="157"/>
      <c r="G38" s="157"/>
      <c r="H38" s="157"/>
      <c r="I38" s="157"/>
      <c r="J38" s="157"/>
      <c r="K38" s="158"/>
    </row>
    <row r="40" spans="1:21" ht="13" x14ac:dyDescent="0.3">
      <c r="B40" s="2" t="s">
        <v>124</v>
      </c>
    </row>
    <row r="41" spans="1:21" x14ac:dyDescent="0.25">
      <c r="A41" s="793" t="s">
        <v>1</v>
      </c>
      <c r="B41" s="794" t="s">
        <v>107</v>
      </c>
      <c r="C41" s="794" t="s">
        <v>448</v>
      </c>
      <c r="D41" s="794" t="s">
        <v>455</v>
      </c>
      <c r="E41" s="794" t="s">
        <v>103</v>
      </c>
      <c r="F41" s="794" t="s">
        <v>104</v>
      </c>
      <c r="G41" s="794" t="s">
        <v>48</v>
      </c>
      <c r="H41" s="794" t="s">
        <v>105</v>
      </c>
      <c r="I41" s="794" t="s">
        <v>285</v>
      </c>
      <c r="J41" s="794" t="s">
        <v>331</v>
      </c>
      <c r="K41" s="794" t="s">
        <v>351</v>
      </c>
      <c r="L41" s="794" t="s">
        <v>43</v>
      </c>
      <c r="M41" s="794" t="s">
        <v>446</v>
      </c>
      <c r="N41" s="794" t="s">
        <v>444</v>
      </c>
      <c r="O41" s="794" t="s">
        <v>45</v>
      </c>
      <c r="P41" s="794" t="s">
        <v>452</v>
      </c>
      <c r="Q41" s="794" t="s">
        <v>454</v>
      </c>
    </row>
    <row r="42" spans="1:21" hidden="1" x14ac:dyDescent="0.25">
      <c r="A42" s="794" t="s">
        <v>102</v>
      </c>
      <c r="B42" s="795" t="s">
        <v>79</v>
      </c>
      <c r="C42" s="796" t="str">
        <f>CHOOSE(Translations!$C$1+1,L42,M42,N42)</f>
        <v>--Select--</v>
      </c>
      <c r="D42" s="796" t="str">
        <f>CHOOSE(Translations!$C$1+1,O42,P42,Q42)</f>
        <v>[Disaggregation Categories ES]</v>
      </c>
      <c r="E42" s="794" t="str">
        <f>LEFT(C42,255)</f>
        <v>--Select--</v>
      </c>
      <c r="F42" s="795" t="str">
        <f t="shared" ref="F42:F86" si="3">B42</f>
        <v>[Name ID]</v>
      </c>
      <c r="G42" s="794" t="s">
        <v>47</v>
      </c>
      <c r="H42" s="795"/>
      <c r="I42" s="795" t="s">
        <v>284</v>
      </c>
      <c r="J42" s="795" t="s">
        <v>330</v>
      </c>
      <c r="K42" s="795" t="s">
        <v>350</v>
      </c>
      <c r="L42" s="797" t="s">
        <v>52</v>
      </c>
      <c r="M42" s="797" t="s">
        <v>52</v>
      </c>
      <c r="N42" s="797" t="s">
        <v>52</v>
      </c>
      <c r="O42" s="795" t="s">
        <v>44</v>
      </c>
      <c r="P42" s="795" t="s">
        <v>451</v>
      </c>
      <c r="Q42" s="795" t="s">
        <v>453</v>
      </c>
    </row>
    <row r="43" spans="1:21" s="9" customFormat="1" x14ac:dyDescent="0.25">
      <c r="A43" s="794" t="s">
        <v>2790</v>
      </c>
      <c r="B43" s="795" t="s">
        <v>2168</v>
      </c>
      <c r="C43" s="796" t="str">
        <f>CHOOSE(Translations!$C$1+1,L43,M43,N43)</f>
        <v>TCP-1⁽ᴹ⁾ Número de casos notificados de todas las formas de tuberculosis (esto es, confirmados bacteriológicamente y con diagnóstico clínico), casos nuevos y recaídas.</v>
      </c>
      <c r="D43" s="796" t="str">
        <f>CHOOSE(Translations!$C$1+1,O43,P43,Q43)</f>
        <v>Edad,Género,Resultado de prueba del VIH,Definición de caso</v>
      </c>
      <c r="E43" s="794" t="str">
        <f t="shared" ref="E43:E86" si="4">LEFT(C43,255)</f>
        <v>TCP-1⁽ᴹ⁾ Número de casos notificados de todas las formas de tuberculosis (esto es, confirmados bacteriológicamente y con diagnóstico clínico), casos nuevos y recaídas.</v>
      </c>
      <c r="F43" s="795" t="str">
        <f t="shared" si="3"/>
        <v>MCI-01076</v>
      </c>
      <c r="G43" s="794" t="s">
        <v>2803</v>
      </c>
      <c r="H43" s="795"/>
      <c r="I43" s="795" t="s">
        <v>2586</v>
      </c>
      <c r="J43" s="795" t="s">
        <v>2804</v>
      </c>
      <c r="K43" s="795" t="s">
        <v>621</v>
      </c>
      <c r="L43" s="797" t="s">
        <v>2175</v>
      </c>
      <c r="M43" s="797" t="s">
        <v>2176</v>
      </c>
      <c r="N43" s="797" t="s">
        <v>2177</v>
      </c>
      <c r="O43" s="795" t="s">
        <v>2805</v>
      </c>
      <c r="P43" s="795" t="s">
        <v>2806</v>
      </c>
      <c r="Q43" s="795" t="s">
        <v>2807</v>
      </c>
    </row>
    <row r="44" spans="1:21" s="9" customFormat="1" x14ac:dyDescent="0.25">
      <c r="A44" s="794" t="s">
        <v>2790</v>
      </c>
      <c r="B44" s="795" t="s">
        <v>2195</v>
      </c>
      <c r="C44" s="796" t="str">
        <f>CHOOSE(Translations!$C$1+1,L44,M44,N44)</f>
        <v>TCP-2⁽ᴹ⁾ Tasa de éxito del tratamiento en todas las formas de tuberculosis: Porcentaje de casos de tuberculosis, en todas sus formas, confirmados bacteriológicamente y con diagnóstico clínico que se han tratado con éxito (curados y tratamiento completado) entre todos los casos de tuberculosis registrados para recibir tratamiento durante un periodo específico, casos nuevos y recaídas.</v>
      </c>
      <c r="D44" s="796" t="str">
        <f>CHOOSE(Translations!$C$1+1,O44,P44,Q44)</f>
        <v>Edad,Género,Resultado de prueba del VIH</v>
      </c>
      <c r="E44" s="794" t="str">
        <f t="shared" si="4"/>
        <v>TCP-2⁽ᴹ⁾ Tasa de éxito del tratamiento en todas las formas de tuberculosis: Porcentaje de casos de tuberculosis, en todas sus formas, confirmados bacteriológicamente y con diagnóstico clínico que se han tratado con éxito (curados y tratamiento completado)</v>
      </c>
      <c r="F44" s="795" t="str">
        <f t="shared" si="3"/>
        <v>MCI-01077</v>
      </c>
      <c r="G44" s="794" t="s">
        <v>2808</v>
      </c>
      <c r="H44" s="795"/>
      <c r="I44" s="795" t="s">
        <v>2586</v>
      </c>
      <c r="J44" s="795" t="s">
        <v>2804</v>
      </c>
      <c r="K44" s="795" t="s">
        <v>621</v>
      </c>
      <c r="L44" s="797" t="s">
        <v>2198</v>
      </c>
      <c r="M44" s="797" t="s">
        <v>2199</v>
      </c>
      <c r="N44" s="797" t="s">
        <v>2200</v>
      </c>
      <c r="O44" s="795" t="s">
        <v>2809</v>
      </c>
      <c r="P44" s="795" t="s">
        <v>2810</v>
      </c>
      <c r="Q44" s="795" t="s">
        <v>2811</v>
      </c>
    </row>
    <row r="45" spans="1:21" s="9" customFormat="1" x14ac:dyDescent="0.25">
      <c r="A45" s="794" t="s">
        <v>2790</v>
      </c>
      <c r="B45" s="795" t="s">
        <v>2812</v>
      </c>
      <c r="C45" s="796" t="str">
        <f>CHOOSE(Translations!$C$1+1,L45,M45,N45)</f>
        <v>TCP-3 Porcentaje de laboratorios que demuestran un desempeño adecuado en el aseguramiento externo de la calidad en lo que se refiere a la microscopía de frotis entre el número total de laboratorios que realizan microscopía de frotis durante el periodo de presentación de informes.</v>
      </c>
      <c r="D45" s="796">
        <f>CHOOSE(Translations!$C$1+1,O45,P45,Q45)</f>
        <v>0</v>
      </c>
      <c r="E45" s="794" t="str">
        <f t="shared" si="4"/>
        <v xml:space="preserve">TCP-3 Porcentaje de laboratorios que demuestran un desempeño adecuado en el aseguramiento externo de la calidad en lo que se refiere a la microscopía de frotis entre el número total de laboratorios que realizan microscopía de frotis durante el periodo de </v>
      </c>
      <c r="F45" s="795" t="str">
        <f t="shared" si="3"/>
        <v>MCI-01078</v>
      </c>
      <c r="G45" s="794" t="s">
        <v>2813</v>
      </c>
      <c r="H45" s="795"/>
      <c r="I45" s="795" t="s">
        <v>2586</v>
      </c>
      <c r="J45" s="795" t="s">
        <v>2804</v>
      </c>
      <c r="K45" s="795" t="s">
        <v>2814</v>
      </c>
      <c r="L45" s="797" t="s">
        <v>2815</v>
      </c>
      <c r="M45" s="797" t="s">
        <v>2816</v>
      </c>
      <c r="N45" s="797" t="s">
        <v>2817</v>
      </c>
      <c r="O45" s="795"/>
      <c r="P45" s="795"/>
      <c r="Q45" s="795"/>
    </row>
    <row r="46" spans="1:21" s="9" customFormat="1" x14ac:dyDescent="0.25">
      <c r="A46" s="794" t="s">
        <v>2790</v>
      </c>
      <c r="B46" s="795" t="s">
        <v>2213</v>
      </c>
      <c r="C46" s="796" t="str">
        <f>CHOOSE(Translations!$C$1+1,L46,M46,N46)</f>
        <v>TCP-5.1 Número de personas en contacto con pacientes de tuberculosis que empezaron a recibir terapia preventiva.</v>
      </c>
      <c r="D46" s="796" t="str">
        <f>CHOOSE(Translations!$C$1+1,O46,P46,Q46)</f>
        <v>Edad</v>
      </c>
      <c r="E46" s="794" t="str">
        <f t="shared" si="4"/>
        <v>TCP-5.1 Número de personas en contacto con pacientes de tuberculosis que empezaron a recibir terapia preventiva.</v>
      </c>
      <c r="F46" s="795" t="str">
        <f t="shared" si="3"/>
        <v>MCI-01079</v>
      </c>
      <c r="G46" s="794" t="s">
        <v>2818</v>
      </c>
      <c r="H46" s="795"/>
      <c r="I46" s="795" t="s">
        <v>2586</v>
      </c>
      <c r="J46" s="795" t="s">
        <v>2804</v>
      </c>
      <c r="K46" s="795" t="s">
        <v>621</v>
      </c>
      <c r="L46" s="797" t="s">
        <v>2216</v>
      </c>
      <c r="M46" s="797" t="s">
        <v>2217</v>
      </c>
      <c r="N46" s="797" t="s">
        <v>2218</v>
      </c>
      <c r="O46" s="795" t="s">
        <v>1270</v>
      </c>
      <c r="P46" s="795" t="s">
        <v>1270</v>
      </c>
      <c r="Q46" s="795" t="s">
        <v>1271</v>
      </c>
    </row>
    <row r="47" spans="1:21" s="9" customFormat="1" x14ac:dyDescent="0.25">
      <c r="A47" s="794" t="s">
        <v>2790</v>
      </c>
      <c r="B47" s="795" t="s">
        <v>2819</v>
      </c>
      <c r="C47" s="796" t="str">
        <f>CHOOSE(Translations!$C$1+1,L47,M47,N47)</f>
        <v>TCP-6a Número de casos de tuberculosis (en todas sus formas) notificados entre reclusos.</v>
      </c>
      <c r="D47" s="796">
        <f>CHOOSE(Translations!$C$1+1,O47,P47,Q47)</f>
        <v>0</v>
      </c>
      <c r="E47" s="794" t="str">
        <f t="shared" si="4"/>
        <v>TCP-6a Número de casos de tuberculosis (en todas sus formas) notificados entre reclusos.</v>
      </c>
      <c r="F47" s="795" t="str">
        <f t="shared" si="3"/>
        <v>MCI-01080</v>
      </c>
      <c r="G47" s="794" t="s">
        <v>2820</v>
      </c>
      <c r="H47" s="795"/>
      <c r="I47" s="795" t="s">
        <v>2586</v>
      </c>
      <c r="J47" s="795" t="s">
        <v>2804</v>
      </c>
      <c r="K47" s="795" t="s">
        <v>621</v>
      </c>
      <c r="L47" s="797" t="s">
        <v>2821</v>
      </c>
      <c r="M47" s="797" t="s">
        <v>2822</v>
      </c>
      <c r="N47" s="797" t="s">
        <v>2823</v>
      </c>
      <c r="O47" s="795"/>
      <c r="P47" s="795"/>
      <c r="Q47" s="795"/>
    </row>
    <row r="48" spans="1:21" s="9" customFormat="1" x14ac:dyDescent="0.25">
      <c r="A48" s="794" t="s">
        <v>2790</v>
      </c>
      <c r="B48" s="795" t="s">
        <v>2223</v>
      </c>
      <c r="C48" s="796" t="str">
        <f>CHOOSE(Translations!$C$1+1,L48,M48,N48)</f>
        <v>TCP-6b Número de casos de tuberculosis (en todas sus formas) notificados entre las poblaciones clave afectadas o los grupos de alto riesgo (distintos de los reclusos).</v>
      </c>
      <c r="D48" s="796" t="str">
        <f>CHOOSE(Translations!$C$1+1,O48,P48,Q48)</f>
        <v>Grupo de riesgo objetivo</v>
      </c>
      <c r="E48" s="794" t="str">
        <f t="shared" si="4"/>
        <v>TCP-6b Número de casos de tuberculosis (en todas sus formas) notificados entre las poblaciones clave afectadas o los grupos de alto riesgo (distintos de los reclusos).</v>
      </c>
      <c r="F48" s="795" t="str">
        <f t="shared" si="3"/>
        <v>MCI-01081</v>
      </c>
      <c r="G48" s="794" t="s">
        <v>2824</v>
      </c>
      <c r="H48" s="795"/>
      <c r="I48" s="795" t="s">
        <v>2586</v>
      </c>
      <c r="J48" s="795" t="s">
        <v>2804</v>
      </c>
      <c r="K48" s="795" t="s">
        <v>621</v>
      </c>
      <c r="L48" s="797" t="s">
        <v>2229</v>
      </c>
      <c r="M48" s="797" t="s">
        <v>2230</v>
      </c>
      <c r="N48" s="797" t="s">
        <v>2231</v>
      </c>
      <c r="O48" s="795" t="s">
        <v>1641</v>
      </c>
      <c r="P48" s="795" t="s">
        <v>1642</v>
      </c>
      <c r="Q48" s="795" t="s">
        <v>1643</v>
      </c>
    </row>
    <row r="49" spans="1:17" s="9" customFormat="1" x14ac:dyDescent="0.25">
      <c r="A49" s="794" t="s">
        <v>2790</v>
      </c>
      <c r="B49" s="795" t="s">
        <v>2825</v>
      </c>
      <c r="C49" s="796" t="str">
        <f>CHOOSE(Translations!$C$1+1,L49,M49,N49)</f>
        <v>TCP-7a Número de casos de tuberculosis notificados (en todas sus formas) aportados por proveedores que no pertenecen al programa nacional para el control de la tuberculosis: centros privados o no gubernamentales.</v>
      </c>
      <c r="D49" s="796">
        <f>CHOOSE(Translations!$C$1+1,O49,P49,Q49)</f>
        <v>0</v>
      </c>
      <c r="E49" s="794" t="str">
        <f t="shared" si="4"/>
        <v>TCP-7a Número de casos de tuberculosis notificados (en todas sus formas) aportados por proveedores que no pertenecen al programa nacional para el control de la tuberculosis: centros privados o no gubernamentales.</v>
      </c>
      <c r="F49" s="795" t="str">
        <f t="shared" si="3"/>
        <v>MCI-01082</v>
      </c>
      <c r="G49" s="794" t="s">
        <v>2826</v>
      </c>
      <c r="H49" s="795"/>
      <c r="I49" s="795" t="s">
        <v>2586</v>
      </c>
      <c r="J49" s="795" t="s">
        <v>2804</v>
      </c>
      <c r="K49" s="795" t="s">
        <v>621</v>
      </c>
      <c r="L49" s="797" t="s">
        <v>2827</v>
      </c>
      <c r="M49" s="797" t="s">
        <v>2828</v>
      </c>
      <c r="N49" s="797" t="s">
        <v>2829</v>
      </c>
      <c r="O49" s="795"/>
      <c r="P49" s="795"/>
      <c r="Q49" s="795"/>
    </row>
    <row r="50" spans="1:17" s="9" customFormat="1" x14ac:dyDescent="0.25">
      <c r="A50" s="794" t="s">
        <v>2790</v>
      </c>
      <c r="B50" s="795" t="s">
        <v>2830</v>
      </c>
      <c r="C50" s="796" t="str">
        <f>CHOOSE(Translations!$C$1+1,L50,M50,N50)</f>
        <v>TCP-7b Número de casos de tuberculosis notificados (en todas sus formas) aportados por proveedores que no pertenecen al programa nacional para el control de la tuberculosis: sector público.</v>
      </c>
      <c r="D50" s="796">
        <f>CHOOSE(Translations!$C$1+1,O50,P50,Q50)</f>
        <v>0</v>
      </c>
      <c r="E50" s="794" t="str">
        <f t="shared" si="4"/>
        <v>TCP-7b Número de casos de tuberculosis notificados (en todas sus formas) aportados por proveedores que no pertenecen al programa nacional para el control de la tuberculosis: sector público.</v>
      </c>
      <c r="F50" s="795" t="str">
        <f t="shared" si="3"/>
        <v>MCI-01083</v>
      </c>
      <c r="G50" s="794" t="s">
        <v>2831</v>
      </c>
      <c r="H50" s="795"/>
      <c r="I50" s="795" t="s">
        <v>2586</v>
      </c>
      <c r="J50" s="795" t="s">
        <v>2804</v>
      </c>
      <c r="K50" s="795" t="s">
        <v>621</v>
      </c>
      <c r="L50" s="797" t="s">
        <v>2832</v>
      </c>
      <c r="M50" s="797" t="s">
        <v>2833</v>
      </c>
      <c r="N50" s="797" t="s">
        <v>2834</v>
      </c>
      <c r="O50" s="795"/>
      <c r="P50" s="795"/>
      <c r="Q50" s="795"/>
    </row>
    <row r="51" spans="1:17" s="9" customFormat="1" x14ac:dyDescent="0.25">
      <c r="A51" s="794" t="s">
        <v>2790</v>
      </c>
      <c r="B51" s="795" t="s">
        <v>2835</v>
      </c>
      <c r="C51" s="796" t="str">
        <f>CHOOSE(Translations!$C$1+1,L51,M51,N51)</f>
        <v>TCP-7c Número de casos de tuberculosis notificados (en todas sus formas) aportados por proveedores que no pertenecen al programa nacional para el control de la tuberculosis: derivados desde las comunidades.</v>
      </c>
      <c r="D51" s="796">
        <f>CHOOSE(Translations!$C$1+1,O51,P51,Q51)</f>
        <v>0</v>
      </c>
      <c r="E51" s="794" t="str">
        <f t="shared" si="4"/>
        <v>TCP-7c Número de casos de tuberculosis notificados (en todas sus formas) aportados por proveedores que no pertenecen al programa nacional para el control de la tuberculosis: derivados desde las comunidades.</v>
      </c>
      <c r="F51" s="795" t="str">
        <f t="shared" si="3"/>
        <v>MCI-01084</v>
      </c>
      <c r="G51" s="794" t="s">
        <v>2836</v>
      </c>
      <c r="H51" s="795"/>
      <c r="I51" s="795" t="s">
        <v>2586</v>
      </c>
      <c r="J51" s="795" t="s">
        <v>2804</v>
      </c>
      <c r="K51" s="795" t="s">
        <v>621</v>
      </c>
      <c r="L51" s="797" t="s">
        <v>2837</v>
      </c>
      <c r="M51" s="797" t="s">
        <v>2838</v>
      </c>
      <c r="N51" s="797" t="s">
        <v>2839</v>
      </c>
      <c r="O51" s="795"/>
      <c r="P51" s="795"/>
      <c r="Q51" s="795"/>
    </row>
    <row r="52" spans="1:17" s="9" customFormat="1" x14ac:dyDescent="0.25">
      <c r="A52" s="794" t="s">
        <v>2790</v>
      </c>
      <c r="B52" s="795" t="s">
        <v>2840</v>
      </c>
      <c r="C52" s="796" t="str">
        <f>CHOOSE(Translations!$C$1+1,L52,M52,N52)</f>
        <v>TCP-8 Porcentaje de pacientes de tuberculosis notificados como casos nuevos y recaídas analizados con las pruebas rápidas recomendadas por la OMS en el momento del diagnóstico.</v>
      </c>
      <c r="D52" s="796">
        <f>CHOOSE(Translations!$C$1+1,O52,P52,Q52)</f>
        <v>0</v>
      </c>
      <c r="E52" s="794" t="str">
        <f t="shared" si="4"/>
        <v>TCP-8 Porcentaje de pacientes de tuberculosis notificados como casos nuevos y recaídas analizados con las pruebas rápidas recomendadas por la OMS en el momento del diagnóstico.</v>
      </c>
      <c r="F52" s="795" t="str">
        <f t="shared" si="3"/>
        <v>MCI-01085</v>
      </c>
      <c r="G52" s="794" t="s">
        <v>2841</v>
      </c>
      <c r="H52" s="795"/>
      <c r="I52" s="795" t="s">
        <v>2586</v>
      </c>
      <c r="J52" s="795" t="s">
        <v>2804</v>
      </c>
      <c r="K52" s="795" t="s">
        <v>621</v>
      </c>
      <c r="L52" s="797" t="s">
        <v>2842</v>
      </c>
      <c r="M52" s="797" t="s">
        <v>2843</v>
      </c>
      <c r="N52" s="797" t="s">
        <v>2844</v>
      </c>
      <c r="O52" s="795"/>
      <c r="P52" s="795"/>
      <c r="Q52" s="795"/>
    </row>
    <row r="53" spans="1:17" s="9" customFormat="1" x14ac:dyDescent="0.25">
      <c r="A53" s="794" t="s">
        <v>2686</v>
      </c>
      <c r="B53" s="795" t="s">
        <v>2237</v>
      </c>
      <c r="C53" s="796" t="str">
        <f>CHOOSE(Translations!$C$1+1,L53,M53,N53)</f>
        <v>MDR TB-2⁽ᴹ⁾ Número de casos de tuberculosis resistente a la rifampicina y/o multirresistente notificados.</v>
      </c>
      <c r="D53" s="796" t="str">
        <f>CHOOSE(Translations!$C$1+1,O53,P53,Q53)</f>
        <v>Edad,Género</v>
      </c>
      <c r="E53" s="794" t="str">
        <f t="shared" si="4"/>
        <v>MDR TB-2⁽ᴹ⁾ Número de casos de tuberculosis resistente a la rifampicina y/o multirresistente notificados.</v>
      </c>
      <c r="F53" s="795" t="str">
        <f t="shared" si="3"/>
        <v>MCI-01086</v>
      </c>
      <c r="G53" s="794" t="s">
        <v>2845</v>
      </c>
      <c r="H53" s="795"/>
      <c r="I53" s="795" t="s">
        <v>2586</v>
      </c>
      <c r="J53" s="795" t="s">
        <v>2804</v>
      </c>
      <c r="K53" s="795" t="s">
        <v>621</v>
      </c>
      <c r="L53" s="797" t="s">
        <v>2240</v>
      </c>
      <c r="M53" s="797" t="s">
        <v>2241</v>
      </c>
      <c r="N53" s="797" t="s">
        <v>2242</v>
      </c>
      <c r="O53" s="795" t="s">
        <v>2846</v>
      </c>
      <c r="P53" s="795" t="s">
        <v>2847</v>
      </c>
      <c r="Q53" s="795" t="s">
        <v>2848</v>
      </c>
    </row>
    <row r="54" spans="1:17" s="9" customFormat="1" x14ac:dyDescent="0.25">
      <c r="A54" s="794" t="s">
        <v>2686</v>
      </c>
      <c r="B54" s="795" t="s">
        <v>2249</v>
      </c>
      <c r="C54" s="796" t="str">
        <f>CHOOSE(Translations!$C$1+1,L54,M54,N54)</f>
        <v>MDR TB-3⁽ᴹ⁾ Número de casos de tuberculosis resistente a la rifampicina y/o multirresistente que empezaron a recibir tratamiento de segunda línea.</v>
      </c>
      <c r="D54" s="796" t="str">
        <f>CHOOSE(Translations!$C$1+1,O54,P54,Q54)</f>
        <v>Edad,Género,Tipo de tratamiento</v>
      </c>
      <c r="E54" s="794" t="str">
        <f t="shared" si="4"/>
        <v>MDR TB-3⁽ᴹ⁾ Número de casos de tuberculosis resistente a la rifampicina y/o multirresistente que empezaron a recibir tratamiento de segunda línea.</v>
      </c>
      <c r="F54" s="795" t="str">
        <f t="shared" si="3"/>
        <v>MCI-01087</v>
      </c>
      <c r="G54" s="794" t="s">
        <v>2849</v>
      </c>
      <c r="H54" s="795"/>
      <c r="I54" s="795" t="s">
        <v>2586</v>
      </c>
      <c r="J54" s="795" t="s">
        <v>2804</v>
      </c>
      <c r="K54" s="795" t="s">
        <v>621</v>
      </c>
      <c r="L54" s="797" t="s">
        <v>2258</v>
      </c>
      <c r="M54" s="797" t="s">
        <v>2259</v>
      </c>
      <c r="N54" s="797" t="s">
        <v>2260</v>
      </c>
      <c r="O54" s="795" t="s">
        <v>2850</v>
      </c>
      <c r="P54" s="795" t="s">
        <v>2851</v>
      </c>
      <c r="Q54" s="795" t="s">
        <v>2852</v>
      </c>
    </row>
    <row r="55" spans="1:17" s="9" customFormat="1" x14ac:dyDescent="0.25">
      <c r="A55" s="794" t="s">
        <v>2686</v>
      </c>
      <c r="B55" s="795" t="s">
        <v>2853</v>
      </c>
      <c r="C55" s="796" t="str">
        <f>CHOOSE(Translations!$C$1+1,L55,M55,N55)</f>
        <v>MDR TB-4 Porcentaje de casos de tuberculosis resistente a la rifampicina y/o multirresistente que comenzaron a recibir tratamiento para la tuberculosis multirresistente y cuyo seguimiento se interrumpió a los seis meses.</v>
      </c>
      <c r="D55" s="796">
        <f>CHOOSE(Translations!$C$1+1,O55,P55,Q55)</f>
        <v>0</v>
      </c>
      <c r="E55" s="794" t="str">
        <f t="shared" si="4"/>
        <v>MDR TB-4 Porcentaje de casos de tuberculosis resistente a la rifampicina y/o multirresistente que comenzaron a recibir tratamiento para la tuberculosis multirresistente y cuyo seguimiento se interrumpió a los seis meses.</v>
      </c>
      <c r="F55" s="795" t="str">
        <f t="shared" si="3"/>
        <v>MCI-01088</v>
      </c>
      <c r="G55" s="794" t="s">
        <v>2854</v>
      </c>
      <c r="H55" s="795"/>
      <c r="I55" s="795" t="s">
        <v>2586</v>
      </c>
      <c r="J55" s="795" t="s">
        <v>2804</v>
      </c>
      <c r="K55" s="795" t="s">
        <v>621</v>
      </c>
      <c r="L55" s="797" t="s">
        <v>2855</v>
      </c>
      <c r="M55" s="797" t="s">
        <v>2856</v>
      </c>
      <c r="N55" s="797" t="s">
        <v>2857</v>
      </c>
      <c r="O55" s="795"/>
      <c r="P55" s="795"/>
      <c r="Q55" s="795"/>
    </row>
    <row r="56" spans="1:17" s="9" customFormat="1" x14ac:dyDescent="0.25">
      <c r="A56" s="794" t="s">
        <v>2686</v>
      </c>
      <c r="B56" s="795" t="s">
        <v>2858</v>
      </c>
      <c r="C56" s="796" t="str">
        <f>CHOOSE(Translations!$C$1+1,L56,M56,N56)</f>
        <v>MDR TB-5 Porcentaje de laboratorios de pruebas de sensibilidad a los medicamentos que muestran un desempeño adecuado en lo que se refiere al aseguramiento externo de la calidad.</v>
      </c>
      <c r="D56" s="796">
        <f>CHOOSE(Translations!$C$1+1,O56,P56,Q56)</f>
        <v>0</v>
      </c>
      <c r="E56" s="794" t="str">
        <f t="shared" si="4"/>
        <v>MDR TB-5 Porcentaje de laboratorios de pruebas de sensibilidad a los medicamentos que muestran un desempeño adecuado en lo que se refiere al aseguramiento externo de la calidad.</v>
      </c>
      <c r="F56" s="795" t="str">
        <f t="shared" si="3"/>
        <v>MCI-01089</v>
      </c>
      <c r="G56" s="794" t="s">
        <v>2859</v>
      </c>
      <c r="H56" s="795"/>
      <c r="I56" s="795" t="s">
        <v>2586</v>
      </c>
      <c r="J56" s="795" t="s">
        <v>2804</v>
      </c>
      <c r="K56" s="795" t="s">
        <v>2814</v>
      </c>
      <c r="L56" s="797" t="s">
        <v>2860</v>
      </c>
      <c r="M56" s="797" t="s">
        <v>2861</v>
      </c>
      <c r="N56" s="797" t="s">
        <v>2862</v>
      </c>
      <c r="O56" s="795"/>
      <c r="P56" s="795"/>
      <c r="Q56" s="795"/>
    </row>
    <row r="57" spans="1:17" s="9" customFormat="1" x14ac:dyDescent="0.25">
      <c r="A57" s="794" t="s">
        <v>2686</v>
      </c>
      <c r="B57" s="795" t="s">
        <v>2863</v>
      </c>
      <c r="C57" s="796" t="str">
        <f>CHOOSE(Translations!$C$1+1,L57,M57,N57)</f>
        <v>MDR TB-6 Porcentaje de pacientes con tuberculosis y resultados de sensibilidad a los fármacos al menos con respecto a la rifampicina entre el número total de casos notificados (nuevos y vueltos a tratar) en el mismo año.</v>
      </c>
      <c r="D57" s="796">
        <f>CHOOSE(Translations!$C$1+1,O57,P57,Q57)</f>
        <v>0</v>
      </c>
      <c r="E57" s="794" t="str">
        <f t="shared" si="4"/>
        <v>MDR TB-6 Porcentaje de pacientes con tuberculosis y resultados de sensibilidad a los fármacos al menos con respecto a la rifampicina entre el número total de casos notificados (nuevos y vueltos a tratar) en el mismo año.</v>
      </c>
      <c r="F57" s="795" t="str">
        <f t="shared" si="3"/>
        <v>MCI-01090</v>
      </c>
      <c r="G57" s="794" t="s">
        <v>2864</v>
      </c>
      <c r="H57" s="795"/>
      <c r="I57" s="795" t="s">
        <v>2586</v>
      </c>
      <c r="J57" s="795" t="s">
        <v>2804</v>
      </c>
      <c r="K57" s="795" t="s">
        <v>621</v>
      </c>
      <c r="L57" s="797" t="s">
        <v>2865</v>
      </c>
      <c r="M57" s="797" t="s">
        <v>2866</v>
      </c>
      <c r="N57" s="797" t="s">
        <v>2867</v>
      </c>
      <c r="O57" s="795"/>
      <c r="P57" s="795"/>
      <c r="Q57" s="795"/>
    </row>
    <row r="58" spans="1:17" s="9" customFormat="1" x14ac:dyDescent="0.25">
      <c r="A58" s="794" t="s">
        <v>2686</v>
      </c>
      <c r="B58" s="795" t="s">
        <v>2868</v>
      </c>
      <c r="C58" s="796" t="str">
        <f>CHOOSE(Translations!$C$1+1,L58,M58,N58)</f>
        <v>MDR TB-7.1 Porcentaje de casos confirmados de tuberculosis resistente a la rifampicina y/o multirresistente que se han sometido a pruebas para detectar la resistencia a medicamentos de segunda línea.</v>
      </c>
      <c r="D58" s="796">
        <f>CHOOSE(Translations!$C$1+1,O58,P58,Q58)</f>
        <v>0</v>
      </c>
      <c r="E58" s="794" t="str">
        <f t="shared" si="4"/>
        <v>MDR TB-7.1 Porcentaje de casos confirmados de tuberculosis resistente a la rifampicina y/o multirresistente que se han sometido a pruebas para detectar la resistencia a medicamentos de segunda línea.</v>
      </c>
      <c r="F58" s="795" t="str">
        <f t="shared" si="3"/>
        <v>MCI-01091</v>
      </c>
      <c r="G58" s="794" t="s">
        <v>2869</v>
      </c>
      <c r="H58" s="795"/>
      <c r="I58" s="795" t="s">
        <v>2586</v>
      </c>
      <c r="J58" s="795" t="s">
        <v>2804</v>
      </c>
      <c r="K58" s="795" t="s">
        <v>621</v>
      </c>
      <c r="L58" s="797" t="s">
        <v>2870</v>
      </c>
      <c r="M58" s="797" t="s">
        <v>2871</v>
      </c>
      <c r="N58" s="797" t="s">
        <v>2872</v>
      </c>
      <c r="O58" s="795"/>
      <c r="P58" s="795"/>
      <c r="Q58" s="795"/>
    </row>
    <row r="59" spans="1:17" s="9" customFormat="1" x14ac:dyDescent="0.25">
      <c r="A59" s="794" t="s">
        <v>2686</v>
      </c>
      <c r="B59" s="795" t="s">
        <v>2873</v>
      </c>
      <c r="C59" s="796" t="str">
        <f>CHOOSE(Translations!$C$1+1,L59,M59,N59)</f>
        <v>MDR TB-8 Número de casos de tuberculosis ultrarresistente (TB-XR) que reciben tratamiento.</v>
      </c>
      <c r="D59" s="796">
        <f>CHOOSE(Translations!$C$1+1,O59,P59,Q59)</f>
        <v>0</v>
      </c>
      <c r="E59" s="794" t="str">
        <f t="shared" si="4"/>
        <v>MDR TB-8 Número de casos de tuberculosis ultrarresistente (TB-XR) que reciben tratamiento.</v>
      </c>
      <c r="F59" s="795" t="str">
        <f t="shared" si="3"/>
        <v>MCI-01092</v>
      </c>
      <c r="G59" s="794" t="s">
        <v>2874</v>
      </c>
      <c r="H59" s="795"/>
      <c r="I59" s="795" t="s">
        <v>2586</v>
      </c>
      <c r="J59" s="795" t="s">
        <v>2804</v>
      </c>
      <c r="K59" s="795" t="s">
        <v>621</v>
      </c>
      <c r="L59" s="797" t="s">
        <v>2875</v>
      </c>
      <c r="M59" s="797" t="s">
        <v>2876</v>
      </c>
      <c r="N59" s="797" t="s">
        <v>2877</v>
      </c>
      <c r="O59" s="795"/>
      <c r="P59" s="795"/>
      <c r="Q59" s="795"/>
    </row>
    <row r="60" spans="1:17" s="9" customFormat="1" x14ac:dyDescent="0.25">
      <c r="A60" s="794" t="s">
        <v>2686</v>
      </c>
      <c r="B60" s="795" t="s">
        <v>2274</v>
      </c>
      <c r="C60" s="796" t="str">
        <f>CHOOSE(Translations!$C$1+1,L60,M60,N60)</f>
        <v>MDR TB-9 Índice de éxito del tratamiento de los casos de tuberculosis resistente a la rifampicina y/o tuberculosis multirresistente: Porcentaje de casos de tuberculosis resistente a la rifampicina y/o tuberculosis multirresistente tratados con éxito.</v>
      </c>
      <c r="D60" s="796" t="str">
        <f>CHOOSE(Translations!$C$1+1,O60,P60,Q60)</f>
        <v>Edad,Género,Resultado de prueba del VIH,Definición de caso</v>
      </c>
      <c r="E60" s="794" t="str">
        <f t="shared" si="4"/>
        <v>MDR TB-9 Índice de éxito del tratamiento de los casos de tuberculosis resistente a la rifampicina y/o tuberculosis multirresistente: Porcentaje de casos de tuberculosis resistente a la rifampicina y/o tuberculosis multirresistente tratados con éxito.</v>
      </c>
      <c r="F60" s="795" t="str">
        <f t="shared" si="3"/>
        <v>MCI-01093</v>
      </c>
      <c r="G60" s="794" t="s">
        <v>2878</v>
      </c>
      <c r="H60" s="795"/>
      <c r="I60" s="795" t="s">
        <v>2586</v>
      </c>
      <c r="J60" s="795" t="s">
        <v>2804</v>
      </c>
      <c r="K60" s="795" t="s">
        <v>621</v>
      </c>
      <c r="L60" s="797" t="s">
        <v>2279</v>
      </c>
      <c r="M60" s="797" t="s">
        <v>2280</v>
      </c>
      <c r="N60" s="797" t="s">
        <v>2281</v>
      </c>
      <c r="O60" s="795" t="s">
        <v>2805</v>
      </c>
      <c r="P60" s="795" t="s">
        <v>2806</v>
      </c>
      <c r="Q60" s="795" t="s">
        <v>2807</v>
      </c>
    </row>
    <row r="61" spans="1:17" s="9" customFormat="1" x14ac:dyDescent="0.25">
      <c r="A61" s="794" t="s">
        <v>2797</v>
      </c>
      <c r="B61" s="795" t="s">
        <v>2569</v>
      </c>
      <c r="C61" s="796" t="str">
        <f>CHOOSE(Translations!$C$1+1,L61,M61,N61)</f>
        <v>TB/HIV-3.1a Porcentaje de personas que viven con VIH que iniciaron TARV que se han sometido a un tamizaje de TB</v>
      </c>
      <c r="D61" s="796" t="str">
        <f>CHOOSE(Translations!$C$1+1,O61,P61,Q61)</f>
        <v>Género,Edad</v>
      </c>
      <c r="E61" s="794" t="str">
        <f t="shared" si="4"/>
        <v>TB/HIV-3.1a Porcentaje de personas que viven con VIH que iniciaron TARV que se han sometido a un tamizaje de TB</v>
      </c>
      <c r="F61" s="795" t="str">
        <f t="shared" si="3"/>
        <v>MCI-01230</v>
      </c>
      <c r="G61" s="794" t="s">
        <v>2879</v>
      </c>
      <c r="H61" s="795"/>
      <c r="I61" s="795" t="s">
        <v>2586</v>
      </c>
      <c r="J61" s="795" t="s">
        <v>2804</v>
      </c>
      <c r="K61" s="795" t="s">
        <v>621</v>
      </c>
      <c r="L61" s="797" t="s">
        <v>2572</v>
      </c>
      <c r="M61" s="797" t="s">
        <v>2573</v>
      </c>
      <c r="N61" s="797" t="s">
        <v>2574</v>
      </c>
      <c r="O61" s="795" t="s">
        <v>2880</v>
      </c>
      <c r="P61" s="795" t="s">
        <v>2881</v>
      </c>
      <c r="Q61" s="795" t="s">
        <v>2882</v>
      </c>
    </row>
    <row r="62" spans="1:17" s="9" customFormat="1" x14ac:dyDescent="0.25">
      <c r="A62" s="794" t="s">
        <v>2797</v>
      </c>
      <c r="B62" s="795" t="s">
        <v>2292</v>
      </c>
      <c r="C62" s="796" t="str">
        <f>CHOOSE(Translations!$C$1+1,L62,M62,N62)</f>
        <v>TB/HIV-5 Porcentaje de casos nuevos y recaídas de TB registrados, con estado serológico de VIH documentado</v>
      </c>
      <c r="D62" s="796" t="str">
        <f>CHOOSE(Translations!$C$1+1,O62,P62,Q62)</f>
        <v>Edad,Género,Resultado de prueba del VIH</v>
      </c>
      <c r="E62" s="794" t="str">
        <f t="shared" si="4"/>
        <v>TB/HIV-5 Porcentaje de casos nuevos y recaídas de TB registrados, con estado serológico de VIH documentado</v>
      </c>
      <c r="F62" s="795" t="str">
        <f t="shared" si="3"/>
        <v>MCI-01094</v>
      </c>
      <c r="G62" s="794" t="s">
        <v>2883</v>
      </c>
      <c r="H62" s="795"/>
      <c r="I62" s="795" t="s">
        <v>2586</v>
      </c>
      <c r="J62" s="795" t="s">
        <v>2804</v>
      </c>
      <c r="K62" s="795" t="s">
        <v>621</v>
      </c>
      <c r="L62" s="797" t="s">
        <v>2295</v>
      </c>
      <c r="M62" s="797" t="s">
        <v>2296</v>
      </c>
      <c r="N62" s="797" t="s">
        <v>2297</v>
      </c>
      <c r="O62" s="795" t="s">
        <v>2809</v>
      </c>
      <c r="P62" s="795" t="s">
        <v>2810</v>
      </c>
      <c r="Q62" s="795" t="s">
        <v>2811</v>
      </c>
    </row>
    <row r="63" spans="1:17" s="9" customFormat="1" x14ac:dyDescent="0.25">
      <c r="A63" s="794" t="s">
        <v>2797</v>
      </c>
      <c r="B63" s="795" t="s">
        <v>2308</v>
      </c>
      <c r="C63" s="796" t="str">
        <f>CHOOSE(Translations!$C$1+1,L63,M63,N63)</f>
        <v>TB/HIV-6⁽ᴹ⁾ Porcentaje de casos nuevos y recaídas de TB coinfectados con VIH que recibieron TARV durante el tratamiento de la TB</v>
      </c>
      <c r="D63" s="796" t="str">
        <f>CHOOSE(Translations!$C$1+1,O63,P63,Q63)</f>
        <v>Edad,Género</v>
      </c>
      <c r="E63" s="794" t="str">
        <f t="shared" si="4"/>
        <v>TB/HIV-6⁽ᴹ⁾ Porcentaje de casos nuevos y recaídas de TB coinfectados con VIH que recibieron TARV durante el tratamiento de la TB</v>
      </c>
      <c r="F63" s="795" t="str">
        <f t="shared" si="3"/>
        <v>MCI-01095</v>
      </c>
      <c r="G63" s="794" t="s">
        <v>2884</v>
      </c>
      <c r="H63" s="795"/>
      <c r="I63" s="795" t="s">
        <v>2586</v>
      </c>
      <c r="J63" s="795" t="s">
        <v>2804</v>
      </c>
      <c r="K63" s="795" t="s">
        <v>621</v>
      </c>
      <c r="L63" s="797" t="s">
        <v>2311</v>
      </c>
      <c r="M63" s="797" t="s">
        <v>2312</v>
      </c>
      <c r="N63" s="797" t="s">
        <v>2313</v>
      </c>
      <c r="O63" s="795" t="s">
        <v>2846</v>
      </c>
      <c r="P63" s="795" t="s">
        <v>2847</v>
      </c>
      <c r="Q63" s="795" t="s">
        <v>2848</v>
      </c>
    </row>
    <row r="64" spans="1:17" s="9" customFormat="1" x14ac:dyDescent="0.25">
      <c r="A64" s="794" t="s">
        <v>2797</v>
      </c>
      <c r="B64" s="795" t="s">
        <v>2322</v>
      </c>
      <c r="C64" s="796" t="str">
        <f>CHOOSE(Translations!$C$1+1,L64,M64,N64)</f>
        <v>TB/HIV-7 Porcentaje de personas que viven con el VIH recibiendo terapia antirretroviral que han iniciado la terapia preventiva de TB entre las personas que viven con el VIH elegibles durante el período de reporte</v>
      </c>
      <c r="D64" s="796" t="str">
        <f>CHOOSE(Translations!$C$1+1,O64,P64,Q64)</f>
        <v>Edad,Género,Régimen de TPT</v>
      </c>
      <c r="E64" s="794" t="str">
        <f t="shared" si="4"/>
        <v>TB/HIV-7 Porcentaje de personas que viven con el VIH recibiendo terapia antirretroviral que han iniciado la terapia preventiva de TB entre las personas que viven con el VIH elegibles durante el período de reporte</v>
      </c>
      <c r="F64" s="795" t="str">
        <f t="shared" si="3"/>
        <v>MCI-01097</v>
      </c>
      <c r="G64" s="794" t="s">
        <v>2885</v>
      </c>
      <c r="H64" s="795"/>
      <c r="I64" s="795" t="s">
        <v>2586</v>
      </c>
      <c r="J64" s="795" t="s">
        <v>2804</v>
      </c>
      <c r="K64" s="795" t="s">
        <v>621</v>
      </c>
      <c r="L64" s="797" t="s">
        <v>2329</v>
      </c>
      <c r="M64" s="797" t="s">
        <v>2330</v>
      </c>
      <c r="N64" s="797" t="s">
        <v>2331</v>
      </c>
      <c r="O64" s="795" t="s">
        <v>2886</v>
      </c>
      <c r="P64" s="795" t="s">
        <v>2887</v>
      </c>
      <c r="Q64" s="795" t="s">
        <v>2888</v>
      </c>
    </row>
    <row r="65" spans="1:17" s="9" customFormat="1" x14ac:dyDescent="0.25">
      <c r="A65" s="794" t="s">
        <v>2745</v>
      </c>
      <c r="B65" s="795" t="s">
        <v>2889</v>
      </c>
      <c r="C65" s="796" t="str">
        <f>CHOOSE(Translations!$C$1+1,L65,M65,N65)</f>
        <v>PSM-3 Porcentaje de establecimientos  de salud que prestan servicios de diagnóstico con productos marcadores disponibles el día de la visita o el día de la notificación</v>
      </c>
      <c r="D65" s="796">
        <f>CHOOSE(Translations!$C$1+1,O65,P65,Q65)</f>
        <v>0</v>
      </c>
      <c r="E65" s="794" t="str">
        <f t="shared" si="4"/>
        <v>PSM-3 Porcentaje de establecimientos  de salud que prestan servicios de diagnóstico con productos marcadores disponibles el día de la visita o el día de la notificación</v>
      </c>
      <c r="F65" s="795" t="str">
        <f t="shared" si="3"/>
        <v>MCI-01115</v>
      </c>
      <c r="G65" s="794" t="s">
        <v>2890</v>
      </c>
      <c r="H65" s="795"/>
      <c r="I65" s="795" t="s">
        <v>2586</v>
      </c>
      <c r="J65" s="795" t="s">
        <v>2804</v>
      </c>
      <c r="K65" s="795" t="s">
        <v>2814</v>
      </c>
      <c r="L65" s="797" t="s">
        <v>2891</v>
      </c>
      <c r="M65" s="797" t="s">
        <v>2892</v>
      </c>
      <c r="N65" s="797" t="s">
        <v>2893</v>
      </c>
      <c r="O65" s="795"/>
      <c r="P65" s="795"/>
      <c r="Q65" s="795"/>
    </row>
    <row r="66" spans="1:17" s="9" customFormat="1" x14ac:dyDescent="0.25">
      <c r="A66" s="794" t="s">
        <v>2745</v>
      </c>
      <c r="B66" s="795" t="s">
        <v>2894</v>
      </c>
      <c r="C66" s="796" t="str">
        <f>CHOOSE(Translations!$C$1+1,L66,M66,N66)</f>
        <v>PSM-4 Porcentaje de establecimientos de salud con medicamentos marcadores para las tres enfermedades disponibles el día de la visita o el día de la notificación</v>
      </c>
      <c r="D66" s="796">
        <f>CHOOSE(Translations!$C$1+1,O66,P66,Q66)</f>
        <v>0</v>
      </c>
      <c r="E66" s="794" t="str">
        <f t="shared" si="4"/>
        <v>PSM-4 Porcentaje de establecimientos de salud con medicamentos marcadores para las tres enfermedades disponibles el día de la visita o el día de la notificación</v>
      </c>
      <c r="F66" s="795" t="str">
        <f t="shared" si="3"/>
        <v>MCI-01116</v>
      </c>
      <c r="G66" s="794" t="s">
        <v>2895</v>
      </c>
      <c r="H66" s="795"/>
      <c r="I66" s="795" t="s">
        <v>2586</v>
      </c>
      <c r="J66" s="795" t="s">
        <v>2804</v>
      </c>
      <c r="K66" s="795" t="s">
        <v>2814</v>
      </c>
      <c r="L66" s="797" t="s">
        <v>2896</v>
      </c>
      <c r="M66" s="797" t="s">
        <v>2897</v>
      </c>
      <c r="N66" s="797" t="s">
        <v>2898</v>
      </c>
      <c r="O66" s="795"/>
      <c r="P66" s="795"/>
      <c r="Q66" s="795"/>
    </row>
    <row r="67" spans="1:17" s="9" customFormat="1" x14ac:dyDescent="0.25">
      <c r="A67" s="794" t="s">
        <v>2745</v>
      </c>
      <c r="B67" s="795" t="s">
        <v>2899</v>
      </c>
      <c r="C67" s="796" t="str">
        <f>CHOOSE(Translations!$C$1+1,L67,M67,N67)</f>
        <v>PSM-5 Porcentaje de envíos entregados a tiempo y completos en el número total de envíos que se espera que sean entregados para las tres enfermedades durante el período del informe</v>
      </c>
      <c r="D67" s="796">
        <f>CHOOSE(Translations!$C$1+1,O67,P67,Q67)</f>
        <v>0</v>
      </c>
      <c r="E67" s="794" t="str">
        <f t="shared" si="4"/>
        <v>PSM-5 Porcentaje de envíos entregados a tiempo y completos en el número total de envíos que se espera que sean entregados para las tres enfermedades durante el período del informe</v>
      </c>
      <c r="F67" s="795" t="str">
        <f t="shared" si="3"/>
        <v>MCI-01117</v>
      </c>
      <c r="G67" s="794" t="s">
        <v>2900</v>
      </c>
      <c r="H67" s="795"/>
      <c r="I67" s="795" t="s">
        <v>2586</v>
      </c>
      <c r="J67" s="795" t="s">
        <v>2804</v>
      </c>
      <c r="K67" s="795" t="s">
        <v>622</v>
      </c>
      <c r="L67" s="797" t="s">
        <v>2901</v>
      </c>
      <c r="M67" s="797" t="s">
        <v>2902</v>
      </c>
      <c r="N67" s="797" t="s">
        <v>2903</v>
      </c>
      <c r="O67" s="795"/>
      <c r="P67" s="795"/>
      <c r="Q67" s="795"/>
    </row>
    <row r="68" spans="1:17" s="9" customFormat="1" x14ac:dyDescent="0.25">
      <c r="A68" s="794" t="s">
        <v>2745</v>
      </c>
      <c r="B68" s="795" t="s">
        <v>2904</v>
      </c>
      <c r="C68" s="796" t="str">
        <f>CHOOSE(Translations!$C$1+1,L68,M68,N68)</f>
        <v>PSM-6 Porcentaje de productos sanitarios para órdenes de compra confirmadas con los proveedores en las cantidades previstas para las tres enfermedades durante el período del informe</v>
      </c>
      <c r="D68" s="796">
        <f>CHOOSE(Translations!$C$1+1,O68,P68,Q68)</f>
        <v>0</v>
      </c>
      <c r="E68" s="794" t="str">
        <f t="shared" si="4"/>
        <v>PSM-6 Porcentaje de productos sanitarios para órdenes de compra confirmadas con los proveedores en las cantidades previstas para las tres enfermedades durante el período del informe</v>
      </c>
      <c r="F68" s="795" t="str">
        <f t="shared" si="3"/>
        <v>MCI-01118</v>
      </c>
      <c r="G68" s="794" t="s">
        <v>2905</v>
      </c>
      <c r="H68" s="795"/>
      <c r="I68" s="795" t="s">
        <v>2586</v>
      </c>
      <c r="J68" s="795" t="s">
        <v>2804</v>
      </c>
      <c r="K68" s="795" t="s">
        <v>622</v>
      </c>
      <c r="L68" s="797" t="s">
        <v>2906</v>
      </c>
      <c r="M68" s="797" t="s">
        <v>2907</v>
      </c>
      <c r="N68" s="797" t="s">
        <v>2908</v>
      </c>
      <c r="O68" s="795"/>
      <c r="P68" s="795"/>
      <c r="Q68" s="795"/>
    </row>
    <row r="69" spans="1:17" s="9" customFormat="1" x14ac:dyDescent="0.25">
      <c r="A69" s="794" t="s">
        <v>2745</v>
      </c>
      <c r="B69" s="795" t="s">
        <v>2909</v>
      </c>
      <c r="C69" s="796" t="str">
        <f>CHOOSE(Translations!$C$1+1,L69,M69,N69)</f>
        <v>PSM-7 Porcentaje de lotes de productos sanitarios para las tres enfermedades sometidos a pruebas de calidad de acuerdo con la política de aseguramiento de la calidad del Fondo Mundial</v>
      </c>
      <c r="D69" s="796">
        <f>CHOOSE(Translations!$C$1+1,O69,P69,Q69)</f>
        <v>0</v>
      </c>
      <c r="E69" s="794" t="str">
        <f t="shared" si="4"/>
        <v>PSM-7 Porcentaje de lotes de productos sanitarios para las tres enfermedades sometidos a pruebas de calidad de acuerdo con la política de aseguramiento de la calidad del Fondo Mundial</v>
      </c>
      <c r="F69" s="795" t="str">
        <f t="shared" si="3"/>
        <v>MCI-01119</v>
      </c>
      <c r="G69" s="794" t="s">
        <v>2910</v>
      </c>
      <c r="H69" s="795"/>
      <c r="I69" s="795" t="s">
        <v>2586</v>
      </c>
      <c r="J69" s="795" t="s">
        <v>2804</v>
      </c>
      <c r="K69" s="795" t="s">
        <v>622</v>
      </c>
      <c r="L69" s="797" t="s">
        <v>2911</v>
      </c>
      <c r="M69" s="797" t="s">
        <v>2912</v>
      </c>
      <c r="N69" s="797" t="s">
        <v>2913</v>
      </c>
      <c r="O69" s="795"/>
      <c r="P69" s="795"/>
      <c r="Q69" s="795"/>
    </row>
    <row r="70" spans="1:17" s="9" customFormat="1" x14ac:dyDescent="0.25">
      <c r="A70" s="794" t="s">
        <v>2736</v>
      </c>
      <c r="B70" s="795" t="s">
        <v>2477</v>
      </c>
      <c r="C70" s="796" t="str">
        <f>CHOOSE(Translations!$C$1+1,L70,M70,N70)</f>
        <v>M&amp;E-2a Exhaustividad de los informes de los establecimientos de salud  : porcentaje de informes mensuales previstos  de los establecimientos de salud  (para el período de reporte) que se reciben realmente</v>
      </c>
      <c r="D70" s="796" t="str">
        <f>CHOOSE(Translations!$C$1+1,O70,P70,Q70)</f>
        <v>Tipo de informe</v>
      </c>
      <c r="E70" s="794" t="str">
        <f t="shared" si="4"/>
        <v>M&amp;E-2a Exhaustividad de los informes de los establecimientos de salud  : porcentaje de informes mensuales previstos  de los establecimientos de salud  (para el período de reporte) que se reciben realmente</v>
      </c>
      <c r="F70" s="795" t="str">
        <f t="shared" si="3"/>
        <v>MCI-01120</v>
      </c>
      <c r="G70" s="794" t="s">
        <v>2914</v>
      </c>
      <c r="H70" s="795"/>
      <c r="I70" s="795" t="s">
        <v>2586</v>
      </c>
      <c r="J70" s="795" t="s">
        <v>2804</v>
      </c>
      <c r="K70" s="795" t="s">
        <v>621</v>
      </c>
      <c r="L70" s="797" t="s">
        <v>2486</v>
      </c>
      <c r="M70" s="797" t="s">
        <v>2487</v>
      </c>
      <c r="N70" s="797" t="s">
        <v>2488</v>
      </c>
      <c r="O70" s="795" t="s">
        <v>2480</v>
      </c>
      <c r="P70" s="795" t="s">
        <v>2481</v>
      </c>
      <c r="Q70" s="795" t="s">
        <v>2482</v>
      </c>
    </row>
    <row r="71" spans="1:17" s="9" customFormat="1" x14ac:dyDescent="0.25">
      <c r="A71" s="794" t="s">
        <v>2736</v>
      </c>
      <c r="B71" s="795" t="s">
        <v>2504</v>
      </c>
      <c r="C71" s="796" t="str">
        <f>CHOOSE(Translations!$C$1+1,L71,M71,N71)</f>
        <v>M&amp;E-2b Puntualidad de los informes de los  establecimientos de salud : porcentaje de informes de los establecimientos de salud  enviados mensualmente ( para el período de reporte) que se reciben puntualmente de acuerdo con las directrices nacionales</v>
      </c>
      <c r="D71" s="796" t="str">
        <f>CHOOSE(Translations!$C$1+1,O71,P71,Q71)</f>
        <v>Tipo de informe</v>
      </c>
      <c r="E71" s="794" t="str">
        <f t="shared" si="4"/>
        <v>M&amp;E-2b Puntualidad de los informes de los  establecimientos de salud : porcentaje de informes de los establecimientos de salud  enviados mensualmente ( para el período de reporte) que se reciben puntualmente de acuerdo con las directrices nacionales</v>
      </c>
      <c r="F71" s="795" t="str">
        <f t="shared" si="3"/>
        <v>MCI-01121</v>
      </c>
      <c r="G71" s="794" t="s">
        <v>2915</v>
      </c>
      <c r="H71" s="795"/>
      <c r="I71" s="795" t="s">
        <v>2586</v>
      </c>
      <c r="J71" s="795" t="s">
        <v>2804</v>
      </c>
      <c r="K71" s="795" t="s">
        <v>621</v>
      </c>
      <c r="L71" s="797" t="s">
        <v>2507</v>
      </c>
      <c r="M71" s="797" t="s">
        <v>2508</v>
      </c>
      <c r="N71" s="797" t="s">
        <v>2509</v>
      </c>
      <c r="O71" s="795" t="s">
        <v>2480</v>
      </c>
      <c r="P71" s="795" t="s">
        <v>2481</v>
      </c>
      <c r="Q71" s="795" t="s">
        <v>2482</v>
      </c>
    </row>
    <row r="72" spans="1:17" s="9" customFormat="1" x14ac:dyDescent="0.25">
      <c r="A72" s="794" t="s">
        <v>2736</v>
      </c>
      <c r="B72" s="795" t="s">
        <v>2916</v>
      </c>
      <c r="C72" s="796" t="str">
        <f>CHOOSE(Translations!$C$1+1,L72,M72,N72)</f>
        <v>M&amp;E-4 Porcentaje de  informes sobre la prestación de servicios de los trabajadores de la salud comunitarios integrados en el Sistema de información de gestión de salud  nacional</v>
      </c>
      <c r="D72" s="796">
        <f>CHOOSE(Translations!$C$1+1,O72,P72,Q72)</f>
        <v>0</v>
      </c>
      <c r="E72" s="794" t="str">
        <f t="shared" si="4"/>
        <v>M&amp;E-4 Porcentaje de  informes sobre la prestación de servicios de los trabajadores de la salud comunitarios integrados en el Sistema de información de gestión de salud  nacional</v>
      </c>
      <c r="F72" s="795" t="str">
        <f t="shared" si="3"/>
        <v>MCI-01122</v>
      </c>
      <c r="G72" s="794" t="s">
        <v>2917</v>
      </c>
      <c r="H72" s="795"/>
      <c r="I72" s="795" t="s">
        <v>2586</v>
      </c>
      <c r="J72" s="795" t="s">
        <v>2804</v>
      </c>
      <c r="K72" s="795" t="s">
        <v>621</v>
      </c>
      <c r="L72" s="797" t="s">
        <v>2918</v>
      </c>
      <c r="M72" s="797" t="s">
        <v>2919</v>
      </c>
      <c r="N72" s="797" t="s">
        <v>2920</v>
      </c>
      <c r="O72" s="795"/>
      <c r="P72" s="795"/>
      <c r="Q72" s="795"/>
    </row>
    <row r="73" spans="1:17" s="9" customFormat="1" x14ac:dyDescent="0.25">
      <c r="A73" s="794" t="s">
        <v>2736</v>
      </c>
      <c r="B73" s="795" t="s">
        <v>2921</v>
      </c>
      <c r="C73" s="796" t="str">
        <f>CHOOSE(Translations!$C$1+1,L73,M73,N73)</f>
        <v>M&amp;E-5 Porcentaje de establecimientos de salud que registran y envían los datos mediante el sistema de comunicación electrónico</v>
      </c>
      <c r="D73" s="796">
        <f>CHOOSE(Translations!$C$1+1,O73,P73,Q73)</f>
        <v>0</v>
      </c>
      <c r="E73" s="794" t="str">
        <f t="shared" si="4"/>
        <v>M&amp;E-5 Porcentaje de establecimientos de salud que registran y envían los datos mediante el sistema de comunicación electrónico</v>
      </c>
      <c r="F73" s="795" t="str">
        <f t="shared" si="3"/>
        <v>MCI-01123</v>
      </c>
      <c r="G73" s="794" t="s">
        <v>2922</v>
      </c>
      <c r="H73" s="795"/>
      <c r="I73" s="795" t="s">
        <v>2586</v>
      </c>
      <c r="J73" s="795" t="s">
        <v>2804</v>
      </c>
      <c r="K73" s="795" t="s">
        <v>622</v>
      </c>
      <c r="L73" s="797" t="s">
        <v>2923</v>
      </c>
      <c r="M73" s="797" t="s">
        <v>2924</v>
      </c>
      <c r="N73" s="797" t="s">
        <v>2925</v>
      </c>
      <c r="O73" s="795"/>
      <c r="P73" s="795"/>
      <c r="Q73" s="795"/>
    </row>
    <row r="74" spans="1:17" s="9" customFormat="1" x14ac:dyDescent="0.25">
      <c r="A74" s="794" t="s">
        <v>2736</v>
      </c>
      <c r="B74" s="795" t="s">
        <v>2926</v>
      </c>
      <c r="C74" s="796" t="str">
        <f>CHOOSE(Translations!$C$1+1,L74,M74,N74)</f>
        <v>M&amp;E-6 Porcentaje de distritos que producen informe(s) analíticos periódicos de acuerdo con el plan y el formato de los informes acordados a nivel nacional durante el período de reporte</v>
      </c>
      <c r="D74" s="796">
        <f>CHOOSE(Translations!$C$1+1,O74,P74,Q74)</f>
        <v>0</v>
      </c>
      <c r="E74" s="794" t="str">
        <f t="shared" si="4"/>
        <v>M&amp;E-6 Porcentaje de distritos que producen informe(s) analíticos periódicos de acuerdo con el plan y el formato de los informes acordados a nivel nacional durante el período de reporte</v>
      </c>
      <c r="F74" s="795" t="str">
        <f t="shared" si="3"/>
        <v>MCI-01124</v>
      </c>
      <c r="G74" s="794" t="s">
        <v>2927</v>
      </c>
      <c r="H74" s="795"/>
      <c r="I74" s="795" t="s">
        <v>2586</v>
      </c>
      <c r="J74" s="795" t="s">
        <v>2804</v>
      </c>
      <c r="K74" s="795" t="s">
        <v>622</v>
      </c>
      <c r="L74" s="797" t="s">
        <v>2928</v>
      </c>
      <c r="M74" s="797" t="s">
        <v>2929</v>
      </c>
      <c r="N74" s="797" t="s">
        <v>2930</v>
      </c>
      <c r="O74" s="795"/>
      <c r="P74" s="795"/>
      <c r="Q74" s="795"/>
    </row>
    <row r="75" spans="1:17" s="9" customFormat="1" x14ac:dyDescent="0.25">
      <c r="A75" s="794" t="s">
        <v>2763</v>
      </c>
      <c r="B75" s="795" t="s">
        <v>2516</v>
      </c>
      <c r="C75" s="796" t="str">
        <f>CHOOSE(Translations!$C$1+1,L75,M75,N75)</f>
        <v>HRH-1 Tasa de puestos vacantes: número de puestos de salud a tiempo completo vacantes durante al menos 6 meses como porcentaje total del número de puestos financiados</v>
      </c>
      <c r="D75" s="796" t="str">
        <f>CHOOSE(Translations!$C$1+1,O75,P75,Q75)</f>
        <v>Grupo de ocupación</v>
      </c>
      <c r="E75" s="794" t="str">
        <f t="shared" si="4"/>
        <v>HRH-1 Tasa de puestos vacantes: número de puestos de salud a tiempo completo vacantes durante al menos 6 meses como porcentaje total del número de puestos financiados</v>
      </c>
      <c r="F75" s="795" t="str">
        <f t="shared" si="3"/>
        <v>MCI-01125</v>
      </c>
      <c r="G75" s="794" t="s">
        <v>2931</v>
      </c>
      <c r="H75" s="795"/>
      <c r="I75" s="795" t="s">
        <v>2586</v>
      </c>
      <c r="J75" s="795" t="s">
        <v>2804</v>
      </c>
      <c r="K75" s="795" t="s">
        <v>622</v>
      </c>
      <c r="L75" s="797" t="s">
        <v>2519</v>
      </c>
      <c r="M75" s="797" t="s">
        <v>2520</v>
      </c>
      <c r="N75" s="797" t="s">
        <v>2521</v>
      </c>
      <c r="O75" s="795" t="s">
        <v>1764</v>
      </c>
      <c r="P75" s="795" t="s">
        <v>1765</v>
      </c>
      <c r="Q75" s="795" t="s">
        <v>1766</v>
      </c>
    </row>
    <row r="76" spans="1:17" s="9" customFormat="1" x14ac:dyDescent="0.25">
      <c r="A76" s="794" t="s">
        <v>2763</v>
      </c>
      <c r="B76" s="795" t="s">
        <v>2530</v>
      </c>
      <c r="C76" s="796" t="str">
        <f>CHOOSE(Translations!$C$1+1,L76,M76,N76)</f>
        <v>HRH-2 Proporción de estudiantes graduados de un programa de educación y formación de personal sanitario respecto del número de estudiantes inscritos en primer año</v>
      </c>
      <c r="D76" s="796" t="str">
        <f>CHOOSE(Translations!$C$1+1,O76,P76,Q76)</f>
        <v>Grupo de ocupación</v>
      </c>
      <c r="E76" s="794" t="str">
        <f t="shared" si="4"/>
        <v>HRH-2 Proporción de estudiantes graduados de un programa de educación y formación de personal sanitario respecto del número de estudiantes inscritos en primer año</v>
      </c>
      <c r="F76" s="795" t="str">
        <f t="shared" si="3"/>
        <v>MCI-01126</v>
      </c>
      <c r="G76" s="794" t="s">
        <v>2932</v>
      </c>
      <c r="H76" s="795"/>
      <c r="I76" s="795" t="s">
        <v>2586</v>
      </c>
      <c r="J76" s="795" t="s">
        <v>2804</v>
      </c>
      <c r="K76" s="795" t="s">
        <v>622</v>
      </c>
      <c r="L76" s="797" t="s">
        <v>2533</v>
      </c>
      <c r="M76" s="797" t="s">
        <v>2534</v>
      </c>
      <c r="N76" s="797" t="s">
        <v>2535</v>
      </c>
      <c r="O76" s="795" t="s">
        <v>1764</v>
      </c>
      <c r="P76" s="795" t="s">
        <v>1765</v>
      </c>
      <c r="Q76" s="795" t="s">
        <v>1766</v>
      </c>
    </row>
    <row r="77" spans="1:17" s="9" customFormat="1" x14ac:dyDescent="0.25">
      <c r="A77" s="794" t="s">
        <v>2763</v>
      </c>
      <c r="B77" s="795" t="s">
        <v>2933</v>
      </c>
      <c r="C77" s="796" t="str">
        <f>CHOOSE(Translations!$C$1+1,L77,M77,N77)</f>
        <v>HRH-3 Proporción de trabajadores de  salud comunitarios que recibieron al menos una supervisión de apoyo  durante el período de reporte</v>
      </c>
      <c r="D77" s="796">
        <f>CHOOSE(Translations!$C$1+1,O77,P77,Q77)</f>
        <v>0</v>
      </c>
      <c r="E77" s="794" t="str">
        <f t="shared" si="4"/>
        <v>HRH-3 Proporción de trabajadores de  salud comunitarios que recibieron al menos una supervisión de apoyo  durante el período de reporte</v>
      </c>
      <c r="F77" s="795" t="str">
        <f t="shared" si="3"/>
        <v>MCI-01127</v>
      </c>
      <c r="G77" s="794" t="s">
        <v>2934</v>
      </c>
      <c r="H77" s="795"/>
      <c r="I77" s="795" t="s">
        <v>2586</v>
      </c>
      <c r="J77" s="795" t="s">
        <v>2804</v>
      </c>
      <c r="K77" s="795" t="s">
        <v>622</v>
      </c>
      <c r="L77" s="797" t="s">
        <v>2935</v>
      </c>
      <c r="M77" s="797" t="s">
        <v>2936</v>
      </c>
      <c r="N77" s="797" t="s">
        <v>2937</v>
      </c>
      <c r="O77" s="795"/>
      <c r="P77" s="795"/>
      <c r="Q77" s="795"/>
    </row>
    <row r="78" spans="1:17" s="9" customFormat="1" x14ac:dyDescent="0.25">
      <c r="A78" s="794" t="s">
        <v>2772</v>
      </c>
      <c r="B78" s="795" t="s">
        <v>2938</v>
      </c>
      <c r="C78" s="796" t="str">
        <f>CHOOSE(Translations!$C$1+1,L78,M78,N78)</f>
        <v>SD-3 Número de visitas al departamento de pacientes ambulatorios por persona y año</v>
      </c>
      <c r="D78" s="796">
        <f>CHOOSE(Translations!$C$1+1,O78,P78,Q78)</f>
        <v>0</v>
      </c>
      <c r="E78" s="794" t="str">
        <f t="shared" si="4"/>
        <v>SD-3 Número de visitas al departamento de pacientes ambulatorios por persona y año</v>
      </c>
      <c r="F78" s="795" t="str">
        <f t="shared" si="3"/>
        <v>MCI-01128</v>
      </c>
      <c r="G78" s="794" t="s">
        <v>2939</v>
      </c>
      <c r="H78" s="795"/>
      <c r="I78" s="795" t="s">
        <v>2586</v>
      </c>
      <c r="J78" s="795" t="s">
        <v>2804</v>
      </c>
      <c r="K78" s="795" t="s">
        <v>622</v>
      </c>
      <c r="L78" s="797" t="s">
        <v>2940</v>
      </c>
      <c r="M78" s="797" t="s">
        <v>2941</v>
      </c>
      <c r="N78" s="797" t="s">
        <v>2942</v>
      </c>
      <c r="O78" s="795"/>
      <c r="P78" s="795"/>
      <c r="Q78" s="795"/>
    </row>
    <row r="79" spans="1:17" s="9" customFormat="1" x14ac:dyDescent="0.25">
      <c r="A79" s="794" t="s">
        <v>2772</v>
      </c>
      <c r="B79" s="795" t="s">
        <v>2943</v>
      </c>
      <c r="C79" s="796" t="str">
        <f>CHOOSE(Translations!$C$1+1,L79,M79,N79)</f>
        <v>SD-4 Porcentaje de establecimientos de salud con comité de salud en funcionamiento (o similar) que incluya a los miembros comunitarios y se reúna al menos una vez por trimestre</v>
      </c>
      <c r="D79" s="796">
        <f>CHOOSE(Translations!$C$1+1,O79,P79,Q79)</f>
        <v>0</v>
      </c>
      <c r="E79" s="794" t="str">
        <f t="shared" si="4"/>
        <v>SD-4 Porcentaje de establecimientos de salud con comité de salud en funcionamiento (o similar) que incluya a los miembros comunitarios y se reúna al menos una vez por trimestre</v>
      </c>
      <c r="F79" s="795" t="str">
        <f t="shared" si="3"/>
        <v>MCI-01129</v>
      </c>
      <c r="G79" s="794" t="s">
        <v>2944</v>
      </c>
      <c r="H79" s="795"/>
      <c r="I79" s="795" t="s">
        <v>2586</v>
      </c>
      <c r="J79" s="795" t="s">
        <v>2804</v>
      </c>
      <c r="K79" s="795" t="s">
        <v>622</v>
      </c>
      <c r="L79" s="797" t="s">
        <v>2945</v>
      </c>
      <c r="M79" s="797" t="s">
        <v>2946</v>
      </c>
      <c r="N79" s="797" t="s">
        <v>2947</v>
      </c>
      <c r="O79" s="795"/>
      <c r="P79" s="795"/>
      <c r="Q79" s="795"/>
    </row>
    <row r="80" spans="1:17" s="9" customFormat="1" x14ac:dyDescent="0.25">
      <c r="A80" s="794" t="s">
        <v>2772</v>
      </c>
      <c r="B80" s="795" t="s">
        <v>2948</v>
      </c>
      <c r="C80" s="796" t="str">
        <f>CHOOSE(Translations!$C$1+1,L80,M80,N80)</f>
        <v>SD-5 Porcentaje de establecimientos de salud que reciben supervisión de apoyo al menos una vez por trimestre</v>
      </c>
      <c r="D80" s="796">
        <f>CHOOSE(Translations!$C$1+1,O80,P80,Q80)</f>
        <v>0</v>
      </c>
      <c r="E80" s="794" t="str">
        <f t="shared" si="4"/>
        <v>SD-5 Porcentaje de establecimientos de salud que reciben supervisión de apoyo al menos una vez por trimestre</v>
      </c>
      <c r="F80" s="795" t="str">
        <f t="shared" si="3"/>
        <v>MCI-01130</v>
      </c>
      <c r="G80" s="794" t="s">
        <v>2949</v>
      </c>
      <c r="H80" s="795"/>
      <c r="I80" s="795" t="s">
        <v>2586</v>
      </c>
      <c r="J80" s="795" t="s">
        <v>2804</v>
      </c>
      <c r="K80" s="795" t="s">
        <v>2814</v>
      </c>
      <c r="L80" s="797" t="s">
        <v>2950</v>
      </c>
      <c r="M80" s="797" t="s">
        <v>2951</v>
      </c>
      <c r="N80" s="797" t="s">
        <v>2952</v>
      </c>
      <c r="O80" s="795"/>
      <c r="P80" s="795"/>
      <c r="Q80" s="795"/>
    </row>
    <row r="81" spans="1:18" s="9" customFormat="1" x14ac:dyDescent="0.25">
      <c r="A81" s="794" t="s">
        <v>2772</v>
      </c>
      <c r="B81" s="795" t="s">
        <v>2544</v>
      </c>
      <c r="C81" s="796" t="str">
        <f>CHOOSE(Translations!$C$1+1,L81,M81,N81)</f>
        <v>SD-6 Número de  condiciones de la atención integrada en la comunidad de enfermedades infantiles tratadas en niños menores de 5 años en áreas objetivo durante el período de informes</v>
      </c>
      <c r="D81" s="796" t="str">
        <f>CHOOSE(Translations!$C$1+1,O81,P81,Q81)</f>
        <v>Condición GICC</v>
      </c>
      <c r="E81" s="794" t="str">
        <f t="shared" si="4"/>
        <v>SD-6 Número de  condiciones de la atención integrada en la comunidad de enfermedades infantiles tratadas en niños menores de 5 años en áreas objetivo durante el período de informes</v>
      </c>
      <c r="F81" s="795" t="str">
        <f t="shared" si="3"/>
        <v>MCI-01131</v>
      </c>
      <c r="G81" s="794" t="s">
        <v>2953</v>
      </c>
      <c r="H81" s="795"/>
      <c r="I81" s="795" t="s">
        <v>2586</v>
      </c>
      <c r="J81" s="795" t="s">
        <v>2804</v>
      </c>
      <c r="K81" s="795" t="s">
        <v>621</v>
      </c>
      <c r="L81" s="797" t="s">
        <v>2552</v>
      </c>
      <c r="M81" s="797" t="s">
        <v>2553</v>
      </c>
      <c r="N81" s="797" t="s">
        <v>2554</v>
      </c>
      <c r="O81" s="795" t="s">
        <v>2547</v>
      </c>
      <c r="P81" s="795" t="s">
        <v>2548</v>
      </c>
      <c r="Q81" s="795" t="s">
        <v>2549</v>
      </c>
    </row>
    <row r="82" spans="1:18" s="9" customFormat="1" x14ac:dyDescent="0.25">
      <c r="A82" s="794" t="s">
        <v>2727</v>
      </c>
      <c r="B82" s="795" t="s">
        <v>2954</v>
      </c>
      <c r="C82" s="796" t="str">
        <f>CHOOSE(Translations!$C$1+1,L82,M82,N82)</f>
        <v>FMS-1 Porcentaje de componentes del sistema de gestión de financiamiento público utilizado para la gestión de financiamiento de las subvenciones</v>
      </c>
      <c r="D82" s="796">
        <f>CHOOSE(Translations!$C$1+1,O82,P82,Q82)</f>
        <v>0</v>
      </c>
      <c r="E82" s="794" t="str">
        <f t="shared" si="4"/>
        <v>FMS-1 Porcentaje de componentes del sistema de gestión de financiamiento público utilizado para la gestión de financiamiento de las subvenciones</v>
      </c>
      <c r="F82" s="795" t="str">
        <f t="shared" si="3"/>
        <v>MCI-01132</v>
      </c>
      <c r="G82" s="794" t="s">
        <v>2955</v>
      </c>
      <c r="H82" s="795"/>
      <c r="I82" s="795" t="s">
        <v>2586</v>
      </c>
      <c r="J82" s="795" t="s">
        <v>2804</v>
      </c>
      <c r="K82" s="795" t="s">
        <v>622</v>
      </c>
      <c r="L82" s="797" t="s">
        <v>2956</v>
      </c>
      <c r="M82" s="797" t="s">
        <v>2957</v>
      </c>
      <c r="N82" s="797" t="s">
        <v>2958</v>
      </c>
      <c r="O82" s="795"/>
      <c r="P82" s="795"/>
      <c r="Q82" s="795"/>
    </row>
    <row r="83" spans="1:18" s="9" customFormat="1" x14ac:dyDescent="0.25">
      <c r="A83" s="794" t="s">
        <v>2754</v>
      </c>
      <c r="B83" s="795" t="s">
        <v>2959</v>
      </c>
      <c r="C83" s="796" t="str">
        <f>CHOOSE(Translations!$C$1+1,L83,M83,N83)</f>
        <v>HSG-1 Porcentaje de equipos de gestión sanitaria en los distritos u otras unidades administrativas que han elaborado un plan de monitoreo, incluidos objetivos de trabajo anuales y medidas de desempeño</v>
      </c>
      <c r="D83" s="796">
        <f>CHOOSE(Translations!$C$1+1,O83,P83,Q83)</f>
        <v>0</v>
      </c>
      <c r="E83" s="794" t="str">
        <f t="shared" si="4"/>
        <v>HSG-1 Porcentaje de equipos de gestión sanitaria en los distritos u otras unidades administrativas que han elaborado un plan de monitoreo, incluidos objetivos de trabajo anuales y medidas de desempeño</v>
      </c>
      <c r="F83" s="795" t="str">
        <f t="shared" si="3"/>
        <v>MCI-01133</v>
      </c>
      <c r="G83" s="794" t="s">
        <v>2960</v>
      </c>
      <c r="H83" s="795"/>
      <c r="I83" s="795" t="s">
        <v>2586</v>
      </c>
      <c r="J83" s="795" t="s">
        <v>2804</v>
      </c>
      <c r="K83" s="795" t="s">
        <v>622</v>
      </c>
      <c r="L83" s="797" t="s">
        <v>2961</v>
      </c>
      <c r="M83" s="797" t="s">
        <v>2962</v>
      </c>
      <c r="N83" s="797" t="s">
        <v>2963</v>
      </c>
      <c r="O83" s="795"/>
      <c r="P83" s="795"/>
      <c r="Q83" s="795"/>
    </row>
    <row r="84" spans="1:18" s="9" customFormat="1" x14ac:dyDescent="0.25">
      <c r="A84" s="794" t="s">
        <v>2718</v>
      </c>
      <c r="B84" s="795" t="s">
        <v>2964</v>
      </c>
      <c r="C84" s="796" t="str">
        <f>CHOOSE(Translations!$C$1+1,L84,M84,N84)</f>
        <v>CSS-1 Porcentaje de informes de monitoreo  comunitarios presentados a los mecanismos de supervisión pertinentes</v>
      </c>
      <c r="D84" s="796">
        <f>CHOOSE(Translations!$C$1+1,O84,P84,Q84)</f>
        <v>0</v>
      </c>
      <c r="E84" s="794" t="str">
        <f t="shared" si="4"/>
        <v>CSS-1 Porcentaje de informes de monitoreo  comunitarios presentados a los mecanismos de supervisión pertinentes</v>
      </c>
      <c r="F84" s="795" t="str">
        <f t="shared" si="3"/>
        <v>MCI-01134</v>
      </c>
      <c r="G84" s="794" t="s">
        <v>2965</v>
      </c>
      <c r="H84" s="795"/>
      <c r="I84" s="795" t="s">
        <v>2586</v>
      </c>
      <c r="J84" s="795" t="s">
        <v>2804</v>
      </c>
      <c r="K84" s="795" t="s">
        <v>621</v>
      </c>
      <c r="L84" s="797" t="s">
        <v>2966</v>
      </c>
      <c r="M84" s="797" t="s">
        <v>2967</v>
      </c>
      <c r="N84" s="797" t="s">
        <v>2968</v>
      </c>
      <c r="O84" s="795"/>
      <c r="P84" s="795"/>
      <c r="Q84" s="795"/>
    </row>
    <row r="85" spans="1:18" s="9" customFormat="1" x14ac:dyDescent="0.25">
      <c r="A85" s="794" t="s">
        <v>2718</v>
      </c>
      <c r="B85" s="795" t="s">
        <v>2969</v>
      </c>
      <c r="C85" s="796" t="str">
        <f>CHOOSE(Translations!$C$1+1,L85,M85,N85)</f>
        <v>CSS-2 Número de organizaciones comunitarias que recibieron un paquete de formación predefinido</v>
      </c>
      <c r="D85" s="796">
        <f>CHOOSE(Translations!$C$1+1,O85,P85,Q85)</f>
        <v>0</v>
      </c>
      <c r="E85" s="794" t="str">
        <f t="shared" si="4"/>
        <v>CSS-2 Número de organizaciones comunitarias que recibieron un paquete de formación predefinido</v>
      </c>
      <c r="F85" s="795" t="str">
        <f t="shared" si="3"/>
        <v>MCI-01135</v>
      </c>
      <c r="G85" s="794" t="s">
        <v>2970</v>
      </c>
      <c r="H85" s="795"/>
      <c r="I85" s="795" t="s">
        <v>2586</v>
      </c>
      <c r="J85" s="795" t="s">
        <v>2804</v>
      </c>
      <c r="K85" s="795" t="s">
        <v>622</v>
      </c>
      <c r="L85" s="797" t="s">
        <v>2971</v>
      </c>
      <c r="M85" s="797" t="s">
        <v>2972</v>
      </c>
      <c r="N85" s="797" t="s">
        <v>2973</v>
      </c>
      <c r="O85" s="795"/>
      <c r="P85" s="795"/>
      <c r="Q85" s="795"/>
    </row>
    <row r="86" spans="1:18" s="9" customFormat="1" x14ac:dyDescent="0.25">
      <c r="A86" s="794" t="s">
        <v>2781</v>
      </c>
      <c r="B86" s="795" t="s">
        <v>2974</v>
      </c>
      <c r="C86" s="796" t="str">
        <f>CHOOSE(Translations!$C$1+1,L86,M86,N86)</f>
        <v>LAB-1 Porcentaje de laboratorios nacionales de referencia acreditados de acuerdo con el estándar ISO15189 o que hayan conseguido al menos cuatro estrellas con vistas a obtener la acreditación</v>
      </c>
      <c r="D86" s="796">
        <f>CHOOSE(Translations!$C$1+1,O86,P86,Q86)</f>
        <v>0</v>
      </c>
      <c r="E86" s="794" t="str">
        <f t="shared" si="4"/>
        <v>LAB-1 Porcentaje de laboratorios nacionales de referencia acreditados de acuerdo con el estándar ISO15189 o que hayan conseguido al menos cuatro estrellas con vistas a obtener la acreditación</v>
      </c>
      <c r="F86" s="795" t="str">
        <f t="shared" si="3"/>
        <v>MCI-01136</v>
      </c>
      <c r="G86" s="794" t="s">
        <v>2975</v>
      </c>
      <c r="H86" s="795"/>
      <c r="I86" s="795" t="s">
        <v>2586</v>
      </c>
      <c r="J86" s="795" t="s">
        <v>2804</v>
      </c>
      <c r="K86" s="795" t="s">
        <v>622</v>
      </c>
      <c r="L86" s="797" t="s">
        <v>2976</v>
      </c>
      <c r="M86" s="797" t="s">
        <v>2977</v>
      </c>
      <c r="N86" s="797" t="s">
        <v>2978</v>
      </c>
      <c r="O86" s="795"/>
      <c r="P86" s="795"/>
      <c r="Q86" s="795"/>
    </row>
    <row r="88" spans="1:18" ht="13" x14ac:dyDescent="0.3">
      <c r="B88" s="2" t="s">
        <v>101</v>
      </c>
    </row>
    <row r="89" spans="1:18" x14ac:dyDescent="0.25">
      <c r="B89" s="9" t="s">
        <v>225</v>
      </c>
      <c r="C89" s="157" t="s">
        <v>60</v>
      </c>
      <c r="D89" s="157" t="s">
        <v>194</v>
      </c>
      <c r="E89" s="157" t="s">
        <v>91</v>
      </c>
      <c r="F89" s="157" t="s">
        <v>195</v>
      </c>
      <c r="G89" s="157" t="s">
        <v>48</v>
      </c>
      <c r="H89" s="157" t="s">
        <v>112</v>
      </c>
      <c r="I89" s="157" t="s">
        <v>226</v>
      </c>
      <c r="J89" s="157" t="s">
        <v>223</v>
      </c>
      <c r="K89" s="157" t="s">
        <v>285</v>
      </c>
      <c r="L89" s="157" t="s">
        <v>305</v>
      </c>
      <c r="M89" s="157" t="s">
        <v>221</v>
      </c>
      <c r="N89" s="157" t="s">
        <v>103</v>
      </c>
      <c r="O89" s="157" t="s">
        <v>104</v>
      </c>
      <c r="P89" s="157" t="s">
        <v>351</v>
      </c>
      <c r="Q89" s="157" t="s">
        <v>446</v>
      </c>
      <c r="R89" s="157" t="s">
        <v>444</v>
      </c>
    </row>
    <row r="90" spans="1:18" hidden="1" x14ac:dyDescent="0.25">
      <c r="B90" s="1" t="str">
        <f t="array" ref="B90">IFERROR(INDEX($C$90:$C$124, MATCH(0, COUNTIF($B$89:B89, $C$90:$C$124&amp;"") + IF($C$90:$C$124="",1,0), 0)), "")</f>
        <v>--Select--</v>
      </c>
      <c r="C90" s="159" t="s">
        <v>52</v>
      </c>
      <c r="D90" s="157" t="s">
        <v>94</v>
      </c>
      <c r="E90" s="157" t="s">
        <v>90</v>
      </c>
      <c r="F90" s="157" t="str">
        <f>CHOOSE(Translations!$C$1+1,'Reference Records'!C90,'Reference Records'!Q90,'Reference Records'!R90)</f>
        <v>[Name - ES]</v>
      </c>
      <c r="G90" s="157" t="s">
        <v>47</v>
      </c>
      <c r="H90" s="160" t="s">
        <v>111</v>
      </c>
      <c r="I90" s="157" t="str">
        <f t="array" ref="I90">IFERROR(INDEX($D$90:$D$124, MATCH(0, COUNTIF($I$89:I89, $D$90:$D$124&amp;"") + IF($D$90:$D$124="",1,0), 0)), "")</f>
        <v>[Module-Coverage-Intervention Reference (Name)]</v>
      </c>
      <c r="J90" s="157" t="str">
        <f t="array" ref="J90">IFERROR(IF(INDEX($F$90:$F$124,MATCH(LEFT(I90,255),LEFT($D$90:$D$124,255),0))=0,"",INDEX($F$90:$F$124,MATCH(LEFT(I90,255),LEFT($D$90:$D$124,255),0))),"")</f>
        <v>[Name - ES]</v>
      </c>
      <c r="K90" s="157" t="s">
        <v>284</v>
      </c>
      <c r="L90" s="158" t="s">
        <v>102</v>
      </c>
      <c r="M90" s="158" t="s">
        <v>220</v>
      </c>
      <c r="N90" s="157" t="str">
        <f>D90</f>
        <v>[Module-Coverage-Intervention Reference (Name)]</v>
      </c>
      <c r="O90" s="157"/>
      <c r="P90" s="158" t="s">
        <v>350</v>
      </c>
      <c r="Q90" s="158" t="s">
        <v>445</v>
      </c>
      <c r="R90" s="158" t="s">
        <v>443</v>
      </c>
    </row>
    <row r="91" spans="1:18" s="9" customFormat="1" x14ac:dyDescent="0.25">
      <c r="B91" s="792" t="str">
        <f t="array" ref="B91">IFERROR(INDEX($C$90:$C$124, MATCH(0, COUNTIF($B$89:B90, $C$90:$C$124&amp;"") + IF($C$90:$C$124="",1,0), 0)), "")</f>
        <v>COVID-19</v>
      </c>
      <c r="C91" s="159" t="s">
        <v>2678</v>
      </c>
      <c r="D91" s="157" t="s">
        <v>2679</v>
      </c>
      <c r="E91" s="157" t="s">
        <v>274</v>
      </c>
      <c r="F91" s="157" t="str">
        <f>CHOOSE(Translations!$C$1+1,'Reference Records'!C91,'Reference Records'!Q91,'Reference Records'!R91)</f>
        <v>COVID-19</v>
      </c>
      <c r="G91" s="157" t="s">
        <v>2680</v>
      </c>
      <c r="H91" s="162" t="s">
        <v>2681</v>
      </c>
      <c r="I91" s="157" t="str">
        <f t="array" ref="I91">IFERROR(INDEX($D$90:$D$124, MATCH(0, COUNTIF($I$89:I90, $D$90:$D$124&amp;"") + IF($D$90:$D$124="",1,0), 0)), "")</f>
        <v>MCI-01236</v>
      </c>
      <c r="J91" s="157" t="str">
        <f t="array" ref="J91">IFERROR(IF(INDEX($F$90:$F$124,MATCH(LEFT(I91,255),LEFT($D$90:$D$124,255),0))=0,"",INDEX($F$90:$F$124,MATCH(LEFT(I91,255),LEFT($D$90:$D$124,255),0))),"")</f>
        <v>COVID-19</v>
      </c>
      <c r="K91" s="157" t="s">
        <v>2586</v>
      </c>
      <c r="L91" s="158"/>
      <c r="M91" s="158" t="s">
        <v>2682</v>
      </c>
      <c r="N91" s="157" t="str">
        <f t="shared" ref="N91:N116" si="5">D91</f>
        <v>MCI-01236</v>
      </c>
      <c r="O91" s="157"/>
      <c r="P91" s="158"/>
      <c r="Q91" s="158" t="s">
        <v>2678</v>
      </c>
      <c r="R91" s="158" t="s">
        <v>2678</v>
      </c>
    </row>
    <row r="92" spans="1:18" s="9" customFormat="1" x14ac:dyDescent="0.25">
      <c r="B92" s="792" t="str">
        <f t="array" ref="B92">IFERROR(INDEX($C$90:$C$124, MATCH(0, COUNTIF($B$89:B91, $C$90:$C$124&amp;"") + IF($C$90:$C$124="",1,0), 0)), "")</f>
        <v>MDR-TB</v>
      </c>
      <c r="C92" s="159" t="s">
        <v>2678</v>
      </c>
      <c r="D92" s="157" t="s">
        <v>2679</v>
      </c>
      <c r="E92" s="157" t="s">
        <v>1221</v>
      </c>
      <c r="F92" s="157" t="str">
        <f>CHOOSE(Translations!$C$1+1,'Reference Records'!C92,'Reference Records'!Q92,'Reference Records'!R92)</f>
        <v>COVID-19</v>
      </c>
      <c r="G92" s="157" t="s">
        <v>2683</v>
      </c>
      <c r="H92" s="162" t="s">
        <v>2681</v>
      </c>
      <c r="I92" s="157" t="str">
        <f t="array" ref="I92">IFERROR(INDEX($D$90:$D$124, MATCH(0, COUNTIF($I$89:I91, $D$90:$D$124&amp;"") + IF($D$90:$D$124="",1,0), 0)), "")</f>
        <v>MCI-00654</v>
      </c>
      <c r="J92" s="157" t="str">
        <f t="array" ref="J92">IFERROR(IF(INDEX($F$90:$F$124,MATCH(LEFT(I92,255),LEFT($D$90:$D$124,255),0))=0,"",INDEX($F$90:$F$124,MATCH(LEFT(I92,255),LEFT($D$90:$D$124,255),0))),"")</f>
        <v>Tuberculosis multirresistente</v>
      </c>
      <c r="K92" s="157" t="s">
        <v>2586</v>
      </c>
      <c r="L92" s="158"/>
      <c r="M92" s="158" t="s">
        <v>2684</v>
      </c>
      <c r="N92" s="157" t="str">
        <f t="shared" si="5"/>
        <v>MCI-01236</v>
      </c>
      <c r="O92" s="157"/>
      <c r="P92" s="158"/>
      <c r="Q92" s="158" t="s">
        <v>2678</v>
      </c>
      <c r="R92" s="158" t="s">
        <v>2678</v>
      </c>
    </row>
    <row r="93" spans="1:18" s="9" customFormat="1" x14ac:dyDescent="0.25">
      <c r="B93" s="792" t="str">
        <f t="array" ref="B93">IFERROR(INDEX($C$90:$C$124, MATCH(0, COUNTIF($B$89:B92, $C$90:$C$124&amp;"") + IF($C$90:$C$124="",1,0), 0)), "")</f>
        <v>Payment for results</v>
      </c>
      <c r="C93" s="159" t="s">
        <v>2685</v>
      </c>
      <c r="D93" s="157" t="s">
        <v>2686</v>
      </c>
      <c r="E93" s="157" t="s">
        <v>1221</v>
      </c>
      <c r="F93" s="157" t="str">
        <f>CHOOSE(Translations!$C$1+1,'Reference Records'!C93,'Reference Records'!Q93,'Reference Records'!R93)</f>
        <v>Tuberculosis multirresistente</v>
      </c>
      <c r="G93" s="157" t="s">
        <v>2687</v>
      </c>
      <c r="H93" s="162" t="s">
        <v>2688</v>
      </c>
      <c r="I93" s="157" t="str">
        <f t="array" ref="I93">IFERROR(INDEX($D$90:$D$124, MATCH(0, COUNTIF($I$89:I92, $D$90:$D$124&amp;"") + IF($D$90:$D$124="",1,0), 0)), "")</f>
        <v>MCI-00669</v>
      </c>
      <c r="J93" s="157" t="str">
        <f t="array" ref="J93">IFERROR(IF(INDEX($F$90:$F$124,MATCH(LEFT(I93,255),LEFT($D$90:$D$124,255),0))=0,"",INDEX($F$90:$F$124,MATCH(LEFT(I93,255),LEFT($D$90:$D$124,255),0))),"")</f>
        <v>Financiación basada en los resultados</v>
      </c>
      <c r="K93" s="157" t="s">
        <v>2586</v>
      </c>
      <c r="L93" s="158"/>
      <c r="M93" s="158" t="s">
        <v>2689</v>
      </c>
      <c r="N93" s="157" t="str">
        <f t="shared" si="5"/>
        <v>MCI-00654</v>
      </c>
      <c r="O93" s="157"/>
      <c r="P93" s="158"/>
      <c r="Q93" s="158" t="s">
        <v>2690</v>
      </c>
      <c r="R93" s="158" t="s">
        <v>2691</v>
      </c>
    </row>
    <row r="94" spans="1:18" s="9" customFormat="1" x14ac:dyDescent="0.25">
      <c r="B94" s="792" t="str">
        <f t="array" ref="B94">IFERROR(INDEX($C$90:$C$124, MATCH(0, COUNTIF($B$89:B93, $C$90:$C$124&amp;"") + IF($C$90:$C$124="",1,0), 0)), "")</f>
        <v>Program management</v>
      </c>
      <c r="C94" s="159" t="s">
        <v>2692</v>
      </c>
      <c r="D94" s="157" t="s">
        <v>2693</v>
      </c>
      <c r="E94" s="157" t="s">
        <v>1221</v>
      </c>
      <c r="F94" s="157" t="str">
        <f>CHOOSE(Translations!$C$1+1,'Reference Records'!C94,'Reference Records'!Q94,'Reference Records'!R94)</f>
        <v>Financiación basada en los resultados</v>
      </c>
      <c r="G94" s="157" t="s">
        <v>2694</v>
      </c>
      <c r="H94" s="162" t="s">
        <v>2695</v>
      </c>
      <c r="I94" s="157" t="str">
        <f t="array" ref="I94">IFERROR(INDEX($D$90:$D$124, MATCH(0, COUNTIF($I$89:I93, $D$90:$D$124&amp;"") + IF($D$90:$D$124="",1,0), 0)), "")</f>
        <v>MCI-00660</v>
      </c>
      <c r="J94" s="157" t="str">
        <f t="array" ref="J94">IFERROR(IF(INDEX($F$90:$F$124,MATCH(LEFT(I94,255),LEFT($D$90:$D$124,255),0))=0,"",INDEX($F$90:$F$124,MATCH(LEFT(I94,255),LEFT($D$90:$D$124,255),0))),"")</f>
        <v>Gestión de programas</v>
      </c>
      <c r="K94" s="157" t="s">
        <v>2586</v>
      </c>
      <c r="L94" s="158"/>
      <c r="M94" s="158" t="s">
        <v>2696</v>
      </c>
      <c r="N94" s="157" t="str">
        <f t="shared" si="5"/>
        <v>MCI-00669</v>
      </c>
      <c r="O94" s="157"/>
      <c r="P94" s="158"/>
      <c r="Q94" s="158" t="s">
        <v>2697</v>
      </c>
      <c r="R94" s="158" t="s">
        <v>2698</v>
      </c>
    </row>
    <row r="95" spans="1:18" s="9" customFormat="1" x14ac:dyDescent="0.25">
      <c r="B95" s="792" t="str">
        <f t="array" ref="B95">IFERROR(INDEX($C$90:$C$124, MATCH(0, COUNTIF($B$89:B94, $C$90:$C$124&amp;"") + IF($C$90:$C$124="",1,0), 0)), "")</f>
        <v>Removing human rights and gender related barriers to TB services</v>
      </c>
      <c r="C95" s="159" t="s">
        <v>2692</v>
      </c>
      <c r="D95" s="157" t="s">
        <v>2693</v>
      </c>
      <c r="E95" s="157" t="s">
        <v>274</v>
      </c>
      <c r="F95" s="157" t="str">
        <f>CHOOSE(Translations!$C$1+1,'Reference Records'!C95,'Reference Records'!Q95,'Reference Records'!R95)</f>
        <v>Financiación basada en los resultados</v>
      </c>
      <c r="G95" s="157" t="s">
        <v>2699</v>
      </c>
      <c r="H95" s="162" t="s">
        <v>2695</v>
      </c>
      <c r="I95" s="157" t="str">
        <f t="array" ref="I95">IFERROR(INDEX($D$90:$D$124, MATCH(0, COUNTIF($I$89:I94, $D$90:$D$124&amp;"") + IF($D$90:$D$124="",1,0), 0)), "")</f>
        <v>MCI-00655</v>
      </c>
      <c r="J95" s="157" t="str">
        <f t="array" ref="J95">IFERROR(IF(INDEX($F$90:$F$124,MATCH(LEFT(I95,255),LEFT($D$90:$D$124,255),0))=0,"",INDEX($F$90:$F$124,MATCH(LEFT(I95,255),LEFT($D$90:$D$124,255),0))),"")</f>
        <v>Eliminar las barreras relacionadas con los derechos humanos y el género que dificultan el acceso a los servicios de tuberculosis</v>
      </c>
      <c r="K95" s="157" t="s">
        <v>2586</v>
      </c>
      <c r="L95" s="158"/>
      <c r="M95" s="158" t="s">
        <v>2700</v>
      </c>
      <c r="N95" s="157" t="str">
        <f t="shared" si="5"/>
        <v>MCI-00669</v>
      </c>
      <c r="O95" s="157"/>
      <c r="P95" s="158"/>
      <c r="Q95" s="158" t="s">
        <v>2697</v>
      </c>
      <c r="R95" s="158" t="s">
        <v>2698</v>
      </c>
    </row>
    <row r="96" spans="1:18" s="9" customFormat="1" x14ac:dyDescent="0.25">
      <c r="B96" s="792" t="str">
        <f t="array" ref="B96">IFERROR(INDEX($C$90:$C$124, MATCH(0, COUNTIF($B$89:B95, $C$90:$C$124&amp;"") + IF($C$90:$C$124="",1,0), 0)), "")</f>
        <v>RSSH: Community systems strengthening</v>
      </c>
      <c r="C96" s="159" t="s">
        <v>2701</v>
      </c>
      <c r="D96" s="157" t="s">
        <v>2702</v>
      </c>
      <c r="E96" s="157" t="s">
        <v>1221</v>
      </c>
      <c r="F96" s="157" t="str">
        <f>CHOOSE(Translations!$C$1+1,'Reference Records'!C96,'Reference Records'!Q96,'Reference Records'!R96)</f>
        <v>Gestión de programas</v>
      </c>
      <c r="G96" s="157" t="s">
        <v>2703</v>
      </c>
      <c r="H96" s="162" t="s">
        <v>2704</v>
      </c>
      <c r="I96" s="157" t="str">
        <f t="array" ref="I96">IFERROR(INDEX($D$90:$D$124, MATCH(0, COUNTIF($I$89:I95, $D$90:$D$124&amp;"") + IF($D$90:$D$124="",1,0), 0)), "")</f>
        <v>MCI-00667</v>
      </c>
      <c r="J96" s="157" t="str">
        <f t="array" ref="J96">IFERROR(IF(INDEX($F$90:$F$124,MATCH(LEFT(I96,255),LEFT($D$90:$D$124,255),0))=0,"",INDEX($F$90:$F$124,MATCH(LEFT(I96,255),LEFT($D$90:$D$124,255),0))),"")</f>
        <v>SSRS: fortalecimiento de los sistemas comunitarios</v>
      </c>
      <c r="K96" s="157" t="s">
        <v>2586</v>
      </c>
      <c r="L96" s="158"/>
      <c r="M96" s="158" t="s">
        <v>2705</v>
      </c>
      <c r="N96" s="157" t="str">
        <f t="shared" si="5"/>
        <v>MCI-00660</v>
      </c>
      <c r="O96" s="157"/>
      <c r="P96" s="158"/>
      <c r="Q96" s="158" t="s">
        <v>2706</v>
      </c>
      <c r="R96" s="158" t="s">
        <v>2707</v>
      </c>
    </row>
    <row r="97" spans="2:18" s="9" customFormat="1" x14ac:dyDescent="0.25">
      <c r="B97" s="792" t="str">
        <f t="array" ref="B97">IFERROR(INDEX($C$90:$C$124, MATCH(0, COUNTIF($B$89:B96, $C$90:$C$124&amp;"") + IF($C$90:$C$124="",1,0), 0)), "")</f>
        <v>RSSH: Financial management systems</v>
      </c>
      <c r="C97" s="159" t="s">
        <v>2701</v>
      </c>
      <c r="D97" s="157" t="s">
        <v>2702</v>
      </c>
      <c r="E97" s="157" t="s">
        <v>274</v>
      </c>
      <c r="F97" s="157" t="str">
        <f>CHOOSE(Translations!$C$1+1,'Reference Records'!C97,'Reference Records'!Q97,'Reference Records'!R97)</f>
        <v>Gestión de programas</v>
      </c>
      <c r="G97" s="157" t="s">
        <v>2708</v>
      </c>
      <c r="H97" s="162" t="s">
        <v>2704</v>
      </c>
      <c r="I97" s="157" t="str">
        <f t="array" ref="I97">IFERROR(INDEX($D$90:$D$124, MATCH(0, COUNTIF($I$89:I96, $D$90:$D$124&amp;"") + IF($D$90:$D$124="",1,0), 0)), "")</f>
        <v>MCI-00665</v>
      </c>
      <c r="J97" s="157" t="str">
        <f t="array" ref="J97">IFERROR(IF(INDEX($F$90:$F$124,MATCH(LEFT(I97,255),LEFT($D$90:$D$124,255),0))=0,"",INDEX($F$90:$F$124,MATCH(LEFT(I97,255),LEFT($D$90:$D$124,255),0))),"")</f>
        <v>SSRS: Sistemas de gestión financiera</v>
      </c>
      <c r="K97" s="157" t="s">
        <v>2586</v>
      </c>
      <c r="L97" s="158"/>
      <c r="M97" s="158" t="s">
        <v>2709</v>
      </c>
      <c r="N97" s="157" t="str">
        <f t="shared" si="5"/>
        <v>MCI-00660</v>
      </c>
      <c r="O97" s="157"/>
      <c r="P97" s="158"/>
      <c r="Q97" s="158" t="s">
        <v>2706</v>
      </c>
      <c r="R97" s="158" t="s">
        <v>2707</v>
      </c>
    </row>
    <row r="98" spans="2:18" s="9" customFormat="1" x14ac:dyDescent="0.25">
      <c r="B98" s="792" t="str">
        <f t="array" ref="B98">IFERROR(INDEX($C$90:$C$124, MATCH(0, COUNTIF($B$89:B97, $C$90:$C$124&amp;"") + IF($C$90:$C$124="",1,0), 0)), "")</f>
        <v>RSSH: Health management information systems and M&amp;E</v>
      </c>
      <c r="C98" s="159" t="s">
        <v>2710</v>
      </c>
      <c r="D98" s="157" t="s">
        <v>2711</v>
      </c>
      <c r="E98" s="157" t="s">
        <v>1221</v>
      </c>
      <c r="F98" s="157" t="str">
        <f>CHOOSE(Translations!$C$1+1,'Reference Records'!C98,'Reference Records'!Q98,'Reference Records'!R98)</f>
        <v>Eliminar las barreras relacionadas con los derechos humanos y el género que dificultan el acceso a los servicios de tuberculosis</v>
      </c>
      <c r="G98" s="157" t="s">
        <v>2712</v>
      </c>
      <c r="H98" s="162" t="s">
        <v>2713</v>
      </c>
      <c r="I98" s="157" t="str">
        <f t="array" ref="I98">IFERROR(INDEX($D$90:$D$124, MATCH(0, COUNTIF($I$89:I97, $D$90:$D$124&amp;"") + IF($D$90:$D$124="",1,0), 0)), "")</f>
        <v>MCI-00662</v>
      </c>
      <c r="J98" s="157" t="str">
        <f t="array" ref="J98">IFERROR(IF(INDEX($F$90:$F$124,MATCH(LEFT(I98,255),LEFT($D$90:$D$124,255),0))=0,"",INDEX($F$90:$F$124,MATCH(LEFT(I98,255),LEFT($D$90:$D$124,255),0))),"")</f>
        <v>SSRS: Sistemas de información de gestión de salud y M&amp;E (Monitoria y Evaluación)</v>
      </c>
      <c r="K98" s="157" t="s">
        <v>2586</v>
      </c>
      <c r="L98" s="158"/>
      <c r="M98" s="158" t="s">
        <v>2714</v>
      </c>
      <c r="N98" s="157" t="str">
        <f t="shared" si="5"/>
        <v>MCI-00655</v>
      </c>
      <c r="O98" s="157"/>
      <c r="P98" s="158"/>
      <c r="Q98" s="158" t="s">
        <v>2715</v>
      </c>
      <c r="R98" s="158" t="s">
        <v>2716</v>
      </c>
    </row>
    <row r="99" spans="2:18" s="9" customFormat="1" x14ac:dyDescent="0.25">
      <c r="B99" s="792" t="str">
        <f t="array" ref="B99">IFERROR(INDEX($C$90:$C$124, MATCH(0, COUNTIF($B$89:B98, $C$90:$C$124&amp;"") + IF($C$90:$C$124="",1,0), 0)), "")</f>
        <v>RSSH: Health products management systems</v>
      </c>
      <c r="C99" s="159" t="s">
        <v>2717</v>
      </c>
      <c r="D99" s="157" t="s">
        <v>2718</v>
      </c>
      <c r="E99" s="157" t="s">
        <v>1221</v>
      </c>
      <c r="F99" s="157" t="str">
        <f>CHOOSE(Translations!$C$1+1,'Reference Records'!C99,'Reference Records'!Q99,'Reference Records'!R99)</f>
        <v>SSRS: fortalecimiento de los sistemas comunitarios</v>
      </c>
      <c r="G99" s="157" t="s">
        <v>2719</v>
      </c>
      <c r="H99" s="162" t="s">
        <v>2720</v>
      </c>
      <c r="I99" s="157" t="str">
        <f t="array" ref="I99">IFERROR(INDEX($D$90:$D$124, MATCH(0, COUNTIF($I$89:I98, $D$90:$D$124&amp;"") + IF($D$90:$D$124="",1,0), 0)), "")</f>
        <v>MCI-00661</v>
      </c>
      <c r="J99" s="157" t="str">
        <f t="array" ref="J99">IFERROR(IF(INDEX($F$90:$F$124,MATCH(LEFT(I99,255),LEFT($D$90:$D$124,255),0))=0,"",INDEX($F$90:$F$124,MATCH(LEFT(I99,255),LEFT($D$90:$D$124,255),0))),"")</f>
        <v>SSRS: sistemas de gestión de productos para la salud</v>
      </c>
      <c r="K99" s="157" t="s">
        <v>2586</v>
      </c>
      <c r="L99" s="158"/>
      <c r="M99" s="158" t="s">
        <v>2721</v>
      </c>
      <c r="N99" s="157" t="str">
        <f t="shared" si="5"/>
        <v>MCI-00667</v>
      </c>
      <c r="O99" s="157"/>
      <c r="P99" s="158"/>
      <c r="Q99" s="158" t="s">
        <v>2722</v>
      </c>
      <c r="R99" s="158" t="s">
        <v>2723</v>
      </c>
    </row>
    <row r="100" spans="2:18" s="9" customFormat="1" x14ac:dyDescent="0.25">
      <c r="B100" s="792" t="str">
        <f t="array" ref="B100">IFERROR(INDEX($C$90:$C$124, MATCH(0, COUNTIF($B$89:B99, $C$90:$C$124&amp;"") + IF($C$90:$C$124="",1,0), 0)), "")</f>
        <v>RSSH: Health sector governance and planning</v>
      </c>
      <c r="C100" s="159" t="s">
        <v>2717</v>
      </c>
      <c r="D100" s="157" t="s">
        <v>2718</v>
      </c>
      <c r="E100" s="157" t="s">
        <v>274</v>
      </c>
      <c r="F100" s="157" t="str">
        <f>CHOOSE(Translations!$C$1+1,'Reference Records'!C100,'Reference Records'!Q100,'Reference Records'!R100)</f>
        <v>SSRS: fortalecimiento de los sistemas comunitarios</v>
      </c>
      <c r="G100" s="157" t="s">
        <v>2724</v>
      </c>
      <c r="H100" s="162" t="s">
        <v>2720</v>
      </c>
      <c r="I100" s="157" t="str">
        <f t="array" ref="I100">IFERROR(INDEX($D$90:$D$124, MATCH(0, COUNTIF($I$89:I99, $D$90:$D$124&amp;"") + IF($D$90:$D$124="",1,0), 0)), "")</f>
        <v>MCI-00666</v>
      </c>
      <c r="J100" s="157" t="str">
        <f t="array" ref="J100">IFERROR(IF(INDEX($F$90:$F$124,MATCH(LEFT(I100,255),LEFT($D$90:$D$124,255),0))=0,"",INDEX($F$90:$F$124,MATCH(LEFT(I100,255),LEFT($D$90:$D$124,255),0))),"")</f>
        <v>SSRS: gobernanza y planificación del sector de la salud</v>
      </c>
      <c r="K100" s="157" t="s">
        <v>2586</v>
      </c>
      <c r="L100" s="158"/>
      <c r="M100" s="158" t="s">
        <v>2725</v>
      </c>
      <c r="N100" s="157" t="str">
        <f t="shared" si="5"/>
        <v>MCI-00667</v>
      </c>
      <c r="O100" s="157"/>
      <c r="P100" s="158"/>
      <c r="Q100" s="158" t="s">
        <v>2722</v>
      </c>
      <c r="R100" s="158" t="s">
        <v>2723</v>
      </c>
    </row>
    <row r="101" spans="2:18" s="9" customFormat="1" x14ac:dyDescent="0.25">
      <c r="B101" s="792" t="str">
        <f t="array" ref="B101">IFERROR(INDEX($C$90:$C$124, MATCH(0, COUNTIF($B$89:B100, $C$90:$C$124&amp;"") + IF($C$90:$C$124="",1,0), 0)), "")</f>
        <v>RSSH: Human resources for health, including community health workers</v>
      </c>
      <c r="C101" s="159" t="s">
        <v>2726</v>
      </c>
      <c r="D101" s="157" t="s">
        <v>2727</v>
      </c>
      <c r="E101" s="157" t="s">
        <v>1221</v>
      </c>
      <c r="F101" s="157" t="str">
        <f>CHOOSE(Translations!$C$1+1,'Reference Records'!C101,'Reference Records'!Q101,'Reference Records'!R101)</f>
        <v>SSRS: Sistemas de gestión financiera</v>
      </c>
      <c r="G101" s="157" t="s">
        <v>2728</v>
      </c>
      <c r="H101" s="162" t="s">
        <v>2729</v>
      </c>
      <c r="I101" s="157" t="str">
        <f t="array" ref="I101">IFERROR(INDEX($D$90:$D$124, MATCH(0, COUNTIF($I$89:I100, $D$90:$D$124&amp;"") + IF($D$90:$D$124="",1,0), 0)), "")</f>
        <v>MCI-00663</v>
      </c>
      <c r="J101" s="157" t="str">
        <f t="array" ref="J101">IFERROR(IF(INDEX($F$90:$F$124,MATCH(LEFT(I101,255),LEFT($D$90:$D$124,255),0))=0,"",INDEX($F$90:$F$124,MATCH(LEFT(I101,255),LEFT($D$90:$D$124,255),0))),"")</f>
        <v>SSRS: recursos humanos para la salud  incluidos los trabajadores de la salud comunitarios</v>
      </c>
      <c r="K101" s="157" t="s">
        <v>2586</v>
      </c>
      <c r="L101" s="158"/>
      <c r="M101" s="158" t="s">
        <v>2730</v>
      </c>
      <c r="N101" s="157" t="str">
        <f t="shared" si="5"/>
        <v>MCI-00665</v>
      </c>
      <c r="O101" s="157"/>
      <c r="P101" s="158"/>
      <c r="Q101" s="158" t="s">
        <v>2731</v>
      </c>
      <c r="R101" s="158" t="s">
        <v>2732</v>
      </c>
    </row>
    <row r="102" spans="2:18" s="9" customFormat="1" x14ac:dyDescent="0.25">
      <c r="B102" s="792" t="str">
        <f t="array" ref="B102">IFERROR(INDEX($C$90:$C$124, MATCH(0, COUNTIF($B$89:B101, $C$90:$C$124&amp;"") + IF($C$90:$C$124="",1,0), 0)), "")</f>
        <v>RSSH: Integrated service delivery and quality improvement</v>
      </c>
      <c r="C102" s="159" t="s">
        <v>2726</v>
      </c>
      <c r="D102" s="157" t="s">
        <v>2727</v>
      </c>
      <c r="E102" s="157" t="s">
        <v>274</v>
      </c>
      <c r="F102" s="157" t="str">
        <f>CHOOSE(Translations!$C$1+1,'Reference Records'!C102,'Reference Records'!Q102,'Reference Records'!R102)</f>
        <v>SSRS: Sistemas de gestión financiera</v>
      </c>
      <c r="G102" s="157" t="s">
        <v>2733</v>
      </c>
      <c r="H102" s="162" t="s">
        <v>2729</v>
      </c>
      <c r="I102" s="157" t="str">
        <f t="array" ref="I102">IFERROR(INDEX($D$90:$D$124, MATCH(0, COUNTIF($I$89:I101, $D$90:$D$124&amp;"") + IF($D$90:$D$124="",1,0), 0)), "")</f>
        <v>MCI-00664</v>
      </c>
      <c r="J102" s="157" t="str">
        <f t="array" ref="J102">IFERROR(IF(INDEX($F$90:$F$124,MATCH(LEFT(I102,255),LEFT($D$90:$D$124,255),0))=0,"",INDEX($F$90:$F$124,MATCH(LEFT(I102,255),LEFT($D$90:$D$124,255),0))),"")</f>
        <v>SSRS: mejora de la calidad y la prestación de servicios integrados</v>
      </c>
      <c r="K102" s="157" t="s">
        <v>2586</v>
      </c>
      <c r="L102" s="158"/>
      <c r="M102" s="158" t="s">
        <v>2734</v>
      </c>
      <c r="N102" s="157" t="str">
        <f t="shared" si="5"/>
        <v>MCI-00665</v>
      </c>
      <c r="O102" s="157"/>
      <c r="P102" s="158"/>
      <c r="Q102" s="158" t="s">
        <v>2731</v>
      </c>
      <c r="R102" s="158" t="s">
        <v>2732</v>
      </c>
    </row>
    <row r="103" spans="2:18" s="9" customFormat="1" x14ac:dyDescent="0.25">
      <c r="B103" s="792" t="str">
        <f t="array" ref="B103">IFERROR(INDEX($C$90:$C$124, MATCH(0, COUNTIF($B$89:B102, $C$90:$C$124&amp;"") + IF($C$90:$C$124="",1,0), 0)), "")</f>
        <v>RSSH: Laboratory systems</v>
      </c>
      <c r="C103" s="159" t="s">
        <v>2735</v>
      </c>
      <c r="D103" s="157" t="s">
        <v>2736</v>
      </c>
      <c r="E103" s="157" t="s">
        <v>1221</v>
      </c>
      <c r="F103" s="157" t="str">
        <f>CHOOSE(Translations!$C$1+1,'Reference Records'!C103,'Reference Records'!Q103,'Reference Records'!R103)</f>
        <v>SSRS: Sistemas de información de gestión de salud y M&amp;E (Monitoria y Evaluación)</v>
      </c>
      <c r="G103" s="157" t="s">
        <v>2737</v>
      </c>
      <c r="H103" s="162" t="s">
        <v>2738</v>
      </c>
      <c r="I103" s="157" t="str">
        <f t="array" ref="I103">IFERROR(INDEX($D$90:$D$124, MATCH(0, COUNTIF($I$89:I102, $D$90:$D$124&amp;"") + IF($D$90:$D$124="",1,0), 0)), "")</f>
        <v>MCI-00668</v>
      </c>
      <c r="J103" s="157" t="str">
        <f t="array" ref="J103">IFERROR(IF(INDEX($F$90:$F$124,MATCH(LEFT(I103,255),LEFT($D$90:$D$124,255),0))=0,"",INDEX($F$90:$F$124,MATCH(LEFT(I103,255),LEFT($D$90:$D$124,255),0))),"")</f>
        <v>SSRS: sistemas de laboratorio</v>
      </c>
      <c r="K103" s="157" t="s">
        <v>2586</v>
      </c>
      <c r="L103" s="158"/>
      <c r="M103" s="158" t="s">
        <v>2739</v>
      </c>
      <c r="N103" s="157" t="str">
        <f t="shared" si="5"/>
        <v>MCI-00662</v>
      </c>
      <c r="O103" s="157"/>
      <c r="P103" s="158"/>
      <c r="Q103" s="158" t="s">
        <v>2740</v>
      </c>
      <c r="R103" s="158" t="s">
        <v>2741</v>
      </c>
    </row>
    <row r="104" spans="2:18" s="9" customFormat="1" x14ac:dyDescent="0.25">
      <c r="B104" s="792" t="str">
        <f t="array" ref="B104">IFERROR(INDEX($C$90:$C$124, MATCH(0, COUNTIF($B$89:B103, $C$90:$C$124&amp;"") + IF($C$90:$C$124="",1,0), 0)), "")</f>
        <v>TB care and prevention</v>
      </c>
      <c r="C104" s="159" t="s">
        <v>2735</v>
      </c>
      <c r="D104" s="157" t="s">
        <v>2736</v>
      </c>
      <c r="E104" s="157" t="s">
        <v>274</v>
      </c>
      <c r="F104" s="157" t="str">
        <f>CHOOSE(Translations!$C$1+1,'Reference Records'!C104,'Reference Records'!Q104,'Reference Records'!R104)</f>
        <v>SSRS: Sistemas de información de gestión de salud y M&amp;E (Monitoria y Evaluación)</v>
      </c>
      <c r="G104" s="157" t="s">
        <v>2742</v>
      </c>
      <c r="H104" s="162" t="s">
        <v>2738</v>
      </c>
      <c r="I104" s="157" t="str">
        <f t="array" ref="I104">IFERROR(INDEX($D$90:$D$124, MATCH(0, COUNTIF($I$89:I103, $D$90:$D$124&amp;"") + IF($D$90:$D$124="",1,0), 0)), "")</f>
        <v>MCI-00653</v>
      </c>
      <c r="J104" s="157" t="str">
        <f t="array" ref="J104">IFERROR(IF(INDEX($F$90:$F$124,MATCH(LEFT(I104,255),LEFT($D$90:$D$124,255),0))=0,"",INDEX($F$90:$F$124,MATCH(LEFT(I104,255),LEFT($D$90:$D$124,255),0))),"")</f>
        <v>Atención y prevención de la tuberculosis</v>
      </c>
      <c r="K104" s="157" t="s">
        <v>2586</v>
      </c>
      <c r="L104" s="158"/>
      <c r="M104" s="158" t="s">
        <v>2743</v>
      </c>
      <c r="N104" s="157" t="str">
        <f t="shared" si="5"/>
        <v>MCI-00662</v>
      </c>
      <c r="O104" s="157"/>
      <c r="P104" s="158"/>
      <c r="Q104" s="158" t="s">
        <v>2740</v>
      </c>
      <c r="R104" s="158" t="s">
        <v>2741</v>
      </c>
    </row>
    <row r="105" spans="2:18" s="9" customFormat="1" x14ac:dyDescent="0.25">
      <c r="B105" s="792" t="str">
        <f t="array" ref="B105">IFERROR(INDEX($C$90:$C$124, MATCH(0, COUNTIF($B$89:B104, $C$90:$C$124&amp;"") + IF($C$90:$C$124="",1,0), 0)), "")</f>
        <v>TB/HIV</v>
      </c>
      <c r="C105" s="159" t="s">
        <v>2744</v>
      </c>
      <c r="D105" s="157" t="s">
        <v>2745</v>
      </c>
      <c r="E105" s="157" t="s">
        <v>1221</v>
      </c>
      <c r="F105" s="157" t="str">
        <f>CHOOSE(Translations!$C$1+1,'Reference Records'!C105,'Reference Records'!Q105,'Reference Records'!R105)</f>
        <v>SSRS: sistemas de gestión de productos para la salud</v>
      </c>
      <c r="G105" s="157" t="s">
        <v>2746</v>
      </c>
      <c r="H105" s="162" t="s">
        <v>2747</v>
      </c>
      <c r="I105" s="157" t="str">
        <f t="array" ref="I105">IFERROR(INDEX($D$90:$D$124, MATCH(0, COUNTIF($I$89:I104, $D$90:$D$124&amp;"") + IF($D$90:$D$124="",1,0), 0)), "")</f>
        <v>MCI-00656</v>
      </c>
      <c r="J105" s="157" t="str">
        <f t="array" ref="J105">IFERROR(IF(INDEX($F$90:$F$124,MATCH(LEFT(I105,255),LEFT($D$90:$D$124,255),0))=0,"",INDEX($F$90:$F$124,MATCH(LEFT(I105,255),LEFT($D$90:$D$124,255),0))),"")</f>
        <v>TB/VIH</v>
      </c>
      <c r="K105" s="157" t="s">
        <v>2586</v>
      </c>
      <c r="L105" s="158"/>
      <c r="M105" s="158" t="s">
        <v>2748</v>
      </c>
      <c r="N105" s="157" t="str">
        <f t="shared" si="5"/>
        <v>MCI-00661</v>
      </c>
      <c r="O105" s="157"/>
      <c r="P105" s="158"/>
      <c r="Q105" s="158" t="s">
        <v>2749</v>
      </c>
      <c r="R105" s="158" t="s">
        <v>2750</v>
      </c>
    </row>
    <row r="106" spans="2:18" s="9" customFormat="1" x14ac:dyDescent="0.25">
      <c r="B106" s="792" t="str">
        <f t="array" ref="B106">IFERROR(INDEX($C$90:$C$124, MATCH(0, COUNTIF($B$89:B105, $C$90:$C$124&amp;"") + IF($C$90:$C$124="",1,0), 0)), "")</f>
        <v/>
      </c>
      <c r="C106" s="159" t="s">
        <v>2744</v>
      </c>
      <c r="D106" s="157" t="s">
        <v>2745</v>
      </c>
      <c r="E106" s="157" t="s">
        <v>274</v>
      </c>
      <c r="F106" s="157" t="str">
        <f>CHOOSE(Translations!$C$1+1,'Reference Records'!C106,'Reference Records'!Q106,'Reference Records'!R106)</f>
        <v>SSRS: sistemas de gestión de productos para la salud</v>
      </c>
      <c r="G106" s="157" t="s">
        <v>2751</v>
      </c>
      <c r="H106" s="162" t="s">
        <v>2747</v>
      </c>
      <c r="I106" s="157" t="str">
        <f t="array" ref="I106">IFERROR(INDEX($D$90:$D$124, MATCH(0, COUNTIF($I$89:I105, $D$90:$D$124&amp;"") + IF($D$90:$D$124="",1,0), 0)), "")</f>
        <v/>
      </c>
      <c r="J106" s="157" t="str">
        <f t="array" ref="J106">IFERROR(IF(INDEX($F$90:$F$124,MATCH(LEFT(I106,255),LEFT($D$90:$D$124,255),0))=0,"",INDEX($F$90:$F$124,MATCH(LEFT(I106,255),LEFT($D$90:$D$124,255),0))),"")</f>
        <v/>
      </c>
      <c r="K106" s="157" t="s">
        <v>2586</v>
      </c>
      <c r="L106" s="158"/>
      <c r="M106" s="158" t="s">
        <v>2752</v>
      </c>
      <c r="N106" s="157" t="str">
        <f t="shared" si="5"/>
        <v>MCI-00661</v>
      </c>
      <c r="O106" s="157"/>
      <c r="P106" s="158"/>
      <c r="Q106" s="158" t="s">
        <v>2749</v>
      </c>
      <c r="R106" s="158" t="s">
        <v>2750</v>
      </c>
    </row>
    <row r="107" spans="2:18" s="9" customFormat="1" x14ac:dyDescent="0.25">
      <c r="B107" s="792" t="str">
        <f t="array" ref="B107">IFERROR(INDEX($C$90:$C$124, MATCH(0, COUNTIF($B$89:B106, $C$90:$C$124&amp;"") + IF($C$90:$C$124="",1,0), 0)), "")</f>
        <v/>
      </c>
      <c r="C107" s="159" t="s">
        <v>2753</v>
      </c>
      <c r="D107" s="157" t="s">
        <v>2754</v>
      </c>
      <c r="E107" s="157" t="s">
        <v>1221</v>
      </c>
      <c r="F107" s="157" t="str">
        <f>CHOOSE(Translations!$C$1+1,'Reference Records'!C107,'Reference Records'!Q107,'Reference Records'!R107)</f>
        <v>SSRS: gobernanza y planificación del sector de la salud</v>
      </c>
      <c r="G107" s="157" t="s">
        <v>2755</v>
      </c>
      <c r="H107" s="162" t="s">
        <v>2756</v>
      </c>
      <c r="I107" s="157" t="str">
        <f t="array" ref="I107">IFERROR(INDEX($D$90:$D$124, MATCH(0, COUNTIF($I$89:I106, $D$90:$D$124&amp;"") + IF($D$90:$D$124="",1,0), 0)), "")</f>
        <v/>
      </c>
      <c r="J107" s="157" t="str">
        <f t="array" ref="J107">IFERROR(IF(INDEX($F$90:$F$124,MATCH(LEFT(I107,255),LEFT($D$90:$D$124,255),0))=0,"",INDEX($F$90:$F$124,MATCH(LEFT(I107,255),LEFT($D$90:$D$124,255),0))),"")</f>
        <v/>
      </c>
      <c r="K107" s="157" t="s">
        <v>2586</v>
      </c>
      <c r="L107" s="158"/>
      <c r="M107" s="158" t="s">
        <v>2757</v>
      </c>
      <c r="N107" s="157" t="str">
        <f t="shared" si="5"/>
        <v>MCI-00666</v>
      </c>
      <c r="O107" s="157"/>
      <c r="P107" s="158"/>
      <c r="Q107" s="158" t="s">
        <v>2758</v>
      </c>
      <c r="R107" s="158" t="s">
        <v>2759</v>
      </c>
    </row>
    <row r="108" spans="2:18" s="9" customFormat="1" x14ac:dyDescent="0.25">
      <c r="B108" s="792" t="str">
        <f t="array" ref="B108">IFERROR(INDEX($C$90:$C$124, MATCH(0, COUNTIF($B$89:B107, $C$90:$C$124&amp;"") + IF($C$90:$C$124="",1,0), 0)), "")</f>
        <v/>
      </c>
      <c r="C108" s="159" t="s">
        <v>2753</v>
      </c>
      <c r="D108" s="157" t="s">
        <v>2754</v>
      </c>
      <c r="E108" s="157" t="s">
        <v>274</v>
      </c>
      <c r="F108" s="157" t="str">
        <f>CHOOSE(Translations!$C$1+1,'Reference Records'!C108,'Reference Records'!Q108,'Reference Records'!R108)</f>
        <v>SSRS: gobernanza y planificación del sector de la salud</v>
      </c>
      <c r="G108" s="157" t="s">
        <v>2760</v>
      </c>
      <c r="H108" s="162" t="s">
        <v>2756</v>
      </c>
      <c r="I108" s="157" t="str">
        <f t="array" ref="I108">IFERROR(INDEX($D$90:$D$124, MATCH(0, COUNTIF($I$89:I107, $D$90:$D$124&amp;"") + IF($D$90:$D$124="",1,0), 0)), "")</f>
        <v/>
      </c>
      <c r="J108" s="157" t="str">
        <f t="array" ref="J108">IFERROR(IF(INDEX($F$90:$F$124,MATCH(LEFT(I108,255),LEFT($D$90:$D$124,255),0))=0,"",INDEX($F$90:$F$124,MATCH(LEFT(I108,255),LEFT($D$90:$D$124,255),0))),"")</f>
        <v/>
      </c>
      <c r="K108" s="157" t="s">
        <v>2586</v>
      </c>
      <c r="L108" s="158"/>
      <c r="M108" s="158" t="s">
        <v>2761</v>
      </c>
      <c r="N108" s="157" t="str">
        <f t="shared" si="5"/>
        <v>MCI-00666</v>
      </c>
      <c r="O108" s="157"/>
      <c r="P108" s="158"/>
      <c r="Q108" s="158" t="s">
        <v>2758</v>
      </c>
      <c r="R108" s="158" t="s">
        <v>2759</v>
      </c>
    </row>
    <row r="109" spans="2:18" s="9" customFormat="1" x14ac:dyDescent="0.25">
      <c r="B109" s="792" t="str">
        <f t="array" ref="B109">IFERROR(INDEX($C$90:$C$124, MATCH(0, COUNTIF($B$89:B108, $C$90:$C$124&amp;"") + IF($C$90:$C$124="",1,0), 0)), "")</f>
        <v/>
      </c>
      <c r="C109" s="159" t="s">
        <v>2762</v>
      </c>
      <c r="D109" s="157" t="s">
        <v>2763</v>
      </c>
      <c r="E109" s="157" t="s">
        <v>1221</v>
      </c>
      <c r="F109" s="157" t="str">
        <f>CHOOSE(Translations!$C$1+1,'Reference Records'!C109,'Reference Records'!Q109,'Reference Records'!R109)</f>
        <v>SSRS: recursos humanos para la salud  incluidos los trabajadores de la salud comunitarios</v>
      </c>
      <c r="G109" s="157" t="s">
        <v>2764</v>
      </c>
      <c r="H109" s="162" t="s">
        <v>2765</v>
      </c>
      <c r="I109" s="157" t="str">
        <f t="array" ref="I109">IFERROR(INDEX($D$90:$D$124, MATCH(0, COUNTIF($I$89:I108, $D$90:$D$124&amp;"") + IF($D$90:$D$124="",1,0), 0)), "")</f>
        <v/>
      </c>
      <c r="J109" s="157" t="str">
        <f t="array" ref="J109">IFERROR(IF(INDEX($F$90:$F$124,MATCH(LEFT(I109,255),LEFT($D$90:$D$124,255),0))=0,"",INDEX($F$90:$F$124,MATCH(LEFT(I109,255),LEFT($D$90:$D$124,255),0))),"")</f>
        <v/>
      </c>
      <c r="K109" s="157" t="s">
        <v>2586</v>
      </c>
      <c r="L109" s="158"/>
      <c r="M109" s="158" t="s">
        <v>2766</v>
      </c>
      <c r="N109" s="157" t="str">
        <f t="shared" si="5"/>
        <v>MCI-00663</v>
      </c>
      <c r="O109" s="157"/>
      <c r="P109" s="158"/>
      <c r="Q109" s="158" t="s">
        <v>2767</v>
      </c>
      <c r="R109" s="158" t="s">
        <v>2768</v>
      </c>
    </row>
    <row r="110" spans="2:18" s="9" customFormat="1" x14ac:dyDescent="0.25">
      <c r="B110" s="792" t="str">
        <f t="array" ref="B110">IFERROR(INDEX($C$90:$C$124, MATCH(0, COUNTIF($B$89:B109, $C$90:$C$124&amp;"") + IF($C$90:$C$124="",1,0), 0)), "")</f>
        <v/>
      </c>
      <c r="C110" s="159" t="s">
        <v>2762</v>
      </c>
      <c r="D110" s="157" t="s">
        <v>2763</v>
      </c>
      <c r="E110" s="157" t="s">
        <v>274</v>
      </c>
      <c r="F110" s="157" t="str">
        <f>CHOOSE(Translations!$C$1+1,'Reference Records'!C110,'Reference Records'!Q110,'Reference Records'!R110)</f>
        <v>SSRS: recursos humanos para la salud  incluidos los trabajadores de la salud comunitarios</v>
      </c>
      <c r="G110" s="157" t="s">
        <v>2769</v>
      </c>
      <c r="H110" s="162" t="s">
        <v>2765</v>
      </c>
      <c r="I110" s="157" t="str">
        <f t="array" ref="I110">IFERROR(INDEX($D$90:$D$124, MATCH(0, COUNTIF($I$89:I109, $D$90:$D$124&amp;"") + IF($D$90:$D$124="",1,0), 0)), "")</f>
        <v/>
      </c>
      <c r="J110" s="157" t="str">
        <f t="array" ref="J110">IFERROR(IF(INDEX($F$90:$F$124,MATCH(LEFT(I110,255),LEFT($D$90:$D$124,255),0))=0,"",INDEX($F$90:$F$124,MATCH(LEFT(I110,255),LEFT($D$90:$D$124,255),0))),"")</f>
        <v/>
      </c>
      <c r="K110" s="157" t="s">
        <v>2586</v>
      </c>
      <c r="L110" s="158"/>
      <c r="M110" s="158" t="s">
        <v>2770</v>
      </c>
      <c r="N110" s="157" t="str">
        <f t="shared" si="5"/>
        <v>MCI-00663</v>
      </c>
      <c r="O110" s="157"/>
      <c r="P110" s="158"/>
      <c r="Q110" s="158" t="s">
        <v>2767</v>
      </c>
      <c r="R110" s="158" t="s">
        <v>2768</v>
      </c>
    </row>
    <row r="111" spans="2:18" s="9" customFormat="1" x14ac:dyDescent="0.25">
      <c r="B111" s="792" t="str">
        <f t="array" ref="B111">IFERROR(INDEX($C$90:$C$124, MATCH(0, COUNTIF($B$89:B110, $C$90:$C$124&amp;"") + IF($C$90:$C$124="",1,0), 0)), "")</f>
        <v/>
      </c>
      <c r="C111" s="159" t="s">
        <v>2771</v>
      </c>
      <c r="D111" s="157" t="s">
        <v>2772</v>
      </c>
      <c r="E111" s="157" t="s">
        <v>1221</v>
      </c>
      <c r="F111" s="157" t="str">
        <f>CHOOSE(Translations!$C$1+1,'Reference Records'!C111,'Reference Records'!Q111,'Reference Records'!R111)</f>
        <v>SSRS: mejora de la calidad y la prestación de servicios integrados</v>
      </c>
      <c r="G111" s="157" t="s">
        <v>2773</v>
      </c>
      <c r="H111" s="162" t="s">
        <v>2774</v>
      </c>
      <c r="I111" s="157" t="str">
        <f t="array" ref="I111">IFERROR(INDEX($D$90:$D$124, MATCH(0, COUNTIF($I$89:I110, $D$90:$D$124&amp;"") + IF($D$90:$D$124="",1,0), 0)), "")</f>
        <v/>
      </c>
      <c r="J111" s="157" t="str">
        <f t="array" ref="J111">IFERROR(IF(INDEX($F$90:$F$124,MATCH(LEFT(I111,255),LEFT($D$90:$D$124,255),0))=0,"",INDEX($F$90:$F$124,MATCH(LEFT(I111,255),LEFT($D$90:$D$124,255),0))),"")</f>
        <v/>
      </c>
      <c r="K111" s="157" t="s">
        <v>2586</v>
      </c>
      <c r="L111" s="158"/>
      <c r="M111" s="158" t="s">
        <v>2775</v>
      </c>
      <c r="N111" s="157" t="str">
        <f t="shared" si="5"/>
        <v>MCI-00664</v>
      </c>
      <c r="O111" s="157"/>
      <c r="P111" s="158"/>
      <c r="Q111" s="158" t="s">
        <v>2776</v>
      </c>
      <c r="R111" s="158" t="s">
        <v>2777</v>
      </c>
    </row>
    <row r="112" spans="2:18" s="9" customFormat="1" x14ac:dyDescent="0.25">
      <c r="B112" s="792" t="str">
        <f t="array" ref="B112">IFERROR(INDEX($C$90:$C$124, MATCH(0, COUNTIF($B$89:B111, $C$90:$C$124&amp;"") + IF($C$90:$C$124="",1,0), 0)), "")</f>
        <v/>
      </c>
      <c r="C112" s="159" t="s">
        <v>2771</v>
      </c>
      <c r="D112" s="157" t="s">
        <v>2772</v>
      </c>
      <c r="E112" s="157" t="s">
        <v>274</v>
      </c>
      <c r="F112" s="157" t="str">
        <f>CHOOSE(Translations!$C$1+1,'Reference Records'!C112,'Reference Records'!Q112,'Reference Records'!R112)</f>
        <v>SSRS: mejora de la calidad y la prestación de servicios integrados</v>
      </c>
      <c r="G112" s="157" t="s">
        <v>2778</v>
      </c>
      <c r="H112" s="162" t="s">
        <v>2774</v>
      </c>
      <c r="I112" s="157" t="str">
        <f t="array" ref="I112">IFERROR(INDEX($D$90:$D$124, MATCH(0, COUNTIF($I$89:I111, $D$90:$D$124&amp;"") + IF($D$90:$D$124="",1,0), 0)), "")</f>
        <v/>
      </c>
      <c r="J112" s="157" t="str">
        <f t="array" ref="J112">IFERROR(IF(INDEX($F$90:$F$124,MATCH(LEFT(I112,255),LEFT($D$90:$D$124,255),0))=0,"",INDEX($F$90:$F$124,MATCH(LEFT(I112,255),LEFT($D$90:$D$124,255),0))),"")</f>
        <v/>
      </c>
      <c r="K112" s="157" t="s">
        <v>2586</v>
      </c>
      <c r="L112" s="158"/>
      <c r="M112" s="158" t="s">
        <v>2779</v>
      </c>
      <c r="N112" s="157" t="str">
        <f t="shared" si="5"/>
        <v>MCI-00664</v>
      </c>
      <c r="O112" s="157"/>
      <c r="P112" s="158"/>
      <c r="Q112" s="158" t="s">
        <v>2776</v>
      </c>
      <c r="R112" s="158" t="s">
        <v>2777</v>
      </c>
    </row>
    <row r="113" spans="1:18" s="9" customFormat="1" x14ac:dyDescent="0.25">
      <c r="B113" s="792" t="str">
        <f t="array" ref="B113">IFERROR(INDEX($C$90:$C$124, MATCH(0, COUNTIF($B$89:B112, $C$90:$C$124&amp;"") + IF($C$90:$C$124="",1,0), 0)), "")</f>
        <v/>
      </c>
      <c r="C113" s="159" t="s">
        <v>2780</v>
      </c>
      <c r="D113" s="157" t="s">
        <v>2781</v>
      </c>
      <c r="E113" s="157" t="s">
        <v>1221</v>
      </c>
      <c r="F113" s="157" t="str">
        <f>CHOOSE(Translations!$C$1+1,'Reference Records'!C113,'Reference Records'!Q113,'Reference Records'!R113)</f>
        <v>SSRS: sistemas de laboratorio</v>
      </c>
      <c r="G113" s="157" t="s">
        <v>2782</v>
      </c>
      <c r="H113" s="162" t="s">
        <v>2783</v>
      </c>
      <c r="I113" s="157" t="str">
        <f t="array" ref="I113">IFERROR(INDEX($D$90:$D$124, MATCH(0, COUNTIF($I$89:I112, $D$90:$D$124&amp;"") + IF($D$90:$D$124="",1,0), 0)), "")</f>
        <v/>
      </c>
      <c r="J113" s="157" t="str">
        <f t="array" ref="J113">IFERROR(IF(INDEX($F$90:$F$124,MATCH(LEFT(I113,255),LEFT($D$90:$D$124,255),0))=0,"",INDEX($F$90:$F$124,MATCH(LEFT(I113,255),LEFT($D$90:$D$124,255),0))),"")</f>
        <v/>
      </c>
      <c r="K113" s="157" t="s">
        <v>2586</v>
      </c>
      <c r="L113" s="158"/>
      <c r="M113" s="158" t="s">
        <v>2784</v>
      </c>
      <c r="N113" s="157" t="str">
        <f t="shared" si="5"/>
        <v>MCI-00668</v>
      </c>
      <c r="O113" s="157"/>
      <c r="P113" s="158"/>
      <c r="Q113" s="158" t="s">
        <v>2785</v>
      </c>
      <c r="R113" s="158" t="s">
        <v>2786</v>
      </c>
    </row>
    <row r="114" spans="1:18" s="9" customFormat="1" x14ac:dyDescent="0.25">
      <c r="B114" s="792" t="str">
        <f t="array" ref="B114">IFERROR(INDEX($C$90:$C$124, MATCH(0, COUNTIF($B$89:B113, $C$90:$C$124&amp;"") + IF($C$90:$C$124="",1,0), 0)), "")</f>
        <v/>
      </c>
      <c r="C114" s="159" t="s">
        <v>2780</v>
      </c>
      <c r="D114" s="157" t="s">
        <v>2781</v>
      </c>
      <c r="E114" s="157" t="s">
        <v>274</v>
      </c>
      <c r="F114" s="157" t="str">
        <f>CHOOSE(Translations!$C$1+1,'Reference Records'!C114,'Reference Records'!Q114,'Reference Records'!R114)</f>
        <v>SSRS: sistemas de laboratorio</v>
      </c>
      <c r="G114" s="157" t="s">
        <v>2787</v>
      </c>
      <c r="H114" s="162" t="s">
        <v>2783</v>
      </c>
      <c r="I114" s="157" t="str">
        <f t="array" ref="I114">IFERROR(INDEX($D$90:$D$124, MATCH(0, COUNTIF($I$89:I113, $D$90:$D$124&amp;"") + IF($D$90:$D$124="",1,0), 0)), "")</f>
        <v/>
      </c>
      <c r="J114" s="157" t="str">
        <f t="array" ref="J114">IFERROR(IF(INDEX($F$90:$F$124,MATCH(LEFT(I114,255),LEFT($D$90:$D$124,255),0))=0,"",INDEX($F$90:$F$124,MATCH(LEFT(I114,255),LEFT($D$90:$D$124,255),0))),"")</f>
        <v/>
      </c>
      <c r="K114" s="157" t="s">
        <v>2586</v>
      </c>
      <c r="L114" s="158"/>
      <c r="M114" s="158" t="s">
        <v>2788</v>
      </c>
      <c r="N114" s="157" t="str">
        <f t="shared" si="5"/>
        <v>MCI-00668</v>
      </c>
      <c r="O114" s="157"/>
      <c r="P114" s="158"/>
      <c r="Q114" s="158" t="s">
        <v>2785</v>
      </c>
      <c r="R114" s="158" t="s">
        <v>2786</v>
      </c>
    </row>
    <row r="115" spans="1:18" s="9" customFormat="1" x14ac:dyDescent="0.25">
      <c r="B115" s="792" t="str">
        <f t="array" ref="B115">IFERROR(INDEX($C$90:$C$124, MATCH(0, COUNTIF($B$89:B114, $C$90:$C$124&amp;"") + IF($C$90:$C$124="",1,0), 0)), "")</f>
        <v/>
      </c>
      <c r="C115" s="159" t="s">
        <v>2789</v>
      </c>
      <c r="D115" s="157" t="s">
        <v>2790</v>
      </c>
      <c r="E115" s="157" t="s">
        <v>1221</v>
      </c>
      <c r="F115" s="157" t="str">
        <f>CHOOSE(Translations!$C$1+1,'Reference Records'!C115,'Reference Records'!Q115,'Reference Records'!R115)</f>
        <v>Atención y prevención de la tuberculosis</v>
      </c>
      <c r="G115" s="157" t="s">
        <v>2791</v>
      </c>
      <c r="H115" s="162" t="s">
        <v>2792</v>
      </c>
      <c r="I115" s="157" t="str">
        <f t="array" ref="I115">IFERROR(INDEX($D$90:$D$124, MATCH(0, COUNTIF($I$89:I114, $D$90:$D$124&amp;"") + IF($D$90:$D$124="",1,0), 0)), "")</f>
        <v/>
      </c>
      <c r="J115" s="157" t="str">
        <f t="array" ref="J115">IFERROR(IF(INDEX($F$90:$F$124,MATCH(LEFT(I115,255),LEFT($D$90:$D$124,255),0))=0,"",INDEX($F$90:$F$124,MATCH(LEFT(I115,255),LEFT($D$90:$D$124,255),0))),"")</f>
        <v/>
      </c>
      <c r="K115" s="157" t="s">
        <v>2586</v>
      </c>
      <c r="L115" s="158"/>
      <c r="M115" s="158" t="s">
        <v>2793</v>
      </c>
      <c r="N115" s="157" t="str">
        <f t="shared" si="5"/>
        <v>MCI-00653</v>
      </c>
      <c r="O115" s="157"/>
      <c r="P115" s="158"/>
      <c r="Q115" s="158" t="s">
        <v>2794</v>
      </c>
      <c r="R115" s="158" t="s">
        <v>2795</v>
      </c>
    </row>
    <row r="116" spans="1:18" s="9" customFormat="1" x14ac:dyDescent="0.25">
      <c r="B116" s="792" t="str">
        <f t="array" ref="B116">IFERROR(INDEX($C$90:$C$124, MATCH(0, COUNTIF($B$89:B115, $C$90:$C$124&amp;"") + IF($C$90:$C$124="",1,0), 0)), "")</f>
        <v/>
      </c>
      <c r="C116" s="159" t="s">
        <v>2796</v>
      </c>
      <c r="D116" s="157" t="s">
        <v>2797</v>
      </c>
      <c r="E116" s="157" t="s">
        <v>1221</v>
      </c>
      <c r="F116" s="157" t="str">
        <f>CHOOSE(Translations!$C$1+1,'Reference Records'!C116,'Reference Records'!Q116,'Reference Records'!R116)</f>
        <v>TB/VIH</v>
      </c>
      <c r="G116" s="157" t="s">
        <v>2798</v>
      </c>
      <c r="H116" s="162" t="s">
        <v>2799</v>
      </c>
      <c r="I116" s="157" t="str">
        <f t="array" ref="I116">IFERROR(INDEX($D$90:$D$124, MATCH(0, COUNTIF($I$89:I115, $D$90:$D$124&amp;"") + IF($D$90:$D$124="",1,0), 0)), "")</f>
        <v/>
      </c>
      <c r="J116" s="157" t="str">
        <f t="array" ref="J116">IFERROR(IF(INDEX($F$90:$F$124,MATCH(LEFT(I116,255),LEFT($D$90:$D$124,255),0))=0,"",INDEX($F$90:$F$124,MATCH(LEFT(I116,255),LEFT($D$90:$D$124,255),0))),"")</f>
        <v/>
      </c>
      <c r="K116" s="157" t="s">
        <v>2586</v>
      </c>
      <c r="L116" s="158"/>
      <c r="M116" s="158" t="s">
        <v>2800</v>
      </c>
      <c r="N116" s="157" t="str">
        <f t="shared" si="5"/>
        <v>MCI-00656</v>
      </c>
      <c r="O116" s="157"/>
      <c r="P116" s="158"/>
      <c r="Q116" s="158" t="s">
        <v>2801</v>
      </c>
      <c r="R116" s="158" t="s">
        <v>2802</v>
      </c>
    </row>
    <row r="117" spans="1:18" s="9" customFormat="1" x14ac:dyDescent="0.25">
      <c r="C117" s="159"/>
      <c r="D117" s="157"/>
      <c r="E117" s="157"/>
      <c r="F117" s="161"/>
      <c r="G117" s="157"/>
      <c r="H117" s="160"/>
      <c r="I117" s="157"/>
      <c r="J117" s="157"/>
      <c r="K117" s="157"/>
      <c r="L117" s="157"/>
      <c r="M117" s="158"/>
    </row>
    <row r="118" spans="1:18" s="9" customFormat="1" x14ac:dyDescent="0.25">
      <c r="C118" s="159"/>
      <c r="D118" s="157"/>
      <c r="E118" s="157"/>
      <c r="F118" s="161"/>
      <c r="G118" s="157"/>
      <c r="H118" s="160"/>
      <c r="I118" s="157"/>
      <c r="J118" s="157"/>
      <c r="K118" s="157"/>
      <c r="L118" s="157"/>
      <c r="M118" s="158"/>
    </row>
    <row r="119" spans="1:18" s="9" customFormat="1" x14ac:dyDescent="0.25">
      <c r="C119" s="159"/>
      <c r="D119" s="157"/>
      <c r="E119" s="157"/>
      <c r="F119" s="161"/>
      <c r="G119" s="157"/>
      <c r="H119" s="160"/>
      <c r="I119" s="157"/>
      <c r="J119" s="157"/>
      <c r="K119" s="157"/>
      <c r="L119" s="157"/>
      <c r="M119" s="158"/>
    </row>
    <row r="120" spans="1:18" s="9" customFormat="1" x14ac:dyDescent="0.25">
      <c r="C120" s="159"/>
      <c r="D120" s="157"/>
      <c r="E120" s="157"/>
      <c r="F120" s="161"/>
      <c r="G120" s="157"/>
      <c r="H120" s="160"/>
      <c r="I120" s="157"/>
      <c r="J120" s="157"/>
      <c r="K120" s="157"/>
      <c r="L120" s="157"/>
      <c r="M120" s="158"/>
    </row>
    <row r="121" spans="1:18" s="9" customFormat="1" x14ac:dyDescent="0.25">
      <c r="C121" s="159"/>
      <c r="D121" s="157"/>
      <c r="E121" s="157"/>
      <c r="F121" s="161"/>
      <c r="G121" s="157"/>
      <c r="H121" s="160"/>
      <c r="I121" s="157"/>
      <c r="J121" s="157"/>
      <c r="K121" s="157"/>
      <c r="L121" s="157"/>
      <c r="M121" s="158"/>
    </row>
    <row r="122" spans="1:18" s="9" customFormat="1" x14ac:dyDescent="0.25">
      <c r="C122" s="159"/>
      <c r="D122" s="157"/>
      <c r="E122" s="157"/>
      <c r="F122" s="161"/>
      <c r="G122" s="157"/>
      <c r="H122" s="160"/>
      <c r="I122" s="157"/>
      <c r="J122" s="157"/>
      <c r="K122" s="157"/>
      <c r="L122" s="157"/>
      <c r="M122" s="158"/>
    </row>
    <row r="123" spans="1:18" s="9" customFormat="1" x14ac:dyDescent="0.25">
      <c r="C123" s="159"/>
      <c r="D123" s="157"/>
      <c r="E123" s="157"/>
      <c r="F123" s="161"/>
      <c r="G123" s="157"/>
      <c r="H123" s="160"/>
      <c r="I123" s="157"/>
      <c r="J123" s="157"/>
      <c r="K123" s="157"/>
      <c r="L123" s="157"/>
      <c r="M123" s="158"/>
    </row>
    <row r="125" spans="1:18" ht="13" x14ac:dyDescent="0.3">
      <c r="A125" s="2" t="s">
        <v>59</v>
      </c>
    </row>
    <row r="126" spans="1:18" x14ac:dyDescent="0.25">
      <c r="A126" s="794" t="s">
        <v>1</v>
      </c>
      <c r="B126" s="794" t="s">
        <v>107</v>
      </c>
      <c r="C126" s="794" t="s">
        <v>447</v>
      </c>
      <c r="D126" s="794" t="s">
        <v>45</v>
      </c>
      <c r="E126" s="794" t="s">
        <v>48</v>
      </c>
      <c r="F126" s="794" t="s">
        <v>103</v>
      </c>
      <c r="G126" s="794" t="s">
        <v>104</v>
      </c>
      <c r="H126" s="794" t="s">
        <v>113</v>
      </c>
      <c r="I126" s="794" t="s">
        <v>106</v>
      </c>
      <c r="J126" s="794" t="s">
        <v>105</v>
      </c>
      <c r="K126" s="794" t="s">
        <v>67</v>
      </c>
      <c r="L126" s="794" t="s">
        <v>446</v>
      </c>
      <c r="M126" s="794" t="s">
        <v>444</v>
      </c>
      <c r="N126" s="794" t="s">
        <v>285</v>
      </c>
    </row>
    <row r="127" spans="1:18" hidden="1" x14ac:dyDescent="0.25">
      <c r="A127" s="794" t="s">
        <v>102</v>
      </c>
      <c r="B127" s="795" t="s">
        <v>79</v>
      </c>
      <c r="C127" s="794" t="str">
        <f>CHOOSE(Translations!$C$1+1,K127,L127,M127)</f>
        <v>[Name - ES]</v>
      </c>
      <c r="D127" s="795" t="s">
        <v>44</v>
      </c>
      <c r="E127" s="794" t="s">
        <v>47</v>
      </c>
      <c r="F127" s="795" t="str">
        <f>B127</f>
        <v>[Name ID]</v>
      </c>
      <c r="G127" s="794" t="str">
        <f>A127&amp;C127</f>
        <v>[Module (Name)][Name - ES]</v>
      </c>
      <c r="H127" s="794" t="str">
        <f>A127&amp;C127</f>
        <v>[Module (Name)][Name - ES]</v>
      </c>
      <c r="I127" s="795" t="str">
        <f>F127</f>
        <v>[Name ID]</v>
      </c>
      <c r="J127" s="794"/>
      <c r="K127" s="797" t="s">
        <v>52</v>
      </c>
      <c r="L127" s="795" t="s">
        <v>445</v>
      </c>
      <c r="M127" s="795" t="s">
        <v>443</v>
      </c>
      <c r="N127" s="794" t="s">
        <v>284</v>
      </c>
    </row>
    <row r="128" spans="1:18" s="9" customFormat="1" x14ac:dyDescent="0.25">
      <c r="A128" s="794" t="s">
        <v>2790</v>
      </c>
      <c r="B128" s="794" t="s">
        <v>2979</v>
      </c>
      <c r="C128" s="794" t="str">
        <f>CHOOSE(Translations!$C$1+1,K128,L128,M128)</f>
        <v>Detección y diagnóstico de casos (Atención y prevención de la tuberculosis)</v>
      </c>
      <c r="D128" s="794"/>
      <c r="E128" s="794" t="s">
        <v>2980</v>
      </c>
      <c r="F128" s="795" t="str">
        <f t="shared" ref="F128:F191" si="6">B128</f>
        <v>MCI-00711</v>
      </c>
      <c r="G128" s="794" t="str">
        <f t="shared" ref="G128:G191" si="7">A128&amp;C128</f>
        <v>MCI-00653Detección y diagnóstico de casos (Atención y prevención de la tuberculosis)</v>
      </c>
      <c r="H128" s="794" t="str">
        <f t="shared" ref="H128:H191" si="8">A128&amp;C128</f>
        <v>MCI-00653Detección y diagnóstico de casos (Atención y prevención de la tuberculosis)</v>
      </c>
      <c r="I128" s="795" t="str">
        <f t="shared" ref="I128:I191" si="9">F128</f>
        <v>MCI-00711</v>
      </c>
      <c r="J128" s="794"/>
      <c r="K128" s="797" t="s">
        <v>2981</v>
      </c>
      <c r="L128" s="795" t="s">
        <v>2982</v>
      </c>
      <c r="M128" s="795" t="s">
        <v>2983</v>
      </c>
      <c r="N128" s="794" t="s">
        <v>2586</v>
      </c>
    </row>
    <row r="129" spans="1:14" s="9" customFormat="1" x14ac:dyDescent="0.25">
      <c r="A129" s="794" t="s">
        <v>2790</v>
      </c>
      <c r="B129" s="794" t="s">
        <v>2984</v>
      </c>
      <c r="C129" s="794" t="str">
        <f>CHOOSE(Translations!$C$1+1,K129,L129,M129)</f>
        <v>Actividades de colaboración con otros programas y sectores (Atención y prevención de la tuberculosis)</v>
      </c>
      <c r="D129" s="794"/>
      <c r="E129" s="794" t="s">
        <v>2985</v>
      </c>
      <c r="F129" s="795" t="str">
        <f t="shared" si="6"/>
        <v>MCI-00721</v>
      </c>
      <c r="G129" s="794" t="str">
        <f t="shared" si="7"/>
        <v>MCI-00653Actividades de colaboración con otros programas y sectores (Atención y prevención de la tuberculosis)</v>
      </c>
      <c r="H129" s="794" t="str">
        <f t="shared" si="8"/>
        <v>MCI-00653Actividades de colaboración con otros programas y sectores (Atención y prevención de la tuberculosis)</v>
      </c>
      <c r="I129" s="795" t="str">
        <f t="shared" si="9"/>
        <v>MCI-00721</v>
      </c>
      <c r="J129" s="794"/>
      <c r="K129" s="797" t="s">
        <v>2986</v>
      </c>
      <c r="L129" s="795" t="s">
        <v>2987</v>
      </c>
      <c r="M129" s="795" t="s">
        <v>2988</v>
      </c>
      <c r="N129" s="794" t="s">
        <v>2586</v>
      </c>
    </row>
    <row r="130" spans="1:14" s="9" customFormat="1" x14ac:dyDescent="0.25">
      <c r="A130" s="794" t="s">
        <v>2790</v>
      </c>
      <c r="B130" s="794" t="s">
        <v>2989</v>
      </c>
      <c r="C130" s="794" t="str">
        <f>CHOOSE(Translations!$C$1+1,K130,L130,M130)</f>
        <v>Prestación de servicios de atención de la tuberculosis en la comunidad</v>
      </c>
      <c r="D130" s="794"/>
      <c r="E130" s="794" t="s">
        <v>2990</v>
      </c>
      <c r="F130" s="795" t="str">
        <f t="shared" si="6"/>
        <v>MCI-00715</v>
      </c>
      <c r="G130" s="794" t="str">
        <f t="shared" si="7"/>
        <v>MCI-00653Prestación de servicios de atención de la tuberculosis en la comunidad</v>
      </c>
      <c r="H130" s="794" t="str">
        <f t="shared" si="8"/>
        <v>MCI-00653Prestación de servicios de atención de la tuberculosis en la comunidad</v>
      </c>
      <c r="I130" s="795" t="str">
        <f t="shared" si="9"/>
        <v>MCI-00715</v>
      </c>
      <c r="J130" s="794"/>
      <c r="K130" s="797" t="s">
        <v>2991</v>
      </c>
      <c r="L130" s="795" t="s">
        <v>2992</v>
      </c>
      <c r="M130" s="795" t="s">
        <v>2993</v>
      </c>
      <c r="N130" s="794" t="s">
        <v>2586</v>
      </c>
    </row>
    <row r="131" spans="1:14" s="9" customFormat="1" x14ac:dyDescent="0.25">
      <c r="A131" s="794" t="s">
        <v>2790</v>
      </c>
      <c r="B131" s="794" t="s">
        <v>2994</v>
      </c>
      <c r="C131" s="794" t="str">
        <f>CHOOSE(Translations!$C$1+1,K131,L131,M131)</f>
        <v>Implicar a todos los proveedores de atención (Atención y prevención de la tuberculosis)</v>
      </c>
      <c r="D131" s="794"/>
      <c r="E131" s="794" t="s">
        <v>2995</v>
      </c>
      <c r="F131" s="795" t="str">
        <f t="shared" si="6"/>
        <v>MCI-00714</v>
      </c>
      <c r="G131" s="794" t="str">
        <f t="shared" si="7"/>
        <v>MCI-00653Implicar a todos los proveedores de atención (Atención y prevención de la tuberculosis)</v>
      </c>
      <c r="H131" s="794" t="str">
        <f t="shared" si="8"/>
        <v>MCI-00653Implicar a todos los proveedores de atención (Atención y prevención de la tuberculosis)</v>
      </c>
      <c r="I131" s="795" t="str">
        <f t="shared" si="9"/>
        <v>MCI-00714</v>
      </c>
      <c r="J131" s="794"/>
      <c r="K131" s="797" t="s">
        <v>2996</v>
      </c>
      <c r="L131" s="795" t="s">
        <v>2997</v>
      </c>
      <c r="M131" s="795" t="s">
        <v>2998</v>
      </c>
      <c r="N131" s="794" t="s">
        <v>2586</v>
      </c>
    </row>
    <row r="132" spans="1:14" s="9" customFormat="1" x14ac:dyDescent="0.25">
      <c r="A132" s="794" t="s">
        <v>2790</v>
      </c>
      <c r="B132" s="794" t="s">
        <v>2999</v>
      </c>
      <c r="C132" s="794" t="str">
        <f>CHOOSE(Translations!$C$1+1,K132,L132,M132)</f>
        <v>Poblaciones clave (Atención y prevención de la tuberculosis): niños</v>
      </c>
      <c r="D132" s="794"/>
      <c r="E132" s="794" t="s">
        <v>3000</v>
      </c>
      <c r="F132" s="795" t="str">
        <f t="shared" si="6"/>
        <v>MCI-00716</v>
      </c>
      <c r="G132" s="794" t="str">
        <f t="shared" si="7"/>
        <v>MCI-00653Poblaciones clave (Atención y prevención de la tuberculosis): niños</v>
      </c>
      <c r="H132" s="794" t="str">
        <f t="shared" si="8"/>
        <v>MCI-00653Poblaciones clave (Atención y prevención de la tuberculosis): niños</v>
      </c>
      <c r="I132" s="795" t="str">
        <f t="shared" si="9"/>
        <v>MCI-00716</v>
      </c>
      <c r="J132" s="794"/>
      <c r="K132" s="797" t="s">
        <v>3001</v>
      </c>
      <c r="L132" s="795" t="s">
        <v>3002</v>
      </c>
      <c r="M132" s="795" t="s">
        <v>3003</v>
      </c>
      <c r="N132" s="794" t="s">
        <v>2586</v>
      </c>
    </row>
    <row r="133" spans="1:14" s="9" customFormat="1" x14ac:dyDescent="0.25">
      <c r="A133" s="794" t="s">
        <v>2790</v>
      </c>
      <c r="B133" s="794" t="s">
        <v>3004</v>
      </c>
      <c r="C133" s="794" t="str">
        <f>CHOOSE(Translations!$C$1+1,K133,L133,M133)</f>
        <v>Poblaciones clave (Atención y prevención de la tuberculosis): mineros y comunidades mineras</v>
      </c>
      <c r="D133" s="794"/>
      <c r="E133" s="794" t="s">
        <v>3005</v>
      </c>
      <c r="F133" s="795" t="str">
        <f t="shared" si="6"/>
        <v>MCI-00719</v>
      </c>
      <c r="G133" s="794" t="str">
        <f t="shared" si="7"/>
        <v>MCI-00653Poblaciones clave (Atención y prevención de la tuberculosis): mineros y comunidades mineras</v>
      </c>
      <c r="H133" s="794" t="str">
        <f t="shared" si="8"/>
        <v>MCI-00653Poblaciones clave (Atención y prevención de la tuberculosis): mineros y comunidades mineras</v>
      </c>
      <c r="I133" s="795" t="str">
        <f t="shared" si="9"/>
        <v>MCI-00719</v>
      </c>
      <c r="J133" s="794"/>
      <c r="K133" s="797" t="s">
        <v>3006</v>
      </c>
      <c r="L133" s="795" t="s">
        <v>3007</v>
      </c>
      <c r="M133" s="795" t="s">
        <v>3008</v>
      </c>
      <c r="N133" s="794" t="s">
        <v>2586</v>
      </c>
    </row>
    <row r="134" spans="1:14" s="9" customFormat="1" x14ac:dyDescent="0.25">
      <c r="A134" s="794" t="s">
        <v>2790</v>
      </c>
      <c r="B134" s="794" t="s">
        <v>3009</v>
      </c>
      <c r="C134" s="794" t="str">
        <f>CHOOSE(Translations!$C$1+1,K134,L134,M134)</f>
        <v>Poblaciones clave (Atención y prevención de la tuberculosis): poblaciones móviles (refugiados, migrantes y personas desplazadas internamente)</v>
      </c>
      <c r="D134" s="794"/>
      <c r="E134" s="794" t="s">
        <v>3010</v>
      </c>
      <c r="F134" s="795" t="str">
        <f t="shared" si="6"/>
        <v>MCI-00718</v>
      </c>
      <c r="G134" s="794" t="str">
        <f t="shared" si="7"/>
        <v>MCI-00653Poblaciones clave (Atención y prevención de la tuberculosis): poblaciones móviles (refugiados, migrantes y personas desplazadas internamente)</v>
      </c>
      <c r="H134" s="794" t="str">
        <f t="shared" si="8"/>
        <v>MCI-00653Poblaciones clave (Atención y prevención de la tuberculosis): poblaciones móviles (refugiados, migrantes y personas desplazadas internamente)</v>
      </c>
      <c r="I134" s="795" t="str">
        <f t="shared" si="9"/>
        <v>MCI-00718</v>
      </c>
      <c r="J134" s="794"/>
      <c r="K134" s="797" t="s">
        <v>3011</v>
      </c>
      <c r="L134" s="795" t="s">
        <v>3012</v>
      </c>
      <c r="M134" s="795" t="s">
        <v>3013</v>
      </c>
      <c r="N134" s="794" t="s">
        <v>2586</v>
      </c>
    </row>
    <row r="135" spans="1:14" s="9" customFormat="1" x14ac:dyDescent="0.25">
      <c r="A135" s="794" t="s">
        <v>2790</v>
      </c>
      <c r="B135" s="794" t="s">
        <v>3014</v>
      </c>
      <c r="C135" s="794" t="str">
        <f>CHOOSE(Translations!$C$1+1,K135,L135,M135)</f>
        <v>Poblaciones clave (Atención y prevención de la tuberculosis): otros</v>
      </c>
      <c r="D135" s="794"/>
      <c r="E135" s="794" t="s">
        <v>3015</v>
      </c>
      <c r="F135" s="795" t="str">
        <f t="shared" si="6"/>
        <v>MCI-00720</v>
      </c>
      <c r="G135" s="794" t="str">
        <f t="shared" si="7"/>
        <v>MCI-00653Poblaciones clave (Atención y prevención de la tuberculosis): otros</v>
      </c>
      <c r="H135" s="794" t="str">
        <f t="shared" si="8"/>
        <v>MCI-00653Poblaciones clave (Atención y prevención de la tuberculosis): otros</v>
      </c>
      <c r="I135" s="795" t="str">
        <f t="shared" si="9"/>
        <v>MCI-00720</v>
      </c>
      <c r="J135" s="794"/>
      <c r="K135" s="797" t="s">
        <v>3016</v>
      </c>
      <c r="L135" s="795" t="s">
        <v>3017</v>
      </c>
      <c r="M135" s="795" t="s">
        <v>3018</v>
      </c>
      <c r="N135" s="794" t="s">
        <v>2586</v>
      </c>
    </row>
    <row r="136" spans="1:14" s="9" customFormat="1" x14ac:dyDescent="0.25">
      <c r="A136" s="794" t="s">
        <v>2790</v>
      </c>
      <c r="B136" s="794" t="s">
        <v>3019</v>
      </c>
      <c r="C136" s="794" t="str">
        <f>CHOOSE(Translations!$C$1+1,K136,L136,M136)</f>
        <v>Poblaciones clave (Atención y prevención de la tuberculosis): reclusos</v>
      </c>
      <c r="D136" s="794"/>
      <c r="E136" s="794" t="s">
        <v>3020</v>
      </c>
      <c r="F136" s="795" t="str">
        <f t="shared" si="6"/>
        <v>MCI-00717</v>
      </c>
      <c r="G136" s="794" t="str">
        <f t="shared" si="7"/>
        <v>MCI-00653Poblaciones clave (Atención y prevención de la tuberculosis): reclusos</v>
      </c>
      <c r="H136" s="794" t="str">
        <f t="shared" si="8"/>
        <v>MCI-00653Poblaciones clave (Atención y prevención de la tuberculosis): reclusos</v>
      </c>
      <c r="I136" s="795" t="str">
        <f t="shared" si="9"/>
        <v>MCI-00717</v>
      </c>
      <c r="J136" s="794"/>
      <c r="K136" s="797" t="s">
        <v>3021</v>
      </c>
      <c r="L136" s="795" t="s">
        <v>3022</v>
      </c>
      <c r="M136" s="795" t="s">
        <v>3023</v>
      </c>
      <c r="N136" s="794" t="s">
        <v>2586</v>
      </c>
    </row>
    <row r="137" spans="1:14" s="9" customFormat="1" x14ac:dyDescent="0.25">
      <c r="A137" s="794" t="s">
        <v>2790</v>
      </c>
      <c r="B137" s="794" t="s">
        <v>3024</v>
      </c>
      <c r="C137" s="794" t="str">
        <f>CHOOSE(Translations!$C$1+1,K137,L137,M137)</f>
        <v>Prevención (Atención y prevención de la tuberculosis)</v>
      </c>
      <c r="D137" s="794"/>
      <c r="E137" s="794" t="s">
        <v>3025</v>
      </c>
      <c r="F137" s="795" t="str">
        <f t="shared" si="6"/>
        <v>MCI-00713</v>
      </c>
      <c r="G137" s="794" t="str">
        <f t="shared" si="7"/>
        <v>MCI-00653Prevención (Atención y prevención de la tuberculosis)</v>
      </c>
      <c r="H137" s="794" t="str">
        <f t="shared" si="8"/>
        <v>MCI-00653Prevención (Atención y prevención de la tuberculosis)</v>
      </c>
      <c r="I137" s="795" t="str">
        <f t="shared" si="9"/>
        <v>MCI-00713</v>
      </c>
      <c r="J137" s="794"/>
      <c r="K137" s="797" t="s">
        <v>3026</v>
      </c>
      <c r="L137" s="795" t="s">
        <v>3027</v>
      </c>
      <c r="M137" s="795" t="s">
        <v>3028</v>
      </c>
      <c r="N137" s="794" t="s">
        <v>2586</v>
      </c>
    </row>
    <row r="138" spans="1:14" s="9" customFormat="1" x14ac:dyDescent="0.25">
      <c r="A138" s="794" t="s">
        <v>2790</v>
      </c>
      <c r="B138" s="794" t="s">
        <v>3029</v>
      </c>
      <c r="C138" s="794" t="str">
        <f>CHOOSE(Translations!$C$1+1,K138,L138,M138)</f>
        <v>Tratamiento (Atención y prevención de la tuberculosis)</v>
      </c>
      <c r="D138" s="794"/>
      <c r="E138" s="794" t="s">
        <v>3030</v>
      </c>
      <c r="F138" s="795" t="str">
        <f t="shared" si="6"/>
        <v>MCI-00712</v>
      </c>
      <c r="G138" s="794" t="str">
        <f t="shared" si="7"/>
        <v>MCI-00653Tratamiento (Atención y prevención de la tuberculosis)</v>
      </c>
      <c r="H138" s="794" t="str">
        <f t="shared" si="8"/>
        <v>MCI-00653Tratamiento (Atención y prevención de la tuberculosis)</v>
      </c>
      <c r="I138" s="795" t="str">
        <f t="shared" si="9"/>
        <v>MCI-00712</v>
      </c>
      <c r="J138" s="794"/>
      <c r="K138" s="797" t="s">
        <v>3031</v>
      </c>
      <c r="L138" s="795" t="s">
        <v>3032</v>
      </c>
      <c r="M138" s="795" t="s">
        <v>3033</v>
      </c>
      <c r="N138" s="794" t="s">
        <v>2586</v>
      </c>
    </row>
    <row r="139" spans="1:14" s="9" customFormat="1" x14ac:dyDescent="0.25">
      <c r="A139" s="794" t="s">
        <v>2686</v>
      </c>
      <c r="B139" s="794" t="s">
        <v>3034</v>
      </c>
      <c r="C139" s="794" t="str">
        <f>CHOOSE(Translations!$C$1+1,K139,L139,M139)</f>
        <v>Detección y diagnóstico de casos (Tuberculosis multirresistente)</v>
      </c>
      <c r="D139" s="794"/>
      <c r="E139" s="794" t="s">
        <v>3035</v>
      </c>
      <c r="F139" s="795" t="str">
        <f t="shared" si="6"/>
        <v>MCI-00722</v>
      </c>
      <c r="G139" s="794" t="str">
        <f t="shared" si="7"/>
        <v>MCI-00654Detección y diagnóstico de casos (Tuberculosis multirresistente)</v>
      </c>
      <c r="H139" s="794" t="str">
        <f t="shared" si="8"/>
        <v>MCI-00654Detección y diagnóstico de casos (Tuberculosis multirresistente)</v>
      </c>
      <c r="I139" s="795" t="str">
        <f t="shared" si="9"/>
        <v>MCI-00722</v>
      </c>
      <c r="J139" s="794"/>
      <c r="K139" s="797" t="s">
        <v>3036</v>
      </c>
      <c r="L139" s="795" t="s">
        <v>3037</v>
      </c>
      <c r="M139" s="795" t="s">
        <v>3038</v>
      </c>
      <c r="N139" s="794" t="s">
        <v>2586</v>
      </c>
    </row>
    <row r="140" spans="1:14" s="9" customFormat="1" x14ac:dyDescent="0.25">
      <c r="A140" s="794" t="s">
        <v>2686</v>
      </c>
      <c r="B140" s="794" t="s">
        <v>3039</v>
      </c>
      <c r="C140" s="794" t="str">
        <f>CHOOSE(Translations!$C$1+1,K140,L140,M140)</f>
        <v>Actividades de colaboración con otros programas y sectores (Tuberculosis multirresistente)</v>
      </c>
      <c r="D140" s="794"/>
      <c r="E140" s="794" t="s">
        <v>3040</v>
      </c>
      <c r="F140" s="795" t="str">
        <f t="shared" si="6"/>
        <v>MCI-00732</v>
      </c>
      <c r="G140" s="794" t="str">
        <f t="shared" si="7"/>
        <v>MCI-00654Actividades de colaboración con otros programas y sectores (Tuberculosis multirresistente)</v>
      </c>
      <c r="H140" s="794" t="str">
        <f t="shared" si="8"/>
        <v>MCI-00654Actividades de colaboración con otros programas y sectores (Tuberculosis multirresistente)</v>
      </c>
      <c r="I140" s="795" t="str">
        <f t="shared" si="9"/>
        <v>MCI-00732</v>
      </c>
      <c r="J140" s="794"/>
      <c r="K140" s="797" t="s">
        <v>3041</v>
      </c>
      <c r="L140" s="795" t="s">
        <v>3042</v>
      </c>
      <c r="M140" s="795" t="s">
        <v>3043</v>
      </c>
      <c r="N140" s="794" t="s">
        <v>2586</v>
      </c>
    </row>
    <row r="141" spans="1:14" s="9" customFormat="1" x14ac:dyDescent="0.25">
      <c r="A141" s="794" t="s">
        <v>2686</v>
      </c>
      <c r="B141" s="794" t="s">
        <v>3044</v>
      </c>
      <c r="C141" s="794" t="str">
        <f>CHOOSE(Translations!$C$1+1,K141,L141,M141)</f>
        <v>Prestación de servicios de atención de la tuberculosis multirresistente en la comunidad</v>
      </c>
      <c r="D141" s="794"/>
      <c r="E141" s="794" t="s">
        <v>3045</v>
      </c>
      <c r="F141" s="795" t="str">
        <f t="shared" si="6"/>
        <v>MCI-00726</v>
      </c>
      <c r="G141" s="794" t="str">
        <f t="shared" si="7"/>
        <v>MCI-00654Prestación de servicios de atención de la tuberculosis multirresistente en la comunidad</v>
      </c>
      <c r="H141" s="794" t="str">
        <f t="shared" si="8"/>
        <v>MCI-00654Prestación de servicios de atención de la tuberculosis multirresistente en la comunidad</v>
      </c>
      <c r="I141" s="795" t="str">
        <f t="shared" si="9"/>
        <v>MCI-00726</v>
      </c>
      <c r="J141" s="794"/>
      <c r="K141" s="797" t="s">
        <v>3046</v>
      </c>
      <c r="L141" s="795" t="s">
        <v>3047</v>
      </c>
      <c r="M141" s="795" t="s">
        <v>3048</v>
      </c>
      <c r="N141" s="794" t="s">
        <v>2586</v>
      </c>
    </row>
    <row r="142" spans="1:14" s="9" customFormat="1" x14ac:dyDescent="0.25">
      <c r="A142" s="794" t="s">
        <v>2686</v>
      </c>
      <c r="B142" s="794" t="s">
        <v>3049</v>
      </c>
      <c r="C142" s="794" t="str">
        <f>CHOOSE(Translations!$C$1+1,K142,L142,M142)</f>
        <v>Implicar a todos los proveedores de atención (Tuberculosis multirresistente)</v>
      </c>
      <c r="D142" s="794"/>
      <c r="E142" s="794" t="s">
        <v>3050</v>
      </c>
      <c r="F142" s="795" t="str">
        <f t="shared" si="6"/>
        <v>MCI-00725</v>
      </c>
      <c r="G142" s="794" t="str">
        <f t="shared" si="7"/>
        <v>MCI-00654Implicar a todos los proveedores de atención (Tuberculosis multirresistente)</v>
      </c>
      <c r="H142" s="794" t="str">
        <f t="shared" si="8"/>
        <v>MCI-00654Implicar a todos los proveedores de atención (Tuberculosis multirresistente)</v>
      </c>
      <c r="I142" s="795" t="str">
        <f t="shared" si="9"/>
        <v>MCI-00725</v>
      </c>
      <c r="J142" s="794"/>
      <c r="K142" s="797" t="s">
        <v>3051</v>
      </c>
      <c r="L142" s="795" t="s">
        <v>3052</v>
      </c>
      <c r="M142" s="795" t="s">
        <v>3053</v>
      </c>
      <c r="N142" s="794" t="s">
        <v>2586</v>
      </c>
    </row>
    <row r="143" spans="1:14" s="9" customFormat="1" x14ac:dyDescent="0.25">
      <c r="A143" s="794" t="s">
        <v>2686</v>
      </c>
      <c r="B143" s="794" t="s">
        <v>3054</v>
      </c>
      <c r="C143" s="794" t="str">
        <f>CHOOSE(Translations!$C$1+1,K143,L143,M143)</f>
        <v>Poblaciones clave (Tuberculosis multirresistente): niños</v>
      </c>
      <c r="D143" s="794"/>
      <c r="E143" s="794" t="s">
        <v>3055</v>
      </c>
      <c r="F143" s="795" t="str">
        <f t="shared" si="6"/>
        <v>MCI-00727</v>
      </c>
      <c r="G143" s="794" t="str">
        <f t="shared" si="7"/>
        <v>MCI-00654Poblaciones clave (Tuberculosis multirresistente): niños</v>
      </c>
      <c r="H143" s="794" t="str">
        <f t="shared" si="8"/>
        <v>MCI-00654Poblaciones clave (Tuberculosis multirresistente): niños</v>
      </c>
      <c r="I143" s="795" t="str">
        <f t="shared" si="9"/>
        <v>MCI-00727</v>
      </c>
      <c r="J143" s="794"/>
      <c r="K143" s="797" t="s">
        <v>3056</v>
      </c>
      <c r="L143" s="795" t="s">
        <v>3057</v>
      </c>
      <c r="M143" s="795" t="s">
        <v>3058</v>
      </c>
      <c r="N143" s="794" t="s">
        <v>2586</v>
      </c>
    </row>
    <row r="144" spans="1:14" s="9" customFormat="1" x14ac:dyDescent="0.25">
      <c r="A144" s="794" t="s">
        <v>2686</v>
      </c>
      <c r="B144" s="794" t="s">
        <v>3059</v>
      </c>
      <c r="C144" s="794" t="str">
        <f>CHOOSE(Translations!$C$1+1,K144,L144,M144)</f>
        <v>Poblaciones clave (Tuberculosis multirresistente): mineros y comunidades mineras</v>
      </c>
      <c r="D144" s="794"/>
      <c r="E144" s="794" t="s">
        <v>3060</v>
      </c>
      <c r="F144" s="795" t="str">
        <f t="shared" si="6"/>
        <v>MCI-00730</v>
      </c>
      <c r="G144" s="794" t="str">
        <f t="shared" si="7"/>
        <v>MCI-00654Poblaciones clave (Tuberculosis multirresistente): mineros y comunidades mineras</v>
      </c>
      <c r="H144" s="794" t="str">
        <f t="shared" si="8"/>
        <v>MCI-00654Poblaciones clave (Tuberculosis multirresistente): mineros y comunidades mineras</v>
      </c>
      <c r="I144" s="795" t="str">
        <f t="shared" si="9"/>
        <v>MCI-00730</v>
      </c>
      <c r="J144" s="794"/>
      <c r="K144" s="797" t="s">
        <v>3061</v>
      </c>
      <c r="L144" s="795" t="s">
        <v>3062</v>
      </c>
      <c r="M144" s="795" t="s">
        <v>3063</v>
      </c>
      <c r="N144" s="794" t="s">
        <v>2586</v>
      </c>
    </row>
    <row r="145" spans="1:14" s="9" customFormat="1" x14ac:dyDescent="0.25">
      <c r="A145" s="794" t="s">
        <v>2686</v>
      </c>
      <c r="B145" s="794" t="s">
        <v>3064</v>
      </c>
      <c r="C145" s="794" t="str">
        <f>CHOOSE(Translations!$C$1+1,K145,L145,M145)</f>
        <v>Poblaciones clave (Tuberculosis multirresistente): poblaciones móviles (refugiados, migrantes y personas desplazadas internamente)</v>
      </c>
      <c r="D145" s="794"/>
      <c r="E145" s="794" t="s">
        <v>3065</v>
      </c>
      <c r="F145" s="795" t="str">
        <f t="shared" si="6"/>
        <v>MCI-00729</v>
      </c>
      <c r="G145" s="794" t="str">
        <f t="shared" si="7"/>
        <v>MCI-00654Poblaciones clave (Tuberculosis multirresistente): poblaciones móviles (refugiados, migrantes y personas desplazadas internamente)</v>
      </c>
      <c r="H145" s="794" t="str">
        <f t="shared" si="8"/>
        <v>MCI-00654Poblaciones clave (Tuberculosis multirresistente): poblaciones móviles (refugiados, migrantes y personas desplazadas internamente)</v>
      </c>
      <c r="I145" s="795" t="str">
        <f t="shared" si="9"/>
        <v>MCI-00729</v>
      </c>
      <c r="J145" s="794"/>
      <c r="K145" s="797" t="s">
        <v>3066</v>
      </c>
      <c r="L145" s="795" t="s">
        <v>3067</v>
      </c>
      <c r="M145" s="795" t="s">
        <v>3068</v>
      </c>
      <c r="N145" s="794" t="s">
        <v>2586</v>
      </c>
    </row>
    <row r="146" spans="1:14" s="9" customFormat="1" x14ac:dyDescent="0.25">
      <c r="A146" s="794" t="s">
        <v>2686</v>
      </c>
      <c r="B146" s="794" t="s">
        <v>3069</v>
      </c>
      <c r="C146" s="794" t="str">
        <f>CHOOSE(Translations!$C$1+1,K146,L146,M146)</f>
        <v>Poblaciones clave (Tuberculosis multirresistente): otros</v>
      </c>
      <c r="D146" s="794"/>
      <c r="E146" s="794" t="s">
        <v>3070</v>
      </c>
      <c r="F146" s="795" t="str">
        <f t="shared" si="6"/>
        <v>MCI-00731</v>
      </c>
      <c r="G146" s="794" t="str">
        <f t="shared" si="7"/>
        <v>MCI-00654Poblaciones clave (Tuberculosis multirresistente): otros</v>
      </c>
      <c r="H146" s="794" t="str">
        <f t="shared" si="8"/>
        <v>MCI-00654Poblaciones clave (Tuberculosis multirresistente): otros</v>
      </c>
      <c r="I146" s="795" t="str">
        <f t="shared" si="9"/>
        <v>MCI-00731</v>
      </c>
      <c r="J146" s="794"/>
      <c r="K146" s="797" t="s">
        <v>3071</v>
      </c>
      <c r="L146" s="795" t="s">
        <v>3072</v>
      </c>
      <c r="M146" s="795" t="s">
        <v>3073</v>
      </c>
      <c r="N146" s="794" t="s">
        <v>2586</v>
      </c>
    </row>
    <row r="147" spans="1:14" s="9" customFormat="1" x14ac:dyDescent="0.25">
      <c r="A147" s="794" t="s">
        <v>2686</v>
      </c>
      <c r="B147" s="794" t="s">
        <v>3074</v>
      </c>
      <c r="C147" s="794" t="str">
        <f>CHOOSE(Translations!$C$1+1,K147,L147,M147)</f>
        <v>Poblaciones clave (Tuberculosis multirresistente): reclusos</v>
      </c>
      <c r="D147" s="794"/>
      <c r="E147" s="794" t="s">
        <v>3075</v>
      </c>
      <c r="F147" s="795" t="str">
        <f t="shared" si="6"/>
        <v>MCI-00728</v>
      </c>
      <c r="G147" s="794" t="str">
        <f t="shared" si="7"/>
        <v>MCI-00654Poblaciones clave (Tuberculosis multirresistente): reclusos</v>
      </c>
      <c r="H147" s="794" t="str">
        <f t="shared" si="8"/>
        <v>MCI-00654Poblaciones clave (Tuberculosis multirresistente): reclusos</v>
      </c>
      <c r="I147" s="795" t="str">
        <f t="shared" si="9"/>
        <v>MCI-00728</v>
      </c>
      <c r="J147" s="794"/>
      <c r="K147" s="797" t="s">
        <v>3076</v>
      </c>
      <c r="L147" s="795" t="s">
        <v>3077</v>
      </c>
      <c r="M147" s="795" t="s">
        <v>3078</v>
      </c>
      <c r="N147" s="794" t="s">
        <v>2586</v>
      </c>
    </row>
    <row r="148" spans="1:14" s="9" customFormat="1" x14ac:dyDescent="0.25">
      <c r="A148" s="794" t="s">
        <v>2686</v>
      </c>
      <c r="B148" s="794" t="s">
        <v>3079</v>
      </c>
      <c r="C148" s="794" t="str">
        <f>CHOOSE(Translations!$C$1+1,K148,L148,M148)</f>
        <v>Prevención (Tuberculosis multirresistente)</v>
      </c>
      <c r="D148" s="794"/>
      <c r="E148" s="794" t="s">
        <v>3080</v>
      </c>
      <c r="F148" s="795" t="str">
        <f t="shared" si="6"/>
        <v>MCI-00724</v>
      </c>
      <c r="G148" s="794" t="str">
        <f t="shared" si="7"/>
        <v>MCI-00654Prevención (Tuberculosis multirresistente)</v>
      </c>
      <c r="H148" s="794" t="str">
        <f t="shared" si="8"/>
        <v>MCI-00654Prevención (Tuberculosis multirresistente)</v>
      </c>
      <c r="I148" s="795" t="str">
        <f t="shared" si="9"/>
        <v>MCI-00724</v>
      </c>
      <c r="J148" s="794"/>
      <c r="K148" s="797" t="s">
        <v>3081</v>
      </c>
      <c r="L148" s="795" t="s">
        <v>3082</v>
      </c>
      <c r="M148" s="795" t="s">
        <v>3083</v>
      </c>
      <c r="N148" s="794" t="s">
        <v>2586</v>
      </c>
    </row>
    <row r="149" spans="1:14" s="9" customFormat="1" x14ac:dyDescent="0.25">
      <c r="A149" s="794" t="s">
        <v>2686</v>
      </c>
      <c r="B149" s="794" t="s">
        <v>3084</v>
      </c>
      <c r="C149" s="794" t="str">
        <f>CHOOSE(Translations!$C$1+1,K149,L149,M149)</f>
        <v>Tratamiento (Tuberculosis multirresistente)</v>
      </c>
      <c r="D149" s="794"/>
      <c r="E149" s="794" t="s">
        <v>3085</v>
      </c>
      <c r="F149" s="795" t="str">
        <f t="shared" si="6"/>
        <v>MCI-00723</v>
      </c>
      <c r="G149" s="794" t="str">
        <f t="shared" si="7"/>
        <v>MCI-00654Tratamiento (Tuberculosis multirresistente)</v>
      </c>
      <c r="H149" s="794" t="str">
        <f t="shared" si="8"/>
        <v>MCI-00654Tratamiento (Tuberculosis multirresistente)</v>
      </c>
      <c r="I149" s="795" t="str">
        <f t="shared" si="9"/>
        <v>MCI-00723</v>
      </c>
      <c r="J149" s="794"/>
      <c r="K149" s="797" t="s">
        <v>3086</v>
      </c>
      <c r="L149" s="795" t="s">
        <v>3087</v>
      </c>
      <c r="M149" s="795" t="s">
        <v>3088</v>
      </c>
      <c r="N149" s="794" t="s">
        <v>2586</v>
      </c>
    </row>
    <row r="150" spans="1:14" s="9" customFormat="1" x14ac:dyDescent="0.25">
      <c r="A150" s="794" t="s">
        <v>2711</v>
      </c>
      <c r="B150" s="794" t="s">
        <v>3089</v>
      </c>
      <c r="C150" s="794" t="str">
        <f>CHOOSE(Translations!$C$1+1,K150,L150,M150)</f>
        <v>Movilización y promoción comunitarias (TB)</v>
      </c>
      <c r="D150" s="794"/>
      <c r="E150" s="794" t="s">
        <v>3090</v>
      </c>
      <c r="F150" s="795" t="str">
        <f t="shared" si="6"/>
        <v>MCI-00737</v>
      </c>
      <c r="G150" s="794" t="str">
        <f t="shared" si="7"/>
        <v>MCI-00655Movilización y promoción comunitarias (TB)</v>
      </c>
      <c r="H150" s="794" t="str">
        <f t="shared" si="8"/>
        <v>MCI-00655Movilización y promoción comunitarias (TB)</v>
      </c>
      <c r="I150" s="795" t="str">
        <f t="shared" si="9"/>
        <v>MCI-00737</v>
      </c>
      <c r="J150" s="794"/>
      <c r="K150" s="797" t="s">
        <v>3091</v>
      </c>
      <c r="L150" s="795" t="s">
        <v>3092</v>
      </c>
      <c r="M150" s="795" t="s">
        <v>3093</v>
      </c>
      <c r="N150" s="794" t="s">
        <v>2586</v>
      </c>
    </row>
    <row r="151" spans="1:14" s="9" customFormat="1" x14ac:dyDescent="0.25">
      <c r="A151" s="794" t="s">
        <v>2711</v>
      </c>
      <c r="B151" s="794" t="s">
        <v>3094</v>
      </c>
      <c r="C151" s="794" t="str">
        <f>CHOOSE(Translations!$C$1+1,K151,L151,M151)</f>
        <v>Derechos humanos, ética médica y educación sobre cuestiones jurídicas</v>
      </c>
      <c r="D151" s="794"/>
      <c r="E151" s="794" t="s">
        <v>3095</v>
      </c>
      <c r="F151" s="795" t="str">
        <f t="shared" si="6"/>
        <v>MCI-00734</v>
      </c>
      <c r="G151" s="794" t="str">
        <f t="shared" si="7"/>
        <v>MCI-00655Derechos humanos, ética médica y educación sobre cuestiones jurídicas</v>
      </c>
      <c r="H151" s="794" t="str">
        <f t="shared" si="8"/>
        <v>MCI-00655Derechos humanos, ética médica y educación sobre cuestiones jurídicas</v>
      </c>
      <c r="I151" s="795" t="str">
        <f t="shared" si="9"/>
        <v>MCI-00734</v>
      </c>
      <c r="J151" s="794"/>
      <c r="K151" s="797" t="s">
        <v>3096</v>
      </c>
      <c r="L151" s="795" t="s">
        <v>3097</v>
      </c>
      <c r="M151" s="795" t="s">
        <v>3098</v>
      </c>
      <c r="N151" s="794" t="s">
        <v>2586</v>
      </c>
    </row>
    <row r="152" spans="1:14" s="9" customFormat="1" x14ac:dyDescent="0.25">
      <c r="A152" s="794" t="s">
        <v>2711</v>
      </c>
      <c r="B152" s="794" t="s">
        <v>3099</v>
      </c>
      <c r="C152" s="794" t="str">
        <f>CHOOSE(Translations!$C$1+1,K152,L152,M152)</f>
        <v>Asistencia y servicios jurídicos</v>
      </c>
      <c r="D152" s="794"/>
      <c r="E152" s="794" t="s">
        <v>3100</v>
      </c>
      <c r="F152" s="795" t="str">
        <f t="shared" si="6"/>
        <v>MCI-00735</v>
      </c>
      <c r="G152" s="794" t="str">
        <f t="shared" si="7"/>
        <v>MCI-00655Asistencia y servicios jurídicos</v>
      </c>
      <c r="H152" s="794" t="str">
        <f t="shared" si="8"/>
        <v>MCI-00655Asistencia y servicios jurídicos</v>
      </c>
      <c r="I152" s="795" t="str">
        <f t="shared" si="9"/>
        <v>MCI-00735</v>
      </c>
      <c r="J152" s="794"/>
      <c r="K152" s="797" t="s">
        <v>3101</v>
      </c>
      <c r="L152" s="795" t="s">
        <v>3102</v>
      </c>
      <c r="M152" s="795" t="s">
        <v>3103</v>
      </c>
      <c r="N152" s="794" t="s">
        <v>2586</v>
      </c>
    </row>
    <row r="153" spans="1:14" s="9" customFormat="1" x14ac:dyDescent="0.25">
      <c r="A153" s="794" t="s">
        <v>2711</v>
      </c>
      <c r="B153" s="794" t="s">
        <v>3104</v>
      </c>
      <c r="C153" s="794" t="str">
        <f>CHOOSE(Translations!$C$1+1,K153,L153,M153)</f>
        <v>Reforma de leyes y políticas</v>
      </c>
      <c r="D153" s="794"/>
      <c r="E153" s="794" t="s">
        <v>3105</v>
      </c>
      <c r="F153" s="795" t="str">
        <f t="shared" si="6"/>
        <v>MCI-00736</v>
      </c>
      <c r="G153" s="794" t="str">
        <f t="shared" si="7"/>
        <v>MCI-00655Reforma de leyes y políticas</v>
      </c>
      <c r="H153" s="794" t="str">
        <f t="shared" si="8"/>
        <v>MCI-00655Reforma de leyes y políticas</v>
      </c>
      <c r="I153" s="795" t="str">
        <f t="shared" si="9"/>
        <v>MCI-00736</v>
      </c>
      <c r="J153" s="794"/>
      <c r="K153" s="797" t="s">
        <v>3106</v>
      </c>
      <c r="L153" s="795" t="s">
        <v>3107</v>
      </c>
      <c r="M153" s="795" t="s">
        <v>3108</v>
      </c>
      <c r="N153" s="794" t="s">
        <v>2586</v>
      </c>
    </row>
    <row r="154" spans="1:14" s="9" customFormat="1" x14ac:dyDescent="0.25">
      <c r="A154" s="794" t="s">
        <v>2711</v>
      </c>
      <c r="B154" s="794" t="s">
        <v>3109</v>
      </c>
      <c r="C154" s="794" t="str">
        <f>CHOOSE(Translations!$C$1+1,K154,L154,M154)</f>
        <v>Reducción del estigma y la discriminación (TB)</v>
      </c>
      <c r="D154" s="794"/>
      <c r="E154" s="794" t="s">
        <v>3110</v>
      </c>
      <c r="F154" s="795" t="str">
        <f t="shared" si="6"/>
        <v>MCI-00733</v>
      </c>
      <c r="G154" s="794" t="str">
        <f t="shared" si="7"/>
        <v>MCI-00655Reducción del estigma y la discriminación (TB)</v>
      </c>
      <c r="H154" s="794" t="str">
        <f t="shared" si="8"/>
        <v>MCI-00655Reducción del estigma y la discriminación (TB)</v>
      </c>
      <c r="I154" s="795" t="str">
        <f t="shared" si="9"/>
        <v>MCI-00733</v>
      </c>
      <c r="J154" s="794"/>
      <c r="K154" s="797" t="s">
        <v>3111</v>
      </c>
      <c r="L154" s="795" t="s">
        <v>3112</v>
      </c>
      <c r="M154" s="795" t="s">
        <v>3113</v>
      </c>
      <c r="N154" s="794" t="s">
        <v>2586</v>
      </c>
    </row>
    <row r="155" spans="1:14" s="9" customFormat="1" x14ac:dyDescent="0.25">
      <c r="A155" s="794" t="s">
        <v>2797</v>
      </c>
      <c r="B155" s="794" t="s">
        <v>3114</v>
      </c>
      <c r="C155" s="794" t="str">
        <f>CHOOSE(Translations!$C$1+1,K155,L155,M155)</f>
        <v>Actividades de colaboración con otros programas y sectores (TB/VIH)</v>
      </c>
      <c r="D155" s="794"/>
      <c r="E155" s="794" t="s">
        <v>3115</v>
      </c>
      <c r="F155" s="795" t="str">
        <f t="shared" si="6"/>
        <v>MCI-00749</v>
      </c>
      <c r="G155" s="794" t="str">
        <f t="shared" si="7"/>
        <v>MCI-00656Actividades de colaboración con otros programas y sectores (TB/VIH)</v>
      </c>
      <c r="H155" s="794" t="str">
        <f t="shared" si="8"/>
        <v>MCI-00656Actividades de colaboración con otros programas y sectores (TB/VIH)</v>
      </c>
      <c r="I155" s="795" t="str">
        <f t="shared" si="9"/>
        <v>MCI-00749</v>
      </c>
      <c r="J155" s="794"/>
      <c r="K155" s="797" t="s">
        <v>3116</v>
      </c>
      <c r="L155" s="795" t="s">
        <v>3117</v>
      </c>
      <c r="M155" s="795" t="s">
        <v>3118</v>
      </c>
      <c r="N155" s="794" t="s">
        <v>2586</v>
      </c>
    </row>
    <row r="156" spans="1:14" s="9" customFormat="1" x14ac:dyDescent="0.25">
      <c r="A156" s="794" t="s">
        <v>2797</v>
      </c>
      <c r="B156" s="794" t="s">
        <v>3119</v>
      </c>
      <c r="C156" s="794" t="str">
        <f>CHOOSE(Translations!$C$1+1,K156,L156,M156)</f>
        <v>Prestación de servicios comunitarios de TB/VIH</v>
      </c>
      <c r="D156" s="794"/>
      <c r="E156" s="794" t="s">
        <v>3120</v>
      </c>
      <c r="F156" s="795" t="str">
        <f t="shared" si="6"/>
        <v>MCI-00743</v>
      </c>
      <c r="G156" s="794" t="str">
        <f t="shared" si="7"/>
        <v>MCI-00656Prestación de servicios comunitarios de TB/VIH</v>
      </c>
      <c r="H156" s="794" t="str">
        <f t="shared" si="8"/>
        <v>MCI-00656Prestación de servicios comunitarios de TB/VIH</v>
      </c>
      <c r="I156" s="795" t="str">
        <f t="shared" si="9"/>
        <v>MCI-00743</v>
      </c>
      <c r="J156" s="794"/>
      <c r="K156" s="797" t="s">
        <v>3121</v>
      </c>
      <c r="L156" s="795" t="s">
        <v>3122</v>
      </c>
      <c r="M156" s="795" t="s">
        <v>3123</v>
      </c>
      <c r="N156" s="794" t="s">
        <v>2586</v>
      </c>
    </row>
    <row r="157" spans="1:14" s="9" customFormat="1" x14ac:dyDescent="0.25">
      <c r="A157" s="794" t="s">
        <v>2797</v>
      </c>
      <c r="B157" s="794" t="s">
        <v>3124</v>
      </c>
      <c r="C157" s="794" t="str">
        <f>CHOOSE(Translations!$C$1+1,K157,L157,M157)</f>
        <v>Involucramiento de todos los proveedores de salud (TB/VIH)</v>
      </c>
      <c r="D157" s="794"/>
      <c r="E157" s="794" t="s">
        <v>3125</v>
      </c>
      <c r="F157" s="795" t="str">
        <f t="shared" si="6"/>
        <v>MCI-00742</v>
      </c>
      <c r="G157" s="794" t="str">
        <f t="shared" si="7"/>
        <v>MCI-00656Involucramiento de todos los proveedores de salud (TB/VIH)</v>
      </c>
      <c r="H157" s="794" t="str">
        <f t="shared" si="8"/>
        <v>MCI-00656Involucramiento de todos los proveedores de salud (TB/VIH)</v>
      </c>
      <c r="I157" s="795" t="str">
        <f t="shared" si="9"/>
        <v>MCI-00742</v>
      </c>
      <c r="J157" s="794"/>
      <c r="K157" s="797" t="s">
        <v>3126</v>
      </c>
      <c r="L157" s="795" t="s">
        <v>3127</v>
      </c>
      <c r="M157" s="795" t="s">
        <v>3128</v>
      </c>
      <c r="N157" s="794" t="s">
        <v>2586</v>
      </c>
    </row>
    <row r="158" spans="1:14" s="9" customFormat="1" x14ac:dyDescent="0.25">
      <c r="A158" s="794" t="s">
        <v>2797</v>
      </c>
      <c r="B158" s="794" t="s">
        <v>3129</v>
      </c>
      <c r="C158" s="794" t="str">
        <f>CHOOSE(Translations!$C$1+1,K158,L158,M158)</f>
        <v>Poblaciones clave (TB/VIH): niños</v>
      </c>
      <c r="D158" s="794"/>
      <c r="E158" s="794" t="s">
        <v>3130</v>
      </c>
      <c r="F158" s="795" t="str">
        <f t="shared" si="6"/>
        <v>MCI-00744</v>
      </c>
      <c r="G158" s="794" t="str">
        <f t="shared" si="7"/>
        <v>MCI-00656Poblaciones clave (TB/VIH): niños</v>
      </c>
      <c r="H158" s="794" t="str">
        <f t="shared" si="8"/>
        <v>MCI-00656Poblaciones clave (TB/VIH): niños</v>
      </c>
      <c r="I158" s="795" t="str">
        <f t="shared" si="9"/>
        <v>MCI-00744</v>
      </c>
      <c r="J158" s="794"/>
      <c r="K158" s="797" t="s">
        <v>3131</v>
      </c>
      <c r="L158" s="795" t="s">
        <v>3132</v>
      </c>
      <c r="M158" s="795" t="s">
        <v>3133</v>
      </c>
      <c r="N158" s="794" t="s">
        <v>2586</v>
      </c>
    </row>
    <row r="159" spans="1:14" s="9" customFormat="1" x14ac:dyDescent="0.25">
      <c r="A159" s="794" t="s">
        <v>2797</v>
      </c>
      <c r="B159" s="794" t="s">
        <v>3134</v>
      </c>
      <c r="C159" s="794" t="str">
        <f>CHOOSE(Translations!$C$1+1,K159,L159,M159)</f>
        <v>Poblaciones clave (TB/VIH): mineros y comunidades mineras</v>
      </c>
      <c r="D159" s="794"/>
      <c r="E159" s="794" t="s">
        <v>3135</v>
      </c>
      <c r="F159" s="795" t="str">
        <f t="shared" si="6"/>
        <v>MCI-00747</v>
      </c>
      <c r="G159" s="794" t="str">
        <f t="shared" si="7"/>
        <v>MCI-00656Poblaciones clave (TB/VIH): mineros y comunidades mineras</v>
      </c>
      <c r="H159" s="794" t="str">
        <f t="shared" si="8"/>
        <v>MCI-00656Poblaciones clave (TB/VIH): mineros y comunidades mineras</v>
      </c>
      <c r="I159" s="795" t="str">
        <f t="shared" si="9"/>
        <v>MCI-00747</v>
      </c>
      <c r="J159" s="794"/>
      <c r="K159" s="797" t="s">
        <v>3136</v>
      </c>
      <c r="L159" s="795" t="s">
        <v>3137</v>
      </c>
      <c r="M159" s="795" t="s">
        <v>3138</v>
      </c>
      <c r="N159" s="794" t="s">
        <v>2586</v>
      </c>
    </row>
    <row r="160" spans="1:14" s="9" customFormat="1" x14ac:dyDescent="0.25">
      <c r="A160" s="794" t="s">
        <v>2797</v>
      </c>
      <c r="B160" s="794" t="s">
        <v>3139</v>
      </c>
      <c r="C160" s="794" t="str">
        <f>CHOOSE(Translations!$C$1+1,K160,L160,M160)</f>
        <v>Poblaciones clave (TB/VIH): poblaciones móviles (refugiados, migrantes y personas desplazadas internamente)</v>
      </c>
      <c r="D160" s="794"/>
      <c r="E160" s="794" t="s">
        <v>3140</v>
      </c>
      <c r="F160" s="795" t="str">
        <f t="shared" si="6"/>
        <v>MCI-00746</v>
      </c>
      <c r="G160" s="794" t="str">
        <f t="shared" si="7"/>
        <v>MCI-00656Poblaciones clave (TB/VIH): poblaciones móviles (refugiados, migrantes y personas desplazadas internamente)</v>
      </c>
      <c r="H160" s="794" t="str">
        <f t="shared" si="8"/>
        <v>MCI-00656Poblaciones clave (TB/VIH): poblaciones móviles (refugiados, migrantes y personas desplazadas internamente)</v>
      </c>
      <c r="I160" s="795" t="str">
        <f t="shared" si="9"/>
        <v>MCI-00746</v>
      </c>
      <c r="J160" s="794"/>
      <c r="K160" s="797" t="s">
        <v>3141</v>
      </c>
      <c r="L160" s="795" t="s">
        <v>3142</v>
      </c>
      <c r="M160" s="795" t="s">
        <v>3143</v>
      </c>
      <c r="N160" s="794" t="s">
        <v>2586</v>
      </c>
    </row>
    <row r="161" spans="1:14" s="9" customFormat="1" x14ac:dyDescent="0.25">
      <c r="A161" s="794" t="s">
        <v>2797</v>
      </c>
      <c r="B161" s="794" t="s">
        <v>3144</v>
      </c>
      <c r="C161" s="794" t="str">
        <f>CHOOSE(Translations!$C$1+1,K161,L161,M161)</f>
        <v>Poblaciones clave (TB/VIH): otros</v>
      </c>
      <c r="D161" s="794"/>
      <c r="E161" s="794" t="s">
        <v>3145</v>
      </c>
      <c r="F161" s="795" t="str">
        <f t="shared" si="6"/>
        <v>MCI-00748</v>
      </c>
      <c r="G161" s="794" t="str">
        <f t="shared" si="7"/>
        <v>MCI-00656Poblaciones clave (TB/VIH): otros</v>
      </c>
      <c r="H161" s="794" t="str">
        <f t="shared" si="8"/>
        <v>MCI-00656Poblaciones clave (TB/VIH): otros</v>
      </c>
      <c r="I161" s="795" t="str">
        <f t="shared" si="9"/>
        <v>MCI-00748</v>
      </c>
      <c r="J161" s="794"/>
      <c r="K161" s="797" t="s">
        <v>3146</v>
      </c>
      <c r="L161" s="795" t="s">
        <v>3147</v>
      </c>
      <c r="M161" s="795" t="s">
        <v>3148</v>
      </c>
      <c r="N161" s="794" t="s">
        <v>2586</v>
      </c>
    </row>
    <row r="162" spans="1:14" s="9" customFormat="1" x14ac:dyDescent="0.25">
      <c r="A162" s="794" t="s">
        <v>2797</v>
      </c>
      <c r="B162" s="794" t="s">
        <v>3149</v>
      </c>
      <c r="C162" s="794" t="str">
        <f>CHOOSE(Translations!$C$1+1,K162,L162,M162)</f>
        <v>Poblaciones clave (TB/VIH): personas privadas de libertad</v>
      </c>
      <c r="D162" s="794"/>
      <c r="E162" s="794" t="s">
        <v>3150</v>
      </c>
      <c r="F162" s="795" t="str">
        <f t="shared" si="6"/>
        <v>MCI-00745</v>
      </c>
      <c r="G162" s="794" t="str">
        <f t="shared" si="7"/>
        <v>MCI-00656Poblaciones clave (TB/VIH): personas privadas de libertad</v>
      </c>
      <c r="H162" s="794" t="str">
        <f t="shared" si="8"/>
        <v>MCI-00656Poblaciones clave (TB/VIH): personas privadas de libertad</v>
      </c>
      <c r="I162" s="795" t="str">
        <f t="shared" si="9"/>
        <v>MCI-00745</v>
      </c>
      <c r="J162" s="794"/>
      <c r="K162" s="797" t="s">
        <v>3151</v>
      </c>
      <c r="L162" s="795" t="s">
        <v>3152</v>
      </c>
      <c r="M162" s="795" t="s">
        <v>3153</v>
      </c>
      <c r="N162" s="794" t="s">
        <v>2586</v>
      </c>
    </row>
    <row r="163" spans="1:14" s="9" customFormat="1" x14ac:dyDescent="0.25">
      <c r="A163" s="794" t="s">
        <v>2797</v>
      </c>
      <c r="B163" s="794" t="s">
        <v>3154</v>
      </c>
      <c r="C163" s="794" t="str">
        <f>CHOOSE(Translations!$C$1+1,K163,L163,M163)</f>
        <v>Prevención (TB/VIH)</v>
      </c>
      <c r="D163" s="794"/>
      <c r="E163" s="794" t="s">
        <v>3155</v>
      </c>
      <c r="F163" s="795" t="str">
        <f t="shared" si="6"/>
        <v>MCI-00741</v>
      </c>
      <c r="G163" s="794" t="str">
        <f t="shared" si="7"/>
        <v>MCI-00656Prevención (TB/VIH)</v>
      </c>
      <c r="H163" s="794" t="str">
        <f t="shared" si="8"/>
        <v>MCI-00656Prevención (TB/VIH)</v>
      </c>
      <c r="I163" s="795" t="str">
        <f t="shared" si="9"/>
        <v>MCI-00741</v>
      </c>
      <c r="J163" s="794"/>
      <c r="K163" s="797" t="s">
        <v>3156</v>
      </c>
      <c r="L163" s="795" t="s">
        <v>3157</v>
      </c>
      <c r="M163" s="795" t="s">
        <v>3158</v>
      </c>
      <c r="N163" s="794" t="s">
        <v>2586</v>
      </c>
    </row>
    <row r="164" spans="1:14" s="9" customFormat="1" x14ac:dyDescent="0.25">
      <c r="A164" s="794" t="s">
        <v>2797</v>
      </c>
      <c r="B164" s="794" t="s">
        <v>3159</v>
      </c>
      <c r="C164" s="794" t="str">
        <f>CHOOSE(Translations!$C$1+1,K164,L164,M164)</f>
        <v>Tamizaje, prueba y diagnóstico</v>
      </c>
      <c r="D164" s="794"/>
      <c r="E164" s="794" t="s">
        <v>3160</v>
      </c>
      <c r="F164" s="795" t="str">
        <f t="shared" si="6"/>
        <v>MCI-00739</v>
      </c>
      <c r="G164" s="794" t="str">
        <f t="shared" si="7"/>
        <v>MCI-00656Tamizaje, prueba y diagnóstico</v>
      </c>
      <c r="H164" s="794" t="str">
        <f t="shared" si="8"/>
        <v>MCI-00656Tamizaje, prueba y diagnóstico</v>
      </c>
      <c r="I164" s="795" t="str">
        <f t="shared" si="9"/>
        <v>MCI-00739</v>
      </c>
      <c r="J164" s="794"/>
      <c r="K164" s="797" t="s">
        <v>3161</v>
      </c>
      <c r="L164" s="795" t="s">
        <v>3162</v>
      </c>
      <c r="M164" s="795" t="s">
        <v>3163</v>
      </c>
      <c r="N164" s="794" t="s">
        <v>2586</v>
      </c>
    </row>
    <row r="165" spans="1:14" s="9" customFormat="1" x14ac:dyDescent="0.25">
      <c r="A165" s="794" t="s">
        <v>2797</v>
      </c>
      <c r="B165" s="794" t="s">
        <v>3164</v>
      </c>
      <c r="C165" s="794" t="str">
        <f>CHOOSE(Translations!$C$1+1,K165,L165,M165)</f>
        <v>Actividades de colaboración en materia de TB/VIH</v>
      </c>
      <c r="D165" s="794"/>
      <c r="E165" s="794" t="s">
        <v>3165</v>
      </c>
      <c r="F165" s="795" t="str">
        <f t="shared" si="6"/>
        <v>MCI-00738</v>
      </c>
      <c r="G165" s="794" t="str">
        <f t="shared" si="7"/>
        <v>MCI-00656Actividades de colaboración en materia de TB/VIH</v>
      </c>
      <c r="H165" s="794" t="str">
        <f t="shared" si="8"/>
        <v>MCI-00656Actividades de colaboración en materia de TB/VIH</v>
      </c>
      <c r="I165" s="795" t="str">
        <f t="shared" si="9"/>
        <v>MCI-00738</v>
      </c>
      <c r="J165" s="794"/>
      <c r="K165" s="797" t="s">
        <v>3166</v>
      </c>
      <c r="L165" s="795" t="s">
        <v>3167</v>
      </c>
      <c r="M165" s="795" t="s">
        <v>3168</v>
      </c>
      <c r="N165" s="794" t="s">
        <v>2586</v>
      </c>
    </row>
    <row r="166" spans="1:14" s="9" customFormat="1" x14ac:dyDescent="0.25">
      <c r="A166" s="794" t="s">
        <v>2797</v>
      </c>
      <c r="B166" s="794" t="s">
        <v>3169</v>
      </c>
      <c r="C166" s="794" t="str">
        <f>CHOOSE(Translations!$C$1+1,K166,L166,M166)</f>
        <v>Tratamiento (TB/VIH)</v>
      </c>
      <c r="D166" s="794"/>
      <c r="E166" s="794" t="s">
        <v>3170</v>
      </c>
      <c r="F166" s="795" t="str">
        <f t="shared" si="6"/>
        <v>MCI-00740</v>
      </c>
      <c r="G166" s="794" t="str">
        <f t="shared" si="7"/>
        <v>MCI-00656Tratamiento (TB/VIH)</v>
      </c>
      <c r="H166" s="794" t="str">
        <f t="shared" si="8"/>
        <v>MCI-00656Tratamiento (TB/VIH)</v>
      </c>
      <c r="I166" s="795" t="str">
        <f t="shared" si="9"/>
        <v>MCI-00740</v>
      </c>
      <c r="J166" s="794"/>
      <c r="K166" s="797" t="s">
        <v>3171</v>
      </c>
      <c r="L166" s="795" t="s">
        <v>3172</v>
      </c>
      <c r="M166" s="795" t="s">
        <v>3173</v>
      </c>
      <c r="N166" s="794" t="s">
        <v>2586</v>
      </c>
    </row>
    <row r="167" spans="1:14" s="9" customFormat="1" x14ac:dyDescent="0.25">
      <c r="A167" s="794" t="s">
        <v>2702</v>
      </c>
      <c r="B167" s="794" t="s">
        <v>3174</v>
      </c>
      <c r="C167" s="794" t="str">
        <f>CHOOSE(Translations!$C$1+1,K167,L167,M167)</f>
        <v>Coordinación y gestión de los programas nacionales de control de enfermedades</v>
      </c>
      <c r="D167" s="794"/>
      <c r="E167" s="794" t="s">
        <v>3175</v>
      </c>
      <c r="F167" s="795" t="str">
        <f t="shared" si="6"/>
        <v>MCI-00778</v>
      </c>
      <c r="G167" s="794" t="str">
        <f t="shared" si="7"/>
        <v>MCI-00660Coordinación y gestión de los programas nacionales de control de enfermedades</v>
      </c>
      <c r="H167" s="794" t="str">
        <f t="shared" si="8"/>
        <v>MCI-00660Coordinación y gestión de los programas nacionales de control de enfermedades</v>
      </c>
      <c r="I167" s="795" t="str">
        <f t="shared" si="9"/>
        <v>MCI-00778</v>
      </c>
      <c r="J167" s="794"/>
      <c r="K167" s="797" t="s">
        <v>3176</v>
      </c>
      <c r="L167" s="795" t="s">
        <v>3177</v>
      </c>
      <c r="M167" s="795" t="s">
        <v>3178</v>
      </c>
      <c r="N167" s="794" t="s">
        <v>2586</v>
      </c>
    </row>
    <row r="168" spans="1:14" s="9" customFormat="1" x14ac:dyDescent="0.25">
      <c r="A168" s="794" t="s">
        <v>2702</v>
      </c>
      <c r="B168" s="794" t="s">
        <v>3179</v>
      </c>
      <c r="C168" s="794" t="str">
        <f>CHOOSE(Translations!$C$1+1,K168,L168,M168)</f>
        <v>Gestión de subvenciones</v>
      </c>
      <c r="D168" s="794"/>
      <c r="E168" s="794" t="s">
        <v>3180</v>
      </c>
      <c r="F168" s="795" t="str">
        <f t="shared" si="6"/>
        <v>MCI-00779</v>
      </c>
      <c r="G168" s="794" t="str">
        <f t="shared" si="7"/>
        <v>MCI-00660Gestión de subvenciones</v>
      </c>
      <c r="H168" s="794" t="str">
        <f t="shared" si="8"/>
        <v>MCI-00660Gestión de subvenciones</v>
      </c>
      <c r="I168" s="795" t="str">
        <f t="shared" si="9"/>
        <v>MCI-00779</v>
      </c>
      <c r="J168" s="794"/>
      <c r="K168" s="797" t="s">
        <v>3181</v>
      </c>
      <c r="L168" s="795" t="s">
        <v>3182</v>
      </c>
      <c r="M168" s="795" t="s">
        <v>3183</v>
      </c>
      <c r="N168" s="794" t="s">
        <v>2586</v>
      </c>
    </row>
    <row r="169" spans="1:14" s="9" customFormat="1" x14ac:dyDescent="0.25">
      <c r="A169" s="794" t="s">
        <v>2745</v>
      </c>
      <c r="B169" s="794" t="s">
        <v>3184</v>
      </c>
      <c r="C169" s="794" t="str">
        <f>CHOOSE(Translations!$C$1+1,K169,L169,M169)</f>
        <v>Gestión de los residuos de la atención sanitaria</v>
      </c>
      <c r="D169" s="794"/>
      <c r="E169" s="794" t="s">
        <v>3185</v>
      </c>
      <c r="F169" s="795" t="str">
        <f t="shared" si="6"/>
        <v>MCI-00784</v>
      </c>
      <c r="G169" s="794" t="str">
        <f t="shared" si="7"/>
        <v>MCI-00661Gestión de los residuos de la atención sanitaria</v>
      </c>
      <c r="H169" s="794" t="str">
        <f t="shared" si="8"/>
        <v>MCI-00661Gestión de los residuos de la atención sanitaria</v>
      </c>
      <c r="I169" s="795" t="str">
        <f t="shared" si="9"/>
        <v>MCI-00784</v>
      </c>
      <c r="J169" s="794"/>
      <c r="K169" s="797" t="s">
        <v>3186</v>
      </c>
      <c r="L169" s="795" t="s">
        <v>3187</v>
      </c>
      <c r="M169" s="795" t="s">
        <v>3188</v>
      </c>
      <c r="N169" s="794" t="s">
        <v>2586</v>
      </c>
    </row>
    <row r="170" spans="1:14" s="9" customFormat="1" x14ac:dyDescent="0.25">
      <c r="A170" s="794" t="s">
        <v>2745</v>
      </c>
      <c r="B170" s="794" t="s">
        <v>3189</v>
      </c>
      <c r="C170" s="794" t="str">
        <f>CHOOSE(Translations!$C$1+1,K170,L170,M170)</f>
        <v>Política, estrategia, gobernanza</v>
      </c>
      <c r="D170" s="794"/>
      <c r="E170" s="794" t="s">
        <v>3190</v>
      </c>
      <c r="F170" s="795" t="str">
        <f t="shared" si="6"/>
        <v>MCI-00780</v>
      </c>
      <c r="G170" s="794" t="str">
        <f t="shared" si="7"/>
        <v>MCI-00661Política, estrategia, gobernanza</v>
      </c>
      <c r="H170" s="794" t="str">
        <f t="shared" si="8"/>
        <v>MCI-00661Política, estrategia, gobernanza</v>
      </c>
      <c r="I170" s="795" t="str">
        <f t="shared" si="9"/>
        <v>MCI-00780</v>
      </c>
      <c r="J170" s="794"/>
      <c r="K170" s="797" t="s">
        <v>3191</v>
      </c>
      <c r="L170" s="795" t="s">
        <v>3192</v>
      </c>
      <c r="M170" s="795" t="s">
        <v>3193</v>
      </c>
      <c r="N170" s="794" t="s">
        <v>2586</v>
      </c>
    </row>
    <row r="171" spans="1:14" s="9" customFormat="1" x14ac:dyDescent="0.25">
      <c r="A171" s="794" t="s">
        <v>2745</v>
      </c>
      <c r="B171" s="794" t="s">
        <v>3194</v>
      </c>
      <c r="C171" s="794" t="str">
        <f>CHOOSE(Translations!$C$1+1,K171,L171,M171)</f>
        <v>Capacidad de adquisición</v>
      </c>
      <c r="D171" s="794"/>
      <c r="E171" s="794" t="s">
        <v>3195</v>
      </c>
      <c r="F171" s="795" t="str">
        <f t="shared" si="6"/>
        <v>MCI-00782</v>
      </c>
      <c r="G171" s="794" t="str">
        <f t="shared" si="7"/>
        <v>MCI-00661Capacidad de adquisición</v>
      </c>
      <c r="H171" s="794" t="str">
        <f t="shared" si="8"/>
        <v>MCI-00661Capacidad de adquisición</v>
      </c>
      <c r="I171" s="795" t="str">
        <f t="shared" si="9"/>
        <v>MCI-00782</v>
      </c>
      <c r="J171" s="794"/>
      <c r="K171" s="797" t="s">
        <v>3196</v>
      </c>
      <c r="L171" s="795" t="s">
        <v>3197</v>
      </c>
      <c r="M171" s="795" t="s">
        <v>3198</v>
      </c>
      <c r="N171" s="794" t="s">
        <v>2586</v>
      </c>
    </row>
    <row r="172" spans="1:14" s="9" customFormat="1" x14ac:dyDescent="0.25">
      <c r="A172" s="794" t="s">
        <v>2745</v>
      </c>
      <c r="B172" s="794" t="s">
        <v>3199</v>
      </c>
      <c r="C172" s="794" t="str">
        <f>CHOOSE(Translations!$C$1+1,K172,L172,M172)</f>
        <v>Apoyo regulador/aseguramiento de la calidad</v>
      </c>
      <c r="D172" s="794"/>
      <c r="E172" s="794" t="s">
        <v>3200</v>
      </c>
      <c r="F172" s="795" t="str">
        <f t="shared" si="6"/>
        <v>MCI-00783</v>
      </c>
      <c r="G172" s="794" t="str">
        <f t="shared" si="7"/>
        <v>MCI-00661Apoyo regulador/aseguramiento de la calidad</v>
      </c>
      <c r="H172" s="794" t="str">
        <f t="shared" si="8"/>
        <v>MCI-00661Apoyo regulador/aseguramiento de la calidad</v>
      </c>
      <c r="I172" s="795" t="str">
        <f t="shared" si="9"/>
        <v>MCI-00783</v>
      </c>
      <c r="J172" s="794"/>
      <c r="K172" s="797" t="s">
        <v>3201</v>
      </c>
      <c r="L172" s="795" t="s">
        <v>3202</v>
      </c>
      <c r="M172" s="795" t="s">
        <v>3203</v>
      </c>
      <c r="N172" s="794" t="s">
        <v>2586</v>
      </c>
    </row>
    <row r="173" spans="1:14" s="9" customFormat="1" x14ac:dyDescent="0.25">
      <c r="A173" s="794" t="s">
        <v>2745</v>
      </c>
      <c r="B173" s="794" t="s">
        <v>3204</v>
      </c>
      <c r="C173" s="794" t="str">
        <f>CHOOSE(Translations!$C$1+1,K173,L173,M173)</f>
        <v>Capacidad de almacenamiento y distribución</v>
      </c>
      <c r="D173" s="794"/>
      <c r="E173" s="794" t="s">
        <v>3205</v>
      </c>
      <c r="F173" s="795" t="str">
        <f t="shared" si="6"/>
        <v>MCI-00781</v>
      </c>
      <c r="G173" s="794" t="str">
        <f t="shared" si="7"/>
        <v>MCI-00661Capacidad de almacenamiento y distribución</v>
      </c>
      <c r="H173" s="794" t="str">
        <f t="shared" si="8"/>
        <v>MCI-00661Capacidad de almacenamiento y distribución</v>
      </c>
      <c r="I173" s="795" t="str">
        <f t="shared" si="9"/>
        <v>MCI-00781</v>
      </c>
      <c r="J173" s="794"/>
      <c r="K173" s="797" t="s">
        <v>3206</v>
      </c>
      <c r="L173" s="795" t="s">
        <v>3207</v>
      </c>
      <c r="M173" s="795" t="s">
        <v>3208</v>
      </c>
      <c r="N173" s="794" t="s">
        <v>2586</v>
      </c>
    </row>
    <row r="174" spans="1:14" s="9" customFormat="1" x14ac:dyDescent="0.25">
      <c r="A174" s="794" t="s">
        <v>2736</v>
      </c>
      <c r="B174" s="794" t="s">
        <v>3209</v>
      </c>
      <c r="C174" s="794" t="str">
        <f>CHOOSE(Translations!$C$1+1,K174,L174,M174)</f>
        <v>Fuentes de los datos financieros y administrativos</v>
      </c>
      <c r="D174" s="794"/>
      <c r="E174" s="794" t="s">
        <v>3210</v>
      </c>
      <c r="F174" s="795" t="str">
        <f t="shared" si="6"/>
        <v>MCI-00789</v>
      </c>
      <c r="G174" s="794" t="str">
        <f t="shared" si="7"/>
        <v>MCI-00662Fuentes de los datos financieros y administrativos</v>
      </c>
      <c r="H174" s="794" t="str">
        <f t="shared" si="8"/>
        <v>MCI-00662Fuentes de los datos financieros y administrativos</v>
      </c>
      <c r="I174" s="795" t="str">
        <f t="shared" si="9"/>
        <v>MCI-00789</v>
      </c>
      <c r="J174" s="794"/>
      <c r="K174" s="797" t="s">
        <v>3211</v>
      </c>
      <c r="L174" s="795" t="s">
        <v>3212</v>
      </c>
      <c r="M174" s="795" t="s">
        <v>3213</v>
      </c>
      <c r="N174" s="794" t="s">
        <v>2586</v>
      </c>
    </row>
    <row r="175" spans="1:14" s="9" customFormat="1" x14ac:dyDescent="0.25">
      <c r="A175" s="794" t="s">
        <v>2736</v>
      </c>
      <c r="B175" s="794" t="s">
        <v>3214</v>
      </c>
      <c r="C175" s="794" t="str">
        <f>CHOOSE(Translations!$C$1+1,K175,L175,M175)</f>
        <v>Análisis, evaluaciones, revisión y transparencia</v>
      </c>
      <c r="D175" s="794"/>
      <c r="E175" s="794" t="s">
        <v>3215</v>
      </c>
      <c r="F175" s="795" t="str">
        <f t="shared" si="6"/>
        <v>MCI-00787</v>
      </c>
      <c r="G175" s="794" t="str">
        <f t="shared" si="7"/>
        <v>MCI-00662Análisis, evaluaciones, revisión y transparencia</v>
      </c>
      <c r="H175" s="794" t="str">
        <f t="shared" si="8"/>
        <v>MCI-00662Análisis, evaluaciones, revisión y transparencia</v>
      </c>
      <c r="I175" s="795" t="str">
        <f t="shared" si="9"/>
        <v>MCI-00787</v>
      </c>
      <c r="J175" s="794"/>
      <c r="K175" s="797" t="s">
        <v>3216</v>
      </c>
      <c r="L175" s="795" t="s">
        <v>3217</v>
      </c>
      <c r="M175" s="795" t="s">
        <v>3218</v>
      </c>
      <c r="N175" s="794" t="s">
        <v>2586</v>
      </c>
    </row>
    <row r="176" spans="1:14" s="9" customFormat="1" x14ac:dyDescent="0.25">
      <c r="A176" s="794" t="s">
        <v>2736</v>
      </c>
      <c r="B176" s="794" t="s">
        <v>3219</v>
      </c>
      <c r="C176" s="794" t="str">
        <f>CHOOSE(Translations!$C$1+1,K176,L176,M176)</f>
        <v>Registro civil y estadísticas vitales</v>
      </c>
      <c r="D176" s="794"/>
      <c r="E176" s="794" t="s">
        <v>3220</v>
      </c>
      <c r="F176" s="795" t="str">
        <f t="shared" si="6"/>
        <v>MCI-00790</v>
      </c>
      <c r="G176" s="794" t="str">
        <f t="shared" si="7"/>
        <v>MCI-00662Registro civil y estadísticas vitales</v>
      </c>
      <c r="H176" s="794" t="str">
        <f t="shared" si="8"/>
        <v>MCI-00662Registro civil y estadísticas vitales</v>
      </c>
      <c r="I176" s="795" t="str">
        <f t="shared" si="9"/>
        <v>MCI-00790</v>
      </c>
      <c r="J176" s="794"/>
      <c r="K176" s="797" t="s">
        <v>3221</v>
      </c>
      <c r="L176" s="795" t="s">
        <v>3222</v>
      </c>
      <c r="M176" s="795" t="s">
        <v>3223</v>
      </c>
      <c r="N176" s="794" t="s">
        <v>2586</v>
      </c>
    </row>
    <row r="177" spans="1:14" s="9" customFormat="1" x14ac:dyDescent="0.25">
      <c r="A177" s="794" t="s">
        <v>2736</v>
      </c>
      <c r="B177" s="794" t="s">
        <v>3224</v>
      </c>
      <c r="C177" s="794" t="str">
        <f>CHOOSE(Translations!$C$1+1,K177,L177,M177)</f>
        <v>Calidad del programa y los datos</v>
      </c>
      <c r="D177" s="794"/>
      <c r="E177" s="794" t="s">
        <v>3225</v>
      </c>
      <c r="F177" s="795" t="str">
        <f t="shared" si="6"/>
        <v>MCI-00786</v>
      </c>
      <c r="G177" s="794" t="str">
        <f t="shared" si="7"/>
        <v>MCI-00662Calidad del programa y los datos</v>
      </c>
      <c r="H177" s="794" t="str">
        <f t="shared" si="8"/>
        <v>MCI-00662Calidad del programa y los datos</v>
      </c>
      <c r="I177" s="795" t="str">
        <f t="shared" si="9"/>
        <v>MCI-00786</v>
      </c>
      <c r="J177" s="794"/>
      <c r="K177" s="797" t="s">
        <v>3226</v>
      </c>
      <c r="L177" s="795" t="s">
        <v>3227</v>
      </c>
      <c r="M177" s="795" t="s">
        <v>3228</v>
      </c>
      <c r="N177" s="794" t="s">
        <v>2586</v>
      </c>
    </row>
    <row r="178" spans="1:14" s="9" customFormat="1" x14ac:dyDescent="0.25">
      <c r="A178" s="794" t="s">
        <v>2736</v>
      </c>
      <c r="B178" s="794" t="s">
        <v>3229</v>
      </c>
      <c r="C178" s="794" t="str">
        <f>CHOOSE(Translations!$C$1+1,K178,L178,M178)</f>
        <v>Informes rutinarios</v>
      </c>
      <c r="D178" s="794"/>
      <c r="E178" s="794" t="s">
        <v>3230</v>
      </c>
      <c r="F178" s="795" t="str">
        <f t="shared" si="6"/>
        <v>MCI-00785</v>
      </c>
      <c r="G178" s="794" t="str">
        <f t="shared" si="7"/>
        <v>MCI-00662Informes rutinarios</v>
      </c>
      <c r="H178" s="794" t="str">
        <f t="shared" si="8"/>
        <v>MCI-00662Informes rutinarios</v>
      </c>
      <c r="I178" s="795" t="str">
        <f t="shared" si="9"/>
        <v>MCI-00785</v>
      </c>
      <c r="J178" s="794"/>
      <c r="K178" s="797" t="s">
        <v>3231</v>
      </c>
      <c r="L178" s="795" t="s">
        <v>3232</v>
      </c>
      <c r="M178" s="795" t="s">
        <v>3233</v>
      </c>
      <c r="N178" s="794" t="s">
        <v>2586</v>
      </c>
    </row>
    <row r="179" spans="1:14" s="9" customFormat="1" x14ac:dyDescent="0.25">
      <c r="A179" s="794" t="s">
        <v>2736</v>
      </c>
      <c r="B179" s="794" t="s">
        <v>3234</v>
      </c>
      <c r="C179" s="794" t="str">
        <f>CHOOSE(Translations!$C$1+1,K179,L179,M179)</f>
        <v>Encuestas</v>
      </c>
      <c r="D179" s="794"/>
      <c r="E179" s="794" t="s">
        <v>3235</v>
      </c>
      <c r="F179" s="795" t="str">
        <f t="shared" si="6"/>
        <v>MCI-00788</v>
      </c>
      <c r="G179" s="794" t="str">
        <f t="shared" si="7"/>
        <v>MCI-00662Encuestas</v>
      </c>
      <c r="H179" s="794" t="str">
        <f t="shared" si="8"/>
        <v>MCI-00662Encuestas</v>
      </c>
      <c r="I179" s="795" t="str">
        <f t="shared" si="9"/>
        <v>MCI-00788</v>
      </c>
      <c r="J179" s="794"/>
      <c r="K179" s="797" t="s">
        <v>3236</v>
      </c>
      <c r="L179" s="795" t="s">
        <v>3237</v>
      </c>
      <c r="M179" s="795" t="s">
        <v>3238</v>
      </c>
      <c r="N179" s="794" t="s">
        <v>2586</v>
      </c>
    </row>
    <row r="180" spans="1:14" s="9" customFormat="1" x14ac:dyDescent="0.25">
      <c r="A180" s="794" t="s">
        <v>2763</v>
      </c>
      <c r="B180" s="794" t="s">
        <v>3239</v>
      </c>
      <c r="C180" s="794" t="str">
        <f>CHOOSE(Translations!$C$1+1,K180,L180,M180)</f>
        <v>Trabajadores de salud comunitarios: educación y producción</v>
      </c>
      <c r="D180" s="794"/>
      <c r="E180" s="794" t="s">
        <v>3240</v>
      </c>
      <c r="F180" s="795" t="str">
        <f t="shared" si="6"/>
        <v>MCI-00795</v>
      </c>
      <c r="G180" s="794" t="str">
        <f t="shared" si="7"/>
        <v>MCI-00663Trabajadores de salud comunitarios: educación y producción</v>
      </c>
      <c r="H180" s="794" t="str">
        <f t="shared" si="8"/>
        <v>MCI-00663Trabajadores de salud comunitarios: educación y producción</v>
      </c>
      <c r="I180" s="795" t="str">
        <f t="shared" si="9"/>
        <v>MCI-00795</v>
      </c>
      <c r="J180" s="794"/>
      <c r="K180" s="797" t="s">
        <v>3241</v>
      </c>
      <c r="L180" s="795" t="s">
        <v>3242</v>
      </c>
      <c r="M180" s="795" t="s">
        <v>3243</v>
      </c>
      <c r="N180" s="794" t="s">
        <v>2586</v>
      </c>
    </row>
    <row r="181" spans="1:14" s="9" customFormat="1" x14ac:dyDescent="0.25">
      <c r="A181" s="794" t="s">
        <v>2763</v>
      </c>
      <c r="B181" s="794" t="s">
        <v>3244</v>
      </c>
      <c r="C181" s="794" t="str">
        <f>CHOOSE(Translations!$C$1+1,K181,L181,M181)</f>
        <v>Trabajadores de salud comunitarios: formación durante la prestación de los servicios</v>
      </c>
      <c r="D181" s="794"/>
      <c r="E181" s="794" t="s">
        <v>3245</v>
      </c>
      <c r="F181" s="795" t="str">
        <f t="shared" si="6"/>
        <v>MCI-00797</v>
      </c>
      <c r="G181" s="794" t="str">
        <f t="shared" si="7"/>
        <v>MCI-00663Trabajadores de salud comunitarios: formación durante la prestación de los servicios</v>
      </c>
      <c r="H181" s="794" t="str">
        <f t="shared" si="8"/>
        <v>MCI-00663Trabajadores de salud comunitarios: formación durante la prestación de los servicios</v>
      </c>
      <c r="I181" s="795" t="str">
        <f t="shared" si="9"/>
        <v>MCI-00797</v>
      </c>
      <c r="J181" s="794"/>
      <c r="K181" s="797" t="s">
        <v>3246</v>
      </c>
      <c r="L181" s="795" t="s">
        <v>3247</v>
      </c>
      <c r="M181" s="795" t="s">
        <v>3248</v>
      </c>
      <c r="N181" s="794" t="s">
        <v>2586</v>
      </c>
    </row>
    <row r="182" spans="1:14" s="9" customFormat="1" x14ac:dyDescent="0.25">
      <c r="A182" s="794" t="s">
        <v>2763</v>
      </c>
      <c r="B182" s="794" t="s">
        <v>3249</v>
      </c>
      <c r="C182" s="794" t="str">
        <f>CHOOSE(Translations!$C$1+1,K182,L182,M182)</f>
        <v>Trabajadores de salud comunitarios: remuneración y despliegue</v>
      </c>
      <c r="D182" s="794"/>
      <c r="E182" s="794" t="s">
        <v>3250</v>
      </c>
      <c r="F182" s="795" t="str">
        <f t="shared" si="6"/>
        <v>MCI-00796</v>
      </c>
      <c r="G182" s="794" t="str">
        <f t="shared" si="7"/>
        <v>MCI-00663Trabajadores de salud comunitarios: remuneración y despliegue</v>
      </c>
      <c r="H182" s="794" t="str">
        <f t="shared" si="8"/>
        <v>MCI-00663Trabajadores de salud comunitarios: remuneración y despliegue</v>
      </c>
      <c r="I182" s="795" t="str">
        <f t="shared" si="9"/>
        <v>MCI-00796</v>
      </c>
      <c r="J182" s="794"/>
      <c r="K182" s="797" t="s">
        <v>3251</v>
      </c>
      <c r="L182" s="795" t="s">
        <v>3252</v>
      </c>
      <c r="M182" s="795" t="s">
        <v>3253</v>
      </c>
      <c r="N182" s="794" t="s">
        <v>2586</v>
      </c>
    </row>
    <row r="183" spans="1:14" s="9" customFormat="1" x14ac:dyDescent="0.25">
      <c r="A183" s="794" t="s">
        <v>2763</v>
      </c>
      <c r="B183" s="794" t="s">
        <v>3254</v>
      </c>
      <c r="C183" s="794" t="str">
        <f>CHOOSE(Translations!$C$1+1,K183,L183,M183)</f>
        <v>Educación y producción de nuevos trabajadores de  salud (excepto los trabajadores de la salud comunitarios)</v>
      </c>
      <c r="D183" s="794"/>
      <c r="E183" s="794" t="s">
        <v>3255</v>
      </c>
      <c r="F183" s="795" t="str">
        <f t="shared" si="6"/>
        <v>MCI-00791</v>
      </c>
      <c r="G183" s="794" t="str">
        <f t="shared" si="7"/>
        <v>MCI-00663Educación y producción de nuevos trabajadores de  salud (excepto los trabajadores de la salud comunitarios)</v>
      </c>
      <c r="H183" s="794" t="str">
        <f t="shared" si="8"/>
        <v>MCI-00663Educación y producción de nuevos trabajadores de  salud (excepto los trabajadores de la salud comunitarios)</v>
      </c>
      <c r="I183" s="795" t="str">
        <f t="shared" si="9"/>
        <v>MCI-00791</v>
      </c>
      <c r="J183" s="794"/>
      <c r="K183" s="797" t="s">
        <v>3256</v>
      </c>
      <c r="L183" s="795" t="s">
        <v>3257</v>
      </c>
      <c r="M183" s="795" t="s">
        <v>3258</v>
      </c>
      <c r="N183" s="794" t="s">
        <v>2586</v>
      </c>
    </row>
    <row r="184" spans="1:14" s="9" customFormat="1" x14ac:dyDescent="0.25">
      <c r="A184" s="794" t="s">
        <v>2763</v>
      </c>
      <c r="B184" s="794" t="s">
        <v>3259</v>
      </c>
      <c r="C184" s="794" t="str">
        <f>CHOOSE(Translations!$C$1+1,K184,L184,M184)</f>
        <v>Política y gobernanza de Recursos Humanos de Salud</v>
      </c>
      <c r="D184" s="794"/>
      <c r="E184" s="794" t="s">
        <v>3260</v>
      </c>
      <c r="F184" s="795" t="str">
        <f t="shared" si="6"/>
        <v>MCI-00794</v>
      </c>
      <c r="G184" s="794" t="str">
        <f t="shared" si="7"/>
        <v>MCI-00663Política y gobernanza de Recursos Humanos de Salud</v>
      </c>
      <c r="H184" s="794" t="str">
        <f t="shared" si="8"/>
        <v>MCI-00663Política y gobernanza de Recursos Humanos de Salud</v>
      </c>
      <c r="I184" s="795" t="str">
        <f t="shared" si="9"/>
        <v>MCI-00794</v>
      </c>
      <c r="J184" s="794"/>
      <c r="K184" s="797" t="s">
        <v>3261</v>
      </c>
      <c r="L184" s="795" t="s">
        <v>3262</v>
      </c>
      <c r="M184" s="795" t="s">
        <v>3263</v>
      </c>
      <c r="N184" s="794" t="s">
        <v>2586</v>
      </c>
    </row>
    <row r="185" spans="1:14" s="9" customFormat="1" x14ac:dyDescent="0.25">
      <c r="A185" s="794" t="s">
        <v>2763</v>
      </c>
      <c r="B185" s="794" t="s">
        <v>3264</v>
      </c>
      <c r="C185" s="794" t="str">
        <f>CHOOSE(Translations!$C$1+1,K185,L185,M185)</f>
        <v>Formación durante la prestación de servicios (excepto los trabajadores de  salud comunitarios)</v>
      </c>
      <c r="D185" s="794"/>
      <c r="E185" s="794" t="s">
        <v>3265</v>
      </c>
      <c r="F185" s="795" t="str">
        <f t="shared" si="6"/>
        <v>MCI-00793</v>
      </c>
      <c r="G185" s="794" t="str">
        <f t="shared" si="7"/>
        <v>MCI-00663Formación durante la prestación de servicios (excepto los trabajadores de  salud comunitarios)</v>
      </c>
      <c r="H185" s="794" t="str">
        <f t="shared" si="8"/>
        <v>MCI-00663Formación durante la prestación de servicios (excepto los trabajadores de  salud comunitarios)</v>
      </c>
      <c r="I185" s="795" t="str">
        <f t="shared" si="9"/>
        <v>MCI-00793</v>
      </c>
      <c r="J185" s="794"/>
      <c r="K185" s="797" t="s">
        <v>3266</v>
      </c>
      <c r="L185" s="795" t="s">
        <v>3267</v>
      </c>
      <c r="M185" s="795" t="s">
        <v>3268</v>
      </c>
      <c r="N185" s="794" t="s">
        <v>2586</v>
      </c>
    </row>
    <row r="186" spans="1:14" s="9" customFormat="1" x14ac:dyDescent="0.25">
      <c r="A186" s="794" t="s">
        <v>2763</v>
      </c>
      <c r="B186" s="794" t="s">
        <v>3269</v>
      </c>
      <c r="C186" s="794" t="str">
        <f>CHOOSE(Translations!$C$1+1,K186,L186,M186)</f>
        <v>Remuneración y despliegue de personal nuevo/existente (excepto los trabajadores de la salud comunitarios)</v>
      </c>
      <c r="D186" s="794"/>
      <c r="E186" s="794" t="s">
        <v>3270</v>
      </c>
      <c r="F186" s="795" t="str">
        <f t="shared" si="6"/>
        <v>MCI-00792</v>
      </c>
      <c r="G186" s="794" t="str">
        <f t="shared" si="7"/>
        <v>MCI-00663Remuneración y despliegue de personal nuevo/existente (excepto los trabajadores de la salud comunitarios)</v>
      </c>
      <c r="H186" s="794" t="str">
        <f t="shared" si="8"/>
        <v>MCI-00663Remuneración y despliegue de personal nuevo/existente (excepto los trabajadores de la salud comunitarios)</v>
      </c>
      <c r="I186" s="795" t="str">
        <f t="shared" si="9"/>
        <v>MCI-00792</v>
      </c>
      <c r="J186" s="794"/>
      <c r="K186" s="797" t="s">
        <v>3271</v>
      </c>
      <c r="L186" s="795" t="s">
        <v>3272</v>
      </c>
      <c r="M186" s="795" t="s">
        <v>3273</v>
      </c>
      <c r="N186" s="794" t="s">
        <v>2586</v>
      </c>
    </row>
    <row r="187" spans="1:14" s="9" customFormat="1" x14ac:dyDescent="0.25">
      <c r="A187" s="794" t="s">
        <v>2772</v>
      </c>
      <c r="B187" s="794" t="s">
        <v>3274</v>
      </c>
      <c r="C187" s="794" t="str">
        <f>CHOOSE(Translations!$C$1+1,K187,L187,M187)</f>
        <v>Calidad de la atención</v>
      </c>
      <c r="D187" s="794"/>
      <c r="E187" s="794" t="s">
        <v>3275</v>
      </c>
      <c r="F187" s="795" t="str">
        <f t="shared" si="6"/>
        <v>MCI-00798</v>
      </c>
      <c r="G187" s="794" t="str">
        <f t="shared" si="7"/>
        <v>MCI-00664Calidad de la atención</v>
      </c>
      <c r="H187" s="794" t="str">
        <f t="shared" si="8"/>
        <v>MCI-00664Calidad de la atención</v>
      </c>
      <c r="I187" s="795" t="str">
        <f t="shared" si="9"/>
        <v>MCI-00798</v>
      </c>
      <c r="J187" s="794"/>
      <c r="K187" s="797" t="s">
        <v>3276</v>
      </c>
      <c r="L187" s="795" t="s">
        <v>3277</v>
      </c>
      <c r="M187" s="795" t="s">
        <v>3278</v>
      </c>
      <c r="N187" s="794" t="s">
        <v>2586</v>
      </c>
    </row>
    <row r="188" spans="1:14" s="9" customFormat="1" x14ac:dyDescent="0.25">
      <c r="A188" s="794" t="s">
        <v>2772</v>
      </c>
      <c r="B188" s="794" t="s">
        <v>3279</v>
      </c>
      <c r="C188" s="794" t="str">
        <f>CHOOSE(Translations!$C$1+1,K188,L188,M188)</f>
        <v>Infraestructura de la prestación de servicios</v>
      </c>
      <c r="D188" s="794"/>
      <c r="E188" s="794" t="s">
        <v>3280</v>
      </c>
      <c r="F188" s="795" t="str">
        <f t="shared" si="6"/>
        <v>MCI-00800</v>
      </c>
      <c r="G188" s="794" t="str">
        <f t="shared" si="7"/>
        <v>MCI-00664Infraestructura de la prestación de servicios</v>
      </c>
      <c r="H188" s="794" t="str">
        <f t="shared" si="8"/>
        <v>MCI-00664Infraestructura de la prestación de servicios</v>
      </c>
      <c r="I188" s="795" t="str">
        <f t="shared" si="9"/>
        <v>MCI-00800</v>
      </c>
      <c r="J188" s="794"/>
      <c r="K188" s="797" t="s">
        <v>3281</v>
      </c>
      <c r="L188" s="795" t="s">
        <v>3282</v>
      </c>
      <c r="M188" s="795" t="s">
        <v>3283</v>
      </c>
      <c r="N188" s="794" t="s">
        <v>2586</v>
      </c>
    </row>
    <row r="189" spans="1:14" s="9" customFormat="1" x14ac:dyDescent="0.25">
      <c r="A189" s="794" t="s">
        <v>2772</v>
      </c>
      <c r="B189" s="794" t="s">
        <v>3284</v>
      </c>
      <c r="C189" s="794" t="str">
        <f>CHOOSE(Translations!$C$1+1,K189,L189,M189)</f>
        <v>Organización de los servicios y gestión de establecimientos de salud</v>
      </c>
      <c r="D189" s="794"/>
      <c r="E189" s="794" t="s">
        <v>3285</v>
      </c>
      <c r="F189" s="795" t="str">
        <f t="shared" si="6"/>
        <v>MCI-00799</v>
      </c>
      <c r="G189" s="794" t="str">
        <f t="shared" si="7"/>
        <v>MCI-00664Organización de los servicios y gestión de establecimientos de salud</v>
      </c>
      <c r="H189" s="794" t="str">
        <f t="shared" si="8"/>
        <v>MCI-00664Organización de los servicios y gestión de establecimientos de salud</v>
      </c>
      <c r="I189" s="795" t="str">
        <f t="shared" si="9"/>
        <v>MCI-00799</v>
      </c>
      <c r="J189" s="794"/>
      <c r="K189" s="797" t="s">
        <v>3286</v>
      </c>
      <c r="L189" s="795" t="s">
        <v>3287</v>
      </c>
      <c r="M189" s="795" t="s">
        <v>3288</v>
      </c>
      <c r="N189" s="794" t="s">
        <v>2586</v>
      </c>
    </row>
    <row r="190" spans="1:14" s="9" customFormat="1" x14ac:dyDescent="0.25">
      <c r="A190" s="794" t="s">
        <v>2727</v>
      </c>
      <c r="B190" s="794" t="s">
        <v>3289</v>
      </c>
      <c r="C190" s="794" t="str">
        <f>CHOOSE(Translations!$C$1+1,K190,L190,M190)</f>
        <v>Sistemas de gestión financiera pública (nacionales o armonizados de donantes)</v>
      </c>
      <c r="D190" s="794"/>
      <c r="E190" s="794" t="s">
        <v>3290</v>
      </c>
      <c r="F190" s="795" t="str">
        <f t="shared" si="6"/>
        <v>MCI-00801</v>
      </c>
      <c r="G190" s="794" t="str">
        <f t="shared" si="7"/>
        <v>MCI-00665Sistemas de gestión financiera pública (nacionales o armonizados de donantes)</v>
      </c>
      <c r="H190" s="794" t="str">
        <f t="shared" si="8"/>
        <v>MCI-00665Sistemas de gestión financiera pública (nacionales o armonizados de donantes)</v>
      </c>
      <c r="I190" s="795" t="str">
        <f t="shared" si="9"/>
        <v>MCI-00801</v>
      </c>
      <c r="J190" s="794"/>
      <c r="K190" s="797" t="s">
        <v>3291</v>
      </c>
      <c r="L190" s="795" t="s">
        <v>3292</v>
      </c>
      <c r="M190" s="795" t="s">
        <v>3293</v>
      </c>
      <c r="N190" s="794" t="s">
        <v>2586</v>
      </c>
    </row>
    <row r="191" spans="1:14" s="9" customFormat="1" x14ac:dyDescent="0.25">
      <c r="A191" s="794" t="s">
        <v>2727</v>
      </c>
      <c r="B191" s="794" t="s">
        <v>3294</v>
      </c>
      <c r="C191" s="794" t="str">
        <f>CHOOSE(Translations!$C$1+1,K191,L191,M191)</f>
        <v>Gestión financiera ordinaria de las subvenciones</v>
      </c>
      <c r="D191" s="794"/>
      <c r="E191" s="794" t="s">
        <v>3295</v>
      </c>
      <c r="F191" s="795" t="str">
        <f t="shared" si="6"/>
        <v>MCI-00802</v>
      </c>
      <c r="G191" s="794" t="str">
        <f t="shared" si="7"/>
        <v>MCI-00665Gestión financiera ordinaria de las subvenciones</v>
      </c>
      <c r="H191" s="794" t="str">
        <f t="shared" si="8"/>
        <v>MCI-00665Gestión financiera ordinaria de las subvenciones</v>
      </c>
      <c r="I191" s="795" t="str">
        <f t="shared" si="9"/>
        <v>MCI-00802</v>
      </c>
      <c r="J191" s="794"/>
      <c r="K191" s="797" t="s">
        <v>3296</v>
      </c>
      <c r="L191" s="795" t="s">
        <v>3297</v>
      </c>
      <c r="M191" s="795" t="s">
        <v>3298</v>
      </c>
      <c r="N191" s="794" t="s">
        <v>2586</v>
      </c>
    </row>
    <row r="192" spans="1:14" s="9" customFormat="1" x14ac:dyDescent="0.25">
      <c r="A192" s="794" t="s">
        <v>2754</v>
      </c>
      <c r="B192" s="794" t="s">
        <v>3299</v>
      </c>
      <c r="C192" s="794" t="str">
        <f>CHOOSE(Translations!$C$1+1,K192,L192,M192)</f>
        <v>Estrategias y financiamiento del sector nacional de la salud</v>
      </c>
      <c r="D192" s="794"/>
      <c r="E192" s="794" t="s">
        <v>3300</v>
      </c>
      <c r="F192" s="795" t="str">
        <f t="shared" ref="F192:F205" si="10">B192</f>
        <v>MCI-00803</v>
      </c>
      <c r="G192" s="794" t="str">
        <f t="shared" ref="G192:G205" si="11">A192&amp;C192</f>
        <v>MCI-00666Estrategias y financiamiento del sector nacional de la salud</v>
      </c>
      <c r="H192" s="794" t="str">
        <f t="shared" ref="H192:H205" si="12">A192&amp;C192</f>
        <v>MCI-00666Estrategias y financiamiento del sector nacional de la salud</v>
      </c>
      <c r="I192" s="795" t="str">
        <f t="shared" ref="I192:I205" si="13">F192</f>
        <v>MCI-00803</v>
      </c>
      <c r="J192" s="794"/>
      <c r="K192" s="797" t="s">
        <v>3301</v>
      </c>
      <c r="L192" s="795" t="s">
        <v>3302</v>
      </c>
      <c r="M192" s="795" t="s">
        <v>3303</v>
      </c>
      <c r="N192" s="794" t="s">
        <v>2586</v>
      </c>
    </row>
    <row r="193" spans="1:14" s="9" customFormat="1" x14ac:dyDescent="0.25">
      <c r="A193" s="794" t="s">
        <v>2754</v>
      </c>
      <c r="B193" s="794" t="s">
        <v>3304</v>
      </c>
      <c r="C193" s="794" t="str">
        <f>CHOOSE(Translations!$C$1+1,K193,L193,M193)</f>
        <v>Política y planificación para los programas nacionales de control de enfermedades</v>
      </c>
      <c r="D193" s="794"/>
      <c r="E193" s="794" t="s">
        <v>3305</v>
      </c>
      <c r="F193" s="795" t="str">
        <f t="shared" si="10"/>
        <v>MCI-00804</v>
      </c>
      <c r="G193" s="794" t="str">
        <f t="shared" si="11"/>
        <v>MCI-00666Política y planificación para los programas nacionales de control de enfermedades</v>
      </c>
      <c r="H193" s="794" t="str">
        <f t="shared" si="12"/>
        <v>MCI-00666Política y planificación para los programas nacionales de control de enfermedades</v>
      </c>
      <c r="I193" s="795" t="str">
        <f t="shared" si="13"/>
        <v>MCI-00804</v>
      </c>
      <c r="J193" s="794"/>
      <c r="K193" s="797" t="s">
        <v>3306</v>
      </c>
      <c r="L193" s="795" t="s">
        <v>3307</v>
      </c>
      <c r="M193" s="795" t="s">
        <v>3308</v>
      </c>
      <c r="N193" s="794" t="s">
        <v>2586</v>
      </c>
    </row>
    <row r="194" spans="1:14" s="9" customFormat="1" x14ac:dyDescent="0.25">
      <c r="A194" s="794" t="s">
        <v>2718</v>
      </c>
      <c r="B194" s="794" t="s">
        <v>3309</v>
      </c>
      <c r="C194" s="794" t="str">
        <f>CHOOSE(Translations!$C$1+1,K194,L194,M194)</f>
        <v>Monitoreo a nivel comunitario</v>
      </c>
      <c r="D194" s="794"/>
      <c r="E194" s="794" t="s">
        <v>3310</v>
      </c>
      <c r="F194" s="795" t="str">
        <f t="shared" si="10"/>
        <v>MCI-00805</v>
      </c>
      <c r="G194" s="794" t="str">
        <f t="shared" si="11"/>
        <v>MCI-00667Monitoreo a nivel comunitario</v>
      </c>
      <c r="H194" s="794" t="str">
        <f t="shared" si="12"/>
        <v>MCI-00667Monitoreo a nivel comunitario</v>
      </c>
      <c r="I194" s="795" t="str">
        <f t="shared" si="13"/>
        <v>MCI-00805</v>
      </c>
      <c r="J194" s="794"/>
      <c r="K194" s="797" t="s">
        <v>3311</v>
      </c>
      <c r="L194" s="795" t="s">
        <v>3312</v>
      </c>
      <c r="M194" s="795" t="s">
        <v>3313</v>
      </c>
      <c r="N194" s="794" t="s">
        <v>2586</v>
      </c>
    </row>
    <row r="195" spans="1:14" s="9" customFormat="1" x14ac:dyDescent="0.25">
      <c r="A195" s="794" t="s">
        <v>2718</v>
      </c>
      <c r="B195" s="794" t="s">
        <v>3314</v>
      </c>
      <c r="C195" s="794" t="str">
        <f>CHOOSE(Translations!$C$1+1,K195,L195,M195)</f>
        <v>Sensibilización e investigación dirigidas por la comunidad</v>
      </c>
      <c r="D195" s="794"/>
      <c r="E195" s="794" t="s">
        <v>3315</v>
      </c>
      <c r="F195" s="795" t="str">
        <f t="shared" si="10"/>
        <v>MCI-00806</v>
      </c>
      <c r="G195" s="794" t="str">
        <f t="shared" si="11"/>
        <v>MCI-00667Sensibilización e investigación dirigidas por la comunidad</v>
      </c>
      <c r="H195" s="794" t="str">
        <f t="shared" si="12"/>
        <v>MCI-00667Sensibilización e investigación dirigidas por la comunidad</v>
      </c>
      <c r="I195" s="795" t="str">
        <f t="shared" si="13"/>
        <v>MCI-00806</v>
      </c>
      <c r="J195" s="794"/>
      <c r="K195" s="797" t="s">
        <v>3316</v>
      </c>
      <c r="L195" s="795" t="s">
        <v>3317</v>
      </c>
      <c r="M195" s="795" t="s">
        <v>3318</v>
      </c>
      <c r="N195" s="794" t="s">
        <v>2586</v>
      </c>
    </row>
    <row r="196" spans="1:14" s="9" customFormat="1" x14ac:dyDescent="0.25">
      <c r="A196" s="794" t="s">
        <v>2718</v>
      </c>
      <c r="B196" s="794" t="s">
        <v>3319</v>
      </c>
      <c r="C196" s="794" t="str">
        <f>CHOOSE(Translations!$C$1+1,K196,L196,M196)</f>
        <v>Creación de capacidad institucional, planificación y desarrollo del liderazgo</v>
      </c>
      <c r="D196" s="794"/>
      <c r="E196" s="794" t="s">
        <v>3320</v>
      </c>
      <c r="F196" s="795" t="str">
        <f t="shared" si="10"/>
        <v>MCI-00808</v>
      </c>
      <c r="G196" s="794" t="str">
        <f t="shared" si="11"/>
        <v>MCI-00667Creación de capacidad institucional, planificación y desarrollo del liderazgo</v>
      </c>
      <c r="H196" s="794" t="str">
        <f t="shared" si="12"/>
        <v>MCI-00667Creación de capacidad institucional, planificación y desarrollo del liderazgo</v>
      </c>
      <c r="I196" s="795" t="str">
        <f t="shared" si="13"/>
        <v>MCI-00808</v>
      </c>
      <c r="J196" s="794"/>
      <c r="K196" s="797" t="s">
        <v>3321</v>
      </c>
      <c r="L196" s="795" t="s">
        <v>3322</v>
      </c>
      <c r="M196" s="795" t="s">
        <v>3323</v>
      </c>
      <c r="N196" s="794" t="s">
        <v>2586</v>
      </c>
    </row>
    <row r="197" spans="1:14" s="9" customFormat="1" x14ac:dyDescent="0.25">
      <c r="A197" s="794" t="s">
        <v>2718</v>
      </c>
      <c r="B197" s="794" t="s">
        <v>3324</v>
      </c>
      <c r="C197" s="794" t="str">
        <f>CHOOSE(Translations!$C$1+1,K197,L197,M197)</f>
        <v>Movilización social, creación de vínculos comunitarios y coordinación</v>
      </c>
      <c r="D197" s="794"/>
      <c r="E197" s="794" t="s">
        <v>3325</v>
      </c>
      <c r="F197" s="795" t="str">
        <f t="shared" si="10"/>
        <v>MCI-00807</v>
      </c>
      <c r="G197" s="794" t="str">
        <f t="shared" si="11"/>
        <v>MCI-00667Movilización social, creación de vínculos comunitarios y coordinación</v>
      </c>
      <c r="H197" s="794" t="str">
        <f t="shared" si="12"/>
        <v>MCI-00667Movilización social, creación de vínculos comunitarios y coordinación</v>
      </c>
      <c r="I197" s="795" t="str">
        <f t="shared" si="13"/>
        <v>MCI-00807</v>
      </c>
      <c r="J197" s="794"/>
      <c r="K197" s="797" t="s">
        <v>3326</v>
      </c>
      <c r="L197" s="795" t="s">
        <v>3327</v>
      </c>
      <c r="M197" s="795" t="s">
        <v>3328</v>
      </c>
      <c r="N197" s="794" t="s">
        <v>2586</v>
      </c>
    </row>
    <row r="198" spans="1:14" s="9" customFormat="1" x14ac:dyDescent="0.25">
      <c r="A198" s="794" t="s">
        <v>2781</v>
      </c>
      <c r="B198" s="794" t="s">
        <v>3329</v>
      </c>
      <c r="C198" s="794" t="str">
        <f>CHOOSE(Translations!$C$1+1,K198,L198,M198)</f>
        <v>Sistemas de información y redes de transporte de muestras integradas</v>
      </c>
      <c r="D198" s="794"/>
      <c r="E198" s="794" t="s">
        <v>3330</v>
      </c>
      <c r="F198" s="795" t="str">
        <f t="shared" si="10"/>
        <v>MCI-00812</v>
      </c>
      <c r="G198" s="794" t="str">
        <f t="shared" si="11"/>
        <v>MCI-00668Sistemas de información y redes de transporte de muestras integradas</v>
      </c>
      <c r="H198" s="794" t="str">
        <f t="shared" si="12"/>
        <v>MCI-00668Sistemas de información y redes de transporte de muestras integradas</v>
      </c>
      <c r="I198" s="795" t="str">
        <f t="shared" si="13"/>
        <v>MCI-00812</v>
      </c>
      <c r="J198" s="794"/>
      <c r="K198" s="797" t="s">
        <v>3331</v>
      </c>
      <c r="L198" s="795" t="s">
        <v>3332</v>
      </c>
      <c r="M198" s="795" t="s">
        <v>3333</v>
      </c>
      <c r="N198" s="794" t="s">
        <v>2586</v>
      </c>
    </row>
    <row r="199" spans="1:14" s="9" customFormat="1" x14ac:dyDescent="0.25">
      <c r="A199" s="794" t="s">
        <v>2781</v>
      </c>
      <c r="B199" s="794" t="s">
        <v>3334</v>
      </c>
      <c r="C199" s="794" t="str">
        <f>CHOOSE(Translations!$C$1+1,K199,L199,M199)</f>
        <v>Sistemas de gestión de infraestructuras y equipos</v>
      </c>
      <c r="D199" s="794"/>
      <c r="E199" s="794" t="s">
        <v>3335</v>
      </c>
      <c r="F199" s="795" t="str">
        <f t="shared" si="10"/>
        <v>MCI-00810</v>
      </c>
      <c r="G199" s="794" t="str">
        <f t="shared" si="11"/>
        <v>MCI-00668Sistemas de gestión de infraestructuras y equipos</v>
      </c>
      <c r="H199" s="794" t="str">
        <f t="shared" si="12"/>
        <v>MCI-00668Sistemas de gestión de infraestructuras y equipos</v>
      </c>
      <c r="I199" s="795" t="str">
        <f t="shared" si="13"/>
        <v>MCI-00810</v>
      </c>
      <c r="J199" s="794"/>
      <c r="K199" s="797" t="s">
        <v>3336</v>
      </c>
      <c r="L199" s="795" t="s">
        <v>3337</v>
      </c>
      <c r="M199" s="795" t="s">
        <v>3338</v>
      </c>
      <c r="N199" s="794" t="s">
        <v>2586</v>
      </c>
    </row>
    <row r="200" spans="1:14" s="9" customFormat="1" x14ac:dyDescent="0.25">
      <c r="A200" s="794" t="s">
        <v>2781</v>
      </c>
      <c r="B200" s="794" t="s">
        <v>3339</v>
      </c>
      <c r="C200" s="794" t="str">
        <f>CHOOSE(Translations!$C$1+1,K200,L200,M200)</f>
        <v>Sistemas de cadena de suministros para los laboratorios</v>
      </c>
      <c r="D200" s="794"/>
      <c r="E200" s="794" t="s">
        <v>3340</v>
      </c>
      <c r="F200" s="795" t="str">
        <f t="shared" si="10"/>
        <v>MCI-00813</v>
      </c>
      <c r="G200" s="794" t="str">
        <f t="shared" si="11"/>
        <v>MCI-00668Sistemas de cadena de suministros para los laboratorios</v>
      </c>
      <c r="H200" s="794" t="str">
        <f t="shared" si="12"/>
        <v>MCI-00668Sistemas de cadena de suministros para los laboratorios</v>
      </c>
      <c r="I200" s="795" t="str">
        <f t="shared" si="13"/>
        <v>MCI-00813</v>
      </c>
      <c r="J200" s="794"/>
      <c r="K200" s="797" t="s">
        <v>3341</v>
      </c>
      <c r="L200" s="795" t="s">
        <v>3342</v>
      </c>
      <c r="M200" s="795" t="s">
        <v>3343</v>
      </c>
      <c r="N200" s="794" t="s">
        <v>2586</v>
      </c>
    </row>
    <row r="201" spans="1:14" s="9" customFormat="1" x14ac:dyDescent="0.25">
      <c r="A201" s="794" t="s">
        <v>2781</v>
      </c>
      <c r="B201" s="794" t="s">
        <v>3344</v>
      </c>
      <c r="C201" s="794" t="str">
        <f>CHOOSE(Translations!$C$1+1,K201,L201,M201)</f>
        <v>Estructuras de gestión y gobernanza de los laboratorios nacionales</v>
      </c>
      <c r="D201" s="794"/>
      <c r="E201" s="794" t="s">
        <v>3345</v>
      </c>
      <c r="F201" s="795" t="str">
        <f t="shared" si="10"/>
        <v>MCI-00809</v>
      </c>
      <c r="G201" s="794" t="str">
        <f t="shared" si="11"/>
        <v>MCI-00668Estructuras de gestión y gobernanza de los laboratorios nacionales</v>
      </c>
      <c r="H201" s="794" t="str">
        <f t="shared" si="12"/>
        <v>MCI-00668Estructuras de gestión y gobernanza de los laboratorios nacionales</v>
      </c>
      <c r="I201" s="795" t="str">
        <f t="shared" si="13"/>
        <v>MCI-00809</v>
      </c>
      <c r="J201" s="794"/>
      <c r="K201" s="797" t="s">
        <v>3346</v>
      </c>
      <c r="L201" s="795" t="s">
        <v>3347</v>
      </c>
      <c r="M201" s="795" t="s">
        <v>3348</v>
      </c>
      <c r="N201" s="794" t="s">
        <v>2586</v>
      </c>
    </row>
    <row r="202" spans="1:14" s="9" customFormat="1" x14ac:dyDescent="0.25">
      <c r="A202" s="794" t="s">
        <v>2781</v>
      </c>
      <c r="B202" s="794" t="s">
        <v>3349</v>
      </c>
      <c r="C202" s="794" t="str">
        <f>CHOOSE(Translations!$C$1+1,K202,L202,M202)</f>
        <v>Sistemas de gestión de la calidad y acreditación</v>
      </c>
      <c r="D202" s="794"/>
      <c r="E202" s="794" t="s">
        <v>3350</v>
      </c>
      <c r="F202" s="795" t="str">
        <f t="shared" si="10"/>
        <v>MCI-00811</v>
      </c>
      <c r="G202" s="794" t="str">
        <f t="shared" si="11"/>
        <v>MCI-00668Sistemas de gestión de la calidad y acreditación</v>
      </c>
      <c r="H202" s="794" t="str">
        <f t="shared" si="12"/>
        <v>MCI-00668Sistemas de gestión de la calidad y acreditación</v>
      </c>
      <c r="I202" s="795" t="str">
        <f t="shared" si="13"/>
        <v>MCI-00811</v>
      </c>
      <c r="J202" s="794"/>
      <c r="K202" s="797" t="s">
        <v>3351</v>
      </c>
      <c r="L202" s="795" t="s">
        <v>3352</v>
      </c>
      <c r="M202" s="795" t="s">
        <v>3353</v>
      </c>
      <c r="N202" s="794" t="s">
        <v>2586</v>
      </c>
    </row>
    <row r="203" spans="1:14" s="9" customFormat="1" x14ac:dyDescent="0.25">
      <c r="A203" s="794" t="s">
        <v>2693</v>
      </c>
      <c r="B203" s="794" t="s">
        <v>3354</v>
      </c>
      <c r="C203" s="794" t="str">
        <f>CHOOSE(Translations!$C$1+1,K203,L203,M203)</f>
        <v>Financiación basada en los resultados</v>
      </c>
      <c r="D203" s="794"/>
      <c r="E203" s="794" t="s">
        <v>3355</v>
      </c>
      <c r="F203" s="795" t="str">
        <f t="shared" si="10"/>
        <v>MCI-00814</v>
      </c>
      <c r="G203" s="794" t="str">
        <f t="shared" si="11"/>
        <v>MCI-00669Financiación basada en los resultados</v>
      </c>
      <c r="H203" s="794" t="str">
        <f t="shared" si="12"/>
        <v>MCI-00669Financiación basada en los resultados</v>
      </c>
      <c r="I203" s="795" t="str">
        <f t="shared" si="13"/>
        <v>MCI-00814</v>
      </c>
      <c r="J203" s="794"/>
      <c r="K203" s="797" t="s">
        <v>2692</v>
      </c>
      <c r="L203" s="795" t="s">
        <v>2697</v>
      </c>
      <c r="M203" s="795" t="s">
        <v>2698</v>
      </c>
      <c r="N203" s="794" t="s">
        <v>2586</v>
      </c>
    </row>
    <row r="204" spans="1:14" s="9" customFormat="1" x14ac:dyDescent="0.25">
      <c r="A204" s="794" t="s">
        <v>2679</v>
      </c>
      <c r="B204" s="794" t="s">
        <v>3356</v>
      </c>
      <c r="C204" s="794" t="str">
        <f>CHOOSE(Translations!$C$1+1,K204,L204,M204)</f>
        <v>Control y contención relacionada a COVID-19, incluyendo el fortalecimiento de los sistemas de salud</v>
      </c>
      <c r="D204" s="794"/>
      <c r="E204" s="794" t="s">
        <v>3357</v>
      </c>
      <c r="F204" s="795" t="str">
        <f t="shared" si="10"/>
        <v>MCI-01237</v>
      </c>
      <c r="G204" s="794" t="str">
        <f t="shared" si="11"/>
        <v>MCI-01236Control y contención relacionada a COVID-19, incluyendo el fortalecimiento de los sistemas de salud</v>
      </c>
      <c r="H204" s="794" t="str">
        <f t="shared" si="12"/>
        <v>MCI-01236Control y contención relacionada a COVID-19, incluyendo el fortalecimiento de los sistemas de salud</v>
      </c>
      <c r="I204" s="795" t="str">
        <f t="shared" si="13"/>
        <v>MCI-01237</v>
      </c>
      <c r="J204" s="794"/>
      <c r="K204" s="797" t="s">
        <v>3358</v>
      </c>
      <c r="L204" s="795" t="s">
        <v>3359</v>
      </c>
      <c r="M204" s="795" t="s">
        <v>3360</v>
      </c>
      <c r="N204" s="794" t="s">
        <v>2586</v>
      </c>
    </row>
    <row r="205" spans="1:14" s="9" customFormat="1" x14ac:dyDescent="0.25">
      <c r="A205" s="794" t="s">
        <v>2679</v>
      </c>
      <c r="B205" s="794" t="s">
        <v>3361</v>
      </c>
      <c r="C205" s="794" t="str">
        <f>CHOOSE(Translations!$C$1+1,K205,L205,M205)</f>
        <v>Mitigación de riesgos para los programas de las enfermedades</v>
      </c>
      <c r="D205" s="794"/>
      <c r="E205" s="794" t="s">
        <v>3362</v>
      </c>
      <c r="F205" s="795" t="str">
        <f t="shared" si="10"/>
        <v>MCI-01238</v>
      </c>
      <c r="G205" s="794" t="str">
        <f t="shared" si="11"/>
        <v>MCI-01236Mitigación de riesgos para los programas de las enfermedades</v>
      </c>
      <c r="H205" s="794" t="str">
        <f t="shared" si="12"/>
        <v>MCI-01236Mitigación de riesgos para los programas de las enfermedades</v>
      </c>
      <c r="I205" s="795" t="str">
        <f t="shared" si="13"/>
        <v>MCI-01238</v>
      </c>
      <c r="J205" s="794"/>
      <c r="K205" s="797" t="s">
        <v>3363</v>
      </c>
      <c r="L205" s="795" t="s">
        <v>3364</v>
      </c>
      <c r="M205" s="795" t="s">
        <v>3365</v>
      </c>
      <c r="N205" s="794" t="s">
        <v>2586</v>
      </c>
    </row>
    <row r="206" spans="1:14" ht="13" x14ac:dyDescent="0.3">
      <c r="B206" s="2"/>
    </row>
    <row r="207" spans="1:14" ht="13" hidden="1" x14ac:dyDescent="0.3">
      <c r="A207" s="6"/>
    </row>
    <row r="208" spans="1:14" hidden="1" x14ac:dyDescent="0.25"/>
    <row r="209" spans="1:3" hidden="1" x14ac:dyDescent="0.25"/>
    <row r="210" spans="1:3" hidden="1" x14ac:dyDescent="0.25"/>
    <row r="211" spans="1:3" hidden="1" x14ac:dyDescent="0.25"/>
    <row r="212" spans="1:3" ht="13" x14ac:dyDescent="0.3">
      <c r="A212" s="6" t="s">
        <v>177</v>
      </c>
    </row>
    <row r="213" spans="1:3" x14ac:dyDescent="0.25">
      <c r="A213" s="8" t="s">
        <v>178</v>
      </c>
      <c r="B213" s="199" t="s">
        <v>1064</v>
      </c>
    </row>
    <row r="214" spans="1:3" x14ac:dyDescent="0.25">
      <c r="A214" s="1" t="s">
        <v>39</v>
      </c>
      <c r="B214" s="199" t="s">
        <v>1065</v>
      </c>
      <c r="C214" s="1" t="s">
        <v>1066</v>
      </c>
    </row>
    <row r="215" spans="1:3" x14ac:dyDescent="0.25">
      <c r="A215" s="1" t="s">
        <v>179</v>
      </c>
      <c r="B215" s="199"/>
    </row>
    <row r="216" spans="1:3" x14ac:dyDescent="0.25">
      <c r="A216" s="1" t="s">
        <v>1063</v>
      </c>
    </row>
    <row r="217" spans="1:3" ht="13" x14ac:dyDescent="0.3">
      <c r="A217" s="6" t="s">
        <v>180</v>
      </c>
    </row>
    <row r="218" spans="1:3" x14ac:dyDescent="0.25">
      <c r="A218" s="1" t="s">
        <v>181</v>
      </c>
      <c r="B218" s="199" t="s">
        <v>1064</v>
      </c>
    </row>
    <row r="219" spans="1:3" x14ac:dyDescent="0.25">
      <c r="A219" s="1" t="s">
        <v>173</v>
      </c>
      <c r="B219" s="199" t="s">
        <v>1065</v>
      </c>
      <c r="C219" s="1" t="s">
        <v>1066</v>
      </c>
    </row>
    <row r="220" spans="1:3" s="9" customFormat="1" x14ac:dyDescent="0.25"/>
    <row r="221" spans="1:3" s="9" customFormat="1" hidden="1" x14ac:dyDescent="0.25"/>
    <row r="222" spans="1:3" s="9" customFormat="1" hidden="1" x14ac:dyDescent="0.25"/>
    <row r="223" spans="1:3" s="9" customFormat="1" hidden="1" x14ac:dyDescent="0.25"/>
    <row r="224" spans="1:3" hidden="1" x14ac:dyDescent="0.25"/>
    <row r="225" spans="1:3" ht="13" x14ac:dyDescent="0.3">
      <c r="A225" s="6" t="s">
        <v>183</v>
      </c>
    </row>
    <row r="226" spans="1:3" x14ac:dyDescent="0.25">
      <c r="A226" s="157" t="s">
        <v>173</v>
      </c>
      <c r="B226" s="157" t="s">
        <v>185</v>
      </c>
      <c r="C226" s="157" t="s">
        <v>186</v>
      </c>
    </row>
    <row r="227" spans="1:3" hidden="1" x14ac:dyDescent="0.25">
      <c r="A227" s="157" t="s">
        <v>172</v>
      </c>
      <c r="B227" s="157" t="s">
        <v>184</v>
      </c>
      <c r="C227" s="157" t="s">
        <v>47</v>
      </c>
    </row>
    <row r="228" spans="1:3" s="9" customFormat="1" x14ac:dyDescent="0.25">
      <c r="A228" s="157"/>
      <c r="B228" s="157"/>
      <c r="C228" s="157"/>
    </row>
    <row r="229" spans="1:3" s="9" customFormat="1" x14ac:dyDescent="0.25">
      <c r="A229" s="157"/>
      <c r="B229" s="157"/>
      <c r="C229" s="157"/>
    </row>
    <row r="230" spans="1:3" s="9" customFormat="1" x14ac:dyDescent="0.25">
      <c r="A230" s="157"/>
      <c r="B230" s="157"/>
      <c r="C230" s="157"/>
    </row>
    <row r="231" spans="1:3" s="9" customFormat="1" x14ac:dyDescent="0.25">
      <c r="A231" s="157" t="s">
        <v>5244</v>
      </c>
      <c r="B231" s="157"/>
      <c r="C231" s="157" t="s">
        <v>5245</v>
      </c>
    </row>
    <row r="232" spans="1:3" s="9" customFormat="1" x14ac:dyDescent="0.25">
      <c r="A232" s="157" t="s">
        <v>5246</v>
      </c>
      <c r="B232" s="157"/>
      <c r="C232" s="157" t="s">
        <v>5247</v>
      </c>
    </row>
    <row r="233" spans="1:3" s="9" customFormat="1" x14ac:dyDescent="0.25">
      <c r="A233" s="157" t="s">
        <v>5248</v>
      </c>
      <c r="B233" s="157"/>
      <c r="C233" s="157" t="s">
        <v>5249</v>
      </c>
    </row>
    <row r="234" spans="1:3" s="9" customFormat="1" x14ac:dyDescent="0.25">
      <c r="A234" s="157" t="s">
        <v>5250</v>
      </c>
      <c r="B234" s="157"/>
      <c r="C234" s="157" t="s">
        <v>5251</v>
      </c>
    </row>
    <row r="235" spans="1:3" s="9" customFormat="1" x14ac:dyDescent="0.25">
      <c r="A235" s="157" t="s">
        <v>5252</v>
      </c>
      <c r="B235" s="157"/>
      <c r="C235" s="157" t="s">
        <v>5253</v>
      </c>
    </row>
    <row r="236" spans="1:3" s="9" customFormat="1" x14ac:dyDescent="0.25">
      <c r="A236" s="157" t="s">
        <v>5254</v>
      </c>
      <c r="B236" s="157"/>
      <c r="C236" s="157" t="s">
        <v>5255</v>
      </c>
    </row>
    <row r="237" spans="1:3" s="9" customFormat="1" x14ac:dyDescent="0.25">
      <c r="A237" s="157" t="s">
        <v>5256</v>
      </c>
      <c r="B237" s="157"/>
      <c r="C237" s="157" t="s">
        <v>5257</v>
      </c>
    </row>
    <row r="238" spans="1:3" s="9" customFormat="1" x14ac:dyDescent="0.25">
      <c r="A238" s="157" t="s">
        <v>5258</v>
      </c>
      <c r="B238" s="157"/>
      <c r="C238" s="157" t="s">
        <v>5259</v>
      </c>
    </row>
    <row r="239" spans="1:3" s="9" customFormat="1" x14ac:dyDescent="0.25">
      <c r="A239" s="157" t="s">
        <v>5260</v>
      </c>
      <c r="B239" s="157"/>
      <c r="C239" s="157" t="s">
        <v>5261</v>
      </c>
    </row>
    <row r="240" spans="1:3" s="9" customFormat="1" x14ac:dyDescent="0.25">
      <c r="A240" s="157" t="s">
        <v>5262</v>
      </c>
      <c r="B240" s="157"/>
      <c r="C240" s="157" t="s">
        <v>5263</v>
      </c>
    </row>
    <row r="241" spans="1:3" s="9" customFormat="1" x14ac:dyDescent="0.25">
      <c r="A241" s="157" t="s">
        <v>5264</v>
      </c>
      <c r="B241" s="157"/>
      <c r="C241" s="157" t="s">
        <v>5265</v>
      </c>
    </row>
    <row r="242" spans="1:3" s="9" customFormat="1" x14ac:dyDescent="0.25">
      <c r="A242" s="157" t="s">
        <v>5266</v>
      </c>
      <c r="B242" s="157"/>
      <c r="C242" s="157" t="s">
        <v>5267</v>
      </c>
    </row>
    <row r="243" spans="1:3" s="9" customFormat="1" x14ac:dyDescent="0.25">
      <c r="A243" s="157" t="s">
        <v>5268</v>
      </c>
      <c r="B243" s="157"/>
      <c r="C243" s="157" t="s">
        <v>5269</v>
      </c>
    </row>
    <row r="244" spans="1:3" s="9" customFormat="1" x14ac:dyDescent="0.25">
      <c r="A244" s="157" t="s">
        <v>5270</v>
      </c>
      <c r="B244" s="157"/>
      <c r="C244" s="157" t="s">
        <v>5271</v>
      </c>
    </row>
    <row r="245" spans="1:3" s="9" customFormat="1" x14ac:dyDescent="0.25">
      <c r="A245" s="157" t="s">
        <v>5272</v>
      </c>
      <c r="B245" s="157"/>
      <c r="C245" s="157" t="s">
        <v>5273</v>
      </c>
    </row>
    <row r="246" spans="1:3" s="9" customFormat="1" x14ac:dyDescent="0.25">
      <c r="A246" s="157" t="s">
        <v>5274</v>
      </c>
      <c r="B246" s="157"/>
      <c r="C246" s="157" t="s">
        <v>5275</v>
      </c>
    </row>
    <row r="247" spans="1:3" s="9" customFormat="1" x14ac:dyDescent="0.25">
      <c r="A247" s="157" t="s">
        <v>5276</v>
      </c>
      <c r="B247" s="157"/>
      <c r="C247" s="157" t="s">
        <v>5277</v>
      </c>
    </row>
    <row r="248" spans="1:3" s="9" customFormat="1" x14ac:dyDescent="0.25">
      <c r="A248" s="157" t="s">
        <v>5278</v>
      </c>
      <c r="B248" s="157"/>
      <c r="C248" s="157" t="s">
        <v>5279</v>
      </c>
    </row>
    <row r="249" spans="1:3" s="9" customFormat="1" x14ac:dyDescent="0.25">
      <c r="A249" s="157" t="s">
        <v>5280</v>
      </c>
      <c r="B249" s="157"/>
      <c r="C249" s="157" t="s">
        <v>5281</v>
      </c>
    </row>
    <row r="250" spans="1:3" s="9" customFormat="1" x14ac:dyDescent="0.25">
      <c r="A250" s="157"/>
      <c r="B250" s="157"/>
      <c r="C250" s="157"/>
    </row>
    <row r="251" spans="1:3" s="9" customFormat="1" x14ac:dyDescent="0.25">
      <c r="A251" s="157" t="s">
        <v>5282</v>
      </c>
      <c r="B251" s="157"/>
      <c r="C251" s="157" t="s">
        <v>5283</v>
      </c>
    </row>
    <row r="252" spans="1:3" s="9" customFormat="1" x14ac:dyDescent="0.25">
      <c r="A252" s="157" t="s">
        <v>5284</v>
      </c>
      <c r="B252" s="157"/>
      <c r="C252" s="157" t="s">
        <v>5285</v>
      </c>
    </row>
    <row r="253" spans="1:3" s="9" customFormat="1" x14ac:dyDescent="0.25">
      <c r="A253" s="157" t="s">
        <v>5286</v>
      </c>
      <c r="B253" s="157"/>
      <c r="C253" s="157" t="s">
        <v>5287</v>
      </c>
    </row>
    <row r="254" spans="1:3" s="9" customFormat="1" x14ac:dyDescent="0.25">
      <c r="A254" s="157" t="s">
        <v>5288</v>
      </c>
      <c r="B254" s="157"/>
      <c r="C254" s="157" t="s">
        <v>5289</v>
      </c>
    </row>
    <row r="255" spans="1:3" s="9" customFormat="1" x14ac:dyDescent="0.25">
      <c r="A255" s="157" t="s">
        <v>5290</v>
      </c>
      <c r="B255" s="157"/>
      <c r="C255" s="157" t="s">
        <v>5291</v>
      </c>
    </row>
    <row r="256" spans="1:3" s="9" customFormat="1" x14ac:dyDescent="0.25">
      <c r="A256" s="157" t="s">
        <v>5292</v>
      </c>
      <c r="B256" s="157"/>
      <c r="C256" s="157" t="s">
        <v>5293</v>
      </c>
    </row>
    <row r="257" spans="1:3" s="9" customFormat="1" x14ac:dyDescent="0.25">
      <c r="A257" s="157" t="s">
        <v>5292</v>
      </c>
      <c r="B257" s="157"/>
      <c r="C257" s="157" t="s">
        <v>5293</v>
      </c>
    </row>
    <row r="258" spans="1:3" s="9" customFormat="1" x14ac:dyDescent="0.25">
      <c r="A258" s="157"/>
      <c r="B258" s="157"/>
      <c r="C258" s="157"/>
    </row>
    <row r="259" spans="1:3" s="9" customFormat="1" x14ac:dyDescent="0.25">
      <c r="A259" s="157"/>
      <c r="B259" s="157"/>
      <c r="C259" s="157"/>
    </row>
    <row r="260" spans="1:3" s="9" customFormat="1" x14ac:dyDescent="0.25">
      <c r="A260" s="157"/>
      <c r="B260" s="157"/>
      <c r="C260" s="157"/>
    </row>
    <row r="261" spans="1:3" s="9" customFormat="1" x14ac:dyDescent="0.25">
      <c r="A261" s="157"/>
      <c r="B261" s="157"/>
      <c r="C261" s="157"/>
    </row>
    <row r="262" spans="1:3" s="9" customFormat="1" x14ac:dyDescent="0.25">
      <c r="A262" s="157"/>
      <c r="B262" s="157"/>
      <c r="C262" s="157"/>
    </row>
    <row r="263" spans="1:3" s="9" customFormat="1" x14ac:dyDescent="0.25">
      <c r="A263" s="157"/>
      <c r="B263" s="157"/>
      <c r="C263" s="157"/>
    </row>
    <row r="264" spans="1:3" s="9" customFormat="1" x14ac:dyDescent="0.25">
      <c r="A264" s="157"/>
      <c r="B264" s="157"/>
      <c r="C264" s="157"/>
    </row>
    <row r="265" spans="1:3" s="9" customFormat="1" x14ac:dyDescent="0.25">
      <c r="A265" s="157"/>
      <c r="B265" s="157"/>
      <c r="C265" s="157"/>
    </row>
    <row r="266" spans="1:3" s="9" customFormat="1" x14ac:dyDescent="0.25">
      <c r="A266" s="157"/>
      <c r="B266" s="157"/>
      <c r="C266" s="157"/>
    </row>
    <row r="267" spans="1:3" s="9" customFormat="1" x14ac:dyDescent="0.25">
      <c r="A267" s="157"/>
      <c r="B267" s="157"/>
      <c r="C267" s="157"/>
    </row>
    <row r="268" spans="1:3" s="9" customFormat="1" x14ac:dyDescent="0.25">
      <c r="A268" s="157"/>
      <c r="B268" s="157"/>
      <c r="C268" s="157"/>
    </row>
    <row r="269" spans="1:3" s="9" customFormat="1" x14ac:dyDescent="0.25">
      <c r="A269" s="157"/>
      <c r="B269" s="157"/>
      <c r="C269" s="157"/>
    </row>
    <row r="270" spans="1:3" s="9" customFormat="1" x14ac:dyDescent="0.25">
      <c r="A270" s="157"/>
      <c r="B270" s="157"/>
      <c r="C270" s="157"/>
    </row>
    <row r="271" spans="1:3" s="9" customFormat="1" x14ac:dyDescent="0.25">
      <c r="A271" s="157"/>
      <c r="B271" s="157"/>
      <c r="C271" s="157"/>
    </row>
    <row r="272" spans="1:3" s="9" customFormat="1" x14ac:dyDescent="0.25">
      <c r="A272" s="157"/>
      <c r="B272" s="157"/>
      <c r="C272" s="157"/>
    </row>
    <row r="273" spans="1:13" x14ac:dyDescent="0.25">
      <c r="A273" s="1" t="s">
        <v>368</v>
      </c>
    </row>
    <row r="274" spans="1:13" ht="13" x14ac:dyDescent="0.3">
      <c r="A274" s="6" t="s">
        <v>182</v>
      </c>
    </row>
    <row r="275" spans="1:13" x14ac:dyDescent="0.25">
      <c r="A275" s="1" t="s">
        <v>39</v>
      </c>
      <c r="B275" s="1" t="s">
        <v>170</v>
      </c>
      <c r="C275" s="1" t="s">
        <v>186</v>
      </c>
    </row>
    <row r="276" spans="1:13" hidden="1" x14ac:dyDescent="0.25">
      <c r="A276" s="1" t="s">
        <v>143</v>
      </c>
      <c r="B276" s="1" t="s">
        <v>169</v>
      </c>
      <c r="C276" s="1" t="s">
        <v>47</v>
      </c>
    </row>
    <row r="278" spans="1:13" ht="13" x14ac:dyDescent="0.3">
      <c r="A278" s="6" t="s">
        <v>197</v>
      </c>
    </row>
    <row r="279" spans="1:13" x14ac:dyDescent="0.25">
      <c r="A279" s="1" t="s">
        <v>198</v>
      </c>
      <c r="B279" s="199"/>
    </row>
    <row r="281" spans="1:13" ht="13" x14ac:dyDescent="0.3">
      <c r="A281" s="6" t="s">
        <v>216</v>
      </c>
    </row>
    <row r="282" spans="1:13" x14ac:dyDescent="0.25">
      <c r="A282" s="1" t="s">
        <v>215</v>
      </c>
      <c r="B282" s="1" t="b">
        <f>IFERROR(TRUE,FALSE)</f>
        <v>1</v>
      </c>
    </row>
    <row r="284" spans="1:13" ht="13" x14ac:dyDescent="0.3">
      <c r="A284" s="191" t="s">
        <v>307</v>
      </c>
    </row>
    <row r="285" spans="1:13" x14ac:dyDescent="0.25">
      <c r="A285" s="157" t="s">
        <v>283</v>
      </c>
      <c r="B285" s="157" t="s">
        <v>48</v>
      </c>
      <c r="C285" s="157" t="s">
        <v>448</v>
      </c>
      <c r="D285" s="157"/>
      <c r="E285" s="157" t="s">
        <v>305</v>
      </c>
      <c r="F285" s="157" t="s">
        <v>107</v>
      </c>
      <c r="G285" s="157"/>
      <c r="H285" s="157"/>
      <c r="I285" s="157"/>
      <c r="J285" s="157" t="s">
        <v>43</v>
      </c>
      <c r="K285" s="157" t="s">
        <v>446</v>
      </c>
      <c r="L285" s="157" t="s">
        <v>444</v>
      </c>
      <c r="M285" s="157" t="s">
        <v>285</v>
      </c>
    </row>
    <row r="286" spans="1:13" hidden="1" x14ac:dyDescent="0.25">
      <c r="A286" s="157" t="s">
        <v>282</v>
      </c>
      <c r="B286" s="157" t="s">
        <v>47</v>
      </c>
      <c r="C286" s="157" t="str">
        <f>CHOOSE(Translations!$C$1+1,J286,K286,L286,)</f>
        <v>No  Applicate</v>
      </c>
      <c r="D286" s="157"/>
      <c r="E286" s="157" t="s">
        <v>102</v>
      </c>
      <c r="F286" s="158" t="s">
        <v>79</v>
      </c>
      <c r="G286" s="157" t="str">
        <f>E286&amp;"|"&amp;C286</f>
        <v>[Module (Name)]|No  Applicate</v>
      </c>
      <c r="H286" s="157" t="str">
        <f>E286&amp;"|"&amp;F286</f>
        <v>[Module (Name)]|[Name ID]</v>
      </c>
      <c r="I286" s="157" t="str">
        <f>B286</f>
        <v>[Record ID]</v>
      </c>
      <c r="J286" s="158" t="s">
        <v>362</v>
      </c>
      <c r="K286" s="158" t="s">
        <v>362</v>
      </c>
      <c r="L286" s="158" t="s">
        <v>362</v>
      </c>
      <c r="M286" s="157" t="s">
        <v>284</v>
      </c>
    </row>
    <row r="287" spans="1:13" s="9" customFormat="1" x14ac:dyDescent="0.25">
      <c r="A287" s="157" t="s">
        <v>5835</v>
      </c>
      <c r="B287" s="157" t="s">
        <v>5836</v>
      </c>
      <c r="C287" s="157" t="str">
        <f>CHOOSE(Translations!$C$1+1,J287,K287,L287,)</f>
        <v>No aplicable</v>
      </c>
      <c r="D287" s="157"/>
      <c r="E287" s="157" t="s">
        <v>2979</v>
      </c>
      <c r="F287" s="158" t="s">
        <v>5837</v>
      </c>
      <c r="G287" s="157" t="str">
        <f t="shared" ref="G287:G350" si="14">E287&amp;"|"&amp;C287</f>
        <v>MCI-00711|No aplicable</v>
      </c>
      <c r="H287" s="157" t="str">
        <f t="shared" ref="H287:H350" si="15">E287&amp;"|"&amp;F287</f>
        <v>MCI-00711|MCI-00940</v>
      </c>
      <c r="I287" s="157" t="str">
        <f t="shared" ref="I287:I350" si="16">B287</f>
        <v>a1O1R000006c5lqUAA</v>
      </c>
      <c r="J287" s="158" t="s">
        <v>367</v>
      </c>
      <c r="K287" s="158" t="s">
        <v>498</v>
      </c>
      <c r="L287" s="158" t="s">
        <v>979</v>
      </c>
      <c r="M287" s="157" t="s">
        <v>2586</v>
      </c>
    </row>
    <row r="288" spans="1:13" s="9" customFormat="1" x14ac:dyDescent="0.25">
      <c r="A288" s="157" t="s">
        <v>5835</v>
      </c>
      <c r="B288" s="157" t="s">
        <v>5838</v>
      </c>
      <c r="C288" s="157" t="str">
        <f>CHOOSE(Translations!$C$1+1,J288,K288,L288,)</f>
        <v>No aplicable</v>
      </c>
      <c r="D288" s="157"/>
      <c r="E288" s="157" t="s">
        <v>3029</v>
      </c>
      <c r="F288" s="158" t="s">
        <v>5839</v>
      </c>
      <c r="G288" s="157" t="str">
        <f t="shared" si="14"/>
        <v>MCI-00712|No aplicable</v>
      </c>
      <c r="H288" s="157" t="str">
        <f t="shared" si="15"/>
        <v>MCI-00712|MCI-00941</v>
      </c>
      <c r="I288" s="157" t="str">
        <f t="shared" si="16"/>
        <v>a1O1R000006c5lrUAA</v>
      </c>
      <c r="J288" s="158" t="s">
        <v>367</v>
      </c>
      <c r="K288" s="158" t="s">
        <v>498</v>
      </c>
      <c r="L288" s="158" t="s">
        <v>979</v>
      </c>
      <c r="M288" s="157" t="s">
        <v>2586</v>
      </c>
    </row>
    <row r="289" spans="1:13" s="9" customFormat="1" x14ac:dyDescent="0.25">
      <c r="A289" s="157" t="s">
        <v>5835</v>
      </c>
      <c r="B289" s="157" t="s">
        <v>5840</v>
      </c>
      <c r="C289" s="157" t="str">
        <f>CHOOSE(Translations!$C$1+1,J289,K289,L289,)</f>
        <v>No aplicable</v>
      </c>
      <c r="D289" s="157"/>
      <c r="E289" s="157" t="s">
        <v>3024</v>
      </c>
      <c r="F289" s="158" t="s">
        <v>5841</v>
      </c>
      <c r="G289" s="157" t="str">
        <f t="shared" si="14"/>
        <v>MCI-00713|No aplicable</v>
      </c>
      <c r="H289" s="157" t="str">
        <f t="shared" si="15"/>
        <v>MCI-00713|MCI-00942</v>
      </c>
      <c r="I289" s="157" t="str">
        <f t="shared" si="16"/>
        <v>a1O1R000006c5lsUAA</v>
      </c>
      <c r="J289" s="158" t="s">
        <v>367</v>
      </c>
      <c r="K289" s="158" t="s">
        <v>498</v>
      </c>
      <c r="L289" s="158" t="s">
        <v>979</v>
      </c>
      <c r="M289" s="157" t="s">
        <v>2586</v>
      </c>
    </row>
    <row r="290" spans="1:13" s="9" customFormat="1" x14ac:dyDescent="0.25">
      <c r="A290" s="157" t="s">
        <v>5835</v>
      </c>
      <c r="B290" s="157" t="s">
        <v>5842</v>
      </c>
      <c r="C290" s="157" t="str">
        <f>CHOOSE(Translations!$C$1+1,J290,K290,L290,)</f>
        <v>No aplicable</v>
      </c>
      <c r="D290" s="157"/>
      <c r="E290" s="157" t="s">
        <v>2994</v>
      </c>
      <c r="F290" s="158" t="s">
        <v>5843</v>
      </c>
      <c r="G290" s="157" t="str">
        <f t="shared" si="14"/>
        <v>MCI-00714|No aplicable</v>
      </c>
      <c r="H290" s="157" t="str">
        <f t="shared" si="15"/>
        <v>MCI-00714|MCI-00943</v>
      </c>
      <c r="I290" s="157" t="str">
        <f t="shared" si="16"/>
        <v>a1O1R000006c5ltUAA</v>
      </c>
      <c r="J290" s="158" t="s">
        <v>367</v>
      </c>
      <c r="K290" s="158" t="s">
        <v>498</v>
      </c>
      <c r="L290" s="158" t="s">
        <v>979</v>
      </c>
      <c r="M290" s="157" t="s">
        <v>2586</v>
      </c>
    </row>
    <row r="291" spans="1:13" s="9" customFormat="1" x14ac:dyDescent="0.25">
      <c r="A291" s="157" t="s">
        <v>5835</v>
      </c>
      <c r="B291" s="157" t="s">
        <v>5844</v>
      </c>
      <c r="C291" s="157" t="str">
        <f>CHOOSE(Translations!$C$1+1,J291,K291,L291,)</f>
        <v>No aplicable</v>
      </c>
      <c r="D291" s="157"/>
      <c r="E291" s="157" t="s">
        <v>2989</v>
      </c>
      <c r="F291" s="158" t="s">
        <v>5845</v>
      </c>
      <c r="G291" s="157" t="str">
        <f t="shared" si="14"/>
        <v>MCI-00715|No aplicable</v>
      </c>
      <c r="H291" s="157" t="str">
        <f t="shared" si="15"/>
        <v>MCI-00715|MCI-00944</v>
      </c>
      <c r="I291" s="157" t="str">
        <f t="shared" si="16"/>
        <v>a1O1R000006c5luUAA</v>
      </c>
      <c r="J291" s="158" t="s">
        <v>367</v>
      </c>
      <c r="K291" s="158" t="s">
        <v>498</v>
      </c>
      <c r="L291" s="158" t="s">
        <v>979</v>
      </c>
      <c r="M291" s="157" t="s">
        <v>2586</v>
      </c>
    </row>
    <row r="292" spans="1:13" s="9" customFormat="1" x14ac:dyDescent="0.25">
      <c r="A292" s="157" t="s">
        <v>5835</v>
      </c>
      <c r="B292" s="157" t="s">
        <v>5846</v>
      </c>
      <c r="C292" s="157" t="str">
        <f>CHOOSE(Translations!$C$1+1,J292,K292,L292,)</f>
        <v>No aplicable</v>
      </c>
      <c r="D292" s="157"/>
      <c r="E292" s="157" t="s">
        <v>2999</v>
      </c>
      <c r="F292" s="158" t="s">
        <v>5847</v>
      </c>
      <c r="G292" s="157" t="str">
        <f t="shared" si="14"/>
        <v>MCI-00716|No aplicable</v>
      </c>
      <c r="H292" s="157" t="str">
        <f t="shared" si="15"/>
        <v>MCI-00716|MCI-00945</v>
      </c>
      <c r="I292" s="157" t="str">
        <f t="shared" si="16"/>
        <v>a1O1R000006c5lvUAA</v>
      </c>
      <c r="J292" s="158" t="s">
        <v>367</v>
      </c>
      <c r="K292" s="158" t="s">
        <v>498</v>
      </c>
      <c r="L292" s="158" t="s">
        <v>979</v>
      </c>
      <c r="M292" s="157" t="s">
        <v>2586</v>
      </c>
    </row>
    <row r="293" spans="1:13" s="9" customFormat="1" x14ac:dyDescent="0.25">
      <c r="A293" s="157" t="s">
        <v>5835</v>
      </c>
      <c r="B293" s="157" t="s">
        <v>5848</v>
      </c>
      <c r="C293" s="157" t="str">
        <f>CHOOSE(Translations!$C$1+1,J293,K293,L293,)</f>
        <v>No aplicable</v>
      </c>
      <c r="D293" s="157"/>
      <c r="E293" s="157" t="s">
        <v>3019</v>
      </c>
      <c r="F293" s="158" t="s">
        <v>5849</v>
      </c>
      <c r="G293" s="157" t="str">
        <f t="shared" si="14"/>
        <v>MCI-00717|No aplicable</v>
      </c>
      <c r="H293" s="157" t="str">
        <f t="shared" si="15"/>
        <v>MCI-00717|MCI-00946</v>
      </c>
      <c r="I293" s="157" t="str">
        <f t="shared" si="16"/>
        <v>a1O1R000006c5lwUAA</v>
      </c>
      <c r="J293" s="158" t="s">
        <v>367</v>
      </c>
      <c r="K293" s="158" t="s">
        <v>498</v>
      </c>
      <c r="L293" s="158" t="s">
        <v>979</v>
      </c>
      <c r="M293" s="157" t="s">
        <v>2586</v>
      </c>
    </row>
    <row r="294" spans="1:13" s="9" customFormat="1" x14ac:dyDescent="0.25">
      <c r="A294" s="157" t="s">
        <v>5835</v>
      </c>
      <c r="B294" s="157" t="s">
        <v>5850</v>
      </c>
      <c r="C294" s="157" t="str">
        <f>CHOOSE(Translations!$C$1+1,J294,K294,L294,)</f>
        <v>No aplicable</v>
      </c>
      <c r="D294" s="157"/>
      <c r="E294" s="157" t="s">
        <v>3009</v>
      </c>
      <c r="F294" s="158" t="s">
        <v>5851</v>
      </c>
      <c r="G294" s="157" t="str">
        <f t="shared" si="14"/>
        <v>MCI-00718|No aplicable</v>
      </c>
      <c r="H294" s="157" t="str">
        <f t="shared" si="15"/>
        <v>MCI-00718|MCI-00947</v>
      </c>
      <c r="I294" s="157" t="str">
        <f t="shared" si="16"/>
        <v>a1O1R000006c5lxUAA</v>
      </c>
      <c r="J294" s="158" t="s">
        <v>367</v>
      </c>
      <c r="K294" s="158" t="s">
        <v>498</v>
      </c>
      <c r="L294" s="158" t="s">
        <v>979</v>
      </c>
      <c r="M294" s="157" t="s">
        <v>2586</v>
      </c>
    </row>
    <row r="295" spans="1:13" s="9" customFormat="1" x14ac:dyDescent="0.25">
      <c r="A295" s="157" t="s">
        <v>5835</v>
      </c>
      <c r="B295" s="157" t="s">
        <v>5852</v>
      </c>
      <c r="C295" s="157" t="str">
        <f>CHOOSE(Translations!$C$1+1,J295,K295,L295,)</f>
        <v>No aplicable</v>
      </c>
      <c r="D295" s="157"/>
      <c r="E295" s="157" t="s">
        <v>3004</v>
      </c>
      <c r="F295" s="158" t="s">
        <v>5853</v>
      </c>
      <c r="G295" s="157" t="str">
        <f t="shared" si="14"/>
        <v>MCI-00719|No aplicable</v>
      </c>
      <c r="H295" s="157" t="str">
        <f t="shared" si="15"/>
        <v>MCI-00719|MCI-00948</v>
      </c>
      <c r="I295" s="157" t="str">
        <f t="shared" si="16"/>
        <v>a1O1R000006c5lyUAA</v>
      </c>
      <c r="J295" s="158" t="s">
        <v>367</v>
      </c>
      <c r="K295" s="158" t="s">
        <v>498</v>
      </c>
      <c r="L295" s="158" t="s">
        <v>979</v>
      </c>
      <c r="M295" s="157" t="s">
        <v>2586</v>
      </c>
    </row>
    <row r="296" spans="1:13" s="9" customFormat="1" x14ac:dyDescent="0.25">
      <c r="A296" s="157" t="s">
        <v>5835</v>
      </c>
      <c r="B296" s="157" t="s">
        <v>5854</v>
      </c>
      <c r="C296" s="157" t="str">
        <f>CHOOSE(Translations!$C$1+1,J296,K296,L296,)</f>
        <v>No aplicable</v>
      </c>
      <c r="D296" s="157"/>
      <c r="E296" s="157" t="s">
        <v>3014</v>
      </c>
      <c r="F296" s="158" t="s">
        <v>5855</v>
      </c>
      <c r="G296" s="157" t="str">
        <f t="shared" si="14"/>
        <v>MCI-00720|No aplicable</v>
      </c>
      <c r="H296" s="157" t="str">
        <f t="shared" si="15"/>
        <v>MCI-00720|MCI-00949</v>
      </c>
      <c r="I296" s="157" t="str">
        <f t="shared" si="16"/>
        <v>a1O1R000006c5lzUAA</v>
      </c>
      <c r="J296" s="158" t="s">
        <v>367</v>
      </c>
      <c r="K296" s="158" t="s">
        <v>498</v>
      </c>
      <c r="L296" s="158" t="s">
        <v>979</v>
      </c>
      <c r="M296" s="157" t="s">
        <v>2586</v>
      </c>
    </row>
    <row r="297" spans="1:13" s="9" customFormat="1" x14ac:dyDescent="0.25">
      <c r="A297" s="157" t="s">
        <v>5835</v>
      </c>
      <c r="B297" s="157" t="s">
        <v>5856</v>
      </c>
      <c r="C297" s="157" t="str">
        <f>CHOOSE(Translations!$C$1+1,J297,K297,L297,)</f>
        <v>No aplicable</v>
      </c>
      <c r="D297" s="157"/>
      <c r="E297" s="157" t="s">
        <v>2984</v>
      </c>
      <c r="F297" s="158" t="s">
        <v>5857</v>
      </c>
      <c r="G297" s="157" t="str">
        <f t="shared" si="14"/>
        <v>MCI-00721|No aplicable</v>
      </c>
      <c r="H297" s="157" t="str">
        <f t="shared" si="15"/>
        <v>MCI-00721|MCI-00950</v>
      </c>
      <c r="I297" s="157" t="str">
        <f t="shared" si="16"/>
        <v>a1O1R000006c5m0UAA</v>
      </c>
      <c r="J297" s="158" t="s">
        <v>367</v>
      </c>
      <c r="K297" s="158" t="s">
        <v>498</v>
      </c>
      <c r="L297" s="158" t="s">
        <v>979</v>
      </c>
      <c r="M297" s="157" t="s">
        <v>2586</v>
      </c>
    </row>
    <row r="298" spans="1:13" s="9" customFormat="1" x14ac:dyDescent="0.25">
      <c r="A298" s="157" t="s">
        <v>5835</v>
      </c>
      <c r="B298" s="157" t="s">
        <v>5858</v>
      </c>
      <c r="C298" s="157" t="str">
        <f>CHOOSE(Translations!$C$1+1,J298,K298,L298,)</f>
        <v>No aplicable</v>
      </c>
      <c r="D298" s="157"/>
      <c r="E298" s="157" t="s">
        <v>3034</v>
      </c>
      <c r="F298" s="158" t="s">
        <v>5859</v>
      </c>
      <c r="G298" s="157" t="str">
        <f t="shared" si="14"/>
        <v>MCI-00722|No aplicable</v>
      </c>
      <c r="H298" s="157" t="str">
        <f t="shared" si="15"/>
        <v>MCI-00722|MCI-00951</v>
      </c>
      <c r="I298" s="157" t="str">
        <f t="shared" si="16"/>
        <v>a1O1R000006c5m1UAA</v>
      </c>
      <c r="J298" s="158" t="s">
        <v>367</v>
      </c>
      <c r="K298" s="158" t="s">
        <v>498</v>
      </c>
      <c r="L298" s="158" t="s">
        <v>979</v>
      </c>
      <c r="M298" s="157" t="s">
        <v>2586</v>
      </c>
    </row>
    <row r="299" spans="1:13" s="9" customFormat="1" x14ac:dyDescent="0.25">
      <c r="A299" s="157" t="s">
        <v>5835</v>
      </c>
      <c r="B299" s="157" t="s">
        <v>5860</v>
      </c>
      <c r="C299" s="157" t="str">
        <f>CHOOSE(Translations!$C$1+1,J299,K299,L299,)</f>
        <v>No aplicable</v>
      </c>
      <c r="D299" s="157"/>
      <c r="E299" s="157" t="s">
        <v>3084</v>
      </c>
      <c r="F299" s="158" t="s">
        <v>5861</v>
      </c>
      <c r="G299" s="157" t="str">
        <f t="shared" si="14"/>
        <v>MCI-00723|No aplicable</v>
      </c>
      <c r="H299" s="157" t="str">
        <f t="shared" si="15"/>
        <v>MCI-00723|MCI-00952</v>
      </c>
      <c r="I299" s="157" t="str">
        <f t="shared" si="16"/>
        <v>a1O1R000006c5m2UAA</v>
      </c>
      <c r="J299" s="158" t="s">
        <v>367</v>
      </c>
      <c r="K299" s="158" t="s">
        <v>498</v>
      </c>
      <c r="L299" s="158" t="s">
        <v>979</v>
      </c>
      <c r="M299" s="157" t="s">
        <v>2586</v>
      </c>
    </row>
    <row r="300" spans="1:13" s="9" customFormat="1" x14ac:dyDescent="0.25">
      <c r="A300" s="157" t="s">
        <v>5835</v>
      </c>
      <c r="B300" s="157" t="s">
        <v>5862</v>
      </c>
      <c r="C300" s="157" t="str">
        <f>CHOOSE(Translations!$C$1+1,J300,K300,L300,)</f>
        <v>No aplicable</v>
      </c>
      <c r="D300" s="157"/>
      <c r="E300" s="157" t="s">
        <v>3079</v>
      </c>
      <c r="F300" s="158" t="s">
        <v>5863</v>
      </c>
      <c r="G300" s="157" t="str">
        <f t="shared" si="14"/>
        <v>MCI-00724|No aplicable</v>
      </c>
      <c r="H300" s="157" t="str">
        <f t="shared" si="15"/>
        <v>MCI-00724|MCI-00953</v>
      </c>
      <c r="I300" s="157" t="str">
        <f t="shared" si="16"/>
        <v>a1O1R000006c5m3UAA</v>
      </c>
      <c r="J300" s="158" t="s">
        <v>367</v>
      </c>
      <c r="K300" s="158" t="s">
        <v>498</v>
      </c>
      <c r="L300" s="158" t="s">
        <v>979</v>
      </c>
      <c r="M300" s="157" t="s">
        <v>2586</v>
      </c>
    </row>
    <row r="301" spans="1:13" s="9" customFormat="1" x14ac:dyDescent="0.25">
      <c r="A301" s="157" t="s">
        <v>5835</v>
      </c>
      <c r="B301" s="157" t="s">
        <v>5864</v>
      </c>
      <c r="C301" s="157" t="str">
        <f>CHOOSE(Translations!$C$1+1,J301,K301,L301,)</f>
        <v>No aplicable</v>
      </c>
      <c r="D301" s="157"/>
      <c r="E301" s="157" t="s">
        <v>3049</v>
      </c>
      <c r="F301" s="158" t="s">
        <v>5865</v>
      </c>
      <c r="G301" s="157" t="str">
        <f t="shared" si="14"/>
        <v>MCI-00725|No aplicable</v>
      </c>
      <c r="H301" s="157" t="str">
        <f t="shared" si="15"/>
        <v>MCI-00725|MCI-00954</v>
      </c>
      <c r="I301" s="157" t="str">
        <f t="shared" si="16"/>
        <v>a1O1R000006c5m4UAA</v>
      </c>
      <c r="J301" s="158" t="s">
        <v>367</v>
      </c>
      <c r="K301" s="158" t="s">
        <v>498</v>
      </c>
      <c r="L301" s="158" t="s">
        <v>979</v>
      </c>
      <c r="M301" s="157" t="s">
        <v>2586</v>
      </c>
    </row>
    <row r="302" spans="1:13" s="9" customFormat="1" x14ac:dyDescent="0.25">
      <c r="A302" s="157" t="s">
        <v>5835</v>
      </c>
      <c r="B302" s="157" t="s">
        <v>5866</v>
      </c>
      <c r="C302" s="157" t="str">
        <f>CHOOSE(Translations!$C$1+1,J302,K302,L302,)</f>
        <v>No aplicable</v>
      </c>
      <c r="D302" s="157"/>
      <c r="E302" s="157" t="s">
        <v>3044</v>
      </c>
      <c r="F302" s="158" t="s">
        <v>5867</v>
      </c>
      <c r="G302" s="157" t="str">
        <f t="shared" si="14"/>
        <v>MCI-00726|No aplicable</v>
      </c>
      <c r="H302" s="157" t="str">
        <f t="shared" si="15"/>
        <v>MCI-00726|MCI-00955</v>
      </c>
      <c r="I302" s="157" t="str">
        <f t="shared" si="16"/>
        <v>a1O1R000006c5m5UAA</v>
      </c>
      <c r="J302" s="158" t="s">
        <v>367</v>
      </c>
      <c r="K302" s="158" t="s">
        <v>498</v>
      </c>
      <c r="L302" s="158" t="s">
        <v>979</v>
      </c>
      <c r="M302" s="157" t="s">
        <v>2586</v>
      </c>
    </row>
    <row r="303" spans="1:13" s="9" customFormat="1" x14ac:dyDescent="0.25">
      <c r="A303" s="157" t="s">
        <v>5835</v>
      </c>
      <c r="B303" s="157" t="s">
        <v>5868</v>
      </c>
      <c r="C303" s="157" t="str">
        <f>CHOOSE(Translations!$C$1+1,J303,K303,L303,)</f>
        <v>No aplicable</v>
      </c>
      <c r="D303" s="157"/>
      <c r="E303" s="157" t="s">
        <v>3054</v>
      </c>
      <c r="F303" s="158" t="s">
        <v>5869</v>
      </c>
      <c r="G303" s="157" t="str">
        <f t="shared" si="14"/>
        <v>MCI-00727|No aplicable</v>
      </c>
      <c r="H303" s="157" t="str">
        <f t="shared" si="15"/>
        <v>MCI-00727|MCI-00956</v>
      </c>
      <c r="I303" s="157" t="str">
        <f t="shared" si="16"/>
        <v>a1O1R000006c5m6UAA</v>
      </c>
      <c r="J303" s="158" t="s">
        <v>367</v>
      </c>
      <c r="K303" s="158" t="s">
        <v>498</v>
      </c>
      <c r="L303" s="158" t="s">
        <v>979</v>
      </c>
      <c r="M303" s="157" t="s">
        <v>2586</v>
      </c>
    </row>
    <row r="304" spans="1:13" s="9" customFormat="1" x14ac:dyDescent="0.25">
      <c r="A304" s="157" t="s">
        <v>5835</v>
      </c>
      <c r="B304" s="157" t="s">
        <v>5870</v>
      </c>
      <c r="C304" s="157" t="str">
        <f>CHOOSE(Translations!$C$1+1,J304,K304,L304,)</f>
        <v>No aplicable</v>
      </c>
      <c r="D304" s="157"/>
      <c r="E304" s="157" t="s">
        <v>3074</v>
      </c>
      <c r="F304" s="158" t="s">
        <v>5871</v>
      </c>
      <c r="G304" s="157" t="str">
        <f t="shared" si="14"/>
        <v>MCI-00728|No aplicable</v>
      </c>
      <c r="H304" s="157" t="str">
        <f t="shared" si="15"/>
        <v>MCI-00728|MCI-00957</v>
      </c>
      <c r="I304" s="157" t="str">
        <f t="shared" si="16"/>
        <v>a1O1R000006c5m7UAA</v>
      </c>
      <c r="J304" s="158" t="s">
        <v>367</v>
      </c>
      <c r="K304" s="158" t="s">
        <v>498</v>
      </c>
      <c r="L304" s="158" t="s">
        <v>979</v>
      </c>
      <c r="M304" s="157" t="s">
        <v>2586</v>
      </c>
    </row>
    <row r="305" spans="1:13" s="9" customFormat="1" x14ac:dyDescent="0.25">
      <c r="A305" s="157" t="s">
        <v>5835</v>
      </c>
      <c r="B305" s="157" t="s">
        <v>5872</v>
      </c>
      <c r="C305" s="157" t="str">
        <f>CHOOSE(Translations!$C$1+1,J305,K305,L305,)</f>
        <v>No aplicable</v>
      </c>
      <c r="D305" s="157"/>
      <c r="E305" s="157" t="s">
        <v>3064</v>
      </c>
      <c r="F305" s="158" t="s">
        <v>5873</v>
      </c>
      <c r="G305" s="157" t="str">
        <f t="shared" si="14"/>
        <v>MCI-00729|No aplicable</v>
      </c>
      <c r="H305" s="157" t="str">
        <f t="shared" si="15"/>
        <v>MCI-00729|MCI-00958</v>
      </c>
      <c r="I305" s="157" t="str">
        <f t="shared" si="16"/>
        <v>a1O1R000006c5m8UAA</v>
      </c>
      <c r="J305" s="158" t="s">
        <v>367</v>
      </c>
      <c r="K305" s="158" t="s">
        <v>498</v>
      </c>
      <c r="L305" s="158" t="s">
        <v>979</v>
      </c>
      <c r="M305" s="157" t="s">
        <v>2586</v>
      </c>
    </row>
    <row r="306" spans="1:13" s="9" customFormat="1" x14ac:dyDescent="0.25">
      <c r="A306" s="157" t="s">
        <v>5835</v>
      </c>
      <c r="B306" s="157" t="s">
        <v>5874</v>
      </c>
      <c r="C306" s="157" t="str">
        <f>CHOOSE(Translations!$C$1+1,J306,K306,L306,)</f>
        <v>No aplicable</v>
      </c>
      <c r="D306" s="157"/>
      <c r="E306" s="157" t="s">
        <v>3059</v>
      </c>
      <c r="F306" s="158" t="s">
        <v>5875</v>
      </c>
      <c r="G306" s="157" t="str">
        <f t="shared" si="14"/>
        <v>MCI-00730|No aplicable</v>
      </c>
      <c r="H306" s="157" t="str">
        <f t="shared" si="15"/>
        <v>MCI-00730|MCI-00959</v>
      </c>
      <c r="I306" s="157" t="str">
        <f t="shared" si="16"/>
        <v>a1O1R000006c5m9UAA</v>
      </c>
      <c r="J306" s="158" t="s">
        <v>367</v>
      </c>
      <c r="K306" s="158" t="s">
        <v>498</v>
      </c>
      <c r="L306" s="158" t="s">
        <v>979</v>
      </c>
      <c r="M306" s="157" t="s">
        <v>2586</v>
      </c>
    </row>
    <row r="307" spans="1:13" s="9" customFormat="1" x14ac:dyDescent="0.25">
      <c r="A307" s="157" t="s">
        <v>5835</v>
      </c>
      <c r="B307" s="157" t="s">
        <v>5876</v>
      </c>
      <c r="C307" s="157" t="str">
        <f>CHOOSE(Translations!$C$1+1,J307,K307,L307,)</f>
        <v>No aplicable</v>
      </c>
      <c r="D307" s="157"/>
      <c r="E307" s="157" t="s">
        <v>3069</v>
      </c>
      <c r="F307" s="158" t="s">
        <v>5877</v>
      </c>
      <c r="G307" s="157" t="str">
        <f t="shared" si="14"/>
        <v>MCI-00731|No aplicable</v>
      </c>
      <c r="H307" s="157" t="str">
        <f t="shared" si="15"/>
        <v>MCI-00731|MCI-00960</v>
      </c>
      <c r="I307" s="157" t="str">
        <f t="shared" si="16"/>
        <v>a1O1R000006c5mAUAQ</v>
      </c>
      <c r="J307" s="158" t="s">
        <v>367</v>
      </c>
      <c r="K307" s="158" t="s">
        <v>498</v>
      </c>
      <c r="L307" s="158" t="s">
        <v>979</v>
      </c>
      <c r="M307" s="157" t="s">
        <v>2586</v>
      </c>
    </row>
    <row r="308" spans="1:13" s="9" customFormat="1" x14ac:dyDescent="0.25">
      <c r="A308" s="157" t="s">
        <v>5835</v>
      </c>
      <c r="B308" s="157" t="s">
        <v>5878</v>
      </c>
      <c r="C308" s="157" t="str">
        <f>CHOOSE(Translations!$C$1+1,J308,K308,L308,)</f>
        <v>No aplicable</v>
      </c>
      <c r="D308" s="157"/>
      <c r="E308" s="157" t="s">
        <v>3039</v>
      </c>
      <c r="F308" s="158" t="s">
        <v>5879</v>
      </c>
      <c r="G308" s="157" t="str">
        <f t="shared" si="14"/>
        <v>MCI-00732|No aplicable</v>
      </c>
      <c r="H308" s="157" t="str">
        <f t="shared" si="15"/>
        <v>MCI-00732|MCI-00961</v>
      </c>
      <c r="I308" s="157" t="str">
        <f t="shared" si="16"/>
        <v>a1O1R000006c5mBUAQ</v>
      </c>
      <c r="J308" s="158" t="s">
        <v>367</v>
      </c>
      <c r="K308" s="158" t="s">
        <v>498</v>
      </c>
      <c r="L308" s="158" t="s">
        <v>979</v>
      </c>
      <c r="M308" s="157" t="s">
        <v>2586</v>
      </c>
    </row>
    <row r="309" spans="1:13" s="9" customFormat="1" x14ac:dyDescent="0.25">
      <c r="A309" s="157" t="s">
        <v>5835</v>
      </c>
      <c r="B309" s="157" t="s">
        <v>5880</v>
      </c>
      <c r="C309" s="157" t="str">
        <f>CHOOSE(Translations!$C$1+1,J309,K309,L309,)</f>
        <v>No aplicable</v>
      </c>
      <c r="D309" s="157"/>
      <c r="E309" s="157" t="s">
        <v>3109</v>
      </c>
      <c r="F309" s="158" t="s">
        <v>5881</v>
      </c>
      <c r="G309" s="157" t="str">
        <f t="shared" si="14"/>
        <v>MCI-00733|No aplicable</v>
      </c>
      <c r="H309" s="157" t="str">
        <f t="shared" si="15"/>
        <v>MCI-00733|MCI-00962</v>
      </c>
      <c r="I309" s="157" t="str">
        <f t="shared" si="16"/>
        <v>a1O1R000006c5mCUAQ</v>
      </c>
      <c r="J309" s="158" t="s">
        <v>367</v>
      </c>
      <c r="K309" s="158" t="s">
        <v>498</v>
      </c>
      <c r="L309" s="158" t="s">
        <v>979</v>
      </c>
      <c r="M309" s="157" t="s">
        <v>2586</v>
      </c>
    </row>
    <row r="310" spans="1:13" s="9" customFormat="1" x14ac:dyDescent="0.25">
      <c r="A310" s="157" t="s">
        <v>5835</v>
      </c>
      <c r="B310" s="157" t="s">
        <v>5882</v>
      </c>
      <c r="C310" s="157" t="str">
        <f>CHOOSE(Translations!$C$1+1,J310,K310,L310,)</f>
        <v>No aplicable</v>
      </c>
      <c r="D310" s="157"/>
      <c r="E310" s="157" t="s">
        <v>3094</v>
      </c>
      <c r="F310" s="158" t="s">
        <v>5883</v>
      </c>
      <c r="G310" s="157" t="str">
        <f t="shared" si="14"/>
        <v>MCI-00734|No aplicable</v>
      </c>
      <c r="H310" s="157" t="str">
        <f t="shared" si="15"/>
        <v>MCI-00734|MCI-00963</v>
      </c>
      <c r="I310" s="157" t="str">
        <f t="shared" si="16"/>
        <v>a1O1R000006c5mDUAQ</v>
      </c>
      <c r="J310" s="158" t="s">
        <v>367</v>
      </c>
      <c r="K310" s="158" t="s">
        <v>498</v>
      </c>
      <c r="L310" s="158" t="s">
        <v>979</v>
      </c>
      <c r="M310" s="157" t="s">
        <v>2586</v>
      </c>
    </row>
    <row r="311" spans="1:13" s="9" customFormat="1" x14ac:dyDescent="0.25">
      <c r="A311" s="157" t="s">
        <v>5835</v>
      </c>
      <c r="B311" s="157" t="s">
        <v>5884</v>
      </c>
      <c r="C311" s="157" t="str">
        <f>CHOOSE(Translations!$C$1+1,J311,K311,L311,)</f>
        <v>No aplicable</v>
      </c>
      <c r="D311" s="157"/>
      <c r="E311" s="157" t="s">
        <v>3099</v>
      </c>
      <c r="F311" s="158" t="s">
        <v>5885</v>
      </c>
      <c r="G311" s="157" t="str">
        <f t="shared" si="14"/>
        <v>MCI-00735|No aplicable</v>
      </c>
      <c r="H311" s="157" t="str">
        <f t="shared" si="15"/>
        <v>MCI-00735|MCI-00964</v>
      </c>
      <c r="I311" s="157" t="str">
        <f t="shared" si="16"/>
        <v>a1O1R000006c5mEUAQ</v>
      </c>
      <c r="J311" s="158" t="s">
        <v>367</v>
      </c>
      <c r="K311" s="158" t="s">
        <v>498</v>
      </c>
      <c r="L311" s="158" t="s">
        <v>979</v>
      </c>
      <c r="M311" s="157" t="s">
        <v>2586</v>
      </c>
    </row>
    <row r="312" spans="1:13" s="9" customFormat="1" x14ac:dyDescent="0.25">
      <c r="A312" s="157" t="s">
        <v>5835</v>
      </c>
      <c r="B312" s="157" t="s">
        <v>5886</v>
      </c>
      <c r="C312" s="157" t="str">
        <f>CHOOSE(Translations!$C$1+1,J312,K312,L312,)</f>
        <v>No aplicable</v>
      </c>
      <c r="D312" s="157"/>
      <c r="E312" s="157" t="s">
        <v>3104</v>
      </c>
      <c r="F312" s="158" t="s">
        <v>5887</v>
      </c>
      <c r="G312" s="157" t="str">
        <f t="shared" si="14"/>
        <v>MCI-00736|No aplicable</v>
      </c>
      <c r="H312" s="157" t="str">
        <f t="shared" si="15"/>
        <v>MCI-00736|MCI-00965</v>
      </c>
      <c r="I312" s="157" t="str">
        <f t="shared" si="16"/>
        <v>a1O1R000006c5mFUAQ</v>
      </c>
      <c r="J312" s="158" t="s">
        <v>367</v>
      </c>
      <c r="K312" s="158" t="s">
        <v>498</v>
      </c>
      <c r="L312" s="158" t="s">
        <v>979</v>
      </c>
      <c r="M312" s="157" t="s">
        <v>2586</v>
      </c>
    </row>
    <row r="313" spans="1:13" s="9" customFormat="1" x14ac:dyDescent="0.25">
      <c r="A313" s="157" t="s">
        <v>5835</v>
      </c>
      <c r="B313" s="157" t="s">
        <v>5888</v>
      </c>
      <c r="C313" s="157" t="str">
        <f>CHOOSE(Translations!$C$1+1,J313,K313,L313,)</f>
        <v>No aplicable</v>
      </c>
      <c r="D313" s="157"/>
      <c r="E313" s="157" t="s">
        <v>3089</v>
      </c>
      <c r="F313" s="158" t="s">
        <v>5889</v>
      </c>
      <c r="G313" s="157" t="str">
        <f t="shared" si="14"/>
        <v>MCI-00737|No aplicable</v>
      </c>
      <c r="H313" s="157" t="str">
        <f t="shared" si="15"/>
        <v>MCI-00737|MCI-00966</v>
      </c>
      <c r="I313" s="157" t="str">
        <f t="shared" si="16"/>
        <v>a1O1R000006c5mGUAQ</v>
      </c>
      <c r="J313" s="158" t="s">
        <v>367</v>
      </c>
      <c r="K313" s="158" t="s">
        <v>498</v>
      </c>
      <c r="L313" s="158" t="s">
        <v>979</v>
      </c>
      <c r="M313" s="157" t="s">
        <v>2586</v>
      </c>
    </row>
    <row r="314" spans="1:13" s="9" customFormat="1" x14ac:dyDescent="0.25">
      <c r="A314" s="157" t="s">
        <v>5835</v>
      </c>
      <c r="B314" s="157" t="s">
        <v>5890</v>
      </c>
      <c r="C314" s="157" t="str">
        <f>CHOOSE(Translations!$C$1+1,J314,K314,L314,)</f>
        <v>No aplicable</v>
      </c>
      <c r="D314" s="157"/>
      <c r="E314" s="157" t="s">
        <v>3164</v>
      </c>
      <c r="F314" s="158" t="s">
        <v>5891</v>
      </c>
      <c r="G314" s="157" t="str">
        <f t="shared" si="14"/>
        <v>MCI-00738|No aplicable</v>
      </c>
      <c r="H314" s="157" t="str">
        <f t="shared" si="15"/>
        <v>MCI-00738|MCI-00967</v>
      </c>
      <c r="I314" s="157" t="str">
        <f t="shared" si="16"/>
        <v>a1O1R000006c5mHUAQ</v>
      </c>
      <c r="J314" s="158" t="s">
        <v>367</v>
      </c>
      <c r="K314" s="158" t="s">
        <v>498</v>
      </c>
      <c r="L314" s="158" t="s">
        <v>979</v>
      </c>
      <c r="M314" s="157" t="s">
        <v>2586</v>
      </c>
    </row>
    <row r="315" spans="1:13" s="9" customFormat="1" x14ac:dyDescent="0.25">
      <c r="A315" s="157" t="s">
        <v>5835</v>
      </c>
      <c r="B315" s="157" t="s">
        <v>5892</v>
      </c>
      <c r="C315" s="157" t="str">
        <f>CHOOSE(Translations!$C$1+1,J315,K315,L315,)</f>
        <v>No aplicable</v>
      </c>
      <c r="D315" s="157"/>
      <c r="E315" s="157" t="s">
        <v>3159</v>
      </c>
      <c r="F315" s="158" t="s">
        <v>5893</v>
      </c>
      <c r="G315" s="157" t="str">
        <f t="shared" si="14"/>
        <v>MCI-00739|No aplicable</v>
      </c>
      <c r="H315" s="157" t="str">
        <f t="shared" si="15"/>
        <v>MCI-00739|MCI-00968</v>
      </c>
      <c r="I315" s="157" t="str">
        <f t="shared" si="16"/>
        <v>a1O1R000006c5mIUAQ</v>
      </c>
      <c r="J315" s="158" t="s">
        <v>367</v>
      </c>
      <c r="K315" s="158" t="s">
        <v>498</v>
      </c>
      <c r="L315" s="158" t="s">
        <v>979</v>
      </c>
      <c r="M315" s="157" t="s">
        <v>2586</v>
      </c>
    </row>
    <row r="316" spans="1:13" s="9" customFormat="1" x14ac:dyDescent="0.25">
      <c r="A316" s="157" t="s">
        <v>5835</v>
      </c>
      <c r="B316" s="157" t="s">
        <v>5894</v>
      </c>
      <c r="C316" s="157" t="str">
        <f>CHOOSE(Translations!$C$1+1,J316,K316,L316,)</f>
        <v>No aplicable</v>
      </c>
      <c r="D316" s="157"/>
      <c r="E316" s="157" t="s">
        <v>3169</v>
      </c>
      <c r="F316" s="158" t="s">
        <v>5895</v>
      </c>
      <c r="G316" s="157" t="str">
        <f t="shared" si="14"/>
        <v>MCI-00740|No aplicable</v>
      </c>
      <c r="H316" s="157" t="str">
        <f t="shared" si="15"/>
        <v>MCI-00740|MCI-00969</v>
      </c>
      <c r="I316" s="157" t="str">
        <f t="shared" si="16"/>
        <v>a1O1R000006c5mJUAQ</v>
      </c>
      <c r="J316" s="158" t="s">
        <v>367</v>
      </c>
      <c r="K316" s="158" t="s">
        <v>498</v>
      </c>
      <c r="L316" s="158" t="s">
        <v>979</v>
      </c>
      <c r="M316" s="157" t="s">
        <v>2586</v>
      </c>
    </row>
    <row r="317" spans="1:13" s="9" customFormat="1" x14ac:dyDescent="0.25">
      <c r="A317" s="157" t="s">
        <v>5835</v>
      </c>
      <c r="B317" s="157" t="s">
        <v>5896</v>
      </c>
      <c r="C317" s="157" t="str">
        <f>CHOOSE(Translations!$C$1+1,J317,K317,L317,)</f>
        <v>No aplicable</v>
      </c>
      <c r="D317" s="157"/>
      <c r="E317" s="157" t="s">
        <v>3154</v>
      </c>
      <c r="F317" s="158" t="s">
        <v>5897</v>
      </c>
      <c r="G317" s="157" t="str">
        <f t="shared" si="14"/>
        <v>MCI-00741|No aplicable</v>
      </c>
      <c r="H317" s="157" t="str">
        <f t="shared" si="15"/>
        <v>MCI-00741|MCI-00970</v>
      </c>
      <c r="I317" s="157" t="str">
        <f t="shared" si="16"/>
        <v>a1O1R000006c5mKUAQ</v>
      </c>
      <c r="J317" s="158" t="s">
        <v>367</v>
      </c>
      <c r="K317" s="158" t="s">
        <v>498</v>
      </c>
      <c r="L317" s="158" t="s">
        <v>979</v>
      </c>
      <c r="M317" s="157" t="s">
        <v>2586</v>
      </c>
    </row>
    <row r="318" spans="1:13" s="9" customFormat="1" x14ac:dyDescent="0.25">
      <c r="A318" s="157" t="s">
        <v>5835</v>
      </c>
      <c r="B318" s="157" t="s">
        <v>5898</v>
      </c>
      <c r="C318" s="157" t="str">
        <f>CHOOSE(Translations!$C$1+1,J318,K318,L318,)</f>
        <v>No aplicable</v>
      </c>
      <c r="D318" s="157"/>
      <c r="E318" s="157" t="s">
        <v>3124</v>
      </c>
      <c r="F318" s="158" t="s">
        <v>5899</v>
      </c>
      <c r="G318" s="157" t="str">
        <f t="shared" si="14"/>
        <v>MCI-00742|No aplicable</v>
      </c>
      <c r="H318" s="157" t="str">
        <f t="shared" si="15"/>
        <v>MCI-00742|MCI-00971</v>
      </c>
      <c r="I318" s="157" t="str">
        <f t="shared" si="16"/>
        <v>a1O1R000006c5mLUAQ</v>
      </c>
      <c r="J318" s="158" t="s">
        <v>367</v>
      </c>
      <c r="K318" s="158" t="s">
        <v>498</v>
      </c>
      <c r="L318" s="158" t="s">
        <v>979</v>
      </c>
      <c r="M318" s="157" t="s">
        <v>2586</v>
      </c>
    </row>
    <row r="319" spans="1:13" s="9" customFormat="1" x14ac:dyDescent="0.25">
      <c r="A319" s="157" t="s">
        <v>5835</v>
      </c>
      <c r="B319" s="157" t="s">
        <v>5900</v>
      </c>
      <c r="C319" s="157" t="str">
        <f>CHOOSE(Translations!$C$1+1,J319,K319,L319,)</f>
        <v>No aplicable</v>
      </c>
      <c r="D319" s="157"/>
      <c r="E319" s="157" t="s">
        <v>3119</v>
      </c>
      <c r="F319" s="158" t="s">
        <v>5901</v>
      </c>
      <c r="G319" s="157" t="str">
        <f t="shared" si="14"/>
        <v>MCI-00743|No aplicable</v>
      </c>
      <c r="H319" s="157" t="str">
        <f t="shared" si="15"/>
        <v>MCI-00743|MCI-00972</v>
      </c>
      <c r="I319" s="157" t="str">
        <f t="shared" si="16"/>
        <v>a1O1R000006c5mMUAQ</v>
      </c>
      <c r="J319" s="158" t="s">
        <v>367</v>
      </c>
      <c r="K319" s="158" t="s">
        <v>498</v>
      </c>
      <c r="L319" s="158" t="s">
        <v>979</v>
      </c>
      <c r="M319" s="157" t="s">
        <v>2586</v>
      </c>
    </row>
    <row r="320" spans="1:13" s="9" customFormat="1" x14ac:dyDescent="0.25">
      <c r="A320" s="157" t="s">
        <v>5835</v>
      </c>
      <c r="B320" s="157" t="s">
        <v>5902</v>
      </c>
      <c r="C320" s="157" t="str">
        <f>CHOOSE(Translations!$C$1+1,J320,K320,L320,)</f>
        <v>No aplicable</v>
      </c>
      <c r="D320" s="157"/>
      <c r="E320" s="157" t="s">
        <v>3129</v>
      </c>
      <c r="F320" s="158" t="s">
        <v>5903</v>
      </c>
      <c r="G320" s="157" t="str">
        <f t="shared" si="14"/>
        <v>MCI-00744|No aplicable</v>
      </c>
      <c r="H320" s="157" t="str">
        <f t="shared" si="15"/>
        <v>MCI-00744|MCI-00973</v>
      </c>
      <c r="I320" s="157" t="str">
        <f t="shared" si="16"/>
        <v>a1O1R000006c5mNUAQ</v>
      </c>
      <c r="J320" s="158" t="s">
        <v>367</v>
      </c>
      <c r="K320" s="158" t="s">
        <v>498</v>
      </c>
      <c r="L320" s="158" t="s">
        <v>979</v>
      </c>
      <c r="M320" s="157" t="s">
        <v>2586</v>
      </c>
    </row>
    <row r="321" spans="1:13" s="9" customFormat="1" x14ac:dyDescent="0.25">
      <c r="A321" s="157" t="s">
        <v>5835</v>
      </c>
      <c r="B321" s="157" t="s">
        <v>5904</v>
      </c>
      <c r="C321" s="157" t="str">
        <f>CHOOSE(Translations!$C$1+1,J321,K321,L321,)</f>
        <v>No aplicable</v>
      </c>
      <c r="D321" s="157"/>
      <c r="E321" s="157" t="s">
        <v>3149</v>
      </c>
      <c r="F321" s="158" t="s">
        <v>5905</v>
      </c>
      <c r="G321" s="157" t="str">
        <f t="shared" si="14"/>
        <v>MCI-00745|No aplicable</v>
      </c>
      <c r="H321" s="157" t="str">
        <f t="shared" si="15"/>
        <v>MCI-00745|MCI-00974</v>
      </c>
      <c r="I321" s="157" t="str">
        <f t="shared" si="16"/>
        <v>a1O1R000006c5mOUAQ</v>
      </c>
      <c r="J321" s="158" t="s">
        <v>367</v>
      </c>
      <c r="K321" s="158" t="s">
        <v>498</v>
      </c>
      <c r="L321" s="158" t="s">
        <v>979</v>
      </c>
      <c r="M321" s="157" t="s">
        <v>2586</v>
      </c>
    </row>
    <row r="322" spans="1:13" s="9" customFormat="1" x14ac:dyDescent="0.25">
      <c r="A322" s="157" t="s">
        <v>5835</v>
      </c>
      <c r="B322" s="157" t="s">
        <v>5906</v>
      </c>
      <c r="C322" s="157" t="str">
        <f>CHOOSE(Translations!$C$1+1,J322,K322,L322,)</f>
        <v>No aplicable</v>
      </c>
      <c r="D322" s="157"/>
      <c r="E322" s="157" t="s">
        <v>3139</v>
      </c>
      <c r="F322" s="158" t="s">
        <v>5907</v>
      </c>
      <c r="G322" s="157" t="str">
        <f t="shared" si="14"/>
        <v>MCI-00746|No aplicable</v>
      </c>
      <c r="H322" s="157" t="str">
        <f t="shared" si="15"/>
        <v>MCI-00746|MCI-00975</v>
      </c>
      <c r="I322" s="157" t="str">
        <f t="shared" si="16"/>
        <v>a1O1R000006c5mPUAQ</v>
      </c>
      <c r="J322" s="158" t="s">
        <v>367</v>
      </c>
      <c r="K322" s="158" t="s">
        <v>498</v>
      </c>
      <c r="L322" s="158" t="s">
        <v>979</v>
      </c>
      <c r="M322" s="157" t="s">
        <v>2586</v>
      </c>
    </row>
    <row r="323" spans="1:13" s="9" customFormat="1" x14ac:dyDescent="0.25">
      <c r="A323" s="157" t="s">
        <v>5835</v>
      </c>
      <c r="B323" s="157" t="s">
        <v>5908</v>
      </c>
      <c r="C323" s="157" t="str">
        <f>CHOOSE(Translations!$C$1+1,J323,K323,L323,)</f>
        <v>No aplicable</v>
      </c>
      <c r="D323" s="157"/>
      <c r="E323" s="157" t="s">
        <v>3134</v>
      </c>
      <c r="F323" s="158" t="s">
        <v>5909</v>
      </c>
      <c r="G323" s="157" t="str">
        <f t="shared" si="14"/>
        <v>MCI-00747|No aplicable</v>
      </c>
      <c r="H323" s="157" t="str">
        <f t="shared" si="15"/>
        <v>MCI-00747|MCI-00976</v>
      </c>
      <c r="I323" s="157" t="str">
        <f t="shared" si="16"/>
        <v>a1O1R000006c5mQUAQ</v>
      </c>
      <c r="J323" s="158" t="s">
        <v>367</v>
      </c>
      <c r="K323" s="158" t="s">
        <v>498</v>
      </c>
      <c r="L323" s="158" t="s">
        <v>979</v>
      </c>
      <c r="M323" s="157" t="s">
        <v>2586</v>
      </c>
    </row>
    <row r="324" spans="1:13" s="9" customFormat="1" x14ac:dyDescent="0.25">
      <c r="A324" s="157" t="s">
        <v>5835</v>
      </c>
      <c r="B324" s="157" t="s">
        <v>5910</v>
      </c>
      <c r="C324" s="157" t="str">
        <f>CHOOSE(Translations!$C$1+1,J324,K324,L324,)</f>
        <v>No aplicable</v>
      </c>
      <c r="D324" s="157"/>
      <c r="E324" s="157" t="s">
        <v>3144</v>
      </c>
      <c r="F324" s="158" t="s">
        <v>5911</v>
      </c>
      <c r="G324" s="157" t="str">
        <f t="shared" si="14"/>
        <v>MCI-00748|No aplicable</v>
      </c>
      <c r="H324" s="157" t="str">
        <f t="shared" si="15"/>
        <v>MCI-00748|MCI-00977</v>
      </c>
      <c r="I324" s="157" t="str">
        <f t="shared" si="16"/>
        <v>a1O1R000006c5mRUAQ</v>
      </c>
      <c r="J324" s="158" t="s">
        <v>367</v>
      </c>
      <c r="K324" s="158" t="s">
        <v>498</v>
      </c>
      <c r="L324" s="158" t="s">
        <v>979</v>
      </c>
      <c r="M324" s="157" t="s">
        <v>2586</v>
      </c>
    </row>
    <row r="325" spans="1:13" s="9" customFormat="1" x14ac:dyDescent="0.25">
      <c r="A325" s="157" t="s">
        <v>5835</v>
      </c>
      <c r="B325" s="157" t="s">
        <v>5912</v>
      </c>
      <c r="C325" s="157" t="str">
        <f>CHOOSE(Translations!$C$1+1,J325,K325,L325,)</f>
        <v>No aplicable</v>
      </c>
      <c r="D325" s="157"/>
      <c r="E325" s="157" t="s">
        <v>3114</v>
      </c>
      <c r="F325" s="158" t="s">
        <v>5913</v>
      </c>
      <c r="G325" s="157" t="str">
        <f t="shared" si="14"/>
        <v>MCI-00749|No aplicable</v>
      </c>
      <c r="H325" s="157" t="str">
        <f t="shared" si="15"/>
        <v>MCI-00749|MCI-00978</v>
      </c>
      <c r="I325" s="157" t="str">
        <f t="shared" si="16"/>
        <v>a1O1R000006c5mSUAQ</v>
      </c>
      <c r="J325" s="158" t="s">
        <v>367</v>
      </c>
      <c r="K325" s="158" t="s">
        <v>498</v>
      </c>
      <c r="L325" s="158" t="s">
        <v>979</v>
      </c>
      <c r="M325" s="157" t="s">
        <v>2586</v>
      </c>
    </row>
    <row r="326" spans="1:13" s="9" customFormat="1" x14ac:dyDescent="0.25">
      <c r="A326" s="157" t="s">
        <v>5835</v>
      </c>
      <c r="B326" s="157" t="s">
        <v>5914</v>
      </c>
      <c r="C326" s="157" t="str">
        <f>CHOOSE(Translations!$C$1+1,J326,K326,L326,)</f>
        <v>No aplicable</v>
      </c>
      <c r="D326" s="157"/>
      <c r="E326" s="157" t="s">
        <v>3174</v>
      </c>
      <c r="F326" s="158" t="s">
        <v>5915</v>
      </c>
      <c r="G326" s="157" t="str">
        <f t="shared" si="14"/>
        <v>MCI-00778|No aplicable</v>
      </c>
      <c r="H326" s="157" t="str">
        <f t="shared" si="15"/>
        <v>MCI-00778|MCI-01007</v>
      </c>
      <c r="I326" s="157" t="str">
        <f t="shared" si="16"/>
        <v>a1O1R000006c5mvUAA</v>
      </c>
      <c r="J326" s="158" t="s">
        <v>367</v>
      </c>
      <c r="K326" s="158" t="s">
        <v>498</v>
      </c>
      <c r="L326" s="158" t="s">
        <v>979</v>
      </c>
      <c r="M326" s="157" t="s">
        <v>2586</v>
      </c>
    </row>
    <row r="327" spans="1:13" s="9" customFormat="1" x14ac:dyDescent="0.25">
      <c r="A327" s="157" t="s">
        <v>5835</v>
      </c>
      <c r="B327" s="157" t="s">
        <v>5916</v>
      </c>
      <c r="C327" s="157" t="str">
        <f>CHOOSE(Translations!$C$1+1,J327,K327,L327,)</f>
        <v>No aplicable</v>
      </c>
      <c r="D327" s="157"/>
      <c r="E327" s="157" t="s">
        <v>3179</v>
      </c>
      <c r="F327" s="158" t="s">
        <v>5917</v>
      </c>
      <c r="G327" s="157" t="str">
        <f t="shared" si="14"/>
        <v>MCI-00779|No aplicable</v>
      </c>
      <c r="H327" s="157" t="str">
        <f t="shared" si="15"/>
        <v>MCI-00779|MCI-01008</v>
      </c>
      <c r="I327" s="157" t="str">
        <f t="shared" si="16"/>
        <v>a1O1R000006c5mwUAA</v>
      </c>
      <c r="J327" s="158" t="s">
        <v>367</v>
      </c>
      <c r="K327" s="158" t="s">
        <v>498</v>
      </c>
      <c r="L327" s="158" t="s">
        <v>979</v>
      </c>
      <c r="M327" s="157" t="s">
        <v>2586</v>
      </c>
    </row>
    <row r="328" spans="1:13" s="9" customFormat="1" x14ac:dyDescent="0.25">
      <c r="A328" s="157" t="s">
        <v>5835</v>
      </c>
      <c r="B328" s="157" t="s">
        <v>5918</v>
      </c>
      <c r="C328" s="157" t="str">
        <f>CHOOSE(Translations!$C$1+1,J328,K328,L328,)</f>
        <v>No aplicable</v>
      </c>
      <c r="D328" s="157"/>
      <c r="E328" s="157" t="s">
        <v>3189</v>
      </c>
      <c r="F328" s="158" t="s">
        <v>5919</v>
      </c>
      <c r="G328" s="157" t="str">
        <f t="shared" si="14"/>
        <v>MCI-00780|No aplicable</v>
      </c>
      <c r="H328" s="157" t="str">
        <f t="shared" si="15"/>
        <v>MCI-00780|MCI-01009</v>
      </c>
      <c r="I328" s="157" t="str">
        <f t="shared" si="16"/>
        <v>a1O1R000006c5mxUAA</v>
      </c>
      <c r="J328" s="158" t="s">
        <v>367</v>
      </c>
      <c r="K328" s="158" t="s">
        <v>498</v>
      </c>
      <c r="L328" s="158" t="s">
        <v>979</v>
      </c>
      <c r="M328" s="157" t="s">
        <v>2586</v>
      </c>
    </row>
    <row r="329" spans="1:13" s="9" customFormat="1" x14ac:dyDescent="0.25">
      <c r="A329" s="157" t="s">
        <v>5835</v>
      </c>
      <c r="B329" s="157" t="s">
        <v>5920</v>
      </c>
      <c r="C329" s="157" t="str">
        <f>CHOOSE(Translations!$C$1+1,J329,K329,L329,)</f>
        <v>No aplicable</v>
      </c>
      <c r="D329" s="157"/>
      <c r="E329" s="157" t="s">
        <v>3204</v>
      </c>
      <c r="F329" s="158" t="s">
        <v>5921</v>
      </c>
      <c r="G329" s="157" t="str">
        <f t="shared" si="14"/>
        <v>MCI-00781|No aplicable</v>
      </c>
      <c r="H329" s="157" t="str">
        <f t="shared" si="15"/>
        <v>MCI-00781|MCI-01010</v>
      </c>
      <c r="I329" s="157" t="str">
        <f t="shared" si="16"/>
        <v>a1O1R000006c5myUAA</v>
      </c>
      <c r="J329" s="158" t="s">
        <v>367</v>
      </c>
      <c r="K329" s="158" t="s">
        <v>498</v>
      </c>
      <c r="L329" s="158" t="s">
        <v>979</v>
      </c>
      <c r="M329" s="157" t="s">
        <v>2586</v>
      </c>
    </row>
    <row r="330" spans="1:13" s="9" customFormat="1" x14ac:dyDescent="0.25">
      <c r="A330" s="157" t="s">
        <v>5835</v>
      </c>
      <c r="B330" s="157" t="s">
        <v>5922</v>
      </c>
      <c r="C330" s="157" t="str">
        <f>CHOOSE(Translations!$C$1+1,J330,K330,L330,)</f>
        <v>No aplicable</v>
      </c>
      <c r="D330" s="157"/>
      <c r="E330" s="157" t="s">
        <v>3194</v>
      </c>
      <c r="F330" s="158" t="s">
        <v>5923</v>
      </c>
      <c r="G330" s="157" t="str">
        <f t="shared" si="14"/>
        <v>MCI-00782|No aplicable</v>
      </c>
      <c r="H330" s="157" t="str">
        <f t="shared" si="15"/>
        <v>MCI-00782|MCI-01011</v>
      </c>
      <c r="I330" s="157" t="str">
        <f t="shared" si="16"/>
        <v>a1O1R000006c5mzUAA</v>
      </c>
      <c r="J330" s="158" t="s">
        <v>367</v>
      </c>
      <c r="K330" s="158" t="s">
        <v>498</v>
      </c>
      <c r="L330" s="158" t="s">
        <v>979</v>
      </c>
      <c r="M330" s="157" t="s">
        <v>2586</v>
      </c>
    </row>
    <row r="331" spans="1:13" s="9" customFormat="1" x14ac:dyDescent="0.25">
      <c r="A331" s="157" t="s">
        <v>5835</v>
      </c>
      <c r="B331" s="157" t="s">
        <v>5924</v>
      </c>
      <c r="C331" s="157" t="str">
        <f>CHOOSE(Translations!$C$1+1,J331,K331,L331,)</f>
        <v>No aplicable</v>
      </c>
      <c r="D331" s="157"/>
      <c r="E331" s="157" t="s">
        <v>3199</v>
      </c>
      <c r="F331" s="158" t="s">
        <v>5925</v>
      </c>
      <c r="G331" s="157" t="str">
        <f t="shared" si="14"/>
        <v>MCI-00783|No aplicable</v>
      </c>
      <c r="H331" s="157" t="str">
        <f t="shared" si="15"/>
        <v>MCI-00783|MCI-01012</v>
      </c>
      <c r="I331" s="157" t="str">
        <f t="shared" si="16"/>
        <v>a1O1R000006c5n0UAA</v>
      </c>
      <c r="J331" s="158" t="s">
        <v>367</v>
      </c>
      <c r="K331" s="158" t="s">
        <v>498</v>
      </c>
      <c r="L331" s="158" t="s">
        <v>979</v>
      </c>
      <c r="M331" s="157" t="s">
        <v>2586</v>
      </c>
    </row>
    <row r="332" spans="1:13" s="9" customFormat="1" x14ac:dyDescent="0.25">
      <c r="A332" s="157" t="s">
        <v>5835</v>
      </c>
      <c r="B332" s="157" t="s">
        <v>5926</v>
      </c>
      <c r="C332" s="157" t="str">
        <f>CHOOSE(Translations!$C$1+1,J332,K332,L332,)</f>
        <v>No aplicable</v>
      </c>
      <c r="D332" s="157"/>
      <c r="E332" s="157" t="s">
        <v>3184</v>
      </c>
      <c r="F332" s="158" t="s">
        <v>5927</v>
      </c>
      <c r="G332" s="157" t="str">
        <f t="shared" si="14"/>
        <v>MCI-00784|No aplicable</v>
      </c>
      <c r="H332" s="157" t="str">
        <f t="shared" si="15"/>
        <v>MCI-00784|MCI-01013</v>
      </c>
      <c r="I332" s="157" t="str">
        <f t="shared" si="16"/>
        <v>a1O1R000006c5n1UAA</v>
      </c>
      <c r="J332" s="158" t="s">
        <v>367</v>
      </c>
      <c r="K332" s="158" t="s">
        <v>498</v>
      </c>
      <c r="L332" s="158" t="s">
        <v>979</v>
      </c>
      <c r="M332" s="157" t="s">
        <v>2586</v>
      </c>
    </row>
    <row r="333" spans="1:13" s="9" customFormat="1" x14ac:dyDescent="0.25">
      <c r="A333" s="157" t="s">
        <v>5835</v>
      </c>
      <c r="B333" s="157" t="s">
        <v>5928</v>
      </c>
      <c r="C333" s="157" t="str">
        <f>CHOOSE(Translations!$C$1+1,J333,K333,L333,)</f>
        <v>No aplicable</v>
      </c>
      <c r="D333" s="157"/>
      <c r="E333" s="157" t="s">
        <v>3229</v>
      </c>
      <c r="F333" s="158" t="s">
        <v>5929</v>
      </c>
      <c r="G333" s="157" t="str">
        <f t="shared" si="14"/>
        <v>MCI-00785|No aplicable</v>
      </c>
      <c r="H333" s="157" t="str">
        <f t="shared" si="15"/>
        <v>MCI-00785|MCI-01014</v>
      </c>
      <c r="I333" s="157" t="str">
        <f t="shared" si="16"/>
        <v>a1O1R000006c5n2UAA</v>
      </c>
      <c r="J333" s="158" t="s">
        <v>367</v>
      </c>
      <c r="K333" s="158" t="s">
        <v>498</v>
      </c>
      <c r="L333" s="158" t="s">
        <v>979</v>
      </c>
      <c r="M333" s="157" t="s">
        <v>2586</v>
      </c>
    </row>
    <row r="334" spans="1:13" s="9" customFormat="1" x14ac:dyDescent="0.25">
      <c r="A334" s="157" t="s">
        <v>5835</v>
      </c>
      <c r="B334" s="157" t="s">
        <v>5930</v>
      </c>
      <c r="C334" s="157" t="str">
        <f>CHOOSE(Translations!$C$1+1,J334,K334,L334,)</f>
        <v>No aplicable</v>
      </c>
      <c r="D334" s="157"/>
      <c r="E334" s="157" t="s">
        <v>3224</v>
      </c>
      <c r="F334" s="158" t="s">
        <v>5931</v>
      </c>
      <c r="G334" s="157" t="str">
        <f t="shared" si="14"/>
        <v>MCI-00786|No aplicable</v>
      </c>
      <c r="H334" s="157" t="str">
        <f t="shared" si="15"/>
        <v>MCI-00786|MCI-01015</v>
      </c>
      <c r="I334" s="157" t="str">
        <f t="shared" si="16"/>
        <v>a1O1R000006c5n3UAA</v>
      </c>
      <c r="J334" s="158" t="s">
        <v>367</v>
      </c>
      <c r="K334" s="158" t="s">
        <v>498</v>
      </c>
      <c r="L334" s="158" t="s">
        <v>979</v>
      </c>
      <c r="M334" s="157" t="s">
        <v>2586</v>
      </c>
    </row>
    <row r="335" spans="1:13" s="9" customFormat="1" x14ac:dyDescent="0.25">
      <c r="A335" s="157" t="s">
        <v>5835</v>
      </c>
      <c r="B335" s="157" t="s">
        <v>5932</v>
      </c>
      <c r="C335" s="157" t="str">
        <f>CHOOSE(Translations!$C$1+1,J335,K335,L335,)</f>
        <v>No aplicable</v>
      </c>
      <c r="D335" s="157"/>
      <c r="E335" s="157" t="s">
        <v>3214</v>
      </c>
      <c r="F335" s="158" t="s">
        <v>5933</v>
      </c>
      <c r="G335" s="157" t="str">
        <f t="shared" si="14"/>
        <v>MCI-00787|No aplicable</v>
      </c>
      <c r="H335" s="157" t="str">
        <f t="shared" si="15"/>
        <v>MCI-00787|MCI-01016</v>
      </c>
      <c r="I335" s="157" t="str">
        <f t="shared" si="16"/>
        <v>a1O1R000006c5n4UAA</v>
      </c>
      <c r="J335" s="158" t="s">
        <v>367</v>
      </c>
      <c r="K335" s="158" t="s">
        <v>498</v>
      </c>
      <c r="L335" s="158" t="s">
        <v>979</v>
      </c>
      <c r="M335" s="157" t="s">
        <v>2586</v>
      </c>
    </row>
    <row r="336" spans="1:13" s="9" customFormat="1" x14ac:dyDescent="0.25">
      <c r="A336" s="157" t="s">
        <v>5835</v>
      </c>
      <c r="B336" s="157" t="s">
        <v>5934</v>
      </c>
      <c r="C336" s="157" t="str">
        <f>CHOOSE(Translations!$C$1+1,J336,K336,L336,)</f>
        <v>No aplicable</v>
      </c>
      <c r="D336" s="157"/>
      <c r="E336" s="157" t="s">
        <v>3234</v>
      </c>
      <c r="F336" s="158" t="s">
        <v>5935</v>
      </c>
      <c r="G336" s="157" t="str">
        <f t="shared" si="14"/>
        <v>MCI-00788|No aplicable</v>
      </c>
      <c r="H336" s="157" t="str">
        <f t="shared" si="15"/>
        <v>MCI-00788|MCI-01017</v>
      </c>
      <c r="I336" s="157" t="str">
        <f t="shared" si="16"/>
        <v>a1O1R000006c5n5UAA</v>
      </c>
      <c r="J336" s="158" t="s">
        <v>367</v>
      </c>
      <c r="K336" s="158" t="s">
        <v>498</v>
      </c>
      <c r="L336" s="158" t="s">
        <v>979</v>
      </c>
      <c r="M336" s="157" t="s">
        <v>2586</v>
      </c>
    </row>
    <row r="337" spans="1:13" s="9" customFormat="1" x14ac:dyDescent="0.25">
      <c r="A337" s="157" t="s">
        <v>5835</v>
      </c>
      <c r="B337" s="157" t="s">
        <v>5936</v>
      </c>
      <c r="C337" s="157" t="str">
        <f>CHOOSE(Translations!$C$1+1,J337,K337,L337,)</f>
        <v>No aplicable</v>
      </c>
      <c r="D337" s="157"/>
      <c r="E337" s="157" t="s">
        <v>3209</v>
      </c>
      <c r="F337" s="158" t="s">
        <v>5937</v>
      </c>
      <c r="G337" s="157" t="str">
        <f t="shared" si="14"/>
        <v>MCI-00789|No aplicable</v>
      </c>
      <c r="H337" s="157" t="str">
        <f t="shared" si="15"/>
        <v>MCI-00789|MCI-01018</v>
      </c>
      <c r="I337" s="157" t="str">
        <f t="shared" si="16"/>
        <v>a1O1R000006c5n6UAA</v>
      </c>
      <c r="J337" s="158" t="s">
        <v>367</v>
      </c>
      <c r="K337" s="158" t="s">
        <v>498</v>
      </c>
      <c r="L337" s="158" t="s">
        <v>979</v>
      </c>
      <c r="M337" s="157" t="s">
        <v>2586</v>
      </c>
    </row>
    <row r="338" spans="1:13" s="9" customFormat="1" x14ac:dyDescent="0.25">
      <c r="A338" s="157" t="s">
        <v>5835</v>
      </c>
      <c r="B338" s="157" t="s">
        <v>5938</v>
      </c>
      <c r="C338" s="157" t="str">
        <f>CHOOSE(Translations!$C$1+1,J338,K338,L338,)</f>
        <v>No aplicable</v>
      </c>
      <c r="D338" s="157"/>
      <c r="E338" s="157" t="s">
        <v>3219</v>
      </c>
      <c r="F338" s="158" t="s">
        <v>5939</v>
      </c>
      <c r="G338" s="157" t="str">
        <f t="shared" si="14"/>
        <v>MCI-00790|No aplicable</v>
      </c>
      <c r="H338" s="157" t="str">
        <f t="shared" si="15"/>
        <v>MCI-00790|MCI-01019</v>
      </c>
      <c r="I338" s="157" t="str">
        <f t="shared" si="16"/>
        <v>a1O1R000006c5n7UAA</v>
      </c>
      <c r="J338" s="158" t="s">
        <v>367</v>
      </c>
      <c r="K338" s="158" t="s">
        <v>498</v>
      </c>
      <c r="L338" s="158" t="s">
        <v>979</v>
      </c>
      <c r="M338" s="157" t="s">
        <v>2586</v>
      </c>
    </row>
    <row r="339" spans="1:13" s="9" customFormat="1" x14ac:dyDescent="0.25">
      <c r="A339" s="157" t="s">
        <v>5835</v>
      </c>
      <c r="B339" s="157" t="s">
        <v>5940</v>
      </c>
      <c r="C339" s="157" t="str">
        <f>CHOOSE(Translations!$C$1+1,J339,K339,L339,)</f>
        <v>No aplicable</v>
      </c>
      <c r="D339" s="157"/>
      <c r="E339" s="157" t="s">
        <v>3254</v>
      </c>
      <c r="F339" s="158" t="s">
        <v>5941</v>
      </c>
      <c r="G339" s="157" t="str">
        <f t="shared" si="14"/>
        <v>MCI-00791|No aplicable</v>
      </c>
      <c r="H339" s="157" t="str">
        <f t="shared" si="15"/>
        <v>MCI-00791|MCI-01020</v>
      </c>
      <c r="I339" s="157" t="str">
        <f t="shared" si="16"/>
        <v>a1O1R000006c5n8UAA</v>
      </c>
      <c r="J339" s="158" t="s">
        <v>367</v>
      </c>
      <c r="K339" s="158" t="s">
        <v>498</v>
      </c>
      <c r="L339" s="158" t="s">
        <v>979</v>
      </c>
      <c r="M339" s="157" t="s">
        <v>2586</v>
      </c>
    </row>
    <row r="340" spans="1:13" s="9" customFormat="1" x14ac:dyDescent="0.25">
      <c r="A340" s="157" t="s">
        <v>5835</v>
      </c>
      <c r="B340" s="157" t="s">
        <v>5942</v>
      </c>
      <c r="C340" s="157" t="str">
        <f>CHOOSE(Translations!$C$1+1,J340,K340,L340,)</f>
        <v>No aplicable</v>
      </c>
      <c r="D340" s="157"/>
      <c r="E340" s="157" t="s">
        <v>3269</v>
      </c>
      <c r="F340" s="158" t="s">
        <v>5943</v>
      </c>
      <c r="G340" s="157" t="str">
        <f t="shared" si="14"/>
        <v>MCI-00792|No aplicable</v>
      </c>
      <c r="H340" s="157" t="str">
        <f t="shared" si="15"/>
        <v>MCI-00792|MCI-01021</v>
      </c>
      <c r="I340" s="157" t="str">
        <f t="shared" si="16"/>
        <v>a1O1R000006c5n9UAA</v>
      </c>
      <c r="J340" s="158" t="s">
        <v>367</v>
      </c>
      <c r="K340" s="158" t="s">
        <v>498</v>
      </c>
      <c r="L340" s="158" t="s">
        <v>979</v>
      </c>
      <c r="M340" s="157" t="s">
        <v>2586</v>
      </c>
    </row>
    <row r="341" spans="1:13" s="9" customFormat="1" x14ac:dyDescent="0.25">
      <c r="A341" s="157" t="s">
        <v>5835</v>
      </c>
      <c r="B341" s="157" t="s">
        <v>5944</v>
      </c>
      <c r="C341" s="157" t="str">
        <f>CHOOSE(Translations!$C$1+1,J341,K341,L341,)</f>
        <v>No aplicable</v>
      </c>
      <c r="D341" s="157"/>
      <c r="E341" s="157" t="s">
        <v>3264</v>
      </c>
      <c r="F341" s="158" t="s">
        <v>5945</v>
      </c>
      <c r="G341" s="157" t="str">
        <f t="shared" si="14"/>
        <v>MCI-00793|No aplicable</v>
      </c>
      <c r="H341" s="157" t="str">
        <f t="shared" si="15"/>
        <v>MCI-00793|MCI-01022</v>
      </c>
      <c r="I341" s="157" t="str">
        <f t="shared" si="16"/>
        <v>a1O1R000006c5nAUAQ</v>
      </c>
      <c r="J341" s="158" t="s">
        <v>367</v>
      </c>
      <c r="K341" s="158" t="s">
        <v>498</v>
      </c>
      <c r="L341" s="158" t="s">
        <v>979</v>
      </c>
      <c r="M341" s="157" t="s">
        <v>2586</v>
      </c>
    </row>
    <row r="342" spans="1:13" s="9" customFormat="1" x14ac:dyDescent="0.25">
      <c r="A342" s="157" t="s">
        <v>5835</v>
      </c>
      <c r="B342" s="157" t="s">
        <v>5946</v>
      </c>
      <c r="C342" s="157" t="str">
        <f>CHOOSE(Translations!$C$1+1,J342,K342,L342,)</f>
        <v>No aplicable</v>
      </c>
      <c r="D342" s="157"/>
      <c r="E342" s="157" t="s">
        <v>3259</v>
      </c>
      <c r="F342" s="158" t="s">
        <v>5947</v>
      </c>
      <c r="G342" s="157" t="str">
        <f t="shared" si="14"/>
        <v>MCI-00794|No aplicable</v>
      </c>
      <c r="H342" s="157" t="str">
        <f t="shared" si="15"/>
        <v>MCI-00794|MCI-01023</v>
      </c>
      <c r="I342" s="157" t="str">
        <f t="shared" si="16"/>
        <v>a1O1R000006c5nBUAQ</v>
      </c>
      <c r="J342" s="158" t="s">
        <v>367</v>
      </c>
      <c r="K342" s="158" t="s">
        <v>498</v>
      </c>
      <c r="L342" s="158" t="s">
        <v>979</v>
      </c>
      <c r="M342" s="157" t="s">
        <v>2586</v>
      </c>
    </row>
    <row r="343" spans="1:13" s="9" customFormat="1" x14ac:dyDescent="0.25">
      <c r="A343" s="157" t="s">
        <v>5835</v>
      </c>
      <c r="B343" s="157" t="s">
        <v>5948</v>
      </c>
      <c r="C343" s="157" t="str">
        <f>CHOOSE(Translations!$C$1+1,J343,K343,L343,)</f>
        <v>No aplicable</v>
      </c>
      <c r="D343" s="157"/>
      <c r="E343" s="157" t="s">
        <v>3239</v>
      </c>
      <c r="F343" s="158" t="s">
        <v>5949</v>
      </c>
      <c r="G343" s="157" t="str">
        <f t="shared" si="14"/>
        <v>MCI-00795|No aplicable</v>
      </c>
      <c r="H343" s="157" t="str">
        <f t="shared" si="15"/>
        <v>MCI-00795|MCI-01024</v>
      </c>
      <c r="I343" s="157" t="str">
        <f t="shared" si="16"/>
        <v>a1O1R000006c5nCUAQ</v>
      </c>
      <c r="J343" s="158" t="s">
        <v>367</v>
      </c>
      <c r="K343" s="158" t="s">
        <v>498</v>
      </c>
      <c r="L343" s="158" t="s">
        <v>979</v>
      </c>
      <c r="M343" s="157" t="s">
        <v>2586</v>
      </c>
    </row>
    <row r="344" spans="1:13" s="9" customFormat="1" x14ac:dyDescent="0.25">
      <c r="A344" s="157" t="s">
        <v>5835</v>
      </c>
      <c r="B344" s="157" t="s">
        <v>5950</v>
      </c>
      <c r="C344" s="157" t="str">
        <f>CHOOSE(Translations!$C$1+1,J344,K344,L344,)</f>
        <v>No aplicable</v>
      </c>
      <c r="D344" s="157"/>
      <c r="E344" s="157" t="s">
        <v>3249</v>
      </c>
      <c r="F344" s="158" t="s">
        <v>5951</v>
      </c>
      <c r="G344" s="157" t="str">
        <f t="shared" si="14"/>
        <v>MCI-00796|No aplicable</v>
      </c>
      <c r="H344" s="157" t="str">
        <f t="shared" si="15"/>
        <v>MCI-00796|MCI-01025</v>
      </c>
      <c r="I344" s="157" t="str">
        <f t="shared" si="16"/>
        <v>a1O1R000006c5nDUAQ</v>
      </c>
      <c r="J344" s="158" t="s">
        <v>367</v>
      </c>
      <c r="K344" s="158" t="s">
        <v>498</v>
      </c>
      <c r="L344" s="158" t="s">
        <v>979</v>
      </c>
      <c r="M344" s="157" t="s">
        <v>2586</v>
      </c>
    </row>
    <row r="345" spans="1:13" s="9" customFormat="1" x14ac:dyDescent="0.25">
      <c r="A345" s="157" t="s">
        <v>5835</v>
      </c>
      <c r="B345" s="157" t="s">
        <v>5952</v>
      </c>
      <c r="C345" s="157" t="str">
        <f>CHOOSE(Translations!$C$1+1,J345,K345,L345,)</f>
        <v>No aplicable</v>
      </c>
      <c r="D345" s="157"/>
      <c r="E345" s="157" t="s">
        <v>3244</v>
      </c>
      <c r="F345" s="158" t="s">
        <v>5953</v>
      </c>
      <c r="G345" s="157" t="str">
        <f t="shared" si="14"/>
        <v>MCI-00797|No aplicable</v>
      </c>
      <c r="H345" s="157" t="str">
        <f t="shared" si="15"/>
        <v>MCI-00797|MCI-01026</v>
      </c>
      <c r="I345" s="157" t="str">
        <f t="shared" si="16"/>
        <v>a1O1R000006c5nEUAQ</v>
      </c>
      <c r="J345" s="158" t="s">
        <v>367</v>
      </c>
      <c r="K345" s="158" t="s">
        <v>498</v>
      </c>
      <c r="L345" s="158" t="s">
        <v>979</v>
      </c>
      <c r="M345" s="157" t="s">
        <v>2586</v>
      </c>
    </row>
    <row r="346" spans="1:13" s="9" customFormat="1" x14ac:dyDescent="0.25">
      <c r="A346" s="157" t="s">
        <v>5835</v>
      </c>
      <c r="B346" s="157" t="s">
        <v>5954</v>
      </c>
      <c r="C346" s="157" t="str">
        <f>CHOOSE(Translations!$C$1+1,J346,K346,L346,)</f>
        <v>No aplicable</v>
      </c>
      <c r="D346" s="157"/>
      <c r="E346" s="157" t="s">
        <v>3274</v>
      </c>
      <c r="F346" s="158" t="s">
        <v>5955</v>
      </c>
      <c r="G346" s="157" t="str">
        <f t="shared" si="14"/>
        <v>MCI-00798|No aplicable</v>
      </c>
      <c r="H346" s="157" t="str">
        <f t="shared" si="15"/>
        <v>MCI-00798|MCI-01027</v>
      </c>
      <c r="I346" s="157" t="str">
        <f t="shared" si="16"/>
        <v>a1O1R000006c5nFUAQ</v>
      </c>
      <c r="J346" s="158" t="s">
        <v>367</v>
      </c>
      <c r="K346" s="158" t="s">
        <v>498</v>
      </c>
      <c r="L346" s="158" t="s">
        <v>979</v>
      </c>
      <c r="M346" s="157" t="s">
        <v>2586</v>
      </c>
    </row>
    <row r="347" spans="1:13" s="9" customFormat="1" x14ac:dyDescent="0.25">
      <c r="A347" s="157" t="s">
        <v>5835</v>
      </c>
      <c r="B347" s="157" t="s">
        <v>5956</v>
      </c>
      <c r="C347" s="157" t="str">
        <f>CHOOSE(Translations!$C$1+1,J347,K347,L347,)</f>
        <v>No aplicable</v>
      </c>
      <c r="D347" s="157"/>
      <c r="E347" s="157" t="s">
        <v>3284</v>
      </c>
      <c r="F347" s="158" t="s">
        <v>5957</v>
      </c>
      <c r="G347" s="157" t="str">
        <f t="shared" si="14"/>
        <v>MCI-00799|No aplicable</v>
      </c>
      <c r="H347" s="157" t="str">
        <f t="shared" si="15"/>
        <v>MCI-00799|MCI-01028</v>
      </c>
      <c r="I347" s="157" t="str">
        <f t="shared" si="16"/>
        <v>a1O1R000006c5nGUAQ</v>
      </c>
      <c r="J347" s="158" t="s">
        <v>367</v>
      </c>
      <c r="K347" s="158" t="s">
        <v>498</v>
      </c>
      <c r="L347" s="158" t="s">
        <v>979</v>
      </c>
      <c r="M347" s="157" t="s">
        <v>2586</v>
      </c>
    </row>
    <row r="348" spans="1:13" s="9" customFormat="1" x14ac:dyDescent="0.25">
      <c r="A348" s="157" t="s">
        <v>5835</v>
      </c>
      <c r="B348" s="157" t="s">
        <v>5958</v>
      </c>
      <c r="C348" s="157" t="str">
        <f>CHOOSE(Translations!$C$1+1,J348,K348,L348,)</f>
        <v>No aplicable</v>
      </c>
      <c r="D348" s="157"/>
      <c r="E348" s="157" t="s">
        <v>3279</v>
      </c>
      <c r="F348" s="158" t="s">
        <v>5959</v>
      </c>
      <c r="G348" s="157" t="str">
        <f t="shared" si="14"/>
        <v>MCI-00800|No aplicable</v>
      </c>
      <c r="H348" s="157" t="str">
        <f t="shared" si="15"/>
        <v>MCI-00800|MCI-01029</v>
      </c>
      <c r="I348" s="157" t="str">
        <f t="shared" si="16"/>
        <v>a1O1R000006c5nHUAQ</v>
      </c>
      <c r="J348" s="158" t="s">
        <v>367</v>
      </c>
      <c r="K348" s="158" t="s">
        <v>498</v>
      </c>
      <c r="L348" s="158" t="s">
        <v>979</v>
      </c>
      <c r="M348" s="157" t="s">
        <v>2586</v>
      </c>
    </row>
    <row r="349" spans="1:13" s="9" customFormat="1" x14ac:dyDescent="0.25">
      <c r="A349" s="157" t="s">
        <v>5835</v>
      </c>
      <c r="B349" s="157" t="s">
        <v>5960</v>
      </c>
      <c r="C349" s="157" t="str">
        <f>CHOOSE(Translations!$C$1+1,J349,K349,L349,)</f>
        <v>No aplicable</v>
      </c>
      <c r="D349" s="157"/>
      <c r="E349" s="157" t="s">
        <v>3289</v>
      </c>
      <c r="F349" s="158" t="s">
        <v>5961</v>
      </c>
      <c r="G349" s="157" t="str">
        <f t="shared" si="14"/>
        <v>MCI-00801|No aplicable</v>
      </c>
      <c r="H349" s="157" t="str">
        <f t="shared" si="15"/>
        <v>MCI-00801|MCI-01030</v>
      </c>
      <c r="I349" s="157" t="str">
        <f t="shared" si="16"/>
        <v>a1O1R000006c5nIUAQ</v>
      </c>
      <c r="J349" s="158" t="s">
        <v>367</v>
      </c>
      <c r="K349" s="158" t="s">
        <v>498</v>
      </c>
      <c r="L349" s="158" t="s">
        <v>979</v>
      </c>
      <c r="M349" s="157" t="s">
        <v>2586</v>
      </c>
    </row>
    <row r="350" spans="1:13" s="9" customFormat="1" x14ac:dyDescent="0.25">
      <c r="A350" s="157" t="s">
        <v>5835</v>
      </c>
      <c r="B350" s="157" t="s">
        <v>5962</v>
      </c>
      <c r="C350" s="157" t="str">
        <f>CHOOSE(Translations!$C$1+1,J350,K350,L350,)</f>
        <v>No aplicable</v>
      </c>
      <c r="D350" s="157"/>
      <c r="E350" s="157" t="s">
        <v>3294</v>
      </c>
      <c r="F350" s="158" t="s">
        <v>5963</v>
      </c>
      <c r="G350" s="157" t="str">
        <f t="shared" si="14"/>
        <v>MCI-00802|No aplicable</v>
      </c>
      <c r="H350" s="157" t="str">
        <f t="shared" si="15"/>
        <v>MCI-00802|MCI-01031</v>
      </c>
      <c r="I350" s="157" t="str">
        <f t="shared" si="16"/>
        <v>a1O1R000006c5nJUAQ</v>
      </c>
      <c r="J350" s="158" t="s">
        <v>367</v>
      </c>
      <c r="K350" s="158" t="s">
        <v>498</v>
      </c>
      <c r="L350" s="158" t="s">
        <v>979</v>
      </c>
      <c r="M350" s="157" t="s">
        <v>2586</v>
      </c>
    </row>
    <row r="351" spans="1:13" s="9" customFormat="1" x14ac:dyDescent="0.25">
      <c r="A351" s="157" t="s">
        <v>5835</v>
      </c>
      <c r="B351" s="157" t="s">
        <v>5964</v>
      </c>
      <c r="C351" s="157" t="str">
        <f>CHOOSE(Translations!$C$1+1,J351,K351,L351,)</f>
        <v>No aplicable</v>
      </c>
      <c r="D351" s="157"/>
      <c r="E351" s="157" t="s">
        <v>3299</v>
      </c>
      <c r="F351" s="158" t="s">
        <v>5965</v>
      </c>
      <c r="G351" s="157" t="str">
        <f t="shared" ref="G351:G364" si="17">E351&amp;"|"&amp;C351</f>
        <v>MCI-00803|No aplicable</v>
      </c>
      <c r="H351" s="157" t="str">
        <f t="shared" ref="H351:H364" si="18">E351&amp;"|"&amp;F351</f>
        <v>MCI-00803|MCI-01032</v>
      </c>
      <c r="I351" s="157" t="str">
        <f t="shared" ref="I351:I364" si="19">B351</f>
        <v>a1O1R000006c5nKUAQ</v>
      </c>
      <c r="J351" s="158" t="s">
        <v>367</v>
      </c>
      <c r="K351" s="158" t="s">
        <v>498</v>
      </c>
      <c r="L351" s="158" t="s">
        <v>979</v>
      </c>
      <c r="M351" s="157" t="s">
        <v>2586</v>
      </c>
    </row>
    <row r="352" spans="1:13" s="9" customFormat="1" x14ac:dyDescent="0.25">
      <c r="A352" s="157" t="s">
        <v>5835</v>
      </c>
      <c r="B352" s="157" t="s">
        <v>5966</v>
      </c>
      <c r="C352" s="157" t="str">
        <f>CHOOSE(Translations!$C$1+1,J352,K352,L352,)</f>
        <v>No aplicable</v>
      </c>
      <c r="D352" s="157"/>
      <c r="E352" s="157" t="s">
        <v>3304</v>
      </c>
      <c r="F352" s="158" t="s">
        <v>5967</v>
      </c>
      <c r="G352" s="157" t="str">
        <f t="shared" si="17"/>
        <v>MCI-00804|No aplicable</v>
      </c>
      <c r="H352" s="157" t="str">
        <f t="shared" si="18"/>
        <v>MCI-00804|MCI-01033</v>
      </c>
      <c r="I352" s="157" t="str">
        <f t="shared" si="19"/>
        <v>a1O1R000006c5nLUAQ</v>
      </c>
      <c r="J352" s="158" t="s">
        <v>367</v>
      </c>
      <c r="K352" s="158" t="s">
        <v>498</v>
      </c>
      <c r="L352" s="158" t="s">
        <v>979</v>
      </c>
      <c r="M352" s="157" t="s">
        <v>2586</v>
      </c>
    </row>
    <row r="353" spans="1:13" s="9" customFormat="1" x14ac:dyDescent="0.25">
      <c r="A353" s="157" t="s">
        <v>5835</v>
      </c>
      <c r="B353" s="157" t="s">
        <v>5968</v>
      </c>
      <c r="C353" s="157" t="str">
        <f>CHOOSE(Translations!$C$1+1,J353,K353,L353,)</f>
        <v>No aplicable</v>
      </c>
      <c r="D353" s="157"/>
      <c r="E353" s="157" t="s">
        <v>3309</v>
      </c>
      <c r="F353" s="158" t="s">
        <v>5969</v>
      </c>
      <c r="G353" s="157" t="str">
        <f t="shared" si="17"/>
        <v>MCI-00805|No aplicable</v>
      </c>
      <c r="H353" s="157" t="str">
        <f t="shared" si="18"/>
        <v>MCI-00805|MCI-01034</v>
      </c>
      <c r="I353" s="157" t="str">
        <f t="shared" si="19"/>
        <v>a1O1R000006c5nMUAQ</v>
      </c>
      <c r="J353" s="158" t="s">
        <v>367</v>
      </c>
      <c r="K353" s="158" t="s">
        <v>498</v>
      </c>
      <c r="L353" s="158" t="s">
        <v>979</v>
      </c>
      <c r="M353" s="157" t="s">
        <v>2586</v>
      </c>
    </row>
    <row r="354" spans="1:13" s="9" customFormat="1" x14ac:dyDescent="0.25">
      <c r="A354" s="157" t="s">
        <v>5835</v>
      </c>
      <c r="B354" s="157" t="s">
        <v>5970</v>
      </c>
      <c r="C354" s="157" t="str">
        <f>CHOOSE(Translations!$C$1+1,J354,K354,L354,)</f>
        <v>No aplicable</v>
      </c>
      <c r="D354" s="157"/>
      <c r="E354" s="157" t="s">
        <v>3314</v>
      </c>
      <c r="F354" s="158" t="s">
        <v>5971</v>
      </c>
      <c r="G354" s="157" t="str">
        <f t="shared" si="17"/>
        <v>MCI-00806|No aplicable</v>
      </c>
      <c r="H354" s="157" t="str">
        <f t="shared" si="18"/>
        <v>MCI-00806|MCI-01035</v>
      </c>
      <c r="I354" s="157" t="str">
        <f t="shared" si="19"/>
        <v>a1O1R000006c5nNUAQ</v>
      </c>
      <c r="J354" s="158" t="s">
        <v>367</v>
      </c>
      <c r="K354" s="158" t="s">
        <v>498</v>
      </c>
      <c r="L354" s="158" t="s">
        <v>979</v>
      </c>
      <c r="M354" s="157" t="s">
        <v>2586</v>
      </c>
    </row>
    <row r="355" spans="1:13" s="9" customFormat="1" x14ac:dyDescent="0.25">
      <c r="A355" s="157" t="s">
        <v>5835</v>
      </c>
      <c r="B355" s="157" t="s">
        <v>5972</v>
      </c>
      <c r="C355" s="157" t="str">
        <f>CHOOSE(Translations!$C$1+1,J355,K355,L355,)</f>
        <v>No aplicable</v>
      </c>
      <c r="D355" s="157"/>
      <c r="E355" s="157" t="s">
        <v>3324</v>
      </c>
      <c r="F355" s="158" t="s">
        <v>5973</v>
      </c>
      <c r="G355" s="157" t="str">
        <f t="shared" si="17"/>
        <v>MCI-00807|No aplicable</v>
      </c>
      <c r="H355" s="157" t="str">
        <f t="shared" si="18"/>
        <v>MCI-00807|MCI-01036</v>
      </c>
      <c r="I355" s="157" t="str">
        <f t="shared" si="19"/>
        <v>a1O1R000006c5nOUAQ</v>
      </c>
      <c r="J355" s="158" t="s">
        <v>367</v>
      </c>
      <c r="K355" s="158" t="s">
        <v>498</v>
      </c>
      <c r="L355" s="158" t="s">
        <v>979</v>
      </c>
      <c r="M355" s="157" t="s">
        <v>2586</v>
      </c>
    </row>
    <row r="356" spans="1:13" s="9" customFormat="1" x14ac:dyDescent="0.25">
      <c r="A356" s="157" t="s">
        <v>5835</v>
      </c>
      <c r="B356" s="157" t="s">
        <v>5974</v>
      </c>
      <c r="C356" s="157" t="str">
        <f>CHOOSE(Translations!$C$1+1,J356,K356,L356,)</f>
        <v>No aplicable</v>
      </c>
      <c r="D356" s="157"/>
      <c r="E356" s="157" t="s">
        <v>3319</v>
      </c>
      <c r="F356" s="158" t="s">
        <v>5975</v>
      </c>
      <c r="G356" s="157" t="str">
        <f t="shared" si="17"/>
        <v>MCI-00808|No aplicable</v>
      </c>
      <c r="H356" s="157" t="str">
        <f t="shared" si="18"/>
        <v>MCI-00808|MCI-01037</v>
      </c>
      <c r="I356" s="157" t="str">
        <f t="shared" si="19"/>
        <v>a1O1R000006c5nPUAQ</v>
      </c>
      <c r="J356" s="158" t="s">
        <v>367</v>
      </c>
      <c r="K356" s="158" t="s">
        <v>498</v>
      </c>
      <c r="L356" s="158" t="s">
        <v>979</v>
      </c>
      <c r="M356" s="157" t="s">
        <v>2586</v>
      </c>
    </row>
    <row r="357" spans="1:13" s="9" customFormat="1" x14ac:dyDescent="0.25">
      <c r="A357" s="157" t="s">
        <v>5835</v>
      </c>
      <c r="B357" s="157" t="s">
        <v>5976</v>
      </c>
      <c r="C357" s="157" t="str">
        <f>CHOOSE(Translations!$C$1+1,J357,K357,L357,)</f>
        <v>No aplicable</v>
      </c>
      <c r="D357" s="157"/>
      <c r="E357" s="157" t="s">
        <v>3344</v>
      </c>
      <c r="F357" s="158" t="s">
        <v>5977</v>
      </c>
      <c r="G357" s="157" t="str">
        <f t="shared" si="17"/>
        <v>MCI-00809|No aplicable</v>
      </c>
      <c r="H357" s="157" t="str">
        <f t="shared" si="18"/>
        <v>MCI-00809|MCI-01038</v>
      </c>
      <c r="I357" s="157" t="str">
        <f t="shared" si="19"/>
        <v>a1O1R000006c5nQUAQ</v>
      </c>
      <c r="J357" s="158" t="s">
        <v>367</v>
      </c>
      <c r="K357" s="158" t="s">
        <v>498</v>
      </c>
      <c r="L357" s="158" t="s">
        <v>979</v>
      </c>
      <c r="M357" s="157" t="s">
        <v>2586</v>
      </c>
    </row>
    <row r="358" spans="1:13" s="9" customFormat="1" x14ac:dyDescent="0.25">
      <c r="A358" s="157" t="s">
        <v>5835</v>
      </c>
      <c r="B358" s="157" t="s">
        <v>5978</v>
      </c>
      <c r="C358" s="157" t="str">
        <f>CHOOSE(Translations!$C$1+1,J358,K358,L358,)</f>
        <v>No aplicable</v>
      </c>
      <c r="D358" s="157"/>
      <c r="E358" s="157" t="s">
        <v>3334</v>
      </c>
      <c r="F358" s="158" t="s">
        <v>5979</v>
      </c>
      <c r="G358" s="157" t="str">
        <f t="shared" si="17"/>
        <v>MCI-00810|No aplicable</v>
      </c>
      <c r="H358" s="157" t="str">
        <f t="shared" si="18"/>
        <v>MCI-00810|MCI-01039</v>
      </c>
      <c r="I358" s="157" t="str">
        <f t="shared" si="19"/>
        <v>a1O1R000006c5nRUAQ</v>
      </c>
      <c r="J358" s="158" t="s">
        <v>367</v>
      </c>
      <c r="K358" s="158" t="s">
        <v>498</v>
      </c>
      <c r="L358" s="158" t="s">
        <v>979</v>
      </c>
      <c r="M358" s="157" t="s">
        <v>2586</v>
      </c>
    </row>
    <row r="359" spans="1:13" s="9" customFormat="1" x14ac:dyDescent="0.25">
      <c r="A359" s="157" t="s">
        <v>5835</v>
      </c>
      <c r="B359" s="157" t="s">
        <v>5980</v>
      </c>
      <c r="C359" s="157" t="str">
        <f>CHOOSE(Translations!$C$1+1,J359,K359,L359,)</f>
        <v>No aplicable</v>
      </c>
      <c r="D359" s="157"/>
      <c r="E359" s="157" t="s">
        <v>3349</v>
      </c>
      <c r="F359" s="158" t="s">
        <v>5981</v>
      </c>
      <c r="G359" s="157" t="str">
        <f t="shared" si="17"/>
        <v>MCI-00811|No aplicable</v>
      </c>
      <c r="H359" s="157" t="str">
        <f t="shared" si="18"/>
        <v>MCI-00811|MCI-01040</v>
      </c>
      <c r="I359" s="157" t="str">
        <f t="shared" si="19"/>
        <v>a1O1R000006c5nSUAQ</v>
      </c>
      <c r="J359" s="158" t="s">
        <v>367</v>
      </c>
      <c r="K359" s="158" t="s">
        <v>498</v>
      </c>
      <c r="L359" s="158" t="s">
        <v>979</v>
      </c>
      <c r="M359" s="157" t="s">
        <v>2586</v>
      </c>
    </row>
    <row r="360" spans="1:13" s="9" customFormat="1" x14ac:dyDescent="0.25">
      <c r="A360" s="157" t="s">
        <v>5835</v>
      </c>
      <c r="B360" s="157" t="s">
        <v>5982</v>
      </c>
      <c r="C360" s="157" t="str">
        <f>CHOOSE(Translations!$C$1+1,J360,K360,L360,)</f>
        <v>No aplicable</v>
      </c>
      <c r="D360" s="157"/>
      <c r="E360" s="157" t="s">
        <v>3329</v>
      </c>
      <c r="F360" s="158" t="s">
        <v>5983</v>
      </c>
      <c r="G360" s="157" t="str">
        <f t="shared" si="17"/>
        <v>MCI-00812|No aplicable</v>
      </c>
      <c r="H360" s="157" t="str">
        <f t="shared" si="18"/>
        <v>MCI-00812|MCI-01041</v>
      </c>
      <c r="I360" s="157" t="str">
        <f t="shared" si="19"/>
        <v>a1O1R000006c5nTUAQ</v>
      </c>
      <c r="J360" s="158" t="s">
        <v>367</v>
      </c>
      <c r="K360" s="158" t="s">
        <v>498</v>
      </c>
      <c r="L360" s="158" t="s">
        <v>979</v>
      </c>
      <c r="M360" s="157" t="s">
        <v>2586</v>
      </c>
    </row>
    <row r="361" spans="1:13" s="9" customFormat="1" x14ac:dyDescent="0.25">
      <c r="A361" s="157" t="s">
        <v>5835</v>
      </c>
      <c r="B361" s="157" t="s">
        <v>5984</v>
      </c>
      <c r="C361" s="157" t="str">
        <f>CHOOSE(Translations!$C$1+1,J361,K361,L361,)</f>
        <v>No aplicable</v>
      </c>
      <c r="D361" s="157"/>
      <c r="E361" s="157" t="s">
        <v>3339</v>
      </c>
      <c r="F361" s="158" t="s">
        <v>5985</v>
      </c>
      <c r="G361" s="157" t="str">
        <f t="shared" si="17"/>
        <v>MCI-00813|No aplicable</v>
      </c>
      <c r="H361" s="157" t="str">
        <f t="shared" si="18"/>
        <v>MCI-00813|MCI-01042</v>
      </c>
      <c r="I361" s="157" t="str">
        <f t="shared" si="19"/>
        <v>a1O1R000006c5nUUAQ</v>
      </c>
      <c r="J361" s="158" t="s">
        <v>367</v>
      </c>
      <c r="K361" s="158" t="s">
        <v>498</v>
      </c>
      <c r="L361" s="158" t="s">
        <v>979</v>
      </c>
      <c r="M361" s="157" t="s">
        <v>2586</v>
      </c>
    </row>
    <row r="362" spans="1:13" s="9" customFormat="1" x14ac:dyDescent="0.25">
      <c r="A362" s="157" t="s">
        <v>5835</v>
      </c>
      <c r="B362" s="157" t="s">
        <v>5986</v>
      </c>
      <c r="C362" s="157" t="str">
        <f>CHOOSE(Translations!$C$1+1,J362,K362,L362,)</f>
        <v>No aplicable</v>
      </c>
      <c r="D362" s="157"/>
      <c r="E362" s="157" t="s">
        <v>3354</v>
      </c>
      <c r="F362" s="158" t="s">
        <v>5987</v>
      </c>
      <c r="G362" s="157" t="str">
        <f t="shared" si="17"/>
        <v>MCI-00814|No aplicable</v>
      </c>
      <c r="H362" s="157" t="str">
        <f t="shared" si="18"/>
        <v>MCI-00814|MCI-01043</v>
      </c>
      <c r="I362" s="157" t="str">
        <f t="shared" si="19"/>
        <v>a1O1R000006c5nVUAQ</v>
      </c>
      <c r="J362" s="158" t="s">
        <v>367</v>
      </c>
      <c r="K362" s="158" t="s">
        <v>498</v>
      </c>
      <c r="L362" s="158" t="s">
        <v>979</v>
      </c>
      <c r="M362" s="157" t="s">
        <v>2586</v>
      </c>
    </row>
    <row r="363" spans="1:13" s="9" customFormat="1" x14ac:dyDescent="0.25">
      <c r="A363" s="157" t="s">
        <v>5835</v>
      </c>
      <c r="B363" s="157" t="s">
        <v>5988</v>
      </c>
      <c r="C363" s="157" t="str">
        <f>CHOOSE(Translations!$C$1+1,J363,K363,L363,)</f>
        <v>No aplicable</v>
      </c>
      <c r="D363" s="157"/>
      <c r="E363" s="157" t="s">
        <v>3356</v>
      </c>
      <c r="F363" s="158" t="s">
        <v>5989</v>
      </c>
      <c r="G363" s="157" t="str">
        <f t="shared" si="17"/>
        <v>MCI-01237|No aplicable</v>
      </c>
      <c r="H363" s="157" t="str">
        <f t="shared" si="18"/>
        <v>MCI-01237|MCI-01240</v>
      </c>
      <c r="I363" s="157" t="str">
        <f t="shared" si="19"/>
        <v>a1O3p000003OASxEAO</v>
      </c>
      <c r="J363" s="158" t="s">
        <v>367</v>
      </c>
      <c r="K363" s="158" t="s">
        <v>498</v>
      </c>
      <c r="L363" s="158" t="s">
        <v>979</v>
      </c>
      <c r="M363" s="157" t="s">
        <v>2586</v>
      </c>
    </row>
    <row r="364" spans="1:13" s="9" customFormat="1" x14ac:dyDescent="0.25">
      <c r="A364" s="157" t="s">
        <v>5835</v>
      </c>
      <c r="B364" s="157" t="s">
        <v>5990</v>
      </c>
      <c r="C364" s="157" t="str">
        <f>CHOOSE(Translations!$C$1+1,J364,K364,L364,)</f>
        <v>No aplicable</v>
      </c>
      <c r="D364" s="157"/>
      <c r="E364" s="157" t="s">
        <v>3361</v>
      </c>
      <c r="F364" s="158" t="s">
        <v>5991</v>
      </c>
      <c r="G364" s="157" t="str">
        <f t="shared" si="17"/>
        <v>MCI-01238|No aplicable</v>
      </c>
      <c r="H364" s="157" t="str">
        <f t="shared" si="18"/>
        <v>MCI-01238|MCI-01239</v>
      </c>
      <c r="I364" s="157" t="str">
        <f t="shared" si="19"/>
        <v>a1O3p000003OASsEAO</v>
      </c>
      <c r="J364" s="158" t="s">
        <v>367</v>
      </c>
      <c r="K364" s="158" t="s">
        <v>498</v>
      </c>
      <c r="L364" s="158" t="s">
        <v>979</v>
      </c>
      <c r="M364" s="157" t="s">
        <v>2586</v>
      </c>
    </row>
    <row r="367" spans="1:13" ht="13" x14ac:dyDescent="0.3">
      <c r="A367" s="191" t="s">
        <v>311</v>
      </c>
    </row>
    <row r="368" spans="1:13" x14ac:dyDescent="0.25">
      <c r="A368" s="157" t="s">
        <v>283</v>
      </c>
      <c r="B368" s="157" t="s">
        <v>48</v>
      </c>
      <c r="C368" s="157" t="s">
        <v>448</v>
      </c>
      <c r="D368" s="157" t="s">
        <v>285</v>
      </c>
      <c r="E368" s="157" t="s">
        <v>107</v>
      </c>
      <c r="F368" s="157" t="s">
        <v>305</v>
      </c>
      <c r="G368" s="157" t="s">
        <v>43</v>
      </c>
      <c r="H368" s="157" t="s">
        <v>446</v>
      </c>
      <c r="I368" s="157" t="s">
        <v>444</v>
      </c>
    </row>
    <row r="369" spans="1:9" hidden="1" x14ac:dyDescent="0.25">
      <c r="A369" s="157" t="s">
        <v>282</v>
      </c>
      <c r="B369" s="157" t="s">
        <v>47</v>
      </c>
      <c r="C369" s="157" t="str">
        <f>CHOOSE(Translations!$C$1+1,G369,H369,I369)</f>
        <v>[Name - ES]</v>
      </c>
      <c r="D369" s="157" t="s">
        <v>284</v>
      </c>
      <c r="E369" s="158" t="s">
        <v>79</v>
      </c>
      <c r="F369" s="157" t="s">
        <v>102</v>
      </c>
      <c r="G369" s="158" t="s">
        <v>66</v>
      </c>
      <c r="H369" s="158" t="s">
        <v>445</v>
      </c>
      <c r="I369" s="158" t="s">
        <v>443</v>
      </c>
    </row>
    <row r="370" spans="1:9" s="9" customFormat="1" x14ac:dyDescent="0.25">
      <c r="A370" s="157" t="s">
        <v>5835</v>
      </c>
      <c r="B370" s="157" t="s">
        <v>5992</v>
      </c>
      <c r="C370" s="157" t="str">
        <f>CHOOSE(Translations!$C$1+1,G370,H370,I370)</f>
        <v>No aplicable</v>
      </c>
      <c r="D370" s="157" t="s">
        <v>2586</v>
      </c>
      <c r="E370" s="158" t="s">
        <v>5993</v>
      </c>
      <c r="F370" s="157" t="s">
        <v>2168</v>
      </c>
      <c r="G370" s="158" t="s">
        <v>367</v>
      </c>
      <c r="H370" s="158" t="s">
        <v>498</v>
      </c>
      <c r="I370" s="158" t="s">
        <v>979</v>
      </c>
    </row>
    <row r="371" spans="1:9" s="9" customFormat="1" x14ac:dyDescent="0.25">
      <c r="A371" s="157" t="s">
        <v>5835</v>
      </c>
      <c r="B371" s="157" t="s">
        <v>5994</v>
      </c>
      <c r="C371" s="157" t="str">
        <f>CHOOSE(Translations!$C$1+1,G371,H371,I371)</f>
        <v>No aplicable</v>
      </c>
      <c r="D371" s="157" t="s">
        <v>2586</v>
      </c>
      <c r="E371" s="158" t="s">
        <v>5995</v>
      </c>
      <c r="F371" s="157" t="s">
        <v>2195</v>
      </c>
      <c r="G371" s="158" t="s">
        <v>367</v>
      </c>
      <c r="H371" s="158" t="s">
        <v>498</v>
      </c>
      <c r="I371" s="158" t="s">
        <v>979</v>
      </c>
    </row>
    <row r="372" spans="1:9" s="9" customFormat="1" x14ac:dyDescent="0.25">
      <c r="A372" s="157" t="s">
        <v>5835</v>
      </c>
      <c r="B372" s="157" t="s">
        <v>5996</v>
      </c>
      <c r="C372" s="157" t="str">
        <f>CHOOSE(Translations!$C$1+1,G372,H372,I372)</f>
        <v>No aplicable</v>
      </c>
      <c r="D372" s="157" t="s">
        <v>2586</v>
      </c>
      <c r="E372" s="158" t="s">
        <v>5997</v>
      </c>
      <c r="F372" s="157" t="s">
        <v>2812</v>
      </c>
      <c r="G372" s="158" t="s">
        <v>367</v>
      </c>
      <c r="H372" s="158" t="s">
        <v>498</v>
      </c>
      <c r="I372" s="158" t="s">
        <v>979</v>
      </c>
    </row>
    <row r="373" spans="1:9" s="9" customFormat="1" x14ac:dyDescent="0.25">
      <c r="A373" s="157" t="s">
        <v>5835</v>
      </c>
      <c r="B373" s="157" t="s">
        <v>5998</v>
      </c>
      <c r="C373" s="157" t="str">
        <f>CHOOSE(Translations!$C$1+1,G373,H373,I373)</f>
        <v>No aplicable</v>
      </c>
      <c r="D373" s="157" t="s">
        <v>2586</v>
      </c>
      <c r="E373" s="158" t="s">
        <v>5999</v>
      </c>
      <c r="F373" s="157" t="s">
        <v>2213</v>
      </c>
      <c r="G373" s="158" t="s">
        <v>367</v>
      </c>
      <c r="H373" s="158" t="s">
        <v>498</v>
      </c>
      <c r="I373" s="158" t="s">
        <v>979</v>
      </c>
    </row>
    <row r="374" spans="1:9" s="9" customFormat="1" x14ac:dyDescent="0.25">
      <c r="A374" s="157" t="s">
        <v>5835</v>
      </c>
      <c r="B374" s="157" t="s">
        <v>6000</v>
      </c>
      <c r="C374" s="157" t="str">
        <f>CHOOSE(Translations!$C$1+1,G374,H374,I374)</f>
        <v>No aplicable</v>
      </c>
      <c r="D374" s="157" t="s">
        <v>2586</v>
      </c>
      <c r="E374" s="158" t="s">
        <v>6001</v>
      </c>
      <c r="F374" s="157" t="s">
        <v>2819</v>
      </c>
      <c r="G374" s="158" t="s">
        <v>367</v>
      </c>
      <c r="H374" s="158" t="s">
        <v>498</v>
      </c>
      <c r="I374" s="158" t="s">
        <v>979</v>
      </c>
    </row>
    <row r="375" spans="1:9" s="9" customFormat="1" x14ac:dyDescent="0.25">
      <c r="A375" s="157" t="s">
        <v>5835</v>
      </c>
      <c r="B375" s="157" t="s">
        <v>6002</v>
      </c>
      <c r="C375" s="157" t="str">
        <f>CHOOSE(Translations!$C$1+1,G375,H375,I375)</f>
        <v>No aplicable</v>
      </c>
      <c r="D375" s="157" t="s">
        <v>2586</v>
      </c>
      <c r="E375" s="158" t="s">
        <v>6003</v>
      </c>
      <c r="F375" s="157" t="s">
        <v>2223</v>
      </c>
      <c r="G375" s="158" t="s">
        <v>367</v>
      </c>
      <c r="H375" s="158" t="s">
        <v>498</v>
      </c>
      <c r="I375" s="158" t="s">
        <v>979</v>
      </c>
    </row>
    <row r="376" spans="1:9" s="9" customFormat="1" x14ac:dyDescent="0.25">
      <c r="A376" s="157" t="s">
        <v>5835</v>
      </c>
      <c r="B376" s="157" t="s">
        <v>6004</v>
      </c>
      <c r="C376" s="157" t="str">
        <f>CHOOSE(Translations!$C$1+1,G376,H376,I376)</f>
        <v>No aplicable</v>
      </c>
      <c r="D376" s="157" t="s">
        <v>2586</v>
      </c>
      <c r="E376" s="158" t="s">
        <v>6005</v>
      </c>
      <c r="F376" s="157" t="s">
        <v>2825</v>
      </c>
      <c r="G376" s="158" t="s">
        <v>367</v>
      </c>
      <c r="H376" s="158" t="s">
        <v>498</v>
      </c>
      <c r="I376" s="158" t="s">
        <v>979</v>
      </c>
    </row>
    <row r="377" spans="1:9" s="9" customFormat="1" x14ac:dyDescent="0.25">
      <c r="A377" s="157" t="s">
        <v>5835</v>
      </c>
      <c r="B377" s="157" t="s">
        <v>6006</v>
      </c>
      <c r="C377" s="157" t="str">
        <f>CHOOSE(Translations!$C$1+1,G377,H377,I377)</f>
        <v>No aplicable</v>
      </c>
      <c r="D377" s="157" t="s">
        <v>2586</v>
      </c>
      <c r="E377" s="158" t="s">
        <v>6007</v>
      </c>
      <c r="F377" s="157" t="s">
        <v>2830</v>
      </c>
      <c r="G377" s="158" t="s">
        <v>367</v>
      </c>
      <c r="H377" s="158" t="s">
        <v>498</v>
      </c>
      <c r="I377" s="158" t="s">
        <v>979</v>
      </c>
    </row>
    <row r="378" spans="1:9" s="9" customFormat="1" x14ac:dyDescent="0.25">
      <c r="A378" s="157" t="s">
        <v>5835</v>
      </c>
      <c r="B378" s="157" t="s">
        <v>6008</v>
      </c>
      <c r="C378" s="157" t="str">
        <f>CHOOSE(Translations!$C$1+1,G378,H378,I378)</f>
        <v>No aplicable</v>
      </c>
      <c r="D378" s="157" t="s">
        <v>2586</v>
      </c>
      <c r="E378" s="158" t="s">
        <v>6009</v>
      </c>
      <c r="F378" s="157" t="s">
        <v>2835</v>
      </c>
      <c r="G378" s="158" t="s">
        <v>367</v>
      </c>
      <c r="H378" s="158" t="s">
        <v>498</v>
      </c>
      <c r="I378" s="158" t="s">
        <v>979</v>
      </c>
    </row>
    <row r="379" spans="1:9" s="9" customFormat="1" x14ac:dyDescent="0.25">
      <c r="A379" s="157" t="s">
        <v>5835</v>
      </c>
      <c r="B379" s="157" t="s">
        <v>6010</v>
      </c>
      <c r="C379" s="157" t="str">
        <f>CHOOSE(Translations!$C$1+1,G379,H379,I379)</f>
        <v>No aplicable</v>
      </c>
      <c r="D379" s="157" t="s">
        <v>2586</v>
      </c>
      <c r="E379" s="158" t="s">
        <v>6011</v>
      </c>
      <c r="F379" s="157" t="s">
        <v>2840</v>
      </c>
      <c r="G379" s="158" t="s">
        <v>367</v>
      </c>
      <c r="H379" s="158" t="s">
        <v>498</v>
      </c>
      <c r="I379" s="158" t="s">
        <v>979</v>
      </c>
    </row>
    <row r="380" spans="1:9" s="9" customFormat="1" x14ac:dyDescent="0.25">
      <c r="A380" s="157" t="s">
        <v>5835</v>
      </c>
      <c r="B380" s="157" t="s">
        <v>6012</v>
      </c>
      <c r="C380" s="157" t="str">
        <f>CHOOSE(Translations!$C$1+1,G380,H380,I380)</f>
        <v>No aplicable</v>
      </c>
      <c r="D380" s="157" t="s">
        <v>2586</v>
      </c>
      <c r="E380" s="158" t="s">
        <v>6013</v>
      </c>
      <c r="F380" s="157" t="s">
        <v>2237</v>
      </c>
      <c r="G380" s="158" t="s">
        <v>367</v>
      </c>
      <c r="H380" s="158" t="s">
        <v>498</v>
      </c>
      <c r="I380" s="158" t="s">
        <v>979</v>
      </c>
    </row>
    <row r="381" spans="1:9" s="9" customFormat="1" x14ac:dyDescent="0.25">
      <c r="A381" s="157" t="s">
        <v>5835</v>
      </c>
      <c r="B381" s="157" t="s">
        <v>6014</v>
      </c>
      <c r="C381" s="157" t="str">
        <f>CHOOSE(Translations!$C$1+1,G381,H381,I381)</f>
        <v>No aplicable</v>
      </c>
      <c r="D381" s="157" t="s">
        <v>2586</v>
      </c>
      <c r="E381" s="158" t="s">
        <v>6015</v>
      </c>
      <c r="F381" s="157" t="s">
        <v>2249</v>
      </c>
      <c r="G381" s="158" t="s">
        <v>367</v>
      </c>
      <c r="H381" s="158" t="s">
        <v>498</v>
      </c>
      <c r="I381" s="158" t="s">
        <v>979</v>
      </c>
    </row>
    <row r="382" spans="1:9" s="9" customFormat="1" x14ac:dyDescent="0.25">
      <c r="A382" s="157" t="s">
        <v>5835</v>
      </c>
      <c r="B382" s="157" t="s">
        <v>6016</v>
      </c>
      <c r="C382" s="157" t="str">
        <f>CHOOSE(Translations!$C$1+1,G382,H382,I382)</f>
        <v>No aplicable</v>
      </c>
      <c r="D382" s="157" t="s">
        <v>2586</v>
      </c>
      <c r="E382" s="158" t="s">
        <v>6017</v>
      </c>
      <c r="F382" s="157" t="s">
        <v>2853</v>
      </c>
      <c r="G382" s="158" t="s">
        <v>367</v>
      </c>
      <c r="H382" s="158" t="s">
        <v>498</v>
      </c>
      <c r="I382" s="158" t="s">
        <v>979</v>
      </c>
    </row>
    <row r="383" spans="1:9" s="9" customFormat="1" x14ac:dyDescent="0.25">
      <c r="A383" s="157" t="s">
        <v>5835</v>
      </c>
      <c r="B383" s="157" t="s">
        <v>6018</v>
      </c>
      <c r="C383" s="157" t="str">
        <f>CHOOSE(Translations!$C$1+1,G383,H383,I383)</f>
        <v>No aplicable</v>
      </c>
      <c r="D383" s="157" t="s">
        <v>2586</v>
      </c>
      <c r="E383" s="158" t="s">
        <v>6019</v>
      </c>
      <c r="F383" s="157" t="s">
        <v>2858</v>
      </c>
      <c r="G383" s="158" t="s">
        <v>367</v>
      </c>
      <c r="H383" s="158" t="s">
        <v>498</v>
      </c>
      <c r="I383" s="158" t="s">
        <v>979</v>
      </c>
    </row>
    <row r="384" spans="1:9" s="9" customFormat="1" x14ac:dyDescent="0.25">
      <c r="A384" s="157" t="s">
        <v>5835</v>
      </c>
      <c r="B384" s="157" t="s">
        <v>6020</v>
      </c>
      <c r="C384" s="157" t="str">
        <f>CHOOSE(Translations!$C$1+1,G384,H384,I384)</f>
        <v>No aplicable</v>
      </c>
      <c r="D384" s="157" t="s">
        <v>2586</v>
      </c>
      <c r="E384" s="158" t="s">
        <v>6021</v>
      </c>
      <c r="F384" s="157" t="s">
        <v>2863</v>
      </c>
      <c r="G384" s="158" t="s">
        <v>367</v>
      </c>
      <c r="H384" s="158" t="s">
        <v>498</v>
      </c>
      <c r="I384" s="158" t="s">
        <v>979</v>
      </c>
    </row>
    <row r="385" spans="1:9" s="9" customFormat="1" x14ac:dyDescent="0.25">
      <c r="A385" s="157" t="s">
        <v>5835</v>
      </c>
      <c r="B385" s="157" t="s">
        <v>6022</v>
      </c>
      <c r="C385" s="157" t="str">
        <f>CHOOSE(Translations!$C$1+1,G385,H385,I385)</f>
        <v>No aplicable</v>
      </c>
      <c r="D385" s="157" t="s">
        <v>2586</v>
      </c>
      <c r="E385" s="158" t="s">
        <v>6023</v>
      </c>
      <c r="F385" s="157" t="s">
        <v>2868</v>
      </c>
      <c r="G385" s="158" t="s">
        <v>367</v>
      </c>
      <c r="H385" s="158" t="s">
        <v>498</v>
      </c>
      <c r="I385" s="158" t="s">
        <v>979</v>
      </c>
    </row>
    <row r="386" spans="1:9" s="9" customFormat="1" x14ac:dyDescent="0.25">
      <c r="A386" s="157" t="s">
        <v>5835</v>
      </c>
      <c r="B386" s="157" t="s">
        <v>6024</v>
      </c>
      <c r="C386" s="157" t="str">
        <f>CHOOSE(Translations!$C$1+1,G386,H386,I386)</f>
        <v>No aplicable</v>
      </c>
      <c r="D386" s="157" t="s">
        <v>2586</v>
      </c>
      <c r="E386" s="158" t="s">
        <v>6025</v>
      </c>
      <c r="F386" s="157" t="s">
        <v>2873</v>
      </c>
      <c r="G386" s="158" t="s">
        <v>367</v>
      </c>
      <c r="H386" s="158" t="s">
        <v>498</v>
      </c>
      <c r="I386" s="158" t="s">
        <v>979</v>
      </c>
    </row>
    <row r="387" spans="1:9" s="9" customFormat="1" x14ac:dyDescent="0.25">
      <c r="A387" s="157" t="s">
        <v>5835</v>
      </c>
      <c r="B387" s="157" t="s">
        <v>6026</v>
      </c>
      <c r="C387" s="157" t="str">
        <f>CHOOSE(Translations!$C$1+1,G387,H387,I387)</f>
        <v>No aplicable</v>
      </c>
      <c r="D387" s="157" t="s">
        <v>2586</v>
      </c>
      <c r="E387" s="158" t="s">
        <v>6027</v>
      </c>
      <c r="F387" s="157" t="s">
        <v>2274</v>
      </c>
      <c r="G387" s="158" t="s">
        <v>367</v>
      </c>
      <c r="H387" s="158" t="s">
        <v>498</v>
      </c>
      <c r="I387" s="158" t="s">
        <v>979</v>
      </c>
    </row>
    <row r="388" spans="1:9" s="9" customFormat="1" x14ac:dyDescent="0.25">
      <c r="A388" s="157" t="s">
        <v>5835</v>
      </c>
      <c r="B388" s="157" t="s">
        <v>6028</v>
      </c>
      <c r="C388" s="157" t="str">
        <f>CHOOSE(Translations!$C$1+1,G388,H388,I388)</f>
        <v>No aplicable</v>
      </c>
      <c r="D388" s="157" t="s">
        <v>2586</v>
      </c>
      <c r="E388" s="158" t="s">
        <v>6029</v>
      </c>
      <c r="F388" s="157" t="s">
        <v>2292</v>
      </c>
      <c r="G388" s="158" t="s">
        <v>367</v>
      </c>
      <c r="H388" s="158" t="s">
        <v>498</v>
      </c>
      <c r="I388" s="158" t="s">
        <v>979</v>
      </c>
    </row>
    <row r="389" spans="1:9" s="9" customFormat="1" x14ac:dyDescent="0.25">
      <c r="A389" s="157" t="s">
        <v>5835</v>
      </c>
      <c r="B389" s="157" t="s">
        <v>6030</v>
      </c>
      <c r="C389" s="157" t="str">
        <f>CHOOSE(Translations!$C$1+1,G389,H389,I389)</f>
        <v>No aplicable</v>
      </c>
      <c r="D389" s="157" t="s">
        <v>2586</v>
      </c>
      <c r="E389" s="158" t="s">
        <v>6031</v>
      </c>
      <c r="F389" s="157" t="s">
        <v>2308</v>
      </c>
      <c r="G389" s="158" t="s">
        <v>367</v>
      </c>
      <c r="H389" s="158" t="s">
        <v>498</v>
      </c>
      <c r="I389" s="158" t="s">
        <v>979</v>
      </c>
    </row>
    <row r="390" spans="1:9" s="9" customFormat="1" x14ac:dyDescent="0.25">
      <c r="A390" s="157" t="s">
        <v>5835</v>
      </c>
      <c r="B390" s="157" t="s">
        <v>6032</v>
      </c>
      <c r="C390" s="157" t="str">
        <f>CHOOSE(Translations!$C$1+1,G390,H390,I390)</f>
        <v>No aplicable</v>
      </c>
      <c r="D390" s="157" t="s">
        <v>2586</v>
      </c>
      <c r="E390" s="158" t="s">
        <v>6033</v>
      </c>
      <c r="F390" s="157" t="s">
        <v>2322</v>
      </c>
      <c r="G390" s="158" t="s">
        <v>367</v>
      </c>
      <c r="H390" s="158" t="s">
        <v>498</v>
      </c>
      <c r="I390" s="158" t="s">
        <v>979</v>
      </c>
    </row>
    <row r="391" spans="1:9" s="9" customFormat="1" x14ac:dyDescent="0.25">
      <c r="A391" s="157" t="s">
        <v>5835</v>
      </c>
      <c r="B391" s="157" t="s">
        <v>6034</v>
      </c>
      <c r="C391" s="157" t="str">
        <f>CHOOSE(Translations!$C$1+1,G391,H391,I391)</f>
        <v>No aplicable</v>
      </c>
      <c r="D391" s="157" t="s">
        <v>2586</v>
      </c>
      <c r="E391" s="158" t="s">
        <v>6035</v>
      </c>
      <c r="F391" s="157" t="s">
        <v>2889</v>
      </c>
      <c r="G391" s="158" t="s">
        <v>367</v>
      </c>
      <c r="H391" s="158" t="s">
        <v>498</v>
      </c>
      <c r="I391" s="158" t="s">
        <v>979</v>
      </c>
    </row>
    <row r="392" spans="1:9" s="9" customFormat="1" x14ac:dyDescent="0.25">
      <c r="A392" s="157" t="s">
        <v>5835</v>
      </c>
      <c r="B392" s="157" t="s">
        <v>6036</v>
      </c>
      <c r="C392" s="157" t="str">
        <f>CHOOSE(Translations!$C$1+1,G392,H392,I392)</f>
        <v>No aplicable</v>
      </c>
      <c r="D392" s="157" t="s">
        <v>2586</v>
      </c>
      <c r="E392" s="158" t="s">
        <v>6037</v>
      </c>
      <c r="F392" s="157" t="s">
        <v>2894</v>
      </c>
      <c r="G392" s="158" t="s">
        <v>367</v>
      </c>
      <c r="H392" s="158" t="s">
        <v>498</v>
      </c>
      <c r="I392" s="158" t="s">
        <v>979</v>
      </c>
    </row>
    <row r="393" spans="1:9" s="9" customFormat="1" x14ac:dyDescent="0.25">
      <c r="A393" s="157" t="s">
        <v>5835</v>
      </c>
      <c r="B393" s="157" t="s">
        <v>6038</v>
      </c>
      <c r="C393" s="157" t="str">
        <f>CHOOSE(Translations!$C$1+1,G393,H393,I393)</f>
        <v>No aplicable</v>
      </c>
      <c r="D393" s="157" t="s">
        <v>2586</v>
      </c>
      <c r="E393" s="158" t="s">
        <v>6039</v>
      </c>
      <c r="F393" s="157" t="s">
        <v>2899</v>
      </c>
      <c r="G393" s="158" t="s">
        <v>367</v>
      </c>
      <c r="H393" s="158" t="s">
        <v>498</v>
      </c>
      <c r="I393" s="158" t="s">
        <v>979</v>
      </c>
    </row>
    <row r="394" spans="1:9" s="9" customFormat="1" x14ac:dyDescent="0.25">
      <c r="A394" s="157" t="s">
        <v>5835</v>
      </c>
      <c r="B394" s="157" t="s">
        <v>6040</v>
      </c>
      <c r="C394" s="157" t="str">
        <f>CHOOSE(Translations!$C$1+1,G394,H394,I394)</f>
        <v>No aplicable</v>
      </c>
      <c r="D394" s="157" t="s">
        <v>2586</v>
      </c>
      <c r="E394" s="158" t="s">
        <v>6041</v>
      </c>
      <c r="F394" s="157" t="s">
        <v>2904</v>
      </c>
      <c r="G394" s="158" t="s">
        <v>367</v>
      </c>
      <c r="H394" s="158" t="s">
        <v>498</v>
      </c>
      <c r="I394" s="158" t="s">
        <v>979</v>
      </c>
    </row>
    <row r="395" spans="1:9" s="9" customFormat="1" x14ac:dyDescent="0.25">
      <c r="A395" s="157" t="s">
        <v>5835</v>
      </c>
      <c r="B395" s="157" t="s">
        <v>6042</v>
      </c>
      <c r="C395" s="157" t="str">
        <f>CHOOSE(Translations!$C$1+1,G395,H395,I395)</f>
        <v>No aplicable</v>
      </c>
      <c r="D395" s="157" t="s">
        <v>2586</v>
      </c>
      <c r="E395" s="158" t="s">
        <v>6043</v>
      </c>
      <c r="F395" s="157" t="s">
        <v>2909</v>
      </c>
      <c r="G395" s="158" t="s">
        <v>367</v>
      </c>
      <c r="H395" s="158" t="s">
        <v>498</v>
      </c>
      <c r="I395" s="158" t="s">
        <v>979</v>
      </c>
    </row>
    <row r="396" spans="1:9" s="9" customFormat="1" x14ac:dyDescent="0.25">
      <c r="A396" s="157" t="s">
        <v>5835</v>
      </c>
      <c r="B396" s="157" t="s">
        <v>6044</v>
      </c>
      <c r="C396" s="157" t="str">
        <f>CHOOSE(Translations!$C$1+1,G396,H396,I396)</f>
        <v>No aplicable</v>
      </c>
      <c r="D396" s="157" t="s">
        <v>2586</v>
      </c>
      <c r="E396" s="158" t="s">
        <v>6045</v>
      </c>
      <c r="F396" s="157" t="s">
        <v>2477</v>
      </c>
      <c r="G396" s="158" t="s">
        <v>367</v>
      </c>
      <c r="H396" s="158" t="s">
        <v>498</v>
      </c>
      <c r="I396" s="158" t="s">
        <v>979</v>
      </c>
    </row>
    <row r="397" spans="1:9" s="9" customFormat="1" x14ac:dyDescent="0.25">
      <c r="A397" s="157" t="s">
        <v>5835</v>
      </c>
      <c r="B397" s="157" t="s">
        <v>6046</v>
      </c>
      <c r="C397" s="157" t="str">
        <f>CHOOSE(Translations!$C$1+1,G397,H397,I397)</f>
        <v>No aplicable</v>
      </c>
      <c r="D397" s="157" t="s">
        <v>2586</v>
      </c>
      <c r="E397" s="158" t="s">
        <v>6047</v>
      </c>
      <c r="F397" s="157" t="s">
        <v>2504</v>
      </c>
      <c r="G397" s="158" t="s">
        <v>367</v>
      </c>
      <c r="H397" s="158" t="s">
        <v>498</v>
      </c>
      <c r="I397" s="158" t="s">
        <v>979</v>
      </c>
    </row>
    <row r="398" spans="1:9" s="9" customFormat="1" x14ac:dyDescent="0.25">
      <c r="A398" s="157" t="s">
        <v>5835</v>
      </c>
      <c r="B398" s="157" t="s">
        <v>6048</v>
      </c>
      <c r="C398" s="157" t="str">
        <f>CHOOSE(Translations!$C$1+1,G398,H398,I398)</f>
        <v>No aplicable</v>
      </c>
      <c r="D398" s="157" t="s">
        <v>2586</v>
      </c>
      <c r="E398" s="158" t="s">
        <v>6049</v>
      </c>
      <c r="F398" s="157" t="s">
        <v>2916</v>
      </c>
      <c r="G398" s="158" t="s">
        <v>367</v>
      </c>
      <c r="H398" s="158" t="s">
        <v>498</v>
      </c>
      <c r="I398" s="158" t="s">
        <v>979</v>
      </c>
    </row>
    <row r="399" spans="1:9" s="9" customFormat="1" x14ac:dyDescent="0.25">
      <c r="A399" s="157" t="s">
        <v>5835</v>
      </c>
      <c r="B399" s="157" t="s">
        <v>6050</v>
      </c>
      <c r="C399" s="157" t="str">
        <f>CHOOSE(Translations!$C$1+1,G399,H399,I399)</f>
        <v>No aplicable</v>
      </c>
      <c r="D399" s="157" t="s">
        <v>2586</v>
      </c>
      <c r="E399" s="158" t="s">
        <v>6051</v>
      </c>
      <c r="F399" s="157" t="s">
        <v>2921</v>
      </c>
      <c r="G399" s="158" t="s">
        <v>367</v>
      </c>
      <c r="H399" s="158" t="s">
        <v>498</v>
      </c>
      <c r="I399" s="158" t="s">
        <v>979</v>
      </c>
    </row>
    <row r="400" spans="1:9" s="9" customFormat="1" x14ac:dyDescent="0.25">
      <c r="A400" s="157" t="s">
        <v>5835</v>
      </c>
      <c r="B400" s="157" t="s">
        <v>6052</v>
      </c>
      <c r="C400" s="157" t="str">
        <f>CHOOSE(Translations!$C$1+1,G400,H400,I400)</f>
        <v>No aplicable</v>
      </c>
      <c r="D400" s="157" t="s">
        <v>2586</v>
      </c>
      <c r="E400" s="158" t="s">
        <v>6053</v>
      </c>
      <c r="F400" s="157" t="s">
        <v>2926</v>
      </c>
      <c r="G400" s="158" t="s">
        <v>367</v>
      </c>
      <c r="H400" s="158" t="s">
        <v>498</v>
      </c>
      <c r="I400" s="158" t="s">
        <v>979</v>
      </c>
    </row>
    <row r="401" spans="1:9" s="9" customFormat="1" x14ac:dyDescent="0.25">
      <c r="A401" s="157" t="s">
        <v>5835</v>
      </c>
      <c r="B401" s="157" t="s">
        <v>6054</v>
      </c>
      <c r="C401" s="157" t="str">
        <f>CHOOSE(Translations!$C$1+1,G401,H401,I401)</f>
        <v>No aplicable</v>
      </c>
      <c r="D401" s="157" t="s">
        <v>2586</v>
      </c>
      <c r="E401" s="158" t="s">
        <v>6055</v>
      </c>
      <c r="F401" s="157" t="s">
        <v>2516</v>
      </c>
      <c r="G401" s="158" t="s">
        <v>367</v>
      </c>
      <c r="H401" s="158" t="s">
        <v>498</v>
      </c>
      <c r="I401" s="158" t="s">
        <v>979</v>
      </c>
    </row>
    <row r="402" spans="1:9" s="9" customFormat="1" x14ac:dyDescent="0.25">
      <c r="A402" s="157" t="s">
        <v>5835</v>
      </c>
      <c r="B402" s="157" t="s">
        <v>6056</v>
      </c>
      <c r="C402" s="157" t="str">
        <f>CHOOSE(Translations!$C$1+1,G402,H402,I402)</f>
        <v>No aplicable</v>
      </c>
      <c r="D402" s="157" t="s">
        <v>2586</v>
      </c>
      <c r="E402" s="158" t="s">
        <v>6057</v>
      </c>
      <c r="F402" s="157" t="s">
        <v>2530</v>
      </c>
      <c r="G402" s="158" t="s">
        <v>367</v>
      </c>
      <c r="H402" s="158" t="s">
        <v>498</v>
      </c>
      <c r="I402" s="158" t="s">
        <v>979</v>
      </c>
    </row>
    <row r="403" spans="1:9" s="9" customFormat="1" x14ac:dyDescent="0.25">
      <c r="A403" s="157" t="s">
        <v>5835</v>
      </c>
      <c r="B403" s="157" t="s">
        <v>6058</v>
      </c>
      <c r="C403" s="157" t="str">
        <f>CHOOSE(Translations!$C$1+1,G403,H403,I403)</f>
        <v>No aplicable</v>
      </c>
      <c r="D403" s="157" t="s">
        <v>2586</v>
      </c>
      <c r="E403" s="158" t="s">
        <v>6059</v>
      </c>
      <c r="F403" s="157" t="s">
        <v>2933</v>
      </c>
      <c r="G403" s="158" t="s">
        <v>367</v>
      </c>
      <c r="H403" s="158" t="s">
        <v>498</v>
      </c>
      <c r="I403" s="158" t="s">
        <v>979</v>
      </c>
    </row>
    <row r="404" spans="1:9" s="9" customFormat="1" x14ac:dyDescent="0.25">
      <c r="A404" s="157" t="s">
        <v>5835</v>
      </c>
      <c r="B404" s="157" t="s">
        <v>6060</v>
      </c>
      <c r="C404" s="157" t="str">
        <f>CHOOSE(Translations!$C$1+1,G404,H404,I404)</f>
        <v>No aplicable</v>
      </c>
      <c r="D404" s="157" t="s">
        <v>2586</v>
      </c>
      <c r="E404" s="158" t="s">
        <v>6061</v>
      </c>
      <c r="F404" s="157" t="s">
        <v>2938</v>
      </c>
      <c r="G404" s="158" t="s">
        <v>367</v>
      </c>
      <c r="H404" s="158" t="s">
        <v>498</v>
      </c>
      <c r="I404" s="158" t="s">
        <v>979</v>
      </c>
    </row>
    <row r="405" spans="1:9" s="9" customFormat="1" x14ac:dyDescent="0.25">
      <c r="A405" s="157" t="s">
        <v>5835</v>
      </c>
      <c r="B405" s="157" t="s">
        <v>6062</v>
      </c>
      <c r="C405" s="157" t="str">
        <f>CHOOSE(Translations!$C$1+1,G405,H405,I405)</f>
        <v>No aplicable</v>
      </c>
      <c r="D405" s="157" t="s">
        <v>2586</v>
      </c>
      <c r="E405" s="158" t="s">
        <v>6063</v>
      </c>
      <c r="F405" s="157" t="s">
        <v>2943</v>
      </c>
      <c r="G405" s="158" t="s">
        <v>367</v>
      </c>
      <c r="H405" s="158" t="s">
        <v>498</v>
      </c>
      <c r="I405" s="158" t="s">
        <v>979</v>
      </c>
    </row>
    <row r="406" spans="1:9" s="9" customFormat="1" x14ac:dyDescent="0.25">
      <c r="A406" s="157" t="s">
        <v>5835</v>
      </c>
      <c r="B406" s="157" t="s">
        <v>6064</v>
      </c>
      <c r="C406" s="157" t="str">
        <f>CHOOSE(Translations!$C$1+1,G406,H406,I406)</f>
        <v>No aplicable</v>
      </c>
      <c r="D406" s="157" t="s">
        <v>2586</v>
      </c>
      <c r="E406" s="158" t="s">
        <v>6065</v>
      </c>
      <c r="F406" s="157" t="s">
        <v>2948</v>
      </c>
      <c r="G406" s="158" t="s">
        <v>367</v>
      </c>
      <c r="H406" s="158" t="s">
        <v>498</v>
      </c>
      <c r="I406" s="158" t="s">
        <v>979</v>
      </c>
    </row>
    <row r="407" spans="1:9" s="9" customFormat="1" x14ac:dyDescent="0.25">
      <c r="A407" s="157" t="s">
        <v>5835</v>
      </c>
      <c r="B407" s="157" t="s">
        <v>6066</v>
      </c>
      <c r="C407" s="157" t="str">
        <f>CHOOSE(Translations!$C$1+1,G407,H407,I407)</f>
        <v>No aplicable</v>
      </c>
      <c r="D407" s="157" t="s">
        <v>2586</v>
      </c>
      <c r="E407" s="158" t="s">
        <v>6067</v>
      </c>
      <c r="F407" s="157" t="s">
        <v>2544</v>
      </c>
      <c r="G407" s="158" t="s">
        <v>367</v>
      </c>
      <c r="H407" s="158" t="s">
        <v>498</v>
      </c>
      <c r="I407" s="158" t="s">
        <v>979</v>
      </c>
    </row>
    <row r="408" spans="1:9" s="9" customFormat="1" x14ac:dyDescent="0.25">
      <c r="A408" s="157" t="s">
        <v>5835</v>
      </c>
      <c r="B408" s="157" t="s">
        <v>6068</v>
      </c>
      <c r="C408" s="157" t="str">
        <f>CHOOSE(Translations!$C$1+1,G408,H408,I408)</f>
        <v>No aplicable</v>
      </c>
      <c r="D408" s="157" t="s">
        <v>2586</v>
      </c>
      <c r="E408" s="158" t="s">
        <v>6069</v>
      </c>
      <c r="F408" s="157" t="s">
        <v>2954</v>
      </c>
      <c r="G408" s="158" t="s">
        <v>367</v>
      </c>
      <c r="H408" s="158" t="s">
        <v>498</v>
      </c>
      <c r="I408" s="158" t="s">
        <v>979</v>
      </c>
    </row>
    <row r="409" spans="1:9" s="9" customFormat="1" x14ac:dyDescent="0.25">
      <c r="A409" s="157" t="s">
        <v>5835</v>
      </c>
      <c r="B409" s="157" t="s">
        <v>6070</v>
      </c>
      <c r="C409" s="157" t="str">
        <f>CHOOSE(Translations!$C$1+1,G409,H409,I409)</f>
        <v>No aplicable</v>
      </c>
      <c r="D409" s="157" t="s">
        <v>2586</v>
      </c>
      <c r="E409" s="158" t="s">
        <v>6071</v>
      </c>
      <c r="F409" s="157" t="s">
        <v>2959</v>
      </c>
      <c r="G409" s="158" t="s">
        <v>367</v>
      </c>
      <c r="H409" s="158" t="s">
        <v>498</v>
      </c>
      <c r="I409" s="158" t="s">
        <v>979</v>
      </c>
    </row>
    <row r="410" spans="1:9" s="9" customFormat="1" x14ac:dyDescent="0.25">
      <c r="A410" s="157" t="s">
        <v>5835</v>
      </c>
      <c r="B410" s="157" t="s">
        <v>6072</v>
      </c>
      <c r="C410" s="157" t="str">
        <f>CHOOSE(Translations!$C$1+1,G410,H410,I410)</f>
        <v>No aplicable</v>
      </c>
      <c r="D410" s="157" t="s">
        <v>2586</v>
      </c>
      <c r="E410" s="158" t="s">
        <v>6073</v>
      </c>
      <c r="F410" s="157" t="s">
        <v>2964</v>
      </c>
      <c r="G410" s="158" t="s">
        <v>367</v>
      </c>
      <c r="H410" s="158" t="s">
        <v>498</v>
      </c>
      <c r="I410" s="158" t="s">
        <v>979</v>
      </c>
    </row>
    <row r="411" spans="1:9" s="9" customFormat="1" x14ac:dyDescent="0.25">
      <c r="A411" s="157" t="s">
        <v>5835</v>
      </c>
      <c r="B411" s="157" t="s">
        <v>6074</v>
      </c>
      <c r="C411" s="157" t="str">
        <f>CHOOSE(Translations!$C$1+1,G411,H411,I411)</f>
        <v>No aplicable</v>
      </c>
      <c r="D411" s="157" t="s">
        <v>2586</v>
      </c>
      <c r="E411" s="158" t="s">
        <v>6075</v>
      </c>
      <c r="F411" s="157" t="s">
        <v>2969</v>
      </c>
      <c r="G411" s="158" t="s">
        <v>367</v>
      </c>
      <c r="H411" s="158" t="s">
        <v>498</v>
      </c>
      <c r="I411" s="158" t="s">
        <v>979</v>
      </c>
    </row>
    <row r="412" spans="1:9" s="9" customFormat="1" x14ac:dyDescent="0.25">
      <c r="A412" s="157" t="s">
        <v>5835</v>
      </c>
      <c r="B412" s="157" t="s">
        <v>6076</v>
      </c>
      <c r="C412" s="157" t="str">
        <f>CHOOSE(Translations!$C$1+1,G412,H412,I412)</f>
        <v>No aplicable</v>
      </c>
      <c r="D412" s="157" t="s">
        <v>2586</v>
      </c>
      <c r="E412" s="158" t="s">
        <v>6077</v>
      </c>
      <c r="F412" s="157" t="s">
        <v>2974</v>
      </c>
      <c r="G412" s="158" t="s">
        <v>367</v>
      </c>
      <c r="H412" s="158" t="s">
        <v>498</v>
      </c>
      <c r="I412" s="158" t="s">
        <v>979</v>
      </c>
    </row>
    <row r="413" spans="1:9" s="9" customFormat="1" x14ac:dyDescent="0.25">
      <c r="A413" s="157" t="s">
        <v>5835</v>
      </c>
      <c r="B413" s="157" t="s">
        <v>6078</v>
      </c>
      <c r="C413" s="157" t="str">
        <f>CHOOSE(Translations!$C$1+1,G413,H413,I413)</f>
        <v>No aplicable</v>
      </c>
      <c r="D413" s="157" t="s">
        <v>2586</v>
      </c>
      <c r="E413" s="158" t="s">
        <v>6079</v>
      </c>
      <c r="F413" s="157" t="s">
        <v>2569</v>
      </c>
      <c r="G413" s="158" t="s">
        <v>367</v>
      </c>
      <c r="H413" s="158" t="s">
        <v>498</v>
      </c>
      <c r="I413" s="158" t="s">
        <v>979</v>
      </c>
    </row>
  </sheetData>
  <dataValidations count="15">
    <dataValidation type="custom" allowBlank="1" showInputMessage="1" showErrorMessage="1" errorTitle="X-Author for Excel" error="Id and Lookup fields are not editable." promptTitle="X-Author for Excel" sqref="G4:G11 G15:G38 G90:H123 G42:G86 E127:E205" xr:uid="{00000000-0002-0000-1000-000000000000}">
      <formula1>""</formula1>
    </dataValidation>
    <dataValidation type="list" allowBlank="1" showInputMessage="1" showErrorMessage="1" errorTitle="X-Author for Excel" error="Please select either TRUE or FALSE from the dropdown." promptTitle="X-Author for Excel" sqref="B282" xr:uid="{DA1D4570-BAE1-4418-B06B-33CA6C91658A}">
      <formula1>"TRUE,FALSE"</formula1>
    </dataValidation>
    <dataValidation type="custom" allowBlank="1" showInputMessage="1" showErrorMessage="1" errorTitle="X-Author for Excel" error="Id and Lookup fields are not editable." promptTitle="X-Author for Excel" sqref="C214" xr:uid="{D21615F5-83C2-4330-A65C-5AC80BC7F366}">
      <formula1>""</formula1>
    </dataValidation>
    <dataValidation type="custom" allowBlank="1" showInputMessage="1" showErrorMessage="1" errorTitle="X-Author for Excel" error="Id and Lookup fields are not editable." promptTitle="X-Author for Excel" sqref="C215" xr:uid="{EDA332DC-F1DA-4D6F-9317-56F409B3B4A4}">
      <formula1>""</formula1>
    </dataValidation>
    <dataValidation type="custom" allowBlank="1" showInputMessage="1" showErrorMessage="1" errorTitle="X-Author for Excel" error="Id and Lookup fields are not editable." promptTitle="X-Author for Excel" sqref="C219" xr:uid="{E2B0F64B-9729-4D9A-81C1-A112470531DC}">
      <formula1>""</formula1>
    </dataValidation>
    <dataValidation type="list" allowBlank="1" showInputMessage="1" showErrorMessage="1" errorTitle="X-Author for Excel" error="Please select a value from the drop-down." promptTitle="X-Author for Excel" sqref="B279" xr:uid="{9C1EA5B5-7E4B-46BA-B078-3CBE9F45E0C7}">
      <formula1>IF(IFERROR(ROWS(INDIRECT(SUBSTITUTE("AIM_Grant_Revision__c.aim_revision_type__c"," ","_"))),-1) &lt; 0, XAuthorInvalidPicklistData,INDIRECT(SUBSTITUTE("AIM_Grant_Revision__c.aim_revision_type__c"," ","_")))</formula1>
    </dataValidation>
    <dataValidation type="custom" allowBlank="1" showInputMessage="1" showErrorMessage="1" errorTitle="X-Author for Excel" error="Id and Lookup fields are not editable." promptTitle="X-Author for Excel" sqref="A216" xr:uid="{F3940CDC-9757-448F-93A9-90FEA26082B8}">
      <formula1>""</formula1>
    </dataValidation>
    <dataValidation type="list" allowBlank="1" showInputMessage="1" showErrorMessage="1" errorTitle="X-Author for Excel" error="Please select a value from the drop-down." promptTitle="X-Author for Excel" sqref="P90:P116" xr:uid="{CC3D8CF5-87C3-4A8A-B098-59AB9B0D878A}">
      <formula1>IF(IFERROR(ROWS(INDIRECT(SUBSTITUTE("AIM_Module_Coverage_Interventio_Comp_Ref__c.L1FR_Cumulation_Type__c"," ","_"))),-1) &lt; 0, XAuthorInvalidPicklistData,INDIRECT(SUBSTITUTE("AIM_Module_Coverage_Interventio_Comp_Ref__c.L1FR_Cumulation_Type__c"," ","_")))</formula1>
    </dataValidation>
    <dataValidation type="list" allowBlank="1" showInputMessage="1" showErrorMessage="1" errorTitle="X-Author for Excel" error="Please select either TRUE or FALSE from the dropdown." promptTitle="X-Author for Excel" sqref="J42:J86" xr:uid="{500E264C-FC75-46F7-B45B-89695045CDD9}">
      <formula1>"TRUE,FALSE"</formula1>
    </dataValidation>
    <dataValidation type="list" allowBlank="1" showInputMessage="1" showErrorMessage="1" errorTitle="X-Author for Excel" error="Please select a value from the drop-down." promptTitle="X-Author for Excel" sqref="K42:K86" xr:uid="{52AEE963-BD2E-4E5E-B2EB-F3F7959982A8}">
      <formula1>IF(IFERROR(ROWS(INDIRECT(SUBSTITUTE("AIM_Module_Coverage_Interventio_Comp_Ref__c.L1FR_Cumulation_Type__c"," ","_"))),-1) &lt; 0, XAuthorInvalidPicklistData,INDIRECT(SUBSTITUTE("AIM_Module_Coverage_Interventio_Comp_Ref__c.L1FR_Cumulation_Type__c"," ","_")))</formula1>
    </dataValidation>
    <dataValidation type="custom" allowBlank="1" showInputMessage="1" showErrorMessage="1" errorTitle="X-Author for Excel" error="Id and Lookup fields are not editable." promptTitle="X-Author for Excel" sqref="C227:C272" xr:uid="{885937A6-BF6A-4DA1-9EF7-B2F359DA26D2}">
      <formula1>""</formula1>
    </dataValidation>
    <dataValidation type="custom" allowBlank="1" showInputMessage="1" showErrorMessage="1" errorTitle="X-Author for Excel" error="Id and Lookup fields are not editable." promptTitle="X-Author for Excel" sqref="A286:A364" xr:uid="{2168FB6B-EE91-4A3A-A8BA-8867BE868BFC}">
      <formula1>""</formula1>
    </dataValidation>
    <dataValidation type="custom" allowBlank="1" showInputMessage="1" showErrorMessage="1" errorTitle="X-Author for Excel" error="Id and Lookup fields are not editable." promptTitle="X-Author for Excel" sqref="B286:B364" xr:uid="{0C97061F-E924-43F4-8220-172FB0FF7114}">
      <formula1>""</formula1>
    </dataValidation>
    <dataValidation type="custom" allowBlank="1" showInputMessage="1" showErrorMessage="1" errorTitle="X-Author for Excel" error="Id and Lookup fields are not editable." promptTitle="X-Author for Excel" sqref="A369:A413" xr:uid="{8521B098-3946-4D15-AFC4-E039AFC53A39}">
      <formula1>""</formula1>
    </dataValidation>
    <dataValidation type="custom" allowBlank="1" showInputMessage="1" showErrorMessage="1" errorTitle="X-Author for Excel" error="Id and Lookup fields are not editable." promptTitle="X-Author for Excel" sqref="B369:B413" xr:uid="{82C814C1-ACA3-4C6D-A6B5-32AC6FDFA275}">
      <formula1>""</formula1>
    </dataValidation>
  </dataValidations>
  <pageMargins left="0.75" right="0.75" top="1" bottom="1" header="0.5" footer="0.5"/>
  <pageSetup orientation="portrait" r:id="rId1"/>
  <headerFooter alignWithMargins="0"/>
  <tableParts count="3">
    <tablePart r:id="rId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AQ307"/>
  <sheetViews>
    <sheetView showGridLines="0" topLeftCell="A2" zoomScale="80" zoomScaleNormal="80" workbookViewId="0">
      <selection activeCell="D9" sqref="D9"/>
    </sheetView>
  </sheetViews>
  <sheetFormatPr defaultRowHeight="15.5" x14ac:dyDescent="0.35"/>
  <cols>
    <col min="1" max="1" width="18.6640625" customWidth="1"/>
    <col min="2" max="2" width="30.6640625" customWidth="1"/>
    <col min="3" max="3" width="30.6640625" style="188" customWidth="1"/>
    <col min="4" max="4" width="16.6640625" customWidth="1"/>
    <col min="5" max="5" width="20.1640625" customWidth="1"/>
    <col min="6" max="6" width="16.08203125" customWidth="1"/>
    <col min="7" max="7" width="30.6640625" style="188" customWidth="1"/>
    <col min="8" max="8" width="40.6640625" customWidth="1"/>
    <col min="9" max="9" width="30.6640625" customWidth="1"/>
    <col min="10" max="10" width="20.6640625" customWidth="1"/>
    <col min="11" max="11" width="16.1640625" customWidth="1"/>
    <col min="12" max="12" width="20.1640625" customWidth="1"/>
    <col min="13" max="13" width="21.5" customWidth="1"/>
    <col min="14" max="14" width="16.1640625" customWidth="1"/>
    <col min="15" max="15" width="15.58203125" customWidth="1"/>
    <col min="16" max="16" width="19.58203125" customWidth="1"/>
    <col min="17" max="17" width="20.58203125" customWidth="1"/>
    <col min="18" max="18" width="15.1640625" customWidth="1"/>
    <col min="19" max="19" width="14.5" customWidth="1"/>
    <col min="20" max="20" width="13" customWidth="1"/>
    <col min="21" max="21" width="12.1640625" customWidth="1"/>
    <col min="22" max="22" width="16.1640625" customWidth="1"/>
    <col min="23" max="23" width="11.6640625" customWidth="1"/>
    <col min="24" max="24" width="13.08203125" customWidth="1"/>
    <col min="25" max="25" width="13.1640625" customWidth="1"/>
    <col min="26" max="26" width="15.1640625" customWidth="1"/>
    <col min="27" max="27" width="58.08203125" customWidth="1"/>
    <col min="28" max="29" width="30.58203125" customWidth="1"/>
    <col min="30" max="30" width="50.58203125" customWidth="1"/>
    <col min="31" max="31" width="14.6640625" hidden="1" customWidth="1"/>
    <col min="32" max="32" width="12.58203125" hidden="1" customWidth="1"/>
    <col min="33" max="33" width="12.9140625" hidden="1" customWidth="1"/>
    <col min="34" max="34" width="31.4140625" hidden="1" customWidth="1"/>
    <col min="35" max="35" width="28" hidden="1" customWidth="1"/>
    <col min="36" max="36" width="25.58203125" hidden="1" customWidth="1"/>
    <col min="37" max="37" width="12.5" hidden="1" customWidth="1"/>
    <col min="38" max="38" width="12.4140625" hidden="1" customWidth="1"/>
  </cols>
  <sheetData>
    <row r="1" spans="1:43" ht="15.65" customHeight="1" x14ac:dyDescent="0.35">
      <c r="A1" s="500" t="str">
        <f ca="1">Translations!A36</f>
        <v>Marco de desempeño - Indicadores de Impacto- Sección B</v>
      </c>
      <c r="B1" s="501"/>
      <c r="C1" s="501"/>
      <c r="D1" s="501"/>
      <c r="E1" s="501"/>
      <c r="F1" s="501"/>
      <c r="G1" s="501"/>
      <c r="H1" s="501"/>
      <c r="I1" s="501"/>
      <c r="J1" s="501"/>
      <c r="K1" s="501"/>
      <c r="L1" s="501"/>
      <c r="M1" s="501"/>
      <c r="N1" s="501"/>
      <c r="O1" s="501"/>
      <c r="P1" s="501"/>
      <c r="Q1" s="501"/>
      <c r="R1" s="501"/>
      <c r="S1" s="501"/>
      <c r="T1" s="501"/>
      <c r="U1" s="501"/>
      <c r="V1" s="501"/>
      <c r="W1" s="501"/>
      <c r="X1" s="501"/>
      <c r="Y1" s="501"/>
      <c r="Z1" s="501"/>
      <c r="AA1" s="501"/>
    </row>
    <row r="2" spans="1:43" ht="15.65" customHeight="1" x14ac:dyDescent="0.35">
      <c r="A2" s="502"/>
      <c r="B2" s="503"/>
      <c r="C2" s="503"/>
      <c r="D2" s="503"/>
      <c r="E2" s="503"/>
      <c r="F2" s="503"/>
      <c r="G2" s="503"/>
      <c r="H2" s="503"/>
      <c r="I2" s="503"/>
      <c r="J2" s="503"/>
      <c r="K2" s="503"/>
      <c r="L2" s="503"/>
      <c r="M2" s="503"/>
      <c r="N2" s="503"/>
      <c r="O2" s="503"/>
      <c r="P2" s="503"/>
      <c r="Q2" s="503"/>
      <c r="R2" s="503"/>
      <c r="S2" s="503"/>
      <c r="T2" s="503"/>
      <c r="U2" s="503"/>
      <c r="V2" s="503"/>
      <c r="W2" s="503"/>
      <c r="X2" s="503"/>
      <c r="Y2" s="503"/>
      <c r="Z2" s="503"/>
      <c r="AA2" s="503"/>
    </row>
    <row r="3" spans="1:43" s="167" customFormat="1" x14ac:dyDescent="0.35">
      <c r="A3" s="171"/>
      <c r="B3" s="171"/>
      <c r="C3" s="171"/>
      <c r="D3" s="171"/>
      <c r="E3" s="171"/>
      <c r="F3" s="171"/>
      <c r="G3" s="171"/>
      <c r="H3" s="172"/>
      <c r="I3" s="170"/>
      <c r="J3" s="170"/>
      <c r="K3" s="170"/>
      <c r="L3" s="170"/>
      <c r="M3" s="170"/>
      <c r="N3" s="170"/>
      <c r="O3" s="170"/>
      <c r="P3" s="170"/>
      <c r="Q3" s="170"/>
      <c r="R3" s="170"/>
      <c r="S3" s="170"/>
      <c r="T3" s="170"/>
      <c r="U3" s="170"/>
      <c r="V3" s="170"/>
      <c r="W3" s="170"/>
      <c r="X3" s="170"/>
      <c r="Y3" s="170"/>
      <c r="Z3" s="170"/>
      <c r="AA3" s="173"/>
    </row>
    <row r="4" spans="1:43" s="168" customFormat="1" ht="16" thickBot="1" x14ac:dyDescent="0.4">
      <c r="A4" s="171"/>
      <c r="B4" s="171"/>
      <c r="C4" s="171"/>
      <c r="D4" s="171"/>
      <c r="E4" s="171"/>
      <c r="F4" s="171"/>
      <c r="G4" s="223" t="s">
        <v>254</v>
      </c>
      <c r="H4" s="172"/>
      <c r="I4" s="170"/>
      <c r="J4" s="170"/>
      <c r="K4" s="170"/>
      <c r="L4" s="170"/>
      <c r="M4" s="170"/>
      <c r="N4" s="170"/>
      <c r="O4" s="170"/>
      <c r="P4" s="170"/>
      <c r="Q4" s="170"/>
      <c r="R4" s="170"/>
      <c r="S4" s="170"/>
      <c r="T4" s="170"/>
      <c r="U4" s="170"/>
      <c r="V4" s="170"/>
      <c r="W4" s="170"/>
      <c r="X4" s="170"/>
      <c r="Y4" s="170"/>
      <c r="Z4" s="170"/>
      <c r="AA4" s="173"/>
    </row>
    <row r="5" spans="1:43" s="168" customFormat="1" ht="16" thickBot="1" x14ac:dyDescent="0.4">
      <c r="A5" s="250" t="str">
        <f ca="1">Translations!A12</f>
        <v>Navegación de la página</v>
      </c>
      <c r="B5" s="189" t="str">
        <f ca="1">Translations!A48</f>
        <v>Instrucciones</v>
      </c>
      <c r="C5" s="171"/>
      <c r="D5" s="171"/>
      <c r="E5" s="171"/>
      <c r="F5" s="171"/>
      <c r="G5" s="171"/>
      <c r="H5" s="172"/>
      <c r="I5" s="170"/>
      <c r="J5" s="170"/>
      <c r="K5" s="170"/>
      <c r="L5" s="170"/>
      <c r="M5" s="170"/>
      <c r="N5" s="170"/>
      <c r="O5" s="170"/>
      <c r="P5" s="170"/>
      <c r="Q5" s="170"/>
      <c r="R5" s="170"/>
      <c r="S5" s="170"/>
      <c r="T5" s="170"/>
      <c r="U5" s="170"/>
      <c r="V5" s="170"/>
      <c r="W5" s="170"/>
      <c r="X5" s="170"/>
      <c r="Y5" s="170"/>
      <c r="Z5" s="170"/>
      <c r="AA5" s="173"/>
    </row>
    <row r="6" spans="1:43" s="169" customFormat="1" x14ac:dyDescent="0.35">
      <c r="A6" s="171"/>
      <c r="B6" s="171"/>
      <c r="C6" s="368"/>
      <c r="D6" s="171"/>
      <c r="E6" s="171"/>
      <c r="F6" s="171"/>
      <c r="G6" s="171"/>
      <c r="H6" s="172"/>
      <c r="I6" s="170"/>
      <c r="J6" s="170"/>
      <c r="K6" s="216">
        <v>2</v>
      </c>
      <c r="L6" s="170"/>
      <c r="M6" s="170"/>
      <c r="N6" s="170"/>
      <c r="O6" s="216">
        <v>3</v>
      </c>
      <c r="P6" s="170"/>
      <c r="Q6" s="170"/>
      <c r="R6" s="170"/>
      <c r="S6" s="216">
        <v>4</v>
      </c>
      <c r="T6" s="170"/>
      <c r="U6" s="170"/>
      <c r="V6" s="170"/>
      <c r="W6" s="216">
        <v>5</v>
      </c>
      <c r="X6" s="170"/>
      <c r="Y6" s="170"/>
      <c r="Z6" s="170"/>
      <c r="AA6" s="173"/>
    </row>
    <row r="7" spans="1:43" x14ac:dyDescent="0.35">
      <c r="A7" s="511"/>
      <c r="B7" s="512"/>
      <c r="C7" s="512"/>
      <c r="D7" s="512"/>
      <c r="E7" s="512"/>
      <c r="F7" s="512"/>
      <c r="G7" s="512"/>
      <c r="H7" s="512"/>
      <c r="I7" s="512"/>
      <c r="J7" s="513"/>
      <c r="K7" s="516">
        <f ca="1">IFERROR(IF(YEAR(INDEX('Overview - Section A'!$A$46:$A$53,MATCH(K6,'Overview - Section A'!$B$46:$B$53,0)))&lt;=YEAR('Overview - Section A'!$E$11),YEAR(INDEX('Overview - Section A'!$A$46:$A$53,MATCH($K$6,'Overview - Section A'!$B$46:$B$53,0))),""),"")</f>
        <v>2022</v>
      </c>
      <c r="L7" s="517"/>
      <c r="M7" s="517"/>
      <c r="N7" s="518"/>
      <c r="O7" s="511">
        <f ca="1">IFERROR(IF(K7+1&lt;=YEAR('Overview - Section A'!$E$11),K7+1,""),"")</f>
        <v>2023</v>
      </c>
      <c r="P7" s="512"/>
      <c r="Q7" s="512"/>
      <c r="R7" s="513"/>
      <c r="S7" s="511">
        <f ca="1">IFERROR(IF(O7+1&lt;=YEAR('Overview - Section A'!$E$11),O7+1,""),"")</f>
        <v>2024</v>
      </c>
      <c r="T7" s="512"/>
      <c r="U7" s="512"/>
      <c r="V7" s="513"/>
      <c r="W7" s="511" t="str">
        <f ca="1">IFERROR(IF(S7+1&lt;=YEAR('Overview - Section A'!$E$11),S7+1,""),"")</f>
        <v/>
      </c>
      <c r="X7" s="512"/>
      <c r="Y7" s="512"/>
      <c r="Z7" s="513"/>
      <c r="AA7" s="166"/>
      <c r="AB7" s="166"/>
      <c r="AC7" s="166"/>
      <c r="AD7" s="166"/>
      <c r="AK7" s="218"/>
      <c r="AL7" s="218">
        <v>2021</v>
      </c>
      <c r="AM7" s="218">
        <v>2022</v>
      </c>
      <c r="AN7" s="218">
        <v>2023</v>
      </c>
      <c r="AO7" s="218">
        <v>2024</v>
      </c>
      <c r="AP7" s="218">
        <v>2025</v>
      </c>
      <c r="AQ7" s="218">
        <v>2026</v>
      </c>
    </row>
    <row r="8" spans="1:43" ht="59" customHeight="1" x14ac:dyDescent="0.35">
      <c r="A8" s="274" t="str">
        <f ca="1">Translations!A37</f>
        <v xml:space="preserve">Indicador de impacto número </v>
      </c>
      <c r="B8" s="274" t="str">
        <f ca="1">Translations!A38</f>
        <v xml:space="preserve">Indicador estándar </v>
      </c>
      <c r="C8" s="274" t="str">
        <f ca="1">Translations!A39</f>
        <v>Indicador personalizado</v>
      </c>
      <c r="D8" s="275" t="str">
        <f ca="1">Translations!A40</f>
        <v>Línea de base #N
Línea de base #D</v>
      </c>
      <c r="E8" s="274" t="str">
        <f ca="1">Translations!A41</f>
        <v>Línea de base %</v>
      </c>
      <c r="F8" s="274" t="s">
        <v>436</v>
      </c>
      <c r="G8" s="274" t="s">
        <v>438</v>
      </c>
      <c r="H8" s="274" t="str">
        <f ca="1">Translations!A51</f>
        <v>Desagregación requerida</v>
      </c>
      <c r="I8" s="274" t="s">
        <v>554</v>
      </c>
      <c r="J8" s="274" t="s">
        <v>404</v>
      </c>
      <c r="K8" s="274" t="s">
        <v>7140</v>
      </c>
      <c r="L8" s="274" t="str">
        <f ca="1">Translations!$A$63</f>
        <v>Meta %</v>
      </c>
      <c r="M8" s="274" t="str">
        <f ca="1">Translations!$A$56</f>
        <v>Fecha de envío del reporte</v>
      </c>
      <c r="N8" s="274" t="str">
        <f ca="1">Translations!$A$57</f>
        <v>Marque si la meta es "TBD"</v>
      </c>
      <c r="O8" s="274" t="str">
        <f ca="1">Translations!$A$54&amp;CHAR(10)&amp;Translations!$A$55</f>
        <v>Meta N#
Meta D#</v>
      </c>
      <c r="P8" s="274" t="str">
        <f ca="1">Translations!$A$63</f>
        <v>Meta %</v>
      </c>
      <c r="Q8" s="274" t="s">
        <v>555</v>
      </c>
      <c r="R8" s="274" t="s">
        <v>556</v>
      </c>
      <c r="S8" s="274" t="s">
        <v>7140</v>
      </c>
      <c r="T8" s="274" t="str">
        <f ca="1">Translations!$A$63</f>
        <v>Meta %</v>
      </c>
      <c r="U8" s="274" t="str">
        <f ca="1">Translations!$A$56</f>
        <v>Fecha de envío del reporte</v>
      </c>
      <c r="V8" s="274" t="str">
        <f ca="1">Translations!$A$57</f>
        <v>Marque si la meta es "TBD"</v>
      </c>
      <c r="W8" s="274" t="str">
        <f ca="1">Translations!$A$54&amp;CHAR(10)&amp;Translations!$A$55</f>
        <v>Meta N#
Meta D#</v>
      </c>
      <c r="X8" s="274" t="str">
        <f ca="1">Translations!$A$63</f>
        <v>Meta %</v>
      </c>
      <c r="Y8" s="274" t="str">
        <f ca="1">Translations!$A$56</f>
        <v>Fecha de envío del reporte</v>
      </c>
      <c r="Z8" s="274" t="str">
        <f ca="1">Translations!$A$57</f>
        <v>Marque si la meta es "TBD"</v>
      </c>
      <c r="AA8" s="274" t="str">
        <f ca="1">Translations!$A$58</f>
        <v>Comentarios</v>
      </c>
      <c r="AB8" s="274" t="str">
        <f ca="1">Translations!A39 &amp; " (EN)"</f>
        <v>Indicador personalizado (EN)</v>
      </c>
      <c r="AC8" s="274" t="str">
        <f ca="1">Translations!A43 &amp; " (EN)"</f>
        <v>Línea de base año fuente (EN)</v>
      </c>
      <c r="AD8" s="274" t="str">
        <f ca="1">Translations!$A$58 &amp; " (EN)"</f>
        <v>Comentarios (EN)</v>
      </c>
      <c r="AH8" t="s">
        <v>335</v>
      </c>
      <c r="AI8" s="258" t="s">
        <v>935</v>
      </c>
      <c r="AJ8" s="258" t="s">
        <v>936</v>
      </c>
    </row>
    <row r="9" spans="1:43" ht="30" customHeight="1" x14ac:dyDescent="0.35">
      <c r="A9" s="514">
        <v>1</v>
      </c>
      <c r="B9" s="507"/>
      <c r="C9" s="507"/>
      <c r="D9" s="418"/>
      <c r="E9" s="509" t="str">
        <f ca="1">IF(OR(INDIRECT("'update Helper'!D"&amp;AJ9)="",D9&lt;&gt;0,D10&lt;&gt;0),IF(IFERROR((D9/D10),"")="","",(D9/D10)),INDIRECT("'update Helper'!D"&amp;AJ9)/100)</f>
        <v/>
      </c>
      <c r="F9" s="505"/>
      <c r="G9" s="507"/>
      <c r="H9" s="522" t="str">
        <f>AE9</f>
        <v/>
      </c>
      <c r="I9" s="505"/>
      <c r="J9" s="505"/>
      <c r="K9" s="418"/>
      <c r="L9" s="521" t="str">
        <f ca="1">IF(OR(INDIRECT("'update Helper'!K"&amp;AI9)="",K9&lt;&gt;0,K10&lt;&gt;0),IF(IFERROR((K9/K10),"")="","",(K9/K10)),INDIRECT("'update Helper'!K"&amp;AI9)/100)</f>
        <v/>
      </c>
      <c r="M9" s="519"/>
      <c r="N9" s="507"/>
      <c r="O9" s="418"/>
      <c r="P9" s="521" t="str">
        <f ca="1">IF(OR(INDIRECT("'update Helper'!K"&amp;AI9+1)="",O9&lt;&gt;0,O10&lt;&gt;0),IF(IFERROR((O9/O10),"")="","",(O9/O10)),INDIRECT("'update Helper'!K"&amp;AI9+1)/100)</f>
        <v/>
      </c>
      <c r="Q9" s="519"/>
      <c r="R9" s="507"/>
      <c r="S9" s="418"/>
      <c r="T9" s="521" t="str">
        <f ca="1">IF(OR(INDIRECT("'update Helper'!K"&amp;AI9+2)="",S9&lt;&gt;0,S10&lt;&gt;0),IF(IFERROR((S9/S10),"")="","",(S9/S10)),INDIRECT("'update Helper'!K"&amp;AI9+2)/100)</f>
        <v/>
      </c>
      <c r="U9" s="519"/>
      <c r="V9" s="507"/>
      <c r="W9" s="418"/>
      <c r="X9" s="521" t="str">
        <f ca="1">IF(OR(INDIRECT("'update Helper'!K"&amp;AI9+3)="",W9&lt;&gt;0,W10&lt;&gt;0),IF(IFERROR((W9/W10),"")="","",(W9/W10)),INDIRECT("'update Helper'!K"&amp;AI9+3)/100)</f>
        <v/>
      </c>
      <c r="Y9" s="519"/>
      <c r="Z9" s="507"/>
      <c r="AA9" s="507"/>
      <c r="AB9" s="505"/>
      <c r="AC9" s="505"/>
      <c r="AD9" s="505"/>
      <c r="AE9" t="str">
        <f t="array" ref="AE9">IFERROR(IF(INDEX('Reference Records'!$D$4:$D$12,MATCH(LEFT(B9,255),LEFT('Reference Records'!$C$4:$C$12,255),0))=0,"",INDEX('Reference Records'!$D$4:$D$12,MATCH(LEFT(B9,255),LEFT('Reference Records'!$C$4:$C$12,255),0))),"")</f>
        <v/>
      </c>
      <c r="AF9" s="504" t="str">
        <f>IF(H9&lt;&gt;"",B9&amp;C9,"")</f>
        <v/>
      </c>
      <c r="AG9" s="504" t="b">
        <f>IF(OR(B9&lt;&gt;"",C9&lt;&gt;""),TRUE,FALSE)</f>
        <v>0</v>
      </c>
      <c r="AH9" s="219" t="str">
        <f t="array" ref="AH9">IFERROR(IF(INDEX('Reference Records'!$G$4:$G$12,MATCH(LEFT(B9,255),LEFT('Reference Records'!$C$4:$C$12,255),0))=0,"",INDEX('Reference Records'!$G$4:$G$12,MATCH(LEFT(B9,255),LEFT('Reference Records'!$C$4:$C$12,255),0))),"")</f>
        <v/>
      </c>
      <c r="AI9">
        <f>ROW(Impact_indicator_targets___section_B)+3</f>
        <v>40</v>
      </c>
      <c r="AJ9">
        <f>ROW(Impact_indicator___section_B)+3</f>
        <v>4</v>
      </c>
      <c r="AK9" t="str">
        <f ca="1">IF(INDIRECT("'update Helper'!O"&amp;AJ9)=0,"",IFERROR(VLOOKUP(INDIRECT("'update Helper'!O"&amp;AJ9),'Account Role'!A$1:B$11,2,0),IFERROR(VLOOKUP(INDIRECT("'update Helper'!N"&amp;AJ9),'Overview - Section A'!J$25:K90,3,0),"")))</f>
        <v/>
      </c>
      <c r="AL9" t="str">
        <f ca="1">IFERROR(IF(INDIRECT("'update Helper'!O"&amp;AJ9)=0,"",IFERROR(VLOOKUP(INDIRECT("'update Helper'!O"&amp;AJ9),'Account Role'!A$1:B$11,2,0),IFERROR(VLOOKUP(INDIRECT("'update Helper'!N"&amp;AJ9),'Overview - Section A'!J$25:P90,7,0),""))),"")</f>
        <v/>
      </c>
    </row>
    <row r="10" spans="1:43" ht="30" customHeight="1" x14ac:dyDescent="0.35">
      <c r="A10" s="515"/>
      <c r="B10" s="508"/>
      <c r="C10" s="508"/>
      <c r="D10" s="206"/>
      <c r="E10" s="510"/>
      <c r="F10" s="506"/>
      <c r="G10" s="508"/>
      <c r="H10" s="523"/>
      <c r="I10" s="506"/>
      <c r="J10" s="506"/>
      <c r="K10" s="206"/>
      <c r="L10" s="510"/>
      <c r="M10" s="520"/>
      <c r="N10" s="508"/>
      <c r="O10" s="206"/>
      <c r="P10" s="510"/>
      <c r="Q10" s="520"/>
      <c r="R10" s="508"/>
      <c r="S10" s="206"/>
      <c r="T10" s="510"/>
      <c r="U10" s="520"/>
      <c r="V10" s="508"/>
      <c r="W10" s="206"/>
      <c r="X10" s="510"/>
      <c r="Y10" s="520"/>
      <c r="Z10" s="508"/>
      <c r="AA10" s="508"/>
      <c r="AB10" s="506"/>
      <c r="AC10" s="506"/>
      <c r="AD10" s="506"/>
      <c r="AF10" s="504"/>
      <c r="AG10" s="504"/>
      <c r="AH10" s="219"/>
    </row>
    <row r="11" spans="1:43" s="258" customFormat="1" ht="30" customHeight="1" x14ac:dyDescent="0.35">
      <c r="A11" s="514">
        <v>2</v>
      </c>
      <c r="B11" s="507"/>
      <c r="C11" s="507"/>
      <c r="D11" s="418"/>
      <c r="E11" s="509" t="str">
        <f ca="1">IF(OR(INDIRECT("'update Helper'!D"&amp;AJ11)="",D11&lt;&gt;0,D12&lt;&gt;0),IF(IFERROR((D11/D12),"")="","",(D11/D12)),INDIRECT("'update Helper'!D"&amp;AJ11)/100)</f>
        <v/>
      </c>
      <c r="F11" s="505"/>
      <c r="G11" s="507"/>
      <c r="H11" s="522" t="str">
        <f>AE11</f>
        <v/>
      </c>
      <c r="I11" s="505"/>
      <c r="J11" s="505"/>
      <c r="K11" s="418"/>
      <c r="L11" s="521" t="str">
        <f ca="1">IF(OR(INDIRECT("'update Helper'!K"&amp;AI11)="",K11&lt;&gt;0,K12&lt;&gt;0),IF(IFERROR((K11/K12),"")="","",(K11/K12)),INDIRECT("'update Helper'!K"&amp;AI11)/100)</f>
        <v/>
      </c>
      <c r="M11" s="519"/>
      <c r="N11" s="507"/>
      <c r="O11" s="418"/>
      <c r="P11" s="521" t="str">
        <f ca="1">IF(OR(INDIRECT("'update Helper'!K"&amp;AI11+1)="",O11&lt;&gt;0,O12&lt;&gt;0),IF(IFERROR((O11/O12),"")="","",(O11/O12)),INDIRECT("'update Helper'!K"&amp;AI11+1)/100)</f>
        <v/>
      </c>
      <c r="Q11" s="519"/>
      <c r="R11" s="507"/>
      <c r="S11" s="418"/>
      <c r="T11" s="521" t="str">
        <f ca="1">IF(OR(INDIRECT("'update Helper'!K"&amp;AI11+2)="",S11&lt;&gt;0,S12&lt;&gt;0),IF(IFERROR((S11/S12),"")="","",(S11/S12)),INDIRECT("'update Helper'!K"&amp;AI11+2)/100)</f>
        <v/>
      </c>
      <c r="U11" s="519"/>
      <c r="V11" s="507"/>
      <c r="W11" s="418"/>
      <c r="X11" s="521" t="str">
        <f ca="1">IF(OR(INDIRECT("'update Helper'!K"&amp;AI11+3)="",W11&lt;&gt;0,W12&lt;&gt;0),IF(IFERROR((W11/W12),"")="","",(W11/W12)),INDIRECT("'update Helper'!K"&amp;AI11+3)/100)</f>
        <v/>
      </c>
      <c r="Y11" s="519"/>
      <c r="Z11" s="507"/>
      <c r="AA11" s="507"/>
      <c r="AB11" s="505"/>
      <c r="AC11" s="505"/>
      <c r="AD11" s="505"/>
      <c r="AE11" s="258" t="str">
        <f t="array" ref="AE11">IFERROR(IF(INDEX('Reference Records'!$D$4:$D$12,MATCH(LEFT(B11,255),LEFT('Reference Records'!$C$4:$C$12,255),0))=0,"",INDEX('Reference Records'!$D$4:$D$12,MATCH(LEFT(B11,255),LEFT('Reference Records'!$C$4:$C$12,255),0))),"")</f>
        <v/>
      </c>
      <c r="AF11" s="504" t="str">
        <f>IF(H11&lt;&gt;"",B11&amp;C11,"")</f>
        <v/>
      </c>
      <c r="AG11" s="504" t="b">
        <f>IF(OR(B11&lt;&gt;"",C11&lt;&gt;""),TRUE,FALSE)</f>
        <v>0</v>
      </c>
      <c r="AH11" s="219" t="str">
        <f t="array" ref="AH11">IFERROR(IF(INDEX('Reference Records'!$G$4:$G$12,MATCH(LEFT(B11,255),LEFT('Reference Records'!$C$4:$C$12,255),0))=0,"",INDEX('Reference Records'!$G$4:$G$12,MATCH(LEFT(B11,255),LEFT('Reference Records'!$C$4:$C$12,255),0))),"")</f>
        <v/>
      </c>
      <c r="AI11" s="175">
        <f ca="1">AI9+'update Helper'!$U$2</f>
        <v>46</v>
      </c>
      <c r="AJ11" s="258">
        <f>AJ9+1</f>
        <v>5</v>
      </c>
      <c r="AL11" s="258" t="str">
        <f ca="1">IFERROR(IF(INDIRECT("'update Helper'!O"&amp;AJ11)=0,"",IFERROR(VLOOKUP(INDIRECT("'update Helper'!O"&amp;AJ11),'Account Role'!A$1:B$11,2,0),IFERROR(VLOOKUP(INDIRECT("'update Helper'!N"&amp;AJ11),'Overview - Section A'!J$25:P92,7,0),""))),"")</f>
        <v/>
      </c>
    </row>
    <row r="12" spans="1:43" s="258" customFormat="1" ht="30" customHeight="1" x14ac:dyDescent="0.35">
      <c r="A12" s="515"/>
      <c r="B12" s="508"/>
      <c r="C12" s="508"/>
      <c r="D12" s="206"/>
      <c r="E12" s="510"/>
      <c r="F12" s="506"/>
      <c r="G12" s="508"/>
      <c r="H12" s="523"/>
      <c r="I12" s="506"/>
      <c r="J12" s="506"/>
      <c r="K12" s="206"/>
      <c r="L12" s="510"/>
      <c r="M12" s="520"/>
      <c r="N12" s="508"/>
      <c r="O12" s="206"/>
      <c r="P12" s="510"/>
      <c r="Q12" s="520"/>
      <c r="R12" s="508"/>
      <c r="S12" s="206"/>
      <c r="T12" s="510"/>
      <c r="U12" s="520"/>
      <c r="V12" s="508"/>
      <c r="W12" s="206"/>
      <c r="X12" s="510"/>
      <c r="Y12" s="520"/>
      <c r="Z12" s="508"/>
      <c r="AA12" s="508"/>
      <c r="AB12" s="506"/>
      <c r="AC12" s="506"/>
      <c r="AD12" s="506"/>
      <c r="AF12" s="504"/>
      <c r="AG12" s="504"/>
      <c r="AH12" s="219"/>
    </row>
    <row r="13" spans="1:43" s="258" customFormat="1" ht="30" customHeight="1" x14ac:dyDescent="0.35">
      <c r="A13" s="514">
        <v>3</v>
      </c>
      <c r="B13" s="507"/>
      <c r="C13" s="507"/>
      <c r="D13" s="418"/>
      <c r="E13" s="509" t="str">
        <f ca="1">IF(OR(INDIRECT("'update Helper'!D"&amp;AJ13)="",D13&lt;&gt;0,D14&lt;&gt;0),IF(IFERROR((D13/D14),"")="","",(D13/D14)),INDIRECT("'update Helper'!D"&amp;AJ13)/100)</f>
        <v/>
      </c>
      <c r="F13" s="505"/>
      <c r="G13" s="507"/>
      <c r="H13" s="522" t="str">
        <f>AE13</f>
        <v/>
      </c>
      <c r="I13" s="505"/>
      <c r="J13" s="505"/>
      <c r="K13" s="418"/>
      <c r="L13" s="521" t="str">
        <f ca="1">IF(OR(INDIRECT("'update Helper'!K"&amp;AI13)="",K13&lt;&gt;0,K14&lt;&gt;0),IF(IFERROR((K13/K14),"")="","",(K13/K14)),INDIRECT("'update Helper'!K"&amp;AI13)/100)</f>
        <v/>
      </c>
      <c r="M13" s="519"/>
      <c r="N13" s="507"/>
      <c r="O13" s="418"/>
      <c r="P13" s="521" t="str">
        <f ca="1">IF(OR(INDIRECT("'update Helper'!K"&amp;AI13+1)="",O13&lt;&gt;0,O14&lt;&gt;0),IF(IFERROR((O13/O14),"")="","",(O13/O14)),INDIRECT("'update Helper'!K"&amp;AI13+1)/100)</f>
        <v/>
      </c>
      <c r="Q13" s="519"/>
      <c r="R13" s="507"/>
      <c r="S13" s="418"/>
      <c r="T13" s="521" t="str">
        <f ca="1">IF(OR(INDIRECT("'update Helper'!K"&amp;AI13+2)="",S13&lt;&gt;0,S14&lt;&gt;0),IF(IFERROR((S13/S14),"")="","",(S13/S14)),INDIRECT("'update Helper'!K"&amp;AI13+2)/100)</f>
        <v/>
      </c>
      <c r="U13" s="519"/>
      <c r="V13" s="507"/>
      <c r="W13" s="418"/>
      <c r="X13" s="521" t="str">
        <f ca="1">IF(OR(INDIRECT("'update Helper'!K"&amp;AI13+3)="",W13&lt;&gt;0,W14&lt;&gt;0),IF(IFERROR((W13/W14),"")="","",(W13/W14)),INDIRECT("'update Helper'!K"&amp;AI13+3)/100)</f>
        <v/>
      </c>
      <c r="Y13" s="519"/>
      <c r="Z13" s="507"/>
      <c r="AA13" s="507"/>
      <c r="AB13" s="505"/>
      <c r="AC13" s="505"/>
      <c r="AD13" s="505"/>
      <c r="AE13" s="258" t="str">
        <f t="array" ref="AE13">IFERROR(IF(INDEX('Reference Records'!$D$4:$D$12,MATCH(LEFT(B13,255),LEFT('Reference Records'!$C$4:$C$12,255),0))=0,"",INDEX('Reference Records'!$D$4:$D$12,MATCH(LEFT(B13,255),LEFT('Reference Records'!$C$4:$C$12,255),0))),"")</f>
        <v/>
      </c>
      <c r="AF13" s="504" t="str">
        <f>IF(H13&lt;&gt;"",B13&amp;C13,"")</f>
        <v/>
      </c>
      <c r="AG13" s="504" t="b">
        <f>IF(OR(B13&lt;&gt;"",C13&lt;&gt;""),TRUE,FALSE)</f>
        <v>0</v>
      </c>
      <c r="AH13" s="219" t="str">
        <f t="array" ref="AH13">IFERROR(IF(INDEX('Reference Records'!$G$4:$G$12,MATCH(LEFT(B13,255),LEFT('Reference Records'!$C$4:$C$12,255),0))=0,"",INDEX('Reference Records'!$G$4:$G$12,MATCH(LEFT(B13,255),LEFT('Reference Records'!$C$4:$C$12,255),0))),"")</f>
        <v/>
      </c>
      <c r="AI13" s="175">
        <f ca="1">AI11+'update Helper'!$U$2</f>
        <v>52</v>
      </c>
      <c r="AJ13" s="258">
        <f t="shared" ref="AJ13" si="0">AJ11+1</f>
        <v>6</v>
      </c>
      <c r="AL13" s="258" t="str">
        <f ca="1">IFERROR(IF(INDIRECT("'update Helper'!O"&amp;AJ13)=0,"",IFERROR(VLOOKUP(INDIRECT("'update Helper'!O"&amp;AJ13),'Account Role'!A$1:B$11,2,0),IFERROR(VLOOKUP(INDIRECT("'update Helper'!N"&amp;AJ13),'Overview - Section A'!J$25:P94,7,0),""))),"")</f>
        <v/>
      </c>
    </row>
    <row r="14" spans="1:43" s="258" customFormat="1" ht="30" customHeight="1" x14ac:dyDescent="0.35">
      <c r="A14" s="515"/>
      <c r="B14" s="508"/>
      <c r="C14" s="508"/>
      <c r="D14" s="206"/>
      <c r="E14" s="510"/>
      <c r="F14" s="506"/>
      <c r="G14" s="508"/>
      <c r="H14" s="523"/>
      <c r="I14" s="506"/>
      <c r="J14" s="506"/>
      <c r="K14" s="206"/>
      <c r="L14" s="510"/>
      <c r="M14" s="520"/>
      <c r="N14" s="508"/>
      <c r="O14" s="206"/>
      <c r="P14" s="510"/>
      <c r="Q14" s="520"/>
      <c r="R14" s="508"/>
      <c r="S14" s="206"/>
      <c r="T14" s="510"/>
      <c r="U14" s="520"/>
      <c r="V14" s="508"/>
      <c r="W14" s="206"/>
      <c r="X14" s="510"/>
      <c r="Y14" s="520"/>
      <c r="Z14" s="508"/>
      <c r="AA14" s="508"/>
      <c r="AB14" s="506"/>
      <c r="AC14" s="506"/>
      <c r="AD14" s="506"/>
      <c r="AF14" s="504"/>
      <c r="AG14" s="504"/>
      <c r="AH14" s="219"/>
    </row>
    <row r="15" spans="1:43" s="258" customFormat="1" ht="30" customHeight="1" x14ac:dyDescent="0.35">
      <c r="A15" s="514">
        <v>4</v>
      </c>
      <c r="B15" s="507"/>
      <c r="C15" s="507"/>
      <c r="D15" s="418"/>
      <c r="E15" s="509" t="str">
        <f ca="1">IF(OR(INDIRECT("'update Helper'!D"&amp;AJ15)="",D15&lt;&gt;0,D16&lt;&gt;0),IF(IFERROR((D15/D16),"")="","",(D15/D16)),INDIRECT("'update Helper'!D"&amp;AJ15)/100)</f>
        <v/>
      </c>
      <c r="F15" s="505"/>
      <c r="G15" s="507"/>
      <c r="H15" s="522" t="str">
        <f>AE15</f>
        <v/>
      </c>
      <c r="I15" s="505"/>
      <c r="J15" s="505"/>
      <c r="K15" s="418"/>
      <c r="L15" s="521" t="str">
        <f ca="1">IF(OR(INDIRECT("'update Helper'!K"&amp;AI15)="",K15&lt;&gt;0,K16&lt;&gt;0),IF(IFERROR((K15/K16),"")="","",(K15/K16)),INDIRECT("'update Helper'!K"&amp;AI15)/100)</f>
        <v/>
      </c>
      <c r="M15" s="519"/>
      <c r="N15" s="507"/>
      <c r="O15" s="418"/>
      <c r="P15" s="521" t="str">
        <f ca="1">IF(OR(INDIRECT("'update Helper'!K"&amp;AI15+1)="",O15&lt;&gt;0,O16&lt;&gt;0),IF(IFERROR((O15/O16),"")="","",(O15/O16)),INDIRECT("'update Helper'!K"&amp;AI15+1)/100)</f>
        <v/>
      </c>
      <c r="Q15" s="519"/>
      <c r="R15" s="507"/>
      <c r="S15" s="418"/>
      <c r="T15" s="521" t="str">
        <f ca="1">IF(OR(INDIRECT("'update Helper'!K"&amp;AI15+2)="",S15&lt;&gt;0,S16&lt;&gt;0),IF(IFERROR((S15/S16),"")="","",(S15/S16)),INDIRECT("'update Helper'!K"&amp;AI15+2)/100)</f>
        <v/>
      </c>
      <c r="U15" s="519"/>
      <c r="V15" s="507"/>
      <c r="W15" s="418"/>
      <c r="X15" s="521" t="str">
        <f ca="1">IF(OR(INDIRECT("'update Helper'!K"&amp;AI15+3)="",W15&lt;&gt;0,W16&lt;&gt;0),IF(IFERROR((W15/W16),"")="","",(W15/W16)),INDIRECT("'update Helper'!K"&amp;AI15+3)/100)</f>
        <v/>
      </c>
      <c r="Y15" s="519"/>
      <c r="Z15" s="507"/>
      <c r="AA15" s="507"/>
      <c r="AB15" s="505"/>
      <c r="AC15" s="505"/>
      <c r="AD15" s="505"/>
      <c r="AE15" s="258" t="str">
        <f t="array" ref="AE15">IFERROR(IF(INDEX('Reference Records'!$D$4:$D$12,MATCH(LEFT(B15,255),LEFT('Reference Records'!$C$4:$C$12,255),0))=0,"",INDEX('Reference Records'!$D$4:$D$12,MATCH(LEFT(B15,255),LEFT('Reference Records'!$C$4:$C$12,255),0))),"")</f>
        <v/>
      </c>
      <c r="AF15" s="504" t="str">
        <f>IF(H15&lt;&gt;"",B15&amp;C15,"")</f>
        <v/>
      </c>
      <c r="AG15" s="504" t="b">
        <f>IF(OR(B15&lt;&gt;"",C15&lt;&gt;""),TRUE,FALSE)</f>
        <v>0</v>
      </c>
      <c r="AH15" s="219" t="str">
        <f t="array" ref="AH15">IFERROR(IF(INDEX('Reference Records'!$G$4:$G$12,MATCH(LEFT(B15,255),LEFT('Reference Records'!$C$4:$C$12,255),0))=0,"",INDEX('Reference Records'!$G$4:$G$12,MATCH(LEFT(B15,255),LEFT('Reference Records'!$C$4:$C$12,255),0))),"")</f>
        <v/>
      </c>
      <c r="AI15" s="175">
        <f ca="1">AI13+'update Helper'!$U$2</f>
        <v>58</v>
      </c>
      <c r="AJ15" s="258">
        <f t="shared" ref="AJ15" si="1">AJ13+1</f>
        <v>7</v>
      </c>
      <c r="AL15" s="258" t="str">
        <f ca="1">IFERROR(IF(INDIRECT("'update Helper'!O"&amp;AJ15)=0,"",IFERROR(VLOOKUP(INDIRECT("'update Helper'!O"&amp;AJ15),'Account Role'!A$1:B$11,2,0),IFERROR(VLOOKUP(INDIRECT("'update Helper'!N"&amp;AJ15),'Overview - Section A'!J$25:P96,7,0),""))),"")</f>
        <v/>
      </c>
    </row>
    <row r="16" spans="1:43" s="258" customFormat="1" ht="30" customHeight="1" x14ac:dyDescent="0.35">
      <c r="A16" s="515"/>
      <c r="B16" s="508"/>
      <c r="C16" s="508"/>
      <c r="D16" s="206"/>
      <c r="E16" s="510"/>
      <c r="F16" s="506"/>
      <c r="G16" s="508"/>
      <c r="H16" s="523"/>
      <c r="I16" s="506"/>
      <c r="J16" s="506"/>
      <c r="K16" s="206"/>
      <c r="L16" s="510"/>
      <c r="M16" s="520"/>
      <c r="N16" s="508"/>
      <c r="O16" s="206"/>
      <c r="P16" s="510"/>
      <c r="Q16" s="520"/>
      <c r="R16" s="508"/>
      <c r="S16" s="206"/>
      <c r="T16" s="510"/>
      <c r="U16" s="520"/>
      <c r="V16" s="508"/>
      <c r="W16" s="206"/>
      <c r="X16" s="510"/>
      <c r="Y16" s="520"/>
      <c r="Z16" s="508"/>
      <c r="AA16" s="508"/>
      <c r="AB16" s="506"/>
      <c r="AC16" s="506"/>
      <c r="AD16" s="506"/>
      <c r="AF16" s="504"/>
      <c r="AG16" s="504"/>
      <c r="AH16" s="219"/>
    </row>
    <row r="17" spans="1:38" s="258" customFormat="1" ht="30" customHeight="1" x14ac:dyDescent="0.35">
      <c r="A17" s="514">
        <v>5</v>
      </c>
      <c r="B17" s="507"/>
      <c r="C17" s="507"/>
      <c r="D17" s="418"/>
      <c r="E17" s="509" t="str">
        <f ca="1">IF(OR(INDIRECT("'update Helper'!D"&amp;AJ17)="",D17&lt;&gt;0,D18&lt;&gt;0),IF(IFERROR((D17/D18),"")="","",(D17/D18)),INDIRECT("'update Helper'!D"&amp;AJ17)/100)</f>
        <v/>
      </c>
      <c r="F17" s="505"/>
      <c r="G17" s="507"/>
      <c r="H17" s="522" t="str">
        <f>AE17</f>
        <v/>
      </c>
      <c r="I17" s="505"/>
      <c r="J17" s="505"/>
      <c r="K17" s="418"/>
      <c r="L17" s="521" t="str">
        <f ca="1">IF(OR(INDIRECT("'update Helper'!K"&amp;AI17)="",K17&lt;&gt;0,K18&lt;&gt;0),IF(IFERROR((K17/K18),"")="","",(K17/K18)),INDIRECT("'update Helper'!K"&amp;AI17)/100)</f>
        <v/>
      </c>
      <c r="M17" s="519"/>
      <c r="N17" s="507"/>
      <c r="O17" s="418"/>
      <c r="P17" s="521" t="str">
        <f ca="1">IF(OR(INDIRECT("'update Helper'!K"&amp;AI17+1)="",O17&lt;&gt;0,O18&lt;&gt;0),IF(IFERROR((O17/O18),"")="","",(O17/O18)),INDIRECT("'update Helper'!K"&amp;AI17+1)/100)</f>
        <v/>
      </c>
      <c r="Q17" s="519"/>
      <c r="R17" s="507"/>
      <c r="S17" s="418"/>
      <c r="T17" s="521" t="str">
        <f ca="1">IF(OR(INDIRECT("'update Helper'!K"&amp;AI17+2)="",S17&lt;&gt;0,S18&lt;&gt;0),IF(IFERROR((S17/S18),"")="","",(S17/S18)),INDIRECT("'update Helper'!K"&amp;AI17+2)/100)</f>
        <v/>
      </c>
      <c r="U17" s="519"/>
      <c r="V17" s="507"/>
      <c r="W17" s="418"/>
      <c r="X17" s="521" t="str">
        <f ca="1">IF(OR(INDIRECT("'update Helper'!K"&amp;AI17+3)="",W17&lt;&gt;0,W18&lt;&gt;0),IF(IFERROR((W17/W18),"")="","",(W17/W18)),INDIRECT("'update Helper'!K"&amp;AI17+3)/100)</f>
        <v/>
      </c>
      <c r="Y17" s="519"/>
      <c r="Z17" s="507"/>
      <c r="AA17" s="507"/>
      <c r="AB17" s="505"/>
      <c r="AC17" s="505"/>
      <c r="AD17" s="505"/>
      <c r="AE17" s="258" t="str">
        <f t="array" ref="AE17">IFERROR(IF(INDEX('Reference Records'!$D$4:$D$12,MATCH(LEFT(B17,255),LEFT('Reference Records'!$C$4:$C$12,255),0))=0,"",INDEX('Reference Records'!$D$4:$D$12,MATCH(LEFT(B17,255),LEFT('Reference Records'!$C$4:$C$12,255),0))),"")</f>
        <v/>
      </c>
      <c r="AF17" s="504" t="str">
        <f>IF(H17&lt;&gt;"",B17&amp;C17,"")</f>
        <v/>
      </c>
      <c r="AG17" s="504" t="b">
        <f>IF(OR(B17&lt;&gt;"",C17&lt;&gt;""),TRUE,FALSE)</f>
        <v>0</v>
      </c>
      <c r="AH17" s="219" t="str">
        <f t="array" ref="AH17">IFERROR(IF(INDEX('Reference Records'!$G$4:$G$12,MATCH(LEFT(B17,255),LEFT('Reference Records'!$C$4:$C$12,255),0))=0,"",INDEX('Reference Records'!$G$4:$G$12,MATCH(LEFT(B17,255),LEFT('Reference Records'!$C$4:$C$12,255),0))),"")</f>
        <v/>
      </c>
      <c r="AI17" s="175">
        <f ca="1">AI15+'update Helper'!$U$2</f>
        <v>64</v>
      </c>
      <c r="AJ17" s="258">
        <f t="shared" ref="AJ17" si="2">AJ15+1</f>
        <v>8</v>
      </c>
      <c r="AL17" s="258" t="str">
        <f ca="1">IFERROR(IF(INDIRECT("'update Helper'!O"&amp;AJ17)=0,"",IFERROR(VLOOKUP(INDIRECT("'update Helper'!O"&amp;AJ17),'Account Role'!A$1:B$11,2,0),IFERROR(VLOOKUP(INDIRECT("'update Helper'!N"&amp;AJ17),'Overview - Section A'!J$25:P98,7,0),""))),"")</f>
        <v/>
      </c>
    </row>
    <row r="18" spans="1:38" s="258" customFormat="1" ht="30" customHeight="1" x14ac:dyDescent="0.35">
      <c r="A18" s="515"/>
      <c r="B18" s="508"/>
      <c r="C18" s="508"/>
      <c r="D18" s="206"/>
      <c r="E18" s="510"/>
      <c r="F18" s="506"/>
      <c r="G18" s="508"/>
      <c r="H18" s="523"/>
      <c r="I18" s="506"/>
      <c r="J18" s="506"/>
      <c r="K18" s="206"/>
      <c r="L18" s="510"/>
      <c r="M18" s="520"/>
      <c r="N18" s="508"/>
      <c r="O18" s="206"/>
      <c r="P18" s="510"/>
      <c r="Q18" s="520"/>
      <c r="R18" s="508"/>
      <c r="S18" s="206"/>
      <c r="T18" s="510"/>
      <c r="U18" s="520"/>
      <c r="V18" s="508"/>
      <c r="W18" s="206"/>
      <c r="X18" s="510"/>
      <c r="Y18" s="520"/>
      <c r="Z18" s="508"/>
      <c r="AA18" s="508"/>
      <c r="AB18" s="506"/>
      <c r="AC18" s="506"/>
      <c r="AD18" s="506"/>
      <c r="AF18" s="504"/>
      <c r="AG18" s="504"/>
      <c r="AH18" s="219"/>
    </row>
    <row r="19" spans="1:38" s="258" customFormat="1" ht="30" customHeight="1" x14ac:dyDescent="0.35">
      <c r="A19" s="514">
        <v>6</v>
      </c>
      <c r="B19" s="507"/>
      <c r="C19" s="507"/>
      <c r="D19" s="418"/>
      <c r="E19" s="509" t="str">
        <f ca="1">IF(OR(INDIRECT("'update Helper'!D"&amp;AJ19)="",D19&lt;&gt;0,D20&lt;&gt;0),IF(IFERROR((D19/D20),"")="","",(D19/D20)),INDIRECT("'update Helper'!D"&amp;AJ19)/100)</f>
        <v/>
      </c>
      <c r="F19" s="505"/>
      <c r="G19" s="507"/>
      <c r="H19" s="522" t="str">
        <f>AE19</f>
        <v/>
      </c>
      <c r="I19" s="505"/>
      <c r="J19" s="505"/>
      <c r="K19" s="418"/>
      <c r="L19" s="521" t="str">
        <f ca="1">IF(OR(INDIRECT("'update Helper'!K"&amp;AI19)="",K19&lt;&gt;0,K20&lt;&gt;0),IF(IFERROR((K19/K20),"")="","",(K19/K20)),INDIRECT("'update Helper'!K"&amp;AI19)/100)</f>
        <v/>
      </c>
      <c r="M19" s="519"/>
      <c r="N19" s="507"/>
      <c r="O19" s="418"/>
      <c r="P19" s="521" t="str">
        <f ca="1">IF(OR(INDIRECT("'update Helper'!K"&amp;AI19+1)="",O19&lt;&gt;0,O20&lt;&gt;0),IF(IFERROR((O19/O20),"")="","",(O19/O20)),INDIRECT("'update Helper'!K"&amp;AI19+1)/100)</f>
        <v/>
      </c>
      <c r="Q19" s="519"/>
      <c r="R19" s="507"/>
      <c r="S19" s="418"/>
      <c r="T19" s="521" t="str">
        <f ca="1">IF(OR(INDIRECT("'update Helper'!K"&amp;AI19+2)="",S19&lt;&gt;0,S20&lt;&gt;0),IF(IFERROR((S19/S20),"")="","",(S19/S20)),INDIRECT("'update Helper'!K"&amp;AI19+2)/100)</f>
        <v/>
      </c>
      <c r="U19" s="519"/>
      <c r="V19" s="507"/>
      <c r="W19" s="418"/>
      <c r="X19" s="521" t="str">
        <f ca="1">IF(OR(INDIRECT("'update Helper'!K"&amp;AI19+3)="",W19&lt;&gt;0,W20&lt;&gt;0),IF(IFERROR((W19/W20),"")="","",(W19/W20)),INDIRECT("'update Helper'!K"&amp;AI19+3)/100)</f>
        <v/>
      </c>
      <c r="Y19" s="519"/>
      <c r="Z19" s="507"/>
      <c r="AA19" s="507"/>
      <c r="AB19" s="505"/>
      <c r="AC19" s="505"/>
      <c r="AD19" s="505"/>
      <c r="AE19" s="258" t="str">
        <f t="array" ref="AE19">IFERROR(IF(INDEX('Reference Records'!$D$4:$D$12,MATCH(LEFT(B19,255),LEFT('Reference Records'!$C$4:$C$12,255),0))=0,"",INDEX('Reference Records'!$D$4:$D$12,MATCH(LEFT(B19,255),LEFT('Reference Records'!$C$4:$C$12,255),0))),"")</f>
        <v/>
      </c>
      <c r="AF19" s="504" t="str">
        <f>IF(H19&lt;&gt;"",B19&amp;C19,"")</f>
        <v/>
      </c>
      <c r="AG19" s="504" t="b">
        <f>IF(OR(B19&lt;&gt;"",C19&lt;&gt;""),TRUE,FALSE)</f>
        <v>0</v>
      </c>
      <c r="AH19" s="219" t="str">
        <f t="array" ref="AH19">IFERROR(IF(INDEX('Reference Records'!$G$4:$G$12,MATCH(LEFT(B19,255),LEFT('Reference Records'!$C$4:$C$12,255),0))=0,"",INDEX('Reference Records'!$G$4:$G$12,MATCH(LEFT(B19,255),LEFT('Reference Records'!$C$4:$C$12,255),0))),"")</f>
        <v/>
      </c>
      <c r="AI19" s="175">
        <f ca="1">AI17+'update Helper'!$U$2</f>
        <v>70</v>
      </c>
      <c r="AJ19" s="258">
        <f t="shared" ref="AJ19" si="3">AJ17+1</f>
        <v>9</v>
      </c>
      <c r="AL19" s="258" t="str">
        <f ca="1">IFERROR(IF(INDIRECT("'update Helper'!O"&amp;AJ19)=0,"",IFERROR(VLOOKUP(INDIRECT("'update Helper'!O"&amp;AJ19),'Account Role'!A$1:B$11,2,0),IFERROR(VLOOKUP(INDIRECT("'update Helper'!N"&amp;AJ19),'Overview - Section A'!J$25:P100,7,0),""))),"")</f>
        <v/>
      </c>
    </row>
    <row r="20" spans="1:38" s="258" customFormat="1" ht="30" customHeight="1" x14ac:dyDescent="0.35">
      <c r="A20" s="515"/>
      <c r="B20" s="508"/>
      <c r="C20" s="508"/>
      <c r="D20" s="206"/>
      <c r="E20" s="510"/>
      <c r="F20" s="506"/>
      <c r="G20" s="508"/>
      <c r="H20" s="523"/>
      <c r="I20" s="506"/>
      <c r="J20" s="506"/>
      <c r="K20" s="206"/>
      <c r="L20" s="510"/>
      <c r="M20" s="520"/>
      <c r="N20" s="508"/>
      <c r="O20" s="206"/>
      <c r="P20" s="510"/>
      <c r="Q20" s="520"/>
      <c r="R20" s="508"/>
      <c r="S20" s="206"/>
      <c r="T20" s="510"/>
      <c r="U20" s="520"/>
      <c r="V20" s="508"/>
      <c r="W20" s="206"/>
      <c r="X20" s="510"/>
      <c r="Y20" s="520"/>
      <c r="Z20" s="508"/>
      <c r="AA20" s="508"/>
      <c r="AB20" s="506"/>
      <c r="AC20" s="506"/>
      <c r="AD20" s="506"/>
      <c r="AF20" s="504"/>
      <c r="AG20" s="504"/>
      <c r="AH20" s="219"/>
    </row>
    <row r="21" spans="1:38" s="258" customFormat="1" ht="30" customHeight="1" x14ac:dyDescent="0.35">
      <c r="A21" s="514">
        <v>7</v>
      </c>
      <c r="B21" s="507"/>
      <c r="C21" s="507"/>
      <c r="D21" s="418"/>
      <c r="E21" s="509" t="str">
        <f ca="1">IF(OR(INDIRECT("'update Helper'!D"&amp;AJ21)="",D21&lt;&gt;0,D22&lt;&gt;0),IF(IFERROR((D21/D22),"")="","",(D21/D22)),INDIRECT("'update Helper'!D"&amp;AJ21)/100)</f>
        <v/>
      </c>
      <c r="F21" s="505"/>
      <c r="G21" s="507"/>
      <c r="H21" s="522" t="str">
        <f>AE21</f>
        <v/>
      </c>
      <c r="I21" s="505"/>
      <c r="J21" s="505"/>
      <c r="K21" s="418"/>
      <c r="L21" s="521" t="str">
        <f ca="1">IF(OR(INDIRECT("'update Helper'!K"&amp;AI21)="",K21&lt;&gt;0,K22&lt;&gt;0),IF(IFERROR((K21/K22),"")="","",(K21/K22)),INDIRECT("'update Helper'!K"&amp;AI21)/100)</f>
        <v/>
      </c>
      <c r="M21" s="519"/>
      <c r="N21" s="507"/>
      <c r="O21" s="418"/>
      <c r="P21" s="521" t="str">
        <f ca="1">IF(OR(INDIRECT("'update Helper'!K"&amp;AI21+1)="",O21&lt;&gt;0,O22&lt;&gt;0),IF(IFERROR((O21/O22),"")="","",(O21/O22)),INDIRECT("'update Helper'!K"&amp;AI21+1)/100)</f>
        <v/>
      </c>
      <c r="Q21" s="519"/>
      <c r="R21" s="507"/>
      <c r="S21" s="418"/>
      <c r="T21" s="521" t="str">
        <f ca="1">IF(OR(INDIRECT("'update Helper'!K"&amp;AI21+2)="",S21&lt;&gt;0,S22&lt;&gt;0),IF(IFERROR((S21/S22),"")="","",(S21/S22)),INDIRECT("'update Helper'!K"&amp;AI21+2)/100)</f>
        <v/>
      </c>
      <c r="U21" s="519"/>
      <c r="V21" s="507"/>
      <c r="W21" s="418"/>
      <c r="X21" s="521" t="str">
        <f ca="1">IF(OR(INDIRECT("'update Helper'!K"&amp;AI21+3)="",W21&lt;&gt;0,W22&lt;&gt;0),IF(IFERROR((W21/W22),"")="","",(W21/W22)),INDIRECT("'update Helper'!K"&amp;AI21+3)/100)</f>
        <v/>
      </c>
      <c r="Y21" s="519"/>
      <c r="Z21" s="507"/>
      <c r="AA21" s="507"/>
      <c r="AB21" s="505"/>
      <c r="AC21" s="505"/>
      <c r="AD21" s="505"/>
      <c r="AE21" s="258" t="str">
        <f t="array" ref="AE21">IFERROR(IF(INDEX('Reference Records'!$D$4:$D$12,MATCH(LEFT(B21,255),LEFT('Reference Records'!$C$4:$C$12,255),0))=0,"",INDEX('Reference Records'!$D$4:$D$12,MATCH(LEFT(B21,255),LEFT('Reference Records'!$C$4:$C$12,255),0))),"")</f>
        <v/>
      </c>
      <c r="AF21" s="504" t="str">
        <f>IF(H21&lt;&gt;"",B21&amp;C21,"")</f>
        <v/>
      </c>
      <c r="AG21" s="504" t="b">
        <f>IF(OR(B21&lt;&gt;"",C21&lt;&gt;""),TRUE,FALSE)</f>
        <v>0</v>
      </c>
      <c r="AH21" s="219" t="str">
        <f t="array" ref="AH21">IFERROR(IF(INDEX('Reference Records'!$G$4:$G$12,MATCH(LEFT(B21,255),LEFT('Reference Records'!$C$4:$C$12,255),0))=0,"",INDEX('Reference Records'!$G$4:$G$12,MATCH(LEFT(B21,255),LEFT('Reference Records'!$C$4:$C$12,255),0))),"")</f>
        <v/>
      </c>
      <c r="AI21" s="175">
        <f ca="1">AI19+'update Helper'!$U$2</f>
        <v>76</v>
      </c>
      <c r="AJ21" s="258">
        <f t="shared" ref="AJ21" si="4">AJ19+1</f>
        <v>10</v>
      </c>
      <c r="AL21" s="258" t="str">
        <f ca="1">IFERROR(IF(INDIRECT("'update Helper'!O"&amp;AJ21)=0,"",IFERROR(VLOOKUP(INDIRECT("'update Helper'!O"&amp;AJ21),'Account Role'!A$1:B$11,2,0),IFERROR(VLOOKUP(INDIRECT("'update Helper'!N"&amp;AJ21),'Overview - Section A'!J$25:P117,7,0),""))),"")</f>
        <v/>
      </c>
    </row>
    <row r="22" spans="1:38" s="258" customFormat="1" ht="30" customHeight="1" x14ac:dyDescent="0.35">
      <c r="A22" s="515"/>
      <c r="B22" s="508"/>
      <c r="C22" s="508"/>
      <c r="D22" s="206"/>
      <c r="E22" s="510"/>
      <c r="F22" s="506"/>
      <c r="G22" s="508"/>
      <c r="H22" s="523"/>
      <c r="I22" s="506"/>
      <c r="J22" s="506"/>
      <c r="K22" s="206"/>
      <c r="L22" s="510"/>
      <c r="M22" s="520"/>
      <c r="N22" s="508"/>
      <c r="O22" s="206"/>
      <c r="P22" s="510"/>
      <c r="Q22" s="520"/>
      <c r="R22" s="508"/>
      <c r="S22" s="206"/>
      <c r="T22" s="510"/>
      <c r="U22" s="520"/>
      <c r="V22" s="508"/>
      <c r="W22" s="206"/>
      <c r="X22" s="510"/>
      <c r="Y22" s="520"/>
      <c r="Z22" s="508"/>
      <c r="AA22" s="508"/>
      <c r="AB22" s="506"/>
      <c r="AC22" s="506"/>
      <c r="AD22" s="506"/>
      <c r="AF22" s="504"/>
      <c r="AG22" s="504"/>
      <c r="AH22" s="219"/>
    </row>
    <row r="23" spans="1:38" s="258" customFormat="1" ht="30" customHeight="1" x14ac:dyDescent="0.35">
      <c r="A23" s="514">
        <v>8</v>
      </c>
      <c r="B23" s="507"/>
      <c r="C23" s="507"/>
      <c r="D23" s="418"/>
      <c r="E23" s="509" t="str">
        <f ca="1">IF(OR(INDIRECT("'update Helper'!D"&amp;AJ23)="",D23&lt;&gt;0,D24&lt;&gt;0),IF(IFERROR((D23/D24),"")="","",(D23/D24)),INDIRECT("'update Helper'!D"&amp;AJ23)/100)</f>
        <v/>
      </c>
      <c r="F23" s="505"/>
      <c r="G23" s="507"/>
      <c r="H23" s="522" t="str">
        <f>AE23</f>
        <v/>
      </c>
      <c r="I23" s="505"/>
      <c r="J23" s="505"/>
      <c r="K23" s="418"/>
      <c r="L23" s="521" t="str">
        <f ca="1">IF(OR(INDIRECT("'update Helper'!K"&amp;AI23)="",K23&lt;&gt;0,K24&lt;&gt;0),IF(IFERROR((K23/K24),"")="","",(K23/K24)),INDIRECT("'update Helper'!K"&amp;AI23)/100)</f>
        <v/>
      </c>
      <c r="M23" s="519"/>
      <c r="N23" s="507"/>
      <c r="O23" s="418"/>
      <c r="P23" s="521" t="str">
        <f ca="1">IF(OR(INDIRECT("'update Helper'!K"&amp;AI23+1)="",O23&lt;&gt;0,O24&lt;&gt;0),IF(IFERROR((O23/O24),"")="","",(O23/O24)),INDIRECT("'update Helper'!K"&amp;AI23+1)/100)</f>
        <v/>
      </c>
      <c r="Q23" s="519"/>
      <c r="R23" s="507"/>
      <c r="S23" s="418"/>
      <c r="T23" s="521" t="str">
        <f ca="1">IF(OR(INDIRECT("'update Helper'!K"&amp;AI23+2)="",S23&lt;&gt;0,S24&lt;&gt;0),IF(IFERROR((S23/S24),"")="","",(S23/S24)),INDIRECT("'update Helper'!K"&amp;AI23+2)/100)</f>
        <v/>
      </c>
      <c r="U23" s="519"/>
      <c r="V23" s="507"/>
      <c r="W23" s="418"/>
      <c r="X23" s="521" t="str">
        <f ca="1">IF(OR(INDIRECT("'update Helper'!K"&amp;AI23+3)="",W23&lt;&gt;0,W24&lt;&gt;0),IF(IFERROR((W23/W24),"")="","",(W23/W24)),INDIRECT("'update Helper'!K"&amp;AI23+3)/100)</f>
        <v/>
      </c>
      <c r="Y23" s="519"/>
      <c r="Z23" s="507"/>
      <c r="AA23" s="507"/>
      <c r="AB23" s="505"/>
      <c r="AC23" s="505"/>
      <c r="AD23" s="505"/>
      <c r="AE23" s="258" t="str">
        <f t="array" ref="AE23">IFERROR(IF(INDEX('Reference Records'!$D$4:$D$12,MATCH(LEFT(B23,255),LEFT('Reference Records'!$C$4:$C$12,255),0))=0,"",INDEX('Reference Records'!$D$4:$D$12,MATCH(LEFT(B23,255),LEFT('Reference Records'!$C$4:$C$12,255),0))),"")</f>
        <v/>
      </c>
      <c r="AF23" s="504" t="str">
        <f>IF(H23&lt;&gt;"",B23&amp;C23,"")</f>
        <v/>
      </c>
      <c r="AG23" s="504" t="b">
        <f>IF(OR(B23&lt;&gt;"",C23&lt;&gt;""),TRUE,FALSE)</f>
        <v>0</v>
      </c>
      <c r="AH23" s="219" t="str">
        <f t="array" ref="AH23">IFERROR(IF(INDEX('Reference Records'!$G$4:$G$12,MATCH(LEFT(B23,255),LEFT('Reference Records'!$C$4:$C$12,255),0))=0,"",INDEX('Reference Records'!$G$4:$G$12,MATCH(LEFT(B23,255),LEFT('Reference Records'!$C$4:$C$12,255),0))),"")</f>
        <v/>
      </c>
      <c r="AI23" s="175">
        <f ca="1">AI21+'update Helper'!$U$2</f>
        <v>82</v>
      </c>
      <c r="AJ23" s="258">
        <f t="shared" ref="AJ23" si="5">AJ21+1</f>
        <v>11</v>
      </c>
      <c r="AL23" s="258" t="str">
        <f ca="1">IFERROR(IF(INDIRECT("'update Helper'!O"&amp;AJ23)=0,"",IFERROR(VLOOKUP(INDIRECT("'update Helper'!O"&amp;AJ23),'Account Role'!A$1:B$11,2,0),IFERROR(VLOOKUP(INDIRECT("'update Helper'!N"&amp;AJ23),'Overview - Section A'!J$25:P119,7,0),""))),"")</f>
        <v/>
      </c>
    </row>
    <row r="24" spans="1:38" s="258" customFormat="1" ht="30" customHeight="1" x14ac:dyDescent="0.35">
      <c r="A24" s="515"/>
      <c r="B24" s="508"/>
      <c r="C24" s="508"/>
      <c r="D24" s="206"/>
      <c r="E24" s="510"/>
      <c r="F24" s="506"/>
      <c r="G24" s="508"/>
      <c r="H24" s="523"/>
      <c r="I24" s="506"/>
      <c r="J24" s="506"/>
      <c r="K24" s="206"/>
      <c r="L24" s="510"/>
      <c r="M24" s="520"/>
      <c r="N24" s="508"/>
      <c r="O24" s="206"/>
      <c r="P24" s="510"/>
      <c r="Q24" s="520"/>
      <c r="R24" s="508"/>
      <c r="S24" s="206"/>
      <c r="T24" s="510"/>
      <c r="U24" s="520"/>
      <c r="V24" s="508"/>
      <c r="W24" s="206"/>
      <c r="X24" s="510"/>
      <c r="Y24" s="520"/>
      <c r="Z24" s="508"/>
      <c r="AA24" s="508"/>
      <c r="AB24" s="506"/>
      <c r="AC24" s="506"/>
      <c r="AD24" s="506"/>
      <c r="AF24" s="504"/>
      <c r="AG24" s="504"/>
      <c r="AH24" s="219"/>
    </row>
    <row r="25" spans="1:38" s="258" customFormat="1" ht="30" customHeight="1" x14ac:dyDescent="0.35">
      <c r="A25" s="514">
        <v>9</v>
      </c>
      <c r="B25" s="507"/>
      <c r="C25" s="507"/>
      <c r="D25" s="418"/>
      <c r="E25" s="509" t="str">
        <f ca="1">IF(OR(INDIRECT("'update Helper'!D"&amp;AJ25)="",D25&lt;&gt;0,D26&lt;&gt;0),IF(IFERROR((D25/D26),"")="","",(D25/D26)),INDIRECT("'update Helper'!D"&amp;AJ25)/100)</f>
        <v/>
      </c>
      <c r="F25" s="505"/>
      <c r="G25" s="507"/>
      <c r="H25" s="522" t="str">
        <f>AE25</f>
        <v/>
      </c>
      <c r="I25" s="505"/>
      <c r="J25" s="505"/>
      <c r="K25" s="418"/>
      <c r="L25" s="521" t="str">
        <f ca="1">IF(OR(INDIRECT("'update Helper'!K"&amp;AI25)="",K25&lt;&gt;0,K26&lt;&gt;0),IF(IFERROR((K25/K26),"")="","",(K25/K26)),INDIRECT("'update Helper'!K"&amp;AI25)/100)</f>
        <v/>
      </c>
      <c r="M25" s="519"/>
      <c r="N25" s="507"/>
      <c r="O25" s="418"/>
      <c r="P25" s="521" t="str">
        <f ca="1">IF(OR(INDIRECT("'update Helper'!K"&amp;AI25+1)="",O25&lt;&gt;0,O26&lt;&gt;0),IF(IFERROR((O25/O26),"")="","",(O25/O26)),INDIRECT("'update Helper'!K"&amp;AI25+1)/100)</f>
        <v/>
      </c>
      <c r="Q25" s="519"/>
      <c r="R25" s="507"/>
      <c r="S25" s="418"/>
      <c r="T25" s="521" t="str">
        <f ca="1">IF(OR(INDIRECT("'update Helper'!K"&amp;AI25+2)="",S25&lt;&gt;0,S26&lt;&gt;0),IF(IFERROR((S25/S26),"")="","",(S25/S26)),INDIRECT("'update Helper'!K"&amp;AI25+2)/100)</f>
        <v/>
      </c>
      <c r="U25" s="519"/>
      <c r="V25" s="507"/>
      <c r="W25" s="418"/>
      <c r="X25" s="521" t="str">
        <f ca="1">IF(OR(INDIRECT("'update Helper'!K"&amp;AI25+3)="",W25&lt;&gt;0,W26&lt;&gt;0),IF(IFERROR((W25/W26),"")="","",(W25/W26)),INDIRECT("'update Helper'!K"&amp;AI25+3)/100)</f>
        <v/>
      </c>
      <c r="Y25" s="519"/>
      <c r="Z25" s="507"/>
      <c r="AA25" s="507"/>
      <c r="AB25" s="505"/>
      <c r="AC25" s="505"/>
      <c r="AD25" s="505"/>
      <c r="AE25" s="258" t="str">
        <f t="array" ref="AE25">IFERROR(IF(INDEX('Reference Records'!$D$4:$D$12,MATCH(LEFT(B25,255),LEFT('Reference Records'!$C$4:$C$12,255),0))=0,"",INDEX('Reference Records'!$D$4:$D$12,MATCH(LEFT(B25,255),LEFT('Reference Records'!$C$4:$C$12,255),0))),"")</f>
        <v/>
      </c>
      <c r="AF25" s="504" t="str">
        <f>IF(H25&lt;&gt;"",B25&amp;C25,"")</f>
        <v/>
      </c>
      <c r="AG25" s="504" t="b">
        <f>IF(OR(B25&lt;&gt;"",C25&lt;&gt;""),TRUE,FALSE)</f>
        <v>0</v>
      </c>
      <c r="AH25" s="219" t="str">
        <f t="array" ref="AH25">IFERROR(IF(INDEX('Reference Records'!$G$4:$G$12,MATCH(LEFT(B25,255),LEFT('Reference Records'!$C$4:$C$12,255),0))=0,"",INDEX('Reference Records'!$G$4:$G$12,MATCH(LEFT(B25,255),LEFT('Reference Records'!$C$4:$C$12,255),0))),"")</f>
        <v/>
      </c>
      <c r="AI25" s="175">
        <f ca="1">AI23+'update Helper'!$U$2</f>
        <v>88</v>
      </c>
      <c r="AJ25" s="258">
        <f t="shared" ref="AJ25" si="6">AJ23+1</f>
        <v>12</v>
      </c>
      <c r="AL25" s="258" t="str">
        <f ca="1">IFERROR(IF(INDIRECT("'update Helper'!O"&amp;AJ25)=0,"",IFERROR(VLOOKUP(INDIRECT("'update Helper'!O"&amp;AJ25),'Account Role'!A$1:B$11,2,0),IFERROR(VLOOKUP(INDIRECT("'update Helper'!N"&amp;AJ25),'Overview - Section A'!J$25:P121,7,0),""))),"")</f>
        <v/>
      </c>
    </row>
    <row r="26" spans="1:38" s="258" customFormat="1" ht="30" customHeight="1" x14ac:dyDescent="0.35">
      <c r="A26" s="515"/>
      <c r="B26" s="508"/>
      <c r="C26" s="508"/>
      <c r="D26" s="206"/>
      <c r="E26" s="510"/>
      <c r="F26" s="506"/>
      <c r="G26" s="508"/>
      <c r="H26" s="523"/>
      <c r="I26" s="506"/>
      <c r="J26" s="506"/>
      <c r="K26" s="206"/>
      <c r="L26" s="510"/>
      <c r="M26" s="520"/>
      <c r="N26" s="508"/>
      <c r="O26" s="206"/>
      <c r="P26" s="510"/>
      <c r="Q26" s="520"/>
      <c r="R26" s="508"/>
      <c r="S26" s="206"/>
      <c r="T26" s="510"/>
      <c r="U26" s="520"/>
      <c r="V26" s="508"/>
      <c r="W26" s="206"/>
      <c r="X26" s="510"/>
      <c r="Y26" s="520"/>
      <c r="Z26" s="508"/>
      <c r="AA26" s="508"/>
      <c r="AB26" s="506"/>
      <c r="AC26" s="506"/>
      <c r="AD26" s="506"/>
      <c r="AF26" s="504"/>
      <c r="AG26" s="504"/>
      <c r="AH26" s="219"/>
    </row>
    <row r="27" spans="1:38" s="258" customFormat="1" ht="30" customHeight="1" x14ac:dyDescent="0.35">
      <c r="A27" s="514">
        <v>10</v>
      </c>
      <c r="B27" s="507"/>
      <c r="C27" s="507"/>
      <c r="D27" s="418"/>
      <c r="E27" s="509" t="str">
        <f ca="1">IF(OR(INDIRECT("'update Helper'!D"&amp;AJ27)="",D27&lt;&gt;0,D28&lt;&gt;0),IF(IFERROR((D27/D28),"")="","",(D27/D28)),INDIRECT("'update Helper'!D"&amp;AJ27)/100)</f>
        <v/>
      </c>
      <c r="F27" s="505"/>
      <c r="G27" s="507"/>
      <c r="H27" s="522" t="str">
        <f>AE27</f>
        <v/>
      </c>
      <c r="I27" s="505"/>
      <c r="J27" s="505"/>
      <c r="K27" s="418"/>
      <c r="L27" s="521" t="str">
        <f ca="1">IF(OR(INDIRECT("'update Helper'!K"&amp;AI27)="",K27&lt;&gt;0,K28&lt;&gt;0),IF(IFERROR((K27/K28),"")="","",(K27/K28)),INDIRECT("'update Helper'!K"&amp;AI27)/100)</f>
        <v/>
      </c>
      <c r="M27" s="519"/>
      <c r="N27" s="507"/>
      <c r="O27" s="418"/>
      <c r="P27" s="521" t="str">
        <f ca="1">IF(OR(INDIRECT("'update Helper'!K"&amp;AI27+1)="",O27&lt;&gt;0,O28&lt;&gt;0),IF(IFERROR((O27/O28),"")="","",(O27/O28)),INDIRECT("'update Helper'!K"&amp;AI27+1)/100)</f>
        <v/>
      </c>
      <c r="Q27" s="519"/>
      <c r="R27" s="507"/>
      <c r="S27" s="418"/>
      <c r="T27" s="521" t="str">
        <f ca="1">IF(OR(INDIRECT("'update Helper'!K"&amp;AI27+2)="",S27&lt;&gt;0,S28&lt;&gt;0),IF(IFERROR((S27/S28),"")="","",(S27/S28)),INDIRECT("'update Helper'!K"&amp;AI27+2)/100)</f>
        <v/>
      </c>
      <c r="U27" s="519"/>
      <c r="V27" s="507"/>
      <c r="W27" s="418"/>
      <c r="X27" s="521" t="str">
        <f ca="1">IF(OR(INDIRECT("'update Helper'!K"&amp;AI27+3)="",W27&lt;&gt;0,W28&lt;&gt;0),IF(IFERROR((W27/W28),"")="","",(W27/W28)),INDIRECT("'update Helper'!K"&amp;AI27+3)/100)</f>
        <v/>
      </c>
      <c r="Y27" s="519"/>
      <c r="Z27" s="507"/>
      <c r="AA27" s="507"/>
      <c r="AB27" s="505"/>
      <c r="AC27" s="505"/>
      <c r="AD27" s="505"/>
      <c r="AE27" s="258" t="str">
        <f t="array" ref="AE27">IFERROR(IF(INDEX('Reference Records'!$D$4:$D$12,MATCH(LEFT(B27,255),LEFT('Reference Records'!$C$4:$C$12,255),0))=0,"",INDEX('Reference Records'!$D$4:$D$12,MATCH(LEFT(B27,255),LEFT('Reference Records'!$C$4:$C$12,255),0))),"")</f>
        <v/>
      </c>
      <c r="AF27" s="504" t="str">
        <f>IF(H27&lt;&gt;"",B27&amp;C27,"")</f>
        <v/>
      </c>
      <c r="AG27" s="504" t="b">
        <f>IF(OR(B27&lt;&gt;"",C27&lt;&gt;""),TRUE,FALSE)</f>
        <v>0</v>
      </c>
      <c r="AH27" s="219" t="str">
        <f t="array" ref="AH27">IFERROR(IF(INDEX('Reference Records'!$G$4:$G$12,MATCH(LEFT(B27,255),LEFT('Reference Records'!$C$4:$C$12,255),0))=0,"",INDEX('Reference Records'!$G$4:$G$12,MATCH(LEFT(B27,255),LEFT('Reference Records'!$C$4:$C$12,255),0))),"")</f>
        <v/>
      </c>
      <c r="AI27" s="175">
        <f ca="1">AI25+'update Helper'!$U$2</f>
        <v>94</v>
      </c>
      <c r="AJ27" s="258">
        <f t="shared" ref="AJ27" si="7">AJ25+1</f>
        <v>13</v>
      </c>
      <c r="AL27" s="258" t="str">
        <f ca="1">IFERROR(IF(INDIRECT("'update Helper'!O"&amp;AJ27)=0,"",IFERROR(VLOOKUP(INDIRECT("'update Helper'!O"&amp;AJ27),'Account Role'!A$1:B$11,2,0),IFERROR(VLOOKUP(INDIRECT("'update Helper'!N"&amp;AJ27),'Overview - Section A'!J$25:P123,7,0),""))),"")</f>
        <v/>
      </c>
    </row>
    <row r="28" spans="1:38" s="258" customFormat="1" ht="30" customHeight="1" x14ac:dyDescent="0.35">
      <c r="A28" s="515"/>
      <c r="B28" s="508"/>
      <c r="C28" s="508"/>
      <c r="D28" s="206"/>
      <c r="E28" s="510"/>
      <c r="F28" s="506"/>
      <c r="G28" s="508"/>
      <c r="H28" s="523"/>
      <c r="I28" s="506"/>
      <c r="J28" s="506"/>
      <c r="K28" s="206"/>
      <c r="L28" s="510"/>
      <c r="M28" s="520"/>
      <c r="N28" s="508"/>
      <c r="O28" s="206"/>
      <c r="P28" s="510"/>
      <c r="Q28" s="520"/>
      <c r="R28" s="508"/>
      <c r="S28" s="206"/>
      <c r="T28" s="510"/>
      <c r="U28" s="520"/>
      <c r="V28" s="508"/>
      <c r="W28" s="206"/>
      <c r="X28" s="510"/>
      <c r="Y28" s="520"/>
      <c r="Z28" s="508"/>
      <c r="AA28" s="508"/>
      <c r="AB28" s="506"/>
      <c r="AC28" s="506"/>
      <c r="AD28" s="506"/>
      <c r="AF28" s="504"/>
      <c r="AG28" s="504"/>
      <c r="AH28" s="219"/>
    </row>
    <row r="29" spans="1:38" s="258" customFormat="1" ht="30" customHeight="1" x14ac:dyDescent="0.35">
      <c r="A29" s="514">
        <v>11</v>
      </c>
      <c r="B29" s="507"/>
      <c r="C29" s="507"/>
      <c r="D29" s="418"/>
      <c r="E29" s="509" t="str">
        <f ca="1">IF(OR(INDIRECT("'update Helper'!D"&amp;AJ29)="",D29&lt;&gt;0,D30&lt;&gt;0),IF(IFERROR((D29/D30),"")="","",(D29/D30)),INDIRECT("'update Helper'!D"&amp;AJ29)/100)</f>
        <v/>
      </c>
      <c r="F29" s="505"/>
      <c r="G29" s="507"/>
      <c r="H29" s="522" t="str">
        <f>AE29</f>
        <v/>
      </c>
      <c r="I29" s="505"/>
      <c r="J29" s="505"/>
      <c r="K29" s="418"/>
      <c r="L29" s="521" t="str">
        <f ca="1">IF(OR(INDIRECT("'update Helper'!K"&amp;AI29)="",K29&lt;&gt;0,K30&lt;&gt;0),IF(IFERROR((K29/K30),"")="","",(K29/K30)),INDIRECT("'update Helper'!K"&amp;AI29)/100)</f>
        <v/>
      </c>
      <c r="M29" s="519"/>
      <c r="N29" s="507"/>
      <c r="O29" s="418"/>
      <c r="P29" s="521" t="str">
        <f ca="1">IF(OR(INDIRECT("'update Helper'!K"&amp;AI29+1)="",O29&lt;&gt;0,O30&lt;&gt;0),IF(IFERROR((O29/O30),"")="","",(O29/O30)),INDIRECT("'update Helper'!K"&amp;AI29+1)/100)</f>
        <v/>
      </c>
      <c r="Q29" s="519"/>
      <c r="R29" s="507"/>
      <c r="S29" s="418"/>
      <c r="T29" s="521" t="str">
        <f ca="1">IF(OR(INDIRECT("'update Helper'!K"&amp;AI29+2)="",S29&lt;&gt;0,S30&lt;&gt;0),IF(IFERROR((S29/S30),"")="","",(S29/S30)),INDIRECT("'update Helper'!K"&amp;AI29+2)/100)</f>
        <v/>
      </c>
      <c r="U29" s="519"/>
      <c r="V29" s="507"/>
      <c r="W29" s="418"/>
      <c r="X29" s="521" t="str">
        <f ca="1">IF(OR(INDIRECT("'update Helper'!K"&amp;AI29+3)="",W29&lt;&gt;0,W30&lt;&gt;0),IF(IFERROR((W29/W30),"")="","",(W29/W30)),INDIRECT("'update Helper'!K"&amp;AI29+3)/100)</f>
        <v/>
      </c>
      <c r="Y29" s="519"/>
      <c r="Z29" s="507"/>
      <c r="AA29" s="507"/>
      <c r="AB29" s="505"/>
      <c r="AC29" s="505"/>
      <c r="AD29" s="505"/>
      <c r="AE29" s="258" t="str">
        <f t="array" ref="AE29">IFERROR(IF(INDEX('Reference Records'!$D$4:$D$12,MATCH(LEFT(B29,255),LEFT('Reference Records'!$C$4:$C$12,255),0))=0,"",INDEX('Reference Records'!$D$4:$D$12,MATCH(LEFT(B29,255),LEFT('Reference Records'!$C$4:$C$12,255),0))),"")</f>
        <v/>
      </c>
      <c r="AF29" s="504" t="str">
        <f>IF(H29&lt;&gt;"",B29&amp;C29,"")</f>
        <v/>
      </c>
      <c r="AG29" s="504" t="b">
        <f>IF(OR(B29&lt;&gt;"",C29&lt;&gt;""),TRUE,FALSE)</f>
        <v>0</v>
      </c>
      <c r="AH29" s="219" t="str">
        <f t="array" ref="AH29">IFERROR(IF(INDEX('Reference Records'!$G$4:$G$12,MATCH(LEFT(B29,255),LEFT('Reference Records'!$C$4:$C$12,255),0))=0,"",INDEX('Reference Records'!$G$4:$G$12,MATCH(LEFT(B29,255),LEFT('Reference Records'!$C$4:$C$12,255),0))),"")</f>
        <v/>
      </c>
      <c r="AI29" s="175">
        <f ca="1">AI27+'update Helper'!$U$2</f>
        <v>100</v>
      </c>
      <c r="AJ29" s="258">
        <f t="shared" ref="AJ29" si="8">AJ27+1</f>
        <v>14</v>
      </c>
      <c r="AL29" s="258" t="str">
        <f ca="1">IFERROR(IF(INDIRECT("'update Helper'!O"&amp;AJ29)=0,"",IFERROR(VLOOKUP(INDIRECT("'update Helper'!O"&amp;AJ29),'Account Role'!A$1:B$11,2,0),IFERROR(VLOOKUP(INDIRECT("'update Helper'!N"&amp;AJ29),'Overview - Section A'!J$25:P175,7,0),""))),"")</f>
        <v/>
      </c>
    </row>
    <row r="30" spans="1:38" s="258" customFormat="1" ht="30" customHeight="1" x14ac:dyDescent="0.35">
      <c r="A30" s="515"/>
      <c r="B30" s="508"/>
      <c r="C30" s="508"/>
      <c r="D30" s="206"/>
      <c r="E30" s="510"/>
      <c r="F30" s="506"/>
      <c r="G30" s="508"/>
      <c r="H30" s="523"/>
      <c r="I30" s="506"/>
      <c r="J30" s="506"/>
      <c r="K30" s="206"/>
      <c r="L30" s="510"/>
      <c r="M30" s="520"/>
      <c r="N30" s="508"/>
      <c r="O30" s="206"/>
      <c r="P30" s="510"/>
      <c r="Q30" s="520"/>
      <c r="R30" s="508"/>
      <c r="S30" s="206"/>
      <c r="T30" s="510"/>
      <c r="U30" s="520"/>
      <c r="V30" s="508"/>
      <c r="W30" s="206"/>
      <c r="X30" s="510"/>
      <c r="Y30" s="520"/>
      <c r="Z30" s="508"/>
      <c r="AA30" s="508"/>
      <c r="AB30" s="506"/>
      <c r="AC30" s="506"/>
      <c r="AD30" s="506"/>
      <c r="AF30" s="504"/>
      <c r="AG30" s="504"/>
      <c r="AH30" s="219"/>
    </row>
    <row r="31" spans="1:38" s="258" customFormat="1" ht="30" customHeight="1" x14ac:dyDescent="0.35">
      <c r="A31" s="514">
        <v>12</v>
      </c>
      <c r="B31" s="507"/>
      <c r="C31" s="507"/>
      <c r="D31" s="418"/>
      <c r="E31" s="509" t="str">
        <f ca="1">IF(OR(INDIRECT("'update Helper'!D"&amp;AJ31)="",D31&lt;&gt;0,D32&lt;&gt;0),IF(IFERROR((D31/D32),"")="","",(D31/D32)),INDIRECT("'update Helper'!D"&amp;AJ31)/100)</f>
        <v/>
      </c>
      <c r="F31" s="505"/>
      <c r="G31" s="507"/>
      <c r="H31" s="522" t="str">
        <f>AE31</f>
        <v/>
      </c>
      <c r="I31" s="505"/>
      <c r="J31" s="505"/>
      <c r="K31" s="418"/>
      <c r="L31" s="521" t="str">
        <f ca="1">IF(OR(INDIRECT("'update Helper'!K"&amp;AI31)="",K31&lt;&gt;0,K32&lt;&gt;0),IF(IFERROR((K31/K32),"")="","",(K31/K32)),INDIRECT("'update Helper'!K"&amp;AI31)/100)</f>
        <v/>
      </c>
      <c r="M31" s="519"/>
      <c r="N31" s="507"/>
      <c r="O31" s="418"/>
      <c r="P31" s="521" t="str">
        <f ca="1">IF(OR(INDIRECT("'update Helper'!K"&amp;AI31+1)="",O31&lt;&gt;0,O32&lt;&gt;0),IF(IFERROR((O31/O32),"")="","",(O31/O32)),INDIRECT("'update Helper'!K"&amp;AI31+1)/100)</f>
        <v/>
      </c>
      <c r="Q31" s="519"/>
      <c r="R31" s="507"/>
      <c r="S31" s="418"/>
      <c r="T31" s="521" t="str">
        <f ca="1">IF(OR(INDIRECT("'update Helper'!K"&amp;AI31+2)="",S31&lt;&gt;0,S32&lt;&gt;0),IF(IFERROR((S31/S32),"")="","",(S31/S32)),INDIRECT("'update Helper'!K"&amp;AI31+2)/100)</f>
        <v/>
      </c>
      <c r="U31" s="519"/>
      <c r="V31" s="507"/>
      <c r="W31" s="418"/>
      <c r="X31" s="521" t="str">
        <f ca="1">IF(OR(INDIRECT("'update Helper'!K"&amp;AI31+3)="",W31&lt;&gt;0,W32&lt;&gt;0),IF(IFERROR((W31/W32),"")="","",(W31/W32)),INDIRECT("'update Helper'!K"&amp;AI31+3)/100)</f>
        <v/>
      </c>
      <c r="Y31" s="519"/>
      <c r="Z31" s="507"/>
      <c r="AA31" s="507"/>
      <c r="AB31" s="505"/>
      <c r="AC31" s="505"/>
      <c r="AD31" s="505"/>
      <c r="AE31" s="258" t="str">
        <f t="array" ref="AE31">IFERROR(IF(INDEX('Reference Records'!$D$4:$D$12,MATCH(LEFT(B31,255),LEFT('Reference Records'!$C$4:$C$12,255),0))=0,"",INDEX('Reference Records'!$D$4:$D$12,MATCH(LEFT(B31,255),LEFT('Reference Records'!$C$4:$C$12,255),0))),"")</f>
        <v/>
      </c>
      <c r="AF31" s="504" t="str">
        <f>IF(H31&lt;&gt;"",B31&amp;C31,"")</f>
        <v/>
      </c>
      <c r="AG31" s="504" t="b">
        <f>IF(OR(B31&lt;&gt;"",C31&lt;&gt;""),TRUE,FALSE)</f>
        <v>0</v>
      </c>
      <c r="AH31" s="219" t="str">
        <f t="array" ref="AH31">IFERROR(IF(INDEX('Reference Records'!$G$4:$G$12,MATCH(LEFT(B31,255),LEFT('Reference Records'!$C$4:$C$12,255),0))=0,"",INDEX('Reference Records'!$G$4:$G$12,MATCH(LEFT(B31,255),LEFT('Reference Records'!$C$4:$C$12,255),0))),"")</f>
        <v/>
      </c>
      <c r="AI31" s="175">
        <f ca="1">AI29+'update Helper'!$U$2</f>
        <v>106</v>
      </c>
      <c r="AJ31" s="258">
        <f t="shared" ref="AJ31" si="9">AJ29+1</f>
        <v>15</v>
      </c>
      <c r="AL31" s="258" t="str">
        <f ca="1">IFERROR(IF(INDIRECT("'update Helper'!O"&amp;AJ31)=0,"",IFERROR(VLOOKUP(INDIRECT("'update Helper'!O"&amp;AJ31),'Account Role'!A$1:B$11,2,0),IFERROR(VLOOKUP(INDIRECT("'update Helper'!N"&amp;AJ31),'Overview - Section A'!J$25:P177,7,0),""))),"")</f>
        <v/>
      </c>
    </row>
    <row r="32" spans="1:38" s="258" customFormat="1" ht="30" customHeight="1" x14ac:dyDescent="0.35">
      <c r="A32" s="515"/>
      <c r="B32" s="508"/>
      <c r="C32" s="508"/>
      <c r="D32" s="206"/>
      <c r="E32" s="510"/>
      <c r="F32" s="506"/>
      <c r="G32" s="508"/>
      <c r="H32" s="523"/>
      <c r="I32" s="506"/>
      <c r="J32" s="506"/>
      <c r="K32" s="206"/>
      <c r="L32" s="510"/>
      <c r="M32" s="520"/>
      <c r="N32" s="508"/>
      <c r="O32" s="206"/>
      <c r="P32" s="510"/>
      <c r="Q32" s="520"/>
      <c r="R32" s="508"/>
      <c r="S32" s="206"/>
      <c r="T32" s="510"/>
      <c r="U32" s="520"/>
      <c r="V32" s="508"/>
      <c r="W32" s="206"/>
      <c r="X32" s="510"/>
      <c r="Y32" s="520"/>
      <c r="Z32" s="508"/>
      <c r="AA32" s="508"/>
      <c r="AB32" s="506"/>
      <c r="AC32" s="506"/>
      <c r="AD32" s="506"/>
      <c r="AF32" s="504"/>
      <c r="AG32" s="504"/>
      <c r="AH32" s="219"/>
    </row>
    <row r="33" spans="1:43" s="258" customFormat="1" ht="30" customHeight="1" x14ac:dyDescent="0.35">
      <c r="A33" s="514">
        <v>13</v>
      </c>
      <c r="B33" s="507"/>
      <c r="C33" s="507"/>
      <c r="D33" s="418"/>
      <c r="E33" s="509" t="str">
        <f ca="1">IF(OR(INDIRECT("'update Helper'!D"&amp;AJ33)="",D33&lt;&gt;0,D34&lt;&gt;0),IF(IFERROR((D33/D34),"")="","",(D33/D34)),INDIRECT("'update Helper'!D"&amp;AJ33)/100)</f>
        <v/>
      </c>
      <c r="F33" s="505"/>
      <c r="G33" s="507"/>
      <c r="H33" s="522" t="str">
        <f>AE33</f>
        <v/>
      </c>
      <c r="I33" s="505"/>
      <c r="J33" s="505"/>
      <c r="K33" s="418"/>
      <c r="L33" s="521" t="str">
        <f ca="1">IF(OR(INDIRECT("'update Helper'!K"&amp;AI33)="",K33&lt;&gt;0,K34&lt;&gt;0),IF(IFERROR((K33/K34),"")="","",(K33/K34)),INDIRECT("'update Helper'!K"&amp;AI33)/100)</f>
        <v/>
      </c>
      <c r="M33" s="519"/>
      <c r="N33" s="507"/>
      <c r="O33" s="418"/>
      <c r="P33" s="521" t="str">
        <f ca="1">IF(OR(INDIRECT("'update Helper'!K"&amp;AI33+1)="",O33&lt;&gt;0,O34&lt;&gt;0),IF(IFERROR((O33/O34),"")="","",(O33/O34)),INDIRECT("'update Helper'!K"&amp;AI33+1)/100)</f>
        <v/>
      </c>
      <c r="Q33" s="519"/>
      <c r="R33" s="507"/>
      <c r="S33" s="418"/>
      <c r="T33" s="521" t="str">
        <f ca="1">IF(OR(INDIRECT("'update Helper'!K"&amp;AI33+2)="",S33&lt;&gt;0,S34&lt;&gt;0),IF(IFERROR((S33/S34),"")="","",(S33/S34)),INDIRECT("'update Helper'!K"&amp;AI33+2)/100)</f>
        <v/>
      </c>
      <c r="U33" s="519"/>
      <c r="V33" s="507"/>
      <c r="W33" s="418"/>
      <c r="X33" s="521" t="str">
        <f ca="1">IF(OR(INDIRECT("'update Helper'!K"&amp;AI33+3)="",W33&lt;&gt;0,W34&lt;&gt;0),IF(IFERROR((W33/W34),"")="","",(W33/W34)),INDIRECT("'update Helper'!K"&amp;AI33+3)/100)</f>
        <v/>
      </c>
      <c r="Y33" s="519"/>
      <c r="Z33" s="507"/>
      <c r="AA33" s="507"/>
      <c r="AB33" s="505"/>
      <c r="AC33" s="505"/>
      <c r="AD33" s="505"/>
      <c r="AE33" s="258" t="str">
        <f t="array" ref="AE33">IFERROR(IF(INDEX('Reference Records'!$D$4:$D$12,MATCH(LEFT(B33,255),LEFT('Reference Records'!$C$4:$C$12,255),0))=0,"",INDEX('Reference Records'!$D$4:$D$12,MATCH(LEFT(B33,255),LEFT('Reference Records'!$C$4:$C$12,255),0))),"")</f>
        <v/>
      </c>
      <c r="AF33" s="504" t="str">
        <f>IF(H33&lt;&gt;"",B33&amp;C33,"")</f>
        <v/>
      </c>
      <c r="AG33" s="504" t="b">
        <f>IF(OR(B33&lt;&gt;"",C33&lt;&gt;""),TRUE,FALSE)</f>
        <v>0</v>
      </c>
      <c r="AH33" s="219" t="str">
        <f t="array" ref="AH33">IFERROR(IF(INDEX('Reference Records'!$G$4:$G$12,MATCH(LEFT(B33,255),LEFT('Reference Records'!$C$4:$C$12,255),0))=0,"",INDEX('Reference Records'!$G$4:$G$12,MATCH(LEFT(B33,255),LEFT('Reference Records'!$C$4:$C$12,255),0))),"")</f>
        <v/>
      </c>
      <c r="AI33" s="175">
        <f ca="1">AI31+'update Helper'!$U$2</f>
        <v>112</v>
      </c>
      <c r="AJ33" s="258">
        <f t="shared" ref="AJ33" si="10">AJ31+1</f>
        <v>16</v>
      </c>
      <c r="AL33" s="258" t="str">
        <f ca="1">IFERROR(IF(INDIRECT("'update Helper'!O"&amp;AJ33)=0,"",IFERROR(VLOOKUP(INDIRECT("'update Helper'!O"&amp;AJ33),'Account Role'!A$1:B$11,2,0),IFERROR(VLOOKUP(INDIRECT("'update Helper'!N"&amp;AJ33),'Overview - Section A'!J$25:P179,7,0),""))),"")</f>
        <v/>
      </c>
    </row>
    <row r="34" spans="1:43" s="258" customFormat="1" ht="30" customHeight="1" x14ac:dyDescent="0.35">
      <c r="A34" s="515"/>
      <c r="B34" s="508"/>
      <c r="C34" s="508"/>
      <c r="D34" s="206"/>
      <c r="E34" s="510"/>
      <c r="F34" s="506"/>
      <c r="G34" s="508"/>
      <c r="H34" s="523"/>
      <c r="I34" s="506"/>
      <c r="J34" s="506"/>
      <c r="K34" s="206"/>
      <c r="L34" s="510"/>
      <c r="M34" s="520"/>
      <c r="N34" s="508"/>
      <c r="O34" s="206"/>
      <c r="P34" s="510"/>
      <c r="Q34" s="520"/>
      <c r="R34" s="508"/>
      <c r="S34" s="206"/>
      <c r="T34" s="510"/>
      <c r="U34" s="520"/>
      <c r="V34" s="508"/>
      <c r="W34" s="206"/>
      <c r="X34" s="510"/>
      <c r="Y34" s="520"/>
      <c r="Z34" s="508"/>
      <c r="AA34" s="508"/>
      <c r="AB34" s="506"/>
      <c r="AC34" s="506"/>
      <c r="AD34" s="506"/>
      <c r="AF34" s="504"/>
      <c r="AG34" s="504"/>
      <c r="AH34" s="219"/>
    </row>
    <row r="35" spans="1:43" s="258" customFormat="1" ht="30" customHeight="1" x14ac:dyDescent="0.35">
      <c r="A35" s="514">
        <v>14</v>
      </c>
      <c r="B35" s="507"/>
      <c r="C35" s="507"/>
      <c r="D35" s="418"/>
      <c r="E35" s="509" t="str">
        <f ca="1">IF(OR(INDIRECT("'update Helper'!D"&amp;AJ35)="",D35&lt;&gt;0,D36&lt;&gt;0),IF(IFERROR((D35/D36),"")="","",(D35/D36)),INDIRECT("'update Helper'!D"&amp;AJ35)/100)</f>
        <v/>
      </c>
      <c r="F35" s="505"/>
      <c r="G35" s="507"/>
      <c r="H35" s="522" t="str">
        <f>AE35</f>
        <v/>
      </c>
      <c r="I35" s="505"/>
      <c r="J35" s="505"/>
      <c r="K35" s="418"/>
      <c r="L35" s="521" t="str">
        <f ca="1">IF(OR(INDIRECT("'update Helper'!K"&amp;AI35)="",K35&lt;&gt;0,K36&lt;&gt;0),IF(IFERROR((K35/K36),"")="","",(K35/K36)),INDIRECT("'update Helper'!K"&amp;AI35)/100)</f>
        <v/>
      </c>
      <c r="M35" s="519"/>
      <c r="N35" s="507"/>
      <c r="O35" s="418"/>
      <c r="P35" s="521" t="str">
        <f ca="1">IF(OR(INDIRECT("'update Helper'!K"&amp;AI35+1)="",O35&lt;&gt;0,O36&lt;&gt;0),IF(IFERROR((O35/O36),"")="","",(O35/O36)),INDIRECT("'update Helper'!K"&amp;AI35+1)/100)</f>
        <v/>
      </c>
      <c r="Q35" s="519"/>
      <c r="R35" s="507"/>
      <c r="S35" s="418"/>
      <c r="T35" s="521" t="str">
        <f ca="1">IF(OR(INDIRECT("'update Helper'!K"&amp;AI35+2)="",S35&lt;&gt;0,S36&lt;&gt;0),IF(IFERROR((S35/S36),"")="","",(S35/S36)),INDIRECT("'update Helper'!K"&amp;AI35+2)/100)</f>
        <v/>
      </c>
      <c r="U35" s="519"/>
      <c r="V35" s="507"/>
      <c r="W35" s="418"/>
      <c r="X35" s="521" t="str">
        <f ca="1">IF(OR(INDIRECT("'update Helper'!K"&amp;AI35+3)="",W35&lt;&gt;0,W36&lt;&gt;0),IF(IFERROR((W35/W36),"")="","",(W35/W36)),INDIRECT("'update Helper'!K"&amp;AI35+3)/100)</f>
        <v/>
      </c>
      <c r="Y35" s="519"/>
      <c r="Z35" s="507"/>
      <c r="AA35" s="507"/>
      <c r="AB35" s="505"/>
      <c r="AC35" s="505"/>
      <c r="AD35" s="505"/>
      <c r="AE35" s="258" t="str">
        <f t="array" ref="AE35">IFERROR(IF(INDEX('Reference Records'!$D$4:$D$12,MATCH(LEFT(B35,255),LEFT('Reference Records'!$C$4:$C$12,255),0))=0,"",INDEX('Reference Records'!$D$4:$D$12,MATCH(LEFT(B35,255),LEFT('Reference Records'!$C$4:$C$12,255),0))),"")</f>
        <v/>
      </c>
      <c r="AF35" s="504" t="str">
        <f>IF(H35&lt;&gt;"",B35&amp;C35,"")</f>
        <v/>
      </c>
      <c r="AG35" s="504" t="b">
        <f>IF(OR(B35&lt;&gt;"",C35&lt;&gt;""),TRUE,FALSE)</f>
        <v>0</v>
      </c>
      <c r="AH35" s="219" t="str">
        <f t="array" ref="AH35">IFERROR(IF(INDEX('Reference Records'!$G$4:$G$12,MATCH(LEFT(B35,255),LEFT('Reference Records'!$C$4:$C$12,255),0))=0,"",INDEX('Reference Records'!$G$4:$G$12,MATCH(LEFT(B35,255),LEFT('Reference Records'!$C$4:$C$12,255),0))),"")</f>
        <v/>
      </c>
      <c r="AI35" s="175">
        <f ca="1">AI33+'update Helper'!$U$2</f>
        <v>118</v>
      </c>
      <c r="AJ35" s="258">
        <f t="shared" ref="AJ35" si="11">AJ33+1</f>
        <v>17</v>
      </c>
      <c r="AL35" s="258" t="str">
        <f ca="1">IFERROR(IF(INDIRECT("'update Helper'!O"&amp;AJ35)=0,"",IFERROR(VLOOKUP(INDIRECT("'update Helper'!O"&amp;AJ35),'Account Role'!A$1:B$11,2,0),IFERROR(VLOOKUP(INDIRECT("'update Helper'!N"&amp;AJ35),'Overview - Section A'!J$25:P181,7,0),""))),"")</f>
        <v/>
      </c>
    </row>
    <row r="36" spans="1:43" s="258" customFormat="1" ht="30" customHeight="1" x14ac:dyDescent="0.35">
      <c r="A36" s="515"/>
      <c r="B36" s="508"/>
      <c r="C36" s="508"/>
      <c r="D36" s="206"/>
      <c r="E36" s="510"/>
      <c r="F36" s="506"/>
      <c r="G36" s="508"/>
      <c r="H36" s="523"/>
      <c r="I36" s="506"/>
      <c r="J36" s="506"/>
      <c r="K36" s="206"/>
      <c r="L36" s="510"/>
      <c r="M36" s="520"/>
      <c r="N36" s="508"/>
      <c r="O36" s="206"/>
      <c r="P36" s="510"/>
      <c r="Q36" s="520"/>
      <c r="R36" s="508"/>
      <c r="S36" s="206"/>
      <c r="T36" s="510"/>
      <c r="U36" s="520"/>
      <c r="V36" s="508"/>
      <c r="W36" s="206"/>
      <c r="X36" s="510"/>
      <c r="Y36" s="520"/>
      <c r="Z36" s="508"/>
      <c r="AA36" s="508"/>
      <c r="AB36" s="506"/>
      <c r="AC36" s="506"/>
      <c r="AD36" s="506"/>
      <c r="AF36" s="504"/>
      <c r="AG36" s="504"/>
      <c r="AH36" s="219"/>
    </row>
    <row r="37" spans="1:43" s="258" customFormat="1" ht="30" customHeight="1" x14ac:dyDescent="0.35">
      <c r="A37" s="514">
        <v>15</v>
      </c>
      <c r="B37" s="507"/>
      <c r="C37" s="507"/>
      <c r="D37" s="418"/>
      <c r="E37" s="509" t="str">
        <f ca="1">IF(OR(INDIRECT("'update Helper'!D"&amp;AJ37)="",D37&lt;&gt;0,D38&lt;&gt;0),IF(IFERROR((D37/D38),"")="","",(D37/D38)),INDIRECT("'update Helper'!D"&amp;AJ37)/100)</f>
        <v/>
      </c>
      <c r="F37" s="505"/>
      <c r="G37" s="507"/>
      <c r="H37" s="522" t="str">
        <f>AE37</f>
        <v/>
      </c>
      <c r="I37" s="505"/>
      <c r="J37" s="505"/>
      <c r="K37" s="418"/>
      <c r="L37" s="521" t="str">
        <f ca="1">IF(OR(INDIRECT("'update Helper'!K"&amp;AI37)="",K37&lt;&gt;0,K38&lt;&gt;0),IF(IFERROR((K37/K38),"")="","",(K37/K38)),INDIRECT("'update Helper'!K"&amp;AI37)/100)</f>
        <v/>
      </c>
      <c r="M37" s="519"/>
      <c r="N37" s="507"/>
      <c r="O37" s="418"/>
      <c r="P37" s="521" t="str">
        <f ca="1">IF(OR(INDIRECT("'update Helper'!K"&amp;AI37+1)="",O37&lt;&gt;0,O38&lt;&gt;0),IF(IFERROR((O37/O38),"")="","",(O37/O38)),INDIRECT("'update Helper'!K"&amp;AI37+1)/100)</f>
        <v/>
      </c>
      <c r="Q37" s="519"/>
      <c r="R37" s="507"/>
      <c r="S37" s="418"/>
      <c r="T37" s="521" t="str">
        <f ca="1">IF(OR(INDIRECT("'update Helper'!K"&amp;AI37+2)="",S37&lt;&gt;0,S38&lt;&gt;0),IF(IFERROR((S37/S38),"")="","",(S37/S38)),INDIRECT("'update Helper'!K"&amp;AI37+2)/100)</f>
        <v/>
      </c>
      <c r="U37" s="519"/>
      <c r="V37" s="507"/>
      <c r="W37" s="418"/>
      <c r="X37" s="521" t="str">
        <f ca="1">IF(OR(INDIRECT("'update Helper'!K"&amp;AI37+3)="",W37&lt;&gt;0,W38&lt;&gt;0),IF(IFERROR((W37/W38),"")="","",(W37/W38)),INDIRECT("'update Helper'!K"&amp;AI37+3)/100)</f>
        <v/>
      </c>
      <c r="Y37" s="519"/>
      <c r="Z37" s="507"/>
      <c r="AA37" s="507"/>
      <c r="AB37" s="505"/>
      <c r="AC37" s="505"/>
      <c r="AD37" s="505"/>
      <c r="AE37" s="258" t="str">
        <f t="array" ref="AE37">IFERROR(IF(INDEX('Reference Records'!$D$4:$D$12,MATCH(LEFT(B37,255),LEFT('Reference Records'!$C$4:$C$12,255),0))=0,"",INDEX('Reference Records'!$D$4:$D$12,MATCH(LEFT(B37,255),LEFT('Reference Records'!$C$4:$C$12,255),0))),"")</f>
        <v/>
      </c>
      <c r="AF37" s="504" t="str">
        <f>IF(H37&lt;&gt;"",B37&amp;C37,"")</f>
        <v/>
      </c>
      <c r="AG37" s="504" t="b">
        <f>IF(OR(B37&lt;&gt;"",C37&lt;&gt;""),TRUE,FALSE)</f>
        <v>0</v>
      </c>
      <c r="AH37" s="219" t="str">
        <f t="array" ref="AH37">IFERROR(IF(INDEX('Reference Records'!$G$4:$G$12,MATCH(LEFT(B37,255),LEFT('Reference Records'!$C$4:$C$12,255),0))=0,"",INDEX('Reference Records'!$G$4:$G$12,MATCH(LEFT(B37,255),LEFT('Reference Records'!$C$4:$C$12,255),0))),"")</f>
        <v/>
      </c>
      <c r="AI37" s="175">
        <f ca="1">AI35+'update Helper'!$U$2</f>
        <v>124</v>
      </c>
      <c r="AJ37" s="258">
        <f t="shared" ref="AJ37" si="12">AJ35+1</f>
        <v>18</v>
      </c>
      <c r="AL37" s="258" t="str">
        <f ca="1">IFERROR(IF(INDIRECT("'update Helper'!O"&amp;AJ37)=0,"",IFERROR(VLOOKUP(INDIRECT("'update Helper'!O"&amp;AJ37),'Account Role'!A$1:B$11,2,0),IFERROR(VLOOKUP(INDIRECT("'update Helper'!N"&amp;AJ37),'Overview - Section A'!J$25:P183,7,0),""))),"")</f>
        <v/>
      </c>
    </row>
    <row r="38" spans="1:43" s="258" customFormat="1" ht="30" customHeight="1" x14ac:dyDescent="0.35">
      <c r="A38" s="515"/>
      <c r="B38" s="508"/>
      <c r="C38" s="508"/>
      <c r="D38" s="206"/>
      <c r="E38" s="510"/>
      <c r="F38" s="506"/>
      <c r="G38" s="508"/>
      <c r="H38" s="523"/>
      <c r="I38" s="506"/>
      <c r="J38" s="506"/>
      <c r="K38" s="206"/>
      <c r="L38" s="510"/>
      <c r="M38" s="520"/>
      <c r="N38" s="508"/>
      <c r="O38" s="206"/>
      <c r="P38" s="510"/>
      <c r="Q38" s="520"/>
      <c r="R38" s="508"/>
      <c r="S38" s="206"/>
      <c r="T38" s="510"/>
      <c r="U38" s="520"/>
      <c r="V38" s="508"/>
      <c r="W38" s="206"/>
      <c r="X38" s="510"/>
      <c r="Y38" s="520"/>
      <c r="Z38" s="508"/>
      <c r="AA38" s="508"/>
      <c r="AB38" s="506"/>
      <c r="AC38" s="506"/>
      <c r="AD38" s="506"/>
      <c r="AF38" s="504"/>
      <c r="AG38" s="504"/>
      <c r="AH38" s="219"/>
    </row>
    <row r="39" spans="1:43" s="258" customFormat="1" ht="30" customHeight="1" x14ac:dyDescent="0.35">
      <c r="D39" s="175"/>
    </row>
    <row r="40" spans="1:43" s="258" customFormat="1" ht="30" customHeight="1" x14ac:dyDescent="0.35">
      <c r="D40" s="175"/>
    </row>
    <row r="41" spans="1:43" s="258" customFormat="1" ht="30" customHeight="1" x14ac:dyDescent="0.35">
      <c r="D41" s="175"/>
    </row>
    <row r="42" spans="1:43" s="258" customFormat="1" ht="30" customHeight="1" x14ac:dyDescent="0.35">
      <c r="D42" s="175"/>
    </row>
    <row r="43" spans="1:43" s="258" customFormat="1" ht="30" customHeight="1" x14ac:dyDescent="0.35">
      <c r="D43" s="175"/>
    </row>
    <row r="44" spans="1:43" s="258" customFormat="1" ht="30" customHeight="1" x14ac:dyDescent="0.35">
      <c r="D44" s="175"/>
    </row>
    <row r="45" spans="1:43" s="258" customFormat="1" ht="30" customHeight="1" x14ac:dyDescent="0.35">
      <c r="D45" s="175"/>
    </row>
    <row r="46" spans="1:43" s="258" customFormat="1" ht="30" customHeight="1" x14ac:dyDescent="0.35">
      <c r="D46" s="175"/>
    </row>
    <row r="47" spans="1:43" s="258" customFormat="1" ht="30" customHeight="1" x14ac:dyDescent="0.35">
      <c r="A47"/>
      <c r="B47"/>
      <c r="C47" s="188"/>
      <c r="D47" s="175"/>
      <c r="AB47"/>
      <c r="AC47"/>
      <c r="AD47"/>
      <c r="AE47"/>
      <c r="AF47"/>
      <c r="AG47"/>
      <c r="AH47"/>
      <c r="AI47"/>
      <c r="AJ47"/>
      <c r="AK47"/>
      <c r="AL47"/>
      <c r="AM47"/>
      <c r="AN47"/>
      <c r="AO47"/>
      <c r="AP47"/>
      <c r="AQ47"/>
    </row>
    <row r="48" spans="1:43" s="258" customFormat="1" ht="30" customHeight="1" x14ac:dyDescent="0.35">
      <c r="A48"/>
      <c r="B48"/>
      <c r="C48" s="188"/>
      <c r="D48" s="175"/>
      <c r="AB48"/>
      <c r="AC48"/>
      <c r="AD48"/>
      <c r="AE48"/>
      <c r="AF48"/>
      <c r="AG48"/>
      <c r="AH48"/>
      <c r="AI48"/>
      <c r="AJ48"/>
      <c r="AK48"/>
      <c r="AL48"/>
      <c r="AM48"/>
      <c r="AN48"/>
      <c r="AO48"/>
      <c r="AP48"/>
      <c r="AQ48"/>
    </row>
    <row r="49" spans="1:43" s="258" customFormat="1" ht="30" customHeight="1" x14ac:dyDescent="0.35">
      <c r="A49"/>
      <c r="B49"/>
      <c r="C49" s="188"/>
      <c r="D49" s="175"/>
      <c r="AB49"/>
      <c r="AC49"/>
      <c r="AD49"/>
      <c r="AE49"/>
      <c r="AF49"/>
      <c r="AG49"/>
      <c r="AH49"/>
      <c r="AI49"/>
      <c r="AJ49"/>
      <c r="AK49"/>
      <c r="AL49"/>
      <c r="AM49"/>
      <c r="AN49"/>
      <c r="AO49"/>
      <c r="AP49"/>
      <c r="AQ49"/>
    </row>
    <row r="50" spans="1:43" s="258" customFormat="1" ht="30" customHeight="1" x14ac:dyDescent="0.35">
      <c r="A50"/>
      <c r="B50"/>
      <c r="C50" s="188"/>
      <c r="D50" s="175"/>
      <c r="AB50"/>
      <c r="AC50"/>
      <c r="AD50"/>
      <c r="AE50"/>
      <c r="AF50"/>
      <c r="AG50"/>
      <c r="AH50"/>
      <c r="AI50"/>
      <c r="AJ50"/>
      <c r="AK50"/>
      <c r="AL50"/>
      <c r="AM50"/>
      <c r="AN50"/>
      <c r="AO50"/>
      <c r="AP50"/>
      <c r="AQ50"/>
    </row>
    <row r="51" spans="1:43" ht="30" customHeight="1" x14ac:dyDescent="0.35">
      <c r="D51" s="175"/>
    </row>
    <row r="52" spans="1:43" ht="30" customHeight="1" x14ac:dyDescent="0.35">
      <c r="D52" s="175"/>
    </row>
    <row r="53" spans="1:43" ht="30" customHeight="1" x14ac:dyDescent="0.35">
      <c r="D53" s="175"/>
    </row>
    <row r="54" spans="1:43" ht="30" customHeight="1" x14ac:dyDescent="0.35">
      <c r="D54" s="175"/>
    </row>
    <row r="55" spans="1:43" ht="30" customHeight="1" x14ac:dyDescent="0.35">
      <c r="D55" s="175"/>
    </row>
    <row r="56" spans="1:43" ht="30" customHeight="1" x14ac:dyDescent="0.35">
      <c r="D56" s="175"/>
    </row>
    <row r="57" spans="1:43" ht="30" customHeight="1" x14ac:dyDescent="0.35">
      <c r="D57" s="175"/>
    </row>
    <row r="58" spans="1:43" ht="30" customHeight="1" x14ac:dyDescent="0.35">
      <c r="D58" s="175"/>
    </row>
    <row r="59" spans="1:43" ht="30" customHeight="1" x14ac:dyDescent="0.35">
      <c r="D59" s="175"/>
    </row>
    <row r="60" spans="1:43" ht="30" customHeight="1" x14ac:dyDescent="0.35">
      <c r="D60" s="175"/>
    </row>
    <row r="61" spans="1:43" ht="30" customHeight="1" x14ac:dyDescent="0.35">
      <c r="D61" s="175"/>
    </row>
    <row r="62" spans="1:43" ht="30" customHeight="1" x14ac:dyDescent="0.35">
      <c r="D62" s="175"/>
    </row>
    <row r="63" spans="1:43" ht="30" customHeight="1" x14ac:dyDescent="0.35">
      <c r="D63" s="175"/>
    </row>
    <row r="64" spans="1:43" ht="30" customHeight="1" x14ac:dyDescent="0.35">
      <c r="D64" s="175"/>
    </row>
    <row r="65" spans="4:4" ht="30" customHeight="1" x14ac:dyDescent="0.35">
      <c r="D65" s="175"/>
    </row>
    <row r="66" spans="4:4" ht="30" customHeight="1" x14ac:dyDescent="0.35">
      <c r="D66" s="175"/>
    </row>
    <row r="67" spans="4:4" ht="30" customHeight="1" x14ac:dyDescent="0.35">
      <c r="D67" s="175"/>
    </row>
    <row r="68" spans="4:4" ht="30" customHeight="1" x14ac:dyDescent="0.35">
      <c r="D68" s="175"/>
    </row>
    <row r="69" spans="4:4" ht="30" customHeight="1" x14ac:dyDescent="0.35">
      <c r="D69" s="175"/>
    </row>
    <row r="70" spans="4:4" ht="30" customHeight="1" x14ac:dyDescent="0.35">
      <c r="D70" s="175"/>
    </row>
    <row r="71" spans="4:4" ht="30" customHeight="1" x14ac:dyDescent="0.35">
      <c r="D71" s="175"/>
    </row>
    <row r="72" spans="4:4" ht="30" customHeight="1" x14ac:dyDescent="0.35">
      <c r="D72" s="175"/>
    </row>
    <row r="73" spans="4:4" ht="30" customHeight="1" x14ac:dyDescent="0.35">
      <c r="D73" s="175"/>
    </row>
    <row r="74" spans="4:4" ht="30" customHeight="1" x14ac:dyDescent="0.35">
      <c r="D74" s="175"/>
    </row>
    <row r="75" spans="4:4" ht="30" customHeight="1" x14ac:dyDescent="0.35">
      <c r="D75" s="175"/>
    </row>
    <row r="76" spans="4:4" ht="30" customHeight="1" x14ac:dyDescent="0.35">
      <c r="D76" s="175"/>
    </row>
    <row r="77" spans="4:4" ht="30" customHeight="1" x14ac:dyDescent="0.35">
      <c r="D77" s="175"/>
    </row>
    <row r="78" spans="4:4" ht="30" customHeight="1" x14ac:dyDescent="0.35">
      <c r="D78" s="175"/>
    </row>
    <row r="79" spans="4:4" ht="30" customHeight="1" x14ac:dyDescent="0.35">
      <c r="D79" s="175"/>
    </row>
    <row r="80" spans="4:4" ht="30" customHeight="1" x14ac:dyDescent="0.35">
      <c r="D80" s="175"/>
    </row>
    <row r="81" spans="4:4" ht="30" customHeight="1" x14ac:dyDescent="0.35">
      <c r="D81" s="175"/>
    </row>
    <row r="82" spans="4:4" ht="30" customHeight="1" x14ac:dyDescent="0.35">
      <c r="D82" s="175"/>
    </row>
    <row r="83" spans="4:4" ht="30" customHeight="1" x14ac:dyDescent="0.35">
      <c r="D83" s="175"/>
    </row>
    <row r="84" spans="4:4" ht="30" customHeight="1" x14ac:dyDescent="0.35">
      <c r="D84" s="175"/>
    </row>
    <row r="85" spans="4:4" ht="30" customHeight="1" x14ac:dyDescent="0.35">
      <c r="D85" s="175"/>
    </row>
    <row r="86" spans="4:4" ht="30" customHeight="1" x14ac:dyDescent="0.35">
      <c r="D86" s="175"/>
    </row>
    <row r="87" spans="4:4" ht="30" customHeight="1" x14ac:dyDescent="0.35">
      <c r="D87" s="175"/>
    </row>
    <row r="88" spans="4:4" ht="30" customHeight="1" x14ac:dyDescent="0.35">
      <c r="D88" s="175"/>
    </row>
    <row r="89" spans="4:4" ht="30" customHeight="1" x14ac:dyDescent="0.35">
      <c r="D89" s="175"/>
    </row>
    <row r="90" spans="4:4" ht="30" customHeight="1" x14ac:dyDescent="0.35">
      <c r="D90" s="175"/>
    </row>
    <row r="91" spans="4:4" ht="30" customHeight="1" x14ac:dyDescent="0.35">
      <c r="D91" s="175"/>
    </row>
    <row r="92" spans="4:4" ht="30" customHeight="1" x14ac:dyDescent="0.35">
      <c r="D92" s="175"/>
    </row>
    <row r="93" spans="4:4" ht="30" customHeight="1" x14ac:dyDescent="0.35">
      <c r="D93" s="175"/>
    </row>
    <row r="94" spans="4:4" ht="30" customHeight="1" x14ac:dyDescent="0.35">
      <c r="D94" s="175"/>
    </row>
    <row r="95" spans="4:4" ht="30" customHeight="1" x14ac:dyDescent="0.35">
      <c r="D95" s="175"/>
    </row>
    <row r="96" spans="4:4" ht="30" customHeight="1" x14ac:dyDescent="0.35">
      <c r="D96" s="175"/>
    </row>
    <row r="97" spans="4:4" ht="30" customHeight="1" x14ac:dyDescent="0.35">
      <c r="D97" s="175"/>
    </row>
    <row r="98" spans="4:4" ht="30" customHeight="1" x14ac:dyDescent="0.35">
      <c r="D98" s="175"/>
    </row>
    <row r="99" spans="4:4" ht="30" customHeight="1" x14ac:dyDescent="0.35">
      <c r="D99" s="175"/>
    </row>
    <row r="100" spans="4:4" ht="30" customHeight="1" x14ac:dyDescent="0.35">
      <c r="D100" s="175"/>
    </row>
    <row r="101" spans="4:4" x14ac:dyDescent="0.35">
      <c r="D101" s="175"/>
    </row>
    <row r="102" spans="4:4" x14ac:dyDescent="0.35">
      <c r="D102" s="175"/>
    </row>
    <row r="103" spans="4:4" x14ac:dyDescent="0.35">
      <c r="D103" s="175"/>
    </row>
    <row r="104" spans="4:4" x14ac:dyDescent="0.35">
      <c r="D104" s="175"/>
    </row>
    <row r="105" spans="4:4" x14ac:dyDescent="0.35">
      <c r="D105" s="175"/>
    </row>
    <row r="106" spans="4:4" x14ac:dyDescent="0.35">
      <c r="D106" s="175"/>
    </row>
    <row r="107" spans="4:4" x14ac:dyDescent="0.35">
      <c r="D107" s="175"/>
    </row>
    <row r="108" spans="4:4" x14ac:dyDescent="0.35">
      <c r="D108" s="175"/>
    </row>
    <row r="109" spans="4:4" x14ac:dyDescent="0.35">
      <c r="D109" s="175"/>
    </row>
    <row r="110" spans="4:4" x14ac:dyDescent="0.35">
      <c r="D110" s="175"/>
    </row>
    <row r="111" spans="4:4" x14ac:dyDescent="0.35">
      <c r="D111" s="175"/>
    </row>
    <row r="112" spans="4:4" x14ac:dyDescent="0.35">
      <c r="D112" s="175"/>
    </row>
    <row r="113" spans="4:4" x14ac:dyDescent="0.35">
      <c r="D113" s="175"/>
    </row>
    <row r="114" spans="4:4" x14ac:dyDescent="0.35">
      <c r="D114" s="175"/>
    </row>
    <row r="115" spans="4:4" x14ac:dyDescent="0.35">
      <c r="D115" s="175"/>
    </row>
    <row r="116" spans="4:4" x14ac:dyDescent="0.35">
      <c r="D116" s="175"/>
    </row>
    <row r="117" spans="4:4" x14ac:dyDescent="0.35">
      <c r="D117" s="175"/>
    </row>
    <row r="118" spans="4:4" x14ac:dyDescent="0.35">
      <c r="D118" s="175"/>
    </row>
    <row r="119" spans="4:4" x14ac:dyDescent="0.35">
      <c r="D119" s="175"/>
    </row>
    <row r="120" spans="4:4" x14ac:dyDescent="0.35">
      <c r="D120" s="175"/>
    </row>
    <row r="121" spans="4:4" x14ac:dyDescent="0.35">
      <c r="D121" s="175"/>
    </row>
    <row r="122" spans="4:4" x14ac:dyDescent="0.35">
      <c r="D122" s="175"/>
    </row>
    <row r="123" spans="4:4" x14ac:dyDescent="0.35">
      <c r="D123" s="175"/>
    </row>
    <row r="124" spans="4:4" x14ac:dyDescent="0.35">
      <c r="D124" s="175"/>
    </row>
    <row r="125" spans="4:4" x14ac:dyDescent="0.35">
      <c r="D125" s="175"/>
    </row>
    <row r="126" spans="4:4" x14ac:dyDescent="0.35">
      <c r="D126" s="175"/>
    </row>
    <row r="127" spans="4:4" x14ac:dyDescent="0.35">
      <c r="D127" s="175"/>
    </row>
    <row r="128" spans="4:4" x14ac:dyDescent="0.35">
      <c r="D128" s="175"/>
    </row>
    <row r="129" spans="4:4" x14ac:dyDescent="0.35">
      <c r="D129" s="175"/>
    </row>
    <row r="130" spans="4:4" x14ac:dyDescent="0.35">
      <c r="D130" s="175"/>
    </row>
    <row r="131" spans="4:4" x14ac:dyDescent="0.35">
      <c r="D131" s="175"/>
    </row>
    <row r="132" spans="4:4" x14ac:dyDescent="0.35">
      <c r="D132" s="175"/>
    </row>
    <row r="133" spans="4:4" x14ac:dyDescent="0.35">
      <c r="D133" s="175"/>
    </row>
    <row r="134" spans="4:4" x14ac:dyDescent="0.35">
      <c r="D134" s="175"/>
    </row>
    <row r="135" spans="4:4" x14ac:dyDescent="0.35">
      <c r="D135" s="175"/>
    </row>
    <row r="136" spans="4:4" x14ac:dyDescent="0.35">
      <c r="D136" s="175"/>
    </row>
    <row r="137" spans="4:4" x14ac:dyDescent="0.35">
      <c r="D137" s="175"/>
    </row>
    <row r="138" spans="4:4" x14ac:dyDescent="0.35">
      <c r="D138" s="175"/>
    </row>
    <row r="139" spans="4:4" x14ac:dyDescent="0.35">
      <c r="D139" s="175"/>
    </row>
    <row r="140" spans="4:4" x14ac:dyDescent="0.35">
      <c r="D140" s="175"/>
    </row>
    <row r="141" spans="4:4" x14ac:dyDescent="0.35">
      <c r="D141" s="175"/>
    </row>
    <row r="142" spans="4:4" x14ac:dyDescent="0.35">
      <c r="D142" s="175"/>
    </row>
    <row r="143" spans="4:4" x14ac:dyDescent="0.35">
      <c r="D143" s="175"/>
    </row>
    <row r="144" spans="4:4" x14ac:dyDescent="0.35">
      <c r="D144" s="175"/>
    </row>
    <row r="145" spans="4:4" x14ac:dyDescent="0.35">
      <c r="D145" s="175"/>
    </row>
    <row r="146" spans="4:4" x14ac:dyDescent="0.35">
      <c r="D146" s="175"/>
    </row>
    <row r="147" spans="4:4" x14ac:dyDescent="0.35">
      <c r="D147" s="175"/>
    </row>
    <row r="148" spans="4:4" x14ac:dyDescent="0.35">
      <c r="D148" s="175"/>
    </row>
    <row r="149" spans="4:4" x14ac:dyDescent="0.35">
      <c r="D149" s="175"/>
    </row>
    <row r="150" spans="4:4" x14ac:dyDescent="0.35">
      <c r="D150" s="175"/>
    </row>
    <row r="151" spans="4:4" x14ac:dyDescent="0.35">
      <c r="D151" s="175"/>
    </row>
    <row r="152" spans="4:4" x14ac:dyDescent="0.35">
      <c r="D152" s="175"/>
    </row>
    <row r="153" spans="4:4" x14ac:dyDescent="0.35">
      <c r="D153" s="175"/>
    </row>
    <row r="154" spans="4:4" x14ac:dyDescent="0.35">
      <c r="D154" s="175"/>
    </row>
    <row r="155" spans="4:4" x14ac:dyDescent="0.35">
      <c r="D155" s="175"/>
    </row>
    <row r="156" spans="4:4" x14ac:dyDescent="0.35">
      <c r="D156" s="175"/>
    </row>
    <row r="157" spans="4:4" x14ac:dyDescent="0.35">
      <c r="D157" s="175"/>
    </row>
    <row r="158" spans="4:4" x14ac:dyDescent="0.35">
      <c r="D158" s="175"/>
    </row>
    <row r="159" spans="4:4" x14ac:dyDescent="0.35">
      <c r="D159" s="175"/>
    </row>
    <row r="160" spans="4:4" x14ac:dyDescent="0.35">
      <c r="D160" s="175"/>
    </row>
    <row r="161" spans="4:4" x14ac:dyDescent="0.35">
      <c r="D161" s="175"/>
    </row>
    <row r="162" spans="4:4" x14ac:dyDescent="0.35">
      <c r="D162" s="175"/>
    </row>
    <row r="163" spans="4:4" x14ac:dyDescent="0.35">
      <c r="D163" s="175"/>
    </row>
    <row r="164" spans="4:4" x14ac:dyDescent="0.35">
      <c r="D164" s="175"/>
    </row>
    <row r="165" spans="4:4" x14ac:dyDescent="0.35">
      <c r="D165" s="175"/>
    </row>
    <row r="166" spans="4:4" x14ac:dyDescent="0.35">
      <c r="D166" s="175"/>
    </row>
    <row r="167" spans="4:4" x14ac:dyDescent="0.35">
      <c r="D167" s="175"/>
    </row>
    <row r="168" spans="4:4" x14ac:dyDescent="0.35">
      <c r="D168" s="175"/>
    </row>
    <row r="169" spans="4:4" x14ac:dyDescent="0.35">
      <c r="D169" s="175"/>
    </row>
    <row r="170" spans="4:4" x14ac:dyDescent="0.35">
      <c r="D170" s="175"/>
    </row>
    <row r="171" spans="4:4" x14ac:dyDescent="0.35">
      <c r="D171" s="175"/>
    </row>
    <row r="172" spans="4:4" x14ac:dyDescent="0.35">
      <c r="D172" s="175"/>
    </row>
    <row r="173" spans="4:4" x14ac:dyDescent="0.35">
      <c r="D173" s="175"/>
    </row>
    <row r="174" spans="4:4" x14ac:dyDescent="0.35">
      <c r="D174" s="175"/>
    </row>
    <row r="175" spans="4:4" x14ac:dyDescent="0.35">
      <c r="D175" s="175"/>
    </row>
    <row r="176" spans="4:4" x14ac:dyDescent="0.35">
      <c r="D176" s="175"/>
    </row>
    <row r="177" spans="4:4" x14ac:dyDescent="0.35">
      <c r="D177" s="175"/>
    </row>
    <row r="178" spans="4:4" x14ac:dyDescent="0.35">
      <c r="D178" s="175"/>
    </row>
    <row r="179" spans="4:4" x14ac:dyDescent="0.35">
      <c r="D179" s="175"/>
    </row>
    <row r="180" spans="4:4" x14ac:dyDescent="0.35">
      <c r="D180" s="175"/>
    </row>
    <row r="181" spans="4:4" x14ac:dyDescent="0.35">
      <c r="D181" s="175"/>
    </row>
    <row r="182" spans="4:4" x14ac:dyDescent="0.35">
      <c r="D182" s="175"/>
    </row>
    <row r="183" spans="4:4" x14ac:dyDescent="0.35">
      <c r="D183" s="175"/>
    </row>
    <row r="184" spans="4:4" x14ac:dyDescent="0.35">
      <c r="D184" s="175"/>
    </row>
    <row r="185" spans="4:4" x14ac:dyDescent="0.35">
      <c r="D185" s="175"/>
    </row>
    <row r="186" spans="4:4" x14ac:dyDescent="0.35">
      <c r="D186" s="175"/>
    </row>
    <row r="187" spans="4:4" x14ac:dyDescent="0.35">
      <c r="D187" s="175"/>
    </row>
    <row r="188" spans="4:4" x14ac:dyDescent="0.35">
      <c r="D188" s="175"/>
    </row>
    <row r="189" spans="4:4" x14ac:dyDescent="0.35">
      <c r="D189" s="175"/>
    </row>
    <row r="190" spans="4:4" x14ac:dyDescent="0.35">
      <c r="D190" s="175"/>
    </row>
    <row r="191" spans="4:4" x14ac:dyDescent="0.35">
      <c r="D191" s="175"/>
    </row>
    <row r="192" spans="4:4" x14ac:dyDescent="0.35">
      <c r="D192" s="175"/>
    </row>
    <row r="193" spans="4:4" x14ac:dyDescent="0.35">
      <c r="D193" s="175"/>
    </row>
    <row r="194" spans="4:4" x14ac:dyDescent="0.35">
      <c r="D194" s="175"/>
    </row>
    <row r="195" spans="4:4" x14ac:dyDescent="0.35">
      <c r="D195" s="175"/>
    </row>
    <row r="196" spans="4:4" x14ac:dyDescent="0.35">
      <c r="D196" s="175"/>
    </row>
    <row r="197" spans="4:4" x14ac:dyDescent="0.35">
      <c r="D197" s="175"/>
    </row>
    <row r="198" spans="4:4" x14ac:dyDescent="0.35">
      <c r="D198" s="175"/>
    </row>
    <row r="199" spans="4:4" x14ac:dyDescent="0.35">
      <c r="D199" s="175"/>
    </row>
    <row r="200" spans="4:4" x14ac:dyDescent="0.35">
      <c r="D200" s="175"/>
    </row>
    <row r="201" spans="4:4" x14ac:dyDescent="0.35">
      <c r="D201" s="175"/>
    </row>
    <row r="202" spans="4:4" x14ac:dyDescent="0.35">
      <c r="D202" s="175"/>
    </row>
    <row r="203" spans="4:4" x14ac:dyDescent="0.35">
      <c r="D203" s="175"/>
    </row>
    <row r="204" spans="4:4" x14ac:dyDescent="0.35">
      <c r="D204" s="175"/>
    </row>
    <row r="205" spans="4:4" x14ac:dyDescent="0.35">
      <c r="D205" s="175"/>
    </row>
    <row r="206" spans="4:4" x14ac:dyDescent="0.35">
      <c r="D206" s="175"/>
    </row>
    <row r="207" spans="4:4" x14ac:dyDescent="0.35">
      <c r="D207" s="175"/>
    </row>
    <row r="208" spans="4:4" x14ac:dyDescent="0.35">
      <c r="D208" s="175"/>
    </row>
    <row r="209" spans="4:4" x14ac:dyDescent="0.35">
      <c r="D209" s="175"/>
    </row>
    <row r="210" spans="4:4" x14ac:dyDescent="0.35">
      <c r="D210" s="175"/>
    </row>
    <row r="211" spans="4:4" x14ac:dyDescent="0.35">
      <c r="D211" s="175"/>
    </row>
    <row r="212" spans="4:4" x14ac:dyDescent="0.35">
      <c r="D212" s="175"/>
    </row>
    <row r="213" spans="4:4" x14ac:dyDescent="0.35">
      <c r="D213" s="175"/>
    </row>
    <row r="214" spans="4:4" x14ac:dyDescent="0.35">
      <c r="D214" s="175"/>
    </row>
    <row r="215" spans="4:4" x14ac:dyDescent="0.35">
      <c r="D215" s="175"/>
    </row>
    <row r="216" spans="4:4" x14ac:dyDescent="0.35">
      <c r="D216" s="175"/>
    </row>
    <row r="217" spans="4:4" x14ac:dyDescent="0.35">
      <c r="D217" s="175"/>
    </row>
    <row r="218" spans="4:4" x14ac:dyDescent="0.35">
      <c r="D218" s="175"/>
    </row>
    <row r="219" spans="4:4" x14ac:dyDescent="0.35">
      <c r="D219" s="175"/>
    </row>
    <row r="220" spans="4:4" x14ac:dyDescent="0.35">
      <c r="D220" s="175"/>
    </row>
    <row r="221" spans="4:4" x14ac:dyDescent="0.35">
      <c r="D221" s="175"/>
    </row>
    <row r="222" spans="4:4" x14ac:dyDescent="0.35">
      <c r="D222" s="175"/>
    </row>
    <row r="223" spans="4:4" x14ac:dyDescent="0.35">
      <c r="D223" s="175"/>
    </row>
    <row r="224" spans="4:4" x14ac:dyDescent="0.35">
      <c r="D224" s="175"/>
    </row>
    <row r="225" spans="4:4" x14ac:dyDescent="0.35">
      <c r="D225" s="175"/>
    </row>
    <row r="226" spans="4:4" x14ac:dyDescent="0.35">
      <c r="D226" s="175"/>
    </row>
    <row r="227" spans="4:4" x14ac:dyDescent="0.35">
      <c r="D227" s="175"/>
    </row>
    <row r="228" spans="4:4" x14ac:dyDescent="0.35">
      <c r="D228" s="175"/>
    </row>
    <row r="229" spans="4:4" x14ac:dyDescent="0.35">
      <c r="D229" s="175"/>
    </row>
    <row r="230" spans="4:4" x14ac:dyDescent="0.35">
      <c r="D230" s="175"/>
    </row>
    <row r="231" spans="4:4" x14ac:dyDescent="0.35">
      <c r="D231" s="175"/>
    </row>
    <row r="232" spans="4:4" x14ac:dyDescent="0.35">
      <c r="D232" s="175"/>
    </row>
    <row r="233" spans="4:4" x14ac:dyDescent="0.35">
      <c r="D233" s="175"/>
    </row>
    <row r="234" spans="4:4" x14ac:dyDescent="0.35">
      <c r="D234" s="175"/>
    </row>
    <row r="235" spans="4:4" x14ac:dyDescent="0.35">
      <c r="D235" s="175"/>
    </row>
    <row r="236" spans="4:4" x14ac:dyDescent="0.35">
      <c r="D236" s="175"/>
    </row>
    <row r="237" spans="4:4" x14ac:dyDescent="0.35">
      <c r="D237" s="175"/>
    </row>
    <row r="238" spans="4:4" x14ac:dyDescent="0.35">
      <c r="D238" s="175"/>
    </row>
    <row r="239" spans="4:4" x14ac:dyDescent="0.35">
      <c r="D239" s="175"/>
    </row>
    <row r="240" spans="4:4" x14ac:dyDescent="0.35">
      <c r="D240" s="175"/>
    </row>
    <row r="241" spans="4:4" x14ac:dyDescent="0.35">
      <c r="D241" s="175"/>
    </row>
    <row r="242" spans="4:4" x14ac:dyDescent="0.35">
      <c r="D242" s="175"/>
    </row>
    <row r="243" spans="4:4" x14ac:dyDescent="0.35">
      <c r="D243" s="175"/>
    </row>
    <row r="244" spans="4:4" x14ac:dyDescent="0.35">
      <c r="D244" s="175"/>
    </row>
    <row r="245" spans="4:4" x14ac:dyDescent="0.35">
      <c r="D245" s="175"/>
    </row>
    <row r="246" spans="4:4" x14ac:dyDescent="0.35">
      <c r="D246" s="175"/>
    </row>
    <row r="247" spans="4:4" x14ac:dyDescent="0.35">
      <c r="D247" s="175"/>
    </row>
    <row r="248" spans="4:4" x14ac:dyDescent="0.35">
      <c r="D248" s="175"/>
    </row>
    <row r="249" spans="4:4" x14ac:dyDescent="0.35">
      <c r="D249" s="175"/>
    </row>
    <row r="250" spans="4:4" x14ac:dyDescent="0.35">
      <c r="D250" s="175"/>
    </row>
    <row r="251" spans="4:4" x14ac:dyDescent="0.35">
      <c r="D251" s="175"/>
    </row>
    <row r="252" spans="4:4" x14ac:dyDescent="0.35">
      <c r="D252" s="175"/>
    </row>
    <row r="253" spans="4:4" x14ac:dyDescent="0.35">
      <c r="D253" s="175"/>
    </row>
    <row r="254" spans="4:4" x14ac:dyDescent="0.35">
      <c r="D254" s="175"/>
    </row>
    <row r="255" spans="4:4" x14ac:dyDescent="0.35">
      <c r="D255" s="175"/>
    </row>
    <row r="256" spans="4:4" x14ac:dyDescent="0.35">
      <c r="D256" s="175"/>
    </row>
    <row r="257" spans="4:4" x14ac:dyDescent="0.35">
      <c r="D257" s="175"/>
    </row>
    <row r="258" spans="4:4" x14ac:dyDescent="0.35">
      <c r="D258" s="175"/>
    </row>
    <row r="259" spans="4:4" x14ac:dyDescent="0.35">
      <c r="D259" s="175"/>
    </row>
    <row r="260" spans="4:4" x14ac:dyDescent="0.35">
      <c r="D260" s="175"/>
    </row>
    <row r="261" spans="4:4" x14ac:dyDescent="0.35">
      <c r="D261" s="175"/>
    </row>
    <row r="262" spans="4:4" x14ac:dyDescent="0.35">
      <c r="D262" s="175"/>
    </row>
    <row r="263" spans="4:4" x14ac:dyDescent="0.35">
      <c r="D263" s="175"/>
    </row>
    <row r="264" spans="4:4" x14ac:dyDescent="0.35">
      <c r="D264" s="175"/>
    </row>
    <row r="265" spans="4:4" x14ac:dyDescent="0.35">
      <c r="D265" s="175"/>
    </row>
    <row r="266" spans="4:4" x14ac:dyDescent="0.35">
      <c r="D266" s="175"/>
    </row>
    <row r="267" spans="4:4" x14ac:dyDescent="0.35">
      <c r="D267" s="175"/>
    </row>
    <row r="268" spans="4:4" x14ac:dyDescent="0.35">
      <c r="D268" s="175"/>
    </row>
    <row r="269" spans="4:4" x14ac:dyDescent="0.35">
      <c r="D269" s="175"/>
    </row>
    <row r="270" spans="4:4" x14ac:dyDescent="0.35">
      <c r="D270" s="175"/>
    </row>
    <row r="271" spans="4:4" x14ac:dyDescent="0.35">
      <c r="D271" s="175"/>
    </row>
    <row r="272" spans="4:4" x14ac:dyDescent="0.35">
      <c r="D272" s="175"/>
    </row>
    <row r="273" spans="4:4" x14ac:dyDescent="0.35">
      <c r="D273" s="175"/>
    </row>
    <row r="274" spans="4:4" x14ac:dyDescent="0.35">
      <c r="D274" s="175"/>
    </row>
    <row r="275" spans="4:4" x14ac:dyDescent="0.35">
      <c r="D275" s="175"/>
    </row>
    <row r="276" spans="4:4" x14ac:dyDescent="0.35">
      <c r="D276" s="175"/>
    </row>
    <row r="277" spans="4:4" x14ac:dyDescent="0.35">
      <c r="D277" s="175"/>
    </row>
    <row r="278" spans="4:4" x14ac:dyDescent="0.35">
      <c r="D278" s="175"/>
    </row>
    <row r="279" spans="4:4" x14ac:dyDescent="0.35">
      <c r="D279" s="175"/>
    </row>
    <row r="280" spans="4:4" x14ac:dyDescent="0.35">
      <c r="D280" s="175"/>
    </row>
    <row r="281" spans="4:4" x14ac:dyDescent="0.35">
      <c r="D281" s="175"/>
    </row>
    <row r="282" spans="4:4" x14ac:dyDescent="0.35">
      <c r="D282" s="175"/>
    </row>
    <row r="283" spans="4:4" x14ac:dyDescent="0.35">
      <c r="D283" s="175"/>
    </row>
    <row r="284" spans="4:4" x14ac:dyDescent="0.35">
      <c r="D284" s="175"/>
    </row>
    <row r="285" spans="4:4" x14ac:dyDescent="0.35">
      <c r="D285" s="175"/>
    </row>
    <row r="286" spans="4:4" x14ac:dyDescent="0.35">
      <c r="D286" s="175"/>
    </row>
    <row r="287" spans="4:4" x14ac:dyDescent="0.35">
      <c r="D287" s="175"/>
    </row>
    <row r="288" spans="4:4" x14ac:dyDescent="0.35">
      <c r="D288" s="175"/>
    </row>
    <row r="289" spans="4:4" x14ac:dyDescent="0.35">
      <c r="D289" s="175"/>
    </row>
    <row r="290" spans="4:4" x14ac:dyDescent="0.35">
      <c r="D290" s="175"/>
    </row>
    <row r="291" spans="4:4" x14ac:dyDescent="0.35">
      <c r="D291" s="175"/>
    </row>
    <row r="292" spans="4:4" x14ac:dyDescent="0.35">
      <c r="D292" s="175"/>
    </row>
    <row r="293" spans="4:4" x14ac:dyDescent="0.35">
      <c r="D293" s="175"/>
    </row>
    <row r="294" spans="4:4" x14ac:dyDescent="0.35">
      <c r="D294" s="175"/>
    </row>
    <row r="295" spans="4:4" x14ac:dyDescent="0.35">
      <c r="D295" s="175"/>
    </row>
    <row r="296" spans="4:4" x14ac:dyDescent="0.35">
      <c r="D296" s="175"/>
    </row>
    <row r="297" spans="4:4" x14ac:dyDescent="0.35">
      <c r="D297" s="175"/>
    </row>
    <row r="298" spans="4:4" x14ac:dyDescent="0.35">
      <c r="D298" s="175"/>
    </row>
    <row r="299" spans="4:4" x14ac:dyDescent="0.35">
      <c r="D299" s="175"/>
    </row>
    <row r="300" spans="4:4" x14ac:dyDescent="0.35">
      <c r="D300" s="175"/>
    </row>
    <row r="301" spans="4:4" x14ac:dyDescent="0.35">
      <c r="D301" s="175"/>
    </row>
    <row r="302" spans="4:4" x14ac:dyDescent="0.35">
      <c r="D302" s="175"/>
    </row>
    <row r="303" spans="4:4" x14ac:dyDescent="0.35">
      <c r="D303" s="175"/>
    </row>
    <row r="304" spans="4:4" x14ac:dyDescent="0.35">
      <c r="D304" s="175"/>
    </row>
    <row r="305" spans="4:4" x14ac:dyDescent="0.35">
      <c r="D305" s="175"/>
    </row>
    <row r="306" spans="4:4" x14ac:dyDescent="0.35">
      <c r="D306" s="175"/>
    </row>
    <row r="307" spans="4:4" x14ac:dyDescent="0.35">
      <c r="D307" s="175"/>
    </row>
  </sheetData>
  <sheetProtection password="FB8C" sheet="1" objects="1" scenarios="1" formatCells="0" formatColumns="0" formatRows="0"/>
  <dataConsolidate/>
  <mergeCells count="412">
    <mergeCell ref="AF37:AF38"/>
    <mergeCell ref="AG37:AG38"/>
    <mergeCell ref="X37:X38"/>
    <mergeCell ref="Y37:Y38"/>
    <mergeCell ref="Z37:Z38"/>
    <mergeCell ref="L35:L36"/>
    <mergeCell ref="M35:M36"/>
    <mergeCell ref="AA37:AA38"/>
    <mergeCell ref="AB37:AB38"/>
    <mergeCell ref="AC37:AC38"/>
    <mergeCell ref="AD37:AD38"/>
    <mergeCell ref="L37:L38"/>
    <mergeCell ref="M37:M38"/>
    <mergeCell ref="N37:N38"/>
    <mergeCell ref="P37:P38"/>
    <mergeCell ref="Q37:Q38"/>
    <mergeCell ref="R37:R38"/>
    <mergeCell ref="T37:T38"/>
    <mergeCell ref="U37:U38"/>
    <mergeCell ref="V37:V38"/>
    <mergeCell ref="AA35:AA36"/>
    <mergeCell ref="AB35:AB36"/>
    <mergeCell ref="AC35:AC36"/>
    <mergeCell ref="AD35:AD36"/>
    <mergeCell ref="A37:A38"/>
    <mergeCell ref="B37:B38"/>
    <mergeCell ref="C37:C38"/>
    <mergeCell ref="E37:E38"/>
    <mergeCell ref="F37:F38"/>
    <mergeCell ref="G37:G38"/>
    <mergeCell ref="H37:H38"/>
    <mergeCell ref="I37:I38"/>
    <mergeCell ref="J37:J38"/>
    <mergeCell ref="A35:A36"/>
    <mergeCell ref="B35:B36"/>
    <mergeCell ref="C35:C36"/>
    <mergeCell ref="E35:E36"/>
    <mergeCell ref="F35:F36"/>
    <mergeCell ref="G35:G36"/>
    <mergeCell ref="H35:H36"/>
    <mergeCell ref="I35:I36"/>
    <mergeCell ref="J35:J36"/>
    <mergeCell ref="N35:N36"/>
    <mergeCell ref="P35:P36"/>
    <mergeCell ref="Q35:Q36"/>
    <mergeCell ref="R35:R36"/>
    <mergeCell ref="AF35:AF36"/>
    <mergeCell ref="AG35:AG36"/>
    <mergeCell ref="T35:T36"/>
    <mergeCell ref="U35:U36"/>
    <mergeCell ref="V35:V36"/>
    <mergeCell ref="X35:X36"/>
    <mergeCell ref="Y35:Y36"/>
    <mergeCell ref="Z35:Z36"/>
    <mergeCell ref="A33:A34"/>
    <mergeCell ref="B33:B34"/>
    <mergeCell ref="C33:C34"/>
    <mergeCell ref="E33:E34"/>
    <mergeCell ref="F33:F34"/>
    <mergeCell ref="G33:G34"/>
    <mergeCell ref="H33:H34"/>
    <mergeCell ref="I33:I34"/>
    <mergeCell ref="J33:J34"/>
    <mergeCell ref="AC31:AC32"/>
    <mergeCell ref="AD31:AD32"/>
    <mergeCell ref="AF31:AF32"/>
    <mergeCell ref="AG31:AG32"/>
    <mergeCell ref="T31:T32"/>
    <mergeCell ref="U31:U32"/>
    <mergeCell ref="V31:V32"/>
    <mergeCell ref="X31:X32"/>
    <mergeCell ref="Y31:Y32"/>
    <mergeCell ref="Z31:Z32"/>
    <mergeCell ref="AC33:AC34"/>
    <mergeCell ref="AD33:AD34"/>
    <mergeCell ref="AF33:AF34"/>
    <mergeCell ref="AG33:AG34"/>
    <mergeCell ref="R33:R34"/>
    <mergeCell ref="T33:T34"/>
    <mergeCell ref="U33:U34"/>
    <mergeCell ref="V33:V34"/>
    <mergeCell ref="X33:X34"/>
    <mergeCell ref="AB33:AB34"/>
    <mergeCell ref="Y33:Y34"/>
    <mergeCell ref="Q29:Q30"/>
    <mergeCell ref="R29:R30"/>
    <mergeCell ref="Z33:Z34"/>
    <mergeCell ref="AA33:AA34"/>
    <mergeCell ref="AB31:AB32"/>
    <mergeCell ref="L33:L34"/>
    <mergeCell ref="M33:M34"/>
    <mergeCell ref="N33:N34"/>
    <mergeCell ref="P33:P34"/>
    <mergeCell ref="Q33:Q34"/>
    <mergeCell ref="AG29:AG30"/>
    <mergeCell ref="T29:T30"/>
    <mergeCell ref="U29:U30"/>
    <mergeCell ref="V29:V30"/>
    <mergeCell ref="X29:X30"/>
    <mergeCell ref="Y29:Y30"/>
    <mergeCell ref="Z29:Z30"/>
    <mergeCell ref="A31:A32"/>
    <mergeCell ref="B31:B32"/>
    <mergeCell ref="C31:C32"/>
    <mergeCell ref="E31:E32"/>
    <mergeCell ref="F31:F32"/>
    <mergeCell ref="G31:G32"/>
    <mergeCell ref="H31:H32"/>
    <mergeCell ref="I31:I32"/>
    <mergeCell ref="J31:J32"/>
    <mergeCell ref="AA31:AA32"/>
    <mergeCell ref="L31:L32"/>
    <mergeCell ref="M31:M32"/>
    <mergeCell ref="N31:N32"/>
    <mergeCell ref="P31:P32"/>
    <mergeCell ref="Q31:Q32"/>
    <mergeCell ref="R31:R32"/>
    <mergeCell ref="L29:L30"/>
    <mergeCell ref="AF25:AF26"/>
    <mergeCell ref="A29:A30"/>
    <mergeCell ref="B29:B30"/>
    <mergeCell ref="C29:C30"/>
    <mergeCell ref="E29:E30"/>
    <mergeCell ref="F29:F30"/>
    <mergeCell ref="G29:G30"/>
    <mergeCell ref="H29:H30"/>
    <mergeCell ref="I29:I30"/>
    <mergeCell ref="J29:J30"/>
    <mergeCell ref="M27:M28"/>
    <mergeCell ref="N27:N28"/>
    <mergeCell ref="P27:P28"/>
    <mergeCell ref="Q27:Q28"/>
    <mergeCell ref="AA29:AA30"/>
    <mergeCell ref="AB29:AB30"/>
    <mergeCell ref="AC29:AC30"/>
    <mergeCell ref="AC27:AC28"/>
    <mergeCell ref="AD29:AD30"/>
    <mergeCell ref="AD27:AD28"/>
    <mergeCell ref="AF29:AF30"/>
    <mergeCell ref="M29:M30"/>
    <mergeCell ref="N29:N30"/>
    <mergeCell ref="P29:P30"/>
    <mergeCell ref="L27:L28"/>
    <mergeCell ref="AF27:AF28"/>
    <mergeCell ref="AG27:AG28"/>
    <mergeCell ref="AG25:AG26"/>
    <mergeCell ref="R25:R26"/>
    <mergeCell ref="T25:T26"/>
    <mergeCell ref="U25:U26"/>
    <mergeCell ref="V25:V26"/>
    <mergeCell ref="X25:X26"/>
    <mergeCell ref="Y25:Y26"/>
    <mergeCell ref="Z25:Z26"/>
    <mergeCell ref="R27:R28"/>
    <mergeCell ref="T27:T28"/>
    <mergeCell ref="U27:U28"/>
    <mergeCell ref="V27:V28"/>
    <mergeCell ref="X27:X28"/>
    <mergeCell ref="Z27:Z28"/>
    <mergeCell ref="Y27:Y28"/>
    <mergeCell ref="AA27:AA28"/>
    <mergeCell ref="AB27:AB28"/>
    <mergeCell ref="AA25:AA26"/>
    <mergeCell ref="AB25:AB26"/>
    <mergeCell ref="AC25:AC26"/>
    <mergeCell ref="AD25:AD26"/>
    <mergeCell ref="AF23:AF24"/>
    <mergeCell ref="L25:L26"/>
    <mergeCell ref="M25:M26"/>
    <mergeCell ref="N25:N26"/>
    <mergeCell ref="P25:P26"/>
    <mergeCell ref="Q25:Q26"/>
    <mergeCell ref="A27:A28"/>
    <mergeCell ref="B27:B28"/>
    <mergeCell ref="C27:C28"/>
    <mergeCell ref="E27:E28"/>
    <mergeCell ref="F27:F28"/>
    <mergeCell ref="G27:G28"/>
    <mergeCell ref="H27:H28"/>
    <mergeCell ref="I27:I28"/>
    <mergeCell ref="A25:A26"/>
    <mergeCell ref="B25:B26"/>
    <mergeCell ref="C25:C26"/>
    <mergeCell ref="E25:E26"/>
    <mergeCell ref="F25:F26"/>
    <mergeCell ref="G25:G26"/>
    <mergeCell ref="H25:H26"/>
    <mergeCell ref="I25:I26"/>
    <mergeCell ref="J25:J26"/>
    <mergeCell ref="J27:J28"/>
    <mergeCell ref="AG23:AG24"/>
    <mergeCell ref="V23:V24"/>
    <mergeCell ref="X23:X24"/>
    <mergeCell ref="X21:X22"/>
    <mergeCell ref="L23:L24"/>
    <mergeCell ref="M23:M24"/>
    <mergeCell ref="N23:N24"/>
    <mergeCell ref="P23:P24"/>
    <mergeCell ref="Q23:Q24"/>
    <mergeCell ref="R23:R24"/>
    <mergeCell ref="T23:T24"/>
    <mergeCell ref="U23:U24"/>
    <mergeCell ref="Y23:Y24"/>
    <mergeCell ref="Z23:Z24"/>
    <mergeCell ref="AA23:AA24"/>
    <mergeCell ref="AF21:AF22"/>
    <mergeCell ref="Y21:Y22"/>
    <mergeCell ref="Z21:Z22"/>
    <mergeCell ref="AB21:AB22"/>
    <mergeCell ref="AC21:AC22"/>
    <mergeCell ref="AD21:AD22"/>
    <mergeCell ref="AB23:AB24"/>
    <mergeCell ref="AC23:AC24"/>
    <mergeCell ref="AD23:AD24"/>
    <mergeCell ref="A23:A24"/>
    <mergeCell ref="B23:B24"/>
    <mergeCell ref="C23:C24"/>
    <mergeCell ref="E23:E24"/>
    <mergeCell ref="F23:F24"/>
    <mergeCell ref="G23:G24"/>
    <mergeCell ref="H23:H24"/>
    <mergeCell ref="I23:I24"/>
    <mergeCell ref="J23:J24"/>
    <mergeCell ref="AG19:AG20"/>
    <mergeCell ref="A21:A22"/>
    <mergeCell ref="B21:B22"/>
    <mergeCell ref="C21:C22"/>
    <mergeCell ref="E21:E22"/>
    <mergeCell ref="F21:F22"/>
    <mergeCell ref="G21:G22"/>
    <mergeCell ref="H21:H22"/>
    <mergeCell ref="I21:I22"/>
    <mergeCell ref="J21:J22"/>
    <mergeCell ref="L21:L22"/>
    <mergeCell ref="M21:M22"/>
    <mergeCell ref="N21:N22"/>
    <mergeCell ref="P21:P22"/>
    <mergeCell ref="U19:U20"/>
    <mergeCell ref="V19:V20"/>
    <mergeCell ref="Q21:Q22"/>
    <mergeCell ref="R21:R22"/>
    <mergeCell ref="T21:T22"/>
    <mergeCell ref="U21:U22"/>
    <mergeCell ref="V21:V22"/>
    <mergeCell ref="Z19:Z20"/>
    <mergeCell ref="AG21:AG22"/>
    <mergeCell ref="AA21:AA22"/>
    <mergeCell ref="AD17:AD18"/>
    <mergeCell ref="AF17:AF18"/>
    <mergeCell ref="AA17:AA18"/>
    <mergeCell ref="AB17:AB18"/>
    <mergeCell ref="AC17:AC18"/>
    <mergeCell ref="AA19:AA20"/>
    <mergeCell ref="AB19:AB20"/>
    <mergeCell ref="AC19:AC20"/>
    <mergeCell ref="AD19:AD20"/>
    <mergeCell ref="AF19:AF20"/>
    <mergeCell ref="A19:A20"/>
    <mergeCell ref="B19:B20"/>
    <mergeCell ref="C19:C20"/>
    <mergeCell ref="E19:E20"/>
    <mergeCell ref="F19:F20"/>
    <mergeCell ref="G19:G20"/>
    <mergeCell ref="H19:H20"/>
    <mergeCell ref="I19:I20"/>
    <mergeCell ref="J19:J20"/>
    <mergeCell ref="L19:L20"/>
    <mergeCell ref="M19:M20"/>
    <mergeCell ref="N19:N20"/>
    <mergeCell ref="P19:P20"/>
    <mergeCell ref="Q19:Q20"/>
    <mergeCell ref="R19:R20"/>
    <mergeCell ref="T19:T20"/>
    <mergeCell ref="X17:X18"/>
    <mergeCell ref="Y17:Y18"/>
    <mergeCell ref="Z17:Z18"/>
    <mergeCell ref="X19:X20"/>
    <mergeCell ref="Y19:Y20"/>
    <mergeCell ref="AG15:AG16"/>
    <mergeCell ref="A17:A18"/>
    <mergeCell ref="B17:B18"/>
    <mergeCell ref="C17:C18"/>
    <mergeCell ref="E17:E18"/>
    <mergeCell ref="F17:F18"/>
    <mergeCell ref="G17:G18"/>
    <mergeCell ref="H17:H18"/>
    <mergeCell ref="I17:I18"/>
    <mergeCell ref="J17:J18"/>
    <mergeCell ref="L17:L18"/>
    <mergeCell ref="M17:M18"/>
    <mergeCell ref="N17:N18"/>
    <mergeCell ref="P17:P18"/>
    <mergeCell ref="Q17:Q18"/>
    <mergeCell ref="R17:R18"/>
    <mergeCell ref="T17:T18"/>
    <mergeCell ref="U17:U18"/>
    <mergeCell ref="V17:V18"/>
    <mergeCell ref="V15:V16"/>
    <mergeCell ref="AG17:AG18"/>
    <mergeCell ref="Z15:Z16"/>
    <mergeCell ref="AB15:AB16"/>
    <mergeCell ref="AC15:AC16"/>
    <mergeCell ref="AD15:AD16"/>
    <mergeCell ref="AF15:AF16"/>
    <mergeCell ref="AF13:AF14"/>
    <mergeCell ref="X13:X14"/>
    <mergeCell ref="Y13:Y14"/>
    <mergeCell ref="Z13:Z14"/>
    <mergeCell ref="AB13:AB14"/>
    <mergeCell ref="AC13:AC14"/>
    <mergeCell ref="AD13:AD14"/>
    <mergeCell ref="AA15:AA16"/>
    <mergeCell ref="AA13:AA14"/>
    <mergeCell ref="A15:A16"/>
    <mergeCell ref="B15:B16"/>
    <mergeCell ref="C15:C16"/>
    <mergeCell ref="E15:E16"/>
    <mergeCell ref="F15:F16"/>
    <mergeCell ref="G15:G16"/>
    <mergeCell ref="H15:H16"/>
    <mergeCell ref="I15:I16"/>
    <mergeCell ref="J15:J16"/>
    <mergeCell ref="L15:L16"/>
    <mergeCell ref="M15:M16"/>
    <mergeCell ref="N15:N16"/>
    <mergeCell ref="P15:P16"/>
    <mergeCell ref="Q15:Q16"/>
    <mergeCell ref="R15:R16"/>
    <mergeCell ref="T15:T16"/>
    <mergeCell ref="U15:U16"/>
    <mergeCell ref="U13:U14"/>
    <mergeCell ref="V13:V14"/>
    <mergeCell ref="X15:X16"/>
    <mergeCell ref="Y15:Y16"/>
    <mergeCell ref="AD11:AD12"/>
    <mergeCell ref="AF11:AF12"/>
    <mergeCell ref="AG11:AG12"/>
    <mergeCell ref="A13:A14"/>
    <mergeCell ref="B13:B14"/>
    <mergeCell ref="C13:C14"/>
    <mergeCell ref="E13:E14"/>
    <mergeCell ref="F13:F14"/>
    <mergeCell ref="G13:G14"/>
    <mergeCell ref="H13:H14"/>
    <mergeCell ref="I13:I14"/>
    <mergeCell ref="J13:J14"/>
    <mergeCell ref="L13:L14"/>
    <mergeCell ref="M13:M14"/>
    <mergeCell ref="N13:N14"/>
    <mergeCell ref="P13:P14"/>
    <mergeCell ref="Q13:Q14"/>
    <mergeCell ref="R13:R14"/>
    <mergeCell ref="T13:T14"/>
    <mergeCell ref="T11:T12"/>
    <mergeCell ref="AG13:AG14"/>
    <mergeCell ref="U11:U12"/>
    <mergeCell ref="V11:V12"/>
    <mergeCell ref="X11:X12"/>
    <mergeCell ref="Y11:Y12"/>
    <mergeCell ref="Z11:Z12"/>
    <mergeCell ref="AB11:AB12"/>
    <mergeCell ref="AC11:AC12"/>
    <mergeCell ref="H9:H10"/>
    <mergeCell ref="L11:L12"/>
    <mergeCell ref="M11:M12"/>
    <mergeCell ref="N11:N12"/>
    <mergeCell ref="P11:P12"/>
    <mergeCell ref="Q11:Q12"/>
    <mergeCell ref="R11:R12"/>
    <mergeCell ref="AA11:AA12"/>
    <mergeCell ref="N9:N10"/>
    <mergeCell ref="M9:M10"/>
    <mergeCell ref="L9:L10"/>
    <mergeCell ref="X9:X10"/>
    <mergeCell ref="Y9:Y10"/>
    <mergeCell ref="V9:V10"/>
    <mergeCell ref="U9:U10"/>
    <mergeCell ref="R9:R10"/>
    <mergeCell ref="T9:T10"/>
    <mergeCell ref="A11:A12"/>
    <mergeCell ref="B11:B12"/>
    <mergeCell ref="C11:C12"/>
    <mergeCell ref="E11:E12"/>
    <mergeCell ref="F11:F12"/>
    <mergeCell ref="G11:G12"/>
    <mergeCell ref="H11:H12"/>
    <mergeCell ref="I11:I12"/>
    <mergeCell ref="J11:J12"/>
    <mergeCell ref="A1:I2"/>
    <mergeCell ref="J1:AA2"/>
    <mergeCell ref="AG9:AG10"/>
    <mergeCell ref="AB9:AB10"/>
    <mergeCell ref="AC9:AC10"/>
    <mergeCell ref="AD9:AD10"/>
    <mergeCell ref="Z9:Z10"/>
    <mergeCell ref="J9:J10"/>
    <mergeCell ref="G9:G10"/>
    <mergeCell ref="F9:F10"/>
    <mergeCell ref="AF9:AF10"/>
    <mergeCell ref="E9:E10"/>
    <mergeCell ref="A7:J7"/>
    <mergeCell ref="A9:A10"/>
    <mergeCell ref="B9:B10"/>
    <mergeCell ref="C9:C10"/>
    <mergeCell ref="I9:I10"/>
    <mergeCell ref="K7:N7"/>
    <mergeCell ref="O7:R7"/>
    <mergeCell ref="Q9:Q10"/>
    <mergeCell ref="S7:V7"/>
    <mergeCell ref="W7:Z7"/>
    <mergeCell ref="AA9:AA10"/>
    <mergeCell ref="P9:P10"/>
  </mergeCells>
  <conditionalFormatting sqref="H9 A9 A7 O7 S7 W7 A11 A13 A15 A17 A19 A21 A23 A25 A27 A29 A31 A33 A35 A37">
    <cfRule type="expression" dxfId="396" priority="990">
      <formula>#REF!="Yes"</formula>
    </cfRule>
  </conditionalFormatting>
  <conditionalFormatting sqref="A7 O7 S7 W7">
    <cfRule type="expression" dxfId="395" priority="989">
      <formula>$AE7:$AE9="[Record ID]"</formula>
    </cfRule>
  </conditionalFormatting>
  <conditionalFormatting sqref="K7">
    <cfRule type="expression" dxfId="394" priority="987">
      <formula>$AE7:$AE9="[Record ID]"</formula>
    </cfRule>
  </conditionalFormatting>
  <conditionalFormatting sqref="K7">
    <cfRule type="expression" dxfId="393" priority="986">
      <formula>#REF!="Yes"</formula>
    </cfRule>
  </conditionalFormatting>
  <conditionalFormatting sqref="AA7">
    <cfRule type="expression" dxfId="392" priority="977">
      <formula>$AE7:$AE9="[Record ID]"</formula>
    </cfRule>
  </conditionalFormatting>
  <conditionalFormatting sqref="AA7">
    <cfRule type="expression" dxfId="391" priority="976">
      <formula>#REF!="Yes"</formula>
    </cfRule>
  </conditionalFormatting>
  <conditionalFormatting sqref="A9 H9 H11 H13 H15 H17 H19 H21 H23 H25 H27 H29 H31 H33 H35 H37">
    <cfRule type="expression" dxfId="390" priority="1134">
      <formula>$AE9:$AE10="[Record ID]"</formula>
    </cfRule>
  </conditionalFormatting>
  <conditionalFormatting sqref="AB7">
    <cfRule type="expression" dxfId="389" priority="311">
      <formula>$AE7:$AE9="[Record ID]"</formula>
    </cfRule>
  </conditionalFormatting>
  <conditionalFormatting sqref="AB7">
    <cfRule type="expression" dxfId="388" priority="310">
      <formula>#REF!="Yes"</formula>
    </cfRule>
  </conditionalFormatting>
  <conditionalFormatting sqref="AC7">
    <cfRule type="expression" dxfId="387" priority="309">
      <formula>$AE7:$AE9="[Record ID]"</formula>
    </cfRule>
  </conditionalFormatting>
  <conditionalFormatting sqref="AC7">
    <cfRule type="expression" dxfId="386" priority="308">
      <formula>#REF!="Yes"</formula>
    </cfRule>
  </conditionalFormatting>
  <conditionalFormatting sqref="AD7">
    <cfRule type="expression" dxfId="385" priority="307">
      <formula>$AE7:$AE9="[Record ID]"</formula>
    </cfRule>
  </conditionalFormatting>
  <conditionalFormatting sqref="AD7">
    <cfRule type="expression" dxfId="384" priority="306">
      <formula>#REF!="Yes"</formula>
    </cfRule>
  </conditionalFormatting>
  <conditionalFormatting sqref="B8:C8">
    <cfRule type="expression" dxfId="383" priority="305">
      <formula>AND($B1048539&lt;&gt;"",$C1048539&lt;&gt;"")</formula>
    </cfRule>
  </conditionalFormatting>
  <conditionalFormatting sqref="B9:C38">
    <cfRule type="expression" dxfId="382" priority="304">
      <formula>AND($B9&lt;&gt;"",$C9&lt;&gt;"")</formula>
    </cfRule>
  </conditionalFormatting>
  <conditionalFormatting sqref="K9:N38">
    <cfRule type="expression" dxfId="381" priority="285">
      <formula>AND(OR($K9&lt;&gt;"",$K10&lt;&gt;"",$L9&lt;&gt;""),$N9="TBD")</formula>
    </cfRule>
  </conditionalFormatting>
  <conditionalFormatting sqref="K10 K12 K14 K16 K18 K20 K22 K24 K26 K28 K30 K32 K34 K36 K38">
    <cfRule type="expression" dxfId="380" priority="286">
      <formula>AND(OR($K10&lt;&gt;"",$K11&lt;&gt;"",$L10&lt;&gt;""),$N10="TBD")</formula>
    </cfRule>
  </conditionalFormatting>
  <conditionalFormatting sqref="O9:R38">
    <cfRule type="expression" dxfId="379" priority="283">
      <formula>AND(OR($O9&lt;&gt;"",$O10&lt;&gt;"",$P9&lt;&gt;""),$R9="TBD")</formula>
    </cfRule>
  </conditionalFormatting>
  <conditionalFormatting sqref="O10 O12 O14 O16 O18 O20 O22 O24 O26 O28 O30 O32 O34 O36 O38">
    <cfRule type="expression" dxfId="378" priority="284">
      <formula>AND(OR($O9&lt;&gt;"",$O10&lt;&gt;"",$P9&lt;&gt;""),$R9="TBD")</formula>
    </cfRule>
  </conditionalFormatting>
  <conditionalFormatting sqref="S9:V38">
    <cfRule type="expression" dxfId="377" priority="281">
      <formula>AND(OR($S9&lt;&gt;"",$S10&lt;&gt;"",$T9&lt;&gt;""),$V9="TBD")</formula>
    </cfRule>
  </conditionalFormatting>
  <conditionalFormatting sqref="S10 S12 S14 S16 S18 S20 S22 S24 S26 S28 S30 S32 S34 S36 S38">
    <cfRule type="expression" dxfId="376" priority="282">
      <formula>AND(OR($S9&lt;&gt;"",$S10&lt;&gt;"",$T9&lt;&gt;""),$V9="TBD")</formula>
    </cfRule>
  </conditionalFormatting>
  <conditionalFormatting sqref="W9:Z38">
    <cfRule type="expression" dxfId="375" priority="279">
      <formula>AND(OR($W9&lt;&gt;"",$W10&lt;&gt;"",$X9&lt;&gt;""),$Z9="TBD")</formula>
    </cfRule>
  </conditionalFormatting>
  <conditionalFormatting sqref="W10 W12 W14 W16 W18 W20 W22 W24 W26 W28 W30 W32 W34 W36 W38">
    <cfRule type="expression" dxfId="374" priority="280">
      <formula>AND(OR($W9&lt;&gt;"",$W10&lt;&gt;"",$X9&lt;&gt;""),$Z9="TBD")</formula>
    </cfRule>
  </conditionalFormatting>
  <conditionalFormatting sqref="H11">
    <cfRule type="expression" dxfId="373" priority="276">
      <formula>#REF!="Yes"</formula>
    </cfRule>
  </conditionalFormatting>
  <conditionalFormatting sqref="A11">
    <cfRule type="expression" dxfId="372" priority="278">
      <formula>$AE11:$AE12="[Record ID]"</formula>
    </cfRule>
  </conditionalFormatting>
  <conditionalFormatting sqref="H13">
    <cfRule type="expression" dxfId="371" priority="264">
      <formula>#REF!="Yes"</formula>
    </cfRule>
  </conditionalFormatting>
  <conditionalFormatting sqref="A13">
    <cfRule type="expression" dxfId="370" priority="266">
      <formula>$AE13:$AE14="[Record ID]"</formula>
    </cfRule>
  </conditionalFormatting>
  <conditionalFormatting sqref="H15">
    <cfRule type="expression" dxfId="369" priority="252">
      <formula>#REF!="Yes"</formula>
    </cfRule>
  </conditionalFormatting>
  <conditionalFormatting sqref="A15">
    <cfRule type="expression" dxfId="368" priority="254">
      <formula>$AE15:$AE16="[Record ID]"</formula>
    </cfRule>
  </conditionalFormatting>
  <conditionalFormatting sqref="H17">
    <cfRule type="expression" dxfId="367" priority="240">
      <formula>#REF!="Yes"</formula>
    </cfRule>
  </conditionalFormatting>
  <conditionalFormatting sqref="A17">
    <cfRule type="expression" dxfId="366" priority="242">
      <formula>$AE17:$AE18="[Record ID]"</formula>
    </cfRule>
  </conditionalFormatting>
  <conditionalFormatting sqref="H19">
    <cfRule type="expression" dxfId="365" priority="228">
      <formula>#REF!="Yes"</formula>
    </cfRule>
  </conditionalFormatting>
  <conditionalFormatting sqref="A19">
    <cfRule type="expression" dxfId="364" priority="230">
      <formula>$AE19:$AE20="[Record ID]"</formula>
    </cfRule>
  </conditionalFormatting>
  <conditionalFormatting sqref="H21">
    <cfRule type="expression" dxfId="363" priority="216">
      <formula>#REF!="Yes"</formula>
    </cfRule>
  </conditionalFormatting>
  <conditionalFormatting sqref="A21">
    <cfRule type="expression" dxfId="362" priority="218">
      <formula>$AE21:$AE22="[Record ID]"</formula>
    </cfRule>
  </conditionalFormatting>
  <conditionalFormatting sqref="H23">
    <cfRule type="expression" dxfId="361" priority="204">
      <formula>#REF!="Yes"</formula>
    </cfRule>
  </conditionalFormatting>
  <conditionalFormatting sqref="A23">
    <cfRule type="expression" dxfId="360" priority="206">
      <formula>$AE23:$AE24="[Record ID]"</formula>
    </cfRule>
  </conditionalFormatting>
  <conditionalFormatting sqref="H25">
    <cfRule type="expression" dxfId="359" priority="192">
      <formula>#REF!="Yes"</formula>
    </cfRule>
  </conditionalFormatting>
  <conditionalFormatting sqref="A25">
    <cfRule type="expression" dxfId="358" priority="194">
      <formula>$AE25:$AE26="[Record ID]"</formula>
    </cfRule>
  </conditionalFormatting>
  <conditionalFormatting sqref="H27">
    <cfRule type="expression" dxfId="357" priority="180">
      <formula>#REF!="Yes"</formula>
    </cfRule>
  </conditionalFormatting>
  <conditionalFormatting sqref="A27">
    <cfRule type="expression" dxfId="356" priority="182">
      <formula>$AE27:$AE28="[Record ID]"</formula>
    </cfRule>
  </conditionalFormatting>
  <conditionalFormatting sqref="H29">
    <cfRule type="expression" dxfId="355" priority="168">
      <formula>#REF!="Yes"</formula>
    </cfRule>
  </conditionalFormatting>
  <conditionalFormatting sqref="A29">
    <cfRule type="expression" dxfId="354" priority="170">
      <formula>$AE29:$AE30="[Record ID]"</formula>
    </cfRule>
  </conditionalFormatting>
  <conditionalFormatting sqref="H31">
    <cfRule type="expression" dxfId="353" priority="156">
      <formula>#REF!="Yes"</formula>
    </cfRule>
  </conditionalFormatting>
  <conditionalFormatting sqref="A31">
    <cfRule type="expression" dxfId="352" priority="158">
      <formula>$AE31:$AE32="[Record ID]"</formula>
    </cfRule>
  </conditionalFormatting>
  <conditionalFormatting sqref="H33">
    <cfRule type="expression" dxfId="351" priority="144">
      <formula>#REF!="Yes"</formula>
    </cfRule>
  </conditionalFormatting>
  <conditionalFormatting sqref="A33">
    <cfRule type="expression" dxfId="350" priority="146">
      <formula>$AE33:$AE34="[Record ID]"</formula>
    </cfRule>
  </conditionalFormatting>
  <conditionalFormatting sqref="H35">
    <cfRule type="expression" dxfId="349" priority="132">
      <formula>#REF!="Yes"</formula>
    </cfRule>
  </conditionalFormatting>
  <conditionalFormatting sqref="A35">
    <cfRule type="expression" dxfId="348" priority="134">
      <formula>$AE35:$AE36="[Record ID]"</formula>
    </cfRule>
  </conditionalFormatting>
  <conditionalFormatting sqref="H37">
    <cfRule type="expression" dxfId="347" priority="120">
      <formula>#REF!="Yes"</formula>
    </cfRule>
  </conditionalFormatting>
  <conditionalFormatting sqref="A37">
    <cfRule type="expression" dxfId="346" priority="122">
      <formula>$AE37:$AE38="[Record ID]"</formula>
    </cfRule>
  </conditionalFormatting>
  <dataValidations count="11">
    <dataValidation type="list" allowBlank="1" showInputMessage="1" showErrorMessage="1" sqref="B9:B38" xr:uid="{BA1EC651-6158-4FF8-A0A1-E2C70D5BABB7}">
      <formula1>ImpactIndicator</formula1>
    </dataValidation>
    <dataValidation type="list" allowBlank="1" showInputMessage="1" showErrorMessage="1" sqref="J9:J38" xr:uid="{613445A1-2307-4502-ADCC-AE86F0070C58}">
      <formula1>Country</formula1>
    </dataValidation>
    <dataValidation type="decimal" operator="greaterThanOrEqual" allowBlank="1" showInputMessage="1" showErrorMessage="1" sqref="D9:D307 E9:E38 O9:P38 S9:T38 K9:L38 W9:X38" xr:uid="{14B9D462-DE6A-49B5-A090-8017AB18E731}">
      <formula1>0</formula1>
    </dataValidation>
    <dataValidation type="textLength" allowBlank="1" showInputMessage="1" showErrorMessage="1" sqref="G9:G38" xr:uid="{F4EDE257-9E3C-4EAC-8089-466E3C8B81C2}">
      <formula1>0</formula1>
      <formula2>4000</formula2>
    </dataValidation>
    <dataValidation type="textLength" allowBlank="1" showInputMessage="1" showErrorMessage="1" sqref="AA9:AA38 AC9:AD38" xr:uid="{FA145D8E-23D5-4037-B473-A3EB3939375A}">
      <formula1>0</formula1>
      <formula2>32768</formula2>
    </dataValidation>
    <dataValidation type="list" allowBlank="1" showInputMessage="1" showErrorMessage="1" sqref="F9:F38" xr:uid="{F03D85C9-4D9C-4227-B352-E9E37BFA07A5}">
      <formula1>baseline_validation</formula1>
    </dataValidation>
    <dataValidation type="custom" allowBlank="1" showErrorMessage="1" errorTitle="Indicator" error="Cannot enter both Standard and Custom indicators on the same line" sqref="C9:C38" xr:uid="{4C46DEA1-0301-4B68-AED4-58C54A99970E}">
      <formula1>B9=""</formula1>
    </dataValidation>
    <dataValidation type="date" operator="greaterThan" allowBlank="1" showInputMessage="1" showErrorMessage="1" sqref="Y9:Y38 Q9:Q38 M9:M38" xr:uid="{5E76E885-4BAD-4E8A-AFC2-171E6EFBBF9F}">
      <formula1>36526</formula1>
    </dataValidation>
    <dataValidation type="date" errorStyle="information" operator="greaterThan" allowBlank="1" showInputMessage="1" showErrorMessage="1" sqref="U9:U38" xr:uid="{B6D547FF-3536-4CB6-A19A-BE3BA3D2E4EA}">
      <formula1>36526</formula1>
    </dataValidation>
    <dataValidation type="list" allowBlank="1" showInputMessage="1" showErrorMessage="1" sqref="I9:I38" xr:uid="{72E711BD-E9DD-4C26-8B83-A91C25CC7563}">
      <formula1>MergedAndDistinctPR</formula1>
    </dataValidation>
    <dataValidation type="custom" allowBlank="1" showInputMessage="1" showErrorMessage="1" errorTitle="Indicator" error="Cannot enter both Standard and Custom indicators on the same line" sqref="AB9:AB38" xr:uid="{7A68A76E-B2C7-476B-8062-A6C8553FE35B}">
      <formula1>B9=""</formula1>
    </dataValidation>
  </dataValidations>
  <hyperlinks>
    <hyperlink ref="B5" location="'Instructions-FR'!InstructionB" display="'Instructions-FR'!InstructionB" xr:uid="{6BAD1EA6-C2D7-4CF9-8FAF-6D1CF08F06E4}"/>
  </hyperlink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2352" id="{87669369-EAA4-4B0D-933B-BF190EED13FF}">
            <xm:f>'Overview - Section A'!$T$3="English"</xm:f>
            <x14:dxf>
              <font>
                <color theme="1"/>
              </font>
              <fill>
                <patternFill>
                  <bgColor rgb="FF8DB4E2"/>
                </patternFill>
              </fill>
            </x14:dxf>
          </x14:cfRule>
          <xm:sqref>C8</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7A0ED607-3013-4D41-BC82-7F505E220D16}">
          <x14:formula1>
            <xm:f>IF(OR($K9&lt;&gt;"",$K10&lt;&gt;"",$L9&lt;&gt;""),INDIRECT("FakeRange"),Setup!A$29)</xm:f>
          </x14:formula1>
          <xm:sqref>N9:N38</xm:sqref>
        </x14:dataValidation>
        <x14:dataValidation type="list" allowBlank="1" showInputMessage="1" showErrorMessage="1" xr:uid="{4AF2955E-E91E-47F7-95CD-8BCDF026650A}">
          <x14:formula1>
            <xm:f>IF(OR($O9&lt;&gt;"",$O10&lt;&gt;"",$P9&lt;&gt;""),INDIRECT("FakeRange"),Setup!A$29)</xm:f>
          </x14:formula1>
          <xm:sqref>R9:R38</xm:sqref>
        </x14:dataValidation>
        <x14:dataValidation type="list" operator="greaterThan" allowBlank="1" showInputMessage="1" showErrorMessage="1" xr:uid="{AB7E989A-A9AF-4F6A-83B7-D63B7031720D}">
          <x14:formula1>
            <xm:f>IF(OR($S9&lt;&gt;"",$S10&lt;&gt;"",$T9&lt;&gt;""),INDIRECT("FakeRange"),Setup!A$29)</xm:f>
          </x14:formula1>
          <xm:sqref>V9:V38</xm:sqref>
        </x14:dataValidation>
        <x14:dataValidation type="list" allowBlank="1" showInputMessage="1" showErrorMessage="1" xr:uid="{AA577BD7-7791-42E7-9678-F900C9E434FC}">
          <x14:formula1>
            <xm:f>IF(OR($W9&lt;&gt;"",$W10&lt;&gt;"",$X9&lt;&gt;""),INDIRECT("FakeRange"),Setup!A$29)</xm:f>
          </x14:formula1>
          <xm:sqref>Z9:Z38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AG3912"/>
  <sheetViews>
    <sheetView topLeftCell="V1" zoomScale="71" zoomScaleNormal="71" workbookViewId="0">
      <selection activeCell="A2842" sqref="A2842"/>
    </sheetView>
  </sheetViews>
  <sheetFormatPr defaultRowHeight="15.5" x14ac:dyDescent="0.35"/>
  <cols>
    <col min="1" max="1" width="33.4140625" style="811" customWidth="1"/>
    <col min="2" max="2" width="14.5" style="811" customWidth="1"/>
    <col min="3" max="3" width="27" style="811" customWidth="1"/>
    <col min="4" max="4" width="42" style="811" customWidth="1"/>
    <col min="5" max="5" width="27.9140625" style="811" customWidth="1"/>
    <col min="6" max="6" width="23.6640625" style="811" customWidth="1"/>
    <col min="7" max="7" width="33.6640625" style="811" customWidth="1"/>
    <col min="8" max="8" width="24.5" style="811" customWidth="1"/>
    <col min="9" max="9" width="42.6640625" style="811" customWidth="1"/>
    <col min="10" max="10" width="47.9140625" style="811" customWidth="1"/>
    <col min="11" max="11" width="31.1640625" style="811" customWidth="1"/>
    <col min="12" max="12" width="26.58203125" style="811" customWidth="1"/>
    <col min="13" max="13" width="33.9140625" style="811" customWidth="1"/>
    <col min="14" max="14" width="35" style="811" customWidth="1"/>
    <col min="15" max="15" width="21.1640625" style="811" customWidth="1"/>
    <col min="16" max="16" width="47.4140625" style="811" customWidth="1"/>
    <col min="17" max="17" width="29" style="811" customWidth="1"/>
    <col min="18" max="18" width="32.6640625" style="811" customWidth="1"/>
    <col min="19" max="19" width="33.4140625" style="811" customWidth="1"/>
    <col min="20" max="20" width="37.58203125" style="811" customWidth="1"/>
    <col min="21" max="21" width="30.58203125" style="811" bestFit="1" customWidth="1"/>
    <col min="22" max="22" width="34.08203125" style="811" bestFit="1" customWidth="1"/>
    <col min="23" max="23" width="35.6640625" style="811" bestFit="1" customWidth="1"/>
    <col min="24" max="26" width="8.6640625" style="811"/>
    <col min="27" max="27" width="34.4140625" style="811" customWidth="1"/>
    <col min="28" max="28" width="31.33203125" style="811" customWidth="1"/>
    <col min="29" max="16384" width="8.6640625" style="811"/>
  </cols>
  <sheetData>
    <row r="1" spans="1:29" x14ac:dyDescent="0.35">
      <c r="A1" s="810" t="s">
        <v>326</v>
      </c>
      <c r="U1" s="811" t="s">
        <v>937</v>
      </c>
      <c r="V1" s="811" t="s">
        <v>938</v>
      </c>
      <c r="W1" s="811" t="s">
        <v>939</v>
      </c>
      <c r="X1" s="811" t="s">
        <v>940</v>
      </c>
      <c r="AA1" s="811" t="s">
        <v>968</v>
      </c>
      <c r="AB1" s="811" t="s">
        <v>984</v>
      </c>
      <c r="AC1" s="811" t="s">
        <v>985</v>
      </c>
    </row>
    <row r="2" spans="1:29" x14ac:dyDescent="0.35">
      <c r="A2" s="812"/>
      <c r="B2" s="813">
        <v>-14</v>
      </c>
      <c r="C2" s="812" t="s">
        <v>48</v>
      </c>
      <c r="D2" s="812" t="s">
        <v>4</v>
      </c>
      <c r="E2" s="812" t="s">
        <v>3</v>
      </c>
      <c r="F2" s="812" t="s">
        <v>2</v>
      </c>
      <c r="G2" s="812" t="s">
        <v>18</v>
      </c>
      <c r="H2" s="812" t="s">
        <v>29</v>
      </c>
      <c r="I2" s="812">
        <v>-25</v>
      </c>
      <c r="J2" s="813" t="s">
        <v>327</v>
      </c>
      <c r="K2" s="812" t="s">
        <v>11</v>
      </c>
      <c r="L2" s="812" t="s">
        <v>10</v>
      </c>
      <c r="M2" s="812" t="s">
        <v>142</v>
      </c>
      <c r="N2" s="812" t="s">
        <v>349</v>
      </c>
      <c r="O2" s="812" t="s">
        <v>188</v>
      </c>
      <c r="P2" s="812" t="s">
        <v>467</v>
      </c>
      <c r="Q2" s="812" t="s">
        <v>468</v>
      </c>
      <c r="R2" s="812" t="s">
        <v>469</v>
      </c>
      <c r="S2" s="812" t="s">
        <v>946</v>
      </c>
      <c r="T2" s="812" t="s">
        <v>948</v>
      </c>
      <c r="U2" s="814">
        <f ca="1">MAX(P$39:P220)/MAX(F$39:F220)</f>
        <v>6</v>
      </c>
      <c r="V2" s="814">
        <f ca="1">MAX(P$259:P440)/MAX(F$259:F440)</f>
        <v>6</v>
      </c>
      <c r="W2" s="814">
        <f ca="1">MAX(P$511:P872)/MAX(F$511:F872)</f>
        <v>6</v>
      </c>
      <c r="X2" s="811">
        <f ca="1">MAX(P$2362:P3323)/MAX(C$2362:C3323)</f>
        <v>6</v>
      </c>
      <c r="AA2" s="811">
        <f>COUNTA(D258:D440)-1</f>
        <v>90</v>
      </c>
      <c r="AB2" s="811">
        <f>IFERROR((MAX(P$510:P872))/AC2,0)</f>
        <v>6</v>
      </c>
      <c r="AC2" s="811">
        <f>(COUNTA(C444:C506)-2)/2</f>
        <v>30</v>
      </c>
    </row>
    <row r="3" spans="1:29" hidden="1" x14ac:dyDescent="0.35">
      <c r="A3" s="812" t="b">
        <f ca="1">IF(OR(P3&lt;&gt;"",M3&lt;&gt;""),TRUE,FALSE)</f>
        <v>0</v>
      </c>
      <c r="B3" s="813">
        <f>B2+1</f>
        <v>-13</v>
      </c>
      <c r="C3" s="812" t="str">
        <f>IFERROR(INDEX(C$2:C3,B3,1),"")</f>
        <v/>
      </c>
      <c r="D3" s="815" t="str">
        <f ca="1">IFERROR(IF(INDIRECT("'Impact Indicators - Section B '!E"&amp;$I3)="","",INDIRECT("'Impact Indicators - Section B '!E"&amp;$I3)*100),"")</f>
        <v/>
      </c>
      <c r="E3" s="816" t="str">
        <f ca="1">IFERROR(IF(INDIRECT("'Impact Indicators - Section B '!D"&amp;$I3+1)="","",INDIRECT("'Impact Indicators - Section B '!D"&amp;$I3+1)),"")</f>
        <v/>
      </c>
      <c r="F3" s="817" t="str">
        <f ca="1">IFERROR(IF(INDIRECT("'Impact Indicators - Section B '!D"&amp;$I3)="","",INDIRECT("'Impact Indicators - Section B '!D"&amp;$I3)),"")</f>
        <v/>
      </c>
      <c r="G3" s="818" t="str">
        <f ca="1">IFERROR(IF(INDIRECT("'Impact Indicators - Section B '!AC"&amp;$I3)=0,"",INDIRECT("'Impact Indicators - Section B '!AC"&amp;$I3)),"")</f>
        <v/>
      </c>
      <c r="H3" s="818" t="str">
        <f ca="1">IFERROR(IF(INDIRECT("'Impact Indicators - Section B '!F"&amp;$I3)=0,"",INDIRECT("'Impact Indicators - Section B '!F"&amp;$I3)),"")</f>
        <v/>
      </c>
      <c r="I3" s="813">
        <f>I2+2</f>
        <v>-23</v>
      </c>
      <c r="J3" s="818" t="str">
        <f ca="1">IFERROR(IF(INDIRECT("'Impact Indicators - Section B '!AD"&amp;$I3)=0,"",INDIRECT("'Impact Indicators - Section B '!AD"&amp;$I3)),"")</f>
        <v/>
      </c>
      <c r="K3" s="812" t="str">
        <f ca="1">IFERROR(IF(INDIRECT("'Impact Indicators - Section B '!J"&amp;$I3)=0,"",INDIRECT("'Impact Indicators - Section B '!J"&amp;$I3)),"")</f>
        <v/>
      </c>
      <c r="L3" s="818" t="str">
        <f ca="1">IFERROR(IF(INDIRECT("'Impact Indicators - Section B '!AB"&amp;$I3)=0,"",INDIRECT("'Impact Indicators - Section B '!AB"&amp;$I3)),"")</f>
        <v/>
      </c>
      <c r="M3" s="812" t="str">
        <f ca="1">IFERROR(VLOOKUP(INDIRECT("'Impact Indicators - Section B '!AH"&amp;$I3),'Reference Records'!$G$4:$H$10,2,0),"")</f>
        <v/>
      </c>
      <c r="N3" s="812" t="s">
        <v>348</v>
      </c>
      <c r="O3" s="818" t="str">
        <f ca="1">IFERROR(VLOOKUP(INDIRECT("'Impact Indicators - Section B '!I"&amp;$I3),'Overview - Section A'!M$29:P40,4,0),IFERROR(VLOOKUP(INDIRECT("'Impact Indicators - Section B '!I"&amp;$I3),'Overview - Section A'!E$26:I28,5,0),""))</f>
        <v/>
      </c>
      <c r="P3" s="818" t="str">
        <f ca="1">IFERROR(IF(INDIRECT("'Impact Indicators - Section B '!C"&amp;$I3)=0,"",INDIRECT("'Impact Indicators - Section B '!C"&amp;$I3)),"")</f>
        <v/>
      </c>
      <c r="Q3" s="818" t="str">
        <f ca="1">IFERROR(IF(INDIRECT("'Impact Indicators - Section B '!G"&amp;$I3)=0,"",INDIRECT("'Impact Indicators - Section B '!G"&amp;$I3)),"")</f>
        <v/>
      </c>
      <c r="R3" s="819" t="str">
        <f ca="1">IFERROR(IF(INDIRECT("'Impact Indicators - Section B '!AA"&amp;$I3)=0,"",INDIRECT("'Impact Indicators - Section B '!AA"&amp;$I3)),"")</f>
        <v/>
      </c>
      <c r="S3" s="818" t="s">
        <v>945</v>
      </c>
      <c r="T3" s="818" t="s">
        <v>947</v>
      </c>
    </row>
    <row r="4" spans="1:29" x14ac:dyDescent="0.35">
      <c r="A4" s="812" t="b">
        <v>0</v>
      </c>
      <c r="B4" s="813">
        <f t="shared" ref="B4:B33" si="0">B3+1</f>
        <v>-12</v>
      </c>
      <c r="C4" s="812" t="s">
        <v>6080</v>
      </c>
      <c r="D4" s="815"/>
      <c r="E4" s="816"/>
      <c r="F4" s="817"/>
      <c r="G4" s="818"/>
      <c r="H4" s="818"/>
      <c r="I4" s="813">
        <f t="shared" ref="I4:I33" si="1">I3+2</f>
        <v>-21</v>
      </c>
      <c r="J4" s="818"/>
      <c r="K4" s="812"/>
      <c r="L4" s="818"/>
      <c r="M4" s="812"/>
      <c r="N4" s="812"/>
      <c r="O4" s="818"/>
      <c r="P4" s="818"/>
      <c r="Q4" s="818"/>
      <c r="R4" s="819"/>
      <c r="S4" s="818"/>
      <c r="T4" s="818"/>
    </row>
    <row r="5" spans="1:29" x14ac:dyDescent="0.35">
      <c r="A5" s="812" t="b">
        <v>0</v>
      </c>
      <c r="B5" s="813">
        <f t="shared" si="0"/>
        <v>-11</v>
      </c>
      <c r="C5" s="812" t="s">
        <v>6081</v>
      </c>
      <c r="D5" s="815"/>
      <c r="E5" s="816"/>
      <c r="F5" s="817"/>
      <c r="G5" s="818"/>
      <c r="H5" s="818"/>
      <c r="I5" s="813">
        <f t="shared" si="1"/>
        <v>-19</v>
      </c>
      <c r="J5" s="818"/>
      <c r="K5" s="812"/>
      <c r="L5" s="818"/>
      <c r="M5" s="812"/>
      <c r="N5" s="812"/>
      <c r="O5" s="818"/>
      <c r="P5" s="818"/>
      <c r="Q5" s="818"/>
      <c r="R5" s="819"/>
      <c r="S5" s="818"/>
      <c r="T5" s="818"/>
    </row>
    <row r="6" spans="1:29" x14ac:dyDescent="0.35">
      <c r="A6" s="812" t="b">
        <v>0</v>
      </c>
      <c r="B6" s="813">
        <f t="shared" si="0"/>
        <v>-10</v>
      </c>
      <c r="C6" s="812" t="s">
        <v>6082</v>
      </c>
      <c r="D6" s="815"/>
      <c r="E6" s="816"/>
      <c r="F6" s="817"/>
      <c r="G6" s="818"/>
      <c r="H6" s="818"/>
      <c r="I6" s="813">
        <f t="shared" si="1"/>
        <v>-17</v>
      </c>
      <c r="J6" s="818"/>
      <c r="K6" s="812"/>
      <c r="L6" s="818"/>
      <c r="M6" s="812"/>
      <c r="N6" s="812"/>
      <c r="O6" s="818"/>
      <c r="P6" s="818"/>
      <c r="Q6" s="818"/>
      <c r="R6" s="819"/>
      <c r="S6" s="818"/>
      <c r="T6" s="818"/>
    </row>
    <row r="7" spans="1:29" x14ac:dyDescent="0.35">
      <c r="A7" s="812" t="b">
        <v>0</v>
      </c>
      <c r="B7" s="813">
        <f t="shared" si="0"/>
        <v>-9</v>
      </c>
      <c r="C7" s="812" t="s">
        <v>6083</v>
      </c>
      <c r="D7" s="815"/>
      <c r="E7" s="816"/>
      <c r="F7" s="817"/>
      <c r="G7" s="818"/>
      <c r="H7" s="818"/>
      <c r="I7" s="813">
        <f t="shared" si="1"/>
        <v>-15</v>
      </c>
      <c r="J7" s="818"/>
      <c r="K7" s="812"/>
      <c r="L7" s="818"/>
      <c r="M7" s="812"/>
      <c r="N7" s="812"/>
      <c r="O7" s="818"/>
      <c r="P7" s="818"/>
      <c r="Q7" s="818"/>
      <c r="R7" s="819"/>
      <c r="S7" s="818"/>
      <c r="T7" s="818"/>
    </row>
    <row r="8" spans="1:29" x14ac:dyDescent="0.35">
      <c r="A8" s="812" t="b">
        <v>0</v>
      </c>
      <c r="B8" s="813">
        <f t="shared" si="0"/>
        <v>-8</v>
      </c>
      <c r="C8" s="812" t="s">
        <v>6084</v>
      </c>
      <c r="D8" s="815"/>
      <c r="E8" s="816"/>
      <c r="F8" s="817"/>
      <c r="G8" s="818"/>
      <c r="H8" s="818"/>
      <c r="I8" s="813">
        <f t="shared" si="1"/>
        <v>-13</v>
      </c>
      <c r="J8" s="818"/>
      <c r="K8" s="812"/>
      <c r="L8" s="818"/>
      <c r="M8" s="812"/>
      <c r="N8" s="812"/>
      <c r="O8" s="818"/>
      <c r="P8" s="818"/>
      <c r="Q8" s="818"/>
      <c r="R8" s="819"/>
      <c r="S8" s="818"/>
      <c r="T8" s="818"/>
    </row>
    <row r="9" spans="1:29" x14ac:dyDescent="0.35">
      <c r="A9" s="812" t="b">
        <v>0</v>
      </c>
      <c r="B9" s="813">
        <f t="shared" si="0"/>
        <v>-7</v>
      </c>
      <c r="C9" s="812" t="s">
        <v>6085</v>
      </c>
      <c r="D9" s="815"/>
      <c r="E9" s="816"/>
      <c r="F9" s="817"/>
      <c r="G9" s="818"/>
      <c r="H9" s="818"/>
      <c r="I9" s="813">
        <f t="shared" si="1"/>
        <v>-11</v>
      </c>
      <c r="J9" s="818"/>
      <c r="K9" s="812"/>
      <c r="L9" s="818"/>
      <c r="M9" s="812"/>
      <c r="N9" s="812"/>
      <c r="O9" s="818"/>
      <c r="P9" s="818"/>
      <c r="Q9" s="818"/>
      <c r="R9" s="819"/>
      <c r="S9" s="818"/>
      <c r="T9" s="818"/>
    </row>
    <row r="10" spans="1:29" x14ac:dyDescent="0.35">
      <c r="A10" s="812" t="b">
        <v>0</v>
      </c>
      <c r="B10" s="813">
        <f t="shared" si="0"/>
        <v>-6</v>
      </c>
      <c r="C10" s="812" t="s">
        <v>6086</v>
      </c>
      <c r="D10" s="815"/>
      <c r="E10" s="816"/>
      <c r="F10" s="817"/>
      <c r="G10" s="818"/>
      <c r="H10" s="818"/>
      <c r="I10" s="813">
        <f t="shared" si="1"/>
        <v>-9</v>
      </c>
      <c r="J10" s="818"/>
      <c r="K10" s="812"/>
      <c r="L10" s="818"/>
      <c r="M10" s="812"/>
      <c r="N10" s="812"/>
      <c r="O10" s="818"/>
      <c r="P10" s="818"/>
      <c r="Q10" s="818"/>
      <c r="R10" s="819"/>
      <c r="S10" s="818"/>
      <c r="T10" s="818"/>
    </row>
    <row r="11" spans="1:29" x14ac:dyDescent="0.35">
      <c r="A11" s="812" t="b">
        <v>0</v>
      </c>
      <c r="B11" s="813">
        <f t="shared" si="0"/>
        <v>-5</v>
      </c>
      <c r="C11" s="812" t="s">
        <v>6087</v>
      </c>
      <c r="D11" s="815"/>
      <c r="E11" s="816"/>
      <c r="F11" s="817"/>
      <c r="G11" s="818"/>
      <c r="H11" s="818"/>
      <c r="I11" s="813">
        <f t="shared" si="1"/>
        <v>-7</v>
      </c>
      <c r="J11" s="818"/>
      <c r="K11" s="812"/>
      <c r="L11" s="818"/>
      <c r="M11" s="812"/>
      <c r="N11" s="812"/>
      <c r="O11" s="818"/>
      <c r="P11" s="818"/>
      <c r="Q11" s="818"/>
      <c r="R11" s="819"/>
      <c r="S11" s="818"/>
      <c r="T11" s="818"/>
    </row>
    <row r="12" spans="1:29" x14ac:dyDescent="0.35">
      <c r="A12" s="812" t="b">
        <v>0</v>
      </c>
      <c r="B12" s="813">
        <f t="shared" si="0"/>
        <v>-4</v>
      </c>
      <c r="C12" s="812" t="s">
        <v>6088</v>
      </c>
      <c r="D12" s="815"/>
      <c r="E12" s="816"/>
      <c r="F12" s="817"/>
      <c r="G12" s="818"/>
      <c r="H12" s="818"/>
      <c r="I12" s="813">
        <f t="shared" si="1"/>
        <v>-5</v>
      </c>
      <c r="J12" s="818"/>
      <c r="K12" s="812"/>
      <c r="L12" s="818"/>
      <c r="M12" s="812"/>
      <c r="N12" s="812"/>
      <c r="O12" s="818"/>
      <c r="P12" s="818"/>
      <c r="Q12" s="818"/>
      <c r="R12" s="819"/>
      <c r="S12" s="818"/>
      <c r="T12" s="818"/>
    </row>
    <row r="13" spans="1:29" x14ac:dyDescent="0.35">
      <c r="A13" s="812" t="b">
        <v>0</v>
      </c>
      <c r="B13" s="813">
        <f t="shared" si="0"/>
        <v>-3</v>
      </c>
      <c r="C13" s="812" t="s">
        <v>6089</v>
      </c>
      <c r="D13" s="815"/>
      <c r="E13" s="816"/>
      <c r="F13" s="817"/>
      <c r="G13" s="818"/>
      <c r="H13" s="818"/>
      <c r="I13" s="813">
        <f t="shared" si="1"/>
        <v>-3</v>
      </c>
      <c r="J13" s="818"/>
      <c r="K13" s="812"/>
      <c r="L13" s="818"/>
      <c r="M13" s="812"/>
      <c r="N13" s="812"/>
      <c r="O13" s="818"/>
      <c r="P13" s="818"/>
      <c r="Q13" s="818"/>
      <c r="R13" s="819"/>
      <c r="S13" s="818"/>
      <c r="T13" s="818"/>
    </row>
    <row r="14" spans="1:29" x14ac:dyDescent="0.35">
      <c r="A14" s="812" t="b">
        <v>0</v>
      </c>
      <c r="B14" s="813">
        <f t="shared" si="0"/>
        <v>-2</v>
      </c>
      <c r="C14" s="812" t="s">
        <v>6090</v>
      </c>
      <c r="D14" s="815"/>
      <c r="E14" s="816"/>
      <c r="F14" s="817"/>
      <c r="G14" s="818"/>
      <c r="H14" s="818"/>
      <c r="I14" s="813">
        <f t="shared" si="1"/>
        <v>-1</v>
      </c>
      <c r="J14" s="818"/>
      <c r="K14" s="812"/>
      <c r="L14" s="818"/>
      <c r="M14" s="812"/>
      <c r="N14" s="812"/>
      <c r="O14" s="818"/>
      <c r="P14" s="818"/>
      <c r="Q14" s="818"/>
      <c r="R14" s="819"/>
      <c r="S14" s="818"/>
      <c r="T14" s="818"/>
    </row>
    <row r="15" spans="1:29" x14ac:dyDescent="0.35">
      <c r="A15" s="812" t="b">
        <v>0</v>
      </c>
      <c r="B15" s="813">
        <f t="shared" si="0"/>
        <v>-1</v>
      </c>
      <c r="C15" s="812" t="s">
        <v>6091</v>
      </c>
      <c r="D15" s="815"/>
      <c r="E15" s="816"/>
      <c r="F15" s="817"/>
      <c r="G15" s="818"/>
      <c r="H15" s="818"/>
      <c r="I15" s="813">
        <f t="shared" si="1"/>
        <v>1</v>
      </c>
      <c r="J15" s="818"/>
      <c r="K15" s="812"/>
      <c r="L15" s="818"/>
      <c r="M15" s="812"/>
      <c r="N15" s="812"/>
      <c r="O15" s="818"/>
      <c r="P15" s="818"/>
      <c r="Q15" s="818"/>
      <c r="R15" s="819"/>
      <c r="S15" s="818"/>
      <c r="T15" s="818"/>
    </row>
    <row r="16" spans="1:29" x14ac:dyDescent="0.35">
      <c r="A16" s="812" t="b">
        <v>0</v>
      </c>
      <c r="B16" s="813">
        <f t="shared" si="0"/>
        <v>0</v>
      </c>
      <c r="C16" s="812" t="s">
        <v>6092</v>
      </c>
      <c r="D16" s="815"/>
      <c r="E16" s="816"/>
      <c r="F16" s="817"/>
      <c r="G16" s="818"/>
      <c r="H16" s="818"/>
      <c r="I16" s="813">
        <f t="shared" si="1"/>
        <v>3</v>
      </c>
      <c r="J16" s="818"/>
      <c r="K16" s="812"/>
      <c r="L16" s="818"/>
      <c r="M16" s="812"/>
      <c r="N16" s="812"/>
      <c r="O16" s="818"/>
      <c r="P16" s="818"/>
      <c r="Q16" s="818"/>
      <c r="R16" s="819"/>
      <c r="S16" s="818"/>
      <c r="T16" s="818"/>
    </row>
    <row r="17" spans="1:20" x14ac:dyDescent="0.35">
      <c r="A17" s="812" t="b">
        <v>0</v>
      </c>
      <c r="B17" s="813">
        <f t="shared" si="0"/>
        <v>1</v>
      </c>
      <c r="C17" s="812" t="s">
        <v>6093</v>
      </c>
      <c r="D17" s="815"/>
      <c r="E17" s="816"/>
      <c r="F17" s="817"/>
      <c r="G17" s="818"/>
      <c r="H17" s="818"/>
      <c r="I17" s="813">
        <f t="shared" si="1"/>
        <v>5</v>
      </c>
      <c r="J17" s="818"/>
      <c r="K17" s="812"/>
      <c r="L17" s="818"/>
      <c r="M17" s="812"/>
      <c r="N17" s="812"/>
      <c r="O17" s="818"/>
      <c r="P17" s="818"/>
      <c r="Q17" s="818"/>
      <c r="R17" s="819"/>
      <c r="S17" s="818"/>
      <c r="T17" s="818"/>
    </row>
    <row r="18" spans="1:20" x14ac:dyDescent="0.35">
      <c r="A18" s="812" t="b">
        <v>0</v>
      </c>
      <c r="B18" s="813">
        <f t="shared" si="0"/>
        <v>2</v>
      </c>
      <c r="C18" s="812" t="s">
        <v>6094</v>
      </c>
      <c r="D18" s="815"/>
      <c r="E18" s="816"/>
      <c r="F18" s="817"/>
      <c r="G18" s="818"/>
      <c r="H18" s="818"/>
      <c r="I18" s="813">
        <f t="shared" si="1"/>
        <v>7</v>
      </c>
      <c r="J18" s="818"/>
      <c r="K18" s="812"/>
      <c r="L18" s="818"/>
      <c r="M18" s="812"/>
      <c r="N18" s="812"/>
      <c r="O18" s="818"/>
      <c r="P18" s="818"/>
      <c r="Q18" s="818"/>
      <c r="R18" s="819"/>
      <c r="S18" s="818"/>
      <c r="T18" s="818"/>
    </row>
    <row r="19" spans="1:20" x14ac:dyDescent="0.35">
      <c r="A19" s="812" t="b">
        <f t="shared" ref="A19:A33" ca="1" si="2">IF(OR(P19&lt;&gt;"",M19&lt;&gt;""),TRUE,FALSE)</f>
        <v>0</v>
      </c>
      <c r="B19" s="813">
        <f t="shared" si="0"/>
        <v>3</v>
      </c>
      <c r="C19" s="825" t="str">
        <f>IFERROR(INDEX(C$2:C19,B19,1),"")</f>
        <v>a1I3p00000JSVwPEAX</v>
      </c>
      <c r="D19" s="815" t="str">
        <f t="shared" ref="D19:D33" ca="1" si="3">IFERROR(IF(INDIRECT("'Impact Indicators - Section B '!E"&amp;$I19)="","",INDIRECT("'Impact Indicators - Section B '!E"&amp;$I19)*100),"")</f>
        <v/>
      </c>
      <c r="E19" s="816" t="str">
        <f t="shared" ref="E19:E33" ca="1" si="4">IFERROR(IF(INDIRECT("'Impact Indicators - Section B '!D"&amp;$I19+1)="","",INDIRECT("'Impact Indicators - Section B '!D"&amp;$I19+1)),"")</f>
        <v/>
      </c>
      <c r="F19" s="817" t="str">
        <f t="shared" ref="F19:F33" ca="1" si="5">IFERROR(IF(INDIRECT("'Impact Indicators - Section B '!D"&amp;$I19)="","",INDIRECT("'Impact Indicators - Section B '!D"&amp;$I19)),"")</f>
        <v/>
      </c>
      <c r="G19" s="818" t="str">
        <f t="shared" ref="G19:G33" ca="1" si="6">IFERROR(IF(INDIRECT("'Impact Indicators - Section B '!AC"&amp;$I19)=0,"",INDIRECT("'Impact Indicators - Section B '!AC"&amp;$I19)),"")</f>
        <v/>
      </c>
      <c r="H19" s="818" t="str">
        <f t="shared" ref="H19:H33" ca="1" si="7">IFERROR(IF(INDIRECT("'Impact Indicators - Section B '!F"&amp;$I19)=0,"",INDIRECT("'Impact Indicators - Section B '!F"&amp;$I19)),"")</f>
        <v/>
      </c>
      <c r="I19" s="813">
        <f t="shared" si="1"/>
        <v>9</v>
      </c>
      <c r="J19" s="818" t="str">
        <f t="shared" ref="J19:J33" ca="1" si="8">IFERROR(IF(INDIRECT("'Impact Indicators - Section B '!AD"&amp;$I19)=0,"",INDIRECT("'Impact Indicators - Section B '!AD"&amp;$I19)),"")</f>
        <v/>
      </c>
      <c r="K19" s="812" t="str">
        <f t="shared" ref="K19:K33" ca="1" si="9">IFERROR(IF(INDIRECT("'Impact Indicators - Section B '!J"&amp;$I19)=0,"",INDIRECT("'Impact Indicators - Section B '!J"&amp;$I19)),"")</f>
        <v/>
      </c>
      <c r="L19" s="818" t="str">
        <f t="shared" ref="L19:L33" ca="1" si="10">IFERROR(IF(INDIRECT("'Impact Indicators - Section B '!AB"&amp;$I19)=0,"",INDIRECT("'Impact Indicators - Section B '!AB"&amp;$I19)),"")</f>
        <v/>
      </c>
      <c r="M19" s="812" t="str">
        <f ca="1">IFERROR(VLOOKUP(INDIRECT("'Impact Indicators - Section B '!AH"&amp;$I19),'Reference Records'!$G$4:$H$10,2,0),"")</f>
        <v/>
      </c>
      <c r="N19" s="812"/>
      <c r="O19" s="818" t="str">
        <f ca="1">IFERROR(VLOOKUP(INDIRECT("'Impact Indicators - Section B '!I"&amp;$I19),'Overview - Section A'!M$29:P56,4,0),IFERROR(VLOOKUP(INDIRECT("'Impact Indicators - Section B '!I"&amp;$I19),'Overview - Section A'!E$26:I44,5,0),""))</f>
        <v/>
      </c>
      <c r="P19" s="818" t="str">
        <f t="shared" ref="P19:P33" ca="1" si="11">IFERROR(IF(INDIRECT("'Impact Indicators - Section B '!C"&amp;$I19)=0,"",INDIRECT("'Impact Indicators - Section B '!C"&amp;$I19)),"")</f>
        <v/>
      </c>
      <c r="Q19" s="818" t="str">
        <f t="shared" ref="Q19:Q33" ca="1" si="12">IFERROR(IF(INDIRECT("'Impact Indicators - Section B '!G"&amp;$I19)=0,"",INDIRECT("'Impact Indicators - Section B '!G"&amp;$I19)),"")</f>
        <v/>
      </c>
      <c r="R19" s="819" t="str">
        <f t="shared" ref="R19:R33" ca="1" si="13">IFERROR(IF(INDIRECT("'Impact Indicators - Section B '!AA"&amp;$I19)=0,"",INDIRECT("'Impact Indicators - Section B '!AA"&amp;$I19)),"")</f>
        <v/>
      </c>
      <c r="S19" s="818"/>
      <c r="T19" s="818"/>
    </row>
    <row r="20" spans="1:20" x14ac:dyDescent="0.35">
      <c r="A20" s="812" t="b">
        <f t="shared" ca="1" si="2"/>
        <v>0</v>
      </c>
      <c r="B20" s="813">
        <f t="shared" si="0"/>
        <v>4</v>
      </c>
      <c r="C20" s="825" t="str">
        <f>IFERROR(INDEX(C$2:C20,B20,1),"")</f>
        <v>a1I3p00000JSVwQEAX</v>
      </c>
      <c r="D20" s="815" t="str">
        <f t="shared" ca="1" si="3"/>
        <v/>
      </c>
      <c r="E20" s="816" t="str">
        <f t="shared" ca="1" si="4"/>
        <v/>
      </c>
      <c r="F20" s="817" t="str">
        <f t="shared" ca="1" si="5"/>
        <v/>
      </c>
      <c r="G20" s="818" t="str">
        <f t="shared" ca="1" si="6"/>
        <v/>
      </c>
      <c r="H20" s="818" t="str">
        <f t="shared" ca="1" si="7"/>
        <v/>
      </c>
      <c r="I20" s="813">
        <f t="shared" si="1"/>
        <v>11</v>
      </c>
      <c r="J20" s="818" t="str">
        <f t="shared" ca="1" si="8"/>
        <v/>
      </c>
      <c r="K20" s="812" t="str">
        <f t="shared" ca="1" si="9"/>
        <v/>
      </c>
      <c r="L20" s="818" t="str">
        <f t="shared" ca="1" si="10"/>
        <v/>
      </c>
      <c r="M20" s="812" t="str">
        <f ca="1">IFERROR(VLOOKUP(INDIRECT("'Impact Indicators - Section B '!AH"&amp;$I20),'Reference Records'!$G$4:$H$10,2,0),"")</f>
        <v/>
      </c>
      <c r="N20" s="812"/>
      <c r="O20" s="818" t="str">
        <f ca="1">IFERROR(VLOOKUP(INDIRECT("'Impact Indicators - Section B '!I"&amp;$I20),'Overview - Section A'!M$29:P57,4,0),IFERROR(VLOOKUP(INDIRECT("'Impact Indicators - Section B '!I"&amp;$I20),'Overview - Section A'!E$26:I45,5,0),""))</f>
        <v/>
      </c>
      <c r="P20" s="818" t="str">
        <f t="shared" ca="1" si="11"/>
        <v/>
      </c>
      <c r="Q20" s="818" t="str">
        <f t="shared" ca="1" si="12"/>
        <v/>
      </c>
      <c r="R20" s="819" t="str">
        <f t="shared" ca="1" si="13"/>
        <v/>
      </c>
      <c r="S20" s="818"/>
      <c r="T20" s="818"/>
    </row>
    <row r="21" spans="1:20" x14ac:dyDescent="0.35">
      <c r="A21" s="812" t="b">
        <f t="shared" ca="1" si="2"/>
        <v>0</v>
      </c>
      <c r="B21" s="813">
        <f t="shared" si="0"/>
        <v>5</v>
      </c>
      <c r="C21" s="825" t="str">
        <f>IFERROR(INDEX(C$2:C21,B21,1),"")</f>
        <v>a1I3p00000JSVwREAX</v>
      </c>
      <c r="D21" s="815" t="str">
        <f t="shared" ca="1" si="3"/>
        <v/>
      </c>
      <c r="E21" s="816" t="str">
        <f t="shared" ca="1" si="4"/>
        <v/>
      </c>
      <c r="F21" s="817" t="str">
        <f t="shared" ca="1" si="5"/>
        <v/>
      </c>
      <c r="G21" s="818" t="str">
        <f t="shared" ca="1" si="6"/>
        <v/>
      </c>
      <c r="H21" s="818" t="str">
        <f t="shared" ca="1" si="7"/>
        <v/>
      </c>
      <c r="I21" s="813">
        <f t="shared" si="1"/>
        <v>13</v>
      </c>
      <c r="J21" s="818" t="str">
        <f t="shared" ca="1" si="8"/>
        <v/>
      </c>
      <c r="K21" s="812" t="str">
        <f t="shared" ca="1" si="9"/>
        <v/>
      </c>
      <c r="L21" s="818" t="str">
        <f t="shared" ca="1" si="10"/>
        <v/>
      </c>
      <c r="M21" s="812" t="str">
        <f ca="1">IFERROR(VLOOKUP(INDIRECT("'Impact Indicators - Section B '!AH"&amp;$I21),'Reference Records'!$G$4:$H$10,2,0),"")</f>
        <v/>
      </c>
      <c r="N21" s="812"/>
      <c r="O21" s="818" t="str">
        <f ca="1">IFERROR(VLOOKUP(INDIRECT("'Impact Indicators - Section B '!I"&amp;$I21),'Overview - Section A'!M$29:P58,4,0),IFERROR(VLOOKUP(INDIRECT("'Impact Indicators - Section B '!I"&amp;$I21),'Overview - Section A'!E$26:I46,5,0),""))</f>
        <v/>
      </c>
      <c r="P21" s="818" t="str">
        <f t="shared" ca="1" si="11"/>
        <v/>
      </c>
      <c r="Q21" s="818" t="str">
        <f t="shared" ca="1" si="12"/>
        <v/>
      </c>
      <c r="R21" s="819" t="str">
        <f t="shared" ca="1" si="13"/>
        <v/>
      </c>
      <c r="S21" s="818"/>
      <c r="T21" s="818"/>
    </row>
    <row r="22" spans="1:20" x14ac:dyDescent="0.35">
      <c r="A22" s="812" t="b">
        <f t="shared" ca="1" si="2"/>
        <v>0</v>
      </c>
      <c r="B22" s="813">
        <f t="shared" si="0"/>
        <v>6</v>
      </c>
      <c r="C22" s="825" t="str">
        <f>IFERROR(INDEX(C$2:C22,B22,1),"")</f>
        <v>a1I3p00000JSVwSEAX</v>
      </c>
      <c r="D22" s="815" t="str">
        <f t="shared" ca="1" si="3"/>
        <v/>
      </c>
      <c r="E22" s="816" t="str">
        <f t="shared" ca="1" si="4"/>
        <v/>
      </c>
      <c r="F22" s="817" t="str">
        <f t="shared" ca="1" si="5"/>
        <v/>
      </c>
      <c r="G22" s="818" t="str">
        <f t="shared" ca="1" si="6"/>
        <v/>
      </c>
      <c r="H22" s="818" t="str">
        <f t="shared" ca="1" si="7"/>
        <v/>
      </c>
      <c r="I22" s="813">
        <f t="shared" si="1"/>
        <v>15</v>
      </c>
      <c r="J22" s="818" t="str">
        <f t="shared" ca="1" si="8"/>
        <v/>
      </c>
      <c r="K22" s="812" t="str">
        <f t="shared" ca="1" si="9"/>
        <v/>
      </c>
      <c r="L22" s="818" t="str">
        <f t="shared" ca="1" si="10"/>
        <v/>
      </c>
      <c r="M22" s="812" t="str">
        <f ca="1">IFERROR(VLOOKUP(INDIRECT("'Impact Indicators - Section B '!AH"&amp;$I22),'Reference Records'!$G$4:$H$10,2,0),"")</f>
        <v/>
      </c>
      <c r="N22" s="812"/>
      <c r="O22" s="818" t="str">
        <f ca="1">IFERROR(VLOOKUP(INDIRECT("'Impact Indicators - Section B '!I"&amp;$I22),'Overview - Section A'!M$29:P59,4,0),IFERROR(VLOOKUP(INDIRECT("'Impact Indicators - Section B '!I"&amp;$I22),'Overview - Section A'!E$26:I47,5,0),""))</f>
        <v/>
      </c>
      <c r="P22" s="818" t="str">
        <f t="shared" ca="1" si="11"/>
        <v/>
      </c>
      <c r="Q22" s="818" t="str">
        <f t="shared" ca="1" si="12"/>
        <v/>
      </c>
      <c r="R22" s="819" t="str">
        <f t="shared" ca="1" si="13"/>
        <v/>
      </c>
      <c r="S22" s="818"/>
      <c r="T22" s="818"/>
    </row>
    <row r="23" spans="1:20" x14ac:dyDescent="0.35">
      <c r="A23" s="812" t="b">
        <f t="shared" ca="1" si="2"/>
        <v>0</v>
      </c>
      <c r="B23" s="813">
        <f t="shared" si="0"/>
        <v>7</v>
      </c>
      <c r="C23" s="825" t="str">
        <f>IFERROR(INDEX(C$2:C23,B23,1),"")</f>
        <v>a1I3p00000JSVwTEAX</v>
      </c>
      <c r="D23" s="815" t="str">
        <f t="shared" ca="1" si="3"/>
        <v/>
      </c>
      <c r="E23" s="816" t="str">
        <f t="shared" ca="1" si="4"/>
        <v/>
      </c>
      <c r="F23" s="817" t="str">
        <f t="shared" ca="1" si="5"/>
        <v/>
      </c>
      <c r="G23" s="818" t="str">
        <f t="shared" ca="1" si="6"/>
        <v/>
      </c>
      <c r="H23" s="818" t="str">
        <f t="shared" ca="1" si="7"/>
        <v/>
      </c>
      <c r="I23" s="813">
        <f t="shared" si="1"/>
        <v>17</v>
      </c>
      <c r="J23" s="818" t="str">
        <f t="shared" ca="1" si="8"/>
        <v/>
      </c>
      <c r="K23" s="812" t="str">
        <f t="shared" ca="1" si="9"/>
        <v/>
      </c>
      <c r="L23" s="818" t="str">
        <f t="shared" ca="1" si="10"/>
        <v/>
      </c>
      <c r="M23" s="812" t="str">
        <f ca="1">IFERROR(VLOOKUP(INDIRECT("'Impact Indicators - Section B '!AH"&amp;$I23),'Reference Records'!$G$4:$H$10,2,0),"")</f>
        <v/>
      </c>
      <c r="N23" s="812"/>
      <c r="O23" s="818" t="str">
        <f ca="1">IFERROR(VLOOKUP(INDIRECT("'Impact Indicators - Section B '!I"&amp;$I23),'Overview - Section A'!M$29:P60,4,0),IFERROR(VLOOKUP(INDIRECT("'Impact Indicators - Section B '!I"&amp;$I23),'Overview - Section A'!E$26:I48,5,0),""))</f>
        <v/>
      </c>
      <c r="P23" s="818" t="str">
        <f t="shared" ca="1" si="11"/>
        <v/>
      </c>
      <c r="Q23" s="818" t="str">
        <f t="shared" ca="1" si="12"/>
        <v/>
      </c>
      <c r="R23" s="819" t="str">
        <f t="shared" ca="1" si="13"/>
        <v/>
      </c>
      <c r="S23" s="818"/>
      <c r="T23" s="818"/>
    </row>
    <row r="24" spans="1:20" x14ac:dyDescent="0.35">
      <c r="A24" s="812" t="b">
        <f t="shared" ca="1" si="2"/>
        <v>0</v>
      </c>
      <c r="B24" s="813">
        <f t="shared" si="0"/>
        <v>8</v>
      </c>
      <c r="C24" s="825" t="str">
        <f>IFERROR(INDEX(C$2:C24,B24,1),"")</f>
        <v>a1I3p00000JSVwUEAX</v>
      </c>
      <c r="D24" s="815" t="str">
        <f t="shared" ca="1" si="3"/>
        <v/>
      </c>
      <c r="E24" s="816" t="str">
        <f t="shared" ca="1" si="4"/>
        <v/>
      </c>
      <c r="F24" s="817" t="str">
        <f t="shared" ca="1" si="5"/>
        <v/>
      </c>
      <c r="G24" s="818" t="str">
        <f t="shared" ca="1" si="6"/>
        <v/>
      </c>
      <c r="H24" s="818" t="str">
        <f t="shared" ca="1" si="7"/>
        <v/>
      </c>
      <c r="I24" s="813">
        <f t="shared" si="1"/>
        <v>19</v>
      </c>
      <c r="J24" s="818" t="str">
        <f t="shared" ca="1" si="8"/>
        <v/>
      </c>
      <c r="K24" s="812" t="str">
        <f t="shared" ca="1" si="9"/>
        <v/>
      </c>
      <c r="L24" s="818" t="str">
        <f t="shared" ca="1" si="10"/>
        <v/>
      </c>
      <c r="M24" s="812" t="str">
        <f ca="1">IFERROR(VLOOKUP(INDIRECT("'Impact Indicators - Section B '!AH"&amp;$I24),'Reference Records'!$G$4:$H$10,2,0),"")</f>
        <v/>
      </c>
      <c r="N24" s="812"/>
      <c r="O24" s="818" t="str">
        <f ca="1">IFERROR(VLOOKUP(INDIRECT("'Impact Indicators - Section B '!I"&amp;$I24),'Overview - Section A'!M$29:P61,4,0),IFERROR(VLOOKUP(INDIRECT("'Impact Indicators - Section B '!I"&amp;$I24),'Overview - Section A'!E$26:I49,5,0),""))</f>
        <v/>
      </c>
      <c r="P24" s="818" t="str">
        <f t="shared" ca="1" si="11"/>
        <v/>
      </c>
      <c r="Q24" s="818" t="str">
        <f t="shared" ca="1" si="12"/>
        <v/>
      </c>
      <c r="R24" s="819" t="str">
        <f t="shared" ca="1" si="13"/>
        <v/>
      </c>
      <c r="S24" s="818"/>
      <c r="T24" s="818"/>
    </row>
    <row r="25" spans="1:20" x14ac:dyDescent="0.35">
      <c r="A25" s="812" t="b">
        <f t="shared" ca="1" si="2"/>
        <v>0</v>
      </c>
      <c r="B25" s="813">
        <f t="shared" si="0"/>
        <v>9</v>
      </c>
      <c r="C25" s="825" t="str">
        <f>IFERROR(INDEX(C$2:C25,B25,1),"")</f>
        <v>a1I3p00000JSVwVEAX</v>
      </c>
      <c r="D25" s="815" t="str">
        <f t="shared" ca="1" si="3"/>
        <v/>
      </c>
      <c r="E25" s="816" t="str">
        <f t="shared" ca="1" si="4"/>
        <v/>
      </c>
      <c r="F25" s="817" t="str">
        <f t="shared" ca="1" si="5"/>
        <v/>
      </c>
      <c r="G25" s="818" t="str">
        <f t="shared" ca="1" si="6"/>
        <v/>
      </c>
      <c r="H25" s="818" t="str">
        <f t="shared" ca="1" si="7"/>
        <v/>
      </c>
      <c r="I25" s="813">
        <f t="shared" si="1"/>
        <v>21</v>
      </c>
      <c r="J25" s="818" t="str">
        <f t="shared" ca="1" si="8"/>
        <v/>
      </c>
      <c r="K25" s="812" t="str">
        <f t="shared" ca="1" si="9"/>
        <v/>
      </c>
      <c r="L25" s="818" t="str">
        <f t="shared" ca="1" si="10"/>
        <v/>
      </c>
      <c r="M25" s="812" t="str">
        <f ca="1">IFERROR(VLOOKUP(INDIRECT("'Impact Indicators - Section B '!AH"&amp;$I25),'Reference Records'!$G$4:$H$10,2,0),"")</f>
        <v/>
      </c>
      <c r="N25" s="812"/>
      <c r="O25" s="818" t="str">
        <f ca="1">IFERROR(VLOOKUP(INDIRECT("'Impact Indicators - Section B '!I"&amp;$I25),'Overview - Section A'!M$29:P62,4,0),IFERROR(VLOOKUP(INDIRECT("'Impact Indicators - Section B '!I"&amp;$I25),'Overview - Section A'!E$26:I50,5,0),""))</f>
        <v/>
      </c>
      <c r="P25" s="818" t="str">
        <f t="shared" ca="1" si="11"/>
        <v/>
      </c>
      <c r="Q25" s="818" t="str">
        <f t="shared" ca="1" si="12"/>
        <v/>
      </c>
      <c r="R25" s="819" t="str">
        <f t="shared" ca="1" si="13"/>
        <v/>
      </c>
      <c r="S25" s="818"/>
      <c r="T25" s="818"/>
    </row>
    <row r="26" spans="1:20" x14ac:dyDescent="0.35">
      <c r="A26" s="812" t="b">
        <f t="shared" ca="1" si="2"/>
        <v>0</v>
      </c>
      <c r="B26" s="813">
        <f t="shared" si="0"/>
        <v>10</v>
      </c>
      <c r="C26" s="825" t="str">
        <f>IFERROR(INDEX(C$2:C26,B26,1),"")</f>
        <v>a1I3p00000JSVwWEAX</v>
      </c>
      <c r="D26" s="815" t="str">
        <f t="shared" ca="1" si="3"/>
        <v/>
      </c>
      <c r="E26" s="816" t="str">
        <f t="shared" ca="1" si="4"/>
        <v/>
      </c>
      <c r="F26" s="817" t="str">
        <f t="shared" ca="1" si="5"/>
        <v/>
      </c>
      <c r="G26" s="818" t="str">
        <f t="shared" ca="1" si="6"/>
        <v/>
      </c>
      <c r="H26" s="818" t="str">
        <f t="shared" ca="1" si="7"/>
        <v/>
      </c>
      <c r="I26" s="813">
        <f t="shared" si="1"/>
        <v>23</v>
      </c>
      <c r="J26" s="818" t="str">
        <f t="shared" ca="1" si="8"/>
        <v/>
      </c>
      <c r="K26" s="812" t="str">
        <f t="shared" ca="1" si="9"/>
        <v/>
      </c>
      <c r="L26" s="818" t="str">
        <f t="shared" ca="1" si="10"/>
        <v/>
      </c>
      <c r="M26" s="812" t="str">
        <f ca="1">IFERROR(VLOOKUP(INDIRECT("'Impact Indicators - Section B '!AH"&amp;$I26),'Reference Records'!$G$4:$H$10,2,0),"")</f>
        <v/>
      </c>
      <c r="N26" s="812"/>
      <c r="O26" s="818" t="str">
        <f ca="1">IFERROR(VLOOKUP(INDIRECT("'Impact Indicators - Section B '!I"&amp;$I26),'Overview - Section A'!M$29:P63,4,0),IFERROR(VLOOKUP(INDIRECT("'Impact Indicators - Section B '!I"&amp;$I26),'Overview - Section A'!E$26:I51,5,0),""))</f>
        <v/>
      </c>
      <c r="P26" s="818" t="str">
        <f t="shared" ca="1" si="11"/>
        <v/>
      </c>
      <c r="Q26" s="818" t="str">
        <f t="shared" ca="1" si="12"/>
        <v/>
      </c>
      <c r="R26" s="819" t="str">
        <f t="shared" ca="1" si="13"/>
        <v/>
      </c>
      <c r="S26" s="818"/>
      <c r="T26" s="818"/>
    </row>
    <row r="27" spans="1:20" x14ac:dyDescent="0.35">
      <c r="A27" s="812" t="b">
        <f t="shared" ca="1" si="2"/>
        <v>0</v>
      </c>
      <c r="B27" s="813">
        <f t="shared" si="0"/>
        <v>11</v>
      </c>
      <c r="C27" s="825" t="str">
        <f>IFERROR(INDEX(C$2:C27,B27,1),"")</f>
        <v>a1I3p00000JSVwXEAX</v>
      </c>
      <c r="D27" s="815" t="str">
        <f t="shared" ca="1" si="3"/>
        <v/>
      </c>
      <c r="E27" s="816" t="str">
        <f t="shared" ca="1" si="4"/>
        <v/>
      </c>
      <c r="F27" s="817" t="str">
        <f t="shared" ca="1" si="5"/>
        <v/>
      </c>
      <c r="G27" s="818" t="str">
        <f t="shared" ca="1" si="6"/>
        <v/>
      </c>
      <c r="H27" s="818" t="str">
        <f t="shared" ca="1" si="7"/>
        <v/>
      </c>
      <c r="I27" s="813">
        <f t="shared" si="1"/>
        <v>25</v>
      </c>
      <c r="J27" s="818" t="str">
        <f t="shared" ca="1" si="8"/>
        <v/>
      </c>
      <c r="K27" s="812" t="str">
        <f t="shared" ca="1" si="9"/>
        <v/>
      </c>
      <c r="L27" s="818" t="str">
        <f t="shared" ca="1" si="10"/>
        <v/>
      </c>
      <c r="M27" s="812" t="str">
        <f ca="1">IFERROR(VLOOKUP(INDIRECT("'Impact Indicators - Section B '!AH"&amp;$I27),'Reference Records'!$G$4:$H$10,2,0),"")</f>
        <v/>
      </c>
      <c r="N27" s="812"/>
      <c r="O27" s="818" t="str">
        <f ca="1">IFERROR(VLOOKUP(INDIRECT("'Impact Indicators - Section B '!I"&amp;$I27),'Overview - Section A'!M$29:P64,4,0),IFERROR(VLOOKUP(INDIRECT("'Impact Indicators - Section B '!I"&amp;$I27),'Overview - Section A'!E$26:I52,5,0),""))</f>
        <v/>
      </c>
      <c r="P27" s="818" t="str">
        <f t="shared" ca="1" si="11"/>
        <v/>
      </c>
      <c r="Q27" s="818" t="str">
        <f t="shared" ca="1" si="12"/>
        <v/>
      </c>
      <c r="R27" s="819" t="str">
        <f t="shared" ca="1" si="13"/>
        <v/>
      </c>
      <c r="S27" s="818"/>
      <c r="T27" s="818"/>
    </row>
    <row r="28" spans="1:20" x14ac:dyDescent="0.35">
      <c r="A28" s="812" t="b">
        <f t="shared" ca="1" si="2"/>
        <v>0</v>
      </c>
      <c r="B28" s="813">
        <f t="shared" si="0"/>
        <v>12</v>
      </c>
      <c r="C28" s="825" t="str">
        <f>IFERROR(INDEX(C$2:C28,B28,1),"")</f>
        <v>a1I3p00000JSVwYEAX</v>
      </c>
      <c r="D28" s="815" t="str">
        <f t="shared" ca="1" si="3"/>
        <v/>
      </c>
      <c r="E28" s="816" t="str">
        <f t="shared" ca="1" si="4"/>
        <v/>
      </c>
      <c r="F28" s="817" t="str">
        <f t="shared" ca="1" si="5"/>
        <v/>
      </c>
      <c r="G28" s="818" t="str">
        <f t="shared" ca="1" si="6"/>
        <v/>
      </c>
      <c r="H28" s="818" t="str">
        <f t="shared" ca="1" si="7"/>
        <v/>
      </c>
      <c r="I28" s="813">
        <f t="shared" si="1"/>
        <v>27</v>
      </c>
      <c r="J28" s="818" t="str">
        <f t="shared" ca="1" si="8"/>
        <v/>
      </c>
      <c r="K28" s="812" t="str">
        <f t="shared" ca="1" si="9"/>
        <v/>
      </c>
      <c r="L28" s="818" t="str">
        <f t="shared" ca="1" si="10"/>
        <v/>
      </c>
      <c r="M28" s="812" t="str">
        <f ca="1">IFERROR(VLOOKUP(INDIRECT("'Impact Indicators - Section B '!AH"&amp;$I28),'Reference Records'!$G$4:$H$10,2,0),"")</f>
        <v/>
      </c>
      <c r="N28" s="812"/>
      <c r="O28" s="818" t="str">
        <f ca="1">IFERROR(VLOOKUP(INDIRECT("'Impact Indicators - Section B '!I"&amp;$I28),'Overview - Section A'!M$29:P65,4,0),IFERROR(VLOOKUP(INDIRECT("'Impact Indicators - Section B '!I"&amp;$I28),'Overview - Section A'!E$26:I53,5,0),""))</f>
        <v/>
      </c>
      <c r="P28" s="818" t="str">
        <f t="shared" ca="1" si="11"/>
        <v/>
      </c>
      <c r="Q28" s="818" t="str">
        <f t="shared" ca="1" si="12"/>
        <v/>
      </c>
      <c r="R28" s="819" t="str">
        <f t="shared" ca="1" si="13"/>
        <v/>
      </c>
      <c r="S28" s="818"/>
      <c r="T28" s="818"/>
    </row>
    <row r="29" spans="1:20" x14ac:dyDescent="0.35">
      <c r="A29" s="812" t="b">
        <f t="shared" ca="1" si="2"/>
        <v>0</v>
      </c>
      <c r="B29" s="813">
        <f t="shared" si="0"/>
        <v>13</v>
      </c>
      <c r="C29" s="825" t="str">
        <f>IFERROR(INDEX(C$2:C29,B29,1),"")</f>
        <v>a1I3p00000JSVwZEAX</v>
      </c>
      <c r="D29" s="815" t="str">
        <f t="shared" ca="1" si="3"/>
        <v/>
      </c>
      <c r="E29" s="816" t="str">
        <f t="shared" ca="1" si="4"/>
        <v/>
      </c>
      <c r="F29" s="817" t="str">
        <f t="shared" ca="1" si="5"/>
        <v/>
      </c>
      <c r="G29" s="818" t="str">
        <f t="shared" ca="1" si="6"/>
        <v/>
      </c>
      <c r="H29" s="818" t="str">
        <f t="shared" ca="1" si="7"/>
        <v/>
      </c>
      <c r="I29" s="813">
        <f t="shared" si="1"/>
        <v>29</v>
      </c>
      <c r="J29" s="818" t="str">
        <f t="shared" ca="1" si="8"/>
        <v/>
      </c>
      <c r="K29" s="812" t="str">
        <f t="shared" ca="1" si="9"/>
        <v/>
      </c>
      <c r="L29" s="818" t="str">
        <f t="shared" ca="1" si="10"/>
        <v/>
      </c>
      <c r="M29" s="812" t="str">
        <f ca="1">IFERROR(VLOOKUP(INDIRECT("'Impact Indicators - Section B '!AH"&amp;$I29),'Reference Records'!$G$4:$H$10,2,0),"")</f>
        <v/>
      </c>
      <c r="N29" s="812"/>
      <c r="O29" s="818" t="str">
        <f ca="1">IFERROR(VLOOKUP(INDIRECT("'Impact Indicators - Section B '!I"&amp;$I29),'Overview - Section A'!M$29:P66,4,0),IFERROR(VLOOKUP(INDIRECT("'Impact Indicators - Section B '!I"&amp;$I29),'Overview - Section A'!E$26:I54,5,0),""))</f>
        <v/>
      </c>
      <c r="P29" s="818" t="str">
        <f t="shared" ca="1" si="11"/>
        <v/>
      </c>
      <c r="Q29" s="818" t="str">
        <f t="shared" ca="1" si="12"/>
        <v/>
      </c>
      <c r="R29" s="819" t="str">
        <f t="shared" ca="1" si="13"/>
        <v/>
      </c>
      <c r="S29" s="818"/>
      <c r="T29" s="818"/>
    </row>
    <row r="30" spans="1:20" x14ac:dyDescent="0.35">
      <c r="A30" s="812" t="b">
        <f t="shared" ca="1" si="2"/>
        <v>0</v>
      </c>
      <c r="B30" s="813">
        <f t="shared" si="0"/>
        <v>14</v>
      </c>
      <c r="C30" s="825" t="str">
        <f>IFERROR(INDEX(C$2:C30,B30,1),"")</f>
        <v>a1I3p00000JSVwaEAH</v>
      </c>
      <c r="D30" s="815" t="str">
        <f t="shared" ca="1" si="3"/>
        <v/>
      </c>
      <c r="E30" s="816" t="str">
        <f t="shared" ca="1" si="4"/>
        <v/>
      </c>
      <c r="F30" s="817" t="str">
        <f t="shared" ca="1" si="5"/>
        <v/>
      </c>
      <c r="G30" s="818" t="str">
        <f t="shared" ca="1" si="6"/>
        <v/>
      </c>
      <c r="H30" s="818" t="str">
        <f t="shared" ca="1" si="7"/>
        <v/>
      </c>
      <c r="I30" s="813">
        <f t="shared" si="1"/>
        <v>31</v>
      </c>
      <c r="J30" s="818" t="str">
        <f t="shared" ca="1" si="8"/>
        <v/>
      </c>
      <c r="K30" s="812" t="str">
        <f t="shared" ca="1" si="9"/>
        <v/>
      </c>
      <c r="L30" s="818" t="str">
        <f t="shared" ca="1" si="10"/>
        <v/>
      </c>
      <c r="M30" s="812" t="str">
        <f ca="1">IFERROR(VLOOKUP(INDIRECT("'Impact Indicators - Section B '!AH"&amp;$I30),'Reference Records'!$G$4:$H$10,2,0),"")</f>
        <v/>
      </c>
      <c r="N30" s="812"/>
      <c r="O30" s="818" t="str">
        <f ca="1">IFERROR(VLOOKUP(INDIRECT("'Impact Indicators - Section B '!I"&amp;$I30),'Overview - Section A'!M$29:P67,4,0),IFERROR(VLOOKUP(INDIRECT("'Impact Indicators - Section B '!I"&amp;$I30),'Overview - Section A'!E$26:I55,5,0),""))</f>
        <v/>
      </c>
      <c r="P30" s="818" t="str">
        <f t="shared" ca="1" si="11"/>
        <v/>
      </c>
      <c r="Q30" s="818" t="str">
        <f t="shared" ca="1" si="12"/>
        <v/>
      </c>
      <c r="R30" s="819" t="str">
        <f t="shared" ca="1" si="13"/>
        <v/>
      </c>
      <c r="S30" s="818"/>
      <c r="T30" s="818"/>
    </row>
    <row r="31" spans="1:20" x14ac:dyDescent="0.35">
      <c r="A31" s="812" t="b">
        <f t="shared" ca="1" si="2"/>
        <v>0</v>
      </c>
      <c r="B31" s="813">
        <f t="shared" si="0"/>
        <v>15</v>
      </c>
      <c r="C31" s="825" t="str">
        <f>IFERROR(INDEX(C$2:C31,B31,1),"")</f>
        <v>a1I3p00000JSVwbEAH</v>
      </c>
      <c r="D31" s="815" t="str">
        <f t="shared" ca="1" si="3"/>
        <v/>
      </c>
      <c r="E31" s="816" t="str">
        <f t="shared" ca="1" si="4"/>
        <v/>
      </c>
      <c r="F31" s="817" t="str">
        <f t="shared" ca="1" si="5"/>
        <v/>
      </c>
      <c r="G31" s="818" t="str">
        <f t="shared" ca="1" si="6"/>
        <v/>
      </c>
      <c r="H31" s="818" t="str">
        <f t="shared" ca="1" si="7"/>
        <v/>
      </c>
      <c r="I31" s="813">
        <f t="shared" si="1"/>
        <v>33</v>
      </c>
      <c r="J31" s="818" t="str">
        <f t="shared" ca="1" si="8"/>
        <v/>
      </c>
      <c r="K31" s="812" t="str">
        <f t="shared" ca="1" si="9"/>
        <v/>
      </c>
      <c r="L31" s="818" t="str">
        <f t="shared" ca="1" si="10"/>
        <v/>
      </c>
      <c r="M31" s="812" t="str">
        <f ca="1">IFERROR(VLOOKUP(INDIRECT("'Impact Indicators - Section B '!AH"&amp;$I31),'Reference Records'!$G$4:$H$10,2,0),"")</f>
        <v/>
      </c>
      <c r="N31" s="812"/>
      <c r="O31" s="818" t="str">
        <f ca="1">IFERROR(VLOOKUP(INDIRECT("'Impact Indicators - Section B '!I"&amp;$I31),'Overview - Section A'!M$29:P68,4,0),IFERROR(VLOOKUP(INDIRECT("'Impact Indicators - Section B '!I"&amp;$I31),'Overview - Section A'!E$26:I56,5,0),""))</f>
        <v/>
      </c>
      <c r="P31" s="818" t="str">
        <f t="shared" ca="1" si="11"/>
        <v/>
      </c>
      <c r="Q31" s="818" t="str">
        <f t="shared" ca="1" si="12"/>
        <v/>
      </c>
      <c r="R31" s="819" t="str">
        <f t="shared" ca="1" si="13"/>
        <v/>
      </c>
      <c r="S31" s="818"/>
      <c r="T31" s="818"/>
    </row>
    <row r="32" spans="1:20" x14ac:dyDescent="0.35">
      <c r="A32" s="812" t="b">
        <f t="shared" ca="1" si="2"/>
        <v>0</v>
      </c>
      <c r="B32" s="813">
        <f t="shared" si="0"/>
        <v>16</v>
      </c>
      <c r="C32" s="825" t="str">
        <f>IFERROR(INDEX(C$2:C32,B32,1),"")</f>
        <v>a1I3p00000JSVwcEAH</v>
      </c>
      <c r="D32" s="815" t="str">
        <f t="shared" ca="1" si="3"/>
        <v/>
      </c>
      <c r="E32" s="816" t="str">
        <f t="shared" ca="1" si="4"/>
        <v/>
      </c>
      <c r="F32" s="817" t="str">
        <f t="shared" ca="1" si="5"/>
        <v/>
      </c>
      <c r="G32" s="818" t="str">
        <f t="shared" ca="1" si="6"/>
        <v/>
      </c>
      <c r="H32" s="818" t="str">
        <f t="shared" ca="1" si="7"/>
        <v/>
      </c>
      <c r="I32" s="813">
        <f t="shared" si="1"/>
        <v>35</v>
      </c>
      <c r="J32" s="818" t="str">
        <f t="shared" ca="1" si="8"/>
        <v/>
      </c>
      <c r="K32" s="812" t="str">
        <f t="shared" ca="1" si="9"/>
        <v/>
      </c>
      <c r="L32" s="818" t="str">
        <f t="shared" ca="1" si="10"/>
        <v/>
      </c>
      <c r="M32" s="812" t="str">
        <f ca="1">IFERROR(VLOOKUP(INDIRECT("'Impact Indicators - Section B '!AH"&amp;$I32),'Reference Records'!$G$4:$H$10,2,0),"")</f>
        <v/>
      </c>
      <c r="N32" s="812"/>
      <c r="O32" s="818" t="str">
        <f ca="1">IFERROR(VLOOKUP(INDIRECT("'Impact Indicators - Section B '!I"&amp;$I32),'Overview - Section A'!M$29:P69,4,0),IFERROR(VLOOKUP(INDIRECT("'Impact Indicators - Section B '!I"&amp;$I32),'Overview - Section A'!E$26:I57,5,0),""))</f>
        <v/>
      </c>
      <c r="P32" s="818" t="str">
        <f t="shared" ca="1" si="11"/>
        <v/>
      </c>
      <c r="Q32" s="818" t="str">
        <f t="shared" ca="1" si="12"/>
        <v/>
      </c>
      <c r="R32" s="819" t="str">
        <f t="shared" ca="1" si="13"/>
        <v/>
      </c>
      <c r="S32" s="818"/>
      <c r="T32" s="818"/>
    </row>
    <row r="33" spans="1:20" x14ac:dyDescent="0.35">
      <c r="A33" s="812" t="b">
        <f t="shared" ca="1" si="2"/>
        <v>0</v>
      </c>
      <c r="B33" s="813">
        <f t="shared" si="0"/>
        <v>17</v>
      </c>
      <c r="C33" s="825" t="str">
        <f>IFERROR(INDEX(C$2:C33,B33,1),"")</f>
        <v>a1I3p00000JSVwdEAH</v>
      </c>
      <c r="D33" s="815" t="str">
        <f t="shared" ca="1" si="3"/>
        <v/>
      </c>
      <c r="E33" s="816" t="str">
        <f t="shared" ca="1" si="4"/>
        <v/>
      </c>
      <c r="F33" s="817" t="str">
        <f t="shared" ca="1" si="5"/>
        <v/>
      </c>
      <c r="G33" s="818" t="str">
        <f t="shared" ca="1" si="6"/>
        <v/>
      </c>
      <c r="H33" s="818" t="str">
        <f t="shared" ca="1" si="7"/>
        <v/>
      </c>
      <c r="I33" s="813">
        <f t="shared" si="1"/>
        <v>37</v>
      </c>
      <c r="J33" s="818" t="str">
        <f t="shared" ca="1" si="8"/>
        <v/>
      </c>
      <c r="K33" s="812" t="str">
        <f t="shared" ca="1" si="9"/>
        <v/>
      </c>
      <c r="L33" s="818" t="str">
        <f t="shared" ca="1" si="10"/>
        <v/>
      </c>
      <c r="M33" s="812" t="str">
        <f ca="1">IFERROR(VLOOKUP(INDIRECT("'Impact Indicators - Section B '!AH"&amp;$I33),'Reference Records'!$G$4:$H$10,2,0),"")</f>
        <v/>
      </c>
      <c r="N33" s="812"/>
      <c r="O33" s="818" t="str">
        <f ca="1">IFERROR(VLOOKUP(INDIRECT("'Impact Indicators - Section B '!I"&amp;$I33),'Overview - Section A'!M$29:P70,4,0),IFERROR(VLOOKUP(INDIRECT("'Impact Indicators - Section B '!I"&amp;$I33),'Overview - Section A'!E$26:I58,5,0),""))</f>
        <v/>
      </c>
      <c r="P33" s="818" t="str">
        <f t="shared" ca="1" si="11"/>
        <v/>
      </c>
      <c r="Q33" s="818" t="str">
        <f t="shared" ca="1" si="12"/>
        <v/>
      </c>
      <c r="R33" s="819" t="str">
        <f t="shared" ca="1" si="13"/>
        <v/>
      </c>
      <c r="S33" s="818"/>
      <c r="T33" s="818"/>
    </row>
    <row r="34" spans="1:20" x14ac:dyDescent="0.35">
      <c r="A34" s="820"/>
      <c r="B34" s="821"/>
      <c r="C34" s="814"/>
      <c r="D34" s="814"/>
      <c r="E34" s="814"/>
      <c r="R34" s="820"/>
    </row>
    <row r="37" spans="1:20" x14ac:dyDescent="0.35">
      <c r="A37" s="822" t="s">
        <v>325</v>
      </c>
      <c r="D37" s="823"/>
    </row>
    <row r="38" spans="1:20" x14ac:dyDescent="0.35">
      <c r="A38" s="812" t="s">
        <v>46</v>
      </c>
      <c r="B38" s="826"/>
      <c r="C38" s="812" t="s">
        <v>48</v>
      </c>
      <c r="D38" s="812" t="s">
        <v>338</v>
      </c>
      <c r="E38" s="812" t="s">
        <v>339</v>
      </c>
      <c r="F38" s="812" t="s">
        <v>20</v>
      </c>
      <c r="G38" s="812"/>
      <c r="H38" s="812" t="s">
        <v>249</v>
      </c>
      <c r="I38" s="812" t="s">
        <v>7</v>
      </c>
      <c r="J38" s="812" t="s">
        <v>6</v>
      </c>
      <c r="K38" s="812" t="s">
        <v>8</v>
      </c>
      <c r="L38" s="812" t="s">
        <v>149</v>
      </c>
      <c r="M38" s="812" t="s">
        <v>26</v>
      </c>
      <c r="N38" s="812" t="s">
        <v>109</v>
      </c>
      <c r="O38" s="812" t="s">
        <v>381</v>
      </c>
      <c r="P38" s="812">
        <v>-1</v>
      </c>
      <c r="Q38" s="812"/>
      <c r="R38" s="812"/>
      <c r="S38" s="812"/>
      <c r="T38" s="812" t="s">
        <v>71</v>
      </c>
    </row>
    <row r="39" spans="1:20" hidden="1" x14ac:dyDescent="0.35">
      <c r="A39" s="812" t="b">
        <f ca="1">IF(OR(I39&lt;&gt;"",J39&lt;&gt;"",K39&lt;&gt;"",M39&lt;&gt;"",N39&lt;&gt;""),TRUE,FALSE)</f>
        <v>0</v>
      </c>
      <c r="B39" s="826"/>
      <c r="C39" s="812" t="str">
        <f ca="1">O39</f>
        <v/>
      </c>
      <c r="D39" s="812"/>
      <c r="E39" s="812">
        <f ca="1">COUNTIF(F34:F39,F39)</f>
        <v>5</v>
      </c>
      <c r="F39" s="827" t="str">
        <f ca="1">IFERROR(IF(COUNTA($D$37:$D39)=1,"",OFFSET($F37,-COUNTA($D$37:$D39)+3,0)),"")</f>
        <v/>
      </c>
      <c r="G39" s="812"/>
      <c r="H39" s="812" t="str">
        <f ca="1">IF(F39=1,9,IF(E38=MAX(E37:E39),H37+2,H38))</f>
        <v>row number</v>
      </c>
      <c r="I39" s="828" t="str">
        <f ca="1">IFERROR(CHOOSE(E39,IFERROR(IF(INDIRECT("'Impact Indicators - Section B '!K"&amp;H39+1)="","",INDIRECT("'Impact Indicators - Section B '!K"&amp;H39+1)),""),IFERROR(IF(INDIRECT("'Impact Indicators - Section B '!O"&amp;H39+1)="","",INDIRECT("'Impact Indicators - Section B '!O"&amp;H39+1)),""),IFERROR(IF(INDIRECT("'Impact Indicators - Section B '!S"&amp;H39+1)="","",INDIRECT("'Impact Indicators - Section B '!S"&amp;H39+1)),""),IFERROR(IF(INDIRECT("'Impact Indicators - Section B '!W"&amp;H39+1)="","",INDIRECT("'Impact Indicators - Section B '!W"&amp;H39+1)),"")),"")</f>
        <v/>
      </c>
      <c r="J39" s="828" t="str">
        <f ca="1">IFERROR(CHOOSE(E39,IFERROR(IF(INDIRECT("'Impact Indicators - Section B '!K"&amp;H39)="","",INDIRECT("'Impact Indicators - Section B '!K"&amp;H39)),""),IFERROR(IF(INDIRECT("'Impact Indicators - Section B '!O"&amp;H39)="","",INDIRECT("'Impact Indicators - Section B '!O"&amp;H39)),""),IFERROR(IF(INDIRECT("'Impact Indicators - Section B '!S"&amp;H39)="","",INDIRECT("'Impact Indicators - Section B '!S"&amp;H39)),""),IFERROR(IF(INDIRECT("'Impact Indicators - Section B '!W"&amp;H39)="","",INDIRECT("'Impact Indicators - Section B '!W"&amp;H39)),"")),"")</f>
        <v/>
      </c>
      <c r="K39" s="815" t="str">
        <f ca="1">IFERROR(CHOOSE(E39,IFERROR(IF(INDIRECT("'Impact Indicators - Section B '!L"&amp;H39)="","",INDIRECT("'Impact Indicators - Section B '!L"&amp;H39)*100),""),IFERROR(IF(INDIRECT("'Impact Indicators - Section B '!P"&amp;H39)="","",INDIRECT("'Impact Indicators - Section B '!P"&amp;H39)*100),""),IFERROR(IF(INDIRECT("'Impact Indicators - Section B '!T"&amp;H39)="","",INDIRECT("'Impact Indicators - Section B '!T"&amp;H39)*100),""),IFERROR(IF(INDIRECT("'Impact Indicators - Section B '!X"&amp;H39)="","",INDIRECT("'Impact Indicators - Section B '!X"&amp;H39)*100),"")),"")</f>
        <v/>
      </c>
      <c r="L39" s="818" t="str">
        <f ca="1">IFERROR(CHOOSE(E39,'Impact Indicators - Section B '!$K$7,'Impact Indicators - Section B '!$O$7,'Impact Indicators - Section B '!$S$7,'Impact Indicators - Section B '!$W$7),"")</f>
        <v/>
      </c>
      <c r="M39" s="829" t="str">
        <f ca="1">IFERROR(CHOOSE(E39,IFERROR(IF(INDIRECT("'Impact Indicators - Section B '!M"&amp;H39)="","",INDIRECT("'Impact Indicators - Section B '!M"&amp;H39)),""),IFERROR(IF(INDIRECT("'Impact Indicators - Section B '!Q"&amp;H39)="","",INDIRECT("'Impact Indicators - Section B '!Q"&amp;H39)),""),IFERROR(IF(INDIRECT("'Impact Indicators - Section B '!U"&amp;H39)="","",INDIRECT("'Impact Indicators - Section B '!U"&amp;H39)),""),IFERROR(IF(INDIRECT("'Impact Indicators - Section B '!Y"&amp;H39)="","",INDIRECT("'Impact Indicators - Section B '!Y"&amp;H39)),"")),"")</f>
        <v/>
      </c>
      <c r="N39" s="818" t="str">
        <f ca="1">IFERROR(CHOOSE(E39,IFERROR(IF(INDIRECT("'Impact Indicators - Section B '!N"&amp;H39)=0,"",INDIRECT("'Impact Indicators - Section B '!N"&amp;H39)),""),IFERROR(IF(INDIRECT("'Impact Indicators - Section B '!R"&amp;H39)=0,"",INDIRECT("'Impact Indicators - Section B '!R"&amp;H39)),""),IFERROR(IF(INDIRECT("'Impact Indicators - Section B '!V"&amp;H39)=0,"",INDIRECT("'Impact Indicators - Section B '!V"&amp;H39)),""),IFERROR(IF(INDIRECT("'Impact Indicators - Section B '!Z"&amp;H39)=0,"",INDIRECT("'Impact Indicators - Section B '!Z"&amp;H39)),"")),"")</f>
        <v/>
      </c>
      <c r="O39" s="812" t="str">
        <f ca="1">IFERROR(IF(COUNTA($D$37:$D39)=1,"",OFFSET($C37,-COUNTA($D$37:$D39)+3,0)),"")</f>
        <v/>
      </c>
      <c r="P39" s="812">
        <f>IF(NOT(_xlfn.ISFORMULA(I39)),P38+1,0)</f>
        <v>0</v>
      </c>
      <c r="Q39" s="812"/>
      <c r="R39" s="812"/>
      <c r="S39" s="812"/>
      <c r="T39" s="812" t="b">
        <f ca="1">IF(A39=TRUE,TRUE,FALSE)</f>
        <v>0</v>
      </c>
    </row>
    <row r="40" spans="1:20" x14ac:dyDescent="0.35">
      <c r="A40" s="812" t="b">
        <v>0</v>
      </c>
      <c r="B40" s="826"/>
      <c r="C40" s="812" t="s">
        <v>6095</v>
      </c>
      <c r="D40" s="812" t="s">
        <v>3385</v>
      </c>
      <c r="E40" s="812">
        <f t="shared" ref="E40:E103" ca="1" si="14">COUNTIF(F35:F40,F40)</f>
        <v>1</v>
      </c>
      <c r="F40" s="827">
        <v>1</v>
      </c>
      <c r="G40" s="812"/>
      <c r="H40" s="812">
        <f t="shared" ref="H40:H103" si="15">IF(F40=1,9,IF(E39=MAX(E38:E40),H38+2,H39))</f>
        <v>9</v>
      </c>
      <c r="I40" s="828"/>
      <c r="J40" s="828"/>
      <c r="K40" s="815"/>
      <c r="L40" s="818"/>
      <c r="M40" s="829"/>
      <c r="N40" s="818"/>
      <c r="O40" s="812" t="str">
        <f ca="1">IFERROR(IF(COUNTA($D$37:$D40)=1,"",OFFSET($C38,-COUNTA($D$37:$D40)+3,0)),"")</f>
        <v/>
      </c>
      <c r="P40" s="812">
        <f t="shared" ref="P40:P103" si="16">IF(NOT(_xlfn.ISFORMULA(I40)),P39+1,0)</f>
        <v>1</v>
      </c>
      <c r="Q40" s="812"/>
      <c r="R40" s="812"/>
      <c r="S40" s="812"/>
      <c r="T40" s="812" t="b">
        <v>0</v>
      </c>
    </row>
    <row r="41" spans="1:20" x14ac:dyDescent="0.35">
      <c r="A41" s="812" t="b">
        <v>0</v>
      </c>
      <c r="B41" s="826"/>
      <c r="C41" s="812" t="s">
        <v>6096</v>
      </c>
      <c r="D41" s="812" t="s">
        <v>3385</v>
      </c>
      <c r="E41" s="812">
        <f t="shared" ca="1" si="14"/>
        <v>2</v>
      </c>
      <c r="F41" s="827">
        <v>1</v>
      </c>
      <c r="G41" s="812"/>
      <c r="H41" s="812">
        <f t="shared" si="15"/>
        <v>9</v>
      </c>
      <c r="I41" s="828"/>
      <c r="J41" s="828"/>
      <c r="K41" s="815"/>
      <c r="L41" s="818"/>
      <c r="M41" s="829"/>
      <c r="N41" s="818"/>
      <c r="O41" s="812" t="str">
        <f ca="1">IFERROR(IF(COUNTA($D$37:$D41)=1,"",OFFSET($C39,-COUNTA($D$37:$D41)+3,0)),"")</f>
        <v/>
      </c>
      <c r="P41" s="812">
        <f t="shared" si="16"/>
        <v>2</v>
      </c>
      <c r="Q41" s="812"/>
      <c r="R41" s="812"/>
      <c r="S41" s="812"/>
      <c r="T41" s="812" t="b">
        <v>0</v>
      </c>
    </row>
    <row r="42" spans="1:20" x14ac:dyDescent="0.35">
      <c r="A42" s="812" t="b">
        <v>0</v>
      </c>
      <c r="B42" s="826"/>
      <c r="C42" s="812" t="s">
        <v>6097</v>
      </c>
      <c r="D42" s="812" t="s">
        <v>3385</v>
      </c>
      <c r="E42" s="812">
        <f t="shared" ca="1" si="14"/>
        <v>3</v>
      </c>
      <c r="F42" s="827">
        <v>1</v>
      </c>
      <c r="G42" s="812"/>
      <c r="H42" s="812">
        <f t="shared" si="15"/>
        <v>9</v>
      </c>
      <c r="I42" s="828"/>
      <c r="J42" s="828"/>
      <c r="K42" s="815"/>
      <c r="L42" s="818"/>
      <c r="M42" s="829"/>
      <c r="N42" s="818"/>
      <c r="O42" s="812" t="str">
        <f ca="1">IFERROR(IF(COUNTA($D$37:$D42)=1,"",OFFSET($C40,-COUNTA($D$37:$D42)+3,0)),"")</f>
        <v/>
      </c>
      <c r="P42" s="812">
        <f t="shared" si="16"/>
        <v>3</v>
      </c>
      <c r="Q42" s="812"/>
      <c r="R42" s="812"/>
      <c r="S42" s="812"/>
      <c r="T42" s="812" t="b">
        <v>0</v>
      </c>
    </row>
    <row r="43" spans="1:20" x14ac:dyDescent="0.35">
      <c r="A43" s="812" t="b">
        <v>0</v>
      </c>
      <c r="B43" s="826"/>
      <c r="C43" s="812" t="s">
        <v>6098</v>
      </c>
      <c r="D43" s="812" t="s">
        <v>3385</v>
      </c>
      <c r="E43" s="812">
        <f t="shared" ca="1" si="14"/>
        <v>4</v>
      </c>
      <c r="F43" s="827">
        <v>1</v>
      </c>
      <c r="G43" s="812"/>
      <c r="H43" s="812">
        <f t="shared" si="15"/>
        <v>9</v>
      </c>
      <c r="I43" s="828"/>
      <c r="J43" s="828"/>
      <c r="K43" s="815"/>
      <c r="L43" s="818"/>
      <c r="M43" s="829"/>
      <c r="N43" s="818"/>
      <c r="O43" s="812" t="str">
        <f ca="1">IFERROR(IF(COUNTA($D$37:$D43)=1,"",OFFSET($C41,-COUNTA($D$37:$D43)+3,0)),"")</f>
        <v/>
      </c>
      <c r="P43" s="812">
        <f t="shared" si="16"/>
        <v>4</v>
      </c>
      <c r="Q43" s="812"/>
      <c r="R43" s="812"/>
      <c r="S43" s="812"/>
      <c r="T43" s="812" t="b">
        <v>0</v>
      </c>
    </row>
    <row r="44" spans="1:20" x14ac:dyDescent="0.35">
      <c r="A44" s="812" t="b">
        <v>0</v>
      </c>
      <c r="B44" s="826"/>
      <c r="C44" s="812" t="s">
        <v>6099</v>
      </c>
      <c r="D44" s="812" t="s">
        <v>3385</v>
      </c>
      <c r="E44" s="812">
        <f t="shared" ca="1" si="14"/>
        <v>5</v>
      </c>
      <c r="F44" s="827">
        <v>1</v>
      </c>
      <c r="G44" s="812"/>
      <c r="H44" s="812">
        <f t="shared" si="15"/>
        <v>9</v>
      </c>
      <c r="I44" s="828"/>
      <c r="J44" s="828"/>
      <c r="K44" s="815"/>
      <c r="L44" s="818"/>
      <c r="M44" s="829"/>
      <c r="N44" s="818"/>
      <c r="O44" s="812" t="str">
        <f ca="1">IFERROR(IF(COUNTA($D$37:$D44)=1,"",OFFSET($C42,-COUNTA($D$37:$D44)+3,0)),"")</f>
        <v/>
      </c>
      <c r="P44" s="812">
        <f t="shared" si="16"/>
        <v>5</v>
      </c>
      <c r="Q44" s="812"/>
      <c r="R44" s="812"/>
      <c r="S44" s="812"/>
      <c r="T44" s="812" t="b">
        <v>0</v>
      </c>
    </row>
    <row r="45" spans="1:20" x14ac:dyDescent="0.35">
      <c r="A45" s="812" t="b">
        <v>0</v>
      </c>
      <c r="B45" s="826"/>
      <c r="C45" s="812" t="s">
        <v>6100</v>
      </c>
      <c r="D45" s="812" t="s">
        <v>3385</v>
      </c>
      <c r="E45" s="812">
        <f t="shared" si="14"/>
        <v>6</v>
      </c>
      <c r="F45" s="827">
        <v>1</v>
      </c>
      <c r="G45" s="812"/>
      <c r="H45" s="812">
        <f t="shared" si="15"/>
        <v>9</v>
      </c>
      <c r="I45" s="828"/>
      <c r="J45" s="828"/>
      <c r="K45" s="815"/>
      <c r="L45" s="818"/>
      <c r="M45" s="829"/>
      <c r="N45" s="818"/>
      <c r="O45" s="812" t="str">
        <f ca="1">IFERROR(IF(COUNTA($D$37:$D45)=1,"",OFFSET($C43,-COUNTA($D$37:$D45)+3,0)),"")</f>
        <v/>
      </c>
      <c r="P45" s="812">
        <f t="shared" si="16"/>
        <v>6</v>
      </c>
      <c r="Q45" s="812"/>
      <c r="R45" s="812"/>
      <c r="S45" s="812"/>
      <c r="T45" s="812" t="b">
        <v>0</v>
      </c>
    </row>
    <row r="46" spans="1:20" x14ac:dyDescent="0.35">
      <c r="A46" s="812" t="b">
        <v>0</v>
      </c>
      <c r="B46" s="826"/>
      <c r="C46" s="812" t="s">
        <v>6101</v>
      </c>
      <c r="D46" s="812" t="s">
        <v>3406</v>
      </c>
      <c r="E46" s="812">
        <f t="shared" si="14"/>
        <v>1</v>
      </c>
      <c r="F46" s="827">
        <v>2</v>
      </c>
      <c r="G46" s="812"/>
      <c r="H46" s="812">
        <f t="shared" ca="1" si="15"/>
        <v>11</v>
      </c>
      <c r="I46" s="828"/>
      <c r="J46" s="828"/>
      <c r="K46" s="815"/>
      <c r="L46" s="818"/>
      <c r="M46" s="829"/>
      <c r="N46" s="818"/>
      <c r="O46" s="812" t="str">
        <f ca="1">IFERROR(IF(COUNTA($D$37:$D46)=1,"",OFFSET($C44,-COUNTA($D$37:$D46)+3,0)),"")</f>
        <v/>
      </c>
      <c r="P46" s="812">
        <f t="shared" si="16"/>
        <v>7</v>
      </c>
      <c r="Q46" s="812"/>
      <c r="R46" s="812"/>
      <c r="S46" s="812"/>
      <c r="T46" s="812" t="b">
        <v>0</v>
      </c>
    </row>
    <row r="47" spans="1:20" x14ac:dyDescent="0.35">
      <c r="A47" s="812" t="b">
        <v>0</v>
      </c>
      <c r="B47" s="826"/>
      <c r="C47" s="812" t="s">
        <v>6102</v>
      </c>
      <c r="D47" s="812" t="s">
        <v>3406</v>
      </c>
      <c r="E47" s="812">
        <f t="shared" si="14"/>
        <v>2</v>
      </c>
      <c r="F47" s="827">
        <v>2</v>
      </c>
      <c r="G47" s="812"/>
      <c r="H47" s="812">
        <f t="shared" ca="1" si="15"/>
        <v>11</v>
      </c>
      <c r="I47" s="828"/>
      <c r="J47" s="828"/>
      <c r="K47" s="815"/>
      <c r="L47" s="818"/>
      <c r="M47" s="829"/>
      <c r="N47" s="818"/>
      <c r="O47" s="812" t="str">
        <f ca="1">IFERROR(IF(COUNTA($D$37:$D47)=1,"",OFFSET($C45,-COUNTA($D$37:$D47)+3,0)),"")</f>
        <v/>
      </c>
      <c r="P47" s="812">
        <f t="shared" si="16"/>
        <v>8</v>
      </c>
      <c r="Q47" s="812"/>
      <c r="R47" s="812"/>
      <c r="S47" s="812"/>
      <c r="T47" s="812" t="b">
        <v>0</v>
      </c>
    </row>
    <row r="48" spans="1:20" x14ac:dyDescent="0.35">
      <c r="A48" s="812" t="b">
        <v>0</v>
      </c>
      <c r="B48" s="826"/>
      <c r="C48" s="812" t="s">
        <v>6103</v>
      </c>
      <c r="D48" s="812" t="s">
        <v>3406</v>
      </c>
      <c r="E48" s="812">
        <f t="shared" si="14"/>
        <v>3</v>
      </c>
      <c r="F48" s="827">
        <v>2</v>
      </c>
      <c r="G48" s="812"/>
      <c r="H48" s="812">
        <f t="shared" ca="1" si="15"/>
        <v>11</v>
      </c>
      <c r="I48" s="828"/>
      <c r="J48" s="828"/>
      <c r="K48" s="815"/>
      <c r="L48" s="818"/>
      <c r="M48" s="829"/>
      <c r="N48" s="818"/>
      <c r="O48" s="812" t="str">
        <f ca="1">IFERROR(IF(COUNTA($D$37:$D48)=1,"",OFFSET($C46,-COUNTA($D$37:$D48)+3,0)),"")</f>
        <v/>
      </c>
      <c r="P48" s="812">
        <f t="shared" si="16"/>
        <v>9</v>
      </c>
      <c r="Q48" s="812"/>
      <c r="R48" s="812"/>
      <c r="S48" s="812"/>
      <c r="T48" s="812" t="b">
        <v>0</v>
      </c>
    </row>
    <row r="49" spans="1:20" x14ac:dyDescent="0.35">
      <c r="A49" s="812" t="b">
        <v>0</v>
      </c>
      <c r="B49" s="826"/>
      <c r="C49" s="812" t="s">
        <v>6104</v>
      </c>
      <c r="D49" s="812" t="s">
        <v>3406</v>
      </c>
      <c r="E49" s="812">
        <f t="shared" si="14"/>
        <v>4</v>
      </c>
      <c r="F49" s="827">
        <v>2</v>
      </c>
      <c r="G49" s="812"/>
      <c r="H49" s="812">
        <f t="shared" ca="1" si="15"/>
        <v>11</v>
      </c>
      <c r="I49" s="828"/>
      <c r="J49" s="828"/>
      <c r="K49" s="815"/>
      <c r="L49" s="818"/>
      <c r="M49" s="829"/>
      <c r="N49" s="818"/>
      <c r="O49" s="812" t="str">
        <f ca="1">IFERROR(IF(COUNTA($D$37:$D49)=1,"",OFFSET($C47,-COUNTA($D$37:$D49)+3,0)),"")</f>
        <v/>
      </c>
      <c r="P49" s="812">
        <f t="shared" si="16"/>
        <v>10</v>
      </c>
      <c r="Q49" s="812"/>
      <c r="R49" s="812"/>
      <c r="S49" s="812"/>
      <c r="T49" s="812" t="b">
        <v>0</v>
      </c>
    </row>
    <row r="50" spans="1:20" x14ac:dyDescent="0.35">
      <c r="A50" s="812" t="b">
        <v>0</v>
      </c>
      <c r="B50" s="826"/>
      <c r="C50" s="812" t="s">
        <v>6105</v>
      </c>
      <c r="D50" s="812" t="s">
        <v>3406</v>
      </c>
      <c r="E50" s="812">
        <f t="shared" si="14"/>
        <v>5</v>
      </c>
      <c r="F50" s="827">
        <v>2</v>
      </c>
      <c r="G50" s="812"/>
      <c r="H50" s="812">
        <f t="shared" ca="1" si="15"/>
        <v>11</v>
      </c>
      <c r="I50" s="828"/>
      <c r="J50" s="828"/>
      <c r="K50" s="815"/>
      <c r="L50" s="818"/>
      <c r="M50" s="829"/>
      <c r="N50" s="818"/>
      <c r="O50" s="812" t="str">
        <f ca="1">IFERROR(IF(COUNTA($D$37:$D50)=1,"",OFFSET($C48,-COUNTA($D$37:$D50)+3,0)),"")</f>
        <v/>
      </c>
      <c r="P50" s="812">
        <f t="shared" si="16"/>
        <v>11</v>
      </c>
      <c r="Q50" s="812"/>
      <c r="R50" s="812"/>
      <c r="S50" s="812"/>
      <c r="T50" s="812" t="b">
        <v>0</v>
      </c>
    </row>
    <row r="51" spans="1:20" x14ac:dyDescent="0.35">
      <c r="A51" s="812" t="b">
        <v>0</v>
      </c>
      <c r="B51" s="826"/>
      <c r="C51" s="812" t="s">
        <v>6106</v>
      </c>
      <c r="D51" s="812" t="s">
        <v>3406</v>
      </c>
      <c r="E51" s="812">
        <f t="shared" si="14"/>
        <v>6</v>
      </c>
      <c r="F51" s="827">
        <v>2</v>
      </c>
      <c r="G51" s="812"/>
      <c r="H51" s="812">
        <f t="shared" ca="1" si="15"/>
        <v>11</v>
      </c>
      <c r="I51" s="828"/>
      <c r="J51" s="828"/>
      <c r="K51" s="815"/>
      <c r="L51" s="818"/>
      <c r="M51" s="829"/>
      <c r="N51" s="818"/>
      <c r="O51" s="812" t="str">
        <f ca="1">IFERROR(IF(COUNTA($D$37:$D51)=1,"",OFFSET($C49,-COUNTA($D$37:$D51)+3,0)),"")</f>
        <v/>
      </c>
      <c r="P51" s="812">
        <f t="shared" si="16"/>
        <v>12</v>
      </c>
      <c r="Q51" s="812"/>
      <c r="R51" s="812"/>
      <c r="S51" s="812"/>
      <c r="T51" s="812" t="b">
        <v>0</v>
      </c>
    </row>
    <row r="52" spans="1:20" x14ac:dyDescent="0.35">
      <c r="A52" s="812" t="b">
        <v>0</v>
      </c>
      <c r="B52" s="826"/>
      <c r="C52" s="812" t="s">
        <v>6107</v>
      </c>
      <c r="D52" s="812" t="s">
        <v>3427</v>
      </c>
      <c r="E52" s="812">
        <f t="shared" si="14"/>
        <v>1</v>
      </c>
      <c r="F52" s="827">
        <v>3</v>
      </c>
      <c r="G52" s="812"/>
      <c r="H52" s="812">
        <f t="shared" ca="1" si="15"/>
        <v>13</v>
      </c>
      <c r="I52" s="828"/>
      <c r="J52" s="828"/>
      <c r="K52" s="815"/>
      <c r="L52" s="818"/>
      <c r="M52" s="829"/>
      <c r="N52" s="818"/>
      <c r="O52" s="812" t="str">
        <f ca="1">IFERROR(IF(COUNTA($D$37:$D52)=1,"",OFFSET($C50,-COUNTA($D$37:$D52)+3,0)),"")</f>
        <v/>
      </c>
      <c r="P52" s="812">
        <f t="shared" si="16"/>
        <v>13</v>
      </c>
      <c r="Q52" s="812"/>
      <c r="R52" s="812"/>
      <c r="S52" s="812"/>
      <c r="T52" s="812" t="b">
        <v>0</v>
      </c>
    </row>
    <row r="53" spans="1:20" x14ac:dyDescent="0.35">
      <c r="A53" s="812" t="b">
        <v>0</v>
      </c>
      <c r="B53" s="826"/>
      <c r="C53" s="812" t="s">
        <v>6108</v>
      </c>
      <c r="D53" s="812" t="s">
        <v>3427</v>
      </c>
      <c r="E53" s="812">
        <f t="shared" si="14"/>
        <v>2</v>
      </c>
      <c r="F53" s="827">
        <v>3</v>
      </c>
      <c r="G53" s="812"/>
      <c r="H53" s="812">
        <f t="shared" ca="1" si="15"/>
        <v>13</v>
      </c>
      <c r="I53" s="828"/>
      <c r="J53" s="828"/>
      <c r="K53" s="815"/>
      <c r="L53" s="818"/>
      <c r="M53" s="829"/>
      <c r="N53" s="818"/>
      <c r="O53" s="812" t="str">
        <f ca="1">IFERROR(IF(COUNTA($D$37:$D53)=1,"",OFFSET($C51,-COUNTA($D$37:$D53)+3,0)),"")</f>
        <v/>
      </c>
      <c r="P53" s="812">
        <f t="shared" si="16"/>
        <v>14</v>
      </c>
      <c r="Q53" s="812"/>
      <c r="R53" s="812"/>
      <c r="S53" s="812"/>
      <c r="T53" s="812" t="b">
        <v>0</v>
      </c>
    </row>
    <row r="54" spans="1:20" x14ac:dyDescent="0.35">
      <c r="A54" s="812" t="b">
        <v>0</v>
      </c>
      <c r="B54" s="826"/>
      <c r="C54" s="812" t="s">
        <v>6109</v>
      </c>
      <c r="D54" s="812" t="s">
        <v>3427</v>
      </c>
      <c r="E54" s="812">
        <f t="shared" si="14"/>
        <v>3</v>
      </c>
      <c r="F54" s="827">
        <v>3</v>
      </c>
      <c r="G54" s="812"/>
      <c r="H54" s="812">
        <f t="shared" ca="1" si="15"/>
        <v>13</v>
      </c>
      <c r="I54" s="828"/>
      <c r="J54" s="828"/>
      <c r="K54" s="815"/>
      <c r="L54" s="818"/>
      <c r="M54" s="829"/>
      <c r="N54" s="818"/>
      <c r="O54" s="812" t="str">
        <f ca="1">IFERROR(IF(COUNTA($D$37:$D54)=1,"",OFFSET($C52,-COUNTA($D$37:$D54)+3,0)),"")</f>
        <v/>
      </c>
      <c r="P54" s="812">
        <f t="shared" si="16"/>
        <v>15</v>
      </c>
      <c r="Q54" s="812"/>
      <c r="R54" s="812"/>
      <c r="S54" s="812"/>
      <c r="T54" s="812" t="b">
        <v>0</v>
      </c>
    </row>
    <row r="55" spans="1:20" x14ac:dyDescent="0.35">
      <c r="A55" s="812" t="b">
        <v>0</v>
      </c>
      <c r="B55" s="826"/>
      <c r="C55" s="812" t="s">
        <v>6110</v>
      </c>
      <c r="D55" s="812" t="s">
        <v>3427</v>
      </c>
      <c r="E55" s="812">
        <f t="shared" si="14"/>
        <v>4</v>
      </c>
      <c r="F55" s="827">
        <v>3</v>
      </c>
      <c r="G55" s="812"/>
      <c r="H55" s="812">
        <f t="shared" ca="1" si="15"/>
        <v>13</v>
      </c>
      <c r="I55" s="828"/>
      <c r="J55" s="828"/>
      <c r="K55" s="815"/>
      <c r="L55" s="818"/>
      <c r="M55" s="829"/>
      <c r="N55" s="818"/>
      <c r="O55" s="812" t="str">
        <f ca="1">IFERROR(IF(COUNTA($D$37:$D55)=1,"",OFFSET($C53,-COUNTA($D$37:$D55)+3,0)),"")</f>
        <v/>
      </c>
      <c r="P55" s="812">
        <f t="shared" si="16"/>
        <v>16</v>
      </c>
      <c r="Q55" s="812"/>
      <c r="R55" s="812"/>
      <c r="S55" s="812"/>
      <c r="T55" s="812" t="b">
        <v>0</v>
      </c>
    </row>
    <row r="56" spans="1:20" x14ac:dyDescent="0.35">
      <c r="A56" s="812" t="b">
        <v>0</v>
      </c>
      <c r="B56" s="826"/>
      <c r="C56" s="812" t="s">
        <v>6111</v>
      </c>
      <c r="D56" s="812" t="s">
        <v>3427</v>
      </c>
      <c r="E56" s="812">
        <f t="shared" si="14"/>
        <v>5</v>
      </c>
      <c r="F56" s="827">
        <v>3</v>
      </c>
      <c r="G56" s="812"/>
      <c r="H56" s="812">
        <f t="shared" ca="1" si="15"/>
        <v>13</v>
      </c>
      <c r="I56" s="828"/>
      <c r="J56" s="828"/>
      <c r="K56" s="815"/>
      <c r="L56" s="818"/>
      <c r="M56" s="829"/>
      <c r="N56" s="818"/>
      <c r="O56" s="812" t="str">
        <f ca="1">IFERROR(IF(COUNTA($D$37:$D56)=1,"",OFFSET($C54,-COUNTA($D$37:$D56)+3,0)),"")</f>
        <v/>
      </c>
      <c r="P56" s="812">
        <f t="shared" si="16"/>
        <v>17</v>
      </c>
      <c r="Q56" s="812"/>
      <c r="R56" s="812"/>
      <c r="S56" s="812"/>
      <c r="T56" s="812" t="b">
        <v>0</v>
      </c>
    </row>
    <row r="57" spans="1:20" x14ac:dyDescent="0.35">
      <c r="A57" s="812" t="b">
        <v>0</v>
      </c>
      <c r="B57" s="826"/>
      <c r="C57" s="812" t="s">
        <v>6112</v>
      </c>
      <c r="D57" s="812" t="s">
        <v>3427</v>
      </c>
      <c r="E57" s="812">
        <f t="shared" si="14"/>
        <v>6</v>
      </c>
      <c r="F57" s="827">
        <v>3</v>
      </c>
      <c r="G57" s="812"/>
      <c r="H57" s="812">
        <f t="shared" ca="1" si="15"/>
        <v>13</v>
      </c>
      <c r="I57" s="828"/>
      <c r="J57" s="828"/>
      <c r="K57" s="815"/>
      <c r="L57" s="818"/>
      <c r="M57" s="829"/>
      <c r="N57" s="818"/>
      <c r="O57" s="812" t="str">
        <f ca="1">IFERROR(IF(COUNTA($D$37:$D57)=1,"",OFFSET($C55,-COUNTA($D$37:$D57)+3,0)),"")</f>
        <v/>
      </c>
      <c r="P57" s="812">
        <f t="shared" si="16"/>
        <v>18</v>
      </c>
      <c r="Q57" s="812"/>
      <c r="R57" s="812"/>
      <c r="S57" s="812"/>
      <c r="T57" s="812" t="b">
        <v>0</v>
      </c>
    </row>
    <row r="58" spans="1:20" x14ac:dyDescent="0.35">
      <c r="A58" s="812" t="b">
        <v>0</v>
      </c>
      <c r="B58" s="826"/>
      <c r="C58" s="812" t="s">
        <v>6113</v>
      </c>
      <c r="D58" s="812" t="s">
        <v>3448</v>
      </c>
      <c r="E58" s="812">
        <f t="shared" si="14"/>
        <v>1</v>
      </c>
      <c r="F58" s="827">
        <v>4</v>
      </c>
      <c r="G58" s="812"/>
      <c r="H58" s="812">
        <f t="shared" ca="1" si="15"/>
        <v>15</v>
      </c>
      <c r="I58" s="828"/>
      <c r="J58" s="828"/>
      <c r="K58" s="815"/>
      <c r="L58" s="818"/>
      <c r="M58" s="829"/>
      <c r="N58" s="818"/>
      <c r="O58" s="812" t="str">
        <f ca="1">IFERROR(IF(COUNTA($D$37:$D58)=1,"",OFFSET($C56,-COUNTA($D$37:$D58)+3,0)),"")</f>
        <v/>
      </c>
      <c r="P58" s="812">
        <f t="shared" si="16"/>
        <v>19</v>
      </c>
      <c r="Q58" s="812"/>
      <c r="R58" s="812"/>
      <c r="S58" s="812"/>
      <c r="T58" s="812" t="b">
        <v>0</v>
      </c>
    </row>
    <row r="59" spans="1:20" x14ac:dyDescent="0.35">
      <c r="A59" s="812" t="b">
        <v>0</v>
      </c>
      <c r="B59" s="826"/>
      <c r="C59" s="812" t="s">
        <v>6114</v>
      </c>
      <c r="D59" s="812" t="s">
        <v>3448</v>
      </c>
      <c r="E59" s="812">
        <f t="shared" si="14"/>
        <v>2</v>
      </c>
      <c r="F59" s="827">
        <v>4</v>
      </c>
      <c r="G59" s="812"/>
      <c r="H59" s="812">
        <f t="shared" ca="1" si="15"/>
        <v>15</v>
      </c>
      <c r="I59" s="828"/>
      <c r="J59" s="828"/>
      <c r="K59" s="815"/>
      <c r="L59" s="818"/>
      <c r="M59" s="829"/>
      <c r="N59" s="818"/>
      <c r="O59" s="812" t="str">
        <f ca="1">IFERROR(IF(COUNTA($D$37:$D59)=1,"",OFFSET($C57,-COUNTA($D$37:$D59)+3,0)),"")</f>
        <v/>
      </c>
      <c r="P59" s="812">
        <f t="shared" si="16"/>
        <v>20</v>
      </c>
      <c r="Q59" s="812"/>
      <c r="R59" s="812"/>
      <c r="S59" s="812"/>
      <c r="T59" s="812" t="b">
        <v>0</v>
      </c>
    </row>
    <row r="60" spans="1:20" x14ac:dyDescent="0.35">
      <c r="A60" s="812" t="b">
        <v>0</v>
      </c>
      <c r="B60" s="826"/>
      <c r="C60" s="812" t="s">
        <v>6115</v>
      </c>
      <c r="D60" s="812" t="s">
        <v>3448</v>
      </c>
      <c r="E60" s="812">
        <f t="shared" si="14"/>
        <v>3</v>
      </c>
      <c r="F60" s="827">
        <v>4</v>
      </c>
      <c r="G60" s="812"/>
      <c r="H60" s="812">
        <f t="shared" ca="1" si="15"/>
        <v>15</v>
      </c>
      <c r="I60" s="828"/>
      <c r="J60" s="828"/>
      <c r="K60" s="815"/>
      <c r="L60" s="818"/>
      <c r="M60" s="829"/>
      <c r="N60" s="818"/>
      <c r="O60" s="812" t="str">
        <f ca="1">IFERROR(IF(COUNTA($D$37:$D60)=1,"",OFFSET($C58,-COUNTA($D$37:$D60)+3,0)),"")</f>
        <v/>
      </c>
      <c r="P60" s="812">
        <f t="shared" si="16"/>
        <v>21</v>
      </c>
      <c r="Q60" s="812"/>
      <c r="R60" s="812"/>
      <c r="S60" s="812"/>
      <c r="T60" s="812" t="b">
        <v>0</v>
      </c>
    </row>
    <row r="61" spans="1:20" x14ac:dyDescent="0.35">
      <c r="A61" s="812" t="b">
        <v>0</v>
      </c>
      <c r="B61" s="826"/>
      <c r="C61" s="812" t="s">
        <v>6116</v>
      </c>
      <c r="D61" s="812" t="s">
        <v>3448</v>
      </c>
      <c r="E61" s="812">
        <f t="shared" si="14"/>
        <v>4</v>
      </c>
      <c r="F61" s="827">
        <v>4</v>
      </c>
      <c r="G61" s="812"/>
      <c r="H61" s="812">
        <f t="shared" ca="1" si="15"/>
        <v>15</v>
      </c>
      <c r="I61" s="828"/>
      <c r="J61" s="828"/>
      <c r="K61" s="815"/>
      <c r="L61" s="818"/>
      <c r="M61" s="829"/>
      <c r="N61" s="818"/>
      <c r="O61" s="812" t="str">
        <f ca="1">IFERROR(IF(COUNTA($D$37:$D61)=1,"",OFFSET($C59,-COUNTA($D$37:$D61)+3,0)),"")</f>
        <v/>
      </c>
      <c r="P61" s="812">
        <f t="shared" si="16"/>
        <v>22</v>
      </c>
      <c r="Q61" s="812"/>
      <c r="R61" s="812"/>
      <c r="S61" s="812"/>
      <c r="T61" s="812" t="b">
        <v>0</v>
      </c>
    </row>
    <row r="62" spans="1:20" x14ac:dyDescent="0.35">
      <c r="A62" s="812" t="b">
        <v>0</v>
      </c>
      <c r="B62" s="826"/>
      <c r="C62" s="812" t="s">
        <v>6117</v>
      </c>
      <c r="D62" s="812" t="s">
        <v>3448</v>
      </c>
      <c r="E62" s="812">
        <f t="shared" si="14"/>
        <v>5</v>
      </c>
      <c r="F62" s="827">
        <v>4</v>
      </c>
      <c r="G62" s="812"/>
      <c r="H62" s="812">
        <f t="shared" ca="1" si="15"/>
        <v>15</v>
      </c>
      <c r="I62" s="828"/>
      <c r="J62" s="828"/>
      <c r="K62" s="815"/>
      <c r="L62" s="818"/>
      <c r="M62" s="829"/>
      <c r="N62" s="818"/>
      <c r="O62" s="812" t="str">
        <f ca="1">IFERROR(IF(COUNTA($D$37:$D62)=1,"",OFFSET($C60,-COUNTA($D$37:$D62)+3,0)),"")</f>
        <v/>
      </c>
      <c r="P62" s="812">
        <f t="shared" si="16"/>
        <v>23</v>
      </c>
      <c r="Q62" s="812"/>
      <c r="R62" s="812"/>
      <c r="S62" s="812"/>
      <c r="T62" s="812" t="b">
        <v>0</v>
      </c>
    </row>
    <row r="63" spans="1:20" x14ac:dyDescent="0.35">
      <c r="A63" s="812" t="b">
        <v>0</v>
      </c>
      <c r="B63" s="826"/>
      <c r="C63" s="812" t="s">
        <v>6118</v>
      </c>
      <c r="D63" s="812" t="s">
        <v>3448</v>
      </c>
      <c r="E63" s="812">
        <f t="shared" si="14"/>
        <v>6</v>
      </c>
      <c r="F63" s="827">
        <v>4</v>
      </c>
      <c r="G63" s="812"/>
      <c r="H63" s="812">
        <f t="shared" ca="1" si="15"/>
        <v>15</v>
      </c>
      <c r="I63" s="828"/>
      <c r="J63" s="828"/>
      <c r="K63" s="815"/>
      <c r="L63" s="818"/>
      <c r="M63" s="829"/>
      <c r="N63" s="818"/>
      <c r="O63" s="812" t="str">
        <f ca="1">IFERROR(IF(COUNTA($D$37:$D63)=1,"",OFFSET($C61,-COUNTA($D$37:$D63)+3,0)),"")</f>
        <v/>
      </c>
      <c r="P63" s="812">
        <f t="shared" si="16"/>
        <v>24</v>
      </c>
      <c r="Q63" s="812"/>
      <c r="R63" s="812"/>
      <c r="S63" s="812"/>
      <c r="T63" s="812" t="b">
        <v>0</v>
      </c>
    </row>
    <row r="64" spans="1:20" x14ac:dyDescent="0.35">
      <c r="A64" s="812" t="b">
        <v>0</v>
      </c>
      <c r="B64" s="826"/>
      <c r="C64" s="812" t="s">
        <v>6119</v>
      </c>
      <c r="D64" s="812" t="s">
        <v>3469</v>
      </c>
      <c r="E64" s="812">
        <f t="shared" si="14"/>
        <v>1</v>
      </c>
      <c r="F64" s="827">
        <v>5</v>
      </c>
      <c r="G64" s="812"/>
      <c r="H64" s="812">
        <f t="shared" ca="1" si="15"/>
        <v>17</v>
      </c>
      <c r="I64" s="828"/>
      <c r="J64" s="828"/>
      <c r="K64" s="815"/>
      <c r="L64" s="818"/>
      <c r="M64" s="829"/>
      <c r="N64" s="818"/>
      <c r="O64" s="812" t="str">
        <f ca="1">IFERROR(IF(COUNTA($D$37:$D64)=1,"",OFFSET($C62,-COUNTA($D$37:$D64)+3,0)),"")</f>
        <v/>
      </c>
      <c r="P64" s="812">
        <f t="shared" si="16"/>
        <v>25</v>
      </c>
      <c r="Q64" s="812"/>
      <c r="R64" s="812"/>
      <c r="S64" s="812"/>
      <c r="T64" s="812" t="b">
        <v>0</v>
      </c>
    </row>
    <row r="65" spans="1:20" x14ac:dyDescent="0.35">
      <c r="A65" s="812" t="b">
        <v>0</v>
      </c>
      <c r="B65" s="826"/>
      <c r="C65" s="812" t="s">
        <v>6120</v>
      </c>
      <c r="D65" s="812" t="s">
        <v>3469</v>
      </c>
      <c r="E65" s="812">
        <f t="shared" si="14"/>
        <v>2</v>
      </c>
      <c r="F65" s="827">
        <v>5</v>
      </c>
      <c r="G65" s="812"/>
      <c r="H65" s="812">
        <f t="shared" ca="1" si="15"/>
        <v>17</v>
      </c>
      <c r="I65" s="828"/>
      <c r="J65" s="828"/>
      <c r="K65" s="815"/>
      <c r="L65" s="818"/>
      <c r="M65" s="829"/>
      <c r="N65" s="818"/>
      <c r="O65" s="812" t="str">
        <f ca="1">IFERROR(IF(COUNTA($D$37:$D65)=1,"",OFFSET($C63,-COUNTA($D$37:$D65)+3,0)),"")</f>
        <v/>
      </c>
      <c r="P65" s="812">
        <f t="shared" si="16"/>
        <v>26</v>
      </c>
      <c r="Q65" s="812"/>
      <c r="R65" s="812"/>
      <c r="S65" s="812"/>
      <c r="T65" s="812" t="b">
        <v>0</v>
      </c>
    </row>
    <row r="66" spans="1:20" x14ac:dyDescent="0.35">
      <c r="A66" s="812" t="b">
        <v>0</v>
      </c>
      <c r="B66" s="826"/>
      <c r="C66" s="812" t="s">
        <v>6121</v>
      </c>
      <c r="D66" s="812" t="s">
        <v>3469</v>
      </c>
      <c r="E66" s="812">
        <f t="shared" si="14"/>
        <v>3</v>
      </c>
      <c r="F66" s="827">
        <v>5</v>
      </c>
      <c r="G66" s="812"/>
      <c r="H66" s="812">
        <f t="shared" ca="1" si="15"/>
        <v>17</v>
      </c>
      <c r="I66" s="828"/>
      <c r="J66" s="828"/>
      <c r="K66" s="815"/>
      <c r="L66" s="818"/>
      <c r="M66" s="829"/>
      <c r="N66" s="818"/>
      <c r="O66" s="812" t="str">
        <f ca="1">IFERROR(IF(COUNTA($D$37:$D66)=1,"",OFFSET($C64,-COUNTA($D$37:$D66)+3,0)),"")</f>
        <v/>
      </c>
      <c r="P66" s="812">
        <f t="shared" si="16"/>
        <v>27</v>
      </c>
      <c r="Q66" s="812"/>
      <c r="R66" s="812"/>
      <c r="S66" s="812"/>
      <c r="T66" s="812" t="b">
        <v>0</v>
      </c>
    </row>
    <row r="67" spans="1:20" x14ac:dyDescent="0.35">
      <c r="A67" s="812" t="b">
        <v>0</v>
      </c>
      <c r="B67" s="826"/>
      <c r="C67" s="812" t="s">
        <v>6122</v>
      </c>
      <c r="D67" s="812" t="s">
        <v>3469</v>
      </c>
      <c r="E67" s="812">
        <f t="shared" si="14"/>
        <v>4</v>
      </c>
      <c r="F67" s="827">
        <v>5</v>
      </c>
      <c r="G67" s="812"/>
      <c r="H67" s="812">
        <f t="shared" ca="1" si="15"/>
        <v>17</v>
      </c>
      <c r="I67" s="828"/>
      <c r="J67" s="828"/>
      <c r="K67" s="815"/>
      <c r="L67" s="818"/>
      <c r="M67" s="829"/>
      <c r="N67" s="818"/>
      <c r="O67" s="812" t="str">
        <f ca="1">IFERROR(IF(COUNTA($D$37:$D67)=1,"",OFFSET($C65,-COUNTA($D$37:$D67)+3,0)),"")</f>
        <v/>
      </c>
      <c r="P67" s="812">
        <f t="shared" si="16"/>
        <v>28</v>
      </c>
      <c r="Q67" s="812"/>
      <c r="R67" s="812"/>
      <c r="S67" s="812"/>
      <c r="T67" s="812" t="b">
        <v>0</v>
      </c>
    </row>
    <row r="68" spans="1:20" x14ac:dyDescent="0.35">
      <c r="A68" s="812" t="b">
        <v>0</v>
      </c>
      <c r="B68" s="826"/>
      <c r="C68" s="812" t="s">
        <v>6123</v>
      </c>
      <c r="D68" s="812" t="s">
        <v>3469</v>
      </c>
      <c r="E68" s="812">
        <f t="shared" si="14"/>
        <v>5</v>
      </c>
      <c r="F68" s="827">
        <v>5</v>
      </c>
      <c r="G68" s="812"/>
      <c r="H68" s="812">
        <f t="shared" ca="1" si="15"/>
        <v>17</v>
      </c>
      <c r="I68" s="828"/>
      <c r="J68" s="828"/>
      <c r="K68" s="815"/>
      <c r="L68" s="818"/>
      <c r="M68" s="829"/>
      <c r="N68" s="818"/>
      <c r="O68" s="812" t="str">
        <f ca="1">IFERROR(IF(COUNTA($D$37:$D68)=1,"",OFFSET($C66,-COUNTA($D$37:$D68)+3,0)),"")</f>
        <v/>
      </c>
      <c r="P68" s="812">
        <f t="shared" si="16"/>
        <v>29</v>
      </c>
      <c r="Q68" s="812"/>
      <c r="R68" s="812"/>
      <c r="S68" s="812"/>
      <c r="T68" s="812" t="b">
        <v>0</v>
      </c>
    </row>
    <row r="69" spans="1:20" x14ac:dyDescent="0.35">
      <c r="A69" s="812" t="b">
        <v>0</v>
      </c>
      <c r="B69" s="826"/>
      <c r="C69" s="812" t="s">
        <v>6124</v>
      </c>
      <c r="D69" s="812" t="s">
        <v>3469</v>
      </c>
      <c r="E69" s="812">
        <f t="shared" si="14"/>
        <v>6</v>
      </c>
      <c r="F69" s="827">
        <v>5</v>
      </c>
      <c r="G69" s="812"/>
      <c r="H69" s="812">
        <f t="shared" ca="1" si="15"/>
        <v>17</v>
      </c>
      <c r="I69" s="828"/>
      <c r="J69" s="828"/>
      <c r="K69" s="815"/>
      <c r="L69" s="818"/>
      <c r="M69" s="829"/>
      <c r="N69" s="818"/>
      <c r="O69" s="812" t="str">
        <f ca="1">IFERROR(IF(COUNTA($D$37:$D69)=1,"",OFFSET($C67,-COUNTA($D$37:$D69)+3,0)),"")</f>
        <v/>
      </c>
      <c r="P69" s="812">
        <f t="shared" si="16"/>
        <v>30</v>
      </c>
      <c r="Q69" s="812"/>
      <c r="R69" s="812"/>
      <c r="S69" s="812"/>
      <c r="T69" s="812" t="b">
        <v>0</v>
      </c>
    </row>
    <row r="70" spans="1:20" x14ac:dyDescent="0.35">
      <c r="A70" s="812" t="b">
        <v>0</v>
      </c>
      <c r="B70" s="826"/>
      <c r="C70" s="812" t="s">
        <v>6125</v>
      </c>
      <c r="D70" s="812" t="s">
        <v>3490</v>
      </c>
      <c r="E70" s="812">
        <f t="shared" si="14"/>
        <v>1</v>
      </c>
      <c r="F70" s="827">
        <v>6</v>
      </c>
      <c r="G70" s="812"/>
      <c r="H70" s="812">
        <f t="shared" ca="1" si="15"/>
        <v>19</v>
      </c>
      <c r="I70" s="828"/>
      <c r="J70" s="828"/>
      <c r="K70" s="815"/>
      <c r="L70" s="818"/>
      <c r="M70" s="829"/>
      <c r="N70" s="818"/>
      <c r="O70" s="812" t="str">
        <f ca="1">IFERROR(IF(COUNTA($D$37:$D70)=1,"",OFFSET($C68,-COUNTA($D$37:$D70)+3,0)),"")</f>
        <v/>
      </c>
      <c r="P70" s="812">
        <f t="shared" si="16"/>
        <v>31</v>
      </c>
      <c r="Q70" s="812"/>
      <c r="R70" s="812"/>
      <c r="S70" s="812"/>
      <c r="T70" s="812" t="b">
        <v>0</v>
      </c>
    </row>
    <row r="71" spans="1:20" x14ac:dyDescent="0.35">
      <c r="A71" s="812" t="b">
        <v>0</v>
      </c>
      <c r="B71" s="826"/>
      <c r="C71" s="812" t="s">
        <v>6126</v>
      </c>
      <c r="D71" s="812" t="s">
        <v>3490</v>
      </c>
      <c r="E71" s="812">
        <f t="shared" si="14"/>
        <v>2</v>
      </c>
      <c r="F71" s="827">
        <v>6</v>
      </c>
      <c r="G71" s="812"/>
      <c r="H71" s="812">
        <f t="shared" ca="1" si="15"/>
        <v>19</v>
      </c>
      <c r="I71" s="828"/>
      <c r="J71" s="828"/>
      <c r="K71" s="815"/>
      <c r="L71" s="818"/>
      <c r="M71" s="829"/>
      <c r="N71" s="818"/>
      <c r="O71" s="812" t="str">
        <f ca="1">IFERROR(IF(COUNTA($D$37:$D71)=1,"",OFFSET($C69,-COUNTA($D$37:$D71)+3,0)),"")</f>
        <v/>
      </c>
      <c r="P71" s="812">
        <f t="shared" si="16"/>
        <v>32</v>
      </c>
      <c r="Q71" s="812"/>
      <c r="R71" s="812"/>
      <c r="S71" s="812"/>
      <c r="T71" s="812" t="b">
        <v>0</v>
      </c>
    </row>
    <row r="72" spans="1:20" x14ac:dyDescent="0.35">
      <c r="A72" s="812" t="b">
        <v>0</v>
      </c>
      <c r="B72" s="826"/>
      <c r="C72" s="812" t="s">
        <v>6127</v>
      </c>
      <c r="D72" s="812" t="s">
        <v>3490</v>
      </c>
      <c r="E72" s="812">
        <f t="shared" si="14"/>
        <v>3</v>
      </c>
      <c r="F72" s="827">
        <v>6</v>
      </c>
      <c r="G72" s="812"/>
      <c r="H72" s="812">
        <f t="shared" ca="1" si="15"/>
        <v>19</v>
      </c>
      <c r="I72" s="828"/>
      <c r="J72" s="828"/>
      <c r="K72" s="815"/>
      <c r="L72" s="818"/>
      <c r="M72" s="829"/>
      <c r="N72" s="818"/>
      <c r="O72" s="812" t="str">
        <f ca="1">IFERROR(IF(COUNTA($D$37:$D72)=1,"",OFFSET($C70,-COUNTA($D$37:$D72)+3,0)),"")</f>
        <v/>
      </c>
      <c r="P72" s="812">
        <f t="shared" si="16"/>
        <v>33</v>
      </c>
      <c r="Q72" s="812"/>
      <c r="R72" s="812"/>
      <c r="S72" s="812"/>
      <c r="T72" s="812" t="b">
        <v>0</v>
      </c>
    </row>
    <row r="73" spans="1:20" x14ac:dyDescent="0.35">
      <c r="A73" s="812" t="b">
        <v>0</v>
      </c>
      <c r="B73" s="826"/>
      <c r="C73" s="812" t="s">
        <v>6128</v>
      </c>
      <c r="D73" s="812" t="s">
        <v>3490</v>
      </c>
      <c r="E73" s="812">
        <f t="shared" si="14"/>
        <v>4</v>
      </c>
      <c r="F73" s="827">
        <v>6</v>
      </c>
      <c r="G73" s="812"/>
      <c r="H73" s="812">
        <f t="shared" ca="1" si="15"/>
        <v>19</v>
      </c>
      <c r="I73" s="828"/>
      <c r="J73" s="828"/>
      <c r="K73" s="815"/>
      <c r="L73" s="818"/>
      <c r="M73" s="829"/>
      <c r="N73" s="818"/>
      <c r="O73" s="812" t="str">
        <f ca="1">IFERROR(IF(COUNTA($D$37:$D73)=1,"",OFFSET($C71,-COUNTA($D$37:$D73)+3,0)),"")</f>
        <v/>
      </c>
      <c r="P73" s="812">
        <f t="shared" si="16"/>
        <v>34</v>
      </c>
      <c r="Q73" s="812"/>
      <c r="R73" s="812"/>
      <c r="S73" s="812"/>
      <c r="T73" s="812" t="b">
        <v>0</v>
      </c>
    </row>
    <row r="74" spans="1:20" x14ac:dyDescent="0.35">
      <c r="A74" s="812" t="b">
        <v>0</v>
      </c>
      <c r="B74" s="826"/>
      <c r="C74" s="812" t="s">
        <v>6129</v>
      </c>
      <c r="D74" s="812" t="s">
        <v>3490</v>
      </c>
      <c r="E74" s="812">
        <f t="shared" si="14"/>
        <v>5</v>
      </c>
      <c r="F74" s="827">
        <v>6</v>
      </c>
      <c r="G74" s="812"/>
      <c r="H74" s="812">
        <f t="shared" ca="1" si="15"/>
        <v>19</v>
      </c>
      <c r="I74" s="828"/>
      <c r="J74" s="828"/>
      <c r="K74" s="815"/>
      <c r="L74" s="818"/>
      <c r="M74" s="829"/>
      <c r="N74" s="818"/>
      <c r="O74" s="812" t="str">
        <f ca="1">IFERROR(IF(COUNTA($D$37:$D74)=1,"",OFFSET($C72,-COUNTA($D$37:$D74)+3,0)),"")</f>
        <v/>
      </c>
      <c r="P74" s="812">
        <f t="shared" si="16"/>
        <v>35</v>
      </c>
      <c r="Q74" s="812"/>
      <c r="R74" s="812"/>
      <c r="S74" s="812"/>
      <c r="T74" s="812" t="b">
        <v>0</v>
      </c>
    </row>
    <row r="75" spans="1:20" x14ac:dyDescent="0.35">
      <c r="A75" s="812" t="b">
        <v>0</v>
      </c>
      <c r="B75" s="826"/>
      <c r="C75" s="812" t="s">
        <v>6130</v>
      </c>
      <c r="D75" s="812" t="s">
        <v>3490</v>
      </c>
      <c r="E75" s="812">
        <f t="shared" si="14"/>
        <v>6</v>
      </c>
      <c r="F75" s="827">
        <v>6</v>
      </c>
      <c r="G75" s="812"/>
      <c r="H75" s="812">
        <f t="shared" ca="1" si="15"/>
        <v>19</v>
      </c>
      <c r="I75" s="828"/>
      <c r="J75" s="828"/>
      <c r="K75" s="815"/>
      <c r="L75" s="818"/>
      <c r="M75" s="829"/>
      <c r="N75" s="818"/>
      <c r="O75" s="812" t="str">
        <f ca="1">IFERROR(IF(COUNTA($D$37:$D75)=1,"",OFFSET($C73,-COUNTA($D$37:$D75)+3,0)),"")</f>
        <v/>
      </c>
      <c r="P75" s="812">
        <f t="shared" si="16"/>
        <v>36</v>
      </c>
      <c r="Q75" s="812"/>
      <c r="R75" s="812"/>
      <c r="S75" s="812"/>
      <c r="T75" s="812" t="b">
        <v>0</v>
      </c>
    </row>
    <row r="76" spans="1:20" x14ac:dyDescent="0.35">
      <c r="A76" s="812" t="b">
        <v>0</v>
      </c>
      <c r="B76" s="826"/>
      <c r="C76" s="812" t="s">
        <v>6131</v>
      </c>
      <c r="D76" s="812" t="s">
        <v>3511</v>
      </c>
      <c r="E76" s="812">
        <f t="shared" si="14"/>
        <v>1</v>
      </c>
      <c r="F76" s="827">
        <v>7</v>
      </c>
      <c r="G76" s="812"/>
      <c r="H76" s="812">
        <f t="shared" ca="1" si="15"/>
        <v>21</v>
      </c>
      <c r="I76" s="828"/>
      <c r="J76" s="828"/>
      <c r="K76" s="815"/>
      <c r="L76" s="818"/>
      <c r="M76" s="829"/>
      <c r="N76" s="818"/>
      <c r="O76" s="812" t="str">
        <f ca="1">IFERROR(IF(COUNTA($D$37:$D76)=1,"",OFFSET($C74,-COUNTA($D$37:$D76)+3,0)),"")</f>
        <v/>
      </c>
      <c r="P76" s="812">
        <f t="shared" si="16"/>
        <v>37</v>
      </c>
      <c r="Q76" s="812"/>
      <c r="R76" s="812"/>
      <c r="S76" s="812"/>
      <c r="T76" s="812" t="b">
        <v>0</v>
      </c>
    </row>
    <row r="77" spans="1:20" x14ac:dyDescent="0.35">
      <c r="A77" s="812" t="b">
        <v>0</v>
      </c>
      <c r="B77" s="826"/>
      <c r="C77" s="812" t="s">
        <v>6132</v>
      </c>
      <c r="D77" s="812" t="s">
        <v>3511</v>
      </c>
      <c r="E77" s="812">
        <f t="shared" si="14"/>
        <v>2</v>
      </c>
      <c r="F77" s="827">
        <v>7</v>
      </c>
      <c r="G77" s="812"/>
      <c r="H77" s="812">
        <f t="shared" ca="1" si="15"/>
        <v>21</v>
      </c>
      <c r="I77" s="828"/>
      <c r="J77" s="828"/>
      <c r="K77" s="815"/>
      <c r="L77" s="818"/>
      <c r="M77" s="829"/>
      <c r="N77" s="818"/>
      <c r="O77" s="812" t="str">
        <f ca="1">IFERROR(IF(COUNTA($D$37:$D77)=1,"",OFFSET($C75,-COUNTA($D$37:$D77)+3,0)),"")</f>
        <v/>
      </c>
      <c r="P77" s="812">
        <f t="shared" si="16"/>
        <v>38</v>
      </c>
      <c r="Q77" s="812"/>
      <c r="R77" s="812"/>
      <c r="S77" s="812"/>
      <c r="T77" s="812" t="b">
        <v>0</v>
      </c>
    </row>
    <row r="78" spans="1:20" x14ac:dyDescent="0.35">
      <c r="A78" s="812" t="b">
        <v>0</v>
      </c>
      <c r="B78" s="826"/>
      <c r="C78" s="812" t="s">
        <v>6133</v>
      </c>
      <c r="D78" s="812" t="s">
        <v>3511</v>
      </c>
      <c r="E78" s="812">
        <f t="shared" si="14"/>
        <v>3</v>
      </c>
      <c r="F78" s="827">
        <v>7</v>
      </c>
      <c r="G78" s="812"/>
      <c r="H78" s="812">
        <f t="shared" ca="1" si="15"/>
        <v>21</v>
      </c>
      <c r="I78" s="828"/>
      <c r="J78" s="828"/>
      <c r="K78" s="815"/>
      <c r="L78" s="818"/>
      <c r="M78" s="829"/>
      <c r="N78" s="818"/>
      <c r="O78" s="812" t="str">
        <f ca="1">IFERROR(IF(COUNTA($D$37:$D78)=1,"",OFFSET($C76,-COUNTA($D$37:$D78)+3,0)),"")</f>
        <v/>
      </c>
      <c r="P78" s="812">
        <f t="shared" si="16"/>
        <v>39</v>
      </c>
      <c r="Q78" s="812"/>
      <c r="R78" s="812"/>
      <c r="S78" s="812"/>
      <c r="T78" s="812" t="b">
        <v>0</v>
      </c>
    </row>
    <row r="79" spans="1:20" x14ac:dyDescent="0.35">
      <c r="A79" s="812" t="b">
        <v>0</v>
      </c>
      <c r="B79" s="826"/>
      <c r="C79" s="812" t="s">
        <v>6134</v>
      </c>
      <c r="D79" s="812" t="s">
        <v>3511</v>
      </c>
      <c r="E79" s="812">
        <f t="shared" si="14"/>
        <v>4</v>
      </c>
      <c r="F79" s="827">
        <v>7</v>
      </c>
      <c r="G79" s="812"/>
      <c r="H79" s="812">
        <f t="shared" ca="1" si="15"/>
        <v>21</v>
      </c>
      <c r="I79" s="828"/>
      <c r="J79" s="828"/>
      <c r="K79" s="815"/>
      <c r="L79" s="818"/>
      <c r="M79" s="829"/>
      <c r="N79" s="818"/>
      <c r="O79" s="812" t="str">
        <f ca="1">IFERROR(IF(COUNTA($D$37:$D79)=1,"",OFFSET($C77,-COUNTA($D$37:$D79)+3,0)),"")</f>
        <v/>
      </c>
      <c r="P79" s="812">
        <f t="shared" si="16"/>
        <v>40</v>
      </c>
      <c r="Q79" s="812"/>
      <c r="R79" s="812"/>
      <c r="S79" s="812"/>
      <c r="T79" s="812" t="b">
        <v>0</v>
      </c>
    </row>
    <row r="80" spans="1:20" x14ac:dyDescent="0.35">
      <c r="A80" s="812" t="b">
        <v>0</v>
      </c>
      <c r="B80" s="826"/>
      <c r="C80" s="812" t="s">
        <v>6135</v>
      </c>
      <c r="D80" s="812" t="s">
        <v>3511</v>
      </c>
      <c r="E80" s="812">
        <f t="shared" si="14"/>
        <v>5</v>
      </c>
      <c r="F80" s="827">
        <v>7</v>
      </c>
      <c r="G80" s="812"/>
      <c r="H80" s="812">
        <f t="shared" ca="1" si="15"/>
        <v>21</v>
      </c>
      <c r="I80" s="828"/>
      <c r="J80" s="828"/>
      <c r="K80" s="815"/>
      <c r="L80" s="818"/>
      <c r="M80" s="829"/>
      <c r="N80" s="818"/>
      <c r="O80" s="812" t="str">
        <f ca="1">IFERROR(IF(COUNTA($D$37:$D80)=1,"",OFFSET($C78,-COUNTA($D$37:$D80)+3,0)),"")</f>
        <v/>
      </c>
      <c r="P80" s="812">
        <f t="shared" si="16"/>
        <v>41</v>
      </c>
      <c r="Q80" s="812"/>
      <c r="R80" s="812"/>
      <c r="S80" s="812"/>
      <c r="T80" s="812" t="b">
        <v>0</v>
      </c>
    </row>
    <row r="81" spans="1:20" x14ac:dyDescent="0.35">
      <c r="A81" s="812" t="b">
        <v>0</v>
      </c>
      <c r="B81" s="826"/>
      <c r="C81" s="812" t="s">
        <v>6136</v>
      </c>
      <c r="D81" s="812" t="s">
        <v>3511</v>
      </c>
      <c r="E81" s="812">
        <f t="shared" si="14"/>
        <v>6</v>
      </c>
      <c r="F81" s="827">
        <v>7</v>
      </c>
      <c r="G81" s="812"/>
      <c r="H81" s="812">
        <f t="shared" ca="1" si="15"/>
        <v>21</v>
      </c>
      <c r="I81" s="828"/>
      <c r="J81" s="828"/>
      <c r="K81" s="815"/>
      <c r="L81" s="818"/>
      <c r="M81" s="829"/>
      <c r="N81" s="818"/>
      <c r="O81" s="812" t="str">
        <f ca="1">IFERROR(IF(COUNTA($D$37:$D81)=1,"",OFFSET($C79,-COUNTA($D$37:$D81)+3,0)),"")</f>
        <v/>
      </c>
      <c r="P81" s="812">
        <f t="shared" si="16"/>
        <v>42</v>
      </c>
      <c r="Q81" s="812"/>
      <c r="R81" s="812"/>
      <c r="S81" s="812"/>
      <c r="T81" s="812" t="b">
        <v>0</v>
      </c>
    </row>
    <row r="82" spans="1:20" x14ac:dyDescent="0.35">
      <c r="A82" s="812" t="b">
        <v>0</v>
      </c>
      <c r="B82" s="826"/>
      <c r="C82" s="812" t="s">
        <v>6137</v>
      </c>
      <c r="D82" s="812" t="s">
        <v>3532</v>
      </c>
      <c r="E82" s="812">
        <f t="shared" si="14"/>
        <v>1</v>
      </c>
      <c r="F82" s="827">
        <v>8</v>
      </c>
      <c r="G82" s="812"/>
      <c r="H82" s="812">
        <f t="shared" ca="1" si="15"/>
        <v>23</v>
      </c>
      <c r="I82" s="828"/>
      <c r="J82" s="828"/>
      <c r="K82" s="815"/>
      <c r="L82" s="818"/>
      <c r="M82" s="829"/>
      <c r="N82" s="818"/>
      <c r="O82" s="812" t="str">
        <f ca="1">IFERROR(IF(COUNTA($D$37:$D82)=1,"",OFFSET($C80,-COUNTA($D$37:$D82)+3,0)),"")</f>
        <v/>
      </c>
      <c r="P82" s="812">
        <f t="shared" si="16"/>
        <v>43</v>
      </c>
      <c r="Q82" s="812"/>
      <c r="R82" s="812"/>
      <c r="S82" s="812"/>
      <c r="T82" s="812" t="b">
        <v>0</v>
      </c>
    </row>
    <row r="83" spans="1:20" x14ac:dyDescent="0.35">
      <c r="A83" s="812" t="b">
        <v>0</v>
      </c>
      <c r="B83" s="826"/>
      <c r="C83" s="812" t="s">
        <v>6138</v>
      </c>
      <c r="D83" s="812" t="s">
        <v>3532</v>
      </c>
      <c r="E83" s="812">
        <f t="shared" si="14"/>
        <v>2</v>
      </c>
      <c r="F83" s="827">
        <v>8</v>
      </c>
      <c r="G83" s="812"/>
      <c r="H83" s="812">
        <f t="shared" ca="1" si="15"/>
        <v>23</v>
      </c>
      <c r="I83" s="828"/>
      <c r="J83" s="828"/>
      <c r="K83" s="815"/>
      <c r="L83" s="818"/>
      <c r="M83" s="829"/>
      <c r="N83" s="818"/>
      <c r="O83" s="812" t="str">
        <f ca="1">IFERROR(IF(COUNTA($D$37:$D83)=1,"",OFFSET($C81,-COUNTA($D$37:$D83)+3,0)),"")</f>
        <v/>
      </c>
      <c r="P83" s="812">
        <f t="shared" si="16"/>
        <v>44</v>
      </c>
      <c r="Q83" s="812"/>
      <c r="R83" s="812"/>
      <c r="S83" s="812"/>
      <c r="T83" s="812" t="b">
        <v>0</v>
      </c>
    </row>
    <row r="84" spans="1:20" x14ac:dyDescent="0.35">
      <c r="A84" s="812" t="b">
        <v>0</v>
      </c>
      <c r="B84" s="826"/>
      <c r="C84" s="812" t="s">
        <v>6139</v>
      </c>
      <c r="D84" s="812" t="s">
        <v>3532</v>
      </c>
      <c r="E84" s="812">
        <f t="shared" si="14"/>
        <v>3</v>
      </c>
      <c r="F84" s="827">
        <v>8</v>
      </c>
      <c r="G84" s="812"/>
      <c r="H84" s="812">
        <f t="shared" ca="1" si="15"/>
        <v>23</v>
      </c>
      <c r="I84" s="828"/>
      <c r="J84" s="828"/>
      <c r="K84" s="815"/>
      <c r="L84" s="818"/>
      <c r="M84" s="829"/>
      <c r="N84" s="818"/>
      <c r="O84" s="812" t="str">
        <f ca="1">IFERROR(IF(COUNTA($D$37:$D84)=1,"",OFFSET($C82,-COUNTA($D$37:$D84)+3,0)),"")</f>
        <v/>
      </c>
      <c r="P84" s="812">
        <f t="shared" si="16"/>
        <v>45</v>
      </c>
      <c r="Q84" s="812"/>
      <c r="R84" s="812"/>
      <c r="S84" s="812"/>
      <c r="T84" s="812" t="b">
        <v>0</v>
      </c>
    </row>
    <row r="85" spans="1:20" x14ac:dyDescent="0.35">
      <c r="A85" s="812" t="b">
        <v>0</v>
      </c>
      <c r="B85" s="826"/>
      <c r="C85" s="812" t="s">
        <v>6140</v>
      </c>
      <c r="D85" s="812" t="s">
        <v>3532</v>
      </c>
      <c r="E85" s="812">
        <f t="shared" si="14"/>
        <v>4</v>
      </c>
      <c r="F85" s="827">
        <v>8</v>
      </c>
      <c r="G85" s="812"/>
      <c r="H85" s="812">
        <f t="shared" ca="1" si="15"/>
        <v>23</v>
      </c>
      <c r="I85" s="828"/>
      <c r="J85" s="828"/>
      <c r="K85" s="815"/>
      <c r="L85" s="818"/>
      <c r="M85" s="829"/>
      <c r="N85" s="818"/>
      <c r="O85" s="812" t="str">
        <f ca="1">IFERROR(IF(COUNTA($D$37:$D85)=1,"",OFFSET($C83,-COUNTA($D$37:$D85)+3,0)),"")</f>
        <v/>
      </c>
      <c r="P85" s="812">
        <f t="shared" si="16"/>
        <v>46</v>
      </c>
      <c r="Q85" s="812"/>
      <c r="R85" s="812"/>
      <c r="S85" s="812"/>
      <c r="T85" s="812" t="b">
        <v>0</v>
      </c>
    </row>
    <row r="86" spans="1:20" x14ac:dyDescent="0.35">
      <c r="A86" s="812" t="b">
        <v>0</v>
      </c>
      <c r="B86" s="826"/>
      <c r="C86" s="812" t="s">
        <v>6141</v>
      </c>
      <c r="D86" s="812" t="s">
        <v>3532</v>
      </c>
      <c r="E86" s="812">
        <f t="shared" si="14"/>
        <v>5</v>
      </c>
      <c r="F86" s="827">
        <v>8</v>
      </c>
      <c r="G86" s="812"/>
      <c r="H86" s="812">
        <f t="shared" ca="1" si="15"/>
        <v>23</v>
      </c>
      <c r="I86" s="828"/>
      <c r="J86" s="828"/>
      <c r="K86" s="815"/>
      <c r="L86" s="818"/>
      <c r="M86" s="829"/>
      <c r="N86" s="818"/>
      <c r="O86" s="812" t="str">
        <f ca="1">IFERROR(IF(COUNTA($D$37:$D86)=1,"",OFFSET($C84,-COUNTA($D$37:$D86)+3,0)),"")</f>
        <v/>
      </c>
      <c r="P86" s="812">
        <f t="shared" si="16"/>
        <v>47</v>
      </c>
      <c r="Q86" s="812"/>
      <c r="R86" s="812"/>
      <c r="S86" s="812"/>
      <c r="T86" s="812" t="b">
        <v>0</v>
      </c>
    </row>
    <row r="87" spans="1:20" x14ac:dyDescent="0.35">
      <c r="A87" s="812" t="b">
        <v>0</v>
      </c>
      <c r="B87" s="826"/>
      <c r="C87" s="812" t="s">
        <v>6142</v>
      </c>
      <c r="D87" s="812" t="s">
        <v>3532</v>
      </c>
      <c r="E87" s="812">
        <f t="shared" si="14"/>
        <v>6</v>
      </c>
      <c r="F87" s="827">
        <v>8</v>
      </c>
      <c r="G87" s="812"/>
      <c r="H87" s="812">
        <f t="shared" ca="1" si="15"/>
        <v>23</v>
      </c>
      <c r="I87" s="828"/>
      <c r="J87" s="828"/>
      <c r="K87" s="815"/>
      <c r="L87" s="818"/>
      <c r="M87" s="829"/>
      <c r="N87" s="818"/>
      <c r="O87" s="812" t="str">
        <f ca="1">IFERROR(IF(COUNTA($D$37:$D87)=1,"",OFFSET($C85,-COUNTA($D$37:$D87)+3,0)),"")</f>
        <v/>
      </c>
      <c r="P87" s="812">
        <f t="shared" si="16"/>
        <v>48</v>
      </c>
      <c r="Q87" s="812"/>
      <c r="R87" s="812"/>
      <c r="S87" s="812"/>
      <c r="T87" s="812" t="b">
        <v>0</v>
      </c>
    </row>
    <row r="88" spans="1:20" x14ac:dyDescent="0.35">
      <c r="A88" s="812" t="b">
        <v>0</v>
      </c>
      <c r="B88" s="826"/>
      <c r="C88" s="812" t="s">
        <v>6143</v>
      </c>
      <c r="D88" s="812" t="s">
        <v>3553</v>
      </c>
      <c r="E88" s="812">
        <f t="shared" si="14"/>
        <v>1</v>
      </c>
      <c r="F88" s="827">
        <v>9</v>
      </c>
      <c r="G88" s="812"/>
      <c r="H88" s="812">
        <f t="shared" ca="1" si="15"/>
        <v>25</v>
      </c>
      <c r="I88" s="828"/>
      <c r="J88" s="828"/>
      <c r="K88" s="815"/>
      <c r="L88" s="818"/>
      <c r="M88" s="829"/>
      <c r="N88" s="818"/>
      <c r="O88" s="812" t="str">
        <f ca="1">IFERROR(IF(COUNTA($D$37:$D88)=1,"",OFFSET($C86,-COUNTA($D$37:$D88)+3,0)),"")</f>
        <v/>
      </c>
      <c r="P88" s="812">
        <f t="shared" si="16"/>
        <v>49</v>
      </c>
      <c r="Q88" s="812"/>
      <c r="R88" s="812"/>
      <c r="S88" s="812"/>
      <c r="T88" s="812" t="b">
        <v>0</v>
      </c>
    </row>
    <row r="89" spans="1:20" x14ac:dyDescent="0.35">
      <c r="A89" s="812" t="b">
        <v>0</v>
      </c>
      <c r="B89" s="826"/>
      <c r="C89" s="812" t="s">
        <v>6144</v>
      </c>
      <c r="D89" s="812" t="s">
        <v>3553</v>
      </c>
      <c r="E89" s="812">
        <f t="shared" si="14"/>
        <v>2</v>
      </c>
      <c r="F89" s="827">
        <v>9</v>
      </c>
      <c r="G89" s="812"/>
      <c r="H89" s="812">
        <f t="shared" ca="1" si="15"/>
        <v>25</v>
      </c>
      <c r="I89" s="828"/>
      <c r="J89" s="828"/>
      <c r="K89" s="815"/>
      <c r="L89" s="818"/>
      <c r="M89" s="829"/>
      <c r="N89" s="818"/>
      <c r="O89" s="812" t="str">
        <f ca="1">IFERROR(IF(COUNTA($D$37:$D89)=1,"",OFFSET($C87,-COUNTA($D$37:$D89)+3,0)),"")</f>
        <v/>
      </c>
      <c r="P89" s="812">
        <f t="shared" si="16"/>
        <v>50</v>
      </c>
      <c r="Q89" s="812"/>
      <c r="R89" s="812"/>
      <c r="S89" s="812"/>
      <c r="T89" s="812" t="b">
        <v>0</v>
      </c>
    </row>
    <row r="90" spans="1:20" x14ac:dyDescent="0.35">
      <c r="A90" s="812" t="b">
        <v>0</v>
      </c>
      <c r="B90" s="826"/>
      <c r="C90" s="812" t="s">
        <v>6145</v>
      </c>
      <c r="D90" s="812" t="s">
        <v>3553</v>
      </c>
      <c r="E90" s="812">
        <f t="shared" si="14"/>
        <v>3</v>
      </c>
      <c r="F90" s="827">
        <v>9</v>
      </c>
      <c r="G90" s="812"/>
      <c r="H90" s="812">
        <f t="shared" ca="1" si="15"/>
        <v>25</v>
      </c>
      <c r="I90" s="828"/>
      <c r="J90" s="828"/>
      <c r="K90" s="815"/>
      <c r="L90" s="818"/>
      <c r="M90" s="829"/>
      <c r="N90" s="818"/>
      <c r="O90" s="812" t="str">
        <f ca="1">IFERROR(IF(COUNTA($D$37:$D90)=1,"",OFFSET($C88,-COUNTA($D$37:$D90)+3,0)),"")</f>
        <v/>
      </c>
      <c r="P90" s="812">
        <f t="shared" si="16"/>
        <v>51</v>
      </c>
      <c r="Q90" s="812"/>
      <c r="R90" s="812"/>
      <c r="S90" s="812"/>
      <c r="T90" s="812" t="b">
        <v>0</v>
      </c>
    </row>
    <row r="91" spans="1:20" x14ac:dyDescent="0.35">
      <c r="A91" s="812" t="b">
        <v>0</v>
      </c>
      <c r="B91" s="826"/>
      <c r="C91" s="812" t="s">
        <v>6146</v>
      </c>
      <c r="D91" s="812" t="s">
        <v>3553</v>
      </c>
      <c r="E91" s="812">
        <f t="shared" si="14"/>
        <v>4</v>
      </c>
      <c r="F91" s="827">
        <v>9</v>
      </c>
      <c r="G91" s="812"/>
      <c r="H91" s="812">
        <f t="shared" ca="1" si="15"/>
        <v>25</v>
      </c>
      <c r="I91" s="828"/>
      <c r="J91" s="828"/>
      <c r="K91" s="815"/>
      <c r="L91" s="818"/>
      <c r="M91" s="829"/>
      <c r="N91" s="818"/>
      <c r="O91" s="812" t="str">
        <f ca="1">IFERROR(IF(COUNTA($D$37:$D91)=1,"",OFFSET($C89,-COUNTA($D$37:$D91)+3,0)),"")</f>
        <v/>
      </c>
      <c r="P91" s="812">
        <f t="shared" si="16"/>
        <v>52</v>
      </c>
      <c r="Q91" s="812"/>
      <c r="R91" s="812"/>
      <c r="S91" s="812"/>
      <c r="T91" s="812" t="b">
        <v>0</v>
      </c>
    </row>
    <row r="92" spans="1:20" x14ac:dyDescent="0.35">
      <c r="A92" s="812" t="b">
        <v>0</v>
      </c>
      <c r="B92" s="826"/>
      <c r="C92" s="812" t="s">
        <v>6147</v>
      </c>
      <c r="D92" s="812" t="s">
        <v>3553</v>
      </c>
      <c r="E92" s="812">
        <f t="shared" si="14"/>
        <v>5</v>
      </c>
      <c r="F92" s="827">
        <v>9</v>
      </c>
      <c r="G92" s="812"/>
      <c r="H92" s="812">
        <f t="shared" ca="1" si="15"/>
        <v>25</v>
      </c>
      <c r="I92" s="828"/>
      <c r="J92" s="828"/>
      <c r="K92" s="815"/>
      <c r="L92" s="818"/>
      <c r="M92" s="829"/>
      <c r="N92" s="818"/>
      <c r="O92" s="812" t="str">
        <f ca="1">IFERROR(IF(COUNTA($D$37:$D92)=1,"",OFFSET($C90,-COUNTA($D$37:$D92)+3,0)),"")</f>
        <v/>
      </c>
      <c r="P92" s="812">
        <f t="shared" si="16"/>
        <v>53</v>
      </c>
      <c r="Q92" s="812"/>
      <c r="R92" s="812"/>
      <c r="S92" s="812"/>
      <c r="T92" s="812" t="b">
        <v>0</v>
      </c>
    </row>
    <row r="93" spans="1:20" x14ac:dyDescent="0.35">
      <c r="A93" s="812" t="b">
        <v>0</v>
      </c>
      <c r="B93" s="826"/>
      <c r="C93" s="812" t="s">
        <v>6148</v>
      </c>
      <c r="D93" s="812" t="s">
        <v>3553</v>
      </c>
      <c r="E93" s="812">
        <f t="shared" si="14"/>
        <v>6</v>
      </c>
      <c r="F93" s="827">
        <v>9</v>
      </c>
      <c r="G93" s="812"/>
      <c r="H93" s="812">
        <f t="shared" ca="1" si="15"/>
        <v>25</v>
      </c>
      <c r="I93" s="828"/>
      <c r="J93" s="828"/>
      <c r="K93" s="815"/>
      <c r="L93" s="818"/>
      <c r="M93" s="829"/>
      <c r="N93" s="818"/>
      <c r="O93" s="812" t="str">
        <f ca="1">IFERROR(IF(COUNTA($D$37:$D93)=1,"",OFFSET($C91,-COUNTA($D$37:$D93)+3,0)),"")</f>
        <v/>
      </c>
      <c r="P93" s="812">
        <f t="shared" si="16"/>
        <v>54</v>
      </c>
      <c r="Q93" s="812"/>
      <c r="R93" s="812"/>
      <c r="S93" s="812"/>
      <c r="T93" s="812" t="b">
        <v>0</v>
      </c>
    </row>
    <row r="94" spans="1:20" x14ac:dyDescent="0.35">
      <c r="A94" s="812" t="b">
        <v>0</v>
      </c>
      <c r="B94" s="826"/>
      <c r="C94" s="812" t="s">
        <v>6149</v>
      </c>
      <c r="D94" s="812" t="s">
        <v>3574</v>
      </c>
      <c r="E94" s="812">
        <f t="shared" si="14"/>
        <v>1</v>
      </c>
      <c r="F94" s="827">
        <v>10</v>
      </c>
      <c r="G94" s="812"/>
      <c r="H94" s="812">
        <f t="shared" ca="1" si="15"/>
        <v>27</v>
      </c>
      <c r="I94" s="828"/>
      <c r="J94" s="828"/>
      <c r="K94" s="815"/>
      <c r="L94" s="818"/>
      <c r="M94" s="829"/>
      <c r="N94" s="818"/>
      <c r="O94" s="812" t="str">
        <f ca="1">IFERROR(IF(COUNTA($D$37:$D94)=1,"",OFFSET($C92,-COUNTA($D$37:$D94)+3,0)),"")</f>
        <v/>
      </c>
      <c r="P94" s="812">
        <f t="shared" si="16"/>
        <v>55</v>
      </c>
      <c r="Q94" s="812"/>
      <c r="R94" s="812"/>
      <c r="S94" s="812"/>
      <c r="T94" s="812" t="b">
        <v>0</v>
      </c>
    </row>
    <row r="95" spans="1:20" x14ac:dyDescent="0.35">
      <c r="A95" s="812" t="b">
        <v>0</v>
      </c>
      <c r="B95" s="826"/>
      <c r="C95" s="812" t="s">
        <v>6150</v>
      </c>
      <c r="D95" s="812" t="s">
        <v>3574</v>
      </c>
      <c r="E95" s="812">
        <f t="shared" si="14"/>
        <v>2</v>
      </c>
      <c r="F95" s="827">
        <v>10</v>
      </c>
      <c r="G95" s="812"/>
      <c r="H95" s="812">
        <f t="shared" ca="1" si="15"/>
        <v>27</v>
      </c>
      <c r="I95" s="828"/>
      <c r="J95" s="828"/>
      <c r="K95" s="815"/>
      <c r="L95" s="818"/>
      <c r="M95" s="829"/>
      <c r="N95" s="818"/>
      <c r="O95" s="812" t="str">
        <f ca="1">IFERROR(IF(COUNTA($D$37:$D95)=1,"",OFFSET($C93,-COUNTA($D$37:$D95)+3,0)),"")</f>
        <v/>
      </c>
      <c r="P95" s="812">
        <f t="shared" si="16"/>
        <v>56</v>
      </c>
      <c r="Q95" s="812"/>
      <c r="R95" s="812"/>
      <c r="S95" s="812"/>
      <c r="T95" s="812" t="b">
        <v>0</v>
      </c>
    </row>
    <row r="96" spans="1:20" x14ac:dyDescent="0.35">
      <c r="A96" s="812" t="b">
        <v>0</v>
      </c>
      <c r="B96" s="826"/>
      <c r="C96" s="812" t="s">
        <v>6151</v>
      </c>
      <c r="D96" s="812" t="s">
        <v>3574</v>
      </c>
      <c r="E96" s="812">
        <f t="shared" si="14"/>
        <v>3</v>
      </c>
      <c r="F96" s="827">
        <v>10</v>
      </c>
      <c r="G96" s="812"/>
      <c r="H96" s="812">
        <f t="shared" ca="1" si="15"/>
        <v>27</v>
      </c>
      <c r="I96" s="828"/>
      <c r="J96" s="828"/>
      <c r="K96" s="815"/>
      <c r="L96" s="818"/>
      <c r="M96" s="829"/>
      <c r="N96" s="818"/>
      <c r="O96" s="812" t="str">
        <f ca="1">IFERROR(IF(COUNTA($D$37:$D96)=1,"",OFFSET($C94,-COUNTA($D$37:$D96)+3,0)),"")</f>
        <v/>
      </c>
      <c r="P96" s="812">
        <f t="shared" si="16"/>
        <v>57</v>
      </c>
      <c r="Q96" s="812"/>
      <c r="R96" s="812"/>
      <c r="S96" s="812"/>
      <c r="T96" s="812" t="b">
        <v>0</v>
      </c>
    </row>
    <row r="97" spans="1:20" x14ac:dyDescent="0.35">
      <c r="A97" s="812" t="b">
        <v>0</v>
      </c>
      <c r="B97" s="826"/>
      <c r="C97" s="812" t="s">
        <v>6152</v>
      </c>
      <c r="D97" s="812" t="s">
        <v>3574</v>
      </c>
      <c r="E97" s="812">
        <f t="shared" si="14"/>
        <v>4</v>
      </c>
      <c r="F97" s="827">
        <v>10</v>
      </c>
      <c r="G97" s="812"/>
      <c r="H97" s="812">
        <f t="shared" ca="1" si="15"/>
        <v>27</v>
      </c>
      <c r="I97" s="828"/>
      <c r="J97" s="828"/>
      <c r="K97" s="815"/>
      <c r="L97" s="818"/>
      <c r="M97" s="829"/>
      <c r="N97" s="818"/>
      <c r="O97" s="812" t="str">
        <f ca="1">IFERROR(IF(COUNTA($D$37:$D97)=1,"",OFFSET($C95,-COUNTA($D$37:$D97)+3,0)),"")</f>
        <v/>
      </c>
      <c r="P97" s="812">
        <f t="shared" si="16"/>
        <v>58</v>
      </c>
      <c r="Q97" s="812"/>
      <c r="R97" s="812"/>
      <c r="S97" s="812"/>
      <c r="T97" s="812" t="b">
        <v>0</v>
      </c>
    </row>
    <row r="98" spans="1:20" x14ac:dyDescent="0.35">
      <c r="A98" s="812" t="b">
        <v>0</v>
      </c>
      <c r="B98" s="826"/>
      <c r="C98" s="812" t="s">
        <v>6153</v>
      </c>
      <c r="D98" s="812" t="s">
        <v>3574</v>
      </c>
      <c r="E98" s="812">
        <f t="shared" si="14"/>
        <v>5</v>
      </c>
      <c r="F98" s="827">
        <v>10</v>
      </c>
      <c r="G98" s="812"/>
      <c r="H98" s="812">
        <f t="shared" ca="1" si="15"/>
        <v>27</v>
      </c>
      <c r="I98" s="828"/>
      <c r="J98" s="828"/>
      <c r="K98" s="815"/>
      <c r="L98" s="818"/>
      <c r="M98" s="829"/>
      <c r="N98" s="818"/>
      <c r="O98" s="812" t="str">
        <f ca="1">IFERROR(IF(COUNTA($D$37:$D98)=1,"",OFFSET($C96,-COUNTA($D$37:$D98)+3,0)),"")</f>
        <v/>
      </c>
      <c r="P98" s="812">
        <f t="shared" si="16"/>
        <v>59</v>
      </c>
      <c r="Q98" s="812"/>
      <c r="R98" s="812"/>
      <c r="S98" s="812"/>
      <c r="T98" s="812" t="b">
        <v>0</v>
      </c>
    </row>
    <row r="99" spans="1:20" x14ac:dyDescent="0.35">
      <c r="A99" s="812" t="b">
        <v>0</v>
      </c>
      <c r="B99" s="826"/>
      <c r="C99" s="812" t="s">
        <v>6154</v>
      </c>
      <c r="D99" s="812" t="s">
        <v>3574</v>
      </c>
      <c r="E99" s="812">
        <f t="shared" si="14"/>
        <v>6</v>
      </c>
      <c r="F99" s="827">
        <v>10</v>
      </c>
      <c r="G99" s="812"/>
      <c r="H99" s="812">
        <f t="shared" ca="1" si="15"/>
        <v>27</v>
      </c>
      <c r="I99" s="828"/>
      <c r="J99" s="828"/>
      <c r="K99" s="815"/>
      <c r="L99" s="818"/>
      <c r="M99" s="829"/>
      <c r="N99" s="818"/>
      <c r="O99" s="812" t="str">
        <f ca="1">IFERROR(IF(COUNTA($D$37:$D99)=1,"",OFFSET($C97,-COUNTA($D$37:$D99)+3,0)),"")</f>
        <v/>
      </c>
      <c r="P99" s="812">
        <f t="shared" si="16"/>
        <v>60</v>
      </c>
      <c r="Q99" s="812"/>
      <c r="R99" s="812"/>
      <c r="S99" s="812"/>
      <c r="T99" s="812" t="b">
        <v>0</v>
      </c>
    </row>
    <row r="100" spans="1:20" x14ac:dyDescent="0.35">
      <c r="A100" s="812" t="b">
        <v>0</v>
      </c>
      <c r="B100" s="826"/>
      <c r="C100" s="812" t="s">
        <v>6155</v>
      </c>
      <c r="D100" s="812" t="s">
        <v>3595</v>
      </c>
      <c r="E100" s="812">
        <f t="shared" si="14"/>
        <v>1</v>
      </c>
      <c r="F100" s="827">
        <v>11</v>
      </c>
      <c r="G100" s="812"/>
      <c r="H100" s="812">
        <f t="shared" ca="1" si="15"/>
        <v>29</v>
      </c>
      <c r="I100" s="828"/>
      <c r="J100" s="828"/>
      <c r="K100" s="815"/>
      <c r="L100" s="818"/>
      <c r="M100" s="829"/>
      <c r="N100" s="818"/>
      <c r="O100" s="812" t="str">
        <f ca="1">IFERROR(IF(COUNTA($D$37:$D100)=1,"",OFFSET($C98,-COUNTA($D$37:$D100)+3,0)),"")</f>
        <v/>
      </c>
      <c r="P100" s="812">
        <f t="shared" si="16"/>
        <v>61</v>
      </c>
      <c r="Q100" s="812"/>
      <c r="R100" s="812"/>
      <c r="S100" s="812"/>
      <c r="T100" s="812" t="b">
        <v>0</v>
      </c>
    </row>
    <row r="101" spans="1:20" x14ac:dyDescent="0.35">
      <c r="A101" s="812" t="b">
        <v>0</v>
      </c>
      <c r="B101" s="826"/>
      <c r="C101" s="812" t="s">
        <v>6156</v>
      </c>
      <c r="D101" s="812" t="s">
        <v>3595</v>
      </c>
      <c r="E101" s="812">
        <f t="shared" si="14"/>
        <v>2</v>
      </c>
      <c r="F101" s="827">
        <v>11</v>
      </c>
      <c r="G101" s="812"/>
      <c r="H101" s="812">
        <f t="shared" ca="1" si="15"/>
        <v>29</v>
      </c>
      <c r="I101" s="828"/>
      <c r="J101" s="828"/>
      <c r="K101" s="815"/>
      <c r="L101" s="818"/>
      <c r="M101" s="829"/>
      <c r="N101" s="818"/>
      <c r="O101" s="812" t="str">
        <f ca="1">IFERROR(IF(COUNTA($D$37:$D101)=1,"",OFFSET($C99,-COUNTA($D$37:$D101)+3,0)),"")</f>
        <v/>
      </c>
      <c r="P101" s="812">
        <f t="shared" si="16"/>
        <v>62</v>
      </c>
      <c r="Q101" s="812"/>
      <c r="R101" s="812"/>
      <c r="S101" s="812"/>
      <c r="T101" s="812" t="b">
        <v>0</v>
      </c>
    </row>
    <row r="102" spans="1:20" x14ac:dyDescent="0.35">
      <c r="A102" s="812" t="b">
        <v>0</v>
      </c>
      <c r="B102" s="826"/>
      <c r="C102" s="812" t="s">
        <v>6157</v>
      </c>
      <c r="D102" s="812" t="s">
        <v>3595</v>
      </c>
      <c r="E102" s="812">
        <f t="shared" si="14"/>
        <v>3</v>
      </c>
      <c r="F102" s="827">
        <v>11</v>
      </c>
      <c r="G102" s="812"/>
      <c r="H102" s="812">
        <f t="shared" ca="1" si="15"/>
        <v>29</v>
      </c>
      <c r="I102" s="828"/>
      <c r="J102" s="828"/>
      <c r="K102" s="815"/>
      <c r="L102" s="818"/>
      <c r="M102" s="829"/>
      <c r="N102" s="818"/>
      <c r="O102" s="812" t="str">
        <f ca="1">IFERROR(IF(COUNTA($D$37:$D102)=1,"",OFFSET($C100,-COUNTA($D$37:$D102)+3,0)),"")</f>
        <v/>
      </c>
      <c r="P102" s="812">
        <f t="shared" si="16"/>
        <v>63</v>
      </c>
      <c r="Q102" s="812"/>
      <c r="R102" s="812"/>
      <c r="S102" s="812"/>
      <c r="T102" s="812" t="b">
        <v>0</v>
      </c>
    </row>
    <row r="103" spans="1:20" x14ac:dyDescent="0.35">
      <c r="A103" s="812" t="b">
        <v>0</v>
      </c>
      <c r="B103" s="826"/>
      <c r="C103" s="812" t="s">
        <v>6158</v>
      </c>
      <c r="D103" s="812" t="s">
        <v>3595</v>
      </c>
      <c r="E103" s="812">
        <f t="shared" si="14"/>
        <v>4</v>
      </c>
      <c r="F103" s="827">
        <v>11</v>
      </c>
      <c r="G103" s="812"/>
      <c r="H103" s="812">
        <f t="shared" ca="1" si="15"/>
        <v>29</v>
      </c>
      <c r="I103" s="828"/>
      <c r="J103" s="828"/>
      <c r="K103" s="815"/>
      <c r="L103" s="818"/>
      <c r="M103" s="829"/>
      <c r="N103" s="818"/>
      <c r="O103" s="812" t="str">
        <f ca="1">IFERROR(IF(COUNTA($D$37:$D103)=1,"",OFFSET($C101,-COUNTA($D$37:$D103)+3,0)),"")</f>
        <v/>
      </c>
      <c r="P103" s="812">
        <f t="shared" si="16"/>
        <v>64</v>
      </c>
      <c r="Q103" s="812"/>
      <c r="R103" s="812"/>
      <c r="S103" s="812"/>
      <c r="T103" s="812" t="b">
        <v>0</v>
      </c>
    </row>
    <row r="104" spans="1:20" x14ac:dyDescent="0.35">
      <c r="A104" s="812" t="b">
        <v>0</v>
      </c>
      <c r="B104" s="826"/>
      <c r="C104" s="812" t="s">
        <v>6159</v>
      </c>
      <c r="D104" s="812" t="s">
        <v>3595</v>
      </c>
      <c r="E104" s="812">
        <f t="shared" ref="E104:E167" si="17">COUNTIF(F99:F104,F104)</f>
        <v>5</v>
      </c>
      <c r="F104" s="827">
        <v>11</v>
      </c>
      <c r="G104" s="812"/>
      <c r="H104" s="812">
        <f t="shared" ref="H104:H167" ca="1" si="18">IF(F104=1,9,IF(E103=MAX(E102:E104),H102+2,H103))</f>
        <v>29</v>
      </c>
      <c r="I104" s="828"/>
      <c r="J104" s="828"/>
      <c r="K104" s="815"/>
      <c r="L104" s="818"/>
      <c r="M104" s="829"/>
      <c r="N104" s="818"/>
      <c r="O104" s="812" t="str">
        <f ca="1">IFERROR(IF(COUNTA($D$37:$D104)=1,"",OFFSET($C102,-COUNTA($D$37:$D104)+3,0)),"")</f>
        <v/>
      </c>
      <c r="P104" s="812">
        <f t="shared" ref="P104:P167" si="19">IF(NOT(_xlfn.ISFORMULA(I104)),P103+1,0)</f>
        <v>65</v>
      </c>
      <c r="Q104" s="812"/>
      <c r="R104" s="812"/>
      <c r="S104" s="812"/>
      <c r="T104" s="812" t="b">
        <v>0</v>
      </c>
    </row>
    <row r="105" spans="1:20" x14ac:dyDescent="0.35">
      <c r="A105" s="812" t="b">
        <v>0</v>
      </c>
      <c r="B105" s="826"/>
      <c r="C105" s="812" t="s">
        <v>6160</v>
      </c>
      <c r="D105" s="812" t="s">
        <v>3595</v>
      </c>
      <c r="E105" s="812">
        <f t="shared" si="17"/>
        <v>6</v>
      </c>
      <c r="F105" s="827">
        <v>11</v>
      </c>
      <c r="G105" s="812"/>
      <c r="H105" s="812">
        <f t="shared" ca="1" si="18"/>
        <v>29</v>
      </c>
      <c r="I105" s="828"/>
      <c r="J105" s="828"/>
      <c r="K105" s="815"/>
      <c r="L105" s="818"/>
      <c r="M105" s="829"/>
      <c r="N105" s="818"/>
      <c r="O105" s="812" t="str">
        <f ca="1">IFERROR(IF(COUNTA($D$37:$D105)=1,"",OFFSET($C103,-COUNTA($D$37:$D105)+3,0)),"")</f>
        <v/>
      </c>
      <c r="P105" s="812">
        <f t="shared" si="19"/>
        <v>66</v>
      </c>
      <c r="Q105" s="812"/>
      <c r="R105" s="812"/>
      <c r="S105" s="812"/>
      <c r="T105" s="812" t="b">
        <v>0</v>
      </c>
    </row>
    <row r="106" spans="1:20" x14ac:dyDescent="0.35">
      <c r="A106" s="812" t="b">
        <v>0</v>
      </c>
      <c r="B106" s="826"/>
      <c r="C106" s="812" t="s">
        <v>6161</v>
      </c>
      <c r="D106" s="812" t="s">
        <v>3616</v>
      </c>
      <c r="E106" s="812">
        <f t="shared" si="17"/>
        <v>1</v>
      </c>
      <c r="F106" s="827">
        <v>12</v>
      </c>
      <c r="G106" s="812"/>
      <c r="H106" s="812">
        <f t="shared" ca="1" si="18"/>
        <v>31</v>
      </c>
      <c r="I106" s="828"/>
      <c r="J106" s="828"/>
      <c r="K106" s="815"/>
      <c r="L106" s="818"/>
      <c r="M106" s="829"/>
      <c r="N106" s="818"/>
      <c r="O106" s="812" t="str">
        <f ca="1">IFERROR(IF(COUNTA($D$37:$D106)=1,"",OFFSET($C104,-COUNTA($D$37:$D106)+3,0)),"")</f>
        <v/>
      </c>
      <c r="P106" s="812">
        <f t="shared" si="19"/>
        <v>67</v>
      </c>
      <c r="Q106" s="812"/>
      <c r="R106" s="812"/>
      <c r="S106" s="812"/>
      <c r="T106" s="812" t="b">
        <v>0</v>
      </c>
    </row>
    <row r="107" spans="1:20" x14ac:dyDescent="0.35">
      <c r="A107" s="812" t="b">
        <v>0</v>
      </c>
      <c r="B107" s="826"/>
      <c r="C107" s="812" t="s">
        <v>6162</v>
      </c>
      <c r="D107" s="812" t="s">
        <v>3616</v>
      </c>
      <c r="E107" s="812">
        <f t="shared" si="17"/>
        <v>2</v>
      </c>
      <c r="F107" s="827">
        <v>12</v>
      </c>
      <c r="G107" s="812"/>
      <c r="H107" s="812">
        <f t="shared" ca="1" si="18"/>
        <v>31</v>
      </c>
      <c r="I107" s="828"/>
      <c r="J107" s="828"/>
      <c r="K107" s="815"/>
      <c r="L107" s="818"/>
      <c r="M107" s="829"/>
      <c r="N107" s="818"/>
      <c r="O107" s="812" t="str">
        <f ca="1">IFERROR(IF(COUNTA($D$37:$D107)=1,"",OFFSET($C105,-COUNTA($D$37:$D107)+3,0)),"")</f>
        <v/>
      </c>
      <c r="P107" s="812">
        <f t="shared" si="19"/>
        <v>68</v>
      </c>
      <c r="Q107" s="812"/>
      <c r="R107" s="812"/>
      <c r="S107" s="812"/>
      <c r="T107" s="812" t="b">
        <v>0</v>
      </c>
    </row>
    <row r="108" spans="1:20" x14ac:dyDescent="0.35">
      <c r="A108" s="812" t="b">
        <v>0</v>
      </c>
      <c r="B108" s="826"/>
      <c r="C108" s="812" t="s">
        <v>6163</v>
      </c>
      <c r="D108" s="812" t="s">
        <v>3616</v>
      </c>
      <c r="E108" s="812">
        <f t="shared" si="17"/>
        <v>3</v>
      </c>
      <c r="F108" s="827">
        <v>12</v>
      </c>
      <c r="G108" s="812"/>
      <c r="H108" s="812">
        <f t="shared" ca="1" si="18"/>
        <v>31</v>
      </c>
      <c r="I108" s="828"/>
      <c r="J108" s="828"/>
      <c r="K108" s="815"/>
      <c r="L108" s="818"/>
      <c r="M108" s="829"/>
      <c r="N108" s="818"/>
      <c r="O108" s="812" t="str">
        <f ca="1">IFERROR(IF(COUNTA($D$37:$D108)=1,"",OFFSET($C106,-COUNTA($D$37:$D108)+3,0)),"")</f>
        <v/>
      </c>
      <c r="P108" s="812">
        <f t="shared" si="19"/>
        <v>69</v>
      </c>
      <c r="Q108" s="812"/>
      <c r="R108" s="812"/>
      <c r="S108" s="812"/>
      <c r="T108" s="812" t="b">
        <v>0</v>
      </c>
    </row>
    <row r="109" spans="1:20" x14ac:dyDescent="0.35">
      <c r="A109" s="812" t="b">
        <v>0</v>
      </c>
      <c r="B109" s="826"/>
      <c r="C109" s="812" t="s">
        <v>6164</v>
      </c>
      <c r="D109" s="812" t="s">
        <v>3616</v>
      </c>
      <c r="E109" s="812">
        <f t="shared" si="17"/>
        <v>4</v>
      </c>
      <c r="F109" s="827">
        <v>12</v>
      </c>
      <c r="G109" s="812"/>
      <c r="H109" s="812">
        <f t="shared" ca="1" si="18"/>
        <v>31</v>
      </c>
      <c r="I109" s="828"/>
      <c r="J109" s="828"/>
      <c r="K109" s="815"/>
      <c r="L109" s="818"/>
      <c r="M109" s="829"/>
      <c r="N109" s="818"/>
      <c r="O109" s="812" t="str">
        <f ca="1">IFERROR(IF(COUNTA($D$37:$D109)=1,"",OFFSET($C107,-COUNTA($D$37:$D109)+3,0)),"")</f>
        <v/>
      </c>
      <c r="P109" s="812">
        <f t="shared" si="19"/>
        <v>70</v>
      </c>
      <c r="Q109" s="812"/>
      <c r="R109" s="812"/>
      <c r="S109" s="812"/>
      <c r="T109" s="812" t="b">
        <v>0</v>
      </c>
    </row>
    <row r="110" spans="1:20" x14ac:dyDescent="0.35">
      <c r="A110" s="812" t="b">
        <v>0</v>
      </c>
      <c r="B110" s="826"/>
      <c r="C110" s="812" t="s">
        <v>6165</v>
      </c>
      <c r="D110" s="812" t="s">
        <v>3616</v>
      </c>
      <c r="E110" s="812">
        <f t="shared" si="17"/>
        <v>5</v>
      </c>
      <c r="F110" s="827">
        <v>12</v>
      </c>
      <c r="G110" s="812"/>
      <c r="H110" s="812">
        <f t="shared" ca="1" si="18"/>
        <v>31</v>
      </c>
      <c r="I110" s="828"/>
      <c r="J110" s="828"/>
      <c r="K110" s="815"/>
      <c r="L110" s="818"/>
      <c r="M110" s="829"/>
      <c r="N110" s="818"/>
      <c r="O110" s="812" t="str">
        <f ca="1">IFERROR(IF(COUNTA($D$37:$D110)=1,"",OFFSET($C108,-COUNTA($D$37:$D110)+3,0)),"")</f>
        <v/>
      </c>
      <c r="P110" s="812">
        <f t="shared" si="19"/>
        <v>71</v>
      </c>
      <c r="Q110" s="812"/>
      <c r="R110" s="812"/>
      <c r="S110" s="812"/>
      <c r="T110" s="812" t="b">
        <v>0</v>
      </c>
    </row>
    <row r="111" spans="1:20" x14ac:dyDescent="0.35">
      <c r="A111" s="812" t="b">
        <v>0</v>
      </c>
      <c r="B111" s="826"/>
      <c r="C111" s="812" t="s">
        <v>6166</v>
      </c>
      <c r="D111" s="812" t="s">
        <v>3616</v>
      </c>
      <c r="E111" s="812">
        <f t="shared" si="17"/>
        <v>6</v>
      </c>
      <c r="F111" s="827">
        <v>12</v>
      </c>
      <c r="G111" s="812"/>
      <c r="H111" s="812">
        <f t="shared" ca="1" si="18"/>
        <v>31</v>
      </c>
      <c r="I111" s="828"/>
      <c r="J111" s="828"/>
      <c r="K111" s="815"/>
      <c r="L111" s="818"/>
      <c r="M111" s="829"/>
      <c r="N111" s="818"/>
      <c r="O111" s="812" t="str">
        <f ca="1">IFERROR(IF(COUNTA($D$37:$D111)=1,"",OFFSET($C109,-COUNTA($D$37:$D111)+3,0)),"")</f>
        <v/>
      </c>
      <c r="P111" s="812">
        <f t="shared" si="19"/>
        <v>72</v>
      </c>
      <c r="Q111" s="812"/>
      <c r="R111" s="812"/>
      <c r="S111" s="812"/>
      <c r="T111" s="812" t="b">
        <v>0</v>
      </c>
    </row>
    <row r="112" spans="1:20" x14ac:dyDescent="0.35">
      <c r="A112" s="812" t="b">
        <v>0</v>
      </c>
      <c r="B112" s="826"/>
      <c r="C112" s="812" t="s">
        <v>6167</v>
      </c>
      <c r="D112" s="812" t="s">
        <v>3637</v>
      </c>
      <c r="E112" s="812">
        <f t="shared" si="17"/>
        <v>1</v>
      </c>
      <c r="F112" s="827">
        <v>13</v>
      </c>
      <c r="G112" s="812"/>
      <c r="H112" s="812">
        <f t="shared" ca="1" si="18"/>
        <v>33</v>
      </c>
      <c r="I112" s="828"/>
      <c r="J112" s="828"/>
      <c r="K112" s="815"/>
      <c r="L112" s="818"/>
      <c r="M112" s="829"/>
      <c r="N112" s="818"/>
      <c r="O112" s="812" t="str">
        <f ca="1">IFERROR(IF(COUNTA($D$37:$D112)=1,"",OFFSET($C110,-COUNTA($D$37:$D112)+3,0)),"")</f>
        <v/>
      </c>
      <c r="P112" s="812">
        <f t="shared" si="19"/>
        <v>73</v>
      </c>
      <c r="Q112" s="812"/>
      <c r="R112" s="812"/>
      <c r="S112" s="812"/>
      <c r="T112" s="812" t="b">
        <v>0</v>
      </c>
    </row>
    <row r="113" spans="1:20" x14ac:dyDescent="0.35">
      <c r="A113" s="812" t="b">
        <v>0</v>
      </c>
      <c r="B113" s="826"/>
      <c r="C113" s="812" t="s">
        <v>6168</v>
      </c>
      <c r="D113" s="812" t="s">
        <v>3637</v>
      </c>
      <c r="E113" s="812">
        <f t="shared" si="17"/>
        <v>2</v>
      </c>
      <c r="F113" s="827">
        <v>13</v>
      </c>
      <c r="G113" s="812"/>
      <c r="H113" s="812">
        <f t="shared" ca="1" si="18"/>
        <v>33</v>
      </c>
      <c r="I113" s="828"/>
      <c r="J113" s="828"/>
      <c r="K113" s="815"/>
      <c r="L113" s="818"/>
      <c r="M113" s="829"/>
      <c r="N113" s="818"/>
      <c r="O113" s="812" t="str">
        <f ca="1">IFERROR(IF(COUNTA($D$37:$D113)=1,"",OFFSET($C111,-COUNTA($D$37:$D113)+3,0)),"")</f>
        <v/>
      </c>
      <c r="P113" s="812">
        <f t="shared" si="19"/>
        <v>74</v>
      </c>
      <c r="Q113" s="812"/>
      <c r="R113" s="812"/>
      <c r="S113" s="812"/>
      <c r="T113" s="812" t="b">
        <v>0</v>
      </c>
    </row>
    <row r="114" spans="1:20" x14ac:dyDescent="0.35">
      <c r="A114" s="812" t="b">
        <v>0</v>
      </c>
      <c r="B114" s="826"/>
      <c r="C114" s="812" t="s">
        <v>6169</v>
      </c>
      <c r="D114" s="812" t="s">
        <v>3637</v>
      </c>
      <c r="E114" s="812">
        <f t="shared" si="17"/>
        <v>3</v>
      </c>
      <c r="F114" s="827">
        <v>13</v>
      </c>
      <c r="G114" s="812"/>
      <c r="H114" s="812">
        <f t="shared" ca="1" si="18"/>
        <v>33</v>
      </c>
      <c r="I114" s="828"/>
      <c r="J114" s="828"/>
      <c r="K114" s="815"/>
      <c r="L114" s="818"/>
      <c r="M114" s="829"/>
      <c r="N114" s="818"/>
      <c r="O114" s="812" t="str">
        <f ca="1">IFERROR(IF(COUNTA($D$37:$D114)=1,"",OFFSET($C112,-COUNTA($D$37:$D114)+3,0)),"")</f>
        <v/>
      </c>
      <c r="P114" s="812">
        <f t="shared" si="19"/>
        <v>75</v>
      </c>
      <c r="Q114" s="812"/>
      <c r="R114" s="812"/>
      <c r="S114" s="812"/>
      <c r="T114" s="812" t="b">
        <v>0</v>
      </c>
    </row>
    <row r="115" spans="1:20" x14ac:dyDescent="0.35">
      <c r="A115" s="812" t="b">
        <v>0</v>
      </c>
      <c r="B115" s="826"/>
      <c r="C115" s="812" t="s">
        <v>6170</v>
      </c>
      <c r="D115" s="812" t="s">
        <v>3637</v>
      </c>
      <c r="E115" s="812">
        <f t="shared" si="17"/>
        <v>4</v>
      </c>
      <c r="F115" s="827">
        <v>13</v>
      </c>
      <c r="G115" s="812"/>
      <c r="H115" s="812">
        <f t="shared" ca="1" si="18"/>
        <v>33</v>
      </c>
      <c r="I115" s="828"/>
      <c r="J115" s="828"/>
      <c r="K115" s="815"/>
      <c r="L115" s="818"/>
      <c r="M115" s="829"/>
      <c r="N115" s="818"/>
      <c r="O115" s="812" t="str">
        <f ca="1">IFERROR(IF(COUNTA($D$37:$D115)=1,"",OFFSET($C113,-COUNTA($D$37:$D115)+3,0)),"")</f>
        <v/>
      </c>
      <c r="P115" s="812">
        <f t="shared" si="19"/>
        <v>76</v>
      </c>
      <c r="Q115" s="812"/>
      <c r="R115" s="812"/>
      <c r="S115" s="812"/>
      <c r="T115" s="812" t="b">
        <v>0</v>
      </c>
    </row>
    <row r="116" spans="1:20" x14ac:dyDescent="0.35">
      <c r="A116" s="812" t="b">
        <v>0</v>
      </c>
      <c r="B116" s="826"/>
      <c r="C116" s="812" t="s">
        <v>6171</v>
      </c>
      <c r="D116" s="812" t="s">
        <v>3637</v>
      </c>
      <c r="E116" s="812">
        <f t="shared" si="17"/>
        <v>5</v>
      </c>
      <c r="F116" s="827">
        <v>13</v>
      </c>
      <c r="G116" s="812"/>
      <c r="H116" s="812">
        <f t="shared" ca="1" si="18"/>
        <v>33</v>
      </c>
      <c r="I116" s="828"/>
      <c r="J116" s="828"/>
      <c r="K116" s="815"/>
      <c r="L116" s="818"/>
      <c r="M116" s="829"/>
      <c r="N116" s="818"/>
      <c r="O116" s="812" t="str">
        <f ca="1">IFERROR(IF(COUNTA($D$37:$D116)=1,"",OFFSET($C114,-COUNTA($D$37:$D116)+3,0)),"")</f>
        <v/>
      </c>
      <c r="P116" s="812">
        <f t="shared" si="19"/>
        <v>77</v>
      </c>
      <c r="Q116" s="812"/>
      <c r="R116" s="812"/>
      <c r="S116" s="812"/>
      <c r="T116" s="812" t="b">
        <v>0</v>
      </c>
    </row>
    <row r="117" spans="1:20" x14ac:dyDescent="0.35">
      <c r="A117" s="812" t="b">
        <v>0</v>
      </c>
      <c r="B117" s="826"/>
      <c r="C117" s="812" t="s">
        <v>6172</v>
      </c>
      <c r="D117" s="812" t="s">
        <v>3637</v>
      </c>
      <c r="E117" s="812">
        <f t="shared" si="17"/>
        <v>6</v>
      </c>
      <c r="F117" s="827">
        <v>13</v>
      </c>
      <c r="G117" s="812"/>
      <c r="H117" s="812">
        <f t="shared" ca="1" si="18"/>
        <v>33</v>
      </c>
      <c r="I117" s="828"/>
      <c r="J117" s="828"/>
      <c r="K117" s="815"/>
      <c r="L117" s="818"/>
      <c r="M117" s="829"/>
      <c r="N117" s="818"/>
      <c r="O117" s="812" t="str">
        <f ca="1">IFERROR(IF(COUNTA($D$37:$D117)=1,"",OFFSET($C115,-COUNTA($D$37:$D117)+3,0)),"")</f>
        <v/>
      </c>
      <c r="P117" s="812">
        <f t="shared" si="19"/>
        <v>78</v>
      </c>
      <c r="Q117" s="812"/>
      <c r="R117" s="812"/>
      <c r="S117" s="812"/>
      <c r="T117" s="812" t="b">
        <v>0</v>
      </c>
    </row>
    <row r="118" spans="1:20" x14ac:dyDescent="0.35">
      <c r="A118" s="812" t="b">
        <v>0</v>
      </c>
      <c r="B118" s="826"/>
      <c r="C118" s="812" t="s">
        <v>6173</v>
      </c>
      <c r="D118" s="812" t="s">
        <v>3658</v>
      </c>
      <c r="E118" s="812">
        <f t="shared" si="17"/>
        <v>1</v>
      </c>
      <c r="F118" s="827">
        <v>14</v>
      </c>
      <c r="G118" s="812"/>
      <c r="H118" s="812">
        <f t="shared" ca="1" si="18"/>
        <v>35</v>
      </c>
      <c r="I118" s="828"/>
      <c r="J118" s="828"/>
      <c r="K118" s="815"/>
      <c r="L118" s="818"/>
      <c r="M118" s="829"/>
      <c r="N118" s="818"/>
      <c r="O118" s="812" t="str">
        <f ca="1">IFERROR(IF(COUNTA($D$37:$D118)=1,"",OFFSET($C116,-COUNTA($D$37:$D118)+3,0)),"")</f>
        <v/>
      </c>
      <c r="P118" s="812">
        <f t="shared" si="19"/>
        <v>79</v>
      </c>
      <c r="Q118" s="812"/>
      <c r="R118" s="812"/>
      <c r="S118" s="812"/>
      <c r="T118" s="812" t="b">
        <v>0</v>
      </c>
    </row>
    <row r="119" spans="1:20" x14ac:dyDescent="0.35">
      <c r="A119" s="812" t="b">
        <v>0</v>
      </c>
      <c r="B119" s="826"/>
      <c r="C119" s="812" t="s">
        <v>6174</v>
      </c>
      <c r="D119" s="812" t="s">
        <v>3658</v>
      </c>
      <c r="E119" s="812">
        <f t="shared" si="17"/>
        <v>2</v>
      </c>
      <c r="F119" s="827">
        <v>14</v>
      </c>
      <c r="G119" s="812"/>
      <c r="H119" s="812">
        <f t="shared" ca="1" si="18"/>
        <v>35</v>
      </c>
      <c r="I119" s="828"/>
      <c r="J119" s="828"/>
      <c r="K119" s="815"/>
      <c r="L119" s="818"/>
      <c r="M119" s="829"/>
      <c r="N119" s="818"/>
      <c r="O119" s="812" t="str">
        <f ca="1">IFERROR(IF(COUNTA($D$37:$D119)=1,"",OFFSET($C117,-COUNTA($D$37:$D119)+3,0)),"")</f>
        <v/>
      </c>
      <c r="P119" s="812">
        <f t="shared" si="19"/>
        <v>80</v>
      </c>
      <c r="Q119" s="812"/>
      <c r="R119" s="812"/>
      <c r="S119" s="812"/>
      <c r="T119" s="812" t="b">
        <v>0</v>
      </c>
    </row>
    <row r="120" spans="1:20" x14ac:dyDescent="0.35">
      <c r="A120" s="812" t="b">
        <v>0</v>
      </c>
      <c r="B120" s="826"/>
      <c r="C120" s="812" t="s">
        <v>6175</v>
      </c>
      <c r="D120" s="812" t="s">
        <v>3658</v>
      </c>
      <c r="E120" s="812">
        <f t="shared" si="17"/>
        <v>3</v>
      </c>
      <c r="F120" s="827">
        <v>14</v>
      </c>
      <c r="G120" s="812"/>
      <c r="H120" s="812">
        <f t="shared" ca="1" si="18"/>
        <v>35</v>
      </c>
      <c r="I120" s="828"/>
      <c r="J120" s="828"/>
      <c r="K120" s="815"/>
      <c r="L120" s="818"/>
      <c r="M120" s="829"/>
      <c r="N120" s="818"/>
      <c r="O120" s="812" t="str">
        <f ca="1">IFERROR(IF(COUNTA($D$37:$D120)=1,"",OFFSET($C118,-COUNTA($D$37:$D120)+3,0)),"")</f>
        <v/>
      </c>
      <c r="P120" s="812">
        <f t="shared" si="19"/>
        <v>81</v>
      </c>
      <c r="Q120" s="812"/>
      <c r="R120" s="812"/>
      <c r="S120" s="812"/>
      <c r="T120" s="812" t="b">
        <v>0</v>
      </c>
    </row>
    <row r="121" spans="1:20" x14ac:dyDescent="0.35">
      <c r="A121" s="812" t="b">
        <v>0</v>
      </c>
      <c r="B121" s="826"/>
      <c r="C121" s="812" t="s">
        <v>6176</v>
      </c>
      <c r="D121" s="812" t="s">
        <v>3658</v>
      </c>
      <c r="E121" s="812">
        <f t="shared" si="17"/>
        <v>4</v>
      </c>
      <c r="F121" s="827">
        <v>14</v>
      </c>
      <c r="G121" s="812"/>
      <c r="H121" s="812">
        <f t="shared" ca="1" si="18"/>
        <v>35</v>
      </c>
      <c r="I121" s="828"/>
      <c r="J121" s="828"/>
      <c r="K121" s="815"/>
      <c r="L121" s="818"/>
      <c r="M121" s="829"/>
      <c r="N121" s="818"/>
      <c r="O121" s="812" t="str">
        <f ca="1">IFERROR(IF(COUNTA($D$37:$D121)=1,"",OFFSET($C119,-COUNTA($D$37:$D121)+3,0)),"")</f>
        <v/>
      </c>
      <c r="P121" s="812">
        <f t="shared" si="19"/>
        <v>82</v>
      </c>
      <c r="Q121" s="812"/>
      <c r="R121" s="812"/>
      <c r="S121" s="812"/>
      <c r="T121" s="812" t="b">
        <v>0</v>
      </c>
    </row>
    <row r="122" spans="1:20" x14ac:dyDescent="0.35">
      <c r="A122" s="812" t="b">
        <v>0</v>
      </c>
      <c r="B122" s="826"/>
      <c r="C122" s="812" t="s">
        <v>6177</v>
      </c>
      <c r="D122" s="812" t="s">
        <v>3658</v>
      </c>
      <c r="E122" s="812">
        <f t="shared" si="17"/>
        <v>5</v>
      </c>
      <c r="F122" s="827">
        <v>14</v>
      </c>
      <c r="G122" s="812"/>
      <c r="H122" s="812">
        <f t="shared" ca="1" si="18"/>
        <v>35</v>
      </c>
      <c r="I122" s="828"/>
      <c r="J122" s="828"/>
      <c r="K122" s="815"/>
      <c r="L122" s="818"/>
      <c r="M122" s="829"/>
      <c r="N122" s="818"/>
      <c r="O122" s="812" t="str">
        <f ca="1">IFERROR(IF(COUNTA($D$37:$D122)=1,"",OFFSET($C120,-COUNTA($D$37:$D122)+3,0)),"")</f>
        <v/>
      </c>
      <c r="P122" s="812">
        <f t="shared" si="19"/>
        <v>83</v>
      </c>
      <c r="Q122" s="812"/>
      <c r="R122" s="812"/>
      <c r="S122" s="812"/>
      <c r="T122" s="812" t="b">
        <v>0</v>
      </c>
    </row>
    <row r="123" spans="1:20" x14ac:dyDescent="0.35">
      <c r="A123" s="812" t="b">
        <v>0</v>
      </c>
      <c r="B123" s="826"/>
      <c r="C123" s="812" t="s">
        <v>6178</v>
      </c>
      <c r="D123" s="812" t="s">
        <v>3658</v>
      </c>
      <c r="E123" s="812">
        <f t="shared" si="17"/>
        <v>6</v>
      </c>
      <c r="F123" s="827">
        <v>14</v>
      </c>
      <c r="G123" s="812"/>
      <c r="H123" s="812">
        <f t="shared" ca="1" si="18"/>
        <v>35</v>
      </c>
      <c r="I123" s="828"/>
      <c r="J123" s="828"/>
      <c r="K123" s="815"/>
      <c r="L123" s="818"/>
      <c r="M123" s="829"/>
      <c r="N123" s="818"/>
      <c r="O123" s="812" t="str">
        <f ca="1">IFERROR(IF(COUNTA($D$37:$D123)=1,"",OFFSET($C121,-COUNTA($D$37:$D123)+3,0)),"")</f>
        <v/>
      </c>
      <c r="P123" s="812">
        <f t="shared" si="19"/>
        <v>84</v>
      </c>
      <c r="Q123" s="812"/>
      <c r="R123" s="812"/>
      <c r="S123" s="812"/>
      <c r="T123" s="812" t="b">
        <v>0</v>
      </c>
    </row>
    <row r="124" spans="1:20" x14ac:dyDescent="0.35">
      <c r="A124" s="812" t="b">
        <v>0</v>
      </c>
      <c r="B124" s="826"/>
      <c r="C124" s="812" t="s">
        <v>6179</v>
      </c>
      <c r="D124" s="812" t="s">
        <v>3679</v>
      </c>
      <c r="E124" s="812">
        <f t="shared" si="17"/>
        <v>1</v>
      </c>
      <c r="F124" s="827">
        <v>15</v>
      </c>
      <c r="G124" s="812"/>
      <c r="H124" s="812">
        <f t="shared" ca="1" si="18"/>
        <v>37</v>
      </c>
      <c r="I124" s="828"/>
      <c r="J124" s="828"/>
      <c r="K124" s="815"/>
      <c r="L124" s="818"/>
      <c r="M124" s="829"/>
      <c r="N124" s="818"/>
      <c r="O124" s="812" t="str">
        <f ca="1">IFERROR(IF(COUNTA($D$37:$D124)=1,"",OFFSET($C122,-COUNTA($D$37:$D124)+3,0)),"")</f>
        <v/>
      </c>
      <c r="P124" s="812">
        <f t="shared" si="19"/>
        <v>85</v>
      </c>
      <c r="Q124" s="812"/>
      <c r="R124" s="812"/>
      <c r="S124" s="812"/>
      <c r="T124" s="812" t="b">
        <v>0</v>
      </c>
    </row>
    <row r="125" spans="1:20" x14ac:dyDescent="0.35">
      <c r="A125" s="812" t="b">
        <v>0</v>
      </c>
      <c r="B125" s="826"/>
      <c r="C125" s="812" t="s">
        <v>6180</v>
      </c>
      <c r="D125" s="812" t="s">
        <v>3679</v>
      </c>
      <c r="E125" s="812">
        <f t="shared" si="17"/>
        <v>2</v>
      </c>
      <c r="F125" s="827">
        <v>15</v>
      </c>
      <c r="G125" s="812"/>
      <c r="H125" s="812">
        <f t="shared" ca="1" si="18"/>
        <v>37</v>
      </c>
      <c r="I125" s="828"/>
      <c r="J125" s="828"/>
      <c r="K125" s="815"/>
      <c r="L125" s="818"/>
      <c r="M125" s="829"/>
      <c r="N125" s="818"/>
      <c r="O125" s="812" t="str">
        <f ca="1">IFERROR(IF(COUNTA($D$37:$D125)=1,"",OFFSET($C123,-COUNTA($D$37:$D125)+3,0)),"")</f>
        <v/>
      </c>
      <c r="P125" s="812">
        <f t="shared" si="19"/>
        <v>86</v>
      </c>
      <c r="Q125" s="812"/>
      <c r="R125" s="812"/>
      <c r="S125" s="812"/>
      <c r="T125" s="812" t="b">
        <v>0</v>
      </c>
    </row>
    <row r="126" spans="1:20" x14ac:dyDescent="0.35">
      <c r="A126" s="812" t="b">
        <v>0</v>
      </c>
      <c r="B126" s="826"/>
      <c r="C126" s="812" t="s">
        <v>6181</v>
      </c>
      <c r="D126" s="812" t="s">
        <v>3679</v>
      </c>
      <c r="E126" s="812">
        <f t="shared" si="17"/>
        <v>3</v>
      </c>
      <c r="F126" s="827">
        <v>15</v>
      </c>
      <c r="G126" s="812"/>
      <c r="H126" s="812">
        <f t="shared" ca="1" si="18"/>
        <v>37</v>
      </c>
      <c r="I126" s="828"/>
      <c r="J126" s="828"/>
      <c r="K126" s="815"/>
      <c r="L126" s="818"/>
      <c r="M126" s="829"/>
      <c r="N126" s="818"/>
      <c r="O126" s="812" t="str">
        <f ca="1">IFERROR(IF(COUNTA($D$37:$D126)=1,"",OFFSET($C124,-COUNTA($D$37:$D126)+3,0)),"")</f>
        <v/>
      </c>
      <c r="P126" s="812">
        <f t="shared" si="19"/>
        <v>87</v>
      </c>
      <c r="Q126" s="812"/>
      <c r="R126" s="812"/>
      <c r="S126" s="812"/>
      <c r="T126" s="812" t="b">
        <v>0</v>
      </c>
    </row>
    <row r="127" spans="1:20" x14ac:dyDescent="0.35">
      <c r="A127" s="812" t="b">
        <v>0</v>
      </c>
      <c r="B127" s="826"/>
      <c r="C127" s="812" t="s">
        <v>6182</v>
      </c>
      <c r="D127" s="812" t="s">
        <v>3679</v>
      </c>
      <c r="E127" s="812">
        <f t="shared" si="17"/>
        <v>4</v>
      </c>
      <c r="F127" s="827">
        <v>15</v>
      </c>
      <c r="G127" s="812"/>
      <c r="H127" s="812">
        <f t="shared" ca="1" si="18"/>
        <v>37</v>
      </c>
      <c r="I127" s="828"/>
      <c r="J127" s="828"/>
      <c r="K127" s="815"/>
      <c r="L127" s="818"/>
      <c r="M127" s="829"/>
      <c r="N127" s="818"/>
      <c r="O127" s="812" t="str">
        <f ca="1">IFERROR(IF(COUNTA($D$37:$D127)=1,"",OFFSET($C125,-COUNTA($D$37:$D127)+3,0)),"")</f>
        <v/>
      </c>
      <c r="P127" s="812">
        <f t="shared" si="19"/>
        <v>88</v>
      </c>
      <c r="Q127" s="812"/>
      <c r="R127" s="812"/>
      <c r="S127" s="812"/>
      <c r="T127" s="812" t="b">
        <v>0</v>
      </c>
    </row>
    <row r="128" spans="1:20" x14ac:dyDescent="0.35">
      <c r="A128" s="812" t="b">
        <v>0</v>
      </c>
      <c r="B128" s="826"/>
      <c r="C128" s="812" t="s">
        <v>6183</v>
      </c>
      <c r="D128" s="812" t="s">
        <v>3679</v>
      </c>
      <c r="E128" s="812">
        <f t="shared" si="17"/>
        <v>5</v>
      </c>
      <c r="F128" s="827">
        <v>15</v>
      </c>
      <c r="G128" s="812"/>
      <c r="H128" s="812">
        <f t="shared" ca="1" si="18"/>
        <v>37</v>
      </c>
      <c r="I128" s="828"/>
      <c r="J128" s="828"/>
      <c r="K128" s="815"/>
      <c r="L128" s="818"/>
      <c r="M128" s="829"/>
      <c r="N128" s="818"/>
      <c r="O128" s="812" t="str">
        <f ca="1">IFERROR(IF(COUNTA($D$37:$D128)=1,"",OFFSET($C126,-COUNTA($D$37:$D128)+3,0)),"")</f>
        <v/>
      </c>
      <c r="P128" s="812">
        <f t="shared" si="19"/>
        <v>89</v>
      </c>
      <c r="Q128" s="812"/>
      <c r="R128" s="812"/>
      <c r="S128" s="812"/>
      <c r="T128" s="812" t="b">
        <v>0</v>
      </c>
    </row>
    <row r="129" spans="1:20" x14ac:dyDescent="0.35">
      <c r="A129" s="812" t="b">
        <v>0</v>
      </c>
      <c r="B129" s="826"/>
      <c r="C129" s="812" t="s">
        <v>6184</v>
      </c>
      <c r="D129" s="812" t="s">
        <v>3679</v>
      </c>
      <c r="E129" s="812">
        <f t="shared" si="17"/>
        <v>6</v>
      </c>
      <c r="F129" s="827">
        <v>15</v>
      </c>
      <c r="G129" s="812"/>
      <c r="H129" s="812">
        <f t="shared" ca="1" si="18"/>
        <v>37</v>
      </c>
      <c r="I129" s="828"/>
      <c r="J129" s="828"/>
      <c r="K129" s="815"/>
      <c r="L129" s="818"/>
      <c r="M129" s="829"/>
      <c r="N129" s="818"/>
      <c r="O129" s="812" t="str">
        <f ca="1">IFERROR(IF(COUNTA($D$37:$D129)=1,"",OFFSET($C127,-COUNTA($D$37:$D129)+3,0)),"")</f>
        <v/>
      </c>
      <c r="P129" s="812">
        <f t="shared" si="19"/>
        <v>90</v>
      </c>
      <c r="Q129" s="812"/>
      <c r="R129" s="812"/>
      <c r="S129" s="812"/>
      <c r="T129" s="812" t="b">
        <v>0</v>
      </c>
    </row>
    <row r="130" spans="1:20" x14ac:dyDescent="0.35">
      <c r="A130" s="812" t="b">
        <f t="shared" ref="A130:A193" ca="1" si="20">IF(OR(I130&lt;&gt;"",J130&lt;&gt;"",K130&lt;&gt;"",M130&lt;&gt;"",N130&lt;&gt;""),TRUE,FALSE)</f>
        <v>0</v>
      </c>
      <c r="B130" s="826"/>
      <c r="C130" s="825" t="str">
        <f t="shared" ref="C130:C193" ca="1" si="21">O130</f>
        <v>a1H3p00000848YxEAI</v>
      </c>
      <c r="D130" s="812"/>
      <c r="E130" s="812">
        <f t="shared" ca="1" si="17"/>
        <v>1</v>
      </c>
      <c r="F130" s="827">
        <f ca="1">IFERROR(IF(COUNTA($D$37:$D130)=1,"",OFFSET($F128,-COUNTA($D$37:$D130)+3,0)),"")</f>
        <v>1</v>
      </c>
      <c r="G130" s="812"/>
      <c r="H130" s="812">
        <f t="shared" ca="1" si="18"/>
        <v>9</v>
      </c>
      <c r="I130" s="828" t="str">
        <f t="shared" ref="I130:I193" ca="1" si="22">IFERROR(CHOOSE(E130,IFERROR(IF(INDIRECT("'Impact Indicators - Section B '!K"&amp;H130+1)="","",INDIRECT("'Impact Indicators - Section B '!K"&amp;H130+1)),""),IFERROR(IF(INDIRECT("'Impact Indicators - Section B '!O"&amp;H130+1)="","",INDIRECT("'Impact Indicators - Section B '!O"&amp;H130+1)),""),IFERROR(IF(INDIRECT("'Impact Indicators - Section B '!S"&amp;H130+1)="","",INDIRECT("'Impact Indicators - Section B '!S"&amp;H130+1)),""),IFERROR(IF(INDIRECT("'Impact Indicators - Section B '!W"&amp;H130+1)="","",INDIRECT("'Impact Indicators - Section B '!W"&amp;H130+1)),"")),"")</f>
        <v/>
      </c>
      <c r="J130" s="828" t="str">
        <f t="shared" ref="J130:J193" ca="1" si="23">IFERROR(CHOOSE(E130,IFERROR(IF(INDIRECT("'Impact Indicators - Section B '!K"&amp;H130)="","",INDIRECT("'Impact Indicators - Section B '!K"&amp;H130)),""),IFERROR(IF(INDIRECT("'Impact Indicators - Section B '!O"&amp;H130)="","",INDIRECT("'Impact Indicators - Section B '!O"&amp;H130)),""),IFERROR(IF(INDIRECT("'Impact Indicators - Section B '!S"&amp;H130)="","",INDIRECT("'Impact Indicators - Section B '!S"&amp;H130)),""),IFERROR(IF(INDIRECT("'Impact Indicators - Section B '!W"&amp;H130)="","",INDIRECT("'Impact Indicators - Section B '!W"&amp;H130)),"")),"")</f>
        <v/>
      </c>
      <c r="K130" s="815" t="str">
        <f t="shared" ref="K130:K193" ca="1" si="24">IFERROR(CHOOSE(E130,IFERROR(IF(INDIRECT("'Impact Indicators - Section B '!L"&amp;H130)="","",INDIRECT("'Impact Indicators - Section B '!L"&amp;H130)*100),""),IFERROR(IF(INDIRECT("'Impact Indicators - Section B '!P"&amp;H130)="","",INDIRECT("'Impact Indicators - Section B '!P"&amp;H130)*100),""),IFERROR(IF(INDIRECT("'Impact Indicators - Section B '!T"&amp;H130)="","",INDIRECT("'Impact Indicators - Section B '!T"&amp;H130)*100),""),IFERROR(IF(INDIRECT("'Impact Indicators - Section B '!X"&amp;H130)="","",INDIRECT("'Impact Indicators - Section B '!X"&amp;H130)*100),"")),"")</f>
        <v/>
      </c>
      <c r="L130" s="818">
        <f ca="1">IFERROR(CHOOSE(E130,'Impact Indicators - Section B '!$K$7,'Impact Indicators - Section B '!$O$7,'Impact Indicators - Section B '!$S$7,'Impact Indicators - Section B '!$W$7),"")</f>
        <v>2022</v>
      </c>
      <c r="M130" s="829" t="str">
        <f t="shared" ref="M130:M193" ca="1" si="25">IFERROR(CHOOSE(E130,IFERROR(IF(INDIRECT("'Impact Indicators - Section B '!M"&amp;H130)="","",INDIRECT("'Impact Indicators - Section B '!M"&amp;H130)),""),IFERROR(IF(INDIRECT("'Impact Indicators - Section B '!Q"&amp;H130)="","",INDIRECT("'Impact Indicators - Section B '!Q"&amp;H130)),""),IFERROR(IF(INDIRECT("'Impact Indicators - Section B '!U"&amp;H130)="","",INDIRECT("'Impact Indicators - Section B '!U"&amp;H130)),""),IFERROR(IF(INDIRECT("'Impact Indicators - Section B '!Y"&amp;H130)="","",INDIRECT("'Impact Indicators - Section B '!Y"&amp;H130)),"")),"")</f>
        <v/>
      </c>
      <c r="N130" s="818" t="str">
        <f t="shared" ref="N130:N193" ca="1" si="26">IFERROR(CHOOSE(E130,IFERROR(IF(INDIRECT("'Impact Indicators - Section B '!N"&amp;H130)=0,"",INDIRECT("'Impact Indicators - Section B '!N"&amp;H130)),""),IFERROR(IF(INDIRECT("'Impact Indicators - Section B '!R"&amp;H130)=0,"",INDIRECT("'Impact Indicators - Section B '!R"&amp;H130)),""),IFERROR(IF(INDIRECT("'Impact Indicators - Section B '!V"&amp;H130)=0,"",INDIRECT("'Impact Indicators - Section B '!V"&amp;H130)),""),IFERROR(IF(INDIRECT("'Impact Indicators - Section B '!Z"&amp;H130)=0,"",INDIRECT("'Impact Indicators - Section B '!Z"&amp;H130)),"")),"")</f>
        <v/>
      </c>
      <c r="O130" s="812" t="str">
        <f ca="1">IFERROR(IF(COUNTA($D$37:$D130)=1,"",OFFSET($C128,-COUNTA($D$37:$D130)+3,0)),"")</f>
        <v>a1H3p00000848YxEAI</v>
      </c>
      <c r="P130" s="812">
        <f t="shared" si="19"/>
        <v>0</v>
      </c>
      <c r="Q130" s="812"/>
      <c r="R130" s="812"/>
      <c r="S130" s="812"/>
      <c r="T130" s="812" t="b">
        <f t="shared" ref="T130:T193" ca="1" si="27">IF(A130=TRUE,TRUE,FALSE)</f>
        <v>0</v>
      </c>
    </row>
    <row r="131" spans="1:20" x14ac:dyDescent="0.35">
      <c r="A131" s="812" t="b">
        <f t="shared" ca="1" si="20"/>
        <v>0</v>
      </c>
      <c r="B131" s="826"/>
      <c r="C131" s="825" t="str">
        <f t="shared" ca="1" si="21"/>
        <v>a1H3p00000848ZCEAY</v>
      </c>
      <c r="D131" s="812"/>
      <c r="E131" s="812">
        <f t="shared" ca="1" si="17"/>
        <v>2</v>
      </c>
      <c r="F131" s="827">
        <f ca="1">IFERROR(IF(COUNTA($D$37:$D131)=1,"",OFFSET($F129,-COUNTA($D$37:$D131)+3,0)),"")</f>
        <v>1</v>
      </c>
      <c r="G131" s="812"/>
      <c r="H131" s="812">
        <f t="shared" ca="1" si="18"/>
        <v>9</v>
      </c>
      <c r="I131" s="828" t="str">
        <f t="shared" ca="1" si="22"/>
        <v/>
      </c>
      <c r="J131" s="828" t="str">
        <f t="shared" ca="1" si="23"/>
        <v/>
      </c>
      <c r="K131" s="815" t="str">
        <f t="shared" ca="1" si="24"/>
        <v/>
      </c>
      <c r="L131" s="818">
        <f ca="1">IFERROR(CHOOSE(E131,'Impact Indicators - Section B '!$K$7,'Impact Indicators - Section B '!$O$7,'Impact Indicators - Section B '!$S$7,'Impact Indicators - Section B '!$W$7),"")</f>
        <v>2023</v>
      </c>
      <c r="M131" s="829" t="str">
        <f t="shared" ca="1" si="25"/>
        <v/>
      </c>
      <c r="N131" s="818" t="str">
        <f t="shared" ca="1" si="26"/>
        <v/>
      </c>
      <c r="O131" s="812" t="str">
        <f ca="1">IFERROR(IF(COUNTA($D$37:$D131)=1,"",OFFSET($C129,-COUNTA($D$37:$D131)+3,0)),"")</f>
        <v>a1H3p00000848ZCEAY</v>
      </c>
      <c r="P131" s="812">
        <f t="shared" si="19"/>
        <v>0</v>
      </c>
      <c r="Q131" s="812"/>
      <c r="R131" s="812"/>
      <c r="S131" s="812"/>
      <c r="T131" s="812" t="b">
        <f t="shared" ca="1" si="27"/>
        <v>0</v>
      </c>
    </row>
    <row r="132" spans="1:20" x14ac:dyDescent="0.35">
      <c r="A132" s="812" t="b">
        <f t="shared" ca="1" si="20"/>
        <v>0</v>
      </c>
      <c r="B132" s="826"/>
      <c r="C132" s="825" t="str">
        <f t="shared" ca="1" si="21"/>
        <v>a1H3p00000848ZREAY</v>
      </c>
      <c r="D132" s="812"/>
      <c r="E132" s="812">
        <f t="shared" ca="1" si="17"/>
        <v>3</v>
      </c>
      <c r="F132" s="827">
        <f ca="1">IFERROR(IF(COUNTA($D$37:$D132)=1,"",OFFSET($F130,-COUNTA($D$37:$D132)+3,0)),"")</f>
        <v>1</v>
      </c>
      <c r="G132" s="812"/>
      <c r="H132" s="812">
        <f t="shared" ca="1" si="18"/>
        <v>9</v>
      </c>
      <c r="I132" s="828" t="str">
        <f t="shared" ca="1" si="22"/>
        <v/>
      </c>
      <c r="J132" s="828" t="str">
        <f t="shared" ca="1" si="23"/>
        <v/>
      </c>
      <c r="K132" s="815" t="str">
        <f t="shared" ca="1" si="24"/>
        <v/>
      </c>
      <c r="L132" s="818">
        <f ca="1">IFERROR(CHOOSE(E132,'Impact Indicators - Section B '!$K$7,'Impact Indicators - Section B '!$O$7,'Impact Indicators - Section B '!$S$7,'Impact Indicators - Section B '!$W$7),"")</f>
        <v>2024</v>
      </c>
      <c r="M132" s="829" t="str">
        <f t="shared" ca="1" si="25"/>
        <v/>
      </c>
      <c r="N132" s="818" t="str">
        <f t="shared" ca="1" si="26"/>
        <v/>
      </c>
      <c r="O132" s="812" t="str">
        <f ca="1">IFERROR(IF(COUNTA($D$37:$D132)=1,"",OFFSET($C130,-COUNTA($D$37:$D132)+3,0)),"")</f>
        <v>a1H3p00000848ZREAY</v>
      </c>
      <c r="P132" s="812">
        <f t="shared" si="19"/>
        <v>0</v>
      </c>
      <c r="Q132" s="812"/>
      <c r="R132" s="812"/>
      <c r="S132" s="812"/>
      <c r="T132" s="812" t="b">
        <f t="shared" ca="1" si="27"/>
        <v>0</v>
      </c>
    </row>
    <row r="133" spans="1:20" x14ac:dyDescent="0.35">
      <c r="A133" s="812" t="b">
        <f t="shared" ca="1" si="20"/>
        <v>0</v>
      </c>
      <c r="B133" s="826"/>
      <c r="C133" s="825" t="str">
        <f t="shared" ca="1" si="21"/>
        <v>a1H3p00000848ZgEAI</v>
      </c>
      <c r="D133" s="812"/>
      <c r="E133" s="812">
        <f t="shared" ca="1" si="17"/>
        <v>4</v>
      </c>
      <c r="F133" s="827">
        <f ca="1">IFERROR(IF(COUNTA($D$37:$D133)=1,"",OFFSET($F131,-COUNTA($D$37:$D133)+3,0)),"")</f>
        <v>1</v>
      </c>
      <c r="G133" s="812"/>
      <c r="H133" s="812">
        <f t="shared" ca="1" si="18"/>
        <v>9</v>
      </c>
      <c r="I133" s="828" t="str">
        <f t="shared" ca="1" si="22"/>
        <v/>
      </c>
      <c r="J133" s="828" t="str">
        <f t="shared" ca="1" si="23"/>
        <v/>
      </c>
      <c r="K133" s="815" t="str">
        <f t="shared" ca="1" si="24"/>
        <v/>
      </c>
      <c r="L133" s="818" t="str">
        <f ca="1">IFERROR(CHOOSE(E133,'Impact Indicators - Section B '!$K$7,'Impact Indicators - Section B '!$O$7,'Impact Indicators - Section B '!$S$7,'Impact Indicators - Section B '!$W$7),"")</f>
        <v/>
      </c>
      <c r="M133" s="829" t="str">
        <f t="shared" ca="1" si="25"/>
        <v/>
      </c>
      <c r="N133" s="818" t="str">
        <f t="shared" ca="1" si="26"/>
        <v/>
      </c>
      <c r="O133" s="812" t="str">
        <f ca="1">IFERROR(IF(COUNTA($D$37:$D133)=1,"",OFFSET($C131,-COUNTA($D$37:$D133)+3,0)),"")</f>
        <v>a1H3p00000848ZgEAI</v>
      </c>
      <c r="P133" s="812">
        <f t="shared" si="19"/>
        <v>0</v>
      </c>
      <c r="Q133" s="812"/>
      <c r="R133" s="812"/>
      <c r="S133" s="812"/>
      <c r="T133" s="812" t="b">
        <f t="shared" ca="1" si="27"/>
        <v>0</v>
      </c>
    </row>
    <row r="134" spans="1:20" x14ac:dyDescent="0.35">
      <c r="A134" s="812" t="b">
        <f t="shared" ca="1" si="20"/>
        <v>0</v>
      </c>
      <c r="B134" s="826"/>
      <c r="C134" s="825" t="str">
        <f t="shared" ca="1" si="21"/>
        <v>a1H3p00000848ZvEAI</v>
      </c>
      <c r="D134" s="812"/>
      <c r="E134" s="812">
        <f t="shared" ca="1" si="17"/>
        <v>5</v>
      </c>
      <c r="F134" s="827">
        <f ca="1">IFERROR(IF(COUNTA($D$37:$D134)=1,"",OFFSET($F132,-COUNTA($D$37:$D134)+3,0)),"")</f>
        <v>1</v>
      </c>
      <c r="G134" s="812"/>
      <c r="H134" s="812">
        <f t="shared" ca="1" si="18"/>
        <v>9</v>
      </c>
      <c r="I134" s="828" t="str">
        <f t="shared" ca="1" si="22"/>
        <v/>
      </c>
      <c r="J134" s="828" t="str">
        <f t="shared" ca="1" si="23"/>
        <v/>
      </c>
      <c r="K134" s="815" t="str">
        <f t="shared" ca="1" si="24"/>
        <v/>
      </c>
      <c r="L134" s="818" t="str">
        <f ca="1">IFERROR(CHOOSE(E134,'Impact Indicators - Section B '!$K$7,'Impact Indicators - Section B '!$O$7,'Impact Indicators - Section B '!$S$7,'Impact Indicators - Section B '!$W$7),"")</f>
        <v/>
      </c>
      <c r="M134" s="829" t="str">
        <f t="shared" ca="1" si="25"/>
        <v/>
      </c>
      <c r="N134" s="818" t="str">
        <f t="shared" ca="1" si="26"/>
        <v/>
      </c>
      <c r="O134" s="812" t="str">
        <f ca="1">IFERROR(IF(COUNTA($D$37:$D134)=1,"",OFFSET($C132,-COUNTA($D$37:$D134)+3,0)),"")</f>
        <v>a1H3p00000848ZvEAI</v>
      </c>
      <c r="P134" s="812">
        <f t="shared" si="19"/>
        <v>0</v>
      </c>
      <c r="Q134" s="812"/>
      <c r="R134" s="812"/>
      <c r="S134" s="812"/>
      <c r="T134" s="812" t="b">
        <f t="shared" ca="1" si="27"/>
        <v>0</v>
      </c>
    </row>
    <row r="135" spans="1:20" x14ac:dyDescent="0.35">
      <c r="A135" s="812" t="b">
        <f t="shared" ca="1" si="20"/>
        <v>0</v>
      </c>
      <c r="B135" s="826"/>
      <c r="C135" s="825" t="str">
        <f t="shared" ca="1" si="21"/>
        <v>a1H3p00000848aAEAQ</v>
      </c>
      <c r="D135" s="812"/>
      <c r="E135" s="812">
        <f t="shared" ca="1" si="17"/>
        <v>6</v>
      </c>
      <c r="F135" s="827">
        <f ca="1">IFERROR(IF(COUNTA($D$37:$D135)=1,"",OFFSET($F133,-COUNTA($D$37:$D135)+3,0)),"")</f>
        <v>1</v>
      </c>
      <c r="G135" s="812"/>
      <c r="H135" s="812">
        <f t="shared" ca="1" si="18"/>
        <v>9</v>
      </c>
      <c r="I135" s="828" t="str">
        <f t="shared" ca="1" si="22"/>
        <v/>
      </c>
      <c r="J135" s="828" t="str">
        <f t="shared" ca="1" si="23"/>
        <v/>
      </c>
      <c r="K135" s="815" t="str">
        <f t="shared" ca="1" si="24"/>
        <v/>
      </c>
      <c r="L135" s="818" t="str">
        <f ca="1">IFERROR(CHOOSE(E135,'Impact Indicators - Section B '!$K$7,'Impact Indicators - Section B '!$O$7,'Impact Indicators - Section B '!$S$7,'Impact Indicators - Section B '!$W$7),"")</f>
        <v/>
      </c>
      <c r="M135" s="829" t="str">
        <f t="shared" ca="1" si="25"/>
        <v/>
      </c>
      <c r="N135" s="818" t="str">
        <f t="shared" ca="1" si="26"/>
        <v/>
      </c>
      <c r="O135" s="812" t="str">
        <f ca="1">IFERROR(IF(COUNTA($D$37:$D135)=1,"",OFFSET($C133,-COUNTA($D$37:$D135)+3,0)),"")</f>
        <v>a1H3p00000848aAEAQ</v>
      </c>
      <c r="P135" s="812">
        <f t="shared" si="19"/>
        <v>0</v>
      </c>
      <c r="Q135" s="812"/>
      <c r="R135" s="812"/>
      <c r="S135" s="812"/>
      <c r="T135" s="812" t="b">
        <f t="shared" ca="1" si="27"/>
        <v>0</v>
      </c>
    </row>
    <row r="136" spans="1:20" x14ac:dyDescent="0.35">
      <c r="A136" s="812" t="b">
        <f t="shared" ca="1" si="20"/>
        <v>0</v>
      </c>
      <c r="B136" s="826"/>
      <c r="C136" s="825" t="str">
        <f t="shared" ca="1" si="21"/>
        <v>a1H3p00000848YyEAI</v>
      </c>
      <c r="D136" s="812"/>
      <c r="E136" s="812">
        <f t="shared" ca="1" si="17"/>
        <v>1</v>
      </c>
      <c r="F136" s="827">
        <f ca="1">IFERROR(IF(COUNTA($D$37:$D136)=1,"",OFFSET($F134,-COUNTA($D$37:$D136)+3,0)),"")</f>
        <v>2</v>
      </c>
      <c r="G136" s="812"/>
      <c r="H136" s="812">
        <f t="shared" ca="1" si="18"/>
        <v>11</v>
      </c>
      <c r="I136" s="828" t="str">
        <f t="shared" ca="1" si="22"/>
        <v/>
      </c>
      <c r="J136" s="828" t="str">
        <f t="shared" ca="1" si="23"/>
        <v/>
      </c>
      <c r="K136" s="815" t="str">
        <f t="shared" ca="1" si="24"/>
        <v/>
      </c>
      <c r="L136" s="818">
        <f ca="1">IFERROR(CHOOSE(E136,'Impact Indicators - Section B '!$K$7,'Impact Indicators - Section B '!$O$7,'Impact Indicators - Section B '!$S$7,'Impact Indicators - Section B '!$W$7),"")</f>
        <v>2022</v>
      </c>
      <c r="M136" s="829" t="str">
        <f t="shared" ca="1" si="25"/>
        <v/>
      </c>
      <c r="N136" s="818" t="str">
        <f t="shared" ca="1" si="26"/>
        <v/>
      </c>
      <c r="O136" s="812" t="str">
        <f ca="1">IFERROR(IF(COUNTA($D$37:$D136)=1,"",OFFSET($C134,-COUNTA($D$37:$D136)+3,0)),"")</f>
        <v>a1H3p00000848YyEAI</v>
      </c>
      <c r="P136" s="812">
        <f t="shared" si="19"/>
        <v>0</v>
      </c>
      <c r="Q136" s="812"/>
      <c r="R136" s="812"/>
      <c r="S136" s="812"/>
      <c r="T136" s="812" t="b">
        <f t="shared" ca="1" si="27"/>
        <v>0</v>
      </c>
    </row>
    <row r="137" spans="1:20" x14ac:dyDescent="0.35">
      <c r="A137" s="812" t="b">
        <f t="shared" ca="1" si="20"/>
        <v>0</v>
      </c>
      <c r="B137" s="826"/>
      <c r="C137" s="825" t="str">
        <f t="shared" ca="1" si="21"/>
        <v>a1H3p00000848ZDEAY</v>
      </c>
      <c r="D137" s="812"/>
      <c r="E137" s="812">
        <f t="shared" ca="1" si="17"/>
        <v>2</v>
      </c>
      <c r="F137" s="827">
        <f ca="1">IFERROR(IF(COUNTA($D$37:$D137)=1,"",OFFSET($F135,-COUNTA($D$37:$D137)+3,0)),"")</f>
        <v>2</v>
      </c>
      <c r="G137" s="812"/>
      <c r="H137" s="812">
        <f t="shared" ca="1" si="18"/>
        <v>11</v>
      </c>
      <c r="I137" s="828" t="str">
        <f t="shared" ca="1" si="22"/>
        <v/>
      </c>
      <c r="J137" s="828" t="str">
        <f t="shared" ca="1" si="23"/>
        <v/>
      </c>
      <c r="K137" s="815" t="str">
        <f t="shared" ca="1" si="24"/>
        <v/>
      </c>
      <c r="L137" s="818">
        <f ca="1">IFERROR(CHOOSE(E137,'Impact Indicators - Section B '!$K$7,'Impact Indicators - Section B '!$O$7,'Impact Indicators - Section B '!$S$7,'Impact Indicators - Section B '!$W$7),"")</f>
        <v>2023</v>
      </c>
      <c r="M137" s="829" t="str">
        <f t="shared" ca="1" si="25"/>
        <v/>
      </c>
      <c r="N137" s="818" t="str">
        <f t="shared" ca="1" si="26"/>
        <v/>
      </c>
      <c r="O137" s="812" t="str">
        <f ca="1">IFERROR(IF(COUNTA($D$37:$D137)=1,"",OFFSET($C135,-COUNTA($D$37:$D137)+3,0)),"")</f>
        <v>a1H3p00000848ZDEAY</v>
      </c>
      <c r="P137" s="812">
        <f t="shared" si="19"/>
        <v>0</v>
      </c>
      <c r="Q137" s="812"/>
      <c r="R137" s="812"/>
      <c r="S137" s="812"/>
      <c r="T137" s="812" t="b">
        <f t="shared" ca="1" si="27"/>
        <v>0</v>
      </c>
    </row>
    <row r="138" spans="1:20" x14ac:dyDescent="0.35">
      <c r="A138" s="812" t="b">
        <f t="shared" ca="1" si="20"/>
        <v>0</v>
      </c>
      <c r="B138" s="826"/>
      <c r="C138" s="825" t="str">
        <f t="shared" ca="1" si="21"/>
        <v>a1H3p00000848ZSEAY</v>
      </c>
      <c r="D138" s="812"/>
      <c r="E138" s="812">
        <f t="shared" ca="1" si="17"/>
        <v>3</v>
      </c>
      <c r="F138" s="827">
        <f ca="1">IFERROR(IF(COUNTA($D$37:$D138)=1,"",OFFSET($F136,-COUNTA($D$37:$D138)+3,0)),"")</f>
        <v>2</v>
      </c>
      <c r="G138" s="812"/>
      <c r="H138" s="812">
        <f t="shared" ca="1" si="18"/>
        <v>11</v>
      </c>
      <c r="I138" s="828" t="str">
        <f t="shared" ca="1" si="22"/>
        <v/>
      </c>
      <c r="J138" s="828" t="str">
        <f t="shared" ca="1" si="23"/>
        <v/>
      </c>
      <c r="K138" s="815" t="str">
        <f t="shared" ca="1" si="24"/>
        <v/>
      </c>
      <c r="L138" s="818">
        <f ca="1">IFERROR(CHOOSE(E138,'Impact Indicators - Section B '!$K$7,'Impact Indicators - Section B '!$O$7,'Impact Indicators - Section B '!$S$7,'Impact Indicators - Section B '!$W$7),"")</f>
        <v>2024</v>
      </c>
      <c r="M138" s="829" t="str">
        <f t="shared" ca="1" si="25"/>
        <v/>
      </c>
      <c r="N138" s="818" t="str">
        <f t="shared" ca="1" si="26"/>
        <v/>
      </c>
      <c r="O138" s="812" t="str">
        <f ca="1">IFERROR(IF(COUNTA($D$37:$D138)=1,"",OFFSET($C136,-COUNTA($D$37:$D138)+3,0)),"")</f>
        <v>a1H3p00000848ZSEAY</v>
      </c>
      <c r="P138" s="812">
        <f t="shared" si="19"/>
        <v>0</v>
      </c>
      <c r="Q138" s="812"/>
      <c r="R138" s="812"/>
      <c r="S138" s="812"/>
      <c r="T138" s="812" t="b">
        <f t="shared" ca="1" si="27"/>
        <v>0</v>
      </c>
    </row>
    <row r="139" spans="1:20" x14ac:dyDescent="0.35">
      <c r="A139" s="812" t="b">
        <f t="shared" ca="1" si="20"/>
        <v>0</v>
      </c>
      <c r="B139" s="826"/>
      <c r="C139" s="825" t="str">
        <f t="shared" ca="1" si="21"/>
        <v>a1H3p00000848ZhEAI</v>
      </c>
      <c r="D139" s="812"/>
      <c r="E139" s="812">
        <f t="shared" ca="1" si="17"/>
        <v>4</v>
      </c>
      <c r="F139" s="827">
        <f ca="1">IFERROR(IF(COUNTA($D$37:$D139)=1,"",OFFSET($F137,-COUNTA($D$37:$D139)+3,0)),"")</f>
        <v>2</v>
      </c>
      <c r="G139" s="812"/>
      <c r="H139" s="812">
        <f t="shared" ca="1" si="18"/>
        <v>11</v>
      </c>
      <c r="I139" s="828" t="str">
        <f t="shared" ca="1" si="22"/>
        <v/>
      </c>
      <c r="J139" s="828" t="str">
        <f t="shared" ca="1" si="23"/>
        <v/>
      </c>
      <c r="K139" s="815" t="str">
        <f t="shared" ca="1" si="24"/>
        <v/>
      </c>
      <c r="L139" s="818" t="str">
        <f ca="1">IFERROR(CHOOSE(E139,'Impact Indicators - Section B '!$K$7,'Impact Indicators - Section B '!$O$7,'Impact Indicators - Section B '!$S$7,'Impact Indicators - Section B '!$W$7),"")</f>
        <v/>
      </c>
      <c r="M139" s="829" t="str">
        <f t="shared" ca="1" si="25"/>
        <v/>
      </c>
      <c r="N139" s="818" t="str">
        <f t="shared" ca="1" si="26"/>
        <v/>
      </c>
      <c r="O139" s="812" t="str">
        <f ca="1">IFERROR(IF(COUNTA($D$37:$D139)=1,"",OFFSET($C137,-COUNTA($D$37:$D139)+3,0)),"")</f>
        <v>a1H3p00000848ZhEAI</v>
      </c>
      <c r="P139" s="812">
        <f t="shared" si="19"/>
        <v>0</v>
      </c>
      <c r="Q139" s="812"/>
      <c r="R139" s="812"/>
      <c r="S139" s="812"/>
      <c r="T139" s="812" t="b">
        <f t="shared" ca="1" si="27"/>
        <v>0</v>
      </c>
    </row>
    <row r="140" spans="1:20" x14ac:dyDescent="0.35">
      <c r="A140" s="812" t="b">
        <f t="shared" ca="1" si="20"/>
        <v>0</v>
      </c>
      <c r="B140" s="826"/>
      <c r="C140" s="825" t="str">
        <f t="shared" ca="1" si="21"/>
        <v>a1H3p00000848ZwEAI</v>
      </c>
      <c r="D140" s="812"/>
      <c r="E140" s="812">
        <f t="shared" ca="1" si="17"/>
        <v>5</v>
      </c>
      <c r="F140" s="827">
        <f ca="1">IFERROR(IF(COUNTA($D$37:$D140)=1,"",OFFSET($F138,-COUNTA($D$37:$D140)+3,0)),"")</f>
        <v>2</v>
      </c>
      <c r="G140" s="812"/>
      <c r="H140" s="812">
        <f t="shared" ca="1" si="18"/>
        <v>11</v>
      </c>
      <c r="I140" s="828" t="str">
        <f t="shared" ca="1" si="22"/>
        <v/>
      </c>
      <c r="J140" s="828" t="str">
        <f t="shared" ca="1" si="23"/>
        <v/>
      </c>
      <c r="K140" s="815" t="str">
        <f t="shared" ca="1" si="24"/>
        <v/>
      </c>
      <c r="L140" s="818" t="str">
        <f ca="1">IFERROR(CHOOSE(E140,'Impact Indicators - Section B '!$K$7,'Impact Indicators - Section B '!$O$7,'Impact Indicators - Section B '!$S$7,'Impact Indicators - Section B '!$W$7),"")</f>
        <v/>
      </c>
      <c r="M140" s="829" t="str">
        <f t="shared" ca="1" si="25"/>
        <v/>
      </c>
      <c r="N140" s="818" t="str">
        <f t="shared" ca="1" si="26"/>
        <v/>
      </c>
      <c r="O140" s="812" t="str">
        <f ca="1">IFERROR(IF(COUNTA($D$37:$D140)=1,"",OFFSET($C138,-COUNTA($D$37:$D140)+3,0)),"")</f>
        <v>a1H3p00000848ZwEAI</v>
      </c>
      <c r="P140" s="812">
        <f t="shared" si="19"/>
        <v>0</v>
      </c>
      <c r="Q140" s="812"/>
      <c r="R140" s="812"/>
      <c r="S140" s="812"/>
      <c r="T140" s="812" t="b">
        <f t="shared" ca="1" si="27"/>
        <v>0</v>
      </c>
    </row>
    <row r="141" spans="1:20" x14ac:dyDescent="0.35">
      <c r="A141" s="812" t="b">
        <f t="shared" ca="1" si="20"/>
        <v>0</v>
      </c>
      <c r="B141" s="826"/>
      <c r="C141" s="825" t="str">
        <f t="shared" ca="1" si="21"/>
        <v>a1H3p00000848aBEAQ</v>
      </c>
      <c r="D141" s="812"/>
      <c r="E141" s="812">
        <f t="shared" ca="1" si="17"/>
        <v>6</v>
      </c>
      <c r="F141" s="827">
        <f ca="1">IFERROR(IF(COUNTA($D$37:$D141)=1,"",OFFSET($F139,-COUNTA($D$37:$D141)+3,0)),"")</f>
        <v>2</v>
      </c>
      <c r="G141" s="812"/>
      <c r="H141" s="812">
        <f t="shared" ca="1" si="18"/>
        <v>11</v>
      </c>
      <c r="I141" s="828" t="str">
        <f t="shared" ca="1" si="22"/>
        <v/>
      </c>
      <c r="J141" s="828" t="str">
        <f t="shared" ca="1" si="23"/>
        <v/>
      </c>
      <c r="K141" s="815" t="str">
        <f t="shared" ca="1" si="24"/>
        <v/>
      </c>
      <c r="L141" s="818" t="str">
        <f ca="1">IFERROR(CHOOSE(E141,'Impact Indicators - Section B '!$K$7,'Impact Indicators - Section B '!$O$7,'Impact Indicators - Section B '!$S$7,'Impact Indicators - Section B '!$W$7),"")</f>
        <v/>
      </c>
      <c r="M141" s="829" t="str">
        <f t="shared" ca="1" si="25"/>
        <v/>
      </c>
      <c r="N141" s="818" t="str">
        <f t="shared" ca="1" si="26"/>
        <v/>
      </c>
      <c r="O141" s="812" t="str">
        <f ca="1">IFERROR(IF(COUNTA($D$37:$D141)=1,"",OFFSET($C139,-COUNTA($D$37:$D141)+3,0)),"")</f>
        <v>a1H3p00000848aBEAQ</v>
      </c>
      <c r="P141" s="812">
        <f t="shared" si="19"/>
        <v>0</v>
      </c>
      <c r="Q141" s="812"/>
      <c r="R141" s="812"/>
      <c r="S141" s="812"/>
      <c r="T141" s="812" t="b">
        <f t="shared" ca="1" si="27"/>
        <v>0</v>
      </c>
    </row>
    <row r="142" spans="1:20" x14ac:dyDescent="0.35">
      <c r="A142" s="812" t="b">
        <f t="shared" ca="1" si="20"/>
        <v>0</v>
      </c>
      <c r="B142" s="826"/>
      <c r="C142" s="825" t="str">
        <f t="shared" ca="1" si="21"/>
        <v>a1H3p00000848YzEAI</v>
      </c>
      <c r="D142" s="812"/>
      <c r="E142" s="812">
        <f t="shared" ca="1" si="17"/>
        <v>1</v>
      </c>
      <c r="F142" s="827">
        <f ca="1">IFERROR(IF(COUNTA($D$37:$D142)=1,"",OFFSET($F140,-COUNTA($D$37:$D142)+3,0)),"")</f>
        <v>3</v>
      </c>
      <c r="G142" s="812"/>
      <c r="H142" s="812">
        <f t="shared" ca="1" si="18"/>
        <v>13</v>
      </c>
      <c r="I142" s="828" t="str">
        <f t="shared" ca="1" si="22"/>
        <v/>
      </c>
      <c r="J142" s="828" t="str">
        <f t="shared" ca="1" si="23"/>
        <v/>
      </c>
      <c r="K142" s="815" t="str">
        <f t="shared" ca="1" si="24"/>
        <v/>
      </c>
      <c r="L142" s="818">
        <f ca="1">IFERROR(CHOOSE(E142,'Impact Indicators - Section B '!$K$7,'Impact Indicators - Section B '!$O$7,'Impact Indicators - Section B '!$S$7,'Impact Indicators - Section B '!$W$7),"")</f>
        <v>2022</v>
      </c>
      <c r="M142" s="829" t="str">
        <f t="shared" ca="1" si="25"/>
        <v/>
      </c>
      <c r="N142" s="818" t="str">
        <f t="shared" ca="1" si="26"/>
        <v/>
      </c>
      <c r="O142" s="812" t="str">
        <f ca="1">IFERROR(IF(COUNTA($D$37:$D142)=1,"",OFFSET($C140,-COUNTA($D$37:$D142)+3,0)),"")</f>
        <v>a1H3p00000848YzEAI</v>
      </c>
      <c r="P142" s="812">
        <f t="shared" si="19"/>
        <v>0</v>
      </c>
      <c r="Q142" s="812"/>
      <c r="R142" s="812"/>
      <c r="S142" s="812"/>
      <c r="T142" s="812" t="b">
        <f t="shared" ca="1" si="27"/>
        <v>0</v>
      </c>
    </row>
    <row r="143" spans="1:20" x14ac:dyDescent="0.35">
      <c r="A143" s="812" t="b">
        <f t="shared" ca="1" si="20"/>
        <v>0</v>
      </c>
      <c r="B143" s="826"/>
      <c r="C143" s="825" t="str">
        <f t="shared" ca="1" si="21"/>
        <v>a1H3p00000848ZEEAY</v>
      </c>
      <c r="D143" s="812"/>
      <c r="E143" s="812">
        <f t="shared" ca="1" si="17"/>
        <v>2</v>
      </c>
      <c r="F143" s="827">
        <f ca="1">IFERROR(IF(COUNTA($D$37:$D143)=1,"",OFFSET($F141,-COUNTA($D$37:$D143)+3,0)),"")</f>
        <v>3</v>
      </c>
      <c r="G143" s="812"/>
      <c r="H143" s="812">
        <f t="shared" ca="1" si="18"/>
        <v>13</v>
      </c>
      <c r="I143" s="828" t="str">
        <f t="shared" ca="1" si="22"/>
        <v/>
      </c>
      <c r="J143" s="828" t="str">
        <f t="shared" ca="1" si="23"/>
        <v/>
      </c>
      <c r="K143" s="815" t="str">
        <f t="shared" ca="1" si="24"/>
        <v/>
      </c>
      <c r="L143" s="818">
        <f ca="1">IFERROR(CHOOSE(E143,'Impact Indicators - Section B '!$K$7,'Impact Indicators - Section B '!$O$7,'Impact Indicators - Section B '!$S$7,'Impact Indicators - Section B '!$W$7),"")</f>
        <v>2023</v>
      </c>
      <c r="M143" s="829" t="str">
        <f t="shared" ca="1" si="25"/>
        <v/>
      </c>
      <c r="N143" s="818" t="str">
        <f t="shared" ca="1" si="26"/>
        <v/>
      </c>
      <c r="O143" s="812" t="str">
        <f ca="1">IFERROR(IF(COUNTA($D$37:$D143)=1,"",OFFSET($C141,-COUNTA($D$37:$D143)+3,0)),"")</f>
        <v>a1H3p00000848ZEEAY</v>
      </c>
      <c r="P143" s="812">
        <f t="shared" si="19"/>
        <v>0</v>
      </c>
      <c r="Q143" s="812"/>
      <c r="R143" s="812"/>
      <c r="S143" s="812"/>
      <c r="T143" s="812" t="b">
        <f t="shared" ca="1" si="27"/>
        <v>0</v>
      </c>
    </row>
    <row r="144" spans="1:20" x14ac:dyDescent="0.35">
      <c r="A144" s="812" t="b">
        <f t="shared" ca="1" si="20"/>
        <v>0</v>
      </c>
      <c r="B144" s="826"/>
      <c r="C144" s="825" t="str">
        <f t="shared" ca="1" si="21"/>
        <v>a1H3p00000848ZTEAY</v>
      </c>
      <c r="D144" s="812"/>
      <c r="E144" s="812">
        <f t="shared" ca="1" si="17"/>
        <v>3</v>
      </c>
      <c r="F144" s="827">
        <f ca="1">IFERROR(IF(COUNTA($D$37:$D144)=1,"",OFFSET($F142,-COUNTA($D$37:$D144)+3,0)),"")</f>
        <v>3</v>
      </c>
      <c r="G144" s="812"/>
      <c r="H144" s="812">
        <f t="shared" ca="1" si="18"/>
        <v>13</v>
      </c>
      <c r="I144" s="828" t="str">
        <f t="shared" ca="1" si="22"/>
        <v/>
      </c>
      <c r="J144" s="828" t="str">
        <f t="shared" ca="1" si="23"/>
        <v/>
      </c>
      <c r="K144" s="815" t="str">
        <f t="shared" ca="1" si="24"/>
        <v/>
      </c>
      <c r="L144" s="818">
        <f ca="1">IFERROR(CHOOSE(E144,'Impact Indicators - Section B '!$K$7,'Impact Indicators - Section B '!$O$7,'Impact Indicators - Section B '!$S$7,'Impact Indicators - Section B '!$W$7),"")</f>
        <v>2024</v>
      </c>
      <c r="M144" s="829" t="str">
        <f t="shared" ca="1" si="25"/>
        <v/>
      </c>
      <c r="N144" s="818" t="str">
        <f t="shared" ca="1" si="26"/>
        <v/>
      </c>
      <c r="O144" s="812" t="str">
        <f ca="1">IFERROR(IF(COUNTA($D$37:$D144)=1,"",OFFSET($C142,-COUNTA($D$37:$D144)+3,0)),"")</f>
        <v>a1H3p00000848ZTEAY</v>
      </c>
      <c r="P144" s="812">
        <f t="shared" si="19"/>
        <v>0</v>
      </c>
      <c r="Q144" s="812"/>
      <c r="R144" s="812"/>
      <c r="S144" s="812"/>
      <c r="T144" s="812" t="b">
        <f t="shared" ca="1" si="27"/>
        <v>0</v>
      </c>
    </row>
    <row r="145" spans="1:20" x14ac:dyDescent="0.35">
      <c r="A145" s="812" t="b">
        <f t="shared" ca="1" si="20"/>
        <v>0</v>
      </c>
      <c r="B145" s="826"/>
      <c r="C145" s="825" t="str">
        <f t="shared" ca="1" si="21"/>
        <v>a1H3p00000848ZiEAI</v>
      </c>
      <c r="D145" s="812"/>
      <c r="E145" s="812">
        <f t="shared" ca="1" si="17"/>
        <v>4</v>
      </c>
      <c r="F145" s="827">
        <f ca="1">IFERROR(IF(COUNTA($D$37:$D145)=1,"",OFFSET($F143,-COUNTA($D$37:$D145)+3,0)),"")</f>
        <v>3</v>
      </c>
      <c r="G145" s="812"/>
      <c r="H145" s="812">
        <f t="shared" ca="1" si="18"/>
        <v>13</v>
      </c>
      <c r="I145" s="828" t="str">
        <f t="shared" ca="1" si="22"/>
        <v/>
      </c>
      <c r="J145" s="828" t="str">
        <f t="shared" ca="1" si="23"/>
        <v/>
      </c>
      <c r="K145" s="815" t="str">
        <f t="shared" ca="1" si="24"/>
        <v/>
      </c>
      <c r="L145" s="818" t="str">
        <f ca="1">IFERROR(CHOOSE(E145,'Impact Indicators - Section B '!$K$7,'Impact Indicators - Section B '!$O$7,'Impact Indicators - Section B '!$S$7,'Impact Indicators - Section B '!$W$7),"")</f>
        <v/>
      </c>
      <c r="M145" s="829" t="str">
        <f t="shared" ca="1" si="25"/>
        <v/>
      </c>
      <c r="N145" s="818" t="str">
        <f t="shared" ca="1" si="26"/>
        <v/>
      </c>
      <c r="O145" s="812" t="str">
        <f ca="1">IFERROR(IF(COUNTA($D$37:$D145)=1,"",OFFSET($C143,-COUNTA($D$37:$D145)+3,0)),"")</f>
        <v>a1H3p00000848ZiEAI</v>
      </c>
      <c r="P145" s="812">
        <f t="shared" si="19"/>
        <v>0</v>
      </c>
      <c r="Q145" s="812"/>
      <c r="R145" s="812"/>
      <c r="S145" s="812"/>
      <c r="T145" s="812" t="b">
        <f t="shared" ca="1" si="27"/>
        <v>0</v>
      </c>
    </row>
    <row r="146" spans="1:20" x14ac:dyDescent="0.35">
      <c r="A146" s="812" t="b">
        <f t="shared" ca="1" si="20"/>
        <v>0</v>
      </c>
      <c r="B146" s="826"/>
      <c r="C146" s="825" t="str">
        <f t="shared" ca="1" si="21"/>
        <v>a1H3p00000848ZxEAI</v>
      </c>
      <c r="D146" s="812"/>
      <c r="E146" s="812">
        <f t="shared" ca="1" si="17"/>
        <v>5</v>
      </c>
      <c r="F146" s="827">
        <f ca="1">IFERROR(IF(COUNTA($D$37:$D146)=1,"",OFFSET($F144,-COUNTA($D$37:$D146)+3,0)),"")</f>
        <v>3</v>
      </c>
      <c r="G146" s="812"/>
      <c r="H146" s="812">
        <f t="shared" ca="1" si="18"/>
        <v>13</v>
      </c>
      <c r="I146" s="828" t="str">
        <f t="shared" ca="1" si="22"/>
        <v/>
      </c>
      <c r="J146" s="828" t="str">
        <f t="shared" ca="1" si="23"/>
        <v/>
      </c>
      <c r="K146" s="815" t="str">
        <f t="shared" ca="1" si="24"/>
        <v/>
      </c>
      <c r="L146" s="818" t="str">
        <f ca="1">IFERROR(CHOOSE(E146,'Impact Indicators - Section B '!$K$7,'Impact Indicators - Section B '!$O$7,'Impact Indicators - Section B '!$S$7,'Impact Indicators - Section B '!$W$7),"")</f>
        <v/>
      </c>
      <c r="M146" s="829" t="str">
        <f t="shared" ca="1" si="25"/>
        <v/>
      </c>
      <c r="N146" s="818" t="str">
        <f t="shared" ca="1" si="26"/>
        <v/>
      </c>
      <c r="O146" s="812" t="str">
        <f ca="1">IFERROR(IF(COUNTA($D$37:$D146)=1,"",OFFSET($C144,-COUNTA($D$37:$D146)+3,0)),"")</f>
        <v>a1H3p00000848ZxEAI</v>
      </c>
      <c r="P146" s="812">
        <f t="shared" si="19"/>
        <v>0</v>
      </c>
      <c r="Q146" s="812"/>
      <c r="R146" s="812"/>
      <c r="S146" s="812"/>
      <c r="T146" s="812" t="b">
        <f t="shared" ca="1" si="27"/>
        <v>0</v>
      </c>
    </row>
    <row r="147" spans="1:20" x14ac:dyDescent="0.35">
      <c r="A147" s="812" t="b">
        <f t="shared" ca="1" si="20"/>
        <v>0</v>
      </c>
      <c r="B147" s="826"/>
      <c r="C147" s="825" t="str">
        <f t="shared" ca="1" si="21"/>
        <v>a1H3p00000848aCEAQ</v>
      </c>
      <c r="D147" s="812"/>
      <c r="E147" s="812">
        <f t="shared" ca="1" si="17"/>
        <v>6</v>
      </c>
      <c r="F147" s="827">
        <f ca="1">IFERROR(IF(COUNTA($D$37:$D147)=1,"",OFFSET($F145,-COUNTA($D$37:$D147)+3,0)),"")</f>
        <v>3</v>
      </c>
      <c r="G147" s="812"/>
      <c r="H147" s="812">
        <f t="shared" ca="1" si="18"/>
        <v>13</v>
      </c>
      <c r="I147" s="828" t="str">
        <f t="shared" ca="1" si="22"/>
        <v/>
      </c>
      <c r="J147" s="828" t="str">
        <f t="shared" ca="1" si="23"/>
        <v/>
      </c>
      <c r="K147" s="815" t="str">
        <f t="shared" ca="1" si="24"/>
        <v/>
      </c>
      <c r="L147" s="818" t="str">
        <f ca="1">IFERROR(CHOOSE(E147,'Impact Indicators - Section B '!$K$7,'Impact Indicators - Section B '!$O$7,'Impact Indicators - Section B '!$S$7,'Impact Indicators - Section B '!$W$7),"")</f>
        <v/>
      </c>
      <c r="M147" s="829" t="str">
        <f t="shared" ca="1" si="25"/>
        <v/>
      </c>
      <c r="N147" s="818" t="str">
        <f t="shared" ca="1" si="26"/>
        <v/>
      </c>
      <c r="O147" s="812" t="str">
        <f ca="1">IFERROR(IF(COUNTA($D$37:$D147)=1,"",OFFSET($C145,-COUNTA($D$37:$D147)+3,0)),"")</f>
        <v>a1H3p00000848aCEAQ</v>
      </c>
      <c r="P147" s="812">
        <f t="shared" si="19"/>
        <v>0</v>
      </c>
      <c r="Q147" s="812"/>
      <c r="R147" s="812"/>
      <c r="S147" s="812"/>
      <c r="T147" s="812" t="b">
        <f t="shared" ca="1" si="27"/>
        <v>0</v>
      </c>
    </row>
    <row r="148" spans="1:20" x14ac:dyDescent="0.35">
      <c r="A148" s="812" t="b">
        <f t="shared" ca="1" si="20"/>
        <v>0</v>
      </c>
      <c r="B148" s="826"/>
      <c r="C148" s="825" t="str">
        <f t="shared" ca="1" si="21"/>
        <v>a1H3p00000848Z0EAI</v>
      </c>
      <c r="D148" s="812"/>
      <c r="E148" s="812">
        <f t="shared" ca="1" si="17"/>
        <v>1</v>
      </c>
      <c r="F148" s="827">
        <f ca="1">IFERROR(IF(COUNTA($D$37:$D148)=1,"",OFFSET($F146,-COUNTA($D$37:$D148)+3,0)),"")</f>
        <v>4</v>
      </c>
      <c r="G148" s="812"/>
      <c r="H148" s="812">
        <f t="shared" ca="1" si="18"/>
        <v>15</v>
      </c>
      <c r="I148" s="828" t="str">
        <f t="shared" ca="1" si="22"/>
        <v/>
      </c>
      <c r="J148" s="828" t="str">
        <f t="shared" ca="1" si="23"/>
        <v/>
      </c>
      <c r="K148" s="815" t="str">
        <f t="shared" ca="1" si="24"/>
        <v/>
      </c>
      <c r="L148" s="818">
        <f ca="1">IFERROR(CHOOSE(E148,'Impact Indicators - Section B '!$K$7,'Impact Indicators - Section B '!$O$7,'Impact Indicators - Section B '!$S$7,'Impact Indicators - Section B '!$W$7),"")</f>
        <v>2022</v>
      </c>
      <c r="M148" s="829" t="str">
        <f t="shared" ca="1" si="25"/>
        <v/>
      </c>
      <c r="N148" s="818" t="str">
        <f t="shared" ca="1" si="26"/>
        <v/>
      </c>
      <c r="O148" s="812" t="str">
        <f ca="1">IFERROR(IF(COUNTA($D$37:$D148)=1,"",OFFSET($C146,-COUNTA($D$37:$D148)+3,0)),"")</f>
        <v>a1H3p00000848Z0EAI</v>
      </c>
      <c r="P148" s="812">
        <f t="shared" si="19"/>
        <v>0</v>
      </c>
      <c r="Q148" s="812"/>
      <c r="R148" s="812"/>
      <c r="S148" s="812"/>
      <c r="T148" s="812" t="b">
        <f t="shared" ca="1" si="27"/>
        <v>0</v>
      </c>
    </row>
    <row r="149" spans="1:20" x14ac:dyDescent="0.35">
      <c r="A149" s="812" t="b">
        <f t="shared" ca="1" si="20"/>
        <v>0</v>
      </c>
      <c r="B149" s="826"/>
      <c r="C149" s="825" t="str">
        <f t="shared" ca="1" si="21"/>
        <v>a1H3p00000848ZFEAY</v>
      </c>
      <c r="D149" s="812"/>
      <c r="E149" s="812">
        <f t="shared" ca="1" si="17"/>
        <v>2</v>
      </c>
      <c r="F149" s="827">
        <f ca="1">IFERROR(IF(COUNTA($D$37:$D149)=1,"",OFFSET($F147,-COUNTA($D$37:$D149)+3,0)),"")</f>
        <v>4</v>
      </c>
      <c r="G149" s="812"/>
      <c r="H149" s="812">
        <f t="shared" ca="1" si="18"/>
        <v>15</v>
      </c>
      <c r="I149" s="828" t="str">
        <f t="shared" ca="1" si="22"/>
        <v/>
      </c>
      <c r="J149" s="828" t="str">
        <f t="shared" ca="1" si="23"/>
        <v/>
      </c>
      <c r="K149" s="815" t="str">
        <f t="shared" ca="1" si="24"/>
        <v/>
      </c>
      <c r="L149" s="818">
        <f ca="1">IFERROR(CHOOSE(E149,'Impact Indicators - Section B '!$K$7,'Impact Indicators - Section B '!$O$7,'Impact Indicators - Section B '!$S$7,'Impact Indicators - Section B '!$W$7),"")</f>
        <v>2023</v>
      </c>
      <c r="M149" s="829" t="str">
        <f t="shared" ca="1" si="25"/>
        <v/>
      </c>
      <c r="N149" s="818" t="str">
        <f t="shared" ca="1" si="26"/>
        <v/>
      </c>
      <c r="O149" s="812" t="str">
        <f ca="1">IFERROR(IF(COUNTA($D$37:$D149)=1,"",OFFSET($C147,-COUNTA($D$37:$D149)+3,0)),"")</f>
        <v>a1H3p00000848ZFEAY</v>
      </c>
      <c r="P149" s="812">
        <f t="shared" si="19"/>
        <v>0</v>
      </c>
      <c r="Q149" s="812"/>
      <c r="R149" s="812"/>
      <c r="S149" s="812"/>
      <c r="T149" s="812" t="b">
        <f t="shared" ca="1" si="27"/>
        <v>0</v>
      </c>
    </row>
    <row r="150" spans="1:20" x14ac:dyDescent="0.35">
      <c r="A150" s="812" t="b">
        <f t="shared" ca="1" si="20"/>
        <v>0</v>
      </c>
      <c r="B150" s="826"/>
      <c r="C150" s="825" t="str">
        <f t="shared" ca="1" si="21"/>
        <v>a1H3p00000848ZUEAY</v>
      </c>
      <c r="D150" s="812"/>
      <c r="E150" s="812">
        <f t="shared" ca="1" si="17"/>
        <v>3</v>
      </c>
      <c r="F150" s="827">
        <f ca="1">IFERROR(IF(COUNTA($D$37:$D150)=1,"",OFFSET($F148,-COUNTA($D$37:$D150)+3,0)),"")</f>
        <v>4</v>
      </c>
      <c r="G150" s="812"/>
      <c r="H150" s="812">
        <f t="shared" ca="1" si="18"/>
        <v>15</v>
      </c>
      <c r="I150" s="828" t="str">
        <f t="shared" ca="1" si="22"/>
        <v/>
      </c>
      <c r="J150" s="828" t="str">
        <f t="shared" ca="1" si="23"/>
        <v/>
      </c>
      <c r="K150" s="815" t="str">
        <f t="shared" ca="1" si="24"/>
        <v/>
      </c>
      <c r="L150" s="818">
        <f ca="1">IFERROR(CHOOSE(E150,'Impact Indicators - Section B '!$K$7,'Impact Indicators - Section B '!$O$7,'Impact Indicators - Section B '!$S$7,'Impact Indicators - Section B '!$W$7),"")</f>
        <v>2024</v>
      </c>
      <c r="M150" s="829" t="str">
        <f t="shared" ca="1" si="25"/>
        <v/>
      </c>
      <c r="N150" s="818" t="str">
        <f t="shared" ca="1" si="26"/>
        <v/>
      </c>
      <c r="O150" s="812" t="str">
        <f ca="1">IFERROR(IF(COUNTA($D$37:$D150)=1,"",OFFSET($C148,-COUNTA($D$37:$D150)+3,0)),"")</f>
        <v>a1H3p00000848ZUEAY</v>
      </c>
      <c r="P150" s="812">
        <f t="shared" si="19"/>
        <v>0</v>
      </c>
      <c r="Q150" s="812"/>
      <c r="R150" s="812"/>
      <c r="S150" s="812"/>
      <c r="T150" s="812" t="b">
        <f t="shared" ca="1" si="27"/>
        <v>0</v>
      </c>
    </row>
    <row r="151" spans="1:20" x14ac:dyDescent="0.35">
      <c r="A151" s="812" t="b">
        <f t="shared" ca="1" si="20"/>
        <v>0</v>
      </c>
      <c r="B151" s="826"/>
      <c r="C151" s="825" t="str">
        <f t="shared" ca="1" si="21"/>
        <v>a1H3p00000848ZjEAI</v>
      </c>
      <c r="D151" s="812"/>
      <c r="E151" s="812">
        <f t="shared" ca="1" si="17"/>
        <v>4</v>
      </c>
      <c r="F151" s="827">
        <f ca="1">IFERROR(IF(COUNTA($D$37:$D151)=1,"",OFFSET($F149,-COUNTA($D$37:$D151)+3,0)),"")</f>
        <v>4</v>
      </c>
      <c r="G151" s="812"/>
      <c r="H151" s="812">
        <f t="shared" ca="1" si="18"/>
        <v>15</v>
      </c>
      <c r="I151" s="828" t="str">
        <f t="shared" ca="1" si="22"/>
        <v/>
      </c>
      <c r="J151" s="828" t="str">
        <f t="shared" ca="1" si="23"/>
        <v/>
      </c>
      <c r="K151" s="815" t="str">
        <f t="shared" ca="1" si="24"/>
        <v/>
      </c>
      <c r="L151" s="818" t="str">
        <f ca="1">IFERROR(CHOOSE(E151,'Impact Indicators - Section B '!$K$7,'Impact Indicators - Section B '!$O$7,'Impact Indicators - Section B '!$S$7,'Impact Indicators - Section B '!$W$7),"")</f>
        <v/>
      </c>
      <c r="M151" s="829" t="str">
        <f t="shared" ca="1" si="25"/>
        <v/>
      </c>
      <c r="N151" s="818" t="str">
        <f t="shared" ca="1" si="26"/>
        <v/>
      </c>
      <c r="O151" s="812" t="str">
        <f ca="1">IFERROR(IF(COUNTA($D$37:$D151)=1,"",OFFSET($C149,-COUNTA($D$37:$D151)+3,0)),"")</f>
        <v>a1H3p00000848ZjEAI</v>
      </c>
      <c r="P151" s="812">
        <f t="shared" si="19"/>
        <v>0</v>
      </c>
      <c r="Q151" s="812"/>
      <c r="R151" s="812"/>
      <c r="S151" s="812"/>
      <c r="T151" s="812" t="b">
        <f t="shared" ca="1" si="27"/>
        <v>0</v>
      </c>
    </row>
    <row r="152" spans="1:20" x14ac:dyDescent="0.35">
      <c r="A152" s="812" t="b">
        <f t="shared" ca="1" si="20"/>
        <v>0</v>
      </c>
      <c r="B152" s="826"/>
      <c r="C152" s="825" t="str">
        <f t="shared" ca="1" si="21"/>
        <v>a1H3p00000848ZyEAI</v>
      </c>
      <c r="D152" s="812"/>
      <c r="E152" s="812">
        <f t="shared" ca="1" si="17"/>
        <v>5</v>
      </c>
      <c r="F152" s="827">
        <f ca="1">IFERROR(IF(COUNTA($D$37:$D152)=1,"",OFFSET($F150,-COUNTA($D$37:$D152)+3,0)),"")</f>
        <v>4</v>
      </c>
      <c r="G152" s="812"/>
      <c r="H152" s="812">
        <f t="shared" ca="1" si="18"/>
        <v>15</v>
      </c>
      <c r="I152" s="828" t="str">
        <f t="shared" ca="1" si="22"/>
        <v/>
      </c>
      <c r="J152" s="828" t="str">
        <f t="shared" ca="1" si="23"/>
        <v/>
      </c>
      <c r="K152" s="815" t="str">
        <f t="shared" ca="1" si="24"/>
        <v/>
      </c>
      <c r="L152" s="818" t="str">
        <f ca="1">IFERROR(CHOOSE(E152,'Impact Indicators - Section B '!$K$7,'Impact Indicators - Section B '!$O$7,'Impact Indicators - Section B '!$S$7,'Impact Indicators - Section B '!$W$7),"")</f>
        <v/>
      </c>
      <c r="M152" s="829" t="str">
        <f t="shared" ca="1" si="25"/>
        <v/>
      </c>
      <c r="N152" s="818" t="str">
        <f t="shared" ca="1" si="26"/>
        <v/>
      </c>
      <c r="O152" s="812" t="str">
        <f ca="1">IFERROR(IF(COUNTA($D$37:$D152)=1,"",OFFSET($C150,-COUNTA($D$37:$D152)+3,0)),"")</f>
        <v>a1H3p00000848ZyEAI</v>
      </c>
      <c r="P152" s="812">
        <f t="shared" si="19"/>
        <v>0</v>
      </c>
      <c r="Q152" s="812"/>
      <c r="R152" s="812"/>
      <c r="S152" s="812"/>
      <c r="T152" s="812" t="b">
        <f t="shared" ca="1" si="27"/>
        <v>0</v>
      </c>
    </row>
    <row r="153" spans="1:20" x14ac:dyDescent="0.35">
      <c r="A153" s="812" t="b">
        <f t="shared" ca="1" si="20"/>
        <v>0</v>
      </c>
      <c r="B153" s="826"/>
      <c r="C153" s="825" t="str">
        <f t="shared" ca="1" si="21"/>
        <v>a1H3p00000848aDEAQ</v>
      </c>
      <c r="D153" s="812"/>
      <c r="E153" s="812">
        <f t="shared" ca="1" si="17"/>
        <v>6</v>
      </c>
      <c r="F153" s="827">
        <f ca="1">IFERROR(IF(COUNTA($D$37:$D153)=1,"",OFFSET($F151,-COUNTA($D$37:$D153)+3,0)),"")</f>
        <v>4</v>
      </c>
      <c r="G153" s="812"/>
      <c r="H153" s="812">
        <f t="shared" ca="1" si="18"/>
        <v>15</v>
      </c>
      <c r="I153" s="828" t="str">
        <f t="shared" ca="1" si="22"/>
        <v/>
      </c>
      <c r="J153" s="828" t="str">
        <f t="shared" ca="1" si="23"/>
        <v/>
      </c>
      <c r="K153" s="815" t="str">
        <f t="shared" ca="1" si="24"/>
        <v/>
      </c>
      <c r="L153" s="818" t="str">
        <f ca="1">IFERROR(CHOOSE(E153,'Impact Indicators - Section B '!$K$7,'Impact Indicators - Section B '!$O$7,'Impact Indicators - Section B '!$S$7,'Impact Indicators - Section B '!$W$7),"")</f>
        <v/>
      </c>
      <c r="M153" s="829" t="str">
        <f t="shared" ca="1" si="25"/>
        <v/>
      </c>
      <c r="N153" s="818" t="str">
        <f t="shared" ca="1" si="26"/>
        <v/>
      </c>
      <c r="O153" s="812" t="str">
        <f ca="1">IFERROR(IF(COUNTA($D$37:$D153)=1,"",OFFSET($C151,-COUNTA($D$37:$D153)+3,0)),"")</f>
        <v>a1H3p00000848aDEAQ</v>
      </c>
      <c r="P153" s="812">
        <f t="shared" si="19"/>
        <v>0</v>
      </c>
      <c r="Q153" s="812"/>
      <c r="R153" s="812"/>
      <c r="S153" s="812"/>
      <c r="T153" s="812" t="b">
        <f t="shared" ca="1" si="27"/>
        <v>0</v>
      </c>
    </row>
    <row r="154" spans="1:20" x14ac:dyDescent="0.35">
      <c r="A154" s="812" t="b">
        <f t="shared" ca="1" si="20"/>
        <v>0</v>
      </c>
      <c r="B154" s="826"/>
      <c r="C154" s="825" t="str">
        <f t="shared" ca="1" si="21"/>
        <v>a1H3p00000848Z1EAI</v>
      </c>
      <c r="D154" s="812"/>
      <c r="E154" s="812">
        <f t="shared" ca="1" si="17"/>
        <v>1</v>
      </c>
      <c r="F154" s="827">
        <f ca="1">IFERROR(IF(COUNTA($D$37:$D154)=1,"",OFFSET($F152,-COUNTA($D$37:$D154)+3,0)),"")</f>
        <v>5</v>
      </c>
      <c r="G154" s="812"/>
      <c r="H154" s="812">
        <f t="shared" ca="1" si="18"/>
        <v>17</v>
      </c>
      <c r="I154" s="828" t="str">
        <f t="shared" ca="1" si="22"/>
        <v/>
      </c>
      <c r="J154" s="828" t="str">
        <f t="shared" ca="1" si="23"/>
        <v/>
      </c>
      <c r="K154" s="815" t="str">
        <f t="shared" ca="1" si="24"/>
        <v/>
      </c>
      <c r="L154" s="818">
        <f ca="1">IFERROR(CHOOSE(E154,'Impact Indicators - Section B '!$K$7,'Impact Indicators - Section B '!$O$7,'Impact Indicators - Section B '!$S$7,'Impact Indicators - Section B '!$W$7),"")</f>
        <v>2022</v>
      </c>
      <c r="M154" s="829" t="str">
        <f t="shared" ca="1" si="25"/>
        <v/>
      </c>
      <c r="N154" s="818" t="str">
        <f t="shared" ca="1" si="26"/>
        <v/>
      </c>
      <c r="O154" s="812" t="str">
        <f ca="1">IFERROR(IF(COUNTA($D$37:$D154)=1,"",OFFSET($C152,-COUNTA($D$37:$D154)+3,0)),"")</f>
        <v>a1H3p00000848Z1EAI</v>
      </c>
      <c r="P154" s="812">
        <f t="shared" si="19"/>
        <v>0</v>
      </c>
      <c r="Q154" s="812"/>
      <c r="R154" s="812"/>
      <c r="S154" s="812"/>
      <c r="T154" s="812" t="b">
        <f t="shared" ca="1" si="27"/>
        <v>0</v>
      </c>
    </row>
    <row r="155" spans="1:20" x14ac:dyDescent="0.35">
      <c r="A155" s="812" t="b">
        <f t="shared" ca="1" si="20"/>
        <v>0</v>
      </c>
      <c r="B155" s="826"/>
      <c r="C155" s="825" t="str">
        <f t="shared" ca="1" si="21"/>
        <v>a1H3p00000848ZGEAY</v>
      </c>
      <c r="D155" s="812"/>
      <c r="E155" s="812">
        <f t="shared" ca="1" si="17"/>
        <v>2</v>
      </c>
      <c r="F155" s="827">
        <f ca="1">IFERROR(IF(COUNTA($D$37:$D155)=1,"",OFFSET($F153,-COUNTA($D$37:$D155)+3,0)),"")</f>
        <v>5</v>
      </c>
      <c r="G155" s="812"/>
      <c r="H155" s="812">
        <f t="shared" ca="1" si="18"/>
        <v>17</v>
      </c>
      <c r="I155" s="828" t="str">
        <f t="shared" ca="1" si="22"/>
        <v/>
      </c>
      <c r="J155" s="828" t="str">
        <f t="shared" ca="1" si="23"/>
        <v/>
      </c>
      <c r="K155" s="815" t="str">
        <f t="shared" ca="1" si="24"/>
        <v/>
      </c>
      <c r="L155" s="818">
        <f ca="1">IFERROR(CHOOSE(E155,'Impact Indicators - Section B '!$K$7,'Impact Indicators - Section B '!$O$7,'Impact Indicators - Section B '!$S$7,'Impact Indicators - Section B '!$W$7),"")</f>
        <v>2023</v>
      </c>
      <c r="M155" s="829" t="str">
        <f t="shared" ca="1" si="25"/>
        <v/>
      </c>
      <c r="N155" s="818" t="str">
        <f t="shared" ca="1" si="26"/>
        <v/>
      </c>
      <c r="O155" s="812" t="str">
        <f ca="1">IFERROR(IF(COUNTA($D$37:$D155)=1,"",OFFSET($C153,-COUNTA($D$37:$D155)+3,0)),"")</f>
        <v>a1H3p00000848ZGEAY</v>
      </c>
      <c r="P155" s="812">
        <f t="shared" si="19"/>
        <v>0</v>
      </c>
      <c r="Q155" s="812"/>
      <c r="R155" s="812"/>
      <c r="S155" s="812"/>
      <c r="T155" s="812" t="b">
        <f t="shared" ca="1" si="27"/>
        <v>0</v>
      </c>
    </row>
    <row r="156" spans="1:20" x14ac:dyDescent="0.35">
      <c r="A156" s="812" t="b">
        <f t="shared" ca="1" si="20"/>
        <v>0</v>
      </c>
      <c r="B156" s="826"/>
      <c r="C156" s="825" t="str">
        <f t="shared" ca="1" si="21"/>
        <v>a1H3p00000848ZVEAY</v>
      </c>
      <c r="D156" s="812"/>
      <c r="E156" s="812">
        <f t="shared" ca="1" si="17"/>
        <v>3</v>
      </c>
      <c r="F156" s="827">
        <f ca="1">IFERROR(IF(COUNTA($D$37:$D156)=1,"",OFFSET($F154,-COUNTA($D$37:$D156)+3,0)),"")</f>
        <v>5</v>
      </c>
      <c r="G156" s="812"/>
      <c r="H156" s="812">
        <f t="shared" ca="1" si="18"/>
        <v>17</v>
      </c>
      <c r="I156" s="828" t="str">
        <f t="shared" ca="1" si="22"/>
        <v/>
      </c>
      <c r="J156" s="828" t="str">
        <f t="shared" ca="1" si="23"/>
        <v/>
      </c>
      <c r="K156" s="815" t="str">
        <f t="shared" ca="1" si="24"/>
        <v/>
      </c>
      <c r="L156" s="818">
        <f ca="1">IFERROR(CHOOSE(E156,'Impact Indicators - Section B '!$K$7,'Impact Indicators - Section B '!$O$7,'Impact Indicators - Section B '!$S$7,'Impact Indicators - Section B '!$W$7),"")</f>
        <v>2024</v>
      </c>
      <c r="M156" s="829" t="str">
        <f t="shared" ca="1" si="25"/>
        <v/>
      </c>
      <c r="N156" s="818" t="str">
        <f t="shared" ca="1" si="26"/>
        <v/>
      </c>
      <c r="O156" s="812" t="str">
        <f ca="1">IFERROR(IF(COUNTA($D$37:$D156)=1,"",OFFSET($C154,-COUNTA($D$37:$D156)+3,0)),"")</f>
        <v>a1H3p00000848ZVEAY</v>
      </c>
      <c r="P156" s="812">
        <f t="shared" si="19"/>
        <v>0</v>
      </c>
      <c r="Q156" s="812"/>
      <c r="R156" s="812"/>
      <c r="S156" s="812"/>
      <c r="T156" s="812" t="b">
        <f t="shared" ca="1" si="27"/>
        <v>0</v>
      </c>
    </row>
    <row r="157" spans="1:20" x14ac:dyDescent="0.35">
      <c r="A157" s="812" t="b">
        <f t="shared" ca="1" si="20"/>
        <v>0</v>
      </c>
      <c r="B157" s="826"/>
      <c r="C157" s="825" t="str">
        <f t="shared" ca="1" si="21"/>
        <v>a1H3p00000848ZkEAI</v>
      </c>
      <c r="D157" s="812"/>
      <c r="E157" s="812">
        <f t="shared" ca="1" si="17"/>
        <v>4</v>
      </c>
      <c r="F157" s="827">
        <f ca="1">IFERROR(IF(COUNTA($D$37:$D157)=1,"",OFFSET($F155,-COUNTA($D$37:$D157)+3,0)),"")</f>
        <v>5</v>
      </c>
      <c r="G157" s="812"/>
      <c r="H157" s="812">
        <f t="shared" ca="1" si="18"/>
        <v>17</v>
      </c>
      <c r="I157" s="828" t="str">
        <f t="shared" ca="1" si="22"/>
        <v/>
      </c>
      <c r="J157" s="828" t="str">
        <f t="shared" ca="1" si="23"/>
        <v/>
      </c>
      <c r="K157" s="815" t="str">
        <f t="shared" ca="1" si="24"/>
        <v/>
      </c>
      <c r="L157" s="818" t="str">
        <f ca="1">IFERROR(CHOOSE(E157,'Impact Indicators - Section B '!$K$7,'Impact Indicators - Section B '!$O$7,'Impact Indicators - Section B '!$S$7,'Impact Indicators - Section B '!$W$7),"")</f>
        <v/>
      </c>
      <c r="M157" s="829" t="str">
        <f t="shared" ca="1" si="25"/>
        <v/>
      </c>
      <c r="N157" s="818" t="str">
        <f t="shared" ca="1" si="26"/>
        <v/>
      </c>
      <c r="O157" s="812" t="str">
        <f ca="1">IFERROR(IF(COUNTA($D$37:$D157)=1,"",OFFSET($C155,-COUNTA($D$37:$D157)+3,0)),"")</f>
        <v>a1H3p00000848ZkEAI</v>
      </c>
      <c r="P157" s="812">
        <f t="shared" si="19"/>
        <v>0</v>
      </c>
      <c r="Q157" s="812"/>
      <c r="R157" s="812"/>
      <c r="S157" s="812"/>
      <c r="T157" s="812" t="b">
        <f t="shared" ca="1" si="27"/>
        <v>0</v>
      </c>
    </row>
    <row r="158" spans="1:20" x14ac:dyDescent="0.35">
      <c r="A158" s="812" t="b">
        <f t="shared" ca="1" si="20"/>
        <v>0</v>
      </c>
      <c r="B158" s="826"/>
      <c r="C158" s="825" t="str">
        <f t="shared" ca="1" si="21"/>
        <v>a1H3p00000848ZzEAI</v>
      </c>
      <c r="D158" s="812"/>
      <c r="E158" s="812">
        <f t="shared" ca="1" si="17"/>
        <v>5</v>
      </c>
      <c r="F158" s="827">
        <f ca="1">IFERROR(IF(COUNTA($D$37:$D158)=1,"",OFFSET($F156,-COUNTA($D$37:$D158)+3,0)),"")</f>
        <v>5</v>
      </c>
      <c r="G158" s="812"/>
      <c r="H158" s="812">
        <f t="shared" ca="1" si="18"/>
        <v>17</v>
      </c>
      <c r="I158" s="828" t="str">
        <f t="shared" ca="1" si="22"/>
        <v/>
      </c>
      <c r="J158" s="828" t="str">
        <f t="shared" ca="1" si="23"/>
        <v/>
      </c>
      <c r="K158" s="815" t="str">
        <f t="shared" ca="1" si="24"/>
        <v/>
      </c>
      <c r="L158" s="818" t="str">
        <f ca="1">IFERROR(CHOOSE(E158,'Impact Indicators - Section B '!$K$7,'Impact Indicators - Section B '!$O$7,'Impact Indicators - Section B '!$S$7,'Impact Indicators - Section B '!$W$7),"")</f>
        <v/>
      </c>
      <c r="M158" s="829" t="str">
        <f t="shared" ca="1" si="25"/>
        <v/>
      </c>
      <c r="N158" s="818" t="str">
        <f t="shared" ca="1" si="26"/>
        <v/>
      </c>
      <c r="O158" s="812" t="str">
        <f ca="1">IFERROR(IF(COUNTA($D$37:$D158)=1,"",OFFSET($C156,-COUNTA($D$37:$D158)+3,0)),"")</f>
        <v>a1H3p00000848ZzEAI</v>
      </c>
      <c r="P158" s="812">
        <f t="shared" si="19"/>
        <v>0</v>
      </c>
      <c r="Q158" s="812"/>
      <c r="R158" s="812"/>
      <c r="S158" s="812"/>
      <c r="T158" s="812" t="b">
        <f t="shared" ca="1" si="27"/>
        <v>0</v>
      </c>
    </row>
    <row r="159" spans="1:20" x14ac:dyDescent="0.35">
      <c r="A159" s="812" t="b">
        <f t="shared" ca="1" si="20"/>
        <v>0</v>
      </c>
      <c r="B159" s="826"/>
      <c r="C159" s="825" t="str">
        <f t="shared" ca="1" si="21"/>
        <v>a1H3p00000848aEEAQ</v>
      </c>
      <c r="D159" s="812"/>
      <c r="E159" s="812">
        <f t="shared" ca="1" si="17"/>
        <v>6</v>
      </c>
      <c r="F159" s="827">
        <f ca="1">IFERROR(IF(COUNTA($D$37:$D159)=1,"",OFFSET($F157,-COUNTA($D$37:$D159)+3,0)),"")</f>
        <v>5</v>
      </c>
      <c r="G159" s="812"/>
      <c r="H159" s="812">
        <f t="shared" ca="1" si="18"/>
        <v>17</v>
      </c>
      <c r="I159" s="828" t="str">
        <f t="shared" ca="1" si="22"/>
        <v/>
      </c>
      <c r="J159" s="828" t="str">
        <f t="shared" ca="1" si="23"/>
        <v/>
      </c>
      <c r="K159" s="815" t="str">
        <f t="shared" ca="1" si="24"/>
        <v/>
      </c>
      <c r="L159" s="818" t="str">
        <f ca="1">IFERROR(CHOOSE(E159,'Impact Indicators - Section B '!$K$7,'Impact Indicators - Section B '!$O$7,'Impact Indicators - Section B '!$S$7,'Impact Indicators - Section B '!$W$7),"")</f>
        <v/>
      </c>
      <c r="M159" s="829" t="str">
        <f t="shared" ca="1" si="25"/>
        <v/>
      </c>
      <c r="N159" s="818" t="str">
        <f t="shared" ca="1" si="26"/>
        <v/>
      </c>
      <c r="O159" s="812" t="str">
        <f ca="1">IFERROR(IF(COUNTA($D$37:$D159)=1,"",OFFSET($C157,-COUNTA($D$37:$D159)+3,0)),"")</f>
        <v>a1H3p00000848aEEAQ</v>
      </c>
      <c r="P159" s="812">
        <f t="shared" si="19"/>
        <v>0</v>
      </c>
      <c r="Q159" s="812"/>
      <c r="R159" s="812"/>
      <c r="S159" s="812"/>
      <c r="T159" s="812" t="b">
        <f t="shared" ca="1" si="27"/>
        <v>0</v>
      </c>
    </row>
    <row r="160" spans="1:20" x14ac:dyDescent="0.35">
      <c r="A160" s="812" t="b">
        <f t="shared" ca="1" si="20"/>
        <v>0</v>
      </c>
      <c r="B160" s="826"/>
      <c r="C160" s="825" t="str">
        <f t="shared" ca="1" si="21"/>
        <v>a1H3p00000848Z2EAI</v>
      </c>
      <c r="D160" s="812"/>
      <c r="E160" s="812">
        <f t="shared" ca="1" si="17"/>
        <v>1</v>
      </c>
      <c r="F160" s="827">
        <f ca="1">IFERROR(IF(COUNTA($D$37:$D160)=1,"",OFFSET($F158,-COUNTA($D$37:$D160)+3,0)),"")</f>
        <v>6</v>
      </c>
      <c r="G160" s="812"/>
      <c r="H160" s="812">
        <f t="shared" ca="1" si="18"/>
        <v>19</v>
      </c>
      <c r="I160" s="828" t="str">
        <f t="shared" ca="1" si="22"/>
        <v/>
      </c>
      <c r="J160" s="828" t="str">
        <f t="shared" ca="1" si="23"/>
        <v/>
      </c>
      <c r="K160" s="815" t="str">
        <f t="shared" ca="1" si="24"/>
        <v/>
      </c>
      <c r="L160" s="818">
        <f ca="1">IFERROR(CHOOSE(E160,'Impact Indicators - Section B '!$K$7,'Impact Indicators - Section B '!$O$7,'Impact Indicators - Section B '!$S$7,'Impact Indicators - Section B '!$W$7),"")</f>
        <v>2022</v>
      </c>
      <c r="M160" s="829" t="str">
        <f t="shared" ca="1" si="25"/>
        <v/>
      </c>
      <c r="N160" s="818" t="str">
        <f t="shared" ca="1" si="26"/>
        <v/>
      </c>
      <c r="O160" s="812" t="str">
        <f ca="1">IFERROR(IF(COUNTA($D$37:$D160)=1,"",OFFSET($C158,-COUNTA($D$37:$D160)+3,0)),"")</f>
        <v>a1H3p00000848Z2EAI</v>
      </c>
      <c r="P160" s="812">
        <f t="shared" si="19"/>
        <v>0</v>
      </c>
      <c r="Q160" s="812"/>
      <c r="R160" s="812"/>
      <c r="S160" s="812"/>
      <c r="T160" s="812" t="b">
        <f t="shared" ca="1" si="27"/>
        <v>0</v>
      </c>
    </row>
    <row r="161" spans="1:20" x14ac:dyDescent="0.35">
      <c r="A161" s="812" t="b">
        <f t="shared" ca="1" si="20"/>
        <v>0</v>
      </c>
      <c r="B161" s="826"/>
      <c r="C161" s="825" t="str">
        <f t="shared" ca="1" si="21"/>
        <v>a1H3p00000848ZHEAY</v>
      </c>
      <c r="D161" s="812"/>
      <c r="E161" s="812">
        <f t="shared" ca="1" si="17"/>
        <v>2</v>
      </c>
      <c r="F161" s="827">
        <f ca="1">IFERROR(IF(COUNTA($D$37:$D161)=1,"",OFFSET($F159,-COUNTA($D$37:$D161)+3,0)),"")</f>
        <v>6</v>
      </c>
      <c r="G161" s="812"/>
      <c r="H161" s="812">
        <f t="shared" ca="1" si="18"/>
        <v>19</v>
      </c>
      <c r="I161" s="828" t="str">
        <f t="shared" ca="1" si="22"/>
        <v/>
      </c>
      <c r="J161" s="828" t="str">
        <f t="shared" ca="1" si="23"/>
        <v/>
      </c>
      <c r="K161" s="815" t="str">
        <f t="shared" ca="1" si="24"/>
        <v/>
      </c>
      <c r="L161" s="818">
        <f ca="1">IFERROR(CHOOSE(E161,'Impact Indicators - Section B '!$K$7,'Impact Indicators - Section B '!$O$7,'Impact Indicators - Section B '!$S$7,'Impact Indicators - Section B '!$W$7),"")</f>
        <v>2023</v>
      </c>
      <c r="M161" s="829" t="str">
        <f t="shared" ca="1" si="25"/>
        <v/>
      </c>
      <c r="N161" s="818" t="str">
        <f t="shared" ca="1" si="26"/>
        <v/>
      </c>
      <c r="O161" s="812" t="str">
        <f ca="1">IFERROR(IF(COUNTA($D$37:$D161)=1,"",OFFSET($C159,-COUNTA($D$37:$D161)+3,0)),"")</f>
        <v>a1H3p00000848ZHEAY</v>
      </c>
      <c r="P161" s="812">
        <f t="shared" si="19"/>
        <v>0</v>
      </c>
      <c r="Q161" s="812"/>
      <c r="R161" s="812"/>
      <c r="S161" s="812"/>
      <c r="T161" s="812" t="b">
        <f t="shared" ca="1" si="27"/>
        <v>0</v>
      </c>
    </row>
    <row r="162" spans="1:20" x14ac:dyDescent="0.35">
      <c r="A162" s="812" t="b">
        <f t="shared" ca="1" si="20"/>
        <v>0</v>
      </c>
      <c r="B162" s="826"/>
      <c r="C162" s="825" t="str">
        <f t="shared" ca="1" si="21"/>
        <v>a1H3p00000848ZWEAY</v>
      </c>
      <c r="D162" s="812"/>
      <c r="E162" s="812">
        <f t="shared" ca="1" si="17"/>
        <v>3</v>
      </c>
      <c r="F162" s="827">
        <f ca="1">IFERROR(IF(COUNTA($D$37:$D162)=1,"",OFFSET($F160,-COUNTA($D$37:$D162)+3,0)),"")</f>
        <v>6</v>
      </c>
      <c r="G162" s="812"/>
      <c r="H162" s="812">
        <f t="shared" ca="1" si="18"/>
        <v>19</v>
      </c>
      <c r="I162" s="828" t="str">
        <f t="shared" ca="1" si="22"/>
        <v/>
      </c>
      <c r="J162" s="828" t="str">
        <f t="shared" ca="1" si="23"/>
        <v/>
      </c>
      <c r="K162" s="815" t="str">
        <f t="shared" ca="1" si="24"/>
        <v/>
      </c>
      <c r="L162" s="818">
        <f ca="1">IFERROR(CHOOSE(E162,'Impact Indicators - Section B '!$K$7,'Impact Indicators - Section B '!$O$7,'Impact Indicators - Section B '!$S$7,'Impact Indicators - Section B '!$W$7),"")</f>
        <v>2024</v>
      </c>
      <c r="M162" s="829" t="str">
        <f t="shared" ca="1" si="25"/>
        <v/>
      </c>
      <c r="N162" s="818" t="str">
        <f t="shared" ca="1" si="26"/>
        <v/>
      </c>
      <c r="O162" s="812" t="str">
        <f ca="1">IFERROR(IF(COUNTA($D$37:$D162)=1,"",OFFSET($C160,-COUNTA($D$37:$D162)+3,0)),"")</f>
        <v>a1H3p00000848ZWEAY</v>
      </c>
      <c r="P162" s="812">
        <f t="shared" si="19"/>
        <v>0</v>
      </c>
      <c r="Q162" s="812"/>
      <c r="R162" s="812"/>
      <c r="S162" s="812"/>
      <c r="T162" s="812" t="b">
        <f t="shared" ca="1" si="27"/>
        <v>0</v>
      </c>
    </row>
    <row r="163" spans="1:20" x14ac:dyDescent="0.35">
      <c r="A163" s="812" t="b">
        <f t="shared" ca="1" si="20"/>
        <v>0</v>
      </c>
      <c r="B163" s="826"/>
      <c r="C163" s="825" t="str">
        <f t="shared" ca="1" si="21"/>
        <v>a1H3p00000848ZlEAI</v>
      </c>
      <c r="D163" s="812"/>
      <c r="E163" s="812">
        <f t="shared" ca="1" si="17"/>
        <v>4</v>
      </c>
      <c r="F163" s="827">
        <f ca="1">IFERROR(IF(COUNTA($D$37:$D163)=1,"",OFFSET($F161,-COUNTA($D$37:$D163)+3,0)),"")</f>
        <v>6</v>
      </c>
      <c r="G163" s="812"/>
      <c r="H163" s="812">
        <f t="shared" ca="1" si="18"/>
        <v>19</v>
      </c>
      <c r="I163" s="828" t="str">
        <f t="shared" ca="1" si="22"/>
        <v/>
      </c>
      <c r="J163" s="828" t="str">
        <f t="shared" ca="1" si="23"/>
        <v/>
      </c>
      <c r="K163" s="815" t="str">
        <f t="shared" ca="1" si="24"/>
        <v/>
      </c>
      <c r="L163" s="818" t="str">
        <f ca="1">IFERROR(CHOOSE(E163,'Impact Indicators - Section B '!$K$7,'Impact Indicators - Section B '!$O$7,'Impact Indicators - Section B '!$S$7,'Impact Indicators - Section B '!$W$7),"")</f>
        <v/>
      </c>
      <c r="M163" s="829" t="str">
        <f t="shared" ca="1" si="25"/>
        <v/>
      </c>
      <c r="N163" s="818" t="str">
        <f t="shared" ca="1" si="26"/>
        <v/>
      </c>
      <c r="O163" s="812" t="str">
        <f ca="1">IFERROR(IF(COUNTA($D$37:$D163)=1,"",OFFSET($C161,-COUNTA($D$37:$D163)+3,0)),"")</f>
        <v>a1H3p00000848ZlEAI</v>
      </c>
      <c r="P163" s="812">
        <f t="shared" si="19"/>
        <v>0</v>
      </c>
      <c r="Q163" s="812"/>
      <c r="R163" s="812"/>
      <c r="S163" s="812"/>
      <c r="T163" s="812" t="b">
        <f t="shared" ca="1" si="27"/>
        <v>0</v>
      </c>
    </row>
    <row r="164" spans="1:20" x14ac:dyDescent="0.35">
      <c r="A164" s="812" t="b">
        <f t="shared" ca="1" si="20"/>
        <v>0</v>
      </c>
      <c r="B164" s="826"/>
      <c r="C164" s="825" t="str">
        <f t="shared" ca="1" si="21"/>
        <v>a1H3p00000848a0EAA</v>
      </c>
      <c r="D164" s="812"/>
      <c r="E164" s="812">
        <f t="shared" ca="1" si="17"/>
        <v>5</v>
      </c>
      <c r="F164" s="827">
        <f ca="1">IFERROR(IF(COUNTA($D$37:$D164)=1,"",OFFSET($F162,-COUNTA($D$37:$D164)+3,0)),"")</f>
        <v>6</v>
      </c>
      <c r="G164" s="812"/>
      <c r="H164" s="812">
        <f t="shared" ca="1" si="18"/>
        <v>19</v>
      </c>
      <c r="I164" s="828" t="str">
        <f t="shared" ca="1" si="22"/>
        <v/>
      </c>
      <c r="J164" s="828" t="str">
        <f t="shared" ca="1" si="23"/>
        <v/>
      </c>
      <c r="K164" s="815" t="str">
        <f t="shared" ca="1" si="24"/>
        <v/>
      </c>
      <c r="L164" s="818" t="str">
        <f ca="1">IFERROR(CHOOSE(E164,'Impact Indicators - Section B '!$K$7,'Impact Indicators - Section B '!$O$7,'Impact Indicators - Section B '!$S$7,'Impact Indicators - Section B '!$W$7),"")</f>
        <v/>
      </c>
      <c r="M164" s="829" t="str">
        <f t="shared" ca="1" si="25"/>
        <v/>
      </c>
      <c r="N164" s="818" t="str">
        <f t="shared" ca="1" si="26"/>
        <v/>
      </c>
      <c r="O164" s="812" t="str">
        <f ca="1">IFERROR(IF(COUNTA($D$37:$D164)=1,"",OFFSET($C162,-COUNTA($D$37:$D164)+3,0)),"")</f>
        <v>a1H3p00000848a0EAA</v>
      </c>
      <c r="P164" s="812">
        <f t="shared" si="19"/>
        <v>0</v>
      </c>
      <c r="Q164" s="812"/>
      <c r="R164" s="812"/>
      <c r="S164" s="812"/>
      <c r="T164" s="812" t="b">
        <f t="shared" ca="1" si="27"/>
        <v>0</v>
      </c>
    </row>
    <row r="165" spans="1:20" x14ac:dyDescent="0.35">
      <c r="A165" s="812" t="b">
        <f t="shared" ca="1" si="20"/>
        <v>0</v>
      </c>
      <c r="B165" s="826"/>
      <c r="C165" s="825" t="str">
        <f t="shared" ca="1" si="21"/>
        <v>a1H3p00000848aFEAQ</v>
      </c>
      <c r="D165" s="812"/>
      <c r="E165" s="812">
        <f t="shared" ca="1" si="17"/>
        <v>6</v>
      </c>
      <c r="F165" s="827">
        <f ca="1">IFERROR(IF(COUNTA($D$37:$D165)=1,"",OFFSET($F163,-COUNTA($D$37:$D165)+3,0)),"")</f>
        <v>6</v>
      </c>
      <c r="G165" s="812"/>
      <c r="H165" s="812">
        <f t="shared" ca="1" si="18"/>
        <v>19</v>
      </c>
      <c r="I165" s="828" t="str">
        <f t="shared" ca="1" si="22"/>
        <v/>
      </c>
      <c r="J165" s="828" t="str">
        <f t="shared" ca="1" si="23"/>
        <v/>
      </c>
      <c r="K165" s="815" t="str">
        <f t="shared" ca="1" si="24"/>
        <v/>
      </c>
      <c r="L165" s="818" t="str">
        <f ca="1">IFERROR(CHOOSE(E165,'Impact Indicators - Section B '!$K$7,'Impact Indicators - Section B '!$O$7,'Impact Indicators - Section B '!$S$7,'Impact Indicators - Section B '!$W$7),"")</f>
        <v/>
      </c>
      <c r="M165" s="829" t="str">
        <f t="shared" ca="1" si="25"/>
        <v/>
      </c>
      <c r="N165" s="818" t="str">
        <f t="shared" ca="1" si="26"/>
        <v/>
      </c>
      <c r="O165" s="812" t="str">
        <f ca="1">IFERROR(IF(COUNTA($D$37:$D165)=1,"",OFFSET($C163,-COUNTA($D$37:$D165)+3,0)),"")</f>
        <v>a1H3p00000848aFEAQ</v>
      </c>
      <c r="P165" s="812">
        <f t="shared" si="19"/>
        <v>0</v>
      </c>
      <c r="Q165" s="812"/>
      <c r="R165" s="812"/>
      <c r="S165" s="812"/>
      <c r="T165" s="812" t="b">
        <f t="shared" ca="1" si="27"/>
        <v>0</v>
      </c>
    </row>
    <row r="166" spans="1:20" x14ac:dyDescent="0.35">
      <c r="A166" s="812" t="b">
        <f t="shared" ca="1" si="20"/>
        <v>0</v>
      </c>
      <c r="B166" s="826"/>
      <c r="C166" s="825" t="str">
        <f t="shared" ca="1" si="21"/>
        <v>a1H3p00000848Z3EAI</v>
      </c>
      <c r="D166" s="812"/>
      <c r="E166" s="812">
        <f t="shared" ca="1" si="17"/>
        <v>1</v>
      </c>
      <c r="F166" s="827">
        <f ca="1">IFERROR(IF(COUNTA($D$37:$D166)=1,"",OFFSET($F164,-COUNTA($D$37:$D166)+3,0)),"")</f>
        <v>7</v>
      </c>
      <c r="G166" s="812"/>
      <c r="H166" s="812">
        <f t="shared" ca="1" si="18"/>
        <v>21</v>
      </c>
      <c r="I166" s="828" t="str">
        <f t="shared" ca="1" si="22"/>
        <v/>
      </c>
      <c r="J166" s="828" t="str">
        <f t="shared" ca="1" si="23"/>
        <v/>
      </c>
      <c r="K166" s="815" t="str">
        <f t="shared" ca="1" si="24"/>
        <v/>
      </c>
      <c r="L166" s="818">
        <f ca="1">IFERROR(CHOOSE(E166,'Impact Indicators - Section B '!$K$7,'Impact Indicators - Section B '!$O$7,'Impact Indicators - Section B '!$S$7,'Impact Indicators - Section B '!$W$7),"")</f>
        <v>2022</v>
      </c>
      <c r="M166" s="829" t="str">
        <f t="shared" ca="1" si="25"/>
        <v/>
      </c>
      <c r="N166" s="818" t="str">
        <f t="shared" ca="1" si="26"/>
        <v/>
      </c>
      <c r="O166" s="812" t="str">
        <f ca="1">IFERROR(IF(COUNTA($D$37:$D166)=1,"",OFFSET($C164,-COUNTA($D$37:$D166)+3,0)),"")</f>
        <v>a1H3p00000848Z3EAI</v>
      </c>
      <c r="P166" s="812">
        <f t="shared" si="19"/>
        <v>0</v>
      </c>
      <c r="Q166" s="812"/>
      <c r="R166" s="812"/>
      <c r="S166" s="812"/>
      <c r="T166" s="812" t="b">
        <f t="shared" ca="1" si="27"/>
        <v>0</v>
      </c>
    </row>
    <row r="167" spans="1:20" x14ac:dyDescent="0.35">
      <c r="A167" s="812" t="b">
        <f t="shared" ca="1" si="20"/>
        <v>0</v>
      </c>
      <c r="B167" s="826"/>
      <c r="C167" s="825" t="str">
        <f t="shared" ca="1" si="21"/>
        <v>a1H3p00000848ZIEAY</v>
      </c>
      <c r="D167" s="812"/>
      <c r="E167" s="812">
        <f t="shared" ca="1" si="17"/>
        <v>2</v>
      </c>
      <c r="F167" s="827">
        <f ca="1">IFERROR(IF(COUNTA($D$37:$D167)=1,"",OFFSET($F165,-COUNTA($D$37:$D167)+3,0)),"")</f>
        <v>7</v>
      </c>
      <c r="G167" s="812"/>
      <c r="H167" s="812">
        <f t="shared" ca="1" si="18"/>
        <v>21</v>
      </c>
      <c r="I167" s="828" t="str">
        <f t="shared" ca="1" si="22"/>
        <v/>
      </c>
      <c r="J167" s="828" t="str">
        <f t="shared" ca="1" si="23"/>
        <v/>
      </c>
      <c r="K167" s="815" t="str">
        <f t="shared" ca="1" si="24"/>
        <v/>
      </c>
      <c r="L167" s="818">
        <f ca="1">IFERROR(CHOOSE(E167,'Impact Indicators - Section B '!$K$7,'Impact Indicators - Section B '!$O$7,'Impact Indicators - Section B '!$S$7,'Impact Indicators - Section B '!$W$7),"")</f>
        <v>2023</v>
      </c>
      <c r="M167" s="829" t="str">
        <f t="shared" ca="1" si="25"/>
        <v/>
      </c>
      <c r="N167" s="818" t="str">
        <f t="shared" ca="1" si="26"/>
        <v/>
      </c>
      <c r="O167" s="812" t="str">
        <f ca="1">IFERROR(IF(COUNTA($D$37:$D167)=1,"",OFFSET($C165,-COUNTA($D$37:$D167)+3,0)),"")</f>
        <v>a1H3p00000848ZIEAY</v>
      </c>
      <c r="P167" s="812">
        <f t="shared" si="19"/>
        <v>0</v>
      </c>
      <c r="Q167" s="812"/>
      <c r="R167" s="812"/>
      <c r="S167" s="812"/>
      <c r="T167" s="812" t="b">
        <f t="shared" ca="1" si="27"/>
        <v>0</v>
      </c>
    </row>
    <row r="168" spans="1:20" x14ac:dyDescent="0.35">
      <c r="A168" s="812" t="b">
        <f t="shared" ca="1" si="20"/>
        <v>0</v>
      </c>
      <c r="B168" s="826"/>
      <c r="C168" s="825" t="str">
        <f t="shared" ca="1" si="21"/>
        <v>a1H3p00000848ZXEAY</v>
      </c>
      <c r="D168" s="812"/>
      <c r="E168" s="812">
        <f t="shared" ref="E168:E219" ca="1" si="28">COUNTIF(F163:F168,F168)</f>
        <v>3</v>
      </c>
      <c r="F168" s="827">
        <f ca="1">IFERROR(IF(COUNTA($D$37:$D168)=1,"",OFFSET($F166,-COUNTA($D$37:$D168)+3,0)),"")</f>
        <v>7</v>
      </c>
      <c r="G168" s="812"/>
      <c r="H168" s="812">
        <f t="shared" ref="H168:H219" ca="1" si="29">IF(F168=1,9,IF(E167=MAX(E166:E168),H166+2,H167))</f>
        <v>21</v>
      </c>
      <c r="I168" s="828" t="str">
        <f t="shared" ca="1" si="22"/>
        <v/>
      </c>
      <c r="J168" s="828" t="str">
        <f t="shared" ca="1" si="23"/>
        <v/>
      </c>
      <c r="K168" s="815" t="str">
        <f t="shared" ca="1" si="24"/>
        <v/>
      </c>
      <c r="L168" s="818">
        <f ca="1">IFERROR(CHOOSE(E168,'Impact Indicators - Section B '!$K$7,'Impact Indicators - Section B '!$O$7,'Impact Indicators - Section B '!$S$7,'Impact Indicators - Section B '!$W$7),"")</f>
        <v>2024</v>
      </c>
      <c r="M168" s="829" t="str">
        <f t="shared" ca="1" si="25"/>
        <v/>
      </c>
      <c r="N168" s="818" t="str">
        <f t="shared" ca="1" si="26"/>
        <v/>
      </c>
      <c r="O168" s="812" t="str">
        <f ca="1">IFERROR(IF(COUNTA($D$37:$D168)=1,"",OFFSET($C166,-COUNTA($D$37:$D168)+3,0)),"")</f>
        <v>a1H3p00000848ZXEAY</v>
      </c>
      <c r="P168" s="812">
        <f t="shared" ref="P168:P219" si="30">IF(NOT(_xlfn.ISFORMULA(I168)),P167+1,0)</f>
        <v>0</v>
      </c>
      <c r="Q168" s="812"/>
      <c r="R168" s="812"/>
      <c r="S168" s="812"/>
      <c r="T168" s="812" t="b">
        <f t="shared" ca="1" si="27"/>
        <v>0</v>
      </c>
    </row>
    <row r="169" spans="1:20" x14ac:dyDescent="0.35">
      <c r="A169" s="812" t="b">
        <f t="shared" ca="1" si="20"/>
        <v>0</v>
      </c>
      <c r="B169" s="826"/>
      <c r="C169" s="825" t="str">
        <f t="shared" ca="1" si="21"/>
        <v>a1H3p00000848ZmEAI</v>
      </c>
      <c r="D169" s="812"/>
      <c r="E169" s="812">
        <f t="shared" ca="1" si="28"/>
        <v>4</v>
      </c>
      <c r="F169" s="827">
        <f ca="1">IFERROR(IF(COUNTA($D$37:$D169)=1,"",OFFSET($F167,-COUNTA($D$37:$D169)+3,0)),"")</f>
        <v>7</v>
      </c>
      <c r="G169" s="812"/>
      <c r="H169" s="812">
        <f t="shared" ca="1" si="29"/>
        <v>21</v>
      </c>
      <c r="I169" s="828" t="str">
        <f t="shared" ca="1" si="22"/>
        <v/>
      </c>
      <c r="J169" s="828" t="str">
        <f t="shared" ca="1" si="23"/>
        <v/>
      </c>
      <c r="K169" s="815" t="str">
        <f t="shared" ca="1" si="24"/>
        <v/>
      </c>
      <c r="L169" s="818" t="str">
        <f ca="1">IFERROR(CHOOSE(E169,'Impact Indicators - Section B '!$K$7,'Impact Indicators - Section B '!$O$7,'Impact Indicators - Section B '!$S$7,'Impact Indicators - Section B '!$W$7),"")</f>
        <v/>
      </c>
      <c r="M169" s="829" t="str">
        <f t="shared" ca="1" si="25"/>
        <v/>
      </c>
      <c r="N169" s="818" t="str">
        <f t="shared" ca="1" si="26"/>
        <v/>
      </c>
      <c r="O169" s="812" t="str">
        <f ca="1">IFERROR(IF(COUNTA($D$37:$D169)=1,"",OFFSET($C167,-COUNTA($D$37:$D169)+3,0)),"")</f>
        <v>a1H3p00000848ZmEAI</v>
      </c>
      <c r="P169" s="812">
        <f t="shared" si="30"/>
        <v>0</v>
      </c>
      <c r="Q169" s="812"/>
      <c r="R169" s="812"/>
      <c r="S169" s="812"/>
      <c r="T169" s="812" t="b">
        <f t="shared" ca="1" si="27"/>
        <v>0</v>
      </c>
    </row>
    <row r="170" spans="1:20" x14ac:dyDescent="0.35">
      <c r="A170" s="812" t="b">
        <f t="shared" ca="1" si="20"/>
        <v>0</v>
      </c>
      <c r="B170" s="826"/>
      <c r="C170" s="825" t="str">
        <f t="shared" ca="1" si="21"/>
        <v>a1H3p00000848a1EAA</v>
      </c>
      <c r="D170" s="812"/>
      <c r="E170" s="812">
        <f t="shared" ca="1" si="28"/>
        <v>5</v>
      </c>
      <c r="F170" s="827">
        <f ca="1">IFERROR(IF(COUNTA($D$37:$D170)=1,"",OFFSET($F168,-COUNTA($D$37:$D170)+3,0)),"")</f>
        <v>7</v>
      </c>
      <c r="G170" s="812"/>
      <c r="H170" s="812">
        <f t="shared" ca="1" si="29"/>
        <v>21</v>
      </c>
      <c r="I170" s="828" t="str">
        <f t="shared" ca="1" si="22"/>
        <v/>
      </c>
      <c r="J170" s="828" t="str">
        <f t="shared" ca="1" si="23"/>
        <v/>
      </c>
      <c r="K170" s="815" t="str">
        <f t="shared" ca="1" si="24"/>
        <v/>
      </c>
      <c r="L170" s="818" t="str">
        <f ca="1">IFERROR(CHOOSE(E170,'Impact Indicators - Section B '!$K$7,'Impact Indicators - Section B '!$O$7,'Impact Indicators - Section B '!$S$7,'Impact Indicators - Section B '!$W$7),"")</f>
        <v/>
      </c>
      <c r="M170" s="829" t="str">
        <f t="shared" ca="1" si="25"/>
        <v/>
      </c>
      <c r="N170" s="818" t="str">
        <f t="shared" ca="1" si="26"/>
        <v/>
      </c>
      <c r="O170" s="812" t="str">
        <f ca="1">IFERROR(IF(COUNTA($D$37:$D170)=1,"",OFFSET($C168,-COUNTA($D$37:$D170)+3,0)),"")</f>
        <v>a1H3p00000848a1EAA</v>
      </c>
      <c r="P170" s="812">
        <f t="shared" si="30"/>
        <v>0</v>
      </c>
      <c r="Q170" s="812"/>
      <c r="R170" s="812"/>
      <c r="S170" s="812"/>
      <c r="T170" s="812" t="b">
        <f t="shared" ca="1" si="27"/>
        <v>0</v>
      </c>
    </row>
    <row r="171" spans="1:20" x14ac:dyDescent="0.35">
      <c r="A171" s="812" t="b">
        <f t="shared" ca="1" si="20"/>
        <v>0</v>
      </c>
      <c r="B171" s="826"/>
      <c r="C171" s="825" t="str">
        <f t="shared" ca="1" si="21"/>
        <v>a1H3p00000848aGEAQ</v>
      </c>
      <c r="D171" s="812"/>
      <c r="E171" s="812">
        <f t="shared" ca="1" si="28"/>
        <v>6</v>
      </c>
      <c r="F171" s="827">
        <f ca="1">IFERROR(IF(COUNTA($D$37:$D171)=1,"",OFFSET($F169,-COUNTA($D$37:$D171)+3,0)),"")</f>
        <v>7</v>
      </c>
      <c r="G171" s="812"/>
      <c r="H171" s="812">
        <f t="shared" ca="1" si="29"/>
        <v>21</v>
      </c>
      <c r="I171" s="828" t="str">
        <f t="shared" ca="1" si="22"/>
        <v/>
      </c>
      <c r="J171" s="828" t="str">
        <f t="shared" ca="1" si="23"/>
        <v/>
      </c>
      <c r="K171" s="815" t="str">
        <f t="shared" ca="1" si="24"/>
        <v/>
      </c>
      <c r="L171" s="818" t="str">
        <f ca="1">IFERROR(CHOOSE(E171,'Impact Indicators - Section B '!$K$7,'Impact Indicators - Section B '!$O$7,'Impact Indicators - Section B '!$S$7,'Impact Indicators - Section B '!$W$7),"")</f>
        <v/>
      </c>
      <c r="M171" s="829" t="str">
        <f t="shared" ca="1" si="25"/>
        <v/>
      </c>
      <c r="N171" s="818" t="str">
        <f t="shared" ca="1" si="26"/>
        <v/>
      </c>
      <c r="O171" s="812" t="str">
        <f ca="1">IFERROR(IF(COUNTA($D$37:$D171)=1,"",OFFSET($C169,-COUNTA($D$37:$D171)+3,0)),"")</f>
        <v>a1H3p00000848aGEAQ</v>
      </c>
      <c r="P171" s="812">
        <f t="shared" si="30"/>
        <v>0</v>
      </c>
      <c r="Q171" s="812"/>
      <c r="R171" s="812"/>
      <c r="S171" s="812"/>
      <c r="T171" s="812" t="b">
        <f t="shared" ca="1" si="27"/>
        <v>0</v>
      </c>
    </row>
    <row r="172" spans="1:20" x14ac:dyDescent="0.35">
      <c r="A172" s="812" t="b">
        <f t="shared" ca="1" si="20"/>
        <v>0</v>
      </c>
      <c r="B172" s="826"/>
      <c r="C172" s="825" t="str">
        <f t="shared" ca="1" si="21"/>
        <v>a1H3p00000848Z4EAI</v>
      </c>
      <c r="D172" s="812"/>
      <c r="E172" s="812">
        <f t="shared" ca="1" si="28"/>
        <v>1</v>
      </c>
      <c r="F172" s="827">
        <f ca="1">IFERROR(IF(COUNTA($D$37:$D172)=1,"",OFFSET($F170,-COUNTA($D$37:$D172)+3,0)),"")</f>
        <v>8</v>
      </c>
      <c r="G172" s="812"/>
      <c r="H172" s="812">
        <f t="shared" ca="1" si="29"/>
        <v>23</v>
      </c>
      <c r="I172" s="828" t="str">
        <f t="shared" ca="1" si="22"/>
        <v/>
      </c>
      <c r="J172" s="828" t="str">
        <f t="shared" ca="1" si="23"/>
        <v/>
      </c>
      <c r="K172" s="815" t="str">
        <f t="shared" ca="1" si="24"/>
        <v/>
      </c>
      <c r="L172" s="818">
        <f ca="1">IFERROR(CHOOSE(E172,'Impact Indicators - Section B '!$K$7,'Impact Indicators - Section B '!$O$7,'Impact Indicators - Section B '!$S$7,'Impact Indicators - Section B '!$W$7),"")</f>
        <v>2022</v>
      </c>
      <c r="M172" s="829" t="str">
        <f t="shared" ca="1" si="25"/>
        <v/>
      </c>
      <c r="N172" s="818" t="str">
        <f t="shared" ca="1" si="26"/>
        <v/>
      </c>
      <c r="O172" s="812" t="str">
        <f ca="1">IFERROR(IF(COUNTA($D$37:$D172)=1,"",OFFSET($C170,-COUNTA($D$37:$D172)+3,0)),"")</f>
        <v>a1H3p00000848Z4EAI</v>
      </c>
      <c r="P172" s="812">
        <f t="shared" si="30"/>
        <v>0</v>
      </c>
      <c r="Q172" s="812"/>
      <c r="R172" s="812"/>
      <c r="S172" s="812"/>
      <c r="T172" s="812" t="b">
        <f t="shared" ca="1" si="27"/>
        <v>0</v>
      </c>
    </row>
    <row r="173" spans="1:20" x14ac:dyDescent="0.35">
      <c r="A173" s="812" t="b">
        <f t="shared" ca="1" si="20"/>
        <v>0</v>
      </c>
      <c r="B173" s="826"/>
      <c r="C173" s="825" t="str">
        <f t="shared" ca="1" si="21"/>
        <v>a1H3p00000848ZJEAY</v>
      </c>
      <c r="D173" s="812"/>
      <c r="E173" s="812">
        <f t="shared" ca="1" si="28"/>
        <v>2</v>
      </c>
      <c r="F173" s="827">
        <f ca="1">IFERROR(IF(COUNTA($D$37:$D173)=1,"",OFFSET($F171,-COUNTA($D$37:$D173)+3,0)),"")</f>
        <v>8</v>
      </c>
      <c r="G173" s="812"/>
      <c r="H173" s="812">
        <f t="shared" ca="1" si="29"/>
        <v>23</v>
      </c>
      <c r="I173" s="828" t="str">
        <f t="shared" ca="1" si="22"/>
        <v/>
      </c>
      <c r="J173" s="828" t="str">
        <f t="shared" ca="1" si="23"/>
        <v/>
      </c>
      <c r="K173" s="815" t="str">
        <f t="shared" ca="1" si="24"/>
        <v/>
      </c>
      <c r="L173" s="818">
        <f ca="1">IFERROR(CHOOSE(E173,'Impact Indicators - Section B '!$K$7,'Impact Indicators - Section B '!$O$7,'Impact Indicators - Section B '!$S$7,'Impact Indicators - Section B '!$W$7),"")</f>
        <v>2023</v>
      </c>
      <c r="M173" s="829" t="str">
        <f t="shared" ca="1" si="25"/>
        <v/>
      </c>
      <c r="N173" s="818" t="str">
        <f t="shared" ca="1" si="26"/>
        <v/>
      </c>
      <c r="O173" s="812" t="str">
        <f ca="1">IFERROR(IF(COUNTA($D$37:$D173)=1,"",OFFSET($C171,-COUNTA($D$37:$D173)+3,0)),"")</f>
        <v>a1H3p00000848ZJEAY</v>
      </c>
      <c r="P173" s="812">
        <f t="shared" si="30"/>
        <v>0</v>
      </c>
      <c r="Q173" s="812"/>
      <c r="R173" s="812"/>
      <c r="S173" s="812"/>
      <c r="T173" s="812" t="b">
        <f t="shared" ca="1" si="27"/>
        <v>0</v>
      </c>
    </row>
    <row r="174" spans="1:20" x14ac:dyDescent="0.35">
      <c r="A174" s="812" t="b">
        <f t="shared" ca="1" si="20"/>
        <v>0</v>
      </c>
      <c r="B174" s="826"/>
      <c r="C174" s="825" t="str">
        <f t="shared" ca="1" si="21"/>
        <v>a1H3p00000848ZYEAY</v>
      </c>
      <c r="D174" s="812"/>
      <c r="E174" s="812">
        <f t="shared" ca="1" si="28"/>
        <v>3</v>
      </c>
      <c r="F174" s="827">
        <f ca="1">IFERROR(IF(COUNTA($D$37:$D174)=1,"",OFFSET($F172,-COUNTA($D$37:$D174)+3,0)),"")</f>
        <v>8</v>
      </c>
      <c r="G174" s="812"/>
      <c r="H174" s="812">
        <f t="shared" ca="1" si="29"/>
        <v>23</v>
      </c>
      <c r="I174" s="828" t="str">
        <f t="shared" ca="1" si="22"/>
        <v/>
      </c>
      <c r="J174" s="828" t="str">
        <f t="shared" ca="1" si="23"/>
        <v/>
      </c>
      <c r="K174" s="815" t="str">
        <f t="shared" ca="1" si="24"/>
        <v/>
      </c>
      <c r="L174" s="818">
        <f ca="1">IFERROR(CHOOSE(E174,'Impact Indicators - Section B '!$K$7,'Impact Indicators - Section B '!$O$7,'Impact Indicators - Section B '!$S$7,'Impact Indicators - Section B '!$W$7),"")</f>
        <v>2024</v>
      </c>
      <c r="M174" s="829" t="str">
        <f t="shared" ca="1" si="25"/>
        <v/>
      </c>
      <c r="N174" s="818" t="str">
        <f t="shared" ca="1" si="26"/>
        <v/>
      </c>
      <c r="O174" s="812" t="str">
        <f ca="1">IFERROR(IF(COUNTA($D$37:$D174)=1,"",OFFSET($C172,-COUNTA($D$37:$D174)+3,0)),"")</f>
        <v>a1H3p00000848ZYEAY</v>
      </c>
      <c r="P174" s="812">
        <f t="shared" si="30"/>
        <v>0</v>
      </c>
      <c r="Q174" s="812"/>
      <c r="R174" s="812"/>
      <c r="S174" s="812"/>
      <c r="T174" s="812" t="b">
        <f t="shared" ca="1" si="27"/>
        <v>0</v>
      </c>
    </row>
    <row r="175" spans="1:20" x14ac:dyDescent="0.35">
      <c r="A175" s="812" t="b">
        <f t="shared" ca="1" si="20"/>
        <v>0</v>
      </c>
      <c r="B175" s="826"/>
      <c r="C175" s="825" t="str">
        <f t="shared" ca="1" si="21"/>
        <v>a1H3p00000848ZnEAI</v>
      </c>
      <c r="D175" s="812"/>
      <c r="E175" s="812">
        <f t="shared" ca="1" si="28"/>
        <v>4</v>
      </c>
      <c r="F175" s="827">
        <f ca="1">IFERROR(IF(COUNTA($D$37:$D175)=1,"",OFFSET($F173,-COUNTA($D$37:$D175)+3,0)),"")</f>
        <v>8</v>
      </c>
      <c r="G175" s="812"/>
      <c r="H175" s="812">
        <f t="shared" ca="1" si="29"/>
        <v>23</v>
      </c>
      <c r="I175" s="828" t="str">
        <f t="shared" ca="1" si="22"/>
        <v/>
      </c>
      <c r="J175" s="828" t="str">
        <f t="shared" ca="1" si="23"/>
        <v/>
      </c>
      <c r="K175" s="815" t="str">
        <f t="shared" ca="1" si="24"/>
        <v/>
      </c>
      <c r="L175" s="818" t="str">
        <f ca="1">IFERROR(CHOOSE(E175,'Impact Indicators - Section B '!$K$7,'Impact Indicators - Section B '!$O$7,'Impact Indicators - Section B '!$S$7,'Impact Indicators - Section B '!$W$7),"")</f>
        <v/>
      </c>
      <c r="M175" s="829" t="str">
        <f t="shared" ca="1" si="25"/>
        <v/>
      </c>
      <c r="N175" s="818" t="str">
        <f t="shared" ca="1" si="26"/>
        <v/>
      </c>
      <c r="O175" s="812" t="str">
        <f ca="1">IFERROR(IF(COUNTA($D$37:$D175)=1,"",OFFSET($C173,-COUNTA($D$37:$D175)+3,0)),"")</f>
        <v>a1H3p00000848ZnEAI</v>
      </c>
      <c r="P175" s="812">
        <f t="shared" si="30"/>
        <v>0</v>
      </c>
      <c r="Q175" s="812"/>
      <c r="R175" s="812"/>
      <c r="S175" s="812"/>
      <c r="T175" s="812" t="b">
        <f t="shared" ca="1" si="27"/>
        <v>0</v>
      </c>
    </row>
    <row r="176" spans="1:20" x14ac:dyDescent="0.35">
      <c r="A176" s="812" t="b">
        <f t="shared" ca="1" si="20"/>
        <v>0</v>
      </c>
      <c r="B176" s="826"/>
      <c r="C176" s="825" t="str">
        <f t="shared" ca="1" si="21"/>
        <v>a1H3p00000848a2EAA</v>
      </c>
      <c r="D176" s="812"/>
      <c r="E176" s="812">
        <f t="shared" ca="1" si="28"/>
        <v>5</v>
      </c>
      <c r="F176" s="827">
        <f ca="1">IFERROR(IF(COUNTA($D$37:$D176)=1,"",OFFSET($F174,-COUNTA($D$37:$D176)+3,0)),"")</f>
        <v>8</v>
      </c>
      <c r="G176" s="812"/>
      <c r="H176" s="812">
        <f t="shared" ca="1" si="29"/>
        <v>23</v>
      </c>
      <c r="I176" s="828" t="str">
        <f t="shared" ca="1" si="22"/>
        <v/>
      </c>
      <c r="J176" s="828" t="str">
        <f t="shared" ca="1" si="23"/>
        <v/>
      </c>
      <c r="K176" s="815" t="str">
        <f t="shared" ca="1" si="24"/>
        <v/>
      </c>
      <c r="L176" s="818" t="str">
        <f ca="1">IFERROR(CHOOSE(E176,'Impact Indicators - Section B '!$K$7,'Impact Indicators - Section B '!$O$7,'Impact Indicators - Section B '!$S$7,'Impact Indicators - Section B '!$W$7),"")</f>
        <v/>
      </c>
      <c r="M176" s="829" t="str">
        <f t="shared" ca="1" si="25"/>
        <v/>
      </c>
      <c r="N176" s="818" t="str">
        <f t="shared" ca="1" si="26"/>
        <v/>
      </c>
      <c r="O176" s="812" t="str">
        <f ca="1">IFERROR(IF(COUNTA($D$37:$D176)=1,"",OFFSET($C174,-COUNTA($D$37:$D176)+3,0)),"")</f>
        <v>a1H3p00000848a2EAA</v>
      </c>
      <c r="P176" s="812">
        <f t="shared" si="30"/>
        <v>0</v>
      </c>
      <c r="Q176" s="812"/>
      <c r="R176" s="812"/>
      <c r="S176" s="812"/>
      <c r="T176" s="812" t="b">
        <f t="shared" ca="1" si="27"/>
        <v>0</v>
      </c>
    </row>
    <row r="177" spans="1:20" x14ac:dyDescent="0.35">
      <c r="A177" s="812" t="b">
        <f t="shared" ca="1" si="20"/>
        <v>0</v>
      </c>
      <c r="B177" s="826"/>
      <c r="C177" s="825" t="str">
        <f t="shared" ca="1" si="21"/>
        <v>a1H3p00000848aHEAQ</v>
      </c>
      <c r="D177" s="812"/>
      <c r="E177" s="812">
        <f t="shared" ca="1" si="28"/>
        <v>6</v>
      </c>
      <c r="F177" s="827">
        <f ca="1">IFERROR(IF(COUNTA($D$37:$D177)=1,"",OFFSET($F175,-COUNTA($D$37:$D177)+3,0)),"")</f>
        <v>8</v>
      </c>
      <c r="G177" s="812"/>
      <c r="H177" s="812">
        <f t="shared" ca="1" si="29"/>
        <v>23</v>
      </c>
      <c r="I177" s="828" t="str">
        <f t="shared" ca="1" si="22"/>
        <v/>
      </c>
      <c r="J177" s="828" t="str">
        <f t="shared" ca="1" si="23"/>
        <v/>
      </c>
      <c r="K177" s="815" t="str">
        <f t="shared" ca="1" si="24"/>
        <v/>
      </c>
      <c r="L177" s="818" t="str">
        <f ca="1">IFERROR(CHOOSE(E177,'Impact Indicators - Section B '!$K$7,'Impact Indicators - Section B '!$O$7,'Impact Indicators - Section B '!$S$7,'Impact Indicators - Section B '!$W$7),"")</f>
        <v/>
      </c>
      <c r="M177" s="829" t="str">
        <f t="shared" ca="1" si="25"/>
        <v/>
      </c>
      <c r="N177" s="818" t="str">
        <f t="shared" ca="1" si="26"/>
        <v/>
      </c>
      <c r="O177" s="812" t="str">
        <f ca="1">IFERROR(IF(COUNTA($D$37:$D177)=1,"",OFFSET($C175,-COUNTA($D$37:$D177)+3,0)),"")</f>
        <v>a1H3p00000848aHEAQ</v>
      </c>
      <c r="P177" s="812">
        <f t="shared" si="30"/>
        <v>0</v>
      </c>
      <c r="Q177" s="812"/>
      <c r="R177" s="812"/>
      <c r="S177" s="812"/>
      <c r="T177" s="812" t="b">
        <f t="shared" ca="1" si="27"/>
        <v>0</v>
      </c>
    </row>
    <row r="178" spans="1:20" x14ac:dyDescent="0.35">
      <c r="A178" s="812" t="b">
        <f t="shared" ca="1" si="20"/>
        <v>0</v>
      </c>
      <c r="B178" s="826"/>
      <c r="C178" s="825" t="str">
        <f t="shared" ca="1" si="21"/>
        <v>a1H3p00000848Z5EAI</v>
      </c>
      <c r="D178" s="812"/>
      <c r="E178" s="812">
        <f t="shared" ca="1" si="28"/>
        <v>1</v>
      </c>
      <c r="F178" s="827">
        <f ca="1">IFERROR(IF(COUNTA($D$37:$D178)=1,"",OFFSET($F176,-COUNTA($D$37:$D178)+3,0)),"")</f>
        <v>9</v>
      </c>
      <c r="G178" s="812"/>
      <c r="H178" s="812">
        <f t="shared" ca="1" si="29"/>
        <v>25</v>
      </c>
      <c r="I178" s="828" t="str">
        <f t="shared" ca="1" si="22"/>
        <v/>
      </c>
      <c r="J178" s="828" t="str">
        <f t="shared" ca="1" si="23"/>
        <v/>
      </c>
      <c r="K178" s="815" t="str">
        <f t="shared" ca="1" si="24"/>
        <v/>
      </c>
      <c r="L178" s="818">
        <f ca="1">IFERROR(CHOOSE(E178,'Impact Indicators - Section B '!$K$7,'Impact Indicators - Section B '!$O$7,'Impact Indicators - Section B '!$S$7,'Impact Indicators - Section B '!$W$7),"")</f>
        <v>2022</v>
      </c>
      <c r="M178" s="829" t="str">
        <f t="shared" ca="1" si="25"/>
        <v/>
      </c>
      <c r="N178" s="818" t="str">
        <f t="shared" ca="1" si="26"/>
        <v/>
      </c>
      <c r="O178" s="812" t="str">
        <f ca="1">IFERROR(IF(COUNTA($D$37:$D178)=1,"",OFFSET($C176,-COUNTA($D$37:$D178)+3,0)),"")</f>
        <v>a1H3p00000848Z5EAI</v>
      </c>
      <c r="P178" s="812">
        <f t="shared" si="30"/>
        <v>0</v>
      </c>
      <c r="Q178" s="812"/>
      <c r="R178" s="812"/>
      <c r="S178" s="812"/>
      <c r="T178" s="812" t="b">
        <f t="shared" ca="1" si="27"/>
        <v>0</v>
      </c>
    </row>
    <row r="179" spans="1:20" x14ac:dyDescent="0.35">
      <c r="A179" s="812" t="b">
        <f t="shared" ca="1" si="20"/>
        <v>0</v>
      </c>
      <c r="B179" s="826"/>
      <c r="C179" s="825" t="str">
        <f t="shared" ca="1" si="21"/>
        <v>a1H3p00000848ZKEAY</v>
      </c>
      <c r="D179" s="812"/>
      <c r="E179" s="812">
        <f t="shared" ca="1" si="28"/>
        <v>2</v>
      </c>
      <c r="F179" s="827">
        <f ca="1">IFERROR(IF(COUNTA($D$37:$D179)=1,"",OFFSET($F177,-COUNTA($D$37:$D179)+3,0)),"")</f>
        <v>9</v>
      </c>
      <c r="G179" s="812"/>
      <c r="H179" s="812">
        <f t="shared" ca="1" si="29"/>
        <v>25</v>
      </c>
      <c r="I179" s="828" t="str">
        <f t="shared" ca="1" si="22"/>
        <v/>
      </c>
      <c r="J179" s="828" t="str">
        <f t="shared" ca="1" si="23"/>
        <v/>
      </c>
      <c r="K179" s="815" t="str">
        <f t="shared" ca="1" si="24"/>
        <v/>
      </c>
      <c r="L179" s="818">
        <f ca="1">IFERROR(CHOOSE(E179,'Impact Indicators - Section B '!$K$7,'Impact Indicators - Section B '!$O$7,'Impact Indicators - Section B '!$S$7,'Impact Indicators - Section B '!$W$7),"")</f>
        <v>2023</v>
      </c>
      <c r="M179" s="829" t="str">
        <f t="shared" ca="1" si="25"/>
        <v/>
      </c>
      <c r="N179" s="818" t="str">
        <f t="shared" ca="1" si="26"/>
        <v/>
      </c>
      <c r="O179" s="812" t="str">
        <f ca="1">IFERROR(IF(COUNTA($D$37:$D179)=1,"",OFFSET($C177,-COUNTA($D$37:$D179)+3,0)),"")</f>
        <v>a1H3p00000848ZKEAY</v>
      </c>
      <c r="P179" s="812">
        <f t="shared" si="30"/>
        <v>0</v>
      </c>
      <c r="Q179" s="812"/>
      <c r="R179" s="812"/>
      <c r="S179" s="812"/>
      <c r="T179" s="812" t="b">
        <f t="shared" ca="1" si="27"/>
        <v>0</v>
      </c>
    </row>
    <row r="180" spans="1:20" x14ac:dyDescent="0.35">
      <c r="A180" s="812" t="b">
        <f t="shared" ca="1" si="20"/>
        <v>0</v>
      </c>
      <c r="B180" s="826"/>
      <c r="C180" s="825" t="str">
        <f t="shared" ca="1" si="21"/>
        <v>a1H3p00000848ZZEAY</v>
      </c>
      <c r="D180" s="812"/>
      <c r="E180" s="812">
        <f t="shared" ca="1" si="28"/>
        <v>3</v>
      </c>
      <c r="F180" s="827">
        <f ca="1">IFERROR(IF(COUNTA($D$37:$D180)=1,"",OFFSET($F178,-COUNTA($D$37:$D180)+3,0)),"")</f>
        <v>9</v>
      </c>
      <c r="G180" s="812"/>
      <c r="H180" s="812">
        <f t="shared" ca="1" si="29"/>
        <v>25</v>
      </c>
      <c r="I180" s="828" t="str">
        <f t="shared" ca="1" si="22"/>
        <v/>
      </c>
      <c r="J180" s="828" t="str">
        <f t="shared" ca="1" si="23"/>
        <v/>
      </c>
      <c r="K180" s="815" t="str">
        <f t="shared" ca="1" si="24"/>
        <v/>
      </c>
      <c r="L180" s="818">
        <f ca="1">IFERROR(CHOOSE(E180,'Impact Indicators - Section B '!$K$7,'Impact Indicators - Section B '!$O$7,'Impact Indicators - Section B '!$S$7,'Impact Indicators - Section B '!$W$7),"")</f>
        <v>2024</v>
      </c>
      <c r="M180" s="829" t="str">
        <f t="shared" ca="1" si="25"/>
        <v/>
      </c>
      <c r="N180" s="818" t="str">
        <f t="shared" ca="1" si="26"/>
        <v/>
      </c>
      <c r="O180" s="812" t="str">
        <f ca="1">IFERROR(IF(COUNTA($D$37:$D180)=1,"",OFFSET($C178,-COUNTA($D$37:$D180)+3,0)),"")</f>
        <v>a1H3p00000848ZZEAY</v>
      </c>
      <c r="P180" s="812">
        <f t="shared" si="30"/>
        <v>0</v>
      </c>
      <c r="Q180" s="812"/>
      <c r="R180" s="812"/>
      <c r="S180" s="812"/>
      <c r="T180" s="812" t="b">
        <f t="shared" ca="1" si="27"/>
        <v>0</v>
      </c>
    </row>
    <row r="181" spans="1:20" x14ac:dyDescent="0.35">
      <c r="A181" s="812" t="b">
        <f t="shared" ca="1" si="20"/>
        <v>0</v>
      </c>
      <c r="B181" s="826"/>
      <c r="C181" s="825" t="str">
        <f t="shared" ca="1" si="21"/>
        <v>a1H3p00000848ZoEAI</v>
      </c>
      <c r="D181" s="812"/>
      <c r="E181" s="812">
        <f t="shared" ca="1" si="28"/>
        <v>4</v>
      </c>
      <c r="F181" s="827">
        <f ca="1">IFERROR(IF(COUNTA($D$37:$D181)=1,"",OFFSET($F179,-COUNTA($D$37:$D181)+3,0)),"")</f>
        <v>9</v>
      </c>
      <c r="G181" s="812"/>
      <c r="H181" s="812">
        <f t="shared" ca="1" si="29"/>
        <v>25</v>
      </c>
      <c r="I181" s="828" t="str">
        <f t="shared" ca="1" si="22"/>
        <v/>
      </c>
      <c r="J181" s="828" t="str">
        <f t="shared" ca="1" si="23"/>
        <v/>
      </c>
      <c r="K181" s="815" t="str">
        <f t="shared" ca="1" si="24"/>
        <v/>
      </c>
      <c r="L181" s="818" t="str">
        <f ca="1">IFERROR(CHOOSE(E181,'Impact Indicators - Section B '!$K$7,'Impact Indicators - Section B '!$O$7,'Impact Indicators - Section B '!$S$7,'Impact Indicators - Section B '!$W$7),"")</f>
        <v/>
      </c>
      <c r="M181" s="829" t="str">
        <f t="shared" ca="1" si="25"/>
        <v/>
      </c>
      <c r="N181" s="818" t="str">
        <f t="shared" ca="1" si="26"/>
        <v/>
      </c>
      <c r="O181" s="812" t="str">
        <f ca="1">IFERROR(IF(COUNTA($D$37:$D181)=1,"",OFFSET($C179,-COUNTA($D$37:$D181)+3,0)),"")</f>
        <v>a1H3p00000848ZoEAI</v>
      </c>
      <c r="P181" s="812">
        <f t="shared" si="30"/>
        <v>0</v>
      </c>
      <c r="Q181" s="812"/>
      <c r="R181" s="812"/>
      <c r="S181" s="812"/>
      <c r="T181" s="812" t="b">
        <f t="shared" ca="1" si="27"/>
        <v>0</v>
      </c>
    </row>
    <row r="182" spans="1:20" x14ac:dyDescent="0.35">
      <c r="A182" s="812" t="b">
        <f t="shared" ca="1" si="20"/>
        <v>0</v>
      </c>
      <c r="B182" s="826"/>
      <c r="C182" s="825" t="str">
        <f t="shared" ca="1" si="21"/>
        <v>a1H3p00000848a3EAA</v>
      </c>
      <c r="D182" s="812"/>
      <c r="E182" s="812">
        <f t="shared" ca="1" si="28"/>
        <v>5</v>
      </c>
      <c r="F182" s="827">
        <f ca="1">IFERROR(IF(COUNTA($D$37:$D182)=1,"",OFFSET($F180,-COUNTA($D$37:$D182)+3,0)),"")</f>
        <v>9</v>
      </c>
      <c r="G182" s="812"/>
      <c r="H182" s="812">
        <f t="shared" ca="1" si="29"/>
        <v>25</v>
      </c>
      <c r="I182" s="828" t="str">
        <f t="shared" ca="1" si="22"/>
        <v/>
      </c>
      <c r="J182" s="828" t="str">
        <f t="shared" ca="1" si="23"/>
        <v/>
      </c>
      <c r="K182" s="815" t="str">
        <f t="shared" ca="1" si="24"/>
        <v/>
      </c>
      <c r="L182" s="818" t="str">
        <f ca="1">IFERROR(CHOOSE(E182,'Impact Indicators - Section B '!$K$7,'Impact Indicators - Section B '!$O$7,'Impact Indicators - Section B '!$S$7,'Impact Indicators - Section B '!$W$7),"")</f>
        <v/>
      </c>
      <c r="M182" s="829" t="str">
        <f t="shared" ca="1" si="25"/>
        <v/>
      </c>
      <c r="N182" s="818" t="str">
        <f t="shared" ca="1" si="26"/>
        <v/>
      </c>
      <c r="O182" s="812" t="str">
        <f ca="1">IFERROR(IF(COUNTA($D$37:$D182)=1,"",OFFSET($C180,-COUNTA($D$37:$D182)+3,0)),"")</f>
        <v>a1H3p00000848a3EAA</v>
      </c>
      <c r="P182" s="812">
        <f t="shared" si="30"/>
        <v>0</v>
      </c>
      <c r="Q182" s="812"/>
      <c r="R182" s="812"/>
      <c r="S182" s="812"/>
      <c r="T182" s="812" t="b">
        <f t="shared" ca="1" si="27"/>
        <v>0</v>
      </c>
    </row>
    <row r="183" spans="1:20" x14ac:dyDescent="0.35">
      <c r="A183" s="812" t="b">
        <f t="shared" ca="1" si="20"/>
        <v>0</v>
      </c>
      <c r="B183" s="826"/>
      <c r="C183" s="825" t="str">
        <f t="shared" ca="1" si="21"/>
        <v>a1H3p00000848aIEAQ</v>
      </c>
      <c r="D183" s="812"/>
      <c r="E183" s="812">
        <f t="shared" ca="1" si="28"/>
        <v>6</v>
      </c>
      <c r="F183" s="827">
        <f ca="1">IFERROR(IF(COUNTA($D$37:$D183)=1,"",OFFSET($F181,-COUNTA($D$37:$D183)+3,0)),"")</f>
        <v>9</v>
      </c>
      <c r="G183" s="812"/>
      <c r="H183" s="812">
        <f t="shared" ca="1" si="29"/>
        <v>25</v>
      </c>
      <c r="I183" s="828" t="str">
        <f t="shared" ca="1" si="22"/>
        <v/>
      </c>
      <c r="J183" s="828" t="str">
        <f t="shared" ca="1" si="23"/>
        <v/>
      </c>
      <c r="K183" s="815" t="str">
        <f t="shared" ca="1" si="24"/>
        <v/>
      </c>
      <c r="L183" s="818" t="str">
        <f ca="1">IFERROR(CHOOSE(E183,'Impact Indicators - Section B '!$K$7,'Impact Indicators - Section B '!$O$7,'Impact Indicators - Section B '!$S$7,'Impact Indicators - Section B '!$W$7),"")</f>
        <v/>
      </c>
      <c r="M183" s="829" t="str">
        <f t="shared" ca="1" si="25"/>
        <v/>
      </c>
      <c r="N183" s="818" t="str">
        <f t="shared" ca="1" si="26"/>
        <v/>
      </c>
      <c r="O183" s="812" t="str">
        <f ca="1">IFERROR(IF(COUNTA($D$37:$D183)=1,"",OFFSET($C181,-COUNTA($D$37:$D183)+3,0)),"")</f>
        <v>a1H3p00000848aIEAQ</v>
      </c>
      <c r="P183" s="812">
        <f t="shared" si="30"/>
        <v>0</v>
      </c>
      <c r="Q183" s="812"/>
      <c r="R183" s="812"/>
      <c r="S183" s="812"/>
      <c r="T183" s="812" t="b">
        <f t="shared" ca="1" si="27"/>
        <v>0</v>
      </c>
    </row>
    <row r="184" spans="1:20" x14ac:dyDescent="0.35">
      <c r="A184" s="812" t="b">
        <f t="shared" ca="1" si="20"/>
        <v>0</v>
      </c>
      <c r="B184" s="826"/>
      <c r="C184" s="825" t="str">
        <f t="shared" ca="1" si="21"/>
        <v>a1H3p00000848Z6EAI</v>
      </c>
      <c r="D184" s="812"/>
      <c r="E184" s="812">
        <f t="shared" ca="1" si="28"/>
        <v>1</v>
      </c>
      <c r="F184" s="827">
        <f ca="1">IFERROR(IF(COUNTA($D$37:$D184)=1,"",OFFSET($F182,-COUNTA($D$37:$D184)+3,0)),"")</f>
        <v>10</v>
      </c>
      <c r="G184" s="812"/>
      <c r="H184" s="812">
        <f t="shared" ca="1" si="29"/>
        <v>27</v>
      </c>
      <c r="I184" s="828" t="str">
        <f t="shared" ca="1" si="22"/>
        <v/>
      </c>
      <c r="J184" s="828" t="str">
        <f t="shared" ca="1" si="23"/>
        <v/>
      </c>
      <c r="K184" s="815" t="str">
        <f t="shared" ca="1" si="24"/>
        <v/>
      </c>
      <c r="L184" s="818">
        <f ca="1">IFERROR(CHOOSE(E184,'Impact Indicators - Section B '!$K$7,'Impact Indicators - Section B '!$O$7,'Impact Indicators - Section B '!$S$7,'Impact Indicators - Section B '!$W$7),"")</f>
        <v>2022</v>
      </c>
      <c r="M184" s="829" t="str">
        <f t="shared" ca="1" si="25"/>
        <v/>
      </c>
      <c r="N184" s="818" t="str">
        <f t="shared" ca="1" si="26"/>
        <v/>
      </c>
      <c r="O184" s="812" t="str">
        <f ca="1">IFERROR(IF(COUNTA($D$37:$D184)=1,"",OFFSET($C182,-COUNTA($D$37:$D184)+3,0)),"")</f>
        <v>a1H3p00000848Z6EAI</v>
      </c>
      <c r="P184" s="812">
        <f t="shared" si="30"/>
        <v>0</v>
      </c>
      <c r="Q184" s="812"/>
      <c r="R184" s="812"/>
      <c r="S184" s="812"/>
      <c r="T184" s="812" t="b">
        <f t="shared" ca="1" si="27"/>
        <v>0</v>
      </c>
    </row>
    <row r="185" spans="1:20" x14ac:dyDescent="0.35">
      <c r="A185" s="812" t="b">
        <f t="shared" ca="1" si="20"/>
        <v>0</v>
      </c>
      <c r="B185" s="826"/>
      <c r="C185" s="825" t="str">
        <f t="shared" ca="1" si="21"/>
        <v>a1H3p00000848ZLEAY</v>
      </c>
      <c r="D185" s="812"/>
      <c r="E185" s="812">
        <f t="shared" ca="1" si="28"/>
        <v>2</v>
      </c>
      <c r="F185" s="827">
        <f ca="1">IFERROR(IF(COUNTA($D$37:$D185)=1,"",OFFSET($F183,-COUNTA($D$37:$D185)+3,0)),"")</f>
        <v>10</v>
      </c>
      <c r="G185" s="812"/>
      <c r="H185" s="812">
        <f t="shared" ca="1" si="29"/>
        <v>27</v>
      </c>
      <c r="I185" s="828" t="str">
        <f t="shared" ca="1" si="22"/>
        <v/>
      </c>
      <c r="J185" s="828" t="str">
        <f t="shared" ca="1" si="23"/>
        <v/>
      </c>
      <c r="K185" s="815" t="str">
        <f t="shared" ca="1" si="24"/>
        <v/>
      </c>
      <c r="L185" s="818">
        <f ca="1">IFERROR(CHOOSE(E185,'Impact Indicators - Section B '!$K$7,'Impact Indicators - Section B '!$O$7,'Impact Indicators - Section B '!$S$7,'Impact Indicators - Section B '!$W$7),"")</f>
        <v>2023</v>
      </c>
      <c r="M185" s="829" t="str">
        <f t="shared" ca="1" si="25"/>
        <v/>
      </c>
      <c r="N185" s="818" t="str">
        <f t="shared" ca="1" si="26"/>
        <v/>
      </c>
      <c r="O185" s="812" t="str">
        <f ca="1">IFERROR(IF(COUNTA($D$37:$D185)=1,"",OFFSET($C183,-COUNTA($D$37:$D185)+3,0)),"")</f>
        <v>a1H3p00000848ZLEAY</v>
      </c>
      <c r="P185" s="812">
        <f t="shared" si="30"/>
        <v>0</v>
      </c>
      <c r="Q185" s="812"/>
      <c r="R185" s="812"/>
      <c r="S185" s="812"/>
      <c r="T185" s="812" t="b">
        <f t="shared" ca="1" si="27"/>
        <v>0</v>
      </c>
    </row>
    <row r="186" spans="1:20" x14ac:dyDescent="0.35">
      <c r="A186" s="812" t="b">
        <f t="shared" ca="1" si="20"/>
        <v>0</v>
      </c>
      <c r="B186" s="826"/>
      <c r="C186" s="825" t="str">
        <f t="shared" ca="1" si="21"/>
        <v>a1H3p00000848ZaEAI</v>
      </c>
      <c r="D186" s="812"/>
      <c r="E186" s="812">
        <f t="shared" ca="1" si="28"/>
        <v>3</v>
      </c>
      <c r="F186" s="827">
        <f ca="1">IFERROR(IF(COUNTA($D$37:$D186)=1,"",OFFSET($F184,-COUNTA($D$37:$D186)+3,0)),"")</f>
        <v>10</v>
      </c>
      <c r="G186" s="812"/>
      <c r="H186" s="812">
        <f t="shared" ca="1" si="29"/>
        <v>27</v>
      </c>
      <c r="I186" s="828" t="str">
        <f t="shared" ca="1" si="22"/>
        <v/>
      </c>
      <c r="J186" s="828" t="str">
        <f t="shared" ca="1" si="23"/>
        <v/>
      </c>
      <c r="K186" s="815" t="str">
        <f t="shared" ca="1" si="24"/>
        <v/>
      </c>
      <c r="L186" s="818">
        <f ca="1">IFERROR(CHOOSE(E186,'Impact Indicators - Section B '!$K$7,'Impact Indicators - Section B '!$O$7,'Impact Indicators - Section B '!$S$7,'Impact Indicators - Section B '!$W$7),"")</f>
        <v>2024</v>
      </c>
      <c r="M186" s="829" t="str">
        <f t="shared" ca="1" si="25"/>
        <v/>
      </c>
      <c r="N186" s="818" t="str">
        <f t="shared" ca="1" si="26"/>
        <v/>
      </c>
      <c r="O186" s="812" t="str">
        <f ca="1">IFERROR(IF(COUNTA($D$37:$D186)=1,"",OFFSET($C184,-COUNTA($D$37:$D186)+3,0)),"")</f>
        <v>a1H3p00000848ZaEAI</v>
      </c>
      <c r="P186" s="812">
        <f t="shared" si="30"/>
        <v>0</v>
      </c>
      <c r="Q186" s="812"/>
      <c r="R186" s="812"/>
      <c r="S186" s="812"/>
      <c r="T186" s="812" t="b">
        <f t="shared" ca="1" si="27"/>
        <v>0</v>
      </c>
    </row>
    <row r="187" spans="1:20" x14ac:dyDescent="0.35">
      <c r="A187" s="812" t="b">
        <f t="shared" ca="1" si="20"/>
        <v>0</v>
      </c>
      <c r="B187" s="826"/>
      <c r="C187" s="825" t="str">
        <f t="shared" ca="1" si="21"/>
        <v>a1H3p00000848ZpEAI</v>
      </c>
      <c r="D187" s="812"/>
      <c r="E187" s="812">
        <f t="shared" ca="1" si="28"/>
        <v>4</v>
      </c>
      <c r="F187" s="827">
        <f ca="1">IFERROR(IF(COUNTA($D$37:$D187)=1,"",OFFSET($F185,-COUNTA($D$37:$D187)+3,0)),"")</f>
        <v>10</v>
      </c>
      <c r="G187" s="812"/>
      <c r="H187" s="812">
        <f t="shared" ca="1" si="29"/>
        <v>27</v>
      </c>
      <c r="I187" s="828" t="str">
        <f t="shared" ca="1" si="22"/>
        <v/>
      </c>
      <c r="J187" s="828" t="str">
        <f t="shared" ca="1" si="23"/>
        <v/>
      </c>
      <c r="K187" s="815" t="str">
        <f t="shared" ca="1" si="24"/>
        <v/>
      </c>
      <c r="L187" s="818" t="str">
        <f ca="1">IFERROR(CHOOSE(E187,'Impact Indicators - Section B '!$K$7,'Impact Indicators - Section B '!$O$7,'Impact Indicators - Section B '!$S$7,'Impact Indicators - Section B '!$W$7),"")</f>
        <v/>
      </c>
      <c r="M187" s="829" t="str">
        <f t="shared" ca="1" si="25"/>
        <v/>
      </c>
      <c r="N187" s="818" t="str">
        <f t="shared" ca="1" si="26"/>
        <v/>
      </c>
      <c r="O187" s="812" t="str">
        <f ca="1">IFERROR(IF(COUNTA($D$37:$D187)=1,"",OFFSET($C185,-COUNTA($D$37:$D187)+3,0)),"")</f>
        <v>a1H3p00000848ZpEAI</v>
      </c>
      <c r="P187" s="812">
        <f t="shared" si="30"/>
        <v>0</v>
      </c>
      <c r="Q187" s="812"/>
      <c r="R187" s="812"/>
      <c r="S187" s="812"/>
      <c r="T187" s="812" t="b">
        <f t="shared" ca="1" si="27"/>
        <v>0</v>
      </c>
    </row>
    <row r="188" spans="1:20" x14ac:dyDescent="0.35">
      <c r="A188" s="812" t="b">
        <f t="shared" ca="1" si="20"/>
        <v>0</v>
      </c>
      <c r="B188" s="826"/>
      <c r="C188" s="825" t="str">
        <f t="shared" ca="1" si="21"/>
        <v>a1H3p00000848a4EAA</v>
      </c>
      <c r="D188" s="812"/>
      <c r="E188" s="812">
        <f t="shared" ca="1" si="28"/>
        <v>5</v>
      </c>
      <c r="F188" s="827">
        <f ca="1">IFERROR(IF(COUNTA($D$37:$D188)=1,"",OFFSET($F186,-COUNTA($D$37:$D188)+3,0)),"")</f>
        <v>10</v>
      </c>
      <c r="G188" s="812"/>
      <c r="H188" s="812">
        <f t="shared" ca="1" si="29"/>
        <v>27</v>
      </c>
      <c r="I188" s="828" t="str">
        <f t="shared" ca="1" si="22"/>
        <v/>
      </c>
      <c r="J188" s="828" t="str">
        <f t="shared" ca="1" si="23"/>
        <v/>
      </c>
      <c r="K188" s="815" t="str">
        <f t="shared" ca="1" si="24"/>
        <v/>
      </c>
      <c r="L188" s="818" t="str">
        <f ca="1">IFERROR(CHOOSE(E188,'Impact Indicators - Section B '!$K$7,'Impact Indicators - Section B '!$O$7,'Impact Indicators - Section B '!$S$7,'Impact Indicators - Section B '!$W$7),"")</f>
        <v/>
      </c>
      <c r="M188" s="829" t="str">
        <f t="shared" ca="1" si="25"/>
        <v/>
      </c>
      <c r="N188" s="818" t="str">
        <f t="shared" ca="1" si="26"/>
        <v/>
      </c>
      <c r="O188" s="812" t="str">
        <f ca="1">IFERROR(IF(COUNTA($D$37:$D188)=1,"",OFFSET($C186,-COUNTA($D$37:$D188)+3,0)),"")</f>
        <v>a1H3p00000848a4EAA</v>
      </c>
      <c r="P188" s="812">
        <f t="shared" si="30"/>
        <v>0</v>
      </c>
      <c r="Q188" s="812"/>
      <c r="R188" s="812"/>
      <c r="S188" s="812"/>
      <c r="T188" s="812" t="b">
        <f t="shared" ca="1" si="27"/>
        <v>0</v>
      </c>
    </row>
    <row r="189" spans="1:20" x14ac:dyDescent="0.35">
      <c r="A189" s="812" t="b">
        <f t="shared" ca="1" si="20"/>
        <v>0</v>
      </c>
      <c r="B189" s="826"/>
      <c r="C189" s="825" t="str">
        <f t="shared" ca="1" si="21"/>
        <v>a1H3p00000848aJEAQ</v>
      </c>
      <c r="D189" s="812"/>
      <c r="E189" s="812">
        <f t="shared" ca="1" si="28"/>
        <v>6</v>
      </c>
      <c r="F189" s="827">
        <f ca="1">IFERROR(IF(COUNTA($D$37:$D189)=1,"",OFFSET($F187,-COUNTA($D$37:$D189)+3,0)),"")</f>
        <v>10</v>
      </c>
      <c r="G189" s="812"/>
      <c r="H189" s="812">
        <f t="shared" ca="1" si="29"/>
        <v>27</v>
      </c>
      <c r="I189" s="828" t="str">
        <f t="shared" ca="1" si="22"/>
        <v/>
      </c>
      <c r="J189" s="828" t="str">
        <f t="shared" ca="1" si="23"/>
        <v/>
      </c>
      <c r="K189" s="815" t="str">
        <f t="shared" ca="1" si="24"/>
        <v/>
      </c>
      <c r="L189" s="818" t="str">
        <f ca="1">IFERROR(CHOOSE(E189,'Impact Indicators - Section B '!$K$7,'Impact Indicators - Section B '!$O$7,'Impact Indicators - Section B '!$S$7,'Impact Indicators - Section B '!$W$7),"")</f>
        <v/>
      </c>
      <c r="M189" s="829" t="str">
        <f t="shared" ca="1" si="25"/>
        <v/>
      </c>
      <c r="N189" s="818" t="str">
        <f t="shared" ca="1" si="26"/>
        <v/>
      </c>
      <c r="O189" s="812" t="str">
        <f ca="1">IFERROR(IF(COUNTA($D$37:$D189)=1,"",OFFSET($C187,-COUNTA($D$37:$D189)+3,0)),"")</f>
        <v>a1H3p00000848aJEAQ</v>
      </c>
      <c r="P189" s="812">
        <f t="shared" si="30"/>
        <v>0</v>
      </c>
      <c r="Q189" s="812"/>
      <c r="R189" s="812"/>
      <c r="S189" s="812"/>
      <c r="T189" s="812" t="b">
        <f t="shared" ca="1" si="27"/>
        <v>0</v>
      </c>
    </row>
    <row r="190" spans="1:20" x14ac:dyDescent="0.35">
      <c r="A190" s="812" t="b">
        <f t="shared" ca="1" si="20"/>
        <v>0</v>
      </c>
      <c r="B190" s="826"/>
      <c r="C190" s="825" t="str">
        <f t="shared" ca="1" si="21"/>
        <v>a1H3p00000848Z7EAI</v>
      </c>
      <c r="D190" s="812"/>
      <c r="E190" s="812">
        <f t="shared" ca="1" si="28"/>
        <v>1</v>
      </c>
      <c r="F190" s="827">
        <f ca="1">IFERROR(IF(COUNTA($D$37:$D190)=1,"",OFFSET($F188,-COUNTA($D$37:$D190)+3,0)),"")</f>
        <v>11</v>
      </c>
      <c r="G190" s="812"/>
      <c r="H190" s="812">
        <f t="shared" ca="1" si="29"/>
        <v>29</v>
      </c>
      <c r="I190" s="828" t="str">
        <f t="shared" ca="1" si="22"/>
        <v/>
      </c>
      <c r="J190" s="828" t="str">
        <f t="shared" ca="1" si="23"/>
        <v/>
      </c>
      <c r="K190" s="815" t="str">
        <f t="shared" ca="1" si="24"/>
        <v/>
      </c>
      <c r="L190" s="818">
        <f ca="1">IFERROR(CHOOSE(E190,'Impact Indicators - Section B '!$K$7,'Impact Indicators - Section B '!$O$7,'Impact Indicators - Section B '!$S$7,'Impact Indicators - Section B '!$W$7),"")</f>
        <v>2022</v>
      </c>
      <c r="M190" s="829" t="str">
        <f t="shared" ca="1" si="25"/>
        <v/>
      </c>
      <c r="N190" s="818" t="str">
        <f t="shared" ca="1" si="26"/>
        <v/>
      </c>
      <c r="O190" s="812" t="str">
        <f ca="1">IFERROR(IF(COUNTA($D$37:$D190)=1,"",OFFSET($C188,-COUNTA($D$37:$D190)+3,0)),"")</f>
        <v>a1H3p00000848Z7EAI</v>
      </c>
      <c r="P190" s="812">
        <f t="shared" si="30"/>
        <v>0</v>
      </c>
      <c r="Q190" s="812"/>
      <c r="R190" s="812"/>
      <c r="S190" s="812"/>
      <c r="T190" s="812" t="b">
        <f t="shared" ca="1" si="27"/>
        <v>0</v>
      </c>
    </row>
    <row r="191" spans="1:20" x14ac:dyDescent="0.35">
      <c r="A191" s="812" t="b">
        <f t="shared" ca="1" si="20"/>
        <v>0</v>
      </c>
      <c r="B191" s="826"/>
      <c r="C191" s="825" t="str">
        <f t="shared" ca="1" si="21"/>
        <v>a1H3p00000848ZMEAY</v>
      </c>
      <c r="D191" s="812"/>
      <c r="E191" s="812">
        <f t="shared" ca="1" si="28"/>
        <v>2</v>
      </c>
      <c r="F191" s="827">
        <f ca="1">IFERROR(IF(COUNTA($D$37:$D191)=1,"",OFFSET($F189,-COUNTA($D$37:$D191)+3,0)),"")</f>
        <v>11</v>
      </c>
      <c r="G191" s="812"/>
      <c r="H191" s="812">
        <f t="shared" ca="1" si="29"/>
        <v>29</v>
      </c>
      <c r="I191" s="828" t="str">
        <f t="shared" ca="1" si="22"/>
        <v/>
      </c>
      <c r="J191" s="828" t="str">
        <f t="shared" ca="1" si="23"/>
        <v/>
      </c>
      <c r="K191" s="815" t="str">
        <f t="shared" ca="1" si="24"/>
        <v/>
      </c>
      <c r="L191" s="818">
        <f ca="1">IFERROR(CHOOSE(E191,'Impact Indicators - Section B '!$K$7,'Impact Indicators - Section B '!$O$7,'Impact Indicators - Section B '!$S$7,'Impact Indicators - Section B '!$W$7),"")</f>
        <v>2023</v>
      </c>
      <c r="M191" s="829" t="str">
        <f t="shared" ca="1" si="25"/>
        <v/>
      </c>
      <c r="N191" s="818" t="str">
        <f t="shared" ca="1" si="26"/>
        <v/>
      </c>
      <c r="O191" s="812" t="str">
        <f ca="1">IFERROR(IF(COUNTA($D$37:$D191)=1,"",OFFSET($C189,-COUNTA($D$37:$D191)+3,0)),"")</f>
        <v>a1H3p00000848ZMEAY</v>
      </c>
      <c r="P191" s="812">
        <f t="shared" si="30"/>
        <v>0</v>
      </c>
      <c r="Q191" s="812"/>
      <c r="R191" s="812"/>
      <c r="S191" s="812"/>
      <c r="T191" s="812" t="b">
        <f t="shared" ca="1" si="27"/>
        <v>0</v>
      </c>
    </row>
    <row r="192" spans="1:20" x14ac:dyDescent="0.35">
      <c r="A192" s="812" t="b">
        <f t="shared" ca="1" si="20"/>
        <v>0</v>
      </c>
      <c r="B192" s="826"/>
      <c r="C192" s="825" t="str">
        <f t="shared" ca="1" si="21"/>
        <v>a1H3p00000848ZbEAI</v>
      </c>
      <c r="D192" s="812"/>
      <c r="E192" s="812">
        <f t="shared" ca="1" si="28"/>
        <v>3</v>
      </c>
      <c r="F192" s="827">
        <f ca="1">IFERROR(IF(COUNTA($D$37:$D192)=1,"",OFFSET($F190,-COUNTA($D$37:$D192)+3,0)),"")</f>
        <v>11</v>
      </c>
      <c r="G192" s="812"/>
      <c r="H192" s="812">
        <f t="shared" ca="1" si="29"/>
        <v>29</v>
      </c>
      <c r="I192" s="828" t="str">
        <f t="shared" ca="1" si="22"/>
        <v/>
      </c>
      <c r="J192" s="828" t="str">
        <f t="shared" ca="1" si="23"/>
        <v/>
      </c>
      <c r="K192" s="815" t="str">
        <f t="shared" ca="1" si="24"/>
        <v/>
      </c>
      <c r="L192" s="818">
        <f ca="1">IFERROR(CHOOSE(E192,'Impact Indicators - Section B '!$K$7,'Impact Indicators - Section B '!$O$7,'Impact Indicators - Section B '!$S$7,'Impact Indicators - Section B '!$W$7),"")</f>
        <v>2024</v>
      </c>
      <c r="M192" s="829" t="str">
        <f t="shared" ca="1" si="25"/>
        <v/>
      </c>
      <c r="N192" s="818" t="str">
        <f t="shared" ca="1" si="26"/>
        <v/>
      </c>
      <c r="O192" s="812" t="str">
        <f ca="1">IFERROR(IF(COUNTA($D$37:$D192)=1,"",OFFSET($C190,-COUNTA($D$37:$D192)+3,0)),"")</f>
        <v>a1H3p00000848ZbEAI</v>
      </c>
      <c r="P192" s="812">
        <f t="shared" si="30"/>
        <v>0</v>
      </c>
      <c r="Q192" s="812"/>
      <c r="R192" s="812"/>
      <c r="S192" s="812"/>
      <c r="T192" s="812" t="b">
        <f t="shared" ca="1" si="27"/>
        <v>0</v>
      </c>
    </row>
    <row r="193" spans="1:20" x14ac:dyDescent="0.35">
      <c r="A193" s="812" t="b">
        <f t="shared" ca="1" si="20"/>
        <v>0</v>
      </c>
      <c r="B193" s="826"/>
      <c r="C193" s="825" t="str">
        <f t="shared" ca="1" si="21"/>
        <v>a1H3p00000848ZqEAI</v>
      </c>
      <c r="D193" s="812"/>
      <c r="E193" s="812">
        <f t="shared" ca="1" si="28"/>
        <v>4</v>
      </c>
      <c r="F193" s="827">
        <f ca="1">IFERROR(IF(COUNTA($D$37:$D193)=1,"",OFFSET($F191,-COUNTA($D$37:$D193)+3,0)),"")</f>
        <v>11</v>
      </c>
      <c r="G193" s="812"/>
      <c r="H193" s="812">
        <f t="shared" ca="1" si="29"/>
        <v>29</v>
      </c>
      <c r="I193" s="828" t="str">
        <f t="shared" ca="1" si="22"/>
        <v/>
      </c>
      <c r="J193" s="828" t="str">
        <f t="shared" ca="1" si="23"/>
        <v/>
      </c>
      <c r="K193" s="815" t="str">
        <f t="shared" ca="1" si="24"/>
        <v/>
      </c>
      <c r="L193" s="818" t="str">
        <f ca="1">IFERROR(CHOOSE(E193,'Impact Indicators - Section B '!$K$7,'Impact Indicators - Section B '!$O$7,'Impact Indicators - Section B '!$S$7,'Impact Indicators - Section B '!$W$7),"")</f>
        <v/>
      </c>
      <c r="M193" s="829" t="str">
        <f t="shared" ca="1" si="25"/>
        <v/>
      </c>
      <c r="N193" s="818" t="str">
        <f t="shared" ca="1" si="26"/>
        <v/>
      </c>
      <c r="O193" s="812" t="str">
        <f ca="1">IFERROR(IF(COUNTA($D$37:$D193)=1,"",OFFSET($C191,-COUNTA($D$37:$D193)+3,0)),"")</f>
        <v>a1H3p00000848ZqEAI</v>
      </c>
      <c r="P193" s="812">
        <f t="shared" si="30"/>
        <v>0</v>
      </c>
      <c r="Q193" s="812"/>
      <c r="R193" s="812"/>
      <c r="S193" s="812"/>
      <c r="T193" s="812" t="b">
        <f t="shared" ca="1" si="27"/>
        <v>0</v>
      </c>
    </row>
    <row r="194" spans="1:20" x14ac:dyDescent="0.35">
      <c r="A194" s="812" t="b">
        <f t="shared" ref="A194:A219" ca="1" si="31">IF(OR(I194&lt;&gt;"",J194&lt;&gt;"",K194&lt;&gt;"",M194&lt;&gt;"",N194&lt;&gt;""),TRUE,FALSE)</f>
        <v>0</v>
      </c>
      <c r="B194" s="826"/>
      <c r="C194" s="825" t="str">
        <f t="shared" ref="C194:C219" ca="1" si="32">O194</f>
        <v>a1H3p00000848a5EAA</v>
      </c>
      <c r="D194" s="812"/>
      <c r="E194" s="812">
        <f t="shared" ca="1" si="28"/>
        <v>5</v>
      </c>
      <c r="F194" s="827">
        <f ca="1">IFERROR(IF(COUNTA($D$37:$D194)=1,"",OFFSET($F192,-COUNTA($D$37:$D194)+3,0)),"")</f>
        <v>11</v>
      </c>
      <c r="G194" s="812"/>
      <c r="H194" s="812">
        <f t="shared" ca="1" si="29"/>
        <v>29</v>
      </c>
      <c r="I194" s="828" t="str">
        <f t="shared" ref="I194:I219" ca="1" si="33">IFERROR(CHOOSE(E194,IFERROR(IF(INDIRECT("'Impact Indicators - Section B '!K"&amp;H194+1)="","",INDIRECT("'Impact Indicators - Section B '!K"&amp;H194+1)),""),IFERROR(IF(INDIRECT("'Impact Indicators - Section B '!O"&amp;H194+1)="","",INDIRECT("'Impact Indicators - Section B '!O"&amp;H194+1)),""),IFERROR(IF(INDIRECT("'Impact Indicators - Section B '!S"&amp;H194+1)="","",INDIRECT("'Impact Indicators - Section B '!S"&amp;H194+1)),""),IFERROR(IF(INDIRECT("'Impact Indicators - Section B '!W"&amp;H194+1)="","",INDIRECT("'Impact Indicators - Section B '!W"&amp;H194+1)),"")),"")</f>
        <v/>
      </c>
      <c r="J194" s="828" t="str">
        <f t="shared" ref="J194:J219" ca="1" si="34">IFERROR(CHOOSE(E194,IFERROR(IF(INDIRECT("'Impact Indicators - Section B '!K"&amp;H194)="","",INDIRECT("'Impact Indicators - Section B '!K"&amp;H194)),""),IFERROR(IF(INDIRECT("'Impact Indicators - Section B '!O"&amp;H194)="","",INDIRECT("'Impact Indicators - Section B '!O"&amp;H194)),""),IFERROR(IF(INDIRECT("'Impact Indicators - Section B '!S"&amp;H194)="","",INDIRECT("'Impact Indicators - Section B '!S"&amp;H194)),""),IFERROR(IF(INDIRECT("'Impact Indicators - Section B '!W"&amp;H194)="","",INDIRECT("'Impact Indicators - Section B '!W"&amp;H194)),"")),"")</f>
        <v/>
      </c>
      <c r="K194" s="815" t="str">
        <f t="shared" ref="K194:K219" ca="1" si="35">IFERROR(CHOOSE(E194,IFERROR(IF(INDIRECT("'Impact Indicators - Section B '!L"&amp;H194)="","",INDIRECT("'Impact Indicators - Section B '!L"&amp;H194)*100),""),IFERROR(IF(INDIRECT("'Impact Indicators - Section B '!P"&amp;H194)="","",INDIRECT("'Impact Indicators - Section B '!P"&amp;H194)*100),""),IFERROR(IF(INDIRECT("'Impact Indicators - Section B '!T"&amp;H194)="","",INDIRECT("'Impact Indicators - Section B '!T"&amp;H194)*100),""),IFERROR(IF(INDIRECT("'Impact Indicators - Section B '!X"&amp;H194)="","",INDIRECT("'Impact Indicators - Section B '!X"&amp;H194)*100),"")),"")</f>
        <v/>
      </c>
      <c r="L194" s="818" t="str">
        <f ca="1">IFERROR(CHOOSE(E194,'Impact Indicators - Section B '!$K$7,'Impact Indicators - Section B '!$O$7,'Impact Indicators - Section B '!$S$7,'Impact Indicators - Section B '!$W$7),"")</f>
        <v/>
      </c>
      <c r="M194" s="829" t="str">
        <f t="shared" ref="M194:M219" ca="1" si="36">IFERROR(CHOOSE(E194,IFERROR(IF(INDIRECT("'Impact Indicators - Section B '!M"&amp;H194)="","",INDIRECT("'Impact Indicators - Section B '!M"&amp;H194)),""),IFERROR(IF(INDIRECT("'Impact Indicators - Section B '!Q"&amp;H194)="","",INDIRECT("'Impact Indicators - Section B '!Q"&amp;H194)),""),IFERROR(IF(INDIRECT("'Impact Indicators - Section B '!U"&amp;H194)="","",INDIRECT("'Impact Indicators - Section B '!U"&amp;H194)),""),IFERROR(IF(INDIRECT("'Impact Indicators - Section B '!Y"&amp;H194)="","",INDIRECT("'Impact Indicators - Section B '!Y"&amp;H194)),"")),"")</f>
        <v/>
      </c>
      <c r="N194" s="818" t="str">
        <f t="shared" ref="N194:N219" ca="1" si="37">IFERROR(CHOOSE(E194,IFERROR(IF(INDIRECT("'Impact Indicators - Section B '!N"&amp;H194)=0,"",INDIRECT("'Impact Indicators - Section B '!N"&amp;H194)),""),IFERROR(IF(INDIRECT("'Impact Indicators - Section B '!R"&amp;H194)=0,"",INDIRECT("'Impact Indicators - Section B '!R"&amp;H194)),""),IFERROR(IF(INDIRECT("'Impact Indicators - Section B '!V"&amp;H194)=0,"",INDIRECT("'Impact Indicators - Section B '!V"&amp;H194)),""),IFERROR(IF(INDIRECT("'Impact Indicators - Section B '!Z"&amp;H194)=0,"",INDIRECT("'Impact Indicators - Section B '!Z"&amp;H194)),"")),"")</f>
        <v/>
      </c>
      <c r="O194" s="812" t="str">
        <f ca="1">IFERROR(IF(COUNTA($D$37:$D194)=1,"",OFFSET($C192,-COUNTA($D$37:$D194)+3,0)),"")</f>
        <v>a1H3p00000848a5EAA</v>
      </c>
      <c r="P194" s="812">
        <f t="shared" si="30"/>
        <v>0</v>
      </c>
      <c r="Q194" s="812"/>
      <c r="R194" s="812"/>
      <c r="S194" s="812"/>
      <c r="T194" s="812" t="b">
        <f t="shared" ref="T194:T219" ca="1" si="38">IF(A194=TRUE,TRUE,FALSE)</f>
        <v>0</v>
      </c>
    </row>
    <row r="195" spans="1:20" x14ac:dyDescent="0.35">
      <c r="A195" s="812" t="b">
        <f t="shared" ca="1" si="31"/>
        <v>0</v>
      </c>
      <c r="B195" s="826"/>
      <c r="C195" s="825" t="str">
        <f t="shared" ca="1" si="32"/>
        <v>a1H3p00000848aKEAQ</v>
      </c>
      <c r="D195" s="812"/>
      <c r="E195" s="812">
        <f t="shared" ca="1" si="28"/>
        <v>6</v>
      </c>
      <c r="F195" s="827">
        <f ca="1">IFERROR(IF(COUNTA($D$37:$D195)=1,"",OFFSET($F193,-COUNTA($D$37:$D195)+3,0)),"")</f>
        <v>11</v>
      </c>
      <c r="G195" s="812"/>
      <c r="H195" s="812">
        <f t="shared" ca="1" si="29"/>
        <v>29</v>
      </c>
      <c r="I195" s="828" t="str">
        <f t="shared" ca="1" si="33"/>
        <v/>
      </c>
      <c r="J195" s="828" t="str">
        <f t="shared" ca="1" si="34"/>
        <v/>
      </c>
      <c r="K195" s="815" t="str">
        <f t="shared" ca="1" si="35"/>
        <v/>
      </c>
      <c r="L195" s="818" t="str">
        <f ca="1">IFERROR(CHOOSE(E195,'Impact Indicators - Section B '!$K$7,'Impact Indicators - Section B '!$O$7,'Impact Indicators - Section B '!$S$7,'Impact Indicators - Section B '!$W$7),"")</f>
        <v/>
      </c>
      <c r="M195" s="829" t="str">
        <f t="shared" ca="1" si="36"/>
        <v/>
      </c>
      <c r="N195" s="818" t="str">
        <f t="shared" ca="1" si="37"/>
        <v/>
      </c>
      <c r="O195" s="812" t="str">
        <f ca="1">IFERROR(IF(COUNTA($D$37:$D195)=1,"",OFFSET($C193,-COUNTA($D$37:$D195)+3,0)),"")</f>
        <v>a1H3p00000848aKEAQ</v>
      </c>
      <c r="P195" s="812">
        <f t="shared" si="30"/>
        <v>0</v>
      </c>
      <c r="Q195" s="812"/>
      <c r="R195" s="812"/>
      <c r="S195" s="812"/>
      <c r="T195" s="812" t="b">
        <f t="shared" ca="1" si="38"/>
        <v>0</v>
      </c>
    </row>
    <row r="196" spans="1:20" x14ac:dyDescent="0.35">
      <c r="A196" s="812" t="b">
        <f t="shared" ca="1" si="31"/>
        <v>0</v>
      </c>
      <c r="B196" s="826"/>
      <c r="C196" s="825" t="str">
        <f t="shared" ca="1" si="32"/>
        <v>a1H3p00000848Z8EAI</v>
      </c>
      <c r="D196" s="812"/>
      <c r="E196" s="812">
        <f t="shared" ca="1" si="28"/>
        <v>1</v>
      </c>
      <c r="F196" s="827">
        <f ca="1">IFERROR(IF(COUNTA($D$37:$D196)=1,"",OFFSET($F194,-COUNTA($D$37:$D196)+3,0)),"")</f>
        <v>12</v>
      </c>
      <c r="G196" s="812"/>
      <c r="H196" s="812">
        <f t="shared" ca="1" si="29"/>
        <v>31</v>
      </c>
      <c r="I196" s="828" t="str">
        <f t="shared" ca="1" si="33"/>
        <v/>
      </c>
      <c r="J196" s="828" t="str">
        <f t="shared" ca="1" si="34"/>
        <v/>
      </c>
      <c r="K196" s="815" t="str">
        <f t="shared" ca="1" si="35"/>
        <v/>
      </c>
      <c r="L196" s="818">
        <f ca="1">IFERROR(CHOOSE(E196,'Impact Indicators - Section B '!$K$7,'Impact Indicators - Section B '!$O$7,'Impact Indicators - Section B '!$S$7,'Impact Indicators - Section B '!$W$7),"")</f>
        <v>2022</v>
      </c>
      <c r="M196" s="829" t="str">
        <f t="shared" ca="1" si="36"/>
        <v/>
      </c>
      <c r="N196" s="818" t="str">
        <f t="shared" ca="1" si="37"/>
        <v/>
      </c>
      <c r="O196" s="812" t="str">
        <f ca="1">IFERROR(IF(COUNTA($D$37:$D196)=1,"",OFFSET($C194,-COUNTA($D$37:$D196)+3,0)),"")</f>
        <v>a1H3p00000848Z8EAI</v>
      </c>
      <c r="P196" s="812">
        <f t="shared" si="30"/>
        <v>0</v>
      </c>
      <c r="Q196" s="812"/>
      <c r="R196" s="812"/>
      <c r="S196" s="812"/>
      <c r="T196" s="812" t="b">
        <f t="shared" ca="1" si="38"/>
        <v>0</v>
      </c>
    </row>
    <row r="197" spans="1:20" x14ac:dyDescent="0.35">
      <c r="A197" s="812" t="b">
        <f t="shared" ca="1" si="31"/>
        <v>0</v>
      </c>
      <c r="B197" s="826"/>
      <c r="C197" s="825" t="str">
        <f t="shared" ca="1" si="32"/>
        <v>a1H3p00000848ZNEAY</v>
      </c>
      <c r="D197" s="812"/>
      <c r="E197" s="812">
        <f t="shared" ca="1" si="28"/>
        <v>2</v>
      </c>
      <c r="F197" s="827">
        <f ca="1">IFERROR(IF(COUNTA($D$37:$D197)=1,"",OFFSET($F195,-COUNTA($D$37:$D197)+3,0)),"")</f>
        <v>12</v>
      </c>
      <c r="G197" s="812"/>
      <c r="H197" s="812">
        <f t="shared" ca="1" si="29"/>
        <v>31</v>
      </c>
      <c r="I197" s="828" t="str">
        <f t="shared" ca="1" si="33"/>
        <v/>
      </c>
      <c r="J197" s="828" t="str">
        <f t="shared" ca="1" si="34"/>
        <v/>
      </c>
      <c r="K197" s="815" t="str">
        <f t="shared" ca="1" si="35"/>
        <v/>
      </c>
      <c r="L197" s="818">
        <f ca="1">IFERROR(CHOOSE(E197,'Impact Indicators - Section B '!$K$7,'Impact Indicators - Section B '!$O$7,'Impact Indicators - Section B '!$S$7,'Impact Indicators - Section B '!$W$7),"")</f>
        <v>2023</v>
      </c>
      <c r="M197" s="829" t="str">
        <f t="shared" ca="1" si="36"/>
        <v/>
      </c>
      <c r="N197" s="818" t="str">
        <f t="shared" ca="1" si="37"/>
        <v/>
      </c>
      <c r="O197" s="812" t="str">
        <f ca="1">IFERROR(IF(COUNTA($D$37:$D197)=1,"",OFFSET($C195,-COUNTA($D$37:$D197)+3,0)),"")</f>
        <v>a1H3p00000848ZNEAY</v>
      </c>
      <c r="P197" s="812">
        <f t="shared" si="30"/>
        <v>0</v>
      </c>
      <c r="Q197" s="812"/>
      <c r="R197" s="812"/>
      <c r="S197" s="812"/>
      <c r="T197" s="812" t="b">
        <f t="shared" ca="1" si="38"/>
        <v>0</v>
      </c>
    </row>
    <row r="198" spans="1:20" x14ac:dyDescent="0.35">
      <c r="A198" s="812" t="b">
        <f t="shared" ca="1" si="31"/>
        <v>0</v>
      </c>
      <c r="B198" s="826"/>
      <c r="C198" s="825" t="str">
        <f t="shared" ca="1" si="32"/>
        <v>a1H3p00000848ZcEAI</v>
      </c>
      <c r="D198" s="812"/>
      <c r="E198" s="812">
        <f t="shared" ca="1" si="28"/>
        <v>3</v>
      </c>
      <c r="F198" s="827">
        <f ca="1">IFERROR(IF(COUNTA($D$37:$D198)=1,"",OFFSET($F196,-COUNTA($D$37:$D198)+3,0)),"")</f>
        <v>12</v>
      </c>
      <c r="G198" s="812"/>
      <c r="H198" s="812">
        <f t="shared" ca="1" si="29"/>
        <v>31</v>
      </c>
      <c r="I198" s="828" t="str">
        <f t="shared" ca="1" si="33"/>
        <v/>
      </c>
      <c r="J198" s="828" t="str">
        <f t="shared" ca="1" si="34"/>
        <v/>
      </c>
      <c r="K198" s="815" t="str">
        <f t="shared" ca="1" si="35"/>
        <v/>
      </c>
      <c r="L198" s="818">
        <f ca="1">IFERROR(CHOOSE(E198,'Impact Indicators - Section B '!$K$7,'Impact Indicators - Section B '!$O$7,'Impact Indicators - Section B '!$S$7,'Impact Indicators - Section B '!$W$7),"")</f>
        <v>2024</v>
      </c>
      <c r="M198" s="829" t="str">
        <f t="shared" ca="1" si="36"/>
        <v/>
      </c>
      <c r="N198" s="818" t="str">
        <f t="shared" ca="1" si="37"/>
        <v/>
      </c>
      <c r="O198" s="812" t="str">
        <f ca="1">IFERROR(IF(COUNTA($D$37:$D198)=1,"",OFFSET($C196,-COUNTA($D$37:$D198)+3,0)),"")</f>
        <v>a1H3p00000848ZcEAI</v>
      </c>
      <c r="P198" s="812">
        <f t="shared" si="30"/>
        <v>0</v>
      </c>
      <c r="Q198" s="812"/>
      <c r="R198" s="812"/>
      <c r="S198" s="812"/>
      <c r="T198" s="812" t="b">
        <f t="shared" ca="1" si="38"/>
        <v>0</v>
      </c>
    </row>
    <row r="199" spans="1:20" x14ac:dyDescent="0.35">
      <c r="A199" s="812" t="b">
        <f t="shared" ca="1" si="31"/>
        <v>0</v>
      </c>
      <c r="B199" s="826"/>
      <c r="C199" s="825" t="str">
        <f t="shared" ca="1" si="32"/>
        <v>a1H3p00000848ZrEAI</v>
      </c>
      <c r="D199" s="812"/>
      <c r="E199" s="812">
        <f t="shared" ca="1" si="28"/>
        <v>4</v>
      </c>
      <c r="F199" s="827">
        <f ca="1">IFERROR(IF(COUNTA($D$37:$D199)=1,"",OFFSET($F197,-COUNTA($D$37:$D199)+3,0)),"")</f>
        <v>12</v>
      </c>
      <c r="G199" s="812"/>
      <c r="H199" s="812">
        <f t="shared" ca="1" si="29"/>
        <v>31</v>
      </c>
      <c r="I199" s="828" t="str">
        <f t="shared" ca="1" si="33"/>
        <v/>
      </c>
      <c r="J199" s="828" t="str">
        <f t="shared" ca="1" si="34"/>
        <v/>
      </c>
      <c r="K199" s="815" t="str">
        <f t="shared" ca="1" si="35"/>
        <v/>
      </c>
      <c r="L199" s="818" t="str">
        <f ca="1">IFERROR(CHOOSE(E199,'Impact Indicators - Section B '!$K$7,'Impact Indicators - Section B '!$O$7,'Impact Indicators - Section B '!$S$7,'Impact Indicators - Section B '!$W$7),"")</f>
        <v/>
      </c>
      <c r="M199" s="829" t="str">
        <f t="shared" ca="1" si="36"/>
        <v/>
      </c>
      <c r="N199" s="818" t="str">
        <f t="shared" ca="1" si="37"/>
        <v/>
      </c>
      <c r="O199" s="812" t="str">
        <f ca="1">IFERROR(IF(COUNTA($D$37:$D199)=1,"",OFFSET($C197,-COUNTA($D$37:$D199)+3,0)),"")</f>
        <v>a1H3p00000848ZrEAI</v>
      </c>
      <c r="P199" s="812">
        <f t="shared" si="30"/>
        <v>0</v>
      </c>
      <c r="Q199" s="812"/>
      <c r="R199" s="812"/>
      <c r="S199" s="812"/>
      <c r="T199" s="812" t="b">
        <f t="shared" ca="1" si="38"/>
        <v>0</v>
      </c>
    </row>
    <row r="200" spans="1:20" x14ac:dyDescent="0.35">
      <c r="A200" s="812" t="b">
        <f t="shared" ca="1" si="31"/>
        <v>0</v>
      </c>
      <c r="B200" s="826"/>
      <c r="C200" s="825" t="str">
        <f t="shared" ca="1" si="32"/>
        <v>a1H3p00000848a6EAA</v>
      </c>
      <c r="D200" s="812"/>
      <c r="E200" s="812">
        <f t="shared" ca="1" si="28"/>
        <v>5</v>
      </c>
      <c r="F200" s="827">
        <f ca="1">IFERROR(IF(COUNTA($D$37:$D200)=1,"",OFFSET($F198,-COUNTA($D$37:$D200)+3,0)),"")</f>
        <v>12</v>
      </c>
      <c r="G200" s="812"/>
      <c r="H200" s="812">
        <f t="shared" ca="1" si="29"/>
        <v>31</v>
      </c>
      <c r="I200" s="828" t="str">
        <f t="shared" ca="1" si="33"/>
        <v/>
      </c>
      <c r="J200" s="828" t="str">
        <f t="shared" ca="1" si="34"/>
        <v/>
      </c>
      <c r="K200" s="815" t="str">
        <f t="shared" ca="1" si="35"/>
        <v/>
      </c>
      <c r="L200" s="818" t="str">
        <f ca="1">IFERROR(CHOOSE(E200,'Impact Indicators - Section B '!$K$7,'Impact Indicators - Section B '!$O$7,'Impact Indicators - Section B '!$S$7,'Impact Indicators - Section B '!$W$7),"")</f>
        <v/>
      </c>
      <c r="M200" s="829" t="str">
        <f t="shared" ca="1" si="36"/>
        <v/>
      </c>
      <c r="N200" s="818" t="str">
        <f t="shared" ca="1" si="37"/>
        <v/>
      </c>
      <c r="O200" s="812" t="str">
        <f ca="1">IFERROR(IF(COUNTA($D$37:$D200)=1,"",OFFSET($C198,-COUNTA($D$37:$D200)+3,0)),"")</f>
        <v>a1H3p00000848a6EAA</v>
      </c>
      <c r="P200" s="812">
        <f t="shared" si="30"/>
        <v>0</v>
      </c>
      <c r="Q200" s="812"/>
      <c r="R200" s="812"/>
      <c r="S200" s="812"/>
      <c r="T200" s="812" t="b">
        <f t="shared" ca="1" si="38"/>
        <v>0</v>
      </c>
    </row>
    <row r="201" spans="1:20" x14ac:dyDescent="0.35">
      <c r="A201" s="812" t="b">
        <f t="shared" ca="1" si="31"/>
        <v>0</v>
      </c>
      <c r="B201" s="826"/>
      <c r="C201" s="825" t="str">
        <f t="shared" ca="1" si="32"/>
        <v>a1H3p00000848aLEAQ</v>
      </c>
      <c r="D201" s="812"/>
      <c r="E201" s="812">
        <f t="shared" ca="1" si="28"/>
        <v>6</v>
      </c>
      <c r="F201" s="827">
        <f ca="1">IFERROR(IF(COUNTA($D$37:$D201)=1,"",OFFSET($F199,-COUNTA($D$37:$D201)+3,0)),"")</f>
        <v>12</v>
      </c>
      <c r="G201" s="812"/>
      <c r="H201" s="812">
        <f t="shared" ca="1" si="29"/>
        <v>31</v>
      </c>
      <c r="I201" s="828" t="str">
        <f t="shared" ca="1" si="33"/>
        <v/>
      </c>
      <c r="J201" s="828" t="str">
        <f t="shared" ca="1" si="34"/>
        <v/>
      </c>
      <c r="K201" s="815" t="str">
        <f t="shared" ca="1" si="35"/>
        <v/>
      </c>
      <c r="L201" s="818" t="str">
        <f ca="1">IFERROR(CHOOSE(E201,'Impact Indicators - Section B '!$K$7,'Impact Indicators - Section B '!$O$7,'Impact Indicators - Section B '!$S$7,'Impact Indicators - Section B '!$W$7),"")</f>
        <v/>
      </c>
      <c r="M201" s="829" t="str">
        <f t="shared" ca="1" si="36"/>
        <v/>
      </c>
      <c r="N201" s="818" t="str">
        <f t="shared" ca="1" si="37"/>
        <v/>
      </c>
      <c r="O201" s="812" t="str">
        <f ca="1">IFERROR(IF(COUNTA($D$37:$D201)=1,"",OFFSET($C199,-COUNTA($D$37:$D201)+3,0)),"")</f>
        <v>a1H3p00000848aLEAQ</v>
      </c>
      <c r="P201" s="812">
        <f t="shared" si="30"/>
        <v>0</v>
      </c>
      <c r="Q201" s="812"/>
      <c r="R201" s="812"/>
      <c r="S201" s="812"/>
      <c r="T201" s="812" t="b">
        <f t="shared" ca="1" si="38"/>
        <v>0</v>
      </c>
    </row>
    <row r="202" spans="1:20" x14ac:dyDescent="0.35">
      <c r="A202" s="812" t="b">
        <f t="shared" ca="1" si="31"/>
        <v>0</v>
      </c>
      <c r="B202" s="826"/>
      <c r="C202" s="825" t="str">
        <f t="shared" ca="1" si="32"/>
        <v>a1H3p00000848Z9EAI</v>
      </c>
      <c r="D202" s="812"/>
      <c r="E202" s="812">
        <f t="shared" ca="1" si="28"/>
        <v>1</v>
      </c>
      <c r="F202" s="827">
        <f ca="1">IFERROR(IF(COUNTA($D$37:$D202)=1,"",OFFSET($F200,-COUNTA($D$37:$D202)+3,0)),"")</f>
        <v>13</v>
      </c>
      <c r="G202" s="812"/>
      <c r="H202" s="812">
        <f t="shared" ca="1" si="29"/>
        <v>33</v>
      </c>
      <c r="I202" s="828" t="str">
        <f t="shared" ca="1" si="33"/>
        <v/>
      </c>
      <c r="J202" s="828" t="str">
        <f t="shared" ca="1" si="34"/>
        <v/>
      </c>
      <c r="K202" s="815" t="str">
        <f t="shared" ca="1" si="35"/>
        <v/>
      </c>
      <c r="L202" s="818">
        <f ca="1">IFERROR(CHOOSE(E202,'Impact Indicators - Section B '!$K$7,'Impact Indicators - Section B '!$O$7,'Impact Indicators - Section B '!$S$7,'Impact Indicators - Section B '!$W$7),"")</f>
        <v>2022</v>
      </c>
      <c r="M202" s="829" t="str">
        <f t="shared" ca="1" si="36"/>
        <v/>
      </c>
      <c r="N202" s="818" t="str">
        <f t="shared" ca="1" si="37"/>
        <v/>
      </c>
      <c r="O202" s="812" t="str">
        <f ca="1">IFERROR(IF(COUNTA($D$37:$D202)=1,"",OFFSET($C200,-COUNTA($D$37:$D202)+3,0)),"")</f>
        <v>a1H3p00000848Z9EAI</v>
      </c>
      <c r="P202" s="812">
        <f t="shared" si="30"/>
        <v>0</v>
      </c>
      <c r="Q202" s="812"/>
      <c r="R202" s="812"/>
      <c r="S202" s="812"/>
      <c r="T202" s="812" t="b">
        <f t="shared" ca="1" si="38"/>
        <v>0</v>
      </c>
    </row>
    <row r="203" spans="1:20" x14ac:dyDescent="0.35">
      <c r="A203" s="812" t="b">
        <f t="shared" ca="1" si="31"/>
        <v>0</v>
      </c>
      <c r="B203" s="826"/>
      <c r="C203" s="825" t="str">
        <f t="shared" ca="1" si="32"/>
        <v>a1H3p00000848ZOEAY</v>
      </c>
      <c r="D203" s="812"/>
      <c r="E203" s="812">
        <f t="shared" ca="1" si="28"/>
        <v>2</v>
      </c>
      <c r="F203" s="827">
        <f ca="1">IFERROR(IF(COUNTA($D$37:$D203)=1,"",OFFSET($F201,-COUNTA($D$37:$D203)+3,0)),"")</f>
        <v>13</v>
      </c>
      <c r="G203" s="812"/>
      <c r="H203" s="812">
        <f t="shared" ca="1" si="29"/>
        <v>33</v>
      </c>
      <c r="I203" s="828" t="str">
        <f t="shared" ca="1" si="33"/>
        <v/>
      </c>
      <c r="J203" s="828" t="str">
        <f t="shared" ca="1" si="34"/>
        <v/>
      </c>
      <c r="K203" s="815" t="str">
        <f t="shared" ca="1" si="35"/>
        <v/>
      </c>
      <c r="L203" s="818">
        <f ca="1">IFERROR(CHOOSE(E203,'Impact Indicators - Section B '!$K$7,'Impact Indicators - Section B '!$O$7,'Impact Indicators - Section B '!$S$7,'Impact Indicators - Section B '!$W$7),"")</f>
        <v>2023</v>
      </c>
      <c r="M203" s="829" t="str">
        <f t="shared" ca="1" si="36"/>
        <v/>
      </c>
      <c r="N203" s="818" t="str">
        <f t="shared" ca="1" si="37"/>
        <v/>
      </c>
      <c r="O203" s="812" t="str">
        <f ca="1">IFERROR(IF(COUNTA($D$37:$D203)=1,"",OFFSET($C201,-COUNTA($D$37:$D203)+3,0)),"")</f>
        <v>a1H3p00000848ZOEAY</v>
      </c>
      <c r="P203" s="812">
        <f t="shared" si="30"/>
        <v>0</v>
      </c>
      <c r="Q203" s="812"/>
      <c r="R203" s="812"/>
      <c r="S203" s="812"/>
      <c r="T203" s="812" t="b">
        <f t="shared" ca="1" si="38"/>
        <v>0</v>
      </c>
    </row>
    <row r="204" spans="1:20" x14ac:dyDescent="0.35">
      <c r="A204" s="812" t="b">
        <f t="shared" ca="1" si="31"/>
        <v>0</v>
      </c>
      <c r="B204" s="826"/>
      <c r="C204" s="825" t="str">
        <f t="shared" ca="1" si="32"/>
        <v>a1H3p00000848ZdEAI</v>
      </c>
      <c r="D204" s="812"/>
      <c r="E204" s="812">
        <f t="shared" ca="1" si="28"/>
        <v>3</v>
      </c>
      <c r="F204" s="827">
        <f ca="1">IFERROR(IF(COUNTA($D$37:$D204)=1,"",OFFSET($F202,-COUNTA($D$37:$D204)+3,0)),"")</f>
        <v>13</v>
      </c>
      <c r="G204" s="812"/>
      <c r="H204" s="812">
        <f t="shared" ca="1" si="29"/>
        <v>33</v>
      </c>
      <c r="I204" s="828" t="str">
        <f t="shared" ca="1" si="33"/>
        <v/>
      </c>
      <c r="J204" s="828" t="str">
        <f t="shared" ca="1" si="34"/>
        <v/>
      </c>
      <c r="K204" s="815" t="str">
        <f t="shared" ca="1" si="35"/>
        <v/>
      </c>
      <c r="L204" s="818">
        <f ca="1">IFERROR(CHOOSE(E204,'Impact Indicators - Section B '!$K$7,'Impact Indicators - Section B '!$O$7,'Impact Indicators - Section B '!$S$7,'Impact Indicators - Section B '!$W$7),"")</f>
        <v>2024</v>
      </c>
      <c r="M204" s="829" t="str">
        <f t="shared" ca="1" si="36"/>
        <v/>
      </c>
      <c r="N204" s="818" t="str">
        <f t="shared" ca="1" si="37"/>
        <v/>
      </c>
      <c r="O204" s="812" t="str">
        <f ca="1">IFERROR(IF(COUNTA($D$37:$D204)=1,"",OFFSET($C202,-COUNTA($D$37:$D204)+3,0)),"")</f>
        <v>a1H3p00000848ZdEAI</v>
      </c>
      <c r="P204" s="812">
        <f t="shared" si="30"/>
        <v>0</v>
      </c>
      <c r="Q204" s="812"/>
      <c r="R204" s="812"/>
      <c r="S204" s="812"/>
      <c r="T204" s="812" t="b">
        <f t="shared" ca="1" si="38"/>
        <v>0</v>
      </c>
    </row>
    <row r="205" spans="1:20" x14ac:dyDescent="0.35">
      <c r="A205" s="812" t="b">
        <f t="shared" ca="1" si="31"/>
        <v>0</v>
      </c>
      <c r="B205" s="826"/>
      <c r="C205" s="825" t="str">
        <f t="shared" ca="1" si="32"/>
        <v>a1H3p00000848ZsEAI</v>
      </c>
      <c r="D205" s="812"/>
      <c r="E205" s="812">
        <f t="shared" ca="1" si="28"/>
        <v>4</v>
      </c>
      <c r="F205" s="827">
        <f ca="1">IFERROR(IF(COUNTA($D$37:$D205)=1,"",OFFSET($F203,-COUNTA($D$37:$D205)+3,0)),"")</f>
        <v>13</v>
      </c>
      <c r="G205" s="812"/>
      <c r="H205" s="812">
        <f t="shared" ca="1" si="29"/>
        <v>33</v>
      </c>
      <c r="I205" s="828" t="str">
        <f t="shared" ca="1" si="33"/>
        <v/>
      </c>
      <c r="J205" s="828" t="str">
        <f t="shared" ca="1" si="34"/>
        <v/>
      </c>
      <c r="K205" s="815" t="str">
        <f t="shared" ca="1" si="35"/>
        <v/>
      </c>
      <c r="L205" s="818" t="str">
        <f ca="1">IFERROR(CHOOSE(E205,'Impact Indicators - Section B '!$K$7,'Impact Indicators - Section B '!$O$7,'Impact Indicators - Section B '!$S$7,'Impact Indicators - Section B '!$W$7),"")</f>
        <v/>
      </c>
      <c r="M205" s="829" t="str">
        <f t="shared" ca="1" si="36"/>
        <v/>
      </c>
      <c r="N205" s="818" t="str">
        <f t="shared" ca="1" si="37"/>
        <v/>
      </c>
      <c r="O205" s="812" t="str">
        <f ca="1">IFERROR(IF(COUNTA($D$37:$D205)=1,"",OFFSET($C203,-COUNTA($D$37:$D205)+3,0)),"")</f>
        <v>a1H3p00000848ZsEAI</v>
      </c>
      <c r="P205" s="812">
        <f t="shared" si="30"/>
        <v>0</v>
      </c>
      <c r="Q205" s="812"/>
      <c r="R205" s="812"/>
      <c r="S205" s="812"/>
      <c r="T205" s="812" t="b">
        <f t="shared" ca="1" si="38"/>
        <v>0</v>
      </c>
    </row>
    <row r="206" spans="1:20" x14ac:dyDescent="0.35">
      <c r="A206" s="812" t="b">
        <f t="shared" ca="1" si="31"/>
        <v>0</v>
      </c>
      <c r="B206" s="826"/>
      <c r="C206" s="825" t="str">
        <f t="shared" ca="1" si="32"/>
        <v>a1H3p00000848a7EAA</v>
      </c>
      <c r="D206" s="812"/>
      <c r="E206" s="812">
        <f t="shared" ca="1" si="28"/>
        <v>5</v>
      </c>
      <c r="F206" s="827">
        <f ca="1">IFERROR(IF(COUNTA($D$37:$D206)=1,"",OFFSET($F204,-COUNTA($D$37:$D206)+3,0)),"")</f>
        <v>13</v>
      </c>
      <c r="G206" s="812"/>
      <c r="H206" s="812">
        <f t="shared" ca="1" si="29"/>
        <v>33</v>
      </c>
      <c r="I206" s="828" t="str">
        <f t="shared" ca="1" si="33"/>
        <v/>
      </c>
      <c r="J206" s="828" t="str">
        <f t="shared" ca="1" si="34"/>
        <v/>
      </c>
      <c r="K206" s="815" t="str">
        <f t="shared" ca="1" si="35"/>
        <v/>
      </c>
      <c r="L206" s="818" t="str">
        <f ca="1">IFERROR(CHOOSE(E206,'Impact Indicators - Section B '!$K$7,'Impact Indicators - Section B '!$O$7,'Impact Indicators - Section B '!$S$7,'Impact Indicators - Section B '!$W$7),"")</f>
        <v/>
      </c>
      <c r="M206" s="829" t="str">
        <f t="shared" ca="1" si="36"/>
        <v/>
      </c>
      <c r="N206" s="818" t="str">
        <f t="shared" ca="1" si="37"/>
        <v/>
      </c>
      <c r="O206" s="812" t="str">
        <f ca="1">IFERROR(IF(COUNTA($D$37:$D206)=1,"",OFFSET($C204,-COUNTA($D$37:$D206)+3,0)),"")</f>
        <v>a1H3p00000848a7EAA</v>
      </c>
      <c r="P206" s="812">
        <f t="shared" si="30"/>
        <v>0</v>
      </c>
      <c r="Q206" s="812"/>
      <c r="R206" s="812"/>
      <c r="S206" s="812"/>
      <c r="T206" s="812" t="b">
        <f t="shared" ca="1" si="38"/>
        <v>0</v>
      </c>
    </row>
    <row r="207" spans="1:20" x14ac:dyDescent="0.35">
      <c r="A207" s="812" t="b">
        <f t="shared" ca="1" si="31"/>
        <v>0</v>
      </c>
      <c r="B207" s="826"/>
      <c r="C207" s="825" t="str">
        <f t="shared" ca="1" si="32"/>
        <v>a1H3p00000848aMEAQ</v>
      </c>
      <c r="D207" s="812"/>
      <c r="E207" s="812">
        <f t="shared" ca="1" si="28"/>
        <v>6</v>
      </c>
      <c r="F207" s="827">
        <f ca="1">IFERROR(IF(COUNTA($D$37:$D207)=1,"",OFFSET($F205,-COUNTA($D$37:$D207)+3,0)),"")</f>
        <v>13</v>
      </c>
      <c r="G207" s="812"/>
      <c r="H207" s="812">
        <f t="shared" ca="1" si="29"/>
        <v>33</v>
      </c>
      <c r="I207" s="828" t="str">
        <f t="shared" ca="1" si="33"/>
        <v/>
      </c>
      <c r="J207" s="828" t="str">
        <f t="shared" ca="1" si="34"/>
        <v/>
      </c>
      <c r="K207" s="815" t="str">
        <f t="shared" ca="1" si="35"/>
        <v/>
      </c>
      <c r="L207" s="818" t="str">
        <f ca="1">IFERROR(CHOOSE(E207,'Impact Indicators - Section B '!$K$7,'Impact Indicators - Section B '!$O$7,'Impact Indicators - Section B '!$S$7,'Impact Indicators - Section B '!$W$7),"")</f>
        <v/>
      </c>
      <c r="M207" s="829" t="str">
        <f t="shared" ca="1" si="36"/>
        <v/>
      </c>
      <c r="N207" s="818" t="str">
        <f t="shared" ca="1" si="37"/>
        <v/>
      </c>
      <c r="O207" s="812" t="str">
        <f ca="1">IFERROR(IF(COUNTA($D$37:$D207)=1,"",OFFSET($C205,-COUNTA($D$37:$D207)+3,0)),"")</f>
        <v>a1H3p00000848aMEAQ</v>
      </c>
      <c r="P207" s="812">
        <f t="shared" si="30"/>
        <v>0</v>
      </c>
      <c r="Q207" s="812"/>
      <c r="R207" s="812"/>
      <c r="S207" s="812"/>
      <c r="T207" s="812" t="b">
        <f t="shared" ca="1" si="38"/>
        <v>0</v>
      </c>
    </row>
    <row r="208" spans="1:20" x14ac:dyDescent="0.35">
      <c r="A208" s="812" t="b">
        <f t="shared" ca="1" si="31"/>
        <v>0</v>
      </c>
      <c r="B208" s="826"/>
      <c r="C208" s="825" t="str">
        <f t="shared" ca="1" si="32"/>
        <v>a1H3p00000848ZAEAY</v>
      </c>
      <c r="D208" s="812"/>
      <c r="E208" s="812">
        <f t="shared" ca="1" si="28"/>
        <v>1</v>
      </c>
      <c r="F208" s="827">
        <f ca="1">IFERROR(IF(COUNTA($D$37:$D208)=1,"",OFFSET($F206,-COUNTA($D$37:$D208)+3,0)),"")</f>
        <v>14</v>
      </c>
      <c r="G208" s="812"/>
      <c r="H208" s="812">
        <f t="shared" ca="1" si="29"/>
        <v>35</v>
      </c>
      <c r="I208" s="828" t="str">
        <f t="shared" ca="1" si="33"/>
        <v/>
      </c>
      <c r="J208" s="828" t="str">
        <f t="shared" ca="1" si="34"/>
        <v/>
      </c>
      <c r="K208" s="815" t="str">
        <f t="shared" ca="1" si="35"/>
        <v/>
      </c>
      <c r="L208" s="818">
        <f ca="1">IFERROR(CHOOSE(E208,'Impact Indicators - Section B '!$K$7,'Impact Indicators - Section B '!$O$7,'Impact Indicators - Section B '!$S$7,'Impact Indicators - Section B '!$W$7),"")</f>
        <v>2022</v>
      </c>
      <c r="M208" s="829" t="str">
        <f t="shared" ca="1" si="36"/>
        <v/>
      </c>
      <c r="N208" s="818" t="str">
        <f t="shared" ca="1" si="37"/>
        <v/>
      </c>
      <c r="O208" s="812" t="str">
        <f ca="1">IFERROR(IF(COUNTA($D$37:$D208)=1,"",OFFSET($C206,-COUNTA($D$37:$D208)+3,0)),"")</f>
        <v>a1H3p00000848ZAEAY</v>
      </c>
      <c r="P208" s="812">
        <f t="shared" si="30"/>
        <v>0</v>
      </c>
      <c r="Q208" s="812"/>
      <c r="R208" s="812"/>
      <c r="S208" s="812"/>
      <c r="T208" s="812" t="b">
        <f t="shared" ca="1" si="38"/>
        <v>0</v>
      </c>
    </row>
    <row r="209" spans="1:21" x14ac:dyDescent="0.35">
      <c r="A209" s="812" t="b">
        <f t="shared" ca="1" si="31"/>
        <v>0</v>
      </c>
      <c r="B209" s="826"/>
      <c r="C209" s="825" t="str">
        <f t="shared" ca="1" si="32"/>
        <v>a1H3p00000848ZPEAY</v>
      </c>
      <c r="D209" s="812"/>
      <c r="E209" s="812">
        <f t="shared" ca="1" si="28"/>
        <v>2</v>
      </c>
      <c r="F209" s="827">
        <f ca="1">IFERROR(IF(COUNTA($D$37:$D209)=1,"",OFFSET($F207,-COUNTA($D$37:$D209)+3,0)),"")</f>
        <v>14</v>
      </c>
      <c r="G209" s="812"/>
      <c r="H209" s="812">
        <f t="shared" ca="1" si="29"/>
        <v>35</v>
      </c>
      <c r="I209" s="828" t="str">
        <f t="shared" ca="1" si="33"/>
        <v/>
      </c>
      <c r="J209" s="828" t="str">
        <f t="shared" ca="1" si="34"/>
        <v/>
      </c>
      <c r="K209" s="815" t="str">
        <f t="shared" ca="1" si="35"/>
        <v/>
      </c>
      <c r="L209" s="818">
        <f ca="1">IFERROR(CHOOSE(E209,'Impact Indicators - Section B '!$K$7,'Impact Indicators - Section B '!$O$7,'Impact Indicators - Section B '!$S$7,'Impact Indicators - Section B '!$W$7),"")</f>
        <v>2023</v>
      </c>
      <c r="M209" s="829" t="str">
        <f t="shared" ca="1" si="36"/>
        <v/>
      </c>
      <c r="N209" s="818" t="str">
        <f t="shared" ca="1" si="37"/>
        <v/>
      </c>
      <c r="O209" s="812" t="str">
        <f ca="1">IFERROR(IF(COUNTA($D$37:$D209)=1,"",OFFSET($C207,-COUNTA($D$37:$D209)+3,0)),"")</f>
        <v>a1H3p00000848ZPEAY</v>
      </c>
      <c r="P209" s="812">
        <f t="shared" si="30"/>
        <v>0</v>
      </c>
      <c r="Q209" s="812"/>
      <c r="R209" s="812"/>
      <c r="S209" s="812"/>
      <c r="T209" s="812" t="b">
        <f t="shared" ca="1" si="38"/>
        <v>0</v>
      </c>
    </row>
    <row r="210" spans="1:21" x14ac:dyDescent="0.35">
      <c r="A210" s="812" t="b">
        <f t="shared" ca="1" si="31"/>
        <v>0</v>
      </c>
      <c r="B210" s="826"/>
      <c r="C210" s="825" t="str">
        <f t="shared" ca="1" si="32"/>
        <v>a1H3p00000848ZeEAI</v>
      </c>
      <c r="D210" s="812"/>
      <c r="E210" s="812">
        <f t="shared" ca="1" si="28"/>
        <v>3</v>
      </c>
      <c r="F210" s="827">
        <f ca="1">IFERROR(IF(COUNTA($D$37:$D210)=1,"",OFFSET($F208,-COUNTA($D$37:$D210)+3,0)),"")</f>
        <v>14</v>
      </c>
      <c r="G210" s="812"/>
      <c r="H210" s="812">
        <f t="shared" ca="1" si="29"/>
        <v>35</v>
      </c>
      <c r="I210" s="828" t="str">
        <f t="shared" ca="1" si="33"/>
        <v/>
      </c>
      <c r="J210" s="828" t="str">
        <f t="shared" ca="1" si="34"/>
        <v/>
      </c>
      <c r="K210" s="815" t="str">
        <f t="shared" ca="1" si="35"/>
        <v/>
      </c>
      <c r="L210" s="818">
        <f ca="1">IFERROR(CHOOSE(E210,'Impact Indicators - Section B '!$K$7,'Impact Indicators - Section B '!$O$7,'Impact Indicators - Section B '!$S$7,'Impact Indicators - Section B '!$W$7),"")</f>
        <v>2024</v>
      </c>
      <c r="M210" s="829" t="str">
        <f t="shared" ca="1" si="36"/>
        <v/>
      </c>
      <c r="N210" s="818" t="str">
        <f t="shared" ca="1" si="37"/>
        <v/>
      </c>
      <c r="O210" s="812" t="str">
        <f ca="1">IFERROR(IF(COUNTA($D$37:$D210)=1,"",OFFSET($C208,-COUNTA($D$37:$D210)+3,0)),"")</f>
        <v>a1H3p00000848ZeEAI</v>
      </c>
      <c r="P210" s="812">
        <f t="shared" si="30"/>
        <v>0</v>
      </c>
      <c r="Q210" s="812"/>
      <c r="R210" s="812"/>
      <c r="S210" s="812"/>
      <c r="T210" s="812" t="b">
        <f t="shared" ca="1" si="38"/>
        <v>0</v>
      </c>
    </row>
    <row r="211" spans="1:21" x14ac:dyDescent="0.35">
      <c r="A211" s="812" t="b">
        <f t="shared" ca="1" si="31"/>
        <v>0</v>
      </c>
      <c r="B211" s="826"/>
      <c r="C211" s="825" t="str">
        <f t="shared" ca="1" si="32"/>
        <v>a1H3p00000848ZtEAI</v>
      </c>
      <c r="D211" s="812"/>
      <c r="E211" s="812">
        <f t="shared" ca="1" si="28"/>
        <v>4</v>
      </c>
      <c r="F211" s="827">
        <f ca="1">IFERROR(IF(COUNTA($D$37:$D211)=1,"",OFFSET($F209,-COUNTA($D$37:$D211)+3,0)),"")</f>
        <v>14</v>
      </c>
      <c r="G211" s="812"/>
      <c r="H211" s="812">
        <f t="shared" ca="1" si="29"/>
        <v>35</v>
      </c>
      <c r="I211" s="828" t="str">
        <f t="shared" ca="1" si="33"/>
        <v/>
      </c>
      <c r="J211" s="828" t="str">
        <f t="shared" ca="1" si="34"/>
        <v/>
      </c>
      <c r="K211" s="815" t="str">
        <f t="shared" ca="1" si="35"/>
        <v/>
      </c>
      <c r="L211" s="818" t="str">
        <f ca="1">IFERROR(CHOOSE(E211,'Impact Indicators - Section B '!$K$7,'Impact Indicators - Section B '!$O$7,'Impact Indicators - Section B '!$S$7,'Impact Indicators - Section B '!$W$7),"")</f>
        <v/>
      </c>
      <c r="M211" s="829" t="str">
        <f t="shared" ca="1" si="36"/>
        <v/>
      </c>
      <c r="N211" s="818" t="str">
        <f t="shared" ca="1" si="37"/>
        <v/>
      </c>
      <c r="O211" s="812" t="str">
        <f ca="1">IFERROR(IF(COUNTA($D$37:$D211)=1,"",OFFSET($C209,-COUNTA($D$37:$D211)+3,0)),"")</f>
        <v>a1H3p00000848ZtEAI</v>
      </c>
      <c r="P211" s="812">
        <f t="shared" si="30"/>
        <v>0</v>
      </c>
      <c r="Q211" s="812"/>
      <c r="R211" s="812"/>
      <c r="S211" s="812"/>
      <c r="T211" s="812" t="b">
        <f t="shared" ca="1" si="38"/>
        <v>0</v>
      </c>
    </row>
    <row r="212" spans="1:21" x14ac:dyDescent="0.35">
      <c r="A212" s="812" t="b">
        <f t="shared" ca="1" si="31"/>
        <v>0</v>
      </c>
      <c r="B212" s="826"/>
      <c r="C212" s="825" t="str">
        <f t="shared" ca="1" si="32"/>
        <v>a1H3p00000848a8EAA</v>
      </c>
      <c r="D212" s="812"/>
      <c r="E212" s="812">
        <f t="shared" ca="1" si="28"/>
        <v>5</v>
      </c>
      <c r="F212" s="827">
        <f ca="1">IFERROR(IF(COUNTA($D$37:$D212)=1,"",OFFSET($F210,-COUNTA($D$37:$D212)+3,0)),"")</f>
        <v>14</v>
      </c>
      <c r="G212" s="812"/>
      <c r="H212" s="812">
        <f t="shared" ca="1" si="29"/>
        <v>35</v>
      </c>
      <c r="I212" s="828" t="str">
        <f t="shared" ca="1" si="33"/>
        <v/>
      </c>
      <c r="J212" s="828" t="str">
        <f t="shared" ca="1" si="34"/>
        <v/>
      </c>
      <c r="K212" s="815" t="str">
        <f t="shared" ca="1" si="35"/>
        <v/>
      </c>
      <c r="L212" s="818" t="str">
        <f ca="1">IFERROR(CHOOSE(E212,'Impact Indicators - Section B '!$K$7,'Impact Indicators - Section B '!$O$7,'Impact Indicators - Section B '!$S$7,'Impact Indicators - Section B '!$W$7),"")</f>
        <v/>
      </c>
      <c r="M212" s="829" t="str">
        <f t="shared" ca="1" si="36"/>
        <v/>
      </c>
      <c r="N212" s="818" t="str">
        <f t="shared" ca="1" si="37"/>
        <v/>
      </c>
      <c r="O212" s="812" t="str">
        <f ca="1">IFERROR(IF(COUNTA($D$37:$D212)=1,"",OFFSET($C210,-COUNTA($D$37:$D212)+3,0)),"")</f>
        <v>a1H3p00000848a8EAA</v>
      </c>
      <c r="P212" s="812">
        <f t="shared" si="30"/>
        <v>0</v>
      </c>
      <c r="Q212" s="812"/>
      <c r="R212" s="812"/>
      <c r="S212" s="812"/>
      <c r="T212" s="812" t="b">
        <f t="shared" ca="1" si="38"/>
        <v>0</v>
      </c>
    </row>
    <row r="213" spans="1:21" x14ac:dyDescent="0.35">
      <c r="A213" s="812" t="b">
        <f t="shared" ca="1" si="31"/>
        <v>0</v>
      </c>
      <c r="B213" s="826"/>
      <c r="C213" s="825" t="str">
        <f t="shared" ca="1" si="32"/>
        <v>a1H3p00000848aNEAQ</v>
      </c>
      <c r="D213" s="812"/>
      <c r="E213" s="812">
        <f t="shared" ca="1" si="28"/>
        <v>6</v>
      </c>
      <c r="F213" s="827">
        <f ca="1">IFERROR(IF(COUNTA($D$37:$D213)=1,"",OFFSET($F211,-COUNTA($D$37:$D213)+3,0)),"")</f>
        <v>14</v>
      </c>
      <c r="G213" s="812"/>
      <c r="H213" s="812">
        <f t="shared" ca="1" si="29"/>
        <v>35</v>
      </c>
      <c r="I213" s="828" t="str">
        <f t="shared" ca="1" si="33"/>
        <v/>
      </c>
      <c r="J213" s="828" t="str">
        <f t="shared" ca="1" si="34"/>
        <v/>
      </c>
      <c r="K213" s="815" t="str">
        <f t="shared" ca="1" si="35"/>
        <v/>
      </c>
      <c r="L213" s="818" t="str">
        <f ca="1">IFERROR(CHOOSE(E213,'Impact Indicators - Section B '!$K$7,'Impact Indicators - Section B '!$O$7,'Impact Indicators - Section B '!$S$7,'Impact Indicators - Section B '!$W$7),"")</f>
        <v/>
      </c>
      <c r="M213" s="829" t="str">
        <f t="shared" ca="1" si="36"/>
        <v/>
      </c>
      <c r="N213" s="818" t="str">
        <f t="shared" ca="1" si="37"/>
        <v/>
      </c>
      <c r="O213" s="812" t="str">
        <f ca="1">IFERROR(IF(COUNTA($D$37:$D213)=1,"",OFFSET($C211,-COUNTA($D$37:$D213)+3,0)),"")</f>
        <v>a1H3p00000848aNEAQ</v>
      </c>
      <c r="P213" s="812">
        <f t="shared" si="30"/>
        <v>0</v>
      </c>
      <c r="Q213" s="812"/>
      <c r="R213" s="812"/>
      <c r="S213" s="812"/>
      <c r="T213" s="812" t="b">
        <f t="shared" ca="1" si="38"/>
        <v>0</v>
      </c>
    </row>
    <row r="214" spans="1:21" x14ac:dyDescent="0.35">
      <c r="A214" s="812" t="b">
        <f t="shared" ca="1" si="31"/>
        <v>0</v>
      </c>
      <c r="B214" s="826"/>
      <c r="C214" s="825" t="str">
        <f t="shared" ca="1" si="32"/>
        <v>a1H3p00000848ZBEAY</v>
      </c>
      <c r="D214" s="812"/>
      <c r="E214" s="812">
        <f t="shared" ca="1" si="28"/>
        <v>1</v>
      </c>
      <c r="F214" s="827">
        <f ca="1">IFERROR(IF(COUNTA($D$37:$D214)=1,"",OFFSET($F212,-COUNTA($D$37:$D214)+3,0)),"")</f>
        <v>15</v>
      </c>
      <c r="G214" s="812"/>
      <c r="H214" s="812">
        <f t="shared" ca="1" si="29"/>
        <v>37</v>
      </c>
      <c r="I214" s="828" t="str">
        <f t="shared" ca="1" si="33"/>
        <v/>
      </c>
      <c r="J214" s="828" t="str">
        <f t="shared" ca="1" si="34"/>
        <v/>
      </c>
      <c r="K214" s="815" t="str">
        <f t="shared" ca="1" si="35"/>
        <v/>
      </c>
      <c r="L214" s="818">
        <f ca="1">IFERROR(CHOOSE(E214,'Impact Indicators - Section B '!$K$7,'Impact Indicators - Section B '!$O$7,'Impact Indicators - Section B '!$S$7,'Impact Indicators - Section B '!$W$7),"")</f>
        <v>2022</v>
      </c>
      <c r="M214" s="829" t="str">
        <f t="shared" ca="1" si="36"/>
        <v/>
      </c>
      <c r="N214" s="818" t="str">
        <f t="shared" ca="1" si="37"/>
        <v/>
      </c>
      <c r="O214" s="812" t="str">
        <f ca="1">IFERROR(IF(COUNTA($D$37:$D214)=1,"",OFFSET($C212,-COUNTA($D$37:$D214)+3,0)),"")</f>
        <v>a1H3p00000848ZBEAY</v>
      </c>
      <c r="P214" s="812">
        <f t="shared" si="30"/>
        <v>0</v>
      </c>
      <c r="Q214" s="812"/>
      <c r="R214" s="812"/>
      <c r="S214" s="812"/>
      <c r="T214" s="812" t="b">
        <f t="shared" ca="1" si="38"/>
        <v>0</v>
      </c>
    </row>
    <row r="215" spans="1:21" x14ac:dyDescent="0.35">
      <c r="A215" s="812" t="b">
        <f t="shared" ca="1" si="31"/>
        <v>0</v>
      </c>
      <c r="B215" s="826"/>
      <c r="C215" s="825" t="str">
        <f t="shared" ca="1" si="32"/>
        <v>a1H3p00000848ZQEAY</v>
      </c>
      <c r="D215" s="812"/>
      <c r="E215" s="812">
        <f t="shared" ca="1" si="28"/>
        <v>2</v>
      </c>
      <c r="F215" s="827">
        <f ca="1">IFERROR(IF(COUNTA($D$37:$D215)=1,"",OFFSET($F213,-COUNTA($D$37:$D215)+3,0)),"")</f>
        <v>15</v>
      </c>
      <c r="G215" s="812"/>
      <c r="H215" s="812">
        <f t="shared" ca="1" si="29"/>
        <v>37</v>
      </c>
      <c r="I215" s="828" t="str">
        <f t="shared" ca="1" si="33"/>
        <v/>
      </c>
      <c r="J215" s="828" t="str">
        <f t="shared" ca="1" si="34"/>
        <v/>
      </c>
      <c r="K215" s="815" t="str">
        <f t="shared" ca="1" si="35"/>
        <v/>
      </c>
      <c r="L215" s="818">
        <f ca="1">IFERROR(CHOOSE(E215,'Impact Indicators - Section B '!$K$7,'Impact Indicators - Section B '!$O$7,'Impact Indicators - Section B '!$S$7,'Impact Indicators - Section B '!$W$7),"")</f>
        <v>2023</v>
      </c>
      <c r="M215" s="829" t="str">
        <f t="shared" ca="1" si="36"/>
        <v/>
      </c>
      <c r="N215" s="818" t="str">
        <f t="shared" ca="1" si="37"/>
        <v/>
      </c>
      <c r="O215" s="812" t="str">
        <f ca="1">IFERROR(IF(COUNTA($D$37:$D215)=1,"",OFFSET($C213,-COUNTA($D$37:$D215)+3,0)),"")</f>
        <v>a1H3p00000848ZQEAY</v>
      </c>
      <c r="P215" s="812">
        <f t="shared" si="30"/>
        <v>0</v>
      </c>
      <c r="Q215" s="812"/>
      <c r="R215" s="812"/>
      <c r="S215" s="812"/>
      <c r="T215" s="812" t="b">
        <f t="shared" ca="1" si="38"/>
        <v>0</v>
      </c>
    </row>
    <row r="216" spans="1:21" x14ac:dyDescent="0.35">
      <c r="A216" s="812" t="b">
        <f t="shared" ca="1" si="31"/>
        <v>0</v>
      </c>
      <c r="B216" s="826"/>
      <c r="C216" s="825" t="str">
        <f t="shared" ca="1" si="32"/>
        <v>a1H3p00000848ZfEAI</v>
      </c>
      <c r="D216" s="812"/>
      <c r="E216" s="812">
        <f t="shared" ca="1" si="28"/>
        <v>3</v>
      </c>
      <c r="F216" s="827">
        <f ca="1">IFERROR(IF(COUNTA($D$37:$D216)=1,"",OFFSET($F214,-COUNTA($D$37:$D216)+3,0)),"")</f>
        <v>15</v>
      </c>
      <c r="G216" s="812"/>
      <c r="H216" s="812">
        <f t="shared" ca="1" si="29"/>
        <v>37</v>
      </c>
      <c r="I216" s="828" t="str">
        <f t="shared" ca="1" si="33"/>
        <v/>
      </c>
      <c r="J216" s="828" t="str">
        <f t="shared" ca="1" si="34"/>
        <v/>
      </c>
      <c r="K216" s="815" t="str">
        <f t="shared" ca="1" si="35"/>
        <v/>
      </c>
      <c r="L216" s="818">
        <f ca="1">IFERROR(CHOOSE(E216,'Impact Indicators - Section B '!$K$7,'Impact Indicators - Section B '!$O$7,'Impact Indicators - Section B '!$S$7,'Impact Indicators - Section B '!$W$7),"")</f>
        <v>2024</v>
      </c>
      <c r="M216" s="829" t="str">
        <f t="shared" ca="1" si="36"/>
        <v/>
      </c>
      <c r="N216" s="818" t="str">
        <f t="shared" ca="1" si="37"/>
        <v/>
      </c>
      <c r="O216" s="812" t="str">
        <f ca="1">IFERROR(IF(COUNTA($D$37:$D216)=1,"",OFFSET($C214,-COUNTA($D$37:$D216)+3,0)),"")</f>
        <v>a1H3p00000848ZfEAI</v>
      </c>
      <c r="P216" s="812">
        <f t="shared" si="30"/>
        <v>0</v>
      </c>
      <c r="Q216" s="812"/>
      <c r="R216" s="812"/>
      <c r="S216" s="812"/>
      <c r="T216" s="812" t="b">
        <f t="shared" ca="1" si="38"/>
        <v>0</v>
      </c>
    </row>
    <row r="217" spans="1:21" x14ac:dyDescent="0.35">
      <c r="A217" s="812" t="b">
        <f t="shared" ca="1" si="31"/>
        <v>0</v>
      </c>
      <c r="B217" s="826"/>
      <c r="C217" s="825" t="str">
        <f t="shared" ca="1" si="32"/>
        <v>a1H3p00000848ZuEAI</v>
      </c>
      <c r="D217" s="812"/>
      <c r="E217" s="812">
        <f t="shared" ca="1" si="28"/>
        <v>4</v>
      </c>
      <c r="F217" s="827">
        <f ca="1">IFERROR(IF(COUNTA($D$37:$D217)=1,"",OFFSET($F215,-COUNTA($D$37:$D217)+3,0)),"")</f>
        <v>15</v>
      </c>
      <c r="G217" s="812"/>
      <c r="H217" s="812">
        <f t="shared" ca="1" si="29"/>
        <v>37</v>
      </c>
      <c r="I217" s="828" t="str">
        <f t="shared" ca="1" si="33"/>
        <v/>
      </c>
      <c r="J217" s="828" t="str">
        <f t="shared" ca="1" si="34"/>
        <v/>
      </c>
      <c r="K217" s="815" t="str">
        <f t="shared" ca="1" si="35"/>
        <v/>
      </c>
      <c r="L217" s="818" t="str">
        <f ca="1">IFERROR(CHOOSE(E217,'Impact Indicators - Section B '!$K$7,'Impact Indicators - Section B '!$O$7,'Impact Indicators - Section B '!$S$7,'Impact Indicators - Section B '!$W$7),"")</f>
        <v/>
      </c>
      <c r="M217" s="829" t="str">
        <f t="shared" ca="1" si="36"/>
        <v/>
      </c>
      <c r="N217" s="818" t="str">
        <f t="shared" ca="1" si="37"/>
        <v/>
      </c>
      <c r="O217" s="812" t="str">
        <f ca="1">IFERROR(IF(COUNTA($D$37:$D217)=1,"",OFFSET($C215,-COUNTA($D$37:$D217)+3,0)),"")</f>
        <v>a1H3p00000848ZuEAI</v>
      </c>
      <c r="P217" s="812">
        <f t="shared" si="30"/>
        <v>0</v>
      </c>
      <c r="Q217" s="812"/>
      <c r="R217" s="812"/>
      <c r="S217" s="812"/>
      <c r="T217" s="812" t="b">
        <f t="shared" ca="1" si="38"/>
        <v>0</v>
      </c>
    </row>
    <row r="218" spans="1:21" x14ac:dyDescent="0.35">
      <c r="A218" s="812" t="b">
        <f t="shared" ca="1" si="31"/>
        <v>0</v>
      </c>
      <c r="B218" s="826"/>
      <c r="C218" s="825" t="str">
        <f t="shared" ca="1" si="32"/>
        <v>a1H3p00000848a9EAA</v>
      </c>
      <c r="D218" s="812"/>
      <c r="E218" s="812">
        <f t="shared" ca="1" si="28"/>
        <v>5</v>
      </c>
      <c r="F218" s="827">
        <f ca="1">IFERROR(IF(COUNTA($D$37:$D218)=1,"",OFFSET($F216,-COUNTA($D$37:$D218)+3,0)),"")</f>
        <v>15</v>
      </c>
      <c r="G218" s="812"/>
      <c r="H218" s="812">
        <f t="shared" ca="1" si="29"/>
        <v>37</v>
      </c>
      <c r="I218" s="828" t="str">
        <f t="shared" ca="1" si="33"/>
        <v/>
      </c>
      <c r="J218" s="828" t="str">
        <f t="shared" ca="1" si="34"/>
        <v/>
      </c>
      <c r="K218" s="815" t="str">
        <f t="shared" ca="1" si="35"/>
        <v/>
      </c>
      <c r="L218" s="818" t="str">
        <f ca="1">IFERROR(CHOOSE(E218,'Impact Indicators - Section B '!$K$7,'Impact Indicators - Section B '!$O$7,'Impact Indicators - Section B '!$S$7,'Impact Indicators - Section B '!$W$7),"")</f>
        <v/>
      </c>
      <c r="M218" s="829" t="str">
        <f t="shared" ca="1" si="36"/>
        <v/>
      </c>
      <c r="N218" s="818" t="str">
        <f t="shared" ca="1" si="37"/>
        <v/>
      </c>
      <c r="O218" s="812" t="str">
        <f ca="1">IFERROR(IF(COUNTA($D$37:$D218)=1,"",OFFSET($C216,-COUNTA($D$37:$D218)+3,0)),"")</f>
        <v>a1H3p00000848a9EAA</v>
      </c>
      <c r="P218" s="812">
        <f t="shared" si="30"/>
        <v>0</v>
      </c>
      <c r="Q218" s="812"/>
      <c r="R218" s="812"/>
      <c r="S218" s="812"/>
      <c r="T218" s="812" t="b">
        <f t="shared" ca="1" si="38"/>
        <v>0</v>
      </c>
    </row>
    <row r="219" spans="1:21" x14ac:dyDescent="0.35">
      <c r="A219" s="812" t="b">
        <f t="shared" ca="1" si="31"/>
        <v>0</v>
      </c>
      <c r="B219" s="826"/>
      <c r="C219" s="825" t="str">
        <f t="shared" ca="1" si="32"/>
        <v>a1H3p00000848aOEAQ</v>
      </c>
      <c r="D219" s="812"/>
      <c r="E219" s="812">
        <f t="shared" ca="1" si="28"/>
        <v>6</v>
      </c>
      <c r="F219" s="827">
        <f ca="1">IFERROR(IF(COUNTA($D$37:$D219)=1,"",OFFSET($F217,-COUNTA($D$37:$D219)+3,0)),"")</f>
        <v>15</v>
      </c>
      <c r="G219" s="812"/>
      <c r="H219" s="812">
        <f t="shared" ca="1" si="29"/>
        <v>37</v>
      </c>
      <c r="I219" s="828" t="str">
        <f t="shared" ca="1" si="33"/>
        <v/>
      </c>
      <c r="J219" s="828" t="str">
        <f t="shared" ca="1" si="34"/>
        <v/>
      </c>
      <c r="K219" s="815" t="str">
        <f t="shared" ca="1" si="35"/>
        <v/>
      </c>
      <c r="L219" s="818" t="str">
        <f ca="1">IFERROR(CHOOSE(E219,'Impact Indicators - Section B '!$K$7,'Impact Indicators - Section B '!$O$7,'Impact Indicators - Section B '!$S$7,'Impact Indicators - Section B '!$W$7),"")</f>
        <v/>
      </c>
      <c r="M219" s="829" t="str">
        <f t="shared" ca="1" si="36"/>
        <v/>
      </c>
      <c r="N219" s="818" t="str">
        <f t="shared" ca="1" si="37"/>
        <v/>
      </c>
      <c r="O219" s="812" t="str">
        <f ca="1">IFERROR(IF(COUNTA($D$37:$D219)=1,"",OFFSET($C217,-COUNTA($D$37:$D219)+3,0)),"")</f>
        <v>a1H3p00000848aOEAQ</v>
      </c>
      <c r="P219" s="812">
        <f t="shared" si="30"/>
        <v>0</v>
      </c>
      <c r="Q219" s="812"/>
      <c r="R219" s="812"/>
      <c r="S219" s="812"/>
      <c r="T219" s="812" t="b">
        <f t="shared" ca="1" si="38"/>
        <v>0</v>
      </c>
    </row>
    <row r="220" spans="1:21" x14ac:dyDescent="0.35">
      <c r="J220" s="811" t="str">
        <f ca="1">IF(ROW()&gt;'Impact Indicator Target Update'!A6,"",INDIRECT("'Impact Indicators - Section B'!A"&amp;'Impact Indicator Target Update'!D6))</f>
        <v/>
      </c>
    </row>
    <row r="221" spans="1:21" x14ac:dyDescent="0.35">
      <c r="A221" s="822" t="s">
        <v>317</v>
      </c>
      <c r="J221" s="811" t="str">
        <f ca="1">IF(ROW()&gt;'Impact Indicator Target Update'!A7,"",INDIRECT("'Impact Indicators - Section B'!A"&amp;'Impact Indicator Target Update'!D7))</f>
        <v/>
      </c>
    </row>
    <row r="222" spans="1:21" x14ac:dyDescent="0.35">
      <c r="A222" s="812" t="s">
        <v>46</v>
      </c>
      <c r="B222" s="812">
        <v>-14</v>
      </c>
      <c r="C222" s="812" t="s">
        <v>48</v>
      </c>
      <c r="D222" s="812" t="s">
        <v>4</v>
      </c>
      <c r="E222" s="812" t="s">
        <v>3</v>
      </c>
      <c r="F222" s="812" t="s">
        <v>2</v>
      </c>
      <c r="G222" s="812" t="s">
        <v>29</v>
      </c>
      <c r="H222" s="812" t="s">
        <v>18</v>
      </c>
      <c r="I222" s="812">
        <v>-19</v>
      </c>
      <c r="J222" s="812" t="s">
        <v>327</v>
      </c>
      <c r="K222" s="812"/>
      <c r="L222" s="812" t="s">
        <v>336</v>
      </c>
      <c r="M222" s="812" t="s">
        <v>145</v>
      </c>
      <c r="N222" s="812" t="s">
        <v>39</v>
      </c>
      <c r="O222" s="812" t="s">
        <v>188</v>
      </c>
      <c r="P222" s="812" t="s">
        <v>470</v>
      </c>
      <c r="Q222" s="812" t="s">
        <v>468</v>
      </c>
      <c r="R222" s="812" t="s">
        <v>469</v>
      </c>
      <c r="S222" s="812" t="s">
        <v>950</v>
      </c>
      <c r="T222" s="812" t="s">
        <v>952</v>
      </c>
      <c r="U222" s="812" t="s">
        <v>349</v>
      </c>
    </row>
    <row r="223" spans="1:21" hidden="1" x14ac:dyDescent="0.35">
      <c r="A223" s="812" t="b">
        <f ca="1">IF(OR(P223&lt;&gt;"",M223&lt;&gt;""),TRUE,FALSE)</f>
        <v>0</v>
      </c>
      <c r="B223" s="813">
        <f>B222+1</f>
        <v>-13</v>
      </c>
      <c r="C223" s="812" t="str">
        <f>IFERROR(INDEX(C$222:C223,B223,1),"")</f>
        <v/>
      </c>
      <c r="D223" s="815" t="str">
        <f ca="1">IFERROR(IF(INDIRECT("'Outcome Indicators - Section C '!E"&amp;$I223)="","",INDIRECT("'Outcome Indicators - Section C '!E"&amp;$I223)*100),"")</f>
        <v/>
      </c>
      <c r="E223" s="827" t="str">
        <f ca="1">IFERROR(IF(INDIRECT("'Outcome Indicators - Section C '!D"&amp;$I223+1)="","",INDIRECT("'Outcome Indicators - Section C '!D"&amp;$I223+1)),"")</f>
        <v/>
      </c>
      <c r="F223" s="817" t="str">
        <f ca="1">IFERROR(IF(INDIRECT("'Outcome Indicators - Section C '!D"&amp;$I223)="","",INDIRECT("'Outcome Indicators - Section C '!D"&amp;$I223)),"")</f>
        <v/>
      </c>
      <c r="G223" s="818" t="str">
        <f ca="1">IFERROR(IF(INDIRECT("'Outcome Indicators - Section C '!F"&amp;$I223)=0,"",INDIRECT("'Outcome Indicators - Section C '!F"&amp;$I223)),"")</f>
        <v/>
      </c>
      <c r="H223" s="818" t="str">
        <f ca="1">IFERROR(IF(INDIRECT("'Outcome Indicators - Section C '!AC"&amp;$I3)=0,"",INDIRECT("'Outcome Indicators - Section C '!AC"&amp;$I3)),"")</f>
        <v/>
      </c>
      <c r="I223" s="813">
        <f>IF(B223=3,9,I222+2)</f>
        <v>-17</v>
      </c>
      <c r="J223" s="818" t="str">
        <f ca="1">IFERROR(IF(INDIRECT("'Outcome Indicators - Section C '!AD"&amp;$I223)=0,"",INDIRECT("'Outcome Indicators - Section C '!AD"&amp;$I223)),"")</f>
        <v/>
      </c>
      <c r="K223" s="812"/>
      <c r="L223" s="818" t="str">
        <f ca="1">IFERROR(IF(INDIRECT("'Outcome Indicators - Section C '!AB"&amp;$I223)=0,"",INDIRECT("'Outcome Indicators - Section C '!AB"&amp;$I223)),"")</f>
        <v/>
      </c>
      <c r="M223" s="812" t="str">
        <f t="array" aca="1" ref="M223" ca="1">IFERROR(VLOOKUP(LEFT(INDIRECT("'Outcome Indicators - Section C '!B"&amp;$I223),255),LEFT('Reference Records'!$C$14:$L$36,255),10,0),"")</f>
        <v/>
      </c>
      <c r="N223" s="812" t="str">
        <f ca="1">IFERROR(IF(INDIRECT("'Outcome Indicators - Section C '!j"&amp;$I223)=0,"",INDIRECT("'Outcome Indicators - Section C '!j"&amp;$I223)),"")</f>
        <v/>
      </c>
      <c r="O223" s="818" t="str">
        <f ca="1">IFERROR(VLOOKUP(INDIRECT("'Outcome Indicators - Section C '!I"&amp;$I223),'Overview - Section A'!M$29:P40,4,0),IFERROR(VLOOKUP(INDIRECT("'Outcome Indicators - Section C '!I"&amp;$I223),'Overview - Section A'!E$26:I28,5,0),""))</f>
        <v/>
      </c>
      <c r="P223" s="818" t="str">
        <f ca="1">IFERROR(IF(INDIRECT("'Outcome Indicators - Section C '!C"&amp;$I223)=0,"",INDIRECT("'Outcome Indicators - Section C '!C"&amp;$I223)),"")</f>
        <v/>
      </c>
      <c r="Q223" s="818" t="str">
        <f ca="1">IFERROR(IF(INDIRECT("'Outcome Indicators - Section C '!G"&amp;$I3)=0,"",INDIRECT("'Outcome Indicators - Section C '!G"&amp;$I3)),"")</f>
        <v/>
      </c>
      <c r="R223" s="818" t="str">
        <f ca="1">IFERROR(IF(INDIRECT("'Outcome Indicators - Section C '!AA"&amp;$I223)=0,"",INDIRECT("'Outcome Indicators - Section C '!AA"&amp;$I223)),"")</f>
        <v/>
      </c>
      <c r="S223" s="818" t="s">
        <v>949</v>
      </c>
      <c r="T223" s="818" t="s">
        <v>951</v>
      </c>
      <c r="U223" s="812" t="s">
        <v>348</v>
      </c>
    </row>
    <row r="224" spans="1:21" x14ac:dyDescent="0.35">
      <c r="A224" s="812" t="b">
        <v>0</v>
      </c>
      <c r="B224" s="813">
        <f t="shared" ref="B224:B253" si="39">B223+1</f>
        <v>-12</v>
      </c>
      <c r="C224" s="812" t="s">
        <v>6185</v>
      </c>
      <c r="D224" s="815"/>
      <c r="E224" s="827"/>
      <c r="F224" s="817"/>
      <c r="G224" s="818"/>
      <c r="H224" s="818"/>
      <c r="I224" s="813">
        <f t="shared" ref="I224:I253" si="40">IF(B224=3,9,I223+2)</f>
        <v>-15</v>
      </c>
      <c r="J224" s="818"/>
      <c r="K224" s="812"/>
      <c r="L224" s="818"/>
      <c r="M224" s="812"/>
      <c r="N224" s="812"/>
      <c r="O224" s="818"/>
      <c r="P224" s="818"/>
      <c r="Q224" s="818"/>
      <c r="R224" s="818"/>
      <c r="S224" s="818"/>
      <c r="T224" s="818"/>
      <c r="U224" s="812"/>
    </row>
    <row r="225" spans="1:21" x14ac:dyDescent="0.35">
      <c r="A225" s="812" t="b">
        <v>0</v>
      </c>
      <c r="B225" s="813">
        <f t="shared" si="39"/>
        <v>-11</v>
      </c>
      <c r="C225" s="812" t="s">
        <v>6186</v>
      </c>
      <c r="D225" s="815"/>
      <c r="E225" s="827"/>
      <c r="F225" s="817"/>
      <c r="G225" s="818"/>
      <c r="H225" s="818"/>
      <c r="I225" s="813">
        <f t="shared" si="40"/>
        <v>-13</v>
      </c>
      <c r="J225" s="818"/>
      <c r="K225" s="812"/>
      <c r="L225" s="818"/>
      <c r="M225" s="812"/>
      <c r="N225" s="812"/>
      <c r="O225" s="818"/>
      <c r="P225" s="818"/>
      <c r="Q225" s="818"/>
      <c r="R225" s="818"/>
      <c r="S225" s="818"/>
      <c r="T225" s="818"/>
      <c r="U225" s="812"/>
    </row>
    <row r="226" spans="1:21" x14ac:dyDescent="0.35">
      <c r="A226" s="812" t="b">
        <v>0</v>
      </c>
      <c r="B226" s="813">
        <f t="shared" si="39"/>
        <v>-10</v>
      </c>
      <c r="C226" s="812" t="s">
        <v>6187</v>
      </c>
      <c r="D226" s="815"/>
      <c r="E226" s="827"/>
      <c r="F226" s="817"/>
      <c r="G226" s="818"/>
      <c r="H226" s="818"/>
      <c r="I226" s="813">
        <f t="shared" si="40"/>
        <v>-11</v>
      </c>
      <c r="J226" s="818"/>
      <c r="K226" s="812"/>
      <c r="L226" s="818"/>
      <c r="M226" s="812"/>
      <c r="N226" s="812"/>
      <c r="O226" s="818"/>
      <c r="P226" s="818"/>
      <c r="Q226" s="818"/>
      <c r="R226" s="818"/>
      <c r="S226" s="818"/>
      <c r="T226" s="818"/>
      <c r="U226" s="812"/>
    </row>
    <row r="227" spans="1:21" x14ac:dyDescent="0.35">
      <c r="A227" s="812" t="b">
        <v>0</v>
      </c>
      <c r="B227" s="813">
        <f t="shared" si="39"/>
        <v>-9</v>
      </c>
      <c r="C227" s="812" t="s">
        <v>6188</v>
      </c>
      <c r="D227" s="815"/>
      <c r="E227" s="827"/>
      <c r="F227" s="817"/>
      <c r="G227" s="818"/>
      <c r="H227" s="818"/>
      <c r="I227" s="813">
        <f t="shared" si="40"/>
        <v>-9</v>
      </c>
      <c r="J227" s="818"/>
      <c r="K227" s="812"/>
      <c r="L227" s="818"/>
      <c r="M227" s="812"/>
      <c r="N227" s="812"/>
      <c r="O227" s="818"/>
      <c r="P227" s="818"/>
      <c r="Q227" s="818"/>
      <c r="R227" s="818"/>
      <c r="S227" s="818"/>
      <c r="T227" s="818"/>
      <c r="U227" s="812"/>
    </row>
    <row r="228" spans="1:21" x14ac:dyDescent="0.35">
      <c r="A228" s="812" t="b">
        <v>0</v>
      </c>
      <c r="B228" s="813">
        <f t="shared" si="39"/>
        <v>-8</v>
      </c>
      <c r="C228" s="812" t="s">
        <v>6189</v>
      </c>
      <c r="D228" s="815"/>
      <c r="E228" s="827"/>
      <c r="F228" s="817"/>
      <c r="G228" s="818"/>
      <c r="H228" s="818"/>
      <c r="I228" s="813">
        <f t="shared" si="40"/>
        <v>-7</v>
      </c>
      <c r="J228" s="818"/>
      <c r="K228" s="812"/>
      <c r="L228" s="818"/>
      <c r="M228" s="812"/>
      <c r="N228" s="812"/>
      <c r="O228" s="818"/>
      <c r="P228" s="818"/>
      <c r="Q228" s="818"/>
      <c r="R228" s="818"/>
      <c r="S228" s="818"/>
      <c r="T228" s="818"/>
      <c r="U228" s="812"/>
    </row>
    <row r="229" spans="1:21" x14ac:dyDescent="0.35">
      <c r="A229" s="812" t="b">
        <v>0</v>
      </c>
      <c r="B229" s="813">
        <f t="shared" si="39"/>
        <v>-7</v>
      </c>
      <c r="C229" s="812" t="s">
        <v>6190</v>
      </c>
      <c r="D229" s="815"/>
      <c r="E229" s="827"/>
      <c r="F229" s="817"/>
      <c r="G229" s="818"/>
      <c r="H229" s="818"/>
      <c r="I229" s="813">
        <f t="shared" si="40"/>
        <v>-5</v>
      </c>
      <c r="J229" s="818"/>
      <c r="K229" s="812"/>
      <c r="L229" s="818"/>
      <c r="M229" s="812"/>
      <c r="N229" s="812"/>
      <c r="O229" s="818"/>
      <c r="P229" s="818"/>
      <c r="Q229" s="818"/>
      <c r="R229" s="818"/>
      <c r="S229" s="818"/>
      <c r="T229" s="818"/>
      <c r="U229" s="812"/>
    </row>
    <row r="230" spans="1:21" x14ac:dyDescent="0.35">
      <c r="A230" s="812" t="b">
        <v>0</v>
      </c>
      <c r="B230" s="813">
        <f t="shared" si="39"/>
        <v>-6</v>
      </c>
      <c r="C230" s="812" t="s">
        <v>6191</v>
      </c>
      <c r="D230" s="815"/>
      <c r="E230" s="827"/>
      <c r="F230" s="817"/>
      <c r="G230" s="818"/>
      <c r="H230" s="818"/>
      <c r="I230" s="813">
        <f t="shared" si="40"/>
        <v>-3</v>
      </c>
      <c r="J230" s="818"/>
      <c r="K230" s="812"/>
      <c r="L230" s="818"/>
      <c r="M230" s="812"/>
      <c r="N230" s="812"/>
      <c r="O230" s="818"/>
      <c r="P230" s="818"/>
      <c r="Q230" s="818"/>
      <c r="R230" s="818"/>
      <c r="S230" s="818"/>
      <c r="T230" s="818"/>
      <c r="U230" s="812"/>
    </row>
    <row r="231" spans="1:21" x14ac:dyDescent="0.35">
      <c r="A231" s="812" t="b">
        <v>0</v>
      </c>
      <c r="B231" s="813">
        <f t="shared" si="39"/>
        <v>-5</v>
      </c>
      <c r="C231" s="812" t="s">
        <v>6192</v>
      </c>
      <c r="D231" s="815"/>
      <c r="E231" s="827"/>
      <c r="F231" s="817"/>
      <c r="G231" s="818"/>
      <c r="H231" s="818"/>
      <c r="I231" s="813">
        <f t="shared" si="40"/>
        <v>-1</v>
      </c>
      <c r="J231" s="818"/>
      <c r="K231" s="812"/>
      <c r="L231" s="818"/>
      <c r="M231" s="812"/>
      <c r="N231" s="812"/>
      <c r="O231" s="818"/>
      <c r="P231" s="818"/>
      <c r="Q231" s="818"/>
      <c r="R231" s="818"/>
      <c r="S231" s="818"/>
      <c r="T231" s="818"/>
      <c r="U231" s="812"/>
    </row>
    <row r="232" spans="1:21" x14ac:dyDescent="0.35">
      <c r="A232" s="812" t="b">
        <v>0</v>
      </c>
      <c r="B232" s="813">
        <f t="shared" si="39"/>
        <v>-4</v>
      </c>
      <c r="C232" s="812" t="s">
        <v>6193</v>
      </c>
      <c r="D232" s="815"/>
      <c r="E232" s="827"/>
      <c r="F232" s="817"/>
      <c r="G232" s="818"/>
      <c r="H232" s="818"/>
      <c r="I232" s="813">
        <f t="shared" si="40"/>
        <v>1</v>
      </c>
      <c r="J232" s="818"/>
      <c r="K232" s="812"/>
      <c r="L232" s="818"/>
      <c r="M232" s="812"/>
      <c r="N232" s="812"/>
      <c r="O232" s="818"/>
      <c r="P232" s="818"/>
      <c r="Q232" s="818"/>
      <c r="R232" s="818"/>
      <c r="S232" s="818"/>
      <c r="T232" s="818"/>
      <c r="U232" s="812"/>
    </row>
    <row r="233" spans="1:21" x14ac:dyDescent="0.35">
      <c r="A233" s="812" t="b">
        <v>0</v>
      </c>
      <c r="B233" s="813">
        <f t="shared" si="39"/>
        <v>-3</v>
      </c>
      <c r="C233" s="812" t="s">
        <v>6194</v>
      </c>
      <c r="D233" s="815"/>
      <c r="E233" s="827"/>
      <c r="F233" s="817"/>
      <c r="G233" s="818"/>
      <c r="H233" s="818"/>
      <c r="I233" s="813">
        <f t="shared" si="40"/>
        <v>3</v>
      </c>
      <c r="J233" s="818"/>
      <c r="K233" s="812"/>
      <c r="L233" s="818"/>
      <c r="M233" s="812"/>
      <c r="N233" s="812"/>
      <c r="O233" s="818"/>
      <c r="P233" s="818"/>
      <c r="Q233" s="818"/>
      <c r="R233" s="818"/>
      <c r="S233" s="818"/>
      <c r="T233" s="818"/>
      <c r="U233" s="812"/>
    </row>
    <row r="234" spans="1:21" x14ac:dyDescent="0.35">
      <c r="A234" s="812" t="b">
        <v>0</v>
      </c>
      <c r="B234" s="813">
        <f t="shared" si="39"/>
        <v>-2</v>
      </c>
      <c r="C234" s="812" t="s">
        <v>6195</v>
      </c>
      <c r="D234" s="815"/>
      <c r="E234" s="827"/>
      <c r="F234" s="817"/>
      <c r="G234" s="818"/>
      <c r="H234" s="818"/>
      <c r="I234" s="813">
        <f t="shared" si="40"/>
        <v>5</v>
      </c>
      <c r="J234" s="818"/>
      <c r="K234" s="812"/>
      <c r="L234" s="818"/>
      <c r="M234" s="812"/>
      <c r="N234" s="812"/>
      <c r="O234" s="818"/>
      <c r="P234" s="818"/>
      <c r="Q234" s="818"/>
      <c r="R234" s="818"/>
      <c r="S234" s="818"/>
      <c r="T234" s="818"/>
      <c r="U234" s="812"/>
    </row>
    <row r="235" spans="1:21" x14ac:dyDescent="0.35">
      <c r="A235" s="812" t="b">
        <v>0</v>
      </c>
      <c r="B235" s="813">
        <f t="shared" si="39"/>
        <v>-1</v>
      </c>
      <c r="C235" s="812" t="s">
        <v>6196</v>
      </c>
      <c r="D235" s="815"/>
      <c r="E235" s="827"/>
      <c r="F235" s="817"/>
      <c r="G235" s="818"/>
      <c r="H235" s="818"/>
      <c r="I235" s="813">
        <f t="shared" si="40"/>
        <v>7</v>
      </c>
      <c r="J235" s="818"/>
      <c r="K235" s="812"/>
      <c r="L235" s="818"/>
      <c r="M235" s="812"/>
      <c r="N235" s="812"/>
      <c r="O235" s="818"/>
      <c r="P235" s="818"/>
      <c r="Q235" s="818"/>
      <c r="R235" s="818"/>
      <c r="S235" s="818"/>
      <c r="T235" s="818"/>
      <c r="U235" s="812"/>
    </row>
    <row r="236" spans="1:21" x14ac:dyDescent="0.35">
      <c r="A236" s="812" t="b">
        <v>0</v>
      </c>
      <c r="B236" s="813">
        <f t="shared" si="39"/>
        <v>0</v>
      </c>
      <c r="C236" s="812" t="s">
        <v>6197</v>
      </c>
      <c r="D236" s="815"/>
      <c r="E236" s="827"/>
      <c r="F236" s="817"/>
      <c r="G236" s="818"/>
      <c r="H236" s="818"/>
      <c r="I236" s="813">
        <f t="shared" si="40"/>
        <v>9</v>
      </c>
      <c r="J236" s="818"/>
      <c r="K236" s="812"/>
      <c r="L236" s="818"/>
      <c r="M236" s="812"/>
      <c r="N236" s="812"/>
      <c r="O236" s="818"/>
      <c r="P236" s="818"/>
      <c r="Q236" s="818"/>
      <c r="R236" s="818"/>
      <c r="S236" s="818"/>
      <c r="T236" s="818"/>
      <c r="U236" s="812"/>
    </row>
    <row r="237" spans="1:21" x14ac:dyDescent="0.35">
      <c r="A237" s="812" t="b">
        <v>0</v>
      </c>
      <c r="B237" s="813">
        <f t="shared" si="39"/>
        <v>1</v>
      </c>
      <c r="C237" s="812" t="s">
        <v>6198</v>
      </c>
      <c r="D237" s="815"/>
      <c r="E237" s="827"/>
      <c r="F237" s="817"/>
      <c r="G237" s="818"/>
      <c r="H237" s="818"/>
      <c r="I237" s="813">
        <f t="shared" si="40"/>
        <v>11</v>
      </c>
      <c r="J237" s="818"/>
      <c r="K237" s="812"/>
      <c r="L237" s="818"/>
      <c r="M237" s="812"/>
      <c r="N237" s="812"/>
      <c r="O237" s="818"/>
      <c r="P237" s="818"/>
      <c r="Q237" s="818"/>
      <c r="R237" s="818"/>
      <c r="S237" s="818"/>
      <c r="T237" s="818"/>
      <c r="U237" s="812"/>
    </row>
    <row r="238" spans="1:21" x14ac:dyDescent="0.35">
      <c r="A238" s="812" t="b">
        <v>0</v>
      </c>
      <c r="B238" s="813">
        <f t="shared" si="39"/>
        <v>2</v>
      </c>
      <c r="C238" s="812" t="s">
        <v>6199</v>
      </c>
      <c r="D238" s="815"/>
      <c r="E238" s="827"/>
      <c r="F238" s="817"/>
      <c r="G238" s="818"/>
      <c r="H238" s="818"/>
      <c r="I238" s="813">
        <f t="shared" si="40"/>
        <v>13</v>
      </c>
      <c r="J238" s="818"/>
      <c r="K238" s="812"/>
      <c r="L238" s="818"/>
      <c r="M238" s="812"/>
      <c r="N238" s="812"/>
      <c r="O238" s="818"/>
      <c r="P238" s="818"/>
      <c r="Q238" s="818"/>
      <c r="R238" s="818"/>
      <c r="S238" s="818"/>
      <c r="T238" s="818"/>
      <c r="U238" s="812"/>
    </row>
    <row r="239" spans="1:21" x14ac:dyDescent="0.35">
      <c r="A239" s="812" t="b">
        <f t="shared" ref="A239:A253" ca="1" si="41">IF(OR(P239&lt;&gt;"",M239&lt;&gt;""),TRUE,FALSE)</f>
        <v>0</v>
      </c>
      <c r="B239" s="813">
        <f t="shared" si="39"/>
        <v>3</v>
      </c>
      <c r="C239" s="825" t="str">
        <f>IFERROR(INDEX(C$222:C239,B239,1),"")</f>
        <v>a1X3p00000AsYnUEAV</v>
      </c>
      <c r="D239" s="815" t="str">
        <f t="shared" ref="D239:D253" ca="1" si="42">IFERROR(IF(INDIRECT("'Outcome Indicators - Section C '!E"&amp;$I239)="","",INDIRECT("'Outcome Indicators - Section C '!E"&amp;$I239)*100),"")</f>
        <v/>
      </c>
      <c r="E239" s="827" t="str">
        <f t="shared" ref="E239:E253" ca="1" si="43">IFERROR(IF(INDIRECT("'Outcome Indicators - Section C '!D"&amp;$I239+1)="","",INDIRECT("'Outcome Indicators - Section C '!D"&amp;$I239+1)),"")</f>
        <v/>
      </c>
      <c r="F239" s="817" t="str">
        <f t="shared" ref="F239:F253" ca="1" si="44">IFERROR(IF(INDIRECT("'Outcome Indicators - Section C '!D"&amp;$I239)="","",INDIRECT("'Outcome Indicators - Section C '!D"&amp;$I239)),"")</f>
        <v/>
      </c>
      <c r="G239" s="818" t="str">
        <f t="shared" ref="G239:G253" ca="1" si="45">IFERROR(IF(INDIRECT("'Outcome Indicators - Section C '!F"&amp;$I239)=0,"",INDIRECT("'Outcome Indicators - Section C '!F"&amp;$I239)),"")</f>
        <v/>
      </c>
      <c r="H239" s="818" t="str">
        <f ca="1">IFERROR(IF(INDIRECT("'Outcome Indicators - Section C '!AC"&amp;$I19)=0,"",INDIRECT("'Outcome Indicators - Section C '!AC"&amp;$I19)),"")</f>
        <v/>
      </c>
      <c r="I239" s="813">
        <f t="shared" si="40"/>
        <v>9</v>
      </c>
      <c r="J239" s="818" t="str">
        <f t="shared" ref="J239:J253" ca="1" si="46">IFERROR(IF(INDIRECT("'Outcome Indicators - Section C '!AD"&amp;$I239)=0,"",INDIRECT("'Outcome Indicators - Section C '!AD"&amp;$I239)),"")</f>
        <v/>
      </c>
      <c r="K239" s="812"/>
      <c r="L239" s="818" t="str">
        <f t="shared" ref="L239:L253" ca="1" si="47">IFERROR(IF(INDIRECT("'Outcome Indicators - Section C '!AB"&amp;$I239)=0,"",INDIRECT("'Outcome Indicators - Section C '!AB"&amp;$I239)),"")</f>
        <v/>
      </c>
      <c r="M239" s="812" t="str">
        <f t="array" aca="1" ref="M239" ca="1">IFERROR(VLOOKUP(LEFT(INDIRECT("'Outcome Indicators - Section C '!B"&amp;$I239),255),LEFT('Reference Records'!$C$14:$L$36,255),10,0),"")</f>
        <v/>
      </c>
      <c r="N239" s="812" t="str">
        <f t="shared" ref="N239:N253" ca="1" si="48">IFERROR(IF(INDIRECT("'Outcome Indicators - Section C '!j"&amp;$I239)=0,"",INDIRECT("'Outcome Indicators - Section C '!j"&amp;$I239)),"")</f>
        <v/>
      </c>
      <c r="O239" s="818" t="str">
        <f ca="1">IFERROR(VLOOKUP(INDIRECT("'Outcome Indicators - Section C '!I"&amp;$I239),'Overview - Section A'!M$29:P56,4,0),IFERROR(VLOOKUP(INDIRECT("'Outcome Indicators - Section C '!I"&amp;$I239),'Overview - Section A'!E$26:I44,5,0),""))</f>
        <v/>
      </c>
      <c r="P239" s="818" t="str">
        <f t="shared" ref="P239:P253" ca="1" si="49">IFERROR(IF(INDIRECT("'Outcome Indicators - Section C '!C"&amp;$I239)=0,"",INDIRECT("'Outcome Indicators - Section C '!C"&amp;$I239)),"")</f>
        <v/>
      </c>
      <c r="Q239" s="818" t="str">
        <f ca="1">IFERROR(IF(INDIRECT("'Outcome Indicators - Section C '!G"&amp;$I19)=0,"",INDIRECT("'Outcome Indicators - Section C '!G"&amp;$I19)),"")</f>
        <v/>
      </c>
      <c r="R239" s="818" t="str">
        <f t="shared" ref="R239:R253" ca="1" si="50">IFERROR(IF(INDIRECT("'Outcome Indicators - Section C '!AA"&amp;$I239)=0,"",INDIRECT("'Outcome Indicators - Section C '!AA"&amp;$I239)),"")</f>
        <v/>
      </c>
      <c r="S239" s="818"/>
      <c r="T239" s="818"/>
      <c r="U239" s="812"/>
    </row>
    <row r="240" spans="1:21" x14ac:dyDescent="0.35">
      <c r="A240" s="812" t="b">
        <f t="shared" ca="1" si="41"/>
        <v>0</v>
      </c>
      <c r="B240" s="813">
        <f t="shared" si="39"/>
        <v>4</v>
      </c>
      <c r="C240" s="825" t="str">
        <f>IFERROR(INDEX(C$222:C240,B240,1),"")</f>
        <v>a1X3p00000AsYnVEAV</v>
      </c>
      <c r="D240" s="815" t="str">
        <f t="shared" ca="1" si="42"/>
        <v/>
      </c>
      <c r="E240" s="827" t="str">
        <f t="shared" ca="1" si="43"/>
        <v/>
      </c>
      <c r="F240" s="817" t="str">
        <f t="shared" ca="1" si="44"/>
        <v/>
      </c>
      <c r="G240" s="818" t="str">
        <f t="shared" ca="1" si="45"/>
        <v/>
      </c>
      <c r="H240" s="818" t="str">
        <f ca="1">IFERROR(IF(INDIRECT("'Outcome Indicators - Section C '!AC"&amp;$I20)=0,"",INDIRECT("'Outcome Indicators - Section C '!AC"&amp;$I20)),"")</f>
        <v/>
      </c>
      <c r="I240" s="813">
        <f t="shared" si="40"/>
        <v>11</v>
      </c>
      <c r="J240" s="818" t="str">
        <f t="shared" ca="1" si="46"/>
        <v/>
      </c>
      <c r="K240" s="812"/>
      <c r="L240" s="818" t="str">
        <f t="shared" ca="1" si="47"/>
        <v/>
      </c>
      <c r="M240" s="812" t="str">
        <f t="array" aca="1" ref="M240" ca="1">IFERROR(VLOOKUP(LEFT(INDIRECT("'Outcome Indicators - Section C '!B"&amp;$I240),255),LEFT('Reference Records'!$C$14:$L$36,255),10,0),"")</f>
        <v/>
      </c>
      <c r="N240" s="812" t="str">
        <f t="shared" ca="1" si="48"/>
        <v/>
      </c>
      <c r="O240" s="818" t="str">
        <f ca="1">IFERROR(VLOOKUP(INDIRECT("'Outcome Indicators - Section C '!I"&amp;$I240),'Overview - Section A'!M$29:P57,4,0),IFERROR(VLOOKUP(INDIRECT("'Outcome Indicators - Section C '!I"&amp;$I240),'Overview - Section A'!E$26:I45,5,0),""))</f>
        <v/>
      </c>
      <c r="P240" s="818" t="str">
        <f t="shared" ca="1" si="49"/>
        <v/>
      </c>
      <c r="Q240" s="818" t="str">
        <f ca="1">IFERROR(IF(INDIRECT("'Outcome Indicators - Section C '!G"&amp;$I20)=0,"",INDIRECT("'Outcome Indicators - Section C '!G"&amp;$I20)),"")</f>
        <v/>
      </c>
      <c r="R240" s="818" t="str">
        <f t="shared" ca="1" si="50"/>
        <v/>
      </c>
      <c r="S240" s="818"/>
      <c r="T240" s="818"/>
      <c r="U240" s="812"/>
    </row>
    <row r="241" spans="1:21" x14ac:dyDescent="0.35">
      <c r="A241" s="812" t="b">
        <f t="shared" ca="1" si="41"/>
        <v>0</v>
      </c>
      <c r="B241" s="813">
        <f t="shared" si="39"/>
        <v>5</v>
      </c>
      <c r="C241" s="825" t="str">
        <f>IFERROR(INDEX(C$222:C241,B241,1),"")</f>
        <v>a1X3p00000AsYnWEAV</v>
      </c>
      <c r="D241" s="815" t="str">
        <f t="shared" ca="1" si="42"/>
        <v/>
      </c>
      <c r="E241" s="827" t="str">
        <f t="shared" ca="1" si="43"/>
        <v/>
      </c>
      <c r="F241" s="817" t="str">
        <f t="shared" ca="1" si="44"/>
        <v/>
      </c>
      <c r="G241" s="818" t="str">
        <f t="shared" ca="1" si="45"/>
        <v/>
      </c>
      <c r="H241" s="818" t="str">
        <f ca="1">IFERROR(IF(INDIRECT("'Outcome Indicators - Section C '!AC"&amp;$I21)=0,"",INDIRECT("'Outcome Indicators - Section C '!AC"&amp;$I21)),"")</f>
        <v/>
      </c>
      <c r="I241" s="813">
        <f t="shared" si="40"/>
        <v>13</v>
      </c>
      <c r="J241" s="818" t="str">
        <f t="shared" ca="1" si="46"/>
        <v/>
      </c>
      <c r="K241" s="812"/>
      <c r="L241" s="818" t="str">
        <f t="shared" ca="1" si="47"/>
        <v/>
      </c>
      <c r="M241" s="812" t="str">
        <f t="array" aca="1" ref="M241" ca="1">IFERROR(VLOOKUP(LEFT(INDIRECT("'Outcome Indicators - Section C '!B"&amp;$I241),255),LEFT('Reference Records'!$C$14:$L$36,255),10,0),"")</f>
        <v/>
      </c>
      <c r="N241" s="812" t="str">
        <f t="shared" ca="1" si="48"/>
        <v/>
      </c>
      <c r="O241" s="818" t="str">
        <f ca="1">IFERROR(VLOOKUP(INDIRECT("'Outcome Indicators - Section C '!I"&amp;$I241),'Overview - Section A'!M$29:P58,4,0),IFERROR(VLOOKUP(INDIRECT("'Outcome Indicators - Section C '!I"&amp;$I241),'Overview - Section A'!E$26:I46,5,0),""))</f>
        <v/>
      </c>
      <c r="P241" s="818" t="str">
        <f t="shared" ca="1" si="49"/>
        <v/>
      </c>
      <c r="Q241" s="818" t="str">
        <f ca="1">IFERROR(IF(INDIRECT("'Outcome Indicators - Section C '!G"&amp;$I21)=0,"",INDIRECT("'Outcome Indicators - Section C '!G"&amp;$I21)),"")</f>
        <v/>
      </c>
      <c r="R241" s="818" t="str">
        <f t="shared" ca="1" si="50"/>
        <v/>
      </c>
      <c r="S241" s="818"/>
      <c r="T241" s="818"/>
      <c r="U241" s="812"/>
    </row>
    <row r="242" spans="1:21" x14ac:dyDescent="0.35">
      <c r="A242" s="812" t="b">
        <f t="shared" ca="1" si="41"/>
        <v>0</v>
      </c>
      <c r="B242" s="813">
        <f t="shared" si="39"/>
        <v>6</v>
      </c>
      <c r="C242" s="825" t="str">
        <f>IFERROR(INDEX(C$222:C242,B242,1),"")</f>
        <v>a1X3p00000AsYnXEAV</v>
      </c>
      <c r="D242" s="815" t="str">
        <f t="shared" ca="1" si="42"/>
        <v/>
      </c>
      <c r="E242" s="827" t="str">
        <f t="shared" ca="1" si="43"/>
        <v/>
      </c>
      <c r="F242" s="817" t="str">
        <f t="shared" ca="1" si="44"/>
        <v/>
      </c>
      <c r="G242" s="818" t="str">
        <f t="shared" ca="1" si="45"/>
        <v/>
      </c>
      <c r="H242" s="818" t="str">
        <f ca="1">IFERROR(IF(INDIRECT("'Outcome Indicators - Section C '!AC"&amp;$I22)=0,"",INDIRECT("'Outcome Indicators - Section C '!AC"&amp;$I22)),"")</f>
        <v/>
      </c>
      <c r="I242" s="813">
        <f t="shared" si="40"/>
        <v>15</v>
      </c>
      <c r="J242" s="818" t="str">
        <f t="shared" ca="1" si="46"/>
        <v/>
      </c>
      <c r="K242" s="812"/>
      <c r="L242" s="818" t="str">
        <f t="shared" ca="1" si="47"/>
        <v/>
      </c>
      <c r="M242" s="812" t="str">
        <f t="array" aca="1" ref="M242" ca="1">IFERROR(VLOOKUP(LEFT(INDIRECT("'Outcome Indicators - Section C '!B"&amp;$I242),255),LEFT('Reference Records'!$C$14:$L$36,255),10,0),"")</f>
        <v/>
      </c>
      <c r="N242" s="812" t="str">
        <f t="shared" ca="1" si="48"/>
        <v/>
      </c>
      <c r="O242" s="818" t="str">
        <f ca="1">IFERROR(VLOOKUP(INDIRECT("'Outcome Indicators - Section C '!I"&amp;$I242),'Overview - Section A'!M$29:P59,4,0),IFERROR(VLOOKUP(INDIRECT("'Outcome Indicators - Section C '!I"&amp;$I242),'Overview - Section A'!E$26:I47,5,0),""))</f>
        <v/>
      </c>
      <c r="P242" s="818" t="str">
        <f t="shared" ca="1" si="49"/>
        <v/>
      </c>
      <c r="Q242" s="818" t="str">
        <f ca="1">IFERROR(IF(INDIRECT("'Outcome Indicators - Section C '!G"&amp;$I22)=0,"",INDIRECT("'Outcome Indicators - Section C '!G"&amp;$I22)),"")</f>
        <v/>
      </c>
      <c r="R242" s="818" t="str">
        <f t="shared" ca="1" si="50"/>
        <v/>
      </c>
      <c r="S242" s="818"/>
      <c r="T242" s="818"/>
      <c r="U242" s="812"/>
    </row>
    <row r="243" spans="1:21" x14ac:dyDescent="0.35">
      <c r="A243" s="812" t="b">
        <f t="shared" ca="1" si="41"/>
        <v>0</v>
      </c>
      <c r="B243" s="813">
        <f t="shared" si="39"/>
        <v>7</v>
      </c>
      <c r="C243" s="825" t="str">
        <f>IFERROR(INDEX(C$222:C243,B243,1),"")</f>
        <v>a1X3p00000AsYnYEAV</v>
      </c>
      <c r="D243" s="815" t="str">
        <f t="shared" ca="1" si="42"/>
        <v/>
      </c>
      <c r="E243" s="827" t="str">
        <f t="shared" ca="1" si="43"/>
        <v/>
      </c>
      <c r="F243" s="817" t="str">
        <f t="shared" ca="1" si="44"/>
        <v/>
      </c>
      <c r="G243" s="818" t="str">
        <f t="shared" ca="1" si="45"/>
        <v/>
      </c>
      <c r="H243" s="818" t="str">
        <f ca="1">IFERROR(IF(INDIRECT("'Outcome Indicators - Section C '!AC"&amp;$I23)=0,"",INDIRECT("'Outcome Indicators - Section C '!AC"&amp;$I23)),"")</f>
        <v/>
      </c>
      <c r="I243" s="813">
        <f t="shared" si="40"/>
        <v>17</v>
      </c>
      <c r="J243" s="818" t="str">
        <f t="shared" ca="1" si="46"/>
        <v/>
      </c>
      <c r="K243" s="812"/>
      <c r="L243" s="818" t="str">
        <f t="shared" ca="1" si="47"/>
        <v/>
      </c>
      <c r="M243" s="812" t="str">
        <f t="array" aca="1" ref="M243" ca="1">IFERROR(VLOOKUP(LEFT(INDIRECT("'Outcome Indicators - Section C '!B"&amp;$I243),255),LEFT('Reference Records'!$C$14:$L$36,255),10,0),"")</f>
        <v/>
      </c>
      <c r="N243" s="812" t="str">
        <f t="shared" ca="1" si="48"/>
        <v/>
      </c>
      <c r="O243" s="818" t="str">
        <f ca="1">IFERROR(VLOOKUP(INDIRECT("'Outcome Indicators - Section C '!I"&amp;$I243),'Overview - Section A'!M$29:P60,4,0),IFERROR(VLOOKUP(INDIRECT("'Outcome Indicators - Section C '!I"&amp;$I243),'Overview - Section A'!E$26:I48,5,0),""))</f>
        <v/>
      </c>
      <c r="P243" s="818" t="str">
        <f t="shared" ca="1" si="49"/>
        <v/>
      </c>
      <c r="Q243" s="818" t="str">
        <f ca="1">IFERROR(IF(INDIRECT("'Outcome Indicators - Section C '!G"&amp;$I23)=0,"",INDIRECT("'Outcome Indicators - Section C '!G"&amp;$I23)),"")</f>
        <v/>
      </c>
      <c r="R243" s="818" t="str">
        <f t="shared" ca="1" si="50"/>
        <v/>
      </c>
      <c r="S243" s="818"/>
      <c r="T243" s="818"/>
      <c r="U243" s="812"/>
    </row>
    <row r="244" spans="1:21" x14ac:dyDescent="0.35">
      <c r="A244" s="812" t="b">
        <f t="shared" ca="1" si="41"/>
        <v>0</v>
      </c>
      <c r="B244" s="813">
        <f t="shared" si="39"/>
        <v>8</v>
      </c>
      <c r="C244" s="825" t="str">
        <f>IFERROR(INDEX(C$222:C244,B244,1),"")</f>
        <v>a1X3p00000AsYnZEAV</v>
      </c>
      <c r="D244" s="815" t="str">
        <f t="shared" ca="1" si="42"/>
        <v/>
      </c>
      <c r="E244" s="827" t="str">
        <f t="shared" ca="1" si="43"/>
        <v/>
      </c>
      <c r="F244" s="817" t="str">
        <f t="shared" ca="1" si="44"/>
        <v/>
      </c>
      <c r="G244" s="818" t="str">
        <f t="shared" ca="1" si="45"/>
        <v/>
      </c>
      <c r="H244" s="818" t="str">
        <f ca="1">IFERROR(IF(INDIRECT("'Outcome Indicators - Section C '!AC"&amp;$I24)=0,"",INDIRECT("'Outcome Indicators - Section C '!AC"&amp;$I24)),"")</f>
        <v/>
      </c>
      <c r="I244" s="813">
        <f t="shared" si="40"/>
        <v>19</v>
      </c>
      <c r="J244" s="818" t="str">
        <f t="shared" ca="1" si="46"/>
        <v/>
      </c>
      <c r="K244" s="812"/>
      <c r="L244" s="818" t="str">
        <f t="shared" ca="1" si="47"/>
        <v/>
      </c>
      <c r="M244" s="812" t="str">
        <f t="array" aca="1" ref="M244" ca="1">IFERROR(VLOOKUP(LEFT(INDIRECT("'Outcome Indicators - Section C '!B"&amp;$I244),255),LEFT('Reference Records'!$C$14:$L$36,255),10,0),"")</f>
        <v/>
      </c>
      <c r="N244" s="812" t="str">
        <f t="shared" ca="1" si="48"/>
        <v/>
      </c>
      <c r="O244" s="818" t="str">
        <f ca="1">IFERROR(VLOOKUP(INDIRECT("'Outcome Indicators - Section C '!I"&amp;$I244),'Overview - Section A'!M$29:P61,4,0),IFERROR(VLOOKUP(INDIRECT("'Outcome Indicators - Section C '!I"&amp;$I244),'Overview - Section A'!E$26:I49,5,0),""))</f>
        <v/>
      </c>
      <c r="P244" s="818" t="str">
        <f t="shared" ca="1" si="49"/>
        <v/>
      </c>
      <c r="Q244" s="818" t="str">
        <f ca="1">IFERROR(IF(INDIRECT("'Outcome Indicators - Section C '!G"&amp;$I24)=0,"",INDIRECT("'Outcome Indicators - Section C '!G"&amp;$I24)),"")</f>
        <v/>
      </c>
      <c r="R244" s="818" t="str">
        <f t="shared" ca="1" si="50"/>
        <v/>
      </c>
      <c r="S244" s="818"/>
      <c r="T244" s="818"/>
      <c r="U244" s="812"/>
    </row>
    <row r="245" spans="1:21" x14ac:dyDescent="0.35">
      <c r="A245" s="812" t="b">
        <f t="shared" ca="1" si="41"/>
        <v>0</v>
      </c>
      <c r="B245" s="813">
        <f t="shared" si="39"/>
        <v>9</v>
      </c>
      <c r="C245" s="825" t="str">
        <f>IFERROR(INDEX(C$222:C245,B245,1),"")</f>
        <v>a1X3p00000AsYnaEAF</v>
      </c>
      <c r="D245" s="815" t="str">
        <f t="shared" ca="1" si="42"/>
        <v/>
      </c>
      <c r="E245" s="827" t="str">
        <f t="shared" ca="1" si="43"/>
        <v/>
      </c>
      <c r="F245" s="817" t="str">
        <f t="shared" ca="1" si="44"/>
        <v/>
      </c>
      <c r="G245" s="818" t="str">
        <f t="shared" ca="1" si="45"/>
        <v/>
      </c>
      <c r="H245" s="818" t="str">
        <f ca="1">IFERROR(IF(INDIRECT("'Outcome Indicators - Section C '!AC"&amp;$I25)=0,"",INDIRECT("'Outcome Indicators - Section C '!AC"&amp;$I25)),"")</f>
        <v/>
      </c>
      <c r="I245" s="813">
        <f t="shared" si="40"/>
        <v>21</v>
      </c>
      <c r="J245" s="818" t="str">
        <f t="shared" ca="1" si="46"/>
        <v/>
      </c>
      <c r="K245" s="812"/>
      <c r="L245" s="818" t="str">
        <f t="shared" ca="1" si="47"/>
        <v/>
      </c>
      <c r="M245" s="812" t="str">
        <f t="array" aca="1" ref="M245" ca="1">IFERROR(VLOOKUP(LEFT(INDIRECT("'Outcome Indicators - Section C '!B"&amp;$I245),255),LEFT('Reference Records'!$C$14:$L$36,255),10,0),"")</f>
        <v/>
      </c>
      <c r="N245" s="812" t="str">
        <f t="shared" ca="1" si="48"/>
        <v/>
      </c>
      <c r="O245" s="818" t="str">
        <f ca="1">IFERROR(VLOOKUP(INDIRECT("'Outcome Indicators - Section C '!I"&amp;$I245),'Overview - Section A'!M$29:P62,4,0),IFERROR(VLOOKUP(INDIRECT("'Outcome Indicators - Section C '!I"&amp;$I245),'Overview - Section A'!E$26:I50,5,0),""))</f>
        <v/>
      </c>
      <c r="P245" s="818" t="str">
        <f t="shared" ca="1" si="49"/>
        <v/>
      </c>
      <c r="Q245" s="818" t="str">
        <f ca="1">IFERROR(IF(INDIRECT("'Outcome Indicators - Section C '!G"&amp;$I25)=0,"",INDIRECT("'Outcome Indicators - Section C '!G"&amp;$I25)),"")</f>
        <v/>
      </c>
      <c r="R245" s="818" t="str">
        <f t="shared" ca="1" si="50"/>
        <v/>
      </c>
      <c r="S245" s="818"/>
      <c r="T245" s="818"/>
      <c r="U245" s="812"/>
    </row>
    <row r="246" spans="1:21" x14ac:dyDescent="0.35">
      <c r="A246" s="812" t="b">
        <f t="shared" ca="1" si="41"/>
        <v>0</v>
      </c>
      <c r="B246" s="813">
        <f t="shared" si="39"/>
        <v>10</v>
      </c>
      <c r="C246" s="825" t="str">
        <f>IFERROR(INDEX(C$222:C246,B246,1),"")</f>
        <v>a1X3p00000AsYnbEAF</v>
      </c>
      <c r="D246" s="815" t="str">
        <f t="shared" ca="1" si="42"/>
        <v/>
      </c>
      <c r="E246" s="827" t="str">
        <f t="shared" ca="1" si="43"/>
        <v/>
      </c>
      <c r="F246" s="817" t="str">
        <f t="shared" ca="1" si="44"/>
        <v/>
      </c>
      <c r="G246" s="818" t="str">
        <f t="shared" ca="1" si="45"/>
        <v/>
      </c>
      <c r="H246" s="818" t="str">
        <f ca="1">IFERROR(IF(INDIRECT("'Outcome Indicators - Section C '!AC"&amp;$I26)=0,"",INDIRECT("'Outcome Indicators - Section C '!AC"&amp;$I26)),"")</f>
        <v/>
      </c>
      <c r="I246" s="813">
        <f t="shared" si="40"/>
        <v>23</v>
      </c>
      <c r="J246" s="818" t="str">
        <f t="shared" ca="1" si="46"/>
        <v/>
      </c>
      <c r="K246" s="812"/>
      <c r="L246" s="818" t="str">
        <f t="shared" ca="1" si="47"/>
        <v/>
      </c>
      <c r="M246" s="812" t="str">
        <f t="array" aca="1" ref="M246" ca="1">IFERROR(VLOOKUP(LEFT(INDIRECT("'Outcome Indicators - Section C '!B"&amp;$I246),255),LEFT('Reference Records'!$C$14:$L$36,255),10,0),"")</f>
        <v/>
      </c>
      <c r="N246" s="812" t="str">
        <f t="shared" ca="1" si="48"/>
        <v/>
      </c>
      <c r="O246" s="818" t="str">
        <f ca="1">IFERROR(VLOOKUP(INDIRECT("'Outcome Indicators - Section C '!I"&amp;$I246),'Overview - Section A'!M$29:P63,4,0),IFERROR(VLOOKUP(INDIRECT("'Outcome Indicators - Section C '!I"&amp;$I246),'Overview - Section A'!E$26:I51,5,0),""))</f>
        <v/>
      </c>
      <c r="P246" s="818" t="str">
        <f t="shared" ca="1" si="49"/>
        <v/>
      </c>
      <c r="Q246" s="818" t="str">
        <f ca="1">IFERROR(IF(INDIRECT("'Outcome Indicators - Section C '!G"&amp;$I26)=0,"",INDIRECT("'Outcome Indicators - Section C '!G"&amp;$I26)),"")</f>
        <v/>
      </c>
      <c r="R246" s="818" t="str">
        <f t="shared" ca="1" si="50"/>
        <v/>
      </c>
      <c r="S246" s="818"/>
      <c r="T246" s="818"/>
      <c r="U246" s="812"/>
    </row>
    <row r="247" spans="1:21" x14ac:dyDescent="0.35">
      <c r="A247" s="812" t="b">
        <f t="shared" ca="1" si="41"/>
        <v>0</v>
      </c>
      <c r="B247" s="813">
        <f t="shared" si="39"/>
        <v>11</v>
      </c>
      <c r="C247" s="825" t="str">
        <f>IFERROR(INDEX(C$222:C247,B247,1),"")</f>
        <v>a1X3p00000AsYncEAF</v>
      </c>
      <c r="D247" s="815" t="str">
        <f t="shared" ca="1" si="42"/>
        <v/>
      </c>
      <c r="E247" s="827" t="str">
        <f t="shared" ca="1" si="43"/>
        <v/>
      </c>
      <c r="F247" s="817" t="str">
        <f t="shared" ca="1" si="44"/>
        <v/>
      </c>
      <c r="G247" s="818" t="str">
        <f t="shared" ca="1" si="45"/>
        <v/>
      </c>
      <c r="H247" s="818" t="str">
        <f ca="1">IFERROR(IF(INDIRECT("'Outcome Indicators - Section C '!AC"&amp;$I27)=0,"",INDIRECT("'Outcome Indicators - Section C '!AC"&amp;$I27)),"")</f>
        <v/>
      </c>
      <c r="I247" s="813">
        <f t="shared" si="40"/>
        <v>25</v>
      </c>
      <c r="J247" s="818" t="str">
        <f t="shared" ca="1" si="46"/>
        <v/>
      </c>
      <c r="K247" s="812"/>
      <c r="L247" s="818" t="str">
        <f t="shared" ca="1" si="47"/>
        <v/>
      </c>
      <c r="M247" s="812" t="str">
        <f t="array" aca="1" ref="M247" ca="1">IFERROR(VLOOKUP(LEFT(INDIRECT("'Outcome Indicators - Section C '!B"&amp;$I247),255),LEFT('Reference Records'!$C$14:$L$36,255),10,0),"")</f>
        <v/>
      </c>
      <c r="N247" s="812" t="str">
        <f t="shared" ca="1" si="48"/>
        <v/>
      </c>
      <c r="O247" s="818" t="str">
        <f ca="1">IFERROR(VLOOKUP(INDIRECT("'Outcome Indicators - Section C '!I"&amp;$I247),'Overview - Section A'!M$29:P64,4,0),IFERROR(VLOOKUP(INDIRECT("'Outcome Indicators - Section C '!I"&amp;$I247),'Overview - Section A'!E$26:I52,5,0),""))</f>
        <v/>
      </c>
      <c r="P247" s="818" t="str">
        <f t="shared" ca="1" si="49"/>
        <v/>
      </c>
      <c r="Q247" s="818" t="str">
        <f ca="1">IFERROR(IF(INDIRECT("'Outcome Indicators - Section C '!G"&amp;$I27)=0,"",INDIRECT("'Outcome Indicators - Section C '!G"&amp;$I27)),"")</f>
        <v/>
      </c>
      <c r="R247" s="818" t="str">
        <f t="shared" ca="1" si="50"/>
        <v/>
      </c>
      <c r="S247" s="818"/>
      <c r="T247" s="818"/>
      <c r="U247" s="812"/>
    </row>
    <row r="248" spans="1:21" x14ac:dyDescent="0.35">
      <c r="A248" s="812" t="b">
        <f t="shared" ca="1" si="41"/>
        <v>0</v>
      </c>
      <c r="B248" s="813">
        <f t="shared" si="39"/>
        <v>12</v>
      </c>
      <c r="C248" s="825" t="str">
        <f>IFERROR(INDEX(C$222:C248,B248,1),"")</f>
        <v>a1X3p00000AsYndEAF</v>
      </c>
      <c r="D248" s="815" t="str">
        <f t="shared" ca="1" si="42"/>
        <v/>
      </c>
      <c r="E248" s="827" t="str">
        <f t="shared" ca="1" si="43"/>
        <v/>
      </c>
      <c r="F248" s="817" t="str">
        <f t="shared" ca="1" si="44"/>
        <v/>
      </c>
      <c r="G248" s="818" t="str">
        <f t="shared" ca="1" si="45"/>
        <v/>
      </c>
      <c r="H248" s="818" t="str">
        <f ca="1">IFERROR(IF(INDIRECT("'Outcome Indicators - Section C '!AC"&amp;$I28)=0,"",INDIRECT("'Outcome Indicators - Section C '!AC"&amp;$I28)),"")</f>
        <v/>
      </c>
      <c r="I248" s="813">
        <f t="shared" si="40"/>
        <v>27</v>
      </c>
      <c r="J248" s="818" t="str">
        <f t="shared" ca="1" si="46"/>
        <v/>
      </c>
      <c r="K248" s="812"/>
      <c r="L248" s="818" t="str">
        <f t="shared" ca="1" si="47"/>
        <v/>
      </c>
      <c r="M248" s="812" t="str">
        <f t="array" aca="1" ref="M248" ca="1">IFERROR(VLOOKUP(LEFT(INDIRECT("'Outcome Indicators - Section C '!B"&amp;$I248),255),LEFT('Reference Records'!$C$14:$L$36,255),10,0),"")</f>
        <v/>
      </c>
      <c r="N248" s="812" t="str">
        <f t="shared" ca="1" si="48"/>
        <v/>
      </c>
      <c r="O248" s="818" t="str">
        <f ca="1">IFERROR(VLOOKUP(INDIRECT("'Outcome Indicators - Section C '!I"&amp;$I248),'Overview - Section A'!M$29:P65,4,0),IFERROR(VLOOKUP(INDIRECT("'Outcome Indicators - Section C '!I"&amp;$I248),'Overview - Section A'!E$26:I53,5,0),""))</f>
        <v/>
      </c>
      <c r="P248" s="818" t="str">
        <f t="shared" ca="1" si="49"/>
        <v/>
      </c>
      <c r="Q248" s="818" t="str">
        <f ca="1">IFERROR(IF(INDIRECT("'Outcome Indicators - Section C '!G"&amp;$I28)=0,"",INDIRECT("'Outcome Indicators - Section C '!G"&amp;$I28)),"")</f>
        <v/>
      </c>
      <c r="R248" s="818" t="str">
        <f t="shared" ca="1" si="50"/>
        <v/>
      </c>
      <c r="S248" s="818"/>
      <c r="T248" s="818"/>
      <c r="U248" s="812"/>
    </row>
    <row r="249" spans="1:21" x14ac:dyDescent="0.35">
      <c r="A249" s="812" t="b">
        <f t="shared" ca="1" si="41"/>
        <v>0</v>
      </c>
      <c r="B249" s="813">
        <f t="shared" si="39"/>
        <v>13</v>
      </c>
      <c r="C249" s="825" t="str">
        <f>IFERROR(INDEX(C$222:C249,B249,1),"")</f>
        <v>a1X3p00000AsYneEAF</v>
      </c>
      <c r="D249" s="815" t="str">
        <f t="shared" ca="1" si="42"/>
        <v/>
      </c>
      <c r="E249" s="827" t="str">
        <f t="shared" ca="1" si="43"/>
        <v/>
      </c>
      <c r="F249" s="817" t="str">
        <f t="shared" ca="1" si="44"/>
        <v/>
      </c>
      <c r="G249" s="818" t="str">
        <f t="shared" ca="1" si="45"/>
        <v/>
      </c>
      <c r="H249" s="818" t="str">
        <f ca="1">IFERROR(IF(INDIRECT("'Outcome Indicators - Section C '!AC"&amp;$I29)=0,"",INDIRECT("'Outcome Indicators - Section C '!AC"&amp;$I29)),"")</f>
        <v/>
      </c>
      <c r="I249" s="813">
        <f t="shared" si="40"/>
        <v>29</v>
      </c>
      <c r="J249" s="818" t="str">
        <f t="shared" ca="1" si="46"/>
        <v/>
      </c>
      <c r="K249" s="812"/>
      <c r="L249" s="818" t="str">
        <f t="shared" ca="1" si="47"/>
        <v/>
      </c>
      <c r="M249" s="812" t="str">
        <f t="array" aca="1" ref="M249" ca="1">IFERROR(VLOOKUP(LEFT(INDIRECT("'Outcome Indicators - Section C '!B"&amp;$I249),255),LEFT('Reference Records'!$C$14:$L$36,255),10,0),"")</f>
        <v/>
      </c>
      <c r="N249" s="812" t="str">
        <f t="shared" ca="1" si="48"/>
        <v/>
      </c>
      <c r="O249" s="818" t="str">
        <f ca="1">IFERROR(VLOOKUP(INDIRECT("'Outcome Indicators - Section C '!I"&amp;$I249),'Overview - Section A'!M$29:P66,4,0),IFERROR(VLOOKUP(INDIRECT("'Outcome Indicators - Section C '!I"&amp;$I249),'Overview - Section A'!E$26:I54,5,0),""))</f>
        <v/>
      </c>
      <c r="P249" s="818" t="str">
        <f t="shared" ca="1" si="49"/>
        <v/>
      </c>
      <c r="Q249" s="818" t="str">
        <f ca="1">IFERROR(IF(INDIRECT("'Outcome Indicators - Section C '!G"&amp;$I29)=0,"",INDIRECT("'Outcome Indicators - Section C '!G"&amp;$I29)),"")</f>
        <v/>
      </c>
      <c r="R249" s="818" t="str">
        <f t="shared" ca="1" si="50"/>
        <v/>
      </c>
      <c r="S249" s="818"/>
      <c r="T249" s="818"/>
      <c r="U249" s="812"/>
    </row>
    <row r="250" spans="1:21" x14ac:dyDescent="0.35">
      <c r="A250" s="812" t="b">
        <f t="shared" ca="1" si="41"/>
        <v>0</v>
      </c>
      <c r="B250" s="813">
        <f t="shared" si="39"/>
        <v>14</v>
      </c>
      <c r="C250" s="825" t="str">
        <f>IFERROR(INDEX(C$222:C250,B250,1),"")</f>
        <v>a1X3p00000AsYnfEAF</v>
      </c>
      <c r="D250" s="815" t="str">
        <f t="shared" ca="1" si="42"/>
        <v/>
      </c>
      <c r="E250" s="827" t="str">
        <f t="shared" ca="1" si="43"/>
        <v/>
      </c>
      <c r="F250" s="817" t="str">
        <f t="shared" ca="1" si="44"/>
        <v/>
      </c>
      <c r="G250" s="818" t="str">
        <f t="shared" ca="1" si="45"/>
        <v/>
      </c>
      <c r="H250" s="818" t="str">
        <f ca="1">IFERROR(IF(INDIRECT("'Outcome Indicators - Section C '!AC"&amp;$I30)=0,"",INDIRECT("'Outcome Indicators - Section C '!AC"&amp;$I30)),"")</f>
        <v/>
      </c>
      <c r="I250" s="813">
        <f t="shared" si="40"/>
        <v>31</v>
      </c>
      <c r="J250" s="818" t="str">
        <f t="shared" ca="1" si="46"/>
        <v/>
      </c>
      <c r="K250" s="812"/>
      <c r="L250" s="818" t="str">
        <f t="shared" ca="1" si="47"/>
        <v/>
      </c>
      <c r="M250" s="812" t="str">
        <f t="array" aca="1" ref="M250" ca="1">IFERROR(VLOOKUP(LEFT(INDIRECT("'Outcome Indicators - Section C '!B"&amp;$I250),255),LEFT('Reference Records'!$C$14:$L$36,255),10,0),"")</f>
        <v/>
      </c>
      <c r="N250" s="812" t="str">
        <f t="shared" ca="1" si="48"/>
        <v/>
      </c>
      <c r="O250" s="818" t="str">
        <f ca="1">IFERROR(VLOOKUP(INDIRECT("'Outcome Indicators - Section C '!I"&amp;$I250),'Overview - Section A'!M$29:P67,4,0),IFERROR(VLOOKUP(INDIRECT("'Outcome Indicators - Section C '!I"&amp;$I250),'Overview - Section A'!E$26:I55,5,0),""))</f>
        <v/>
      </c>
      <c r="P250" s="818" t="str">
        <f t="shared" ca="1" si="49"/>
        <v/>
      </c>
      <c r="Q250" s="818" t="str">
        <f ca="1">IFERROR(IF(INDIRECT("'Outcome Indicators - Section C '!G"&amp;$I30)=0,"",INDIRECT("'Outcome Indicators - Section C '!G"&amp;$I30)),"")</f>
        <v/>
      </c>
      <c r="R250" s="818" t="str">
        <f t="shared" ca="1" si="50"/>
        <v/>
      </c>
      <c r="S250" s="818"/>
      <c r="T250" s="818"/>
      <c r="U250" s="812"/>
    </row>
    <row r="251" spans="1:21" x14ac:dyDescent="0.35">
      <c r="A251" s="812" t="b">
        <f t="shared" ca="1" si="41"/>
        <v>0</v>
      </c>
      <c r="B251" s="813">
        <f t="shared" si="39"/>
        <v>15</v>
      </c>
      <c r="C251" s="825" t="str">
        <f>IFERROR(INDEX(C$222:C251,B251,1),"")</f>
        <v>a1X3p00000AsYngEAF</v>
      </c>
      <c r="D251" s="815" t="str">
        <f t="shared" ca="1" si="42"/>
        <v/>
      </c>
      <c r="E251" s="827" t="str">
        <f t="shared" ca="1" si="43"/>
        <v/>
      </c>
      <c r="F251" s="817" t="str">
        <f t="shared" ca="1" si="44"/>
        <v/>
      </c>
      <c r="G251" s="818" t="str">
        <f t="shared" ca="1" si="45"/>
        <v/>
      </c>
      <c r="H251" s="818" t="str">
        <f ca="1">IFERROR(IF(INDIRECT("'Outcome Indicators - Section C '!AC"&amp;$I31)=0,"",INDIRECT("'Outcome Indicators - Section C '!AC"&amp;$I31)),"")</f>
        <v/>
      </c>
      <c r="I251" s="813">
        <f t="shared" si="40"/>
        <v>33</v>
      </c>
      <c r="J251" s="818" t="str">
        <f t="shared" ca="1" si="46"/>
        <v/>
      </c>
      <c r="K251" s="812"/>
      <c r="L251" s="818" t="str">
        <f t="shared" ca="1" si="47"/>
        <v/>
      </c>
      <c r="M251" s="812" t="str">
        <f t="array" aca="1" ref="M251" ca="1">IFERROR(VLOOKUP(LEFT(INDIRECT("'Outcome Indicators - Section C '!B"&amp;$I251),255),LEFT('Reference Records'!$C$14:$L$36,255),10,0),"")</f>
        <v/>
      </c>
      <c r="N251" s="812" t="str">
        <f t="shared" ca="1" si="48"/>
        <v/>
      </c>
      <c r="O251" s="818" t="str">
        <f ca="1">IFERROR(VLOOKUP(INDIRECT("'Outcome Indicators - Section C '!I"&amp;$I251),'Overview - Section A'!M$29:P68,4,0),IFERROR(VLOOKUP(INDIRECT("'Outcome Indicators - Section C '!I"&amp;$I251),'Overview - Section A'!E$26:I56,5,0),""))</f>
        <v/>
      </c>
      <c r="P251" s="818" t="str">
        <f t="shared" ca="1" si="49"/>
        <v/>
      </c>
      <c r="Q251" s="818" t="str">
        <f ca="1">IFERROR(IF(INDIRECT("'Outcome Indicators - Section C '!G"&amp;$I31)=0,"",INDIRECT("'Outcome Indicators - Section C '!G"&amp;$I31)),"")</f>
        <v/>
      </c>
      <c r="R251" s="818" t="str">
        <f t="shared" ca="1" si="50"/>
        <v/>
      </c>
      <c r="S251" s="818"/>
      <c r="T251" s="818"/>
      <c r="U251" s="812"/>
    </row>
    <row r="252" spans="1:21" x14ac:dyDescent="0.35">
      <c r="A252" s="812" t="b">
        <f t="shared" ca="1" si="41"/>
        <v>0</v>
      </c>
      <c r="B252" s="813">
        <f t="shared" si="39"/>
        <v>16</v>
      </c>
      <c r="C252" s="825" t="str">
        <f>IFERROR(INDEX(C$222:C252,B252,1),"")</f>
        <v>a1X3p00000AsYnhEAF</v>
      </c>
      <c r="D252" s="815" t="str">
        <f t="shared" ca="1" si="42"/>
        <v/>
      </c>
      <c r="E252" s="827" t="str">
        <f t="shared" ca="1" si="43"/>
        <v/>
      </c>
      <c r="F252" s="817" t="str">
        <f t="shared" ca="1" si="44"/>
        <v/>
      </c>
      <c r="G252" s="818" t="str">
        <f t="shared" ca="1" si="45"/>
        <v/>
      </c>
      <c r="H252" s="818" t="str">
        <f ca="1">IFERROR(IF(INDIRECT("'Outcome Indicators - Section C '!AC"&amp;$I32)=0,"",INDIRECT("'Outcome Indicators - Section C '!AC"&amp;$I32)),"")</f>
        <v/>
      </c>
      <c r="I252" s="813">
        <f t="shared" si="40"/>
        <v>35</v>
      </c>
      <c r="J252" s="818" t="str">
        <f t="shared" ca="1" si="46"/>
        <v/>
      </c>
      <c r="K252" s="812"/>
      <c r="L252" s="818" t="str">
        <f t="shared" ca="1" si="47"/>
        <v/>
      </c>
      <c r="M252" s="812" t="str">
        <f t="array" aca="1" ref="M252" ca="1">IFERROR(VLOOKUP(LEFT(INDIRECT("'Outcome Indicators - Section C '!B"&amp;$I252),255),LEFT('Reference Records'!$C$14:$L$36,255),10,0),"")</f>
        <v/>
      </c>
      <c r="N252" s="812" t="str">
        <f t="shared" ca="1" si="48"/>
        <v/>
      </c>
      <c r="O252" s="818" t="str">
        <f ca="1">IFERROR(VLOOKUP(INDIRECT("'Outcome Indicators - Section C '!I"&amp;$I252),'Overview - Section A'!M$29:P69,4,0),IFERROR(VLOOKUP(INDIRECT("'Outcome Indicators - Section C '!I"&amp;$I252),'Overview - Section A'!E$26:I57,5,0),""))</f>
        <v/>
      </c>
      <c r="P252" s="818" t="str">
        <f t="shared" ca="1" si="49"/>
        <v/>
      </c>
      <c r="Q252" s="818" t="str">
        <f ca="1">IFERROR(IF(INDIRECT("'Outcome Indicators - Section C '!G"&amp;$I32)=0,"",INDIRECT("'Outcome Indicators - Section C '!G"&amp;$I32)),"")</f>
        <v/>
      </c>
      <c r="R252" s="818" t="str">
        <f t="shared" ca="1" si="50"/>
        <v/>
      </c>
      <c r="S252" s="818"/>
      <c r="T252" s="818"/>
      <c r="U252" s="812"/>
    </row>
    <row r="253" spans="1:21" x14ac:dyDescent="0.35">
      <c r="A253" s="812" t="b">
        <f t="shared" ca="1" si="41"/>
        <v>0</v>
      </c>
      <c r="B253" s="813">
        <f t="shared" si="39"/>
        <v>17</v>
      </c>
      <c r="C253" s="825" t="str">
        <f>IFERROR(INDEX(C$222:C253,B253,1),"")</f>
        <v>a1X3p00000AsYniEAF</v>
      </c>
      <c r="D253" s="815" t="str">
        <f t="shared" ca="1" si="42"/>
        <v/>
      </c>
      <c r="E253" s="827" t="str">
        <f t="shared" ca="1" si="43"/>
        <v/>
      </c>
      <c r="F253" s="817" t="str">
        <f t="shared" ca="1" si="44"/>
        <v/>
      </c>
      <c r="G253" s="818" t="str">
        <f t="shared" ca="1" si="45"/>
        <v/>
      </c>
      <c r="H253" s="818" t="str">
        <f ca="1">IFERROR(IF(INDIRECT("'Outcome Indicators - Section C '!AC"&amp;$I33)=0,"",INDIRECT("'Outcome Indicators - Section C '!AC"&amp;$I33)),"")</f>
        <v/>
      </c>
      <c r="I253" s="813">
        <f t="shared" si="40"/>
        <v>37</v>
      </c>
      <c r="J253" s="818" t="str">
        <f t="shared" ca="1" si="46"/>
        <v/>
      </c>
      <c r="K253" s="812"/>
      <c r="L253" s="818" t="str">
        <f t="shared" ca="1" si="47"/>
        <v/>
      </c>
      <c r="M253" s="812" t="str">
        <f t="array" aca="1" ref="M253" ca="1">IFERROR(VLOOKUP(LEFT(INDIRECT("'Outcome Indicators - Section C '!B"&amp;$I253),255),LEFT('Reference Records'!$C$14:$L$36,255),10,0),"")</f>
        <v/>
      </c>
      <c r="N253" s="812" t="str">
        <f t="shared" ca="1" si="48"/>
        <v/>
      </c>
      <c r="O253" s="818" t="str">
        <f ca="1">IFERROR(VLOOKUP(INDIRECT("'Outcome Indicators - Section C '!I"&amp;$I253),'Overview - Section A'!M$29:P70,4,0),IFERROR(VLOOKUP(INDIRECT("'Outcome Indicators - Section C '!I"&amp;$I253),'Overview - Section A'!E$26:I58,5,0),""))</f>
        <v/>
      </c>
      <c r="P253" s="818" t="str">
        <f t="shared" ca="1" si="49"/>
        <v/>
      </c>
      <c r="Q253" s="818" t="str">
        <f ca="1">IFERROR(IF(INDIRECT("'Outcome Indicators - Section C '!G"&amp;$I33)=0,"",INDIRECT("'Outcome Indicators - Section C '!G"&amp;$I33)),"")</f>
        <v/>
      </c>
      <c r="R253" s="818" t="str">
        <f t="shared" ca="1" si="50"/>
        <v/>
      </c>
      <c r="S253" s="818"/>
      <c r="T253" s="818"/>
      <c r="U253" s="812"/>
    </row>
    <row r="254" spans="1:21" x14ac:dyDescent="0.35">
      <c r="B254" s="821"/>
      <c r="I254" s="821"/>
    </row>
    <row r="255" spans="1:21" x14ac:dyDescent="0.35">
      <c r="B255" s="821"/>
      <c r="I255" s="821"/>
    </row>
    <row r="256" spans="1:21" x14ac:dyDescent="0.35">
      <c r="J256" s="811" t="str">
        <f ca="1">IF(ROW()&gt;'Impact Indicator Target Update'!A9,"",INDIRECT("'Impact Indicators - Section B'!A"&amp;'Impact Indicator Target Update'!D9))</f>
        <v/>
      </c>
    </row>
    <row r="257" spans="1:17" x14ac:dyDescent="0.35">
      <c r="A257" s="822" t="s">
        <v>337</v>
      </c>
      <c r="J257" s="811" t="str">
        <f ca="1">IF(ROW()&gt;'Impact Indicator Target Update'!A10,"",INDIRECT("'Impact Indicators - Section B'!A"&amp;'Impact Indicator Target Update'!D10))</f>
        <v/>
      </c>
    </row>
    <row r="258" spans="1:17" x14ac:dyDescent="0.35">
      <c r="A258" s="812"/>
      <c r="B258" s="826">
        <v>-91</v>
      </c>
      <c r="C258" s="812" t="s">
        <v>48</v>
      </c>
      <c r="D258" s="812" t="s">
        <v>340</v>
      </c>
      <c r="E258" s="812" t="s">
        <v>339</v>
      </c>
      <c r="F258" s="812" t="s">
        <v>22</v>
      </c>
      <c r="G258" s="812"/>
      <c r="H258" s="812" t="s">
        <v>249</v>
      </c>
      <c r="I258" s="812" t="s">
        <v>7</v>
      </c>
      <c r="J258" s="812" t="s">
        <v>6</v>
      </c>
      <c r="K258" s="812" t="s">
        <v>8</v>
      </c>
      <c r="L258" s="812" t="s">
        <v>149</v>
      </c>
      <c r="M258" s="812" t="s">
        <v>26</v>
      </c>
      <c r="N258" s="812" t="s">
        <v>109</v>
      </c>
      <c r="O258" s="812"/>
      <c r="P258" s="812">
        <v>-1</v>
      </c>
      <c r="Q258" s="812" t="s">
        <v>354</v>
      </c>
    </row>
    <row r="259" spans="1:17" hidden="1" x14ac:dyDescent="0.35">
      <c r="A259" s="812" t="b">
        <f ca="1">IF(OR(I259&lt;&gt;"",J259&lt;&gt;"",K259&lt;&gt;"",M259&lt;&gt;"",N259&lt;&gt;""),TRUE,FALSE)</f>
        <v>0</v>
      </c>
      <c r="B259" s="826">
        <f>B258+1</f>
        <v>-90</v>
      </c>
      <c r="C259" s="830" t="str">
        <f ca="1">IF(COUNTA(D$257:D258)=1,"",OFFSET(B257,-COUNTA(D$257:D258)+3,1))</f>
        <v/>
      </c>
      <c r="D259" s="812"/>
      <c r="E259" s="812">
        <f ca="1">COUNTIF(F254:F259,F259)</f>
        <v>5</v>
      </c>
      <c r="F259" s="831" t="str">
        <f ca="1">IF(COUNTA(D$257:D258)=1,"",OFFSET(F257,-COUNTA(D$257:D258)+3,0))</f>
        <v/>
      </c>
      <c r="G259" s="812"/>
      <c r="H259" s="812" t="str">
        <f ca="1">IF(F259=1,9,IF(E258=MAX(E257:E259),H257+2,H258))</f>
        <v>row number</v>
      </c>
      <c r="I259" s="827" t="str">
        <f ca="1">IFERROR(CHOOSE(E259,IFERROR(IF(INDIRECT("'Outcome Indicators - Section C '!K"&amp;H259+1)="","",INDIRECT("'Outcome Indicators - Section C '!k"&amp;H259+1)),""),IFERROR(IF(INDIRECT("'Outcome Indicators - Section C '!O"&amp;H259+1)="","",INDIRECT("'Outcome Indicators - Section C '!O"&amp;H259+1)),""),IFERROR(IF(INDIRECT("'Outcome Indicators - Section C '!S"&amp;H259+1)="","",INDIRECT("'Outcome Indicators - Section C '!S"&amp;H259+1)),""),IFERROR(IF(INDIRECT("'Outcome Indicators - Section C '!W"&amp;H259+1)="","",INDIRECT("'Outcome Indicators - Section C '!W"&amp;H259+1)),"")),"")</f>
        <v/>
      </c>
      <c r="J259" s="817" t="str">
        <f ca="1">IFERROR(CHOOSE(E259,IFERROR(IF(INDIRECT("'Outcome Indicators - Section C '!K"&amp;H259)="","",INDIRECT("'Outcome Indicators - Section C '!k"&amp;H259)),""),IFERROR(IF(INDIRECT("'Outcome Indicators - Section C '!O"&amp;H259)="","",INDIRECT("'Outcome Indicators - Section C '!O"&amp;H259)),""),IFERROR(IF(INDIRECT("'Outcome Indicators - Section C '!S"&amp;H259)="","",INDIRECT("'Outcome Indicators - Section C '!S"&amp;H259)),""),IFERROR(IF(INDIRECT("'Outcome Indicators - Section C '!W"&amp;H259)="","",INDIRECT("'Outcome Indicators - Section C '!W"&amp;H259)),"")),"")</f>
        <v/>
      </c>
      <c r="K259" s="815" t="str">
        <f ca="1">IFERROR(CHOOSE(E259,IFERROR(IF(INDIRECT("'Outcome Indicators - Section C '!L"&amp;H259)="","",INDIRECT("'Outcome Indicators - Section C '!L"&amp;H259)*100),""),IFERROR(IF(INDIRECT("'Outcome Indicators - Section C '!P"&amp;H259)="","",INDIRECT("'Outcome Indicators - Section C '!P"&amp;H259)*100),""),IFERROR(IF(INDIRECT("'Outcome Indicators - Section C '!T"&amp;H259)="","",INDIRECT("'Outcome Indicators - Section C '!T"&amp;H259)*100),""),IFERROR(IF(INDIRECT("'Outcome Indicators - Section C '!X"&amp;H259)="","",INDIRECT("'Outcome Indicators - Section C '!X"&amp;H259)*100),"")),"")</f>
        <v/>
      </c>
      <c r="L259" s="818" t="str">
        <f ca="1">IFERROR(CHOOSE(E259,'Outcome Indicators - Section C '!$K$7,'Outcome Indicators - Section C '!$O$7,'Outcome Indicators - Section C '!$S$7,'Outcome Indicators - Section C '!$W$7),"")</f>
        <v/>
      </c>
      <c r="M259" s="829" t="str">
        <f ca="1">IFERROR(CHOOSE(E259,IFERROR(IF(INDIRECT("'Outcome Indicators - Section C '!M"&amp;H259)="","",INDIRECT("'Outcome Indicators - Section C '!M"&amp;H259)),""),IFERROR(IF(INDIRECT("'Outcome Indicators - Section C '!Q"&amp;H259)="","",INDIRECT("'Outcome Indicators - Section C '!Q"&amp;H259)),""),IFERROR(IF(INDIRECT("'Outcome Indicators - Section C '!U"&amp;H259)="","",INDIRECT("'Outcome Indicators - Section C '!U"&amp;H259)),""),IFERROR(IF(INDIRECT("'Outcome Indicators - Section C '!Y"&amp;H259)="","",INDIRECT("'Outcome Indicators - Section C '!Y"&amp;H259)),"")),"")</f>
        <v/>
      </c>
      <c r="N259" s="818" t="str">
        <f ca="1">IFERROR(CHOOSE(E259,IFERROR(IF(INDIRECT("'Outcome Indicators - Section C '!N"&amp;H259)=0,"",INDIRECT("'Outcome Indicators - Section C '!N"&amp;H259)),""),IFERROR(IF(INDIRECT("'Outcome Indicators - Section C '!R"&amp;H259)=0,"",INDIRECT("'Outcome Indicators - Section C '!R"&amp;H259)),""),IFERROR(IF(INDIRECT("'Outcome Indicators - Section C '!V"&amp;H259)=0,"",INDIRECT("'Outcome Indicators - Section C '!V"&amp;H259)),""),IFERROR(IF(INDIRECT("'Outcome Indicators - Section C '!Z"&amp;H259)=0,"",INDIRECT("'Outcome Indicators - Section C '!Z"&amp;H259)),"")),"")</f>
        <v/>
      </c>
      <c r="O259" s="812"/>
      <c r="P259" s="812">
        <f>IF(NOT(_xlfn.ISFORMULA(I259)),P258+1,0)</f>
        <v>0</v>
      </c>
      <c r="Q259" s="818" t="s">
        <v>353</v>
      </c>
    </row>
    <row r="260" spans="1:17" x14ac:dyDescent="0.35">
      <c r="A260" s="812" t="b">
        <v>0</v>
      </c>
      <c r="B260" s="826">
        <f t="shared" ref="B260:B323" si="51">B259+1</f>
        <v>-89</v>
      </c>
      <c r="C260" s="830" t="s">
        <v>6200</v>
      </c>
      <c r="D260" s="812" t="s">
        <v>3700</v>
      </c>
      <c r="E260" s="812">
        <f t="shared" ref="E260:E323" ca="1" si="52">COUNTIF(F255:F260,F260)</f>
        <v>1</v>
      </c>
      <c r="F260" s="831">
        <v>1</v>
      </c>
      <c r="G260" s="812"/>
      <c r="H260" s="812">
        <f t="shared" ref="H260:H323" si="53">IF(F260=1,9,IF(E259=MAX(E258:E260),H258+2,H259))</f>
        <v>9</v>
      </c>
      <c r="I260" s="827"/>
      <c r="J260" s="817"/>
      <c r="K260" s="815"/>
      <c r="L260" s="818"/>
      <c r="M260" s="829"/>
      <c r="N260" s="818"/>
      <c r="O260" s="812"/>
      <c r="P260" s="812">
        <f t="shared" ref="P260:P323" si="54">IF(NOT(_xlfn.ISFORMULA(I260)),P259+1,0)</f>
        <v>1</v>
      </c>
      <c r="Q260" s="818"/>
    </row>
    <row r="261" spans="1:17" x14ac:dyDescent="0.35">
      <c r="A261" s="812" t="b">
        <v>0</v>
      </c>
      <c r="B261" s="826">
        <f t="shared" si="51"/>
        <v>-88</v>
      </c>
      <c r="C261" s="830" t="s">
        <v>6201</v>
      </c>
      <c r="D261" s="812" t="s">
        <v>3700</v>
      </c>
      <c r="E261" s="812">
        <f t="shared" ca="1" si="52"/>
        <v>2</v>
      </c>
      <c r="F261" s="831">
        <v>1</v>
      </c>
      <c r="G261" s="812"/>
      <c r="H261" s="812">
        <f t="shared" si="53"/>
        <v>9</v>
      </c>
      <c r="I261" s="827"/>
      <c r="J261" s="817"/>
      <c r="K261" s="815"/>
      <c r="L261" s="818"/>
      <c r="M261" s="829"/>
      <c r="N261" s="818"/>
      <c r="O261" s="812"/>
      <c r="P261" s="812">
        <f t="shared" si="54"/>
        <v>2</v>
      </c>
      <c r="Q261" s="818"/>
    </row>
    <row r="262" spans="1:17" x14ac:dyDescent="0.35">
      <c r="A262" s="812" t="b">
        <v>0</v>
      </c>
      <c r="B262" s="826">
        <f t="shared" si="51"/>
        <v>-87</v>
      </c>
      <c r="C262" s="830" t="s">
        <v>6202</v>
      </c>
      <c r="D262" s="812" t="s">
        <v>3700</v>
      </c>
      <c r="E262" s="812">
        <f t="shared" ca="1" si="52"/>
        <v>3</v>
      </c>
      <c r="F262" s="831">
        <v>1</v>
      </c>
      <c r="G262" s="812"/>
      <c r="H262" s="812">
        <f t="shared" si="53"/>
        <v>9</v>
      </c>
      <c r="I262" s="827"/>
      <c r="J262" s="817"/>
      <c r="K262" s="815"/>
      <c r="L262" s="818"/>
      <c r="M262" s="829"/>
      <c r="N262" s="818"/>
      <c r="O262" s="812"/>
      <c r="P262" s="812">
        <f t="shared" si="54"/>
        <v>3</v>
      </c>
      <c r="Q262" s="818"/>
    </row>
    <row r="263" spans="1:17" x14ac:dyDescent="0.35">
      <c r="A263" s="812" t="b">
        <v>0</v>
      </c>
      <c r="B263" s="826">
        <f t="shared" si="51"/>
        <v>-86</v>
      </c>
      <c r="C263" s="830" t="s">
        <v>6203</v>
      </c>
      <c r="D263" s="812" t="s">
        <v>3700</v>
      </c>
      <c r="E263" s="812">
        <f t="shared" ca="1" si="52"/>
        <v>4</v>
      </c>
      <c r="F263" s="831">
        <v>1</v>
      </c>
      <c r="G263" s="812"/>
      <c r="H263" s="812">
        <f t="shared" si="53"/>
        <v>9</v>
      </c>
      <c r="I263" s="827"/>
      <c r="J263" s="817"/>
      <c r="K263" s="815"/>
      <c r="L263" s="818"/>
      <c r="M263" s="829"/>
      <c r="N263" s="818"/>
      <c r="O263" s="812"/>
      <c r="P263" s="812">
        <f t="shared" si="54"/>
        <v>4</v>
      </c>
      <c r="Q263" s="818"/>
    </row>
    <row r="264" spans="1:17" x14ac:dyDescent="0.35">
      <c r="A264" s="812" t="b">
        <v>0</v>
      </c>
      <c r="B264" s="826">
        <f t="shared" si="51"/>
        <v>-85</v>
      </c>
      <c r="C264" s="830" t="s">
        <v>6204</v>
      </c>
      <c r="D264" s="812" t="s">
        <v>3700</v>
      </c>
      <c r="E264" s="812">
        <f t="shared" ca="1" si="52"/>
        <v>5</v>
      </c>
      <c r="F264" s="831">
        <v>1</v>
      </c>
      <c r="G264" s="812"/>
      <c r="H264" s="812">
        <f t="shared" si="53"/>
        <v>9</v>
      </c>
      <c r="I264" s="827"/>
      <c r="J264" s="817"/>
      <c r="K264" s="815"/>
      <c r="L264" s="818"/>
      <c r="M264" s="829"/>
      <c r="N264" s="818"/>
      <c r="O264" s="812"/>
      <c r="P264" s="812">
        <f t="shared" si="54"/>
        <v>5</v>
      </c>
      <c r="Q264" s="818"/>
    </row>
    <row r="265" spans="1:17" x14ac:dyDescent="0.35">
      <c r="A265" s="812" t="b">
        <v>0</v>
      </c>
      <c r="B265" s="826">
        <f t="shared" si="51"/>
        <v>-84</v>
      </c>
      <c r="C265" s="830" t="s">
        <v>6205</v>
      </c>
      <c r="D265" s="812" t="s">
        <v>3700</v>
      </c>
      <c r="E265" s="812">
        <f t="shared" si="52"/>
        <v>6</v>
      </c>
      <c r="F265" s="831">
        <v>1</v>
      </c>
      <c r="G265" s="812"/>
      <c r="H265" s="812">
        <f t="shared" si="53"/>
        <v>9</v>
      </c>
      <c r="I265" s="827"/>
      <c r="J265" s="817"/>
      <c r="K265" s="815"/>
      <c r="L265" s="818"/>
      <c r="M265" s="829"/>
      <c r="N265" s="818"/>
      <c r="O265" s="812"/>
      <c r="P265" s="812">
        <f t="shared" si="54"/>
        <v>6</v>
      </c>
      <c r="Q265" s="818"/>
    </row>
    <row r="266" spans="1:17" x14ac:dyDescent="0.35">
      <c r="A266" s="812" t="b">
        <v>0</v>
      </c>
      <c r="B266" s="826">
        <f t="shared" si="51"/>
        <v>-83</v>
      </c>
      <c r="C266" s="830" t="s">
        <v>6206</v>
      </c>
      <c r="D266" s="812" t="s">
        <v>3721</v>
      </c>
      <c r="E266" s="812">
        <f t="shared" si="52"/>
        <v>1</v>
      </c>
      <c r="F266" s="831">
        <v>2</v>
      </c>
      <c r="G266" s="812"/>
      <c r="H266" s="812">
        <f t="shared" ca="1" si="53"/>
        <v>11</v>
      </c>
      <c r="I266" s="827"/>
      <c r="J266" s="817"/>
      <c r="K266" s="815"/>
      <c r="L266" s="818"/>
      <c r="M266" s="829"/>
      <c r="N266" s="818"/>
      <c r="O266" s="812"/>
      <c r="P266" s="812">
        <f t="shared" si="54"/>
        <v>7</v>
      </c>
      <c r="Q266" s="818"/>
    </row>
    <row r="267" spans="1:17" x14ac:dyDescent="0.35">
      <c r="A267" s="812" t="b">
        <v>0</v>
      </c>
      <c r="B267" s="826">
        <f t="shared" si="51"/>
        <v>-82</v>
      </c>
      <c r="C267" s="830" t="s">
        <v>6207</v>
      </c>
      <c r="D267" s="812" t="s">
        <v>3721</v>
      </c>
      <c r="E267" s="812">
        <f t="shared" si="52"/>
        <v>2</v>
      </c>
      <c r="F267" s="831">
        <v>2</v>
      </c>
      <c r="G267" s="812"/>
      <c r="H267" s="812">
        <f t="shared" ca="1" si="53"/>
        <v>11</v>
      </c>
      <c r="I267" s="827"/>
      <c r="J267" s="817"/>
      <c r="K267" s="815"/>
      <c r="L267" s="818"/>
      <c r="M267" s="829"/>
      <c r="N267" s="818"/>
      <c r="O267" s="812"/>
      <c r="P267" s="812">
        <f t="shared" si="54"/>
        <v>8</v>
      </c>
      <c r="Q267" s="818"/>
    </row>
    <row r="268" spans="1:17" x14ac:dyDescent="0.35">
      <c r="A268" s="812" t="b">
        <v>0</v>
      </c>
      <c r="B268" s="826">
        <f t="shared" si="51"/>
        <v>-81</v>
      </c>
      <c r="C268" s="830" t="s">
        <v>6208</v>
      </c>
      <c r="D268" s="812" t="s">
        <v>3721</v>
      </c>
      <c r="E268" s="812">
        <f t="shared" si="52"/>
        <v>3</v>
      </c>
      <c r="F268" s="831">
        <v>2</v>
      </c>
      <c r="G268" s="812"/>
      <c r="H268" s="812">
        <f t="shared" ca="1" si="53"/>
        <v>11</v>
      </c>
      <c r="I268" s="827"/>
      <c r="J268" s="817"/>
      <c r="K268" s="815"/>
      <c r="L268" s="818"/>
      <c r="M268" s="829"/>
      <c r="N268" s="818"/>
      <c r="O268" s="812"/>
      <c r="P268" s="812">
        <f t="shared" si="54"/>
        <v>9</v>
      </c>
      <c r="Q268" s="818"/>
    </row>
    <row r="269" spans="1:17" x14ac:dyDescent="0.35">
      <c r="A269" s="812" t="b">
        <v>0</v>
      </c>
      <c r="B269" s="826">
        <f t="shared" si="51"/>
        <v>-80</v>
      </c>
      <c r="C269" s="830" t="s">
        <v>6209</v>
      </c>
      <c r="D269" s="812" t="s">
        <v>3721</v>
      </c>
      <c r="E269" s="812">
        <f t="shared" si="52"/>
        <v>4</v>
      </c>
      <c r="F269" s="831">
        <v>2</v>
      </c>
      <c r="G269" s="812"/>
      <c r="H269" s="812">
        <f t="shared" ca="1" si="53"/>
        <v>11</v>
      </c>
      <c r="I269" s="827"/>
      <c r="J269" s="817"/>
      <c r="K269" s="815"/>
      <c r="L269" s="818"/>
      <c r="M269" s="829"/>
      <c r="N269" s="818"/>
      <c r="O269" s="812"/>
      <c r="P269" s="812">
        <f t="shared" si="54"/>
        <v>10</v>
      </c>
      <c r="Q269" s="818"/>
    </row>
    <row r="270" spans="1:17" x14ac:dyDescent="0.35">
      <c r="A270" s="812" t="b">
        <v>0</v>
      </c>
      <c r="B270" s="826">
        <f t="shared" si="51"/>
        <v>-79</v>
      </c>
      <c r="C270" s="830" t="s">
        <v>6210</v>
      </c>
      <c r="D270" s="812" t="s">
        <v>3721</v>
      </c>
      <c r="E270" s="812">
        <f t="shared" si="52"/>
        <v>5</v>
      </c>
      <c r="F270" s="831">
        <v>2</v>
      </c>
      <c r="G270" s="812"/>
      <c r="H270" s="812">
        <f t="shared" ca="1" si="53"/>
        <v>11</v>
      </c>
      <c r="I270" s="827"/>
      <c r="J270" s="817"/>
      <c r="K270" s="815"/>
      <c r="L270" s="818"/>
      <c r="M270" s="829"/>
      <c r="N270" s="818"/>
      <c r="O270" s="812"/>
      <c r="P270" s="812">
        <f t="shared" si="54"/>
        <v>11</v>
      </c>
      <c r="Q270" s="818"/>
    </row>
    <row r="271" spans="1:17" x14ac:dyDescent="0.35">
      <c r="A271" s="812" t="b">
        <v>0</v>
      </c>
      <c r="B271" s="826">
        <f t="shared" si="51"/>
        <v>-78</v>
      </c>
      <c r="C271" s="830" t="s">
        <v>6211</v>
      </c>
      <c r="D271" s="812" t="s">
        <v>3721</v>
      </c>
      <c r="E271" s="812">
        <f t="shared" si="52"/>
        <v>6</v>
      </c>
      <c r="F271" s="831">
        <v>2</v>
      </c>
      <c r="G271" s="812"/>
      <c r="H271" s="812">
        <f t="shared" ca="1" si="53"/>
        <v>11</v>
      </c>
      <c r="I271" s="827"/>
      <c r="J271" s="817"/>
      <c r="K271" s="815"/>
      <c r="L271" s="818"/>
      <c r="M271" s="829"/>
      <c r="N271" s="818"/>
      <c r="O271" s="812"/>
      <c r="P271" s="812">
        <f t="shared" si="54"/>
        <v>12</v>
      </c>
      <c r="Q271" s="818"/>
    </row>
    <row r="272" spans="1:17" x14ac:dyDescent="0.35">
      <c r="A272" s="812" t="b">
        <v>0</v>
      </c>
      <c r="B272" s="826">
        <f t="shared" si="51"/>
        <v>-77</v>
      </c>
      <c r="C272" s="830" t="s">
        <v>6212</v>
      </c>
      <c r="D272" s="812" t="s">
        <v>3742</v>
      </c>
      <c r="E272" s="812">
        <f t="shared" si="52"/>
        <v>1</v>
      </c>
      <c r="F272" s="831">
        <v>3</v>
      </c>
      <c r="G272" s="812"/>
      <c r="H272" s="812">
        <f t="shared" ca="1" si="53"/>
        <v>13</v>
      </c>
      <c r="I272" s="827"/>
      <c r="J272" s="817"/>
      <c r="K272" s="815"/>
      <c r="L272" s="818"/>
      <c r="M272" s="829"/>
      <c r="N272" s="818"/>
      <c r="O272" s="812"/>
      <c r="P272" s="812">
        <f t="shared" si="54"/>
        <v>13</v>
      </c>
      <c r="Q272" s="818"/>
    </row>
    <row r="273" spans="1:17" x14ac:dyDescent="0.35">
      <c r="A273" s="812" t="b">
        <v>0</v>
      </c>
      <c r="B273" s="826">
        <f t="shared" si="51"/>
        <v>-76</v>
      </c>
      <c r="C273" s="830" t="s">
        <v>6213</v>
      </c>
      <c r="D273" s="812" t="s">
        <v>3742</v>
      </c>
      <c r="E273" s="812">
        <f t="shared" si="52"/>
        <v>2</v>
      </c>
      <c r="F273" s="831">
        <v>3</v>
      </c>
      <c r="G273" s="812"/>
      <c r="H273" s="812">
        <f t="shared" ca="1" si="53"/>
        <v>13</v>
      </c>
      <c r="I273" s="827"/>
      <c r="J273" s="817"/>
      <c r="K273" s="815"/>
      <c r="L273" s="818"/>
      <c r="M273" s="829"/>
      <c r="N273" s="818"/>
      <c r="O273" s="812"/>
      <c r="P273" s="812">
        <f t="shared" si="54"/>
        <v>14</v>
      </c>
      <c r="Q273" s="818"/>
    </row>
    <row r="274" spans="1:17" x14ac:dyDescent="0.35">
      <c r="A274" s="812" t="b">
        <v>0</v>
      </c>
      <c r="B274" s="826">
        <f t="shared" si="51"/>
        <v>-75</v>
      </c>
      <c r="C274" s="830" t="s">
        <v>6214</v>
      </c>
      <c r="D274" s="812" t="s">
        <v>3742</v>
      </c>
      <c r="E274" s="812">
        <f t="shared" si="52"/>
        <v>3</v>
      </c>
      <c r="F274" s="831">
        <v>3</v>
      </c>
      <c r="G274" s="812"/>
      <c r="H274" s="812">
        <f t="shared" ca="1" si="53"/>
        <v>13</v>
      </c>
      <c r="I274" s="827"/>
      <c r="J274" s="817"/>
      <c r="K274" s="815"/>
      <c r="L274" s="818"/>
      <c r="M274" s="829"/>
      <c r="N274" s="818"/>
      <c r="O274" s="812"/>
      <c r="P274" s="812">
        <f t="shared" si="54"/>
        <v>15</v>
      </c>
      <c r="Q274" s="818"/>
    </row>
    <row r="275" spans="1:17" x14ac:dyDescent="0.35">
      <c r="A275" s="812" t="b">
        <v>0</v>
      </c>
      <c r="B275" s="826">
        <f t="shared" si="51"/>
        <v>-74</v>
      </c>
      <c r="C275" s="830" t="s">
        <v>6215</v>
      </c>
      <c r="D275" s="812" t="s">
        <v>3742</v>
      </c>
      <c r="E275" s="812">
        <f t="shared" si="52"/>
        <v>4</v>
      </c>
      <c r="F275" s="831">
        <v>3</v>
      </c>
      <c r="G275" s="812"/>
      <c r="H275" s="812">
        <f t="shared" ca="1" si="53"/>
        <v>13</v>
      </c>
      <c r="I275" s="827"/>
      <c r="J275" s="817"/>
      <c r="K275" s="815"/>
      <c r="L275" s="818"/>
      <c r="M275" s="829"/>
      <c r="N275" s="818"/>
      <c r="O275" s="812"/>
      <c r="P275" s="812">
        <f t="shared" si="54"/>
        <v>16</v>
      </c>
      <c r="Q275" s="818"/>
    </row>
    <row r="276" spans="1:17" x14ac:dyDescent="0.35">
      <c r="A276" s="812" t="b">
        <v>0</v>
      </c>
      <c r="B276" s="826">
        <f t="shared" si="51"/>
        <v>-73</v>
      </c>
      <c r="C276" s="830" t="s">
        <v>6216</v>
      </c>
      <c r="D276" s="812" t="s">
        <v>3742</v>
      </c>
      <c r="E276" s="812">
        <f t="shared" si="52"/>
        <v>5</v>
      </c>
      <c r="F276" s="831">
        <v>3</v>
      </c>
      <c r="G276" s="812"/>
      <c r="H276" s="812">
        <f t="shared" ca="1" si="53"/>
        <v>13</v>
      </c>
      <c r="I276" s="827"/>
      <c r="J276" s="817"/>
      <c r="K276" s="815"/>
      <c r="L276" s="818"/>
      <c r="M276" s="829"/>
      <c r="N276" s="818"/>
      <c r="O276" s="812"/>
      <c r="P276" s="812">
        <f t="shared" si="54"/>
        <v>17</v>
      </c>
      <c r="Q276" s="818"/>
    </row>
    <row r="277" spans="1:17" x14ac:dyDescent="0.35">
      <c r="A277" s="812" t="b">
        <v>0</v>
      </c>
      <c r="B277" s="826">
        <f t="shared" si="51"/>
        <v>-72</v>
      </c>
      <c r="C277" s="830" t="s">
        <v>6217</v>
      </c>
      <c r="D277" s="812" t="s">
        <v>3742</v>
      </c>
      <c r="E277" s="812">
        <f t="shared" si="52"/>
        <v>6</v>
      </c>
      <c r="F277" s="831">
        <v>3</v>
      </c>
      <c r="G277" s="812"/>
      <c r="H277" s="812">
        <f t="shared" ca="1" si="53"/>
        <v>13</v>
      </c>
      <c r="I277" s="827"/>
      <c r="J277" s="817"/>
      <c r="K277" s="815"/>
      <c r="L277" s="818"/>
      <c r="M277" s="829"/>
      <c r="N277" s="818"/>
      <c r="O277" s="812"/>
      <c r="P277" s="812">
        <f t="shared" si="54"/>
        <v>18</v>
      </c>
      <c r="Q277" s="818"/>
    </row>
    <row r="278" spans="1:17" x14ac:dyDescent="0.35">
      <c r="A278" s="812" t="b">
        <v>0</v>
      </c>
      <c r="B278" s="826">
        <f t="shared" si="51"/>
        <v>-71</v>
      </c>
      <c r="C278" s="830" t="s">
        <v>6218</v>
      </c>
      <c r="D278" s="812" t="s">
        <v>3763</v>
      </c>
      <c r="E278" s="812">
        <f t="shared" si="52"/>
        <v>1</v>
      </c>
      <c r="F278" s="831">
        <v>4</v>
      </c>
      <c r="G278" s="812"/>
      <c r="H278" s="812">
        <f t="shared" ca="1" si="53"/>
        <v>15</v>
      </c>
      <c r="I278" s="827"/>
      <c r="J278" s="817"/>
      <c r="K278" s="815"/>
      <c r="L278" s="818"/>
      <c r="M278" s="829"/>
      <c r="N278" s="818"/>
      <c r="O278" s="812"/>
      <c r="P278" s="812">
        <f t="shared" si="54"/>
        <v>19</v>
      </c>
      <c r="Q278" s="818"/>
    </row>
    <row r="279" spans="1:17" x14ac:dyDescent="0.35">
      <c r="A279" s="812" t="b">
        <v>0</v>
      </c>
      <c r="B279" s="826">
        <f t="shared" si="51"/>
        <v>-70</v>
      </c>
      <c r="C279" s="830" t="s">
        <v>6219</v>
      </c>
      <c r="D279" s="812" t="s">
        <v>3763</v>
      </c>
      <c r="E279" s="812">
        <f t="shared" si="52"/>
        <v>2</v>
      </c>
      <c r="F279" s="831">
        <v>4</v>
      </c>
      <c r="G279" s="812"/>
      <c r="H279" s="812">
        <f t="shared" ca="1" si="53"/>
        <v>15</v>
      </c>
      <c r="I279" s="827"/>
      <c r="J279" s="817"/>
      <c r="K279" s="815"/>
      <c r="L279" s="818"/>
      <c r="M279" s="829"/>
      <c r="N279" s="818"/>
      <c r="O279" s="812"/>
      <c r="P279" s="812">
        <f t="shared" si="54"/>
        <v>20</v>
      </c>
      <c r="Q279" s="818"/>
    </row>
    <row r="280" spans="1:17" x14ac:dyDescent="0.35">
      <c r="A280" s="812" t="b">
        <v>0</v>
      </c>
      <c r="B280" s="826">
        <f t="shared" si="51"/>
        <v>-69</v>
      </c>
      <c r="C280" s="830" t="s">
        <v>6220</v>
      </c>
      <c r="D280" s="812" t="s">
        <v>3763</v>
      </c>
      <c r="E280" s="812">
        <f t="shared" si="52"/>
        <v>3</v>
      </c>
      <c r="F280" s="831">
        <v>4</v>
      </c>
      <c r="G280" s="812"/>
      <c r="H280" s="812">
        <f t="shared" ca="1" si="53"/>
        <v>15</v>
      </c>
      <c r="I280" s="827"/>
      <c r="J280" s="817"/>
      <c r="K280" s="815"/>
      <c r="L280" s="818"/>
      <c r="M280" s="829"/>
      <c r="N280" s="818"/>
      <c r="O280" s="812"/>
      <c r="P280" s="812">
        <f t="shared" si="54"/>
        <v>21</v>
      </c>
      <c r="Q280" s="818"/>
    </row>
    <row r="281" spans="1:17" x14ac:dyDescent="0.35">
      <c r="A281" s="812" t="b">
        <v>0</v>
      </c>
      <c r="B281" s="826">
        <f t="shared" si="51"/>
        <v>-68</v>
      </c>
      <c r="C281" s="830" t="s">
        <v>6221</v>
      </c>
      <c r="D281" s="812" t="s">
        <v>3763</v>
      </c>
      <c r="E281" s="812">
        <f t="shared" si="52"/>
        <v>4</v>
      </c>
      <c r="F281" s="831">
        <v>4</v>
      </c>
      <c r="G281" s="812"/>
      <c r="H281" s="812">
        <f t="shared" ca="1" si="53"/>
        <v>15</v>
      </c>
      <c r="I281" s="827"/>
      <c r="J281" s="817"/>
      <c r="K281" s="815"/>
      <c r="L281" s="818"/>
      <c r="M281" s="829"/>
      <c r="N281" s="818"/>
      <c r="O281" s="812"/>
      <c r="P281" s="812">
        <f t="shared" si="54"/>
        <v>22</v>
      </c>
      <c r="Q281" s="818"/>
    </row>
    <row r="282" spans="1:17" x14ac:dyDescent="0.35">
      <c r="A282" s="812" t="b">
        <v>0</v>
      </c>
      <c r="B282" s="826">
        <f t="shared" si="51"/>
        <v>-67</v>
      </c>
      <c r="C282" s="830" t="s">
        <v>6222</v>
      </c>
      <c r="D282" s="812" t="s">
        <v>3763</v>
      </c>
      <c r="E282" s="812">
        <f t="shared" si="52"/>
        <v>5</v>
      </c>
      <c r="F282" s="831">
        <v>4</v>
      </c>
      <c r="G282" s="812"/>
      <c r="H282" s="812">
        <f t="shared" ca="1" si="53"/>
        <v>15</v>
      </c>
      <c r="I282" s="827"/>
      <c r="J282" s="817"/>
      <c r="K282" s="815"/>
      <c r="L282" s="818"/>
      <c r="M282" s="829"/>
      <c r="N282" s="818"/>
      <c r="O282" s="812"/>
      <c r="P282" s="812">
        <f t="shared" si="54"/>
        <v>23</v>
      </c>
      <c r="Q282" s="818"/>
    </row>
    <row r="283" spans="1:17" x14ac:dyDescent="0.35">
      <c r="A283" s="812" t="b">
        <v>0</v>
      </c>
      <c r="B283" s="826">
        <f t="shared" si="51"/>
        <v>-66</v>
      </c>
      <c r="C283" s="830" t="s">
        <v>6223</v>
      </c>
      <c r="D283" s="812" t="s">
        <v>3763</v>
      </c>
      <c r="E283" s="812">
        <f t="shared" si="52"/>
        <v>6</v>
      </c>
      <c r="F283" s="831">
        <v>4</v>
      </c>
      <c r="G283" s="812"/>
      <c r="H283" s="812">
        <f t="shared" ca="1" si="53"/>
        <v>15</v>
      </c>
      <c r="I283" s="827"/>
      <c r="J283" s="817"/>
      <c r="K283" s="815"/>
      <c r="L283" s="818"/>
      <c r="M283" s="829"/>
      <c r="N283" s="818"/>
      <c r="O283" s="812"/>
      <c r="P283" s="812">
        <f t="shared" si="54"/>
        <v>24</v>
      </c>
      <c r="Q283" s="818"/>
    </row>
    <row r="284" spans="1:17" x14ac:dyDescent="0.35">
      <c r="A284" s="812" t="b">
        <v>0</v>
      </c>
      <c r="B284" s="826">
        <f t="shared" si="51"/>
        <v>-65</v>
      </c>
      <c r="C284" s="830" t="s">
        <v>6224</v>
      </c>
      <c r="D284" s="812" t="s">
        <v>3784</v>
      </c>
      <c r="E284" s="812">
        <f t="shared" si="52"/>
        <v>1</v>
      </c>
      <c r="F284" s="831">
        <v>5</v>
      </c>
      <c r="G284" s="812"/>
      <c r="H284" s="812">
        <f t="shared" ca="1" si="53"/>
        <v>17</v>
      </c>
      <c r="I284" s="827"/>
      <c r="J284" s="817"/>
      <c r="K284" s="815"/>
      <c r="L284" s="818"/>
      <c r="M284" s="829"/>
      <c r="N284" s="818"/>
      <c r="O284" s="812"/>
      <c r="P284" s="812">
        <f t="shared" si="54"/>
        <v>25</v>
      </c>
      <c r="Q284" s="818"/>
    </row>
    <row r="285" spans="1:17" x14ac:dyDescent="0.35">
      <c r="A285" s="812" t="b">
        <v>0</v>
      </c>
      <c r="B285" s="826">
        <f t="shared" si="51"/>
        <v>-64</v>
      </c>
      <c r="C285" s="830" t="s">
        <v>6225</v>
      </c>
      <c r="D285" s="812" t="s">
        <v>3784</v>
      </c>
      <c r="E285" s="812">
        <f t="shared" si="52"/>
        <v>2</v>
      </c>
      <c r="F285" s="831">
        <v>5</v>
      </c>
      <c r="G285" s="812"/>
      <c r="H285" s="812">
        <f t="shared" ca="1" si="53"/>
        <v>17</v>
      </c>
      <c r="I285" s="827"/>
      <c r="J285" s="817"/>
      <c r="K285" s="815"/>
      <c r="L285" s="818"/>
      <c r="M285" s="829"/>
      <c r="N285" s="818"/>
      <c r="O285" s="812"/>
      <c r="P285" s="812">
        <f t="shared" si="54"/>
        <v>26</v>
      </c>
      <c r="Q285" s="818"/>
    </row>
    <row r="286" spans="1:17" x14ac:dyDescent="0.35">
      <c r="A286" s="812" t="b">
        <v>0</v>
      </c>
      <c r="B286" s="826">
        <f t="shared" si="51"/>
        <v>-63</v>
      </c>
      <c r="C286" s="830" t="s">
        <v>6226</v>
      </c>
      <c r="D286" s="812" t="s">
        <v>3784</v>
      </c>
      <c r="E286" s="812">
        <f t="shared" si="52"/>
        <v>3</v>
      </c>
      <c r="F286" s="831">
        <v>5</v>
      </c>
      <c r="G286" s="812"/>
      <c r="H286" s="812">
        <f t="shared" ca="1" si="53"/>
        <v>17</v>
      </c>
      <c r="I286" s="827"/>
      <c r="J286" s="817"/>
      <c r="K286" s="815"/>
      <c r="L286" s="818"/>
      <c r="M286" s="829"/>
      <c r="N286" s="818"/>
      <c r="O286" s="812"/>
      <c r="P286" s="812">
        <f t="shared" si="54"/>
        <v>27</v>
      </c>
      <c r="Q286" s="818"/>
    </row>
    <row r="287" spans="1:17" x14ac:dyDescent="0.35">
      <c r="A287" s="812" t="b">
        <v>0</v>
      </c>
      <c r="B287" s="826">
        <f t="shared" si="51"/>
        <v>-62</v>
      </c>
      <c r="C287" s="830" t="s">
        <v>6227</v>
      </c>
      <c r="D287" s="812" t="s">
        <v>3784</v>
      </c>
      <c r="E287" s="812">
        <f t="shared" si="52"/>
        <v>4</v>
      </c>
      <c r="F287" s="831">
        <v>5</v>
      </c>
      <c r="G287" s="812"/>
      <c r="H287" s="812">
        <f t="shared" ca="1" si="53"/>
        <v>17</v>
      </c>
      <c r="I287" s="827"/>
      <c r="J287" s="817"/>
      <c r="K287" s="815"/>
      <c r="L287" s="818"/>
      <c r="M287" s="829"/>
      <c r="N287" s="818"/>
      <c r="O287" s="812"/>
      <c r="P287" s="812">
        <f t="shared" si="54"/>
        <v>28</v>
      </c>
      <c r="Q287" s="818"/>
    </row>
    <row r="288" spans="1:17" x14ac:dyDescent="0.35">
      <c r="A288" s="812" t="b">
        <v>0</v>
      </c>
      <c r="B288" s="826">
        <f t="shared" si="51"/>
        <v>-61</v>
      </c>
      <c r="C288" s="830" t="s">
        <v>6228</v>
      </c>
      <c r="D288" s="812" t="s">
        <v>3784</v>
      </c>
      <c r="E288" s="812">
        <f t="shared" si="52"/>
        <v>5</v>
      </c>
      <c r="F288" s="831">
        <v>5</v>
      </c>
      <c r="G288" s="812"/>
      <c r="H288" s="812">
        <f t="shared" ca="1" si="53"/>
        <v>17</v>
      </c>
      <c r="I288" s="827"/>
      <c r="J288" s="817"/>
      <c r="K288" s="815"/>
      <c r="L288" s="818"/>
      <c r="M288" s="829"/>
      <c r="N288" s="818"/>
      <c r="O288" s="812"/>
      <c r="P288" s="812">
        <f t="shared" si="54"/>
        <v>29</v>
      </c>
      <c r="Q288" s="818"/>
    </row>
    <row r="289" spans="1:17" x14ac:dyDescent="0.35">
      <c r="A289" s="812" t="b">
        <v>0</v>
      </c>
      <c r="B289" s="826">
        <f t="shared" si="51"/>
        <v>-60</v>
      </c>
      <c r="C289" s="830" t="s">
        <v>6229</v>
      </c>
      <c r="D289" s="812" t="s">
        <v>3784</v>
      </c>
      <c r="E289" s="812">
        <f t="shared" si="52"/>
        <v>6</v>
      </c>
      <c r="F289" s="831">
        <v>5</v>
      </c>
      <c r="G289" s="812"/>
      <c r="H289" s="812">
        <f t="shared" ca="1" si="53"/>
        <v>17</v>
      </c>
      <c r="I289" s="827"/>
      <c r="J289" s="817"/>
      <c r="K289" s="815"/>
      <c r="L289" s="818"/>
      <c r="M289" s="829"/>
      <c r="N289" s="818"/>
      <c r="O289" s="812"/>
      <c r="P289" s="812">
        <f t="shared" si="54"/>
        <v>30</v>
      </c>
      <c r="Q289" s="818"/>
    </row>
    <row r="290" spans="1:17" x14ac:dyDescent="0.35">
      <c r="A290" s="812" t="b">
        <v>0</v>
      </c>
      <c r="B290" s="826">
        <f t="shared" si="51"/>
        <v>-59</v>
      </c>
      <c r="C290" s="830" t="s">
        <v>6230</v>
      </c>
      <c r="D290" s="812" t="s">
        <v>3805</v>
      </c>
      <c r="E290" s="812">
        <f t="shared" si="52"/>
        <v>1</v>
      </c>
      <c r="F290" s="831">
        <v>6</v>
      </c>
      <c r="G290" s="812"/>
      <c r="H290" s="812">
        <f t="shared" ca="1" si="53"/>
        <v>19</v>
      </c>
      <c r="I290" s="827"/>
      <c r="J290" s="817"/>
      <c r="K290" s="815"/>
      <c r="L290" s="818"/>
      <c r="M290" s="829"/>
      <c r="N290" s="818"/>
      <c r="O290" s="812"/>
      <c r="P290" s="812">
        <f t="shared" si="54"/>
        <v>31</v>
      </c>
      <c r="Q290" s="818"/>
    </row>
    <row r="291" spans="1:17" x14ac:dyDescent="0.35">
      <c r="A291" s="812" t="b">
        <v>0</v>
      </c>
      <c r="B291" s="826">
        <f t="shared" si="51"/>
        <v>-58</v>
      </c>
      <c r="C291" s="830" t="s">
        <v>6231</v>
      </c>
      <c r="D291" s="812" t="s">
        <v>3805</v>
      </c>
      <c r="E291" s="812">
        <f t="shared" si="52"/>
        <v>2</v>
      </c>
      <c r="F291" s="831">
        <v>6</v>
      </c>
      <c r="G291" s="812"/>
      <c r="H291" s="812">
        <f t="shared" ca="1" si="53"/>
        <v>19</v>
      </c>
      <c r="I291" s="827"/>
      <c r="J291" s="817"/>
      <c r="K291" s="815"/>
      <c r="L291" s="818"/>
      <c r="M291" s="829"/>
      <c r="N291" s="818"/>
      <c r="O291" s="812"/>
      <c r="P291" s="812">
        <f t="shared" si="54"/>
        <v>32</v>
      </c>
      <c r="Q291" s="818"/>
    </row>
    <row r="292" spans="1:17" x14ac:dyDescent="0.35">
      <c r="A292" s="812" t="b">
        <v>0</v>
      </c>
      <c r="B292" s="826">
        <f t="shared" si="51"/>
        <v>-57</v>
      </c>
      <c r="C292" s="830" t="s">
        <v>6232</v>
      </c>
      <c r="D292" s="812" t="s">
        <v>3805</v>
      </c>
      <c r="E292" s="812">
        <f t="shared" si="52"/>
        <v>3</v>
      </c>
      <c r="F292" s="831">
        <v>6</v>
      </c>
      <c r="G292" s="812"/>
      <c r="H292" s="812">
        <f t="shared" ca="1" si="53"/>
        <v>19</v>
      </c>
      <c r="I292" s="827"/>
      <c r="J292" s="817"/>
      <c r="K292" s="815"/>
      <c r="L292" s="818"/>
      <c r="M292" s="829"/>
      <c r="N292" s="818"/>
      <c r="O292" s="812"/>
      <c r="P292" s="812">
        <f t="shared" si="54"/>
        <v>33</v>
      </c>
      <c r="Q292" s="818"/>
    </row>
    <row r="293" spans="1:17" x14ac:dyDescent="0.35">
      <c r="A293" s="812" t="b">
        <v>0</v>
      </c>
      <c r="B293" s="826">
        <f t="shared" si="51"/>
        <v>-56</v>
      </c>
      <c r="C293" s="830" t="s">
        <v>6233</v>
      </c>
      <c r="D293" s="812" t="s">
        <v>3805</v>
      </c>
      <c r="E293" s="812">
        <f t="shared" si="52"/>
        <v>4</v>
      </c>
      <c r="F293" s="831">
        <v>6</v>
      </c>
      <c r="G293" s="812"/>
      <c r="H293" s="812">
        <f t="shared" ca="1" si="53"/>
        <v>19</v>
      </c>
      <c r="I293" s="827"/>
      <c r="J293" s="817"/>
      <c r="K293" s="815"/>
      <c r="L293" s="818"/>
      <c r="M293" s="829"/>
      <c r="N293" s="818"/>
      <c r="O293" s="812"/>
      <c r="P293" s="812">
        <f t="shared" si="54"/>
        <v>34</v>
      </c>
      <c r="Q293" s="818"/>
    </row>
    <row r="294" spans="1:17" x14ac:dyDescent="0.35">
      <c r="A294" s="812" t="b">
        <v>0</v>
      </c>
      <c r="B294" s="826">
        <f t="shared" si="51"/>
        <v>-55</v>
      </c>
      <c r="C294" s="830" t="s">
        <v>6234</v>
      </c>
      <c r="D294" s="812" t="s">
        <v>3805</v>
      </c>
      <c r="E294" s="812">
        <f t="shared" si="52"/>
        <v>5</v>
      </c>
      <c r="F294" s="831">
        <v>6</v>
      </c>
      <c r="G294" s="812"/>
      <c r="H294" s="812">
        <f t="shared" ca="1" si="53"/>
        <v>19</v>
      </c>
      <c r="I294" s="827"/>
      <c r="J294" s="817"/>
      <c r="K294" s="815"/>
      <c r="L294" s="818"/>
      <c r="M294" s="829"/>
      <c r="N294" s="818"/>
      <c r="O294" s="812"/>
      <c r="P294" s="812">
        <f t="shared" si="54"/>
        <v>35</v>
      </c>
      <c r="Q294" s="818"/>
    </row>
    <row r="295" spans="1:17" x14ac:dyDescent="0.35">
      <c r="A295" s="812" t="b">
        <v>0</v>
      </c>
      <c r="B295" s="826">
        <f t="shared" si="51"/>
        <v>-54</v>
      </c>
      <c r="C295" s="830" t="s">
        <v>6235</v>
      </c>
      <c r="D295" s="812" t="s">
        <v>3805</v>
      </c>
      <c r="E295" s="812">
        <f t="shared" si="52"/>
        <v>6</v>
      </c>
      <c r="F295" s="831">
        <v>6</v>
      </c>
      <c r="G295" s="812"/>
      <c r="H295" s="812">
        <f t="shared" ca="1" si="53"/>
        <v>19</v>
      </c>
      <c r="I295" s="827"/>
      <c r="J295" s="817"/>
      <c r="K295" s="815"/>
      <c r="L295" s="818"/>
      <c r="M295" s="829"/>
      <c r="N295" s="818"/>
      <c r="O295" s="812"/>
      <c r="P295" s="812">
        <f t="shared" si="54"/>
        <v>36</v>
      </c>
      <c r="Q295" s="818"/>
    </row>
    <row r="296" spans="1:17" x14ac:dyDescent="0.35">
      <c r="A296" s="812" t="b">
        <v>0</v>
      </c>
      <c r="B296" s="826">
        <f t="shared" si="51"/>
        <v>-53</v>
      </c>
      <c r="C296" s="830" t="s">
        <v>6236</v>
      </c>
      <c r="D296" s="812" t="s">
        <v>3826</v>
      </c>
      <c r="E296" s="812">
        <f t="shared" si="52"/>
        <v>1</v>
      </c>
      <c r="F296" s="831">
        <v>7</v>
      </c>
      <c r="G296" s="812"/>
      <c r="H296" s="812">
        <f t="shared" ca="1" si="53"/>
        <v>21</v>
      </c>
      <c r="I296" s="827"/>
      <c r="J296" s="817"/>
      <c r="K296" s="815"/>
      <c r="L296" s="818"/>
      <c r="M296" s="829"/>
      <c r="N296" s="818"/>
      <c r="O296" s="812"/>
      <c r="P296" s="812">
        <f t="shared" si="54"/>
        <v>37</v>
      </c>
      <c r="Q296" s="818"/>
    </row>
    <row r="297" spans="1:17" x14ac:dyDescent="0.35">
      <c r="A297" s="812" t="b">
        <v>0</v>
      </c>
      <c r="B297" s="826">
        <f t="shared" si="51"/>
        <v>-52</v>
      </c>
      <c r="C297" s="830" t="s">
        <v>6237</v>
      </c>
      <c r="D297" s="812" t="s">
        <v>3826</v>
      </c>
      <c r="E297" s="812">
        <f t="shared" si="52"/>
        <v>2</v>
      </c>
      <c r="F297" s="831">
        <v>7</v>
      </c>
      <c r="G297" s="812"/>
      <c r="H297" s="812">
        <f t="shared" ca="1" si="53"/>
        <v>21</v>
      </c>
      <c r="I297" s="827"/>
      <c r="J297" s="817"/>
      <c r="K297" s="815"/>
      <c r="L297" s="818"/>
      <c r="M297" s="829"/>
      <c r="N297" s="818"/>
      <c r="O297" s="812"/>
      <c r="P297" s="812">
        <f t="shared" si="54"/>
        <v>38</v>
      </c>
      <c r="Q297" s="818"/>
    </row>
    <row r="298" spans="1:17" x14ac:dyDescent="0.35">
      <c r="A298" s="812" t="b">
        <v>0</v>
      </c>
      <c r="B298" s="826">
        <f t="shared" si="51"/>
        <v>-51</v>
      </c>
      <c r="C298" s="830" t="s">
        <v>6238</v>
      </c>
      <c r="D298" s="812" t="s">
        <v>3826</v>
      </c>
      <c r="E298" s="812">
        <f t="shared" si="52"/>
        <v>3</v>
      </c>
      <c r="F298" s="831">
        <v>7</v>
      </c>
      <c r="G298" s="812"/>
      <c r="H298" s="812">
        <f t="shared" ca="1" si="53"/>
        <v>21</v>
      </c>
      <c r="I298" s="827"/>
      <c r="J298" s="817"/>
      <c r="K298" s="815"/>
      <c r="L298" s="818"/>
      <c r="M298" s="829"/>
      <c r="N298" s="818"/>
      <c r="O298" s="812"/>
      <c r="P298" s="812">
        <f t="shared" si="54"/>
        <v>39</v>
      </c>
      <c r="Q298" s="818"/>
    </row>
    <row r="299" spans="1:17" x14ac:dyDescent="0.35">
      <c r="A299" s="812" t="b">
        <v>0</v>
      </c>
      <c r="B299" s="826">
        <f t="shared" si="51"/>
        <v>-50</v>
      </c>
      <c r="C299" s="830" t="s">
        <v>6239</v>
      </c>
      <c r="D299" s="812" t="s">
        <v>3826</v>
      </c>
      <c r="E299" s="812">
        <f t="shared" si="52"/>
        <v>4</v>
      </c>
      <c r="F299" s="831">
        <v>7</v>
      </c>
      <c r="G299" s="812"/>
      <c r="H299" s="812">
        <f t="shared" ca="1" si="53"/>
        <v>21</v>
      </c>
      <c r="I299" s="827"/>
      <c r="J299" s="817"/>
      <c r="K299" s="815"/>
      <c r="L299" s="818"/>
      <c r="M299" s="829"/>
      <c r="N299" s="818"/>
      <c r="O299" s="812"/>
      <c r="P299" s="812">
        <f t="shared" si="54"/>
        <v>40</v>
      </c>
      <c r="Q299" s="818"/>
    </row>
    <row r="300" spans="1:17" x14ac:dyDescent="0.35">
      <c r="A300" s="812" t="b">
        <v>0</v>
      </c>
      <c r="B300" s="826">
        <f t="shared" si="51"/>
        <v>-49</v>
      </c>
      <c r="C300" s="830" t="s">
        <v>6240</v>
      </c>
      <c r="D300" s="812" t="s">
        <v>3826</v>
      </c>
      <c r="E300" s="812">
        <f t="shared" si="52"/>
        <v>5</v>
      </c>
      <c r="F300" s="831">
        <v>7</v>
      </c>
      <c r="G300" s="812"/>
      <c r="H300" s="812">
        <f t="shared" ca="1" si="53"/>
        <v>21</v>
      </c>
      <c r="I300" s="827"/>
      <c r="J300" s="817"/>
      <c r="K300" s="815"/>
      <c r="L300" s="818"/>
      <c r="M300" s="829"/>
      <c r="N300" s="818"/>
      <c r="O300" s="812"/>
      <c r="P300" s="812">
        <f t="shared" si="54"/>
        <v>41</v>
      </c>
      <c r="Q300" s="818"/>
    </row>
    <row r="301" spans="1:17" x14ac:dyDescent="0.35">
      <c r="A301" s="812" t="b">
        <v>0</v>
      </c>
      <c r="B301" s="826">
        <f t="shared" si="51"/>
        <v>-48</v>
      </c>
      <c r="C301" s="830" t="s">
        <v>6241</v>
      </c>
      <c r="D301" s="812" t="s">
        <v>3826</v>
      </c>
      <c r="E301" s="812">
        <f t="shared" si="52"/>
        <v>6</v>
      </c>
      <c r="F301" s="831">
        <v>7</v>
      </c>
      <c r="G301" s="812"/>
      <c r="H301" s="812">
        <f t="shared" ca="1" si="53"/>
        <v>21</v>
      </c>
      <c r="I301" s="827"/>
      <c r="J301" s="817"/>
      <c r="K301" s="815"/>
      <c r="L301" s="818"/>
      <c r="M301" s="829"/>
      <c r="N301" s="818"/>
      <c r="O301" s="812"/>
      <c r="P301" s="812">
        <f t="shared" si="54"/>
        <v>42</v>
      </c>
      <c r="Q301" s="818"/>
    </row>
    <row r="302" spans="1:17" x14ac:dyDescent="0.35">
      <c r="A302" s="812" t="b">
        <v>0</v>
      </c>
      <c r="B302" s="826">
        <f t="shared" si="51"/>
        <v>-47</v>
      </c>
      <c r="C302" s="830" t="s">
        <v>6242</v>
      </c>
      <c r="D302" s="812" t="s">
        <v>3847</v>
      </c>
      <c r="E302" s="812">
        <f t="shared" si="52"/>
        <v>1</v>
      </c>
      <c r="F302" s="831">
        <v>8</v>
      </c>
      <c r="G302" s="812"/>
      <c r="H302" s="812">
        <f t="shared" ca="1" si="53"/>
        <v>23</v>
      </c>
      <c r="I302" s="827"/>
      <c r="J302" s="817"/>
      <c r="K302" s="815"/>
      <c r="L302" s="818"/>
      <c r="M302" s="829"/>
      <c r="N302" s="818"/>
      <c r="O302" s="812"/>
      <c r="P302" s="812">
        <f t="shared" si="54"/>
        <v>43</v>
      </c>
      <c r="Q302" s="818"/>
    </row>
    <row r="303" spans="1:17" x14ac:dyDescent="0.35">
      <c r="A303" s="812" t="b">
        <v>0</v>
      </c>
      <c r="B303" s="826">
        <f t="shared" si="51"/>
        <v>-46</v>
      </c>
      <c r="C303" s="830" t="s">
        <v>6243</v>
      </c>
      <c r="D303" s="812" t="s">
        <v>3847</v>
      </c>
      <c r="E303" s="812">
        <f t="shared" si="52"/>
        <v>2</v>
      </c>
      <c r="F303" s="831">
        <v>8</v>
      </c>
      <c r="G303" s="812"/>
      <c r="H303" s="812">
        <f t="shared" ca="1" si="53"/>
        <v>23</v>
      </c>
      <c r="I303" s="827"/>
      <c r="J303" s="817"/>
      <c r="K303" s="815"/>
      <c r="L303" s="818"/>
      <c r="M303" s="829"/>
      <c r="N303" s="818"/>
      <c r="O303" s="812"/>
      <c r="P303" s="812">
        <f t="shared" si="54"/>
        <v>44</v>
      </c>
      <c r="Q303" s="818"/>
    </row>
    <row r="304" spans="1:17" x14ac:dyDescent="0.35">
      <c r="A304" s="812" t="b">
        <v>0</v>
      </c>
      <c r="B304" s="826">
        <f t="shared" si="51"/>
        <v>-45</v>
      </c>
      <c r="C304" s="830" t="s">
        <v>6244</v>
      </c>
      <c r="D304" s="812" t="s">
        <v>3847</v>
      </c>
      <c r="E304" s="812">
        <f t="shared" si="52"/>
        <v>3</v>
      </c>
      <c r="F304" s="831">
        <v>8</v>
      </c>
      <c r="G304" s="812"/>
      <c r="H304" s="812">
        <f t="shared" ca="1" si="53"/>
        <v>23</v>
      </c>
      <c r="I304" s="827"/>
      <c r="J304" s="817"/>
      <c r="K304" s="815"/>
      <c r="L304" s="818"/>
      <c r="M304" s="829"/>
      <c r="N304" s="818"/>
      <c r="O304" s="812"/>
      <c r="P304" s="812">
        <f t="shared" si="54"/>
        <v>45</v>
      </c>
      <c r="Q304" s="818"/>
    </row>
    <row r="305" spans="1:17" x14ac:dyDescent="0.35">
      <c r="A305" s="812" t="b">
        <v>0</v>
      </c>
      <c r="B305" s="826">
        <f t="shared" si="51"/>
        <v>-44</v>
      </c>
      <c r="C305" s="830" t="s">
        <v>6245</v>
      </c>
      <c r="D305" s="812" t="s">
        <v>3847</v>
      </c>
      <c r="E305" s="812">
        <f t="shared" si="52"/>
        <v>4</v>
      </c>
      <c r="F305" s="831">
        <v>8</v>
      </c>
      <c r="G305" s="812"/>
      <c r="H305" s="812">
        <f t="shared" ca="1" si="53"/>
        <v>23</v>
      </c>
      <c r="I305" s="827"/>
      <c r="J305" s="817"/>
      <c r="K305" s="815"/>
      <c r="L305" s="818"/>
      <c r="M305" s="829"/>
      <c r="N305" s="818"/>
      <c r="O305" s="812"/>
      <c r="P305" s="812">
        <f t="shared" si="54"/>
        <v>46</v>
      </c>
      <c r="Q305" s="818"/>
    </row>
    <row r="306" spans="1:17" x14ac:dyDescent="0.35">
      <c r="A306" s="812" t="b">
        <v>0</v>
      </c>
      <c r="B306" s="826">
        <f t="shared" si="51"/>
        <v>-43</v>
      </c>
      <c r="C306" s="830" t="s">
        <v>6246</v>
      </c>
      <c r="D306" s="812" t="s">
        <v>3847</v>
      </c>
      <c r="E306" s="812">
        <f t="shared" si="52"/>
        <v>5</v>
      </c>
      <c r="F306" s="831">
        <v>8</v>
      </c>
      <c r="G306" s="812"/>
      <c r="H306" s="812">
        <f t="shared" ca="1" si="53"/>
        <v>23</v>
      </c>
      <c r="I306" s="827"/>
      <c r="J306" s="817"/>
      <c r="K306" s="815"/>
      <c r="L306" s="818"/>
      <c r="M306" s="829"/>
      <c r="N306" s="818"/>
      <c r="O306" s="812"/>
      <c r="P306" s="812">
        <f t="shared" si="54"/>
        <v>47</v>
      </c>
      <c r="Q306" s="818"/>
    </row>
    <row r="307" spans="1:17" x14ac:dyDescent="0.35">
      <c r="A307" s="812" t="b">
        <v>0</v>
      </c>
      <c r="B307" s="826">
        <f t="shared" si="51"/>
        <v>-42</v>
      </c>
      <c r="C307" s="830" t="s">
        <v>6247</v>
      </c>
      <c r="D307" s="812" t="s">
        <v>3847</v>
      </c>
      <c r="E307" s="812">
        <f t="shared" si="52"/>
        <v>6</v>
      </c>
      <c r="F307" s="831">
        <v>8</v>
      </c>
      <c r="G307" s="812"/>
      <c r="H307" s="812">
        <f t="shared" ca="1" si="53"/>
        <v>23</v>
      </c>
      <c r="I307" s="827"/>
      <c r="J307" s="817"/>
      <c r="K307" s="815"/>
      <c r="L307" s="818"/>
      <c r="M307" s="829"/>
      <c r="N307" s="818"/>
      <c r="O307" s="812"/>
      <c r="P307" s="812">
        <f t="shared" si="54"/>
        <v>48</v>
      </c>
      <c r="Q307" s="818"/>
    </row>
    <row r="308" spans="1:17" x14ac:dyDescent="0.35">
      <c r="A308" s="812" t="b">
        <v>0</v>
      </c>
      <c r="B308" s="826">
        <f t="shared" si="51"/>
        <v>-41</v>
      </c>
      <c r="C308" s="830" t="s">
        <v>6248</v>
      </c>
      <c r="D308" s="812" t="s">
        <v>3868</v>
      </c>
      <c r="E308" s="812">
        <f t="shared" si="52"/>
        <v>1</v>
      </c>
      <c r="F308" s="831">
        <v>9</v>
      </c>
      <c r="G308" s="812"/>
      <c r="H308" s="812">
        <f t="shared" ca="1" si="53"/>
        <v>25</v>
      </c>
      <c r="I308" s="827"/>
      <c r="J308" s="817"/>
      <c r="K308" s="815"/>
      <c r="L308" s="818"/>
      <c r="M308" s="829"/>
      <c r="N308" s="818"/>
      <c r="O308" s="812"/>
      <c r="P308" s="812">
        <f t="shared" si="54"/>
        <v>49</v>
      </c>
      <c r="Q308" s="818"/>
    </row>
    <row r="309" spans="1:17" x14ac:dyDescent="0.35">
      <c r="A309" s="812" t="b">
        <v>0</v>
      </c>
      <c r="B309" s="826">
        <f t="shared" si="51"/>
        <v>-40</v>
      </c>
      <c r="C309" s="830" t="s">
        <v>6249</v>
      </c>
      <c r="D309" s="812" t="s">
        <v>3868</v>
      </c>
      <c r="E309" s="812">
        <f t="shared" si="52"/>
        <v>2</v>
      </c>
      <c r="F309" s="831">
        <v>9</v>
      </c>
      <c r="G309" s="812"/>
      <c r="H309" s="812">
        <f t="shared" ca="1" si="53"/>
        <v>25</v>
      </c>
      <c r="I309" s="827"/>
      <c r="J309" s="817"/>
      <c r="K309" s="815"/>
      <c r="L309" s="818"/>
      <c r="M309" s="829"/>
      <c r="N309" s="818"/>
      <c r="O309" s="812"/>
      <c r="P309" s="812">
        <f t="shared" si="54"/>
        <v>50</v>
      </c>
      <c r="Q309" s="818"/>
    </row>
    <row r="310" spans="1:17" x14ac:dyDescent="0.35">
      <c r="A310" s="812" t="b">
        <v>0</v>
      </c>
      <c r="B310" s="826">
        <f t="shared" si="51"/>
        <v>-39</v>
      </c>
      <c r="C310" s="830" t="s">
        <v>6250</v>
      </c>
      <c r="D310" s="812" t="s">
        <v>3868</v>
      </c>
      <c r="E310" s="812">
        <f t="shared" si="52"/>
        <v>3</v>
      </c>
      <c r="F310" s="831">
        <v>9</v>
      </c>
      <c r="G310" s="812"/>
      <c r="H310" s="812">
        <f t="shared" ca="1" si="53"/>
        <v>25</v>
      </c>
      <c r="I310" s="827"/>
      <c r="J310" s="817"/>
      <c r="K310" s="815"/>
      <c r="L310" s="818"/>
      <c r="M310" s="829"/>
      <c r="N310" s="818"/>
      <c r="O310" s="812"/>
      <c r="P310" s="812">
        <f t="shared" si="54"/>
        <v>51</v>
      </c>
      <c r="Q310" s="818"/>
    </row>
    <row r="311" spans="1:17" x14ac:dyDescent="0.35">
      <c r="A311" s="812" t="b">
        <v>0</v>
      </c>
      <c r="B311" s="826">
        <f t="shared" si="51"/>
        <v>-38</v>
      </c>
      <c r="C311" s="830" t="s">
        <v>6251</v>
      </c>
      <c r="D311" s="812" t="s">
        <v>3868</v>
      </c>
      <c r="E311" s="812">
        <f t="shared" si="52"/>
        <v>4</v>
      </c>
      <c r="F311" s="831">
        <v>9</v>
      </c>
      <c r="G311" s="812"/>
      <c r="H311" s="812">
        <f t="shared" ca="1" si="53"/>
        <v>25</v>
      </c>
      <c r="I311" s="827"/>
      <c r="J311" s="817"/>
      <c r="K311" s="815"/>
      <c r="L311" s="818"/>
      <c r="M311" s="829"/>
      <c r="N311" s="818"/>
      <c r="O311" s="812"/>
      <c r="P311" s="812">
        <f t="shared" si="54"/>
        <v>52</v>
      </c>
      <c r="Q311" s="818"/>
    </row>
    <row r="312" spans="1:17" x14ac:dyDescent="0.35">
      <c r="A312" s="812" t="b">
        <v>0</v>
      </c>
      <c r="B312" s="826">
        <f t="shared" si="51"/>
        <v>-37</v>
      </c>
      <c r="C312" s="830" t="s">
        <v>6252</v>
      </c>
      <c r="D312" s="812" t="s">
        <v>3868</v>
      </c>
      <c r="E312" s="812">
        <f t="shared" si="52"/>
        <v>5</v>
      </c>
      <c r="F312" s="831">
        <v>9</v>
      </c>
      <c r="G312" s="812"/>
      <c r="H312" s="812">
        <f t="shared" ca="1" si="53"/>
        <v>25</v>
      </c>
      <c r="I312" s="827"/>
      <c r="J312" s="817"/>
      <c r="K312" s="815"/>
      <c r="L312" s="818"/>
      <c r="M312" s="829"/>
      <c r="N312" s="818"/>
      <c r="O312" s="812"/>
      <c r="P312" s="812">
        <f t="shared" si="54"/>
        <v>53</v>
      </c>
      <c r="Q312" s="818"/>
    </row>
    <row r="313" spans="1:17" x14ac:dyDescent="0.35">
      <c r="A313" s="812" t="b">
        <v>0</v>
      </c>
      <c r="B313" s="826">
        <f t="shared" si="51"/>
        <v>-36</v>
      </c>
      <c r="C313" s="830" t="s">
        <v>6253</v>
      </c>
      <c r="D313" s="812" t="s">
        <v>3868</v>
      </c>
      <c r="E313" s="812">
        <f t="shared" si="52"/>
        <v>6</v>
      </c>
      <c r="F313" s="831">
        <v>9</v>
      </c>
      <c r="G313" s="812"/>
      <c r="H313" s="812">
        <f t="shared" ca="1" si="53"/>
        <v>25</v>
      </c>
      <c r="I313" s="827"/>
      <c r="J313" s="817"/>
      <c r="K313" s="815"/>
      <c r="L313" s="818"/>
      <c r="M313" s="829"/>
      <c r="N313" s="818"/>
      <c r="O313" s="812"/>
      <c r="P313" s="812">
        <f t="shared" si="54"/>
        <v>54</v>
      </c>
      <c r="Q313" s="818"/>
    </row>
    <row r="314" spans="1:17" x14ac:dyDescent="0.35">
      <c r="A314" s="812" t="b">
        <v>0</v>
      </c>
      <c r="B314" s="826">
        <f t="shared" si="51"/>
        <v>-35</v>
      </c>
      <c r="C314" s="830" t="s">
        <v>6254</v>
      </c>
      <c r="D314" s="812" t="s">
        <v>3889</v>
      </c>
      <c r="E314" s="812">
        <f t="shared" si="52"/>
        <v>1</v>
      </c>
      <c r="F314" s="831">
        <v>10</v>
      </c>
      <c r="G314" s="812"/>
      <c r="H314" s="812">
        <f t="shared" ca="1" si="53"/>
        <v>27</v>
      </c>
      <c r="I314" s="827"/>
      <c r="J314" s="817"/>
      <c r="K314" s="815"/>
      <c r="L314" s="818"/>
      <c r="M314" s="829"/>
      <c r="N314" s="818"/>
      <c r="O314" s="812"/>
      <c r="P314" s="812">
        <f t="shared" si="54"/>
        <v>55</v>
      </c>
      <c r="Q314" s="818"/>
    </row>
    <row r="315" spans="1:17" x14ac:dyDescent="0.35">
      <c r="A315" s="812" t="b">
        <v>0</v>
      </c>
      <c r="B315" s="826">
        <f t="shared" si="51"/>
        <v>-34</v>
      </c>
      <c r="C315" s="830" t="s">
        <v>6255</v>
      </c>
      <c r="D315" s="812" t="s">
        <v>3889</v>
      </c>
      <c r="E315" s="812">
        <f t="shared" si="52"/>
        <v>2</v>
      </c>
      <c r="F315" s="831">
        <v>10</v>
      </c>
      <c r="G315" s="812"/>
      <c r="H315" s="812">
        <f t="shared" ca="1" si="53"/>
        <v>27</v>
      </c>
      <c r="I315" s="827"/>
      <c r="J315" s="817"/>
      <c r="K315" s="815"/>
      <c r="L315" s="818"/>
      <c r="M315" s="829"/>
      <c r="N315" s="818"/>
      <c r="O315" s="812"/>
      <c r="P315" s="812">
        <f t="shared" si="54"/>
        <v>56</v>
      </c>
      <c r="Q315" s="818"/>
    </row>
    <row r="316" spans="1:17" x14ac:dyDescent="0.35">
      <c r="A316" s="812" t="b">
        <v>0</v>
      </c>
      <c r="B316" s="826">
        <f t="shared" si="51"/>
        <v>-33</v>
      </c>
      <c r="C316" s="830" t="s">
        <v>6256</v>
      </c>
      <c r="D316" s="812" t="s">
        <v>3889</v>
      </c>
      <c r="E316" s="812">
        <f t="shared" si="52"/>
        <v>3</v>
      </c>
      <c r="F316" s="831">
        <v>10</v>
      </c>
      <c r="G316" s="812"/>
      <c r="H316" s="812">
        <f t="shared" ca="1" si="53"/>
        <v>27</v>
      </c>
      <c r="I316" s="827"/>
      <c r="J316" s="817"/>
      <c r="K316" s="815"/>
      <c r="L316" s="818"/>
      <c r="M316" s="829"/>
      <c r="N316" s="818"/>
      <c r="O316" s="812"/>
      <c r="P316" s="812">
        <f t="shared" si="54"/>
        <v>57</v>
      </c>
      <c r="Q316" s="818"/>
    </row>
    <row r="317" spans="1:17" x14ac:dyDescent="0.35">
      <c r="A317" s="812" t="b">
        <v>0</v>
      </c>
      <c r="B317" s="826">
        <f t="shared" si="51"/>
        <v>-32</v>
      </c>
      <c r="C317" s="830" t="s">
        <v>6257</v>
      </c>
      <c r="D317" s="812" t="s">
        <v>3889</v>
      </c>
      <c r="E317" s="812">
        <f t="shared" si="52"/>
        <v>4</v>
      </c>
      <c r="F317" s="831">
        <v>10</v>
      </c>
      <c r="G317" s="812"/>
      <c r="H317" s="812">
        <f t="shared" ca="1" si="53"/>
        <v>27</v>
      </c>
      <c r="I317" s="827"/>
      <c r="J317" s="817"/>
      <c r="K317" s="815"/>
      <c r="L317" s="818"/>
      <c r="M317" s="829"/>
      <c r="N317" s="818"/>
      <c r="O317" s="812"/>
      <c r="P317" s="812">
        <f t="shared" si="54"/>
        <v>58</v>
      </c>
      <c r="Q317" s="818"/>
    </row>
    <row r="318" spans="1:17" x14ac:dyDescent="0.35">
      <c r="A318" s="812" t="b">
        <v>0</v>
      </c>
      <c r="B318" s="826">
        <f t="shared" si="51"/>
        <v>-31</v>
      </c>
      <c r="C318" s="830" t="s">
        <v>6258</v>
      </c>
      <c r="D318" s="812" t="s">
        <v>3889</v>
      </c>
      <c r="E318" s="812">
        <f t="shared" si="52"/>
        <v>5</v>
      </c>
      <c r="F318" s="831">
        <v>10</v>
      </c>
      <c r="G318" s="812"/>
      <c r="H318" s="812">
        <f t="shared" ca="1" si="53"/>
        <v>27</v>
      </c>
      <c r="I318" s="827"/>
      <c r="J318" s="817"/>
      <c r="K318" s="815"/>
      <c r="L318" s="818"/>
      <c r="M318" s="829"/>
      <c r="N318" s="818"/>
      <c r="O318" s="812"/>
      <c r="P318" s="812">
        <f t="shared" si="54"/>
        <v>59</v>
      </c>
      <c r="Q318" s="818"/>
    </row>
    <row r="319" spans="1:17" x14ac:dyDescent="0.35">
      <c r="A319" s="812" t="b">
        <v>0</v>
      </c>
      <c r="B319" s="826">
        <f t="shared" si="51"/>
        <v>-30</v>
      </c>
      <c r="C319" s="830" t="s">
        <v>6259</v>
      </c>
      <c r="D319" s="812" t="s">
        <v>3889</v>
      </c>
      <c r="E319" s="812">
        <f t="shared" si="52"/>
        <v>6</v>
      </c>
      <c r="F319" s="831">
        <v>10</v>
      </c>
      <c r="G319" s="812"/>
      <c r="H319" s="812">
        <f t="shared" ca="1" si="53"/>
        <v>27</v>
      </c>
      <c r="I319" s="827"/>
      <c r="J319" s="817"/>
      <c r="K319" s="815"/>
      <c r="L319" s="818"/>
      <c r="M319" s="829"/>
      <c r="N319" s="818"/>
      <c r="O319" s="812"/>
      <c r="P319" s="812">
        <f t="shared" si="54"/>
        <v>60</v>
      </c>
      <c r="Q319" s="818"/>
    </row>
    <row r="320" spans="1:17" x14ac:dyDescent="0.35">
      <c r="A320" s="812" t="b">
        <v>0</v>
      </c>
      <c r="B320" s="826">
        <f t="shared" si="51"/>
        <v>-29</v>
      </c>
      <c r="C320" s="830" t="s">
        <v>6260</v>
      </c>
      <c r="D320" s="812" t="s">
        <v>3910</v>
      </c>
      <c r="E320" s="812">
        <f t="shared" si="52"/>
        <v>1</v>
      </c>
      <c r="F320" s="831">
        <v>11</v>
      </c>
      <c r="G320" s="812"/>
      <c r="H320" s="812">
        <f t="shared" ca="1" si="53"/>
        <v>29</v>
      </c>
      <c r="I320" s="827"/>
      <c r="J320" s="817"/>
      <c r="K320" s="815"/>
      <c r="L320" s="818"/>
      <c r="M320" s="829"/>
      <c r="N320" s="818"/>
      <c r="O320" s="812"/>
      <c r="P320" s="812">
        <f t="shared" si="54"/>
        <v>61</v>
      </c>
      <c r="Q320" s="818"/>
    </row>
    <row r="321" spans="1:17" x14ac:dyDescent="0.35">
      <c r="A321" s="812" t="b">
        <v>0</v>
      </c>
      <c r="B321" s="826">
        <f t="shared" si="51"/>
        <v>-28</v>
      </c>
      <c r="C321" s="830" t="s">
        <v>6261</v>
      </c>
      <c r="D321" s="812" t="s">
        <v>3910</v>
      </c>
      <c r="E321" s="812">
        <f t="shared" si="52"/>
        <v>2</v>
      </c>
      <c r="F321" s="831">
        <v>11</v>
      </c>
      <c r="G321" s="812"/>
      <c r="H321" s="812">
        <f t="shared" ca="1" si="53"/>
        <v>29</v>
      </c>
      <c r="I321" s="827"/>
      <c r="J321" s="817"/>
      <c r="K321" s="815"/>
      <c r="L321" s="818"/>
      <c r="M321" s="829"/>
      <c r="N321" s="818"/>
      <c r="O321" s="812"/>
      <c r="P321" s="812">
        <f t="shared" si="54"/>
        <v>62</v>
      </c>
      <c r="Q321" s="818"/>
    </row>
    <row r="322" spans="1:17" x14ac:dyDescent="0.35">
      <c r="A322" s="812" t="b">
        <v>0</v>
      </c>
      <c r="B322" s="826">
        <f t="shared" si="51"/>
        <v>-27</v>
      </c>
      <c r="C322" s="830" t="s">
        <v>6262</v>
      </c>
      <c r="D322" s="812" t="s">
        <v>3910</v>
      </c>
      <c r="E322" s="812">
        <f t="shared" si="52"/>
        <v>3</v>
      </c>
      <c r="F322" s="831">
        <v>11</v>
      </c>
      <c r="G322" s="812"/>
      <c r="H322" s="812">
        <f t="shared" ca="1" si="53"/>
        <v>29</v>
      </c>
      <c r="I322" s="827"/>
      <c r="J322" s="817"/>
      <c r="K322" s="815"/>
      <c r="L322" s="818"/>
      <c r="M322" s="829"/>
      <c r="N322" s="818"/>
      <c r="O322" s="812"/>
      <c r="P322" s="812">
        <f t="shared" si="54"/>
        <v>63</v>
      </c>
      <c r="Q322" s="818"/>
    </row>
    <row r="323" spans="1:17" x14ac:dyDescent="0.35">
      <c r="A323" s="812" t="b">
        <v>0</v>
      </c>
      <c r="B323" s="826">
        <f t="shared" si="51"/>
        <v>-26</v>
      </c>
      <c r="C323" s="830" t="s">
        <v>6263</v>
      </c>
      <c r="D323" s="812" t="s">
        <v>3910</v>
      </c>
      <c r="E323" s="812">
        <f t="shared" si="52"/>
        <v>4</v>
      </c>
      <c r="F323" s="831">
        <v>11</v>
      </c>
      <c r="G323" s="812"/>
      <c r="H323" s="812">
        <f t="shared" ca="1" si="53"/>
        <v>29</v>
      </c>
      <c r="I323" s="827"/>
      <c r="J323" s="817"/>
      <c r="K323" s="815"/>
      <c r="L323" s="818"/>
      <c r="M323" s="829"/>
      <c r="N323" s="818"/>
      <c r="O323" s="812"/>
      <c r="P323" s="812">
        <f t="shared" si="54"/>
        <v>64</v>
      </c>
      <c r="Q323" s="818"/>
    </row>
    <row r="324" spans="1:17" x14ac:dyDescent="0.35">
      <c r="A324" s="812" t="b">
        <v>0</v>
      </c>
      <c r="B324" s="826">
        <f t="shared" ref="B324:B387" si="55">B323+1</f>
        <v>-25</v>
      </c>
      <c r="C324" s="830" t="s">
        <v>6264</v>
      </c>
      <c r="D324" s="812" t="s">
        <v>3910</v>
      </c>
      <c r="E324" s="812">
        <f t="shared" ref="E324:E387" si="56">COUNTIF(F319:F324,F324)</f>
        <v>5</v>
      </c>
      <c r="F324" s="831">
        <v>11</v>
      </c>
      <c r="G324" s="812"/>
      <c r="H324" s="812">
        <f t="shared" ref="H324:H387" ca="1" si="57">IF(F324=1,9,IF(E323=MAX(E322:E324),H322+2,H323))</f>
        <v>29</v>
      </c>
      <c r="I324" s="827"/>
      <c r="J324" s="817"/>
      <c r="K324" s="815"/>
      <c r="L324" s="818"/>
      <c r="M324" s="829"/>
      <c r="N324" s="818"/>
      <c r="O324" s="812"/>
      <c r="P324" s="812">
        <f t="shared" ref="P324:P387" si="58">IF(NOT(_xlfn.ISFORMULA(I324)),P323+1,0)</f>
        <v>65</v>
      </c>
      <c r="Q324" s="818"/>
    </row>
    <row r="325" spans="1:17" x14ac:dyDescent="0.35">
      <c r="A325" s="812" t="b">
        <v>0</v>
      </c>
      <c r="B325" s="826">
        <f t="shared" si="55"/>
        <v>-24</v>
      </c>
      <c r="C325" s="830" t="s">
        <v>6265</v>
      </c>
      <c r="D325" s="812" t="s">
        <v>3910</v>
      </c>
      <c r="E325" s="812">
        <f t="shared" si="56"/>
        <v>6</v>
      </c>
      <c r="F325" s="831">
        <v>11</v>
      </c>
      <c r="G325" s="812"/>
      <c r="H325" s="812">
        <f t="shared" ca="1" si="57"/>
        <v>29</v>
      </c>
      <c r="I325" s="827"/>
      <c r="J325" s="817"/>
      <c r="K325" s="815"/>
      <c r="L325" s="818"/>
      <c r="M325" s="829"/>
      <c r="N325" s="818"/>
      <c r="O325" s="812"/>
      <c r="P325" s="812">
        <f t="shared" si="58"/>
        <v>66</v>
      </c>
      <c r="Q325" s="818"/>
    </row>
    <row r="326" spans="1:17" x14ac:dyDescent="0.35">
      <c r="A326" s="812" t="b">
        <v>0</v>
      </c>
      <c r="B326" s="826">
        <f t="shared" si="55"/>
        <v>-23</v>
      </c>
      <c r="C326" s="830" t="s">
        <v>6266</v>
      </c>
      <c r="D326" s="812" t="s">
        <v>3931</v>
      </c>
      <c r="E326" s="812">
        <f t="shared" si="56"/>
        <v>1</v>
      </c>
      <c r="F326" s="831">
        <v>12</v>
      </c>
      <c r="G326" s="812"/>
      <c r="H326" s="812">
        <f t="shared" ca="1" si="57"/>
        <v>31</v>
      </c>
      <c r="I326" s="827"/>
      <c r="J326" s="817"/>
      <c r="K326" s="815"/>
      <c r="L326" s="818"/>
      <c r="M326" s="829"/>
      <c r="N326" s="818"/>
      <c r="O326" s="812"/>
      <c r="P326" s="812">
        <f t="shared" si="58"/>
        <v>67</v>
      </c>
      <c r="Q326" s="818"/>
    </row>
    <row r="327" spans="1:17" x14ac:dyDescent="0.35">
      <c r="A327" s="812" t="b">
        <v>0</v>
      </c>
      <c r="B327" s="826">
        <f t="shared" si="55"/>
        <v>-22</v>
      </c>
      <c r="C327" s="830" t="s">
        <v>6267</v>
      </c>
      <c r="D327" s="812" t="s">
        <v>3931</v>
      </c>
      <c r="E327" s="812">
        <f t="shared" si="56"/>
        <v>2</v>
      </c>
      <c r="F327" s="831">
        <v>12</v>
      </c>
      <c r="G327" s="812"/>
      <c r="H327" s="812">
        <f t="shared" ca="1" si="57"/>
        <v>31</v>
      </c>
      <c r="I327" s="827"/>
      <c r="J327" s="817"/>
      <c r="K327" s="815"/>
      <c r="L327" s="818"/>
      <c r="M327" s="829"/>
      <c r="N327" s="818"/>
      <c r="O327" s="812"/>
      <c r="P327" s="812">
        <f t="shared" si="58"/>
        <v>68</v>
      </c>
      <c r="Q327" s="818"/>
    </row>
    <row r="328" spans="1:17" x14ac:dyDescent="0.35">
      <c r="A328" s="812" t="b">
        <v>0</v>
      </c>
      <c r="B328" s="826">
        <f t="shared" si="55"/>
        <v>-21</v>
      </c>
      <c r="C328" s="830" t="s">
        <v>6268</v>
      </c>
      <c r="D328" s="812" t="s">
        <v>3931</v>
      </c>
      <c r="E328" s="812">
        <f t="shared" si="56"/>
        <v>3</v>
      </c>
      <c r="F328" s="831">
        <v>12</v>
      </c>
      <c r="G328" s="812"/>
      <c r="H328" s="812">
        <f t="shared" ca="1" si="57"/>
        <v>31</v>
      </c>
      <c r="I328" s="827"/>
      <c r="J328" s="817"/>
      <c r="K328" s="815"/>
      <c r="L328" s="818"/>
      <c r="M328" s="829"/>
      <c r="N328" s="818"/>
      <c r="O328" s="812"/>
      <c r="P328" s="812">
        <f t="shared" si="58"/>
        <v>69</v>
      </c>
      <c r="Q328" s="818"/>
    </row>
    <row r="329" spans="1:17" x14ac:dyDescent="0.35">
      <c r="A329" s="812" t="b">
        <v>0</v>
      </c>
      <c r="B329" s="826">
        <f t="shared" si="55"/>
        <v>-20</v>
      </c>
      <c r="C329" s="830" t="s">
        <v>6269</v>
      </c>
      <c r="D329" s="812" t="s">
        <v>3931</v>
      </c>
      <c r="E329" s="812">
        <f t="shared" si="56"/>
        <v>4</v>
      </c>
      <c r="F329" s="831">
        <v>12</v>
      </c>
      <c r="G329" s="812"/>
      <c r="H329" s="812">
        <f t="shared" ca="1" si="57"/>
        <v>31</v>
      </c>
      <c r="I329" s="827"/>
      <c r="J329" s="817"/>
      <c r="K329" s="815"/>
      <c r="L329" s="818"/>
      <c r="M329" s="829"/>
      <c r="N329" s="818"/>
      <c r="O329" s="812"/>
      <c r="P329" s="812">
        <f t="shared" si="58"/>
        <v>70</v>
      </c>
      <c r="Q329" s="818"/>
    </row>
    <row r="330" spans="1:17" x14ac:dyDescent="0.35">
      <c r="A330" s="812" t="b">
        <v>0</v>
      </c>
      <c r="B330" s="826">
        <f t="shared" si="55"/>
        <v>-19</v>
      </c>
      <c r="C330" s="830" t="s">
        <v>6270</v>
      </c>
      <c r="D330" s="812" t="s">
        <v>3931</v>
      </c>
      <c r="E330" s="812">
        <f t="shared" si="56"/>
        <v>5</v>
      </c>
      <c r="F330" s="831">
        <v>12</v>
      </c>
      <c r="G330" s="812"/>
      <c r="H330" s="812">
        <f t="shared" ca="1" si="57"/>
        <v>31</v>
      </c>
      <c r="I330" s="827"/>
      <c r="J330" s="817"/>
      <c r="K330" s="815"/>
      <c r="L330" s="818"/>
      <c r="M330" s="829"/>
      <c r="N330" s="818"/>
      <c r="O330" s="812"/>
      <c r="P330" s="812">
        <f t="shared" si="58"/>
        <v>71</v>
      </c>
      <c r="Q330" s="818"/>
    </row>
    <row r="331" spans="1:17" x14ac:dyDescent="0.35">
      <c r="A331" s="812" t="b">
        <v>0</v>
      </c>
      <c r="B331" s="826">
        <f t="shared" si="55"/>
        <v>-18</v>
      </c>
      <c r="C331" s="830" t="s">
        <v>6271</v>
      </c>
      <c r="D331" s="812" t="s">
        <v>3931</v>
      </c>
      <c r="E331" s="812">
        <f t="shared" si="56"/>
        <v>6</v>
      </c>
      <c r="F331" s="831">
        <v>12</v>
      </c>
      <c r="G331" s="812"/>
      <c r="H331" s="812">
        <f t="shared" ca="1" si="57"/>
        <v>31</v>
      </c>
      <c r="I331" s="827"/>
      <c r="J331" s="817"/>
      <c r="K331" s="815"/>
      <c r="L331" s="818"/>
      <c r="M331" s="829"/>
      <c r="N331" s="818"/>
      <c r="O331" s="812"/>
      <c r="P331" s="812">
        <f t="shared" si="58"/>
        <v>72</v>
      </c>
      <c r="Q331" s="818"/>
    </row>
    <row r="332" spans="1:17" x14ac:dyDescent="0.35">
      <c r="A332" s="812" t="b">
        <v>0</v>
      </c>
      <c r="B332" s="826">
        <f t="shared" si="55"/>
        <v>-17</v>
      </c>
      <c r="C332" s="830" t="s">
        <v>6272</v>
      </c>
      <c r="D332" s="812" t="s">
        <v>3952</v>
      </c>
      <c r="E332" s="812">
        <f t="shared" si="56"/>
        <v>1</v>
      </c>
      <c r="F332" s="831">
        <v>13</v>
      </c>
      <c r="G332" s="812"/>
      <c r="H332" s="812">
        <f t="shared" ca="1" si="57"/>
        <v>33</v>
      </c>
      <c r="I332" s="827"/>
      <c r="J332" s="817"/>
      <c r="K332" s="815"/>
      <c r="L332" s="818"/>
      <c r="M332" s="829"/>
      <c r="N332" s="818"/>
      <c r="O332" s="812"/>
      <c r="P332" s="812">
        <f t="shared" si="58"/>
        <v>73</v>
      </c>
      <c r="Q332" s="818"/>
    </row>
    <row r="333" spans="1:17" x14ac:dyDescent="0.35">
      <c r="A333" s="812" t="b">
        <v>0</v>
      </c>
      <c r="B333" s="826">
        <f t="shared" si="55"/>
        <v>-16</v>
      </c>
      <c r="C333" s="830" t="s">
        <v>6273</v>
      </c>
      <c r="D333" s="812" t="s">
        <v>3952</v>
      </c>
      <c r="E333" s="812">
        <f t="shared" si="56"/>
        <v>2</v>
      </c>
      <c r="F333" s="831">
        <v>13</v>
      </c>
      <c r="G333" s="812"/>
      <c r="H333" s="812">
        <f t="shared" ca="1" si="57"/>
        <v>33</v>
      </c>
      <c r="I333" s="827"/>
      <c r="J333" s="817"/>
      <c r="K333" s="815"/>
      <c r="L333" s="818"/>
      <c r="M333" s="829"/>
      <c r="N333" s="818"/>
      <c r="O333" s="812"/>
      <c r="P333" s="812">
        <f t="shared" si="58"/>
        <v>74</v>
      </c>
      <c r="Q333" s="818"/>
    </row>
    <row r="334" spans="1:17" x14ac:dyDescent="0.35">
      <c r="A334" s="812" t="b">
        <v>0</v>
      </c>
      <c r="B334" s="826">
        <f t="shared" si="55"/>
        <v>-15</v>
      </c>
      <c r="C334" s="830" t="s">
        <v>6274</v>
      </c>
      <c r="D334" s="812" t="s">
        <v>3952</v>
      </c>
      <c r="E334" s="812">
        <f t="shared" si="56"/>
        <v>3</v>
      </c>
      <c r="F334" s="831">
        <v>13</v>
      </c>
      <c r="G334" s="812"/>
      <c r="H334" s="812">
        <f t="shared" ca="1" si="57"/>
        <v>33</v>
      </c>
      <c r="I334" s="827"/>
      <c r="J334" s="817"/>
      <c r="K334" s="815"/>
      <c r="L334" s="818"/>
      <c r="M334" s="829"/>
      <c r="N334" s="818"/>
      <c r="O334" s="812"/>
      <c r="P334" s="812">
        <f t="shared" si="58"/>
        <v>75</v>
      </c>
      <c r="Q334" s="818"/>
    </row>
    <row r="335" spans="1:17" x14ac:dyDescent="0.35">
      <c r="A335" s="812" t="b">
        <v>0</v>
      </c>
      <c r="B335" s="826">
        <f t="shared" si="55"/>
        <v>-14</v>
      </c>
      <c r="C335" s="830" t="s">
        <v>6275</v>
      </c>
      <c r="D335" s="812" t="s">
        <v>3952</v>
      </c>
      <c r="E335" s="812">
        <f t="shared" si="56"/>
        <v>4</v>
      </c>
      <c r="F335" s="831">
        <v>13</v>
      </c>
      <c r="G335" s="812"/>
      <c r="H335" s="812">
        <f t="shared" ca="1" si="57"/>
        <v>33</v>
      </c>
      <c r="I335" s="827"/>
      <c r="J335" s="817"/>
      <c r="K335" s="815"/>
      <c r="L335" s="818"/>
      <c r="M335" s="829"/>
      <c r="N335" s="818"/>
      <c r="O335" s="812"/>
      <c r="P335" s="812">
        <f t="shared" si="58"/>
        <v>76</v>
      </c>
      <c r="Q335" s="818"/>
    </row>
    <row r="336" spans="1:17" x14ac:dyDescent="0.35">
      <c r="A336" s="812" t="b">
        <v>0</v>
      </c>
      <c r="B336" s="826">
        <f t="shared" si="55"/>
        <v>-13</v>
      </c>
      <c r="C336" s="830" t="s">
        <v>6276</v>
      </c>
      <c r="D336" s="812" t="s">
        <v>3952</v>
      </c>
      <c r="E336" s="812">
        <f t="shared" si="56"/>
        <v>5</v>
      </c>
      <c r="F336" s="831">
        <v>13</v>
      </c>
      <c r="G336" s="812"/>
      <c r="H336" s="812">
        <f t="shared" ca="1" si="57"/>
        <v>33</v>
      </c>
      <c r="I336" s="827"/>
      <c r="J336" s="817"/>
      <c r="K336" s="815"/>
      <c r="L336" s="818"/>
      <c r="M336" s="829"/>
      <c r="N336" s="818"/>
      <c r="O336" s="812"/>
      <c r="P336" s="812">
        <f t="shared" si="58"/>
        <v>77</v>
      </c>
      <c r="Q336" s="818"/>
    </row>
    <row r="337" spans="1:17" x14ac:dyDescent="0.35">
      <c r="A337" s="812" t="b">
        <v>0</v>
      </c>
      <c r="B337" s="826">
        <f t="shared" si="55"/>
        <v>-12</v>
      </c>
      <c r="C337" s="830" t="s">
        <v>6277</v>
      </c>
      <c r="D337" s="812" t="s">
        <v>3952</v>
      </c>
      <c r="E337" s="812">
        <f t="shared" si="56"/>
        <v>6</v>
      </c>
      <c r="F337" s="831">
        <v>13</v>
      </c>
      <c r="G337" s="812"/>
      <c r="H337" s="812">
        <f t="shared" ca="1" si="57"/>
        <v>33</v>
      </c>
      <c r="I337" s="827"/>
      <c r="J337" s="817"/>
      <c r="K337" s="815"/>
      <c r="L337" s="818"/>
      <c r="M337" s="829"/>
      <c r="N337" s="818"/>
      <c r="O337" s="812"/>
      <c r="P337" s="812">
        <f t="shared" si="58"/>
        <v>78</v>
      </c>
      <c r="Q337" s="818"/>
    </row>
    <row r="338" spans="1:17" x14ac:dyDescent="0.35">
      <c r="A338" s="812" t="b">
        <v>0</v>
      </c>
      <c r="B338" s="826">
        <f t="shared" si="55"/>
        <v>-11</v>
      </c>
      <c r="C338" s="830" t="s">
        <v>6278</v>
      </c>
      <c r="D338" s="812" t="s">
        <v>3973</v>
      </c>
      <c r="E338" s="812">
        <f t="shared" si="56"/>
        <v>1</v>
      </c>
      <c r="F338" s="831">
        <v>14</v>
      </c>
      <c r="G338" s="812"/>
      <c r="H338" s="812">
        <f t="shared" ca="1" si="57"/>
        <v>35</v>
      </c>
      <c r="I338" s="827"/>
      <c r="J338" s="817"/>
      <c r="K338" s="815"/>
      <c r="L338" s="818"/>
      <c r="M338" s="829"/>
      <c r="N338" s="818"/>
      <c r="O338" s="812"/>
      <c r="P338" s="812">
        <f t="shared" si="58"/>
        <v>79</v>
      </c>
      <c r="Q338" s="818"/>
    </row>
    <row r="339" spans="1:17" x14ac:dyDescent="0.35">
      <c r="A339" s="812" t="b">
        <v>0</v>
      </c>
      <c r="B339" s="826">
        <f t="shared" si="55"/>
        <v>-10</v>
      </c>
      <c r="C339" s="830" t="s">
        <v>6279</v>
      </c>
      <c r="D339" s="812" t="s">
        <v>3973</v>
      </c>
      <c r="E339" s="812">
        <f t="shared" si="56"/>
        <v>2</v>
      </c>
      <c r="F339" s="831">
        <v>14</v>
      </c>
      <c r="G339" s="812"/>
      <c r="H339" s="812">
        <f t="shared" ca="1" si="57"/>
        <v>35</v>
      </c>
      <c r="I339" s="827"/>
      <c r="J339" s="817"/>
      <c r="K339" s="815"/>
      <c r="L339" s="818"/>
      <c r="M339" s="829"/>
      <c r="N339" s="818"/>
      <c r="O339" s="812"/>
      <c r="P339" s="812">
        <f t="shared" si="58"/>
        <v>80</v>
      </c>
      <c r="Q339" s="818"/>
    </row>
    <row r="340" spans="1:17" x14ac:dyDescent="0.35">
      <c r="A340" s="812" t="b">
        <v>0</v>
      </c>
      <c r="B340" s="826">
        <f t="shared" si="55"/>
        <v>-9</v>
      </c>
      <c r="C340" s="830" t="s">
        <v>6280</v>
      </c>
      <c r="D340" s="812" t="s">
        <v>3973</v>
      </c>
      <c r="E340" s="812">
        <f t="shared" si="56"/>
        <v>3</v>
      </c>
      <c r="F340" s="831">
        <v>14</v>
      </c>
      <c r="G340" s="812"/>
      <c r="H340" s="812">
        <f t="shared" ca="1" si="57"/>
        <v>35</v>
      </c>
      <c r="I340" s="827"/>
      <c r="J340" s="817"/>
      <c r="K340" s="815"/>
      <c r="L340" s="818"/>
      <c r="M340" s="829"/>
      <c r="N340" s="818"/>
      <c r="O340" s="812"/>
      <c r="P340" s="812">
        <f t="shared" si="58"/>
        <v>81</v>
      </c>
      <c r="Q340" s="818"/>
    </row>
    <row r="341" spans="1:17" x14ac:dyDescent="0.35">
      <c r="A341" s="812" t="b">
        <v>0</v>
      </c>
      <c r="B341" s="826">
        <f t="shared" si="55"/>
        <v>-8</v>
      </c>
      <c r="C341" s="830" t="s">
        <v>6281</v>
      </c>
      <c r="D341" s="812" t="s">
        <v>3973</v>
      </c>
      <c r="E341" s="812">
        <f t="shared" si="56"/>
        <v>4</v>
      </c>
      <c r="F341" s="831">
        <v>14</v>
      </c>
      <c r="G341" s="812"/>
      <c r="H341" s="812">
        <f t="shared" ca="1" si="57"/>
        <v>35</v>
      </c>
      <c r="I341" s="827"/>
      <c r="J341" s="817"/>
      <c r="K341" s="815"/>
      <c r="L341" s="818"/>
      <c r="M341" s="829"/>
      <c r="N341" s="818"/>
      <c r="O341" s="812"/>
      <c r="P341" s="812">
        <f t="shared" si="58"/>
        <v>82</v>
      </c>
      <c r="Q341" s="818"/>
    </row>
    <row r="342" spans="1:17" x14ac:dyDescent="0.35">
      <c r="A342" s="812" t="b">
        <v>0</v>
      </c>
      <c r="B342" s="826">
        <f t="shared" si="55"/>
        <v>-7</v>
      </c>
      <c r="C342" s="830" t="s">
        <v>6282</v>
      </c>
      <c r="D342" s="812" t="s">
        <v>3973</v>
      </c>
      <c r="E342" s="812">
        <f t="shared" si="56"/>
        <v>5</v>
      </c>
      <c r="F342" s="831">
        <v>14</v>
      </c>
      <c r="G342" s="812"/>
      <c r="H342" s="812">
        <f t="shared" ca="1" si="57"/>
        <v>35</v>
      </c>
      <c r="I342" s="827"/>
      <c r="J342" s="817"/>
      <c r="K342" s="815"/>
      <c r="L342" s="818"/>
      <c r="M342" s="829"/>
      <c r="N342" s="818"/>
      <c r="O342" s="812"/>
      <c r="P342" s="812">
        <f t="shared" si="58"/>
        <v>83</v>
      </c>
      <c r="Q342" s="818"/>
    </row>
    <row r="343" spans="1:17" x14ac:dyDescent="0.35">
      <c r="A343" s="812" t="b">
        <v>0</v>
      </c>
      <c r="B343" s="826">
        <f t="shared" si="55"/>
        <v>-6</v>
      </c>
      <c r="C343" s="830" t="s">
        <v>6283</v>
      </c>
      <c r="D343" s="812" t="s">
        <v>3973</v>
      </c>
      <c r="E343" s="812">
        <f t="shared" si="56"/>
        <v>6</v>
      </c>
      <c r="F343" s="831">
        <v>14</v>
      </c>
      <c r="G343" s="812"/>
      <c r="H343" s="812">
        <f t="shared" ca="1" si="57"/>
        <v>35</v>
      </c>
      <c r="I343" s="827"/>
      <c r="J343" s="817"/>
      <c r="K343" s="815"/>
      <c r="L343" s="818"/>
      <c r="M343" s="829"/>
      <c r="N343" s="818"/>
      <c r="O343" s="812"/>
      <c r="P343" s="812">
        <f t="shared" si="58"/>
        <v>84</v>
      </c>
      <c r="Q343" s="818"/>
    </row>
    <row r="344" spans="1:17" x14ac:dyDescent="0.35">
      <c r="A344" s="812" t="b">
        <v>0</v>
      </c>
      <c r="B344" s="826">
        <f t="shared" si="55"/>
        <v>-5</v>
      </c>
      <c r="C344" s="830" t="s">
        <v>6284</v>
      </c>
      <c r="D344" s="812" t="s">
        <v>3994</v>
      </c>
      <c r="E344" s="812">
        <f t="shared" si="56"/>
        <v>1</v>
      </c>
      <c r="F344" s="831">
        <v>15</v>
      </c>
      <c r="G344" s="812"/>
      <c r="H344" s="812">
        <f t="shared" ca="1" si="57"/>
        <v>37</v>
      </c>
      <c r="I344" s="827"/>
      <c r="J344" s="817"/>
      <c r="K344" s="815"/>
      <c r="L344" s="818"/>
      <c r="M344" s="829"/>
      <c r="N344" s="818"/>
      <c r="O344" s="812"/>
      <c r="P344" s="812">
        <f t="shared" si="58"/>
        <v>85</v>
      </c>
      <c r="Q344" s="818"/>
    </row>
    <row r="345" spans="1:17" x14ac:dyDescent="0.35">
      <c r="A345" s="812" t="b">
        <v>0</v>
      </c>
      <c r="B345" s="826">
        <f t="shared" si="55"/>
        <v>-4</v>
      </c>
      <c r="C345" s="830" t="s">
        <v>6285</v>
      </c>
      <c r="D345" s="812" t="s">
        <v>3994</v>
      </c>
      <c r="E345" s="812">
        <f t="shared" si="56"/>
        <v>2</v>
      </c>
      <c r="F345" s="831">
        <v>15</v>
      </c>
      <c r="G345" s="812"/>
      <c r="H345" s="812">
        <f t="shared" ca="1" si="57"/>
        <v>37</v>
      </c>
      <c r="I345" s="827"/>
      <c r="J345" s="817"/>
      <c r="K345" s="815"/>
      <c r="L345" s="818"/>
      <c r="M345" s="829"/>
      <c r="N345" s="818"/>
      <c r="O345" s="812"/>
      <c r="P345" s="812">
        <f t="shared" si="58"/>
        <v>86</v>
      </c>
      <c r="Q345" s="818"/>
    </row>
    <row r="346" spans="1:17" x14ac:dyDescent="0.35">
      <c r="A346" s="812" t="b">
        <v>0</v>
      </c>
      <c r="B346" s="826">
        <f t="shared" si="55"/>
        <v>-3</v>
      </c>
      <c r="C346" s="830" t="s">
        <v>6286</v>
      </c>
      <c r="D346" s="812" t="s">
        <v>3994</v>
      </c>
      <c r="E346" s="812">
        <f t="shared" si="56"/>
        <v>3</v>
      </c>
      <c r="F346" s="831">
        <v>15</v>
      </c>
      <c r="G346" s="812"/>
      <c r="H346" s="812">
        <f t="shared" ca="1" si="57"/>
        <v>37</v>
      </c>
      <c r="I346" s="827"/>
      <c r="J346" s="817"/>
      <c r="K346" s="815"/>
      <c r="L346" s="818"/>
      <c r="M346" s="829"/>
      <c r="N346" s="818"/>
      <c r="O346" s="812"/>
      <c r="P346" s="812">
        <f t="shared" si="58"/>
        <v>87</v>
      </c>
      <c r="Q346" s="818"/>
    </row>
    <row r="347" spans="1:17" x14ac:dyDescent="0.35">
      <c r="A347" s="812" t="b">
        <v>0</v>
      </c>
      <c r="B347" s="826">
        <f t="shared" si="55"/>
        <v>-2</v>
      </c>
      <c r="C347" s="830" t="s">
        <v>6287</v>
      </c>
      <c r="D347" s="812" t="s">
        <v>3994</v>
      </c>
      <c r="E347" s="812">
        <f t="shared" si="56"/>
        <v>4</v>
      </c>
      <c r="F347" s="831">
        <v>15</v>
      </c>
      <c r="G347" s="812"/>
      <c r="H347" s="812">
        <f t="shared" ca="1" si="57"/>
        <v>37</v>
      </c>
      <c r="I347" s="827"/>
      <c r="J347" s="817"/>
      <c r="K347" s="815"/>
      <c r="L347" s="818"/>
      <c r="M347" s="829"/>
      <c r="N347" s="818"/>
      <c r="O347" s="812"/>
      <c r="P347" s="812">
        <f t="shared" si="58"/>
        <v>88</v>
      </c>
      <c r="Q347" s="818"/>
    </row>
    <row r="348" spans="1:17" x14ac:dyDescent="0.35">
      <c r="A348" s="812" t="b">
        <v>0</v>
      </c>
      <c r="B348" s="826">
        <f t="shared" si="55"/>
        <v>-1</v>
      </c>
      <c r="C348" s="830" t="s">
        <v>6288</v>
      </c>
      <c r="D348" s="812" t="s">
        <v>3994</v>
      </c>
      <c r="E348" s="812">
        <f t="shared" si="56"/>
        <v>5</v>
      </c>
      <c r="F348" s="831">
        <v>15</v>
      </c>
      <c r="G348" s="812"/>
      <c r="H348" s="812">
        <f t="shared" ca="1" si="57"/>
        <v>37</v>
      </c>
      <c r="I348" s="827"/>
      <c r="J348" s="817"/>
      <c r="K348" s="815"/>
      <c r="L348" s="818"/>
      <c r="M348" s="829"/>
      <c r="N348" s="818"/>
      <c r="O348" s="812"/>
      <c r="P348" s="812">
        <f t="shared" si="58"/>
        <v>89</v>
      </c>
      <c r="Q348" s="818"/>
    </row>
    <row r="349" spans="1:17" x14ac:dyDescent="0.35">
      <c r="A349" s="812" t="b">
        <v>0</v>
      </c>
      <c r="B349" s="826">
        <f t="shared" si="55"/>
        <v>0</v>
      </c>
      <c r="C349" s="830" t="s">
        <v>6289</v>
      </c>
      <c r="D349" s="812" t="s">
        <v>3994</v>
      </c>
      <c r="E349" s="812">
        <f t="shared" si="56"/>
        <v>6</v>
      </c>
      <c r="F349" s="831">
        <v>15</v>
      </c>
      <c r="G349" s="812"/>
      <c r="H349" s="812">
        <f t="shared" ca="1" si="57"/>
        <v>37</v>
      </c>
      <c r="I349" s="827"/>
      <c r="J349" s="817"/>
      <c r="K349" s="815"/>
      <c r="L349" s="818"/>
      <c r="M349" s="829"/>
      <c r="N349" s="818"/>
      <c r="O349" s="812"/>
      <c r="P349" s="812">
        <f t="shared" si="58"/>
        <v>90</v>
      </c>
      <c r="Q349" s="818"/>
    </row>
    <row r="350" spans="1:17" x14ac:dyDescent="0.35">
      <c r="A350" s="812" t="b">
        <f t="shared" ref="A350:A413" ca="1" si="59">IF(OR(I350&lt;&gt;"",J350&lt;&gt;"",K350&lt;&gt;"",M350&lt;&gt;"",N350&lt;&gt;""),TRUE,FALSE)</f>
        <v>0</v>
      </c>
      <c r="B350" s="826">
        <f t="shared" si="55"/>
        <v>1</v>
      </c>
      <c r="C350" s="832" t="str">
        <f ca="1">IF(COUNTA(D$257:D349)=1,"",OFFSET(B348,-COUNTA(D$257:D349)+3,1))</f>
        <v>a1W3p000008kmEyEAI</v>
      </c>
      <c r="D350" s="812"/>
      <c r="E350" s="812">
        <f t="shared" ca="1" si="56"/>
        <v>1</v>
      </c>
      <c r="F350" s="831">
        <f ca="1">IF(COUNTA(D$257:D349)=1,"",OFFSET(F348,-COUNTA(D$257:D349)+3,0))</f>
        <v>1</v>
      </c>
      <c r="G350" s="812"/>
      <c r="H350" s="812">
        <f t="shared" ca="1" si="57"/>
        <v>9</v>
      </c>
      <c r="I350" s="827" t="str">
        <f t="shared" ref="I350:I413" ca="1" si="60">IFERROR(CHOOSE(E350,IFERROR(IF(INDIRECT("'Outcome Indicators - Section C '!K"&amp;H350+1)="","",INDIRECT("'Outcome Indicators - Section C '!k"&amp;H350+1)),""),IFERROR(IF(INDIRECT("'Outcome Indicators - Section C '!O"&amp;H350+1)="","",INDIRECT("'Outcome Indicators - Section C '!O"&amp;H350+1)),""),IFERROR(IF(INDIRECT("'Outcome Indicators - Section C '!S"&amp;H350+1)="","",INDIRECT("'Outcome Indicators - Section C '!S"&amp;H350+1)),""),IFERROR(IF(INDIRECT("'Outcome Indicators - Section C '!W"&amp;H350+1)="","",INDIRECT("'Outcome Indicators - Section C '!W"&amp;H350+1)),"")),"")</f>
        <v/>
      </c>
      <c r="J350" s="817" t="str">
        <f t="shared" ref="J350:J413" ca="1" si="61">IFERROR(CHOOSE(E350,IFERROR(IF(INDIRECT("'Outcome Indicators - Section C '!K"&amp;H350)="","",INDIRECT("'Outcome Indicators - Section C '!k"&amp;H350)),""),IFERROR(IF(INDIRECT("'Outcome Indicators - Section C '!O"&amp;H350)="","",INDIRECT("'Outcome Indicators - Section C '!O"&amp;H350)),""),IFERROR(IF(INDIRECT("'Outcome Indicators - Section C '!S"&amp;H350)="","",INDIRECT("'Outcome Indicators - Section C '!S"&amp;H350)),""),IFERROR(IF(INDIRECT("'Outcome Indicators - Section C '!W"&amp;H350)="","",INDIRECT("'Outcome Indicators - Section C '!W"&amp;H350)),"")),"")</f>
        <v/>
      </c>
      <c r="K350" s="815" t="str">
        <f t="shared" ref="K350:K413" ca="1" si="62">IFERROR(CHOOSE(E350,IFERROR(IF(INDIRECT("'Outcome Indicators - Section C '!L"&amp;H350)="","",INDIRECT("'Outcome Indicators - Section C '!L"&amp;H350)*100),""),IFERROR(IF(INDIRECT("'Outcome Indicators - Section C '!P"&amp;H350)="","",INDIRECT("'Outcome Indicators - Section C '!P"&amp;H350)*100),""),IFERROR(IF(INDIRECT("'Outcome Indicators - Section C '!T"&amp;H350)="","",INDIRECT("'Outcome Indicators - Section C '!T"&amp;H350)*100),""),IFERROR(IF(INDIRECT("'Outcome Indicators - Section C '!X"&amp;H350)="","",INDIRECT("'Outcome Indicators - Section C '!X"&amp;H350)*100),"")),"")</f>
        <v/>
      </c>
      <c r="L350" s="818">
        <f ca="1">IFERROR(CHOOSE(E350,'Outcome Indicators - Section C '!$K$7,'Outcome Indicators - Section C '!$O$7,'Outcome Indicators - Section C '!$S$7,'Outcome Indicators - Section C '!$W$7),"")</f>
        <v>2022</v>
      </c>
      <c r="M350" s="829" t="str">
        <f t="shared" ref="M350:M413" ca="1" si="63">IFERROR(CHOOSE(E350,IFERROR(IF(INDIRECT("'Outcome Indicators - Section C '!M"&amp;H350)="","",INDIRECT("'Outcome Indicators - Section C '!M"&amp;H350)),""),IFERROR(IF(INDIRECT("'Outcome Indicators - Section C '!Q"&amp;H350)="","",INDIRECT("'Outcome Indicators - Section C '!Q"&amp;H350)),""),IFERROR(IF(INDIRECT("'Outcome Indicators - Section C '!U"&amp;H350)="","",INDIRECT("'Outcome Indicators - Section C '!U"&amp;H350)),""),IFERROR(IF(INDIRECT("'Outcome Indicators - Section C '!Y"&amp;H350)="","",INDIRECT("'Outcome Indicators - Section C '!Y"&amp;H350)),"")),"")</f>
        <v/>
      </c>
      <c r="N350" s="818" t="str">
        <f t="shared" ref="N350:N413" ca="1" si="64">IFERROR(CHOOSE(E350,IFERROR(IF(INDIRECT("'Outcome Indicators - Section C '!N"&amp;H350)=0,"",INDIRECT("'Outcome Indicators - Section C '!N"&amp;H350)),""),IFERROR(IF(INDIRECT("'Outcome Indicators - Section C '!R"&amp;H350)=0,"",INDIRECT("'Outcome Indicators - Section C '!R"&amp;H350)),""),IFERROR(IF(INDIRECT("'Outcome Indicators - Section C '!V"&amp;H350)=0,"",INDIRECT("'Outcome Indicators - Section C '!V"&amp;H350)),""),IFERROR(IF(INDIRECT("'Outcome Indicators - Section C '!Z"&amp;H350)=0,"",INDIRECT("'Outcome Indicators - Section C '!Z"&amp;H350)),"")),"")</f>
        <v/>
      </c>
      <c r="O350" s="812"/>
      <c r="P350" s="812">
        <f t="shared" si="58"/>
        <v>0</v>
      </c>
      <c r="Q350" s="818"/>
    </row>
    <row r="351" spans="1:17" x14ac:dyDescent="0.35">
      <c r="A351" s="812" t="b">
        <f t="shared" ca="1" si="59"/>
        <v>0</v>
      </c>
      <c r="B351" s="826">
        <f t="shared" si="55"/>
        <v>2</v>
      </c>
      <c r="C351" s="832" t="str">
        <f ca="1">IF(COUNTA(D$257:D350)=1,"",OFFSET(B349,-COUNTA(D$257:D350)+3,1))</f>
        <v>a1W3p000008kmFDEAY</v>
      </c>
      <c r="D351" s="812"/>
      <c r="E351" s="812">
        <f t="shared" ca="1" si="56"/>
        <v>2</v>
      </c>
      <c r="F351" s="831">
        <f ca="1">IF(COUNTA(D$257:D350)=1,"",OFFSET(F349,-COUNTA(D$257:D350)+3,0))</f>
        <v>1</v>
      </c>
      <c r="G351" s="812"/>
      <c r="H351" s="812">
        <f t="shared" ca="1" si="57"/>
        <v>9</v>
      </c>
      <c r="I351" s="827" t="str">
        <f t="shared" ca="1" si="60"/>
        <v/>
      </c>
      <c r="J351" s="817" t="str">
        <f t="shared" ca="1" si="61"/>
        <v/>
      </c>
      <c r="K351" s="815" t="str">
        <f t="shared" ca="1" si="62"/>
        <v/>
      </c>
      <c r="L351" s="818">
        <f ca="1">IFERROR(CHOOSE(E351,'Outcome Indicators - Section C '!$K$7,'Outcome Indicators - Section C '!$O$7,'Outcome Indicators - Section C '!$S$7,'Outcome Indicators - Section C '!$W$7),"")</f>
        <v>2023</v>
      </c>
      <c r="M351" s="829" t="str">
        <f t="shared" ca="1" si="63"/>
        <v/>
      </c>
      <c r="N351" s="818" t="str">
        <f t="shared" ca="1" si="64"/>
        <v/>
      </c>
      <c r="O351" s="812"/>
      <c r="P351" s="812">
        <f t="shared" si="58"/>
        <v>0</v>
      </c>
      <c r="Q351" s="818"/>
    </row>
    <row r="352" spans="1:17" x14ac:dyDescent="0.35">
      <c r="A352" s="812" t="b">
        <f t="shared" ca="1" si="59"/>
        <v>0</v>
      </c>
      <c r="B352" s="826">
        <f t="shared" si="55"/>
        <v>3</v>
      </c>
      <c r="C352" s="832" t="str">
        <f ca="1">IF(COUNTA(D$257:D351)=1,"",OFFSET(B350,-COUNTA(D$257:D351)+3,1))</f>
        <v>a1W3p000008kmFSEAY</v>
      </c>
      <c r="D352" s="812"/>
      <c r="E352" s="812">
        <f t="shared" ca="1" si="56"/>
        <v>3</v>
      </c>
      <c r="F352" s="831">
        <f ca="1">IF(COUNTA(D$257:D351)=1,"",OFFSET(F350,-COUNTA(D$257:D351)+3,0))</f>
        <v>1</v>
      </c>
      <c r="G352" s="812"/>
      <c r="H352" s="812">
        <f t="shared" ca="1" si="57"/>
        <v>9</v>
      </c>
      <c r="I352" s="827" t="str">
        <f t="shared" ca="1" si="60"/>
        <v/>
      </c>
      <c r="J352" s="817" t="str">
        <f t="shared" ca="1" si="61"/>
        <v/>
      </c>
      <c r="K352" s="815" t="str">
        <f t="shared" ca="1" si="62"/>
        <v/>
      </c>
      <c r="L352" s="818">
        <f ca="1">IFERROR(CHOOSE(E352,'Outcome Indicators - Section C '!$K$7,'Outcome Indicators - Section C '!$O$7,'Outcome Indicators - Section C '!$S$7,'Outcome Indicators - Section C '!$W$7),"")</f>
        <v>2024</v>
      </c>
      <c r="M352" s="829" t="str">
        <f t="shared" ca="1" si="63"/>
        <v/>
      </c>
      <c r="N352" s="818" t="str">
        <f t="shared" ca="1" si="64"/>
        <v/>
      </c>
      <c r="O352" s="812"/>
      <c r="P352" s="812">
        <f t="shared" si="58"/>
        <v>0</v>
      </c>
      <c r="Q352" s="818"/>
    </row>
    <row r="353" spans="1:17" x14ac:dyDescent="0.35">
      <c r="A353" s="812" t="b">
        <f t="shared" ca="1" si="59"/>
        <v>0</v>
      </c>
      <c r="B353" s="826">
        <f t="shared" si="55"/>
        <v>4</v>
      </c>
      <c r="C353" s="832" t="str">
        <f ca="1">IF(COUNTA(D$257:D352)=1,"",OFFSET(B351,-COUNTA(D$257:D352)+3,1))</f>
        <v>a1W3p000008kmFhEAI</v>
      </c>
      <c r="D353" s="812"/>
      <c r="E353" s="812">
        <f t="shared" ca="1" si="56"/>
        <v>4</v>
      </c>
      <c r="F353" s="831">
        <f ca="1">IF(COUNTA(D$257:D352)=1,"",OFFSET(F351,-COUNTA(D$257:D352)+3,0))</f>
        <v>1</v>
      </c>
      <c r="G353" s="812"/>
      <c r="H353" s="812">
        <f t="shared" ca="1" si="57"/>
        <v>9</v>
      </c>
      <c r="I353" s="827" t="str">
        <f t="shared" ca="1" si="60"/>
        <v/>
      </c>
      <c r="J353" s="817" t="str">
        <f t="shared" ca="1" si="61"/>
        <v/>
      </c>
      <c r="K353" s="815" t="str">
        <f t="shared" ca="1" si="62"/>
        <v/>
      </c>
      <c r="L353" s="818" t="str">
        <f ca="1">IFERROR(CHOOSE(E353,'Outcome Indicators - Section C '!$K$7,'Outcome Indicators - Section C '!$O$7,'Outcome Indicators - Section C '!$S$7,'Outcome Indicators - Section C '!$W$7),"")</f>
        <v/>
      </c>
      <c r="M353" s="829" t="str">
        <f t="shared" ca="1" si="63"/>
        <v/>
      </c>
      <c r="N353" s="818" t="str">
        <f t="shared" ca="1" si="64"/>
        <v/>
      </c>
      <c r="O353" s="812"/>
      <c r="P353" s="812">
        <f t="shared" si="58"/>
        <v>0</v>
      </c>
      <c r="Q353" s="818"/>
    </row>
    <row r="354" spans="1:17" x14ac:dyDescent="0.35">
      <c r="A354" s="812" t="b">
        <f t="shared" ca="1" si="59"/>
        <v>0</v>
      </c>
      <c r="B354" s="826">
        <f t="shared" si="55"/>
        <v>5</v>
      </c>
      <c r="C354" s="832" t="str">
        <f ca="1">IF(COUNTA(D$257:D353)=1,"",OFFSET(B352,-COUNTA(D$257:D353)+3,1))</f>
        <v>a1W3p000008kmFwEAI</v>
      </c>
      <c r="D354" s="812"/>
      <c r="E354" s="812">
        <f t="shared" ca="1" si="56"/>
        <v>5</v>
      </c>
      <c r="F354" s="831">
        <f ca="1">IF(COUNTA(D$257:D353)=1,"",OFFSET(F352,-COUNTA(D$257:D353)+3,0))</f>
        <v>1</v>
      </c>
      <c r="G354" s="812"/>
      <c r="H354" s="812">
        <f t="shared" ca="1" si="57"/>
        <v>9</v>
      </c>
      <c r="I354" s="827" t="str">
        <f t="shared" ca="1" si="60"/>
        <v/>
      </c>
      <c r="J354" s="817" t="str">
        <f t="shared" ca="1" si="61"/>
        <v/>
      </c>
      <c r="K354" s="815" t="str">
        <f t="shared" ca="1" si="62"/>
        <v/>
      </c>
      <c r="L354" s="818" t="str">
        <f ca="1">IFERROR(CHOOSE(E354,'Outcome Indicators - Section C '!$K$7,'Outcome Indicators - Section C '!$O$7,'Outcome Indicators - Section C '!$S$7,'Outcome Indicators - Section C '!$W$7),"")</f>
        <v/>
      </c>
      <c r="M354" s="829" t="str">
        <f t="shared" ca="1" si="63"/>
        <v/>
      </c>
      <c r="N354" s="818" t="str">
        <f t="shared" ca="1" si="64"/>
        <v/>
      </c>
      <c r="O354" s="812"/>
      <c r="P354" s="812">
        <f t="shared" si="58"/>
        <v>0</v>
      </c>
      <c r="Q354" s="818"/>
    </row>
    <row r="355" spans="1:17" x14ac:dyDescent="0.35">
      <c r="A355" s="812" t="b">
        <f t="shared" ca="1" si="59"/>
        <v>0</v>
      </c>
      <c r="B355" s="826">
        <f t="shared" si="55"/>
        <v>6</v>
      </c>
      <c r="C355" s="832" t="str">
        <f ca="1">IF(COUNTA(D$257:D354)=1,"",OFFSET(B353,-COUNTA(D$257:D354)+3,1))</f>
        <v>a1W3p000008kmGBEAY</v>
      </c>
      <c r="D355" s="812"/>
      <c r="E355" s="812">
        <f t="shared" ca="1" si="56"/>
        <v>6</v>
      </c>
      <c r="F355" s="831">
        <f ca="1">IF(COUNTA(D$257:D354)=1,"",OFFSET(F353,-COUNTA(D$257:D354)+3,0))</f>
        <v>1</v>
      </c>
      <c r="G355" s="812"/>
      <c r="H355" s="812">
        <f t="shared" ca="1" si="57"/>
        <v>9</v>
      </c>
      <c r="I355" s="827" t="str">
        <f t="shared" ca="1" si="60"/>
        <v/>
      </c>
      <c r="J355" s="817" t="str">
        <f t="shared" ca="1" si="61"/>
        <v/>
      </c>
      <c r="K355" s="815" t="str">
        <f t="shared" ca="1" si="62"/>
        <v/>
      </c>
      <c r="L355" s="818" t="str">
        <f ca="1">IFERROR(CHOOSE(E355,'Outcome Indicators - Section C '!$K$7,'Outcome Indicators - Section C '!$O$7,'Outcome Indicators - Section C '!$S$7,'Outcome Indicators - Section C '!$W$7),"")</f>
        <v/>
      </c>
      <c r="M355" s="829" t="str">
        <f t="shared" ca="1" si="63"/>
        <v/>
      </c>
      <c r="N355" s="818" t="str">
        <f t="shared" ca="1" si="64"/>
        <v/>
      </c>
      <c r="O355" s="812"/>
      <c r="P355" s="812">
        <f t="shared" si="58"/>
        <v>0</v>
      </c>
      <c r="Q355" s="818"/>
    </row>
    <row r="356" spans="1:17" x14ac:dyDescent="0.35">
      <c r="A356" s="812" t="b">
        <f t="shared" ca="1" si="59"/>
        <v>0</v>
      </c>
      <c r="B356" s="826">
        <f t="shared" si="55"/>
        <v>7</v>
      </c>
      <c r="C356" s="832" t="str">
        <f ca="1">IF(COUNTA(D$257:D355)=1,"",OFFSET(B354,-COUNTA(D$257:D355)+3,1))</f>
        <v>a1W3p000008kmEzEAI</v>
      </c>
      <c r="D356" s="812"/>
      <c r="E356" s="812">
        <f t="shared" ca="1" si="56"/>
        <v>1</v>
      </c>
      <c r="F356" s="831">
        <f ca="1">IF(COUNTA(D$257:D355)=1,"",OFFSET(F354,-COUNTA(D$257:D355)+3,0))</f>
        <v>2</v>
      </c>
      <c r="G356" s="812"/>
      <c r="H356" s="812">
        <f t="shared" ca="1" si="57"/>
        <v>11</v>
      </c>
      <c r="I356" s="827" t="str">
        <f t="shared" ca="1" si="60"/>
        <v/>
      </c>
      <c r="J356" s="817" t="str">
        <f t="shared" ca="1" si="61"/>
        <v/>
      </c>
      <c r="K356" s="815" t="str">
        <f t="shared" ca="1" si="62"/>
        <v/>
      </c>
      <c r="L356" s="818">
        <f ca="1">IFERROR(CHOOSE(E356,'Outcome Indicators - Section C '!$K$7,'Outcome Indicators - Section C '!$O$7,'Outcome Indicators - Section C '!$S$7,'Outcome Indicators - Section C '!$W$7),"")</f>
        <v>2022</v>
      </c>
      <c r="M356" s="829" t="str">
        <f t="shared" ca="1" si="63"/>
        <v/>
      </c>
      <c r="N356" s="818" t="str">
        <f t="shared" ca="1" si="64"/>
        <v/>
      </c>
      <c r="O356" s="812"/>
      <c r="P356" s="812">
        <f t="shared" si="58"/>
        <v>0</v>
      </c>
      <c r="Q356" s="818"/>
    </row>
    <row r="357" spans="1:17" x14ac:dyDescent="0.35">
      <c r="A357" s="812" t="b">
        <f t="shared" ca="1" si="59"/>
        <v>0</v>
      </c>
      <c r="B357" s="826">
        <f t="shared" si="55"/>
        <v>8</v>
      </c>
      <c r="C357" s="832" t="str">
        <f ca="1">IF(COUNTA(D$257:D356)=1,"",OFFSET(B355,-COUNTA(D$257:D356)+3,1))</f>
        <v>a1W3p000008kmFEEAY</v>
      </c>
      <c r="D357" s="812"/>
      <c r="E357" s="812">
        <f t="shared" ca="1" si="56"/>
        <v>2</v>
      </c>
      <c r="F357" s="831">
        <f ca="1">IF(COUNTA(D$257:D356)=1,"",OFFSET(F355,-COUNTA(D$257:D356)+3,0))</f>
        <v>2</v>
      </c>
      <c r="G357" s="812"/>
      <c r="H357" s="812">
        <f t="shared" ca="1" si="57"/>
        <v>11</v>
      </c>
      <c r="I357" s="827" t="str">
        <f t="shared" ca="1" si="60"/>
        <v/>
      </c>
      <c r="J357" s="817" t="str">
        <f t="shared" ca="1" si="61"/>
        <v/>
      </c>
      <c r="K357" s="815" t="str">
        <f t="shared" ca="1" si="62"/>
        <v/>
      </c>
      <c r="L357" s="818">
        <f ca="1">IFERROR(CHOOSE(E357,'Outcome Indicators - Section C '!$K$7,'Outcome Indicators - Section C '!$O$7,'Outcome Indicators - Section C '!$S$7,'Outcome Indicators - Section C '!$W$7),"")</f>
        <v>2023</v>
      </c>
      <c r="M357" s="829" t="str">
        <f t="shared" ca="1" si="63"/>
        <v/>
      </c>
      <c r="N357" s="818" t="str">
        <f t="shared" ca="1" si="64"/>
        <v/>
      </c>
      <c r="O357" s="812"/>
      <c r="P357" s="812">
        <f t="shared" si="58"/>
        <v>0</v>
      </c>
      <c r="Q357" s="818"/>
    </row>
    <row r="358" spans="1:17" x14ac:dyDescent="0.35">
      <c r="A358" s="812" t="b">
        <f t="shared" ca="1" si="59"/>
        <v>0</v>
      </c>
      <c r="B358" s="826">
        <f t="shared" si="55"/>
        <v>9</v>
      </c>
      <c r="C358" s="832" t="str">
        <f ca="1">IF(COUNTA(D$257:D357)=1,"",OFFSET(B356,-COUNTA(D$257:D357)+3,1))</f>
        <v>a1W3p000008kmFTEAY</v>
      </c>
      <c r="D358" s="812"/>
      <c r="E358" s="812">
        <f t="shared" ca="1" si="56"/>
        <v>3</v>
      </c>
      <c r="F358" s="831">
        <f ca="1">IF(COUNTA(D$257:D357)=1,"",OFFSET(F356,-COUNTA(D$257:D357)+3,0))</f>
        <v>2</v>
      </c>
      <c r="G358" s="812"/>
      <c r="H358" s="812">
        <f t="shared" ca="1" si="57"/>
        <v>11</v>
      </c>
      <c r="I358" s="827" t="str">
        <f t="shared" ca="1" si="60"/>
        <v/>
      </c>
      <c r="J358" s="817" t="str">
        <f t="shared" ca="1" si="61"/>
        <v/>
      </c>
      <c r="K358" s="815" t="str">
        <f t="shared" ca="1" si="62"/>
        <v/>
      </c>
      <c r="L358" s="818">
        <f ca="1">IFERROR(CHOOSE(E358,'Outcome Indicators - Section C '!$K$7,'Outcome Indicators - Section C '!$O$7,'Outcome Indicators - Section C '!$S$7,'Outcome Indicators - Section C '!$W$7),"")</f>
        <v>2024</v>
      </c>
      <c r="M358" s="829" t="str">
        <f t="shared" ca="1" si="63"/>
        <v/>
      </c>
      <c r="N358" s="818" t="str">
        <f t="shared" ca="1" si="64"/>
        <v/>
      </c>
      <c r="O358" s="812"/>
      <c r="P358" s="812">
        <f t="shared" si="58"/>
        <v>0</v>
      </c>
      <c r="Q358" s="818"/>
    </row>
    <row r="359" spans="1:17" x14ac:dyDescent="0.35">
      <c r="A359" s="812" t="b">
        <f t="shared" ca="1" si="59"/>
        <v>0</v>
      </c>
      <c r="B359" s="826">
        <f t="shared" si="55"/>
        <v>10</v>
      </c>
      <c r="C359" s="832" t="str">
        <f ca="1">IF(COUNTA(D$257:D358)=1,"",OFFSET(B357,-COUNTA(D$257:D358)+3,1))</f>
        <v>a1W3p000008kmFiEAI</v>
      </c>
      <c r="D359" s="812"/>
      <c r="E359" s="812">
        <f t="shared" ca="1" si="56"/>
        <v>4</v>
      </c>
      <c r="F359" s="831">
        <f ca="1">IF(COUNTA(D$257:D358)=1,"",OFFSET(F357,-COUNTA(D$257:D358)+3,0))</f>
        <v>2</v>
      </c>
      <c r="G359" s="812"/>
      <c r="H359" s="812">
        <f t="shared" ca="1" si="57"/>
        <v>11</v>
      </c>
      <c r="I359" s="827" t="str">
        <f t="shared" ca="1" si="60"/>
        <v/>
      </c>
      <c r="J359" s="817" t="str">
        <f t="shared" ca="1" si="61"/>
        <v/>
      </c>
      <c r="K359" s="815" t="str">
        <f t="shared" ca="1" si="62"/>
        <v/>
      </c>
      <c r="L359" s="818" t="str">
        <f ca="1">IFERROR(CHOOSE(E359,'Outcome Indicators - Section C '!$K$7,'Outcome Indicators - Section C '!$O$7,'Outcome Indicators - Section C '!$S$7,'Outcome Indicators - Section C '!$W$7),"")</f>
        <v/>
      </c>
      <c r="M359" s="829" t="str">
        <f t="shared" ca="1" si="63"/>
        <v/>
      </c>
      <c r="N359" s="818" t="str">
        <f t="shared" ca="1" si="64"/>
        <v/>
      </c>
      <c r="O359" s="812"/>
      <c r="P359" s="812">
        <f t="shared" si="58"/>
        <v>0</v>
      </c>
      <c r="Q359" s="818"/>
    </row>
    <row r="360" spans="1:17" x14ac:dyDescent="0.35">
      <c r="A360" s="812" t="b">
        <f t="shared" ca="1" si="59"/>
        <v>0</v>
      </c>
      <c r="B360" s="826">
        <f t="shared" si="55"/>
        <v>11</v>
      </c>
      <c r="C360" s="832" t="str">
        <f ca="1">IF(COUNTA(D$257:D359)=1,"",OFFSET(B358,-COUNTA(D$257:D359)+3,1))</f>
        <v>a1W3p000008kmFxEAI</v>
      </c>
      <c r="D360" s="812"/>
      <c r="E360" s="812">
        <f t="shared" ca="1" si="56"/>
        <v>5</v>
      </c>
      <c r="F360" s="831">
        <f ca="1">IF(COUNTA(D$257:D359)=1,"",OFFSET(F358,-COUNTA(D$257:D359)+3,0))</f>
        <v>2</v>
      </c>
      <c r="G360" s="812"/>
      <c r="H360" s="812">
        <f t="shared" ca="1" si="57"/>
        <v>11</v>
      </c>
      <c r="I360" s="827" t="str">
        <f t="shared" ca="1" si="60"/>
        <v/>
      </c>
      <c r="J360" s="817" t="str">
        <f t="shared" ca="1" si="61"/>
        <v/>
      </c>
      <c r="K360" s="815" t="str">
        <f t="shared" ca="1" si="62"/>
        <v/>
      </c>
      <c r="L360" s="818" t="str">
        <f ca="1">IFERROR(CHOOSE(E360,'Outcome Indicators - Section C '!$K$7,'Outcome Indicators - Section C '!$O$7,'Outcome Indicators - Section C '!$S$7,'Outcome Indicators - Section C '!$W$7),"")</f>
        <v/>
      </c>
      <c r="M360" s="829" t="str">
        <f t="shared" ca="1" si="63"/>
        <v/>
      </c>
      <c r="N360" s="818" t="str">
        <f t="shared" ca="1" si="64"/>
        <v/>
      </c>
      <c r="O360" s="812"/>
      <c r="P360" s="812">
        <f t="shared" si="58"/>
        <v>0</v>
      </c>
      <c r="Q360" s="818"/>
    </row>
    <row r="361" spans="1:17" x14ac:dyDescent="0.35">
      <c r="A361" s="812" t="b">
        <f t="shared" ca="1" si="59"/>
        <v>0</v>
      </c>
      <c r="B361" s="826">
        <f t="shared" si="55"/>
        <v>12</v>
      </c>
      <c r="C361" s="832" t="str">
        <f ca="1">IF(COUNTA(D$257:D360)=1,"",OFFSET(B359,-COUNTA(D$257:D360)+3,1))</f>
        <v>a1W3p000008kmGCEAY</v>
      </c>
      <c r="D361" s="812"/>
      <c r="E361" s="812">
        <f t="shared" ca="1" si="56"/>
        <v>6</v>
      </c>
      <c r="F361" s="831">
        <f ca="1">IF(COUNTA(D$257:D360)=1,"",OFFSET(F359,-COUNTA(D$257:D360)+3,0))</f>
        <v>2</v>
      </c>
      <c r="G361" s="812"/>
      <c r="H361" s="812">
        <f t="shared" ca="1" si="57"/>
        <v>11</v>
      </c>
      <c r="I361" s="827" t="str">
        <f t="shared" ca="1" si="60"/>
        <v/>
      </c>
      <c r="J361" s="817" t="str">
        <f t="shared" ca="1" si="61"/>
        <v/>
      </c>
      <c r="K361" s="815" t="str">
        <f t="shared" ca="1" si="62"/>
        <v/>
      </c>
      <c r="L361" s="818" t="str">
        <f ca="1">IFERROR(CHOOSE(E361,'Outcome Indicators - Section C '!$K$7,'Outcome Indicators - Section C '!$O$7,'Outcome Indicators - Section C '!$S$7,'Outcome Indicators - Section C '!$W$7),"")</f>
        <v/>
      </c>
      <c r="M361" s="829" t="str">
        <f t="shared" ca="1" si="63"/>
        <v/>
      </c>
      <c r="N361" s="818" t="str">
        <f t="shared" ca="1" si="64"/>
        <v/>
      </c>
      <c r="O361" s="812"/>
      <c r="P361" s="812">
        <f t="shared" si="58"/>
        <v>0</v>
      </c>
      <c r="Q361" s="818"/>
    </row>
    <row r="362" spans="1:17" x14ac:dyDescent="0.35">
      <c r="A362" s="812" t="b">
        <f t="shared" ca="1" si="59"/>
        <v>0</v>
      </c>
      <c r="B362" s="826">
        <f t="shared" si="55"/>
        <v>13</v>
      </c>
      <c r="C362" s="832" t="str">
        <f ca="1">IF(COUNTA(D$257:D361)=1,"",OFFSET(B360,-COUNTA(D$257:D361)+3,1))</f>
        <v>a1W3p000008kmF0EAI</v>
      </c>
      <c r="D362" s="812"/>
      <c r="E362" s="812">
        <f t="shared" ca="1" si="56"/>
        <v>1</v>
      </c>
      <c r="F362" s="831">
        <f ca="1">IF(COUNTA(D$257:D361)=1,"",OFFSET(F360,-COUNTA(D$257:D361)+3,0))</f>
        <v>3</v>
      </c>
      <c r="G362" s="812"/>
      <c r="H362" s="812">
        <f t="shared" ca="1" si="57"/>
        <v>13</v>
      </c>
      <c r="I362" s="827" t="str">
        <f t="shared" ca="1" si="60"/>
        <v/>
      </c>
      <c r="J362" s="817" t="str">
        <f t="shared" ca="1" si="61"/>
        <v/>
      </c>
      <c r="K362" s="815" t="str">
        <f t="shared" ca="1" si="62"/>
        <v/>
      </c>
      <c r="L362" s="818">
        <f ca="1">IFERROR(CHOOSE(E362,'Outcome Indicators - Section C '!$K$7,'Outcome Indicators - Section C '!$O$7,'Outcome Indicators - Section C '!$S$7,'Outcome Indicators - Section C '!$W$7),"")</f>
        <v>2022</v>
      </c>
      <c r="M362" s="829" t="str">
        <f t="shared" ca="1" si="63"/>
        <v/>
      </c>
      <c r="N362" s="818" t="str">
        <f t="shared" ca="1" si="64"/>
        <v/>
      </c>
      <c r="O362" s="812"/>
      <c r="P362" s="812">
        <f t="shared" si="58"/>
        <v>0</v>
      </c>
      <c r="Q362" s="818"/>
    </row>
    <row r="363" spans="1:17" x14ac:dyDescent="0.35">
      <c r="A363" s="812" t="b">
        <f t="shared" ca="1" si="59"/>
        <v>0</v>
      </c>
      <c r="B363" s="826">
        <f t="shared" si="55"/>
        <v>14</v>
      </c>
      <c r="C363" s="832" t="str">
        <f ca="1">IF(COUNTA(D$257:D362)=1,"",OFFSET(B361,-COUNTA(D$257:D362)+3,1))</f>
        <v>a1W3p000008kmFFEAY</v>
      </c>
      <c r="D363" s="812"/>
      <c r="E363" s="812">
        <f t="shared" ca="1" si="56"/>
        <v>2</v>
      </c>
      <c r="F363" s="831">
        <f ca="1">IF(COUNTA(D$257:D362)=1,"",OFFSET(F361,-COUNTA(D$257:D362)+3,0))</f>
        <v>3</v>
      </c>
      <c r="G363" s="812"/>
      <c r="H363" s="812">
        <f t="shared" ca="1" si="57"/>
        <v>13</v>
      </c>
      <c r="I363" s="827" t="str">
        <f t="shared" ca="1" si="60"/>
        <v/>
      </c>
      <c r="J363" s="817" t="str">
        <f t="shared" ca="1" si="61"/>
        <v/>
      </c>
      <c r="K363" s="815" t="str">
        <f t="shared" ca="1" si="62"/>
        <v/>
      </c>
      <c r="L363" s="818">
        <f ca="1">IFERROR(CHOOSE(E363,'Outcome Indicators - Section C '!$K$7,'Outcome Indicators - Section C '!$O$7,'Outcome Indicators - Section C '!$S$7,'Outcome Indicators - Section C '!$W$7),"")</f>
        <v>2023</v>
      </c>
      <c r="M363" s="829" t="str">
        <f t="shared" ca="1" si="63"/>
        <v/>
      </c>
      <c r="N363" s="818" t="str">
        <f t="shared" ca="1" si="64"/>
        <v/>
      </c>
      <c r="O363" s="812"/>
      <c r="P363" s="812">
        <f t="shared" si="58"/>
        <v>0</v>
      </c>
      <c r="Q363" s="818"/>
    </row>
    <row r="364" spans="1:17" x14ac:dyDescent="0.35">
      <c r="A364" s="812" t="b">
        <f t="shared" ca="1" si="59"/>
        <v>0</v>
      </c>
      <c r="B364" s="826">
        <f t="shared" si="55"/>
        <v>15</v>
      </c>
      <c r="C364" s="832" t="str">
        <f ca="1">IF(COUNTA(D$257:D363)=1,"",OFFSET(B362,-COUNTA(D$257:D363)+3,1))</f>
        <v>a1W3p000008kmFUEAY</v>
      </c>
      <c r="D364" s="812"/>
      <c r="E364" s="812">
        <f t="shared" ca="1" si="56"/>
        <v>3</v>
      </c>
      <c r="F364" s="831">
        <f ca="1">IF(COUNTA(D$257:D363)=1,"",OFFSET(F362,-COUNTA(D$257:D363)+3,0))</f>
        <v>3</v>
      </c>
      <c r="G364" s="812"/>
      <c r="H364" s="812">
        <f t="shared" ca="1" si="57"/>
        <v>13</v>
      </c>
      <c r="I364" s="827" t="str">
        <f t="shared" ca="1" si="60"/>
        <v/>
      </c>
      <c r="J364" s="817" t="str">
        <f t="shared" ca="1" si="61"/>
        <v/>
      </c>
      <c r="K364" s="815" t="str">
        <f t="shared" ca="1" si="62"/>
        <v/>
      </c>
      <c r="L364" s="818">
        <f ca="1">IFERROR(CHOOSE(E364,'Outcome Indicators - Section C '!$K$7,'Outcome Indicators - Section C '!$O$7,'Outcome Indicators - Section C '!$S$7,'Outcome Indicators - Section C '!$W$7),"")</f>
        <v>2024</v>
      </c>
      <c r="M364" s="829" t="str">
        <f t="shared" ca="1" si="63"/>
        <v/>
      </c>
      <c r="N364" s="818" t="str">
        <f t="shared" ca="1" si="64"/>
        <v/>
      </c>
      <c r="O364" s="812"/>
      <c r="P364" s="812">
        <f t="shared" si="58"/>
        <v>0</v>
      </c>
      <c r="Q364" s="818"/>
    </row>
    <row r="365" spans="1:17" x14ac:dyDescent="0.35">
      <c r="A365" s="812" t="b">
        <f t="shared" ca="1" si="59"/>
        <v>0</v>
      </c>
      <c r="B365" s="826">
        <f t="shared" si="55"/>
        <v>16</v>
      </c>
      <c r="C365" s="832" t="str">
        <f ca="1">IF(COUNTA(D$257:D364)=1,"",OFFSET(B363,-COUNTA(D$257:D364)+3,1))</f>
        <v>a1W3p000008kmFjEAI</v>
      </c>
      <c r="D365" s="812"/>
      <c r="E365" s="812">
        <f t="shared" ca="1" si="56"/>
        <v>4</v>
      </c>
      <c r="F365" s="831">
        <f ca="1">IF(COUNTA(D$257:D364)=1,"",OFFSET(F363,-COUNTA(D$257:D364)+3,0))</f>
        <v>3</v>
      </c>
      <c r="G365" s="812"/>
      <c r="H365" s="812">
        <f t="shared" ca="1" si="57"/>
        <v>13</v>
      </c>
      <c r="I365" s="827" t="str">
        <f t="shared" ca="1" si="60"/>
        <v/>
      </c>
      <c r="J365" s="817" t="str">
        <f t="shared" ca="1" si="61"/>
        <v/>
      </c>
      <c r="K365" s="815" t="str">
        <f t="shared" ca="1" si="62"/>
        <v/>
      </c>
      <c r="L365" s="818" t="str">
        <f ca="1">IFERROR(CHOOSE(E365,'Outcome Indicators - Section C '!$K$7,'Outcome Indicators - Section C '!$O$7,'Outcome Indicators - Section C '!$S$7,'Outcome Indicators - Section C '!$W$7),"")</f>
        <v/>
      </c>
      <c r="M365" s="829" t="str">
        <f t="shared" ca="1" si="63"/>
        <v/>
      </c>
      <c r="N365" s="818" t="str">
        <f t="shared" ca="1" si="64"/>
        <v/>
      </c>
      <c r="O365" s="812"/>
      <c r="P365" s="812">
        <f t="shared" si="58"/>
        <v>0</v>
      </c>
      <c r="Q365" s="818"/>
    </row>
    <row r="366" spans="1:17" x14ac:dyDescent="0.35">
      <c r="A366" s="812" t="b">
        <f t="shared" ca="1" si="59"/>
        <v>0</v>
      </c>
      <c r="B366" s="826">
        <f t="shared" si="55"/>
        <v>17</v>
      </c>
      <c r="C366" s="832" t="str">
        <f ca="1">IF(COUNTA(D$257:D365)=1,"",OFFSET(B364,-COUNTA(D$257:D365)+3,1))</f>
        <v>a1W3p000008kmFyEAI</v>
      </c>
      <c r="D366" s="812"/>
      <c r="E366" s="812">
        <f t="shared" ca="1" si="56"/>
        <v>5</v>
      </c>
      <c r="F366" s="831">
        <f ca="1">IF(COUNTA(D$257:D365)=1,"",OFFSET(F364,-COUNTA(D$257:D365)+3,0))</f>
        <v>3</v>
      </c>
      <c r="G366" s="812"/>
      <c r="H366" s="812">
        <f t="shared" ca="1" si="57"/>
        <v>13</v>
      </c>
      <c r="I366" s="827" t="str">
        <f t="shared" ca="1" si="60"/>
        <v/>
      </c>
      <c r="J366" s="817" t="str">
        <f t="shared" ca="1" si="61"/>
        <v/>
      </c>
      <c r="K366" s="815" t="str">
        <f t="shared" ca="1" si="62"/>
        <v/>
      </c>
      <c r="L366" s="818" t="str">
        <f ca="1">IFERROR(CHOOSE(E366,'Outcome Indicators - Section C '!$K$7,'Outcome Indicators - Section C '!$O$7,'Outcome Indicators - Section C '!$S$7,'Outcome Indicators - Section C '!$W$7),"")</f>
        <v/>
      </c>
      <c r="M366" s="829" t="str">
        <f t="shared" ca="1" si="63"/>
        <v/>
      </c>
      <c r="N366" s="818" t="str">
        <f t="shared" ca="1" si="64"/>
        <v/>
      </c>
      <c r="O366" s="812"/>
      <c r="P366" s="812">
        <f t="shared" si="58"/>
        <v>0</v>
      </c>
      <c r="Q366" s="818"/>
    </row>
    <row r="367" spans="1:17" x14ac:dyDescent="0.35">
      <c r="A367" s="812" t="b">
        <f t="shared" ca="1" si="59"/>
        <v>0</v>
      </c>
      <c r="B367" s="826">
        <f t="shared" si="55"/>
        <v>18</v>
      </c>
      <c r="C367" s="832" t="str">
        <f ca="1">IF(COUNTA(D$257:D366)=1,"",OFFSET(B365,-COUNTA(D$257:D366)+3,1))</f>
        <v>a1W3p000008kmGDEAY</v>
      </c>
      <c r="D367" s="812"/>
      <c r="E367" s="812">
        <f t="shared" ca="1" si="56"/>
        <v>6</v>
      </c>
      <c r="F367" s="831">
        <f ca="1">IF(COUNTA(D$257:D366)=1,"",OFFSET(F365,-COUNTA(D$257:D366)+3,0))</f>
        <v>3</v>
      </c>
      <c r="G367" s="812"/>
      <c r="H367" s="812">
        <f t="shared" ca="1" si="57"/>
        <v>13</v>
      </c>
      <c r="I367" s="827" t="str">
        <f t="shared" ca="1" si="60"/>
        <v/>
      </c>
      <c r="J367" s="817" t="str">
        <f t="shared" ca="1" si="61"/>
        <v/>
      </c>
      <c r="K367" s="815" t="str">
        <f t="shared" ca="1" si="62"/>
        <v/>
      </c>
      <c r="L367" s="818" t="str">
        <f ca="1">IFERROR(CHOOSE(E367,'Outcome Indicators - Section C '!$K$7,'Outcome Indicators - Section C '!$O$7,'Outcome Indicators - Section C '!$S$7,'Outcome Indicators - Section C '!$W$7),"")</f>
        <v/>
      </c>
      <c r="M367" s="829" t="str">
        <f t="shared" ca="1" si="63"/>
        <v/>
      </c>
      <c r="N367" s="818" t="str">
        <f t="shared" ca="1" si="64"/>
        <v/>
      </c>
      <c r="O367" s="812"/>
      <c r="P367" s="812">
        <f t="shared" si="58"/>
        <v>0</v>
      </c>
      <c r="Q367" s="818"/>
    </row>
    <row r="368" spans="1:17" x14ac:dyDescent="0.35">
      <c r="A368" s="812" t="b">
        <f t="shared" ca="1" si="59"/>
        <v>0</v>
      </c>
      <c r="B368" s="826">
        <f t="shared" si="55"/>
        <v>19</v>
      </c>
      <c r="C368" s="832" t="str">
        <f ca="1">IF(COUNTA(D$257:D367)=1,"",OFFSET(B366,-COUNTA(D$257:D367)+3,1))</f>
        <v>a1W3p000008kmF1EAI</v>
      </c>
      <c r="D368" s="812"/>
      <c r="E368" s="812">
        <f t="shared" ca="1" si="56"/>
        <v>1</v>
      </c>
      <c r="F368" s="831">
        <f ca="1">IF(COUNTA(D$257:D367)=1,"",OFFSET(F366,-COUNTA(D$257:D367)+3,0))</f>
        <v>4</v>
      </c>
      <c r="G368" s="812"/>
      <c r="H368" s="812">
        <f t="shared" ca="1" si="57"/>
        <v>15</v>
      </c>
      <c r="I368" s="827" t="str">
        <f t="shared" ca="1" si="60"/>
        <v/>
      </c>
      <c r="J368" s="817" t="str">
        <f t="shared" ca="1" si="61"/>
        <v/>
      </c>
      <c r="K368" s="815" t="str">
        <f t="shared" ca="1" si="62"/>
        <v/>
      </c>
      <c r="L368" s="818">
        <f ca="1">IFERROR(CHOOSE(E368,'Outcome Indicators - Section C '!$K$7,'Outcome Indicators - Section C '!$O$7,'Outcome Indicators - Section C '!$S$7,'Outcome Indicators - Section C '!$W$7),"")</f>
        <v>2022</v>
      </c>
      <c r="M368" s="829" t="str">
        <f t="shared" ca="1" si="63"/>
        <v/>
      </c>
      <c r="N368" s="818" t="str">
        <f t="shared" ca="1" si="64"/>
        <v/>
      </c>
      <c r="O368" s="812"/>
      <c r="P368" s="812">
        <f t="shared" si="58"/>
        <v>0</v>
      </c>
      <c r="Q368" s="818"/>
    </row>
    <row r="369" spans="1:17" x14ac:dyDescent="0.35">
      <c r="A369" s="812" t="b">
        <f t="shared" ca="1" si="59"/>
        <v>0</v>
      </c>
      <c r="B369" s="826">
        <f t="shared" si="55"/>
        <v>20</v>
      </c>
      <c r="C369" s="832" t="str">
        <f ca="1">IF(COUNTA(D$257:D368)=1,"",OFFSET(B367,-COUNTA(D$257:D368)+3,1))</f>
        <v>a1W3p000008kmFGEAY</v>
      </c>
      <c r="D369" s="812"/>
      <c r="E369" s="812">
        <f t="shared" ca="1" si="56"/>
        <v>2</v>
      </c>
      <c r="F369" s="831">
        <f ca="1">IF(COUNTA(D$257:D368)=1,"",OFFSET(F367,-COUNTA(D$257:D368)+3,0))</f>
        <v>4</v>
      </c>
      <c r="G369" s="812"/>
      <c r="H369" s="812">
        <f t="shared" ca="1" si="57"/>
        <v>15</v>
      </c>
      <c r="I369" s="827" t="str">
        <f t="shared" ca="1" si="60"/>
        <v/>
      </c>
      <c r="J369" s="817" t="str">
        <f t="shared" ca="1" si="61"/>
        <v/>
      </c>
      <c r="K369" s="815" t="str">
        <f t="shared" ca="1" si="62"/>
        <v/>
      </c>
      <c r="L369" s="818">
        <f ca="1">IFERROR(CHOOSE(E369,'Outcome Indicators - Section C '!$K$7,'Outcome Indicators - Section C '!$O$7,'Outcome Indicators - Section C '!$S$7,'Outcome Indicators - Section C '!$W$7),"")</f>
        <v>2023</v>
      </c>
      <c r="M369" s="829" t="str">
        <f t="shared" ca="1" si="63"/>
        <v/>
      </c>
      <c r="N369" s="818" t="str">
        <f t="shared" ca="1" si="64"/>
        <v/>
      </c>
      <c r="O369" s="812"/>
      <c r="P369" s="812">
        <f t="shared" si="58"/>
        <v>0</v>
      </c>
      <c r="Q369" s="818"/>
    </row>
    <row r="370" spans="1:17" x14ac:dyDescent="0.35">
      <c r="A370" s="812" t="b">
        <f t="shared" ca="1" si="59"/>
        <v>0</v>
      </c>
      <c r="B370" s="826">
        <f t="shared" si="55"/>
        <v>21</v>
      </c>
      <c r="C370" s="832" t="str">
        <f ca="1">IF(COUNTA(D$257:D369)=1,"",OFFSET(B368,-COUNTA(D$257:D369)+3,1))</f>
        <v>a1W3p000008kmFVEAY</v>
      </c>
      <c r="D370" s="812"/>
      <c r="E370" s="812">
        <f t="shared" ca="1" si="56"/>
        <v>3</v>
      </c>
      <c r="F370" s="831">
        <f ca="1">IF(COUNTA(D$257:D369)=1,"",OFFSET(F368,-COUNTA(D$257:D369)+3,0))</f>
        <v>4</v>
      </c>
      <c r="G370" s="812"/>
      <c r="H370" s="812">
        <f t="shared" ca="1" si="57"/>
        <v>15</v>
      </c>
      <c r="I370" s="827" t="str">
        <f t="shared" ca="1" si="60"/>
        <v/>
      </c>
      <c r="J370" s="817" t="str">
        <f t="shared" ca="1" si="61"/>
        <v/>
      </c>
      <c r="K370" s="815" t="str">
        <f t="shared" ca="1" si="62"/>
        <v/>
      </c>
      <c r="L370" s="818">
        <f ca="1">IFERROR(CHOOSE(E370,'Outcome Indicators - Section C '!$K$7,'Outcome Indicators - Section C '!$O$7,'Outcome Indicators - Section C '!$S$7,'Outcome Indicators - Section C '!$W$7),"")</f>
        <v>2024</v>
      </c>
      <c r="M370" s="829" t="str">
        <f t="shared" ca="1" si="63"/>
        <v/>
      </c>
      <c r="N370" s="818" t="str">
        <f t="shared" ca="1" si="64"/>
        <v/>
      </c>
      <c r="O370" s="812"/>
      <c r="P370" s="812">
        <f t="shared" si="58"/>
        <v>0</v>
      </c>
      <c r="Q370" s="818"/>
    </row>
    <row r="371" spans="1:17" x14ac:dyDescent="0.35">
      <c r="A371" s="812" t="b">
        <f t="shared" ca="1" si="59"/>
        <v>0</v>
      </c>
      <c r="B371" s="826">
        <f t="shared" si="55"/>
        <v>22</v>
      </c>
      <c r="C371" s="832" t="str">
        <f ca="1">IF(COUNTA(D$257:D370)=1,"",OFFSET(B369,-COUNTA(D$257:D370)+3,1))</f>
        <v>a1W3p000008kmFkEAI</v>
      </c>
      <c r="D371" s="812"/>
      <c r="E371" s="812">
        <f t="shared" ca="1" si="56"/>
        <v>4</v>
      </c>
      <c r="F371" s="831">
        <f ca="1">IF(COUNTA(D$257:D370)=1,"",OFFSET(F369,-COUNTA(D$257:D370)+3,0))</f>
        <v>4</v>
      </c>
      <c r="G371" s="812"/>
      <c r="H371" s="812">
        <f t="shared" ca="1" si="57"/>
        <v>15</v>
      </c>
      <c r="I371" s="827" t="str">
        <f t="shared" ca="1" si="60"/>
        <v/>
      </c>
      <c r="J371" s="817" t="str">
        <f t="shared" ca="1" si="61"/>
        <v/>
      </c>
      <c r="K371" s="815" t="str">
        <f t="shared" ca="1" si="62"/>
        <v/>
      </c>
      <c r="L371" s="818" t="str">
        <f ca="1">IFERROR(CHOOSE(E371,'Outcome Indicators - Section C '!$K$7,'Outcome Indicators - Section C '!$O$7,'Outcome Indicators - Section C '!$S$7,'Outcome Indicators - Section C '!$W$7),"")</f>
        <v/>
      </c>
      <c r="M371" s="829" t="str">
        <f t="shared" ca="1" si="63"/>
        <v/>
      </c>
      <c r="N371" s="818" t="str">
        <f t="shared" ca="1" si="64"/>
        <v/>
      </c>
      <c r="O371" s="812"/>
      <c r="P371" s="812">
        <f t="shared" si="58"/>
        <v>0</v>
      </c>
      <c r="Q371" s="818"/>
    </row>
    <row r="372" spans="1:17" x14ac:dyDescent="0.35">
      <c r="A372" s="812" t="b">
        <f t="shared" ca="1" si="59"/>
        <v>0</v>
      </c>
      <c r="B372" s="826">
        <f t="shared" si="55"/>
        <v>23</v>
      </c>
      <c r="C372" s="832" t="str">
        <f ca="1">IF(COUNTA(D$257:D371)=1,"",OFFSET(B370,-COUNTA(D$257:D371)+3,1))</f>
        <v>a1W3p000008kmFzEAI</v>
      </c>
      <c r="D372" s="812"/>
      <c r="E372" s="812">
        <f t="shared" ca="1" si="56"/>
        <v>5</v>
      </c>
      <c r="F372" s="831">
        <f ca="1">IF(COUNTA(D$257:D371)=1,"",OFFSET(F370,-COUNTA(D$257:D371)+3,0))</f>
        <v>4</v>
      </c>
      <c r="G372" s="812"/>
      <c r="H372" s="812">
        <f t="shared" ca="1" si="57"/>
        <v>15</v>
      </c>
      <c r="I372" s="827" t="str">
        <f t="shared" ca="1" si="60"/>
        <v/>
      </c>
      <c r="J372" s="817" t="str">
        <f t="shared" ca="1" si="61"/>
        <v/>
      </c>
      <c r="K372" s="815" t="str">
        <f t="shared" ca="1" si="62"/>
        <v/>
      </c>
      <c r="L372" s="818" t="str">
        <f ca="1">IFERROR(CHOOSE(E372,'Outcome Indicators - Section C '!$K$7,'Outcome Indicators - Section C '!$O$7,'Outcome Indicators - Section C '!$S$7,'Outcome Indicators - Section C '!$W$7),"")</f>
        <v/>
      </c>
      <c r="M372" s="829" t="str">
        <f t="shared" ca="1" si="63"/>
        <v/>
      </c>
      <c r="N372" s="818" t="str">
        <f t="shared" ca="1" si="64"/>
        <v/>
      </c>
      <c r="O372" s="812"/>
      <c r="P372" s="812">
        <f t="shared" si="58"/>
        <v>0</v>
      </c>
      <c r="Q372" s="818"/>
    </row>
    <row r="373" spans="1:17" x14ac:dyDescent="0.35">
      <c r="A373" s="812" t="b">
        <f t="shared" ca="1" si="59"/>
        <v>0</v>
      </c>
      <c r="B373" s="826">
        <f t="shared" si="55"/>
        <v>24</v>
      </c>
      <c r="C373" s="832" t="str">
        <f ca="1">IF(COUNTA(D$257:D372)=1,"",OFFSET(B371,-COUNTA(D$257:D372)+3,1))</f>
        <v>a1W3p000008kmGEEAY</v>
      </c>
      <c r="D373" s="812"/>
      <c r="E373" s="812">
        <f t="shared" ca="1" si="56"/>
        <v>6</v>
      </c>
      <c r="F373" s="831">
        <f ca="1">IF(COUNTA(D$257:D372)=1,"",OFFSET(F371,-COUNTA(D$257:D372)+3,0))</f>
        <v>4</v>
      </c>
      <c r="G373" s="812"/>
      <c r="H373" s="812">
        <f t="shared" ca="1" si="57"/>
        <v>15</v>
      </c>
      <c r="I373" s="827" t="str">
        <f t="shared" ca="1" si="60"/>
        <v/>
      </c>
      <c r="J373" s="817" t="str">
        <f t="shared" ca="1" si="61"/>
        <v/>
      </c>
      <c r="K373" s="815" t="str">
        <f t="shared" ca="1" si="62"/>
        <v/>
      </c>
      <c r="L373" s="818" t="str">
        <f ca="1">IFERROR(CHOOSE(E373,'Outcome Indicators - Section C '!$K$7,'Outcome Indicators - Section C '!$O$7,'Outcome Indicators - Section C '!$S$7,'Outcome Indicators - Section C '!$W$7),"")</f>
        <v/>
      </c>
      <c r="M373" s="829" t="str">
        <f t="shared" ca="1" si="63"/>
        <v/>
      </c>
      <c r="N373" s="818" t="str">
        <f t="shared" ca="1" si="64"/>
        <v/>
      </c>
      <c r="O373" s="812"/>
      <c r="P373" s="812">
        <f t="shared" si="58"/>
        <v>0</v>
      </c>
      <c r="Q373" s="818"/>
    </row>
    <row r="374" spans="1:17" x14ac:dyDescent="0.35">
      <c r="A374" s="812" t="b">
        <f t="shared" ca="1" si="59"/>
        <v>0</v>
      </c>
      <c r="B374" s="826">
        <f t="shared" si="55"/>
        <v>25</v>
      </c>
      <c r="C374" s="832" t="str">
        <f ca="1">IF(COUNTA(D$257:D373)=1,"",OFFSET(B372,-COUNTA(D$257:D373)+3,1))</f>
        <v>a1W3p000008kmF2EAI</v>
      </c>
      <c r="D374" s="812"/>
      <c r="E374" s="812">
        <f t="shared" ca="1" si="56"/>
        <v>1</v>
      </c>
      <c r="F374" s="831">
        <f ca="1">IF(COUNTA(D$257:D373)=1,"",OFFSET(F372,-COUNTA(D$257:D373)+3,0))</f>
        <v>5</v>
      </c>
      <c r="G374" s="812"/>
      <c r="H374" s="812">
        <f t="shared" ca="1" si="57"/>
        <v>17</v>
      </c>
      <c r="I374" s="827" t="str">
        <f t="shared" ca="1" si="60"/>
        <v/>
      </c>
      <c r="J374" s="817" t="str">
        <f t="shared" ca="1" si="61"/>
        <v/>
      </c>
      <c r="K374" s="815" t="str">
        <f t="shared" ca="1" si="62"/>
        <v/>
      </c>
      <c r="L374" s="818">
        <f ca="1">IFERROR(CHOOSE(E374,'Outcome Indicators - Section C '!$K$7,'Outcome Indicators - Section C '!$O$7,'Outcome Indicators - Section C '!$S$7,'Outcome Indicators - Section C '!$W$7),"")</f>
        <v>2022</v>
      </c>
      <c r="M374" s="829" t="str">
        <f t="shared" ca="1" si="63"/>
        <v/>
      </c>
      <c r="N374" s="818" t="str">
        <f t="shared" ca="1" si="64"/>
        <v/>
      </c>
      <c r="O374" s="812"/>
      <c r="P374" s="812">
        <f t="shared" si="58"/>
        <v>0</v>
      </c>
      <c r="Q374" s="818"/>
    </row>
    <row r="375" spans="1:17" x14ac:dyDescent="0.35">
      <c r="A375" s="812" t="b">
        <f t="shared" ca="1" si="59"/>
        <v>0</v>
      </c>
      <c r="B375" s="826">
        <f t="shared" si="55"/>
        <v>26</v>
      </c>
      <c r="C375" s="832" t="str">
        <f ca="1">IF(COUNTA(D$257:D374)=1,"",OFFSET(B373,-COUNTA(D$257:D374)+3,1))</f>
        <v>a1W3p000008kmFHEAY</v>
      </c>
      <c r="D375" s="812"/>
      <c r="E375" s="812">
        <f t="shared" ca="1" si="56"/>
        <v>2</v>
      </c>
      <c r="F375" s="831">
        <f ca="1">IF(COUNTA(D$257:D374)=1,"",OFFSET(F373,-COUNTA(D$257:D374)+3,0))</f>
        <v>5</v>
      </c>
      <c r="G375" s="812"/>
      <c r="H375" s="812">
        <f t="shared" ca="1" si="57"/>
        <v>17</v>
      </c>
      <c r="I375" s="827" t="str">
        <f t="shared" ca="1" si="60"/>
        <v/>
      </c>
      <c r="J375" s="817" t="str">
        <f t="shared" ca="1" si="61"/>
        <v/>
      </c>
      <c r="K375" s="815" t="str">
        <f t="shared" ca="1" si="62"/>
        <v/>
      </c>
      <c r="L375" s="818">
        <f ca="1">IFERROR(CHOOSE(E375,'Outcome Indicators - Section C '!$K$7,'Outcome Indicators - Section C '!$O$7,'Outcome Indicators - Section C '!$S$7,'Outcome Indicators - Section C '!$W$7),"")</f>
        <v>2023</v>
      </c>
      <c r="M375" s="829" t="str">
        <f t="shared" ca="1" si="63"/>
        <v/>
      </c>
      <c r="N375" s="818" t="str">
        <f t="shared" ca="1" si="64"/>
        <v/>
      </c>
      <c r="O375" s="812"/>
      <c r="P375" s="812">
        <f t="shared" si="58"/>
        <v>0</v>
      </c>
      <c r="Q375" s="818"/>
    </row>
    <row r="376" spans="1:17" x14ac:dyDescent="0.35">
      <c r="A376" s="812" t="b">
        <f t="shared" ca="1" si="59"/>
        <v>0</v>
      </c>
      <c r="B376" s="826">
        <f t="shared" si="55"/>
        <v>27</v>
      </c>
      <c r="C376" s="832" t="str">
        <f ca="1">IF(COUNTA(D$257:D375)=1,"",OFFSET(B374,-COUNTA(D$257:D375)+3,1))</f>
        <v>a1W3p000008kmFWEAY</v>
      </c>
      <c r="D376" s="812"/>
      <c r="E376" s="812">
        <f t="shared" ca="1" si="56"/>
        <v>3</v>
      </c>
      <c r="F376" s="831">
        <f ca="1">IF(COUNTA(D$257:D375)=1,"",OFFSET(F374,-COUNTA(D$257:D375)+3,0))</f>
        <v>5</v>
      </c>
      <c r="G376" s="812"/>
      <c r="H376" s="812">
        <f t="shared" ca="1" si="57"/>
        <v>17</v>
      </c>
      <c r="I376" s="827" t="str">
        <f t="shared" ca="1" si="60"/>
        <v/>
      </c>
      <c r="J376" s="817" t="str">
        <f t="shared" ca="1" si="61"/>
        <v/>
      </c>
      <c r="K376" s="815" t="str">
        <f t="shared" ca="1" si="62"/>
        <v/>
      </c>
      <c r="L376" s="818">
        <f ca="1">IFERROR(CHOOSE(E376,'Outcome Indicators - Section C '!$K$7,'Outcome Indicators - Section C '!$O$7,'Outcome Indicators - Section C '!$S$7,'Outcome Indicators - Section C '!$W$7),"")</f>
        <v>2024</v>
      </c>
      <c r="M376" s="829" t="str">
        <f t="shared" ca="1" si="63"/>
        <v/>
      </c>
      <c r="N376" s="818" t="str">
        <f t="shared" ca="1" si="64"/>
        <v/>
      </c>
      <c r="O376" s="812"/>
      <c r="P376" s="812">
        <f t="shared" si="58"/>
        <v>0</v>
      </c>
      <c r="Q376" s="818"/>
    </row>
    <row r="377" spans="1:17" x14ac:dyDescent="0.35">
      <c r="A377" s="812" t="b">
        <f t="shared" ca="1" si="59"/>
        <v>0</v>
      </c>
      <c r="B377" s="826">
        <f t="shared" si="55"/>
        <v>28</v>
      </c>
      <c r="C377" s="832" t="str">
        <f ca="1">IF(COUNTA(D$257:D376)=1,"",OFFSET(B375,-COUNTA(D$257:D376)+3,1))</f>
        <v>a1W3p000008kmFlEAI</v>
      </c>
      <c r="D377" s="812"/>
      <c r="E377" s="812">
        <f t="shared" ca="1" si="56"/>
        <v>4</v>
      </c>
      <c r="F377" s="831">
        <f ca="1">IF(COUNTA(D$257:D376)=1,"",OFFSET(F375,-COUNTA(D$257:D376)+3,0))</f>
        <v>5</v>
      </c>
      <c r="G377" s="812"/>
      <c r="H377" s="812">
        <f t="shared" ca="1" si="57"/>
        <v>17</v>
      </c>
      <c r="I377" s="827" t="str">
        <f t="shared" ca="1" si="60"/>
        <v/>
      </c>
      <c r="J377" s="817" t="str">
        <f t="shared" ca="1" si="61"/>
        <v/>
      </c>
      <c r="K377" s="815" t="str">
        <f t="shared" ca="1" si="62"/>
        <v/>
      </c>
      <c r="L377" s="818" t="str">
        <f ca="1">IFERROR(CHOOSE(E377,'Outcome Indicators - Section C '!$K$7,'Outcome Indicators - Section C '!$O$7,'Outcome Indicators - Section C '!$S$7,'Outcome Indicators - Section C '!$W$7),"")</f>
        <v/>
      </c>
      <c r="M377" s="829" t="str">
        <f t="shared" ca="1" si="63"/>
        <v/>
      </c>
      <c r="N377" s="818" t="str">
        <f t="shared" ca="1" si="64"/>
        <v/>
      </c>
      <c r="O377" s="812"/>
      <c r="P377" s="812">
        <f t="shared" si="58"/>
        <v>0</v>
      </c>
      <c r="Q377" s="818"/>
    </row>
    <row r="378" spans="1:17" x14ac:dyDescent="0.35">
      <c r="A378" s="812" t="b">
        <f t="shared" ca="1" si="59"/>
        <v>0</v>
      </c>
      <c r="B378" s="826">
        <f t="shared" si="55"/>
        <v>29</v>
      </c>
      <c r="C378" s="832" t="str">
        <f ca="1">IF(COUNTA(D$257:D377)=1,"",OFFSET(B376,-COUNTA(D$257:D377)+3,1))</f>
        <v>a1W3p000008kmG0EAI</v>
      </c>
      <c r="D378" s="812"/>
      <c r="E378" s="812">
        <f t="shared" ca="1" si="56"/>
        <v>5</v>
      </c>
      <c r="F378" s="831">
        <f ca="1">IF(COUNTA(D$257:D377)=1,"",OFFSET(F376,-COUNTA(D$257:D377)+3,0))</f>
        <v>5</v>
      </c>
      <c r="G378" s="812"/>
      <c r="H378" s="812">
        <f t="shared" ca="1" si="57"/>
        <v>17</v>
      </c>
      <c r="I378" s="827" t="str">
        <f t="shared" ca="1" si="60"/>
        <v/>
      </c>
      <c r="J378" s="817" t="str">
        <f t="shared" ca="1" si="61"/>
        <v/>
      </c>
      <c r="K378" s="815" t="str">
        <f t="shared" ca="1" si="62"/>
        <v/>
      </c>
      <c r="L378" s="818" t="str">
        <f ca="1">IFERROR(CHOOSE(E378,'Outcome Indicators - Section C '!$K$7,'Outcome Indicators - Section C '!$O$7,'Outcome Indicators - Section C '!$S$7,'Outcome Indicators - Section C '!$W$7),"")</f>
        <v/>
      </c>
      <c r="M378" s="829" t="str">
        <f t="shared" ca="1" si="63"/>
        <v/>
      </c>
      <c r="N378" s="818" t="str">
        <f t="shared" ca="1" si="64"/>
        <v/>
      </c>
      <c r="O378" s="812"/>
      <c r="P378" s="812">
        <f t="shared" si="58"/>
        <v>0</v>
      </c>
      <c r="Q378" s="818"/>
    </row>
    <row r="379" spans="1:17" x14ac:dyDescent="0.35">
      <c r="A379" s="812" t="b">
        <f t="shared" ca="1" si="59"/>
        <v>0</v>
      </c>
      <c r="B379" s="826">
        <f t="shared" si="55"/>
        <v>30</v>
      </c>
      <c r="C379" s="832" t="str">
        <f ca="1">IF(COUNTA(D$257:D378)=1,"",OFFSET(B377,-COUNTA(D$257:D378)+3,1))</f>
        <v>a1W3p000008kmGFEAY</v>
      </c>
      <c r="D379" s="812"/>
      <c r="E379" s="812">
        <f t="shared" ca="1" si="56"/>
        <v>6</v>
      </c>
      <c r="F379" s="831">
        <f ca="1">IF(COUNTA(D$257:D378)=1,"",OFFSET(F377,-COUNTA(D$257:D378)+3,0))</f>
        <v>5</v>
      </c>
      <c r="G379" s="812"/>
      <c r="H379" s="812">
        <f t="shared" ca="1" si="57"/>
        <v>17</v>
      </c>
      <c r="I379" s="827" t="str">
        <f t="shared" ca="1" si="60"/>
        <v/>
      </c>
      <c r="J379" s="817" t="str">
        <f t="shared" ca="1" si="61"/>
        <v/>
      </c>
      <c r="K379" s="815" t="str">
        <f t="shared" ca="1" si="62"/>
        <v/>
      </c>
      <c r="L379" s="818" t="str">
        <f ca="1">IFERROR(CHOOSE(E379,'Outcome Indicators - Section C '!$K$7,'Outcome Indicators - Section C '!$O$7,'Outcome Indicators - Section C '!$S$7,'Outcome Indicators - Section C '!$W$7),"")</f>
        <v/>
      </c>
      <c r="M379" s="829" t="str">
        <f t="shared" ca="1" si="63"/>
        <v/>
      </c>
      <c r="N379" s="818" t="str">
        <f t="shared" ca="1" si="64"/>
        <v/>
      </c>
      <c r="O379" s="812"/>
      <c r="P379" s="812">
        <f t="shared" si="58"/>
        <v>0</v>
      </c>
      <c r="Q379" s="818"/>
    </row>
    <row r="380" spans="1:17" x14ac:dyDescent="0.35">
      <c r="A380" s="812" t="b">
        <f t="shared" ca="1" si="59"/>
        <v>0</v>
      </c>
      <c r="B380" s="826">
        <f t="shared" si="55"/>
        <v>31</v>
      </c>
      <c r="C380" s="832" t="str">
        <f ca="1">IF(COUNTA(D$257:D379)=1,"",OFFSET(B378,-COUNTA(D$257:D379)+3,1))</f>
        <v>a1W3p000008kmF3EAI</v>
      </c>
      <c r="D380" s="812"/>
      <c r="E380" s="812">
        <f t="shared" ca="1" si="56"/>
        <v>1</v>
      </c>
      <c r="F380" s="831">
        <f ca="1">IF(COUNTA(D$257:D379)=1,"",OFFSET(F378,-COUNTA(D$257:D379)+3,0))</f>
        <v>6</v>
      </c>
      <c r="G380" s="812"/>
      <c r="H380" s="812">
        <f t="shared" ca="1" si="57"/>
        <v>19</v>
      </c>
      <c r="I380" s="827" t="str">
        <f t="shared" ca="1" si="60"/>
        <v/>
      </c>
      <c r="J380" s="817" t="str">
        <f t="shared" ca="1" si="61"/>
        <v/>
      </c>
      <c r="K380" s="815" t="str">
        <f t="shared" ca="1" si="62"/>
        <v/>
      </c>
      <c r="L380" s="818">
        <f ca="1">IFERROR(CHOOSE(E380,'Outcome Indicators - Section C '!$K$7,'Outcome Indicators - Section C '!$O$7,'Outcome Indicators - Section C '!$S$7,'Outcome Indicators - Section C '!$W$7),"")</f>
        <v>2022</v>
      </c>
      <c r="M380" s="829" t="str">
        <f t="shared" ca="1" si="63"/>
        <v/>
      </c>
      <c r="N380" s="818" t="str">
        <f t="shared" ca="1" si="64"/>
        <v/>
      </c>
      <c r="O380" s="812"/>
      <c r="P380" s="812">
        <f t="shared" si="58"/>
        <v>0</v>
      </c>
      <c r="Q380" s="818"/>
    </row>
    <row r="381" spans="1:17" x14ac:dyDescent="0.35">
      <c r="A381" s="812" t="b">
        <f t="shared" ca="1" si="59"/>
        <v>0</v>
      </c>
      <c r="B381" s="826">
        <f t="shared" si="55"/>
        <v>32</v>
      </c>
      <c r="C381" s="832" t="str">
        <f ca="1">IF(COUNTA(D$257:D380)=1,"",OFFSET(B379,-COUNTA(D$257:D380)+3,1))</f>
        <v>a1W3p000008kmFIEAY</v>
      </c>
      <c r="D381" s="812"/>
      <c r="E381" s="812">
        <f t="shared" ca="1" si="56"/>
        <v>2</v>
      </c>
      <c r="F381" s="831">
        <f ca="1">IF(COUNTA(D$257:D380)=1,"",OFFSET(F379,-COUNTA(D$257:D380)+3,0))</f>
        <v>6</v>
      </c>
      <c r="G381" s="812"/>
      <c r="H381" s="812">
        <f t="shared" ca="1" si="57"/>
        <v>19</v>
      </c>
      <c r="I381" s="827" t="str">
        <f t="shared" ca="1" si="60"/>
        <v/>
      </c>
      <c r="J381" s="817" t="str">
        <f t="shared" ca="1" si="61"/>
        <v/>
      </c>
      <c r="K381" s="815" t="str">
        <f t="shared" ca="1" si="62"/>
        <v/>
      </c>
      <c r="L381" s="818">
        <f ca="1">IFERROR(CHOOSE(E381,'Outcome Indicators - Section C '!$K$7,'Outcome Indicators - Section C '!$O$7,'Outcome Indicators - Section C '!$S$7,'Outcome Indicators - Section C '!$W$7),"")</f>
        <v>2023</v>
      </c>
      <c r="M381" s="829" t="str">
        <f t="shared" ca="1" si="63"/>
        <v/>
      </c>
      <c r="N381" s="818" t="str">
        <f t="shared" ca="1" si="64"/>
        <v/>
      </c>
      <c r="O381" s="812"/>
      <c r="P381" s="812">
        <f t="shared" si="58"/>
        <v>0</v>
      </c>
      <c r="Q381" s="818"/>
    </row>
    <row r="382" spans="1:17" x14ac:dyDescent="0.35">
      <c r="A382" s="812" t="b">
        <f t="shared" ca="1" si="59"/>
        <v>0</v>
      </c>
      <c r="B382" s="826">
        <f t="shared" si="55"/>
        <v>33</v>
      </c>
      <c r="C382" s="832" t="str">
        <f ca="1">IF(COUNTA(D$257:D381)=1,"",OFFSET(B380,-COUNTA(D$257:D381)+3,1))</f>
        <v>a1W3p000008kmFXEAY</v>
      </c>
      <c r="D382" s="812"/>
      <c r="E382" s="812">
        <f t="shared" ca="1" si="56"/>
        <v>3</v>
      </c>
      <c r="F382" s="831">
        <f ca="1">IF(COUNTA(D$257:D381)=1,"",OFFSET(F380,-COUNTA(D$257:D381)+3,0))</f>
        <v>6</v>
      </c>
      <c r="G382" s="812"/>
      <c r="H382" s="812">
        <f t="shared" ca="1" si="57"/>
        <v>19</v>
      </c>
      <c r="I382" s="827" t="str">
        <f t="shared" ca="1" si="60"/>
        <v/>
      </c>
      <c r="J382" s="817" t="str">
        <f t="shared" ca="1" si="61"/>
        <v/>
      </c>
      <c r="K382" s="815" t="str">
        <f t="shared" ca="1" si="62"/>
        <v/>
      </c>
      <c r="L382" s="818">
        <f ca="1">IFERROR(CHOOSE(E382,'Outcome Indicators - Section C '!$K$7,'Outcome Indicators - Section C '!$O$7,'Outcome Indicators - Section C '!$S$7,'Outcome Indicators - Section C '!$W$7),"")</f>
        <v>2024</v>
      </c>
      <c r="M382" s="829" t="str">
        <f t="shared" ca="1" si="63"/>
        <v/>
      </c>
      <c r="N382" s="818" t="str">
        <f t="shared" ca="1" si="64"/>
        <v/>
      </c>
      <c r="O382" s="812"/>
      <c r="P382" s="812">
        <f t="shared" si="58"/>
        <v>0</v>
      </c>
      <c r="Q382" s="818"/>
    </row>
    <row r="383" spans="1:17" x14ac:dyDescent="0.35">
      <c r="A383" s="812" t="b">
        <f t="shared" ca="1" si="59"/>
        <v>0</v>
      </c>
      <c r="B383" s="826">
        <f t="shared" si="55"/>
        <v>34</v>
      </c>
      <c r="C383" s="832" t="str">
        <f ca="1">IF(COUNTA(D$257:D382)=1,"",OFFSET(B381,-COUNTA(D$257:D382)+3,1))</f>
        <v>a1W3p000008kmFmEAI</v>
      </c>
      <c r="D383" s="812"/>
      <c r="E383" s="812">
        <f t="shared" ca="1" si="56"/>
        <v>4</v>
      </c>
      <c r="F383" s="831">
        <f ca="1">IF(COUNTA(D$257:D382)=1,"",OFFSET(F381,-COUNTA(D$257:D382)+3,0))</f>
        <v>6</v>
      </c>
      <c r="G383" s="812"/>
      <c r="H383" s="812">
        <f t="shared" ca="1" si="57"/>
        <v>19</v>
      </c>
      <c r="I383" s="827" t="str">
        <f t="shared" ca="1" si="60"/>
        <v/>
      </c>
      <c r="J383" s="817" t="str">
        <f t="shared" ca="1" si="61"/>
        <v/>
      </c>
      <c r="K383" s="815" t="str">
        <f t="shared" ca="1" si="62"/>
        <v/>
      </c>
      <c r="L383" s="818" t="str">
        <f ca="1">IFERROR(CHOOSE(E383,'Outcome Indicators - Section C '!$K$7,'Outcome Indicators - Section C '!$O$7,'Outcome Indicators - Section C '!$S$7,'Outcome Indicators - Section C '!$W$7),"")</f>
        <v/>
      </c>
      <c r="M383" s="829" t="str">
        <f t="shared" ca="1" si="63"/>
        <v/>
      </c>
      <c r="N383" s="818" t="str">
        <f t="shared" ca="1" si="64"/>
        <v/>
      </c>
      <c r="O383" s="812"/>
      <c r="P383" s="812">
        <f t="shared" si="58"/>
        <v>0</v>
      </c>
      <c r="Q383" s="818"/>
    </row>
    <row r="384" spans="1:17" x14ac:dyDescent="0.35">
      <c r="A384" s="812" t="b">
        <f t="shared" ca="1" si="59"/>
        <v>0</v>
      </c>
      <c r="B384" s="826">
        <f t="shared" si="55"/>
        <v>35</v>
      </c>
      <c r="C384" s="832" t="str">
        <f ca="1">IF(COUNTA(D$257:D383)=1,"",OFFSET(B382,-COUNTA(D$257:D383)+3,1))</f>
        <v>a1W3p000008kmG1EAI</v>
      </c>
      <c r="D384" s="812"/>
      <c r="E384" s="812">
        <f t="shared" ca="1" si="56"/>
        <v>5</v>
      </c>
      <c r="F384" s="831">
        <f ca="1">IF(COUNTA(D$257:D383)=1,"",OFFSET(F382,-COUNTA(D$257:D383)+3,0))</f>
        <v>6</v>
      </c>
      <c r="G384" s="812"/>
      <c r="H384" s="812">
        <f t="shared" ca="1" si="57"/>
        <v>19</v>
      </c>
      <c r="I384" s="827" t="str">
        <f t="shared" ca="1" si="60"/>
        <v/>
      </c>
      <c r="J384" s="817" t="str">
        <f t="shared" ca="1" si="61"/>
        <v/>
      </c>
      <c r="K384" s="815" t="str">
        <f t="shared" ca="1" si="62"/>
        <v/>
      </c>
      <c r="L384" s="818" t="str">
        <f ca="1">IFERROR(CHOOSE(E384,'Outcome Indicators - Section C '!$K$7,'Outcome Indicators - Section C '!$O$7,'Outcome Indicators - Section C '!$S$7,'Outcome Indicators - Section C '!$W$7),"")</f>
        <v/>
      </c>
      <c r="M384" s="829" t="str">
        <f t="shared" ca="1" si="63"/>
        <v/>
      </c>
      <c r="N384" s="818" t="str">
        <f t="shared" ca="1" si="64"/>
        <v/>
      </c>
      <c r="O384" s="812"/>
      <c r="P384" s="812">
        <f t="shared" si="58"/>
        <v>0</v>
      </c>
      <c r="Q384" s="818"/>
    </row>
    <row r="385" spans="1:17" x14ac:dyDescent="0.35">
      <c r="A385" s="812" t="b">
        <f t="shared" ca="1" si="59"/>
        <v>0</v>
      </c>
      <c r="B385" s="826">
        <f t="shared" si="55"/>
        <v>36</v>
      </c>
      <c r="C385" s="832" t="str">
        <f ca="1">IF(COUNTA(D$257:D384)=1,"",OFFSET(B383,-COUNTA(D$257:D384)+3,1))</f>
        <v>a1W3p000008kmGGEAY</v>
      </c>
      <c r="D385" s="812"/>
      <c r="E385" s="812">
        <f t="shared" ca="1" si="56"/>
        <v>6</v>
      </c>
      <c r="F385" s="831">
        <f ca="1">IF(COUNTA(D$257:D384)=1,"",OFFSET(F383,-COUNTA(D$257:D384)+3,0))</f>
        <v>6</v>
      </c>
      <c r="G385" s="812"/>
      <c r="H385" s="812">
        <f t="shared" ca="1" si="57"/>
        <v>19</v>
      </c>
      <c r="I385" s="827" t="str">
        <f t="shared" ca="1" si="60"/>
        <v/>
      </c>
      <c r="J385" s="817" t="str">
        <f t="shared" ca="1" si="61"/>
        <v/>
      </c>
      <c r="K385" s="815" t="str">
        <f t="shared" ca="1" si="62"/>
        <v/>
      </c>
      <c r="L385" s="818" t="str">
        <f ca="1">IFERROR(CHOOSE(E385,'Outcome Indicators - Section C '!$K$7,'Outcome Indicators - Section C '!$O$7,'Outcome Indicators - Section C '!$S$7,'Outcome Indicators - Section C '!$W$7),"")</f>
        <v/>
      </c>
      <c r="M385" s="829" t="str">
        <f t="shared" ca="1" si="63"/>
        <v/>
      </c>
      <c r="N385" s="818" t="str">
        <f t="shared" ca="1" si="64"/>
        <v/>
      </c>
      <c r="O385" s="812"/>
      <c r="P385" s="812">
        <f t="shared" si="58"/>
        <v>0</v>
      </c>
      <c r="Q385" s="818"/>
    </row>
    <row r="386" spans="1:17" x14ac:dyDescent="0.35">
      <c r="A386" s="812" t="b">
        <f t="shared" ca="1" si="59"/>
        <v>0</v>
      </c>
      <c r="B386" s="826">
        <f t="shared" si="55"/>
        <v>37</v>
      </c>
      <c r="C386" s="832" t="str">
        <f ca="1">IF(COUNTA(D$257:D385)=1,"",OFFSET(B384,-COUNTA(D$257:D385)+3,1))</f>
        <v>a1W3p000008kmF4EAI</v>
      </c>
      <c r="D386" s="812"/>
      <c r="E386" s="812">
        <f t="shared" ca="1" si="56"/>
        <v>1</v>
      </c>
      <c r="F386" s="831">
        <f ca="1">IF(COUNTA(D$257:D385)=1,"",OFFSET(F384,-COUNTA(D$257:D385)+3,0))</f>
        <v>7</v>
      </c>
      <c r="G386" s="812"/>
      <c r="H386" s="812">
        <f t="shared" ca="1" si="57"/>
        <v>21</v>
      </c>
      <c r="I386" s="827" t="str">
        <f t="shared" ca="1" si="60"/>
        <v/>
      </c>
      <c r="J386" s="817" t="str">
        <f t="shared" ca="1" si="61"/>
        <v/>
      </c>
      <c r="K386" s="815" t="str">
        <f t="shared" ca="1" si="62"/>
        <v/>
      </c>
      <c r="L386" s="818">
        <f ca="1">IFERROR(CHOOSE(E386,'Outcome Indicators - Section C '!$K$7,'Outcome Indicators - Section C '!$O$7,'Outcome Indicators - Section C '!$S$7,'Outcome Indicators - Section C '!$W$7),"")</f>
        <v>2022</v>
      </c>
      <c r="M386" s="829" t="str">
        <f t="shared" ca="1" si="63"/>
        <v/>
      </c>
      <c r="N386" s="818" t="str">
        <f t="shared" ca="1" si="64"/>
        <v/>
      </c>
      <c r="O386" s="812"/>
      <c r="P386" s="812">
        <f t="shared" si="58"/>
        <v>0</v>
      </c>
      <c r="Q386" s="818"/>
    </row>
    <row r="387" spans="1:17" x14ac:dyDescent="0.35">
      <c r="A387" s="812" t="b">
        <f t="shared" ca="1" si="59"/>
        <v>0</v>
      </c>
      <c r="B387" s="826">
        <f t="shared" si="55"/>
        <v>38</v>
      </c>
      <c r="C387" s="832" t="str">
        <f ca="1">IF(COUNTA(D$257:D386)=1,"",OFFSET(B385,-COUNTA(D$257:D386)+3,1))</f>
        <v>a1W3p000008kmFJEAY</v>
      </c>
      <c r="D387" s="812"/>
      <c r="E387" s="812">
        <f t="shared" ca="1" si="56"/>
        <v>2</v>
      </c>
      <c r="F387" s="831">
        <f ca="1">IF(COUNTA(D$257:D386)=1,"",OFFSET(F385,-COUNTA(D$257:D386)+3,0))</f>
        <v>7</v>
      </c>
      <c r="G387" s="812"/>
      <c r="H387" s="812">
        <f t="shared" ca="1" si="57"/>
        <v>21</v>
      </c>
      <c r="I387" s="827" t="str">
        <f t="shared" ca="1" si="60"/>
        <v/>
      </c>
      <c r="J387" s="817" t="str">
        <f t="shared" ca="1" si="61"/>
        <v/>
      </c>
      <c r="K387" s="815" t="str">
        <f t="shared" ca="1" si="62"/>
        <v/>
      </c>
      <c r="L387" s="818">
        <f ca="1">IFERROR(CHOOSE(E387,'Outcome Indicators - Section C '!$K$7,'Outcome Indicators - Section C '!$O$7,'Outcome Indicators - Section C '!$S$7,'Outcome Indicators - Section C '!$W$7),"")</f>
        <v>2023</v>
      </c>
      <c r="M387" s="829" t="str">
        <f t="shared" ca="1" si="63"/>
        <v/>
      </c>
      <c r="N387" s="818" t="str">
        <f t="shared" ca="1" si="64"/>
        <v/>
      </c>
      <c r="O387" s="812"/>
      <c r="P387" s="812">
        <f t="shared" si="58"/>
        <v>0</v>
      </c>
      <c r="Q387" s="818"/>
    </row>
    <row r="388" spans="1:17" x14ac:dyDescent="0.35">
      <c r="A388" s="812" t="b">
        <f t="shared" ca="1" si="59"/>
        <v>0</v>
      </c>
      <c r="B388" s="826">
        <f t="shared" ref="B388:B439" si="65">B387+1</f>
        <v>39</v>
      </c>
      <c r="C388" s="832" t="str">
        <f ca="1">IF(COUNTA(D$257:D387)=1,"",OFFSET(B386,-COUNTA(D$257:D387)+3,1))</f>
        <v>a1W3p000008kmFYEAY</v>
      </c>
      <c r="D388" s="812"/>
      <c r="E388" s="812">
        <f t="shared" ref="E388:E439" ca="1" si="66">COUNTIF(F383:F388,F388)</f>
        <v>3</v>
      </c>
      <c r="F388" s="831">
        <f ca="1">IF(COUNTA(D$257:D387)=1,"",OFFSET(F386,-COUNTA(D$257:D387)+3,0))</f>
        <v>7</v>
      </c>
      <c r="G388" s="812"/>
      <c r="H388" s="812">
        <f t="shared" ref="H388:H439" ca="1" si="67">IF(F388=1,9,IF(E387=MAX(E386:E388),H386+2,H387))</f>
        <v>21</v>
      </c>
      <c r="I388" s="827" t="str">
        <f t="shared" ca="1" si="60"/>
        <v/>
      </c>
      <c r="J388" s="817" t="str">
        <f t="shared" ca="1" si="61"/>
        <v/>
      </c>
      <c r="K388" s="815" t="str">
        <f t="shared" ca="1" si="62"/>
        <v/>
      </c>
      <c r="L388" s="818">
        <f ca="1">IFERROR(CHOOSE(E388,'Outcome Indicators - Section C '!$K$7,'Outcome Indicators - Section C '!$O$7,'Outcome Indicators - Section C '!$S$7,'Outcome Indicators - Section C '!$W$7),"")</f>
        <v>2024</v>
      </c>
      <c r="M388" s="829" t="str">
        <f t="shared" ca="1" si="63"/>
        <v/>
      </c>
      <c r="N388" s="818" t="str">
        <f t="shared" ca="1" si="64"/>
        <v/>
      </c>
      <c r="O388" s="812"/>
      <c r="P388" s="812">
        <f t="shared" ref="P388:P439" si="68">IF(NOT(_xlfn.ISFORMULA(I388)),P387+1,0)</f>
        <v>0</v>
      </c>
      <c r="Q388" s="818"/>
    </row>
    <row r="389" spans="1:17" x14ac:dyDescent="0.35">
      <c r="A389" s="812" t="b">
        <f t="shared" ca="1" si="59"/>
        <v>0</v>
      </c>
      <c r="B389" s="826">
        <f t="shared" si="65"/>
        <v>40</v>
      </c>
      <c r="C389" s="832" t="str">
        <f ca="1">IF(COUNTA(D$257:D388)=1,"",OFFSET(B387,-COUNTA(D$257:D388)+3,1))</f>
        <v>a1W3p000008kmFnEAI</v>
      </c>
      <c r="D389" s="812"/>
      <c r="E389" s="812">
        <f t="shared" ca="1" si="66"/>
        <v>4</v>
      </c>
      <c r="F389" s="831">
        <f ca="1">IF(COUNTA(D$257:D388)=1,"",OFFSET(F387,-COUNTA(D$257:D388)+3,0))</f>
        <v>7</v>
      </c>
      <c r="G389" s="812"/>
      <c r="H389" s="812">
        <f t="shared" ca="1" si="67"/>
        <v>21</v>
      </c>
      <c r="I389" s="827" t="str">
        <f t="shared" ca="1" si="60"/>
        <v/>
      </c>
      <c r="J389" s="817" t="str">
        <f t="shared" ca="1" si="61"/>
        <v/>
      </c>
      <c r="K389" s="815" t="str">
        <f t="shared" ca="1" si="62"/>
        <v/>
      </c>
      <c r="L389" s="818" t="str">
        <f ca="1">IFERROR(CHOOSE(E389,'Outcome Indicators - Section C '!$K$7,'Outcome Indicators - Section C '!$O$7,'Outcome Indicators - Section C '!$S$7,'Outcome Indicators - Section C '!$W$7),"")</f>
        <v/>
      </c>
      <c r="M389" s="829" t="str">
        <f t="shared" ca="1" si="63"/>
        <v/>
      </c>
      <c r="N389" s="818" t="str">
        <f t="shared" ca="1" si="64"/>
        <v/>
      </c>
      <c r="O389" s="812"/>
      <c r="P389" s="812">
        <f t="shared" si="68"/>
        <v>0</v>
      </c>
      <c r="Q389" s="818"/>
    </row>
    <row r="390" spans="1:17" x14ac:dyDescent="0.35">
      <c r="A390" s="812" t="b">
        <f t="shared" ca="1" si="59"/>
        <v>0</v>
      </c>
      <c r="B390" s="826">
        <f t="shared" si="65"/>
        <v>41</v>
      </c>
      <c r="C390" s="832" t="str">
        <f ca="1">IF(COUNTA(D$257:D389)=1,"",OFFSET(B388,-COUNTA(D$257:D389)+3,1))</f>
        <v>a1W3p000008kmG2EAI</v>
      </c>
      <c r="D390" s="812"/>
      <c r="E390" s="812">
        <f t="shared" ca="1" si="66"/>
        <v>5</v>
      </c>
      <c r="F390" s="831">
        <f ca="1">IF(COUNTA(D$257:D389)=1,"",OFFSET(F388,-COUNTA(D$257:D389)+3,0))</f>
        <v>7</v>
      </c>
      <c r="G390" s="812"/>
      <c r="H390" s="812">
        <f t="shared" ca="1" si="67"/>
        <v>21</v>
      </c>
      <c r="I390" s="827" t="str">
        <f t="shared" ca="1" si="60"/>
        <v/>
      </c>
      <c r="J390" s="817" t="str">
        <f t="shared" ca="1" si="61"/>
        <v/>
      </c>
      <c r="K390" s="815" t="str">
        <f t="shared" ca="1" si="62"/>
        <v/>
      </c>
      <c r="L390" s="818" t="str">
        <f ca="1">IFERROR(CHOOSE(E390,'Outcome Indicators - Section C '!$K$7,'Outcome Indicators - Section C '!$O$7,'Outcome Indicators - Section C '!$S$7,'Outcome Indicators - Section C '!$W$7),"")</f>
        <v/>
      </c>
      <c r="M390" s="829" t="str">
        <f t="shared" ca="1" si="63"/>
        <v/>
      </c>
      <c r="N390" s="818" t="str">
        <f t="shared" ca="1" si="64"/>
        <v/>
      </c>
      <c r="O390" s="812"/>
      <c r="P390" s="812">
        <f t="shared" si="68"/>
        <v>0</v>
      </c>
      <c r="Q390" s="818"/>
    </row>
    <row r="391" spans="1:17" x14ac:dyDescent="0.35">
      <c r="A391" s="812" t="b">
        <f t="shared" ca="1" si="59"/>
        <v>0</v>
      </c>
      <c r="B391" s="826">
        <f t="shared" si="65"/>
        <v>42</v>
      </c>
      <c r="C391" s="832" t="str">
        <f ca="1">IF(COUNTA(D$257:D390)=1,"",OFFSET(B389,-COUNTA(D$257:D390)+3,1))</f>
        <v>a1W3p000008kmGHEAY</v>
      </c>
      <c r="D391" s="812"/>
      <c r="E391" s="812">
        <f t="shared" ca="1" si="66"/>
        <v>6</v>
      </c>
      <c r="F391" s="831">
        <f ca="1">IF(COUNTA(D$257:D390)=1,"",OFFSET(F389,-COUNTA(D$257:D390)+3,0))</f>
        <v>7</v>
      </c>
      <c r="G391" s="812"/>
      <c r="H391" s="812">
        <f t="shared" ca="1" si="67"/>
        <v>21</v>
      </c>
      <c r="I391" s="827" t="str">
        <f t="shared" ca="1" si="60"/>
        <v/>
      </c>
      <c r="J391" s="817" t="str">
        <f t="shared" ca="1" si="61"/>
        <v/>
      </c>
      <c r="K391" s="815" t="str">
        <f t="shared" ca="1" si="62"/>
        <v/>
      </c>
      <c r="L391" s="818" t="str">
        <f ca="1">IFERROR(CHOOSE(E391,'Outcome Indicators - Section C '!$K$7,'Outcome Indicators - Section C '!$O$7,'Outcome Indicators - Section C '!$S$7,'Outcome Indicators - Section C '!$W$7),"")</f>
        <v/>
      </c>
      <c r="M391" s="829" t="str">
        <f t="shared" ca="1" si="63"/>
        <v/>
      </c>
      <c r="N391" s="818" t="str">
        <f t="shared" ca="1" si="64"/>
        <v/>
      </c>
      <c r="O391" s="812"/>
      <c r="P391" s="812">
        <f t="shared" si="68"/>
        <v>0</v>
      </c>
      <c r="Q391" s="818"/>
    </row>
    <row r="392" spans="1:17" x14ac:dyDescent="0.35">
      <c r="A392" s="812" t="b">
        <f t="shared" ca="1" si="59"/>
        <v>0</v>
      </c>
      <c r="B392" s="826">
        <f t="shared" si="65"/>
        <v>43</v>
      </c>
      <c r="C392" s="832" t="str">
        <f ca="1">IF(COUNTA(D$257:D391)=1,"",OFFSET(B390,-COUNTA(D$257:D391)+3,1))</f>
        <v>a1W3p000008kmF5EAI</v>
      </c>
      <c r="D392" s="812"/>
      <c r="E392" s="812">
        <f t="shared" ca="1" si="66"/>
        <v>1</v>
      </c>
      <c r="F392" s="831">
        <f ca="1">IF(COUNTA(D$257:D391)=1,"",OFFSET(F390,-COUNTA(D$257:D391)+3,0))</f>
        <v>8</v>
      </c>
      <c r="G392" s="812"/>
      <c r="H392" s="812">
        <f t="shared" ca="1" si="67"/>
        <v>23</v>
      </c>
      <c r="I392" s="827" t="str">
        <f t="shared" ca="1" si="60"/>
        <v/>
      </c>
      <c r="J392" s="817" t="str">
        <f t="shared" ca="1" si="61"/>
        <v/>
      </c>
      <c r="K392" s="815" t="str">
        <f t="shared" ca="1" si="62"/>
        <v/>
      </c>
      <c r="L392" s="818">
        <f ca="1">IFERROR(CHOOSE(E392,'Outcome Indicators - Section C '!$K$7,'Outcome Indicators - Section C '!$O$7,'Outcome Indicators - Section C '!$S$7,'Outcome Indicators - Section C '!$W$7),"")</f>
        <v>2022</v>
      </c>
      <c r="M392" s="829" t="str">
        <f t="shared" ca="1" si="63"/>
        <v/>
      </c>
      <c r="N392" s="818" t="str">
        <f t="shared" ca="1" si="64"/>
        <v/>
      </c>
      <c r="O392" s="812"/>
      <c r="P392" s="812">
        <f t="shared" si="68"/>
        <v>0</v>
      </c>
      <c r="Q392" s="818"/>
    </row>
    <row r="393" spans="1:17" x14ac:dyDescent="0.35">
      <c r="A393" s="812" t="b">
        <f t="shared" ca="1" si="59"/>
        <v>0</v>
      </c>
      <c r="B393" s="826">
        <f t="shared" si="65"/>
        <v>44</v>
      </c>
      <c r="C393" s="832" t="str">
        <f ca="1">IF(COUNTA(D$257:D392)=1,"",OFFSET(B391,-COUNTA(D$257:D392)+3,1))</f>
        <v>a1W3p000008kmFKEAY</v>
      </c>
      <c r="D393" s="812"/>
      <c r="E393" s="812">
        <f t="shared" ca="1" si="66"/>
        <v>2</v>
      </c>
      <c r="F393" s="831">
        <f ca="1">IF(COUNTA(D$257:D392)=1,"",OFFSET(F391,-COUNTA(D$257:D392)+3,0))</f>
        <v>8</v>
      </c>
      <c r="G393" s="812"/>
      <c r="H393" s="812">
        <f t="shared" ca="1" si="67"/>
        <v>23</v>
      </c>
      <c r="I393" s="827" t="str">
        <f t="shared" ca="1" si="60"/>
        <v/>
      </c>
      <c r="J393" s="817" t="str">
        <f t="shared" ca="1" si="61"/>
        <v/>
      </c>
      <c r="K393" s="815" t="str">
        <f t="shared" ca="1" si="62"/>
        <v/>
      </c>
      <c r="L393" s="818">
        <f ca="1">IFERROR(CHOOSE(E393,'Outcome Indicators - Section C '!$K$7,'Outcome Indicators - Section C '!$O$7,'Outcome Indicators - Section C '!$S$7,'Outcome Indicators - Section C '!$W$7),"")</f>
        <v>2023</v>
      </c>
      <c r="M393" s="829" t="str">
        <f t="shared" ca="1" si="63"/>
        <v/>
      </c>
      <c r="N393" s="818" t="str">
        <f t="shared" ca="1" si="64"/>
        <v/>
      </c>
      <c r="O393" s="812"/>
      <c r="P393" s="812">
        <f t="shared" si="68"/>
        <v>0</v>
      </c>
      <c r="Q393" s="818"/>
    </row>
    <row r="394" spans="1:17" x14ac:dyDescent="0.35">
      <c r="A394" s="812" t="b">
        <f t="shared" ca="1" si="59"/>
        <v>0</v>
      </c>
      <c r="B394" s="826">
        <f t="shared" si="65"/>
        <v>45</v>
      </c>
      <c r="C394" s="832" t="str">
        <f ca="1">IF(COUNTA(D$257:D393)=1,"",OFFSET(B392,-COUNTA(D$257:D393)+3,1))</f>
        <v>a1W3p000008kmFZEAY</v>
      </c>
      <c r="D394" s="812"/>
      <c r="E394" s="812">
        <f t="shared" ca="1" si="66"/>
        <v>3</v>
      </c>
      <c r="F394" s="831">
        <f ca="1">IF(COUNTA(D$257:D393)=1,"",OFFSET(F392,-COUNTA(D$257:D393)+3,0))</f>
        <v>8</v>
      </c>
      <c r="G394" s="812"/>
      <c r="H394" s="812">
        <f t="shared" ca="1" si="67"/>
        <v>23</v>
      </c>
      <c r="I394" s="827" t="str">
        <f t="shared" ca="1" si="60"/>
        <v/>
      </c>
      <c r="J394" s="817" t="str">
        <f t="shared" ca="1" si="61"/>
        <v/>
      </c>
      <c r="K394" s="815" t="str">
        <f t="shared" ca="1" si="62"/>
        <v/>
      </c>
      <c r="L394" s="818">
        <f ca="1">IFERROR(CHOOSE(E394,'Outcome Indicators - Section C '!$K$7,'Outcome Indicators - Section C '!$O$7,'Outcome Indicators - Section C '!$S$7,'Outcome Indicators - Section C '!$W$7),"")</f>
        <v>2024</v>
      </c>
      <c r="M394" s="829" t="str">
        <f t="shared" ca="1" si="63"/>
        <v/>
      </c>
      <c r="N394" s="818" t="str">
        <f t="shared" ca="1" si="64"/>
        <v/>
      </c>
      <c r="O394" s="812"/>
      <c r="P394" s="812">
        <f t="shared" si="68"/>
        <v>0</v>
      </c>
      <c r="Q394" s="818"/>
    </row>
    <row r="395" spans="1:17" x14ac:dyDescent="0.35">
      <c r="A395" s="812" t="b">
        <f t="shared" ca="1" si="59"/>
        <v>0</v>
      </c>
      <c r="B395" s="826">
        <f t="shared" si="65"/>
        <v>46</v>
      </c>
      <c r="C395" s="832" t="str">
        <f ca="1">IF(COUNTA(D$257:D394)=1,"",OFFSET(B393,-COUNTA(D$257:D394)+3,1))</f>
        <v>a1W3p000008kmFoEAI</v>
      </c>
      <c r="D395" s="812"/>
      <c r="E395" s="812">
        <f t="shared" ca="1" si="66"/>
        <v>4</v>
      </c>
      <c r="F395" s="831">
        <f ca="1">IF(COUNTA(D$257:D394)=1,"",OFFSET(F393,-COUNTA(D$257:D394)+3,0))</f>
        <v>8</v>
      </c>
      <c r="G395" s="812"/>
      <c r="H395" s="812">
        <f t="shared" ca="1" si="67"/>
        <v>23</v>
      </c>
      <c r="I395" s="827" t="str">
        <f t="shared" ca="1" si="60"/>
        <v/>
      </c>
      <c r="J395" s="817" t="str">
        <f t="shared" ca="1" si="61"/>
        <v/>
      </c>
      <c r="K395" s="815" t="str">
        <f t="shared" ca="1" si="62"/>
        <v/>
      </c>
      <c r="L395" s="818" t="str">
        <f ca="1">IFERROR(CHOOSE(E395,'Outcome Indicators - Section C '!$K$7,'Outcome Indicators - Section C '!$O$7,'Outcome Indicators - Section C '!$S$7,'Outcome Indicators - Section C '!$W$7),"")</f>
        <v/>
      </c>
      <c r="M395" s="829" t="str">
        <f t="shared" ca="1" si="63"/>
        <v/>
      </c>
      <c r="N395" s="818" t="str">
        <f t="shared" ca="1" si="64"/>
        <v/>
      </c>
      <c r="O395" s="812"/>
      <c r="P395" s="812">
        <f t="shared" si="68"/>
        <v>0</v>
      </c>
      <c r="Q395" s="818"/>
    </row>
    <row r="396" spans="1:17" x14ac:dyDescent="0.35">
      <c r="A396" s="812" t="b">
        <f t="shared" ca="1" si="59"/>
        <v>0</v>
      </c>
      <c r="B396" s="826">
        <f t="shared" si="65"/>
        <v>47</v>
      </c>
      <c r="C396" s="832" t="str">
        <f ca="1">IF(COUNTA(D$257:D395)=1,"",OFFSET(B394,-COUNTA(D$257:D395)+3,1))</f>
        <v>a1W3p000008kmG3EAI</v>
      </c>
      <c r="D396" s="812"/>
      <c r="E396" s="812">
        <f t="shared" ca="1" si="66"/>
        <v>5</v>
      </c>
      <c r="F396" s="831">
        <f ca="1">IF(COUNTA(D$257:D395)=1,"",OFFSET(F394,-COUNTA(D$257:D395)+3,0))</f>
        <v>8</v>
      </c>
      <c r="G396" s="812"/>
      <c r="H396" s="812">
        <f t="shared" ca="1" si="67"/>
        <v>23</v>
      </c>
      <c r="I396" s="827" t="str">
        <f t="shared" ca="1" si="60"/>
        <v/>
      </c>
      <c r="J396" s="817" t="str">
        <f t="shared" ca="1" si="61"/>
        <v/>
      </c>
      <c r="K396" s="815" t="str">
        <f t="shared" ca="1" si="62"/>
        <v/>
      </c>
      <c r="L396" s="818" t="str">
        <f ca="1">IFERROR(CHOOSE(E396,'Outcome Indicators - Section C '!$K$7,'Outcome Indicators - Section C '!$O$7,'Outcome Indicators - Section C '!$S$7,'Outcome Indicators - Section C '!$W$7),"")</f>
        <v/>
      </c>
      <c r="M396" s="829" t="str">
        <f t="shared" ca="1" si="63"/>
        <v/>
      </c>
      <c r="N396" s="818" t="str">
        <f t="shared" ca="1" si="64"/>
        <v/>
      </c>
      <c r="O396" s="812"/>
      <c r="P396" s="812">
        <f t="shared" si="68"/>
        <v>0</v>
      </c>
      <c r="Q396" s="818"/>
    </row>
    <row r="397" spans="1:17" x14ac:dyDescent="0.35">
      <c r="A397" s="812" t="b">
        <f t="shared" ca="1" si="59"/>
        <v>0</v>
      </c>
      <c r="B397" s="826">
        <f t="shared" si="65"/>
        <v>48</v>
      </c>
      <c r="C397" s="832" t="str">
        <f ca="1">IF(COUNTA(D$257:D396)=1,"",OFFSET(B395,-COUNTA(D$257:D396)+3,1))</f>
        <v>a1W3p000008kmGIEAY</v>
      </c>
      <c r="D397" s="812"/>
      <c r="E397" s="812">
        <f t="shared" ca="1" si="66"/>
        <v>6</v>
      </c>
      <c r="F397" s="831">
        <f ca="1">IF(COUNTA(D$257:D396)=1,"",OFFSET(F395,-COUNTA(D$257:D396)+3,0))</f>
        <v>8</v>
      </c>
      <c r="G397" s="812"/>
      <c r="H397" s="812">
        <f t="shared" ca="1" si="67"/>
        <v>23</v>
      </c>
      <c r="I397" s="827" t="str">
        <f t="shared" ca="1" si="60"/>
        <v/>
      </c>
      <c r="J397" s="817" t="str">
        <f t="shared" ca="1" si="61"/>
        <v/>
      </c>
      <c r="K397" s="815" t="str">
        <f t="shared" ca="1" si="62"/>
        <v/>
      </c>
      <c r="L397" s="818" t="str">
        <f ca="1">IFERROR(CHOOSE(E397,'Outcome Indicators - Section C '!$K$7,'Outcome Indicators - Section C '!$O$7,'Outcome Indicators - Section C '!$S$7,'Outcome Indicators - Section C '!$W$7),"")</f>
        <v/>
      </c>
      <c r="M397" s="829" t="str">
        <f t="shared" ca="1" si="63"/>
        <v/>
      </c>
      <c r="N397" s="818" t="str">
        <f t="shared" ca="1" si="64"/>
        <v/>
      </c>
      <c r="O397" s="812"/>
      <c r="P397" s="812">
        <f t="shared" si="68"/>
        <v>0</v>
      </c>
      <c r="Q397" s="818"/>
    </row>
    <row r="398" spans="1:17" x14ac:dyDescent="0.35">
      <c r="A398" s="812" t="b">
        <f t="shared" ca="1" si="59"/>
        <v>0</v>
      </c>
      <c r="B398" s="826">
        <f t="shared" si="65"/>
        <v>49</v>
      </c>
      <c r="C398" s="832" t="str">
        <f ca="1">IF(COUNTA(D$257:D397)=1,"",OFFSET(B396,-COUNTA(D$257:D397)+3,1))</f>
        <v>a1W3p000008kmF6EAI</v>
      </c>
      <c r="D398" s="812"/>
      <c r="E398" s="812">
        <f t="shared" ca="1" si="66"/>
        <v>1</v>
      </c>
      <c r="F398" s="831">
        <f ca="1">IF(COUNTA(D$257:D397)=1,"",OFFSET(F396,-COUNTA(D$257:D397)+3,0))</f>
        <v>9</v>
      </c>
      <c r="G398" s="812"/>
      <c r="H398" s="812">
        <f t="shared" ca="1" si="67"/>
        <v>25</v>
      </c>
      <c r="I398" s="827" t="str">
        <f t="shared" ca="1" si="60"/>
        <v/>
      </c>
      <c r="J398" s="817" t="str">
        <f t="shared" ca="1" si="61"/>
        <v/>
      </c>
      <c r="K398" s="815" t="str">
        <f t="shared" ca="1" si="62"/>
        <v/>
      </c>
      <c r="L398" s="818">
        <f ca="1">IFERROR(CHOOSE(E398,'Outcome Indicators - Section C '!$K$7,'Outcome Indicators - Section C '!$O$7,'Outcome Indicators - Section C '!$S$7,'Outcome Indicators - Section C '!$W$7),"")</f>
        <v>2022</v>
      </c>
      <c r="M398" s="829" t="str">
        <f t="shared" ca="1" si="63"/>
        <v/>
      </c>
      <c r="N398" s="818" t="str">
        <f t="shared" ca="1" si="64"/>
        <v/>
      </c>
      <c r="O398" s="812"/>
      <c r="P398" s="812">
        <f t="shared" si="68"/>
        <v>0</v>
      </c>
      <c r="Q398" s="818"/>
    </row>
    <row r="399" spans="1:17" x14ac:dyDescent="0.35">
      <c r="A399" s="812" t="b">
        <f t="shared" ca="1" si="59"/>
        <v>0</v>
      </c>
      <c r="B399" s="826">
        <f t="shared" si="65"/>
        <v>50</v>
      </c>
      <c r="C399" s="832" t="str">
        <f ca="1">IF(COUNTA(D$257:D398)=1,"",OFFSET(B397,-COUNTA(D$257:D398)+3,1))</f>
        <v>a1W3p000008kmFLEAY</v>
      </c>
      <c r="D399" s="812"/>
      <c r="E399" s="812">
        <f t="shared" ca="1" si="66"/>
        <v>2</v>
      </c>
      <c r="F399" s="831">
        <f ca="1">IF(COUNTA(D$257:D398)=1,"",OFFSET(F397,-COUNTA(D$257:D398)+3,0))</f>
        <v>9</v>
      </c>
      <c r="G399" s="812"/>
      <c r="H399" s="812">
        <f t="shared" ca="1" si="67"/>
        <v>25</v>
      </c>
      <c r="I399" s="827" t="str">
        <f t="shared" ca="1" si="60"/>
        <v/>
      </c>
      <c r="J399" s="817" t="str">
        <f t="shared" ca="1" si="61"/>
        <v/>
      </c>
      <c r="K399" s="815" t="str">
        <f t="shared" ca="1" si="62"/>
        <v/>
      </c>
      <c r="L399" s="818">
        <f ca="1">IFERROR(CHOOSE(E399,'Outcome Indicators - Section C '!$K$7,'Outcome Indicators - Section C '!$O$7,'Outcome Indicators - Section C '!$S$7,'Outcome Indicators - Section C '!$W$7),"")</f>
        <v>2023</v>
      </c>
      <c r="M399" s="829" t="str">
        <f t="shared" ca="1" si="63"/>
        <v/>
      </c>
      <c r="N399" s="818" t="str">
        <f t="shared" ca="1" si="64"/>
        <v/>
      </c>
      <c r="O399" s="812"/>
      <c r="P399" s="812">
        <f t="shared" si="68"/>
        <v>0</v>
      </c>
      <c r="Q399" s="818"/>
    </row>
    <row r="400" spans="1:17" x14ac:dyDescent="0.35">
      <c r="A400" s="812" t="b">
        <f t="shared" ca="1" si="59"/>
        <v>0</v>
      </c>
      <c r="B400" s="826">
        <f t="shared" si="65"/>
        <v>51</v>
      </c>
      <c r="C400" s="832" t="str">
        <f ca="1">IF(COUNTA(D$257:D399)=1,"",OFFSET(B398,-COUNTA(D$257:D399)+3,1))</f>
        <v>a1W3p000008kmFaEAI</v>
      </c>
      <c r="D400" s="812"/>
      <c r="E400" s="812">
        <f t="shared" ca="1" si="66"/>
        <v>3</v>
      </c>
      <c r="F400" s="831">
        <f ca="1">IF(COUNTA(D$257:D399)=1,"",OFFSET(F398,-COUNTA(D$257:D399)+3,0))</f>
        <v>9</v>
      </c>
      <c r="G400" s="812"/>
      <c r="H400" s="812">
        <f t="shared" ca="1" si="67"/>
        <v>25</v>
      </c>
      <c r="I400" s="827" t="str">
        <f t="shared" ca="1" si="60"/>
        <v/>
      </c>
      <c r="J400" s="817" t="str">
        <f t="shared" ca="1" si="61"/>
        <v/>
      </c>
      <c r="K400" s="815" t="str">
        <f t="shared" ca="1" si="62"/>
        <v/>
      </c>
      <c r="L400" s="818">
        <f ca="1">IFERROR(CHOOSE(E400,'Outcome Indicators - Section C '!$K$7,'Outcome Indicators - Section C '!$O$7,'Outcome Indicators - Section C '!$S$7,'Outcome Indicators - Section C '!$W$7),"")</f>
        <v>2024</v>
      </c>
      <c r="M400" s="829" t="str">
        <f t="shared" ca="1" si="63"/>
        <v/>
      </c>
      <c r="N400" s="818" t="str">
        <f t="shared" ca="1" si="64"/>
        <v/>
      </c>
      <c r="O400" s="812"/>
      <c r="P400" s="812">
        <f t="shared" si="68"/>
        <v>0</v>
      </c>
      <c r="Q400" s="818"/>
    </row>
    <row r="401" spans="1:17" x14ac:dyDescent="0.35">
      <c r="A401" s="812" t="b">
        <f t="shared" ca="1" si="59"/>
        <v>0</v>
      </c>
      <c r="B401" s="826">
        <f t="shared" si="65"/>
        <v>52</v>
      </c>
      <c r="C401" s="832" t="str">
        <f ca="1">IF(COUNTA(D$257:D400)=1,"",OFFSET(B399,-COUNTA(D$257:D400)+3,1))</f>
        <v>a1W3p000008kmFpEAI</v>
      </c>
      <c r="D401" s="812"/>
      <c r="E401" s="812">
        <f t="shared" ca="1" si="66"/>
        <v>4</v>
      </c>
      <c r="F401" s="831">
        <f ca="1">IF(COUNTA(D$257:D400)=1,"",OFFSET(F399,-COUNTA(D$257:D400)+3,0))</f>
        <v>9</v>
      </c>
      <c r="G401" s="812"/>
      <c r="H401" s="812">
        <f t="shared" ca="1" si="67"/>
        <v>25</v>
      </c>
      <c r="I401" s="827" t="str">
        <f t="shared" ca="1" si="60"/>
        <v/>
      </c>
      <c r="J401" s="817" t="str">
        <f t="shared" ca="1" si="61"/>
        <v/>
      </c>
      <c r="K401" s="815" t="str">
        <f t="shared" ca="1" si="62"/>
        <v/>
      </c>
      <c r="L401" s="818" t="str">
        <f ca="1">IFERROR(CHOOSE(E401,'Outcome Indicators - Section C '!$K$7,'Outcome Indicators - Section C '!$O$7,'Outcome Indicators - Section C '!$S$7,'Outcome Indicators - Section C '!$W$7),"")</f>
        <v/>
      </c>
      <c r="M401" s="829" t="str">
        <f t="shared" ca="1" si="63"/>
        <v/>
      </c>
      <c r="N401" s="818" t="str">
        <f t="shared" ca="1" si="64"/>
        <v/>
      </c>
      <c r="O401" s="812"/>
      <c r="P401" s="812">
        <f t="shared" si="68"/>
        <v>0</v>
      </c>
      <c r="Q401" s="818"/>
    </row>
    <row r="402" spans="1:17" x14ac:dyDescent="0.35">
      <c r="A402" s="812" t="b">
        <f t="shared" ca="1" si="59"/>
        <v>0</v>
      </c>
      <c r="B402" s="826">
        <f t="shared" si="65"/>
        <v>53</v>
      </c>
      <c r="C402" s="832" t="str">
        <f ca="1">IF(COUNTA(D$257:D401)=1,"",OFFSET(B400,-COUNTA(D$257:D401)+3,1))</f>
        <v>a1W3p000008kmG4EAI</v>
      </c>
      <c r="D402" s="812"/>
      <c r="E402" s="812">
        <f t="shared" ca="1" si="66"/>
        <v>5</v>
      </c>
      <c r="F402" s="831">
        <f ca="1">IF(COUNTA(D$257:D401)=1,"",OFFSET(F400,-COUNTA(D$257:D401)+3,0))</f>
        <v>9</v>
      </c>
      <c r="G402" s="812"/>
      <c r="H402" s="812">
        <f t="shared" ca="1" si="67"/>
        <v>25</v>
      </c>
      <c r="I402" s="827" t="str">
        <f t="shared" ca="1" si="60"/>
        <v/>
      </c>
      <c r="J402" s="817" t="str">
        <f t="shared" ca="1" si="61"/>
        <v/>
      </c>
      <c r="K402" s="815" t="str">
        <f t="shared" ca="1" si="62"/>
        <v/>
      </c>
      <c r="L402" s="818" t="str">
        <f ca="1">IFERROR(CHOOSE(E402,'Outcome Indicators - Section C '!$K$7,'Outcome Indicators - Section C '!$O$7,'Outcome Indicators - Section C '!$S$7,'Outcome Indicators - Section C '!$W$7),"")</f>
        <v/>
      </c>
      <c r="M402" s="829" t="str">
        <f t="shared" ca="1" si="63"/>
        <v/>
      </c>
      <c r="N402" s="818" t="str">
        <f t="shared" ca="1" si="64"/>
        <v/>
      </c>
      <c r="O402" s="812"/>
      <c r="P402" s="812">
        <f t="shared" si="68"/>
        <v>0</v>
      </c>
      <c r="Q402" s="818"/>
    </row>
    <row r="403" spans="1:17" x14ac:dyDescent="0.35">
      <c r="A403" s="812" t="b">
        <f t="shared" ca="1" si="59"/>
        <v>0</v>
      </c>
      <c r="B403" s="826">
        <f t="shared" si="65"/>
        <v>54</v>
      </c>
      <c r="C403" s="832" t="str">
        <f ca="1">IF(COUNTA(D$257:D402)=1,"",OFFSET(B401,-COUNTA(D$257:D402)+3,1))</f>
        <v>a1W3p000008kmGJEAY</v>
      </c>
      <c r="D403" s="812"/>
      <c r="E403" s="812">
        <f t="shared" ca="1" si="66"/>
        <v>6</v>
      </c>
      <c r="F403" s="831">
        <f ca="1">IF(COUNTA(D$257:D402)=1,"",OFFSET(F401,-COUNTA(D$257:D402)+3,0))</f>
        <v>9</v>
      </c>
      <c r="G403" s="812"/>
      <c r="H403" s="812">
        <f t="shared" ca="1" si="67"/>
        <v>25</v>
      </c>
      <c r="I403" s="827" t="str">
        <f t="shared" ca="1" si="60"/>
        <v/>
      </c>
      <c r="J403" s="817" t="str">
        <f t="shared" ca="1" si="61"/>
        <v/>
      </c>
      <c r="K403" s="815" t="str">
        <f t="shared" ca="1" si="62"/>
        <v/>
      </c>
      <c r="L403" s="818" t="str">
        <f ca="1">IFERROR(CHOOSE(E403,'Outcome Indicators - Section C '!$K$7,'Outcome Indicators - Section C '!$O$7,'Outcome Indicators - Section C '!$S$7,'Outcome Indicators - Section C '!$W$7),"")</f>
        <v/>
      </c>
      <c r="M403" s="829" t="str">
        <f t="shared" ca="1" si="63"/>
        <v/>
      </c>
      <c r="N403" s="818" t="str">
        <f t="shared" ca="1" si="64"/>
        <v/>
      </c>
      <c r="O403" s="812"/>
      <c r="P403" s="812">
        <f t="shared" si="68"/>
        <v>0</v>
      </c>
      <c r="Q403" s="818"/>
    </row>
    <row r="404" spans="1:17" x14ac:dyDescent="0.35">
      <c r="A404" s="812" t="b">
        <f t="shared" ca="1" si="59"/>
        <v>0</v>
      </c>
      <c r="B404" s="826">
        <f t="shared" si="65"/>
        <v>55</v>
      </c>
      <c r="C404" s="832" t="str">
        <f ca="1">IF(COUNTA(D$257:D403)=1,"",OFFSET(B402,-COUNTA(D$257:D403)+3,1))</f>
        <v>a1W3p000008kmF7EAI</v>
      </c>
      <c r="D404" s="812"/>
      <c r="E404" s="812">
        <f t="shared" ca="1" si="66"/>
        <v>1</v>
      </c>
      <c r="F404" s="831">
        <f ca="1">IF(COUNTA(D$257:D403)=1,"",OFFSET(F402,-COUNTA(D$257:D403)+3,0))</f>
        <v>10</v>
      </c>
      <c r="G404" s="812"/>
      <c r="H404" s="812">
        <f t="shared" ca="1" si="67"/>
        <v>27</v>
      </c>
      <c r="I404" s="827" t="str">
        <f t="shared" ca="1" si="60"/>
        <v/>
      </c>
      <c r="J404" s="817" t="str">
        <f t="shared" ca="1" si="61"/>
        <v/>
      </c>
      <c r="K404" s="815" t="str">
        <f t="shared" ca="1" si="62"/>
        <v/>
      </c>
      <c r="L404" s="818">
        <f ca="1">IFERROR(CHOOSE(E404,'Outcome Indicators - Section C '!$K$7,'Outcome Indicators - Section C '!$O$7,'Outcome Indicators - Section C '!$S$7,'Outcome Indicators - Section C '!$W$7),"")</f>
        <v>2022</v>
      </c>
      <c r="M404" s="829" t="str">
        <f t="shared" ca="1" si="63"/>
        <v/>
      </c>
      <c r="N404" s="818" t="str">
        <f t="shared" ca="1" si="64"/>
        <v/>
      </c>
      <c r="O404" s="812"/>
      <c r="P404" s="812">
        <f t="shared" si="68"/>
        <v>0</v>
      </c>
      <c r="Q404" s="818"/>
    </row>
    <row r="405" spans="1:17" x14ac:dyDescent="0.35">
      <c r="A405" s="812" t="b">
        <f t="shared" ca="1" si="59"/>
        <v>0</v>
      </c>
      <c r="B405" s="826">
        <f t="shared" si="65"/>
        <v>56</v>
      </c>
      <c r="C405" s="832" t="str">
        <f ca="1">IF(COUNTA(D$257:D404)=1,"",OFFSET(B403,-COUNTA(D$257:D404)+3,1))</f>
        <v>a1W3p000008kmFMEAY</v>
      </c>
      <c r="D405" s="812"/>
      <c r="E405" s="812">
        <f t="shared" ca="1" si="66"/>
        <v>2</v>
      </c>
      <c r="F405" s="831">
        <f ca="1">IF(COUNTA(D$257:D404)=1,"",OFFSET(F403,-COUNTA(D$257:D404)+3,0))</f>
        <v>10</v>
      </c>
      <c r="G405" s="812"/>
      <c r="H405" s="812">
        <f t="shared" ca="1" si="67"/>
        <v>27</v>
      </c>
      <c r="I405" s="827" t="str">
        <f t="shared" ca="1" si="60"/>
        <v/>
      </c>
      <c r="J405" s="817" t="str">
        <f t="shared" ca="1" si="61"/>
        <v/>
      </c>
      <c r="K405" s="815" t="str">
        <f t="shared" ca="1" si="62"/>
        <v/>
      </c>
      <c r="L405" s="818">
        <f ca="1">IFERROR(CHOOSE(E405,'Outcome Indicators - Section C '!$K$7,'Outcome Indicators - Section C '!$O$7,'Outcome Indicators - Section C '!$S$7,'Outcome Indicators - Section C '!$W$7),"")</f>
        <v>2023</v>
      </c>
      <c r="M405" s="829" t="str">
        <f t="shared" ca="1" si="63"/>
        <v/>
      </c>
      <c r="N405" s="818" t="str">
        <f t="shared" ca="1" si="64"/>
        <v/>
      </c>
      <c r="O405" s="812"/>
      <c r="P405" s="812">
        <f t="shared" si="68"/>
        <v>0</v>
      </c>
      <c r="Q405" s="818"/>
    </row>
    <row r="406" spans="1:17" x14ac:dyDescent="0.35">
      <c r="A406" s="812" t="b">
        <f t="shared" ca="1" si="59"/>
        <v>0</v>
      </c>
      <c r="B406" s="826">
        <f t="shared" si="65"/>
        <v>57</v>
      </c>
      <c r="C406" s="832" t="str">
        <f ca="1">IF(COUNTA(D$257:D405)=1,"",OFFSET(B404,-COUNTA(D$257:D405)+3,1))</f>
        <v>a1W3p000008kmFbEAI</v>
      </c>
      <c r="D406" s="812"/>
      <c r="E406" s="812">
        <f t="shared" ca="1" si="66"/>
        <v>3</v>
      </c>
      <c r="F406" s="831">
        <f ca="1">IF(COUNTA(D$257:D405)=1,"",OFFSET(F404,-COUNTA(D$257:D405)+3,0))</f>
        <v>10</v>
      </c>
      <c r="G406" s="812"/>
      <c r="H406" s="812">
        <f t="shared" ca="1" si="67"/>
        <v>27</v>
      </c>
      <c r="I406" s="827" t="str">
        <f t="shared" ca="1" si="60"/>
        <v/>
      </c>
      <c r="J406" s="817" t="str">
        <f t="shared" ca="1" si="61"/>
        <v/>
      </c>
      <c r="K406" s="815" t="str">
        <f t="shared" ca="1" si="62"/>
        <v/>
      </c>
      <c r="L406" s="818">
        <f ca="1">IFERROR(CHOOSE(E406,'Outcome Indicators - Section C '!$K$7,'Outcome Indicators - Section C '!$O$7,'Outcome Indicators - Section C '!$S$7,'Outcome Indicators - Section C '!$W$7),"")</f>
        <v>2024</v>
      </c>
      <c r="M406" s="829" t="str">
        <f t="shared" ca="1" si="63"/>
        <v/>
      </c>
      <c r="N406" s="818" t="str">
        <f t="shared" ca="1" si="64"/>
        <v/>
      </c>
      <c r="O406" s="812"/>
      <c r="P406" s="812">
        <f t="shared" si="68"/>
        <v>0</v>
      </c>
      <c r="Q406" s="818"/>
    </row>
    <row r="407" spans="1:17" x14ac:dyDescent="0.35">
      <c r="A407" s="812" t="b">
        <f t="shared" ca="1" si="59"/>
        <v>0</v>
      </c>
      <c r="B407" s="826">
        <f t="shared" si="65"/>
        <v>58</v>
      </c>
      <c r="C407" s="832" t="str">
        <f ca="1">IF(COUNTA(D$257:D406)=1,"",OFFSET(B405,-COUNTA(D$257:D406)+3,1))</f>
        <v>a1W3p000008kmFqEAI</v>
      </c>
      <c r="D407" s="812"/>
      <c r="E407" s="812">
        <f t="shared" ca="1" si="66"/>
        <v>4</v>
      </c>
      <c r="F407" s="831">
        <f ca="1">IF(COUNTA(D$257:D406)=1,"",OFFSET(F405,-COUNTA(D$257:D406)+3,0))</f>
        <v>10</v>
      </c>
      <c r="G407" s="812"/>
      <c r="H407" s="812">
        <f t="shared" ca="1" si="67"/>
        <v>27</v>
      </c>
      <c r="I407" s="827" t="str">
        <f t="shared" ca="1" si="60"/>
        <v/>
      </c>
      <c r="J407" s="817" t="str">
        <f t="shared" ca="1" si="61"/>
        <v/>
      </c>
      <c r="K407" s="815" t="str">
        <f t="shared" ca="1" si="62"/>
        <v/>
      </c>
      <c r="L407" s="818" t="str">
        <f ca="1">IFERROR(CHOOSE(E407,'Outcome Indicators - Section C '!$K$7,'Outcome Indicators - Section C '!$O$7,'Outcome Indicators - Section C '!$S$7,'Outcome Indicators - Section C '!$W$7),"")</f>
        <v/>
      </c>
      <c r="M407" s="829" t="str">
        <f t="shared" ca="1" si="63"/>
        <v/>
      </c>
      <c r="N407" s="818" t="str">
        <f t="shared" ca="1" si="64"/>
        <v/>
      </c>
      <c r="O407" s="812"/>
      <c r="P407" s="812">
        <f t="shared" si="68"/>
        <v>0</v>
      </c>
      <c r="Q407" s="818"/>
    </row>
    <row r="408" spans="1:17" x14ac:dyDescent="0.35">
      <c r="A408" s="812" t="b">
        <f t="shared" ca="1" si="59"/>
        <v>0</v>
      </c>
      <c r="B408" s="826">
        <f t="shared" si="65"/>
        <v>59</v>
      </c>
      <c r="C408" s="832" t="str">
        <f ca="1">IF(COUNTA(D$257:D407)=1,"",OFFSET(B406,-COUNTA(D$257:D407)+3,1))</f>
        <v>a1W3p000008kmG5EAI</v>
      </c>
      <c r="D408" s="812"/>
      <c r="E408" s="812">
        <f t="shared" ca="1" si="66"/>
        <v>5</v>
      </c>
      <c r="F408" s="831">
        <f ca="1">IF(COUNTA(D$257:D407)=1,"",OFFSET(F406,-COUNTA(D$257:D407)+3,0))</f>
        <v>10</v>
      </c>
      <c r="G408" s="812"/>
      <c r="H408" s="812">
        <f t="shared" ca="1" si="67"/>
        <v>27</v>
      </c>
      <c r="I408" s="827" t="str">
        <f t="shared" ca="1" si="60"/>
        <v/>
      </c>
      <c r="J408" s="817" t="str">
        <f t="shared" ca="1" si="61"/>
        <v/>
      </c>
      <c r="K408" s="815" t="str">
        <f t="shared" ca="1" si="62"/>
        <v/>
      </c>
      <c r="L408" s="818" t="str">
        <f ca="1">IFERROR(CHOOSE(E408,'Outcome Indicators - Section C '!$K$7,'Outcome Indicators - Section C '!$O$7,'Outcome Indicators - Section C '!$S$7,'Outcome Indicators - Section C '!$W$7),"")</f>
        <v/>
      </c>
      <c r="M408" s="829" t="str">
        <f t="shared" ca="1" si="63"/>
        <v/>
      </c>
      <c r="N408" s="818" t="str">
        <f t="shared" ca="1" si="64"/>
        <v/>
      </c>
      <c r="O408" s="812"/>
      <c r="P408" s="812">
        <f t="shared" si="68"/>
        <v>0</v>
      </c>
      <c r="Q408" s="818"/>
    </row>
    <row r="409" spans="1:17" x14ac:dyDescent="0.35">
      <c r="A409" s="812" t="b">
        <f t="shared" ca="1" si="59"/>
        <v>0</v>
      </c>
      <c r="B409" s="826">
        <f t="shared" si="65"/>
        <v>60</v>
      </c>
      <c r="C409" s="832" t="str">
        <f ca="1">IF(COUNTA(D$257:D408)=1,"",OFFSET(B407,-COUNTA(D$257:D408)+3,1))</f>
        <v>a1W3p000008kmGKEAY</v>
      </c>
      <c r="D409" s="812"/>
      <c r="E409" s="812">
        <f t="shared" ca="1" si="66"/>
        <v>6</v>
      </c>
      <c r="F409" s="831">
        <f ca="1">IF(COUNTA(D$257:D408)=1,"",OFFSET(F407,-COUNTA(D$257:D408)+3,0))</f>
        <v>10</v>
      </c>
      <c r="G409" s="812"/>
      <c r="H409" s="812">
        <f t="shared" ca="1" si="67"/>
        <v>27</v>
      </c>
      <c r="I409" s="827" t="str">
        <f t="shared" ca="1" si="60"/>
        <v/>
      </c>
      <c r="J409" s="817" t="str">
        <f t="shared" ca="1" si="61"/>
        <v/>
      </c>
      <c r="K409" s="815" t="str">
        <f t="shared" ca="1" si="62"/>
        <v/>
      </c>
      <c r="L409" s="818" t="str">
        <f ca="1">IFERROR(CHOOSE(E409,'Outcome Indicators - Section C '!$K$7,'Outcome Indicators - Section C '!$O$7,'Outcome Indicators - Section C '!$S$7,'Outcome Indicators - Section C '!$W$7),"")</f>
        <v/>
      </c>
      <c r="M409" s="829" t="str">
        <f t="shared" ca="1" si="63"/>
        <v/>
      </c>
      <c r="N409" s="818" t="str">
        <f t="shared" ca="1" si="64"/>
        <v/>
      </c>
      <c r="O409" s="812"/>
      <c r="P409" s="812">
        <f t="shared" si="68"/>
        <v>0</v>
      </c>
      <c r="Q409" s="818"/>
    </row>
    <row r="410" spans="1:17" x14ac:dyDescent="0.35">
      <c r="A410" s="812" t="b">
        <f t="shared" ca="1" si="59"/>
        <v>0</v>
      </c>
      <c r="B410" s="826">
        <f t="shared" si="65"/>
        <v>61</v>
      </c>
      <c r="C410" s="832" t="str">
        <f ca="1">IF(COUNTA(D$257:D409)=1,"",OFFSET(B408,-COUNTA(D$257:D409)+3,1))</f>
        <v>a1W3p000008kmF8EAI</v>
      </c>
      <c r="D410" s="812"/>
      <c r="E410" s="812">
        <f t="shared" ca="1" si="66"/>
        <v>1</v>
      </c>
      <c r="F410" s="831">
        <f ca="1">IF(COUNTA(D$257:D409)=1,"",OFFSET(F408,-COUNTA(D$257:D409)+3,0))</f>
        <v>11</v>
      </c>
      <c r="G410" s="812"/>
      <c r="H410" s="812">
        <f t="shared" ca="1" si="67"/>
        <v>29</v>
      </c>
      <c r="I410" s="827" t="str">
        <f t="shared" ca="1" si="60"/>
        <v/>
      </c>
      <c r="J410" s="817" t="str">
        <f t="shared" ca="1" si="61"/>
        <v/>
      </c>
      <c r="K410" s="815" t="str">
        <f t="shared" ca="1" si="62"/>
        <v/>
      </c>
      <c r="L410" s="818">
        <f ca="1">IFERROR(CHOOSE(E410,'Outcome Indicators - Section C '!$K$7,'Outcome Indicators - Section C '!$O$7,'Outcome Indicators - Section C '!$S$7,'Outcome Indicators - Section C '!$W$7),"")</f>
        <v>2022</v>
      </c>
      <c r="M410" s="829" t="str">
        <f t="shared" ca="1" si="63"/>
        <v/>
      </c>
      <c r="N410" s="818" t="str">
        <f t="shared" ca="1" si="64"/>
        <v/>
      </c>
      <c r="O410" s="812"/>
      <c r="P410" s="812">
        <f t="shared" si="68"/>
        <v>0</v>
      </c>
      <c r="Q410" s="818"/>
    </row>
    <row r="411" spans="1:17" x14ac:dyDescent="0.35">
      <c r="A411" s="812" t="b">
        <f t="shared" ca="1" si="59"/>
        <v>0</v>
      </c>
      <c r="B411" s="826">
        <f t="shared" si="65"/>
        <v>62</v>
      </c>
      <c r="C411" s="832" t="str">
        <f ca="1">IF(COUNTA(D$257:D410)=1,"",OFFSET(B409,-COUNTA(D$257:D410)+3,1))</f>
        <v>a1W3p000008kmFNEAY</v>
      </c>
      <c r="D411" s="812"/>
      <c r="E411" s="812">
        <f t="shared" ca="1" si="66"/>
        <v>2</v>
      </c>
      <c r="F411" s="831">
        <f ca="1">IF(COUNTA(D$257:D410)=1,"",OFFSET(F409,-COUNTA(D$257:D410)+3,0))</f>
        <v>11</v>
      </c>
      <c r="G411" s="812"/>
      <c r="H411" s="812">
        <f t="shared" ca="1" si="67"/>
        <v>29</v>
      </c>
      <c r="I411" s="827" t="str">
        <f t="shared" ca="1" si="60"/>
        <v/>
      </c>
      <c r="J411" s="817" t="str">
        <f t="shared" ca="1" si="61"/>
        <v/>
      </c>
      <c r="K411" s="815" t="str">
        <f t="shared" ca="1" si="62"/>
        <v/>
      </c>
      <c r="L411" s="818">
        <f ca="1">IFERROR(CHOOSE(E411,'Outcome Indicators - Section C '!$K$7,'Outcome Indicators - Section C '!$O$7,'Outcome Indicators - Section C '!$S$7,'Outcome Indicators - Section C '!$W$7),"")</f>
        <v>2023</v>
      </c>
      <c r="M411" s="829" t="str">
        <f t="shared" ca="1" si="63"/>
        <v/>
      </c>
      <c r="N411" s="818" t="str">
        <f t="shared" ca="1" si="64"/>
        <v/>
      </c>
      <c r="O411" s="812"/>
      <c r="P411" s="812">
        <f t="shared" si="68"/>
        <v>0</v>
      </c>
      <c r="Q411" s="818"/>
    </row>
    <row r="412" spans="1:17" x14ac:dyDescent="0.35">
      <c r="A412" s="812" t="b">
        <f t="shared" ca="1" si="59"/>
        <v>0</v>
      </c>
      <c r="B412" s="826">
        <f t="shared" si="65"/>
        <v>63</v>
      </c>
      <c r="C412" s="832" t="str">
        <f ca="1">IF(COUNTA(D$257:D411)=1,"",OFFSET(B410,-COUNTA(D$257:D411)+3,1))</f>
        <v>a1W3p000008kmFcEAI</v>
      </c>
      <c r="D412" s="812"/>
      <c r="E412" s="812">
        <f t="shared" ca="1" si="66"/>
        <v>3</v>
      </c>
      <c r="F412" s="831">
        <f ca="1">IF(COUNTA(D$257:D411)=1,"",OFFSET(F410,-COUNTA(D$257:D411)+3,0))</f>
        <v>11</v>
      </c>
      <c r="G412" s="812"/>
      <c r="H412" s="812">
        <f t="shared" ca="1" si="67"/>
        <v>29</v>
      </c>
      <c r="I412" s="827" t="str">
        <f t="shared" ca="1" si="60"/>
        <v/>
      </c>
      <c r="J412" s="817" t="str">
        <f t="shared" ca="1" si="61"/>
        <v/>
      </c>
      <c r="K412" s="815" t="str">
        <f t="shared" ca="1" si="62"/>
        <v/>
      </c>
      <c r="L412" s="818">
        <f ca="1">IFERROR(CHOOSE(E412,'Outcome Indicators - Section C '!$K$7,'Outcome Indicators - Section C '!$O$7,'Outcome Indicators - Section C '!$S$7,'Outcome Indicators - Section C '!$W$7),"")</f>
        <v>2024</v>
      </c>
      <c r="M412" s="829" t="str">
        <f t="shared" ca="1" si="63"/>
        <v/>
      </c>
      <c r="N412" s="818" t="str">
        <f t="shared" ca="1" si="64"/>
        <v/>
      </c>
      <c r="O412" s="812"/>
      <c r="P412" s="812">
        <f t="shared" si="68"/>
        <v>0</v>
      </c>
      <c r="Q412" s="818"/>
    </row>
    <row r="413" spans="1:17" x14ac:dyDescent="0.35">
      <c r="A413" s="812" t="b">
        <f t="shared" ca="1" si="59"/>
        <v>0</v>
      </c>
      <c r="B413" s="826">
        <f t="shared" si="65"/>
        <v>64</v>
      </c>
      <c r="C413" s="832" t="str">
        <f ca="1">IF(COUNTA(D$257:D412)=1,"",OFFSET(B411,-COUNTA(D$257:D412)+3,1))</f>
        <v>a1W3p000008kmFrEAI</v>
      </c>
      <c r="D413" s="812"/>
      <c r="E413" s="812">
        <f t="shared" ca="1" si="66"/>
        <v>4</v>
      </c>
      <c r="F413" s="831">
        <f ca="1">IF(COUNTA(D$257:D412)=1,"",OFFSET(F411,-COUNTA(D$257:D412)+3,0))</f>
        <v>11</v>
      </c>
      <c r="G413" s="812"/>
      <c r="H413" s="812">
        <f t="shared" ca="1" si="67"/>
        <v>29</v>
      </c>
      <c r="I413" s="827" t="str">
        <f t="shared" ca="1" si="60"/>
        <v/>
      </c>
      <c r="J413" s="817" t="str">
        <f t="shared" ca="1" si="61"/>
        <v/>
      </c>
      <c r="K413" s="815" t="str">
        <f t="shared" ca="1" si="62"/>
        <v/>
      </c>
      <c r="L413" s="818" t="str">
        <f ca="1">IFERROR(CHOOSE(E413,'Outcome Indicators - Section C '!$K$7,'Outcome Indicators - Section C '!$O$7,'Outcome Indicators - Section C '!$S$7,'Outcome Indicators - Section C '!$W$7),"")</f>
        <v/>
      </c>
      <c r="M413" s="829" t="str">
        <f t="shared" ca="1" si="63"/>
        <v/>
      </c>
      <c r="N413" s="818" t="str">
        <f t="shared" ca="1" si="64"/>
        <v/>
      </c>
      <c r="O413" s="812"/>
      <c r="P413" s="812">
        <f t="shared" si="68"/>
        <v>0</v>
      </c>
      <c r="Q413" s="818"/>
    </row>
    <row r="414" spans="1:17" x14ac:dyDescent="0.35">
      <c r="A414" s="812" t="b">
        <f t="shared" ref="A414:A439" ca="1" si="69">IF(OR(I414&lt;&gt;"",J414&lt;&gt;"",K414&lt;&gt;"",M414&lt;&gt;"",N414&lt;&gt;""),TRUE,FALSE)</f>
        <v>0</v>
      </c>
      <c r="B414" s="826">
        <f t="shared" si="65"/>
        <v>65</v>
      </c>
      <c r="C414" s="832" t="str">
        <f ca="1">IF(COUNTA(D$257:D413)=1,"",OFFSET(B412,-COUNTA(D$257:D413)+3,1))</f>
        <v>a1W3p000008kmG6EAI</v>
      </c>
      <c r="D414" s="812"/>
      <c r="E414" s="812">
        <f t="shared" ca="1" si="66"/>
        <v>5</v>
      </c>
      <c r="F414" s="831">
        <f ca="1">IF(COUNTA(D$257:D413)=1,"",OFFSET(F412,-COUNTA(D$257:D413)+3,0))</f>
        <v>11</v>
      </c>
      <c r="G414" s="812"/>
      <c r="H414" s="812">
        <f t="shared" ca="1" si="67"/>
        <v>29</v>
      </c>
      <c r="I414" s="827" t="str">
        <f t="shared" ref="I414:I439" ca="1" si="70">IFERROR(CHOOSE(E414,IFERROR(IF(INDIRECT("'Outcome Indicators - Section C '!K"&amp;H414+1)="","",INDIRECT("'Outcome Indicators - Section C '!k"&amp;H414+1)),""),IFERROR(IF(INDIRECT("'Outcome Indicators - Section C '!O"&amp;H414+1)="","",INDIRECT("'Outcome Indicators - Section C '!O"&amp;H414+1)),""),IFERROR(IF(INDIRECT("'Outcome Indicators - Section C '!S"&amp;H414+1)="","",INDIRECT("'Outcome Indicators - Section C '!S"&amp;H414+1)),""),IFERROR(IF(INDIRECT("'Outcome Indicators - Section C '!W"&amp;H414+1)="","",INDIRECT("'Outcome Indicators - Section C '!W"&amp;H414+1)),"")),"")</f>
        <v/>
      </c>
      <c r="J414" s="817" t="str">
        <f t="shared" ref="J414:J439" ca="1" si="71">IFERROR(CHOOSE(E414,IFERROR(IF(INDIRECT("'Outcome Indicators - Section C '!K"&amp;H414)="","",INDIRECT("'Outcome Indicators - Section C '!k"&amp;H414)),""),IFERROR(IF(INDIRECT("'Outcome Indicators - Section C '!O"&amp;H414)="","",INDIRECT("'Outcome Indicators - Section C '!O"&amp;H414)),""),IFERROR(IF(INDIRECT("'Outcome Indicators - Section C '!S"&amp;H414)="","",INDIRECT("'Outcome Indicators - Section C '!S"&amp;H414)),""),IFERROR(IF(INDIRECT("'Outcome Indicators - Section C '!W"&amp;H414)="","",INDIRECT("'Outcome Indicators - Section C '!W"&amp;H414)),"")),"")</f>
        <v/>
      </c>
      <c r="K414" s="815" t="str">
        <f t="shared" ref="K414:K439" ca="1" si="72">IFERROR(CHOOSE(E414,IFERROR(IF(INDIRECT("'Outcome Indicators - Section C '!L"&amp;H414)="","",INDIRECT("'Outcome Indicators - Section C '!L"&amp;H414)*100),""),IFERROR(IF(INDIRECT("'Outcome Indicators - Section C '!P"&amp;H414)="","",INDIRECT("'Outcome Indicators - Section C '!P"&amp;H414)*100),""),IFERROR(IF(INDIRECT("'Outcome Indicators - Section C '!T"&amp;H414)="","",INDIRECT("'Outcome Indicators - Section C '!T"&amp;H414)*100),""),IFERROR(IF(INDIRECT("'Outcome Indicators - Section C '!X"&amp;H414)="","",INDIRECT("'Outcome Indicators - Section C '!X"&amp;H414)*100),"")),"")</f>
        <v/>
      </c>
      <c r="L414" s="818" t="str">
        <f ca="1">IFERROR(CHOOSE(E414,'Outcome Indicators - Section C '!$K$7,'Outcome Indicators - Section C '!$O$7,'Outcome Indicators - Section C '!$S$7,'Outcome Indicators - Section C '!$W$7),"")</f>
        <v/>
      </c>
      <c r="M414" s="829" t="str">
        <f t="shared" ref="M414:M439" ca="1" si="73">IFERROR(CHOOSE(E414,IFERROR(IF(INDIRECT("'Outcome Indicators - Section C '!M"&amp;H414)="","",INDIRECT("'Outcome Indicators - Section C '!M"&amp;H414)),""),IFERROR(IF(INDIRECT("'Outcome Indicators - Section C '!Q"&amp;H414)="","",INDIRECT("'Outcome Indicators - Section C '!Q"&amp;H414)),""),IFERROR(IF(INDIRECT("'Outcome Indicators - Section C '!U"&amp;H414)="","",INDIRECT("'Outcome Indicators - Section C '!U"&amp;H414)),""),IFERROR(IF(INDIRECT("'Outcome Indicators - Section C '!Y"&amp;H414)="","",INDIRECT("'Outcome Indicators - Section C '!Y"&amp;H414)),"")),"")</f>
        <v/>
      </c>
      <c r="N414" s="818" t="str">
        <f t="shared" ref="N414:N439" ca="1" si="74">IFERROR(CHOOSE(E414,IFERROR(IF(INDIRECT("'Outcome Indicators - Section C '!N"&amp;H414)=0,"",INDIRECT("'Outcome Indicators - Section C '!N"&amp;H414)),""),IFERROR(IF(INDIRECT("'Outcome Indicators - Section C '!R"&amp;H414)=0,"",INDIRECT("'Outcome Indicators - Section C '!R"&amp;H414)),""),IFERROR(IF(INDIRECT("'Outcome Indicators - Section C '!V"&amp;H414)=0,"",INDIRECT("'Outcome Indicators - Section C '!V"&amp;H414)),""),IFERROR(IF(INDIRECT("'Outcome Indicators - Section C '!Z"&amp;H414)=0,"",INDIRECT("'Outcome Indicators - Section C '!Z"&amp;H414)),"")),"")</f>
        <v/>
      </c>
      <c r="O414" s="812"/>
      <c r="P414" s="812">
        <f t="shared" si="68"/>
        <v>0</v>
      </c>
      <c r="Q414" s="818"/>
    </row>
    <row r="415" spans="1:17" x14ac:dyDescent="0.35">
      <c r="A415" s="812" t="b">
        <f t="shared" ca="1" si="69"/>
        <v>0</v>
      </c>
      <c r="B415" s="826">
        <f t="shared" si="65"/>
        <v>66</v>
      </c>
      <c r="C415" s="832" t="str">
        <f ca="1">IF(COUNTA(D$257:D414)=1,"",OFFSET(B413,-COUNTA(D$257:D414)+3,1))</f>
        <v>a1W3p000008kmGLEAY</v>
      </c>
      <c r="D415" s="812"/>
      <c r="E415" s="812">
        <f t="shared" ca="1" si="66"/>
        <v>6</v>
      </c>
      <c r="F415" s="831">
        <f ca="1">IF(COUNTA(D$257:D414)=1,"",OFFSET(F413,-COUNTA(D$257:D414)+3,0))</f>
        <v>11</v>
      </c>
      <c r="G415" s="812"/>
      <c r="H415" s="812">
        <f t="shared" ca="1" si="67"/>
        <v>29</v>
      </c>
      <c r="I415" s="827" t="str">
        <f t="shared" ca="1" si="70"/>
        <v/>
      </c>
      <c r="J415" s="817" t="str">
        <f t="shared" ca="1" si="71"/>
        <v/>
      </c>
      <c r="K415" s="815" t="str">
        <f t="shared" ca="1" si="72"/>
        <v/>
      </c>
      <c r="L415" s="818" t="str">
        <f ca="1">IFERROR(CHOOSE(E415,'Outcome Indicators - Section C '!$K$7,'Outcome Indicators - Section C '!$O$7,'Outcome Indicators - Section C '!$S$7,'Outcome Indicators - Section C '!$W$7),"")</f>
        <v/>
      </c>
      <c r="M415" s="829" t="str">
        <f t="shared" ca="1" si="73"/>
        <v/>
      </c>
      <c r="N415" s="818" t="str">
        <f t="shared" ca="1" si="74"/>
        <v/>
      </c>
      <c r="O415" s="812"/>
      <c r="P415" s="812">
        <f t="shared" si="68"/>
        <v>0</v>
      </c>
      <c r="Q415" s="818"/>
    </row>
    <row r="416" spans="1:17" x14ac:dyDescent="0.35">
      <c r="A416" s="812" t="b">
        <f t="shared" ca="1" si="69"/>
        <v>0</v>
      </c>
      <c r="B416" s="826">
        <f t="shared" si="65"/>
        <v>67</v>
      </c>
      <c r="C416" s="832" t="str">
        <f ca="1">IF(COUNTA(D$257:D415)=1,"",OFFSET(B414,-COUNTA(D$257:D415)+3,1))</f>
        <v>a1W3p000008kmF9EAI</v>
      </c>
      <c r="D416" s="812"/>
      <c r="E416" s="812">
        <f t="shared" ca="1" si="66"/>
        <v>1</v>
      </c>
      <c r="F416" s="831">
        <f ca="1">IF(COUNTA(D$257:D415)=1,"",OFFSET(F414,-COUNTA(D$257:D415)+3,0))</f>
        <v>12</v>
      </c>
      <c r="G416" s="812"/>
      <c r="H416" s="812">
        <f t="shared" ca="1" si="67"/>
        <v>31</v>
      </c>
      <c r="I416" s="827" t="str">
        <f t="shared" ca="1" si="70"/>
        <v/>
      </c>
      <c r="J416" s="817" t="str">
        <f t="shared" ca="1" si="71"/>
        <v/>
      </c>
      <c r="K416" s="815" t="str">
        <f t="shared" ca="1" si="72"/>
        <v/>
      </c>
      <c r="L416" s="818">
        <f ca="1">IFERROR(CHOOSE(E416,'Outcome Indicators - Section C '!$K$7,'Outcome Indicators - Section C '!$O$7,'Outcome Indicators - Section C '!$S$7,'Outcome Indicators - Section C '!$W$7),"")</f>
        <v>2022</v>
      </c>
      <c r="M416" s="829" t="str">
        <f t="shared" ca="1" si="73"/>
        <v/>
      </c>
      <c r="N416" s="818" t="str">
        <f t="shared" ca="1" si="74"/>
        <v/>
      </c>
      <c r="O416" s="812"/>
      <c r="P416" s="812">
        <f t="shared" si="68"/>
        <v>0</v>
      </c>
      <c r="Q416" s="818"/>
    </row>
    <row r="417" spans="1:17" x14ac:dyDescent="0.35">
      <c r="A417" s="812" t="b">
        <f t="shared" ca="1" si="69"/>
        <v>0</v>
      </c>
      <c r="B417" s="826">
        <f t="shared" si="65"/>
        <v>68</v>
      </c>
      <c r="C417" s="832" t="str">
        <f ca="1">IF(COUNTA(D$257:D416)=1,"",OFFSET(B415,-COUNTA(D$257:D416)+3,1))</f>
        <v>a1W3p000008kmFOEAY</v>
      </c>
      <c r="D417" s="812"/>
      <c r="E417" s="812">
        <f t="shared" ca="1" si="66"/>
        <v>2</v>
      </c>
      <c r="F417" s="831">
        <f ca="1">IF(COUNTA(D$257:D416)=1,"",OFFSET(F415,-COUNTA(D$257:D416)+3,0))</f>
        <v>12</v>
      </c>
      <c r="G417" s="812"/>
      <c r="H417" s="812">
        <f t="shared" ca="1" si="67"/>
        <v>31</v>
      </c>
      <c r="I417" s="827" t="str">
        <f t="shared" ca="1" si="70"/>
        <v/>
      </c>
      <c r="J417" s="817" t="str">
        <f t="shared" ca="1" si="71"/>
        <v/>
      </c>
      <c r="K417" s="815" t="str">
        <f t="shared" ca="1" si="72"/>
        <v/>
      </c>
      <c r="L417" s="818">
        <f ca="1">IFERROR(CHOOSE(E417,'Outcome Indicators - Section C '!$K$7,'Outcome Indicators - Section C '!$O$7,'Outcome Indicators - Section C '!$S$7,'Outcome Indicators - Section C '!$W$7),"")</f>
        <v>2023</v>
      </c>
      <c r="M417" s="829" t="str">
        <f t="shared" ca="1" si="73"/>
        <v/>
      </c>
      <c r="N417" s="818" t="str">
        <f t="shared" ca="1" si="74"/>
        <v/>
      </c>
      <c r="O417" s="812"/>
      <c r="P417" s="812">
        <f t="shared" si="68"/>
        <v>0</v>
      </c>
      <c r="Q417" s="818"/>
    </row>
    <row r="418" spans="1:17" x14ac:dyDescent="0.35">
      <c r="A418" s="812" t="b">
        <f t="shared" ca="1" si="69"/>
        <v>0</v>
      </c>
      <c r="B418" s="826">
        <f t="shared" si="65"/>
        <v>69</v>
      </c>
      <c r="C418" s="832" t="str">
        <f ca="1">IF(COUNTA(D$257:D417)=1,"",OFFSET(B416,-COUNTA(D$257:D417)+3,1))</f>
        <v>a1W3p000008kmFdEAI</v>
      </c>
      <c r="D418" s="812"/>
      <c r="E418" s="812">
        <f t="shared" ca="1" si="66"/>
        <v>3</v>
      </c>
      <c r="F418" s="831">
        <f ca="1">IF(COUNTA(D$257:D417)=1,"",OFFSET(F416,-COUNTA(D$257:D417)+3,0))</f>
        <v>12</v>
      </c>
      <c r="G418" s="812"/>
      <c r="H418" s="812">
        <f t="shared" ca="1" si="67"/>
        <v>31</v>
      </c>
      <c r="I418" s="827" t="str">
        <f t="shared" ca="1" si="70"/>
        <v/>
      </c>
      <c r="J418" s="817" t="str">
        <f t="shared" ca="1" si="71"/>
        <v/>
      </c>
      <c r="K418" s="815" t="str">
        <f t="shared" ca="1" si="72"/>
        <v/>
      </c>
      <c r="L418" s="818">
        <f ca="1">IFERROR(CHOOSE(E418,'Outcome Indicators - Section C '!$K$7,'Outcome Indicators - Section C '!$O$7,'Outcome Indicators - Section C '!$S$7,'Outcome Indicators - Section C '!$W$7),"")</f>
        <v>2024</v>
      </c>
      <c r="M418" s="829" t="str">
        <f t="shared" ca="1" si="73"/>
        <v/>
      </c>
      <c r="N418" s="818" t="str">
        <f t="shared" ca="1" si="74"/>
        <v/>
      </c>
      <c r="O418" s="812"/>
      <c r="P418" s="812">
        <f t="shared" si="68"/>
        <v>0</v>
      </c>
      <c r="Q418" s="818"/>
    </row>
    <row r="419" spans="1:17" x14ac:dyDescent="0.35">
      <c r="A419" s="812" t="b">
        <f t="shared" ca="1" si="69"/>
        <v>0</v>
      </c>
      <c r="B419" s="826">
        <f t="shared" si="65"/>
        <v>70</v>
      </c>
      <c r="C419" s="832" t="str">
        <f ca="1">IF(COUNTA(D$257:D418)=1,"",OFFSET(B417,-COUNTA(D$257:D418)+3,1))</f>
        <v>a1W3p000008kmFsEAI</v>
      </c>
      <c r="D419" s="812"/>
      <c r="E419" s="812">
        <f t="shared" ca="1" si="66"/>
        <v>4</v>
      </c>
      <c r="F419" s="831">
        <f ca="1">IF(COUNTA(D$257:D418)=1,"",OFFSET(F417,-COUNTA(D$257:D418)+3,0))</f>
        <v>12</v>
      </c>
      <c r="G419" s="812"/>
      <c r="H419" s="812">
        <f t="shared" ca="1" si="67"/>
        <v>31</v>
      </c>
      <c r="I419" s="827" t="str">
        <f t="shared" ca="1" si="70"/>
        <v/>
      </c>
      <c r="J419" s="817" t="str">
        <f t="shared" ca="1" si="71"/>
        <v/>
      </c>
      <c r="K419" s="815" t="str">
        <f t="shared" ca="1" si="72"/>
        <v/>
      </c>
      <c r="L419" s="818" t="str">
        <f ca="1">IFERROR(CHOOSE(E419,'Outcome Indicators - Section C '!$K$7,'Outcome Indicators - Section C '!$O$7,'Outcome Indicators - Section C '!$S$7,'Outcome Indicators - Section C '!$W$7),"")</f>
        <v/>
      </c>
      <c r="M419" s="829" t="str">
        <f t="shared" ca="1" si="73"/>
        <v/>
      </c>
      <c r="N419" s="818" t="str">
        <f t="shared" ca="1" si="74"/>
        <v/>
      </c>
      <c r="O419" s="812"/>
      <c r="P419" s="812">
        <f t="shared" si="68"/>
        <v>0</v>
      </c>
      <c r="Q419" s="818"/>
    </row>
    <row r="420" spans="1:17" x14ac:dyDescent="0.35">
      <c r="A420" s="812" t="b">
        <f t="shared" ca="1" si="69"/>
        <v>0</v>
      </c>
      <c r="B420" s="826">
        <f t="shared" si="65"/>
        <v>71</v>
      </c>
      <c r="C420" s="832" t="str">
        <f ca="1">IF(COUNTA(D$257:D419)=1,"",OFFSET(B418,-COUNTA(D$257:D419)+3,1))</f>
        <v>a1W3p000008kmG7EAI</v>
      </c>
      <c r="D420" s="812"/>
      <c r="E420" s="812">
        <f t="shared" ca="1" si="66"/>
        <v>5</v>
      </c>
      <c r="F420" s="831">
        <f ca="1">IF(COUNTA(D$257:D419)=1,"",OFFSET(F418,-COUNTA(D$257:D419)+3,0))</f>
        <v>12</v>
      </c>
      <c r="G420" s="812"/>
      <c r="H420" s="812">
        <f t="shared" ca="1" si="67"/>
        <v>31</v>
      </c>
      <c r="I420" s="827" t="str">
        <f t="shared" ca="1" si="70"/>
        <v/>
      </c>
      <c r="J420" s="817" t="str">
        <f t="shared" ca="1" si="71"/>
        <v/>
      </c>
      <c r="K420" s="815" t="str">
        <f t="shared" ca="1" si="72"/>
        <v/>
      </c>
      <c r="L420" s="818" t="str">
        <f ca="1">IFERROR(CHOOSE(E420,'Outcome Indicators - Section C '!$K$7,'Outcome Indicators - Section C '!$O$7,'Outcome Indicators - Section C '!$S$7,'Outcome Indicators - Section C '!$W$7),"")</f>
        <v/>
      </c>
      <c r="M420" s="829" t="str">
        <f t="shared" ca="1" si="73"/>
        <v/>
      </c>
      <c r="N420" s="818" t="str">
        <f t="shared" ca="1" si="74"/>
        <v/>
      </c>
      <c r="O420" s="812"/>
      <c r="P420" s="812">
        <f t="shared" si="68"/>
        <v>0</v>
      </c>
      <c r="Q420" s="818"/>
    </row>
    <row r="421" spans="1:17" x14ac:dyDescent="0.35">
      <c r="A421" s="812" t="b">
        <f t="shared" ca="1" si="69"/>
        <v>0</v>
      </c>
      <c r="B421" s="826">
        <f t="shared" si="65"/>
        <v>72</v>
      </c>
      <c r="C421" s="832" t="str">
        <f ca="1">IF(COUNTA(D$257:D420)=1,"",OFFSET(B419,-COUNTA(D$257:D420)+3,1))</f>
        <v>a1W3p000008kmGMEAY</v>
      </c>
      <c r="D421" s="812"/>
      <c r="E421" s="812">
        <f t="shared" ca="1" si="66"/>
        <v>6</v>
      </c>
      <c r="F421" s="831">
        <f ca="1">IF(COUNTA(D$257:D420)=1,"",OFFSET(F419,-COUNTA(D$257:D420)+3,0))</f>
        <v>12</v>
      </c>
      <c r="G421" s="812"/>
      <c r="H421" s="812">
        <f t="shared" ca="1" si="67"/>
        <v>31</v>
      </c>
      <c r="I421" s="827" t="str">
        <f t="shared" ca="1" si="70"/>
        <v/>
      </c>
      <c r="J421" s="817" t="str">
        <f t="shared" ca="1" si="71"/>
        <v/>
      </c>
      <c r="K421" s="815" t="str">
        <f t="shared" ca="1" si="72"/>
        <v/>
      </c>
      <c r="L421" s="818" t="str">
        <f ca="1">IFERROR(CHOOSE(E421,'Outcome Indicators - Section C '!$K$7,'Outcome Indicators - Section C '!$O$7,'Outcome Indicators - Section C '!$S$7,'Outcome Indicators - Section C '!$W$7),"")</f>
        <v/>
      </c>
      <c r="M421" s="829" t="str">
        <f t="shared" ca="1" si="73"/>
        <v/>
      </c>
      <c r="N421" s="818" t="str">
        <f t="shared" ca="1" si="74"/>
        <v/>
      </c>
      <c r="O421" s="812"/>
      <c r="P421" s="812">
        <f t="shared" si="68"/>
        <v>0</v>
      </c>
      <c r="Q421" s="818"/>
    </row>
    <row r="422" spans="1:17" x14ac:dyDescent="0.35">
      <c r="A422" s="812" t="b">
        <f t="shared" ca="1" si="69"/>
        <v>0</v>
      </c>
      <c r="B422" s="826">
        <f t="shared" si="65"/>
        <v>73</v>
      </c>
      <c r="C422" s="832" t="str">
        <f ca="1">IF(COUNTA(D$257:D421)=1,"",OFFSET(B420,-COUNTA(D$257:D421)+3,1))</f>
        <v>a1W3p000008kmFAEAY</v>
      </c>
      <c r="D422" s="812"/>
      <c r="E422" s="812">
        <f t="shared" ca="1" si="66"/>
        <v>1</v>
      </c>
      <c r="F422" s="831">
        <f ca="1">IF(COUNTA(D$257:D421)=1,"",OFFSET(F420,-COUNTA(D$257:D421)+3,0))</f>
        <v>13</v>
      </c>
      <c r="G422" s="812"/>
      <c r="H422" s="812">
        <f t="shared" ca="1" si="67"/>
        <v>33</v>
      </c>
      <c r="I422" s="827" t="str">
        <f t="shared" ca="1" si="70"/>
        <v/>
      </c>
      <c r="J422" s="817" t="str">
        <f t="shared" ca="1" si="71"/>
        <v/>
      </c>
      <c r="K422" s="815" t="str">
        <f t="shared" ca="1" si="72"/>
        <v/>
      </c>
      <c r="L422" s="818">
        <f ca="1">IFERROR(CHOOSE(E422,'Outcome Indicators - Section C '!$K$7,'Outcome Indicators - Section C '!$O$7,'Outcome Indicators - Section C '!$S$7,'Outcome Indicators - Section C '!$W$7),"")</f>
        <v>2022</v>
      </c>
      <c r="M422" s="829" t="str">
        <f t="shared" ca="1" si="73"/>
        <v/>
      </c>
      <c r="N422" s="818" t="str">
        <f t="shared" ca="1" si="74"/>
        <v/>
      </c>
      <c r="O422" s="812"/>
      <c r="P422" s="812">
        <f t="shared" si="68"/>
        <v>0</v>
      </c>
      <c r="Q422" s="818"/>
    </row>
    <row r="423" spans="1:17" x14ac:dyDescent="0.35">
      <c r="A423" s="812" t="b">
        <f t="shared" ca="1" si="69"/>
        <v>0</v>
      </c>
      <c r="B423" s="826">
        <f t="shared" si="65"/>
        <v>74</v>
      </c>
      <c r="C423" s="832" t="str">
        <f ca="1">IF(COUNTA(D$257:D422)=1,"",OFFSET(B421,-COUNTA(D$257:D422)+3,1))</f>
        <v>a1W3p000008kmFPEAY</v>
      </c>
      <c r="D423" s="812"/>
      <c r="E423" s="812">
        <f t="shared" ca="1" si="66"/>
        <v>2</v>
      </c>
      <c r="F423" s="831">
        <f ca="1">IF(COUNTA(D$257:D422)=1,"",OFFSET(F421,-COUNTA(D$257:D422)+3,0))</f>
        <v>13</v>
      </c>
      <c r="G423" s="812"/>
      <c r="H423" s="812">
        <f t="shared" ca="1" si="67"/>
        <v>33</v>
      </c>
      <c r="I423" s="827" t="str">
        <f t="shared" ca="1" si="70"/>
        <v/>
      </c>
      <c r="J423" s="817" t="str">
        <f t="shared" ca="1" si="71"/>
        <v/>
      </c>
      <c r="K423" s="815" t="str">
        <f t="shared" ca="1" si="72"/>
        <v/>
      </c>
      <c r="L423" s="818">
        <f ca="1">IFERROR(CHOOSE(E423,'Outcome Indicators - Section C '!$K$7,'Outcome Indicators - Section C '!$O$7,'Outcome Indicators - Section C '!$S$7,'Outcome Indicators - Section C '!$W$7),"")</f>
        <v>2023</v>
      </c>
      <c r="M423" s="829" t="str">
        <f t="shared" ca="1" si="73"/>
        <v/>
      </c>
      <c r="N423" s="818" t="str">
        <f t="shared" ca="1" si="74"/>
        <v/>
      </c>
      <c r="O423" s="812"/>
      <c r="P423" s="812">
        <f t="shared" si="68"/>
        <v>0</v>
      </c>
      <c r="Q423" s="818"/>
    </row>
    <row r="424" spans="1:17" x14ac:dyDescent="0.35">
      <c r="A424" s="812" t="b">
        <f t="shared" ca="1" si="69"/>
        <v>0</v>
      </c>
      <c r="B424" s="826">
        <f t="shared" si="65"/>
        <v>75</v>
      </c>
      <c r="C424" s="832" t="str">
        <f ca="1">IF(COUNTA(D$257:D423)=1,"",OFFSET(B422,-COUNTA(D$257:D423)+3,1))</f>
        <v>a1W3p000008kmFeEAI</v>
      </c>
      <c r="D424" s="812"/>
      <c r="E424" s="812">
        <f t="shared" ca="1" si="66"/>
        <v>3</v>
      </c>
      <c r="F424" s="831">
        <f ca="1">IF(COUNTA(D$257:D423)=1,"",OFFSET(F422,-COUNTA(D$257:D423)+3,0))</f>
        <v>13</v>
      </c>
      <c r="G424" s="812"/>
      <c r="H424" s="812">
        <f t="shared" ca="1" si="67"/>
        <v>33</v>
      </c>
      <c r="I424" s="827" t="str">
        <f t="shared" ca="1" si="70"/>
        <v/>
      </c>
      <c r="J424" s="817" t="str">
        <f t="shared" ca="1" si="71"/>
        <v/>
      </c>
      <c r="K424" s="815" t="str">
        <f t="shared" ca="1" si="72"/>
        <v/>
      </c>
      <c r="L424" s="818">
        <f ca="1">IFERROR(CHOOSE(E424,'Outcome Indicators - Section C '!$K$7,'Outcome Indicators - Section C '!$O$7,'Outcome Indicators - Section C '!$S$7,'Outcome Indicators - Section C '!$W$7),"")</f>
        <v>2024</v>
      </c>
      <c r="M424" s="829" t="str">
        <f t="shared" ca="1" si="73"/>
        <v/>
      </c>
      <c r="N424" s="818" t="str">
        <f t="shared" ca="1" si="74"/>
        <v/>
      </c>
      <c r="O424" s="812"/>
      <c r="P424" s="812">
        <f t="shared" si="68"/>
        <v>0</v>
      </c>
      <c r="Q424" s="818"/>
    </row>
    <row r="425" spans="1:17" x14ac:dyDescent="0.35">
      <c r="A425" s="812" t="b">
        <f t="shared" ca="1" si="69"/>
        <v>0</v>
      </c>
      <c r="B425" s="826">
        <f t="shared" si="65"/>
        <v>76</v>
      </c>
      <c r="C425" s="832" t="str">
        <f ca="1">IF(COUNTA(D$257:D424)=1,"",OFFSET(B423,-COUNTA(D$257:D424)+3,1))</f>
        <v>a1W3p000008kmFtEAI</v>
      </c>
      <c r="D425" s="812"/>
      <c r="E425" s="812">
        <f t="shared" ca="1" si="66"/>
        <v>4</v>
      </c>
      <c r="F425" s="831">
        <f ca="1">IF(COUNTA(D$257:D424)=1,"",OFFSET(F423,-COUNTA(D$257:D424)+3,0))</f>
        <v>13</v>
      </c>
      <c r="G425" s="812"/>
      <c r="H425" s="812">
        <f t="shared" ca="1" si="67"/>
        <v>33</v>
      </c>
      <c r="I425" s="827" t="str">
        <f t="shared" ca="1" si="70"/>
        <v/>
      </c>
      <c r="J425" s="817" t="str">
        <f t="shared" ca="1" si="71"/>
        <v/>
      </c>
      <c r="K425" s="815" t="str">
        <f t="shared" ca="1" si="72"/>
        <v/>
      </c>
      <c r="L425" s="818" t="str">
        <f ca="1">IFERROR(CHOOSE(E425,'Outcome Indicators - Section C '!$K$7,'Outcome Indicators - Section C '!$O$7,'Outcome Indicators - Section C '!$S$7,'Outcome Indicators - Section C '!$W$7),"")</f>
        <v/>
      </c>
      <c r="M425" s="829" t="str">
        <f t="shared" ca="1" si="73"/>
        <v/>
      </c>
      <c r="N425" s="818" t="str">
        <f t="shared" ca="1" si="74"/>
        <v/>
      </c>
      <c r="O425" s="812"/>
      <c r="P425" s="812">
        <f t="shared" si="68"/>
        <v>0</v>
      </c>
      <c r="Q425" s="818"/>
    </row>
    <row r="426" spans="1:17" x14ac:dyDescent="0.35">
      <c r="A426" s="812" t="b">
        <f t="shared" ca="1" si="69"/>
        <v>0</v>
      </c>
      <c r="B426" s="826">
        <f t="shared" si="65"/>
        <v>77</v>
      </c>
      <c r="C426" s="832" t="str">
        <f ca="1">IF(COUNTA(D$257:D425)=1,"",OFFSET(B424,-COUNTA(D$257:D425)+3,1))</f>
        <v>a1W3p000008kmG8EAI</v>
      </c>
      <c r="D426" s="812"/>
      <c r="E426" s="812">
        <f t="shared" ca="1" si="66"/>
        <v>5</v>
      </c>
      <c r="F426" s="831">
        <f ca="1">IF(COUNTA(D$257:D425)=1,"",OFFSET(F424,-COUNTA(D$257:D425)+3,0))</f>
        <v>13</v>
      </c>
      <c r="G426" s="812"/>
      <c r="H426" s="812">
        <f t="shared" ca="1" si="67"/>
        <v>33</v>
      </c>
      <c r="I426" s="827" t="str">
        <f t="shared" ca="1" si="70"/>
        <v/>
      </c>
      <c r="J426" s="817" t="str">
        <f t="shared" ca="1" si="71"/>
        <v/>
      </c>
      <c r="K426" s="815" t="str">
        <f t="shared" ca="1" si="72"/>
        <v/>
      </c>
      <c r="L426" s="818" t="str">
        <f ca="1">IFERROR(CHOOSE(E426,'Outcome Indicators - Section C '!$K$7,'Outcome Indicators - Section C '!$O$7,'Outcome Indicators - Section C '!$S$7,'Outcome Indicators - Section C '!$W$7),"")</f>
        <v/>
      </c>
      <c r="M426" s="829" t="str">
        <f t="shared" ca="1" si="73"/>
        <v/>
      </c>
      <c r="N426" s="818" t="str">
        <f t="shared" ca="1" si="74"/>
        <v/>
      </c>
      <c r="O426" s="812"/>
      <c r="P426" s="812">
        <f t="shared" si="68"/>
        <v>0</v>
      </c>
      <c r="Q426" s="818"/>
    </row>
    <row r="427" spans="1:17" x14ac:dyDescent="0.35">
      <c r="A427" s="812" t="b">
        <f t="shared" ca="1" si="69"/>
        <v>0</v>
      </c>
      <c r="B427" s="826">
        <f t="shared" si="65"/>
        <v>78</v>
      </c>
      <c r="C427" s="832" t="str">
        <f ca="1">IF(COUNTA(D$257:D426)=1,"",OFFSET(B425,-COUNTA(D$257:D426)+3,1))</f>
        <v>a1W3p000008kmGNEAY</v>
      </c>
      <c r="D427" s="812"/>
      <c r="E427" s="812">
        <f t="shared" ca="1" si="66"/>
        <v>6</v>
      </c>
      <c r="F427" s="831">
        <f ca="1">IF(COUNTA(D$257:D426)=1,"",OFFSET(F425,-COUNTA(D$257:D426)+3,0))</f>
        <v>13</v>
      </c>
      <c r="G427" s="812"/>
      <c r="H427" s="812">
        <f t="shared" ca="1" si="67"/>
        <v>33</v>
      </c>
      <c r="I427" s="827" t="str">
        <f t="shared" ca="1" si="70"/>
        <v/>
      </c>
      <c r="J427" s="817" t="str">
        <f t="shared" ca="1" si="71"/>
        <v/>
      </c>
      <c r="K427" s="815" t="str">
        <f t="shared" ca="1" si="72"/>
        <v/>
      </c>
      <c r="L427" s="818" t="str">
        <f ca="1">IFERROR(CHOOSE(E427,'Outcome Indicators - Section C '!$K$7,'Outcome Indicators - Section C '!$O$7,'Outcome Indicators - Section C '!$S$7,'Outcome Indicators - Section C '!$W$7),"")</f>
        <v/>
      </c>
      <c r="M427" s="829" t="str">
        <f t="shared" ca="1" si="73"/>
        <v/>
      </c>
      <c r="N427" s="818" t="str">
        <f t="shared" ca="1" si="74"/>
        <v/>
      </c>
      <c r="O427" s="812"/>
      <c r="P427" s="812">
        <f t="shared" si="68"/>
        <v>0</v>
      </c>
      <c r="Q427" s="818"/>
    </row>
    <row r="428" spans="1:17" x14ac:dyDescent="0.35">
      <c r="A428" s="812" t="b">
        <f t="shared" ca="1" si="69"/>
        <v>0</v>
      </c>
      <c r="B428" s="826">
        <f t="shared" si="65"/>
        <v>79</v>
      </c>
      <c r="C428" s="832" t="str">
        <f ca="1">IF(COUNTA(D$257:D427)=1,"",OFFSET(B426,-COUNTA(D$257:D427)+3,1))</f>
        <v>a1W3p000008kmFBEAY</v>
      </c>
      <c r="D428" s="812"/>
      <c r="E428" s="812">
        <f t="shared" ca="1" si="66"/>
        <v>1</v>
      </c>
      <c r="F428" s="831">
        <f ca="1">IF(COUNTA(D$257:D427)=1,"",OFFSET(F426,-COUNTA(D$257:D427)+3,0))</f>
        <v>14</v>
      </c>
      <c r="G428" s="812"/>
      <c r="H428" s="812">
        <f t="shared" ca="1" si="67"/>
        <v>35</v>
      </c>
      <c r="I428" s="827" t="str">
        <f t="shared" ca="1" si="70"/>
        <v/>
      </c>
      <c r="J428" s="817" t="str">
        <f t="shared" ca="1" si="71"/>
        <v/>
      </c>
      <c r="K428" s="815" t="str">
        <f t="shared" ca="1" si="72"/>
        <v/>
      </c>
      <c r="L428" s="818">
        <f ca="1">IFERROR(CHOOSE(E428,'Outcome Indicators - Section C '!$K$7,'Outcome Indicators - Section C '!$O$7,'Outcome Indicators - Section C '!$S$7,'Outcome Indicators - Section C '!$W$7),"")</f>
        <v>2022</v>
      </c>
      <c r="M428" s="829" t="str">
        <f t="shared" ca="1" si="73"/>
        <v/>
      </c>
      <c r="N428" s="818" t="str">
        <f t="shared" ca="1" si="74"/>
        <v/>
      </c>
      <c r="O428" s="812"/>
      <c r="P428" s="812">
        <f t="shared" si="68"/>
        <v>0</v>
      </c>
      <c r="Q428" s="818"/>
    </row>
    <row r="429" spans="1:17" x14ac:dyDescent="0.35">
      <c r="A429" s="812" t="b">
        <f t="shared" ca="1" si="69"/>
        <v>0</v>
      </c>
      <c r="B429" s="826">
        <f t="shared" si="65"/>
        <v>80</v>
      </c>
      <c r="C429" s="832" t="str">
        <f ca="1">IF(COUNTA(D$257:D428)=1,"",OFFSET(B427,-COUNTA(D$257:D428)+3,1))</f>
        <v>a1W3p000008kmFQEAY</v>
      </c>
      <c r="D429" s="812"/>
      <c r="E429" s="812">
        <f t="shared" ca="1" si="66"/>
        <v>2</v>
      </c>
      <c r="F429" s="831">
        <f ca="1">IF(COUNTA(D$257:D428)=1,"",OFFSET(F427,-COUNTA(D$257:D428)+3,0))</f>
        <v>14</v>
      </c>
      <c r="G429" s="812"/>
      <c r="H429" s="812">
        <f t="shared" ca="1" si="67"/>
        <v>35</v>
      </c>
      <c r="I429" s="827" t="str">
        <f t="shared" ca="1" si="70"/>
        <v/>
      </c>
      <c r="J429" s="817" t="str">
        <f t="shared" ca="1" si="71"/>
        <v/>
      </c>
      <c r="K429" s="815" t="str">
        <f t="shared" ca="1" si="72"/>
        <v/>
      </c>
      <c r="L429" s="818">
        <f ca="1">IFERROR(CHOOSE(E429,'Outcome Indicators - Section C '!$K$7,'Outcome Indicators - Section C '!$O$7,'Outcome Indicators - Section C '!$S$7,'Outcome Indicators - Section C '!$W$7),"")</f>
        <v>2023</v>
      </c>
      <c r="M429" s="829" t="str">
        <f t="shared" ca="1" si="73"/>
        <v/>
      </c>
      <c r="N429" s="818" t="str">
        <f t="shared" ca="1" si="74"/>
        <v/>
      </c>
      <c r="O429" s="812"/>
      <c r="P429" s="812">
        <f t="shared" si="68"/>
        <v>0</v>
      </c>
      <c r="Q429" s="818"/>
    </row>
    <row r="430" spans="1:17" x14ac:dyDescent="0.35">
      <c r="A430" s="812" t="b">
        <f t="shared" ca="1" si="69"/>
        <v>0</v>
      </c>
      <c r="B430" s="826">
        <f t="shared" si="65"/>
        <v>81</v>
      </c>
      <c r="C430" s="832" t="str">
        <f ca="1">IF(COUNTA(D$257:D429)=1,"",OFFSET(B428,-COUNTA(D$257:D429)+3,1))</f>
        <v>a1W3p000008kmFfEAI</v>
      </c>
      <c r="D430" s="812"/>
      <c r="E430" s="812">
        <f t="shared" ca="1" si="66"/>
        <v>3</v>
      </c>
      <c r="F430" s="831">
        <f ca="1">IF(COUNTA(D$257:D429)=1,"",OFFSET(F428,-COUNTA(D$257:D429)+3,0))</f>
        <v>14</v>
      </c>
      <c r="G430" s="812"/>
      <c r="H430" s="812">
        <f t="shared" ca="1" si="67"/>
        <v>35</v>
      </c>
      <c r="I430" s="827" t="str">
        <f t="shared" ca="1" si="70"/>
        <v/>
      </c>
      <c r="J430" s="817" t="str">
        <f t="shared" ca="1" si="71"/>
        <v/>
      </c>
      <c r="K430" s="815" t="str">
        <f t="shared" ca="1" si="72"/>
        <v/>
      </c>
      <c r="L430" s="818">
        <f ca="1">IFERROR(CHOOSE(E430,'Outcome Indicators - Section C '!$K$7,'Outcome Indicators - Section C '!$O$7,'Outcome Indicators - Section C '!$S$7,'Outcome Indicators - Section C '!$W$7),"")</f>
        <v>2024</v>
      </c>
      <c r="M430" s="829" t="str">
        <f t="shared" ca="1" si="73"/>
        <v/>
      </c>
      <c r="N430" s="818" t="str">
        <f t="shared" ca="1" si="74"/>
        <v/>
      </c>
      <c r="O430" s="812"/>
      <c r="P430" s="812">
        <f t="shared" si="68"/>
        <v>0</v>
      </c>
      <c r="Q430" s="818"/>
    </row>
    <row r="431" spans="1:17" x14ac:dyDescent="0.35">
      <c r="A431" s="812" t="b">
        <f t="shared" ca="1" si="69"/>
        <v>0</v>
      </c>
      <c r="B431" s="826">
        <f t="shared" si="65"/>
        <v>82</v>
      </c>
      <c r="C431" s="832" t="str">
        <f ca="1">IF(COUNTA(D$257:D430)=1,"",OFFSET(B429,-COUNTA(D$257:D430)+3,1))</f>
        <v>a1W3p000008kmFuEAI</v>
      </c>
      <c r="D431" s="812"/>
      <c r="E431" s="812">
        <f t="shared" ca="1" si="66"/>
        <v>4</v>
      </c>
      <c r="F431" s="831">
        <f ca="1">IF(COUNTA(D$257:D430)=1,"",OFFSET(F429,-COUNTA(D$257:D430)+3,0))</f>
        <v>14</v>
      </c>
      <c r="G431" s="812"/>
      <c r="H431" s="812">
        <f t="shared" ca="1" si="67"/>
        <v>35</v>
      </c>
      <c r="I431" s="827" t="str">
        <f t="shared" ca="1" si="70"/>
        <v/>
      </c>
      <c r="J431" s="817" t="str">
        <f t="shared" ca="1" si="71"/>
        <v/>
      </c>
      <c r="K431" s="815" t="str">
        <f t="shared" ca="1" si="72"/>
        <v/>
      </c>
      <c r="L431" s="818" t="str">
        <f ca="1">IFERROR(CHOOSE(E431,'Outcome Indicators - Section C '!$K$7,'Outcome Indicators - Section C '!$O$7,'Outcome Indicators - Section C '!$S$7,'Outcome Indicators - Section C '!$W$7),"")</f>
        <v/>
      </c>
      <c r="M431" s="829" t="str">
        <f t="shared" ca="1" si="73"/>
        <v/>
      </c>
      <c r="N431" s="818" t="str">
        <f t="shared" ca="1" si="74"/>
        <v/>
      </c>
      <c r="O431" s="812"/>
      <c r="P431" s="812">
        <f t="shared" si="68"/>
        <v>0</v>
      </c>
      <c r="Q431" s="818"/>
    </row>
    <row r="432" spans="1:17" x14ac:dyDescent="0.35">
      <c r="A432" s="812" t="b">
        <f t="shared" ca="1" si="69"/>
        <v>0</v>
      </c>
      <c r="B432" s="826">
        <f t="shared" si="65"/>
        <v>83</v>
      </c>
      <c r="C432" s="832" t="str">
        <f ca="1">IF(COUNTA(D$257:D431)=1,"",OFFSET(B430,-COUNTA(D$257:D431)+3,1))</f>
        <v>a1W3p000008kmG9EAI</v>
      </c>
      <c r="D432" s="812"/>
      <c r="E432" s="812">
        <f t="shared" ca="1" si="66"/>
        <v>5</v>
      </c>
      <c r="F432" s="831">
        <f ca="1">IF(COUNTA(D$257:D431)=1,"",OFFSET(F430,-COUNTA(D$257:D431)+3,0))</f>
        <v>14</v>
      </c>
      <c r="G432" s="812"/>
      <c r="H432" s="812">
        <f t="shared" ca="1" si="67"/>
        <v>35</v>
      </c>
      <c r="I432" s="827" t="str">
        <f t="shared" ca="1" si="70"/>
        <v/>
      </c>
      <c r="J432" s="817" t="str">
        <f t="shared" ca="1" si="71"/>
        <v/>
      </c>
      <c r="K432" s="815" t="str">
        <f t="shared" ca="1" si="72"/>
        <v/>
      </c>
      <c r="L432" s="818" t="str">
        <f ca="1">IFERROR(CHOOSE(E432,'Outcome Indicators - Section C '!$K$7,'Outcome Indicators - Section C '!$O$7,'Outcome Indicators - Section C '!$S$7,'Outcome Indicators - Section C '!$W$7),"")</f>
        <v/>
      </c>
      <c r="M432" s="829" t="str">
        <f t="shared" ca="1" si="73"/>
        <v/>
      </c>
      <c r="N432" s="818" t="str">
        <f t="shared" ca="1" si="74"/>
        <v/>
      </c>
      <c r="O432" s="812"/>
      <c r="P432" s="812">
        <f t="shared" si="68"/>
        <v>0</v>
      </c>
      <c r="Q432" s="818"/>
    </row>
    <row r="433" spans="1:33" x14ac:dyDescent="0.35">
      <c r="A433" s="812" t="b">
        <f t="shared" ca="1" si="69"/>
        <v>0</v>
      </c>
      <c r="B433" s="826">
        <f t="shared" si="65"/>
        <v>84</v>
      </c>
      <c r="C433" s="832" t="str">
        <f ca="1">IF(COUNTA(D$257:D432)=1,"",OFFSET(B431,-COUNTA(D$257:D432)+3,1))</f>
        <v>a1W3p000008kmGOEAY</v>
      </c>
      <c r="D433" s="812"/>
      <c r="E433" s="812">
        <f t="shared" ca="1" si="66"/>
        <v>6</v>
      </c>
      <c r="F433" s="831">
        <f ca="1">IF(COUNTA(D$257:D432)=1,"",OFFSET(F431,-COUNTA(D$257:D432)+3,0))</f>
        <v>14</v>
      </c>
      <c r="G433" s="812"/>
      <c r="H433" s="812">
        <f t="shared" ca="1" si="67"/>
        <v>35</v>
      </c>
      <c r="I433" s="827" t="str">
        <f t="shared" ca="1" si="70"/>
        <v/>
      </c>
      <c r="J433" s="817" t="str">
        <f t="shared" ca="1" si="71"/>
        <v/>
      </c>
      <c r="K433" s="815" t="str">
        <f t="shared" ca="1" si="72"/>
        <v/>
      </c>
      <c r="L433" s="818" t="str">
        <f ca="1">IFERROR(CHOOSE(E433,'Outcome Indicators - Section C '!$K$7,'Outcome Indicators - Section C '!$O$7,'Outcome Indicators - Section C '!$S$7,'Outcome Indicators - Section C '!$W$7),"")</f>
        <v/>
      </c>
      <c r="M433" s="829" t="str">
        <f t="shared" ca="1" si="73"/>
        <v/>
      </c>
      <c r="N433" s="818" t="str">
        <f t="shared" ca="1" si="74"/>
        <v/>
      </c>
      <c r="O433" s="812"/>
      <c r="P433" s="812">
        <f t="shared" si="68"/>
        <v>0</v>
      </c>
      <c r="Q433" s="818"/>
    </row>
    <row r="434" spans="1:33" x14ac:dyDescent="0.35">
      <c r="A434" s="812" t="b">
        <f t="shared" ca="1" si="69"/>
        <v>0</v>
      </c>
      <c r="B434" s="826">
        <f t="shared" si="65"/>
        <v>85</v>
      </c>
      <c r="C434" s="832" t="str">
        <f ca="1">IF(COUNTA(D$257:D433)=1,"",OFFSET(B432,-COUNTA(D$257:D433)+3,1))</f>
        <v>a1W3p000008kmFCEAY</v>
      </c>
      <c r="D434" s="812"/>
      <c r="E434" s="812">
        <f t="shared" ca="1" si="66"/>
        <v>1</v>
      </c>
      <c r="F434" s="831">
        <f ca="1">IF(COUNTA(D$257:D433)=1,"",OFFSET(F432,-COUNTA(D$257:D433)+3,0))</f>
        <v>15</v>
      </c>
      <c r="G434" s="812"/>
      <c r="H434" s="812">
        <f t="shared" ca="1" si="67"/>
        <v>37</v>
      </c>
      <c r="I434" s="827" t="str">
        <f t="shared" ca="1" si="70"/>
        <v/>
      </c>
      <c r="J434" s="817" t="str">
        <f t="shared" ca="1" si="71"/>
        <v/>
      </c>
      <c r="K434" s="815" t="str">
        <f t="shared" ca="1" si="72"/>
        <v/>
      </c>
      <c r="L434" s="818">
        <f ca="1">IFERROR(CHOOSE(E434,'Outcome Indicators - Section C '!$K$7,'Outcome Indicators - Section C '!$O$7,'Outcome Indicators - Section C '!$S$7,'Outcome Indicators - Section C '!$W$7),"")</f>
        <v>2022</v>
      </c>
      <c r="M434" s="829" t="str">
        <f t="shared" ca="1" si="73"/>
        <v/>
      </c>
      <c r="N434" s="818" t="str">
        <f t="shared" ca="1" si="74"/>
        <v/>
      </c>
      <c r="O434" s="812"/>
      <c r="P434" s="812">
        <f t="shared" si="68"/>
        <v>0</v>
      </c>
      <c r="Q434" s="818"/>
    </row>
    <row r="435" spans="1:33" x14ac:dyDescent="0.35">
      <c r="A435" s="812" t="b">
        <f t="shared" ca="1" si="69"/>
        <v>0</v>
      </c>
      <c r="B435" s="826">
        <f t="shared" si="65"/>
        <v>86</v>
      </c>
      <c r="C435" s="832" t="str">
        <f ca="1">IF(COUNTA(D$257:D434)=1,"",OFFSET(B433,-COUNTA(D$257:D434)+3,1))</f>
        <v>a1W3p000008kmFREAY</v>
      </c>
      <c r="D435" s="812"/>
      <c r="E435" s="812">
        <f t="shared" ca="1" si="66"/>
        <v>2</v>
      </c>
      <c r="F435" s="831">
        <f ca="1">IF(COUNTA(D$257:D434)=1,"",OFFSET(F433,-COUNTA(D$257:D434)+3,0))</f>
        <v>15</v>
      </c>
      <c r="G435" s="812"/>
      <c r="H435" s="812">
        <f t="shared" ca="1" si="67"/>
        <v>37</v>
      </c>
      <c r="I435" s="827" t="str">
        <f t="shared" ca="1" si="70"/>
        <v/>
      </c>
      <c r="J435" s="817" t="str">
        <f t="shared" ca="1" si="71"/>
        <v/>
      </c>
      <c r="K435" s="815" t="str">
        <f t="shared" ca="1" si="72"/>
        <v/>
      </c>
      <c r="L435" s="818">
        <f ca="1">IFERROR(CHOOSE(E435,'Outcome Indicators - Section C '!$K$7,'Outcome Indicators - Section C '!$O$7,'Outcome Indicators - Section C '!$S$7,'Outcome Indicators - Section C '!$W$7),"")</f>
        <v>2023</v>
      </c>
      <c r="M435" s="829" t="str">
        <f t="shared" ca="1" si="73"/>
        <v/>
      </c>
      <c r="N435" s="818" t="str">
        <f t="shared" ca="1" si="74"/>
        <v/>
      </c>
      <c r="O435" s="812"/>
      <c r="P435" s="812">
        <f t="shared" si="68"/>
        <v>0</v>
      </c>
      <c r="Q435" s="818"/>
    </row>
    <row r="436" spans="1:33" x14ac:dyDescent="0.35">
      <c r="A436" s="812" t="b">
        <f t="shared" ca="1" si="69"/>
        <v>0</v>
      </c>
      <c r="B436" s="826">
        <f t="shared" si="65"/>
        <v>87</v>
      </c>
      <c r="C436" s="832" t="str">
        <f ca="1">IF(COUNTA(D$257:D435)=1,"",OFFSET(B434,-COUNTA(D$257:D435)+3,1))</f>
        <v>a1W3p000008kmFgEAI</v>
      </c>
      <c r="D436" s="812"/>
      <c r="E436" s="812">
        <f t="shared" ca="1" si="66"/>
        <v>3</v>
      </c>
      <c r="F436" s="831">
        <f ca="1">IF(COUNTA(D$257:D435)=1,"",OFFSET(F434,-COUNTA(D$257:D435)+3,0))</f>
        <v>15</v>
      </c>
      <c r="G436" s="812"/>
      <c r="H436" s="812">
        <f t="shared" ca="1" si="67"/>
        <v>37</v>
      </c>
      <c r="I436" s="827" t="str">
        <f t="shared" ca="1" si="70"/>
        <v/>
      </c>
      <c r="J436" s="817" t="str">
        <f t="shared" ca="1" si="71"/>
        <v/>
      </c>
      <c r="K436" s="815" t="str">
        <f t="shared" ca="1" si="72"/>
        <v/>
      </c>
      <c r="L436" s="818">
        <f ca="1">IFERROR(CHOOSE(E436,'Outcome Indicators - Section C '!$K$7,'Outcome Indicators - Section C '!$O$7,'Outcome Indicators - Section C '!$S$7,'Outcome Indicators - Section C '!$W$7),"")</f>
        <v>2024</v>
      </c>
      <c r="M436" s="829" t="str">
        <f t="shared" ca="1" si="73"/>
        <v/>
      </c>
      <c r="N436" s="818" t="str">
        <f t="shared" ca="1" si="74"/>
        <v/>
      </c>
      <c r="O436" s="812"/>
      <c r="P436" s="812">
        <f t="shared" si="68"/>
        <v>0</v>
      </c>
      <c r="Q436" s="818"/>
    </row>
    <row r="437" spans="1:33" x14ac:dyDescent="0.35">
      <c r="A437" s="812" t="b">
        <f t="shared" ca="1" si="69"/>
        <v>0</v>
      </c>
      <c r="B437" s="826">
        <f t="shared" si="65"/>
        <v>88</v>
      </c>
      <c r="C437" s="832" t="str">
        <f ca="1">IF(COUNTA(D$257:D436)=1,"",OFFSET(B435,-COUNTA(D$257:D436)+3,1))</f>
        <v>a1W3p000008kmFvEAI</v>
      </c>
      <c r="D437" s="812"/>
      <c r="E437" s="812">
        <f t="shared" ca="1" si="66"/>
        <v>4</v>
      </c>
      <c r="F437" s="831">
        <f ca="1">IF(COUNTA(D$257:D436)=1,"",OFFSET(F435,-COUNTA(D$257:D436)+3,0))</f>
        <v>15</v>
      </c>
      <c r="G437" s="812"/>
      <c r="H437" s="812">
        <f t="shared" ca="1" si="67"/>
        <v>37</v>
      </c>
      <c r="I437" s="827" t="str">
        <f t="shared" ca="1" si="70"/>
        <v/>
      </c>
      <c r="J437" s="817" t="str">
        <f t="shared" ca="1" si="71"/>
        <v/>
      </c>
      <c r="K437" s="815" t="str">
        <f t="shared" ca="1" si="72"/>
        <v/>
      </c>
      <c r="L437" s="818" t="str">
        <f ca="1">IFERROR(CHOOSE(E437,'Outcome Indicators - Section C '!$K$7,'Outcome Indicators - Section C '!$O$7,'Outcome Indicators - Section C '!$S$7,'Outcome Indicators - Section C '!$W$7),"")</f>
        <v/>
      </c>
      <c r="M437" s="829" t="str">
        <f t="shared" ca="1" si="73"/>
        <v/>
      </c>
      <c r="N437" s="818" t="str">
        <f t="shared" ca="1" si="74"/>
        <v/>
      </c>
      <c r="O437" s="812"/>
      <c r="P437" s="812">
        <f t="shared" si="68"/>
        <v>0</v>
      </c>
      <c r="Q437" s="818"/>
    </row>
    <row r="438" spans="1:33" x14ac:dyDescent="0.35">
      <c r="A438" s="812" t="b">
        <f t="shared" ca="1" si="69"/>
        <v>0</v>
      </c>
      <c r="B438" s="826">
        <f t="shared" si="65"/>
        <v>89</v>
      </c>
      <c r="C438" s="832" t="str">
        <f ca="1">IF(COUNTA(D$257:D437)=1,"",OFFSET(B436,-COUNTA(D$257:D437)+3,1))</f>
        <v>a1W3p000008kmGAEAY</v>
      </c>
      <c r="D438" s="812"/>
      <c r="E438" s="812">
        <f t="shared" ca="1" si="66"/>
        <v>5</v>
      </c>
      <c r="F438" s="831">
        <f ca="1">IF(COUNTA(D$257:D437)=1,"",OFFSET(F436,-COUNTA(D$257:D437)+3,0))</f>
        <v>15</v>
      </c>
      <c r="G438" s="812"/>
      <c r="H438" s="812">
        <f t="shared" ca="1" si="67"/>
        <v>37</v>
      </c>
      <c r="I438" s="827" t="str">
        <f t="shared" ca="1" si="70"/>
        <v/>
      </c>
      <c r="J438" s="817" t="str">
        <f t="shared" ca="1" si="71"/>
        <v/>
      </c>
      <c r="K438" s="815" t="str">
        <f t="shared" ca="1" si="72"/>
        <v/>
      </c>
      <c r="L438" s="818" t="str">
        <f ca="1">IFERROR(CHOOSE(E438,'Outcome Indicators - Section C '!$K$7,'Outcome Indicators - Section C '!$O$7,'Outcome Indicators - Section C '!$S$7,'Outcome Indicators - Section C '!$W$7),"")</f>
        <v/>
      </c>
      <c r="M438" s="829" t="str">
        <f t="shared" ca="1" si="73"/>
        <v/>
      </c>
      <c r="N438" s="818" t="str">
        <f t="shared" ca="1" si="74"/>
        <v/>
      </c>
      <c r="O438" s="812"/>
      <c r="P438" s="812">
        <f t="shared" si="68"/>
        <v>0</v>
      </c>
      <c r="Q438" s="818"/>
    </row>
    <row r="439" spans="1:33" x14ac:dyDescent="0.35">
      <c r="A439" s="812" t="b">
        <f t="shared" ca="1" si="69"/>
        <v>0</v>
      </c>
      <c r="B439" s="826">
        <f t="shared" si="65"/>
        <v>90</v>
      </c>
      <c r="C439" s="832" t="str">
        <f ca="1">IF(COUNTA(D$257:D438)=1,"",OFFSET(B437,-COUNTA(D$257:D438)+3,1))</f>
        <v>a1W3p000008kmGPEAY</v>
      </c>
      <c r="D439" s="812"/>
      <c r="E439" s="812">
        <f t="shared" ca="1" si="66"/>
        <v>6</v>
      </c>
      <c r="F439" s="831">
        <f ca="1">IF(COUNTA(D$257:D438)=1,"",OFFSET(F437,-COUNTA(D$257:D438)+3,0))</f>
        <v>15</v>
      </c>
      <c r="G439" s="812"/>
      <c r="H439" s="812">
        <f t="shared" ca="1" si="67"/>
        <v>37</v>
      </c>
      <c r="I439" s="827" t="str">
        <f t="shared" ca="1" si="70"/>
        <v/>
      </c>
      <c r="J439" s="817" t="str">
        <f t="shared" ca="1" si="71"/>
        <v/>
      </c>
      <c r="K439" s="815" t="str">
        <f t="shared" ca="1" si="72"/>
        <v/>
      </c>
      <c r="L439" s="818" t="str">
        <f ca="1">IFERROR(CHOOSE(E439,'Outcome Indicators - Section C '!$K$7,'Outcome Indicators - Section C '!$O$7,'Outcome Indicators - Section C '!$S$7,'Outcome Indicators - Section C '!$W$7),"")</f>
        <v/>
      </c>
      <c r="M439" s="829" t="str">
        <f t="shared" ca="1" si="73"/>
        <v/>
      </c>
      <c r="N439" s="818" t="str">
        <f t="shared" ca="1" si="74"/>
        <v/>
      </c>
      <c r="O439" s="812"/>
      <c r="P439" s="812">
        <f t="shared" si="68"/>
        <v>0</v>
      </c>
      <c r="Q439" s="818"/>
    </row>
    <row r="442" spans="1:33" x14ac:dyDescent="0.35">
      <c r="J442" s="811" t="str">
        <f ca="1">IF(ROW()&gt;'Impact Indicator Target Update'!A12,"",INDIRECT("'Impact Indicators - Section B'!A"&amp;'Impact Indicator Target Update'!D12))</f>
        <v/>
      </c>
    </row>
    <row r="443" spans="1:33" x14ac:dyDescent="0.35">
      <c r="A443" s="822" t="s">
        <v>318</v>
      </c>
      <c r="B443" s="811" t="s">
        <v>352</v>
      </c>
      <c r="H443" s="811" t="s">
        <v>963</v>
      </c>
      <c r="J443" s="811" t="str">
        <f ca="1">IF(ROW()&gt;'Impact Indicator Target Update'!A13,"",INDIRECT("'Impact Indicators - Section B'!A"&amp;'Impact Indicator Target Update'!D13))</f>
        <v/>
      </c>
    </row>
    <row r="444" spans="1:33" x14ac:dyDescent="0.35">
      <c r="A444" s="812" t="s">
        <v>46</v>
      </c>
      <c r="B444" s="813">
        <v>5</v>
      </c>
      <c r="C444" s="812" t="s">
        <v>48</v>
      </c>
      <c r="D444" s="812" t="s">
        <v>4</v>
      </c>
      <c r="E444" s="812" t="s">
        <v>3</v>
      </c>
      <c r="F444" s="812" t="s">
        <v>2</v>
      </c>
      <c r="G444" s="812" t="s">
        <v>18</v>
      </c>
      <c r="H444" s="812">
        <v>1</v>
      </c>
      <c r="I444" s="812" t="s">
        <v>327</v>
      </c>
      <c r="J444" s="812" t="s">
        <v>147</v>
      </c>
      <c r="K444" s="812" t="s">
        <v>343</v>
      </c>
      <c r="L444" s="812" t="s">
        <v>146</v>
      </c>
      <c r="M444" s="812" t="s">
        <v>345</v>
      </c>
      <c r="N444" s="812" t="s">
        <v>346</v>
      </c>
      <c r="O444" s="812" t="s">
        <v>39</v>
      </c>
      <c r="P444" s="812" t="s">
        <v>355</v>
      </c>
      <c r="Q444" s="812" t="s">
        <v>356</v>
      </c>
      <c r="R444" s="812" t="s">
        <v>358</v>
      </c>
      <c r="S444" s="812" t="s">
        <v>188</v>
      </c>
      <c r="T444" s="812" t="s">
        <v>471</v>
      </c>
      <c r="U444" s="812" t="s">
        <v>468</v>
      </c>
      <c r="V444" s="812" t="s">
        <v>469</v>
      </c>
      <c r="W444" s="812" t="s">
        <v>954</v>
      </c>
      <c r="X444" s="812" t="s">
        <v>956</v>
      </c>
      <c r="Y444" s="812"/>
      <c r="Z444" s="812"/>
      <c r="AA444" s="812" t="s">
        <v>965</v>
      </c>
      <c r="AB444" s="812" t="s">
        <v>967</v>
      </c>
      <c r="AC444" s="812"/>
      <c r="AD444" s="812" t="s">
        <v>349</v>
      </c>
      <c r="AE444" s="812"/>
      <c r="AF444" s="812" t="s">
        <v>25</v>
      </c>
      <c r="AG444" s="812" t="s">
        <v>60</v>
      </c>
    </row>
    <row r="445" spans="1:33" hidden="1" x14ac:dyDescent="0.35">
      <c r="A445" s="812" t="b">
        <f ca="1">IF(OR(J445&lt;&gt;"",T445&lt;&gt;""),TRUE,FALSE)</f>
        <v>0</v>
      </c>
      <c r="B445" s="813">
        <f>IF(_xlfn.ISFORMULA(I445),B444+2,B444)</f>
        <v>7</v>
      </c>
      <c r="C445" s="812" t="str">
        <f>IFERROR(IF(AND(H445=2,B445=7),"blank",INDEX(C$444:C445,H445,1)),"")</f>
        <v>blank</v>
      </c>
      <c r="D445" s="815" t="str">
        <f ca="1">IFERROR(IF(INDIRECT("'Coverage Indicators - Section D'!G"&amp;$B445)="","",INDIRECT("'Coverage Indicators - Section D'!G"&amp;$B445)*100),"")</f>
        <v/>
      </c>
      <c r="E445" s="827" t="str">
        <f ca="1">IFERROR(IF(INDIRECT("'Coverage Indicators - Section D'!F"&amp;$B445+1)="","",INDIRECT("'Coverage Indicators - Section D'!F"&amp;$B445+1)),"")</f>
        <v>Línea de base #N
Línea de base #D</v>
      </c>
      <c r="F445" s="827" t="str">
        <f ca="1">IFERROR(IF(INDIRECT("'Coverage Indicators - Section D'!F"&amp;$B445)="","",INDIRECT("'Coverage Indicators - Section D'!F"&amp;$B445)),"")</f>
        <v/>
      </c>
      <c r="G445" s="818" t="str">
        <f ca="1">IFERROR(IF(INDIRECT("'Coverage Indicators - Section D'!AO"&amp;$B445)="","",INDIRECT("'Coverage Indicators - Section D'!AO"&amp;$B445)),"")</f>
        <v/>
      </c>
      <c r="H445" s="813">
        <f>IF(_xlfn.ISFORMULA(I445),H444+1,H444)</f>
        <v>2</v>
      </c>
      <c r="I445" s="818" t="str">
        <f ca="1">IFERROR(IF(INDIRECT("'Coverage Indicators - Section D'!AP"&amp;$B445)=0,"",INDIRECT("'Coverage Indicators - Section D'!AP"&amp;$B445)),"")</f>
        <v/>
      </c>
      <c r="J445" s="812" t="str">
        <f ca="1">IFERROR(VLOOKUP(INDIRECT("'Coverage Indicators - Section D'!D"&amp;$B445),'Reference Records'!C1:F119,4,0),"")</f>
        <v/>
      </c>
      <c r="K445" s="812" t="str">
        <f ca="1">IFERROR(VLOOKUP(IF(INDIRECT("'Coverage Indicators - Section D'!B"&amp;$B445)="","--select--",INDIRECT("'Coverage Indicators - Section D'!B"&amp;$B445)),'Overview - Section A'!C$100:D101,2,0),"")</f>
        <v/>
      </c>
      <c r="L445" s="818" t="str">
        <f ca="1">IFERROR(IF(INDIRECT("'Coverage Indicators - Section D'!H"&amp;$B445)=0,"",INDIRECT("'Coverage Indicators - Section D'!H"&amp;$B445)),"")</f>
        <v/>
      </c>
      <c r="M445" s="812" t="str">
        <f ca="1">IFERROR(VLOOKUP(INDIRECT("'Coverage Indicators - Section D'!C"&amp;$B445),'Reference Records'!C$368:F434,3,0),"")</f>
        <v/>
      </c>
      <c r="N445" s="818" t="str">
        <f ca="1">IFERROR(IF(INDIRECT("'Coverage Indicators - Section D'!AN"&amp;$B445)=0,"",INDIRECT("'Coverage Indicators - Section D'!AN"&amp;$B445)),"")</f>
        <v/>
      </c>
      <c r="O445" s="812" t="str">
        <f ca="1">IFERROR(IF(INDIRECT("'Coverage Indicators - Section D'!M"&amp;$B445)=0,"",INDIRECT("'Coverage Indicators - Section D'!M"&amp;$B445)),"")</f>
        <v/>
      </c>
      <c r="P445" s="818" t="str">
        <f ca="1">IFERROR(IF(INDIRECT("'Coverage Indicators - Section D'!M"&amp;$B445+1)=0,"",INDIRECT("'Coverage Indicators - Section D'!M"&amp;$B445+1)),"")</f>
        <v>País / Alcance de las metas</v>
      </c>
      <c r="Q445" s="818" t="str">
        <f ca="1">IFERROR(IF(INDIRECT("'Coverage Indicators - Section D'!N"&amp;$B445)=0,"",INDIRECT("'Coverage Indicators - Section D'!N"&amp;$B445)),"")</f>
        <v/>
      </c>
      <c r="R445" s="812" t="str">
        <f ca="1">IFERROR(IF(INDIRECT("'Coverage Indicators - Section D'!K"&amp;$B445)=0,"FALSE",IF(INDIRECT("'Coverage Indicators - Section D'!K"&amp;$B445)="Yes",TRUE,FALSE)),"")</f>
        <v>FALSE</v>
      </c>
      <c r="S445" s="818" t="str">
        <f ca="1">IFERROR(VLOOKUP(INDIRECT("'Coverage Indicators - Section D'!L"&amp;$B445),'Overview - Section A'!M$29:P40,4,0),IFERROR(IF(VLOOKUP(INDIRECT("'Coverage Indicators - Section D'!L"&amp;$B445),'Overview - Section A'!E$26:I28,5,0)=0,"",VLOOKUP(INDIRECT("'Coverage Indicators - Section D'!L"&amp;$B445),'Overview - Section A'!E$26:I28,5,0)),""))</f>
        <v/>
      </c>
      <c r="T445" s="818" t="str">
        <f ca="1">IFERROR(IF(INDIRECT("'Coverage Indicators - Section D'!E"&amp;$B445)=0,"",INDIRECT("'Coverage Indicators - Section D'!E"&amp;$B445)),"")</f>
        <v/>
      </c>
      <c r="U445" s="818" t="str">
        <f ca="1">IFERROR(IF(INDIRECT("'Coverage Indicators - Section D'!I"&amp;$B445)=0,"",INDIRECT("'Coverage Indicators - Section D'!I"&amp;$B445)),"")</f>
        <v/>
      </c>
      <c r="V445" s="818" t="str">
        <f ca="1">IFERROR(IF(INDIRECT("'Coverage Indicators - Section D'!AM"&amp;$B445)=0,"",INDIRECT("'Coverage Indicators - Section D'!AM"&amp;$B445)),"")</f>
        <v/>
      </c>
      <c r="W445" s="818" t="s">
        <v>953</v>
      </c>
      <c r="X445" s="818" t="s">
        <v>955</v>
      </c>
      <c r="Y445" s="812"/>
      <c r="Z445" s="812"/>
      <c r="AA445" s="818" t="s">
        <v>964</v>
      </c>
      <c r="AB445" s="818" t="s">
        <v>966</v>
      </c>
      <c r="AC445" s="812"/>
      <c r="AD445" s="812" t="s">
        <v>348</v>
      </c>
      <c r="AE445" s="812"/>
      <c r="AF445" s="827" t="s">
        <v>980</v>
      </c>
      <c r="AG445" s="818" t="s">
        <v>981</v>
      </c>
    </row>
    <row r="446" spans="1:33" x14ac:dyDescent="0.35">
      <c r="A446" s="812" t="b">
        <v>0</v>
      </c>
      <c r="B446" s="813">
        <f t="shared" ref="B446:B505" si="75">IF(_xlfn.ISFORMULA(I446),B445+2,B445)</f>
        <v>7</v>
      </c>
      <c r="C446" s="812" t="s">
        <v>6290</v>
      </c>
      <c r="D446" s="815"/>
      <c r="E446" s="827"/>
      <c r="F446" s="827"/>
      <c r="G446" s="818"/>
      <c r="H446" s="813">
        <f t="shared" ref="H446:H505" si="76">IF(_xlfn.ISFORMULA(I446),H445+1,H445)</f>
        <v>2</v>
      </c>
      <c r="I446" s="818"/>
      <c r="J446" s="812"/>
      <c r="K446" s="812" t="s">
        <v>1091</v>
      </c>
      <c r="L446" s="818"/>
      <c r="M446" s="812"/>
      <c r="N446" s="818"/>
      <c r="O446" s="812"/>
      <c r="P446" s="818"/>
      <c r="Q446" s="818"/>
      <c r="R446" s="812" t="b">
        <v>0</v>
      </c>
      <c r="S446" s="818"/>
      <c r="T446" s="818"/>
      <c r="U446" s="818"/>
      <c r="V446" s="818"/>
      <c r="W446" s="818"/>
      <c r="X446" s="818"/>
      <c r="Y446" s="812"/>
      <c r="Z446" s="812"/>
      <c r="AA446" s="818"/>
      <c r="AB446" s="818"/>
      <c r="AC446" s="812"/>
      <c r="AD446" s="812"/>
      <c r="AE446" s="812"/>
      <c r="AF446" s="827">
        <v>1</v>
      </c>
      <c r="AG446" s="818"/>
    </row>
    <row r="447" spans="1:33" x14ac:dyDescent="0.35">
      <c r="A447" s="812" t="b">
        <v>0</v>
      </c>
      <c r="B447" s="813">
        <f t="shared" si="75"/>
        <v>7</v>
      </c>
      <c r="C447" s="812" t="s">
        <v>6291</v>
      </c>
      <c r="D447" s="815"/>
      <c r="E447" s="827"/>
      <c r="F447" s="827"/>
      <c r="G447" s="818"/>
      <c r="H447" s="813">
        <f t="shared" si="76"/>
        <v>2</v>
      </c>
      <c r="I447" s="818"/>
      <c r="J447" s="812"/>
      <c r="K447" s="812" t="s">
        <v>1091</v>
      </c>
      <c r="L447" s="818"/>
      <c r="M447" s="812"/>
      <c r="N447" s="818"/>
      <c r="O447" s="812"/>
      <c r="P447" s="818"/>
      <c r="Q447" s="818"/>
      <c r="R447" s="812" t="b">
        <v>0</v>
      </c>
      <c r="S447" s="818"/>
      <c r="T447" s="818"/>
      <c r="U447" s="818"/>
      <c r="V447" s="818"/>
      <c r="W447" s="818"/>
      <c r="X447" s="818"/>
      <c r="Y447" s="812"/>
      <c r="Z447" s="812"/>
      <c r="AA447" s="818"/>
      <c r="AB447" s="818"/>
      <c r="AC447" s="812"/>
      <c r="AD447" s="812"/>
      <c r="AE447" s="812"/>
      <c r="AF447" s="827">
        <v>2</v>
      </c>
      <c r="AG447" s="818"/>
    </row>
    <row r="448" spans="1:33" x14ac:dyDescent="0.35">
      <c r="A448" s="812" t="b">
        <v>0</v>
      </c>
      <c r="B448" s="813">
        <f t="shared" si="75"/>
        <v>7</v>
      </c>
      <c r="C448" s="812" t="s">
        <v>6292</v>
      </c>
      <c r="D448" s="815"/>
      <c r="E448" s="827"/>
      <c r="F448" s="827"/>
      <c r="G448" s="818"/>
      <c r="H448" s="813">
        <f t="shared" si="76"/>
        <v>2</v>
      </c>
      <c r="I448" s="818"/>
      <c r="J448" s="812"/>
      <c r="K448" s="812" t="s">
        <v>1091</v>
      </c>
      <c r="L448" s="818"/>
      <c r="M448" s="812"/>
      <c r="N448" s="818"/>
      <c r="O448" s="812"/>
      <c r="P448" s="818"/>
      <c r="Q448" s="818"/>
      <c r="R448" s="812" t="b">
        <v>0</v>
      </c>
      <c r="S448" s="818"/>
      <c r="T448" s="818"/>
      <c r="U448" s="818"/>
      <c r="V448" s="818"/>
      <c r="W448" s="818"/>
      <c r="X448" s="818"/>
      <c r="Y448" s="812"/>
      <c r="Z448" s="812"/>
      <c r="AA448" s="818"/>
      <c r="AB448" s="818"/>
      <c r="AC448" s="812"/>
      <c r="AD448" s="812"/>
      <c r="AE448" s="812"/>
      <c r="AF448" s="827">
        <v>3</v>
      </c>
      <c r="AG448" s="818"/>
    </row>
    <row r="449" spans="1:33" x14ac:dyDescent="0.35">
      <c r="A449" s="812" t="b">
        <v>0</v>
      </c>
      <c r="B449" s="813">
        <f t="shared" si="75"/>
        <v>7</v>
      </c>
      <c r="C449" s="812" t="s">
        <v>6293</v>
      </c>
      <c r="D449" s="815"/>
      <c r="E449" s="827"/>
      <c r="F449" s="827"/>
      <c r="G449" s="818"/>
      <c r="H449" s="813">
        <f t="shared" si="76"/>
        <v>2</v>
      </c>
      <c r="I449" s="818"/>
      <c r="J449" s="812"/>
      <c r="K449" s="812" t="s">
        <v>1091</v>
      </c>
      <c r="L449" s="818"/>
      <c r="M449" s="812"/>
      <c r="N449" s="818"/>
      <c r="O449" s="812"/>
      <c r="P449" s="818"/>
      <c r="Q449" s="818"/>
      <c r="R449" s="812" t="b">
        <v>0</v>
      </c>
      <c r="S449" s="818"/>
      <c r="T449" s="818"/>
      <c r="U449" s="818"/>
      <c r="V449" s="818"/>
      <c r="W449" s="818"/>
      <c r="X449" s="818"/>
      <c r="Y449" s="812"/>
      <c r="Z449" s="812"/>
      <c r="AA449" s="818"/>
      <c r="AB449" s="818"/>
      <c r="AC449" s="812"/>
      <c r="AD449" s="812"/>
      <c r="AE449" s="812"/>
      <c r="AF449" s="827">
        <v>4</v>
      </c>
      <c r="AG449" s="818"/>
    </row>
    <row r="450" spans="1:33" x14ac:dyDescent="0.35">
      <c r="A450" s="812" t="b">
        <v>0</v>
      </c>
      <c r="B450" s="813">
        <f t="shared" si="75"/>
        <v>7</v>
      </c>
      <c r="C450" s="812" t="s">
        <v>6294</v>
      </c>
      <c r="D450" s="815"/>
      <c r="E450" s="827"/>
      <c r="F450" s="827"/>
      <c r="G450" s="818"/>
      <c r="H450" s="813">
        <f t="shared" si="76"/>
        <v>2</v>
      </c>
      <c r="I450" s="818"/>
      <c r="J450" s="812"/>
      <c r="K450" s="812" t="s">
        <v>1091</v>
      </c>
      <c r="L450" s="818"/>
      <c r="M450" s="812"/>
      <c r="N450" s="818"/>
      <c r="O450" s="812"/>
      <c r="P450" s="818"/>
      <c r="Q450" s="818"/>
      <c r="R450" s="812" t="b">
        <v>0</v>
      </c>
      <c r="S450" s="818"/>
      <c r="T450" s="818"/>
      <c r="U450" s="818"/>
      <c r="V450" s="818"/>
      <c r="W450" s="818"/>
      <c r="X450" s="818"/>
      <c r="Y450" s="812"/>
      <c r="Z450" s="812"/>
      <c r="AA450" s="818"/>
      <c r="AB450" s="818"/>
      <c r="AC450" s="812"/>
      <c r="AD450" s="812"/>
      <c r="AE450" s="812"/>
      <c r="AF450" s="827">
        <v>5</v>
      </c>
      <c r="AG450" s="818"/>
    </row>
    <row r="451" spans="1:33" x14ac:dyDescent="0.35">
      <c r="A451" s="812" t="b">
        <v>0</v>
      </c>
      <c r="B451" s="813">
        <f t="shared" si="75"/>
        <v>7</v>
      </c>
      <c r="C451" s="812" t="s">
        <v>6295</v>
      </c>
      <c r="D451" s="815"/>
      <c r="E451" s="827"/>
      <c r="F451" s="827"/>
      <c r="G451" s="818"/>
      <c r="H451" s="813">
        <f t="shared" si="76"/>
        <v>2</v>
      </c>
      <c r="I451" s="818"/>
      <c r="J451" s="812"/>
      <c r="K451" s="812" t="s">
        <v>1091</v>
      </c>
      <c r="L451" s="818"/>
      <c r="M451" s="812"/>
      <c r="N451" s="818"/>
      <c r="O451" s="812"/>
      <c r="P451" s="818"/>
      <c r="Q451" s="818"/>
      <c r="R451" s="812" t="b">
        <v>0</v>
      </c>
      <c r="S451" s="818"/>
      <c r="T451" s="818"/>
      <c r="U451" s="818"/>
      <c r="V451" s="818"/>
      <c r="W451" s="818"/>
      <c r="X451" s="818"/>
      <c r="Y451" s="812"/>
      <c r="Z451" s="812"/>
      <c r="AA451" s="818"/>
      <c r="AB451" s="818"/>
      <c r="AC451" s="812"/>
      <c r="AD451" s="812"/>
      <c r="AE451" s="812"/>
      <c r="AF451" s="827">
        <v>6</v>
      </c>
      <c r="AG451" s="818"/>
    </row>
    <row r="452" spans="1:33" x14ac:dyDescent="0.35">
      <c r="A452" s="812" t="b">
        <v>0</v>
      </c>
      <c r="B452" s="813">
        <f t="shared" si="75"/>
        <v>7</v>
      </c>
      <c r="C452" s="812" t="s">
        <v>6296</v>
      </c>
      <c r="D452" s="815"/>
      <c r="E452" s="827"/>
      <c r="F452" s="827"/>
      <c r="G452" s="818"/>
      <c r="H452" s="813">
        <f t="shared" si="76"/>
        <v>2</v>
      </c>
      <c r="I452" s="818"/>
      <c r="J452" s="812"/>
      <c r="K452" s="812" t="s">
        <v>1091</v>
      </c>
      <c r="L452" s="818"/>
      <c r="M452" s="812"/>
      <c r="N452" s="818"/>
      <c r="O452" s="812"/>
      <c r="P452" s="818"/>
      <c r="Q452" s="818"/>
      <c r="R452" s="812" t="b">
        <v>0</v>
      </c>
      <c r="S452" s="818"/>
      <c r="T452" s="818"/>
      <c r="U452" s="818"/>
      <c r="V452" s="818"/>
      <c r="W452" s="818"/>
      <c r="X452" s="818"/>
      <c r="Y452" s="812"/>
      <c r="Z452" s="812"/>
      <c r="AA452" s="818"/>
      <c r="AB452" s="818"/>
      <c r="AC452" s="812"/>
      <c r="AD452" s="812"/>
      <c r="AE452" s="812"/>
      <c r="AF452" s="827">
        <v>7</v>
      </c>
      <c r="AG452" s="818"/>
    </row>
    <row r="453" spans="1:33" x14ac:dyDescent="0.35">
      <c r="A453" s="812" t="b">
        <v>0</v>
      </c>
      <c r="B453" s="813">
        <f t="shared" si="75"/>
        <v>7</v>
      </c>
      <c r="C453" s="812" t="s">
        <v>6297</v>
      </c>
      <c r="D453" s="815"/>
      <c r="E453" s="827"/>
      <c r="F453" s="827"/>
      <c r="G453" s="818"/>
      <c r="H453" s="813">
        <f t="shared" si="76"/>
        <v>2</v>
      </c>
      <c r="I453" s="818"/>
      <c r="J453" s="812"/>
      <c r="K453" s="812" t="s">
        <v>1091</v>
      </c>
      <c r="L453" s="818"/>
      <c r="M453" s="812"/>
      <c r="N453" s="818"/>
      <c r="O453" s="812"/>
      <c r="P453" s="818"/>
      <c r="Q453" s="818"/>
      <c r="R453" s="812" t="b">
        <v>0</v>
      </c>
      <c r="S453" s="818"/>
      <c r="T453" s="818"/>
      <c r="U453" s="818"/>
      <c r="V453" s="818"/>
      <c r="W453" s="818"/>
      <c r="X453" s="818"/>
      <c r="Y453" s="812"/>
      <c r="Z453" s="812"/>
      <c r="AA453" s="818"/>
      <c r="AB453" s="818"/>
      <c r="AC453" s="812"/>
      <c r="AD453" s="812"/>
      <c r="AE453" s="812"/>
      <c r="AF453" s="827">
        <v>8</v>
      </c>
      <c r="AG453" s="818"/>
    </row>
    <row r="454" spans="1:33" x14ac:dyDescent="0.35">
      <c r="A454" s="812" t="b">
        <v>0</v>
      </c>
      <c r="B454" s="813">
        <f t="shared" si="75"/>
        <v>7</v>
      </c>
      <c r="C454" s="812" t="s">
        <v>6298</v>
      </c>
      <c r="D454" s="815"/>
      <c r="E454" s="827"/>
      <c r="F454" s="827"/>
      <c r="G454" s="818"/>
      <c r="H454" s="813">
        <f t="shared" si="76"/>
        <v>2</v>
      </c>
      <c r="I454" s="818"/>
      <c r="J454" s="812"/>
      <c r="K454" s="812" t="s">
        <v>1091</v>
      </c>
      <c r="L454" s="818"/>
      <c r="M454" s="812"/>
      <c r="N454" s="818"/>
      <c r="O454" s="812"/>
      <c r="P454" s="818"/>
      <c r="Q454" s="818"/>
      <c r="R454" s="812" t="b">
        <v>0</v>
      </c>
      <c r="S454" s="818"/>
      <c r="T454" s="818"/>
      <c r="U454" s="818"/>
      <c r="V454" s="818"/>
      <c r="W454" s="818"/>
      <c r="X454" s="818"/>
      <c r="Y454" s="812"/>
      <c r="Z454" s="812"/>
      <c r="AA454" s="818"/>
      <c r="AB454" s="818"/>
      <c r="AC454" s="812"/>
      <c r="AD454" s="812"/>
      <c r="AE454" s="812"/>
      <c r="AF454" s="827">
        <v>9</v>
      </c>
      <c r="AG454" s="818"/>
    </row>
    <row r="455" spans="1:33" x14ac:dyDescent="0.35">
      <c r="A455" s="812" t="b">
        <v>0</v>
      </c>
      <c r="B455" s="813">
        <f t="shared" si="75"/>
        <v>7</v>
      </c>
      <c r="C455" s="812" t="s">
        <v>6299</v>
      </c>
      <c r="D455" s="815"/>
      <c r="E455" s="827"/>
      <c r="F455" s="827"/>
      <c r="G455" s="818"/>
      <c r="H455" s="813">
        <f t="shared" si="76"/>
        <v>2</v>
      </c>
      <c r="I455" s="818"/>
      <c r="J455" s="812"/>
      <c r="K455" s="812" t="s">
        <v>1091</v>
      </c>
      <c r="L455" s="818"/>
      <c r="M455" s="812"/>
      <c r="N455" s="818"/>
      <c r="O455" s="812"/>
      <c r="P455" s="818"/>
      <c r="Q455" s="818"/>
      <c r="R455" s="812" t="b">
        <v>0</v>
      </c>
      <c r="S455" s="818"/>
      <c r="T455" s="818"/>
      <c r="U455" s="818"/>
      <c r="V455" s="818"/>
      <c r="W455" s="818"/>
      <c r="X455" s="818"/>
      <c r="Y455" s="812"/>
      <c r="Z455" s="812"/>
      <c r="AA455" s="818"/>
      <c r="AB455" s="818"/>
      <c r="AC455" s="812"/>
      <c r="AD455" s="812"/>
      <c r="AE455" s="812"/>
      <c r="AF455" s="827">
        <v>10</v>
      </c>
      <c r="AG455" s="818"/>
    </row>
    <row r="456" spans="1:33" x14ac:dyDescent="0.35">
      <c r="A456" s="812" t="b">
        <v>0</v>
      </c>
      <c r="B456" s="813">
        <f t="shared" si="75"/>
        <v>7</v>
      </c>
      <c r="C456" s="812" t="s">
        <v>6300</v>
      </c>
      <c r="D456" s="815"/>
      <c r="E456" s="827"/>
      <c r="F456" s="827"/>
      <c r="G456" s="818"/>
      <c r="H456" s="813">
        <f t="shared" si="76"/>
        <v>2</v>
      </c>
      <c r="I456" s="818"/>
      <c r="J456" s="812"/>
      <c r="K456" s="812" t="s">
        <v>1091</v>
      </c>
      <c r="L456" s="818"/>
      <c r="M456" s="812"/>
      <c r="N456" s="818"/>
      <c r="O456" s="812"/>
      <c r="P456" s="818"/>
      <c r="Q456" s="818"/>
      <c r="R456" s="812" t="b">
        <v>0</v>
      </c>
      <c r="S456" s="818"/>
      <c r="T456" s="818"/>
      <c r="U456" s="818"/>
      <c r="V456" s="818"/>
      <c r="W456" s="818"/>
      <c r="X456" s="818"/>
      <c r="Y456" s="812"/>
      <c r="Z456" s="812"/>
      <c r="AA456" s="818"/>
      <c r="AB456" s="818"/>
      <c r="AC456" s="812"/>
      <c r="AD456" s="812"/>
      <c r="AE456" s="812"/>
      <c r="AF456" s="827">
        <v>11</v>
      </c>
      <c r="AG456" s="818"/>
    </row>
    <row r="457" spans="1:33" x14ac:dyDescent="0.35">
      <c r="A457" s="812" t="b">
        <v>0</v>
      </c>
      <c r="B457" s="813">
        <f t="shared" si="75"/>
        <v>7</v>
      </c>
      <c r="C457" s="812" t="s">
        <v>6301</v>
      </c>
      <c r="D457" s="815"/>
      <c r="E457" s="827"/>
      <c r="F457" s="827"/>
      <c r="G457" s="818"/>
      <c r="H457" s="813">
        <f t="shared" si="76"/>
        <v>2</v>
      </c>
      <c r="I457" s="818"/>
      <c r="J457" s="812"/>
      <c r="K457" s="812" t="s">
        <v>1091</v>
      </c>
      <c r="L457" s="818"/>
      <c r="M457" s="812"/>
      <c r="N457" s="818"/>
      <c r="O457" s="812"/>
      <c r="P457" s="818"/>
      <c r="Q457" s="818"/>
      <c r="R457" s="812" t="b">
        <v>0</v>
      </c>
      <c r="S457" s="818"/>
      <c r="T457" s="818"/>
      <c r="U457" s="818"/>
      <c r="V457" s="818"/>
      <c r="W457" s="818"/>
      <c r="X457" s="818"/>
      <c r="Y457" s="812"/>
      <c r="Z457" s="812"/>
      <c r="AA457" s="818"/>
      <c r="AB457" s="818"/>
      <c r="AC457" s="812"/>
      <c r="AD457" s="812"/>
      <c r="AE457" s="812"/>
      <c r="AF457" s="827">
        <v>12</v>
      </c>
      <c r="AG457" s="818"/>
    </row>
    <row r="458" spans="1:33" x14ac:dyDescent="0.35">
      <c r="A458" s="812" t="b">
        <v>0</v>
      </c>
      <c r="B458" s="813">
        <f t="shared" si="75"/>
        <v>7</v>
      </c>
      <c r="C458" s="812" t="s">
        <v>6302</v>
      </c>
      <c r="D458" s="815"/>
      <c r="E458" s="827"/>
      <c r="F458" s="827"/>
      <c r="G458" s="818"/>
      <c r="H458" s="813">
        <f t="shared" si="76"/>
        <v>2</v>
      </c>
      <c r="I458" s="818"/>
      <c r="J458" s="812"/>
      <c r="K458" s="812" t="s">
        <v>1091</v>
      </c>
      <c r="L458" s="818"/>
      <c r="M458" s="812"/>
      <c r="N458" s="818"/>
      <c r="O458" s="812"/>
      <c r="P458" s="818"/>
      <c r="Q458" s="818"/>
      <c r="R458" s="812" t="b">
        <v>0</v>
      </c>
      <c r="S458" s="818"/>
      <c r="T458" s="818"/>
      <c r="U458" s="818"/>
      <c r="V458" s="818"/>
      <c r="W458" s="818"/>
      <c r="X458" s="818"/>
      <c r="Y458" s="812"/>
      <c r="Z458" s="812"/>
      <c r="AA458" s="818"/>
      <c r="AB458" s="818"/>
      <c r="AC458" s="812"/>
      <c r="AD458" s="812"/>
      <c r="AE458" s="812"/>
      <c r="AF458" s="827">
        <v>13</v>
      </c>
      <c r="AG458" s="818"/>
    </row>
    <row r="459" spans="1:33" x14ac:dyDescent="0.35">
      <c r="A459" s="812" t="b">
        <v>0</v>
      </c>
      <c r="B459" s="813">
        <f t="shared" si="75"/>
        <v>7</v>
      </c>
      <c r="C459" s="812" t="s">
        <v>6303</v>
      </c>
      <c r="D459" s="815"/>
      <c r="E459" s="827"/>
      <c r="F459" s="827"/>
      <c r="G459" s="818"/>
      <c r="H459" s="813">
        <f t="shared" si="76"/>
        <v>2</v>
      </c>
      <c r="I459" s="818"/>
      <c r="J459" s="812"/>
      <c r="K459" s="812" t="s">
        <v>1091</v>
      </c>
      <c r="L459" s="818"/>
      <c r="M459" s="812"/>
      <c r="N459" s="818"/>
      <c r="O459" s="812"/>
      <c r="P459" s="818"/>
      <c r="Q459" s="818"/>
      <c r="R459" s="812" t="b">
        <v>0</v>
      </c>
      <c r="S459" s="818"/>
      <c r="T459" s="818"/>
      <c r="U459" s="818"/>
      <c r="V459" s="818"/>
      <c r="W459" s="818"/>
      <c r="X459" s="818"/>
      <c r="Y459" s="812"/>
      <c r="Z459" s="812"/>
      <c r="AA459" s="818"/>
      <c r="AB459" s="818"/>
      <c r="AC459" s="812"/>
      <c r="AD459" s="812"/>
      <c r="AE459" s="812"/>
      <c r="AF459" s="827">
        <v>14</v>
      </c>
      <c r="AG459" s="818"/>
    </row>
    <row r="460" spans="1:33" x14ac:dyDescent="0.35">
      <c r="A460" s="812" t="b">
        <v>0</v>
      </c>
      <c r="B460" s="813">
        <f t="shared" si="75"/>
        <v>7</v>
      </c>
      <c r="C460" s="812" t="s">
        <v>6304</v>
      </c>
      <c r="D460" s="815"/>
      <c r="E460" s="827"/>
      <c r="F460" s="827"/>
      <c r="G460" s="818"/>
      <c r="H460" s="813">
        <f t="shared" si="76"/>
        <v>2</v>
      </c>
      <c r="I460" s="818"/>
      <c r="J460" s="812"/>
      <c r="K460" s="812" t="s">
        <v>1091</v>
      </c>
      <c r="L460" s="818"/>
      <c r="M460" s="812"/>
      <c r="N460" s="818"/>
      <c r="O460" s="812"/>
      <c r="P460" s="818"/>
      <c r="Q460" s="818"/>
      <c r="R460" s="812" t="b">
        <v>0</v>
      </c>
      <c r="S460" s="818"/>
      <c r="T460" s="818"/>
      <c r="U460" s="818"/>
      <c r="V460" s="818"/>
      <c r="W460" s="818"/>
      <c r="X460" s="818"/>
      <c r="Y460" s="812"/>
      <c r="Z460" s="812"/>
      <c r="AA460" s="818"/>
      <c r="AB460" s="818"/>
      <c r="AC460" s="812"/>
      <c r="AD460" s="812"/>
      <c r="AE460" s="812"/>
      <c r="AF460" s="827">
        <v>15</v>
      </c>
      <c r="AG460" s="818"/>
    </row>
    <row r="461" spans="1:33" x14ac:dyDescent="0.35">
      <c r="A461" s="812" t="b">
        <v>0</v>
      </c>
      <c r="B461" s="813">
        <f t="shared" si="75"/>
        <v>7</v>
      </c>
      <c r="C461" s="812" t="s">
        <v>6305</v>
      </c>
      <c r="D461" s="815"/>
      <c r="E461" s="827"/>
      <c r="F461" s="827"/>
      <c r="G461" s="818"/>
      <c r="H461" s="813">
        <f t="shared" si="76"/>
        <v>2</v>
      </c>
      <c r="I461" s="818"/>
      <c r="J461" s="812"/>
      <c r="K461" s="812" t="s">
        <v>1091</v>
      </c>
      <c r="L461" s="818"/>
      <c r="M461" s="812"/>
      <c r="N461" s="818"/>
      <c r="O461" s="812"/>
      <c r="P461" s="818"/>
      <c r="Q461" s="818"/>
      <c r="R461" s="812" t="b">
        <v>0</v>
      </c>
      <c r="S461" s="818"/>
      <c r="T461" s="818"/>
      <c r="U461" s="818"/>
      <c r="V461" s="818"/>
      <c r="W461" s="818"/>
      <c r="X461" s="818"/>
      <c r="Y461" s="812"/>
      <c r="Z461" s="812"/>
      <c r="AA461" s="818"/>
      <c r="AB461" s="818"/>
      <c r="AC461" s="812"/>
      <c r="AD461" s="812"/>
      <c r="AE461" s="812"/>
      <c r="AF461" s="827">
        <v>16</v>
      </c>
      <c r="AG461" s="818"/>
    </row>
    <row r="462" spans="1:33" x14ac:dyDescent="0.35">
      <c r="A462" s="812" t="b">
        <v>0</v>
      </c>
      <c r="B462" s="813">
        <f t="shared" si="75"/>
        <v>7</v>
      </c>
      <c r="C462" s="812" t="s">
        <v>6306</v>
      </c>
      <c r="D462" s="815"/>
      <c r="E462" s="827"/>
      <c r="F462" s="827"/>
      <c r="G462" s="818"/>
      <c r="H462" s="813">
        <f t="shared" si="76"/>
        <v>2</v>
      </c>
      <c r="I462" s="818"/>
      <c r="J462" s="812"/>
      <c r="K462" s="812" t="s">
        <v>1091</v>
      </c>
      <c r="L462" s="818"/>
      <c r="M462" s="812"/>
      <c r="N462" s="818"/>
      <c r="O462" s="812"/>
      <c r="P462" s="818"/>
      <c r="Q462" s="818"/>
      <c r="R462" s="812" t="b">
        <v>0</v>
      </c>
      <c r="S462" s="818"/>
      <c r="T462" s="818"/>
      <c r="U462" s="818"/>
      <c r="V462" s="818"/>
      <c r="W462" s="818"/>
      <c r="X462" s="818"/>
      <c r="Y462" s="812"/>
      <c r="Z462" s="812"/>
      <c r="AA462" s="818"/>
      <c r="AB462" s="818"/>
      <c r="AC462" s="812"/>
      <c r="AD462" s="812"/>
      <c r="AE462" s="812"/>
      <c r="AF462" s="827">
        <v>17</v>
      </c>
      <c r="AG462" s="818"/>
    </row>
    <row r="463" spans="1:33" x14ac:dyDescent="0.35">
      <c r="A463" s="812" t="b">
        <v>0</v>
      </c>
      <c r="B463" s="813">
        <f t="shared" si="75"/>
        <v>7</v>
      </c>
      <c r="C463" s="812" t="s">
        <v>6307</v>
      </c>
      <c r="D463" s="815"/>
      <c r="E463" s="827"/>
      <c r="F463" s="827"/>
      <c r="G463" s="818"/>
      <c r="H463" s="813">
        <f t="shared" si="76"/>
        <v>2</v>
      </c>
      <c r="I463" s="818"/>
      <c r="J463" s="812"/>
      <c r="K463" s="812" t="s">
        <v>1091</v>
      </c>
      <c r="L463" s="818"/>
      <c r="M463" s="812"/>
      <c r="N463" s="818"/>
      <c r="O463" s="812"/>
      <c r="P463" s="818"/>
      <c r="Q463" s="818"/>
      <c r="R463" s="812" t="b">
        <v>0</v>
      </c>
      <c r="S463" s="818"/>
      <c r="T463" s="818"/>
      <c r="U463" s="818"/>
      <c r="V463" s="818"/>
      <c r="W463" s="818"/>
      <c r="X463" s="818"/>
      <c r="Y463" s="812"/>
      <c r="Z463" s="812"/>
      <c r="AA463" s="818"/>
      <c r="AB463" s="818"/>
      <c r="AC463" s="812"/>
      <c r="AD463" s="812"/>
      <c r="AE463" s="812"/>
      <c r="AF463" s="827">
        <v>18</v>
      </c>
      <c r="AG463" s="818"/>
    </row>
    <row r="464" spans="1:33" x14ac:dyDescent="0.35">
      <c r="A464" s="812" t="b">
        <v>0</v>
      </c>
      <c r="B464" s="813">
        <f t="shared" si="75"/>
        <v>7</v>
      </c>
      <c r="C464" s="812" t="s">
        <v>6308</v>
      </c>
      <c r="D464" s="815"/>
      <c r="E464" s="827"/>
      <c r="F464" s="827"/>
      <c r="G464" s="818"/>
      <c r="H464" s="813">
        <f t="shared" si="76"/>
        <v>2</v>
      </c>
      <c r="I464" s="818"/>
      <c r="J464" s="812"/>
      <c r="K464" s="812" t="s">
        <v>1091</v>
      </c>
      <c r="L464" s="818"/>
      <c r="M464" s="812"/>
      <c r="N464" s="818"/>
      <c r="O464" s="812"/>
      <c r="P464" s="818"/>
      <c r="Q464" s="818"/>
      <c r="R464" s="812" t="b">
        <v>0</v>
      </c>
      <c r="S464" s="818"/>
      <c r="T464" s="818"/>
      <c r="U464" s="818"/>
      <c r="V464" s="818"/>
      <c r="W464" s="818"/>
      <c r="X464" s="818"/>
      <c r="Y464" s="812"/>
      <c r="Z464" s="812"/>
      <c r="AA464" s="818"/>
      <c r="AB464" s="818"/>
      <c r="AC464" s="812"/>
      <c r="AD464" s="812"/>
      <c r="AE464" s="812"/>
      <c r="AF464" s="827">
        <v>19</v>
      </c>
      <c r="AG464" s="818"/>
    </row>
    <row r="465" spans="1:33" x14ac:dyDescent="0.35">
      <c r="A465" s="812" t="b">
        <v>0</v>
      </c>
      <c r="B465" s="813">
        <f t="shared" si="75"/>
        <v>7</v>
      </c>
      <c r="C465" s="812" t="s">
        <v>6309</v>
      </c>
      <c r="D465" s="815"/>
      <c r="E465" s="827"/>
      <c r="F465" s="827"/>
      <c r="G465" s="818"/>
      <c r="H465" s="813">
        <f t="shared" si="76"/>
        <v>2</v>
      </c>
      <c r="I465" s="818"/>
      <c r="J465" s="812"/>
      <c r="K465" s="812" t="s">
        <v>1091</v>
      </c>
      <c r="L465" s="818"/>
      <c r="M465" s="812"/>
      <c r="N465" s="818"/>
      <c r="O465" s="812"/>
      <c r="P465" s="818"/>
      <c r="Q465" s="818"/>
      <c r="R465" s="812" t="b">
        <v>0</v>
      </c>
      <c r="S465" s="818"/>
      <c r="T465" s="818"/>
      <c r="U465" s="818"/>
      <c r="V465" s="818"/>
      <c r="W465" s="818"/>
      <c r="X465" s="818"/>
      <c r="Y465" s="812"/>
      <c r="Z465" s="812"/>
      <c r="AA465" s="818"/>
      <c r="AB465" s="818"/>
      <c r="AC465" s="812"/>
      <c r="AD465" s="812"/>
      <c r="AE465" s="812"/>
      <c r="AF465" s="827">
        <v>20</v>
      </c>
      <c r="AG465" s="818"/>
    </row>
    <row r="466" spans="1:33" x14ac:dyDescent="0.35">
      <c r="A466" s="812" t="b">
        <v>0</v>
      </c>
      <c r="B466" s="813">
        <f t="shared" si="75"/>
        <v>7</v>
      </c>
      <c r="C466" s="812" t="s">
        <v>6310</v>
      </c>
      <c r="D466" s="815"/>
      <c r="E466" s="827"/>
      <c r="F466" s="827"/>
      <c r="G466" s="818"/>
      <c r="H466" s="813">
        <f t="shared" si="76"/>
        <v>2</v>
      </c>
      <c r="I466" s="818"/>
      <c r="J466" s="812"/>
      <c r="K466" s="812" t="s">
        <v>1091</v>
      </c>
      <c r="L466" s="818"/>
      <c r="M466" s="812"/>
      <c r="N466" s="818"/>
      <c r="O466" s="812"/>
      <c r="P466" s="818"/>
      <c r="Q466" s="818"/>
      <c r="R466" s="812" t="b">
        <v>0</v>
      </c>
      <c r="S466" s="818"/>
      <c r="T466" s="818"/>
      <c r="U466" s="818"/>
      <c r="V466" s="818"/>
      <c r="W466" s="818"/>
      <c r="X466" s="818"/>
      <c r="Y466" s="812"/>
      <c r="Z466" s="812"/>
      <c r="AA466" s="818"/>
      <c r="AB466" s="818"/>
      <c r="AC466" s="812"/>
      <c r="AD466" s="812"/>
      <c r="AE466" s="812"/>
      <c r="AF466" s="827">
        <v>21</v>
      </c>
      <c r="AG466" s="818"/>
    </row>
    <row r="467" spans="1:33" x14ac:dyDescent="0.35">
      <c r="A467" s="812" t="b">
        <v>0</v>
      </c>
      <c r="B467" s="813">
        <f t="shared" si="75"/>
        <v>7</v>
      </c>
      <c r="C467" s="812" t="s">
        <v>6311</v>
      </c>
      <c r="D467" s="815"/>
      <c r="E467" s="827"/>
      <c r="F467" s="827"/>
      <c r="G467" s="818"/>
      <c r="H467" s="813">
        <f t="shared" si="76"/>
        <v>2</v>
      </c>
      <c r="I467" s="818"/>
      <c r="J467" s="812"/>
      <c r="K467" s="812" t="s">
        <v>1091</v>
      </c>
      <c r="L467" s="818"/>
      <c r="M467" s="812"/>
      <c r="N467" s="818"/>
      <c r="O467" s="812"/>
      <c r="P467" s="818"/>
      <c r="Q467" s="818"/>
      <c r="R467" s="812" t="b">
        <v>0</v>
      </c>
      <c r="S467" s="818"/>
      <c r="T467" s="818"/>
      <c r="U467" s="818"/>
      <c r="V467" s="818"/>
      <c r="W467" s="818"/>
      <c r="X467" s="818"/>
      <c r="Y467" s="812"/>
      <c r="Z467" s="812"/>
      <c r="AA467" s="818"/>
      <c r="AB467" s="818"/>
      <c r="AC467" s="812"/>
      <c r="AD467" s="812"/>
      <c r="AE467" s="812"/>
      <c r="AF467" s="827">
        <v>22</v>
      </c>
      <c r="AG467" s="818"/>
    </row>
    <row r="468" spans="1:33" x14ac:dyDescent="0.35">
      <c r="A468" s="812" t="b">
        <v>0</v>
      </c>
      <c r="B468" s="813">
        <f t="shared" si="75"/>
        <v>7</v>
      </c>
      <c r="C468" s="812" t="s">
        <v>6312</v>
      </c>
      <c r="D468" s="815"/>
      <c r="E468" s="827"/>
      <c r="F468" s="827"/>
      <c r="G468" s="818"/>
      <c r="H468" s="813">
        <f t="shared" si="76"/>
        <v>2</v>
      </c>
      <c r="I468" s="818"/>
      <c r="J468" s="812"/>
      <c r="K468" s="812" t="s">
        <v>1091</v>
      </c>
      <c r="L468" s="818"/>
      <c r="M468" s="812"/>
      <c r="N468" s="818"/>
      <c r="O468" s="812"/>
      <c r="P468" s="818"/>
      <c r="Q468" s="818"/>
      <c r="R468" s="812" t="b">
        <v>0</v>
      </c>
      <c r="S468" s="818"/>
      <c r="T468" s="818"/>
      <c r="U468" s="818"/>
      <c r="V468" s="818"/>
      <c r="W468" s="818"/>
      <c r="X468" s="818"/>
      <c r="Y468" s="812"/>
      <c r="Z468" s="812"/>
      <c r="AA468" s="818"/>
      <c r="AB468" s="818"/>
      <c r="AC468" s="812"/>
      <c r="AD468" s="812"/>
      <c r="AE468" s="812"/>
      <c r="AF468" s="827">
        <v>23</v>
      </c>
      <c r="AG468" s="818"/>
    </row>
    <row r="469" spans="1:33" x14ac:dyDescent="0.35">
      <c r="A469" s="812" t="b">
        <v>0</v>
      </c>
      <c r="B469" s="813">
        <f t="shared" si="75"/>
        <v>7</v>
      </c>
      <c r="C469" s="812" t="s">
        <v>6313</v>
      </c>
      <c r="D469" s="815"/>
      <c r="E469" s="827"/>
      <c r="F469" s="827"/>
      <c r="G469" s="818"/>
      <c r="H469" s="813">
        <f t="shared" si="76"/>
        <v>2</v>
      </c>
      <c r="I469" s="818"/>
      <c r="J469" s="812"/>
      <c r="K469" s="812" t="s">
        <v>1091</v>
      </c>
      <c r="L469" s="818"/>
      <c r="M469" s="812"/>
      <c r="N469" s="818"/>
      <c r="O469" s="812"/>
      <c r="P469" s="818"/>
      <c r="Q469" s="818"/>
      <c r="R469" s="812" t="b">
        <v>0</v>
      </c>
      <c r="S469" s="818"/>
      <c r="T469" s="818"/>
      <c r="U469" s="818"/>
      <c r="V469" s="818"/>
      <c r="W469" s="818"/>
      <c r="X469" s="818"/>
      <c r="Y469" s="812"/>
      <c r="Z469" s="812"/>
      <c r="AA469" s="818"/>
      <c r="AB469" s="818"/>
      <c r="AC469" s="812"/>
      <c r="AD469" s="812"/>
      <c r="AE469" s="812"/>
      <c r="AF469" s="827">
        <v>24</v>
      </c>
      <c r="AG469" s="818"/>
    </row>
    <row r="470" spans="1:33" x14ac:dyDescent="0.35">
      <c r="A470" s="812" t="b">
        <v>0</v>
      </c>
      <c r="B470" s="813">
        <f t="shared" si="75"/>
        <v>7</v>
      </c>
      <c r="C470" s="812" t="s">
        <v>6314</v>
      </c>
      <c r="D470" s="815"/>
      <c r="E470" s="827"/>
      <c r="F470" s="827"/>
      <c r="G470" s="818"/>
      <c r="H470" s="813">
        <f t="shared" si="76"/>
        <v>2</v>
      </c>
      <c r="I470" s="818"/>
      <c r="J470" s="812"/>
      <c r="K470" s="812" t="s">
        <v>1091</v>
      </c>
      <c r="L470" s="818"/>
      <c r="M470" s="812"/>
      <c r="N470" s="818"/>
      <c r="O470" s="812"/>
      <c r="P470" s="818"/>
      <c r="Q470" s="818"/>
      <c r="R470" s="812" t="b">
        <v>0</v>
      </c>
      <c r="S470" s="818"/>
      <c r="T470" s="818"/>
      <c r="U470" s="818"/>
      <c r="V470" s="818"/>
      <c r="W470" s="818"/>
      <c r="X470" s="818"/>
      <c r="Y470" s="812"/>
      <c r="Z470" s="812"/>
      <c r="AA470" s="818"/>
      <c r="AB470" s="818"/>
      <c r="AC470" s="812"/>
      <c r="AD470" s="812"/>
      <c r="AE470" s="812"/>
      <c r="AF470" s="827">
        <v>25</v>
      </c>
      <c r="AG470" s="818"/>
    </row>
    <row r="471" spans="1:33" x14ac:dyDescent="0.35">
      <c r="A471" s="812" t="b">
        <v>0</v>
      </c>
      <c r="B471" s="813">
        <f t="shared" si="75"/>
        <v>7</v>
      </c>
      <c r="C471" s="812" t="s">
        <v>6315</v>
      </c>
      <c r="D471" s="815"/>
      <c r="E471" s="827"/>
      <c r="F471" s="827"/>
      <c r="G471" s="818"/>
      <c r="H471" s="813">
        <f t="shared" si="76"/>
        <v>2</v>
      </c>
      <c r="I471" s="818"/>
      <c r="J471" s="812"/>
      <c r="K471" s="812" t="s">
        <v>1091</v>
      </c>
      <c r="L471" s="818"/>
      <c r="M471" s="812"/>
      <c r="N471" s="818"/>
      <c r="O471" s="812"/>
      <c r="P471" s="818"/>
      <c r="Q471" s="818"/>
      <c r="R471" s="812" t="b">
        <v>0</v>
      </c>
      <c r="S471" s="818"/>
      <c r="T471" s="818"/>
      <c r="U471" s="818"/>
      <c r="V471" s="818"/>
      <c r="W471" s="818"/>
      <c r="X471" s="818"/>
      <c r="Y471" s="812"/>
      <c r="Z471" s="812"/>
      <c r="AA471" s="818"/>
      <c r="AB471" s="818"/>
      <c r="AC471" s="812"/>
      <c r="AD471" s="812"/>
      <c r="AE471" s="812"/>
      <c r="AF471" s="827">
        <v>26</v>
      </c>
      <c r="AG471" s="818"/>
    </row>
    <row r="472" spans="1:33" x14ac:dyDescent="0.35">
      <c r="A472" s="812" t="b">
        <v>0</v>
      </c>
      <c r="B472" s="813">
        <f t="shared" si="75"/>
        <v>7</v>
      </c>
      <c r="C472" s="812" t="s">
        <v>6316</v>
      </c>
      <c r="D472" s="815"/>
      <c r="E472" s="827"/>
      <c r="F472" s="827"/>
      <c r="G472" s="818"/>
      <c r="H472" s="813">
        <f t="shared" si="76"/>
        <v>2</v>
      </c>
      <c r="I472" s="818"/>
      <c r="J472" s="812"/>
      <c r="K472" s="812" t="s">
        <v>1091</v>
      </c>
      <c r="L472" s="818"/>
      <c r="M472" s="812"/>
      <c r="N472" s="818"/>
      <c r="O472" s="812"/>
      <c r="P472" s="818"/>
      <c r="Q472" s="818"/>
      <c r="R472" s="812" t="b">
        <v>0</v>
      </c>
      <c r="S472" s="818"/>
      <c r="T472" s="818"/>
      <c r="U472" s="818"/>
      <c r="V472" s="818"/>
      <c r="W472" s="818"/>
      <c r="X472" s="818"/>
      <c r="Y472" s="812"/>
      <c r="Z472" s="812"/>
      <c r="AA472" s="818"/>
      <c r="AB472" s="818"/>
      <c r="AC472" s="812"/>
      <c r="AD472" s="812"/>
      <c r="AE472" s="812"/>
      <c r="AF472" s="827">
        <v>27</v>
      </c>
      <c r="AG472" s="818"/>
    </row>
    <row r="473" spans="1:33" x14ac:dyDescent="0.35">
      <c r="A473" s="812" t="b">
        <v>0</v>
      </c>
      <c r="B473" s="813">
        <f t="shared" si="75"/>
        <v>7</v>
      </c>
      <c r="C473" s="812" t="s">
        <v>6317</v>
      </c>
      <c r="D473" s="815"/>
      <c r="E473" s="827"/>
      <c r="F473" s="827"/>
      <c r="G473" s="818"/>
      <c r="H473" s="813">
        <f t="shared" si="76"/>
        <v>2</v>
      </c>
      <c r="I473" s="818"/>
      <c r="J473" s="812"/>
      <c r="K473" s="812" t="s">
        <v>1091</v>
      </c>
      <c r="L473" s="818"/>
      <c r="M473" s="812"/>
      <c r="N473" s="818"/>
      <c r="O473" s="812"/>
      <c r="P473" s="818"/>
      <c r="Q473" s="818"/>
      <c r="R473" s="812" t="b">
        <v>0</v>
      </c>
      <c r="S473" s="818"/>
      <c r="T473" s="818"/>
      <c r="U473" s="818"/>
      <c r="V473" s="818"/>
      <c r="W473" s="818"/>
      <c r="X473" s="818"/>
      <c r="Y473" s="812"/>
      <c r="Z473" s="812"/>
      <c r="AA473" s="818"/>
      <c r="AB473" s="818"/>
      <c r="AC473" s="812"/>
      <c r="AD473" s="812"/>
      <c r="AE473" s="812"/>
      <c r="AF473" s="827">
        <v>28</v>
      </c>
      <c r="AG473" s="818"/>
    </row>
    <row r="474" spans="1:33" x14ac:dyDescent="0.35">
      <c r="A474" s="812" t="b">
        <v>0</v>
      </c>
      <c r="B474" s="813">
        <f t="shared" si="75"/>
        <v>7</v>
      </c>
      <c r="C474" s="812" t="s">
        <v>6318</v>
      </c>
      <c r="D474" s="815"/>
      <c r="E474" s="827"/>
      <c r="F474" s="827"/>
      <c r="G474" s="818"/>
      <c r="H474" s="813">
        <f t="shared" si="76"/>
        <v>2</v>
      </c>
      <c r="I474" s="818"/>
      <c r="J474" s="812"/>
      <c r="K474" s="812" t="s">
        <v>1091</v>
      </c>
      <c r="L474" s="818"/>
      <c r="M474" s="812"/>
      <c r="N474" s="818"/>
      <c r="O474" s="812"/>
      <c r="P474" s="818"/>
      <c r="Q474" s="818"/>
      <c r="R474" s="812" t="b">
        <v>0</v>
      </c>
      <c r="S474" s="818"/>
      <c r="T474" s="818"/>
      <c r="U474" s="818"/>
      <c r="V474" s="818"/>
      <c r="W474" s="818"/>
      <c r="X474" s="818"/>
      <c r="Y474" s="812"/>
      <c r="Z474" s="812"/>
      <c r="AA474" s="818"/>
      <c r="AB474" s="818"/>
      <c r="AC474" s="812"/>
      <c r="AD474" s="812"/>
      <c r="AE474" s="812"/>
      <c r="AF474" s="827">
        <v>29</v>
      </c>
      <c r="AG474" s="818"/>
    </row>
    <row r="475" spans="1:33" x14ac:dyDescent="0.35">
      <c r="A475" s="812" t="b">
        <v>0</v>
      </c>
      <c r="B475" s="813">
        <f t="shared" si="75"/>
        <v>7</v>
      </c>
      <c r="C475" s="812" t="s">
        <v>6319</v>
      </c>
      <c r="D475" s="815"/>
      <c r="E475" s="827"/>
      <c r="F475" s="827"/>
      <c r="G475" s="818"/>
      <c r="H475" s="813">
        <f t="shared" si="76"/>
        <v>2</v>
      </c>
      <c r="I475" s="818"/>
      <c r="J475" s="812"/>
      <c r="K475" s="812" t="s">
        <v>1091</v>
      </c>
      <c r="L475" s="818"/>
      <c r="M475" s="812"/>
      <c r="N475" s="818"/>
      <c r="O475" s="812"/>
      <c r="P475" s="818"/>
      <c r="Q475" s="818"/>
      <c r="R475" s="812" t="b">
        <v>0</v>
      </c>
      <c r="S475" s="818"/>
      <c r="T475" s="818"/>
      <c r="U475" s="818"/>
      <c r="V475" s="818"/>
      <c r="W475" s="818"/>
      <c r="X475" s="818"/>
      <c r="Y475" s="812"/>
      <c r="Z475" s="812"/>
      <c r="AA475" s="818"/>
      <c r="AB475" s="818"/>
      <c r="AC475" s="812"/>
      <c r="AD475" s="812"/>
      <c r="AE475" s="812"/>
      <c r="AF475" s="827">
        <v>30</v>
      </c>
      <c r="AG475" s="818"/>
    </row>
    <row r="476" spans="1:33" x14ac:dyDescent="0.35">
      <c r="A476" s="812" t="b">
        <f t="shared" ref="A476:A505" ca="1" si="77">IF(OR(J476&lt;&gt;"",T476&lt;&gt;""),TRUE,FALSE)</f>
        <v>0</v>
      </c>
      <c r="B476" s="813">
        <f t="shared" si="75"/>
        <v>9</v>
      </c>
      <c r="C476" s="825" t="str">
        <f>IFERROR(IF(AND(H476=2,B476=7),"blank",INDEX(C$444:C476,H476,1)),"")</f>
        <v>a183p000007H2NSAA0</v>
      </c>
      <c r="D476" s="815" t="str">
        <f t="shared" ref="D476:D505" ca="1" si="78">IFERROR(IF(INDIRECT("'Coverage Indicators - Section D'!G"&amp;$B476)="","",INDIRECT("'Coverage Indicators - Section D'!G"&amp;$B476)*100),"")</f>
        <v/>
      </c>
      <c r="E476" s="827" t="str">
        <f t="shared" ref="E476:E505" ca="1" si="79">IFERROR(IF(INDIRECT("'Coverage Indicators - Section D'!F"&amp;$B476+1)="","",INDIRECT("'Coverage Indicators - Section D'!F"&amp;$B476+1)),"")</f>
        <v/>
      </c>
      <c r="F476" s="827" t="str">
        <f t="shared" ref="F476:F505" ca="1" si="80">IFERROR(IF(INDIRECT("'Coverage Indicators - Section D'!F"&amp;$B476)="","",INDIRECT("'Coverage Indicators - Section D'!F"&amp;$B476)),"")</f>
        <v/>
      </c>
      <c r="G476" s="818" t="str">
        <f t="shared" ref="G476:G505" ca="1" si="81">IFERROR(IF(INDIRECT("'Coverage Indicators - Section D'!AO"&amp;$B476)="","",INDIRECT("'Coverage Indicators - Section D'!AO"&amp;$B476)),"")</f>
        <v/>
      </c>
      <c r="H476" s="813">
        <f t="shared" si="76"/>
        <v>3</v>
      </c>
      <c r="I476" s="818" t="str">
        <f t="shared" ref="I476:I505" ca="1" si="82">IFERROR(IF(INDIRECT("'Coverage Indicators - Section D'!AP"&amp;$B476)=0,"",INDIRECT("'Coverage Indicators - Section D'!AP"&amp;$B476)),"")</f>
        <v/>
      </c>
      <c r="J476" s="812" t="str">
        <f ca="1">IFERROR(VLOOKUP(INDIRECT("'Coverage Indicators - Section D'!D"&amp;$B476),'Reference Records'!C32:F150,4,0),"")</f>
        <v/>
      </c>
      <c r="K476" s="812" t="str">
        <f ca="1">IFERROR(VLOOKUP(IF(INDIRECT("'Coverage Indicators - Section D'!B"&amp;$B476)="","--select--",INDIRECT("'Coverage Indicators - Section D'!B"&amp;$B476)),'Overview - Section A'!C$100:D132,2,0),"")</f>
        <v>M-41839</v>
      </c>
      <c r="L476" s="818" t="str">
        <f t="shared" ref="L476:L505" ca="1" si="83">IFERROR(IF(INDIRECT("'Coverage Indicators - Section D'!H"&amp;$B476)=0,"",INDIRECT("'Coverage Indicators - Section D'!H"&amp;$B476)),"")</f>
        <v/>
      </c>
      <c r="M476" s="812" t="str">
        <f ca="1">IFERROR(VLOOKUP(INDIRECT("'Coverage Indicators - Section D'!C"&amp;$B476),'Reference Records'!C$368:F465,3,0),"")</f>
        <v/>
      </c>
      <c r="N476" s="818" t="str">
        <f t="shared" ref="N476:N505" ca="1" si="84">IFERROR(IF(INDIRECT("'Coverage Indicators - Section D'!AN"&amp;$B476)=0,"",INDIRECT("'Coverage Indicators - Section D'!AN"&amp;$B476)),"")</f>
        <v/>
      </c>
      <c r="O476" s="812" t="str">
        <f t="shared" ref="O476:O505" ca="1" si="85">IFERROR(IF(INDIRECT("'Coverage Indicators - Section D'!M"&amp;$B476)=0,"",INDIRECT("'Coverage Indicators - Section D'!M"&amp;$B476)),"")</f>
        <v/>
      </c>
      <c r="P476" s="818" t="str">
        <f t="shared" ref="P476:P505" ca="1" si="86">IFERROR(IF(INDIRECT("'Coverage Indicators - Section D'!M"&amp;$B476+1)=0,"",INDIRECT("'Coverage Indicators - Section D'!M"&amp;$B476+1)),"")</f>
        <v/>
      </c>
      <c r="Q476" s="818" t="str">
        <f t="shared" ref="Q476:Q505" ca="1" si="87">IFERROR(IF(INDIRECT("'Coverage Indicators - Section D'!N"&amp;$B476)=0,"",INDIRECT("'Coverage Indicators - Section D'!N"&amp;$B476)),"")</f>
        <v/>
      </c>
      <c r="R476" s="812" t="str">
        <f t="shared" ref="R476:R505" ca="1" si="88">IFERROR(IF(INDIRECT("'Coverage Indicators - Section D'!K"&amp;$B476)=0,"FALSE",IF(INDIRECT("'Coverage Indicators - Section D'!K"&amp;$B476)="Yes",TRUE,FALSE)),"")</f>
        <v>FALSE</v>
      </c>
      <c r="S476" s="818" t="str">
        <f ca="1">IFERROR(VLOOKUP(INDIRECT("'Coverage Indicators - Section D'!L"&amp;$B476),'Overview - Section A'!M$29:P71,4,0),IFERROR(IF(VLOOKUP(INDIRECT("'Coverage Indicators - Section D'!L"&amp;$B476),'Overview - Section A'!E$26:I59,5,0)=0,"",VLOOKUP(INDIRECT("'Coverage Indicators - Section D'!L"&amp;$B476),'Overview - Section A'!E$26:I59,5,0)),""))</f>
        <v/>
      </c>
      <c r="T476" s="818" t="str">
        <f t="shared" ref="T476:T505" ca="1" si="89">IFERROR(IF(INDIRECT("'Coverage Indicators - Section D'!E"&amp;$B476)=0,"",INDIRECT("'Coverage Indicators - Section D'!E"&amp;$B476)),"")</f>
        <v/>
      </c>
      <c r="U476" s="818" t="str">
        <f t="shared" ref="U476:U505" ca="1" si="90">IFERROR(IF(INDIRECT("'Coverage Indicators - Section D'!I"&amp;$B476)=0,"",INDIRECT("'Coverage Indicators - Section D'!I"&amp;$B476)),"")</f>
        <v/>
      </c>
      <c r="V476" s="818" t="str">
        <f t="shared" ref="V476:V505" ca="1" si="91">IFERROR(IF(INDIRECT("'Coverage Indicators - Section D'!AM"&amp;$B476)=0,"",INDIRECT("'Coverage Indicators - Section D'!AM"&amp;$B476)),"")</f>
        <v/>
      </c>
      <c r="W476" s="818"/>
      <c r="X476" s="818"/>
      <c r="Y476" s="812"/>
      <c r="Z476" s="812"/>
      <c r="AA476" s="818"/>
      <c r="AB476" s="818"/>
      <c r="AC476" s="812"/>
      <c r="AD476" s="812"/>
      <c r="AE476" s="812"/>
      <c r="AF476" s="827"/>
      <c r="AG476" s="818"/>
    </row>
    <row r="477" spans="1:33" x14ac:dyDescent="0.35">
      <c r="A477" s="812" t="b">
        <f t="shared" ca="1" si="77"/>
        <v>0</v>
      </c>
      <c r="B477" s="813">
        <f t="shared" si="75"/>
        <v>11</v>
      </c>
      <c r="C477" s="825" t="str">
        <f>IFERROR(IF(AND(H477=2,B477=7),"blank",INDEX(C$444:C477,H477,1)),"")</f>
        <v>a183p000007H2NTAA0</v>
      </c>
      <c r="D477" s="815" t="str">
        <f t="shared" ca="1" si="78"/>
        <v/>
      </c>
      <c r="E477" s="827" t="str">
        <f t="shared" ca="1" si="79"/>
        <v/>
      </c>
      <c r="F477" s="827" t="str">
        <f t="shared" ca="1" si="80"/>
        <v/>
      </c>
      <c r="G477" s="818" t="str">
        <f t="shared" ca="1" si="81"/>
        <v/>
      </c>
      <c r="H477" s="813">
        <f t="shared" si="76"/>
        <v>4</v>
      </c>
      <c r="I477" s="818" t="str">
        <f t="shared" ca="1" si="82"/>
        <v/>
      </c>
      <c r="J477" s="812" t="str">
        <f ca="1">IFERROR(VLOOKUP(INDIRECT("'Coverage Indicators - Section D'!D"&amp;$B477),'Reference Records'!C33:F151,4,0),"")</f>
        <v/>
      </c>
      <c r="K477" s="812" t="str">
        <f ca="1">IFERROR(VLOOKUP(IF(INDIRECT("'Coverage Indicators - Section D'!B"&amp;$B477)="","--select--",INDIRECT("'Coverage Indicators - Section D'!B"&amp;$B477)),'Overview - Section A'!C$100:D133,2,0),"")</f>
        <v>M-41839</v>
      </c>
      <c r="L477" s="818" t="str">
        <f t="shared" ca="1" si="83"/>
        <v/>
      </c>
      <c r="M477" s="812" t="str">
        <f ca="1">IFERROR(VLOOKUP(INDIRECT("'Coverage Indicators - Section D'!C"&amp;$B477),'Reference Records'!C$368:F466,3,0),"")</f>
        <v/>
      </c>
      <c r="N477" s="818" t="str">
        <f t="shared" ca="1" si="84"/>
        <v/>
      </c>
      <c r="O477" s="812" t="str">
        <f t="shared" ca="1" si="85"/>
        <v/>
      </c>
      <c r="P477" s="818" t="str">
        <f t="shared" ca="1" si="86"/>
        <v/>
      </c>
      <c r="Q477" s="818" t="str">
        <f t="shared" ca="1" si="87"/>
        <v/>
      </c>
      <c r="R477" s="812" t="str">
        <f t="shared" ca="1" si="88"/>
        <v>FALSE</v>
      </c>
      <c r="S477" s="818" t="str">
        <f ca="1">IFERROR(VLOOKUP(INDIRECT("'Coverage Indicators - Section D'!L"&amp;$B477),'Overview - Section A'!M$29:P72,4,0),IFERROR(IF(VLOOKUP(INDIRECT("'Coverage Indicators - Section D'!L"&amp;$B477),'Overview - Section A'!E$26:I60,5,0)=0,"",VLOOKUP(INDIRECT("'Coverage Indicators - Section D'!L"&amp;$B477),'Overview - Section A'!E$26:I60,5,0)),""))</f>
        <v/>
      </c>
      <c r="T477" s="818" t="str">
        <f t="shared" ca="1" si="89"/>
        <v/>
      </c>
      <c r="U477" s="818" t="str">
        <f t="shared" ca="1" si="90"/>
        <v/>
      </c>
      <c r="V477" s="818" t="str">
        <f t="shared" ca="1" si="91"/>
        <v/>
      </c>
      <c r="W477" s="818"/>
      <c r="X477" s="818"/>
      <c r="Y477" s="812"/>
      <c r="Z477" s="812"/>
      <c r="AA477" s="818"/>
      <c r="AB477" s="818"/>
      <c r="AC477" s="812"/>
      <c r="AD477" s="812"/>
      <c r="AE477" s="812"/>
      <c r="AF477" s="827"/>
      <c r="AG477" s="818"/>
    </row>
    <row r="478" spans="1:33" x14ac:dyDescent="0.35">
      <c r="A478" s="812" t="b">
        <f t="shared" ca="1" si="77"/>
        <v>0</v>
      </c>
      <c r="B478" s="813">
        <f t="shared" si="75"/>
        <v>13</v>
      </c>
      <c r="C478" s="825" t="str">
        <f>IFERROR(IF(AND(H478=2,B478=7),"blank",INDEX(C$444:C478,H478,1)),"")</f>
        <v>a183p000007H2NUAA0</v>
      </c>
      <c r="D478" s="815" t="str">
        <f t="shared" ca="1" si="78"/>
        <v/>
      </c>
      <c r="E478" s="827" t="str">
        <f t="shared" ca="1" si="79"/>
        <v/>
      </c>
      <c r="F478" s="827" t="str">
        <f t="shared" ca="1" si="80"/>
        <v/>
      </c>
      <c r="G478" s="818" t="str">
        <f t="shared" ca="1" si="81"/>
        <v/>
      </c>
      <c r="H478" s="813">
        <f t="shared" si="76"/>
        <v>5</v>
      </c>
      <c r="I478" s="818" t="str">
        <f t="shared" ca="1" si="82"/>
        <v/>
      </c>
      <c r="J478" s="812" t="str">
        <f ca="1">IFERROR(VLOOKUP(INDIRECT("'Coverage Indicators - Section D'!D"&amp;$B478),'Reference Records'!C34:F152,4,0),"")</f>
        <v/>
      </c>
      <c r="K478" s="812" t="str">
        <f ca="1">IFERROR(VLOOKUP(IF(INDIRECT("'Coverage Indicators - Section D'!B"&amp;$B478)="","--select--",INDIRECT("'Coverage Indicators - Section D'!B"&amp;$B478)),'Overview - Section A'!C$100:D134,2,0),"")</f>
        <v>M-41839</v>
      </c>
      <c r="L478" s="818" t="str">
        <f t="shared" ca="1" si="83"/>
        <v/>
      </c>
      <c r="M478" s="812" t="str">
        <f ca="1">IFERROR(VLOOKUP(INDIRECT("'Coverage Indicators - Section D'!C"&amp;$B478),'Reference Records'!C$368:F467,3,0),"")</f>
        <v/>
      </c>
      <c r="N478" s="818" t="str">
        <f t="shared" ca="1" si="84"/>
        <v/>
      </c>
      <c r="O478" s="812" t="str">
        <f t="shared" ca="1" si="85"/>
        <v/>
      </c>
      <c r="P478" s="818" t="str">
        <f t="shared" ca="1" si="86"/>
        <v/>
      </c>
      <c r="Q478" s="818" t="str">
        <f t="shared" ca="1" si="87"/>
        <v/>
      </c>
      <c r="R478" s="812" t="str">
        <f t="shared" ca="1" si="88"/>
        <v>FALSE</v>
      </c>
      <c r="S478" s="818" t="str">
        <f ca="1">IFERROR(VLOOKUP(INDIRECT("'Coverage Indicators - Section D'!L"&amp;$B478),'Overview - Section A'!M$29:P73,4,0),IFERROR(IF(VLOOKUP(INDIRECT("'Coverage Indicators - Section D'!L"&amp;$B478),'Overview - Section A'!E$26:I61,5,0)=0,"",VLOOKUP(INDIRECT("'Coverage Indicators - Section D'!L"&amp;$B478),'Overview - Section A'!E$26:I61,5,0)),""))</f>
        <v/>
      </c>
      <c r="T478" s="818" t="str">
        <f t="shared" ca="1" si="89"/>
        <v/>
      </c>
      <c r="U478" s="818" t="str">
        <f t="shared" ca="1" si="90"/>
        <v/>
      </c>
      <c r="V478" s="818" t="str">
        <f t="shared" ca="1" si="91"/>
        <v/>
      </c>
      <c r="W478" s="818"/>
      <c r="X478" s="818"/>
      <c r="Y478" s="812"/>
      <c r="Z478" s="812"/>
      <c r="AA478" s="818"/>
      <c r="AB478" s="818"/>
      <c r="AC478" s="812"/>
      <c r="AD478" s="812"/>
      <c r="AE478" s="812"/>
      <c r="AF478" s="827"/>
      <c r="AG478" s="818"/>
    </row>
    <row r="479" spans="1:33" x14ac:dyDescent="0.35">
      <c r="A479" s="812" t="b">
        <f t="shared" ca="1" si="77"/>
        <v>0</v>
      </c>
      <c r="B479" s="813">
        <f t="shared" si="75"/>
        <v>15</v>
      </c>
      <c r="C479" s="825" t="str">
        <f>IFERROR(IF(AND(H479=2,B479=7),"blank",INDEX(C$444:C479,H479,1)),"")</f>
        <v>a183p000007H2NVAA0</v>
      </c>
      <c r="D479" s="815" t="str">
        <f t="shared" ca="1" si="78"/>
        <v/>
      </c>
      <c r="E479" s="827" t="str">
        <f t="shared" ca="1" si="79"/>
        <v/>
      </c>
      <c r="F479" s="827" t="str">
        <f t="shared" ca="1" si="80"/>
        <v/>
      </c>
      <c r="G479" s="818" t="str">
        <f t="shared" ca="1" si="81"/>
        <v/>
      </c>
      <c r="H479" s="813">
        <f t="shared" si="76"/>
        <v>6</v>
      </c>
      <c r="I479" s="818" t="str">
        <f t="shared" ca="1" si="82"/>
        <v/>
      </c>
      <c r="J479" s="812" t="str">
        <f ca="1">IFERROR(VLOOKUP(INDIRECT("'Coverage Indicators - Section D'!D"&amp;$B479),'Reference Records'!C35:F153,4,0),"")</f>
        <v/>
      </c>
      <c r="K479" s="812" t="str">
        <f ca="1">IFERROR(VLOOKUP(IF(INDIRECT("'Coverage Indicators - Section D'!B"&amp;$B479)="","--select--",INDIRECT("'Coverage Indicators - Section D'!B"&amp;$B479)),'Overview - Section A'!C$100:D135,2,0),"")</f>
        <v>M-41839</v>
      </c>
      <c r="L479" s="818" t="str">
        <f t="shared" ca="1" si="83"/>
        <v/>
      </c>
      <c r="M479" s="812" t="str">
        <f ca="1">IFERROR(VLOOKUP(INDIRECT("'Coverage Indicators - Section D'!C"&amp;$B479),'Reference Records'!C$368:F468,3,0),"")</f>
        <v/>
      </c>
      <c r="N479" s="818" t="str">
        <f t="shared" ca="1" si="84"/>
        <v/>
      </c>
      <c r="O479" s="812" t="str">
        <f t="shared" ca="1" si="85"/>
        <v/>
      </c>
      <c r="P479" s="818" t="str">
        <f t="shared" ca="1" si="86"/>
        <v/>
      </c>
      <c r="Q479" s="818" t="str">
        <f t="shared" ca="1" si="87"/>
        <v/>
      </c>
      <c r="R479" s="812" t="str">
        <f t="shared" ca="1" si="88"/>
        <v>FALSE</v>
      </c>
      <c r="S479" s="818" t="str">
        <f ca="1">IFERROR(VLOOKUP(INDIRECT("'Coverage Indicators - Section D'!L"&amp;$B479),'Overview - Section A'!M$29:P74,4,0),IFERROR(IF(VLOOKUP(INDIRECT("'Coverage Indicators - Section D'!L"&amp;$B479),'Overview - Section A'!E$26:I62,5,0)=0,"",VLOOKUP(INDIRECT("'Coverage Indicators - Section D'!L"&amp;$B479),'Overview - Section A'!E$26:I62,5,0)),""))</f>
        <v/>
      </c>
      <c r="T479" s="818" t="str">
        <f t="shared" ca="1" si="89"/>
        <v/>
      </c>
      <c r="U479" s="818" t="str">
        <f t="shared" ca="1" si="90"/>
        <v/>
      </c>
      <c r="V479" s="818" t="str">
        <f t="shared" ca="1" si="91"/>
        <v/>
      </c>
      <c r="W479" s="818"/>
      <c r="X479" s="818"/>
      <c r="Y479" s="812"/>
      <c r="Z479" s="812"/>
      <c r="AA479" s="818"/>
      <c r="AB479" s="818"/>
      <c r="AC479" s="812"/>
      <c r="AD479" s="812"/>
      <c r="AE479" s="812"/>
      <c r="AF479" s="827"/>
      <c r="AG479" s="818"/>
    </row>
    <row r="480" spans="1:33" x14ac:dyDescent="0.35">
      <c r="A480" s="812" t="b">
        <f t="shared" ca="1" si="77"/>
        <v>0</v>
      </c>
      <c r="B480" s="813">
        <f t="shared" si="75"/>
        <v>17</v>
      </c>
      <c r="C480" s="825" t="str">
        <f>IFERROR(IF(AND(H480=2,B480=7),"blank",INDEX(C$444:C480,H480,1)),"")</f>
        <v>a183p000007H2NWAA0</v>
      </c>
      <c r="D480" s="815" t="str">
        <f t="shared" ca="1" si="78"/>
        <v/>
      </c>
      <c r="E480" s="827" t="str">
        <f t="shared" ca="1" si="79"/>
        <v/>
      </c>
      <c r="F480" s="827" t="str">
        <f t="shared" ca="1" si="80"/>
        <v/>
      </c>
      <c r="G480" s="818" t="str">
        <f t="shared" ca="1" si="81"/>
        <v/>
      </c>
      <c r="H480" s="813">
        <f t="shared" si="76"/>
        <v>7</v>
      </c>
      <c r="I480" s="818" t="str">
        <f t="shared" ca="1" si="82"/>
        <v/>
      </c>
      <c r="J480" s="812" t="str">
        <f ca="1">IFERROR(VLOOKUP(INDIRECT("'Coverage Indicators - Section D'!D"&amp;$B480),'Reference Records'!C36:F154,4,0),"")</f>
        <v/>
      </c>
      <c r="K480" s="812" t="str">
        <f ca="1">IFERROR(VLOOKUP(IF(INDIRECT("'Coverage Indicators - Section D'!B"&amp;$B480)="","--select--",INDIRECT("'Coverage Indicators - Section D'!B"&amp;$B480)),'Overview - Section A'!C$100:D136,2,0),"")</f>
        <v>M-41839</v>
      </c>
      <c r="L480" s="818" t="str">
        <f t="shared" ca="1" si="83"/>
        <v/>
      </c>
      <c r="M480" s="812" t="str">
        <f ca="1">IFERROR(VLOOKUP(INDIRECT("'Coverage Indicators - Section D'!C"&amp;$B480),'Reference Records'!C$368:F469,3,0),"")</f>
        <v/>
      </c>
      <c r="N480" s="818" t="str">
        <f t="shared" ca="1" si="84"/>
        <v/>
      </c>
      <c r="O480" s="812" t="str">
        <f t="shared" ca="1" si="85"/>
        <v/>
      </c>
      <c r="P480" s="818" t="str">
        <f t="shared" ca="1" si="86"/>
        <v/>
      </c>
      <c r="Q480" s="818" t="str">
        <f t="shared" ca="1" si="87"/>
        <v/>
      </c>
      <c r="R480" s="812" t="str">
        <f t="shared" ca="1" si="88"/>
        <v>FALSE</v>
      </c>
      <c r="S480" s="818" t="str">
        <f ca="1">IFERROR(VLOOKUP(INDIRECT("'Coverage Indicators - Section D'!L"&amp;$B480),'Overview - Section A'!M$29:P75,4,0),IFERROR(IF(VLOOKUP(INDIRECT("'Coverage Indicators - Section D'!L"&amp;$B480),'Overview - Section A'!E$26:I63,5,0)=0,"",VLOOKUP(INDIRECT("'Coverage Indicators - Section D'!L"&amp;$B480),'Overview - Section A'!E$26:I63,5,0)),""))</f>
        <v/>
      </c>
      <c r="T480" s="818" t="str">
        <f t="shared" ca="1" si="89"/>
        <v/>
      </c>
      <c r="U480" s="818" t="str">
        <f t="shared" ca="1" si="90"/>
        <v/>
      </c>
      <c r="V480" s="818" t="str">
        <f t="shared" ca="1" si="91"/>
        <v/>
      </c>
      <c r="W480" s="818"/>
      <c r="X480" s="818"/>
      <c r="Y480" s="812"/>
      <c r="Z480" s="812"/>
      <c r="AA480" s="818"/>
      <c r="AB480" s="818"/>
      <c r="AC480" s="812"/>
      <c r="AD480" s="812"/>
      <c r="AE480" s="812"/>
      <c r="AF480" s="827"/>
      <c r="AG480" s="818"/>
    </row>
    <row r="481" spans="1:33" x14ac:dyDescent="0.35">
      <c r="A481" s="812" t="b">
        <f t="shared" ca="1" si="77"/>
        <v>0</v>
      </c>
      <c r="B481" s="813">
        <f t="shared" si="75"/>
        <v>19</v>
      </c>
      <c r="C481" s="825" t="str">
        <f>IFERROR(IF(AND(H481=2,B481=7),"blank",INDEX(C$444:C481,H481,1)),"")</f>
        <v>a183p000007H2NXAA0</v>
      </c>
      <c r="D481" s="815" t="str">
        <f t="shared" ca="1" si="78"/>
        <v/>
      </c>
      <c r="E481" s="827" t="str">
        <f t="shared" ca="1" si="79"/>
        <v/>
      </c>
      <c r="F481" s="827" t="str">
        <f t="shared" ca="1" si="80"/>
        <v/>
      </c>
      <c r="G481" s="818" t="str">
        <f t="shared" ca="1" si="81"/>
        <v/>
      </c>
      <c r="H481" s="813">
        <f t="shared" si="76"/>
        <v>8</v>
      </c>
      <c r="I481" s="818" t="str">
        <f t="shared" ca="1" si="82"/>
        <v/>
      </c>
      <c r="J481" s="812" t="str">
        <f ca="1">IFERROR(VLOOKUP(INDIRECT("'Coverage Indicators - Section D'!D"&amp;$B481),'Reference Records'!C37:F155,4,0),"")</f>
        <v/>
      </c>
      <c r="K481" s="812" t="str">
        <f ca="1">IFERROR(VLOOKUP(IF(INDIRECT("'Coverage Indicators - Section D'!B"&amp;$B481)="","--select--",INDIRECT("'Coverage Indicators - Section D'!B"&amp;$B481)),'Overview - Section A'!C$100:D137,2,0),"")</f>
        <v>M-41839</v>
      </c>
      <c r="L481" s="818" t="str">
        <f t="shared" ca="1" si="83"/>
        <v/>
      </c>
      <c r="M481" s="812" t="str">
        <f ca="1">IFERROR(VLOOKUP(INDIRECT("'Coverage Indicators - Section D'!C"&amp;$B481),'Reference Records'!C$368:F470,3,0),"")</f>
        <v/>
      </c>
      <c r="N481" s="818" t="str">
        <f t="shared" ca="1" si="84"/>
        <v/>
      </c>
      <c r="O481" s="812" t="str">
        <f t="shared" ca="1" si="85"/>
        <v/>
      </c>
      <c r="P481" s="818" t="str">
        <f t="shared" ca="1" si="86"/>
        <v/>
      </c>
      <c r="Q481" s="818" t="str">
        <f t="shared" ca="1" si="87"/>
        <v/>
      </c>
      <c r="R481" s="812" t="str">
        <f t="shared" ca="1" si="88"/>
        <v>FALSE</v>
      </c>
      <c r="S481" s="818" t="str">
        <f ca="1">IFERROR(VLOOKUP(INDIRECT("'Coverage Indicators - Section D'!L"&amp;$B481),'Overview - Section A'!M$29:P76,4,0),IFERROR(IF(VLOOKUP(INDIRECT("'Coverage Indicators - Section D'!L"&amp;$B481),'Overview - Section A'!E$26:I64,5,0)=0,"",VLOOKUP(INDIRECT("'Coverage Indicators - Section D'!L"&amp;$B481),'Overview - Section A'!E$26:I64,5,0)),""))</f>
        <v/>
      </c>
      <c r="T481" s="818" t="str">
        <f t="shared" ca="1" si="89"/>
        <v/>
      </c>
      <c r="U481" s="818" t="str">
        <f t="shared" ca="1" si="90"/>
        <v/>
      </c>
      <c r="V481" s="818" t="str">
        <f t="shared" ca="1" si="91"/>
        <v/>
      </c>
      <c r="W481" s="818"/>
      <c r="X481" s="818"/>
      <c r="Y481" s="812"/>
      <c r="Z481" s="812"/>
      <c r="AA481" s="818"/>
      <c r="AB481" s="818"/>
      <c r="AC481" s="812"/>
      <c r="AD481" s="812"/>
      <c r="AE481" s="812"/>
      <c r="AF481" s="827"/>
      <c r="AG481" s="818"/>
    </row>
    <row r="482" spans="1:33" x14ac:dyDescent="0.35">
      <c r="A482" s="812" t="b">
        <f t="shared" ca="1" si="77"/>
        <v>0</v>
      </c>
      <c r="B482" s="813">
        <f t="shared" si="75"/>
        <v>21</v>
      </c>
      <c r="C482" s="825" t="str">
        <f>IFERROR(IF(AND(H482=2,B482=7),"blank",INDEX(C$444:C482,H482,1)),"")</f>
        <v>a183p000007H2NYAA0</v>
      </c>
      <c r="D482" s="815" t="str">
        <f t="shared" ca="1" si="78"/>
        <v/>
      </c>
      <c r="E482" s="827" t="str">
        <f t="shared" ca="1" si="79"/>
        <v/>
      </c>
      <c r="F482" s="827" t="str">
        <f t="shared" ca="1" si="80"/>
        <v/>
      </c>
      <c r="G482" s="818" t="str">
        <f t="shared" ca="1" si="81"/>
        <v/>
      </c>
      <c r="H482" s="813">
        <f t="shared" si="76"/>
        <v>9</v>
      </c>
      <c r="I482" s="818" t="str">
        <f t="shared" ca="1" si="82"/>
        <v/>
      </c>
      <c r="J482" s="812" t="str">
        <f ca="1">IFERROR(VLOOKUP(INDIRECT("'Coverage Indicators - Section D'!D"&amp;$B482),'Reference Records'!C38:F156,4,0),"")</f>
        <v/>
      </c>
      <c r="K482" s="812" t="str">
        <f ca="1">IFERROR(VLOOKUP(IF(INDIRECT("'Coverage Indicators - Section D'!B"&amp;$B482)="","--select--",INDIRECT("'Coverage Indicators - Section D'!B"&amp;$B482)),'Overview - Section A'!C$100:D138,2,0),"")</f>
        <v>M-41839</v>
      </c>
      <c r="L482" s="818" t="str">
        <f t="shared" ca="1" si="83"/>
        <v/>
      </c>
      <c r="M482" s="812" t="str">
        <f ca="1">IFERROR(VLOOKUP(INDIRECT("'Coverage Indicators - Section D'!C"&amp;$B482),'Reference Records'!C$368:F471,3,0),"")</f>
        <v/>
      </c>
      <c r="N482" s="818" t="str">
        <f t="shared" ca="1" si="84"/>
        <v/>
      </c>
      <c r="O482" s="812" t="str">
        <f t="shared" ca="1" si="85"/>
        <v/>
      </c>
      <c r="P482" s="818" t="str">
        <f t="shared" ca="1" si="86"/>
        <v/>
      </c>
      <c r="Q482" s="818" t="str">
        <f t="shared" ca="1" si="87"/>
        <v/>
      </c>
      <c r="R482" s="812" t="str">
        <f t="shared" ca="1" si="88"/>
        <v>FALSE</v>
      </c>
      <c r="S482" s="818" t="str">
        <f ca="1">IFERROR(VLOOKUP(INDIRECT("'Coverage Indicators - Section D'!L"&amp;$B482),'Overview - Section A'!M$29:P77,4,0),IFERROR(IF(VLOOKUP(INDIRECT("'Coverage Indicators - Section D'!L"&amp;$B482),'Overview - Section A'!E$26:I65,5,0)=0,"",VLOOKUP(INDIRECT("'Coverage Indicators - Section D'!L"&amp;$B482),'Overview - Section A'!E$26:I65,5,0)),""))</f>
        <v/>
      </c>
      <c r="T482" s="818" t="str">
        <f t="shared" ca="1" si="89"/>
        <v/>
      </c>
      <c r="U482" s="818" t="str">
        <f t="shared" ca="1" si="90"/>
        <v/>
      </c>
      <c r="V482" s="818" t="str">
        <f t="shared" ca="1" si="91"/>
        <v/>
      </c>
      <c r="W482" s="818"/>
      <c r="X482" s="818"/>
      <c r="Y482" s="812"/>
      <c r="Z482" s="812"/>
      <c r="AA482" s="818"/>
      <c r="AB482" s="818"/>
      <c r="AC482" s="812"/>
      <c r="AD482" s="812"/>
      <c r="AE482" s="812"/>
      <c r="AF482" s="827"/>
      <c r="AG482" s="818"/>
    </row>
    <row r="483" spans="1:33" x14ac:dyDescent="0.35">
      <c r="A483" s="812" t="b">
        <f t="shared" ca="1" si="77"/>
        <v>0</v>
      </c>
      <c r="B483" s="813">
        <f t="shared" si="75"/>
        <v>23</v>
      </c>
      <c r="C483" s="825" t="str">
        <f>IFERROR(IF(AND(H483=2,B483=7),"blank",INDEX(C$444:C483,H483,1)),"")</f>
        <v>a183p000007H2NZAA0</v>
      </c>
      <c r="D483" s="815" t="str">
        <f t="shared" ca="1" si="78"/>
        <v/>
      </c>
      <c r="E483" s="827" t="str">
        <f t="shared" ca="1" si="79"/>
        <v/>
      </c>
      <c r="F483" s="827" t="str">
        <f t="shared" ca="1" si="80"/>
        <v/>
      </c>
      <c r="G483" s="818" t="str">
        <f t="shared" ca="1" si="81"/>
        <v/>
      </c>
      <c r="H483" s="813">
        <f t="shared" si="76"/>
        <v>10</v>
      </c>
      <c r="I483" s="818" t="str">
        <f t="shared" ca="1" si="82"/>
        <v/>
      </c>
      <c r="J483" s="812" t="str">
        <f ca="1">IFERROR(VLOOKUP(INDIRECT("'Coverage Indicators - Section D'!D"&amp;$B483),'Reference Records'!C39:F157,4,0),"")</f>
        <v/>
      </c>
      <c r="K483" s="812" t="str">
        <f ca="1">IFERROR(VLOOKUP(IF(INDIRECT("'Coverage Indicators - Section D'!B"&amp;$B483)="","--select--",INDIRECT("'Coverage Indicators - Section D'!B"&amp;$B483)),'Overview - Section A'!C$100:D139,2,0),"")</f>
        <v>M-41839</v>
      </c>
      <c r="L483" s="818" t="str">
        <f t="shared" ca="1" si="83"/>
        <v/>
      </c>
      <c r="M483" s="812" t="str">
        <f ca="1">IFERROR(VLOOKUP(INDIRECT("'Coverage Indicators - Section D'!C"&amp;$B483),'Reference Records'!C$368:F472,3,0),"")</f>
        <v/>
      </c>
      <c r="N483" s="818" t="str">
        <f t="shared" ca="1" si="84"/>
        <v/>
      </c>
      <c r="O483" s="812" t="str">
        <f t="shared" ca="1" si="85"/>
        <v/>
      </c>
      <c r="P483" s="818" t="str">
        <f t="shared" ca="1" si="86"/>
        <v/>
      </c>
      <c r="Q483" s="818" t="str">
        <f t="shared" ca="1" si="87"/>
        <v/>
      </c>
      <c r="R483" s="812" t="str">
        <f t="shared" ca="1" si="88"/>
        <v>FALSE</v>
      </c>
      <c r="S483" s="818" t="str">
        <f ca="1">IFERROR(VLOOKUP(INDIRECT("'Coverage Indicators - Section D'!L"&amp;$B483),'Overview - Section A'!M$29:P78,4,0),IFERROR(IF(VLOOKUP(INDIRECT("'Coverage Indicators - Section D'!L"&amp;$B483),'Overview - Section A'!E$26:I66,5,0)=0,"",VLOOKUP(INDIRECT("'Coverage Indicators - Section D'!L"&amp;$B483),'Overview - Section A'!E$26:I66,5,0)),""))</f>
        <v/>
      </c>
      <c r="T483" s="818" t="str">
        <f t="shared" ca="1" si="89"/>
        <v/>
      </c>
      <c r="U483" s="818" t="str">
        <f t="shared" ca="1" si="90"/>
        <v/>
      </c>
      <c r="V483" s="818" t="str">
        <f t="shared" ca="1" si="91"/>
        <v/>
      </c>
      <c r="W483" s="818"/>
      <c r="X483" s="818"/>
      <c r="Y483" s="812"/>
      <c r="Z483" s="812"/>
      <c r="AA483" s="818"/>
      <c r="AB483" s="818"/>
      <c r="AC483" s="812"/>
      <c r="AD483" s="812"/>
      <c r="AE483" s="812"/>
      <c r="AF483" s="827"/>
      <c r="AG483" s="818"/>
    </row>
    <row r="484" spans="1:33" x14ac:dyDescent="0.35">
      <c r="A484" s="812" t="b">
        <f t="shared" ca="1" si="77"/>
        <v>0</v>
      </c>
      <c r="B484" s="813">
        <f t="shared" si="75"/>
        <v>25</v>
      </c>
      <c r="C484" s="825" t="str">
        <f>IFERROR(IF(AND(H484=2,B484=7),"blank",INDEX(C$444:C484,H484,1)),"")</f>
        <v>a183p000007H2NaAAK</v>
      </c>
      <c r="D484" s="815" t="str">
        <f t="shared" ca="1" si="78"/>
        <v/>
      </c>
      <c r="E484" s="827" t="str">
        <f t="shared" ca="1" si="79"/>
        <v/>
      </c>
      <c r="F484" s="827" t="str">
        <f t="shared" ca="1" si="80"/>
        <v/>
      </c>
      <c r="G484" s="818" t="str">
        <f t="shared" ca="1" si="81"/>
        <v/>
      </c>
      <c r="H484" s="813">
        <f t="shared" si="76"/>
        <v>11</v>
      </c>
      <c r="I484" s="818" t="str">
        <f t="shared" ca="1" si="82"/>
        <v/>
      </c>
      <c r="J484" s="812" t="str">
        <f ca="1">IFERROR(VLOOKUP(INDIRECT("'Coverage Indicators - Section D'!D"&amp;$B484),'Reference Records'!C40:F158,4,0),"")</f>
        <v/>
      </c>
      <c r="K484" s="812" t="str">
        <f ca="1">IFERROR(VLOOKUP(IF(INDIRECT("'Coverage Indicators - Section D'!B"&amp;$B484)="","--select--",INDIRECT("'Coverage Indicators - Section D'!B"&amp;$B484)),'Overview - Section A'!C$100:D140,2,0),"")</f>
        <v>M-41839</v>
      </c>
      <c r="L484" s="818" t="str">
        <f t="shared" ca="1" si="83"/>
        <v/>
      </c>
      <c r="M484" s="812" t="str">
        <f ca="1">IFERROR(VLOOKUP(INDIRECT("'Coverage Indicators - Section D'!C"&amp;$B484),'Reference Records'!C$368:F473,3,0),"")</f>
        <v/>
      </c>
      <c r="N484" s="818" t="str">
        <f t="shared" ca="1" si="84"/>
        <v/>
      </c>
      <c r="O484" s="812" t="str">
        <f t="shared" ca="1" si="85"/>
        <v/>
      </c>
      <c r="P484" s="818" t="str">
        <f t="shared" ca="1" si="86"/>
        <v/>
      </c>
      <c r="Q484" s="818" t="str">
        <f t="shared" ca="1" si="87"/>
        <v/>
      </c>
      <c r="R484" s="812" t="str">
        <f t="shared" ca="1" si="88"/>
        <v>FALSE</v>
      </c>
      <c r="S484" s="818" t="str">
        <f ca="1">IFERROR(VLOOKUP(INDIRECT("'Coverage Indicators - Section D'!L"&amp;$B484),'Overview - Section A'!M$29:P79,4,0),IFERROR(IF(VLOOKUP(INDIRECT("'Coverage Indicators - Section D'!L"&amp;$B484),'Overview - Section A'!E$26:I67,5,0)=0,"",VLOOKUP(INDIRECT("'Coverage Indicators - Section D'!L"&amp;$B484),'Overview - Section A'!E$26:I67,5,0)),""))</f>
        <v/>
      </c>
      <c r="T484" s="818" t="str">
        <f t="shared" ca="1" si="89"/>
        <v/>
      </c>
      <c r="U484" s="818" t="str">
        <f t="shared" ca="1" si="90"/>
        <v/>
      </c>
      <c r="V484" s="818" t="str">
        <f t="shared" ca="1" si="91"/>
        <v/>
      </c>
      <c r="W484" s="818"/>
      <c r="X484" s="818"/>
      <c r="Y484" s="812"/>
      <c r="Z484" s="812"/>
      <c r="AA484" s="818"/>
      <c r="AB484" s="818"/>
      <c r="AC484" s="812"/>
      <c r="AD484" s="812"/>
      <c r="AE484" s="812"/>
      <c r="AF484" s="827"/>
      <c r="AG484" s="818"/>
    </row>
    <row r="485" spans="1:33" x14ac:dyDescent="0.35">
      <c r="A485" s="812" t="b">
        <f t="shared" ca="1" si="77"/>
        <v>0</v>
      </c>
      <c r="B485" s="813">
        <f t="shared" si="75"/>
        <v>27</v>
      </c>
      <c r="C485" s="825" t="str">
        <f>IFERROR(IF(AND(H485=2,B485=7),"blank",INDEX(C$444:C485,H485,1)),"")</f>
        <v>a183p000007H2NbAAK</v>
      </c>
      <c r="D485" s="815" t="str">
        <f t="shared" ca="1" si="78"/>
        <v/>
      </c>
      <c r="E485" s="827" t="str">
        <f t="shared" ca="1" si="79"/>
        <v/>
      </c>
      <c r="F485" s="827" t="str">
        <f t="shared" ca="1" si="80"/>
        <v/>
      </c>
      <c r="G485" s="818" t="str">
        <f t="shared" ca="1" si="81"/>
        <v/>
      </c>
      <c r="H485" s="813">
        <f t="shared" si="76"/>
        <v>12</v>
      </c>
      <c r="I485" s="818" t="str">
        <f t="shared" ca="1" si="82"/>
        <v/>
      </c>
      <c r="J485" s="812" t="str">
        <f ca="1">IFERROR(VLOOKUP(INDIRECT("'Coverage Indicators - Section D'!D"&amp;$B485),'Reference Records'!C41:F159,4,0),"")</f>
        <v/>
      </c>
      <c r="K485" s="812" t="str">
        <f ca="1">IFERROR(VLOOKUP(IF(INDIRECT("'Coverage Indicators - Section D'!B"&amp;$B485)="","--select--",INDIRECT("'Coverage Indicators - Section D'!B"&amp;$B485)),'Overview - Section A'!C$100:D141,2,0),"")</f>
        <v>M-41839</v>
      </c>
      <c r="L485" s="818" t="str">
        <f t="shared" ca="1" si="83"/>
        <v/>
      </c>
      <c r="M485" s="812" t="str">
        <f ca="1">IFERROR(VLOOKUP(INDIRECT("'Coverage Indicators - Section D'!C"&amp;$B485),'Reference Records'!C$368:F474,3,0),"")</f>
        <v/>
      </c>
      <c r="N485" s="818" t="str">
        <f t="shared" ca="1" si="84"/>
        <v/>
      </c>
      <c r="O485" s="812" t="str">
        <f t="shared" ca="1" si="85"/>
        <v/>
      </c>
      <c r="P485" s="818" t="str">
        <f t="shared" ca="1" si="86"/>
        <v/>
      </c>
      <c r="Q485" s="818" t="str">
        <f t="shared" ca="1" si="87"/>
        <v/>
      </c>
      <c r="R485" s="812" t="str">
        <f t="shared" ca="1" si="88"/>
        <v>FALSE</v>
      </c>
      <c r="S485" s="818" t="str">
        <f ca="1">IFERROR(VLOOKUP(INDIRECT("'Coverage Indicators - Section D'!L"&amp;$B485),'Overview - Section A'!M$29:P80,4,0),IFERROR(IF(VLOOKUP(INDIRECT("'Coverage Indicators - Section D'!L"&amp;$B485),'Overview - Section A'!E$26:I68,5,0)=0,"",VLOOKUP(INDIRECT("'Coverage Indicators - Section D'!L"&amp;$B485),'Overview - Section A'!E$26:I68,5,0)),""))</f>
        <v/>
      </c>
      <c r="T485" s="818" t="str">
        <f t="shared" ca="1" si="89"/>
        <v/>
      </c>
      <c r="U485" s="818" t="str">
        <f t="shared" ca="1" si="90"/>
        <v/>
      </c>
      <c r="V485" s="818" t="str">
        <f t="shared" ca="1" si="91"/>
        <v/>
      </c>
      <c r="W485" s="818"/>
      <c r="X485" s="818"/>
      <c r="Y485" s="812"/>
      <c r="Z485" s="812"/>
      <c r="AA485" s="818"/>
      <c r="AB485" s="818"/>
      <c r="AC485" s="812"/>
      <c r="AD485" s="812"/>
      <c r="AE485" s="812"/>
      <c r="AF485" s="827"/>
      <c r="AG485" s="818"/>
    </row>
    <row r="486" spans="1:33" x14ac:dyDescent="0.35">
      <c r="A486" s="812" t="b">
        <f t="shared" ca="1" si="77"/>
        <v>0</v>
      </c>
      <c r="B486" s="813">
        <f t="shared" si="75"/>
        <v>29</v>
      </c>
      <c r="C486" s="825" t="str">
        <f>IFERROR(IF(AND(H486=2,B486=7),"blank",INDEX(C$444:C486,H486,1)),"")</f>
        <v>a183p000007H2NcAAK</v>
      </c>
      <c r="D486" s="815" t="str">
        <f t="shared" ca="1" si="78"/>
        <v/>
      </c>
      <c r="E486" s="827" t="str">
        <f t="shared" ca="1" si="79"/>
        <v/>
      </c>
      <c r="F486" s="827" t="str">
        <f t="shared" ca="1" si="80"/>
        <v/>
      </c>
      <c r="G486" s="818" t="str">
        <f t="shared" ca="1" si="81"/>
        <v/>
      </c>
      <c r="H486" s="813">
        <f t="shared" si="76"/>
        <v>13</v>
      </c>
      <c r="I486" s="818" t="str">
        <f t="shared" ca="1" si="82"/>
        <v/>
      </c>
      <c r="J486" s="812" t="str">
        <f ca="1">IFERROR(VLOOKUP(INDIRECT("'Coverage Indicators - Section D'!D"&amp;$B486),'Reference Records'!C42:F160,4,0),"")</f>
        <v/>
      </c>
      <c r="K486" s="812" t="str">
        <f ca="1">IFERROR(VLOOKUP(IF(INDIRECT("'Coverage Indicators - Section D'!B"&amp;$B486)="","--select--",INDIRECT("'Coverage Indicators - Section D'!B"&amp;$B486)),'Overview - Section A'!C$100:D142,2,0),"")</f>
        <v>M-41839</v>
      </c>
      <c r="L486" s="818" t="str">
        <f t="shared" ca="1" si="83"/>
        <v/>
      </c>
      <c r="M486" s="812" t="str">
        <f ca="1">IFERROR(VLOOKUP(INDIRECT("'Coverage Indicators - Section D'!C"&amp;$B486),'Reference Records'!C$368:F475,3,0),"")</f>
        <v/>
      </c>
      <c r="N486" s="818" t="str">
        <f t="shared" ca="1" si="84"/>
        <v/>
      </c>
      <c r="O486" s="812" t="str">
        <f t="shared" ca="1" si="85"/>
        <v/>
      </c>
      <c r="P486" s="818" t="str">
        <f t="shared" ca="1" si="86"/>
        <v/>
      </c>
      <c r="Q486" s="818" t="str">
        <f t="shared" ca="1" si="87"/>
        <v/>
      </c>
      <c r="R486" s="812" t="str">
        <f t="shared" ca="1" si="88"/>
        <v>FALSE</v>
      </c>
      <c r="S486" s="818" t="str">
        <f ca="1">IFERROR(VLOOKUP(INDIRECT("'Coverage Indicators - Section D'!L"&amp;$B486),'Overview - Section A'!M$29:P81,4,0),IFERROR(IF(VLOOKUP(INDIRECT("'Coverage Indicators - Section D'!L"&amp;$B486),'Overview - Section A'!E$26:I69,5,0)=0,"",VLOOKUP(INDIRECT("'Coverage Indicators - Section D'!L"&amp;$B486),'Overview - Section A'!E$26:I69,5,0)),""))</f>
        <v/>
      </c>
      <c r="T486" s="818" t="str">
        <f t="shared" ca="1" si="89"/>
        <v/>
      </c>
      <c r="U486" s="818" t="str">
        <f t="shared" ca="1" si="90"/>
        <v/>
      </c>
      <c r="V486" s="818" t="str">
        <f t="shared" ca="1" si="91"/>
        <v/>
      </c>
      <c r="W486" s="818"/>
      <c r="X486" s="818"/>
      <c r="Y486" s="812"/>
      <c r="Z486" s="812"/>
      <c r="AA486" s="818"/>
      <c r="AB486" s="818"/>
      <c r="AC486" s="812"/>
      <c r="AD486" s="812"/>
      <c r="AE486" s="812"/>
      <c r="AF486" s="827"/>
      <c r="AG486" s="818"/>
    </row>
    <row r="487" spans="1:33" x14ac:dyDescent="0.35">
      <c r="A487" s="812" t="b">
        <f t="shared" ca="1" si="77"/>
        <v>0</v>
      </c>
      <c r="B487" s="813">
        <f t="shared" si="75"/>
        <v>31</v>
      </c>
      <c r="C487" s="825" t="str">
        <f>IFERROR(IF(AND(H487=2,B487=7),"blank",INDEX(C$444:C487,H487,1)),"")</f>
        <v>a183p000007H2NdAAK</v>
      </c>
      <c r="D487" s="815" t="str">
        <f t="shared" ca="1" si="78"/>
        <v/>
      </c>
      <c r="E487" s="827" t="str">
        <f t="shared" ca="1" si="79"/>
        <v/>
      </c>
      <c r="F487" s="827" t="str">
        <f t="shared" ca="1" si="80"/>
        <v/>
      </c>
      <c r="G487" s="818" t="str">
        <f t="shared" ca="1" si="81"/>
        <v/>
      </c>
      <c r="H487" s="813">
        <f t="shared" si="76"/>
        <v>14</v>
      </c>
      <c r="I487" s="818" t="str">
        <f t="shared" ca="1" si="82"/>
        <v/>
      </c>
      <c r="J487" s="812" t="str">
        <f ca="1">IFERROR(VLOOKUP(INDIRECT("'Coverage Indicators - Section D'!D"&amp;$B487),'Reference Records'!C43:F161,4,0),"")</f>
        <v/>
      </c>
      <c r="K487" s="812" t="str">
        <f ca="1">IFERROR(VLOOKUP(IF(INDIRECT("'Coverage Indicators - Section D'!B"&amp;$B487)="","--select--",INDIRECT("'Coverage Indicators - Section D'!B"&amp;$B487)),'Overview - Section A'!C$100:D143,2,0),"")</f>
        <v>M-41839</v>
      </c>
      <c r="L487" s="818" t="str">
        <f t="shared" ca="1" si="83"/>
        <v/>
      </c>
      <c r="M487" s="812" t="str">
        <f ca="1">IFERROR(VLOOKUP(INDIRECT("'Coverage Indicators - Section D'!C"&amp;$B487),'Reference Records'!C$368:F476,3,0),"")</f>
        <v/>
      </c>
      <c r="N487" s="818" t="str">
        <f t="shared" ca="1" si="84"/>
        <v/>
      </c>
      <c r="O487" s="812" t="str">
        <f t="shared" ca="1" si="85"/>
        <v/>
      </c>
      <c r="P487" s="818" t="str">
        <f t="shared" ca="1" si="86"/>
        <v/>
      </c>
      <c r="Q487" s="818" t="str">
        <f t="shared" ca="1" si="87"/>
        <v/>
      </c>
      <c r="R487" s="812" t="str">
        <f t="shared" ca="1" si="88"/>
        <v>FALSE</v>
      </c>
      <c r="S487" s="818" t="str">
        <f ca="1">IFERROR(VLOOKUP(INDIRECT("'Coverage Indicators - Section D'!L"&amp;$B487),'Overview - Section A'!M$29:P82,4,0),IFERROR(IF(VLOOKUP(INDIRECT("'Coverage Indicators - Section D'!L"&amp;$B487),'Overview - Section A'!E$26:I70,5,0)=0,"",VLOOKUP(INDIRECT("'Coverage Indicators - Section D'!L"&amp;$B487),'Overview - Section A'!E$26:I70,5,0)),""))</f>
        <v/>
      </c>
      <c r="T487" s="818" t="str">
        <f t="shared" ca="1" si="89"/>
        <v/>
      </c>
      <c r="U487" s="818" t="str">
        <f t="shared" ca="1" si="90"/>
        <v/>
      </c>
      <c r="V487" s="818" t="str">
        <f t="shared" ca="1" si="91"/>
        <v/>
      </c>
      <c r="W487" s="818"/>
      <c r="X487" s="818"/>
      <c r="Y487" s="812"/>
      <c r="Z487" s="812"/>
      <c r="AA487" s="818"/>
      <c r="AB487" s="818"/>
      <c r="AC487" s="812"/>
      <c r="AD487" s="812"/>
      <c r="AE487" s="812"/>
      <c r="AF487" s="827"/>
      <c r="AG487" s="818"/>
    </row>
    <row r="488" spans="1:33" x14ac:dyDescent="0.35">
      <c r="A488" s="812" t="b">
        <f t="shared" ca="1" si="77"/>
        <v>0</v>
      </c>
      <c r="B488" s="813">
        <f t="shared" si="75"/>
        <v>33</v>
      </c>
      <c r="C488" s="825" t="str">
        <f>IFERROR(IF(AND(H488=2,B488=7),"blank",INDEX(C$444:C488,H488,1)),"")</f>
        <v>a183p000007H2NeAAK</v>
      </c>
      <c r="D488" s="815" t="str">
        <f t="shared" ca="1" si="78"/>
        <v/>
      </c>
      <c r="E488" s="827" t="str">
        <f t="shared" ca="1" si="79"/>
        <v/>
      </c>
      <c r="F488" s="827" t="str">
        <f t="shared" ca="1" si="80"/>
        <v/>
      </c>
      <c r="G488" s="818" t="str">
        <f t="shared" ca="1" si="81"/>
        <v/>
      </c>
      <c r="H488" s="813">
        <f t="shared" si="76"/>
        <v>15</v>
      </c>
      <c r="I488" s="818" t="str">
        <f t="shared" ca="1" si="82"/>
        <v/>
      </c>
      <c r="J488" s="812" t="str">
        <f ca="1">IFERROR(VLOOKUP(INDIRECT("'Coverage Indicators - Section D'!D"&amp;$B488),'Reference Records'!C44:F162,4,0),"")</f>
        <v/>
      </c>
      <c r="K488" s="812" t="str">
        <f ca="1">IFERROR(VLOOKUP(IF(INDIRECT("'Coverage Indicators - Section D'!B"&amp;$B488)="","--select--",INDIRECT("'Coverage Indicators - Section D'!B"&amp;$B488)),'Overview - Section A'!C$100:D144,2,0),"")</f>
        <v>M-41839</v>
      </c>
      <c r="L488" s="818" t="str">
        <f t="shared" ca="1" si="83"/>
        <v/>
      </c>
      <c r="M488" s="812" t="str">
        <f ca="1">IFERROR(VLOOKUP(INDIRECT("'Coverage Indicators - Section D'!C"&amp;$B488),'Reference Records'!C$368:F477,3,0),"")</f>
        <v/>
      </c>
      <c r="N488" s="818" t="str">
        <f t="shared" ca="1" si="84"/>
        <v/>
      </c>
      <c r="O488" s="812" t="str">
        <f t="shared" ca="1" si="85"/>
        <v/>
      </c>
      <c r="P488" s="818" t="str">
        <f t="shared" ca="1" si="86"/>
        <v/>
      </c>
      <c r="Q488" s="818" t="str">
        <f t="shared" ca="1" si="87"/>
        <v/>
      </c>
      <c r="R488" s="812" t="str">
        <f t="shared" ca="1" si="88"/>
        <v>FALSE</v>
      </c>
      <c r="S488" s="818" t="str">
        <f ca="1">IFERROR(VLOOKUP(INDIRECT("'Coverage Indicators - Section D'!L"&amp;$B488),'Overview - Section A'!M$29:P83,4,0),IFERROR(IF(VLOOKUP(INDIRECT("'Coverage Indicators - Section D'!L"&amp;$B488),'Overview - Section A'!E$26:I71,5,0)=0,"",VLOOKUP(INDIRECT("'Coverage Indicators - Section D'!L"&amp;$B488),'Overview - Section A'!E$26:I71,5,0)),""))</f>
        <v/>
      </c>
      <c r="T488" s="818" t="str">
        <f t="shared" ca="1" si="89"/>
        <v/>
      </c>
      <c r="U488" s="818" t="str">
        <f t="shared" ca="1" si="90"/>
        <v/>
      </c>
      <c r="V488" s="818" t="str">
        <f t="shared" ca="1" si="91"/>
        <v/>
      </c>
      <c r="W488" s="818"/>
      <c r="X488" s="818"/>
      <c r="Y488" s="812"/>
      <c r="Z488" s="812"/>
      <c r="AA488" s="818"/>
      <c r="AB488" s="818"/>
      <c r="AC488" s="812"/>
      <c r="AD488" s="812"/>
      <c r="AE488" s="812"/>
      <c r="AF488" s="827"/>
      <c r="AG488" s="818"/>
    </row>
    <row r="489" spans="1:33" x14ac:dyDescent="0.35">
      <c r="A489" s="812" t="b">
        <f t="shared" ca="1" si="77"/>
        <v>0</v>
      </c>
      <c r="B489" s="813">
        <f t="shared" si="75"/>
        <v>35</v>
      </c>
      <c r="C489" s="825" t="str">
        <f>IFERROR(IF(AND(H489=2,B489=7),"blank",INDEX(C$444:C489,H489,1)),"")</f>
        <v>a183p000007H2NfAAK</v>
      </c>
      <c r="D489" s="815" t="str">
        <f t="shared" ca="1" si="78"/>
        <v/>
      </c>
      <c r="E489" s="827" t="str">
        <f t="shared" ca="1" si="79"/>
        <v/>
      </c>
      <c r="F489" s="827" t="str">
        <f t="shared" ca="1" si="80"/>
        <v/>
      </c>
      <c r="G489" s="818" t="str">
        <f t="shared" ca="1" si="81"/>
        <v/>
      </c>
      <c r="H489" s="813">
        <f t="shared" si="76"/>
        <v>16</v>
      </c>
      <c r="I489" s="818" t="str">
        <f t="shared" ca="1" si="82"/>
        <v/>
      </c>
      <c r="J489" s="812" t="str">
        <f ca="1">IFERROR(VLOOKUP(INDIRECT("'Coverage Indicators - Section D'!D"&amp;$B489),'Reference Records'!C45:F163,4,0),"")</f>
        <v/>
      </c>
      <c r="K489" s="812" t="str">
        <f ca="1">IFERROR(VLOOKUP(IF(INDIRECT("'Coverage Indicators - Section D'!B"&amp;$B489)="","--select--",INDIRECT("'Coverage Indicators - Section D'!B"&amp;$B489)),'Overview - Section A'!C$100:D145,2,0),"")</f>
        <v>M-41839</v>
      </c>
      <c r="L489" s="818" t="str">
        <f t="shared" ca="1" si="83"/>
        <v/>
      </c>
      <c r="M489" s="812" t="str">
        <f ca="1">IFERROR(VLOOKUP(INDIRECT("'Coverage Indicators - Section D'!C"&amp;$B489),'Reference Records'!C$368:F478,3,0),"")</f>
        <v/>
      </c>
      <c r="N489" s="818" t="str">
        <f t="shared" ca="1" si="84"/>
        <v/>
      </c>
      <c r="O489" s="812" t="str">
        <f t="shared" ca="1" si="85"/>
        <v/>
      </c>
      <c r="P489" s="818" t="str">
        <f t="shared" ca="1" si="86"/>
        <v/>
      </c>
      <c r="Q489" s="818" t="str">
        <f t="shared" ca="1" si="87"/>
        <v/>
      </c>
      <c r="R489" s="812" t="str">
        <f t="shared" ca="1" si="88"/>
        <v>FALSE</v>
      </c>
      <c r="S489" s="818" t="str">
        <f ca="1">IFERROR(VLOOKUP(INDIRECT("'Coverage Indicators - Section D'!L"&amp;$B489),'Overview - Section A'!M$29:P84,4,0),IFERROR(IF(VLOOKUP(INDIRECT("'Coverage Indicators - Section D'!L"&amp;$B489),'Overview - Section A'!E$26:I72,5,0)=0,"",VLOOKUP(INDIRECT("'Coverage Indicators - Section D'!L"&amp;$B489),'Overview - Section A'!E$26:I72,5,0)),""))</f>
        <v/>
      </c>
      <c r="T489" s="818" t="str">
        <f t="shared" ca="1" si="89"/>
        <v/>
      </c>
      <c r="U489" s="818" t="str">
        <f t="shared" ca="1" si="90"/>
        <v/>
      </c>
      <c r="V489" s="818" t="str">
        <f t="shared" ca="1" si="91"/>
        <v/>
      </c>
      <c r="W489" s="818"/>
      <c r="X489" s="818"/>
      <c r="Y489" s="812"/>
      <c r="Z489" s="812"/>
      <c r="AA489" s="818"/>
      <c r="AB489" s="818"/>
      <c r="AC489" s="812"/>
      <c r="AD489" s="812"/>
      <c r="AE489" s="812"/>
      <c r="AF489" s="827"/>
      <c r="AG489" s="818"/>
    </row>
    <row r="490" spans="1:33" x14ac:dyDescent="0.35">
      <c r="A490" s="812" t="b">
        <f t="shared" ca="1" si="77"/>
        <v>0</v>
      </c>
      <c r="B490" s="813">
        <f t="shared" si="75"/>
        <v>37</v>
      </c>
      <c r="C490" s="825" t="str">
        <f>IFERROR(IF(AND(H490=2,B490=7),"blank",INDEX(C$444:C490,H490,1)),"")</f>
        <v>a183p000007H2NgAAK</v>
      </c>
      <c r="D490" s="815" t="str">
        <f t="shared" ca="1" si="78"/>
        <v/>
      </c>
      <c r="E490" s="827" t="str">
        <f t="shared" ca="1" si="79"/>
        <v/>
      </c>
      <c r="F490" s="827" t="str">
        <f t="shared" ca="1" si="80"/>
        <v/>
      </c>
      <c r="G490" s="818" t="str">
        <f t="shared" ca="1" si="81"/>
        <v/>
      </c>
      <c r="H490" s="813">
        <f t="shared" si="76"/>
        <v>17</v>
      </c>
      <c r="I490" s="818" t="str">
        <f t="shared" ca="1" si="82"/>
        <v/>
      </c>
      <c r="J490" s="812" t="str">
        <f ca="1">IFERROR(VLOOKUP(INDIRECT("'Coverage Indicators - Section D'!D"&amp;$B490),'Reference Records'!C46:F164,4,0),"")</f>
        <v/>
      </c>
      <c r="K490" s="812" t="str">
        <f ca="1">IFERROR(VLOOKUP(IF(INDIRECT("'Coverage Indicators - Section D'!B"&amp;$B490)="","--select--",INDIRECT("'Coverage Indicators - Section D'!B"&amp;$B490)),'Overview - Section A'!C$100:D146,2,0),"")</f>
        <v>M-41839</v>
      </c>
      <c r="L490" s="818" t="str">
        <f t="shared" ca="1" si="83"/>
        <v/>
      </c>
      <c r="M490" s="812" t="str">
        <f ca="1">IFERROR(VLOOKUP(INDIRECT("'Coverage Indicators - Section D'!C"&amp;$B490),'Reference Records'!C$368:F479,3,0),"")</f>
        <v/>
      </c>
      <c r="N490" s="818" t="str">
        <f t="shared" ca="1" si="84"/>
        <v/>
      </c>
      <c r="O490" s="812" t="str">
        <f t="shared" ca="1" si="85"/>
        <v/>
      </c>
      <c r="P490" s="818" t="str">
        <f t="shared" ca="1" si="86"/>
        <v/>
      </c>
      <c r="Q490" s="818" t="str">
        <f t="shared" ca="1" si="87"/>
        <v/>
      </c>
      <c r="R490" s="812" t="str">
        <f t="shared" ca="1" si="88"/>
        <v>FALSE</v>
      </c>
      <c r="S490" s="818" t="str">
        <f ca="1">IFERROR(VLOOKUP(INDIRECT("'Coverage Indicators - Section D'!L"&amp;$B490),'Overview - Section A'!M$29:P85,4,0),IFERROR(IF(VLOOKUP(INDIRECT("'Coverage Indicators - Section D'!L"&amp;$B490),'Overview - Section A'!E$26:I73,5,0)=0,"",VLOOKUP(INDIRECT("'Coverage Indicators - Section D'!L"&amp;$B490),'Overview - Section A'!E$26:I73,5,0)),""))</f>
        <v/>
      </c>
      <c r="T490" s="818" t="str">
        <f t="shared" ca="1" si="89"/>
        <v/>
      </c>
      <c r="U490" s="818" t="str">
        <f t="shared" ca="1" si="90"/>
        <v/>
      </c>
      <c r="V490" s="818" t="str">
        <f t="shared" ca="1" si="91"/>
        <v/>
      </c>
      <c r="W490" s="818"/>
      <c r="X490" s="818"/>
      <c r="Y490" s="812"/>
      <c r="Z490" s="812"/>
      <c r="AA490" s="818"/>
      <c r="AB490" s="818"/>
      <c r="AC490" s="812"/>
      <c r="AD490" s="812"/>
      <c r="AE490" s="812"/>
      <c r="AF490" s="827"/>
      <c r="AG490" s="818"/>
    </row>
    <row r="491" spans="1:33" x14ac:dyDescent="0.35">
      <c r="A491" s="812" t="b">
        <f t="shared" ca="1" si="77"/>
        <v>0</v>
      </c>
      <c r="B491" s="813">
        <f t="shared" si="75"/>
        <v>39</v>
      </c>
      <c r="C491" s="825" t="str">
        <f>IFERROR(IF(AND(H491=2,B491=7),"blank",INDEX(C$444:C491,H491,1)),"")</f>
        <v>a183p000007H2NhAAK</v>
      </c>
      <c r="D491" s="815" t="str">
        <f t="shared" ca="1" si="78"/>
        <v/>
      </c>
      <c r="E491" s="827" t="str">
        <f t="shared" ca="1" si="79"/>
        <v/>
      </c>
      <c r="F491" s="827" t="str">
        <f t="shared" ca="1" si="80"/>
        <v/>
      </c>
      <c r="G491" s="818" t="str">
        <f t="shared" ca="1" si="81"/>
        <v/>
      </c>
      <c r="H491" s="813">
        <f t="shared" si="76"/>
        <v>18</v>
      </c>
      <c r="I491" s="818" t="str">
        <f t="shared" ca="1" si="82"/>
        <v/>
      </c>
      <c r="J491" s="812" t="str">
        <f ca="1">IFERROR(VLOOKUP(INDIRECT("'Coverage Indicators - Section D'!D"&amp;$B491),'Reference Records'!C47:F165,4,0),"")</f>
        <v/>
      </c>
      <c r="K491" s="812" t="str">
        <f ca="1">IFERROR(VLOOKUP(IF(INDIRECT("'Coverage Indicators - Section D'!B"&amp;$B491)="","--select--",INDIRECT("'Coverage Indicators - Section D'!B"&amp;$B491)),'Overview - Section A'!C$100:D147,2,0),"")</f>
        <v>M-41839</v>
      </c>
      <c r="L491" s="818" t="str">
        <f t="shared" ca="1" si="83"/>
        <v/>
      </c>
      <c r="M491" s="812" t="str">
        <f ca="1">IFERROR(VLOOKUP(INDIRECT("'Coverage Indicators - Section D'!C"&amp;$B491),'Reference Records'!C$368:F480,3,0),"")</f>
        <v/>
      </c>
      <c r="N491" s="818" t="str">
        <f t="shared" ca="1" si="84"/>
        <v/>
      </c>
      <c r="O491" s="812" t="str">
        <f t="shared" ca="1" si="85"/>
        <v/>
      </c>
      <c r="P491" s="818" t="str">
        <f t="shared" ca="1" si="86"/>
        <v/>
      </c>
      <c r="Q491" s="818" t="str">
        <f t="shared" ca="1" si="87"/>
        <v/>
      </c>
      <c r="R491" s="812" t="str">
        <f t="shared" ca="1" si="88"/>
        <v>FALSE</v>
      </c>
      <c r="S491" s="818" t="str">
        <f ca="1">IFERROR(VLOOKUP(INDIRECT("'Coverage Indicators - Section D'!L"&amp;$B491),'Overview - Section A'!M$29:P86,4,0),IFERROR(IF(VLOOKUP(INDIRECT("'Coverage Indicators - Section D'!L"&amp;$B491),'Overview - Section A'!E$26:I74,5,0)=0,"",VLOOKUP(INDIRECT("'Coverage Indicators - Section D'!L"&amp;$B491),'Overview - Section A'!E$26:I74,5,0)),""))</f>
        <v/>
      </c>
      <c r="T491" s="818" t="str">
        <f t="shared" ca="1" si="89"/>
        <v/>
      </c>
      <c r="U491" s="818" t="str">
        <f t="shared" ca="1" si="90"/>
        <v/>
      </c>
      <c r="V491" s="818" t="str">
        <f t="shared" ca="1" si="91"/>
        <v/>
      </c>
      <c r="W491" s="818"/>
      <c r="X491" s="818"/>
      <c r="Y491" s="812"/>
      <c r="Z491" s="812"/>
      <c r="AA491" s="818"/>
      <c r="AB491" s="818"/>
      <c r="AC491" s="812"/>
      <c r="AD491" s="812"/>
      <c r="AE491" s="812"/>
      <c r="AF491" s="827"/>
      <c r="AG491" s="818"/>
    </row>
    <row r="492" spans="1:33" x14ac:dyDescent="0.35">
      <c r="A492" s="812" t="b">
        <f t="shared" ca="1" si="77"/>
        <v>0</v>
      </c>
      <c r="B492" s="813">
        <f t="shared" si="75"/>
        <v>41</v>
      </c>
      <c r="C492" s="825" t="str">
        <f>IFERROR(IF(AND(H492=2,B492=7),"blank",INDEX(C$444:C492,H492,1)),"")</f>
        <v>a183p000007H2NiAAK</v>
      </c>
      <c r="D492" s="815" t="str">
        <f t="shared" ca="1" si="78"/>
        <v/>
      </c>
      <c r="E492" s="827" t="str">
        <f t="shared" ca="1" si="79"/>
        <v/>
      </c>
      <c r="F492" s="827" t="str">
        <f t="shared" ca="1" si="80"/>
        <v/>
      </c>
      <c r="G492" s="818" t="str">
        <f t="shared" ca="1" si="81"/>
        <v/>
      </c>
      <c r="H492" s="813">
        <f t="shared" si="76"/>
        <v>19</v>
      </c>
      <c r="I492" s="818" t="str">
        <f t="shared" ca="1" si="82"/>
        <v/>
      </c>
      <c r="J492" s="812" t="str">
        <f ca="1">IFERROR(VLOOKUP(INDIRECT("'Coverage Indicators - Section D'!D"&amp;$B492),'Reference Records'!C48:F166,4,0),"")</f>
        <v/>
      </c>
      <c r="K492" s="812" t="str">
        <f ca="1">IFERROR(VLOOKUP(IF(INDIRECT("'Coverage Indicators - Section D'!B"&amp;$B492)="","--select--",INDIRECT("'Coverage Indicators - Section D'!B"&amp;$B492)),'Overview - Section A'!C$100:D148,2,0),"")</f>
        <v>M-41839</v>
      </c>
      <c r="L492" s="818" t="str">
        <f t="shared" ca="1" si="83"/>
        <v/>
      </c>
      <c r="M492" s="812" t="str">
        <f ca="1">IFERROR(VLOOKUP(INDIRECT("'Coverage Indicators - Section D'!C"&amp;$B492),'Reference Records'!C$368:F481,3,0),"")</f>
        <v/>
      </c>
      <c r="N492" s="818" t="str">
        <f t="shared" ca="1" si="84"/>
        <v/>
      </c>
      <c r="O492" s="812" t="str">
        <f t="shared" ca="1" si="85"/>
        <v/>
      </c>
      <c r="P492" s="818" t="str">
        <f t="shared" ca="1" si="86"/>
        <v/>
      </c>
      <c r="Q492" s="818" t="str">
        <f t="shared" ca="1" si="87"/>
        <v/>
      </c>
      <c r="R492" s="812" t="str">
        <f t="shared" ca="1" si="88"/>
        <v>FALSE</v>
      </c>
      <c r="S492" s="818" t="str">
        <f ca="1">IFERROR(VLOOKUP(INDIRECT("'Coverage Indicators - Section D'!L"&amp;$B492),'Overview - Section A'!M$29:P87,4,0),IFERROR(IF(VLOOKUP(INDIRECT("'Coverage Indicators - Section D'!L"&amp;$B492),'Overview - Section A'!E$26:I75,5,0)=0,"",VLOOKUP(INDIRECT("'Coverage Indicators - Section D'!L"&amp;$B492),'Overview - Section A'!E$26:I75,5,0)),""))</f>
        <v/>
      </c>
      <c r="T492" s="818" t="str">
        <f t="shared" ca="1" si="89"/>
        <v/>
      </c>
      <c r="U492" s="818" t="str">
        <f t="shared" ca="1" si="90"/>
        <v/>
      </c>
      <c r="V492" s="818" t="str">
        <f t="shared" ca="1" si="91"/>
        <v/>
      </c>
      <c r="W492" s="818"/>
      <c r="X492" s="818"/>
      <c r="Y492" s="812"/>
      <c r="Z492" s="812"/>
      <c r="AA492" s="818"/>
      <c r="AB492" s="818"/>
      <c r="AC492" s="812"/>
      <c r="AD492" s="812"/>
      <c r="AE492" s="812"/>
      <c r="AF492" s="827"/>
      <c r="AG492" s="818"/>
    </row>
    <row r="493" spans="1:33" x14ac:dyDescent="0.35">
      <c r="A493" s="812" t="b">
        <f t="shared" ca="1" si="77"/>
        <v>0</v>
      </c>
      <c r="B493" s="813">
        <f t="shared" si="75"/>
        <v>43</v>
      </c>
      <c r="C493" s="825" t="str">
        <f>IFERROR(IF(AND(H493=2,B493=7),"blank",INDEX(C$444:C493,H493,1)),"")</f>
        <v>a183p000007H2NjAAK</v>
      </c>
      <c r="D493" s="815" t="str">
        <f t="shared" ca="1" si="78"/>
        <v/>
      </c>
      <c r="E493" s="827" t="str">
        <f t="shared" ca="1" si="79"/>
        <v/>
      </c>
      <c r="F493" s="827" t="str">
        <f t="shared" ca="1" si="80"/>
        <v/>
      </c>
      <c r="G493" s="818" t="str">
        <f t="shared" ca="1" si="81"/>
        <v/>
      </c>
      <c r="H493" s="813">
        <f t="shared" si="76"/>
        <v>20</v>
      </c>
      <c r="I493" s="818" t="str">
        <f t="shared" ca="1" si="82"/>
        <v/>
      </c>
      <c r="J493" s="812" t="str">
        <f ca="1">IFERROR(VLOOKUP(INDIRECT("'Coverage Indicators - Section D'!D"&amp;$B493),'Reference Records'!C49:F167,4,0),"")</f>
        <v/>
      </c>
      <c r="K493" s="812" t="str">
        <f ca="1">IFERROR(VLOOKUP(IF(INDIRECT("'Coverage Indicators - Section D'!B"&amp;$B493)="","--select--",INDIRECT("'Coverage Indicators - Section D'!B"&amp;$B493)),'Overview - Section A'!C$100:D149,2,0),"")</f>
        <v>M-41839</v>
      </c>
      <c r="L493" s="818" t="str">
        <f t="shared" ca="1" si="83"/>
        <v/>
      </c>
      <c r="M493" s="812" t="str">
        <f ca="1">IFERROR(VLOOKUP(INDIRECT("'Coverage Indicators - Section D'!C"&amp;$B493),'Reference Records'!C$368:F482,3,0),"")</f>
        <v/>
      </c>
      <c r="N493" s="818" t="str">
        <f t="shared" ca="1" si="84"/>
        <v/>
      </c>
      <c r="O493" s="812" t="str">
        <f t="shared" ca="1" si="85"/>
        <v/>
      </c>
      <c r="P493" s="818" t="str">
        <f t="shared" ca="1" si="86"/>
        <v/>
      </c>
      <c r="Q493" s="818" t="str">
        <f t="shared" ca="1" si="87"/>
        <v/>
      </c>
      <c r="R493" s="812" t="str">
        <f t="shared" ca="1" si="88"/>
        <v>FALSE</v>
      </c>
      <c r="S493" s="818" t="str">
        <f ca="1">IFERROR(VLOOKUP(INDIRECT("'Coverage Indicators - Section D'!L"&amp;$B493),'Overview - Section A'!M$29:P88,4,0),IFERROR(IF(VLOOKUP(INDIRECT("'Coverage Indicators - Section D'!L"&amp;$B493),'Overview - Section A'!E$26:I76,5,0)=0,"",VLOOKUP(INDIRECT("'Coverage Indicators - Section D'!L"&amp;$B493),'Overview - Section A'!E$26:I76,5,0)),""))</f>
        <v/>
      </c>
      <c r="T493" s="818" t="str">
        <f t="shared" ca="1" si="89"/>
        <v/>
      </c>
      <c r="U493" s="818" t="str">
        <f t="shared" ca="1" si="90"/>
        <v/>
      </c>
      <c r="V493" s="818" t="str">
        <f t="shared" ca="1" si="91"/>
        <v/>
      </c>
      <c r="W493" s="818"/>
      <c r="X493" s="818"/>
      <c r="Y493" s="812"/>
      <c r="Z493" s="812"/>
      <c r="AA493" s="818"/>
      <c r="AB493" s="818"/>
      <c r="AC493" s="812"/>
      <c r="AD493" s="812"/>
      <c r="AE493" s="812"/>
      <c r="AF493" s="827"/>
      <c r="AG493" s="818"/>
    </row>
    <row r="494" spans="1:33" x14ac:dyDescent="0.35">
      <c r="A494" s="812" t="b">
        <f t="shared" ca="1" si="77"/>
        <v>0</v>
      </c>
      <c r="B494" s="813">
        <f t="shared" si="75"/>
        <v>45</v>
      </c>
      <c r="C494" s="825" t="str">
        <f>IFERROR(IF(AND(H494=2,B494=7),"blank",INDEX(C$444:C494,H494,1)),"")</f>
        <v>a183p000007H2NkAAK</v>
      </c>
      <c r="D494" s="815" t="str">
        <f t="shared" ca="1" si="78"/>
        <v/>
      </c>
      <c r="E494" s="827" t="str">
        <f t="shared" ca="1" si="79"/>
        <v/>
      </c>
      <c r="F494" s="827" t="str">
        <f t="shared" ca="1" si="80"/>
        <v/>
      </c>
      <c r="G494" s="818" t="str">
        <f t="shared" ca="1" si="81"/>
        <v/>
      </c>
      <c r="H494" s="813">
        <f t="shared" si="76"/>
        <v>21</v>
      </c>
      <c r="I494" s="818" t="str">
        <f t="shared" ca="1" si="82"/>
        <v/>
      </c>
      <c r="J494" s="812" t="str">
        <f ca="1">IFERROR(VLOOKUP(INDIRECT("'Coverage Indicators - Section D'!D"&amp;$B494),'Reference Records'!C50:F168,4,0),"")</f>
        <v/>
      </c>
      <c r="K494" s="812" t="str">
        <f ca="1">IFERROR(VLOOKUP(IF(INDIRECT("'Coverage Indicators - Section D'!B"&amp;$B494)="","--select--",INDIRECT("'Coverage Indicators - Section D'!B"&amp;$B494)),'Overview - Section A'!C$100:D150,2,0),"")</f>
        <v>M-41839</v>
      </c>
      <c r="L494" s="818" t="str">
        <f t="shared" ca="1" si="83"/>
        <v/>
      </c>
      <c r="M494" s="812" t="str">
        <f ca="1">IFERROR(VLOOKUP(INDIRECT("'Coverage Indicators - Section D'!C"&amp;$B494),'Reference Records'!C$368:F483,3,0),"")</f>
        <v/>
      </c>
      <c r="N494" s="818" t="str">
        <f t="shared" ca="1" si="84"/>
        <v/>
      </c>
      <c r="O494" s="812" t="str">
        <f t="shared" ca="1" si="85"/>
        <v/>
      </c>
      <c r="P494" s="818" t="str">
        <f t="shared" ca="1" si="86"/>
        <v/>
      </c>
      <c r="Q494" s="818" t="str">
        <f t="shared" ca="1" si="87"/>
        <v/>
      </c>
      <c r="R494" s="812" t="str">
        <f t="shared" ca="1" si="88"/>
        <v>FALSE</v>
      </c>
      <c r="S494" s="818" t="str">
        <f ca="1">IFERROR(VLOOKUP(INDIRECT("'Coverage Indicators - Section D'!L"&amp;$B494),'Overview - Section A'!M$29:P89,4,0),IFERROR(IF(VLOOKUP(INDIRECT("'Coverage Indicators - Section D'!L"&amp;$B494),'Overview - Section A'!E$26:I77,5,0)=0,"",VLOOKUP(INDIRECT("'Coverage Indicators - Section D'!L"&amp;$B494),'Overview - Section A'!E$26:I77,5,0)),""))</f>
        <v/>
      </c>
      <c r="T494" s="818" t="str">
        <f t="shared" ca="1" si="89"/>
        <v/>
      </c>
      <c r="U494" s="818" t="str">
        <f t="shared" ca="1" si="90"/>
        <v/>
      </c>
      <c r="V494" s="818" t="str">
        <f t="shared" ca="1" si="91"/>
        <v/>
      </c>
      <c r="W494" s="818"/>
      <c r="X494" s="818"/>
      <c r="Y494" s="812"/>
      <c r="Z494" s="812"/>
      <c r="AA494" s="818"/>
      <c r="AB494" s="818"/>
      <c r="AC494" s="812"/>
      <c r="AD494" s="812"/>
      <c r="AE494" s="812"/>
      <c r="AF494" s="827"/>
      <c r="AG494" s="818"/>
    </row>
    <row r="495" spans="1:33" x14ac:dyDescent="0.35">
      <c r="A495" s="812" t="b">
        <f t="shared" ca="1" si="77"/>
        <v>0</v>
      </c>
      <c r="B495" s="813">
        <f t="shared" si="75"/>
        <v>47</v>
      </c>
      <c r="C495" s="825" t="str">
        <f>IFERROR(IF(AND(H495=2,B495=7),"blank",INDEX(C$444:C495,H495,1)),"")</f>
        <v>a183p000007H2NlAAK</v>
      </c>
      <c r="D495" s="815" t="str">
        <f t="shared" ca="1" si="78"/>
        <v/>
      </c>
      <c r="E495" s="827" t="str">
        <f t="shared" ca="1" si="79"/>
        <v/>
      </c>
      <c r="F495" s="827" t="str">
        <f t="shared" ca="1" si="80"/>
        <v/>
      </c>
      <c r="G495" s="818" t="str">
        <f t="shared" ca="1" si="81"/>
        <v/>
      </c>
      <c r="H495" s="813">
        <f t="shared" si="76"/>
        <v>22</v>
      </c>
      <c r="I495" s="818" t="str">
        <f t="shared" ca="1" si="82"/>
        <v/>
      </c>
      <c r="J495" s="812" t="str">
        <f ca="1">IFERROR(VLOOKUP(INDIRECT("'Coverage Indicators - Section D'!D"&amp;$B495),'Reference Records'!C51:F169,4,0),"")</f>
        <v/>
      </c>
      <c r="K495" s="812" t="str">
        <f ca="1">IFERROR(VLOOKUP(IF(INDIRECT("'Coverage Indicators - Section D'!B"&amp;$B495)="","--select--",INDIRECT("'Coverage Indicators - Section D'!B"&amp;$B495)),'Overview - Section A'!C$100:D151,2,0),"")</f>
        <v>M-41839</v>
      </c>
      <c r="L495" s="818" t="str">
        <f t="shared" ca="1" si="83"/>
        <v/>
      </c>
      <c r="M495" s="812" t="str">
        <f ca="1">IFERROR(VLOOKUP(INDIRECT("'Coverage Indicators - Section D'!C"&amp;$B495),'Reference Records'!C$368:F484,3,0),"")</f>
        <v/>
      </c>
      <c r="N495" s="818" t="str">
        <f t="shared" ca="1" si="84"/>
        <v/>
      </c>
      <c r="O495" s="812" t="str">
        <f t="shared" ca="1" si="85"/>
        <v/>
      </c>
      <c r="P495" s="818" t="str">
        <f t="shared" ca="1" si="86"/>
        <v/>
      </c>
      <c r="Q495" s="818" t="str">
        <f t="shared" ca="1" si="87"/>
        <v/>
      </c>
      <c r="R495" s="812" t="str">
        <f t="shared" ca="1" si="88"/>
        <v>FALSE</v>
      </c>
      <c r="S495" s="818" t="str">
        <f ca="1">IFERROR(VLOOKUP(INDIRECT("'Coverage Indicators - Section D'!L"&amp;$B495),'Overview - Section A'!M$29:P90,4,0),IFERROR(IF(VLOOKUP(INDIRECT("'Coverage Indicators - Section D'!L"&amp;$B495),'Overview - Section A'!E$26:I78,5,0)=0,"",VLOOKUP(INDIRECT("'Coverage Indicators - Section D'!L"&amp;$B495),'Overview - Section A'!E$26:I78,5,0)),""))</f>
        <v/>
      </c>
      <c r="T495" s="818" t="str">
        <f t="shared" ca="1" si="89"/>
        <v/>
      </c>
      <c r="U495" s="818" t="str">
        <f t="shared" ca="1" si="90"/>
        <v/>
      </c>
      <c r="V495" s="818" t="str">
        <f t="shared" ca="1" si="91"/>
        <v/>
      </c>
      <c r="W495" s="818"/>
      <c r="X495" s="818"/>
      <c r="Y495" s="812"/>
      <c r="Z495" s="812"/>
      <c r="AA495" s="818"/>
      <c r="AB495" s="818"/>
      <c r="AC495" s="812"/>
      <c r="AD495" s="812"/>
      <c r="AE495" s="812"/>
      <c r="AF495" s="827"/>
      <c r="AG495" s="818"/>
    </row>
    <row r="496" spans="1:33" x14ac:dyDescent="0.35">
      <c r="A496" s="812" t="b">
        <f t="shared" ca="1" si="77"/>
        <v>0</v>
      </c>
      <c r="B496" s="813">
        <f t="shared" si="75"/>
        <v>49</v>
      </c>
      <c r="C496" s="825" t="str">
        <f>IFERROR(IF(AND(H496=2,B496=7),"blank",INDEX(C$444:C496,H496,1)),"")</f>
        <v>a183p000007H2NmAAK</v>
      </c>
      <c r="D496" s="815" t="str">
        <f t="shared" ca="1" si="78"/>
        <v/>
      </c>
      <c r="E496" s="827" t="str">
        <f t="shared" ca="1" si="79"/>
        <v/>
      </c>
      <c r="F496" s="827" t="str">
        <f t="shared" ca="1" si="80"/>
        <v/>
      </c>
      <c r="G496" s="818" t="str">
        <f t="shared" ca="1" si="81"/>
        <v/>
      </c>
      <c r="H496" s="813">
        <f t="shared" si="76"/>
        <v>23</v>
      </c>
      <c r="I496" s="818" t="str">
        <f t="shared" ca="1" si="82"/>
        <v/>
      </c>
      <c r="J496" s="812" t="str">
        <f ca="1">IFERROR(VLOOKUP(INDIRECT("'Coverage Indicators - Section D'!D"&amp;$B496),'Reference Records'!C52:F170,4,0),"")</f>
        <v/>
      </c>
      <c r="K496" s="812" t="str">
        <f ca="1">IFERROR(VLOOKUP(IF(INDIRECT("'Coverage Indicators - Section D'!B"&amp;$B496)="","--select--",INDIRECT("'Coverage Indicators - Section D'!B"&amp;$B496)),'Overview - Section A'!C$100:D152,2,0),"")</f>
        <v>M-41839</v>
      </c>
      <c r="L496" s="818" t="str">
        <f t="shared" ca="1" si="83"/>
        <v/>
      </c>
      <c r="M496" s="812" t="str">
        <f ca="1">IFERROR(VLOOKUP(INDIRECT("'Coverage Indicators - Section D'!C"&amp;$B496),'Reference Records'!C$368:F485,3,0),"")</f>
        <v/>
      </c>
      <c r="N496" s="818" t="str">
        <f t="shared" ca="1" si="84"/>
        <v/>
      </c>
      <c r="O496" s="812" t="str">
        <f t="shared" ca="1" si="85"/>
        <v/>
      </c>
      <c r="P496" s="818" t="str">
        <f t="shared" ca="1" si="86"/>
        <v/>
      </c>
      <c r="Q496" s="818" t="str">
        <f t="shared" ca="1" si="87"/>
        <v/>
      </c>
      <c r="R496" s="812" t="str">
        <f t="shared" ca="1" si="88"/>
        <v>FALSE</v>
      </c>
      <c r="S496" s="818" t="str">
        <f ca="1">IFERROR(VLOOKUP(INDIRECT("'Coverage Indicators - Section D'!L"&amp;$B496),'Overview - Section A'!M$29:P91,4,0),IFERROR(IF(VLOOKUP(INDIRECT("'Coverage Indicators - Section D'!L"&amp;$B496),'Overview - Section A'!E$26:I79,5,0)=0,"",VLOOKUP(INDIRECT("'Coverage Indicators - Section D'!L"&amp;$B496),'Overview - Section A'!E$26:I79,5,0)),""))</f>
        <v/>
      </c>
      <c r="T496" s="818" t="str">
        <f t="shared" ca="1" si="89"/>
        <v/>
      </c>
      <c r="U496" s="818" t="str">
        <f t="shared" ca="1" si="90"/>
        <v/>
      </c>
      <c r="V496" s="818" t="str">
        <f t="shared" ca="1" si="91"/>
        <v/>
      </c>
      <c r="W496" s="818"/>
      <c r="X496" s="818"/>
      <c r="Y496" s="812"/>
      <c r="Z496" s="812"/>
      <c r="AA496" s="818"/>
      <c r="AB496" s="818"/>
      <c r="AC496" s="812"/>
      <c r="AD496" s="812"/>
      <c r="AE496" s="812"/>
      <c r="AF496" s="827"/>
      <c r="AG496" s="818"/>
    </row>
    <row r="497" spans="1:33" x14ac:dyDescent="0.35">
      <c r="A497" s="812" t="b">
        <f t="shared" ca="1" si="77"/>
        <v>0</v>
      </c>
      <c r="B497" s="813">
        <f t="shared" si="75"/>
        <v>51</v>
      </c>
      <c r="C497" s="825" t="str">
        <f>IFERROR(IF(AND(H497=2,B497=7),"blank",INDEX(C$444:C497,H497,1)),"")</f>
        <v>a183p000007H2NnAAK</v>
      </c>
      <c r="D497" s="815" t="str">
        <f t="shared" ca="1" si="78"/>
        <v/>
      </c>
      <c r="E497" s="827" t="str">
        <f t="shared" ca="1" si="79"/>
        <v/>
      </c>
      <c r="F497" s="827" t="str">
        <f t="shared" ca="1" si="80"/>
        <v/>
      </c>
      <c r="G497" s="818" t="str">
        <f t="shared" ca="1" si="81"/>
        <v/>
      </c>
      <c r="H497" s="813">
        <f t="shared" si="76"/>
        <v>24</v>
      </c>
      <c r="I497" s="818" t="str">
        <f t="shared" ca="1" si="82"/>
        <v/>
      </c>
      <c r="J497" s="812" t="str">
        <f ca="1">IFERROR(VLOOKUP(INDIRECT("'Coverage Indicators - Section D'!D"&amp;$B497),'Reference Records'!C53:F171,4,0),"")</f>
        <v/>
      </c>
      <c r="K497" s="812" t="str">
        <f ca="1">IFERROR(VLOOKUP(IF(INDIRECT("'Coverage Indicators - Section D'!B"&amp;$B497)="","--select--",INDIRECT("'Coverage Indicators - Section D'!B"&amp;$B497)),'Overview - Section A'!C$100:D153,2,0),"")</f>
        <v>M-41839</v>
      </c>
      <c r="L497" s="818" t="str">
        <f t="shared" ca="1" si="83"/>
        <v/>
      </c>
      <c r="M497" s="812" t="str">
        <f ca="1">IFERROR(VLOOKUP(INDIRECT("'Coverage Indicators - Section D'!C"&amp;$B497),'Reference Records'!C$368:F486,3,0),"")</f>
        <v/>
      </c>
      <c r="N497" s="818" t="str">
        <f t="shared" ca="1" si="84"/>
        <v/>
      </c>
      <c r="O497" s="812" t="str">
        <f t="shared" ca="1" si="85"/>
        <v/>
      </c>
      <c r="P497" s="818" t="str">
        <f t="shared" ca="1" si="86"/>
        <v/>
      </c>
      <c r="Q497" s="818" t="str">
        <f t="shared" ca="1" si="87"/>
        <v/>
      </c>
      <c r="R497" s="812" t="str">
        <f t="shared" ca="1" si="88"/>
        <v>FALSE</v>
      </c>
      <c r="S497" s="818" t="str">
        <f ca="1">IFERROR(VLOOKUP(INDIRECT("'Coverage Indicators - Section D'!L"&amp;$B497),'Overview - Section A'!M$29:P92,4,0),IFERROR(IF(VLOOKUP(INDIRECT("'Coverage Indicators - Section D'!L"&amp;$B497),'Overview - Section A'!E$26:I80,5,0)=0,"",VLOOKUP(INDIRECT("'Coverage Indicators - Section D'!L"&amp;$B497),'Overview - Section A'!E$26:I80,5,0)),""))</f>
        <v/>
      </c>
      <c r="T497" s="818" t="str">
        <f t="shared" ca="1" si="89"/>
        <v/>
      </c>
      <c r="U497" s="818" t="str">
        <f t="shared" ca="1" si="90"/>
        <v/>
      </c>
      <c r="V497" s="818" t="str">
        <f t="shared" ca="1" si="91"/>
        <v/>
      </c>
      <c r="W497" s="818"/>
      <c r="X497" s="818"/>
      <c r="Y497" s="812"/>
      <c r="Z497" s="812"/>
      <c r="AA497" s="818"/>
      <c r="AB497" s="818"/>
      <c r="AC497" s="812"/>
      <c r="AD497" s="812"/>
      <c r="AE497" s="812"/>
      <c r="AF497" s="827"/>
      <c r="AG497" s="818"/>
    </row>
    <row r="498" spans="1:33" x14ac:dyDescent="0.35">
      <c r="A498" s="812" t="b">
        <f t="shared" ca="1" si="77"/>
        <v>0</v>
      </c>
      <c r="B498" s="813">
        <f t="shared" si="75"/>
        <v>53</v>
      </c>
      <c r="C498" s="825" t="str">
        <f>IFERROR(IF(AND(H498=2,B498=7),"blank",INDEX(C$444:C498,H498,1)),"")</f>
        <v>a183p000007H2NoAAK</v>
      </c>
      <c r="D498" s="815" t="str">
        <f t="shared" ca="1" si="78"/>
        <v/>
      </c>
      <c r="E498" s="827" t="str">
        <f t="shared" ca="1" si="79"/>
        <v/>
      </c>
      <c r="F498" s="827" t="str">
        <f t="shared" ca="1" si="80"/>
        <v/>
      </c>
      <c r="G498" s="818" t="str">
        <f t="shared" ca="1" si="81"/>
        <v/>
      </c>
      <c r="H498" s="813">
        <f t="shared" si="76"/>
        <v>25</v>
      </c>
      <c r="I498" s="818" t="str">
        <f t="shared" ca="1" si="82"/>
        <v/>
      </c>
      <c r="J498" s="812" t="str">
        <f ca="1">IFERROR(VLOOKUP(INDIRECT("'Coverage Indicators - Section D'!D"&amp;$B498),'Reference Records'!C54:F172,4,0),"")</f>
        <v/>
      </c>
      <c r="K498" s="812" t="str">
        <f ca="1">IFERROR(VLOOKUP(IF(INDIRECT("'Coverage Indicators - Section D'!B"&amp;$B498)="","--select--",INDIRECT("'Coverage Indicators - Section D'!B"&amp;$B498)),'Overview - Section A'!C$100:D154,2,0),"")</f>
        <v>M-41839</v>
      </c>
      <c r="L498" s="818" t="str">
        <f t="shared" ca="1" si="83"/>
        <v/>
      </c>
      <c r="M498" s="812" t="str">
        <f ca="1">IFERROR(VLOOKUP(INDIRECT("'Coverage Indicators - Section D'!C"&amp;$B498),'Reference Records'!C$368:F487,3,0),"")</f>
        <v/>
      </c>
      <c r="N498" s="818" t="str">
        <f t="shared" ca="1" si="84"/>
        <v/>
      </c>
      <c r="O498" s="812" t="str">
        <f t="shared" ca="1" si="85"/>
        <v/>
      </c>
      <c r="P498" s="818" t="str">
        <f t="shared" ca="1" si="86"/>
        <v/>
      </c>
      <c r="Q498" s="818" t="str">
        <f t="shared" ca="1" si="87"/>
        <v/>
      </c>
      <c r="R498" s="812" t="str">
        <f t="shared" ca="1" si="88"/>
        <v>FALSE</v>
      </c>
      <c r="S498" s="818" t="str">
        <f ca="1">IFERROR(VLOOKUP(INDIRECT("'Coverage Indicators - Section D'!L"&amp;$B498),'Overview - Section A'!M$29:P93,4,0),IFERROR(IF(VLOOKUP(INDIRECT("'Coverage Indicators - Section D'!L"&amp;$B498),'Overview - Section A'!E$26:I81,5,0)=0,"",VLOOKUP(INDIRECT("'Coverage Indicators - Section D'!L"&amp;$B498),'Overview - Section A'!E$26:I81,5,0)),""))</f>
        <v/>
      </c>
      <c r="T498" s="818" t="str">
        <f t="shared" ca="1" si="89"/>
        <v/>
      </c>
      <c r="U498" s="818" t="str">
        <f t="shared" ca="1" si="90"/>
        <v/>
      </c>
      <c r="V498" s="818" t="str">
        <f t="shared" ca="1" si="91"/>
        <v/>
      </c>
      <c r="W498" s="818"/>
      <c r="X498" s="818"/>
      <c r="Y498" s="812"/>
      <c r="Z498" s="812"/>
      <c r="AA498" s="818"/>
      <c r="AB498" s="818"/>
      <c r="AC498" s="812"/>
      <c r="AD498" s="812"/>
      <c r="AE498" s="812"/>
      <c r="AF498" s="827"/>
      <c r="AG498" s="818"/>
    </row>
    <row r="499" spans="1:33" x14ac:dyDescent="0.35">
      <c r="A499" s="812" t="b">
        <f t="shared" ca="1" si="77"/>
        <v>0</v>
      </c>
      <c r="B499" s="813">
        <f t="shared" si="75"/>
        <v>55</v>
      </c>
      <c r="C499" s="825" t="str">
        <f>IFERROR(IF(AND(H499=2,B499=7),"blank",INDEX(C$444:C499,H499,1)),"")</f>
        <v>a183p000007H2NpAAK</v>
      </c>
      <c r="D499" s="815" t="str">
        <f t="shared" ca="1" si="78"/>
        <v/>
      </c>
      <c r="E499" s="827" t="str">
        <f t="shared" ca="1" si="79"/>
        <v/>
      </c>
      <c r="F499" s="827" t="str">
        <f t="shared" ca="1" si="80"/>
        <v/>
      </c>
      <c r="G499" s="818" t="str">
        <f t="shared" ca="1" si="81"/>
        <v/>
      </c>
      <c r="H499" s="813">
        <f t="shared" si="76"/>
        <v>26</v>
      </c>
      <c r="I499" s="818" t="str">
        <f t="shared" ca="1" si="82"/>
        <v/>
      </c>
      <c r="J499" s="812" t="str">
        <f ca="1">IFERROR(VLOOKUP(INDIRECT("'Coverage Indicators - Section D'!D"&amp;$B499),'Reference Records'!C55:F173,4,0),"")</f>
        <v/>
      </c>
      <c r="K499" s="812" t="str">
        <f ca="1">IFERROR(VLOOKUP(IF(INDIRECT("'Coverage Indicators - Section D'!B"&amp;$B499)="","--select--",INDIRECT("'Coverage Indicators - Section D'!B"&amp;$B499)),'Overview - Section A'!C$100:D155,2,0),"")</f>
        <v>M-41839</v>
      </c>
      <c r="L499" s="818" t="str">
        <f t="shared" ca="1" si="83"/>
        <v/>
      </c>
      <c r="M499" s="812" t="str">
        <f ca="1">IFERROR(VLOOKUP(INDIRECT("'Coverage Indicators - Section D'!C"&amp;$B499),'Reference Records'!C$368:F488,3,0),"")</f>
        <v/>
      </c>
      <c r="N499" s="818" t="str">
        <f t="shared" ca="1" si="84"/>
        <v/>
      </c>
      <c r="O499" s="812" t="str">
        <f t="shared" ca="1" si="85"/>
        <v/>
      </c>
      <c r="P499" s="818" t="str">
        <f t="shared" ca="1" si="86"/>
        <v/>
      </c>
      <c r="Q499" s="818" t="str">
        <f t="shared" ca="1" si="87"/>
        <v/>
      </c>
      <c r="R499" s="812" t="str">
        <f t="shared" ca="1" si="88"/>
        <v>FALSE</v>
      </c>
      <c r="S499" s="818" t="str">
        <f ca="1">IFERROR(VLOOKUP(INDIRECT("'Coverage Indicators - Section D'!L"&amp;$B499),'Overview - Section A'!M$29:P94,4,0),IFERROR(IF(VLOOKUP(INDIRECT("'Coverage Indicators - Section D'!L"&amp;$B499),'Overview - Section A'!E$26:I82,5,0)=0,"",VLOOKUP(INDIRECT("'Coverage Indicators - Section D'!L"&amp;$B499),'Overview - Section A'!E$26:I82,5,0)),""))</f>
        <v/>
      </c>
      <c r="T499" s="818" t="str">
        <f t="shared" ca="1" si="89"/>
        <v/>
      </c>
      <c r="U499" s="818" t="str">
        <f t="shared" ca="1" si="90"/>
        <v/>
      </c>
      <c r="V499" s="818" t="str">
        <f t="shared" ca="1" si="91"/>
        <v/>
      </c>
      <c r="W499" s="818"/>
      <c r="X499" s="818"/>
      <c r="Y499" s="812"/>
      <c r="Z499" s="812"/>
      <c r="AA499" s="818"/>
      <c r="AB499" s="818"/>
      <c r="AC499" s="812"/>
      <c r="AD499" s="812"/>
      <c r="AE499" s="812"/>
      <c r="AF499" s="827"/>
      <c r="AG499" s="818"/>
    </row>
    <row r="500" spans="1:33" x14ac:dyDescent="0.35">
      <c r="A500" s="812" t="b">
        <f t="shared" ca="1" si="77"/>
        <v>0</v>
      </c>
      <c r="B500" s="813">
        <f t="shared" si="75"/>
        <v>57</v>
      </c>
      <c r="C500" s="825" t="str">
        <f>IFERROR(IF(AND(H500=2,B500=7),"blank",INDEX(C$444:C500,H500,1)),"")</f>
        <v>a183p000007H2NqAAK</v>
      </c>
      <c r="D500" s="815" t="str">
        <f t="shared" ca="1" si="78"/>
        <v/>
      </c>
      <c r="E500" s="827" t="str">
        <f t="shared" ca="1" si="79"/>
        <v/>
      </c>
      <c r="F500" s="827" t="str">
        <f t="shared" ca="1" si="80"/>
        <v/>
      </c>
      <c r="G500" s="818" t="str">
        <f t="shared" ca="1" si="81"/>
        <v/>
      </c>
      <c r="H500" s="813">
        <f t="shared" si="76"/>
        <v>27</v>
      </c>
      <c r="I500" s="818" t="str">
        <f t="shared" ca="1" si="82"/>
        <v/>
      </c>
      <c r="J500" s="812" t="str">
        <f ca="1">IFERROR(VLOOKUP(INDIRECT("'Coverage Indicators - Section D'!D"&amp;$B500),'Reference Records'!C56:F174,4,0),"")</f>
        <v/>
      </c>
      <c r="K500" s="812" t="str">
        <f ca="1">IFERROR(VLOOKUP(IF(INDIRECT("'Coverage Indicators - Section D'!B"&amp;$B500)="","--select--",INDIRECT("'Coverage Indicators - Section D'!B"&amp;$B500)),'Overview - Section A'!C$100:D156,2,0),"")</f>
        <v>M-41839</v>
      </c>
      <c r="L500" s="818" t="str">
        <f t="shared" ca="1" si="83"/>
        <v/>
      </c>
      <c r="M500" s="812" t="str">
        <f ca="1">IFERROR(VLOOKUP(INDIRECT("'Coverage Indicators - Section D'!C"&amp;$B500),'Reference Records'!C$368:F489,3,0),"")</f>
        <v/>
      </c>
      <c r="N500" s="818" t="str">
        <f t="shared" ca="1" si="84"/>
        <v/>
      </c>
      <c r="O500" s="812" t="str">
        <f t="shared" ca="1" si="85"/>
        <v/>
      </c>
      <c r="P500" s="818" t="str">
        <f t="shared" ca="1" si="86"/>
        <v/>
      </c>
      <c r="Q500" s="818" t="str">
        <f t="shared" ca="1" si="87"/>
        <v/>
      </c>
      <c r="R500" s="812" t="str">
        <f t="shared" ca="1" si="88"/>
        <v>FALSE</v>
      </c>
      <c r="S500" s="818" t="str">
        <f ca="1">IFERROR(VLOOKUP(INDIRECT("'Coverage Indicators - Section D'!L"&amp;$B500),'Overview - Section A'!M$29:P95,4,0),IFERROR(IF(VLOOKUP(INDIRECT("'Coverage Indicators - Section D'!L"&amp;$B500),'Overview - Section A'!E$26:I83,5,0)=0,"",VLOOKUP(INDIRECT("'Coverage Indicators - Section D'!L"&amp;$B500),'Overview - Section A'!E$26:I83,5,0)),""))</f>
        <v/>
      </c>
      <c r="T500" s="818" t="str">
        <f t="shared" ca="1" si="89"/>
        <v/>
      </c>
      <c r="U500" s="818" t="str">
        <f t="shared" ca="1" si="90"/>
        <v/>
      </c>
      <c r="V500" s="818" t="str">
        <f t="shared" ca="1" si="91"/>
        <v/>
      </c>
      <c r="W500" s="818"/>
      <c r="X500" s="818"/>
      <c r="Y500" s="812"/>
      <c r="Z500" s="812"/>
      <c r="AA500" s="818"/>
      <c r="AB500" s="818"/>
      <c r="AC500" s="812"/>
      <c r="AD500" s="812"/>
      <c r="AE500" s="812"/>
      <c r="AF500" s="827"/>
      <c r="AG500" s="818"/>
    </row>
    <row r="501" spans="1:33" x14ac:dyDescent="0.35">
      <c r="A501" s="812" t="b">
        <f t="shared" ca="1" si="77"/>
        <v>0</v>
      </c>
      <c r="B501" s="813">
        <f t="shared" si="75"/>
        <v>59</v>
      </c>
      <c r="C501" s="825" t="str">
        <f>IFERROR(IF(AND(H501=2,B501=7),"blank",INDEX(C$444:C501,H501,1)),"")</f>
        <v>a183p000007H2NrAAK</v>
      </c>
      <c r="D501" s="815" t="str">
        <f t="shared" ca="1" si="78"/>
        <v/>
      </c>
      <c r="E501" s="827" t="str">
        <f t="shared" ca="1" si="79"/>
        <v/>
      </c>
      <c r="F501" s="827" t="str">
        <f t="shared" ca="1" si="80"/>
        <v/>
      </c>
      <c r="G501" s="818" t="str">
        <f t="shared" ca="1" si="81"/>
        <v/>
      </c>
      <c r="H501" s="813">
        <f t="shared" si="76"/>
        <v>28</v>
      </c>
      <c r="I501" s="818" t="str">
        <f t="shared" ca="1" si="82"/>
        <v/>
      </c>
      <c r="J501" s="812" t="str">
        <f ca="1">IFERROR(VLOOKUP(INDIRECT("'Coverage Indicators - Section D'!D"&amp;$B501),'Reference Records'!C57:F175,4,0),"")</f>
        <v/>
      </c>
      <c r="K501" s="812" t="str">
        <f ca="1">IFERROR(VLOOKUP(IF(INDIRECT("'Coverage Indicators - Section D'!B"&amp;$B501)="","--select--",INDIRECT("'Coverage Indicators - Section D'!B"&amp;$B501)),'Overview - Section A'!C$100:D157,2,0),"")</f>
        <v>M-41839</v>
      </c>
      <c r="L501" s="818" t="str">
        <f t="shared" ca="1" si="83"/>
        <v/>
      </c>
      <c r="M501" s="812" t="str">
        <f ca="1">IFERROR(VLOOKUP(INDIRECT("'Coverage Indicators - Section D'!C"&amp;$B501),'Reference Records'!C$368:F490,3,0),"")</f>
        <v/>
      </c>
      <c r="N501" s="818" t="str">
        <f t="shared" ca="1" si="84"/>
        <v/>
      </c>
      <c r="O501" s="812" t="str">
        <f t="shared" ca="1" si="85"/>
        <v/>
      </c>
      <c r="P501" s="818" t="str">
        <f t="shared" ca="1" si="86"/>
        <v/>
      </c>
      <c r="Q501" s="818" t="str">
        <f t="shared" ca="1" si="87"/>
        <v/>
      </c>
      <c r="R501" s="812" t="str">
        <f t="shared" ca="1" si="88"/>
        <v>FALSE</v>
      </c>
      <c r="S501" s="818" t="str">
        <f ca="1">IFERROR(VLOOKUP(INDIRECT("'Coverage Indicators - Section D'!L"&amp;$B501),'Overview - Section A'!M$29:P96,4,0),IFERROR(IF(VLOOKUP(INDIRECT("'Coverage Indicators - Section D'!L"&amp;$B501),'Overview - Section A'!E$26:I84,5,0)=0,"",VLOOKUP(INDIRECT("'Coverage Indicators - Section D'!L"&amp;$B501),'Overview - Section A'!E$26:I84,5,0)),""))</f>
        <v/>
      </c>
      <c r="T501" s="818" t="str">
        <f t="shared" ca="1" si="89"/>
        <v/>
      </c>
      <c r="U501" s="818" t="str">
        <f t="shared" ca="1" si="90"/>
        <v/>
      </c>
      <c r="V501" s="818" t="str">
        <f t="shared" ca="1" si="91"/>
        <v/>
      </c>
      <c r="W501" s="818"/>
      <c r="X501" s="818"/>
      <c r="Y501" s="812"/>
      <c r="Z501" s="812"/>
      <c r="AA501" s="818"/>
      <c r="AB501" s="818"/>
      <c r="AC501" s="812"/>
      <c r="AD501" s="812"/>
      <c r="AE501" s="812"/>
      <c r="AF501" s="827"/>
      <c r="AG501" s="818"/>
    </row>
    <row r="502" spans="1:33" x14ac:dyDescent="0.35">
      <c r="A502" s="812" t="b">
        <f t="shared" ca="1" si="77"/>
        <v>0</v>
      </c>
      <c r="B502" s="813">
        <f t="shared" si="75"/>
        <v>61</v>
      </c>
      <c r="C502" s="825" t="str">
        <f>IFERROR(IF(AND(H502=2,B502=7),"blank",INDEX(C$444:C502,H502,1)),"")</f>
        <v>a183p000007H2NsAAK</v>
      </c>
      <c r="D502" s="815" t="str">
        <f t="shared" ca="1" si="78"/>
        <v/>
      </c>
      <c r="E502" s="827" t="str">
        <f t="shared" ca="1" si="79"/>
        <v/>
      </c>
      <c r="F502" s="827" t="str">
        <f t="shared" ca="1" si="80"/>
        <v/>
      </c>
      <c r="G502" s="818" t="str">
        <f t="shared" ca="1" si="81"/>
        <v/>
      </c>
      <c r="H502" s="813">
        <f t="shared" si="76"/>
        <v>29</v>
      </c>
      <c r="I502" s="818" t="str">
        <f t="shared" ca="1" si="82"/>
        <v/>
      </c>
      <c r="J502" s="812" t="str">
        <f ca="1">IFERROR(VLOOKUP(INDIRECT("'Coverage Indicators - Section D'!D"&amp;$B502),'Reference Records'!C58:F176,4,0),"")</f>
        <v/>
      </c>
      <c r="K502" s="812" t="str">
        <f ca="1">IFERROR(VLOOKUP(IF(INDIRECT("'Coverage Indicators - Section D'!B"&amp;$B502)="","--select--",INDIRECT("'Coverage Indicators - Section D'!B"&amp;$B502)),'Overview - Section A'!C$100:D158,2,0),"")</f>
        <v>M-41839</v>
      </c>
      <c r="L502" s="818" t="str">
        <f t="shared" ca="1" si="83"/>
        <v/>
      </c>
      <c r="M502" s="812" t="str">
        <f ca="1">IFERROR(VLOOKUP(INDIRECT("'Coverage Indicators - Section D'!C"&amp;$B502),'Reference Records'!C$368:F491,3,0),"")</f>
        <v/>
      </c>
      <c r="N502" s="818" t="str">
        <f t="shared" ca="1" si="84"/>
        <v/>
      </c>
      <c r="O502" s="812" t="str">
        <f t="shared" ca="1" si="85"/>
        <v/>
      </c>
      <c r="P502" s="818" t="str">
        <f t="shared" ca="1" si="86"/>
        <v/>
      </c>
      <c r="Q502" s="818" t="str">
        <f t="shared" ca="1" si="87"/>
        <v/>
      </c>
      <c r="R502" s="812" t="str">
        <f t="shared" ca="1" si="88"/>
        <v>FALSE</v>
      </c>
      <c r="S502" s="818" t="str">
        <f ca="1">IFERROR(VLOOKUP(INDIRECT("'Coverage Indicators - Section D'!L"&amp;$B502),'Overview - Section A'!M$29:P97,4,0),IFERROR(IF(VLOOKUP(INDIRECT("'Coverage Indicators - Section D'!L"&amp;$B502),'Overview - Section A'!E$26:I85,5,0)=0,"",VLOOKUP(INDIRECT("'Coverage Indicators - Section D'!L"&amp;$B502),'Overview - Section A'!E$26:I85,5,0)),""))</f>
        <v/>
      </c>
      <c r="T502" s="818" t="str">
        <f t="shared" ca="1" si="89"/>
        <v/>
      </c>
      <c r="U502" s="818" t="str">
        <f t="shared" ca="1" si="90"/>
        <v/>
      </c>
      <c r="V502" s="818" t="str">
        <f t="shared" ca="1" si="91"/>
        <v/>
      </c>
      <c r="W502" s="818"/>
      <c r="X502" s="818"/>
      <c r="Y502" s="812"/>
      <c r="Z502" s="812"/>
      <c r="AA502" s="818"/>
      <c r="AB502" s="818"/>
      <c r="AC502" s="812"/>
      <c r="AD502" s="812"/>
      <c r="AE502" s="812"/>
      <c r="AF502" s="827"/>
      <c r="AG502" s="818"/>
    </row>
    <row r="503" spans="1:33" x14ac:dyDescent="0.35">
      <c r="A503" s="812" t="b">
        <f t="shared" ca="1" si="77"/>
        <v>0</v>
      </c>
      <c r="B503" s="813">
        <f t="shared" si="75"/>
        <v>63</v>
      </c>
      <c r="C503" s="825" t="str">
        <f>IFERROR(IF(AND(H503=2,B503=7),"blank",INDEX(C$444:C503,H503,1)),"")</f>
        <v>a183p000007H2NtAAK</v>
      </c>
      <c r="D503" s="815" t="str">
        <f t="shared" ca="1" si="78"/>
        <v/>
      </c>
      <c r="E503" s="827" t="str">
        <f t="shared" ca="1" si="79"/>
        <v/>
      </c>
      <c r="F503" s="827" t="str">
        <f t="shared" ca="1" si="80"/>
        <v/>
      </c>
      <c r="G503" s="818" t="str">
        <f t="shared" ca="1" si="81"/>
        <v/>
      </c>
      <c r="H503" s="813">
        <f t="shared" si="76"/>
        <v>30</v>
      </c>
      <c r="I503" s="818" t="str">
        <f t="shared" ca="1" si="82"/>
        <v/>
      </c>
      <c r="J503" s="812" t="str">
        <f ca="1">IFERROR(VLOOKUP(INDIRECT("'Coverage Indicators - Section D'!D"&amp;$B503),'Reference Records'!C59:F177,4,0),"")</f>
        <v/>
      </c>
      <c r="K503" s="812" t="str">
        <f ca="1">IFERROR(VLOOKUP(IF(INDIRECT("'Coverage Indicators - Section D'!B"&amp;$B503)="","--select--",INDIRECT("'Coverage Indicators - Section D'!B"&amp;$B503)),'Overview - Section A'!C$100:D159,2,0),"")</f>
        <v>M-41839</v>
      </c>
      <c r="L503" s="818" t="str">
        <f t="shared" ca="1" si="83"/>
        <v/>
      </c>
      <c r="M503" s="812" t="str">
        <f ca="1">IFERROR(VLOOKUP(INDIRECT("'Coverage Indicators - Section D'!C"&amp;$B503),'Reference Records'!C$368:F492,3,0),"")</f>
        <v/>
      </c>
      <c r="N503" s="818" t="str">
        <f t="shared" ca="1" si="84"/>
        <v/>
      </c>
      <c r="O503" s="812" t="str">
        <f t="shared" ca="1" si="85"/>
        <v/>
      </c>
      <c r="P503" s="818" t="str">
        <f t="shared" ca="1" si="86"/>
        <v/>
      </c>
      <c r="Q503" s="818" t="str">
        <f t="shared" ca="1" si="87"/>
        <v/>
      </c>
      <c r="R503" s="812" t="str">
        <f t="shared" ca="1" si="88"/>
        <v>FALSE</v>
      </c>
      <c r="S503" s="818" t="str">
        <f ca="1">IFERROR(VLOOKUP(INDIRECT("'Coverage Indicators - Section D'!L"&amp;$B503),'Overview - Section A'!M$29:P98,4,0),IFERROR(IF(VLOOKUP(INDIRECT("'Coverage Indicators - Section D'!L"&amp;$B503),'Overview - Section A'!E$26:I86,5,0)=0,"",VLOOKUP(INDIRECT("'Coverage Indicators - Section D'!L"&amp;$B503),'Overview - Section A'!E$26:I86,5,0)),""))</f>
        <v/>
      </c>
      <c r="T503" s="818" t="str">
        <f t="shared" ca="1" si="89"/>
        <v/>
      </c>
      <c r="U503" s="818" t="str">
        <f t="shared" ca="1" si="90"/>
        <v/>
      </c>
      <c r="V503" s="818" t="str">
        <f t="shared" ca="1" si="91"/>
        <v/>
      </c>
      <c r="W503" s="818"/>
      <c r="X503" s="818"/>
      <c r="Y503" s="812"/>
      <c r="Z503" s="812"/>
      <c r="AA503" s="818"/>
      <c r="AB503" s="818"/>
      <c r="AC503" s="812"/>
      <c r="AD503" s="812"/>
      <c r="AE503" s="812"/>
      <c r="AF503" s="827"/>
      <c r="AG503" s="818"/>
    </row>
    <row r="504" spans="1:33" x14ac:dyDescent="0.35">
      <c r="A504" s="812" t="b">
        <f t="shared" ca="1" si="77"/>
        <v>0</v>
      </c>
      <c r="B504" s="813">
        <f t="shared" si="75"/>
        <v>65</v>
      </c>
      <c r="C504" s="825" t="str">
        <f>IFERROR(IF(AND(H504=2,B504=7),"blank",INDEX(C$444:C504,H504,1)),"")</f>
        <v>a183p000007H2NuAAK</v>
      </c>
      <c r="D504" s="815" t="str">
        <f t="shared" ca="1" si="78"/>
        <v/>
      </c>
      <c r="E504" s="827" t="str">
        <f t="shared" ca="1" si="79"/>
        <v/>
      </c>
      <c r="F504" s="827" t="str">
        <f t="shared" ca="1" si="80"/>
        <v/>
      </c>
      <c r="G504" s="818" t="str">
        <f t="shared" ca="1" si="81"/>
        <v/>
      </c>
      <c r="H504" s="813">
        <f t="shared" si="76"/>
        <v>31</v>
      </c>
      <c r="I504" s="818" t="str">
        <f t="shared" ca="1" si="82"/>
        <v/>
      </c>
      <c r="J504" s="812" t="str">
        <f ca="1">IFERROR(VLOOKUP(INDIRECT("'Coverage Indicators - Section D'!D"&amp;$B504),'Reference Records'!C60:F178,4,0),"")</f>
        <v/>
      </c>
      <c r="K504" s="812" t="str">
        <f ca="1">IFERROR(VLOOKUP(IF(INDIRECT("'Coverage Indicators - Section D'!B"&amp;$B504)="","--select--",INDIRECT("'Coverage Indicators - Section D'!B"&amp;$B504)),'Overview - Section A'!C$100:D160,2,0),"")</f>
        <v>M-41839</v>
      </c>
      <c r="L504" s="818" t="str">
        <f t="shared" ca="1" si="83"/>
        <v/>
      </c>
      <c r="M504" s="812" t="str">
        <f ca="1">IFERROR(VLOOKUP(INDIRECT("'Coverage Indicators - Section D'!C"&amp;$B504),'Reference Records'!C$368:F493,3,0),"")</f>
        <v/>
      </c>
      <c r="N504" s="818" t="str">
        <f t="shared" ca="1" si="84"/>
        <v/>
      </c>
      <c r="O504" s="812" t="str">
        <f t="shared" ca="1" si="85"/>
        <v/>
      </c>
      <c r="P504" s="818" t="str">
        <f t="shared" ca="1" si="86"/>
        <v/>
      </c>
      <c r="Q504" s="818" t="str">
        <f t="shared" ca="1" si="87"/>
        <v/>
      </c>
      <c r="R504" s="812" t="str">
        <f t="shared" ca="1" si="88"/>
        <v>FALSE</v>
      </c>
      <c r="S504" s="818" t="str">
        <f ca="1">IFERROR(VLOOKUP(INDIRECT("'Coverage Indicators - Section D'!L"&amp;$B504),'Overview - Section A'!M$29:P99,4,0),IFERROR(IF(VLOOKUP(INDIRECT("'Coverage Indicators - Section D'!L"&amp;$B504),'Overview - Section A'!E$26:I87,5,0)=0,"",VLOOKUP(INDIRECT("'Coverage Indicators - Section D'!L"&amp;$B504),'Overview - Section A'!E$26:I87,5,0)),""))</f>
        <v/>
      </c>
      <c r="T504" s="818" t="str">
        <f t="shared" ca="1" si="89"/>
        <v/>
      </c>
      <c r="U504" s="818" t="str">
        <f t="shared" ca="1" si="90"/>
        <v/>
      </c>
      <c r="V504" s="818" t="str">
        <f t="shared" ca="1" si="91"/>
        <v/>
      </c>
      <c r="W504" s="818"/>
      <c r="X504" s="818"/>
      <c r="Y504" s="812"/>
      <c r="Z504" s="812"/>
      <c r="AA504" s="818"/>
      <c r="AB504" s="818"/>
      <c r="AC504" s="812"/>
      <c r="AD504" s="812"/>
      <c r="AE504" s="812"/>
      <c r="AF504" s="827"/>
      <c r="AG504" s="818"/>
    </row>
    <row r="505" spans="1:33" x14ac:dyDescent="0.35">
      <c r="A505" s="812" t="b">
        <f t="shared" ca="1" si="77"/>
        <v>0</v>
      </c>
      <c r="B505" s="813">
        <f t="shared" si="75"/>
        <v>67</v>
      </c>
      <c r="C505" s="825" t="str">
        <f>IFERROR(IF(AND(H505=2,B505=7),"blank",INDEX(C$444:C505,H505,1)),"")</f>
        <v>a183p000007H2NvAAK</v>
      </c>
      <c r="D505" s="815" t="str">
        <f t="shared" ca="1" si="78"/>
        <v/>
      </c>
      <c r="E505" s="827" t="str">
        <f t="shared" ca="1" si="79"/>
        <v/>
      </c>
      <c r="F505" s="827" t="str">
        <f t="shared" ca="1" si="80"/>
        <v/>
      </c>
      <c r="G505" s="818" t="str">
        <f t="shared" ca="1" si="81"/>
        <v/>
      </c>
      <c r="H505" s="813">
        <f t="shared" si="76"/>
        <v>32</v>
      </c>
      <c r="I505" s="818" t="str">
        <f t="shared" ca="1" si="82"/>
        <v/>
      </c>
      <c r="J505" s="812" t="str">
        <f ca="1">IFERROR(VLOOKUP(INDIRECT("'Coverage Indicators - Section D'!D"&amp;$B505),'Reference Records'!C61:F179,4,0),"")</f>
        <v/>
      </c>
      <c r="K505" s="812" t="str">
        <f ca="1">IFERROR(VLOOKUP(IF(INDIRECT("'Coverage Indicators - Section D'!B"&amp;$B505)="","--select--",INDIRECT("'Coverage Indicators - Section D'!B"&amp;$B505)),'Overview - Section A'!C$100:D161,2,0),"")</f>
        <v>M-41839</v>
      </c>
      <c r="L505" s="818" t="str">
        <f t="shared" ca="1" si="83"/>
        <v/>
      </c>
      <c r="M505" s="812" t="str">
        <f ca="1">IFERROR(VLOOKUP(INDIRECT("'Coverage Indicators - Section D'!C"&amp;$B505),'Reference Records'!C$368:F494,3,0),"")</f>
        <v/>
      </c>
      <c r="N505" s="818" t="str">
        <f t="shared" ca="1" si="84"/>
        <v/>
      </c>
      <c r="O505" s="812" t="str">
        <f t="shared" ca="1" si="85"/>
        <v/>
      </c>
      <c r="P505" s="818" t="str">
        <f t="shared" ca="1" si="86"/>
        <v/>
      </c>
      <c r="Q505" s="818" t="str">
        <f t="shared" ca="1" si="87"/>
        <v/>
      </c>
      <c r="R505" s="812" t="b">
        <f t="shared" ca="1" si="88"/>
        <v>0</v>
      </c>
      <c r="S505" s="818" t="str">
        <f ca="1">IFERROR(VLOOKUP(INDIRECT("'Coverage Indicators - Section D'!L"&amp;$B505),'Overview - Section A'!M$29:P100,4,0),IFERROR(IF(VLOOKUP(INDIRECT("'Coverage Indicators - Section D'!L"&amp;$B505),'Overview - Section A'!E$26:I88,5,0)=0,"",VLOOKUP(INDIRECT("'Coverage Indicators - Section D'!L"&amp;$B505),'Overview - Section A'!E$26:I88,5,0)),""))</f>
        <v>a123p000005ZTBHAA4</v>
      </c>
      <c r="T505" s="818" t="str">
        <f t="shared" ca="1" si="89"/>
        <v/>
      </c>
      <c r="U505" s="818" t="str">
        <f t="shared" ca="1" si="90"/>
        <v/>
      </c>
      <c r="V505" s="818" t="str">
        <f t="shared" ca="1" si="91"/>
        <v/>
      </c>
      <c r="W505" s="818"/>
      <c r="X505" s="818"/>
      <c r="Y505" s="812"/>
      <c r="Z505" s="812"/>
      <c r="AA505" s="818"/>
      <c r="AB505" s="818"/>
      <c r="AC505" s="812"/>
      <c r="AD505" s="812"/>
      <c r="AE505" s="812"/>
      <c r="AF505" s="827"/>
      <c r="AG505" s="818"/>
    </row>
    <row r="506" spans="1:33" x14ac:dyDescent="0.35">
      <c r="B506" s="821"/>
      <c r="H506" s="821"/>
    </row>
    <row r="507" spans="1:33" x14ac:dyDescent="0.35">
      <c r="B507" s="821"/>
      <c r="H507" s="821"/>
    </row>
    <row r="508" spans="1:33" x14ac:dyDescent="0.35">
      <c r="J508" s="811" t="str">
        <f ca="1">IF(ROW()&gt;'Impact Indicator Target Update'!A14,"",INDIRECT("'Impact Indicators - Section B'!A"&amp;'Impact Indicator Target Update'!D14))</f>
        <v/>
      </c>
    </row>
    <row r="509" spans="1:33" x14ac:dyDescent="0.35">
      <c r="A509" s="822" t="s">
        <v>319</v>
      </c>
      <c r="D509" s="824"/>
      <c r="J509" s="811" t="str">
        <f ca="1">IF(ROW()&gt;'Impact Indicator Target Update'!A15,"",INDIRECT("'Impact Indicators - Section B'!A"&amp;'Impact Indicator Target Update'!D15))</f>
        <v/>
      </c>
    </row>
    <row r="510" spans="1:33" x14ac:dyDescent="0.35">
      <c r="A510" s="812" t="s">
        <v>46</v>
      </c>
      <c r="B510" s="812">
        <f>-AB2*AC2-1</f>
        <v>-181</v>
      </c>
      <c r="C510" s="812" t="s">
        <v>48</v>
      </c>
      <c r="D510" s="812" t="s">
        <v>344</v>
      </c>
      <c r="E510" s="812" t="s">
        <v>339</v>
      </c>
      <c r="F510" s="812" t="s">
        <v>25</v>
      </c>
      <c r="G510" s="812" t="s">
        <v>18</v>
      </c>
      <c r="H510" s="812" t="s">
        <v>249</v>
      </c>
      <c r="I510" s="812" t="s">
        <v>8</v>
      </c>
      <c r="J510" s="812" t="s">
        <v>7</v>
      </c>
      <c r="K510" s="812" t="s">
        <v>6</v>
      </c>
      <c r="L510" s="812" t="s">
        <v>109</v>
      </c>
      <c r="M510" s="812" t="s">
        <v>381</v>
      </c>
      <c r="N510" s="812" t="s">
        <v>382</v>
      </c>
      <c r="O510" s="812"/>
      <c r="P510" s="812">
        <v>-1</v>
      </c>
      <c r="Q510" s="812"/>
      <c r="R510" s="812"/>
      <c r="S510" s="812"/>
      <c r="T510" s="812" t="s">
        <v>354</v>
      </c>
    </row>
    <row r="511" spans="1:33" hidden="1" x14ac:dyDescent="0.35">
      <c r="A511" s="812" t="e">
        <f ca="1">IF(OR(I511&lt;&gt;"",J511&lt;&gt;"",K511&lt;&gt;"",L511&lt;&gt;""),TRUE,FALSE)</f>
        <v>#VALUE!</v>
      </c>
      <c r="B511" s="812">
        <f>B510+1</f>
        <v>-180</v>
      </c>
      <c r="C511" s="833" t="str">
        <f ca="1">M511</f>
        <v/>
      </c>
      <c r="D511" s="812"/>
      <c r="E511" s="812">
        <f ca="1">COUNTIF(F444:F511,F511)</f>
        <v>66</v>
      </c>
      <c r="F511" s="831" t="str">
        <f ca="1">IF(COUNTA(D$510:D511)=1,"",OFFSET(F509,-COUNTA(D$510:D511)+3,0))</f>
        <v/>
      </c>
      <c r="G511" s="818" t="str">
        <f ca="1">IFERROR(IF(INDIRECT("'Coverage Indicators - Section I'!G"&amp;$I3)=0,"",INDIRECT("'Coverage Indicators - Section I'!G"&amp;$I3)),"")</f>
        <v/>
      </c>
      <c r="H511" s="812" t="str">
        <f ca="1">IF(F511=1,9,IF(E510=MAX(E509:E511),H509+2,H510))</f>
        <v>row number</v>
      </c>
      <c r="I511" s="815" t="str">
        <f ca="1">IFERROR(CHOOSE(E511,IFERROR(IF(INDIRECT("'Coverage Indicators - Section D'!P"&amp;H511)="","",INDIRECT("'Coverage Indicators - Section D'!P"&amp;H511)*100),""),IFERROR(IF(INDIRECT("'Coverage Indicators - Section D'!S"&amp;H511)="","",INDIRECT("'Coverage Indicators - Section D'!S"&amp;H511)*100),""),IFERROR(IF(INDIRECT("'Coverage Indicators - Section D'!V"&amp;H511)="","",INDIRECT("'Coverage Indicators - Section D'!V"&amp;H511)*100),""),IFERROR(IF(INDIRECT("'Coverage Indicators - Section D'!Y"&amp;H511)="","",INDIRECT("'Coverage Indicators - Section D'!Y"&amp;H511)*100),""),IFERROR(IF(INDIRECT("'Coverage Indicators - Section D'!AB"&amp;H511)="","",INDIRECT("'Coverage Indicators - Section D'!AB"&amp;H511)*100),""),IFERROR(IF(INDIRECT("'Coverage Indicators - Section D'!AE"&amp;H511)="","",INDIRECT("'Coverage Indicators - Section D'!AE"&amp;H511)*100),""),IFERROR(IF(INDIRECT("'Coverage Indicators - SectionD'!AH"&amp;H511)="","",INDIRECT("'CoverageIndicators-SectionD'!AH"&amp;H511)*100),"")),"")</f>
        <v/>
      </c>
      <c r="J511" s="827" t="str">
        <f ca="1">IFERROR(CHOOSE(E511,IFERROR(IF(INDIRECT("'Coverage Indicators - Section D'!O"&amp;H511+1)="","",INDIRECT("'Coverage Indicators - Section D'!O"&amp;H511+1)),""),IFERROR(IF(INDIRECT("'Coverage Indicators - Section D'!R"&amp;H511+1)="","",INDIRECT("'Coverage Indicators - Section D'!R"&amp;H511+1)),""),IFERROR(IF(INDIRECT("'Coverage Indicators - Section D'!U"&amp;H511+1)="","",INDIRECT("'Coverage Indicators - Section D'!U"&amp;H511+1)),""),IFERROR(IF(INDIRECT("'Coverage Indicators - Section D'!X"&amp;H511+1)="","",INDIRECT("'Coverage Indicators - Section D'!X"&amp;H511+1)),""),IFERROR(IF(INDIRECT("'Coverage Indicators - Section D'!AA"&amp;H511+1)="","",INDIRECT("'Coverage Indicators - Section D'!AA"&amp;H511+1)),""),IFERROR(IF(INDIRECT("'Coverage Indicators - Section D'!AD"&amp;H511+1)="","",INDIRECT("'Coverage Indicators - Section D'!AD"&amp;H511+1)),""),IFERROR(IF(INDIRECT("'Coverage Indicators - Section D'!AG"&amp;H511+1)="","",INDIRECT("'Coverage Indicators - Section D'!AG"&amp;H511+1)),""),IFERROR(IF(INDIRECT("'Coverage Indicators - Section D'!AJ"&amp;H511+1)="","",INDIRECT("'Coverage Indicators - Section D'!AJ"&amp;H511+1)),"")),"")</f>
        <v/>
      </c>
      <c r="K511" s="827" t="str">
        <f ca="1">IFERROR(CHOOSE(E511,IFERROR(IF(INDIRECT("'Coverage Indicators - Section D'!O"&amp;H511)="","",INDIRECT("'Coverage Indicators - Section D'!O"&amp;H511)),""),IFERROR(IF(INDIRECT("'Coverage Indicators - Section D'!R"&amp;H511)="","",INDIRECT("'Coverage Indicators - Section D'!R"&amp;H511)),""),IFERROR(IF(INDIRECT("'Coverage Indicators - Section D'!U"&amp;H511)="","",INDIRECT("'Coverage Indicators - Section D'!U"&amp;H511)),""),IFERROR(IF(INDIRECT("'Coverage Indicators - Section D'!X"&amp;H511)="","",INDIRECT("'Coverage Indicators - Section D'!X"&amp;H511)),""),IFERROR(IF(INDIRECT("'Coverage Indicators - Section D'!AA"&amp;H511)="","",INDIRECT("'Coverage Indicators - Section D'!AA"&amp;H511)),""),IFERROR(IF(INDIRECT("'Coverage Indicators - Section D'!AD"&amp;H511)="","",INDIRECT("'Coverage Indicators - Section D'!AD"&amp;H511)),""),IFERROR(IF(INDIRECT("'Coverage Indicators - Section D'!AG"&amp;H511)="","",INDIRECT("'Coverage Indicators - Section D'!AG"&amp;H511)),""),IFERROR(IF(INDIRECT("'Coverage Indicators - Section D'!AJ"&amp;H511)="","",INDIRECT("'Coverage Indicators - Section D'!AJ"&amp;H511)),"")),"")</f>
        <v/>
      </c>
      <c r="L511" s="818" t="e">
        <f ca="1">IF(IFERROR(CHOOSE(E511,IFERROR(IF(INDIRECT("'Coverage Indicators - Section D'!Q"&amp;H511)=0,"",INDIRECT("'Coverage Indicators - Section D'!Q"&amp;H511)),""),IFERROR(IF(INDIRECT("'Coverage Indicators - Section D'!T"&amp;H511)=0,"",INDIRECT("'Coverage Indicators - Section D'!T"&amp;H511)),""),IFERROR(IF(INDIRECT("'Coverage Indicators - Section D'!W"&amp;H511)=0,"",INDIRECT("'Coverage Indicators - Section D'!W"&amp;H511)),""),IFERROR(IF(INDIRECT("'Coverage Indicators - Section D'!Z"&amp;H511)=0,"",INDIRECT("'Coverage Indicators - Section D'!Z"&amp;H511)),""),IFERROR(IF(INDIRECT("'Coverage Indicators - Section D'!AC"&amp;H511)=0,"",INDIRECT("'Coverage Indicators - Section D'!AC"&amp;H511)),""),IFERROR(IF(INDIRECT("'Coverage Indicators - Section D'!AF"&amp;H511)=0,"",INDIRECT("'Coverage Indicators - Section D'!AF"&amp;H511)),""),IFERROR(IF(INDIRECT("'Coverage Indicators - Section D'!AI"&amp;H511)=0,"",INDIRECT("'Coverage Indicators - Section D'!AI"&amp;H511)),""),IFERROR(IF(INDIRECT("'Coverage Indicators - Section D'!AL"&amp;H511)=0,"",INDIRECT("'Coverage Indicators - Section D'!AL"&amp;H511)),"")),"")=0,"",CHOOSE(E511,IFERROR(IF(INDIRECT("'Coverage Indicators - Section D'!Q"&amp;H511)=0,"",INDIRECT("'Coverage Indicators - Section D'!Q"&amp;H511)),""),IFERROR(IF(INDIRECT("'Coverage Indicators - Section D'!T"&amp;H511)=0,"",INDIRECT("'Coverage Indicators - Section D'!T"&amp;H511)),""),IFERROR(IF(INDIRECT("'Coverage Indicators - Section D'!W"&amp;H511)=0,"",INDIRECT("'Coverage Indicators - Section D'!W"&amp;H511)),""),IFERROR(IF(INDIRECT("'Coverage Indicators - Section D'!Z"&amp;H511)=0,"",INDIRECT("'Coverage Indicators - Section D'!Z"&amp;H511)),""),IFERROR(IF(INDIRECT("'Coverage Indicators - Section D'!AC"&amp;H511)=0,"",INDIRECT("'Coverage Indicators - Section D'!AC"&amp;H511)),""),IFERROR(IF(INDIRECT("'Coverage Indicators - Section D'!AF"&amp;H511)=0,"",INDIRECT("'Coverage Indicators - Section D'!AF"&amp;H511)),""),IFERROR(IF(INDIRECT("'Coverage Indicators - Section D'!AI"&amp;H511)=0,"",INDIRECT("'Coverage Indicators - Section D'!AI"&amp;H511)),""),IFERROR(IF(INDIRECT("'Coverage Indicators - Section D'!AL"&amp;H511)=0,"",INDIRECT("'Coverage Indicators - Section D'!AL"&amp;H511)),"")))</f>
        <v>#VALUE!</v>
      </c>
      <c r="M511" s="830" t="str">
        <f ca="1">IFERROR(IF(COUNTIF($B$509:$B510,"&lt;0")&lt;&gt;1,OFFSET($C509,-COUNTIF($B$509:$B510,"&lt;0")+3,0),""),"")</f>
        <v/>
      </c>
      <c r="N511" s="830">
        <f ca="1">IFERROR(IF(COUNTA($D$509:D510)=1,0,OFFSET($F509,-COUNTA($D$509:D510)+3,0)),"")</f>
        <v>0</v>
      </c>
      <c r="O511" s="812"/>
      <c r="P511" s="812">
        <f>IF(NOT(_xlfn.ISFORMULA(I511)),P510+1,0)</f>
        <v>0</v>
      </c>
      <c r="Q511" s="812"/>
      <c r="R511" s="812"/>
      <c r="S511" s="812"/>
      <c r="T511" s="818" t="s">
        <v>353</v>
      </c>
    </row>
    <row r="512" spans="1:33" x14ac:dyDescent="0.35">
      <c r="A512" s="812" t="b">
        <v>0</v>
      </c>
      <c r="B512" s="812">
        <f t="shared" ref="B512:B575" si="92">B511+1</f>
        <v>-179</v>
      </c>
      <c r="C512" s="833" t="s">
        <v>6320</v>
      </c>
      <c r="D512" s="812" t="s">
        <v>4015</v>
      </c>
      <c r="E512" s="812">
        <f t="shared" ref="E512:E575" ca="1" si="93">COUNTIF(F445:F512,F512)</f>
        <v>1</v>
      </c>
      <c r="F512" s="831">
        <v>1</v>
      </c>
      <c r="G512" s="818"/>
      <c r="H512" s="812">
        <f t="shared" ref="H512:H575" si="94">IF(F512=1,9,IF(E511=MAX(E510:E512),H510+2,H511))</f>
        <v>9</v>
      </c>
      <c r="I512" s="815"/>
      <c r="J512" s="827"/>
      <c r="K512" s="827"/>
      <c r="L512" s="818"/>
      <c r="M512" s="830" t="str">
        <f ca="1">IFERROR(IF(COUNTIF($B$509:$B511,"&lt;0")&lt;&gt;1,OFFSET($C510,-COUNTIF($B$509:$B511,"&lt;0")+3,0),""),"")</f>
        <v/>
      </c>
      <c r="N512" s="830">
        <f ca="1">IFERROR(IF(COUNTA($D$509:D511)=1,0,OFFSET($F510,-COUNTA($D$509:D511)+3,0)),"")</f>
        <v>0</v>
      </c>
      <c r="O512" s="812"/>
      <c r="P512" s="812">
        <f t="shared" ref="P512:P575" si="95">IF(NOT(_xlfn.ISFORMULA(I512)),P511+1,0)</f>
        <v>1</v>
      </c>
      <c r="Q512" s="812"/>
      <c r="R512" s="812"/>
      <c r="S512" s="812"/>
      <c r="T512" s="818"/>
    </row>
    <row r="513" spans="1:20" x14ac:dyDescent="0.35">
      <c r="A513" s="812" t="b">
        <v>0</v>
      </c>
      <c r="B513" s="812">
        <f t="shared" si="92"/>
        <v>-178</v>
      </c>
      <c r="C513" s="833" t="s">
        <v>6321</v>
      </c>
      <c r="D513" s="812" t="s">
        <v>4015</v>
      </c>
      <c r="E513" s="812">
        <f t="shared" ca="1" si="93"/>
        <v>2</v>
      </c>
      <c r="F513" s="831">
        <v>1</v>
      </c>
      <c r="G513" s="818"/>
      <c r="H513" s="812">
        <f t="shared" si="94"/>
        <v>9</v>
      </c>
      <c r="I513" s="815"/>
      <c r="J513" s="827"/>
      <c r="K513" s="827"/>
      <c r="L513" s="818"/>
      <c r="M513" s="830" t="str">
        <f ca="1">IFERROR(IF(COUNTIF($B$509:$B512,"&lt;0")&lt;&gt;1,OFFSET($C511,-COUNTIF($B$509:$B512,"&lt;0")+3,0),""),"")</f>
        <v/>
      </c>
      <c r="N513" s="830">
        <f ca="1">IFERROR(IF(COUNTA($D$509:D512)=1,0,OFFSET($F511,-COUNTA($D$509:D512)+3,0)),"")</f>
        <v>1</v>
      </c>
      <c r="O513" s="812"/>
      <c r="P513" s="812">
        <f t="shared" si="95"/>
        <v>2</v>
      </c>
      <c r="Q513" s="812"/>
      <c r="R513" s="812"/>
      <c r="S513" s="812"/>
      <c r="T513" s="818"/>
    </row>
    <row r="514" spans="1:20" x14ac:dyDescent="0.35">
      <c r="A514" s="812" t="b">
        <v>0</v>
      </c>
      <c r="B514" s="812">
        <f t="shared" si="92"/>
        <v>-177</v>
      </c>
      <c r="C514" s="833" t="s">
        <v>6322</v>
      </c>
      <c r="D514" s="812" t="s">
        <v>4015</v>
      </c>
      <c r="E514" s="812">
        <f t="shared" ca="1" si="93"/>
        <v>3</v>
      </c>
      <c r="F514" s="831">
        <v>1</v>
      </c>
      <c r="G514" s="818"/>
      <c r="H514" s="812">
        <f t="shared" si="94"/>
        <v>9</v>
      </c>
      <c r="I514" s="815"/>
      <c r="J514" s="827"/>
      <c r="K514" s="827"/>
      <c r="L514" s="818"/>
      <c r="M514" s="830" t="str">
        <f ca="1">IFERROR(IF(COUNTIF($B$509:$B513,"&lt;0")&lt;&gt;1,OFFSET($C512,-COUNTIF($B$509:$B513,"&lt;0")+3,0),""),"")</f>
        <v/>
      </c>
      <c r="N514" s="830">
        <f ca="1">IFERROR(IF(COUNTA($D$509:D513)=1,0,OFFSET($F512,-COUNTA($D$509:D513)+3,0)),"")</f>
        <v>1</v>
      </c>
      <c r="O514" s="812"/>
      <c r="P514" s="812">
        <f t="shared" si="95"/>
        <v>3</v>
      </c>
      <c r="Q514" s="812"/>
      <c r="R514" s="812"/>
      <c r="S514" s="812"/>
      <c r="T514" s="818"/>
    </row>
    <row r="515" spans="1:20" x14ac:dyDescent="0.35">
      <c r="A515" s="812" t="b">
        <v>0</v>
      </c>
      <c r="B515" s="812">
        <f t="shared" si="92"/>
        <v>-176</v>
      </c>
      <c r="C515" s="833" t="s">
        <v>6323</v>
      </c>
      <c r="D515" s="812" t="s">
        <v>4015</v>
      </c>
      <c r="E515" s="812">
        <f t="shared" ca="1" si="93"/>
        <v>4</v>
      </c>
      <c r="F515" s="831">
        <v>1</v>
      </c>
      <c r="G515" s="818"/>
      <c r="H515" s="812">
        <f t="shared" si="94"/>
        <v>9</v>
      </c>
      <c r="I515" s="815"/>
      <c r="J515" s="827"/>
      <c r="K515" s="827"/>
      <c r="L515" s="818"/>
      <c r="M515" s="830" t="str">
        <f ca="1">IFERROR(IF(COUNTIF($B$509:$B514,"&lt;0")&lt;&gt;1,OFFSET($C513,-COUNTIF($B$509:$B514,"&lt;0")+3,0),""),"")</f>
        <v/>
      </c>
      <c r="N515" s="830">
        <f ca="1">IFERROR(IF(COUNTA($D$509:D514)=1,0,OFFSET($F513,-COUNTA($D$509:D514)+3,0)),"")</f>
        <v>1</v>
      </c>
      <c r="O515" s="812"/>
      <c r="P515" s="812">
        <f t="shared" si="95"/>
        <v>4</v>
      </c>
      <c r="Q515" s="812"/>
      <c r="R515" s="812"/>
      <c r="S515" s="812"/>
      <c r="T515" s="818"/>
    </row>
    <row r="516" spans="1:20" x14ac:dyDescent="0.35">
      <c r="A516" s="812" t="b">
        <v>0</v>
      </c>
      <c r="B516" s="812">
        <f t="shared" si="92"/>
        <v>-175</v>
      </c>
      <c r="C516" s="833" t="s">
        <v>6324</v>
      </c>
      <c r="D516" s="812" t="s">
        <v>4015</v>
      </c>
      <c r="E516" s="812">
        <f t="shared" ca="1" si="93"/>
        <v>5</v>
      </c>
      <c r="F516" s="831">
        <v>1</v>
      </c>
      <c r="G516" s="818"/>
      <c r="H516" s="812">
        <f t="shared" si="94"/>
        <v>9</v>
      </c>
      <c r="I516" s="815"/>
      <c r="J516" s="827"/>
      <c r="K516" s="827"/>
      <c r="L516" s="818"/>
      <c r="M516" s="830" t="str">
        <f ca="1">IFERROR(IF(COUNTIF($B$509:$B515,"&lt;0")&lt;&gt;1,OFFSET($C514,-COUNTIF($B$509:$B515,"&lt;0")+3,0),""),"")</f>
        <v/>
      </c>
      <c r="N516" s="830">
        <f ca="1">IFERROR(IF(COUNTA($D$509:D515)=1,0,OFFSET($F514,-COUNTA($D$509:D515)+3,0)),"")</f>
        <v>1</v>
      </c>
      <c r="O516" s="812"/>
      <c r="P516" s="812">
        <f t="shared" si="95"/>
        <v>5</v>
      </c>
      <c r="Q516" s="812"/>
      <c r="R516" s="812"/>
      <c r="S516" s="812"/>
      <c r="T516" s="818"/>
    </row>
    <row r="517" spans="1:20" x14ac:dyDescent="0.35">
      <c r="A517" s="812" t="b">
        <v>0</v>
      </c>
      <c r="B517" s="812">
        <f t="shared" si="92"/>
        <v>-174</v>
      </c>
      <c r="C517" s="833" t="s">
        <v>6325</v>
      </c>
      <c r="D517" s="812" t="s">
        <v>4015</v>
      </c>
      <c r="E517" s="812">
        <f t="shared" ca="1" si="93"/>
        <v>6</v>
      </c>
      <c r="F517" s="831">
        <v>1</v>
      </c>
      <c r="G517" s="818"/>
      <c r="H517" s="812">
        <f t="shared" si="94"/>
        <v>9</v>
      </c>
      <c r="I517" s="815"/>
      <c r="J517" s="827"/>
      <c r="K517" s="827"/>
      <c r="L517" s="818"/>
      <c r="M517" s="830" t="str">
        <f ca="1">IFERROR(IF(COUNTIF($B$509:$B516,"&lt;0")&lt;&gt;1,OFFSET($C515,-COUNTIF($B$509:$B516,"&lt;0")+3,0),""),"")</f>
        <v/>
      </c>
      <c r="N517" s="830">
        <f ca="1">IFERROR(IF(COUNTA($D$509:D516)=1,0,OFFSET($F515,-COUNTA($D$509:D516)+3,0)),"")</f>
        <v>1</v>
      </c>
      <c r="O517" s="812"/>
      <c r="P517" s="812">
        <f t="shared" si="95"/>
        <v>6</v>
      </c>
      <c r="Q517" s="812"/>
      <c r="R517" s="812"/>
      <c r="S517" s="812"/>
      <c r="T517" s="818"/>
    </row>
    <row r="518" spans="1:20" x14ac:dyDescent="0.35">
      <c r="A518" s="812" t="b">
        <v>0</v>
      </c>
      <c r="B518" s="812">
        <f t="shared" si="92"/>
        <v>-173</v>
      </c>
      <c r="C518" s="833" t="s">
        <v>6326</v>
      </c>
      <c r="D518" s="812" t="s">
        <v>4056</v>
      </c>
      <c r="E518" s="812">
        <f t="shared" ca="1" si="93"/>
        <v>1</v>
      </c>
      <c r="F518" s="831">
        <v>2</v>
      </c>
      <c r="G518" s="818"/>
      <c r="H518" s="812">
        <f t="shared" ca="1" si="94"/>
        <v>11</v>
      </c>
      <c r="I518" s="815"/>
      <c r="J518" s="827"/>
      <c r="K518" s="827"/>
      <c r="L518" s="818"/>
      <c r="M518" s="830" t="str">
        <f ca="1">IFERROR(IF(COUNTIF($B$509:$B517,"&lt;0")&lt;&gt;1,OFFSET($C516,-COUNTIF($B$509:$B517,"&lt;0")+3,0),""),"")</f>
        <v/>
      </c>
      <c r="N518" s="830">
        <f ca="1">IFERROR(IF(COUNTA($D$509:D517)=1,0,OFFSET($F516,-COUNTA($D$509:D517)+3,0)),"")</f>
        <v>1</v>
      </c>
      <c r="O518" s="812"/>
      <c r="P518" s="812">
        <f t="shared" si="95"/>
        <v>7</v>
      </c>
      <c r="Q518" s="812"/>
      <c r="R518" s="812"/>
      <c r="S518" s="812"/>
      <c r="T518" s="818"/>
    </row>
    <row r="519" spans="1:20" x14ac:dyDescent="0.35">
      <c r="A519" s="812" t="b">
        <v>0</v>
      </c>
      <c r="B519" s="812">
        <f t="shared" si="92"/>
        <v>-172</v>
      </c>
      <c r="C519" s="833" t="s">
        <v>6327</v>
      </c>
      <c r="D519" s="812" t="s">
        <v>4056</v>
      </c>
      <c r="E519" s="812">
        <f t="shared" ca="1" si="93"/>
        <v>2</v>
      </c>
      <c r="F519" s="831">
        <v>2</v>
      </c>
      <c r="G519" s="818"/>
      <c r="H519" s="812">
        <f t="shared" ca="1" si="94"/>
        <v>11</v>
      </c>
      <c r="I519" s="815"/>
      <c r="J519" s="827"/>
      <c r="K519" s="827"/>
      <c r="L519" s="818"/>
      <c r="M519" s="830" t="str">
        <f ca="1">IFERROR(IF(COUNTIF($B$509:$B518,"&lt;0")&lt;&gt;1,OFFSET($C517,-COUNTIF($B$509:$B518,"&lt;0")+3,0),""),"")</f>
        <v/>
      </c>
      <c r="N519" s="830">
        <f ca="1">IFERROR(IF(COUNTA($D$509:D518)=1,0,OFFSET($F517,-COUNTA($D$509:D518)+3,0)),"")</f>
        <v>1</v>
      </c>
      <c r="O519" s="812"/>
      <c r="P519" s="812">
        <f t="shared" si="95"/>
        <v>8</v>
      </c>
      <c r="Q519" s="812"/>
      <c r="R519" s="812"/>
      <c r="S519" s="812"/>
      <c r="T519" s="818"/>
    </row>
    <row r="520" spans="1:20" x14ac:dyDescent="0.35">
      <c r="A520" s="812" t="b">
        <v>0</v>
      </c>
      <c r="B520" s="812">
        <f t="shared" si="92"/>
        <v>-171</v>
      </c>
      <c r="C520" s="833" t="s">
        <v>6328</v>
      </c>
      <c r="D520" s="812" t="s">
        <v>4056</v>
      </c>
      <c r="E520" s="812">
        <f t="shared" ca="1" si="93"/>
        <v>3</v>
      </c>
      <c r="F520" s="831">
        <v>2</v>
      </c>
      <c r="G520" s="818"/>
      <c r="H520" s="812">
        <f t="shared" ca="1" si="94"/>
        <v>11</v>
      </c>
      <c r="I520" s="815"/>
      <c r="J520" s="827"/>
      <c r="K520" s="827"/>
      <c r="L520" s="818"/>
      <c r="M520" s="830" t="str">
        <f ca="1">IFERROR(IF(COUNTIF($B$509:$B519,"&lt;0")&lt;&gt;1,OFFSET($C518,-COUNTIF($B$509:$B519,"&lt;0")+3,0),""),"")</f>
        <v/>
      </c>
      <c r="N520" s="830">
        <f ca="1">IFERROR(IF(COUNTA($D$509:D519)=1,0,OFFSET($F518,-COUNTA($D$509:D519)+3,0)),"")</f>
        <v>1</v>
      </c>
      <c r="O520" s="812"/>
      <c r="P520" s="812">
        <f t="shared" si="95"/>
        <v>9</v>
      </c>
      <c r="Q520" s="812"/>
      <c r="R520" s="812"/>
      <c r="S520" s="812"/>
      <c r="T520" s="818"/>
    </row>
    <row r="521" spans="1:20" x14ac:dyDescent="0.35">
      <c r="A521" s="812" t="b">
        <v>0</v>
      </c>
      <c r="B521" s="812">
        <f t="shared" si="92"/>
        <v>-170</v>
      </c>
      <c r="C521" s="833" t="s">
        <v>6329</v>
      </c>
      <c r="D521" s="812" t="s">
        <v>4056</v>
      </c>
      <c r="E521" s="812">
        <f t="shared" ca="1" si="93"/>
        <v>4</v>
      </c>
      <c r="F521" s="831">
        <v>2</v>
      </c>
      <c r="G521" s="818"/>
      <c r="H521" s="812">
        <f t="shared" ca="1" si="94"/>
        <v>11</v>
      </c>
      <c r="I521" s="815"/>
      <c r="J521" s="827"/>
      <c r="K521" s="827"/>
      <c r="L521" s="818"/>
      <c r="M521" s="830" t="str">
        <f ca="1">IFERROR(IF(COUNTIF($B$509:$B520,"&lt;0")&lt;&gt;1,OFFSET($C519,-COUNTIF($B$509:$B520,"&lt;0")+3,0),""),"")</f>
        <v/>
      </c>
      <c r="N521" s="830">
        <f ca="1">IFERROR(IF(COUNTA($D$509:D520)=1,0,OFFSET($F519,-COUNTA($D$509:D520)+3,0)),"")</f>
        <v>1</v>
      </c>
      <c r="O521" s="812"/>
      <c r="P521" s="812">
        <f t="shared" si="95"/>
        <v>10</v>
      </c>
      <c r="Q521" s="812"/>
      <c r="R521" s="812"/>
      <c r="S521" s="812"/>
      <c r="T521" s="818"/>
    </row>
    <row r="522" spans="1:20" x14ac:dyDescent="0.35">
      <c r="A522" s="812" t="b">
        <v>0</v>
      </c>
      <c r="B522" s="812">
        <f t="shared" si="92"/>
        <v>-169</v>
      </c>
      <c r="C522" s="833" t="s">
        <v>6330</v>
      </c>
      <c r="D522" s="812" t="s">
        <v>4056</v>
      </c>
      <c r="E522" s="812">
        <f t="shared" ca="1" si="93"/>
        <v>5</v>
      </c>
      <c r="F522" s="831">
        <v>2</v>
      </c>
      <c r="G522" s="818"/>
      <c r="H522" s="812">
        <f t="shared" ca="1" si="94"/>
        <v>11</v>
      </c>
      <c r="I522" s="815"/>
      <c r="J522" s="827"/>
      <c r="K522" s="827"/>
      <c r="L522" s="818"/>
      <c r="M522" s="830" t="str">
        <f ca="1">IFERROR(IF(COUNTIF($B$509:$B521,"&lt;0")&lt;&gt;1,OFFSET($C520,-COUNTIF($B$509:$B521,"&lt;0")+3,0),""),"")</f>
        <v/>
      </c>
      <c r="N522" s="830">
        <f ca="1">IFERROR(IF(COUNTA($D$509:D521)=1,0,OFFSET($F520,-COUNTA($D$509:D521)+3,0)),"")</f>
        <v>1</v>
      </c>
      <c r="O522" s="812"/>
      <c r="P522" s="812">
        <f t="shared" si="95"/>
        <v>11</v>
      </c>
      <c r="Q522" s="812"/>
      <c r="R522" s="812"/>
      <c r="S522" s="812"/>
      <c r="T522" s="818"/>
    </row>
    <row r="523" spans="1:20" x14ac:dyDescent="0.35">
      <c r="A523" s="812" t="b">
        <v>0</v>
      </c>
      <c r="B523" s="812">
        <f t="shared" si="92"/>
        <v>-168</v>
      </c>
      <c r="C523" s="833" t="s">
        <v>6331</v>
      </c>
      <c r="D523" s="812" t="s">
        <v>4056</v>
      </c>
      <c r="E523" s="812">
        <f t="shared" ca="1" si="93"/>
        <v>6</v>
      </c>
      <c r="F523" s="831">
        <v>2</v>
      </c>
      <c r="G523" s="818"/>
      <c r="H523" s="812">
        <f t="shared" ca="1" si="94"/>
        <v>11</v>
      </c>
      <c r="I523" s="815"/>
      <c r="J523" s="827"/>
      <c r="K523" s="827"/>
      <c r="L523" s="818"/>
      <c r="M523" s="830" t="str">
        <f ca="1">IFERROR(IF(COUNTIF($B$509:$B522,"&lt;0")&lt;&gt;1,OFFSET($C521,-COUNTIF($B$509:$B522,"&lt;0")+3,0),""),"")</f>
        <v/>
      </c>
      <c r="N523" s="830">
        <f ca="1">IFERROR(IF(COUNTA($D$509:D522)=1,0,OFFSET($F521,-COUNTA($D$509:D522)+3,0)),"")</f>
        <v>1</v>
      </c>
      <c r="O523" s="812"/>
      <c r="P523" s="812">
        <f t="shared" si="95"/>
        <v>12</v>
      </c>
      <c r="Q523" s="812"/>
      <c r="R523" s="812"/>
      <c r="S523" s="812"/>
      <c r="T523" s="818"/>
    </row>
    <row r="524" spans="1:20" x14ac:dyDescent="0.35">
      <c r="A524" s="812" t="b">
        <v>0</v>
      </c>
      <c r="B524" s="812">
        <f t="shared" si="92"/>
        <v>-167</v>
      </c>
      <c r="C524" s="833" t="s">
        <v>6332</v>
      </c>
      <c r="D524" s="812" t="s">
        <v>4097</v>
      </c>
      <c r="E524" s="812">
        <f t="shared" ca="1" si="93"/>
        <v>1</v>
      </c>
      <c r="F524" s="831">
        <v>3</v>
      </c>
      <c r="G524" s="818"/>
      <c r="H524" s="812">
        <f t="shared" ca="1" si="94"/>
        <v>13</v>
      </c>
      <c r="I524" s="815"/>
      <c r="J524" s="827"/>
      <c r="K524" s="827"/>
      <c r="L524" s="818"/>
      <c r="M524" s="830" t="str">
        <f ca="1">IFERROR(IF(COUNTIF($B$509:$B523,"&lt;0")&lt;&gt;1,OFFSET($C522,-COUNTIF($B$509:$B523,"&lt;0")+3,0),""),"")</f>
        <v/>
      </c>
      <c r="N524" s="830">
        <f ca="1">IFERROR(IF(COUNTA($D$509:D523)=1,0,OFFSET($F522,-COUNTA($D$509:D523)+3,0)),"")</f>
        <v>1</v>
      </c>
      <c r="O524" s="812"/>
      <c r="P524" s="812">
        <f t="shared" si="95"/>
        <v>13</v>
      </c>
      <c r="Q524" s="812"/>
      <c r="R524" s="812"/>
      <c r="S524" s="812"/>
      <c r="T524" s="818"/>
    </row>
    <row r="525" spans="1:20" x14ac:dyDescent="0.35">
      <c r="A525" s="812" t="b">
        <v>0</v>
      </c>
      <c r="B525" s="812">
        <f t="shared" si="92"/>
        <v>-166</v>
      </c>
      <c r="C525" s="833" t="s">
        <v>6333</v>
      </c>
      <c r="D525" s="812" t="s">
        <v>4097</v>
      </c>
      <c r="E525" s="812">
        <f t="shared" ca="1" si="93"/>
        <v>2</v>
      </c>
      <c r="F525" s="831">
        <v>3</v>
      </c>
      <c r="G525" s="818"/>
      <c r="H525" s="812">
        <f t="shared" ca="1" si="94"/>
        <v>13</v>
      </c>
      <c r="I525" s="815"/>
      <c r="J525" s="827"/>
      <c r="K525" s="827"/>
      <c r="L525" s="818"/>
      <c r="M525" s="830" t="str">
        <f ca="1">IFERROR(IF(COUNTIF($B$509:$B524,"&lt;0")&lt;&gt;1,OFFSET($C523,-COUNTIF($B$509:$B524,"&lt;0")+3,0),""),"")</f>
        <v/>
      </c>
      <c r="N525" s="830">
        <f ca="1">IFERROR(IF(COUNTA($D$509:D524)=1,0,OFFSET($F523,-COUNTA($D$509:D524)+3,0)),"")</f>
        <v>1</v>
      </c>
      <c r="O525" s="812"/>
      <c r="P525" s="812">
        <f t="shared" si="95"/>
        <v>14</v>
      </c>
      <c r="Q525" s="812"/>
      <c r="R525" s="812"/>
      <c r="S525" s="812"/>
      <c r="T525" s="818"/>
    </row>
    <row r="526" spans="1:20" x14ac:dyDescent="0.35">
      <c r="A526" s="812" t="b">
        <v>0</v>
      </c>
      <c r="B526" s="812">
        <f t="shared" si="92"/>
        <v>-165</v>
      </c>
      <c r="C526" s="833" t="s">
        <v>6334</v>
      </c>
      <c r="D526" s="812" t="s">
        <v>4097</v>
      </c>
      <c r="E526" s="812">
        <f t="shared" ca="1" si="93"/>
        <v>3</v>
      </c>
      <c r="F526" s="831">
        <v>3</v>
      </c>
      <c r="G526" s="818"/>
      <c r="H526" s="812">
        <f t="shared" ca="1" si="94"/>
        <v>13</v>
      </c>
      <c r="I526" s="815"/>
      <c r="J526" s="827"/>
      <c r="K526" s="827"/>
      <c r="L526" s="818"/>
      <c r="M526" s="830" t="str">
        <f ca="1">IFERROR(IF(COUNTIF($B$509:$B525,"&lt;0")&lt;&gt;1,OFFSET($C524,-COUNTIF($B$509:$B525,"&lt;0")+3,0),""),"")</f>
        <v/>
      </c>
      <c r="N526" s="830">
        <f ca="1">IFERROR(IF(COUNTA($D$509:D525)=1,0,OFFSET($F524,-COUNTA($D$509:D525)+3,0)),"")</f>
        <v>1</v>
      </c>
      <c r="O526" s="812"/>
      <c r="P526" s="812">
        <f t="shared" si="95"/>
        <v>15</v>
      </c>
      <c r="Q526" s="812"/>
      <c r="R526" s="812"/>
      <c r="S526" s="812"/>
      <c r="T526" s="818"/>
    </row>
    <row r="527" spans="1:20" x14ac:dyDescent="0.35">
      <c r="A527" s="812" t="b">
        <v>0</v>
      </c>
      <c r="B527" s="812">
        <f t="shared" si="92"/>
        <v>-164</v>
      </c>
      <c r="C527" s="833" t="s">
        <v>6335</v>
      </c>
      <c r="D527" s="812" t="s">
        <v>4097</v>
      </c>
      <c r="E527" s="812">
        <f t="shared" ca="1" si="93"/>
        <v>4</v>
      </c>
      <c r="F527" s="831">
        <v>3</v>
      </c>
      <c r="G527" s="818"/>
      <c r="H527" s="812">
        <f t="shared" ca="1" si="94"/>
        <v>13</v>
      </c>
      <c r="I527" s="815"/>
      <c r="J527" s="827"/>
      <c r="K527" s="827"/>
      <c r="L527" s="818"/>
      <c r="M527" s="830" t="str">
        <f ca="1">IFERROR(IF(COUNTIF($B$509:$B526,"&lt;0")&lt;&gt;1,OFFSET($C525,-COUNTIF($B$509:$B526,"&lt;0")+3,0),""),"")</f>
        <v/>
      </c>
      <c r="N527" s="830">
        <f ca="1">IFERROR(IF(COUNTA($D$509:D526)=1,0,OFFSET($F525,-COUNTA($D$509:D526)+3,0)),"")</f>
        <v>1</v>
      </c>
      <c r="O527" s="812"/>
      <c r="P527" s="812">
        <f t="shared" si="95"/>
        <v>16</v>
      </c>
      <c r="Q527" s="812"/>
      <c r="R527" s="812"/>
      <c r="S527" s="812"/>
      <c r="T527" s="818"/>
    </row>
    <row r="528" spans="1:20" x14ac:dyDescent="0.35">
      <c r="A528" s="812" t="b">
        <v>0</v>
      </c>
      <c r="B528" s="812">
        <f t="shared" si="92"/>
        <v>-163</v>
      </c>
      <c r="C528" s="833" t="s">
        <v>6336</v>
      </c>
      <c r="D528" s="812" t="s">
        <v>4097</v>
      </c>
      <c r="E528" s="812">
        <f t="shared" ca="1" si="93"/>
        <v>5</v>
      </c>
      <c r="F528" s="831">
        <v>3</v>
      </c>
      <c r="G528" s="818"/>
      <c r="H528" s="812">
        <f t="shared" ca="1" si="94"/>
        <v>13</v>
      </c>
      <c r="I528" s="815"/>
      <c r="J528" s="827"/>
      <c r="K528" s="827"/>
      <c r="L528" s="818"/>
      <c r="M528" s="830" t="str">
        <f ca="1">IFERROR(IF(COUNTIF($B$509:$B527,"&lt;0")&lt;&gt;1,OFFSET($C526,-COUNTIF($B$509:$B527,"&lt;0")+3,0),""),"")</f>
        <v/>
      </c>
      <c r="N528" s="830">
        <f ca="1">IFERROR(IF(COUNTA($D$509:D527)=1,0,OFFSET($F526,-COUNTA($D$509:D527)+3,0)),"")</f>
        <v>1</v>
      </c>
      <c r="O528" s="812"/>
      <c r="P528" s="812">
        <f t="shared" si="95"/>
        <v>17</v>
      </c>
      <c r="Q528" s="812"/>
      <c r="R528" s="812"/>
      <c r="S528" s="812"/>
      <c r="T528" s="818"/>
    </row>
    <row r="529" spans="1:20" x14ac:dyDescent="0.35">
      <c r="A529" s="812" t="b">
        <v>0</v>
      </c>
      <c r="B529" s="812">
        <f t="shared" si="92"/>
        <v>-162</v>
      </c>
      <c r="C529" s="833" t="s">
        <v>6337</v>
      </c>
      <c r="D529" s="812" t="s">
        <v>4097</v>
      </c>
      <c r="E529" s="812">
        <f t="shared" ca="1" si="93"/>
        <v>6</v>
      </c>
      <c r="F529" s="831">
        <v>3</v>
      </c>
      <c r="G529" s="818"/>
      <c r="H529" s="812">
        <f t="shared" ca="1" si="94"/>
        <v>13</v>
      </c>
      <c r="I529" s="815"/>
      <c r="J529" s="827"/>
      <c r="K529" s="827"/>
      <c r="L529" s="818"/>
      <c r="M529" s="830" t="str">
        <f ca="1">IFERROR(IF(COUNTIF($B$509:$B528,"&lt;0")&lt;&gt;1,OFFSET($C527,-COUNTIF($B$509:$B528,"&lt;0")+3,0),""),"")</f>
        <v/>
      </c>
      <c r="N529" s="830">
        <f ca="1">IFERROR(IF(COUNTA($D$509:D528)=1,0,OFFSET($F527,-COUNTA($D$509:D528)+3,0)),"")</f>
        <v>1</v>
      </c>
      <c r="O529" s="812"/>
      <c r="P529" s="812">
        <f t="shared" si="95"/>
        <v>18</v>
      </c>
      <c r="Q529" s="812"/>
      <c r="R529" s="812"/>
      <c r="S529" s="812"/>
      <c r="T529" s="818"/>
    </row>
    <row r="530" spans="1:20" x14ac:dyDescent="0.35">
      <c r="A530" s="812" t="b">
        <v>0</v>
      </c>
      <c r="B530" s="812">
        <f t="shared" si="92"/>
        <v>-161</v>
      </c>
      <c r="C530" s="833" t="s">
        <v>6338</v>
      </c>
      <c r="D530" s="812" t="s">
        <v>4138</v>
      </c>
      <c r="E530" s="812">
        <f t="shared" ca="1" si="93"/>
        <v>1</v>
      </c>
      <c r="F530" s="831">
        <v>4</v>
      </c>
      <c r="G530" s="818"/>
      <c r="H530" s="812">
        <f t="shared" ca="1" si="94"/>
        <v>15</v>
      </c>
      <c r="I530" s="815"/>
      <c r="J530" s="827"/>
      <c r="K530" s="827"/>
      <c r="L530" s="818"/>
      <c r="M530" s="830" t="str">
        <f ca="1">IFERROR(IF(COUNTIF($B$509:$B529,"&lt;0")&lt;&gt;1,OFFSET($C528,-COUNTIF($B$509:$B529,"&lt;0")+3,0),""),"")</f>
        <v/>
      </c>
      <c r="N530" s="830">
        <f ca="1">IFERROR(IF(COUNTA($D$509:D529)=1,0,OFFSET($F528,-COUNTA($D$509:D529)+3,0)),"")</f>
        <v>1</v>
      </c>
      <c r="O530" s="812"/>
      <c r="P530" s="812">
        <f t="shared" si="95"/>
        <v>19</v>
      </c>
      <c r="Q530" s="812"/>
      <c r="R530" s="812"/>
      <c r="S530" s="812"/>
      <c r="T530" s="818"/>
    </row>
    <row r="531" spans="1:20" x14ac:dyDescent="0.35">
      <c r="A531" s="812" t="b">
        <v>0</v>
      </c>
      <c r="B531" s="812">
        <f t="shared" si="92"/>
        <v>-160</v>
      </c>
      <c r="C531" s="833" t="s">
        <v>6339</v>
      </c>
      <c r="D531" s="812" t="s">
        <v>4138</v>
      </c>
      <c r="E531" s="812">
        <f t="shared" ca="1" si="93"/>
        <v>2</v>
      </c>
      <c r="F531" s="831">
        <v>4</v>
      </c>
      <c r="G531" s="818"/>
      <c r="H531" s="812">
        <f t="shared" ca="1" si="94"/>
        <v>15</v>
      </c>
      <c r="I531" s="815"/>
      <c r="J531" s="827"/>
      <c r="K531" s="827"/>
      <c r="L531" s="818"/>
      <c r="M531" s="830" t="str">
        <f ca="1">IFERROR(IF(COUNTIF($B$509:$B530,"&lt;0")&lt;&gt;1,OFFSET($C529,-COUNTIF($B$509:$B530,"&lt;0")+3,0),""),"")</f>
        <v/>
      </c>
      <c r="N531" s="830">
        <f ca="1">IFERROR(IF(COUNTA($D$509:D530)=1,0,OFFSET($F529,-COUNTA($D$509:D530)+3,0)),"")</f>
        <v>1</v>
      </c>
      <c r="O531" s="812"/>
      <c r="P531" s="812">
        <f t="shared" si="95"/>
        <v>20</v>
      </c>
      <c r="Q531" s="812"/>
      <c r="R531" s="812"/>
      <c r="S531" s="812"/>
      <c r="T531" s="818"/>
    </row>
    <row r="532" spans="1:20" x14ac:dyDescent="0.35">
      <c r="A532" s="812" t="b">
        <v>0</v>
      </c>
      <c r="B532" s="812">
        <f t="shared" si="92"/>
        <v>-159</v>
      </c>
      <c r="C532" s="833" t="s">
        <v>6340</v>
      </c>
      <c r="D532" s="812" t="s">
        <v>4138</v>
      </c>
      <c r="E532" s="812">
        <f t="shared" ca="1" si="93"/>
        <v>3</v>
      </c>
      <c r="F532" s="831">
        <v>4</v>
      </c>
      <c r="G532" s="818"/>
      <c r="H532" s="812">
        <f t="shared" ca="1" si="94"/>
        <v>15</v>
      </c>
      <c r="I532" s="815"/>
      <c r="J532" s="827"/>
      <c r="K532" s="827"/>
      <c r="L532" s="818"/>
      <c r="M532" s="830" t="str">
        <f ca="1">IFERROR(IF(COUNTIF($B$509:$B531,"&lt;0")&lt;&gt;1,OFFSET($C530,-COUNTIF($B$509:$B531,"&lt;0")+3,0),""),"")</f>
        <v/>
      </c>
      <c r="N532" s="830">
        <f ca="1">IFERROR(IF(COUNTA($D$509:D531)=1,0,OFFSET($F530,-COUNTA($D$509:D531)+3,0)),"")</f>
        <v>1</v>
      </c>
      <c r="O532" s="812"/>
      <c r="P532" s="812">
        <f t="shared" si="95"/>
        <v>21</v>
      </c>
      <c r="Q532" s="812"/>
      <c r="R532" s="812"/>
      <c r="S532" s="812"/>
      <c r="T532" s="818"/>
    </row>
    <row r="533" spans="1:20" x14ac:dyDescent="0.35">
      <c r="A533" s="812" t="b">
        <v>0</v>
      </c>
      <c r="B533" s="812">
        <f t="shared" si="92"/>
        <v>-158</v>
      </c>
      <c r="C533" s="833" t="s">
        <v>6341</v>
      </c>
      <c r="D533" s="812" t="s">
        <v>4138</v>
      </c>
      <c r="E533" s="812">
        <f t="shared" ca="1" si="93"/>
        <v>4</v>
      </c>
      <c r="F533" s="831">
        <v>4</v>
      </c>
      <c r="G533" s="818"/>
      <c r="H533" s="812">
        <f t="shared" ca="1" si="94"/>
        <v>15</v>
      </c>
      <c r="I533" s="815"/>
      <c r="J533" s="827"/>
      <c r="K533" s="827"/>
      <c r="L533" s="818"/>
      <c r="M533" s="830" t="str">
        <f ca="1">IFERROR(IF(COUNTIF($B$509:$B532,"&lt;0")&lt;&gt;1,OFFSET($C531,-COUNTIF($B$509:$B532,"&lt;0")+3,0),""),"")</f>
        <v/>
      </c>
      <c r="N533" s="830">
        <f ca="1">IFERROR(IF(COUNTA($D$509:D532)=1,0,OFFSET($F531,-COUNTA($D$509:D532)+3,0)),"")</f>
        <v>1</v>
      </c>
      <c r="O533" s="812"/>
      <c r="P533" s="812">
        <f t="shared" si="95"/>
        <v>22</v>
      </c>
      <c r="Q533" s="812"/>
      <c r="R533" s="812"/>
      <c r="S533" s="812"/>
      <c r="T533" s="818"/>
    </row>
    <row r="534" spans="1:20" x14ac:dyDescent="0.35">
      <c r="A534" s="812" t="b">
        <v>0</v>
      </c>
      <c r="B534" s="812">
        <f t="shared" si="92"/>
        <v>-157</v>
      </c>
      <c r="C534" s="833" t="s">
        <v>6342</v>
      </c>
      <c r="D534" s="812" t="s">
        <v>4138</v>
      </c>
      <c r="E534" s="812">
        <f t="shared" ca="1" si="93"/>
        <v>5</v>
      </c>
      <c r="F534" s="831">
        <v>4</v>
      </c>
      <c r="G534" s="818"/>
      <c r="H534" s="812">
        <f t="shared" ca="1" si="94"/>
        <v>15</v>
      </c>
      <c r="I534" s="815"/>
      <c r="J534" s="827"/>
      <c r="K534" s="827"/>
      <c r="L534" s="818"/>
      <c r="M534" s="830" t="str">
        <f ca="1">IFERROR(IF(COUNTIF($B$509:$B533,"&lt;0")&lt;&gt;1,OFFSET($C532,-COUNTIF($B$509:$B533,"&lt;0")+3,0),""),"")</f>
        <v/>
      </c>
      <c r="N534" s="830">
        <f ca="1">IFERROR(IF(COUNTA($D$509:D533)=1,0,OFFSET($F532,-COUNTA($D$509:D533)+3,0)),"")</f>
        <v>1</v>
      </c>
      <c r="O534" s="812"/>
      <c r="P534" s="812">
        <f t="shared" si="95"/>
        <v>23</v>
      </c>
      <c r="Q534" s="812"/>
      <c r="R534" s="812"/>
      <c r="S534" s="812"/>
      <c r="T534" s="818"/>
    </row>
    <row r="535" spans="1:20" x14ac:dyDescent="0.35">
      <c r="A535" s="812" t="b">
        <v>0</v>
      </c>
      <c r="B535" s="812">
        <f t="shared" si="92"/>
        <v>-156</v>
      </c>
      <c r="C535" s="833" t="s">
        <v>6343</v>
      </c>
      <c r="D535" s="812" t="s">
        <v>4138</v>
      </c>
      <c r="E535" s="812">
        <f t="shared" ca="1" si="93"/>
        <v>6</v>
      </c>
      <c r="F535" s="831">
        <v>4</v>
      </c>
      <c r="G535" s="818"/>
      <c r="H535" s="812">
        <f t="shared" ca="1" si="94"/>
        <v>15</v>
      </c>
      <c r="I535" s="815"/>
      <c r="J535" s="827"/>
      <c r="K535" s="827"/>
      <c r="L535" s="818"/>
      <c r="M535" s="830" t="str">
        <f ca="1">IFERROR(IF(COUNTIF($B$509:$B534,"&lt;0")&lt;&gt;1,OFFSET($C533,-COUNTIF($B$509:$B534,"&lt;0")+3,0),""),"")</f>
        <v/>
      </c>
      <c r="N535" s="830">
        <f ca="1">IFERROR(IF(COUNTA($D$509:D534)=1,0,OFFSET($F533,-COUNTA($D$509:D534)+3,0)),"")</f>
        <v>1</v>
      </c>
      <c r="O535" s="812"/>
      <c r="P535" s="812">
        <f t="shared" si="95"/>
        <v>24</v>
      </c>
      <c r="Q535" s="812"/>
      <c r="R535" s="812"/>
      <c r="S535" s="812"/>
      <c r="T535" s="818"/>
    </row>
    <row r="536" spans="1:20" x14ac:dyDescent="0.35">
      <c r="A536" s="812" t="b">
        <v>0</v>
      </c>
      <c r="B536" s="812">
        <f t="shared" si="92"/>
        <v>-155</v>
      </c>
      <c r="C536" s="833" t="s">
        <v>6344</v>
      </c>
      <c r="D536" s="812" t="s">
        <v>4179</v>
      </c>
      <c r="E536" s="812">
        <f t="shared" ca="1" si="93"/>
        <v>1</v>
      </c>
      <c r="F536" s="831">
        <v>5</v>
      </c>
      <c r="G536" s="818"/>
      <c r="H536" s="812">
        <f t="shared" ca="1" si="94"/>
        <v>17</v>
      </c>
      <c r="I536" s="815"/>
      <c r="J536" s="827"/>
      <c r="K536" s="827"/>
      <c r="L536" s="818"/>
      <c r="M536" s="830" t="str">
        <f ca="1">IFERROR(IF(COUNTIF($B$509:$B535,"&lt;0")&lt;&gt;1,OFFSET($C534,-COUNTIF($B$509:$B535,"&lt;0")+3,0),""),"")</f>
        <v/>
      </c>
      <c r="N536" s="830">
        <f ca="1">IFERROR(IF(COUNTA($D$509:D535)=1,0,OFFSET($F534,-COUNTA($D$509:D535)+3,0)),"")</f>
        <v>1</v>
      </c>
      <c r="O536" s="812"/>
      <c r="P536" s="812">
        <f t="shared" si="95"/>
        <v>25</v>
      </c>
      <c r="Q536" s="812"/>
      <c r="R536" s="812"/>
      <c r="S536" s="812"/>
      <c r="T536" s="818"/>
    </row>
    <row r="537" spans="1:20" x14ac:dyDescent="0.35">
      <c r="A537" s="812" t="b">
        <v>0</v>
      </c>
      <c r="B537" s="812">
        <f t="shared" si="92"/>
        <v>-154</v>
      </c>
      <c r="C537" s="833" t="s">
        <v>6345</v>
      </c>
      <c r="D537" s="812" t="s">
        <v>4179</v>
      </c>
      <c r="E537" s="812">
        <f t="shared" ca="1" si="93"/>
        <v>2</v>
      </c>
      <c r="F537" s="831">
        <v>5</v>
      </c>
      <c r="G537" s="818"/>
      <c r="H537" s="812">
        <f t="shared" ca="1" si="94"/>
        <v>17</v>
      </c>
      <c r="I537" s="815"/>
      <c r="J537" s="827"/>
      <c r="K537" s="827"/>
      <c r="L537" s="818"/>
      <c r="M537" s="830" t="str">
        <f ca="1">IFERROR(IF(COUNTIF($B$509:$B536,"&lt;0")&lt;&gt;1,OFFSET($C535,-COUNTIF($B$509:$B536,"&lt;0")+3,0),""),"")</f>
        <v/>
      </c>
      <c r="N537" s="830">
        <f ca="1">IFERROR(IF(COUNTA($D$509:D536)=1,0,OFFSET($F535,-COUNTA($D$509:D536)+3,0)),"")</f>
        <v>1</v>
      </c>
      <c r="O537" s="812"/>
      <c r="P537" s="812">
        <f t="shared" si="95"/>
        <v>26</v>
      </c>
      <c r="Q537" s="812"/>
      <c r="R537" s="812"/>
      <c r="S537" s="812"/>
      <c r="T537" s="818"/>
    </row>
    <row r="538" spans="1:20" x14ac:dyDescent="0.35">
      <c r="A538" s="812" t="b">
        <v>0</v>
      </c>
      <c r="B538" s="812">
        <f t="shared" si="92"/>
        <v>-153</v>
      </c>
      <c r="C538" s="833" t="s">
        <v>6346</v>
      </c>
      <c r="D538" s="812" t="s">
        <v>4179</v>
      </c>
      <c r="E538" s="812">
        <f t="shared" ca="1" si="93"/>
        <v>3</v>
      </c>
      <c r="F538" s="831">
        <v>5</v>
      </c>
      <c r="G538" s="818"/>
      <c r="H538" s="812">
        <f t="shared" ca="1" si="94"/>
        <v>17</v>
      </c>
      <c r="I538" s="815"/>
      <c r="J538" s="827"/>
      <c r="K538" s="827"/>
      <c r="L538" s="818"/>
      <c r="M538" s="830" t="str">
        <f ca="1">IFERROR(IF(COUNTIF($B$509:$B537,"&lt;0")&lt;&gt;1,OFFSET($C536,-COUNTIF($B$509:$B537,"&lt;0")+3,0),""),"")</f>
        <v/>
      </c>
      <c r="N538" s="830">
        <f ca="1">IFERROR(IF(COUNTA($D$509:D537)=1,0,OFFSET($F536,-COUNTA($D$509:D537)+3,0)),"")</f>
        <v>1</v>
      </c>
      <c r="O538" s="812"/>
      <c r="P538" s="812">
        <f t="shared" si="95"/>
        <v>27</v>
      </c>
      <c r="Q538" s="812"/>
      <c r="R538" s="812"/>
      <c r="S538" s="812"/>
      <c r="T538" s="818"/>
    </row>
    <row r="539" spans="1:20" x14ac:dyDescent="0.35">
      <c r="A539" s="812" t="b">
        <v>0</v>
      </c>
      <c r="B539" s="812">
        <f t="shared" si="92"/>
        <v>-152</v>
      </c>
      <c r="C539" s="833" t="s">
        <v>6347</v>
      </c>
      <c r="D539" s="812" t="s">
        <v>4179</v>
      </c>
      <c r="E539" s="812">
        <f t="shared" ca="1" si="93"/>
        <v>4</v>
      </c>
      <c r="F539" s="831">
        <v>5</v>
      </c>
      <c r="G539" s="818"/>
      <c r="H539" s="812">
        <f t="shared" ca="1" si="94"/>
        <v>17</v>
      </c>
      <c r="I539" s="815"/>
      <c r="J539" s="827"/>
      <c r="K539" s="827"/>
      <c r="L539" s="818"/>
      <c r="M539" s="830" t="str">
        <f ca="1">IFERROR(IF(COUNTIF($B$509:$B538,"&lt;0")&lt;&gt;1,OFFSET($C537,-COUNTIF($B$509:$B538,"&lt;0")+3,0),""),"")</f>
        <v/>
      </c>
      <c r="N539" s="830">
        <f ca="1">IFERROR(IF(COUNTA($D$509:D538)=1,0,OFFSET($F537,-COUNTA($D$509:D538)+3,0)),"")</f>
        <v>1</v>
      </c>
      <c r="O539" s="812"/>
      <c r="P539" s="812">
        <f t="shared" si="95"/>
        <v>28</v>
      </c>
      <c r="Q539" s="812"/>
      <c r="R539" s="812"/>
      <c r="S539" s="812"/>
      <c r="T539" s="818"/>
    </row>
    <row r="540" spans="1:20" x14ac:dyDescent="0.35">
      <c r="A540" s="812" t="b">
        <v>0</v>
      </c>
      <c r="B540" s="812">
        <f t="shared" si="92"/>
        <v>-151</v>
      </c>
      <c r="C540" s="833" t="s">
        <v>6348</v>
      </c>
      <c r="D540" s="812" t="s">
        <v>4179</v>
      </c>
      <c r="E540" s="812">
        <f t="shared" ca="1" si="93"/>
        <v>5</v>
      </c>
      <c r="F540" s="831">
        <v>5</v>
      </c>
      <c r="G540" s="818"/>
      <c r="H540" s="812">
        <f t="shared" ca="1" si="94"/>
        <v>17</v>
      </c>
      <c r="I540" s="815"/>
      <c r="J540" s="827"/>
      <c r="K540" s="827"/>
      <c r="L540" s="818"/>
      <c r="M540" s="830" t="str">
        <f ca="1">IFERROR(IF(COUNTIF($B$509:$B539,"&lt;0")&lt;&gt;1,OFFSET($C538,-COUNTIF($B$509:$B539,"&lt;0")+3,0),""),"")</f>
        <v/>
      </c>
      <c r="N540" s="830">
        <f ca="1">IFERROR(IF(COUNTA($D$509:D539)=1,0,OFFSET($F538,-COUNTA($D$509:D539)+3,0)),"")</f>
        <v>1</v>
      </c>
      <c r="O540" s="812"/>
      <c r="P540" s="812">
        <f t="shared" si="95"/>
        <v>29</v>
      </c>
      <c r="Q540" s="812"/>
      <c r="R540" s="812"/>
      <c r="S540" s="812"/>
      <c r="T540" s="818"/>
    </row>
    <row r="541" spans="1:20" x14ac:dyDescent="0.35">
      <c r="A541" s="812" t="b">
        <v>0</v>
      </c>
      <c r="B541" s="812">
        <f t="shared" si="92"/>
        <v>-150</v>
      </c>
      <c r="C541" s="833" t="s">
        <v>6349</v>
      </c>
      <c r="D541" s="812" t="s">
        <v>4179</v>
      </c>
      <c r="E541" s="812">
        <f t="shared" ca="1" si="93"/>
        <v>6</v>
      </c>
      <c r="F541" s="831">
        <v>5</v>
      </c>
      <c r="G541" s="818"/>
      <c r="H541" s="812">
        <f t="shared" ca="1" si="94"/>
        <v>17</v>
      </c>
      <c r="I541" s="815"/>
      <c r="J541" s="827"/>
      <c r="K541" s="827"/>
      <c r="L541" s="818"/>
      <c r="M541" s="830" t="str">
        <f ca="1">IFERROR(IF(COUNTIF($B$509:$B540,"&lt;0")&lt;&gt;1,OFFSET($C539,-COUNTIF($B$509:$B540,"&lt;0")+3,0),""),"")</f>
        <v/>
      </c>
      <c r="N541" s="830">
        <f ca="1">IFERROR(IF(COUNTA($D$509:D540)=1,0,OFFSET($F539,-COUNTA($D$509:D540)+3,0)),"")</f>
        <v>1</v>
      </c>
      <c r="O541" s="812"/>
      <c r="P541" s="812">
        <f t="shared" si="95"/>
        <v>30</v>
      </c>
      <c r="Q541" s="812"/>
      <c r="R541" s="812"/>
      <c r="S541" s="812"/>
      <c r="T541" s="818"/>
    </row>
    <row r="542" spans="1:20" x14ac:dyDescent="0.35">
      <c r="A542" s="812" t="b">
        <v>0</v>
      </c>
      <c r="B542" s="812">
        <f t="shared" si="92"/>
        <v>-149</v>
      </c>
      <c r="C542" s="833" t="s">
        <v>6350</v>
      </c>
      <c r="D542" s="812" t="s">
        <v>4220</v>
      </c>
      <c r="E542" s="812">
        <f t="shared" ca="1" si="93"/>
        <v>1</v>
      </c>
      <c r="F542" s="831">
        <v>6</v>
      </c>
      <c r="G542" s="818"/>
      <c r="H542" s="812">
        <f t="shared" ca="1" si="94"/>
        <v>19</v>
      </c>
      <c r="I542" s="815"/>
      <c r="J542" s="827"/>
      <c r="K542" s="827"/>
      <c r="L542" s="818"/>
      <c r="M542" s="830" t="str">
        <f ca="1">IFERROR(IF(COUNTIF($B$509:$B541,"&lt;0")&lt;&gt;1,OFFSET($C540,-COUNTIF($B$509:$B541,"&lt;0")+3,0),""),"")</f>
        <v/>
      </c>
      <c r="N542" s="830">
        <f ca="1">IFERROR(IF(COUNTA($D$509:D541)=1,0,OFFSET($F540,-COUNTA($D$509:D541)+3,0)),"")</f>
        <v>1</v>
      </c>
      <c r="O542" s="812"/>
      <c r="P542" s="812">
        <f t="shared" si="95"/>
        <v>31</v>
      </c>
      <c r="Q542" s="812"/>
      <c r="R542" s="812"/>
      <c r="S542" s="812"/>
      <c r="T542" s="818"/>
    </row>
    <row r="543" spans="1:20" x14ac:dyDescent="0.35">
      <c r="A543" s="812" t="b">
        <v>0</v>
      </c>
      <c r="B543" s="812">
        <f t="shared" si="92"/>
        <v>-148</v>
      </c>
      <c r="C543" s="833" t="s">
        <v>6351</v>
      </c>
      <c r="D543" s="812" t="s">
        <v>4220</v>
      </c>
      <c r="E543" s="812">
        <f t="shared" ca="1" si="93"/>
        <v>2</v>
      </c>
      <c r="F543" s="831">
        <v>6</v>
      </c>
      <c r="G543" s="818"/>
      <c r="H543" s="812">
        <f t="shared" ca="1" si="94"/>
        <v>19</v>
      </c>
      <c r="I543" s="815"/>
      <c r="J543" s="827"/>
      <c r="K543" s="827"/>
      <c r="L543" s="818"/>
      <c r="M543" s="830" t="str">
        <f ca="1">IFERROR(IF(COUNTIF($B$509:$B542,"&lt;0")&lt;&gt;1,OFFSET($C541,-COUNTIF($B$509:$B542,"&lt;0")+3,0),""),"")</f>
        <v/>
      </c>
      <c r="N543" s="830">
        <f ca="1">IFERROR(IF(COUNTA($D$509:D542)=1,0,OFFSET($F541,-COUNTA($D$509:D542)+3,0)),"")</f>
        <v>1</v>
      </c>
      <c r="O543" s="812"/>
      <c r="P543" s="812">
        <f t="shared" si="95"/>
        <v>32</v>
      </c>
      <c r="Q543" s="812"/>
      <c r="R543" s="812"/>
      <c r="S543" s="812"/>
      <c r="T543" s="818"/>
    </row>
    <row r="544" spans="1:20" x14ac:dyDescent="0.35">
      <c r="A544" s="812" t="b">
        <v>0</v>
      </c>
      <c r="B544" s="812">
        <f t="shared" si="92"/>
        <v>-147</v>
      </c>
      <c r="C544" s="833" t="s">
        <v>6352</v>
      </c>
      <c r="D544" s="812" t="s">
        <v>4220</v>
      </c>
      <c r="E544" s="812">
        <f t="shared" ca="1" si="93"/>
        <v>3</v>
      </c>
      <c r="F544" s="831">
        <v>6</v>
      </c>
      <c r="G544" s="818"/>
      <c r="H544" s="812">
        <f t="shared" ca="1" si="94"/>
        <v>19</v>
      </c>
      <c r="I544" s="815"/>
      <c r="J544" s="827"/>
      <c r="K544" s="827"/>
      <c r="L544" s="818"/>
      <c r="M544" s="830" t="str">
        <f ca="1">IFERROR(IF(COUNTIF($B$509:$B543,"&lt;0")&lt;&gt;1,OFFSET($C542,-COUNTIF($B$509:$B543,"&lt;0")+3,0),""),"")</f>
        <v/>
      </c>
      <c r="N544" s="830">
        <f ca="1">IFERROR(IF(COUNTA($D$509:D543)=1,0,OFFSET($F542,-COUNTA($D$509:D543)+3,0)),"")</f>
        <v>1</v>
      </c>
      <c r="O544" s="812"/>
      <c r="P544" s="812">
        <f t="shared" si="95"/>
        <v>33</v>
      </c>
      <c r="Q544" s="812"/>
      <c r="R544" s="812"/>
      <c r="S544" s="812"/>
      <c r="T544" s="818"/>
    </row>
    <row r="545" spans="1:20" x14ac:dyDescent="0.35">
      <c r="A545" s="812" t="b">
        <v>0</v>
      </c>
      <c r="B545" s="812">
        <f t="shared" si="92"/>
        <v>-146</v>
      </c>
      <c r="C545" s="833" t="s">
        <v>6353</v>
      </c>
      <c r="D545" s="812" t="s">
        <v>4220</v>
      </c>
      <c r="E545" s="812">
        <f t="shared" ca="1" si="93"/>
        <v>4</v>
      </c>
      <c r="F545" s="831">
        <v>6</v>
      </c>
      <c r="G545" s="818"/>
      <c r="H545" s="812">
        <f t="shared" ca="1" si="94"/>
        <v>19</v>
      </c>
      <c r="I545" s="815"/>
      <c r="J545" s="827"/>
      <c r="K545" s="827"/>
      <c r="L545" s="818"/>
      <c r="M545" s="830" t="str">
        <f ca="1">IFERROR(IF(COUNTIF($B$509:$B544,"&lt;0")&lt;&gt;1,OFFSET($C543,-COUNTIF($B$509:$B544,"&lt;0")+3,0),""),"")</f>
        <v/>
      </c>
      <c r="N545" s="830">
        <f ca="1">IFERROR(IF(COUNTA($D$509:D544)=1,0,OFFSET($F543,-COUNTA($D$509:D544)+3,0)),"")</f>
        <v>1</v>
      </c>
      <c r="O545" s="812"/>
      <c r="P545" s="812">
        <f t="shared" si="95"/>
        <v>34</v>
      </c>
      <c r="Q545" s="812"/>
      <c r="R545" s="812"/>
      <c r="S545" s="812"/>
      <c r="T545" s="818"/>
    </row>
    <row r="546" spans="1:20" x14ac:dyDescent="0.35">
      <c r="A546" s="812" t="b">
        <v>0</v>
      </c>
      <c r="B546" s="812">
        <f t="shared" si="92"/>
        <v>-145</v>
      </c>
      <c r="C546" s="833" t="s">
        <v>6354</v>
      </c>
      <c r="D546" s="812" t="s">
        <v>4220</v>
      </c>
      <c r="E546" s="812">
        <f t="shared" ca="1" si="93"/>
        <v>5</v>
      </c>
      <c r="F546" s="831">
        <v>6</v>
      </c>
      <c r="G546" s="818"/>
      <c r="H546" s="812">
        <f t="shared" ca="1" si="94"/>
        <v>19</v>
      </c>
      <c r="I546" s="815"/>
      <c r="J546" s="827"/>
      <c r="K546" s="827"/>
      <c r="L546" s="818"/>
      <c r="M546" s="830" t="str">
        <f ca="1">IFERROR(IF(COUNTIF($B$509:$B545,"&lt;0")&lt;&gt;1,OFFSET($C544,-COUNTIF($B$509:$B545,"&lt;0")+3,0),""),"")</f>
        <v/>
      </c>
      <c r="N546" s="830">
        <f ca="1">IFERROR(IF(COUNTA($D$509:D545)=1,0,OFFSET($F544,-COUNTA($D$509:D545)+3,0)),"")</f>
        <v>1</v>
      </c>
      <c r="O546" s="812"/>
      <c r="P546" s="812">
        <f t="shared" si="95"/>
        <v>35</v>
      </c>
      <c r="Q546" s="812"/>
      <c r="R546" s="812"/>
      <c r="S546" s="812"/>
      <c r="T546" s="818"/>
    </row>
    <row r="547" spans="1:20" x14ac:dyDescent="0.35">
      <c r="A547" s="812" t="b">
        <v>0</v>
      </c>
      <c r="B547" s="812">
        <f t="shared" si="92"/>
        <v>-144</v>
      </c>
      <c r="C547" s="833" t="s">
        <v>6355</v>
      </c>
      <c r="D547" s="812" t="s">
        <v>4220</v>
      </c>
      <c r="E547" s="812">
        <f t="shared" ca="1" si="93"/>
        <v>6</v>
      </c>
      <c r="F547" s="831">
        <v>6</v>
      </c>
      <c r="G547" s="818"/>
      <c r="H547" s="812">
        <f t="shared" ca="1" si="94"/>
        <v>19</v>
      </c>
      <c r="I547" s="815"/>
      <c r="J547" s="827"/>
      <c r="K547" s="827"/>
      <c r="L547" s="818"/>
      <c r="M547" s="830" t="str">
        <f ca="1">IFERROR(IF(COUNTIF($B$509:$B546,"&lt;0")&lt;&gt;1,OFFSET($C545,-COUNTIF($B$509:$B546,"&lt;0")+3,0),""),"")</f>
        <v/>
      </c>
      <c r="N547" s="830">
        <f ca="1">IFERROR(IF(COUNTA($D$509:D546)=1,0,OFFSET($F545,-COUNTA($D$509:D546)+3,0)),"")</f>
        <v>1</v>
      </c>
      <c r="O547" s="812"/>
      <c r="P547" s="812">
        <f t="shared" si="95"/>
        <v>36</v>
      </c>
      <c r="Q547" s="812"/>
      <c r="R547" s="812"/>
      <c r="S547" s="812"/>
      <c r="T547" s="818"/>
    </row>
    <row r="548" spans="1:20" x14ac:dyDescent="0.35">
      <c r="A548" s="812" t="b">
        <v>0</v>
      </c>
      <c r="B548" s="812">
        <f t="shared" si="92"/>
        <v>-143</v>
      </c>
      <c r="C548" s="833" t="s">
        <v>6356</v>
      </c>
      <c r="D548" s="812" t="s">
        <v>4261</v>
      </c>
      <c r="E548" s="812">
        <f t="shared" ca="1" si="93"/>
        <v>1</v>
      </c>
      <c r="F548" s="831">
        <v>7</v>
      </c>
      <c r="G548" s="818"/>
      <c r="H548" s="812">
        <f t="shared" ca="1" si="94"/>
        <v>21</v>
      </c>
      <c r="I548" s="815"/>
      <c r="J548" s="827"/>
      <c r="K548" s="827"/>
      <c r="L548" s="818"/>
      <c r="M548" s="830" t="str">
        <f ca="1">IFERROR(IF(COUNTIF($B$509:$B547,"&lt;0")&lt;&gt;1,OFFSET($C546,-COUNTIF($B$509:$B547,"&lt;0")+3,0),""),"")</f>
        <v/>
      </c>
      <c r="N548" s="830">
        <f ca="1">IFERROR(IF(COUNTA($D$509:D547)=1,0,OFFSET($F546,-COUNTA($D$509:D547)+3,0)),"")</f>
        <v>1</v>
      </c>
      <c r="O548" s="812"/>
      <c r="P548" s="812">
        <f t="shared" si="95"/>
        <v>37</v>
      </c>
      <c r="Q548" s="812"/>
      <c r="R548" s="812"/>
      <c r="S548" s="812"/>
      <c r="T548" s="818"/>
    </row>
    <row r="549" spans="1:20" x14ac:dyDescent="0.35">
      <c r="A549" s="812" t="b">
        <v>0</v>
      </c>
      <c r="B549" s="812">
        <f t="shared" si="92"/>
        <v>-142</v>
      </c>
      <c r="C549" s="833" t="s">
        <v>6357</v>
      </c>
      <c r="D549" s="812" t="s">
        <v>4261</v>
      </c>
      <c r="E549" s="812">
        <f t="shared" ca="1" si="93"/>
        <v>2</v>
      </c>
      <c r="F549" s="831">
        <v>7</v>
      </c>
      <c r="G549" s="818"/>
      <c r="H549" s="812">
        <f t="shared" ca="1" si="94"/>
        <v>21</v>
      </c>
      <c r="I549" s="815"/>
      <c r="J549" s="827"/>
      <c r="K549" s="827"/>
      <c r="L549" s="818"/>
      <c r="M549" s="830" t="str">
        <f ca="1">IFERROR(IF(COUNTIF($B$509:$B548,"&lt;0")&lt;&gt;1,OFFSET($C547,-COUNTIF($B$509:$B548,"&lt;0")+3,0),""),"")</f>
        <v/>
      </c>
      <c r="N549" s="830">
        <f ca="1">IFERROR(IF(COUNTA($D$509:D548)=1,0,OFFSET($F547,-COUNTA($D$509:D548)+3,0)),"")</f>
        <v>1</v>
      </c>
      <c r="O549" s="812"/>
      <c r="P549" s="812">
        <f t="shared" si="95"/>
        <v>38</v>
      </c>
      <c r="Q549" s="812"/>
      <c r="R549" s="812"/>
      <c r="S549" s="812"/>
      <c r="T549" s="818"/>
    </row>
    <row r="550" spans="1:20" x14ac:dyDescent="0.35">
      <c r="A550" s="812" t="b">
        <v>0</v>
      </c>
      <c r="B550" s="812">
        <f t="shared" si="92"/>
        <v>-141</v>
      </c>
      <c r="C550" s="833" t="s">
        <v>6358</v>
      </c>
      <c r="D550" s="812" t="s">
        <v>4261</v>
      </c>
      <c r="E550" s="812">
        <f t="shared" ca="1" si="93"/>
        <v>3</v>
      </c>
      <c r="F550" s="831">
        <v>7</v>
      </c>
      <c r="G550" s="818"/>
      <c r="H550" s="812">
        <f t="shared" ca="1" si="94"/>
        <v>21</v>
      </c>
      <c r="I550" s="815"/>
      <c r="J550" s="827"/>
      <c r="K550" s="827"/>
      <c r="L550" s="818"/>
      <c r="M550" s="830" t="str">
        <f ca="1">IFERROR(IF(COUNTIF($B$509:$B549,"&lt;0")&lt;&gt;1,OFFSET($C548,-COUNTIF($B$509:$B549,"&lt;0")+3,0),""),"")</f>
        <v/>
      </c>
      <c r="N550" s="830">
        <f ca="1">IFERROR(IF(COUNTA($D$509:D549)=1,0,OFFSET($F548,-COUNTA($D$509:D549)+3,0)),"")</f>
        <v>1</v>
      </c>
      <c r="O550" s="812"/>
      <c r="P550" s="812">
        <f t="shared" si="95"/>
        <v>39</v>
      </c>
      <c r="Q550" s="812"/>
      <c r="R550" s="812"/>
      <c r="S550" s="812"/>
      <c r="T550" s="818"/>
    </row>
    <row r="551" spans="1:20" x14ac:dyDescent="0.35">
      <c r="A551" s="812" t="b">
        <v>0</v>
      </c>
      <c r="B551" s="812">
        <f t="shared" si="92"/>
        <v>-140</v>
      </c>
      <c r="C551" s="833" t="s">
        <v>6359</v>
      </c>
      <c r="D551" s="812" t="s">
        <v>4261</v>
      </c>
      <c r="E551" s="812">
        <f t="shared" ca="1" si="93"/>
        <v>4</v>
      </c>
      <c r="F551" s="831">
        <v>7</v>
      </c>
      <c r="G551" s="818"/>
      <c r="H551" s="812">
        <f t="shared" ca="1" si="94"/>
        <v>21</v>
      </c>
      <c r="I551" s="815"/>
      <c r="J551" s="827"/>
      <c r="K551" s="827"/>
      <c r="L551" s="818"/>
      <c r="M551" s="830" t="str">
        <f ca="1">IFERROR(IF(COUNTIF($B$509:$B550,"&lt;0")&lt;&gt;1,OFFSET($C549,-COUNTIF($B$509:$B550,"&lt;0")+3,0),""),"")</f>
        <v/>
      </c>
      <c r="N551" s="830">
        <f ca="1">IFERROR(IF(COUNTA($D$509:D550)=1,0,OFFSET($F549,-COUNTA($D$509:D550)+3,0)),"")</f>
        <v>1</v>
      </c>
      <c r="O551" s="812"/>
      <c r="P551" s="812">
        <f t="shared" si="95"/>
        <v>40</v>
      </c>
      <c r="Q551" s="812"/>
      <c r="R551" s="812"/>
      <c r="S551" s="812"/>
      <c r="T551" s="818"/>
    </row>
    <row r="552" spans="1:20" x14ac:dyDescent="0.35">
      <c r="A552" s="812" t="b">
        <v>0</v>
      </c>
      <c r="B552" s="812">
        <f t="shared" si="92"/>
        <v>-139</v>
      </c>
      <c r="C552" s="833" t="s">
        <v>6360</v>
      </c>
      <c r="D552" s="812" t="s">
        <v>4261</v>
      </c>
      <c r="E552" s="812">
        <f t="shared" ca="1" si="93"/>
        <v>5</v>
      </c>
      <c r="F552" s="831">
        <v>7</v>
      </c>
      <c r="G552" s="818"/>
      <c r="H552" s="812">
        <f t="shared" ca="1" si="94"/>
        <v>21</v>
      </c>
      <c r="I552" s="815"/>
      <c r="J552" s="827"/>
      <c r="K552" s="827"/>
      <c r="L552" s="818"/>
      <c r="M552" s="830" t="str">
        <f ca="1">IFERROR(IF(COUNTIF($B$509:$B551,"&lt;0")&lt;&gt;1,OFFSET($C550,-COUNTIF($B$509:$B551,"&lt;0")+3,0),""),"")</f>
        <v/>
      </c>
      <c r="N552" s="830">
        <f ca="1">IFERROR(IF(COUNTA($D$509:D551)=1,0,OFFSET($F550,-COUNTA($D$509:D551)+3,0)),"")</f>
        <v>1</v>
      </c>
      <c r="O552" s="812"/>
      <c r="P552" s="812">
        <f t="shared" si="95"/>
        <v>41</v>
      </c>
      <c r="Q552" s="812"/>
      <c r="R552" s="812"/>
      <c r="S552" s="812"/>
      <c r="T552" s="818"/>
    </row>
    <row r="553" spans="1:20" x14ac:dyDescent="0.35">
      <c r="A553" s="812" t="b">
        <v>0</v>
      </c>
      <c r="B553" s="812">
        <f t="shared" si="92"/>
        <v>-138</v>
      </c>
      <c r="C553" s="833" t="s">
        <v>6361</v>
      </c>
      <c r="D553" s="812" t="s">
        <v>4261</v>
      </c>
      <c r="E553" s="812">
        <f t="shared" ca="1" si="93"/>
        <v>6</v>
      </c>
      <c r="F553" s="831">
        <v>7</v>
      </c>
      <c r="G553" s="818"/>
      <c r="H553" s="812">
        <f t="shared" ca="1" si="94"/>
        <v>21</v>
      </c>
      <c r="I553" s="815"/>
      <c r="J553" s="827"/>
      <c r="K553" s="827"/>
      <c r="L553" s="818"/>
      <c r="M553" s="830" t="str">
        <f ca="1">IFERROR(IF(COUNTIF($B$509:$B552,"&lt;0")&lt;&gt;1,OFFSET($C551,-COUNTIF($B$509:$B552,"&lt;0")+3,0),""),"")</f>
        <v/>
      </c>
      <c r="N553" s="830">
        <f ca="1">IFERROR(IF(COUNTA($D$509:D552)=1,0,OFFSET($F551,-COUNTA($D$509:D552)+3,0)),"")</f>
        <v>1</v>
      </c>
      <c r="O553" s="812"/>
      <c r="P553" s="812">
        <f t="shared" si="95"/>
        <v>42</v>
      </c>
      <c r="Q553" s="812"/>
      <c r="R553" s="812"/>
      <c r="S553" s="812"/>
      <c r="T553" s="818"/>
    </row>
    <row r="554" spans="1:20" x14ac:dyDescent="0.35">
      <c r="A554" s="812" t="b">
        <v>0</v>
      </c>
      <c r="B554" s="812">
        <f t="shared" si="92"/>
        <v>-137</v>
      </c>
      <c r="C554" s="833" t="s">
        <v>6362</v>
      </c>
      <c r="D554" s="812" t="s">
        <v>4302</v>
      </c>
      <c r="E554" s="812">
        <f t="shared" ca="1" si="93"/>
        <v>1</v>
      </c>
      <c r="F554" s="831">
        <v>8</v>
      </c>
      <c r="G554" s="818"/>
      <c r="H554" s="812">
        <f t="shared" ca="1" si="94"/>
        <v>23</v>
      </c>
      <c r="I554" s="815"/>
      <c r="J554" s="827"/>
      <c r="K554" s="827"/>
      <c r="L554" s="818"/>
      <c r="M554" s="830" t="str">
        <f ca="1">IFERROR(IF(COUNTIF($B$509:$B553,"&lt;0")&lt;&gt;1,OFFSET($C552,-COUNTIF($B$509:$B553,"&lt;0")+3,0),""),"")</f>
        <v/>
      </c>
      <c r="N554" s="830">
        <f ca="1">IFERROR(IF(COUNTA($D$509:D553)=1,0,OFFSET($F552,-COUNTA($D$509:D553)+3,0)),"")</f>
        <v>1</v>
      </c>
      <c r="O554" s="812"/>
      <c r="P554" s="812">
        <f t="shared" si="95"/>
        <v>43</v>
      </c>
      <c r="Q554" s="812"/>
      <c r="R554" s="812"/>
      <c r="S554" s="812"/>
      <c r="T554" s="818"/>
    </row>
    <row r="555" spans="1:20" x14ac:dyDescent="0.35">
      <c r="A555" s="812" t="b">
        <v>0</v>
      </c>
      <c r="B555" s="812">
        <f t="shared" si="92"/>
        <v>-136</v>
      </c>
      <c r="C555" s="833" t="s">
        <v>6363</v>
      </c>
      <c r="D555" s="812" t="s">
        <v>4302</v>
      </c>
      <c r="E555" s="812">
        <f t="shared" ca="1" si="93"/>
        <v>2</v>
      </c>
      <c r="F555" s="831">
        <v>8</v>
      </c>
      <c r="G555" s="818"/>
      <c r="H555" s="812">
        <f t="shared" ca="1" si="94"/>
        <v>23</v>
      </c>
      <c r="I555" s="815"/>
      <c r="J555" s="827"/>
      <c r="K555" s="827"/>
      <c r="L555" s="818"/>
      <c r="M555" s="830" t="str">
        <f ca="1">IFERROR(IF(COUNTIF($B$509:$B554,"&lt;0")&lt;&gt;1,OFFSET($C553,-COUNTIF($B$509:$B554,"&lt;0")+3,0),""),"")</f>
        <v/>
      </c>
      <c r="N555" s="830">
        <f ca="1">IFERROR(IF(COUNTA($D$509:D554)=1,0,OFFSET($F553,-COUNTA($D$509:D554)+3,0)),"")</f>
        <v>1</v>
      </c>
      <c r="O555" s="812"/>
      <c r="P555" s="812">
        <f t="shared" si="95"/>
        <v>44</v>
      </c>
      <c r="Q555" s="812"/>
      <c r="R555" s="812"/>
      <c r="S555" s="812"/>
      <c r="T555" s="818"/>
    </row>
    <row r="556" spans="1:20" x14ac:dyDescent="0.35">
      <c r="A556" s="812" t="b">
        <v>0</v>
      </c>
      <c r="B556" s="812">
        <f t="shared" si="92"/>
        <v>-135</v>
      </c>
      <c r="C556" s="833" t="s">
        <v>6364</v>
      </c>
      <c r="D556" s="812" t="s">
        <v>4302</v>
      </c>
      <c r="E556" s="812">
        <f t="shared" ca="1" si="93"/>
        <v>3</v>
      </c>
      <c r="F556" s="831">
        <v>8</v>
      </c>
      <c r="G556" s="818"/>
      <c r="H556" s="812">
        <f t="shared" ca="1" si="94"/>
        <v>23</v>
      </c>
      <c r="I556" s="815"/>
      <c r="J556" s="827"/>
      <c r="K556" s="827"/>
      <c r="L556" s="818"/>
      <c r="M556" s="830" t="str">
        <f ca="1">IFERROR(IF(COUNTIF($B$509:$B555,"&lt;0")&lt;&gt;1,OFFSET($C554,-COUNTIF($B$509:$B555,"&lt;0")+3,0),""),"")</f>
        <v/>
      </c>
      <c r="N556" s="830">
        <f ca="1">IFERROR(IF(COUNTA($D$509:D555)=1,0,OFFSET($F554,-COUNTA($D$509:D555)+3,0)),"")</f>
        <v>1</v>
      </c>
      <c r="O556" s="812"/>
      <c r="P556" s="812">
        <f t="shared" si="95"/>
        <v>45</v>
      </c>
      <c r="Q556" s="812"/>
      <c r="R556" s="812"/>
      <c r="S556" s="812"/>
      <c r="T556" s="818"/>
    </row>
    <row r="557" spans="1:20" x14ac:dyDescent="0.35">
      <c r="A557" s="812" t="b">
        <v>0</v>
      </c>
      <c r="B557" s="812">
        <f t="shared" si="92"/>
        <v>-134</v>
      </c>
      <c r="C557" s="833" t="s">
        <v>6365</v>
      </c>
      <c r="D557" s="812" t="s">
        <v>4302</v>
      </c>
      <c r="E557" s="812">
        <f t="shared" ca="1" si="93"/>
        <v>4</v>
      </c>
      <c r="F557" s="831">
        <v>8</v>
      </c>
      <c r="G557" s="818"/>
      <c r="H557" s="812">
        <f t="shared" ca="1" si="94"/>
        <v>23</v>
      </c>
      <c r="I557" s="815"/>
      <c r="J557" s="827"/>
      <c r="K557" s="827"/>
      <c r="L557" s="818"/>
      <c r="M557" s="830" t="str">
        <f ca="1">IFERROR(IF(COUNTIF($B$509:$B556,"&lt;0")&lt;&gt;1,OFFSET($C555,-COUNTIF($B$509:$B556,"&lt;0")+3,0),""),"")</f>
        <v/>
      </c>
      <c r="N557" s="830">
        <f ca="1">IFERROR(IF(COUNTA($D$509:D556)=1,0,OFFSET($F555,-COUNTA($D$509:D556)+3,0)),"")</f>
        <v>1</v>
      </c>
      <c r="O557" s="812"/>
      <c r="P557" s="812">
        <f t="shared" si="95"/>
        <v>46</v>
      </c>
      <c r="Q557" s="812"/>
      <c r="R557" s="812"/>
      <c r="S557" s="812"/>
      <c r="T557" s="818"/>
    </row>
    <row r="558" spans="1:20" x14ac:dyDescent="0.35">
      <c r="A558" s="812" t="b">
        <v>0</v>
      </c>
      <c r="B558" s="812">
        <f t="shared" si="92"/>
        <v>-133</v>
      </c>
      <c r="C558" s="833" t="s">
        <v>6366</v>
      </c>
      <c r="D558" s="812" t="s">
        <v>4302</v>
      </c>
      <c r="E558" s="812">
        <f t="shared" ca="1" si="93"/>
        <v>5</v>
      </c>
      <c r="F558" s="831">
        <v>8</v>
      </c>
      <c r="G558" s="818"/>
      <c r="H558" s="812">
        <f t="shared" ca="1" si="94"/>
        <v>23</v>
      </c>
      <c r="I558" s="815"/>
      <c r="J558" s="827"/>
      <c r="K558" s="827"/>
      <c r="L558" s="818"/>
      <c r="M558" s="830" t="str">
        <f ca="1">IFERROR(IF(COUNTIF($B$509:$B557,"&lt;0")&lt;&gt;1,OFFSET($C556,-COUNTIF($B$509:$B557,"&lt;0")+3,0),""),"")</f>
        <v/>
      </c>
      <c r="N558" s="830">
        <f ca="1">IFERROR(IF(COUNTA($D$509:D557)=1,0,OFFSET($F556,-COUNTA($D$509:D557)+3,0)),"")</f>
        <v>1</v>
      </c>
      <c r="O558" s="812"/>
      <c r="P558" s="812">
        <f t="shared" si="95"/>
        <v>47</v>
      </c>
      <c r="Q558" s="812"/>
      <c r="R558" s="812"/>
      <c r="S558" s="812"/>
      <c r="T558" s="818"/>
    </row>
    <row r="559" spans="1:20" x14ac:dyDescent="0.35">
      <c r="A559" s="812" t="b">
        <v>0</v>
      </c>
      <c r="B559" s="812">
        <f t="shared" si="92"/>
        <v>-132</v>
      </c>
      <c r="C559" s="833" t="s">
        <v>6367</v>
      </c>
      <c r="D559" s="812" t="s">
        <v>4302</v>
      </c>
      <c r="E559" s="812">
        <f t="shared" ca="1" si="93"/>
        <v>6</v>
      </c>
      <c r="F559" s="831">
        <v>8</v>
      </c>
      <c r="G559" s="818"/>
      <c r="H559" s="812">
        <f t="shared" ca="1" si="94"/>
        <v>23</v>
      </c>
      <c r="I559" s="815"/>
      <c r="J559" s="827"/>
      <c r="K559" s="827"/>
      <c r="L559" s="818"/>
      <c r="M559" s="830" t="str">
        <f ca="1">IFERROR(IF(COUNTIF($B$509:$B558,"&lt;0")&lt;&gt;1,OFFSET($C557,-COUNTIF($B$509:$B558,"&lt;0")+3,0),""),"")</f>
        <v/>
      </c>
      <c r="N559" s="830">
        <f ca="1">IFERROR(IF(COUNTA($D$509:D558)=1,0,OFFSET($F557,-COUNTA($D$509:D558)+3,0)),"")</f>
        <v>1</v>
      </c>
      <c r="O559" s="812"/>
      <c r="P559" s="812">
        <f t="shared" si="95"/>
        <v>48</v>
      </c>
      <c r="Q559" s="812"/>
      <c r="R559" s="812"/>
      <c r="S559" s="812"/>
      <c r="T559" s="818"/>
    </row>
    <row r="560" spans="1:20" x14ac:dyDescent="0.35">
      <c r="A560" s="812" t="b">
        <v>0</v>
      </c>
      <c r="B560" s="812">
        <f t="shared" si="92"/>
        <v>-131</v>
      </c>
      <c r="C560" s="833" t="s">
        <v>6368</v>
      </c>
      <c r="D560" s="812" t="s">
        <v>4343</v>
      </c>
      <c r="E560" s="812">
        <f t="shared" ca="1" si="93"/>
        <v>1</v>
      </c>
      <c r="F560" s="831">
        <v>9</v>
      </c>
      <c r="G560" s="818"/>
      <c r="H560" s="812">
        <f t="shared" ca="1" si="94"/>
        <v>25</v>
      </c>
      <c r="I560" s="815"/>
      <c r="J560" s="827"/>
      <c r="K560" s="827"/>
      <c r="L560" s="818"/>
      <c r="M560" s="830" t="str">
        <f ca="1">IFERROR(IF(COUNTIF($B$509:$B559,"&lt;0")&lt;&gt;1,OFFSET($C558,-COUNTIF($B$509:$B559,"&lt;0")+3,0),""),"")</f>
        <v/>
      </c>
      <c r="N560" s="830">
        <f ca="1">IFERROR(IF(COUNTA($D$509:D559)=1,0,OFFSET($F558,-COUNTA($D$509:D559)+3,0)),"")</f>
        <v>1</v>
      </c>
      <c r="O560" s="812"/>
      <c r="P560" s="812">
        <f t="shared" si="95"/>
        <v>49</v>
      </c>
      <c r="Q560" s="812"/>
      <c r="R560" s="812"/>
      <c r="S560" s="812"/>
      <c r="T560" s="818"/>
    </row>
    <row r="561" spans="1:20" x14ac:dyDescent="0.35">
      <c r="A561" s="812" t="b">
        <v>0</v>
      </c>
      <c r="B561" s="812">
        <f t="shared" si="92"/>
        <v>-130</v>
      </c>
      <c r="C561" s="833" t="s">
        <v>6369</v>
      </c>
      <c r="D561" s="812" t="s">
        <v>4343</v>
      </c>
      <c r="E561" s="812">
        <f t="shared" ca="1" si="93"/>
        <v>2</v>
      </c>
      <c r="F561" s="831">
        <v>9</v>
      </c>
      <c r="G561" s="818"/>
      <c r="H561" s="812">
        <f t="shared" ca="1" si="94"/>
        <v>25</v>
      </c>
      <c r="I561" s="815"/>
      <c r="J561" s="827"/>
      <c r="K561" s="827"/>
      <c r="L561" s="818"/>
      <c r="M561" s="830" t="str">
        <f ca="1">IFERROR(IF(COUNTIF($B$509:$B560,"&lt;0")&lt;&gt;1,OFFSET($C559,-COUNTIF($B$509:$B560,"&lt;0")+3,0),""),"")</f>
        <v/>
      </c>
      <c r="N561" s="830">
        <f ca="1">IFERROR(IF(COUNTA($D$509:D560)=1,0,OFFSET($F559,-COUNTA($D$509:D560)+3,0)),"")</f>
        <v>1</v>
      </c>
      <c r="O561" s="812"/>
      <c r="P561" s="812">
        <f t="shared" si="95"/>
        <v>50</v>
      </c>
      <c r="Q561" s="812"/>
      <c r="R561" s="812"/>
      <c r="S561" s="812"/>
      <c r="T561" s="818"/>
    </row>
    <row r="562" spans="1:20" x14ac:dyDescent="0.35">
      <c r="A562" s="812" t="b">
        <v>0</v>
      </c>
      <c r="B562" s="812">
        <f t="shared" si="92"/>
        <v>-129</v>
      </c>
      <c r="C562" s="833" t="s">
        <v>6370</v>
      </c>
      <c r="D562" s="812" t="s">
        <v>4343</v>
      </c>
      <c r="E562" s="812">
        <f t="shared" ca="1" si="93"/>
        <v>3</v>
      </c>
      <c r="F562" s="831">
        <v>9</v>
      </c>
      <c r="G562" s="818"/>
      <c r="H562" s="812">
        <f t="shared" ca="1" si="94"/>
        <v>25</v>
      </c>
      <c r="I562" s="815"/>
      <c r="J562" s="827"/>
      <c r="K562" s="827"/>
      <c r="L562" s="818"/>
      <c r="M562" s="830" t="str">
        <f ca="1">IFERROR(IF(COUNTIF($B$509:$B561,"&lt;0")&lt;&gt;1,OFFSET($C560,-COUNTIF($B$509:$B561,"&lt;0")+3,0),""),"")</f>
        <v/>
      </c>
      <c r="N562" s="830">
        <f ca="1">IFERROR(IF(COUNTA($D$509:D561)=1,0,OFFSET($F560,-COUNTA($D$509:D561)+3,0)),"")</f>
        <v>1</v>
      </c>
      <c r="O562" s="812"/>
      <c r="P562" s="812">
        <f t="shared" si="95"/>
        <v>51</v>
      </c>
      <c r="Q562" s="812"/>
      <c r="R562" s="812"/>
      <c r="S562" s="812"/>
      <c r="T562" s="818"/>
    </row>
    <row r="563" spans="1:20" x14ac:dyDescent="0.35">
      <c r="A563" s="812" t="b">
        <v>0</v>
      </c>
      <c r="B563" s="812">
        <f t="shared" si="92"/>
        <v>-128</v>
      </c>
      <c r="C563" s="833" t="s">
        <v>6371</v>
      </c>
      <c r="D563" s="812" t="s">
        <v>4343</v>
      </c>
      <c r="E563" s="812">
        <f t="shared" ca="1" si="93"/>
        <v>4</v>
      </c>
      <c r="F563" s="831">
        <v>9</v>
      </c>
      <c r="G563" s="818"/>
      <c r="H563" s="812">
        <f t="shared" ca="1" si="94"/>
        <v>25</v>
      </c>
      <c r="I563" s="815"/>
      <c r="J563" s="827"/>
      <c r="K563" s="827"/>
      <c r="L563" s="818"/>
      <c r="M563" s="830" t="str">
        <f ca="1">IFERROR(IF(COUNTIF($B$509:$B562,"&lt;0")&lt;&gt;1,OFFSET($C561,-COUNTIF($B$509:$B562,"&lt;0")+3,0),""),"")</f>
        <v/>
      </c>
      <c r="N563" s="830">
        <f ca="1">IFERROR(IF(COUNTA($D$509:D562)=1,0,OFFSET($F561,-COUNTA($D$509:D562)+3,0)),"")</f>
        <v>1</v>
      </c>
      <c r="O563" s="812"/>
      <c r="P563" s="812">
        <f t="shared" si="95"/>
        <v>52</v>
      </c>
      <c r="Q563" s="812"/>
      <c r="R563" s="812"/>
      <c r="S563" s="812"/>
      <c r="T563" s="818"/>
    </row>
    <row r="564" spans="1:20" x14ac:dyDescent="0.35">
      <c r="A564" s="812" t="b">
        <v>0</v>
      </c>
      <c r="B564" s="812">
        <f t="shared" si="92"/>
        <v>-127</v>
      </c>
      <c r="C564" s="833" t="s">
        <v>6372</v>
      </c>
      <c r="D564" s="812" t="s">
        <v>4343</v>
      </c>
      <c r="E564" s="812">
        <f t="shared" ca="1" si="93"/>
        <v>5</v>
      </c>
      <c r="F564" s="831">
        <v>9</v>
      </c>
      <c r="G564" s="818"/>
      <c r="H564" s="812">
        <f t="shared" ca="1" si="94"/>
        <v>25</v>
      </c>
      <c r="I564" s="815"/>
      <c r="J564" s="827"/>
      <c r="K564" s="827"/>
      <c r="L564" s="818"/>
      <c r="M564" s="830" t="str">
        <f ca="1">IFERROR(IF(COUNTIF($B$509:$B563,"&lt;0")&lt;&gt;1,OFFSET($C562,-COUNTIF($B$509:$B563,"&lt;0")+3,0),""),"")</f>
        <v/>
      </c>
      <c r="N564" s="830">
        <f ca="1">IFERROR(IF(COUNTA($D$509:D563)=1,0,OFFSET($F562,-COUNTA($D$509:D563)+3,0)),"")</f>
        <v>1</v>
      </c>
      <c r="O564" s="812"/>
      <c r="P564" s="812">
        <f t="shared" si="95"/>
        <v>53</v>
      </c>
      <c r="Q564" s="812"/>
      <c r="R564" s="812"/>
      <c r="S564" s="812"/>
      <c r="T564" s="818"/>
    </row>
    <row r="565" spans="1:20" x14ac:dyDescent="0.35">
      <c r="A565" s="812" t="b">
        <v>0</v>
      </c>
      <c r="B565" s="812">
        <f t="shared" si="92"/>
        <v>-126</v>
      </c>
      <c r="C565" s="833" t="s">
        <v>6373</v>
      </c>
      <c r="D565" s="812" t="s">
        <v>4343</v>
      </c>
      <c r="E565" s="812">
        <f t="shared" ca="1" si="93"/>
        <v>6</v>
      </c>
      <c r="F565" s="831">
        <v>9</v>
      </c>
      <c r="G565" s="818"/>
      <c r="H565" s="812">
        <f t="shared" ca="1" si="94"/>
        <v>25</v>
      </c>
      <c r="I565" s="815"/>
      <c r="J565" s="827"/>
      <c r="K565" s="827"/>
      <c r="L565" s="818"/>
      <c r="M565" s="830" t="str">
        <f ca="1">IFERROR(IF(COUNTIF($B$509:$B564,"&lt;0")&lt;&gt;1,OFFSET($C563,-COUNTIF($B$509:$B564,"&lt;0")+3,0),""),"")</f>
        <v/>
      </c>
      <c r="N565" s="830">
        <f ca="1">IFERROR(IF(COUNTA($D$509:D564)=1,0,OFFSET($F563,-COUNTA($D$509:D564)+3,0)),"")</f>
        <v>1</v>
      </c>
      <c r="O565" s="812"/>
      <c r="P565" s="812">
        <f t="shared" si="95"/>
        <v>54</v>
      </c>
      <c r="Q565" s="812"/>
      <c r="R565" s="812"/>
      <c r="S565" s="812"/>
      <c r="T565" s="818"/>
    </row>
    <row r="566" spans="1:20" x14ac:dyDescent="0.35">
      <c r="A566" s="812" t="b">
        <v>0</v>
      </c>
      <c r="B566" s="812">
        <f t="shared" si="92"/>
        <v>-125</v>
      </c>
      <c r="C566" s="833" t="s">
        <v>6374</v>
      </c>
      <c r="D566" s="812" t="s">
        <v>4384</v>
      </c>
      <c r="E566" s="812">
        <f t="shared" ca="1" si="93"/>
        <v>1</v>
      </c>
      <c r="F566" s="831">
        <v>10</v>
      </c>
      <c r="G566" s="818"/>
      <c r="H566" s="812">
        <f t="shared" ca="1" si="94"/>
        <v>27</v>
      </c>
      <c r="I566" s="815"/>
      <c r="J566" s="827"/>
      <c r="K566" s="827"/>
      <c r="L566" s="818"/>
      <c r="M566" s="830" t="str">
        <f ca="1">IFERROR(IF(COUNTIF($B$509:$B565,"&lt;0")&lt;&gt;1,OFFSET($C564,-COUNTIF($B$509:$B565,"&lt;0")+3,0),""),"")</f>
        <v/>
      </c>
      <c r="N566" s="830">
        <f ca="1">IFERROR(IF(COUNTA($D$509:D565)=1,0,OFFSET($F564,-COUNTA($D$509:D565)+3,0)),"")</f>
        <v>1</v>
      </c>
      <c r="O566" s="812"/>
      <c r="P566" s="812">
        <f t="shared" si="95"/>
        <v>55</v>
      </c>
      <c r="Q566" s="812"/>
      <c r="R566" s="812"/>
      <c r="S566" s="812"/>
      <c r="T566" s="818"/>
    </row>
    <row r="567" spans="1:20" x14ac:dyDescent="0.35">
      <c r="A567" s="812" t="b">
        <v>0</v>
      </c>
      <c r="B567" s="812">
        <f t="shared" si="92"/>
        <v>-124</v>
      </c>
      <c r="C567" s="833" t="s">
        <v>6375</v>
      </c>
      <c r="D567" s="812" t="s">
        <v>4384</v>
      </c>
      <c r="E567" s="812">
        <f t="shared" ca="1" si="93"/>
        <v>2</v>
      </c>
      <c r="F567" s="831">
        <v>10</v>
      </c>
      <c r="G567" s="818"/>
      <c r="H567" s="812">
        <f t="shared" ca="1" si="94"/>
        <v>27</v>
      </c>
      <c r="I567" s="815"/>
      <c r="J567" s="827"/>
      <c r="K567" s="827"/>
      <c r="L567" s="818"/>
      <c r="M567" s="830" t="str">
        <f ca="1">IFERROR(IF(COUNTIF($B$509:$B566,"&lt;0")&lt;&gt;1,OFFSET($C565,-COUNTIF($B$509:$B566,"&lt;0")+3,0),""),"")</f>
        <v/>
      </c>
      <c r="N567" s="830">
        <f ca="1">IFERROR(IF(COUNTA($D$509:D566)=1,0,OFFSET($F565,-COUNTA($D$509:D566)+3,0)),"")</f>
        <v>1</v>
      </c>
      <c r="O567" s="812"/>
      <c r="P567" s="812">
        <f t="shared" si="95"/>
        <v>56</v>
      </c>
      <c r="Q567" s="812"/>
      <c r="R567" s="812"/>
      <c r="S567" s="812"/>
      <c r="T567" s="818"/>
    </row>
    <row r="568" spans="1:20" x14ac:dyDescent="0.35">
      <c r="A568" s="812" t="b">
        <v>0</v>
      </c>
      <c r="B568" s="812">
        <f t="shared" si="92"/>
        <v>-123</v>
      </c>
      <c r="C568" s="833" t="s">
        <v>6376</v>
      </c>
      <c r="D568" s="812" t="s">
        <v>4384</v>
      </c>
      <c r="E568" s="812">
        <f t="shared" ca="1" si="93"/>
        <v>3</v>
      </c>
      <c r="F568" s="831">
        <v>10</v>
      </c>
      <c r="G568" s="818"/>
      <c r="H568" s="812">
        <f t="shared" ca="1" si="94"/>
        <v>27</v>
      </c>
      <c r="I568" s="815"/>
      <c r="J568" s="827"/>
      <c r="K568" s="827"/>
      <c r="L568" s="818"/>
      <c r="M568" s="830" t="str">
        <f ca="1">IFERROR(IF(COUNTIF($B$509:$B567,"&lt;0")&lt;&gt;1,OFFSET($C566,-COUNTIF($B$509:$B567,"&lt;0")+3,0),""),"")</f>
        <v/>
      </c>
      <c r="N568" s="830">
        <f ca="1">IFERROR(IF(COUNTA($D$509:D567)=1,0,OFFSET($F566,-COUNTA($D$509:D567)+3,0)),"")</f>
        <v>1</v>
      </c>
      <c r="O568" s="812"/>
      <c r="P568" s="812">
        <f t="shared" si="95"/>
        <v>57</v>
      </c>
      <c r="Q568" s="812"/>
      <c r="R568" s="812"/>
      <c r="S568" s="812"/>
      <c r="T568" s="818"/>
    </row>
    <row r="569" spans="1:20" x14ac:dyDescent="0.35">
      <c r="A569" s="812" t="b">
        <v>0</v>
      </c>
      <c r="B569" s="812">
        <f t="shared" si="92"/>
        <v>-122</v>
      </c>
      <c r="C569" s="833" t="s">
        <v>6377</v>
      </c>
      <c r="D569" s="812" t="s">
        <v>4384</v>
      </c>
      <c r="E569" s="812">
        <f t="shared" ca="1" si="93"/>
        <v>4</v>
      </c>
      <c r="F569" s="831">
        <v>10</v>
      </c>
      <c r="G569" s="818"/>
      <c r="H569" s="812">
        <f t="shared" ca="1" si="94"/>
        <v>27</v>
      </c>
      <c r="I569" s="815"/>
      <c r="J569" s="827"/>
      <c r="K569" s="827"/>
      <c r="L569" s="818"/>
      <c r="M569" s="830" t="str">
        <f ca="1">IFERROR(IF(COUNTIF($B$509:$B568,"&lt;0")&lt;&gt;1,OFFSET($C567,-COUNTIF($B$509:$B568,"&lt;0")+3,0),""),"")</f>
        <v/>
      </c>
      <c r="N569" s="830">
        <f ca="1">IFERROR(IF(COUNTA($D$509:D568)=1,0,OFFSET($F567,-COUNTA($D$509:D568)+3,0)),"")</f>
        <v>1</v>
      </c>
      <c r="O569" s="812"/>
      <c r="P569" s="812">
        <f t="shared" si="95"/>
        <v>58</v>
      </c>
      <c r="Q569" s="812"/>
      <c r="R569" s="812"/>
      <c r="S569" s="812"/>
      <c r="T569" s="818"/>
    </row>
    <row r="570" spans="1:20" x14ac:dyDescent="0.35">
      <c r="A570" s="812" t="b">
        <v>0</v>
      </c>
      <c r="B570" s="812">
        <f t="shared" si="92"/>
        <v>-121</v>
      </c>
      <c r="C570" s="833" t="s">
        <v>6378</v>
      </c>
      <c r="D570" s="812" t="s">
        <v>4384</v>
      </c>
      <c r="E570" s="812">
        <f t="shared" ca="1" si="93"/>
        <v>5</v>
      </c>
      <c r="F570" s="831">
        <v>10</v>
      </c>
      <c r="G570" s="818"/>
      <c r="H570" s="812">
        <f t="shared" ca="1" si="94"/>
        <v>27</v>
      </c>
      <c r="I570" s="815"/>
      <c r="J570" s="827"/>
      <c r="K570" s="827"/>
      <c r="L570" s="818"/>
      <c r="M570" s="830" t="str">
        <f ca="1">IFERROR(IF(COUNTIF($B$509:$B569,"&lt;0")&lt;&gt;1,OFFSET($C568,-COUNTIF($B$509:$B569,"&lt;0")+3,0),""),"")</f>
        <v/>
      </c>
      <c r="N570" s="830">
        <f ca="1">IFERROR(IF(COUNTA($D$509:D569)=1,0,OFFSET($F568,-COUNTA($D$509:D569)+3,0)),"")</f>
        <v>1</v>
      </c>
      <c r="O570" s="812"/>
      <c r="P570" s="812">
        <f t="shared" si="95"/>
        <v>59</v>
      </c>
      <c r="Q570" s="812"/>
      <c r="R570" s="812"/>
      <c r="S570" s="812"/>
      <c r="T570" s="818"/>
    </row>
    <row r="571" spans="1:20" x14ac:dyDescent="0.35">
      <c r="A571" s="812" t="b">
        <v>0</v>
      </c>
      <c r="B571" s="812">
        <f t="shared" si="92"/>
        <v>-120</v>
      </c>
      <c r="C571" s="833" t="s">
        <v>6379</v>
      </c>
      <c r="D571" s="812" t="s">
        <v>4384</v>
      </c>
      <c r="E571" s="812">
        <f t="shared" ca="1" si="93"/>
        <v>6</v>
      </c>
      <c r="F571" s="831">
        <v>10</v>
      </c>
      <c r="G571" s="818"/>
      <c r="H571" s="812">
        <f t="shared" ca="1" si="94"/>
        <v>27</v>
      </c>
      <c r="I571" s="815"/>
      <c r="J571" s="827"/>
      <c r="K571" s="827"/>
      <c r="L571" s="818"/>
      <c r="M571" s="830" t="str">
        <f ca="1">IFERROR(IF(COUNTIF($B$509:$B570,"&lt;0")&lt;&gt;1,OFFSET($C569,-COUNTIF($B$509:$B570,"&lt;0")+3,0),""),"")</f>
        <v/>
      </c>
      <c r="N571" s="830">
        <f ca="1">IFERROR(IF(COUNTA($D$509:D570)=1,0,OFFSET($F569,-COUNTA($D$509:D570)+3,0)),"")</f>
        <v>1</v>
      </c>
      <c r="O571" s="812"/>
      <c r="P571" s="812">
        <f t="shared" si="95"/>
        <v>60</v>
      </c>
      <c r="Q571" s="812"/>
      <c r="R571" s="812"/>
      <c r="S571" s="812"/>
      <c r="T571" s="818"/>
    </row>
    <row r="572" spans="1:20" x14ac:dyDescent="0.35">
      <c r="A572" s="812" t="b">
        <v>0</v>
      </c>
      <c r="B572" s="812">
        <f t="shared" si="92"/>
        <v>-119</v>
      </c>
      <c r="C572" s="833" t="s">
        <v>6380</v>
      </c>
      <c r="D572" s="812" t="s">
        <v>4425</v>
      </c>
      <c r="E572" s="812">
        <f t="shared" ca="1" si="93"/>
        <v>1</v>
      </c>
      <c r="F572" s="831">
        <v>11</v>
      </c>
      <c r="G572" s="818"/>
      <c r="H572" s="812">
        <f t="shared" ca="1" si="94"/>
        <v>29</v>
      </c>
      <c r="I572" s="815"/>
      <c r="J572" s="827"/>
      <c r="K572" s="827"/>
      <c r="L572" s="818"/>
      <c r="M572" s="830" t="str">
        <f ca="1">IFERROR(IF(COUNTIF($B$509:$B571,"&lt;0")&lt;&gt;1,OFFSET($C570,-COUNTIF($B$509:$B571,"&lt;0")+3,0),""),"")</f>
        <v/>
      </c>
      <c r="N572" s="830">
        <f ca="1">IFERROR(IF(COUNTA($D$509:D571)=1,0,OFFSET($F570,-COUNTA($D$509:D571)+3,0)),"")</f>
        <v>1</v>
      </c>
      <c r="O572" s="812"/>
      <c r="P572" s="812">
        <f t="shared" si="95"/>
        <v>61</v>
      </c>
      <c r="Q572" s="812"/>
      <c r="R572" s="812"/>
      <c r="S572" s="812"/>
      <c r="T572" s="818"/>
    </row>
    <row r="573" spans="1:20" x14ac:dyDescent="0.35">
      <c r="A573" s="812" t="b">
        <v>0</v>
      </c>
      <c r="B573" s="812">
        <f t="shared" si="92"/>
        <v>-118</v>
      </c>
      <c r="C573" s="833" t="s">
        <v>6381</v>
      </c>
      <c r="D573" s="812" t="s">
        <v>4425</v>
      </c>
      <c r="E573" s="812">
        <f t="shared" ca="1" si="93"/>
        <v>2</v>
      </c>
      <c r="F573" s="831">
        <v>11</v>
      </c>
      <c r="G573" s="818"/>
      <c r="H573" s="812">
        <f t="shared" ca="1" si="94"/>
        <v>29</v>
      </c>
      <c r="I573" s="815"/>
      <c r="J573" s="827"/>
      <c r="K573" s="827"/>
      <c r="L573" s="818"/>
      <c r="M573" s="830" t="str">
        <f ca="1">IFERROR(IF(COUNTIF($B$509:$B572,"&lt;0")&lt;&gt;1,OFFSET($C571,-COUNTIF($B$509:$B572,"&lt;0")+3,0),""),"")</f>
        <v/>
      </c>
      <c r="N573" s="830">
        <f ca="1">IFERROR(IF(COUNTA($D$509:D572)=1,0,OFFSET($F571,-COUNTA($D$509:D572)+3,0)),"")</f>
        <v>1</v>
      </c>
      <c r="O573" s="812"/>
      <c r="P573" s="812">
        <f t="shared" si="95"/>
        <v>62</v>
      </c>
      <c r="Q573" s="812"/>
      <c r="R573" s="812"/>
      <c r="S573" s="812"/>
      <c r="T573" s="818"/>
    </row>
    <row r="574" spans="1:20" x14ac:dyDescent="0.35">
      <c r="A574" s="812" t="b">
        <v>0</v>
      </c>
      <c r="B574" s="812">
        <f t="shared" si="92"/>
        <v>-117</v>
      </c>
      <c r="C574" s="833" t="s">
        <v>6382</v>
      </c>
      <c r="D574" s="812" t="s">
        <v>4425</v>
      </c>
      <c r="E574" s="812">
        <f t="shared" ca="1" si="93"/>
        <v>3</v>
      </c>
      <c r="F574" s="831">
        <v>11</v>
      </c>
      <c r="G574" s="818"/>
      <c r="H574" s="812">
        <f t="shared" ca="1" si="94"/>
        <v>29</v>
      </c>
      <c r="I574" s="815"/>
      <c r="J574" s="827"/>
      <c r="K574" s="827"/>
      <c r="L574" s="818"/>
      <c r="M574" s="830" t="str">
        <f ca="1">IFERROR(IF(COUNTIF($B$509:$B573,"&lt;0")&lt;&gt;1,OFFSET($C572,-COUNTIF($B$509:$B573,"&lt;0")+3,0),""),"")</f>
        <v/>
      </c>
      <c r="N574" s="830">
        <f ca="1">IFERROR(IF(COUNTA($D$509:D573)=1,0,OFFSET($F572,-COUNTA($D$509:D573)+3,0)),"")</f>
        <v>1</v>
      </c>
      <c r="O574" s="812"/>
      <c r="P574" s="812">
        <f t="shared" si="95"/>
        <v>63</v>
      </c>
      <c r="Q574" s="812"/>
      <c r="R574" s="812"/>
      <c r="S574" s="812"/>
      <c r="T574" s="818"/>
    </row>
    <row r="575" spans="1:20" x14ac:dyDescent="0.35">
      <c r="A575" s="812" t="b">
        <v>0</v>
      </c>
      <c r="B575" s="812">
        <f t="shared" si="92"/>
        <v>-116</v>
      </c>
      <c r="C575" s="833" t="s">
        <v>6383</v>
      </c>
      <c r="D575" s="812" t="s">
        <v>4425</v>
      </c>
      <c r="E575" s="812">
        <f t="shared" ca="1" si="93"/>
        <v>4</v>
      </c>
      <c r="F575" s="831">
        <v>11</v>
      </c>
      <c r="G575" s="818"/>
      <c r="H575" s="812">
        <f t="shared" ca="1" si="94"/>
        <v>29</v>
      </c>
      <c r="I575" s="815"/>
      <c r="J575" s="827"/>
      <c r="K575" s="827"/>
      <c r="L575" s="818"/>
      <c r="M575" s="830" t="str">
        <f ca="1">IFERROR(IF(COUNTIF($B$509:$B574,"&lt;0")&lt;&gt;1,OFFSET($C573,-COUNTIF($B$509:$B574,"&lt;0")+3,0),""),"")</f>
        <v/>
      </c>
      <c r="N575" s="830">
        <f ca="1">IFERROR(IF(COUNTA($D$509:D574)=1,0,OFFSET($F573,-COUNTA($D$509:D574)+3,0)),"")</f>
        <v>1</v>
      </c>
      <c r="O575" s="812"/>
      <c r="P575" s="812">
        <f t="shared" si="95"/>
        <v>64</v>
      </c>
      <c r="Q575" s="812"/>
      <c r="R575" s="812"/>
      <c r="S575" s="812"/>
      <c r="T575" s="818"/>
    </row>
    <row r="576" spans="1:20" x14ac:dyDescent="0.35">
      <c r="A576" s="812" t="b">
        <v>0</v>
      </c>
      <c r="B576" s="812">
        <f t="shared" ref="B576:B639" si="96">B575+1</f>
        <v>-115</v>
      </c>
      <c r="C576" s="833" t="s">
        <v>6384</v>
      </c>
      <c r="D576" s="812" t="s">
        <v>4425</v>
      </c>
      <c r="E576" s="812">
        <f t="shared" ref="E576:E639" ca="1" si="97">COUNTIF(F509:F576,F576)</f>
        <v>5</v>
      </c>
      <c r="F576" s="831">
        <v>11</v>
      </c>
      <c r="G576" s="818"/>
      <c r="H576" s="812">
        <f t="shared" ref="H576:H639" ca="1" si="98">IF(F576=1,9,IF(E575=MAX(E574:E576),H574+2,H575))</f>
        <v>29</v>
      </c>
      <c r="I576" s="815"/>
      <c r="J576" s="827"/>
      <c r="K576" s="827"/>
      <c r="L576" s="818"/>
      <c r="M576" s="830" t="str">
        <f ca="1">IFERROR(IF(COUNTIF($B$509:$B575,"&lt;0")&lt;&gt;1,OFFSET($C574,-COUNTIF($B$509:$B575,"&lt;0")+3,0),""),"")</f>
        <v/>
      </c>
      <c r="N576" s="830">
        <f ca="1">IFERROR(IF(COUNTA($D$509:D575)=1,0,OFFSET($F574,-COUNTA($D$509:D575)+3,0)),"")</f>
        <v>1</v>
      </c>
      <c r="O576" s="812"/>
      <c r="P576" s="812">
        <f t="shared" ref="P576:P639" si="99">IF(NOT(_xlfn.ISFORMULA(I576)),P575+1,0)</f>
        <v>65</v>
      </c>
      <c r="Q576" s="812"/>
      <c r="R576" s="812"/>
      <c r="S576" s="812"/>
      <c r="T576" s="818"/>
    </row>
    <row r="577" spans="1:20" x14ac:dyDescent="0.35">
      <c r="A577" s="812" t="b">
        <v>0</v>
      </c>
      <c r="B577" s="812">
        <f t="shared" si="96"/>
        <v>-114</v>
      </c>
      <c r="C577" s="833" t="s">
        <v>6385</v>
      </c>
      <c r="D577" s="812" t="s">
        <v>4425</v>
      </c>
      <c r="E577" s="812">
        <f t="shared" ca="1" si="97"/>
        <v>6</v>
      </c>
      <c r="F577" s="831">
        <v>11</v>
      </c>
      <c r="G577" s="818"/>
      <c r="H577" s="812">
        <f t="shared" ca="1" si="98"/>
        <v>29</v>
      </c>
      <c r="I577" s="815"/>
      <c r="J577" s="827"/>
      <c r="K577" s="827"/>
      <c r="L577" s="818"/>
      <c r="M577" s="830" t="str">
        <f ca="1">IFERROR(IF(COUNTIF($B$509:$B576,"&lt;0")&lt;&gt;1,OFFSET($C575,-COUNTIF($B$509:$B576,"&lt;0")+3,0),""),"")</f>
        <v/>
      </c>
      <c r="N577" s="830">
        <f ca="1">IFERROR(IF(COUNTA($D$509:D576)=1,0,OFFSET($F575,-COUNTA($D$509:D576)+3,0)),"")</f>
        <v>1</v>
      </c>
      <c r="O577" s="812"/>
      <c r="P577" s="812">
        <f t="shared" si="99"/>
        <v>66</v>
      </c>
      <c r="Q577" s="812"/>
      <c r="R577" s="812"/>
      <c r="S577" s="812"/>
      <c r="T577" s="818"/>
    </row>
    <row r="578" spans="1:20" x14ac:dyDescent="0.35">
      <c r="A578" s="812" t="b">
        <v>0</v>
      </c>
      <c r="B578" s="812">
        <f t="shared" si="96"/>
        <v>-113</v>
      </c>
      <c r="C578" s="833" t="s">
        <v>6386</v>
      </c>
      <c r="D578" s="812" t="s">
        <v>4466</v>
      </c>
      <c r="E578" s="812">
        <f t="shared" ca="1" si="97"/>
        <v>1</v>
      </c>
      <c r="F578" s="831">
        <v>12</v>
      </c>
      <c r="G578" s="818"/>
      <c r="H578" s="812">
        <f t="shared" ca="1" si="98"/>
        <v>31</v>
      </c>
      <c r="I578" s="815"/>
      <c r="J578" s="827"/>
      <c r="K578" s="827"/>
      <c r="L578" s="818"/>
      <c r="M578" s="830" t="str">
        <f ca="1">IFERROR(IF(COUNTIF($B$509:$B577,"&lt;0")&lt;&gt;1,OFFSET($C576,-COUNTIF($B$509:$B577,"&lt;0")+3,0),""),"")</f>
        <v/>
      </c>
      <c r="N578" s="830">
        <f ca="1">IFERROR(IF(COUNTA($D$509:D577)=1,0,OFFSET($F576,-COUNTA($D$509:D577)+3,0)),"")</f>
        <v>1</v>
      </c>
      <c r="O578" s="812"/>
      <c r="P578" s="812">
        <f t="shared" si="99"/>
        <v>67</v>
      </c>
      <c r="Q578" s="812"/>
      <c r="R578" s="812"/>
      <c r="S578" s="812"/>
      <c r="T578" s="818"/>
    </row>
    <row r="579" spans="1:20" x14ac:dyDescent="0.35">
      <c r="A579" s="812" t="b">
        <v>0</v>
      </c>
      <c r="B579" s="812">
        <f t="shared" si="96"/>
        <v>-112</v>
      </c>
      <c r="C579" s="833" t="s">
        <v>6387</v>
      </c>
      <c r="D579" s="812" t="s">
        <v>4466</v>
      </c>
      <c r="E579" s="812">
        <f t="shared" si="97"/>
        <v>2</v>
      </c>
      <c r="F579" s="831">
        <v>12</v>
      </c>
      <c r="G579" s="818"/>
      <c r="H579" s="812">
        <f t="shared" ca="1" si="98"/>
        <v>31</v>
      </c>
      <c r="I579" s="815"/>
      <c r="J579" s="827"/>
      <c r="K579" s="827"/>
      <c r="L579" s="818"/>
      <c r="M579" s="830" t="str">
        <f ca="1">IFERROR(IF(COUNTIF($B$509:$B578,"&lt;0")&lt;&gt;1,OFFSET($C577,-COUNTIF($B$509:$B578,"&lt;0")+3,0),""),"")</f>
        <v/>
      </c>
      <c r="N579" s="830">
        <f ca="1">IFERROR(IF(COUNTA($D$509:D578)=1,0,OFFSET($F577,-COUNTA($D$509:D578)+3,0)),"")</f>
        <v>1</v>
      </c>
      <c r="O579" s="812"/>
      <c r="P579" s="812">
        <f t="shared" si="99"/>
        <v>68</v>
      </c>
      <c r="Q579" s="812"/>
      <c r="R579" s="812"/>
      <c r="S579" s="812"/>
      <c r="T579" s="818"/>
    </row>
    <row r="580" spans="1:20" x14ac:dyDescent="0.35">
      <c r="A580" s="812" t="b">
        <v>0</v>
      </c>
      <c r="B580" s="812">
        <f t="shared" si="96"/>
        <v>-111</v>
      </c>
      <c r="C580" s="833" t="s">
        <v>6388</v>
      </c>
      <c r="D580" s="812" t="s">
        <v>4466</v>
      </c>
      <c r="E580" s="812">
        <f t="shared" si="97"/>
        <v>3</v>
      </c>
      <c r="F580" s="831">
        <v>12</v>
      </c>
      <c r="G580" s="818"/>
      <c r="H580" s="812">
        <f t="shared" ca="1" si="98"/>
        <v>31</v>
      </c>
      <c r="I580" s="815"/>
      <c r="J580" s="827"/>
      <c r="K580" s="827"/>
      <c r="L580" s="818"/>
      <c r="M580" s="830" t="str">
        <f ca="1">IFERROR(IF(COUNTIF($B$509:$B579,"&lt;0")&lt;&gt;1,OFFSET($C578,-COUNTIF($B$509:$B579,"&lt;0")+3,0),""),"")</f>
        <v/>
      </c>
      <c r="N580" s="830">
        <f ca="1">IFERROR(IF(COUNTA($D$509:D579)=1,0,OFFSET($F578,-COUNTA($D$509:D579)+3,0)),"")</f>
        <v>1</v>
      </c>
      <c r="O580" s="812"/>
      <c r="P580" s="812">
        <f t="shared" si="99"/>
        <v>69</v>
      </c>
      <c r="Q580" s="812"/>
      <c r="R580" s="812"/>
      <c r="S580" s="812"/>
      <c r="T580" s="818"/>
    </row>
    <row r="581" spans="1:20" x14ac:dyDescent="0.35">
      <c r="A581" s="812" t="b">
        <v>0</v>
      </c>
      <c r="B581" s="812">
        <f t="shared" si="96"/>
        <v>-110</v>
      </c>
      <c r="C581" s="833" t="s">
        <v>6389</v>
      </c>
      <c r="D581" s="812" t="s">
        <v>4466</v>
      </c>
      <c r="E581" s="812">
        <f t="shared" si="97"/>
        <v>4</v>
      </c>
      <c r="F581" s="831">
        <v>12</v>
      </c>
      <c r="G581" s="818"/>
      <c r="H581" s="812">
        <f t="shared" ca="1" si="98"/>
        <v>31</v>
      </c>
      <c r="I581" s="815"/>
      <c r="J581" s="827"/>
      <c r="K581" s="827"/>
      <c r="L581" s="818"/>
      <c r="M581" s="830" t="str">
        <f ca="1">IFERROR(IF(COUNTIF($B$509:$B580,"&lt;0")&lt;&gt;1,OFFSET($C579,-COUNTIF($B$509:$B580,"&lt;0")+3,0),""),"")</f>
        <v/>
      </c>
      <c r="N581" s="830">
        <f ca="1">IFERROR(IF(COUNTA($D$509:D580)=1,0,OFFSET($F579,-COUNTA($D$509:D580)+3,0)),"")</f>
        <v>1</v>
      </c>
      <c r="O581" s="812"/>
      <c r="P581" s="812">
        <f t="shared" si="99"/>
        <v>70</v>
      </c>
      <c r="Q581" s="812"/>
      <c r="R581" s="812"/>
      <c r="S581" s="812"/>
      <c r="T581" s="818"/>
    </row>
    <row r="582" spans="1:20" x14ac:dyDescent="0.35">
      <c r="A582" s="812" t="b">
        <v>0</v>
      </c>
      <c r="B582" s="812">
        <f t="shared" si="96"/>
        <v>-109</v>
      </c>
      <c r="C582" s="833" t="s">
        <v>6390</v>
      </c>
      <c r="D582" s="812" t="s">
        <v>4466</v>
      </c>
      <c r="E582" s="812">
        <f t="shared" si="97"/>
        <v>5</v>
      </c>
      <c r="F582" s="831">
        <v>12</v>
      </c>
      <c r="G582" s="818"/>
      <c r="H582" s="812">
        <f t="shared" ca="1" si="98"/>
        <v>31</v>
      </c>
      <c r="I582" s="815"/>
      <c r="J582" s="827"/>
      <c r="K582" s="827"/>
      <c r="L582" s="818"/>
      <c r="M582" s="830" t="str">
        <f ca="1">IFERROR(IF(COUNTIF($B$509:$B581,"&lt;0")&lt;&gt;1,OFFSET($C580,-COUNTIF($B$509:$B581,"&lt;0")+3,0),""),"")</f>
        <v/>
      </c>
      <c r="N582" s="830">
        <f ca="1">IFERROR(IF(COUNTA($D$509:D581)=1,0,OFFSET($F580,-COUNTA($D$509:D581)+3,0)),"")</f>
        <v>1</v>
      </c>
      <c r="O582" s="812"/>
      <c r="P582" s="812">
        <f t="shared" si="99"/>
        <v>71</v>
      </c>
      <c r="Q582" s="812"/>
      <c r="R582" s="812"/>
      <c r="S582" s="812"/>
      <c r="T582" s="818"/>
    </row>
    <row r="583" spans="1:20" x14ac:dyDescent="0.35">
      <c r="A583" s="812" t="b">
        <v>0</v>
      </c>
      <c r="B583" s="812">
        <f t="shared" si="96"/>
        <v>-108</v>
      </c>
      <c r="C583" s="833" t="s">
        <v>6391</v>
      </c>
      <c r="D583" s="812" t="s">
        <v>4466</v>
      </c>
      <c r="E583" s="812">
        <f t="shared" si="97"/>
        <v>6</v>
      </c>
      <c r="F583" s="831">
        <v>12</v>
      </c>
      <c r="G583" s="818"/>
      <c r="H583" s="812">
        <f t="shared" ca="1" si="98"/>
        <v>31</v>
      </c>
      <c r="I583" s="815"/>
      <c r="J583" s="827"/>
      <c r="K583" s="827"/>
      <c r="L583" s="818"/>
      <c r="M583" s="830" t="str">
        <f ca="1">IFERROR(IF(COUNTIF($B$509:$B582,"&lt;0")&lt;&gt;1,OFFSET($C581,-COUNTIF($B$509:$B582,"&lt;0")+3,0),""),"")</f>
        <v/>
      </c>
      <c r="N583" s="830">
        <f ca="1">IFERROR(IF(COUNTA($D$509:D582)=1,0,OFFSET($F581,-COUNTA($D$509:D582)+3,0)),"")</f>
        <v>1</v>
      </c>
      <c r="O583" s="812"/>
      <c r="P583" s="812">
        <f t="shared" si="99"/>
        <v>72</v>
      </c>
      <c r="Q583" s="812"/>
      <c r="R583" s="812"/>
      <c r="S583" s="812"/>
      <c r="T583" s="818"/>
    </row>
    <row r="584" spans="1:20" x14ac:dyDescent="0.35">
      <c r="A584" s="812" t="b">
        <v>0</v>
      </c>
      <c r="B584" s="812">
        <f t="shared" si="96"/>
        <v>-107</v>
      </c>
      <c r="C584" s="833" t="s">
        <v>6392</v>
      </c>
      <c r="D584" s="812" t="s">
        <v>4507</v>
      </c>
      <c r="E584" s="812">
        <f t="shared" si="97"/>
        <v>1</v>
      </c>
      <c r="F584" s="831">
        <v>13</v>
      </c>
      <c r="G584" s="818"/>
      <c r="H584" s="812">
        <f t="shared" ca="1" si="98"/>
        <v>33</v>
      </c>
      <c r="I584" s="815"/>
      <c r="J584" s="827"/>
      <c r="K584" s="827"/>
      <c r="L584" s="818"/>
      <c r="M584" s="830" t="str">
        <f ca="1">IFERROR(IF(COUNTIF($B$509:$B583,"&lt;0")&lt;&gt;1,OFFSET($C582,-COUNTIF($B$509:$B583,"&lt;0")+3,0),""),"")</f>
        <v/>
      </c>
      <c r="N584" s="830">
        <f ca="1">IFERROR(IF(COUNTA($D$509:D583)=1,0,OFFSET($F582,-COUNTA($D$509:D583)+3,0)),"")</f>
        <v>1</v>
      </c>
      <c r="O584" s="812"/>
      <c r="P584" s="812">
        <f t="shared" si="99"/>
        <v>73</v>
      </c>
      <c r="Q584" s="812"/>
      <c r="R584" s="812"/>
      <c r="S584" s="812"/>
      <c r="T584" s="818"/>
    </row>
    <row r="585" spans="1:20" x14ac:dyDescent="0.35">
      <c r="A585" s="812" t="b">
        <v>0</v>
      </c>
      <c r="B585" s="812">
        <f t="shared" si="96"/>
        <v>-106</v>
      </c>
      <c r="C585" s="833" t="s">
        <v>6393</v>
      </c>
      <c r="D585" s="812" t="s">
        <v>4507</v>
      </c>
      <c r="E585" s="812">
        <f t="shared" si="97"/>
        <v>2</v>
      </c>
      <c r="F585" s="831">
        <v>13</v>
      </c>
      <c r="G585" s="818"/>
      <c r="H585" s="812">
        <f t="shared" ca="1" si="98"/>
        <v>33</v>
      </c>
      <c r="I585" s="815"/>
      <c r="J585" s="827"/>
      <c r="K585" s="827"/>
      <c r="L585" s="818"/>
      <c r="M585" s="830" t="str">
        <f ca="1">IFERROR(IF(COUNTIF($B$509:$B584,"&lt;0")&lt;&gt;1,OFFSET($C583,-COUNTIF($B$509:$B584,"&lt;0")+3,0),""),"")</f>
        <v/>
      </c>
      <c r="N585" s="830">
        <f ca="1">IFERROR(IF(COUNTA($D$509:D584)=1,0,OFFSET($F583,-COUNTA($D$509:D584)+3,0)),"")</f>
        <v>1</v>
      </c>
      <c r="O585" s="812"/>
      <c r="P585" s="812">
        <f t="shared" si="99"/>
        <v>74</v>
      </c>
      <c r="Q585" s="812"/>
      <c r="R585" s="812"/>
      <c r="S585" s="812"/>
      <c r="T585" s="818"/>
    </row>
    <row r="586" spans="1:20" x14ac:dyDescent="0.35">
      <c r="A586" s="812" t="b">
        <v>0</v>
      </c>
      <c r="B586" s="812">
        <f t="shared" si="96"/>
        <v>-105</v>
      </c>
      <c r="C586" s="833" t="s">
        <v>6394</v>
      </c>
      <c r="D586" s="812" t="s">
        <v>4507</v>
      </c>
      <c r="E586" s="812">
        <f t="shared" si="97"/>
        <v>3</v>
      </c>
      <c r="F586" s="831">
        <v>13</v>
      </c>
      <c r="G586" s="818"/>
      <c r="H586" s="812">
        <f t="shared" ca="1" si="98"/>
        <v>33</v>
      </c>
      <c r="I586" s="815"/>
      <c r="J586" s="827"/>
      <c r="K586" s="827"/>
      <c r="L586" s="818"/>
      <c r="M586" s="830" t="str">
        <f ca="1">IFERROR(IF(COUNTIF($B$509:$B585,"&lt;0")&lt;&gt;1,OFFSET($C584,-COUNTIF($B$509:$B585,"&lt;0")+3,0),""),"")</f>
        <v/>
      </c>
      <c r="N586" s="830">
        <f ca="1">IFERROR(IF(COUNTA($D$509:D585)=1,0,OFFSET($F584,-COUNTA($D$509:D585)+3,0)),"")</f>
        <v>1</v>
      </c>
      <c r="O586" s="812"/>
      <c r="P586" s="812">
        <f t="shared" si="99"/>
        <v>75</v>
      </c>
      <c r="Q586" s="812"/>
      <c r="R586" s="812"/>
      <c r="S586" s="812"/>
      <c r="T586" s="818"/>
    </row>
    <row r="587" spans="1:20" x14ac:dyDescent="0.35">
      <c r="A587" s="812" t="b">
        <v>0</v>
      </c>
      <c r="B587" s="812">
        <f t="shared" si="96"/>
        <v>-104</v>
      </c>
      <c r="C587" s="833" t="s">
        <v>6395</v>
      </c>
      <c r="D587" s="812" t="s">
        <v>4507</v>
      </c>
      <c r="E587" s="812">
        <f t="shared" si="97"/>
        <v>4</v>
      </c>
      <c r="F587" s="831">
        <v>13</v>
      </c>
      <c r="G587" s="818"/>
      <c r="H587" s="812">
        <f t="shared" ca="1" si="98"/>
        <v>33</v>
      </c>
      <c r="I587" s="815"/>
      <c r="J587" s="827"/>
      <c r="K587" s="827"/>
      <c r="L587" s="818"/>
      <c r="M587" s="830" t="str">
        <f ca="1">IFERROR(IF(COUNTIF($B$509:$B586,"&lt;0")&lt;&gt;1,OFFSET($C585,-COUNTIF($B$509:$B586,"&lt;0")+3,0),""),"")</f>
        <v/>
      </c>
      <c r="N587" s="830">
        <f ca="1">IFERROR(IF(COUNTA($D$509:D586)=1,0,OFFSET($F585,-COUNTA($D$509:D586)+3,0)),"")</f>
        <v>1</v>
      </c>
      <c r="O587" s="812"/>
      <c r="P587" s="812">
        <f t="shared" si="99"/>
        <v>76</v>
      </c>
      <c r="Q587" s="812"/>
      <c r="R587" s="812"/>
      <c r="S587" s="812"/>
      <c r="T587" s="818"/>
    </row>
    <row r="588" spans="1:20" x14ac:dyDescent="0.35">
      <c r="A588" s="812" t="b">
        <v>0</v>
      </c>
      <c r="B588" s="812">
        <f t="shared" si="96"/>
        <v>-103</v>
      </c>
      <c r="C588" s="833" t="s">
        <v>6396</v>
      </c>
      <c r="D588" s="812" t="s">
        <v>4507</v>
      </c>
      <c r="E588" s="812">
        <f t="shared" si="97"/>
        <v>5</v>
      </c>
      <c r="F588" s="831">
        <v>13</v>
      </c>
      <c r="G588" s="818"/>
      <c r="H588" s="812">
        <f t="shared" ca="1" si="98"/>
        <v>33</v>
      </c>
      <c r="I588" s="815"/>
      <c r="J588" s="827"/>
      <c r="K588" s="827"/>
      <c r="L588" s="818"/>
      <c r="M588" s="830" t="str">
        <f ca="1">IFERROR(IF(COUNTIF($B$509:$B587,"&lt;0")&lt;&gt;1,OFFSET($C586,-COUNTIF($B$509:$B587,"&lt;0")+3,0),""),"")</f>
        <v/>
      </c>
      <c r="N588" s="830">
        <f ca="1">IFERROR(IF(COUNTA($D$509:D587)=1,0,OFFSET($F586,-COUNTA($D$509:D587)+3,0)),"")</f>
        <v>1</v>
      </c>
      <c r="O588" s="812"/>
      <c r="P588" s="812">
        <f t="shared" si="99"/>
        <v>77</v>
      </c>
      <c r="Q588" s="812"/>
      <c r="R588" s="812"/>
      <c r="S588" s="812"/>
      <c r="T588" s="818"/>
    </row>
    <row r="589" spans="1:20" x14ac:dyDescent="0.35">
      <c r="A589" s="812" t="b">
        <v>0</v>
      </c>
      <c r="B589" s="812">
        <f t="shared" si="96"/>
        <v>-102</v>
      </c>
      <c r="C589" s="833" t="s">
        <v>6397</v>
      </c>
      <c r="D589" s="812" t="s">
        <v>4507</v>
      </c>
      <c r="E589" s="812">
        <f t="shared" si="97"/>
        <v>6</v>
      </c>
      <c r="F589" s="831">
        <v>13</v>
      </c>
      <c r="G589" s="818"/>
      <c r="H589" s="812">
        <f t="shared" ca="1" si="98"/>
        <v>33</v>
      </c>
      <c r="I589" s="815"/>
      <c r="J589" s="827"/>
      <c r="K589" s="827"/>
      <c r="L589" s="818"/>
      <c r="M589" s="830" t="str">
        <f ca="1">IFERROR(IF(COUNTIF($B$509:$B588,"&lt;0")&lt;&gt;1,OFFSET($C587,-COUNTIF($B$509:$B588,"&lt;0")+3,0),""),"")</f>
        <v/>
      </c>
      <c r="N589" s="830">
        <f ca="1">IFERROR(IF(COUNTA($D$509:D588)=1,0,OFFSET($F587,-COUNTA($D$509:D588)+3,0)),"")</f>
        <v>1</v>
      </c>
      <c r="O589" s="812"/>
      <c r="P589" s="812">
        <f t="shared" si="99"/>
        <v>78</v>
      </c>
      <c r="Q589" s="812"/>
      <c r="R589" s="812"/>
      <c r="S589" s="812"/>
      <c r="T589" s="818"/>
    </row>
    <row r="590" spans="1:20" x14ac:dyDescent="0.35">
      <c r="A590" s="812" t="b">
        <v>0</v>
      </c>
      <c r="B590" s="812">
        <f t="shared" si="96"/>
        <v>-101</v>
      </c>
      <c r="C590" s="833" t="s">
        <v>6398</v>
      </c>
      <c r="D590" s="812" t="s">
        <v>4548</v>
      </c>
      <c r="E590" s="812">
        <f t="shared" si="97"/>
        <v>1</v>
      </c>
      <c r="F590" s="831">
        <v>14</v>
      </c>
      <c r="G590" s="818"/>
      <c r="H590" s="812">
        <f t="shared" ca="1" si="98"/>
        <v>35</v>
      </c>
      <c r="I590" s="815"/>
      <c r="J590" s="827"/>
      <c r="K590" s="827"/>
      <c r="L590" s="818"/>
      <c r="M590" s="830" t="str">
        <f ca="1">IFERROR(IF(COUNTIF($B$509:$B589,"&lt;0")&lt;&gt;1,OFFSET($C588,-COUNTIF($B$509:$B589,"&lt;0")+3,0),""),"")</f>
        <v/>
      </c>
      <c r="N590" s="830">
        <f ca="1">IFERROR(IF(COUNTA($D$509:D589)=1,0,OFFSET($F588,-COUNTA($D$509:D589)+3,0)),"")</f>
        <v>1</v>
      </c>
      <c r="O590" s="812"/>
      <c r="P590" s="812">
        <f t="shared" si="99"/>
        <v>79</v>
      </c>
      <c r="Q590" s="812"/>
      <c r="R590" s="812"/>
      <c r="S590" s="812"/>
      <c r="T590" s="818"/>
    </row>
    <row r="591" spans="1:20" x14ac:dyDescent="0.35">
      <c r="A591" s="812" t="b">
        <v>0</v>
      </c>
      <c r="B591" s="812">
        <f t="shared" si="96"/>
        <v>-100</v>
      </c>
      <c r="C591" s="833" t="s">
        <v>6399</v>
      </c>
      <c r="D591" s="812" t="s">
        <v>4548</v>
      </c>
      <c r="E591" s="812">
        <f t="shared" si="97"/>
        <v>2</v>
      </c>
      <c r="F591" s="831">
        <v>14</v>
      </c>
      <c r="G591" s="818"/>
      <c r="H591" s="812">
        <f t="shared" ca="1" si="98"/>
        <v>35</v>
      </c>
      <c r="I591" s="815"/>
      <c r="J591" s="827"/>
      <c r="K591" s="827"/>
      <c r="L591" s="818"/>
      <c r="M591" s="830" t="str">
        <f ca="1">IFERROR(IF(COUNTIF($B$509:$B590,"&lt;0")&lt;&gt;1,OFFSET($C589,-COUNTIF($B$509:$B590,"&lt;0")+3,0),""),"")</f>
        <v/>
      </c>
      <c r="N591" s="830">
        <f ca="1">IFERROR(IF(COUNTA($D$509:D590)=1,0,OFFSET($F589,-COUNTA($D$509:D590)+3,0)),"")</f>
        <v>1</v>
      </c>
      <c r="O591" s="812"/>
      <c r="P591" s="812">
        <f t="shared" si="99"/>
        <v>80</v>
      </c>
      <c r="Q591" s="812"/>
      <c r="R591" s="812"/>
      <c r="S591" s="812"/>
      <c r="T591" s="818"/>
    </row>
    <row r="592" spans="1:20" x14ac:dyDescent="0.35">
      <c r="A592" s="812" t="b">
        <v>0</v>
      </c>
      <c r="B592" s="812">
        <f t="shared" si="96"/>
        <v>-99</v>
      </c>
      <c r="C592" s="833" t="s">
        <v>6400</v>
      </c>
      <c r="D592" s="812" t="s">
        <v>4548</v>
      </c>
      <c r="E592" s="812">
        <f t="shared" si="97"/>
        <v>3</v>
      </c>
      <c r="F592" s="831">
        <v>14</v>
      </c>
      <c r="G592" s="818"/>
      <c r="H592" s="812">
        <f t="shared" ca="1" si="98"/>
        <v>35</v>
      </c>
      <c r="I592" s="815"/>
      <c r="J592" s="827"/>
      <c r="K592" s="827"/>
      <c r="L592" s="818"/>
      <c r="M592" s="830" t="str">
        <f ca="1">IFERROR(IF(COUNTIF($B$509:$B591,"&lt;0")&lt;&gt;1,OFFSET($C590,-COUNTIF($B$509:$B591,"&lt;0")+3,0),""),"")</f>
        <v/>
      </c>
      <c r="N592" s="830">
        <f ca="1">IFERROR(IF(COUNTA($D$509:D591)=1,0,OFFSET($F590,-COUNTA($D$509:D591)+3,0)),"")</f>
        <v>1</v>
      </c>
      <c r="O592" s="812"/>
      <c r="P592" s="812">
        <f t="shared" si="99"/>
        <v>81</v>
      </c>
      <c r="Q592" s="812"/>
      <c r="R592" s="812"/>
      <c r="S592" s="812"/>
      <c r="T592" s="818"/>
    </row>
    <row r="593" spans="1:20" x14ac:dyDescent="0.35">
      <c r="A593" s="812" t="b">
        <v>0</v>
      </c>
      <c r="B593" s="812">
        <f t="shared" si="96"/>
        <v>-98</v>
      </c>
      <c r="C593" s="833" t="s">
        <v>6401</v>
      </c>
      <c r="D593" s="812" t="s">
        <v>4548</v>
      </c>
      <c r="E593" s="812">
        <f t="shared" si="97"/>
        <v>4</v>
      </c>
      <c r="F593" s="831">
        <v>14</v>
      </c>
      <c r="G593" s="818"/>
      <c r="H593" s="812">
        <f t="shared" ca="1" si="98"/>
        <v>35</v>
      </c>
      <c r="I593" s="815"/>
      <c r="J593" s="827"/>
      <c r="K593" s="827"/>
      <c r="L593" s="818"/>
      <c r="M593" s="830" t="str">
        <f ca="1">IFERROR(IF(COUNTIF($B$509:$B592,"&lt;0")&lt;&gt;1,OFFSET($C591,-COUNTIF($B$509:$B592,"&lt;0")+3,0),""),"")</f>
        <v/>
      </c>
      <c r="N593" s="830">
        <f ca="1">IFERROR(IF(COUNTA($D$509:D592)=1,0,OFFSET($F591,-COUNTA($D$509:D592)+3,0)),"")</f>
        <v>1</v>
      </c>
      <c r="O593" s="812"/>
      <c r="P593" s="812">
        <f t="shared" si="99"/>
        <v>82</v>
      </c>
      <c r="Q593" s="812"/>
      <c r="R593" s="812"/>
      <c r="S593" s="812"/>
      <c r="T593" s="818"/>
    </row>
    <row r="594" spans="1:20" x14ac:dyDescent="0.35">
      <c r="A594" s="812" t="b">
        <v>0</v>
      </c>
      <c r="B594" s="812">
        <f t="shared" si="96"/>
        <v>-97</v>
      </c>
      <c r="C594" s="833" t="s">
        <v>6402</v>
      </c>
      <c r="D594" s="812" t="s">
        <v>4548</v>
      </c>
      <c r="E594" s="812">
        <f t="shared" si="97"/>
        <v>5</v>
      </c>
      <c r="F594" s="831">
        <v>14</v>
      </c>
      <c r="G594" s="818"/>
      <c r="H594" s="812">
        <f t="shared" ca="1" si="98"/>
        <v>35</v>
      </c>
      <c r="I594" s="815"/>
      <c r="J594" s="827"/>
      <c r="K594" s="827"/>
      <c r="L594" s="818"/>
      <c r="M594" s="830" t="str">
        <f ca="1">IFERROR(IF(COUNTIF($B$509:$B593,"&lt;0")&lt;&gt;1,OFFSET($C592,-COUNTIF($B$509:$B593,"&lt;0")+3,0),""),"")</f>
        <v/>
      </c>
      <c r="N594" s="830">
        <f ca="1">IFERROR(IF(COUNTA($D$509:D593)=1,0,OFFSET($F592,-COUNTA($D$509:D593)+3,0)),"")</f>
        <v>1</v>
      </c>
      <c r="O594" s="812"/>
      <c r="P594" s="812">
        <f t="shared" si="99"/>
        <v>83</v>
      </c>
      <c r="Q594" s="812"/>
      <c r="R594" s="812"/>
      <c r="S594" s="812"/>
      <c r="T594" s="818"/>
    </row>
    <row r="595" spans="1:20" x14ac:dyDescent="0.35">
      <c r="A595" s="812" t="b">
        <v>0</v>
      </c>
      <c r="B595" s="812">
        <f t="shared" si="96"/>
        <v>-96</v>
      </c>
      <c r="C595" s="833" t="s">
        <v>6403</v>
      </c>
      <c r="D595" s="812" t="s">
        <v>4548</v>
      </c>
      <c r="E595" s="812">
        <f t="shared" si="97"/>
        <v>6</v>
      </c>
      <c r="F595" s="831">
        <v>14</v>
      </c>
      <c r="G595" s="818"/>
      <c r="H595" s="812">
        <f t="shared" ca="1" si="98"/>
        <v>35</v>
      </c>
      <c r="I595" s="815"/>
      <c r="J595" s="827"/>
      <c r="K595" s="827"/>
      <c r="L595" s="818"/>
      <c r="M595" s="830" t="str">
        <f ca="1">IFERROR(IF(COUNTIF($B$509:$B594,"&lt;0")&lt;&gt;1,OFFSET($C593,-COUNTIF($B$509:$B594,"&lt;0")+3,0),""),"")</f>
        <v/>
      </c>
      <c r="N595" s="830">
        <f ca="1">IFERROR(IF(COUNTA($D$509:D594)=1,0,OFFSET($F593,-COUNTA($D$509:D594)+3,0)),"")</f>
        <v>1</v>
      </c>
      <c r="O595" s="812"/>
      <c r="P595" s="812">
        <f t="shared" si="99"/>
        <v>84</v>
      </c>
      <c r="Q595" s="812"/>
      <c r="R595" s="812"/>
      <c r="S595" s="812"/>
      <c r="T595" s="818"/>
    </row>
    <row r="596" spans="1:20" x14ac:dyDescent="0.35">
      <c r="A596" s="812" t="b">
        <v>0</v>
      </c>
      <c r="B596" s="812">
        <f t="shared" si="96"/>
        <v>-95</v>
      </c>
      <c r="C596" s="833" t="s">
        <v>6404</v>
      </c>
      <c r="D596" s="812" t="s">
        <v>4589</v>
      </c>
      <c r="E596" s="812">
        <f t="shared" si="97"/>
        <v>1</v>
      </c>
      <c r="F596" s="831">
        <v>15</v>
      </c>
      <c r="G596" s="818"/>
      <c r="H596" s="812">
        <f t="shared" ca="1" si="98"/>
        <v>37</v>
      </c>
      <c r="I596" s="815"/>
      <c r="J596" s="827"/>
      <c r="K596" s="827"/>
      <c r="L596" s="818"/>
      <c r="M596" s="830" t="str">
        <f ca="1">IFERROR(IF(COUNTIF($B$509:$B595,"&lt;0")&lt;&gt;1,OFFSET($C594,-COUNTIF($B$509:$B595,"&lt;0")+3,0),""),"")</f>
        <v/>
      </c>
      <c r="N596" s="830">
        <f ca="1">IFERROR(IF(COUNTA($D$509:D595)=1,0,OFFSET($F594,-COUNTA($D$509:D595)+3,0)),"")</f>
        <v>1</v>
      </c>
      <c r="O596" s="812"/>
      <c r="P596" s="812">
        <f t="shared" si="99"/>
        <v>85</v>
      </c>
      <c r="Q596" s="812"/>
      <c r="R596" s="812"/>
      <c r="S596" s="812"/>
      <c r="T596" s="818"/>
    </row>
    <row r="597" spans="1:20" x14ac:dyDescent="0.35">
      <c r="A597" s="812" t="b">
        <v>0</v>
      </c>
      <c r="B597" s="812">
        <f t="shared" si="96"/>
        <v>-94</v>
      </c>
      <c r="C597" s="833" t="s">
        <v>6405</v>
      </c>
      <c r="D597" s="812" t="s">
        <v>4589</v>
      </c>
      <c r="E597" s="812">
        <f t="shared" si="97"/>
        <v>2</v>
      </c>
      <c r="F597" s="831">
        <v>15</v>
      </c>
      <c r="G597" s="818"/>
      <c r="H597" s="812">
        <f t="shared" ca="1" si="98"/>
        <v>37</v>
      </c>
      <c r="I597" s="815"/>
      <c r="J597" s="827"/>
      <c r="K597" s="827"/>
      <c r="L597" s="818"/>
      <c r="M597" s="830" t="str">
        <f ca="1">IFERROR(IF(COUNTIF($B$509:$B596,"&lt;0")&lt;&gt;1,OFFSET($C595,-COUNTIF($B$509:$B596,"&lt;0")+3,0),""),"")</f>
        <v/>
      </c>
      <c r="N597" s="830">
        <f ca="1">IFERROR(IF(COUNTA($D$509:D596)=1,0,OFFSET($F595,-COUNTA($D$509:D596)+3,0)),"")</f>
        <v>1</v>
      </c>
      <c r="O597" s="812"/>
      <c r="P597" s="812">
        <f t="shared" si="99"/>
        <v>86</v>
      </c>
      <c r="Q597" s="812"/>
      <c r="R597" s="812"/>
      <c r="S597" s="812"/>
      <c r="T597" s="818"/>
    </row>
    <row r="598" spans="1:20" x14ac:dyDescent="0.35">
      <c r="A598" s="812" t="b">
        <v>0</v>
      </c>
      <c r="B598" s="812">
        <f t="shared" si="96"/>
        <v>-93</v>
      </c>
      <c r="C598" s="833" t="s">
        <v>6406</v>
      </c>
      <c r="D598" s="812" t="s">
        <v>4589</v>
      </c>
      <c r="E598" s="812">
        <f t="shared" si="97"/>
        <v>3</v>
      </c>
      <c r="F598" s="831">
        <v>15</v>
      </c>
      <c r="G598" s="818"/>
      <c r="H598" s="812">
        <f t="shared" ca="1" si="98"/>
        <v>37</v>
      </c>
      <c r="I598" s="815"/>
      <c r="J598" s="827"/>
      <c r="K598" s="827"/>
      <c r="L598" s="818"/>
      <c r="M598" s="830" t="str">
        <f ca="1">IFERROR(IF(COUNTIF($B$509:$B597,"&lt;0")&lt;&gt;1,OFFSET($C596,-COUNTIF($B$509:$B597,"&lt;0")+3,0),""),"")</f>
        <v/>
      </c>
      <c r="N598" s="830">
        <f ca="1">IFERROR(IF(COUNTA($D$509:D597)=1,0,OFFSET($F596,-COUNTA($D$509:D597)+3,0)),"")</f>
        <v>1</v>
      </c>
      <c r="O598" s="812"/>
      <c r="P598" s="812">
        <f t="shared" si="99"/>
        <v>87</v>
      </c>
      <c r="Q598" s="812"/>
      <c r="R598" s="812"/>
      <c r="S598" s="812"/>
      <c r="T598" s="818"/>
    </row>
    <row r="599" spans="1:20" x14ac:dyDescent="0.35">
      <c r="A599" s="812" t="b">
        <v>0</v>
      </c>
      <c r="B599" s="812">
        <f t="shared" si="96"/>
        <v>-92</v>
      </c>
      <c r="C599" s="833" t="s">
        <v>6407</v>
      </c>
      <c r="D599" s="812" t="s">
        <v>4589</v>
      </c>
      <c r="E599" s="812">
        <f t="shared" si="97"/>
        <v>4</v>
      </c>
      <c r="F599" s="831">
        <v>15</v>
      </c>
      <c r="G599" s="818"/>
      <c r="H599" s="812">
        <f t="shared" ca="1" si="98"/>
        <v>37</v>
      </c>
      <c r="I599" s="815"/>
      <c r="J599" s="827"/>
      <c r="K599" s="827"/>
      <c r="L599" s="818"/>
      <c r="M599" s="830" t="str">
        <f ca="1">IFERROR(IF(COUNTIF($B$509:$B598,"&lt;0")&lt;&gt;1,OFFSET($C597,-COUNTIF($B$509:$B598,"&lt;0")+3,0),""),"")</f>
        <v/>
      </c>
      <c r="N599" s="830">
        <f ca="1">IFERROR(IF(COUNTA($D$509:D598)=1,0,OFFSET($F597,-COUNTA($D$509:D598)+3,0)),"")</f>
        <v>1</v>
      </c>
      <c r="O599" s="812"/>
      <c r="P599" s="812">
        <f t="shared" si="99"/>
        <v>88</v>
      </c>
      <c r="Q599" s="812"/>
      <c r="R599" s="812"/>
      <c r="S599" s="812"/>
      <c r="T599" s="818"/>
    </row>
    <row r="600" spans="1:20" x14ac:dyDescent="0.35">
      <c r="A600" s="812" t="b">
        <v>0</v>
      </c>
      <c r="B600" s="812">
        <f t="shared" si="96"/>
        <v>-91</v>
      </c>
      <c r="C600" s="833" t="s">
        <v>6408</v>
      </c>
      <c r="D600" s="812" t="s">
        <v>4589</v>
      </c>
      <c r="E600" s="812">
        <f t="shared" si="97"/>
        <v>5</v>
      </c>
      <c r="F600" s="831">
        <v>15</v>
      </c>
      <c r="G600" s="818"/>
      <c r="H600" s="812">
        <f t="shared" ca="1" si="98"/>
        <v>37</v>
      </c>
      <c r="I600" s="815"/>
      <c r="J600" s="827"/>
      <c r="K600" s="827"/>
      <c r="L600" s="818"/>
      <c r="M600" s="830" t="str">
        <f ca="1">IFERROR(IF(COUNTIF($B$509:$B599,"&lt;0")&lt;&gt;1,OFFSET($C598,-COUNTIF($B$509:$B599,"&lt;0")+3,0),""),"")</f>
        <v/>
      </c>
      <c r="N600" s="830">
        <f ca="1">IFERROR(IF(COUNTA($D$509:D599)=1,0,OFFSET($F598,-COUNTA($D$509:D599)+3,0)),"")</f>
        <v>1</v>
      </c>
      <c r="O600" s="812"/>
      <c r="P600" s="812">
        <f t="shared" si="99"/>
        <v>89</v>
      </c>
      <c r="Q600" s="812"/>
      <c r="R600" s="812"/>
      <c r="S600" s="812"/>
      <c r="T600" s="818"/>
    </row>
    <row r="601" spans="1:20" x14ac:dyDescent="0.35">
      <c r="A601" s="812" t="b">
        <v>0</v>
      </c>
      <c r="B601" s="812">
        <f t="shared" si="96"/>
        <v>-90</v>
      </c>
      <c r="C601" s="833" t="s">
        <v>6409</v>
      </c>
      <c r="D601" s="812" t="s">
        <v>4589</v>
      </c>
      <c r="E601" s="812">
        <f t="shared" si="97"/>
        <v>6</v>
      </c>
      <c r="F601" s="831">
        <v>15</v>
      </c>
      <c r="G601" s="818"/>
      <c r="H601" s="812">
        <f t="shared" ca="1" si="98"/>
        <v>37</v>
      </c>
      <c r="I601" s="815"/>
      <c r="J601" s="827"/>
      <c r="K601" s="827"/>
      <c r="L601" s="818"/>
      <c r="M601" s="830" t="str">
        <f ca="1">IFERROR(IF(COUNTIF($B$509:$B600,"&lt;0")&lt;&gt;1,OFFSET($C599,-COUNTIF($B$509:$B600,"&lt;0")+3,0),""),"")</f>
        <v/>
      </c>
      <c r="N601" s="830">
        <f ca="1">IFERROR(IF(COUNTA($D$509:D600)=1,0,OFFSET($F599,-COUNTA($D$509:D600)+3,0)),"")</f>
        <v>1</v>
      </c>
      <c r="O601" s="812"/>
      <c r="P601" s="812">
        <f t="shared" si="99"/>
        <v>90</v>
      </c>
      <c r="Q601" s="812"/>
      <c r="R601" s="812"/>
      <c r="S601" s="812"/>
      <c r="T601" s="818"/>
    </row>
    <row r="602" spans="1:20" x14ac:dyDescent="0.35">
      <c r="A602" s="812" t="b">
        <v>0</v>
      </c>
      <c r="B602" s="812">
        <f t="shared" si="96"/>
        <v>-89</v>
      </c>
      <c r="C602" s="833" t="s">
        <v>6410</v>
      </c>
      <c r="D602" s="812" t="s">
        <v>4630</v>
      </c>
      <c r="E602" s="812">
        <f t="shared" si="97"/>
        <v>1</v>
      </c>
      <c r="F602" s="831">
        <v>16</v>
      </c>
      <c r="G602" s="818"/>
      <c r="H602" s="812">
        <f t="shared" ca="1" si="98"/>
        <v>39</v>
      </c>
      <c r="I602" s="815"/>
      <c r="J602" s="827"/>
      <c r="K602" s="827"/>
      <c r="L602" s="818"/>
      <c r="M602" s="830" t="str">
        <f ca="1">IFERROR(IF(COUNTIF($B$509:$B601,"&lt;0")&lt;&gt;1,OFFSET($C600,-COUNTIF($B$509:$B601,"&lt;0")+3,0),""),"")</f>
        <v/>
      </c>
      <c r="N602" s="830">
        <f ca="1">IFERROR(IF(COUNTA($D$509:D601)=1,0,OFFSET($F600,-COUNTA($D$509:D601)+3,0)),"")</f>
        <v>1</v>
      </c>
      <c r="O602" s="812"/>
      <c r="P602" s="812">
        <f t="shared" si="99"/>
        <v>91</v>
      </c>
      <c r="Q602" s="812"/>
      <c r="R602" s="812"/>
      <c r="S602" s="812"/>
      <c r="T602" s="818"/>
    </row>
    <row r="603" spans="1:20" x14ac:dyDescent="0.35">
      <c r="A603" s="812" t="b">
        <v>0</v>
      </c>
      <c r="B603" s="812">
        <f t="shared" si="96"/>
        <v>-88</v>
      </c>
      <c r="C603" s="833" t="s">
        <v>6411</v>
      </c>
      <c r="D603" s="812" t="s">
        <v>4630</v>
      </c>
      <c r="E603" s="812">
        <f t="shared" si="97"/>
        <v>2</v>
      </c>
      <c r="F603" s="831">
        <v>16</v>
      </c>
      <c r="G603" s="818"/>
      <c r="H603" s="812">
        <f t="shared" ca="1" si="98"/>
        <v>39</v>
      </c>
      <c r="I603" s="815"/>
      <c r="J603" s="827"/>
      <c r="K603" s="827"/>
      <c r="L603" s="818"/>
      <c r="M603" s="830" t="str">
        <f ca="1">IFERROR(IF(COUNTIF($B$509:$B602,"&lt;0")&lt;&gt;1,OFFSET($C601,-COUNTIF($B$509:$B602,"&lt;0")+3,0),""),"")</f>
        <v/>
      </c>
      <c r="N603" s="830">
        <f ca="1">IFERROR(IF(COUNTA($D$509:D602)=1,0,OFFSET($F601,-COUNTA($D$509:D602)+3,0)),"")</f>
        <v>1</v>
      </c>
      <c r="O603" s="812"/>
      <c r="P603" s="812">
        <f t="shared" si="99"/>
        <v>92</v>
      </c>
      <c r="Q603" s="812"/>
      <c r="R603" s="812"/>
      <c r="S603" s="812"/>
      <c r="T603" s="818"/>
    </row>
    <row r="604" spans="1:20" x14ac:dyDescent="0.35">
      <c r="A604" s="812" t="b">
        <v>0</v>
      </c>
      <c r="B604" s="812">
        <f t="shared" si="96"/>
        <v>-87</v>
      </c>
      <c r="C604" s="833" t="s">
        <v>6412</v>
      </c>
      <c r="D604" s="812" t="s">
        <v>4630</v>
      </c>
      <c r="E604" s="812">
        <f t="shared" si="97"/>
        <v>3</v>
      </c>
      <c r="F604" s="831">
        <v>16</v>
      </c>
      <c r="G604" s="818"/>
      <c r="H604" s="812">
        <f t="shared" ca="1" si="98"/>
        <v>39</v>
      </c>
      <c r="I604" s="815"/>
      <c r="J604" s="827"/>
      <c r="K604" s="827"/>
      <c r="L604" s="818"/>
      <c r="M604" s="830" t="str">
        <f ca="1">IFERROR(IF(COUNTIF($B$509:$B603,"&lt;0")&lt;&gt;1,OFFSET($C602,-COUNTIF($B$509:$B603,"&lt;0")+3,0),""),"")</f>
        <v/>
      </c>
      <c r="N604" s="830">
        <f ca="1">IFERROR(IF(COUNTA($D$509:D603)=1,0,OFFSET($F602,-COUNTA($D$509:D603)+3,0)),"")</f>
        <v>1</v>
      </c>
      <c r="O604" s="812"/>
      <c r="P604" s="812">
        <f t="shared" si="99"/>
        <v>93</v>
      </c>
      <c r="Q604" s="812"/>
      <c r="R604" s="812"/>
      <c r="S604" s="812"/>
      <c r="T604" s="818"/>
    </row>
    <row r="605" spans="1:20" x14ac:dyDescent="0.35">
      <c r="A605" s="812" t="b">
        <v>0</v>
      </c>
      <c r="B605" s="812">
        <f t="shared" si="96"/>
        <v>-86</v>
      </c>
      <c r="C605" s="833" t="s">
        <v>6413</v>
      </c>
      <c r="D605" s="812" t="s">
        <v>4630</v>
      </c>
      <c r="E605" s="812">
        <f t="shared" si="97"/>
        <v>4</v>
      </c>
      <c r="F605" s="831">
        <v>16</v>
      </c>
      <c r="G605" s="818"/>
      <c r="H605" s="812">
        <f t="shared" ca="1" si="98"/>
        <v>39</v>
      </c>
      <c r="I605" s="815"/>
      <c r="J605" s="827"/>
      <c r="K605" s="827"/>
      <c r="L605" s="818"/>
      <c r="M605" s="830" t="str">
        <f ca="1">IFERROR(IF(COUNTIF($B$509:$B604,"&lt;0")&lt;&gt;1,OFFSET($C603,-COUNTIF($B$509:$B604,"&lt;0")+3,0),""),"")</f>
        <v/>
      </c>
      <c r="N605" s="830">
        <f ca="1">IFERROR(IF(COUNTA($D$509:D604)=1,0,OFFSET($F603,-COUNTA($D$509:D604)+3,0)),"")</f>
        <v>1</v>
      </c>
      <c r="O605" s="812"/>
      <c r="P605" s="812">
        <f t="shared" si="99"/>
        <v>94</v>
      </c>
      <c r="Q605" s="812"/>
      <c r="R605" s="812"/>
      <c r="S605" s="812"/>
      <c r="T605" s="818"/>
    </row>
    <row r="606" spans="1:20" x14ac:dyDescent="0.35">
      <c r="A606" s="812" t="b">
        <v>0</v>
      </c>
      <c r="B606" s="812">
        <f t="shared" si="96"/>
        <v>-85</v>
      </c>
      <c r="C606" s="833" t="s">
        <v>6414</v>
      </c>
      <c r="D606" s="812" t="s">
        <v>4630</v>
      </c>
      <c r="E606" s="812">
        <f t="shared" si="97"/>
        <v>5</v>
      </c>
      <c r="F606" s="831">
        <v>16</v>
      </c>
      <c r="G606" s="818"/>
      <c r="H606" s="812">
        <f t="shared" ca="1" si="98"/>
        <v>39</v>
      </c>
      <c r="I606" s="815"/>
      <c r="J606" s="827"/>
      <c r="K606" s="827"/>
      <c r="L606" s="818"/>
      <c r="M606" s="830" t="str">
        <f ca="1">IFERROR(IF(COUNTIF($B$509:$B605,"&lt;0")&lt;&gt;1,OFFSET($C604,-COUNTIF($B$509:$B605,"&lt;0")+3,0),""),"")</f>
        <v/>
      </c>
      <c r="N606" s="830">
        <f ca="1">IFERROR(IF(COUNTA($D$509:D605)=1,0,OFFSET($F604,-COUNTA($D$509:D605)+3,0)),"")</f>
        <v>1</v>
      </c>
      <c r="O606" s="812"/>
      <c r="P606" s="812">
        <f t="shared" si="99"/>
        <v>95</v>
      </c>
      <c r="Q606" s="812"/>
      <c r="R606" s="812"/>
      <c r="S606" s="812"/>
      <c r="T606" s="818"/>
    </row>
    <row r="607" spans="1:20" x14ac:dyDescent="0.35">
      <c r="A607" s="812" t="b">
        <v>0</v>
      </c>
      <c r="B607" s="812">
        <f t="shared" si="96"/>
        <v>-84</v>
      </c>
      <c r="C607" s="833" t="s">
        <v>6415</v>
      </c>
      <c r="D607" s="812" t="s">
        <v>4630</v>
      </c>
      <c r="E607" s="812">
        <f t="shared" si="97"/>
        <v>6</v>
      </c>
      <c r="F607" s="831">
        <v>16</v>
      </c>
      <c r="G607" s="818"/>
      <c r="H607" s="812">
        <f t="shared" ca="1" si="98"/>
        <v>39</v>
      </c>
      <c r="I607" s="815"/>
      <c r="J607" s="827"/>
      <c r="K607" s="827"/>
      <c r="L607" s="818"/>
      <c r="M607" s="830" t="str">
        <f ca="1">IFERROR(IF(COUNTIF($B$509:$B606,"&lt;0")&lt;&gt;1,OFFSET($C605,-COUNTIF($B$509:$B606,"&lt;0")+3,0),""),"")</f>
        <v/>
      </c>
      <c r="N607" s="830">
        <f ca="1">IFERROR(IF(COUNTA($D$509:D606)=1,0,OFFSET($F605,-COUNTA($D$509:D606)+3,0)),"")</f>
        <v>1</v>
      </c>
      <c r="O607" s="812"/>
      <c r="P607" s="812">
        <f t="shared" si="99"/>
        <v>96</v>
      </c>
      <c r="Q607" s="812"/>
      <c r="R607" s="812"/>
      <c r="S607" s="812"/>
      <c r="T607" s="818"/>
    </row>
    <row r="608" spans="1:20" x14ac:dyDescent="0.35">
      <c r="A608" s="812" t="b">
        <v>0</v>
      </c>
      <c r="B608" s="812">
        <f t="shared" si="96"/>
        <v>-83</v>
      </c>
      <c r="C608" s="833" t="s">
        <v>6416</v>
      </c>
      <c r="D608" s="812" t="s">
        <v>4671</v>
      </c>
      <c r="E608" s="812">
        <f t="shared" si="97"/>
        <v>1</v>
      </c>
      <c r="F608" s="831">
        <v>17</v>
      </c>
      <c r="G608" s="818"/>
      <c r="H608" s="812">
        <f t="shared" ca="1" si="98"/>
        <v>41</v>
      </c>
      <c r="I608" s="815"/>
      <c r="J608" s="827"/>
      <c r="K608" s="827"/>
      <c r="L608" s="818"/>
      <c r="M608" s="830" t="str">
        <f ca="1">IFERROR(IF(COUNTIF($B$509:$B607,"&lt;0")&lt;&gt;1,OFFSET($C606,-COUNTIF($B$509:$B607,"&lt;0")+3,0),""),"")</f>
        <v/>
      </c>
      <c r="N608" s="830">
        <f ca="1">IFERROR(IF(COUNTA($D$509:D607)=1,0,OFFSET($F606,-COUNTA($D$509:D607)+3,0)),"")</f>
        <v>1</v>
      </c>
      <c r="O608" s="812"/>
      <c r="P608" s="812">
        <f t="shared" si="99"/>
        <v>97</v>
      </c>
      <c r="Q608" s="812"/>
      <c r="R608" s="812"/>
      <c r="S608" s="812"/>
      <c r="T608" s="818"/>
    </row>
    <row r="609" spans="1:20" x14ac:dyDescent="0.35">
      <c r="A609" s="812" t="b">
        <v>0</v>
      </c>
      <c r="B609" s="812">
        <f t="shared" si="96"/>
        <v>-82</v>
      </c>
      <c r="C609" s="833" t="s">
        <v>6417</v>
      </c>
      <c r="D609" s="812" t="s">
        <v>4671</v>
      </c>
      <c r="E609" s="812">
        <f t="shared" si="97"/>
        <v>2</v>
      </c>
      <c r="F609" s="831">
        <v>17</v>
      </c>
      <c r="G609" s="818"/>
      <c r="H609" s="812">
        <f t="shared" ca="1" si="98"/>
        <v>41</v>
      </c>
      <c r="I609" s="815"/>
      <c r="J609" s="827"/>
      <c r="K609" s="827"/>
      <c r="L609" s="818"/>
      <c r="M609" s="830" t="str">
        <f ca="1">IFERROR(IF(COUNTIF($B$509:$B608,"&lt;0")&lt;&gt;1,OFFSET($C607,-COUNTIF($B$509:$B608,"&lt;0")+3,0),""),"")</f>
        <v/>
      </c>
      <c r="N609" s="830">
        <f ca="1">IFERROR(IF(COUNTA($D$509:D608)=1,0,OFFSET($F607,-COUNTA($D$509:D608)+3,0)),"")</f>
        <v>1</v>
      </c>
      <c r="O609" s="812"/>
      <c r="P609" s="812">
        <f t="shared" si="99"/>
        <v>98</v>
      </c>
      <c r="Q609" s="812"/>
      <c r="R609" s="812"/>
      <c r="S609" s="812"/>
      <c r="T609" s="818"/>
    </row>
    <row r="610" spans="1:20" x14ac:dyDescent="0.35">
      <c r="A610" s="812" t="b">
        <v>0</v>
      </c>
      <c r="B610" s="812">
        <f t="shared" si="96"/>
        <v>-81</v>
      </c>
      <c r="C610" s="833" t="s">
        <v>6418</v>
      </c>
      <c r="D610" s="812" t="s">
        <v>4671</v>
      </c>
      <c r="E610" s="812">
        <f t="shared" si="97"/>
        <v>3</v>
      </c>
      <c r="F610" s="831">
        <v>17</v>
      </c>
      <c r="G610" s="818"/>
      <c r="H610" s="812">
        <f t="shared" ca="1" si="98"/>
        <v>41</v>
      </c>
      <c r="I610" s="815"/>
      <c r="J610" s="827"/>
      <c r="K610" s="827"/>
      <c r="L610" s="818"/>
      <c r="M610" s="830" t="str">
        <f ca="1">IFERROR(IF(COUNTIF($B$509:$B609,"&lt;0")&lt;&gt;1,OFFSET($C608,-COUNTIF($B$509:$B609,"&lt;0")+3,0),""),"")</f>
        <v/>
      </c>
      <c r="N610" s="830">
        <f ca="1">IFERROR(IF(COUNTA($D$509:D609)=1,0,OFFSET($F608,-COUNTA($D$509:D609)+3,0)),"")</f>
        <v>1</v>
      </c>
      <c r="O610" s="812"/>
      <c r="P610" s="812">
        <f t="shared" si="99"/>
        <v>99</v>
      </c>
      <c r="Q610" s="812"/>
      <c r="R610" s="812"/>
      <c r="S610" s="812"/>
      <c r="T610" s="818"/>
    </row>
    <row r="611" spans="1:20" x14ac:dyDescent="0.35">
      <c r="A611" s="812" t="b">
        <v>0</v>
      </c>
      <c r="B611" s="812">
        <f t="shared" si="96"/>
        <v>-80</v>
      </c>
      <c r="C611" s="833" t="s">
        <v>6419</v>
      </c>
      <c r="D611" s="812" t="s">
        <v>4671</v>
      </c>
      <c r="E611" s="812">
        <f t="shared" si="97"/>
        <v>4</v>
      </c>
      <c r="F611" s="831">
        <v>17</v>
      </c>
      <c r="G611" s="818"/>
      <c r="H611" s="812">
        <f t="shared" ca="1" si="98"/>
        <v>41</v>
      </c>
      <c r="I611" s="815"/>
      <c r="J611" s="827"/>
      <c r="K611" s="827"/>
      <c r="L611" s="818"/>
      <c r="M611" s="830" t="str">
        <f ca="1">IFERROR(IF(COUNTIF($B$509:$B610,"&lt;0")&lt;&gt;1,OFFSET($C609,-COUNTIF($B$509:$B610,"&lt;0")+3,0),""),"")</f>
        <v/>
      </c>
      <c r="N611" s="830">
        <f ca="1">IFERROR(IF(COUNTA($D$509:D610)=1,0,OFFSET($F609,-COUNTA($D$509:D610)+3,0)),"")</f>
        <v>1</v>
      </c>
      <c r="O611" s="812"/>
      <c r="P611" s="812">
        <f t="shared" si="99"/>
        <v>100</v>
      </c>
      <c r="Q611" s="812"/>
      <c r="R611" s="812"/>
      <c r="S611" s="812"/>
      <c r="T611" s="818"/>
    </row>
    <row r="612" spans="1:20" x14ac:dyDescent="0.35">
      <c r="A612" s="812" t="b">
        <v>0</v>
      </c>
      <c r="B612" s="812">
        <f t="shared" si="96"/>
        <v>-79</v>
      </c>
      <c r="C612" s="833" t="s">
        <v>6420</v>
      </c>
      <c r="D612" s="812" t="s">
        <v>4671</v>
      </c>
      <c r="E612" s="812">
        <f t="shared" si="97"/>
        <v>5</v>
      </c>
      <c r="F612" s="831">
        <v>17</v>
      </c>
      <c r="G612" s="818"/>
      <c r="H612" s="812">
        <f t="shared" ca="1" si="98"/>
        <v>41</v>
      </c>
      <c r="I612" s="815"/>
      <c r="J612" s="827"/>
      <c r="K612" s="827"/>
      <c r="L612" s="818"/>
      <c r="M612" s="830" t="str">
        <f ca="1">IFERROR(IF(COUNTIF($B$509:$B611,"&lt;0")&lt;&gt;1,OFFSET($C610,-COUNTIF($B$509:$B611,"&lt;0")+3,0),""),"")</f>
        <v/>
      </c>
      <c r="N612" s="830">
        <f ca="1">IFERROR(IF(COUNTA($D$509:D611)=1,0,OFFSET($F610,-COUNTA($D$509:D611)+3,0)),"")</f>
        <v>1</v>
      </c>
      <c r="O612" s="812"/>
      <c r="P612" s="812">
        <f t="shared" si="99"/>
        <v>101</v>
      </c>
      <c r="Q612" s="812"/>
      <c r="R612" s="812"/>
      <c r="S612" s="812"/>
      <c r="T612" s="818"/>
    </row>
    <row r="613" spans="1:20" x14ac:dyDescent="0.35">
      <c r="A613" s="812" t="b">
        <v>0</v>
      </c>
      <c r="B613" s="812">
        <f t="shared" si="96"/>
        <v>-78</v>
      </c>
      <c r="C613" s="833" t="s">
        <v>6421</v>
      </c>
      <c r="D613" s="812" t="s">
        <v>4671</v>
      </c>
      <c r="E613" s="812">
        <f t="shared" si="97"/>
        <v>6</v>
      </c>
      <c r="F613" s="831">
        <v>17</v>
      </c>
      <c r="G613" s="818"/>
      <c r="H613" s="812">
        <f t="shared" ca="1" si="98"/>
        <v>41</v>
      </c>
      <c r="I613" s="815"/>
      <c r="J613" s="827"/>
      <c r="K613" s="827"/>
      <c r="L613" s="818"/>
      <c r="M613" s="830" t="str">
        <f ca="1">IFERROR(IF(COUNTIF($B$509:$B612,"&lt;0")&lt;&gt;1,OFFSET($C611,-COUNTIF($B$509:$B612,"&lt;0")+3,0),""),"")</f>
        <v/>
      </c>
      <c r="N613" s="830">
        <f ca="1">IFERROR(IF(COUNTA($D$509:D612)=1,0,OFFSET($F611,-COUNTA($D$509:D612)+3,0)),"")</f>
        <v>1</v>
      </c>
      <c r="O613" s="812"/>
      <c r="P613" s="812">
        <f t="shared" si="99"/>
        <v>102</v>
      </c>
      <c r="Q613" s="812"/>
      <c r="R613" s="812"/>
      <c r="S613" s="812"/>
      <c r="T613" s="818"/>
    </row>
    <row r="614" spans="1:20" x14ac:dyDescent="0.35">
      <c r="A614" s="812" t="b">
        <v>0</v>
      </c>
      <c r="B614" s="812">
        <f t="shared" si="96"/>
        <v>-77</v>
      </c>
      <c r="C614" s="833" t="s">
        <v>6422</v>
      </c>
      <c r="D614" s="812" t="s">
        <v>4712</v>
      </c>
      <c r="E614" s="812">
        <f t="shared" si="97"/>
        <v>1</v>
      </c>
      <c r="F614" s="831">
        <v>18</v>
      </c>
      <c r="G614" s="818"/>
      <c r="H614" s="812">
        <f t="shared" ca="1" si="98"/>
        <v>43</v>
      </c>
      <c r="I614" s="815"/>
      <c r="J614" s="827"/>
      <c r="K614" s="827"/>
      <c r="L614" s="818"/>
      <c r="M614" s="830" t="str">
        <f ca="1">IFERROR(IF(COUNTIF($B$509:$B613,"&lt;0")&lt;&gt;1,OFFSET($C612,-COUNTIF($B$509:$B613,"&lt;0")+3,0),""),"")</f>
        <v/>
      </c>
      <c r="N614" s="830">
        <f ca="1">IFERROR(IF(COUNTA($D$509:D613)=1,0,OFFSET($F612,-COUNTA($D$509:D613)+3,0)),"")</f>
        <v>1</v>
      </c>
      <c r="O614" s="812"/>
      <c r="P614" s="812">
        <f t="shared" si="99"/>
        <v>103</v>
      </c>
      <c r="Q614" s="812"/>
      <c r="R614" s="812"/>
      <c r="S614" s="812"/>
      <c r="T614" s="818"/>
    </row>
    <row r="615" spans="1:20" x14ac:dyDescent="0.35">
      <c r="A615" s="812" t="b">
        <v>0</v>
      </c>
      <c r="B615" s="812">
        <f t="shared" si="96"/>
        <v>-76</v>
      </c>
      <c r="C615" s="833" t="s">
        <v>6423</v>
      </c>
      <c r="D615" s="812" t="s">
        <v>4712</v>
      </c>
      <c r="E615" s="812">
        <f t="shared" si="97"/>
        <v>2</v>
      </c>
      <c r="F615" s="831">
        <v>18</v>
      </c>
      <c r="G615" s="818"/>
      <c r="H615" s="812">
        <f t="shared" ca="1" si="98"/>
        <v>43</v>
      </c>
      <c r="I615" s="815"/>
      <c r="J615" s="827"/>
      <c r="K615" s="827"/>
      <c r="L615" s="818"/>
      <c r="M615" s="830" t="str">
        <f ca="1">IFERROR(IF(COUNTIF($B$509:$B614,"&lt;0")&lt;&gt;1,OFFSET($C613,-COUNTIF($B$509:$B614,"&lt;0")+3,0),""),"")</f>
        <v/>
      </c>
      <c r="N615" s="830">
        <f ca="1">IFERROR(IF(COUNTA($D$509:D614)=1,0,OFFSET($F613,-COUNTA($D$509:D614)+3,0)),"")</f>
        <v>1</v>
      </c>
      <c r="O615" s="812"/>
      <c r="P615" s="812">
        <f t="shared" si="99"/>
        <v>104</v>
      </c>
      <c r="Q615" s="812"/>
      <c r="R615" s="812"/>
      <c r="S615" s="812"/>
      <c r="T615" s="818"/>
    </row>
    <row r="616" spans="1:20" x14ac:dyDescent="0.35">
      <c r="A616" s="812" t="b">
        <v>0</v>
      </c>
      <c r="B616" s="812">
        <f t="shared" si="96"/>
        <v>-75</v>
      </c>
      <c r="C616" s="833" t="s">
        <v>6424</v>
      </c>
      <c r="D616" s="812" t="s">
        <v>4712</v>
      </c>
      <c r="E616" s="812">
        <f t="shared" si="97"/>
        <v>3</v>
      </c>
      <c r="F616" s="831">
        <v>18</v>
      </c>
      <c r="G616" s="818"/>
      <c r="H616" s="812">
        <f t="shared" ca="1" si="98"/>
        <v>43</v>
      </c>
      <c r="I616" s="815"/>
      <c r="J616" s="827"/>
      <c r="K616" s="827"/>
      <c r="L616" s="818"/>
      <c r="M616" s="830" t="str">
        <f ca="1">IFERROR(IF(COUNTIF($B$509:$B615,"&lt;0")&lt;&gt;1,OFFSET($C614,-COUNTIF($B$509:$B615,"&lt;0")+3,0),""),"")</f>
        <v/>
      </c>
      <c r="N616" s="830">
        <f ca="1">IFERROR(IF(COUNTA($D$509:D615)=1,0,OFFSET($F614,-COUNTA($D$509:D615)+3,0)),"")</f>
        <v>1</v>
      </c>
      <c r="O616" s="812"/>
      <c r="P616" s="812">
        <f t="shared" si="99"/>
        <v>105</v>
      </c>
      <c r="Q616" s="812"/>
      <c r="R616" s="812"/>
      <c r="S616" s="812"/>
      <c r="T616" s="818"/>
    </row>
    <row r="617" spans="1:20" x14ac:dyDescent="0.35">
      <c r="A617" s="812" t="b">
        <v>0</v>
      </c>
      <c r="B617" s="812">
        <f t="shared" si="96"/>
        <v>-74</v>
      </c>
      <c r="C617" s="833" t="s">
        <v>6425</v>
      </c>
      <c r="D617" s="812" t="s">
        <v>4712</v>
      </c>
      <c r="E617" s="812">
        <f t="shared" si="97"/>
        <v>4</v>
      </c>
      <c r="F617" s="831">
        <v>18</v>
      </c>
      <c r="G617" s="818"/>
      <c r="H617" s="812">
        <f t="shared" ca="1" si="98"/>
        <v>43</v>
      </c>
      <c r="I617" s="815"/>
      <c r="J617" s="827"/>
      <c r="K617" s="827"/>
      <c r="L617" s="818"/>
      <c r="M617" s="830" t="str">
        <f ca="1">IFERROR(IF(COUNTIF($B$509:$B616,"&lt;0")&lt;&gt;1,OFFSET($C615,-COUNTIF($B$509:$B616,"&lt;0")+3,0),""),"")</f>
        <v/>
      </c>
      <c r="N617" s="830">
        <f ca="1">IFERROR(IF(COUNTA($D$509:D616)=1,0,OFFSET($F615,-COUNTA($D$509:D616)+3,0)),"")</f>
        <v>1</v>
      </c>
      <c r="O617" s="812"/>
      <c r="P617" s="812">
        <f t="shared" si="99"/>
        <v>106</v>
      </c>
      <c r="Q617" s="812"/>
      <c r="R617" s="812"/>
      <c r="S617" s="812"/>
      <c r="T617" s="818"/>
    </row>
    <row r="618" spans="1:20" x14ac:dyDescent="0.35">
      <c r="A618" s="812" t="b">
        <v>0</v>
      </c>
      <c r="B618" s="812">
        <f t="shared" si="96"/>
        <v>-73</v>
      </c>
      <c r="C618" s="833" t="s">
        <v>6426</v>
      </c>
      <c r="D618" s="812" t="s">
        <v>4712</v>
      </c>
      <c r="E618" s="812">
        <f t="shared" si="97"/>
        <v>5</v>
      </c>
      <c r="F618" s="831">
        <v>18</v>
      </c>
      <c r="G618" s="818"/>
      <c r="H618" s="812">
        <f t="shared" ca="1" si="98"/>
        <v>43</v>
      </c>
      <c r="I618" s="815"/>
      <c r="J618" s="827"/>
      <c r="K618" s="827"/>
      <c r="L618" s="818"/>
      <c r="M618" s="830" t="str">
        <f ca="1">IFERROR(IF(COUNTIF($B$509:$B617,"&lt;0")&lt;&gt;1,OFFSET($C616,-COUNTIF($B$509:$B617,"&lt;0")+3,0),""),"")</f>
        <v/>
      </c>
      <c r="N618" s="830">
        <f ca="1">IFERROR(IF(COUNTA($D$509:D617)=1,0,OFFSET($F616,-COUNTA($D$509:D617)+3,0)),"")</f>
        <v>1</v>
      </c>
      <c r="O618" s="812"/>
      <c r="P618" s="812">
        <f t="shared" si="99"/>
        <v>107</v>
      </c>
      <c r="Q618" s="812"/>
      <c r="R618" s="812"/>
      <c r="S618" s="812"/>
      <c r="T618" s="818"/>
    </row>
    <row r="619" spans="1:20" x14ac:dyDescent="0.35">
      <c r="A619" s="812" t="b">
        <v>0</v>
      </c>
      <c r="B619" s="812">
        <f t="shared" si="96"/>
        <v>-72</v>
      </c>
      <c r="C619" s="833" t="s">
        <v>6427</v>
      </c>
      <c r="D619" s="812" t="s">
        <v>4712</v>
      </c>
      <c r="E619" s="812">
        <f t="shared" si="97"/>
        <v>6</v>
      </c>
      <c r="F619" s="831">
        <v>18</v>
      </c>
      <c r="G619" s="818"/>
      <c r="H619" s="812">
        <f t="shared" ca="1" si="98"/>
        <v>43</v>
      </c>
      <c r="I619" s="815"/>
      <c r="J619" s="827"/>
      <c r="K619" s="827"/>
      <c r="L619" s="818"/>
      <c r="M619" s="830" t="str">
        <f ca="1">IFERROR(IF(COUNTIF($B$509:$B618,"&lt;0")&lt;&gt;1,OFFSET($C617,-COUNTIF($B$509:$B618,"&lt;0")+3,0),""),"")</f>
        <v/>
      </c>
      <c r="N619" s="830">
        <f ca="1">IFERROR(IF(COUNTA($D$509:D618)=1,0,OFFSET($F617,-COUNTA($D$509:D618)+3,0)),"")</f>
        <v>1</v>
      </c>
      <c r="O619" s="812"/>
      <c r="P619" s="812">
        <f t="shared" si="99"/>
        <v>108</v>
      </c>
      <c r="Q619" s="812"/>
      <c r="R619" s="812"/>
      <c r="S619" s="812"/>
      <c r="T619" s="818"/>
    </row>
    <row r="620" spans="1:20" x14ac:dyDescent="0.35">
      <c r="A620" s="812" t="b">
        <v>0</v>
      </c>
      <c r="B620" s="812">
        <f t="shared" si="96"/>
        <v>-71</v>
      </c>
      <c r="C620" s="833" t="s">
        <v>6428</v>
      </c>
      <c r="D620" s="812" t="s">
        <v>4753</v>
      </c>
      <c r="E620" s="812">
        <f t="shared" si="97"/>
        <v>1</v>
      </c>
      <c r="F620" s="831">
        <v>19</v>
      </c>
      <c r="G620" s="818"/>
      <c r="H620" s="812">
        <f t="shared" ca="1" si="98"/>
        <v>45</v>
      </c>
      <c r="I620" s="815"/>
      <c r="J620" s="827"/>
      <c r="K620" s="827"/>
      <c r="L620" s="818"/>
      <c r="M620" s="830" t="str">
        <f ca="1">IFERROR(IF(COUNTIF($B$509:$B619,"&lt;0")&lt;&gt;1,OFFSET($C618,-COUNTIF($B$509:$B619,"&lt;0")+3,0),""),"")</f>
        <v/>
      </c>
      <c r="N620" s="830">
        <f ca="1">IFERROR(IF(COUNTA($D$509:D619)=1,0,OFFSET($F618,-COUNTA($D$509:D619)+3,0)),"")</f>
        <v>1</v>
      </c>
      <c r="O620" s="812"/>
      <c r="P620" s="812">
        <f t="shared" si="99"/>
        <v>109</v>
      </c>
      <c r="Q620" s="812"/>
      <c r="R620" s="812"/>
      <c r="S620" s="812"/>
      <c r="T620" s="818"/>
    </row>
    <row r="621" spans="1:20" x14ac:dyDescent="0.35">
      <c r="A621" s="812" t="b">
        <v>0</v>
      </c>
      <c r="B621" s="812">
        <f t="shared" si="96"/>
        <v>-70</v>
      </c>
      <c r="C621" s="833" t="s">
        <v>6429</v>
      </c>
      <c r="D621" s="812" t="s">
        <v>4753</v>
      </c>
      <c r="E621" s="812">
        <f t="shared" si="97"/>
        <v>2</v>
      </c>
      <c r="F621" s="831">
        <v>19</v>
      </c>
      <c r="G621" s="818"/>
      <c r="H621" s="812">
        <f t="shared" ca="1" si="98"/>
        <v>45</v>
      </c>
      <c r="I621" s="815"/>
      <c r="J621" s="827"/>
      <c r="K621" s="827"/>
      <c r="L621" s="818"/>
      <c r="M621" s="830" t="str">
        <f ca="1">IFERROR(IF(COUNTIF($B$509:$B620,"&lt;0")&lt;&gt;1,OFFSET($C619,-COUNTIF($B$509:$B620,"&lt;0")+3,0),""),"")</f>
        <v/>
      </c>
      <c r="N621" s="830">
        <f ca="1">IFERROR(IF(COUNTA($D$509:D620)=1,0,OFFSET($F619,-COUNTA($D$509:D620)+3,0)),"")</f>
        <v>1</v>
      </c>
      <c r="O621" s="812"/>
      <c r="P621" s="812">
        <f t="shared" si="99"/>
        <v>110</v>
      </c>
      <c r="Q621" s="812"/>
      <c r="R621" s="812"/>
      <c r="S621" s="812"/>
      <c r="T621" s="818"/>
    </row>
    <row r="622" spans="1:20" x14ac:dyDescent="0.35">
      <c r="A622" s="812" t="b">
        <v>0</v>
      </c>
      <c r="B622" s="812">
        <f t="shared" si="96"/>
        <v>-69</v>
      </c>
      <c r="C622" s="833" t="s">
        <v>6430</v>
      </c>
      <c r="D622" s="812" t="s">
        <v>4753</v>
      </c>
      <c r="E622" s="812">
        <f t="shared" si="97"/>
        <v>3</v>
      </c>
      <c r="F622" s="831">
        <v>19</v>
      </c>
      <c r="G622" s="818"/>
      <c r="H622" s="812">
        <f t="shared" ca="1" si="98"/>
        <v>45</v>
      </c>
      <c r="I622" s="815"/>
      <c r="J622" s="827"/>
      <c r="K622" s="827"/>
      <c r="L622" s="818"/>
      <c r="M622" s="830" t="str">
        <f ca="1">IFERROR(IF(COUNTIF($B$509:$B621,"&lt;0")&lt;&gt;1,OFFSET($C620,-COUNTIF($B$509:$B621,"&lt;0")+3,0),""),"")</f>
        <v/>
      </c>
      <c r="N622" s="830">
        <f ca="1">IFERROR(IF(COUNTA($D$509:D621)=1,0,OFFSET($F620,-COUNTA($D$509:D621)+3,0)),"")</f>
        <v>1</v>
      </c>
      <c r="O622" s="812"/>
      <c r="P622" s="812">
        <f t="shared" si="99"/>
        <v>111</v>
      </c>
      <c r="Q622" s="812"/>
      <c r="R622" s="812"/>
      <c r="S622" s="812"/>
      <c r="T622" s="818"/>
    </row>
    <row r="623" spans="1:20" x14ac:dyDescent="0.35">
      <c r="A623" s="812" t="b">
        <v>0</v>
      </c>
      <c r="B623" s="812">
        <f t="shared" si="96"/>
        <v>-68</v>
      </c>
      <c r="C623" s="833" t="s">
        <v>6431</v>
      </c>
      <c r="D623" s="812" t="s">
        <v>4753</v>
      </c>
      <c r="E623" s="812">
        <f t="shared" si="97"/>
        <v>4</v>
      </c>
      <c r="F623" s="831">
        <v>19</v>
      </c>
      <c r="G623" s="818"/>
      <c r="H623" s="812">
        <f t="shared" ca="1" si="98"/>
        <v>45</v>
      </c>
      <c r="I623" s="815"/>
      <c r="J623" s="827"/>
      <c r="K623" s="827"/>
      <c r="L623" s="818"/>
      <c r="M623" s="830" t="str">
        <f ca="1">IFERROR(IF(COUNTIF($B$509:$B622,"&lt;0")&lt;&gt;1,OFFSET($C621,-COUNTIF($B$509:$B622,"&lt;0")+3,0),""),"")</f>
        <v/>
      </c>
      <c r="N623" s="830">
        <f ca="1">IFERROR(IF(COUNTA($D$509:D622)=1,0,OFFSET($F621,-COUNTA($D$509:D622)+3,0)),"")</f>
        <v>1</v>
      </c>
      <c r="O623" s="812"/>
      <c r="P623" s="812">
        <f t="shared" si="99"/>
        <v>112</v>
      </c>
      <c r="Q623" s="812"/>
      <c r="R623" s="812"/>
      <c r="S623" s="812"/>
      <c r="T623" s="818"/>
    </row>
    <row r="624" spans="1:20" x14ac:dyDescent="0.35">
      <c r="A624" s="812" t="b">
        <v>0</v>
      </c>
      <c r="B624" s="812">
        <f t="shared" si="96"/>
        <v>-67</v>
      </c>
      <c r="C624" s="833" t="s">
        <v>6432</v>
      </c>
      <c r="D624" s="812" t="s">
        <v>4753</v>
      </c>
      <c r="E624" s="812">
        <f t="shared" si="97"/>
        <v>5</v>
      </c>
      <c r="F624" s="831">
        <v>19</v>
      </c>
      <c r="G624" s="818"/>
      <c r="H624" s="812">
        <f t="shared" ca="1" si="98"/>
        <v>45</v>
      </c>
      <c r="I624" s="815"/>
      <c r="J624" s="827"/>
      <c r="K624" s="827"/>
      <c r="L624" s="818"/>
      <c r="M624" s="830" t="str">
        <f ca="1">IFERROR(IF(COUNTIF($B$509:$B623,"&lt;0")&lt;&gt;1,OFFSET($C622,-COUNTIF($B$509:$B623,"&lt;0")+3,0),""),"")</f>
        <v/>
      </c>
      <c r="N624" s="830">
        <f ca="1">IFERROR(IF(COUNTA($D$509:D623)=1,0,OFFSET($F622,-COUNTA($D$509:D623)+3,0)),"")</f>
        <v>1</v>
      </c>
      <c r="O624" s="812"/>
      <c r="P624" s="812">
        <f t="shared" si="99"/>
        <v>113</v>
      </c>
      <c r="Q624" s="812"/>
      <c r="R624" s="812"/>
      <c r="S624" s="812"/>
      <c r="T624" s="818"/>
    </row>
    <row r="625" spans="1:20" x14ac:dyDescent="0.35">
      <c r="A625" s="812" t="b">
        <v>0</v>
      </c>
      <c r="B625" s="812">
        <f t="shared" si="96"/>
        <v>-66</v>
      </c>
      <c r="C625" s="833" t="s">
        <v>6433</v>
      </c>
      <c r="D625" s="812" t="s">
        <v>4753</v>
      </c>
      <c r="E625" s="812">
        <f t="shared" si="97"/>
        <v>6</v>
      </c>
      <c r="F625" s="831">
        <v>19</v>
      </c>
      <c r="G625" s="818"/>
      <c r="H625" s="812">
        <f t="shared" ca="1" si="98"/>
        <v>45</v>
      </c>
      <c r="I625" s="815"/>
      <c r="J625" s="827"/>
      <c r="K625" s="827"/>
      <c r="L625" s="818"/>
      <c r="M625" s="830" t="str">
        <f ca="1">IFERROR(IF(COUNTIF($B$509:$B624,"&lt;0")&lt;&gt;1,OFFSET($C623,-COUNTIF($B$509:$B624,"&lt;0")+3,0),""),"")</f>
        <v/>
      </c>
      <c r="N625" s="830">
        <f ca="1">IFERROR(IF(COUNTA($D$509:D624)=1,0,OFFSET($F623,-COUNTA($D$509:D624)+3,0)),"")</f>
        <v>1</v>
      </c>
      <c r="O625" s="812"/>
      <c r="P625" s="812">
        <f t="shared" si="99"/>
        <v>114</v>
      </c>
      <c r="Q625" s="812"/>
      <c r="R625" s="812"/>
      <c r="S625" s="812"/>
      <c r="T625" s="818"/>
    </row>
    <row r="626" spans="1:20" x14ac:dyDescent="0.35">
      <c r="A626" s="812" t="b">
        <v>0</v>
      </c>
      <c r="B626" s="812">
        <f t="shared" si="96"/>
        <v>-65</v>
      </c>
      <c r="C626" s="833" t="s">
        <v>6434</v>
      </c>
      <c r="D626" s="812" t="s">
        <v>4794</v>
      </c>
      <c r="E626" s="812">
        <f t="shared" si="97"/>
        <v>1</v>
      </c>
      <c r="F626" s="831">
        <v>20</v>
      </c>
      <c r="G626" s="818"/>
      <c r="H626" s="812">
        <f t="shared" ca="1" si="98"/>
        <v>47</v>
      </c>
      <c r="I626" s="815"/>
      <c r="J626" s="827"/>
      <c r="K626" s="827"/>
      <c r="L626" s="818"/>
      <c r="M626" s="830" t="str">
        <f ca="1">IFERROR(IF(COUNTIF($B$509:$B625,"&lt;0")&lt;&gt;1,OFFSET($C624,-COUNTIF($B$509:$B625,"&lt;0")+3,0),""),"")</f>
        <v/>
      </c>
      <c r="N626" s="830">
        <f ca="1">IFERROR(IF(COUNTA($D$509:D625)=1,0,OFFSET($F624,-COUNTA($D$509:D625)+3,0)),"")</f>
        <v>1</v>
      </c>
      <c r="O626" s="812"/>
      <c r="P626" s="812">
        <f t="shared" si="99"/>
        <v>115</v>
      </c>
      <c r="Q626" s="812"/>
      <c r="R626" s="812"/>
      <c r="S626" s="812"/>
      <c r="T626" s="818"/>
    </row>
    <row r="627" spans="1:20" x14ac:dyDescent="0.35">
      <c r="A627" s="812" t="b">
        <v>0</v>
      </c>
      <c r="B627" s="812">
        <f t="shared" si="96"/>
        <v>-64</v>
      </c>
      <c r="C627" s="833" t="s">
        <v>6435</v>
      </c>
      <c r="D627" s="812" t="s">
        <v>4794</v>
      </c>
      <c r="E627" s="812">
        <f t="shared" si="97"/>
        <v>2</v>
      </c>
      <c r="F627" s="831">
        <v>20</v>
      </c>
      <c r="G627" s="818"/>
      <c r="H627" s="812">
        <f t="shared" ca="1" si="98"/>
        <v>47</v>
      </c>
      <c r="I627" s="815"/>
      <c r="J627" s="827"/>
      <c r="K627" s="827"/>
      <c r="L627" s="818"/>
      <c r="M627" s="830" t="str">
        <f ca="1">IFERROR(IF(COUNTIF($B$509:$B626,"&lt;0")&lt;&gt;1,OFFSET($C625,-COUNTIF($B$509:$B626,"&lt;0")+3,0),""),"")</f>
        <v/>
      </c>
      <c r="N627" s="830">
        <f ca="1">IFERROR(IF(COUNTA($D$509:D626)=1,0,OFFSET($F625,-COUNTA($D$509:D626)+3,0)),"")</f>
        <v>1</v>
      </c>
      <c r="O627" s="812"/>
      <c r="P627" s="812">
        <f t="shared" si="99"/>
        <v>116</v>
      </c>
      <c r="Q627" s="812"/>
      <c r="R627" s="812"/>
      <c r="S627" s="812"/>
      <c r="T627" s="818"/>
    </row>
    <row r="628" spans="1:20" x14ac:dyDescent="0.35">
      <c r="A628" s="812" t="b">
        <v>0</v>
      </c>
      <c r="B628" s="812">
        <f t="shared" si="96"/>
        <v>-63</v>
      </c>
      <c r="C628" s="833" t="s">
        <v>6436</v>
      </c>
      <c r="D628" s="812" t="s">
        <v>4794</v>
      </c>
      <c r="E628" s="812">
        <f t="shared" si="97"/>
        <v>3</v>
      </c>
      <c r="F628" s="831">
        <v>20</v>
      </c>
      <c r="G628" s="818"/>
      <c r="H628" s="812">
        <f t="shared" ca="1" si="98"/>
        <v>47</v>
      </c>
      <c r="I628" s="815"/>
      <c r="J628" s="827"/>
      <c r="K628" s="827"/>
      <c r="L628" s="818"/>
      <c r="M628" s="830" t="str">
        <f ca="1">IFERROR(IF(COUNTIF($B$509:$B627,"&lt;0")&lt;&gt;1,OFFSET($C626,-COUNTIF($B$509:$B627,"&lt;0")+3,0),""),"")</f>
        <v/>
      </c>
      <c r="N628" s="830">
        <f ca="1">IFERROR(IF(COUNTA($D$509:D627)=1,0,OFFSET($F626,-COUNTA($D$509:D627)+3,0)),"")</f>
        <v>1</v>
      </c>
      <c r="O628" s="812"/>
      <c r="P628" s="812">
        <f t="shared" si="99"/>
        <v>117</v>
      </c>
      <c r="Q628" s="812"/>
      <c r="R628" s="812"/>
      <c r="S628" s="812"/>
      <c r="T628" s="818"/>
    </row>
    <row r="629" spans="1:20" x14ac:dyDescent="0.35">
      <c r="A629" s="812" t="b">
        <v>0</v>
      </c>
      <c r="B629" s="812">
        <f t="shared" si="96"/>
        <v>-62</v>
      </c>
      <c r="C629" s="833" t="s">
        <v>6437</v>
      </c>
      <c r="D629" s="812" t="s">
        <v>4794</v>
      </c>
      <c r="E629" s="812">
        <f t="shared" si="97"/>
        <v>4</v>
      </c>
      <c r="F629" s="831">
        <v>20</v>
      </c>
      <c r="G629" s="818"/>
      <c r="H629" s="812">
        <f t="shared" ca="1" si="98"/>
        <v>47</v>
      </c>
      <c r="I629" s="815"/>
      <c r="J629" s="827"/>
      <c r="K629" s="827"/>
      <c r="L629" s="818"/>
      <c r="M629" s="830" t="str">
        <f ca="1">IFERROR(IF(COUNTIF($B$509:$B628,"&lt;0")&lt;&gt;1,OFFSET($C627,-COUNTIF($B$509:$B628,"&lt;0")+3,0),""),"")</f>
        <v/>
      </c>
      <c r="N629" s="830">
        <f ca="1">IFERROR(IF(COUNTA($D$509:D628)=1,0,OFFSET($F627,-COUNTA($D$509:D628)+3,0)),"")</f>
        <v>1</v>
      </c>
      <c r="O629" s="812"/>
      <c r="P629" s="812">
        <f t="shared" si="99"/>
        <v>118</v>
      </c>
      <c r="Q629" s="812"/>
      <c r="R629" s="812"/>
      <c r="S629" s="812"/>
      <c r="T629" s="818"/>
    </row>
    <row r="630" spans="1:20" x14ac:dyDescent="0.35">
      <c r="A630" s="812" t="b">
        <v>0</v>
      </c>
      <c r="B630" s="812">
        <f t="shared" si="96"/>
        <v>-61</v>
      </c>
      <c r="C630" s="833" t="s">
        <v>6438</v>
      </c>
      <c r="D630" s="812" t="s">
        <v>4794</v>
      </c>
      <c r="E630" s="812">
        <f t="shared" si="97"/>
        <v>5</v>
      </c>
      <c r="F630" s="831">
        <v>20</v>
      </c>
      <c r="G630" s="818"/>
      <c r="H630" s="812">
        <f t="shared" ca="1" si="98"/>
        <v>47</v>
      </c>
      <c r="I630" s="815"/>
      <c r="J630" s="827"/>
      <c r="K630" s="827"/>
      <c r="L630" s="818"/>
      <c r="M630" s="830" t="str">
        <f ca="1">IFERROR(IF(COUNTIF($B$509:$B629,"&lt;0")&lt;&gt;1,OFFSET($C628,-COUNTIF($B$509:$B629,"&lt;0")+3,0),""),"")</f>
        <v/>
      </c>
      <c r="N630" s="830">
        <f ca="1">IFERROR(IF(COUNTA($D$509:D629)=1,0,OFFSET($F628,-COUNTA($D$509:D629)+3,0)),"")</f>
        <v>1</v>
      </c>
      <c r="O630" s="812"/>
      <c r="P630" s="812">
        <f t="shared" si="99"/>
        <v>119</v>
      </c>
      <c r="Q630" s="812"/>
      <c r="R630" s="812"/>
      <c r="S630" s="812"/>
      <c r="T630" s="818"/>
    </row>
    <row r="631" spans="1:20" x14ac:dyDescent="0.35">
      <c r="A631" s="812" t="b">
        <v>0</v>
      </c>
      <c r="B631" s="812">
        <f t="shared" si="96"/>
        <v>-60</v>
      </c>
      <c r="C631" s="833" t="s">
        <v>6439</v>
      </c>
      <c r="D631" s="812" t="s">
        <v>4794</v>
      </c>
      <c r="E631" s="812">
        <f t="shared" si="97"/>
        <v>6</v>
      </c>
      <c r="F631" s="831">
        <v>20</v>
      </c>
      <c r="G631" s="818"/>
      <c r="H631" s="812">
        <f t="shared" ca="1" si="98"/>
        <v>47</v>
      </c>
      <c r="I631" s="815"/>
      <c r="J631" s="827"/>
      <c r="K631" s="827"/>
      <c r="L631" s="818"/>
      <c r="M631" s="830" t="str">
        <f ca="1">IFERROR(IF(COUNTIF($B$509:$B630,"&lt;0")&lt;&gt;1,OFFSET($C629,-COUNTIF($B$509:$B630,"&lt;0")+3,0),""),"")</f>
        <v/>
      </c>
      <c r="N631" s="830">
        <f ca="1">IFERROR(IF(COUNTA($D$509:D630)=1,0,OFFSET($F629,-COUNTA($D$509:D630)+3,0)),"")</f>
        <v>1</v>
      </c>
      <c r="O631" s="812"/>
      <c r="P631" s="812">
        <f t="shared" si="99"/>
        <v>120</v>
      </c>
      <c r="Q631" s="812"/>
      <c r="R631" s="812"/>
      <c r="S631" s="812"/>
      <c r="T631" s="818"/>
    </row>
    <row r="632" spans="1:20" x14ac:dyDescent="0.35">
      <c r="A632" s="812" t="b">
        <v>0</v>
      </c>
      <c r="B632" s="812">
        <f t="shared" si="96"/>
        <v>-59</v>
      </c>
      <c r="C632" s="833" t="s">
        <v>6440</v>
      </c>
      <c r="D632" s="812" t="s">
        <v>4835</v>
      </c>
      <c r="E632" s="812">
        <f t="shared" si="97"/>
        <v>1</v>
      </c>
      <c r="F632" s="831">
        <v>21</v>
      </c>
      <c r="G632" s="818"/>
      <c r="H632" s="812">
        <f t="shared" ca="1" si="98"/>
        <v>49</v>
      </c>
      <c r="I632" s="815"/>
      <c r="J632" s="827"/>
      <c r="K632" s="827"/>
      <c r="L632" s="818"/>
      <c r="M632" s="830" t="str">
        <f ca="1">IFERROR(IF(COUNTIF($B$509:$B631,"&lt;0")&lt;&gt;1,OFFSET($C630,-COUNTIF($B$509:$B631,"&lt;0")+3,0),""),"")</f>
        <v/>
      </c>
      <c r="N632" s="830">
        <f ca="1">IFERROR(IF(COUNTA($D$509:D631)=1,0,OFFSET($F630,-COUNTA($D$509:D631)+3,0)),"")</f>
        <v>1</v>
      </c>
      <c r="O632" s="812"/>
      <c r="P632" s="812">
        <f t="shared" si="99"/>
        <v>121</v>
      </c>
      <c r="Q632" s="812"/>
      <c r="R632" s="812"/>
      <c r="S632" s="812"/>
      <c r="T632" s="818"/>
    </row>
    <row r="633" spans="1:20" x14ac:dyDescent="0.35">
      <c r="A633" s="812" t="b">
        <v>0</v>
      </c>
      <c r="B633" s="812">
        <f t="shared" si="96"/>
        <v>-58</v>
      </c>
      <c r="C633" s="833" t="s">
        <v>6441</v>
      </c>
      <c r="D633" s="812" t="s">
        <v>4835</v>
      </c>
      <c r="E633" s="812">
        <f t="shared" si="97"/>
        <v>2</v>
      </c>
      <c r="F633" s="831">
        <v>21</v>
      </c>
      <c r="G633" s="818"/>
      <c r="H633" s="812">
        <f t="shared" ca="1" si="98"/>
        <v>49</v>
      </c>
      <c r="I633" s="815"/>
      <c r="J633" s="827"/>
      <c r="K633" s="827"/>
      <c r="L633" s="818"/>
      <c r="M633" s="830" t="str">
        <f ca="1">IFERROR(IF(COUNTIF($B$509:$B632,"&lt;0")&lt;&gt;1,OFFSET($C631,-COUNTIF($B$509:$B632,"&lt;0")+3,0),""),"")</f>
        <v/>
      </c>
      <c r="N633" s="830">
        <f ca="1">IFERROR(IF(COUNTA($D$509:D632)=1,0,OFFSET($F631,-COUNTA($D$509:D632)+3,0)),"")</f>
        <v>1</v>
      </c>
      <c r="O633" s="812"/>
      <c r="P633" s="812">
        <f t="shared" si="99"/>
        <v>122</v>
      </c>
      <c r="Q633" s="812"/>
      <c r="R633" s="812"/>
      <c r="S633" s="812"/>
      <c r="T633" s="818"/>
    </row>
    <row r="634" spans="1:20" x14ac:dyDescent="0.35">
      <c r="A634" s="812" t="b">
        <v>0</v>
      </c>
      <c r="B634" s="812">
        <f t="shared" si="96"/>
        <v>-57</v>
      </c>
      <c r="C634" s="833" t="s">
        <v>6442</v>
      </c>
      <c r="D634" s="812" t="s">
        <v>4835</v>
      </c>
      <c r="E634" s="812">
        <f t="shared" si="97"/>
        <v>3</v>
      </c>
      <c r="F634" s="831">
        <v>21</v>
      </c>
      <c r="G634" s="818"/>
      <c r="H634" s="812">
        <f t="shared" ca="1" si="98"/>
        <v>49</v>
      </c>
      <c r="I634" s="815"/>
      <c r="J634" s="827"/>
      <c r="K634" s="827"/>
      <c r="L634" s="818"/>
      <c r="M634" s="830" t="str">
        <f ca="1">IFERROR(IF(COUNTIF($B$509:$B633,"&lt;0")&lt;&gt;1,OFFSET($C632,-COUNTIF($B$509:$B633,"&lt;0")+3,0),""),"")</f>
        <v/>
      </c>
      <c r="N634" s="830">
        <f ca="1">IFERROR(IF(COUNTA($D$509:D633)=1,0,OFFSET($F632,-COUNTA($D$509:D633)+3,0)),"")</f>
        <v>1</v>
      </c>
      <c r="O634" s="812"/>
      <c r="P634" s="812">
        <f t="shared" si="99"/>
        <v>123</v>
      </c>
      <c r="Q634" s="812"/>
      <c r="R634" s="812"/>
      <c r="S634" s="812"/>
      <c r="T634" s="818"/>
    </row>
    <row r="635" spans="1:20" x14ac:dyDescent="0.35">
      <c r="A635" s="812" t="b">
        <v>0</v>
      </c>
      <c r="B635" s="812">
        <f t="shared" si="96"/>
        <v>-56</v>
      </c>
      <c r="C635" s="833" t="s">
        <v>6443</v>
      </c>
      <c r="D635" s="812" t="s">
        <v>4835</v>
      </c>
      <c r="E635" s="812">
        <f t="shared" si="97"/>
        <v>4</v>
      </c>
      <c r="F635" s="831">
        <v>21</v>
      </c>
      <c r="G635" s="818"/>
      <c r="H635" s="812">
        <f t="shared" ca="1" si="98"/>
        <v>49</v>
      </c>
      <c r="I635" s="815"/>
      <c r="J635" s="827"/>
      <c r="K635" s="827"/>
      <c r="L635" s="818"/>
      <c r="M635" s="830" t="str">
        <f ca="1">IFERROR(IF(COUNTIF($B$509:$B634,"&lt;0")&lt;&gt;1,OFFSET($C633,-COUNTIF($B$509:$B634,"&lt;0")+3,0),""),"")</f>
        <v/>
      </c>
      <c r="N635" s="830">
        <f ca="1">IFERROR(IF(COUNTA($D$509:D634)=1,0,OFFSET($F633,-COUNTA($D$509:D634)+3,0)),"")</f>
        <v>1</v>
      </c>
      <c r="O635" s="812"/>
      <c r="P635" s="812">
        <f t="shared" si="99"/>
        <v>124</v>
      </c>
      <c r="Q635" s="812"/>
      <c r="R635" s="812"/>
      <c r="S635" s="812"/>
      <c r="T635" s="818"/>
    </row>
    <row r="636" spans="1:20" x14ac:dyDescent="0.35">
      <c r="A636" s="812" t="b">
        <v>0</v>
      </c>
      <c r="B636" s="812">
        <f t="shared" si="96"/>
        <v>-55</v>
      </c>
      <c r="C636" s="833" t="s">
        <v>6444</v>
      </c>
      <c r="D636" s="812" t="s">
        <v>4835</v>
      </c>
      <c r="E636" s="812">
        <f t="shared" si="97"/>
        <v>5</v>
      </c>
      <c r="F636" s="831">
        <v>21</v>
      </c>
      <c r="G636" s="818"/>
      <c r="H636" s="812">
        <f t="shared" ca="1" si="98"/>
        <v>49</v>
      </c>
      <c r="I636" s="815"/>
      <c r="J636" s="827"/>
      <c r="K636" s="827"/>
      <c r="L636" s="818"/>
      <c r="M636" s="830" t="str">
        <f ca="1">IFERROR(IF(COUNTIF($B$509:$B635,"&lt;0")&lt;&gt;1,OFFSET($C634,-COUNTIF($B$509:$B635,"&lt;0")+3,0),""),"")</f>
        <v/>
      </c>
      <c r="N636" s="830">
        <f ca="1">IFERROR(IF(COUNTA($D$509:D635)=1,0,OFFSET($F634,-COUNTA($D$509:D635)+3,0)),"")</f>
        <v>1</v>
      </c>
      <c r="O636" s="812"/>
      <c r="P636" s="812">
        <f t="shared" si="99"/>
        <v>125</v>
      </c>
      <c r="Q636" s="812"/>
      <c r="R636" s="812"/>
      <c r="S636" s="812"/>
      <c r="T636" s="818"/>
    </row>
    <row r="637" spans="1:20" x14ac:dyDescent="0.35">
      <c r="A637" s="812" t="b">
        <v>0</v>
      </c>
      <c r="B637" s="812">
        <f t="shared" si="96"/>
        <v>-54</v>
      </c>
      <c r="C637" s="833" t="s">
        <v>6445</v>
      </c>
      <c r="D637" s="812" t="s">
        <v>4835</v>
      </c>
      <c r="E637" s="812">
        <f t="shared" si="97"/>
        <v>6</v>
      </c>
      <c r="F637" s="831">
        <v>21</v>
      </c>
      <c r="G637" s="818"/>
      <c r="H637" s="812">
        <f t="shared" ca="1" si="98"/>
        <v>49</v>
      </c>
      <c r="I637" s="815"/>
      <c r="J637" s="827"/>
      <c r="K637" s="827"/>
      <c r="L637" s="818"/>
      <c r="M637" s="830" t="str">
        <f ca="1">IFERROR(IF(COUNTIF($B$509:$B636,"&lt;0")&lt;&gt;1,OFFSET($C635,-COUNTIF($B$509:$B636,"&lt;0")+3,0),""),"")</f>
        <v/>
      </c>
      <c r="N637" s="830">
        <f ca="1">IFERROR(IF(COUNTA($D$509:D636)=1,0,OFFSET($F635,-COUNTA($D$509:D636)+3,0)),"")</f>
        <v>1</v>
      </c>
      <c r="O637" s="812"/>
      <c r="P637" s="812">
        <f t="shared" si="99"/>
        <v>126</v>
      </c>
      <c r="Q637" s="812"/>
      <c r="R637" s="812"/>
      <c r="S637" s="812"/>
      <c r="T637" s="818"/>
    </row>
    <row r="638" spans="1:20" x14ac:dyDescent="0.35">
      <c r="A638" s="812" t="b">
        <v>0</v>
      </c>
      <c r="B638" s="812">
        <f t="shared" si="96"/>
        <v>-53</v>
      </c>
      <c r="C638" s="833" t="s">
        <v>6446</v>
      </c>
      <c r="D638" s="812" t="s">
        <v>4876</v>
      </c>
      <c r="E638" s="812">
        <f t="shared" si="97"/>
        <v>1</v>
      </c>
      <c r="F638" s="831">
        <v>22</v>
      </c>
      <c r="G638" s="818"/>
      <c r="H638" s="812">
        <f t="shared" ca="1" si="98"/>
        <v>51</v>
      </c>
      <c r="I638" s="815"/>
      <c r="J638" s="827"/>
      <c r="K638" s="827"/>
      <c r="L638" s="818"/>
      <c r="M638" s="830" t="str">
        <f ca="1">IFERROR(IF(COUNTIF($B$509:$B637,"&lt;0")&lt;&gt;1,OFFSET($C636,-COUNTIF($B$509:$B637,"&lt;0")+3,0),""),"")</f>
        <v/>
      </c>
      <c r="N638" s="830">
        <f ca="1">IFERROR(IF(COUNTA($D$509:D637)=1,0,OFFSET($F636,-COUNTA($D$509:D637)+3,0)),"")</f>
        <v>1</v>
      </c>
      <c r="O638" s="812"/>
      <c r="P638" s="812">
        <f t="shared" si="99"/>
        <v>127</v>
      </c>
      <c r="Q638" s="812"/>
      <c r="R638" s="812"/>
      <c r="S638" s="812"/>
      <c r="T638" s="818"/>
    </row>
    <row r="639" spans="1:20" x14ac:dyDescent="0.35">
      <c r="A639" s="812" t="b">
        <v>0</v>
      </c>
      <c r="B639" s="812">
        <f t="shared" si="96"/>
        <v>-52</v>
      </c>
      <c r="C639" s="833" t="s">
        <v>6447</v>
      </c>
      <c r="D639" s="812" t="s">
        <v>4876</v>
      </c>
      <c r="E639" s="812">
        <f t="shared" si="97"/>
        <v>2</v>
      </c>
      <c r="F639" s="831">
        <v>22</v>
      </c>
      <c r="G639" s="818"/>
      <c r="H639" s="812">
        <f t="shared" ca="1" si="98"/>
        <v>51</v>
      </c>
      <c r="I639" s="815"/>
      <c r="J639" s="827"/>
      <c r="K639" s="827"/>
      <c r="L639" s="818"/>
      <c r="M639" s="830" t="str">
        <f ca="1">IFERROR(IF(COUNTIF($B$509:$B638,"&lt;0")&lt;&gt;1,OFFSET($C637,-COUNTIF($B$509:$B638,"&lt;0")+3,0),""),"")</f>
        <v/>
      </c>
      <c r="N639" s="830">
        <f ca="1">IFERROR(IF(COUNTA($D$509:D638)=1,0,OFFSET($F637,-COUNTA($D$509:D638)+3,0)),"")</f>
        <v>1</v>
      </c>
      <c r="O639" s="812"/>
      <c r="P639" s="812">
        <f t="shared" si="99"/>
        <v>128</v>
      </c>
      <c r="Q639" s="812"/>
      <c r="R639" s="812"/>
      <c r="S639" s="812"/>
      <c r="T639" s="818"/>
    </row>
    <row r="640" spans="1:20" x14ac:dyDescent="0.35">
      <c r="A640" s="812" t="b">
        <v>0</v>
      </c>
      <c r="B640" s="812">
        <f t="shared" ref="B640:B703" si="100">B639+1</f>
        <v>-51</v>
      </c>
      <c r="C640" s="833" t="s">
        <v>6448</v>
      </c>
      <c r="D640" s="812" t="s">
        <v>4876</v>
      </c>
      <c r="E640" s="812">
        <f t="shared" ref="E640:E703" si="101">COUNTIF(F573:F640,F640)</f>
        <v>3</v>
      </c>
      <c r="F640" s="831">
        <v>22</v>
      </c>
      <c r="G640" s="818"/>
      <c r="H640" s="812">
        <f t="shared" ref="H640:H703" ca="1" si="102">IF(F640=1,9,IF(E639=MAX(E638:E640),H638+2,H639))</f>
        <v>51</v>
      </c>
      <c r="I640" s="815"/>
      <c r="J640" s="827"/>
      <c r="K640" s="827"/>
      <c r="L640" s="818"/>
      <c r="M640" s="830" t="str">
        <f ca="1">IFERROR(IF(COUNTIF($B$509:$B639,"&lt;0")&lt;&gt;1,OFFSET($C638,-COUNTIF($B$509:$B639,"&lt;0")+3,0),""),"")</f>
        <v/>
      </c>
      <c r="N640" s="830">
        <f ca="1">IFERROR(IF(COUNTA($D$509:D639)=1,0,OFFSET($F638,-COUNTA($D$509:D639)+3,0)),"")</f>
        <v>1</v>
      </c>
      <c r="O640" s="812"/>
      <c r="P640" s="812">
        <f t="shared" ref="P640:P703" si="103">IF(NOT(_xlfn.ISFORMULA(I640)),P639+1,0)</f>
        <v>129</v>
      </c>
      <c r="Q640" s="812"/>
      <c r="R640" s="812"/>
      <c r="S640" s="812"/>
      <c r="T640" s="818"/>
    </row>
    <row r="641" spans="1:20" x14ac:dyDescent="0.35">
      <c r="A641" s="812" t="b">
        <v>0</v>
      </c>
      <c r="B641" s="812">
        <f t="shared" si="100"/>
        <v>-50</v>
      </c>
      <c r="C641" s="833" t="s">
        <v>6449</v>
      </c>
      <c r="D641" s="812" t="s">
        <v>4876</v>
      </c>
      <c r="E641" s="812">
        <f t="shared" si="101"/>
        <v>4</v>
      </c>
      <c r="F641" s="831">
        <v>22</v>
      </c>
      <c r="G641" s="818"/>
      <c r="H641" s="812">
        <f t="shared" ca="1" si="102"/>
        <v>51</v>
      </c>
      <c r="I641" s="815"/>
      <c r="J641" s="827"/>
      <c r="K641" s="827"/>
      <c r="L641" s="818"/>
      <c r="M641" s="830" t="str">
        <f ca="1">IFERROR(IF(COUNTIF($B$509:$B640,"&lt;0")&lt;&gt;1,OFFSET($C639,-COUNTIF($B$509:$B640,"&lt;0")+3,0),""),"")</f>
        <v/>
      </c>
      <c r="N641" s="830">
        <f ca="1">IFERROR(IF(COUNTA($D$509:D640)=1,0,OFFSET($F639,-COUNTA($D$509:D640)+3,0)),"")</f>
        <v>1</v>
      </c>
      <c r="O641" s="812"/>
      <c r="P641" s="812">
        <f t="shared" si="103"/>
        <v>130</v>
      </c>
      <c r="Q641" s="812"/>
      <c r="R641" s="812"/>
      <c r="S641" s="812"/>
      <c r="T641" s="818"/>
    </row>
    <row r="642" spans="1:20" x14ac:dyDescent="0.35">
      <c r="A642" s="812" t="b">
        <v>0</v>
      </c>
      <c r="B642" s="812">
        <f t="shared" si="100"/>
        <v>-49</v>
      </c>
      <c r="C642" s="833" t="s">
        <v>6450</v>
      </c>
      <c r="D642" s="812" t="s">
        <v>4876</v>
      </c>
      <c r="E642" s="812">
        <f t="shared" si="101"/>
        <v>5</v>
      </c>
      <c r="F642" s="831">
        <v>22</v>
      </c>
      <c r="G642" s="818"/>
      <c r="H642" s="812">
        <f t="shared" ca="1" si="102"/>
        <v>51</v>
      </c>
      <c r="I642" s="815"/>
      <c r="J642" s="827"/>
      <c r="K642" s="827"/>
      <c r="L642" s="818"/>
      <c r="M642" s="830" t="str">
        <f ca="1">IFERROR(IF(COUNTIF($B$509:$B641,"&lt;0")&lt;&gt;1,OFFSET($C640,-COUNTIF($B$509:$B641,"&lt;0")+3,0),""),"")</f>
        <v/>
      </c>
      <c r="N642" s="830">
        <f ca="1">IFERROR(IF(COUNTA($D$509:D641)=1,0,OFFSET($F640,-COUNTA($D$509:D641)+3,0)),"")</f>
        <v>1</v>
      </c>
      <c r="O642" s="812"/>
      <c r="P642" s="812">
        <f t="shared" si="103"/>
        <v>131</v>
      </c>
      <c r="Q642" s="812"/>
      <c r="R642" s="812"/>
      <c r="S642" s="812"/>
      <c r="T642" s="818"/>
    </row>
    <row r="643" spans="1:20" x14ac:dyDescent="0.35">
      <c r="A643" s="812" t="b">
        <v>0</v>
      </c>
      <c r="B643" s="812">
        <f t="shared" si="100"/>
        <v>-48</v>
      </c>
      <c r="C643" s="833" t="s">
        <v>6451</v>
      </c>
      <c r="D643" s="812" t="s">
        <v>4876</v>
      </c>
      <c r="E643" s="812">
        <f t="shared" si="101"/>
        <v>6</v>
      </c>
      <c r="F643" s="831">
        <v>22</v>
      </c>
      <c r="G643" s="818"/>
      <c r="H643" s="812">
        <f t="shared" ca="1" si="102"/>
        <v>51</v>
      </c>
      <c r="I643" s="815"/>
      <c r="J643" s="827"/>
      <c r="K643" s="827"/>
      <c r="L643" s="818"/>
      <c r="M643" s="830" t="str">
        <f ca="1">IFERROR(IF(COUNTIF($B$509:$B642,"&lt;0")&lt;&gt;1,OFFSET($C641,-COUNTIF($B$509:$B642,"&lt;0")+3,0),""),"")</f>
        <v/>
      </c>
      <c r="N643" s="830">
        <f ca="1">IFERROR(IF(COUNTA($D$509:D642)=1,0,OFFSET($F641,-COUNTA($D$509:D642)+3,0)),"")</f>
        <v>1</v>
      </c>
      <c r="O643" s="812"/>
      <c r="P643" s="812">
        <f t="shared" si="103"/>
        <v>132</v>
      </c>
      <c r="Q643" s="812"/>
      <c r="R643" s="812"/>
      <c r="S643" s="812"/>
      <c r="T643" s="818"/>
    </row>
    <row r="644" spans="1:20" x14ac:dyDescent="0.35">
      <c r="A644" s="812" t="b">
        <v>0</v>
      </c>
      <c r="B644" s="812">
        <f t="shared" si="100"/>
        <v>-47</v>
      </c>
      <c r="C644" s="833" t="s">
        <v>6452</v>
      </c>
      <c r="D644" s="812" t="s">
        <v>4917</v>
      </c>
      <c r="E644" s="812">
        <f t="shared" si="101"/>
        <v>1</v>
      </c>
      <c r="F644" s="831">
        <v>23</v>
      </c>
      <c r="G644" s="818"/>
      <c r="H644" s="812">
        <f t="shared" ca="1" si="102"/>
        <v>53</v>
      </c>
      <c r="I644" s="815"/>
      <c r="J644" s="827"/>
      <c r="K644" s="827"/>
      <c r="L644" s="818"/>
      <c r="M644" s="830" t="str">
        <f ca="1">IFERROR(IF(COUNTIF($B$509:$B643,"&lt;0")&lt;&gt;1,OFFSET($C642,-COUNTIF($B$509:$B643,"&lt;0")+3,0),""),"")</f>
        <v/>
      </c>
      <c r="N644" s="830">
        <f ca="1">IFERROR(IF(COUNTA($D$509:D643)=1,0,OFFSET($F642,-COUNTA($D$509:D643)+3,0)),"")</f>
        <v>1</v>
      </c>
      <c r="O644" s="812"/>
      <c r="P644" s="812">
        <f t="shared" si="103"/>
        <v>133</v>
      </c>
      <c r="Q644" s="812"/>
      <c r="R644" s="812"/>
      <c r="S644" s="812"/>
      <c r="T644" s="818"/>
    </row>
    <row r="645" spans="1:20" x14ac:dyDescent="0.35">
      <c r="A645" s="812" t="b">
        <v>0</v>
      </c>
      <c r="B645" s="812">
        <f t="shared" si="100"/>
        <v>-46</v>
      </c>
      <c r="C645" s="833" t="s">
        <v>6453</v>
      </c>
      <c r="D645" s="812" t="s">
        <v>4917</v>
      </c>
      <c r="E645" s="812">
        <f t="shared" si="101"/>
        <v>2</v>
      </c>
      <c r="F645" s="831">
        <v>23</v>
      </c>
      <c r="G645" s="818"/>
      <c r="H645" s="812">
        <f t="shared" ca="1" si="102"/>
        <v>53</v>
      </c>
      <c r="I645" s="815"/>
      <c r="J645" s="827"/>
      <c r="K645" s="827"/>
      <c r="L645" s="818"/>
      <c r="M645" s="830" t="str">
        <f ca="1">IFERROR(IF(COUNTIF($B$509:$B644,"&lt;0")&lt;&gt;1,OFFSET($C643,-COUNTIF($B$509:$B644,"&lt;0")+3,0),""),"")</f>
        <v/>
      </c>
      <c r="N645" s="830">
        <f ca="1">IFERROR(IF(COUNTA($D$509:D644)=1,0,OFFSET($F643,-COUNTA($D$509:D644)+3,0)),"")</f>
        <v>1</v>
      </c>
      <c r="O645" s="812"/>
      <c r="P645" s="812">
        <f t="shared" si="103"/>
        <v>134</v>
      </c>
      <c r="Q645" s="812"/>
      <c r="R645" s="812"/>
      <c r="S645" s="812"/>
      <c r="T645" s="818"/>
    </row>
    <row r="646" spans="1:20" x14ac:dyDescent="0.35">
      <c r="A646" s="812" t="b">
        <v>0</v>
      </c>
      <c r="B646" s="812">
        <f t="shared" si="100"/>
        <v>-45</v>
      </c>
      <c r="C646" s="833" t="s">
        <v>6454</v>
      </c>
      <c r="D646" s="812" t="s">
        <v>4917</v>
      </c>
      <c r="E646" s="812">
        <f t="shared" si="101"/>
        <v>3</v>
      </c>
      <c r="F646" s="831">
        <v>23</v>
      </c>
      <c r="G646" s="818"/>
      <c r="H646" s="812">
        <f t="shared" ca="1" si="102"/>
        <v>53</v>
      </c>
      <c r="I646" s="815"/>
      <c r="J646" s="827"/>
      <c r="K646" s="827"/>
      <c r="L646" s="818"/>
      <c r="M646" s="830" t="str">
        <f ca="1">IFERROR(IF(COUNTIF($B$509:$B645,"&lt;0")&lt;&gt;1,OFFSET($C644,-COUNTIF($B$509:$B645,"&lt;0")+3,0),""),"")</f>
        <v/>
      </c>
      <c r="N646" s="830">
        <f ca="1">IFERROR(IF(COUNTA($D$509:D645)=1,0,OFFSET($F644,-COUNTA($D$509:D645)+3,0)),"")</f>
        <v>1</v>
      </c>
      <c r="O646" s="812"/>
      <c r="P646" s="812">
        <f t="shared" si="103"/>
        <v>135</v>
      </c>
      <c r="Q646" s="812"/>
      <c r="R646" s="812"/>
      <c r="S646" s="812"/>
      <c r="T646" s="818"/>
    </row>
    <row r="647" spans="1:20" x14ac:dyDescent="0.35">
      <c r="A647" s="812" t="b">
        <v>0</v>
      </c>
      <c r="B647" s="812">
        <f t="shared" si="100"/>
        <v>-44</v>
      </c>
      <c r="C647" s="833" t="s">
        <v>6455</v>
      </c>
      <c r="D647" s="812" t="s">
        <v>4917</v>
      </c>
      <c r="E647" s="812">
        <f t="shared" si="101"/>
        <v>4</v>
      </c>
      <c r="F647" s="831">
        <v>23</v>
      </c>
      <c r="G647" s="818"/>
      <c r="H647" s="812">
        <f t="shared" ca="1" si="102"/>
        <v>53</v>
      </c>
      <c r="I647" s="815"/>
      <c r="J647" s="827"/>
      <c r="K647" s="827"/>
      <c r="L647" s="818"/>
      <c r="M647" s="830" t="str">
        <f ca="1">IFERROR(IF(COUNTIF($B$509:$B646,"&lt;0")&lt;&gt;1,OFFSET($C645,-COUNTIF($B$509:$B646,"&lt;0")+3,0),""),"")</f>
        <v/>
      </c>
      <c r="N647" s="830">
        <f ca="1">IFERROR(IF(COUNTA($D$509:D646)=1,0,OFFSET($F645,-COUNTA($D$509:D646)+3,0)),"")</f>
        <v>1</v>
      </c>
      <c r="O647" s="812"/>
      <c r="P647" s="812">
        <f t="shared" si="103"/>
        <v>136</v>
      </c>
      <c r="Q647" s="812"/>
      <c r="R647" s="812"/>
      <c r="S647" s="812"/>
      <c r="T647" s="818"/>
    </row>
    <row r="648" spans="1:20" x14ac:dyDescent="0.35">
      <c r="A648" s="812" t="b">
        <v>0</v>
      </c>
      <c r="B648" s="812">
        <f t="shared" si="100"/>
        <v>-43</v>
      </c>
      <c r="C648" s="833" t="s">
        <v>6456</v>
      </c>
      <c r="D648" s="812" t="s">
        <v>4917</v>
      </c>
      <c r="E648" s="812">
        <f t="shared" si="101"/>
        <v>5</v>
      </c>
      <c r="F648" s="831">
        <v>23</v>
      </c>
      <c r="G648" s="818"/>
      <c r="H648" s="812">
        <f t="shared" ca="1" si="102"/>
        <v>53</v>
      </c>
      <c r="I648" s="815"/>
      <c r="J648" s="827"/>
      <c r="K648" s="827"/>
      <c r="L648" s="818"/>
      <c r="M648" s="830" t="str">
        <f ca="1">IFERROR(IF(COUNTIF($B$509:$B647,"&lt;0")&lt;&gt;1,OFFSET($C646,-COUNTIF($B$509:$B647,"&lt;0")+3,0),""),"")</f>
        <v/>
      </c>
      <c r="N648" s="830">
        <f ca="1">IFERROR(IF(COUNTA($D$509:D647)=1,0,OFFSET($F646,-COUNTA($D$509:D647)+3,0)),"")</f>
        <v>1</v>
      </c>
      <c r="O648" s="812"/>
      <c r="P648" s="812">
        <f t="shared" si="103"/>
        <v>137</v>
      </c>
      <c r="Q648" s="812"/>
      <c r="R648" s="812"/>
      <c r="S648" s="812"/>
      <c r="T648" s="818"/>
    </row>
    <row r="649" spans="1:20" x14ac:dyDescent="0.35">
      <c r="A649" s="812" t="b">
        <v>0</v>
      </c>
      <c r="B649" s="812">
        <f t="shared" si="100"/>
        <v>-42</v>
      </c>
      <c r="C649" s="833" t="s">
        <v>6457</v>
      </c>
      <c r="D649" s="812" t="s">
        <v>4917</v>
      </c>
      <c r="E649" s="812">
        <f t="shared" si="101"/>
        <v>6</v>
      </c>
      <c r="F649" s="831">
        <v>23</v>
      </c>
      <c r="G649" s="818"/>
      <c r="H649" s="812">
        <f t="shared" ca="1" si="102"/>
        <v>53</v>
      </c>
      <c r="I649" s="815"/>
      <c r="J649" s="827"/>
      <c r="K649" s="827"/>
      <c r="L649" s="818"/>
      <c r="M649" s="830" t="str">
        <f ca="1">IFERROR(IF(COUNTIF($B$509:$B648,"&lt;0")&lt;&gt;1,OFFSET($C647,-COUNTIF($B$509:$B648,"&lt;0")+3,0),""),"")</f>
        <v/>
      </c>
      <c r="N649" s="830">
        <f ca="1">IFERROR(IF(COUNTA($D$509:D648)=1,0,OFFSET($F647,-COUNTA($D$509:D648)+3,0)),"")</f>
        <v>1</v>
      </c>
      <c r="O649" s="812"/>
      <c r="P649" s="812">
        <f t="shared" si="103"/>
        <v>138</v>
      </c>
      <c r="Q649" s="812"/>
      <c r="R649" s="812"/>
      <c r="S649" s="812"/>
      <c r="T649" s="818"/>
    </row>
    <row r="650" spans="1:20" x14ac:dyDescent="0.35">
      <c r="A650" s="812" t="b">
        <v>0</v>
      </c>
      <c r="B650" s="812">
        <f t="shared" si="100"/>
        <v>-41</v>
      </c>
      <c r="C650" s="833" t="s">
        <v>6458</v>
      </c>
      <c r="D650" s="812" t="s">
        <v>4958</v>
      </c>
      <c r="E650" s="812">
        <f t="shared" si="101"/>
        <v>1</v>
      </c>
      <c r="F650" s="831">
        <v>24</v>
      </c>
      <c r="G650" s="818"/>
      <c r="H650" s="812">
        <f t="shared" ca="1" si="102"/>
        <v>55</v>
      </c>
      <c r="I650" s="815"/>
      <c r="J650" s="827"/>
      <c r="K650" s="827"/>
      <c r="L650" s="818"/>
      <c r="M650" s="830" t="str">
        <f ca="1">IFERROR(IF(COUNTIF($B$509:$B649,"&lt;0")&lt;&gt;1,OFFSET($C648,-COUNTIF($B$509:$B649,"&lt;0")+3,0),""),"")</f>
        <v/>
      </c>
      <c r="N650" s="830">
        <f ca="1">IFERROR(IF(COUNTA($D$509:D649)=1,0,OFFSET($F648,-COUNTA($D$509:D649)+3,0)),"")</f>
        <v>1</v>
      </c>
      <c r="O650" s="812"/>
      <c r="P650" s="812">
        <f t="shared" si="103"/>
        <v>139</v>
      </c>
      <c r="Q650" s="812"/>
      <c r="R650" s="812"/>
      <c r="S650" s="812"/>
      <c r="T650" s="818"/>
    </row>
    <row r="651" spans="1:20" x14ac:dyDescent="0.35">
      <c r="A651" s="812" t="b">
        <v>0</v>
      </c>
      <c r="B651" s="812">
        <f t="shared" si="100"/>
        <v>-40</v>
      </c>
      <c r="C651" s="833" t="s">
        <v>6459</v>
      </c>
      <c r="D651" s="812" t="s">
        <v>4958</v>
      </c>
      <c r="E651" s="812">
        <f t="shared" si="101"/>
        <v>2</v>
      </c>
      <c r="F651" s="831">
        <v>24</v>
      </c>
      <c r="G651" s="818"/>
      <c r="H651" s="812">
        <f t="shared" ca="1" si="102"/>
        <v>55</v>
      </c>
      <c r="I651" s="815"/>
      <c r="J651" s="827"/>
      <c r="K651" s="827"/>
      <c r="L651" s="818"/>
      <c r="M651" s="830" t="str">
        <f ca="1">IFERROR(IF(COUNTIF($B$509:$B650,"&lt;0")&lt;&gt;1,OFFSET($C649,-COUNTIF($B$509:$B650,"&lt;0")+3,0),""),"")</f>
        <v/>
      </c>
      <c r="N651" s="830">
        <f ca="1">IFERROR(IF(COUNTA($D$509:D650)=1,0,OFFSET($F649,-COUNTA($D$509:D650)+3,0)),"")</f>
        <v>1</v>
      </c>
      <c r="O651" s="812"/>
      <c r="P651" s="812">
        <f t="shared" si="103"/>
        <v>140</v>
      </c>
      <c r="Q651" s="812"/>
      <c r="R651" s="812"/>
      <c r="S651" s="812"/>
      <c r="T651" s="818"/>
    </row>
    <row r="652" spans="1:20" x14ac:dyDescent="0.35">
      <c r="A652" s="812" t="b">
        <v>0</v>
      </c>
      <c r="B652" s="812">
        <f t="shared" si="100"/>
        <v>-39</v>
      </c>
      <c r="C652" s="833" t="s">
        <v>6460</v>
      </c>
      <c r="D652" s="812" t="s">
        <v>4958</v>
      </c>
      <c r="E652" s="812">
        <f t="shared" si="101"/>
        <v>3</v>
      </c>
      <c r="F652" s="831">
        <v>24</v>
      </c>
      <c r="G652" s="818"/>
      <c r="H652" s="812">
        <f t="shared" ca="1" si="102"/>
        <v>55</v>
      </c>
      <c r="I652" s="815"/>
      <c r="J652" s="827"/>
      <c r="K652" s="827"/>
      <c r="L652" s="818"/>
      <c r="M652" s="830" t="str">
        <f ca="1">IFERROR(IF(COUNTIF($B$509:$B651,"&lt;0")&lt;&gt;1,OFFSET($C650,-COUNTIF($B$509:$B651,"&lt;0")+3,0),""),"")</f>
        <v/>
      </c>
      <c r="N652" s="830">
        <f ca="1">IFERROR(IF(COUNTA($D$509:D651)=1,0,OFFSET($F650,-COUNTA($D$509:D651)+3,0)),"")</f>
        <v>1</v>
      </c>
      <c r="O652" s="812"/>
      <c r="P652" s="812">
        <f t="shared" si="103"/>
        <v>141</v>
      </c>
      <c r="Q652" s="812"/>
      <c r="R652" s="812"/>
      <c r="S652" s="812"/>
      <c r="T652" s="818"/>
    </row>
    <row r="653" spans="1:20" x14ac:dyDescent="0.35">
      <c r="A653" s="812" t="b">
        <v>0</v>
      </c>
      <c r="B653" s="812">
        <f t="shared" si="100"/>
        <v>-38</v>
      </c>
      <c r="C653" s="833" t="s">
        <v>6461</v>
      </c>
      <c r="D653" s="812" t="s">
        <v>4958</v>
      </c>
      <c r="E653" s="812">
        <f t="shared" si="101"/>
        <v>4</v>
      </c>
      <c r="F653" s="831">
        <v>24</v>
      </c>
      <c r="G653" s="818"/>
      <c r="H653" s="812">
        <f t="shared" ca="1" si="102"/>
        <v>55</v>
      </c>
      <c r="I653" s="815"/>
      <c r="J653" s="827"/>
      <c r="K653" s="827"/>
      <c r="L653" s="818"/>
      <c r="M653" s="830" t="str">
        <f ca="1">IFERROR(IF(COUNTIF($B$509:$B652,"&lt;0")&lt;&gt;1,OFFSET($C651,-COUNTIF($B$509:$B652,"&lt;0")+3,0),""),"")</f>
        <v/>
      </c>
      <c r="N653" s="830">
        <f ca="1">IFERROR(IF(COUNTA($D$509:D652)=1,0,OFFSET($F651,-COUNTA($D$509:D652)+3,0)),"")</f>
        <v>1</v>
      </c>
      <c r="O653" s="812"/>
      <c r="P653" s="812">
        <f t="shared" si="103"/>
        <v>142</v>
      </c>
      <c r="Q653" s="812"/>
      <c r="R653" s="812"/>
      <c r="S653" s="812"/>
      <c r="T653" s="818"/>
    </row>
    <row r="654" spans="1:20" x14ac:dyDescent="0.35">
      <c r="A654" s="812" t="b">
        <v>0</v>
      </c>
      <c r="B654" s="812">
        <f t="shared" si="100"/>
        <v>-37</v>
      </c>
      <c r="C654" s="833" t="s">
        <v>6462</v>
      </c>
      <c r="D654" s="812" t="s">
        <v>4958</v>
      </c>
      <c r="E654" s="812">
        <f t="shared" si="101"/>
        <v>5</v>
      </c>
      <c r="F654" s="831">
        <v>24</v>
      </c>
      <c r="G654" s="818"/>
      <c r="H654" s="812">
        <f t="shared" ca="1" si="102"/>
        <v>55</v>
      </c>
      <c r="I654" s="815"/>
      <c r="J654" s="827"/>
      <c r="K654" s="827"/>
      <c r="L654" s="818"/>
      <c r="M654" s="830" t="str">
        <f ca="1">IFERROR(IF(COUNTIF($B$509:$B653,"&lt;0")&lt;&gt;1,OFFSET($C652,-COUNTIF($B$509:$B653,"&lt;0")+3,0),""),"")</f>
        <v/>
      </c>
      <c r="N654" s="830">
        <f ca="1">IFERROR(IF(COUNTA($D$509:D653)=1,0,OFFSET($F652,-COUNTA($D$509:D653)+3,0)),"")</f>
        <v>1</v>
      </c>
      <c r="O654" s="812"/>
      <c r="P654" s="812">
        <f t="shared" si="103"/>
        <v>143</v>
      </c>
      <c r="Q654" s="812"/>
      <c r="R654" s="812"/>
      <c r="S654" s="812"/>
      <c r="T654" s="818"/>
    </row>
    <row r="655" spans="1:20" x14ac:dyDescent="0.35">
      <c r="A655" s="812" t="b">
        <v>0</v>
      </c>
      <c r="B655" s="812">
        <f t="shared" si="100"/>
        <v>-36</v>
      </c>
      <c r="C655" s="833" t="s">
        <v>6463</v>
      </c>
      <c r="D655" s="812" t="s">
        <v>4958</v>
      </c>
      <c r="E655" s="812">
        <f t="shared" si="101"/>
        <v>6</v>
      </c>
      <c r="F655" s="831">
        <v>24</v>
      </c>
      <c r="G655" s="818"/>
      <c r="H655" s="812">
        <f t="shared" ca="1" si="102"/>
        <v>55</v>
      </c>
      <c r="I655" s="815"/>
      <c r="J655" s="827"/>
      <c r="K655" s="827"/>
      <c r="L655" s="818"/>
      <c r="M655" s="830" t="str">
        <f ca="1">IFERROR(IF(COUNTIF($B$509:$B654,"&lt;0")&lt;&gt;1,OFFSET($C653,-COUNTIF($B$509:$B654,"&lt;0")+3,0),""),"")</f>
        <v/>
      </c>
      <c r="N655" s="830">
        <f ca="1">IFERROR(IF(COUNTA($D$509:D654)=1,0,OFFSET($F653,-COUNTA($D$509:D654)+3,0)),"")</f>
        <v>1</v>
      </c>
      <c r="O655" s="812"/>
      <c r="P655" s="812">
        <f t="shared" si="103"/>
        <v>144</v>
      </c>
      <c r="Q655" s="812"/>
      <c r="R655" s="812"/>
      <c r="S655" s="812"/>
      <c r="T655" s="818"/>
    </row>
    <row r="656" spans="1:20" x14ac:dyDescent="0.35">
      <c r="A656" s="812" t="b">
        <v>0</v>
      </c>
      <c r="B656" s="812">
        <f t="shared" si="100"/>
        <v>-35</v>
      </c>
      <c r="C656" s="833" t="s">
        <v>6464</v>
      </c>
      <c r="D656" s="812" t="s">
        <v>4999</v>
      </c>
      <c r="E656" s="812">
        <f t="shared" si="101"/>
        <v>1</v>
      </c>
      <c r="F656" s="831">
        <v>25</v>
      </c>
      <c r="G656" s="818"/>
      <c r="H656" s="812">
        <f t="shared" ca="1" si="102"/>
        <v>57</v>
      </c>
      <c r="I656" s="815"/>
      <c r="J656" s="827"/>
      <c r="K656" s="827"/>
      <c r="L656" s="818"/>
      <c r="M656" s="830" t="str">
        <f ca="1">IFERROR(IF(COUNTIF($B$509:$B655,"&lt;0")&lt;&gt;1,OFFSET($C654,-COUNTIF($B$509:$B655,"&lt;0")+3,0),""),"")</f>
        <v/>
      </c>
      <c r="N656" s="830">
        <f ca="1">IFERROR(IF(COUNTA($D$509:D655)=1,0,OFFSET($F654,-COUNTA($D$509:D655)+3,0)),"")</f>
        <v>1</v>
      </c>
      <c r="O656" s="812"/>
      <c r="P656" s="812">
        <f t="shared" si="103"/>
        <v>145</v>
      </c>
      <c r="Q656" s="812"/>
      <c r="R656" s="812"/>
      <c r="S656" s="812"/>
      <c r="T656" s="818"/>
    </row>
    <row r="657" spans="1:20" x14ac:dyDescent="0.35">
      <c r="A657" s="812" t="b">
        <v>0</v>
      </c>
      <c r="B657" s="812">
        <f t="shared" si="100"/>
        <v>-34</v>
      </c>
      <c r="C657" s="833" t="s">
        <v>6465</v>
      </c>
      <c r="D657" s="812" t="s">
        <v>4999</v>
      </c>
      <c r="E657" s="812">
        <f t="shared" si="101"/>
        <v>2</v>
      </c>
      <c r="F657" s="831">
        <v>25</v>
      </c>
      <c r="G657" s="818"/>
      <c r="H657" s="812">
        <f t="shared" ca="1" si="102"/>
        <v>57</v>
      </c>
      <c r="I657" s="815"/>
      <c r="J657" s="827"/>
      <c r="K657" s="827"/>
      <c r="L657" s="818"/>
      <c r="M657" s="830" t="str">
        <f ca="1">IFERROR(IF(COUNTIF($B$509:$B656,"&lt;0")&lt;&gt;1,OFFSET($C655,-COUNTIF($B$509:$B656,"&lt;0")+3,0),""),"")</f>
        <v/>
      </c>
      <c r="N657" s="830">
        <f ca="1">IFERROR(IF(COUNTA($D$509:D656)=1,0,OFFSET($F655,-COUNTA($D$509:D656)+3,0)),"")</f>
        <v>1</v>
      </c>
      <c r="O657" s="812"/>
      <c r="P657" s="812">
        <f t="shared" si="103"/>
        <v>146</v>
      </c>
      <c r="Q657" s="812"/>
      <c r="R657" s="812"/>
      <c r="S657" s="812"/>
      <c r="T657" s="818"/>
    </row>
    <row r="658" spans="1:20" x14ac:dyDescent="0.35">
      <c r="A658" s="812" t="b">
        <v>0</v>
      </c>
      <c r="B658" s="812">
        <f t="shared" si="100"/>
        <v>-33</v>
      </c>
      <c r="C658" s="833" t="s">
        <v>6466</v>
      </c>
      <c r="D658" s="812" t="s">
        <v>4999</v>
      </c>
      <c r="E658" s="812">
        <f t="shared" si="101"/>
        <v>3</v>
      </c>
      <c r="F658" s="831">
        <v>25</v>
      </c>
      <c r="G658" s="818"/>
      <c r="H658" s="812">
        <f t="shared" ca="1" si="102"/>
        <v>57</v>
      </c>
      <c r="I658" s="815"/>
      <c r="J658" s="827"/>
      <c r="K658" s="827"/>
      <c r="L658" s="818"/>
      <c r="M658" s="830" t="str">
        <f ca="1">IFERROR(IF(COUNTIF($B$509:$B657,"&lt;0")&lt;&gt;1,OFFSET($C656,-COUNTIF($B$509:$B657,"&lt;0")+3,0),""),"")</f>
        <v/>
      </c>
      <c r="N658" s="830">
        <f ca="1">IFERROR(IF(COUNTA($D$509:D657)=1,0,OFFSET($F656,-COUNTA($D$509:D657)+3,0)),"")</f>
        <v>1</v>
      </c>
      <c r="O658" s="812"/>
      <c r="P658" s="812">
        <f t="shared" si="103"/>
        <v>147</v>
      </c>
      <c r="Q658" s="812"/>
      <c r="R658" s="812"/>
      <c r="S658" s="812"/>
      <c r="T658" s="818"/>
    </row>
    <row r="659" spans="1:20" x14ac:dyDescent="0.35">
      <c r="A659" s="812" t="b">
        <v>0</v>
      </c>
      <c r="B659" s="812">
        <f t="shared" si="100"/>
        <v>-32</v>
      </c>
      <c r="C659" s="833" t="s">
        <v>6467</v>
      </c>
      <c r="D659" s="812" t="s">
        <v>4999</v>
      </c>
      <c r="E659" s="812">
        <f t="shared" si="101"/>
        <v>4</v>
      </c>
      <c r="F659" s="831">
        <v>25</v>
      </c>
      <c r="G659" s="818"/>
      <c r="H659" s="812">
        <f t="shared" ca="1" si="102"/>
        <v>57</v>
      </c>
      <c r="I659" s="815"/>
      <c r="J659" s="827"/>
      <c r="K659" s="827"/>
      <c r="L659" s="818"/>
      <c r="M659" s="830" t="str">
        <f ca="1">IFERROR(IF(COUNTIF($B$509:$B658,"&lt;0")&lt;&gt;1,OFFSET($C657,-COUNTIF($B$509:$B658,"&lt;0")+3,0),""),"")</f>
        <v/>
      </c>
      <c r="N659" s="830">
        <f ca="1">IFERROR(IF(COUNTA($D$509:D658)=1,0,OFFSET($F657,-COUNTA($D$509:D658)+3,0)),"")</f>
        <v>1</v>
      </c>
      <c r="O659" s="812"/>
      <c r="P659" s="812">
        <f t="shared" si="103"/>
        <v>148</v>
      </c>
      <c r="Q659" s="812"/>
      <c r="R659" s="812"/>
      <c r="S659" s="812"/>
      <c r="T659" s="818"/>
    </row>
    <row r="660" spans="1:20" x14ac:dyDescent="0.35">
      <c r="A660" s="812" t="b">
        <v>0</v>
      </c>
      <c r="B660" s="812">
        <f t="shared" si="100"/>
        <v>-31</v>
      </c>
      <c r="C660" s="833" t="s">
        <v>6468</v>
      </c>
      <c r="D660" s="812" t="s">
        <v>4999</v>
      </c>
      <c r="E660" s="812">
        <f t="shared" si="101"/>
        <v>5</v>
      </c>
      <c r="F660" s="831">
        <v>25</v>
      </c>
      <c r="G660" s="818"/>
      <c r="H660" s="812">
        <f t="shared" ca="1" si="102"/>
        <v>57</v>
      </c>
      <c r="I660" s="815"/>
      <c r="J660" s="827"/>
      <c r="K660" s="827"/>
      <c r="L660" s="818"/>
      <c r="M660" s="830" t="str">
        <f ca="1">IFERROR(IF(COUNTIF($B$509:$B659,"&lt;0")&lt;&gt;1,OFFSET($C658,-COUNTIF($B$509:$B659,"&lt;0")+3,0),""),"")</f>
        <v/>
      </c>
      <c r="N660" s="830">
        <f ca="1">IFERROR(IF(COUNTA($D$509:D659)=1,0,OFFSET($F658,-COUNTA($D$509:D659)+3,0)),"")</f>
        <v>1</v>
      </c>
      <c r="O660" s="812"/>
      <c r="P660" s="812">
        <f t="shared" si="103"/>
        <v>149</v>
      </c>
      <c r="Q660" s="812"/>
      <c r="R660" s="812"/>
      <c r="S660" s="812"/>
      <c r="T660" s="818"/>
    </row>
    <row r="661" spans="1:20" x14ac:dyDescent="0.35">
      <c r="A661" s="812" t="b">
        <v>0</v>
      </c>
      <c r="B661" s="812">
        <f t="shared" si="100"/>
        <v>-30</v>
      </c>
      <c r="C661" s="833" t="s">
        <v>6469</v>
      </c>
      <c r="D661" s="812" t="s">
        <v>4999</v>
      </c>
      <c r="E661" s="812">
        <f t="shared" si="101"/>
        <v>6</v>
      </c>
      <c r="F661" s="831">
        <v>25</v>
      </c>
      <c r="G661" s="818"/>
      <c r="H661" s="812">
        <f t="shared" ca="1" si="102"/>
        <v>57</v>
      </c>
      <c r="I661" s="815"/>
      <c r="J661" s="827"/>
      <c r="K661" s="827"/>
      <c r="L661" s="818"/>
      <c r="M661" s="830" t="str">
        <f ca="1">IFERROR(IF(COUNTIF($B$509:$B660,"&lt;0")&lt;&gt;1,OFFSET($C659,-COUNTIF($B$509:$B660,"&lt;0")+3,0),""),"")</f>
        <v/>
      </c>
      <c r="N661" s="830">
        <f ca="1">IFERROR(IF(COUNTA($D$509:D660)=1,0,OFFSET($F659,-COUNTA($D$509:D660)+3,0)),"")</f>
        <v>1</v>
      </c>
      <c r="O661" s="812"/>
      <c r="P661" s="812">
        <f t="shared" si="103"/>
        <v>150</v>
      </c>
      <c r="Q661" s="812"/>
      <c r="R661" s="812"/>
      <c r="S661" s="812"/>
      <c r="T661" s="818"/>
    </row>
    <row r="662" spans="1:20" x14ac:dyDescent="0.35">
      <c r="A662" s="812" t="b">
        <v>0</v>
      </c>
      <c r="B662" s="812">
        <f t="shared" si="100"/>
        <v>-29</v>
      </c>
      <c r="C662" s="833" t="s">
        <v>6470</v>
      </c>
      <c r="D662" s="812" t="s">
        <v>5040</v>
      </c>
      <c r="E662" s="812">
        <f t="shared" si="101"/>
        <v>1</v>
      </c>
      <c r="F662" s="831">
        <v>26</v>
      </c>
      <c r="G662" s="818"/>
      <c r="H662" s="812">
        <f t="shared" ca="1" si="102"/>
        <v>59</v>
      </c>
      <c r="I662" s="815"/>
      <c r="J662" s="827"/>
      <c r="K662" s="827"/>
      <c r="L662" s="818"/>
      <c r="M662" s="830" t="str">
        <f ca="1">IFERROR(IF(COUNTIF($B$509:$B661,"&lt;0")&lt;&gt;1,OFFSET($C660,-COUNTIF($B$509:$B661,"&lt;0")+3,0),""),"")</f>
        <v/>
      </c>
      <c r="N662" s="830">
        <f ca="1">IFERROR(IF(COUNTA($D$509:D661)=1,0,OFFSET($F660,-COUNTA($D$509:D661)+3,0)),"")</f>
        <v>1</v>
      </c>
      <c r="O662" s="812"/>
      <c r="P662" s="812">
        <f t="shared" si="103"/>
        <v>151</v>
      </c>
      <c r="Q662" s="812"/>
      <c r="R662" s="812"/>
      <c r="S662" s="812"/>
      <c r="T662" s="818"/>
    </row>
    <row r="663" spans="1:20" x14ac:dyDescent="0.35">
      <c r="A663" s="812" t="b">
        <v>0</v>
      </c>
      <c r="B663" s="812">
        <f t="shared" si="100"/>
        <v>-28</v>
      </c>
      <c r="C663" s="833" t="s">
        <v>6471</v>
      </c>
      <c r="D663" s="812" t="s">
        <v>5040</v>
      </c>
      <c r="E663" s="812">
        <f t="shared" si="101"/>
        <v>2</v>
      </c>
      <c r="F663" s="831">
        <v>26</v>
      </c>
      <c r="G663" s="818"/>
      <c r="H663" s="812">
        <f t="shared" ca="1" si="102"/>
        <v>59</v>
      </c>
      <c r="I663" s="815"/>
      <c r="J663" s="827"/>
      <c r="K663" s="827"/>
      <c r="L663" s="818"/>
      <c r="M663" s="830" t="str">
        <f ca="1">IFERROR(IF(COUNTIF($B$509:$B662,"&lt;0")&lt;&gt;1,OFFSET($C661,-COUNTIF($B$509:$B662,"&lt;0")+3,0),""),"")</f>
        <v/>
      </c>
      <c r="N663" s="830">
        <f ca="1">IFERROR(IF(COUNTA($D$509:D662)=1,0,OFFSET($F661,-COUNTA($D$509:D662)+3,0)),"")</f>
        <v>1</v>
      </c>
      <c r="O663" s="812"/>
      <c r="P663" s="812">
        <f t="shared" si="103"/>
        <v>152</v>
      </c>
      <c r="Q663" s="812"/>
      <c r="R663" s="812"/>
      <c r="S663" s="812"/>
      <c r="T663" s="818"/>
    </row>
    <row r="664" spans="1:20" x14ac:dyDescent="0.35">
      <c r="A664" s="812" t="b">
        <v>0</v>
      </c>
      <c r="B664" s="812">
        <f t="shared" si="100"/>
        <v>-27</v>
      </c>
      <c r="C664" s="833" t="s">
        <v>6472</v>
      </c>
      <c r="D664" s="812" t="s">
        <v>5040</v>
      </c>
      <c r="E664" s="812">
        <f t="shared" si="101"/>
        <v>3</v>
      </c>
      <c r="F664" s="831">
        <v>26</v>
      </c>
      <c r="G664" s="818"/>
      <c r="H664" s="812">
        <f t="shared" ca="1" si="102"/>
        <v>59</v>
      </c>
      <c r="I664" s="815"/>
      <c r="J664" s="827"/>
      <c r="K664" s="827"/>
      <c r="L664" s="818"/>
      <c r="M664" s="830" t="str">
        <f ca="1">IFERROR(IF(COUNTIF($B$509:$B663,"&lt;0")&lt;&gt;1,OFFSET($C662,-COUNTIF($B$509:$B663,"&lt;0")+3,0),""),"")</f>
        <v/>
      </c>
      <c r="N664" s="830">
        <f ca="1">IFERROR(IF(COUNTA($D$509:D663)=1,0,OFFSET($F662,-COUNTA($D$509:D663)+3,0)),"")</f>
        <v>1</v>
      </c>
      <c r="O664" s="812"/>
      <c r="P664" s="812">
        <f t="shared" si="103"/>
        <v>153</v>
      </c>
      <c r="Q664" s="812"/>
      <c r="R664" s="812"/>
      <c r="S664" s="812"/>
      <c r="T664" s="818"/>
    </row>
    <row r="665" spans="1:20" x14ac:dyDescent="0.35">
      <c r="A665" s="812" t="b">
        <v>0</v>
      </c>
      <c r="B665" s="812">
        <f t="shared" si="100"/>
        <v>-26</v>
      </c>
      <c r="C665" s="833" t="s">
        <v>6473</v>
      </c>
      <c r="D665" s="812" t="s">
        <v>5040</v>
      </c>
      <c r="E665" s="812">
        <f t="shared" si="101"/>
        <v>4</v>
      </c>
      <c r="F665" s="831">
        <v>26</v>
      </c>
      <c r="G665" s="818"/>
      <c r="H665" s="812">
        <f t="shared" ca="1" si="102"/>
        <v>59</v>
      </c>
      <c r="I665" s="815"/>
      <c r="J665" s="827"/>
      <c r="K665" s="827"/>
      <c r="L665" s="818"/>
      <c r="M665" s="830" t="str">
        <f ca="1">IFERROR(IF(COUNTIF($B$509:$B664,"&lt;0")&lt;&gt;1,OFFSET($C663,-COUNTIF($B$509:$B664,"&lt;0")+3,0),""),"")</f>
        <v/>
      </c>
      <c r="N665" s="830">
        <f ca="1">IFERROR(IF(COUNTA($D$509:D664)=1,0,OFFSET($F663,-COUNTA($D$509:D664)+3,0)),"")</f>
        <v>1</v>
      </c>
      <c r="O665" s="812"/>
      <c r="P665" s="812">
        <f t="shared" si="103"/>
        <v>154</v>
      </c>
      <c r="Q665" s="812"/>
      <c r="R665" s="812"/>
      <c r="S665" s="812"/>
      <c r="T665" s="818"/>
    </row>
    <row r="666" spans="1:20" x14ac:dyDescent="0.35">
      <c r="A666" s="812" t="b">
        <v>0</v>
      </c>
      <c r="B666" s="812">
        <f t="shared" si="100"/>
        <v>-25</v>
      </c>
      <c r="C666" s="833" t="s">
        <v>6474</v>
      </c>
      <c r="D666" s="812" t="s">
        <v>5040</v>
      </c>
      <c r="E666" s="812">
        <f t="shared" si="101"/>
        <v>5</v>
      </c>
      <c r="F666" s="831">
        <v>26</v>
      </c>
      <c r="G666" s="818"/>
      <c r="H666" s="812">
        <f t="shared" ca="1" si="102"/>
        <v>59</v>
      </c>
      <c r="I666" s="815"/>
      <c r="J666" s="827"/>
      <c r="K666" s="827"/>
      <c r="L666" s="818"/>
      <c r="M666" s="830" t="str">
        <f ca="1">IFERROR(IF(COUNTIF($B$509:$B665,"&lt;0")&lt;&gt;1,OFFSET($C664,-COUNTIF($B$509:$B665,"&lt;0")+3,0),""),"")</f>
        <v/>
      </c>
      <c r="N666" s="830">
        <f ca="1">IFERROR(IF(COUNTA($D$509:D665)=1,0,OFFSET($F664,-COUNTA($D$509:D665)+3,0)),"")</f>
        <v>1</v>
      </c>
      <c r="O666" s="812"/>
      <c r="P666" s="812">
        <f t="shared" si="103"/>
        <v>155</v>
      </c>
      <c r="Q666" s="812"/>
      <c r="R666" s="812"/>
      <c r="S666" s="812"/>
      <c r="T666" s="818"/>
    </row>
    <row r="667" spans="1:20" x14ac:dyDescent="0.35">
      <c r="A667" s="812" t="b">
        <v>0</v>
      </c>
      <c r="B667" s="812">
        <f t="shared" si="100"/>
        <v>-24</v>
      </c>
      <c r="C667" s="833" t="s">
        <v>6475</v>
      </c>
      <c r="D667" s="812" t="s">
        <v>5040</v>
      </c>
      <c r="E667" s="812">
        <f t="shared" si="101"/>
        <v>6</v>
      </c>
      <c r="F667" s="831">
        <v>26</v>
      </c>
      <c r="G667" s="818"/>
      <c r="H667" s="812">
        <f t="shared" ca="1" si="102"/>
        <v>59</v>
      </c>
      <c r="I667" s="815"/>
      <c r="J667" s="827"/>
      <c r="K667" s="827"/>
      <c r="L667" s="818"/>
      <c r="M667" s="830" t="str">
        <f ca="1">IFERROR(IF(COUNTIF($B$509:$B666,"&lt;0")&lt;&gt;1,OFFSET($C665,-COUNTIF($B$509:$B666,"&lt;0")+3,0),""),"")</f>
        <v/>
      </c>
      <c r="N667" s="830">
        <f ca="1">IFERROR(IF(COUNTA($D$509:D666)=1,0,OFFSET($F665,-COUNTA($D$509:D666)+3,0)),"")</f>
        <v>1</v>
      </c>
      <c r="O667" s="812"/>
      <c r="P667" s="812">
        <f t="shared" si="103"/>
        <v>156</v>
      </c>
      <c r="Q667" s="812"/>
      <c r="R667" s="812"/>
      <c r="S667" s="812"/>
      <c r="T667" s="818"/>
    </row>
    <row r="668" spans="1:20" x14ac:dyDescent="0.35">
      <c r="A668" s="812" t="b">
        <v>0</v>
      </c>
      <c r="B668" s="812">
        <f t="shared" si="100"/>
        <v>-23</v>
      </c>
      <c r="C668" s="833" t="s">
        <v>6476</v>
      </c>
      <c r="D668" s="812" t="s">
        <v>5081</v>
      </c>
      <c r="E668" s="812">
        <f t="shared" si="101"/>
        <v>1</v>
      </c>
      <c r="F668" s="831">
        <v>27</v>
      </c>
      <c r="G668" s="818"/>
      <c r="H668" s="812">
        <f t="shared" ca="1" si="102"/>
        <v>61</v>
      </c>
      <c r="I668" s="815"/>
      <c r="J668" s="827"/>
      <c r="K668" s="827"/>
      <c r="L668" s="818"/>
      <c r="M668" s="830" t="str">
        <f ca="1">IFERROR(IF(COUNTIF($B$509:$B667,"&lt;0")&lt;&gt;1,OFFSET($C666,-COUNTIF($B$509:$B667,"&lt;0")+3,0),""),"")</f>
        <v/>
      </c>
      <c r="N668" s="830">
        <f ca="1">IFERROR(IF(COUNTA($D$509:D667)=1,0,OFFSET($F666,-COUNTA($D$509:D667)+3,0)),"")</f>
        <v>1</v>
      </c>
      <c r="O668" s="812"/>
      <c r="P668" s="812">
        <f t="shared" si="103"/>
        <v>157</v>
      </c>
      <c r="Q668" s="812"/>
      <c r="R668" s="812"/>
      <c r="S668" s="812"/>
      <c r="T668" s="818"/>
    </row>
    <row r="669" spans="1:20" x14ac:dyDescent="0.35">
      <c r="A669" s="812" t="b">
        <v>0</v>
      </c>
      <c r="B669" s="812">
        <f t="shared" si="100"/>
        <v>-22</v>
      </c>
      <c r="C669" s="833" t="s">
        <v>6477</v>
      </c>
      <c r="D669" s="812" t="s">
        <v>5081</v>
      </c>
      <c r="E669" s="812">
        <f t="shared" si="101"/>
        <v>2</v>
      </c>
      <c r="F669" s="831">
        <v>27</v>
      </c>
      <c r="G669" s="818"/>
      <c r="H669" s="812">
        <f t="shared" ca="1" si="102"/>
        <v>61</v>
      </c>
      <c r="I669" s="815"/>
      <c r="J669" s="827"/>
      <c r="K669" s="827"/>
      <c r="L669" s="818"/>
      <c r="M669" s="830" t="str">
        <f ca="1">IFERROR(IF(COUNTIF($B$509:$B668,"&lt;0")&lt;&gt;1,OFFSET($C667,-COUNTIF($B$509:$B668,"&lt;0")+3,0),""),"")</f>
        <v/>
      </c>
      <c r="N669" s="830">
        <f ca="1">IFERROR(IF(COUNTA($D$509:D668)=1,0,OFFSET($F667,-COUNTA($D$509:D668)+3,0)),"")</f>
        <v>1</v>
      </c>
      <c r="O669" s="812"/>
      <c r="P669" s="812">
        <f t="shared" si="103"/>
        <v>158</v>
      </c>
      <c r="Q669" s="812"/>
      <c r="R669" s="812"/>
      <c r="S669" s="812"/>
      <c r="T669" s="818"/>
    </row>
    <row r="670" spans="1:20" x14ac:dyDescent="0.35">
      <c r="A670" s="812" t="b">
        <v>0</v>
      </c>
      <c r="B670" s="812">
        <f t="shared" si="100"/>
        <v>-21</v>
      </c>
      <c r="C670" s="833" t="s">
        <v>6478</v>
      </c>
      <c r="D670" s="812" t="s">
        <v>5081</v>
      </c>
      <c r="E670" s="812">
        <f t="shared" si="101"/>
        <v>3</v>
      </c>
      <c r="F670" s="831">
        <v>27</v>
      </c>
      <c r="G670" s="818"/>
      <c r="H670" s="812">
        <f t="shared" ca="1" si="102"/>
        <v>61</v>
      </c>
      <c r="I670" s="815"/>
      <c r="J670" s="827"/>
      <c r="K670" s="827"/>
      <c r="L670" s="818"/>
      <c r="M670" s="830" t="str">
        <f ca="1">IFERROR(IF(COUNTIF($B$509:$B669,"&lt;0")&lt;&gt;1,OFFSET($C668,-COUNTIF($B$509:$B669,"&lt;0")+3,0),""),"")</f>
        <v/>
      </c>
      <c r="N670" s="830">
        <f ca="1">IFERROR(IF(COUNTA($D$509:D669)=1,0,OFFSET($F668,-COUNTA($D$509:D669)+3,0)),"")</f>
        <v>1</v>
      </c>
      <c r="O670" s="812"/>
      <c r="P670" s="812">
        <f t="shared" si="103"/>
        <v>159</v>
      </c>
      <c r="Q670" s="812"/>
      <c r="R670" s="812"/>
      <c r="S670" s="812"/>
      <c r="T670" s="818"/>
    </row>
    <row r="671" spans="1:20" x14ac:dyDescent="0.35">
      <c r="A671" s="812" t="b">
        <v>0</v>
      </c>
      <c r="B671" s="812">
        <f t="shared" si="100"/>
        <v>-20</v>
      </c>
      <c r="C671" s="833" t="s">
        <v>6479</v>
      </c>
      <c r="D671" s="812" t="s">
        <v>5081</v>
      </c>
      <c r="E671" s="812">
        <f t="shared" si="101"/>
        <v>4</v>
      </c>
      <c r="F671" s="831">
        <v>27</v>
      </c>
      <c r="G671" s="818"/>
      <c r="H671" s="812">
        <f t="shared" ca="1" si="102"/>
        <v>61</v>
      </c>
      <c r="I671" s="815"/>
      <c r="J671" s="827"/>
      <c r="K671" s="827"/>
      <c r="L671" s="818"/>
      <c r="M671" s="830" t="str">
        <f ca="1">IFERROR(IF(COUNTIF($B$509:$B670,"&lt;0")&lt;&gt;1,OFFSET($C669,-COUNTIF($B$509:$B670,"&lt;0")+3,0),""),"")</f>
        <v/>
      </c>
      <c r="N671" s="830">
        <f ca="1">IFERROR(IF(COUNTA($D$509:D670)=1,0,OFFSET($F669,-COUNTA($D$509:D670)+3,0)),"")</f>
        <v>1</v>
      </c>
      <c r="O671" s="812"/>
      <c r="P671" s="812">
        <f t="shared" si="103"/>
        <v>160</v>
      </c>
      <c r="Q671" s="812"/>
      <c r="R671" s="812"/>
      <c r="S671" s="812"/>
      <c r="T671" s="818"/>
    </row>
    <row r="672" spans="1:20" x14ac:dyDescent="0.35">
      <c r="A672" s="812" t="b">
        <v>0</v>
      </c>
      <c r="B672" s="812">
        <f t="shared" si="100"/>
        <v>-19</v>
      </c>
      <c r="C672" s="833" t="s">
        <v>6480</v>
      </c>
      <c r="D672" s="812" t="s">
        <v>5081</v>
      </c>
      <c r="E672" s="812">
        <f t="shared" si="101"/>
        <v>5</v>
      </c>
      <c r="F672" s="831">
        <v>27</v>
      </c>
      <c r="G672" s="818"/>
      <c r="H672" s="812">
        <f t="shared" ca="1" si="102"/>
        <v>61</v>
      </c>
      <c r="I672" s="815"/>
      <c r="J672" s="827"/>
      <c r="K672" s="827"/>
      <c r="L672" s="818"/>
      <c r="M672" s="830" t="str">
        <f ca="1">IFERROR(IF(COUNTIF($B$509:$B671,"&lt;0")&lt;&gt;1,OFFSET($C670,-COUNTIF($B$509:$B671,"&lt;0")+3,0),""),"")</f>
        <v/>
      </c>
      <c r="N672" s="830">
        <f ca="1">IFERROR(IF(COUNTA($D$509:D671)=1,0,OFFSET($F670,-COUNTA($D$509:D671)+3,0)),"")</f>
        <v>1</v>
      </c>
      <c r="O672" s="812"/>
      <c r="P672" s="812">
        <f t="shared" si="103"/>
        <v>161</v>
      </c>
      <c r="Q672" s="812"/>
      <c r="R672" s="812"/>
      <c r="S672" s="812"/>
      <c r="T672" s="818"/>
    </row>
    <row r="673" spans="1:20" x14ac:dyDescent="0.35">
      <c r="A673" s="812" t="b">
        <v>0</v>
      </c>
      <c r="B673" s="812">
        <f t="shared" si="100"/>
        <v>-18</v>
      </c>
      <c r="C673" s="833" t="s">
        <v>6481</v>
      </c>
      <c r="D673" s="812" t="s">
        <v>5081</v>
      </c>
      <c r="E673" s="812">
        <f t="shared" si="101"/>
        <v>6</v>
      </c>
      <c r="F673" s="831">
        <v>27</v>
      </c>
      <c r="G673" s="818"/>
      <c r="H673" s="812">
        <f t="shared" ca="1" si="102"/>
        <v>61</v>
      </c>
      <c r="I673" s="815"/>
      <c r="J673" s="827"/>
      <c r="K673" s="827"/>
      <c r="L673" s="818"/>
      <c r="M673" s="830" t="str">
        <f ca="1">IFERROR(IF(COUNTIF($B$509:$B672,"&lt;0")&lt;&gt;1,OFFSET($C671,-COUNTIF($B$509:$B672,"&lt;0")+3,0),""),"")</f>
        <v/>
      </c>
      <c r="N673" s="830">
        <f ca="1">IFERROR(IF(COUNTA($D$509:D672)=1,0,OFFSET($F671,-COUNTA($D$509:D672)+3,0)),"")</f>
        <v>1</v>
      </c>
      <c r="O673" s="812"/>
      <c r="P673" s="812">
        <f t="shared" si="103"/>
        <v>162</v>
      </c>
      <c r="Q673" s="812"/>
      <c r="R673" s="812"/>
      <c r="S673" s="812"/>
      <c r="T673" s="818"/>
    </row>
    <row r="674" spans="1:20" x14ac:dyDescent="0.35">
      <c r="A674" s="812" t="b">
        <v>0</v>
      </c>
      <c r="B674" s="812">
        <f t="shared" si="100"/>
        <v>-17</v>
      </c>
      <c r="C674" s="833" t="s">
        <v>6482</v>
      </c>
      <c r="D674" s="812" t="s">
        <v>5122</v>
      </c>
      <c r="E674" s="812">
        <f t="shared" si="101"/>
        <v>1</v>
      </c>
      <c r="F674" s="831">
        <v>28</v>
      </c>
      <c r="G674" s="818"/>
      <c r="H674" s="812">
        <f t="shared" ca="1" si="102"/>
        <v>63</v>
      </c>
      <c r="I674" s="815"/>
      <c r="J674" s="827"/>
      <c r="K674" s="827"/>
      <c r="L674" s="818"/>
      <c r="M674" s="830" t="str">
        <f ca="1">IFERROR(IF(COUNTIF($B$509:$B673,"&lt;0")&lt;&gt;1,OFFSET($C672,-COUNTIF($B$509:$B673,"&lt;0")+3,0),""),"")</f>
        <v/>
      </c>
      <c r="N674" s="830">
        <f ca="1">IFERROR(IF(COUNTA($D$509:D673)=1,0,OFFSET($F672,-COUNTA($D$509:D673)+3,0)),"")</f>
        <v>1</v>
      </c>
      <c r="O674" s="812"/>
      <c r="P674" s="812">
        <f t="shared" si="103"/>
        <v>163</v>
      </c>
      <c r="Q674" s="812"/>
      <c r="R674" s="812"/>
      <c r="S674" s="812"/>
      <c r="T674" s="818"/>
    </row>
    <row r="675" spans="1:20" x14ac:dyDescent="0.35">
      <c r="A675" s="812" t="b">
        <v>0</v>
      </c>
      <c r="B675" s="812">
        <f t="shared" si="100"/>
        <v>-16</v>
      </c>
      <c r="C675" s="833" t="s">
        <v>6483</v>
      </c>
      <c r="D675" s="812" t="s">
        <v>5122</v>
      </c>
      <c r="E675" s="812">
        <f t="shared" si="101"/>
        <v>2</v>
      </c>
      <c r="F675" s="831">
        <v>28</v>
      </c>
      <c r="G675" s="818"/>
      <c r="H675" s="812">
        <f t="shared" ca="1" si="102"/>
        <v>63</v>
      </c>
      <c r="I675" s="815"/>
      <c r="J675" s="827"/>
      <c r="K675" s="827"/>
      <c r="L675" s="818"/>
      <c r="M675" s="830" t="str">
        <f ca="1">IFERROR(IF(COUNTIF($B$509:$B674,"&lt;0")&lt;&gt;1,OFFSET($C673,-COUNTIF($B$509:$B674,"&lt;0")+3,0),""),"")</f>
        <v/>
      </c>
      <c r="N675" s="830">
        <f ca="1">IFERROR(IF(COUNTA($D$509:D674)=1,0,OFFSET($F673,-COUNTA($D$509:D674)+3,0)),"")</f>
        <v>1</v>
      </c>
      <c r="O675" s="812"/>
      <c r="P675" s="812">
        <f t="shared" si="103"/>
        <v>164</v>
      </c>
      <c r="Q675" s="812"/>
      <c r="R675" s="812"/>
      <c r="S675" s="812"/>
      <c r="T675" s="818"/>
    </row>
    <row r="676" spans="1:20" x14ac:dyDescent="0.35">
      <c r="A676" s="812" t="b">
        <v>0</v>
      </c>
      <c r="B676" s="812">
        <f t="shared" si="100"/>
        <v>-15</v>
      </c>
      <c r="C676" s="833" t="s">
        <v>6484</v>
      </c>
      <c r="D676" s="812" t="s">
        <v>5122</v>
      </c>
      <c r="E676" s="812">
        <f t="shared" si="101"/>
        <v>3</v>
      </c>
      <c r="F676" s="831">
        <v>28</v>
      </c>
      <c r="G676" s="818"/>
      <c r="H676" s="812">
        <f t="shared" ca="1" si="102"/>
        <v>63</v>
      </c>
      <c r="I676" s="815"/>
      <c r="J676" s="827"/>
      <c r="K676" s="827"/>
      <c r="L676" s="818"/>
      <c r="M676" s="830" t="str">
        <f ca="1">IFERROR(IF(COUNTIF($B$509:$B675,"&lt;0")&lt;&gt;1,OFFSET($C674,-COUNTIF($B$509:$B675,"&lt;0")+3,0),""),"")</f>
        <v/>
      </c>
      <c r="N676" s="830">
        <f ca="1">IFERROR(IF(COUNTA($D$509:D675)=1,0,OFFSET($F674,-COUNTA($D$509:D675)+3,0)),"")</f>
        <v>1</v>
      </c>
      <c r="O676" s="812"/>
      <c r="P676" s="812">
        <f t="shared" si="103"/>
        <v>165</v>
      </c>
      <c r="Q676" s="812"/>
      <c r="R676" s="812"/>
      <c r="S676" s="812"/>
      <c r="T676" s="818"/>
    </row>
    <row r="677" spans="1:20" x14ac:dyDescent="0.35">
      <c r="A677" s="812" t="b">
        <v>0</v>
      </c>
      <c r="B677" s="812">
        <f t="shared" si="100"/>
        <v>-14</v>
      </c>
      <c r="C677" s="833" t="s">
        <v>6485</v>
      </c>
      <c r="D677" s="812" t="s">
        <v>5122</v>
      </c>
      <c r="E677" s="812">
        <f t="shared" si="101"/>
        <v>4</v>
      </c>
      <c r="F677" s="831">
        <v>28</v>
      </c>
      <c r="G677" s="818"/>
      <c r="H677" s="812">
        <f t="shared" ca="1" si="102"/>
        <v>63</v>
      </c>
      <c r="I677" s="815"/>
      <c r="J677" s="827"/>
      <c r="K677" s="827"/>
      <c r="L677" s="818"/>
      <c r="M677" s="830" t="str">
        <f ca="1">IFERROR(IF(COUNTIF($B$509:$B676,"&lt;0")&lt;&gt;1,OFFSET($C675,-COUNTIF($B$509:$B676,"&lt;0")+3,0),""),"")</f>
        <v/>
      </c>
      <c r="N677" s="830">
        <f ca="1">IFERROR(IF(COUNTA($D$509:D676)=1,0,OFFSET($F675,-COUNTA($D$509:D676)+3,0)),"")</f>
        <v>1</v>
      </c>
      <c r="O677" s="812"/>
      <c r="P677" s="812">
        <f t="shared" si="103"/>
        <v>166</v>
      </c>
      <c r="Q677" s="812"/>
      <c r="R677" s="812"/>
      <c r="S677" s="812"/>
      <c r="T677" s="818"/>
    </row>
    <row r="678" spans="1:20" x14ac:dyDescent="0.35">
      <c r="A678" s="812" t="b">
        <v>0</v>
      </c>
      <c r="B678" s="812">
        <f t="shared" si="100"/>
        <v>-13</v>
      </c>
      <c r="C678" s="833" t="s">
        <v>6486</v>
      </c>
      <c r="D678" s="812" t="s">
        <v>5122</v>
      </c>
      <c r="E678" s="812">
        <f t="shared" si="101"/>
        <v>5</v>
      </c>
      <c r="F678" s="831">
        <v>28</v>
      </c>
      <c r="G678" s="818"/>
      <c r="H678" s="812">
        <f t="shared" ca="1" si="102"/>
        <v>63</v>
      </c>
      <c r="I678" s="815"/>
      <c r="J678" s="827"/>
      <c r="K678" s="827"/>
      <c r="L678" s="818"/>
      <c r="M678" s="830" t="str">
        <f ca="1">IFERROR(IF(COUNTIF($B$509:$B677,"&lt;0")&lt;&gt;1,OFFSET($C676,-COUNTIF($B$509:$B677,"&lt;0")+3,0),""),"")</f>
        <v/>
      </c>
      <c r="N678" s="830">
        <f ca="1">IFERROR(IF(COUNTA($D$509:D677)=1,0,OFFSET($F676,-COUNTA($D$509:D677)+3,0)),"")</f>
        <v>1</v>
      </c>
      <c r="O678" s="812"/>
      <c r="P678" s="812">
        <f t="shared" si="103"/>
        <v>167</v>
      </c>
      <c r="Q678" s="812"/>
      <c r="R678" s="812"/>
      <c r="S678" s="812"/>
      <c r="T678" s="818"/>
    </row>
    <row r="679" spans="1:20" x14ac:dyDescent="0.35">
      <c r="A679" s="812" t="b">
        <v>0</v>
      </c>
      <c r="B679" s="812">
        <f t="shared" si="100"/>
        <v>-12</v>
      </c>
      <c r="C679" s="833" t="s">
        <v>6487</v>
      </c>
      <c r="D679" s="812" t="s">
        <v>5122</v>
      </c>
      <c r="E679" s="812">
        <f t="shared" si="101"/>
        <v>6</v>
      </c>
      <c r="F679" s="831">
        <v>28</v>
      </c>
      <c r="G679" s="818"/>
      <c r="H679" s="812">
        <f t="shared" ca="1" si="102"/>
        <v>63</v>
      </c>
      <c r="I679" s="815"/>
      <c r="J679" s="827"/>
      <c r="K679" s="827"/>
      <c r="L679" s="818"/>
      <c r="M679" s="830" t="str">
        <f ca="1">IFERROR(IF(COUNTIF($B$509:$B678,"&lt;0")&lt;&gt;1,OFFSET($C677,-COUNTIF($B$509:$B678,"&lt;0")+3,0),""),"")</f>
        <v/>
      </c>
      <c r="N679" s="830">
        <f ca="1">IFERROR(IF(COUNTA($D$509:D678)=1,0,OFFSET($F677,-COUNTA($D$509:D678)+3,0)),"")</f>
        <v>1</v>
      </c>
      <c r="O679" s="812"/>
      <c r="P679" s="812">
        <f t="shared" si="103"/>
        <v>168</v>
      </c>
      <c r="Q679" s="812"/>
      <c r="R679" s="812"/>
      <c r="S679" s="812"/>
      <c r="T679" s="818"/>
    </row>
    <row r="680" spans="1:20" x14ac:dyDescent="0.35">
      <c r="A680" s="812" t="b">
        <v>0</v>
      </c>
      <c r="B680" s="812">
        <f t="shared" si="100"/>
        <v>-11</v>
      </c>
      <c r="C680" s="833" t="s">
        <v>6488</v>
      </c>
      <c r="D680" s="812" t="s">
        <v>5163</v>
      </c>
      <c r="E680" s="812">
        <f t="shared" si="101"/>
        <v>1</v>
      </c>
      <c r="F680" s="831">
        <v>29</v>
      </c>
      <c r="G680" s="818"/>
      <c r="H680" s="812">
        <f t="shared" ca="1" si="102"/>
        <v>65</v>
      </c>
      <c r="I680" s="815"/>
      <c r="J680" s="827"/>
      <c r="K680" s="827"/>
      <c r="L680" s="818"/>
      <c r="M680" s="830" t="str">
        <f ca="1">IFERROR(IF(COUNTIF($B$509:$B679,"&lt;0")&lt;&gt;1,OFFSET($C678,-COUNTIF($B$509:$B679,"&lt;0")+3,0),""),"")</f>
        <v/>
      </c>
      <c r="N680" s="830">
        <f ca="1">IFERROR(IF(COUNTA($D$509:D679)=1,0,OFFSET($F678,-COUNTA($D$509:D679)+3,0)),"")</f>
        <v>1</v>
      </c>
      <c r="O680" s="812"/>
      <c r="P680" s="812">
        <f t="shared" si="103"/>
        <v>169</v>
      </c>
      <c r="Q680" s="812"/>
      <c r="R680" s="812"/>
      <c r="S680" s="812"/>
      <c r="T680" s="818"/>
    </row>
    <row r="681" spans="1:20" x14ac:dyDescent="0.35">
      <c r="A681" s="812" t="b">
        <v>0</v>
      </c>
      <c r="B681" s="812">
        <f t="shared" si="100"/>
        <v>-10</v>
      </c>
      <c r="C681" s="833" t="s">
        <v>6489</v>
      </c>
      <c r="D681" s="812" t="s">
        <v>5163</v>
      </c>
      <c r="E681" s="812">
        <f t="shared" si="101"/>
        <v>2</v>
      </c>
      <c r="F681" s="831">
        <v>29</v>
      </c>
      <c r="G681" s="818"/>
      <c r="H681" s="812">
        <f t="shared" ca="1" si="102"/>
        <v>65</v>
      </c>
      <c r="I681" s="815"/>
      <c r="J681" s="827"/>
      <c r="K681" s="827"/>
      <c r="L681" s="818"/>
      <c r="M681" s="830" t="str">
        <f ca="1">IFERROR(IF(COUNTIF($B$509:$B680,"&lt;0")&lt;&gt;1,OFFSET($C679,-COUNTIF($B$509:$B680,"&lt;0")+3,0),""),"")</f>
        <v/>
      </c>
      <c r="N681" s="830">
        <f ca="1">IFERROR(IF(COUNTA($D$509:D680)=1,0,OFFSET($F679,-COUNTA($D$509:D680)+3,0)),"")</f>
        <v>1</v>
      </c>
      <c r="O681" s="812"/>
      <c r="P681" s="812">
        <f t="shared" si="103"/>
        <v>170</v>
      </c>
      <c r="Q681" s="812"/>
      <c r="R681" s="812"/>
      <c r="S681" s="812"/>
      <c r="T681" s="818"/>
    </row>
    <row r="682" spans="1:20" x14ac:dyDescent="0.35">
      <c r="A682" s="812" t="b">
        <v>0</v>
      </c>
      <c r="B682" s="812">
        <f t="shared" si="100"/>
        <v>-9</v>
      </c>
      <c r="C682" s="833" t="s">
        <v>6490</v>
      </c>
      <c r="D682" s="812" t="s">
        <v>5163</v>
      </c>
      <c r="E682" s="812">
        <f t="shared" si="101"/>
        <v>3</v>
      </c>
      <c r="F682" s="831">
        <v>29</v>
      </c>
      <c r="G682" s="818"/>
      <c r="H682" s="812">
        <f t="shared" ca="1" si="102"/>
        <v>65</v>
      </c>
      <c r="I682" s="815"/>
      <c r="J682" s="827"/>
      <c r="K682" s="827"/>
      <c r="L682" s="818"/>
      <c r="M682" s="830" t="str">
        <f ca="1">IFERROR(IF(COUNTIF($B$509:$B681,"&lt;0")&lt;&gt;1,OFFSET($C680,-COUNTIF($B$509:$B681,"&lt;0")+3,0),""),"")</f>
        <v/>
      </c>
      <c r="N682" s="830">
        <f ca="1">IFERROR(IF(COUNTA($D$509:D681)=1,0,OFFSET($F680,-COUNTA($D$509:D681)+3,0)),"")</f>
        <v>1</v>
      </c>
      <c r="O682" s="812"/>
      <c r="P682" s="812">
        <f t="shared" si="103"/>
        <v>171</v>
      </c>
      <c r="Q682" s="812"/>
      <c r="R682" s="812"/>
      <c r="S682" s="812"/>
      <c r="T682" s="818"/>
    </row>
    <row r="683" spans="1:20" x14ac:dyDescent="0.35">
      <c r="A683" s="812" t="b">
        <v>0</v>
      </c>
      <c r="B683" s="812">
        <f t="shared" si="100"/>
        <v>-8</v>
      </c>
      <c r="C683" s="833" t="s">
        <v>6491</v>
      </c>
      <c r="D683" s="812" t="s">
        <v>5163</v>
      </c>
      <c r="E683" s="812">
        <f t="shared" si="101"/>
        <v>4</v>
      </c>
      <c r="F683" s="831">
        <v>29</v>
      </c>
      <c r="G683" s="818"/>
      <c r="H683" s="812">
        <f t="shared" ca="1" si="102"/>
        <v>65</v>
      </c>
      <c r="I683" s="815"/>
      <c r="J683" s="827"/>
      <c r="K683" s="827"/>
      <c r="L683" s="818"/>
      <c r="M683" s="830" t="str">
        <f ca="1">IFERROR(IF(COUNTIF($B$509:$B682,"&lt;0")&lt;&gt;1,OFFSET($C681,-COUNTIF($B$509:$B682,"&lt;0")+3,0),""),"")</f>
        <v/>
      </c>
      <c r="N683" s="830">
        <f ca="1">IFERROR(IF(COUNTA($D$509:D682)=1,0,OFFSET($F681,-COUNTA($D$509:D682)+3,0)),"")</f>
        <v>1</v>
      </c>
      <c r="O683" s="812"/>
      <c r="P683" s="812">
        <f t="shared" si="103"/>
        <v>172</v>
      </c>
      <c r="Q683" s="812"/>
      <c r="R683" s="812"/>
      <c r="S683" s="812"/>
      <c r="T683" s="818"/>
    </row>
    <row r="684" spans="1:20" x14ac:dyDescent="0.35">
      <c r="A684" s="812" t="b">
        <v>0</v>
      </c>
      <c r="B684" s="812">
        <f t="shared" si="100"/>
        <v>-7</v>
      </c>
      <c r="C684" s="833" t="s">
        <v>6492</v>
      </c>
      <c r="D684" s="812" t="s">
        <v>5163</v>
      </c>
      <c r="E684" s="812">
        <f t="shared" si="101"/>
        <v>5</v>
      </c>
      <c r="F684" s="831">
        <v>29</v>
      </c>
      <c r="G684" s="818"/>
      <c r="H684" s="812">
        <f t="shared" ca="1" si="102"/>
        <v>65</v>
      </c>
      <c r="I684" s="815"/>
      <c r="J684" s="827"/>
      <c r="K684" s="827"/>
      <c r="L684" s="818"/>
      <c r="M684" s="830" t="str">
        <f ca="1">IFERROR(IF(COUNTIF($B$509:$B683,"&lt;0")&lt;&gt;1,OFFSET($C682,-COUNTIF($B$509:$B683,"&lt;0")+3,0),""),"")</f>
        <v/>
      </c>
      <c r="N684" s="830">
        <f ca="1">IFERROR(IF(COUNTA($D$509:D683)=1,0,OFFSET($F682,-COUNTA($D$509:D683)+3,0)),"")</f>
        <v>1</v>
      </c>
      <c r="O684" s="812"/>
      <c r="P684" s="812">
        <f t="shared" si="103"/>
        <v>173</v>
      </c>
      <c r="Q684" s="812"/>
      <c r="R684" s="812"/>
      <c r="S684" s="812"/>
      <c r="T684" s="818"/>
    </row>
    <row r="685" spans="1:20" x14ac:dyDescent="0.35">
      <c r="A685" s="812" t="b">
        <v>0</v>
      </c>
      <c r="B685" s="812">
        <f t="shared" si="100"/>
        <v>-6</v>
      </c>
      <c r="C685" s="833" t="s">
        <v>6493</v>
      </c>
      <c r="D685" s="812" t="s">
        <v>5163</v>
      </c>
      <c r="E685" s="812">
        <f t="shared" si="101"/>
        <v>6</v>
      </c>
      <c r="F685" s="831">
        <v>29</v>
      </c>
      <c r="G685" s="818"/>
      <c r="H685" s="812">
        <f t="shared" ca="1" si="102"/>
        <v>65</v>
      </c>
      <c r="I685" s="815"/>
      <c r="J685" s="827"/>
      <c r="K685" s="827"/>
      <c r="L685" s="818"/>
      <c r="M685" s="830" t="str">
        <f ca="1">IFERROR(IF(COUNTIF($B$509:$B684,"&lt;0")&lt;&gt;1,OFFSET($C683,-COUNTIF($B$509:$B684,"&lt;0")+3,0),""),"")</f>
        <v/>
      </c>
      <c r="N685" s="830">
        <f ca="1">IFERROR(IF(COUNTA($D$509:D684)=1,0,OFFSET($F683,-COUNTA($D$509:D684)+3,0)),"")</f>
        <v>1</v>
      </c>
      <c r="O685" s="812"/>
      <c r="P685" s="812">
        <f t="shared" si="103"/>
        <v>174</v>
      </c>
      <c r="Q685" s="812"/>
      <c r="R685" s="812"/>
      <c r="S685" s="812"/>
      <c r="T685" s="818"/>
    </row>
    <row r="686" spans="1:20" x14ac:dyDescent="0.35">
      <c r="A686" s="812" t="b">
        <v>0</v>
      </c>
      <c r="B686" s="812">
        <f t="shared" si="100"/>
        <v>-5</v>
      </c>
      <c r="C686" s="833" t="s">
        <v>6494</v>
      </c>
      <c r="D686" s="812" t="s">
        <v>5204</v>
      </c>
      <c r="E686" s="812">
        <f t="shared" si="101"/>
        <v>1</v>
      </c>
      <c r="F686" s="831">
        <v>30</v>
      </c>
      <c r="G686" s="818"/>
      <c r="H686" s="812">
        <f t="shared" ca="1" si="102"/>
        <v>67</v>
      </c>
      <c r="I686" s="815"/>
      <c r="J686" s="827"/>
      <c r="K686" s="827"/>
      <c r="L686" s="818"/>
      <c r="M686" s="830" t="str">
        <f ca="1">IFERROR(IF(COUNTIF($B$509:$B685,"&lt;0")&lt;&gt;1,OFFSET($C684,-COUNTIF($B$509:$B685,"&lt;0")+3,0),""),"")</f>
        <v/>
      </c>
      <c r="N686" s="830">
        <f ca="1">IFERROR(IF(COUNTA($D$509:D685)=1,0,OFFSET($F684,-COUNTA($D$509:D685)+3,0)),"")</f>
        <v>1</v>
      </c>
      <c r="O686" s="812"/>
      <c r="P686" s="812">
        <f t="shared" si="103"/>
        <v>175</v>
      </c>
      <c r="Q686" s="812"/>
      <c r="R686" s="812"/>
      <c r="S686" s="812"/>
      <c r="T686" s="818"/>
    </row>
    <row r="687" spans="1:20" x14ac:dyDescent="0.35">
      <c r="A687" s="812" t="b">
        <v>0</v>
      </c>
      <c r="B687" s="812">
        <f t="shared" si="100"/>
        <v>-4</v>
      </c>
      <c r="C687" s="833" t="s">
        <v>6495</v>
      </c>
      <c r="D687" s="812" t="s">
        <v>5204</v>
      </c>
      <c r="E687" s="812">
        <f t="shared" si="101"/>
        <v>2</v>
      </c>
      <c r="F687" s="831">
        <v>30</v>
      </c>
      <c r="G687" s="818"/>
      <c r="H687" s="812">
        <f t="shared" ca="1" si="102"/>
        <v>67</v>
      </c>
      <c r="I687" s="815"/>
      <c r="J687" s="827"/>
      <c r="K687" s="827"/>
      <c r="L687" s="818"/>
      <c r="M687" s="830" t="str">
        <f ca="1">IFERROR(IF(COUNTIF($B$509:$B686,"&lt;0")&lt;&gt;1,OFFSET($C685,-COUNTIF($B$509:$B686,"&lt;0")+3,0),""),"")</f>
        <v/>
      </c>
      <c r="N687" s="830">
        <f ca="1">IFERROR(IF(COUNTA($D$509:D686)=1,0,OFFSET($F685,-COUNTA($D$509:D686)+3,0)),"")</f>
        <v>1</v>
      </c>
      <c r="O687" s="812"/>
      <c r="P687" s="812">
        <f t="shared" si="103"/>
        <v>176</v>
      </c>
      <c r="Q687" s="812"/>
      <c r="R687" s="812"/>
      <c r="S687" s="812"/>
      <c r="T687" s="818"/>
    </row>
    <row r="688" spans="1:20" x14ac:dyDescent="0.35">
      <c r="A688" s="812" t="b">
        <v>0</v>
      </c>
      <c r="B688" s="812">
        <f t="shared" si="100"/>
        <v>-3</v>
      </c>
      <c r="C688" s="833" t="s">
        <v>6496</v>
      </c>
      <c r="D688" s="812" t="s">
        <v>5204</v>
      </c>
      <c r="E688" s="812">
        <f t="shared" si="101"/>
        <v>3</v>
      </c>
      <c r="F688" s="831">
        <v>30</v>
      </c>
      <c r="G688" s="818"/>
      <c r="H688" s="812">
        <f t="shared" ca="1" si="102"/>
        <v>67</v>
      </c>
      <c r="I688" s="815"/>
      <c r="J688" s="827"/>
      <c r="K688" s="827"/>
      <c r="L688" s="818"/>
      <c r="M688" s="830" t="str">
        <f ca="1">IFERROR(IF(COUNTIF($B$509:$B687,"&lt;0")&lt;&gt;1,OFFSET($C686,-COUNTIF($B$509:$B687,"&lt;0")+3,0),""),"")</f>
        <v/>
      </c>
      <c r="N688" s="830">
        <f ca="1">IFERROR(IF(COUNTA($D$509:D687)=1,0,OFFSET($F686,-COUNTA($D$509:D687)+3,0)),"")</f>
        <v>1</v>
      </c>
      <c r="O688" s="812"/>
      <c r="P688" s="812">
        <f t="shared" si="103"/>
        <v>177</v>
      </c>
      <c r="Q688" s="812"/>
      <c r="R688" s="812"/>
      <c r="S688" s="812"/>
      <c r="T688" s="818"/>
    </row>
    <row r="689" spans="1:20" x14ac:dyDescent="0.35">
      <c r="A689" s="812" t="b">
        <v>0</v>
      </c>
      <c r="B689" s="812">
        <f t="shared" si="100"/>
        <v>-2</v>
      </c>
      <c r="C689" s="833" t="s">
        <v>6497</v>
      </c>
      <c r="D689" s="812" t="s">
        <v>5204</v>
      </c>
      <c r="E689" s="812">
        <f t="shared" si="101"/>
        <v>4</v>
      </c>
      <c r="F689" s="831">
        <v>30</v>
      </c>
      <c r="G689" s="818"/>
      <c r="H689" s="812">
        <f t="shared" ca="1" si="102"/>
        <v>67</v>
      </c>
      <c r="I689" s="815"/>
      <c r="J689" s="827"/>
      <c r="K689" s="827"/>
      <c r="L689" s="818"/>
      <c r="M689" s="830" t="str">
        <f ca="1">IFERROR(IF(COUNTIF($B$509:$B688,"&lt;0")&lt;&gt;1,OFFSET($C687,-COUNTIF($B$509:$B688,"&lt;0")+3,0),""),"")</f>
        <v/>
      </c>
      <c r="N689" s="830">
        <f ca="1">IFERROR(IF(COUNTA($D$509:D688)=1,0,OFFSET($F687,-COUNTA($D$509:D688)+3,0)),"")</f>
        <v>1</v>
      </c>
      <c r="O689" s="812"/>
      <c r="P689" s="812">
        <f t="shared" si="103"/>
        <v>178</v>
      </c>
      <c r="Q689" s="812"/>
      <c r="R689" s="812"/>
      <c r="S689" s="812"/>
      <c r="T689" s="818"/>
    </row>
    <row r="690" spans="1:20" x14ac:dyDescent="0.35">
      <c r="A690" s="812" t="b">
        <v>0</v>
      </c>
      <c r="B690" s="812">
        <f t="shared" si="100"/>
        <v>-1</v>
      </c>
      <c r="C690" s="833" t="s">
        <v>6498</v>
      </c>
      <c r="D690" s="812" t="s">
        <v>5204</v>
      </c>
      <c r="E690" s="812">
        <f t="shared" si="101"/>
        <v>5</v>
      </c>
      <c r="F690" s="831">
        <v>30</v>
      </c>
      <c r="G690" s="818"/>
      <c r="H690" s="812">
        <f t="shared" ca="1" si="102"/>
        <v>67</v>
      </c>
      <c r="I690" s="815"/>
      <c r="J690" s="827"/>
      <c r="K690" s="827"/>
      <c r="L690" s="818"/>
      <c r="M690" s="830" t="str">
        <f ca="1">IFERROR(IF(COUNTIF($B$509:$B689,"&lt;0")&lt;&gt;1,OFFSET($C688,-COUNTIF($B$509:$B689,"&lt;0")+3,0),""),"")</f>
        <v/>
      </c>
      <c r="N690" s="830">
        <f ca="1">IFERROR(IF(COUNTA($D$509:D689)=1,0,OFFSET($F688,-COUNTA($D$509:D689)+3,0)),"")</f>
        <v>1</v>
      </c>
      <c r="O690" s="812"/>
      <c r="P690" s="812">
        <f t="shared" si="103"/>
        <v>179</v>
      </c>
      <c r="Q690" s="812"/>
      <c r="R690" s="812"/>
      <c r="S690" s="812"/>
      <c r="T690" s="818"/>
    </row>
    <row r="691" spans="1:20" x14ac:dyDescent="0.35">
      <c r="A691" s="812" t="b">
        <v>0</v>
      </c>
      <c r="B691" s="812">
        <f t="shared" si="100"/>
        <v>0</v>
      </c>
      <c r="C691" s="833" t="s">
        <v>6499</v>
      </c>
      <c r="D691" s="812" t="s">
        <v>5204</v>
      </c>
      <c r="E691" s="812">
        <f t="shared" si="101"/>
        <v>6</v>
      </c>
      <c r="F691" s="831">
        <v>30</v>
      </c>
      <c r="G691" s="818"/>
      <c r="H691" s="812">
        <f t="shared" ca="1" si="102"/>
        <v>67</v>
      </c>
      <c r="I691" s="815"/>
      <c r="J691" s="827"/>
      <c r="K691" s="827"/>
      <c r="L691" s="818"/>
      <c r="M691" s="830" t="str">
        <f ca="1">IFERROR(IF(COUNTIF($B$509:$B690,"&lt;0")&lt;&gt;1,OFFSET($C689,-COUNTIF($B$509:$B690,"&lt;0")+3,0),""),"")</f>
        <v/>
      </c>
      <c r="N691" s="830">
        <f ca="1">IFERROR(IF(COUNTA($D$509:D690)=1,0,OFFSET($F689,-COUNTA($D$509:D690)+3,0)),"")</f>
        <v>1</v>
      </c>
      <c r="O691" s="812"/>
      <c r="P691" s="812">
        <f t="shared" si="103"/>
        <v>180</v>
      </c>
      <c r="Q691" s="812"/>
      <c r="R691" s="812"/>
      <c r="S691" s="812"/>
      <c r="T691" s="818"/>
    </row>
    <row r="692" spans="1:20" x14ac:dyDescent="0.35">
      <c r="A692" s="812" t="b">
        <f t="shared" ref="A692:A755" ca="1" si="104">IF(OR(I692&lt;&gt;"",J692&lt;&gt;"",K692&lt;&gt;"",L692&lt;&gt;""),TRUE,FALSE)</f>
        <v>0</v>
      </c>
      <c r="B692" s="812">
        <f t="shared" si="100"/>
        <v>1</v>
      </c>
      <c r="C692" s="834" t="str">
        <f t="shared" ref="C692:C755" ca="1" si="105">M692</f>
        <v>a173p000006n4SGAAY</v>
      </c>
      <c r="D692" s="812"/>
      <c r="E692" s="812">
        <f t="shared" ca="1" si="101"/>
        <v>1</v>
      </c>
      <c r="F692" s="831">
        <f ca="1">IF(COUNTA(D$510:D692)=1,"",OFFSET(F690,-COUNTA(D$510:D692)+3,0))</f>
        <v>1</v>
      </c>
      <c r="G692" s="818" t="str">
        <f t="shared" ref="G692:G755" ca="1" si="106">IFERROR(IF(INDIRECT("'Coverage Indicators - Section I'!G"&amp;$I184)=0,"",INDIRECT("'Coverage Indicators - Section I'!G"&amp;$I184)),"")</f>
        <v/>
      </c>
      <c r="H692" s="812">
        <f t="shared" ca="1" si="102"/>
        <v>9</v>
      </c>
      <c r="I692" s="815" t="str">
        <f t="shared" ref="I692:I755" ca="1" si="107">IFERROR(CHOOSE(E692,IFERROR(IF(INDIRECT("'Coverage Indicators - Section D'!P"&amp;H692)="","",INDIRECT("'Coverage Indicators - Section D'!P"&amp;H692)*100),""),IFERROR(IF(INDIRECT("'Coverage Indicators - Section D'!S"&amp;H692)="","",INDIRECT("'Coverage Indicators - Section D'!S"&amp;H692)*100),""),IFERROR(IF(INDIRECT("'Coverage Indicators - Section D'!V"&amp;H692)="","",INDIRECT("'Coverage Indicators - Section D'!V"&amp;H692)*100),""),IFERROR(IF(INDIRECT("'Coverage Indicators - Section D'!Y"&amp;H692)="","",INDIRECT("'Coverage Indicators - Section D'!Y"&amp;H692)*100),""),IFERROR(IF(INDIRECT("'Coverage Indicators - Section D'!AB"&amp;H692)="","",INDIRECT("'Coverage Indicators - Section D'!AB"&amp;H692)*100),""),IFERROR(IF(INDIRECT("'Coverage Indicators - Section D'!AE"&amp;H692)="","",INDIRECT("'Coverage Indicators - Section D'!AE"&amp;H692)*100),""),IFERROR(IF(INDIRECT("'Coverage Indicators - SectionD'!AH"&amp;H692)="","",INDIRECT("'CoverageIndicators-SectionD'!AH"&amp;H692)*100),"")),"")</f>
        <v/>
      </c>
      <c r="J692" s="827" t="str">
        <f t="shared" ref="J692:J755" ca="1" si="108">IFERROR(CHOOSE(E692,IFERROR(IF(INDIRECT("'Coverage Indicators - Section D'!O"&amp;H692+1)="","",INDIRECT("'Coverage Indicators - Section D'!O"&amp;H692+1)),""),IFERROR(IF(INDIRECT("'Coverage Indicators - Section D'!R"&amp;H692+1)="","",INDIRECT("'Coverage Indicators - Section D'!R"&amp;H692+1)),""),IFERROR(IF(INDIRECT("'Coverage Indicators - Section D'!U"&amp;H692+1)="","",INDIRECT("'Coverage Indicators - Section D'!U"&amp;H692+1)),""),IFERROR(IF(INDIRECT("'Coverage Indicators - Section D'!X"&amp;H692+1)="","",INDIRECT("'Coverage Indicators - Section D'!X"&amp;H692+1)),""),IFERROR(IF(INDIRECT("'Coverage Indicators - Section D'!AA"&amp;H692+1)="","",INDIRECT("'Coverage Indicators - Section D'!AA"&amp;H692+1)),""),IFERROR(IF(INDIRECT("'Coverage Indicators - Section D'!AD"&amp;H692+1)="","",INDIRECT("'Coverage Indicators - Section D'!AD"&amp;H692+1)),""),IFERROR(IF(INDIRECT("'Coverage Indicators - Section D'!AG"&amp;H692+1)="","",INDIRECT("'Coverage Indicators - Section D'!AG"&amp;H692+1)),""),IFERROR(IF(INDIRECT("'Coverage Indicators - Section D'!AJ"&amp;H692+1)="","",INDIRECT("'Coverage Indicators - Section D'!AJ"&amp;H692+1)),"")),"")</f>
        <v/>
      </c>
      <c r="K692" s="827" t="str">
        <f t="shared" ref="K692:K755" ca="1" si="109">IFERROR(CHOOSE(E692,IFERROR(IF(INDIRECT("'Coverage Indicators - Section D'!O"&amp;H692)="","",INDIRECT("'Coverage Indicators - Section D'!O"&amp;H692)),""),IFERROR(IF(INDIRECT("'Coverage Indicators - Section D'!R"&amp;H692)="","",INDIRECT("'Coverage Indicators - Section D'!R"&amp;H692)),""),IFERROR(IF(INDIRECT("'Coverage Indicators - Section D'!U"&amp;H692)="","",INDIRECT("'Coverage Indicators - Section D'!U"&amp;H692)),""),IFERROR(IF(INDIRECT("'Coverage Indicators - Section D'!X"&amp;H692)="","",INDIRECT("'Coverage Indicators - Section D'!X"&amp;H692)),""),IFERROR(IF(INDIRECT("'Coverage Indicators - Section D'!AA"&amp;H692)="","",INDIRECT("'Coverage Indicators - Section D'!AA"&amp;H692)),""),IFERROR(IF(INDIRECT("'Coverage Indicators - Section D'!AD"&amp;H692)="","",INDIRECT("'Coverage Indicators - Section D'!AD"&amp;H692)),""),IFERROR(IF(INDIRECT("'Coverage Indicators - Section D'!AG"&amp;H692)="","",INDIRECT("'Coverage Indicators - Section D'!AG"&amp;H692)),""),IFERROR(IF(INDIRECT("'Coverage Indicators - Section D'!AJ"&amp;H692)="","",INDIRECT("'Coverage Indicators - Section D'!AJ"&amp;H692)),"")),"")</f>
        <v/>
      </c>
      <c r="L692" s="818" t="str">
        <f t="shared" ref="L692:L755" ca="1" si="110">IF(IFERROR(CHOOSE(E692,IFERROR(IF(INDIRECT("'Coverage Indicators - Section D'!Q"&amp;H692)=0,"",INDIRECT("'Coverage Indicators - Section D'!Q"&amp;H692)),""),IFERROR(IF(INDIRECT("'Coverage Indicators - Section D'!T"&amp;H692)=0,"",INDIRECT("'Coverage Indicators - Section D'!T"&amp;H692)),""),IFERROR(IF(INDIRECT("'Coverage Indicators - Section D'!W"&amp;H692)=0,"",INDIRECT("'Coverage Indicators - Section D'!W"&amp;H692)),""),IFERROR(IF(INDIRECT("'Coverage Indicators - Section D'!Z"&amp;H692)=0,"",INDIRECT("'Coverage Indicators - Section D'!Z"&amp;H692)),""),IFERROR(IF(INDIRECT("'Coverage Indicators - Section D'!AC"&amp;H692)=0,"",INDIRECT("'Coverage Indicators - Section D'!AC"&amp;H692)),""),IFERROR(IF(INDIRECT("'Coverage Indicators - Section D'!AF"&amp;H692)=0,"",INDIRECT("'Coverage Indicators - Section D'!AF"&amp;H692)),""),IFERROR(IF(INDIRECT("'Coverage Indicators - Section D'!AI"&amp;H692)=0,"",INDIRECT("'Coverage Indicators - Section D'!AI"&amp;H692)),""),IFERROR(IF(INDIRECT("'Coverage Indicators - Section D'!AL"&amp;H692)=0,"",INDIRECT("'Coverage Indicators - Section D'!AL"&amp;H692)),"")),"")=0,"",CHOOSE(E692,IFERROR(IF(INDIRECT("'Coverage Indicators - Section D'!Q"&amp;H692)=0,"",INDIRECT("'Coverage Indicators - Section D'!Q"&amp;H692)),""),IFERROR(IF(INDIRECT("'Coverage Indicators - Section D'!T"&amp;H692)=0,"",INDIRECT("'Coverage Indicators - Section D'!T"&amp;H692)),""),IFERROR(IF(INDIRECT("'Coverage Indicators - Section D'!W"&amp;H692)=0,"",INDIRECT("'Coverage Indicators - Section D'!W"&amp;H692)),""),IFERROR(IF(INDIRECT("'Coverage Indicators - Section D'!Z"&amp;H692)=0,"",INDIRECT("'Coverage Indicators - Section D'!Z"&amp;H692)),""),IFERROR(IF(INDIRECT("'Coverage Indicators - Section D'!AC"&amp;H692)=0,"",INDIRECT("'Coverage Indicators - Section D'!AC"&amp;H692)),""),IFERROR(IF(INDIRECT("'Coverage Indicators - Section D'!AF"&amp;H692)=0,"",INDIRECT("'Coverage Indicators - Section D'!AF"&amp;H692)),""),IFERROR(IF(INDIRECT("'Coverage Indicators - Section D'!AI"&amp;H692)=0,"",INDIRECT("'Coverage Indicators - Section D'!AI"&amp;H692)),""),IFERROR(IF(INDIRECT("'Coverage Indicators - Section D'!AL"&amp;H692)=0,"",INDIRECT("'Coverage Indicators - Section D'!AL"&amp;H692)),"")))</f>
        <v/>
      </c>
      <c r="M692" s="830" t="str">
        <f ca="1">IFERROR(IF(COUNTIF($B$509:$B691,"&lt;0")&lt;&gt;1,OFFSET($C690,-COUNTIF($B$509:$B691,"&lt;0")+3,0),""),"")</f>
        <v>a173p000006n4SGAAY</v>
      </c>
      <c r="N692" s="830">
        <f ca="1">IFERROR(IF(COUNTA($D$509:D691)=1,0,OFFSET($F690,-COUNTA($D$509:D691)+3,0)),"")</f>
        <v>1</v>
      </c>
      <c r="O692" s="812"/>
      <c r="P692" s="812">
        <f t="shared" si="103"/>
        <v>0</v>
      </c>
      <c r="Q692" s="812"/>
      <c r="R692" s="812"/>
      <c r="S692" s="812"/>
      <c r="T692" s="818"/>
    </row>
    <row r="693" spans="1:20" x14ac:dyDescent="0.35">
      <c r="A693" s="812" t="b">
        <f t="shared" ca="1" si="104"/>
        <v>0</v>
      </c>
      <c r="B693" s="812">
        <f t="shared" si="100"/>
        <v>2</v>
      </c>
      <c r="C693" s="834" t="str">
        <f t="shared" ca="1" si="105"/>
        <v>a173p000006n4SkAAI</v>
      </c>
      <c r="D693" s="812"/>
      <c r="E693" s="812">
        <f t="shared" ca="1" si="101"/>
        <v>2</v>
      </c>
      <c r="F693" s="831">
        <f ca="1">IF(COUNTA(D$510:D693)=1,"",OFFSET(F691,-COUNTA(D$510:D693)+3,0))</f>
        <v>1</v>
      </c>
      <c r="G693" s="818" t="str">
        <f t="shared" ca="1" si="106"/>
        <v/>
      </c>
      <c r="H693" s="812">
        <f t="shared" ca="1" si="102"/>
        <v>9</v>
      </c>
      <c r="I693" s="815" t="str">
        <f t="shared" ca="1" si="107"/>
        <v/>
      </c>
      <c r="J693" s="827" t="str">
        <f t="shared" ca="1" si="108"/>
        <v/>
      </c>
      <c r="K693" s="827" t="str">
        <f t="shared" ca="1" si="109"/>
        <v/>
      </c>
      <c r="L693" s="818" t="str">
        <f t="shared" ca="1" si="110"/>
        <v/>
      </c>
      <c r="M693" s="830" t="str">
        <f ca="1">IFERROR(IF(COUNTIF($B$509:$B692,"&lt;0")&lt;&gt;1,OFFSET($C691,-COUNTIF($B$509:$B692,"&lt;0")+3,0),""),"")</f>
        <v>a173p000006n4SkAAI</v>
      </c>
      <c r="N693" s="830">
        <f ca="1">IFERROR(IF(COUNTA($D$509:D692)=1,0,OFFSET($F691,-COUNTA($D$509:D692)+3,0)),"")</f>
        <v>1</v>
      </c>
      <c r="O693" s="812"/>
      <c r="P693" s="812">
        <f t="shared" si="103"/>
        <v>0</v>
      </c>
      <c r="Q693" s="812"/>
      <c r="R693" s="812"/>
      <c r="S693" s="812"/>
      <c r="T693" s="818"/>
    </row>
    <row r="694" spans="1:20" x14ac:dyDescent="0.35">
      <c r="A694" s="812" t="b">
        <f t="shared" ca="1" si="104"/>
        <v>0</v>
      </c>
      <c r="B694" s="812">
        <f t="shared" si="100"/>
        <v>3</v>
      </c>
      <c r="C694" s="834" t="str">
        <f t="shared" ca="1" si="105"/>
        <v>a173p000006n4TEAAY</v>
      </c>
      <c r="D694" s="812"/>
      <c r="E694" s="812">
        <f t="shared" ca="1" si="101"/>
        <v>3</v>
      </c>
      <c r="F694" s="831">
        <f ca="1">IF(COUNTA(D$510:D694)=1,"",OFFSET(F692,-COUNTA(D$510:D694)+3,0))</f>
        <v>1</v>
      </c>
      <c r="G694" s="818" t="str">
        <f t="shared" ca="1" si="106"/>
        <v/>
      </c>
      <c r="H694" s="812">
        <f t="shared" ca="1" si="102"/>
        <v>9</v>
      </c>
      <c r="I694" s="815" t="str">
        <f t="shared" ca="1" si="107"/>
        <v/>
      </c>
      <c r="J694" s="827" t="str">
        <f t="shared" ca="1" si="108"/>
        <v/>
      </c>
      <c r="K694" s="827" t="str">
        <f t="shared" ca="1" si="109"/>
        <v/>
      </c>
      <c r="L694" s="818" t="str">
        <f t="shared" ca="1" si="110"/>
        <v/>
      </c>
      <c r="M694" s="830" t="str">
        <f ca="1">IFERROR(IF(COUNTIF($B$509:$B693,"&lt;0")&lt;&gt;1,OFFSET($C692,-COUNTIF($B$509:$B693,"&lt;0")+3,0),""),"")</f>
        <v>a173p000006n4TEAAY</v>
      </c>
      <c r="N694" s="830">
        <f ca="1">IFERROR(IF(COUNTA($D$509:D693)=1,0,OFFSET($F692,-COUNTA($D$509:D693)+3,0)),"")</f>
        <v>1</v>
      </c>
      <c r="O694" s="812"/>
      <c r="P694" s="812">
        <f t="shared" si="103"/>
        <v>0</v>
      </c>
      <c r="Q694" s="812"/>
      <c r="R694" s="812"/>
      <c r="S694" s="812"/>
      <c r="T694" s="818"/>
    </row>
    <row r="695" spans="1:20" x14ac:dyDescent="0.35">
      <c r="A695" s="812" t="b">
        <f t="shared" ca="1" si="104"/>
        <v>0</v>
      </c>
      <c r="B695" s="812">
        <f t="shared" si="100"/>
        <v>4</v>
      </c>
      <c r="C695" s="834" t="str">
        <f t="shared" ca="1" si="105"/>
        <v>a173p000006n4TiAAI</v>
      </c>
      <c r="D695" s="812"/>
      <c r="E695" s="812">
        <f t="shared" ca="1" si="101"/>
        <v>4</v>
      </c>
      <c r="F695" s="831">
        <f ca="1">IF(COUNTA(D$510:D695)=1,"",OFFSET(F693,-COUNTA(D$510:D695)+3,0))</f>
        <v>1</v>
      </c>
      <c r="G695" s="818" t="str">
        <f t="shared" ca="1" si="106"/>
        <v/>
      </c>
      <c r="H695" s="812">
        <f t="shared" ca="1" si="102"/>
        <v>9</v>
      </c>
      <c r="I695" s="815" t="str">
        <f t="shared" ca="1" si="107"/>
        <v/>
      </c>
      <c r="J695" s="827" t="str">
        <f t="shared" ca="1" si="108"/>
        <v/>
      </c>
      <c r="K695" s="827" t="str">
        <f t="shared" ca="1" si="109"/>
        <v/>
      </c>
      <c r="L695" s="818" t="str">
        <f t="shared" ca="1" si="110"/>
        <v/>
      </c>
      <c r="M695" s="830" t="str">
        <f ca="1">IFERROR(IF(COUNTIF($B$509:$B694,"&lt;0")&lt;&gt;1,OFFSET($C693,-COUNTIF($B$509:$B694,"&lt;0")+3,0),""),"")</f>
        <v>a173p000006n4TiAAI</v>
      </c>
      <c r="N695" s="830">
        <f ca="1">IFERROR(IF(COUNTA($D$509:D694)=1,0,OFFSET($F693,-COUNTA($D$509:D694)+3,0)),"")</f>
        <v>1</v>
      </c>
      <c r="O695" s="812"/>
      <c r="P695" s="812">
        <f t="shared" si="103"/>
        <v>0</v>
      </c>
      <c r="Q695" s="812"/>
      <c r="R695" s="812"/>
      <c r="S695" s="812"/>
      <c r="T695" s="818"/>
    </row>
    <row r="696" spans="1:20" x14ac:dyDescent="0.35">
      <c r="A696" s="812" t="b">
        <f t="shared" ca="1" si="104"/>
        <v>0</v>
      </c>
      <c r="B696" s="812">
        <f t="shared" si="100"/>
        <v>5</v>
      </c>
      <c r="C696" s="834" t="str">
        <f t="shared" ca="1" si="105"/>
        <v>a173p000006n4UCAAY</v>
      </c>
      <c r="D696" s="812"/>
      <c r="E696" s="812">
        <f t="shared" ca="1" si="101"/>
        <v>5</v>
      </c>
      <c r="F696" s="831">
        <f ca="1">IF(COUNTA(D$510:D696)=1,"",OFFSET(F694,-COUNTA(D$510:D696)+3,0))</f>
        <v>1</v>
      </c>
      <c r="G696" s="818" t="str">
        <f t="shared" ca="1" si="106"/>
        <v/>
      </c>
      <c r="H696" s="812">
        <f t="shared" ca="1" si="102"/>
        <v>9</v>
      </c>
      <c r="I696" s="815" t="str">
        <f t="shared" ca="1" si="107"/>
        <v/>
      </c>
      <c r="J696" s="827" t="str">
        <f t="shared" ca="1" si="108"/>
        <v/>
      </c>
      <c r="K696" s="827" t="str">
        <f t="shared" ca="1" si="109"/>
        <v/>
      </c>
      <c r="L696" s="818" t="str">
        <f t="shared" ca="1" si="110"/>
        <v/>
      </c>
      <c r="M696" s="830" t="str">
        <f ca="1">IFERROR(IF(COUNTIF($B$509:$B695,"&lt;0")&lt;&gt;1,OFFSET($C694,-COUNTIF($B$509:$B695,"&lt;0")+3,0),""),"")</f>
        <v>a173p000006n4UCAAY</v>
      </c>
      <c r="N696" s="830">
        <f ca="1">IFERROR(IF(COUNTA($D$509:D695)=1,0,OFFSET($F694,-COUNTA($D$509:D695)+3,0)),"")</f>
        <v>1</v>
      </c>
      <c r="O696" s="812"/>
      <c r="P696" s="812">
        <f t="shared" si="103"/>
        <v>0</v>
      </c>
      <c r="Q696" s="812"/>
      <c r="R696" s="812"/>
      <c r="S696" s="812"/>
      <c r="T696" s="818"/>
    </row>
    <row r="697" spans="1:20" x14ac:dyDescent="0.35">
      <c r="A697" s="812" t="b">
        <f t="shared" ca="1" si="104"/>
        <v>0</v>
      </c>
      <c r="B697" s="812">
        <f t="shared" si="100"/>
        <v>6</v>
      </c>
      <c r="C697" s="834" t="str">
        <f t="shared" ca="1" si="105"/>
        <v>a173p000006n4UgAAI</v>
      </c>
      <c r="D697" s="812"/>
      <c r="E697" s="812">
        <f t="shared" ca="1" si="101"/>
        <v>6</v>
      </c>
      <c r="F697" s="831">
        <f ca="1">IF(COUNTA(D$510:D697)=1,"",OFFSET(F695,-COUNTA(D$510:D697)+3,0))</f>
        <v>1</v>
      </c>
      <c r="G697" s="818" t="str">
        <f t="shared" ca="1" si="106"/>
        <v/>
      </c>
      <c r="H697" s="812">
        <f t="shared" ca="1" si="102"/>
        <v>9</v>
      </c>
      <c r="I697" s="815" t="str">
        <f t="shared" ca="1" si="107"/>
        <v/>
      </c>
      <c r="J697" s="827" t="str">
        <f t="shared" ca="1" si="108"/>
        <v/>
      </c>
      <c r="K697" s="827" t="str">
        <f t="shared" ca="1" si="109"/>
        <v/>
      </c>
      <c r="L697" s="818" t="str">
        <f t="shared" ca="1" si="110"/>
        <v/>
      </c>
      <c r="M697" s="830" t="str">
        <f ca="1">IFERROR(IF(COUNTIF($B$509:$B696,"&lt;0")&lt;&gt;1,OFFSET($C695,-COUNTIF($B$509:$B696,"&lt;0")+3,0),""),"")</f>
        <v>a173p000006n4UgAAI</v>
      </c>
      <c r="N697" s="830">
        <f ca="1">IFERROR(IF(COUNTA($D$509:D696)=1,0,OFFSET($F695,-COUNTA($D$509:D696)+3,0)),"")</f>
        <v>1</v>
      </c>
      <c r="O697" s="812"/>
      <c r="P697" s="812">
        <f t="shared" si="103"/>
        <v>0</v>
      </c>
      <c r="Q697" s="812"/>
      <c r="R697" s="812"/>
      <c r="S697" s="812"/>
      <c r="T697" s="818"/>
    </row>
    <row r="698" spans="1:20" x14ac:dyDescent="0.35">
      <c r="A698" s="812" t="b">
        <f t="shared" ca="1" si="104"/>
        <v>0</v>
      </c>
      <c r="B698" s="812">
        <f t="shared" si="100"/>
        <v>7</v>
      </c>
      <c r="C698" s="834" t="str">
        <f t="shared" ca="1" si="105"/>
        <v>a173p000006n4SHAAY</v>
      </c>
      <c r="D698" s="812"/>
      <c r="E698" s="812">
        <f t="shared" ca="1" si="101"/>
        <v>1</v>
      </c>
      <c r="F698" s="831">
        <f ca="1">IF(COUNTA(D$510:D698)=1,"",OFFSET(F696,-COUNTA(D$510:D698)+3,0))</f>
        <v>2</v>
      </c>
      <c r="G698" s="818" t="str">
        <f t="shared" ca="1" si="106"/>
        <v/>
      </c>
      <c r="H698" s="812">
        <f t="shared" ca="1" si="102"/>
        <v>11</v>
      </c>
      <c r="I698" s="815" t="str">
        <f t="shared" ca="1" si="107"/>
        <v/>
      </c>
      <c r="J698" s="827" t="str">
        <f t="shared" ca="1" si="108"/>
        <v/>
      </c>
      <c r="K698" s="827" t="str">
        <f t="shared" ca="1" si="109"/>
        <v/>
      </c>
      <c r="L698" s="818" t="str">
        <f t="shared" ca="1" si="110"/>
        <v/>
      </c>
      <c r="M698" s="830" t="str">
        <f ca="1">IFERROR(IF(COUNTIF($B$509:$B697,"&lt;0")&lt;&gt;1,OFFSET($C696,-COUNTIF($B$509:$B697,"&lt;0")+3,0),""),"")</f>
        <v>a173p000006n4SHAAY</v>
      </c>
      <c r="N698" s="830">
        <f ca="1">IFERROR(IF(COUNTA($D$509:D697)=1,0,OFFSET($F696,-COUNTA($D$509:D697)+3,0)),"")</f>
        <v>2</v>
      </c>
      <c r="O698" s="812"/>
      <c r="P698" s="812">
        <f t="shared" si="103"/>
        <v>0</v>
      </c>
      <c r="Q698" s="812"/>
      <c r="R698" s="812"/>
      <c r="S698" s="812"/>
      <c r="T698" s="818"/>
    </row>
    <row r="699" spans="1:20" x14ac:dyDescent="0.35">
      <c r="A699" s="812" t="b">
        <f t="shared" ca="1" si="104"/>
        <v>0</v>
      </c>
      <c r="B699" s="812">
        <f t="shared" si="100"/>
        <v>8</v>
      </c>
      <c r="C699" s="834" t="str">
        <f t="shared" ca="1" si="105"/>
        <v>a173p000006n4SlAAI</v>
      </c>
      <c r="D699" s="812"/>
      <c r="E699" s="812">
        <f t="shared" ca="1" si="101"/>
        <v>2</v>
      </c>
      <c r="F699" s="831">
        <f ca="1">IF(COUNTA(D$510:D699)=1,"",OFFSET(F697,-COUNTA(D$510:D699)+3,0))</f>
        <v>2</v>
      </c>
      <c r="G699" s="818" t="str">
        <f t="shared" ca="1" si="106"/>
        <v/>
      </c>
      <c r="H699" s="812">
        <f t="shared" ca="1" si="102"/>
        <v>11</v>
      </c>
      <c r="I699" s="815" t="str">
        <f t="shared" ca="1" si="107"/>
        <v/>
      </c>
      <c r="J699" s="827" t="str">
        <f t="shared" ca="1" si="108"/>
        <v/>
      </c>
      <c r="K699" s="827" t="str">
        <f t="shared" ca="1" si="109"/>
        <v/>
      </c>
      <c r="L699" s="818" t="str">
        <f t="shared" ca="1" si="110"/>
        <v/>
      </c>
      <c r="M699" s="830" t="str">
        <f ca="1">IFERROR(IF(COUNTIF($B$509:$B698,"&lt;0")&lt;&gt;1,OFFSET($C697,-COUNTIF($B$509:$B698,"&lt;0")+3,0),""),"")</f>
        <v>a173p000006n4SlAAI</v>
      </c>
      <c r="N699" s="830">
        <f ca="1">IFERROR(IF(COUNTA($D$509:D698)=1,0,OFFSET($F697,-COUNTA($D$509:D698)+3,0)),"")</f>
        <v>2</v>
      </c>
      <c r="O699" s="812"/>
      <c r="P699" s="812">
        <f t="shared" si="103"/>
        <v>0</v>
      </c>
      <c r="Q699" s="812"/>
      <c r="R699" s="812"/>
      <c r="S699" s="812"/>
      <c r="T699" s="818"/>
    </row>
    <row r="700" spans="1:20" x14ac:dyDescent="0.35">
      <c r="A700" s="812" t="b">
        <f t="shared" ca="1" si="104"/>
        <v>0</v>
      </c>
      <c r="B700" s="812">
        <f t="shared" si="100"/>
        <v>9</v>
      </c>
      <c r="C700" s="834" t="str">
        <f t="shared" ca="1" si="105"/>
        <v>a173p000006n4TFAAY</v>
      </c>
      <c r="D700" s="812"/>
      <c r="E700" s="812">
        <f t="shared" ca="1" si="101"/>
        <v>3</v>
      </c>
      <c r="F700" s="831">
        <f ca="1">IF(COUNTA(D$510:D700)=1,"",OFFSET(F698,-COUNTA(D$510:D700)+3,0))</f>
        <v>2</v>
      </c>
      <c r="G700" s="818" t="str">
        <f t="shared" ca="1" si="106"/>
        <v/>
      </c>
      <c r="H700" s="812">
        <f t="shared" ca="1" si="102"/>
        <v>11</v>
      </c>
      <c r="I700" s="815" t="str">
        <f t="shared" ca="1" si="107"/>
        <v/>
      </c>
      <c r="J700" s="827" t="str">
        <f t="shared" ca="1" si="108"/>
        <v/>
      </c>
      <c r="K700" s="827" t="str">
        <f t="shared" ca="1" si="109"/>
        <v/>
      </c>
      <c r="L700" s="818" t="str">
        <f t="shared" ca="1" si="110"/>
        <v/>
      </c>
      <c r="M700" s="830" t="str">
        <f ca="1">IFERROR(IF(COUNTIF($B$509:$B699,"&lt;0")&lt;&gt;1,OFFSET($C698,-COUNTIF($B$509:$B699,"&lt;0")+3,0),""),"")</f>
        <v>a173p000006n4TFAAY</v>
      </c>
      <c r="N700" s="830">
        <f ca="1">IFERROR(IF(COUNTA($D$509:D699)=1,0,OFFSET($F698,-COUNTA($D$509:D699)+3,0)),"")</f>
        <v>2</v>
      </c>
      <c r="O700" s="812"/>
      <c r="P700" s="812">
        <f t="shared" si="103"/>
        <v>0</v>
      </c>
      <c r="Q700" s="812"/>
      <c r="R700" s="812"/>
      <c r="S700" s="812"/>
      <c r="T700" s="818"/>
    </row>
    <row r="701" spans="1:20" x14ac:dyDescent="0.35">
      <c r="A701" s="812" t="b">
        <f t="shared" ca="1" si="104"/>
        <v>0</v>
      </c>
      <c r="B701" s="812">
        <f t="shared" si="100"/>
        <v>10</v>
      </c>
      <c r="C701" s="834" t="str">
        <f t="shared" ca="1" si="105"/>
        <v>a173p000006n4TjAAI</v>
      </c>
      <c r="D701" s="812"/>
      <c r="E701" s="812">
        <f t="shared" ca="1" si="101"/>
        <v>4</v>
      </c>
      <c r="F701" s="831">
        <f ca="1">IF(COUNTA(D$510:D701)=1,"",OFFSET(F699,-COUNTA(D$510:D701)+3,0))</f>
        <v>2</v>
      </c>
      <c r="G701" s="818" t="str">
        <f t="shared" ca="1" si="106"/>
        <v/>
      </c>
      <c r="H701" s="812">
        <f t="shared" ca="1" si="102"/>
        <v>11</v>
      </c>
      <c r="I701" s="815" t="str">
        <f t="shared" ca="1" si="107"/>
        <v/>
      </c>
      <c r="J701" s="827" t="str">
        <f t="shared" ca="1" si="108"/>
        <v/>
      </c>
      <c r="K701" s="827" t="str">
        <f t="shared" ca="1" si="109"/>
        <v/>
      </c>
      <c r="L701" s="818" t="str">
        <f t="shared" ca="1" si="110"/>
        <v/>
      </c>
      <c r="M701" s="830" t="str">
        <f ca="1">IFERROR(IF(COUNTIF($B$509:$B700,"&lt;0")&lt;&gt;1,OFFSET($C699,-COUNTIF($B$509:$B700,"&lt;0")+3,0),""),"")</f>
        <v>a173p000006n4TjAAI</v>
      </c>
      <c r="N701" s="830">
        <f ca="1">IFERROR(IF(COUNTA($D$509:D700)=1,0,OFFSET($F699,-COUNTA($D$509:D700)+3,0)),"")</f>
        <v>2</v>
      </c>
      <c r="O701" s="812"/>
      <c r="P701" s="812">
        <f t="shared" si="103"/>
        <v>0</v>
      </c>
      <c r="Q701" s="812"/>
      <c r="R701" s="812"/>
      <c r="S701" s="812"/>
      <c r="T701" s="818"/>
    </row>
    <row r="702" spans="1:20" x14ac:dyDescent="0.35">
      <c r="A702" s="812" t="b">
        <f t="shared" ca="1" si="104"/>
        <v>0</v>
      </c>
      <c r="B702" s="812">
        <f t="shared" si="100"/>
        <v>11</v>
      </c>
      <c r="C702" s="834" t="str">
        <f t="shared" ca="1" si="105"/>
        <v>a173p000006n4UDAAY</v>
      </c>
      <c r="D702" s="812"/>
      <c r="E702" s="812">
        <f t="shared" ca="1" si="101"/>
        <v>5</v>
      </c>
      <c r="F702" s="831">
        <f ca="1">IF(COUNTA(D$510:D702)=1,"",OFFSET(F700,-COUNTA(D$510:D702)+3,0))</f>
        <v>2</v>
      </c>
      <c r="G702" s="818" t="str">
        <f t="shared" ca="1" si="106"/>
        <v/>
      </c>
      <c r="H702" s="812">
        <f t="shared" ca="1" si="102"/>
        <v>11</v>
      </c>
      <c r="I702" s="815" t="str">
        <f t="shared" ca="1" si="107"/>
        <v/>
      </c>
      <c r="J702" s="827" t="str">
        <f t="shared" ca="1" si="108"/>
        <v/>
      </c>
      <c r="K702" s="827" t="str">
        <f t="shared" ca="1" si="109"/>
        <v/>
      </c>
      <c r="L702" s="818" t="str">
        <f t="shared" ca="1" si="110"/>
        <v/>
      </c>
      <c r="M702" s="830" t="str">
        <f ca="1">IFERROR(IF(COUNTIF($B$509:$B701,"&lt;0")&lt;&gt;1,OFFSET($C700,-COUNTIF($B$509:$B701,"&lt;0")+3,0),""),"")</f>
        <v>a173p000006n4UDAAY</v>
      </c>
      <c r="N702" s="830">
        <f ca="1">IFERROR(IF(COUNTA($D$509:D701)=1,0,OFFSET($F700,-COUNTA($D$509:D701)+3,0)),"")</f>
        <v>2</v>
      </c>
      <c r="O702" s="812"/>
      <c r="P702" s="812">
        <f t="shared" si="103"/>
        <v>0</v>
      </c>
      <c r="Q702" s="812"/>
      <c r="R702" s="812"/>
      <c r="S702" s="812"/>
      <c r="T702" s="818"/>
    </row>
    <row r="703" spans="1:20" x14ac:dyDescent="0.35">
      <c r="A703" s="812" t="b">
        <f t="shared" ca="1" si="104"/>
        <v>0</v>
      </c>
      <c r="B703" s="812">
        <f t="shared" si="100"/>
        <v>12</v>
      </c>
      <c r="C703" s="834" t="str">
        <f t="shared" ca="1" si="105"/>
        <v>a173p000006n4UhAAI</v>
      </c>
      <c r="D703" s="812"/>
      <c r="E703" s="812">
        <f t="shared" ca="1" si="101"/>
        <v>6</v>
      </c>
      <c r="F703" s="831">
        <f ca="1">IF(COUNTA(D$510:D703)=1,"",OFFSET(F701,-COUNTA(D$510:D703)+3,0))</f>
        <v>2</v>
      </c>
      <c r="G703" s="818" t="str">
        <f t="shared" ca="1" si="106"/>
        <v/>
      </c>
      <c r="H703" s="812">
        <f t="shared" ca="1" si="102"/>
        <v>11</v>
      </c>
      <c r="I703" s="815" t="str">
        <f t="shared" ca="1" si="107"/>
        <v/>
      </c>
      <c r="J703" s="827" t="str">
        <f t="shared" ca="1" si="108"/>
        <v/>
      </c>
      <c r="K703" s="827" t="str">
        <f t="shared" ca="1" si="109"/>
        <v/>
      </c>
      <c r="L703" s="818" t="str">
        <f t="shared" ca="1" si="110"/>
        <v/>
      </c>
      <c r="M703" s="830" t="str">
        <f ca="1">IFERROR(IF(COUNTIF($B$509:$B702,"&lt;0")&lt;&gt;1,OFFSET($C701,-COUNTIF($B$509:$B702,"&lt;0")+3,0),""),"")</f>
        <v>a173p000006n4UhAAI</v>
      </c>
      <c r="N703" s="830">
        <f ca="1">IFERROR(IF(COUNTA($D$509:D702)=1,0,OFFSET($F701,-COUNTA($D$509:D702)+3,0)),"")</f>
        <v>2</v>
      </c>
      <c r="O703" s="812"/>
      <c r="P703" s="812">
        <f t="shared" si="103"/>
        <v>0</v>
      </c>
      <c r="Q703" s="812"/>
      <c r="R703" s="812"/>
      <c r="S703" s="812"/>
      <c r="T703" s="818"/>
    </row>
    <row r="704" spans="1:20" x14ac:dyDescent="0.35">
      <c r="A704" s="812" t="b">
        <f t="shared" ca="1" si="104"/>
        <v>0</v>
      </c>
      <c r="B704" s="812">
        <f t="shared" ref="B704:B767" si="111">B703+1</f>
        <v>13</v>
      </c>
      <c r="C704" s="834" t="str">
        <f t="shared" ca="1" si="105"/>
        <v>a173p000006n4SIAAY</v>
      </c>
      <c r="D704" s="812"/>
      <c r="E704" s="812">
        <f t="shared" ref="E704:E767" ca="1" si="112">COUNTIF(F637:F704,F704)</f>
        <v>1</v>
      </c>
      <c r="F704" s="831">
        <f ca="1">IF(COUNTA(D$510:D704)=1,"",OFFSET(F702,-COUNTA(D$510:D704)+3,0))</f>
        <v>3</v>
      </c>
      <c r="G704" s="818" t="str">
        <f t="shared" ca="1" si="106"/>
        <v/>
      </c>
      <c r="H704" s="812">
        <f t="shared" ref="H704:H767" ca="1" si="113">IF(F704=1,9,IF(E703=MAX(E702:E704),H702+2,H703))</f>
        <v>13</v>
      </c>
      <c r="I704" s="815" t="str">
        <f t="shared" ca="1" si="107"/>
        <v/>
      </c>
      <c r="J704" s="827" t="str">
        <f t="shared" ca="1" si="108"/>
        <v/>
      </c>
      <c r="K704" s="827" t="str">
        <f t="shared" ca="1" si="109"/>
        <v/>
      </c>
      <c r="L704" s="818" t="str">
        <f t="shared" ca="1" si="110"/>
        <v/>
      </c>
      <c r="M704" s="830" t="str">
        <f ca="1">IFERROR(IF(COUNTIF($B$509:$B703,"&lt;0")&lt;&gt;1,OFFSET($C702,-COUNTIF($B$509:$B703,"&lt;0")+3,0),""),"")</f>
        <v>a173p000006n4SIAAY</v>
      </c>
      <c r="N704" s="830">
        <f ca="1">IFERROR(IF(COUNTA($D$509:D703)=1,0,OFFSET($F702,-COUNTA($D$509:D703)+3,0)),"")</f>
        <v>3</v>
      </c>
      <c r="O704" s="812"/>
      <c r="P704" s="812">
        <f t="shared" ref="P704:P767" si="114">IF(NOT(_xlfn.ISFORMULA(I704)),P703+1,0)</f>
        <v>0</v>
      </c>
      <c r="Q704" s="812"/>
      <c r="R704" s="812"/>
      <c r="S704" s="812"/>
      <c r="T704" s="818"/>
    </row>
    <row r="705" spans="1:20" x14ac:dyDescent="0.35">
      <c r="A705" s="812" t="b">
        <f t="shared" ca="1" si="104"/>
        <v>0</v>
      </c>
      <c r="B705" s="812">
        <f t="shared" si="111"/>
        <v>14</v>
      </c>
      <c r="C705" s="834" t="str">
        <f t="shared" ca="1" si="105"/>
        <v>a173p000006n4SmAAI</v>
      </c>
      <c r="D705" s="812"/>
      <c r="E705" s="812">
        <f t="shared" ca="1" si="112"/>
        <v>2</v>
      </c>
      <c r="F705" s="831">
        <f ca="1">IF(COUNTA(D$510:D705)=1,"",OFFSET(F703,-COUNTA(D$510:D705)+3,0))</f>
        <v>3</v>
      </c>
      <c r="G705" s="818" t="str">
        <f t="shared" ca="1" si="106"/>
        <v/>
      </c>
      <c r="H705" s="812">
        <f t="shared" ca="1" si="113"/>
        <v>13</v>
      </c>
      <c r="I705" s="815" t="str">
        <f t="shared" ca="1" si="107"/>
        <v/>
      </c>
      <c r="J705" s="827" t="str">
        <f t="shared" ca="1" si="108"/>
        <v/>
      </c>
      <c r="K705" s="827" t="str">
        <f t="shared" ca="1" si="109"/>
        <v/>
      </c>
      <c r="L705" s="818" t="str">
        <f t="shared" ca="1" si="110"/>
        <v/>
      </c>
      <c r="M705" s="830" t="str">
        <f ca="1">IFERROR(IF(COUNTIF($B$509:$B704,"&lt;0")&lt;&gt;1,OFFSET($C703,-COUNTIF($B$509:$B704,"&lt;0")+3,0),""),"")</f>
        <v>a173p000006n4SmAAI</v>
      </c>
      <c r="N705" s="830">
        <f ca="1">IFERROR(IF(COUNTA($D$509:D704)=1,0,OFFSET($F703,-COUNTA($D$509:D704)+3,0)),"")</f>
        <v>3</v>
      </c>
      <c r="O705" s="812"/>
      <c r="P705" s="812">
        <f t="shared" si="114"/>
        <v>0</v>
      </c>
      <c r="Q705" s="812"/>
      <c r="R705" s="812"/>
      <c r="S705" s="812"/>
      <c r="T705" s="818"/>
    </row>
    <row r="706" spans="1:20" x14ac:dyDescent="0.35">
      <c r="A706" s="812" t="b">
        <f t="shared" ca="1" si="104"/>
        <v>0</v>
      </c>
      <c r="B706" s="812">
        <f t="shared" si="111"/>
        <v>15</v>
      </c>
      <c r="C706" s="834" t="str">
        <f t="shared" ca="1" si="105"/>
        <v>a173p000006n4TGAAY</v>
      </c>
      <c r="D706" s="812"/>
      <c r="E706" s="812">
        <f t="shared" ca="1" si="112"/>
        <v>3</v>
      </c>
      <c r="F706" s="831">
        <f ca="1">IF(COUNTA(D$510:D706)=1,"",OFFSET(F704,-COUNTA(D$510:D706)+3,0))</f>
        <v>3</v>
      </c>
      <c r="G706" s="818" t="str">
        <f t="shared" ca="1" si="106"/>
        <v/>
      </c>
      <c r="H706" s="812">
        <f t="shared" ca="1" si="113"/>
        <v>13</v>
      </c>
      <c r="I706" s="815" t="str">
        <f t="shared" ca="1" si="107"/>
        <v/>
      </c>
      <c r="J706" s="827" t="str">
        <f t="shared" ca="1" si="108"/>
        <v/>
      </c>
      <c r="K706" s="827" t="str">
        <f t="shared" ca="1" si="109"/>
        <v/>
      </c>
      <c r="L706" s="818" t="str">
        <f t="shared" ca="1" si="110"/>
        <v/>
      </c>
      <c r="M706" s="830" t="str">
        <f ca="1">IFERROR(IF(COUNTIF($B$509:$B705,"&lt;0")&lt;&gt;1,OFFSET($C704,-COUNTIF($B$509:$B705,"&lt;0")+3,0),""),"")</f>
        <v>a173p000006n4TGAAY</v>
      </c>
      <c r="N706" s="830">
        <f ca="1">IFERROR(IF(COUNTA($D$509:D705)=1,0,OFFSET($F704,-COUNTA($D$509:D705)+3,0)),"")</f>
        <v>3</v>
      </c>
      <c r="O706" s="812"/>
      <c r="P706" s="812">
        <f t="shared" si="114"/>
        <v>0</v>
      </c>
      <c r="Q706" s="812"/>
      <c r="R706" s="812"/>
      <c r="S706" s="812"/>
      <c r="T706" s="818"/>
    </row>
    <row r="707" spans="1:20" x14ac:dyDescent="0.35">
      <c r="A707" s="812" t="b">
        <f t="shared" ca="1" si="104"/>
        <v>0</v>
      </c>
      <c r="B707" s="812">
        <f t="shared" si="111"/>
        <v>16</v>
      </c>
      <c r="C707" s="834" t="str">
        <f t="shared" ca="1" si="105"/>
        <v>a173p000006n4TkAAI</v>
      </c>
      <c r="D707" s="812"/>
      <c r="E707" s="812">
        <f t="shared" ca="1" si="112"/>
        <v>4</v>
      </c>
      <c r="F707" s="831">
        <f ca="1">IF(COUNTA(D$510:D707)=1,"",OFFSET(F705,-COUNTA(D$510:D707)+3,0))</f>
        <v>3</v>
      </c>
      <c r="G707" s="818" t="str">
        <f t="shared" ca="1" si="106"/>
        <v/>
      </c>
      <c r="H707" s="812">
        <f t="shared" ca="1" si="113"/>
        <v>13</v>
      </c>
      <c r="I707" s="815" t="str">
        <f t="shared" ca="1" si="107"/>
        <v/>
      </c>
      <c r="J707" s="827" t="str">
        <f t="shared" ca="1" si="108"/>
        <v/>
      </c>
      <c r="K707" s="827" t="str">
        <f t="shared" ca="1" si="109"/>
        <v/>
      </c>
      <c r="L707" s="818" t="str">
        <f t="shared" ca="1" si="110"/>
        <v/>
      </c>
      <c r="M707" s="830" t="str">
        <f ca="1">IFERROR(IF(COUNTIF($B$509:$B706,"&lt;0")&lt;&gt;1,OFFSET($C705,-COUNTIF($B$509:$B706,"&lt;0")+3,0),""),"")</f>
        <v>a173p000006n4TkAAI</v>
      </c>
      <c r="N707" s="830">
        <f ca="1">IFERROR(IF(COUNTA($D$509:D706)=1,0,OFFSET($F705,-COUNTA($D$509:D706)+3,0)),"")</f>
        <v>3</v>
      </c>
      <c r="O707" s="812"/>
      <c r="P707" s="812">
        <f t="shared" si="114"/>
        <v>0</v>
      </c>
      <c r="Q707" s="812"/>
      <c r="R707" s="812"/>
      <c r="S707" s="812"/>
      <c r="T707" s="818"/>
    </row>
    <row r="708" spans="1:20" x14ac:dyDescent="0.35">
      <c r="A708" s="812" t="b">
        <f t="shared" ca="1" si="104"/>
        <v>0</v>
      </c>
      <c r="B708" s="812">
        <f t="shared" si="111"/>
        <v>17</v>
      </c>
      <c r="C708" s="834" t="str">
        <f t="shared" ca="1" si="105"/>
        <v>a173p000006n4UEAAY</v>
      </c>
      <c r="D708" s="812"/>
      <c r="E708" s="812">
        <f t="shared" ca="1" si="112"/>
        <v>5</v>
      </c>
      <c r="F708" s="831">
        <f ca="1">IF(COUNTA(D$510:D708)=1,"",OFFSET(F706,-COUNTA(D$510:D708)+3,0))</f>
        <v>3</v>
      </c>
      <c r="G708" s="818" t="str">
        <f t="shared" ca="1" si="106"/>
        <v/>
      </c>
      <c r="H708" s="812">
        <f t="shared" ca="1" si="113"/>
        <v>13</v>
      </c>
      <c r="I708" s="815" t="str">
        <f t="shared" ca="1" si="107"/>
        <v/>
      </c>
      <c r="J708" s="827" t="str">
        <f t="shared" ca="1" si="108"/>
        <v/>
      </c>
      <c r="K708" s="827" t="str">
        <f t="shared" ca="1" si="109"/>
        <v/>
      </c>
      <c r="L708" s="818" t="str">
        <f t="shared" ca="1" si="110"/>
        <v/>
      </c>
      <c r="M708" s="830" t="str">
        <f ca="1">IFERROR(IF(COUNTIF($B$509:$B707,"&lt;0")&lt;&gt;1,OFFSET($C706,-COUNTIF($B$509:$B707,"&lt;0")+3,0),""),"")</f>
        <v>a173p000006n4UEAAY</v>
      </c>
      <c r="N708" s="830">
        <f ca="1">IFERROR(IF(COUNTA($D$509:D707)=1,0,OFFSET($F706,-COUNTA($D$509:D707)+3,0)),"")</f>
        <v>3</v>
      </c>
      <c r="O708" s="812"/>
      <c r="P708" s="812">
        <f t="shared" si="114"/>
        <v>0</v>
      </c>
      <c r="Q708" s="812"/>
      <c r="R708" s="812"/>
      <c r="S708" s="812"/>
      <c r="T708" s="818"/>
    </row>
    <row r="709" spans="1:20" x14ac:dyDescent="0.35">
      <c r="A709" s="812" t="b">
        <f t="shared" ca="1" si="104"/>
        <v>0</v>
      </c>
      <c r="B709" s="812">
        <f t="shared" si="111"/>
        <v>18</v>
      </c>
      <c r="C709" s="834" t="str">
        <f t="shared" ca="1" si="105"/>
        <v>a173p000006n4UiAAI</v>
      </c>
      <c r="D709" s="812"/>
      <c r="E709" s="812">
        <f t="shared" ca="1" si="112"/>
        <v>6</v>
      </c>
      <c r="F709" s="831">
        <f ca="1">IF(COUNTA(D$510:D709)=1,"",OFFSET(F707,-COUNTA(D$510:D709)+3,0))</f>
        <v>3</v>
      </c>
      <c r="G709" s="818" t="str">
        <f t="shared" ca="1" si="106"/>
        <v/>
      </c>
      <c r="H709" s="812">
        <f t="shared" ca="1" si="113"/>
        <v>13</v>
      </c>
      <c r="I709" s="815" t="str">
        <f t="shared" ca="1" si="107"/>
        <v/>
      </c>
      <c r="J709" s="827" t="str">
        <f t="shared" ca="1" si="108"/>
        <v/>
      </c>
      <c r="K709" s="827" t="str">
        <f t="shared" ca="1" si="109"/>
        <v/>
      </c>
      <c r="L709" s="818" t="str">
        <f t="shared" ca="1" si="110"/>
        <v/>
      </c>
      <c r="M709" s="830" t="str">
        <f ca="1">IFERROR(IF(COUNTIF($B$509:$B708,"&lt;0")&lt;&gt;1,OFFSET($C707,-COUNTIF($B$509:$B708,"&lt;0")+3,0),""),"")</f>
        <v>a173p000006n4UiAAI</v>
      </c>
      <c r="N709" s="830">
        <f ca="1">IFERROR(IF(COUNTA($D$509:D708)=1,0,OFFSET($F707,-COUNTA($D$509:D708)+3,0)),"")</f>
        <v>3</v>
      </c>
      <c r="O709" s="812"/>
      <c r="P709" s="812">
        <f t="shared" si="114"/>
        <v>0</v>
      </c>
      <c r="Q709" s="812"/>
      <c r="R709" s="812"/>
      <c r="S709" s="812"/>
      <c r="T709" s="818"/>
    </row>
    <row r="710" spans="1:20" x14ac:dyDescent="0.35">
      <c r="A710" s="812" t="b">
        <f t="shared" ca="1" si="104"/>
        <v>0</v>
      </c>
      <c r="B710" s="812">
        <f t="shared" si="111"/>
        <v>19</v>
      </c>
      <c r="C710" s="834" t="str">
        <f t="shared" ca="1" si="105"/>
        <v>a173p000006n4SJAAY</v>
      </c>
      <c r="D710" s="812"/>
      <c r="E710" s="812">
        <f t="shared" ca="1" si="112"/>
        <v>1</v>
      </c>
      <c r="F710" s="831">
        <f ca="1">IF(COUNTA(D$510:D710)=1,"",OFFSET(F708,-COUNTA(D$510:D710)+3,0))</f>
        <v>4</v>
      </c>
      <c r="G710" s="818" t="str">
        <f t="shared" ca="1" si="106"/>
        <v/>
      </c>
      <c r="H710" s="812">
        <f t="shared" ca="1" si="113"/>
        <v>15</v>
      </c>
      <c r="I710" s="815" t="str">
        <f t="shared" ca="1" si="107"/>
        <v/>
      </c>
      <c r="J710" s="827" t="str">
        <f t="shared" ca="1" si="108"/>
        <v/>
      </c>
      <c r="K710" s="827" t="str">
        <f t="shared" ca="1" si="109"/>
        <v/>
      </c>
      <c r="L710" s="818" t="str">
        <f t="shared" ca="1" si="110"/>
        <v/>
      </c>
      <c r="M710" s="830" t="str">
        <f ca="1">IFERROR(IF(COUNTIF($B$509:$B709,"&lt;0")&lt;&gt;1,OFFSET($C708,-COUNTIF($B$509:$B709,"&lt;0")+3,0),""),"")</f>
        <v>a173p000006n4SJAAY</v>
      </c>
      <c r="N710" s="830">
        <f ca="1">IFERROR(IF(COUNTA($D$509:D709)=1,0,OFFSET($F708,-COUNTA($D$509:D709)+3,0)),"")</f>
        <v>4</v>
      </c>
      <c r="O710" s="812"/>
      <c r="P710" s="812">
        <f t="shared" si="114"/>
        <v>0</v>
      </c>
      <c r="Q710" s="812"/>
      <c r="R710" s="812"/>
      <c r="S710" s="812"/>
      <c r="T710" s="818"/>
    </row>
    <row r="711" spans="1:20" x14ac:dyDescent="0.35">
      <c r="A711" s="812" t="b">
        <f t="shared" ca="1" si="104"/>
        <v>0</v>
      </c>
      <c r="B711" s="812">
        <f t="shared" si="111"/>
        <v>20</v>
      </c>
      <c r="C711" s="834" t="str">
        <f t="shared" ca="1" si="105"/>
        <v>a173p000006n4SnAAI</v>
      </c>
      <c r="D711" s="812"/>
      <c r="E711" s="812">
        <f t="shared" ca="1" si="112"/>
        <v>2</v>
      </c>
      <c r="F711" s="831">
        <f ca="1">IF(COUNTA(D$510:D711)=1,"",OFFSET(F709,-COUNTA(D$510:D711)+3,0))</f>
        <v>4</v>
      </c>
      <c r="G711" s="818" t="str">
        <f t="shared" ca="1" si="106"/>
        <v/>
      </c>
      <c r="H711" s="812">
        <f t="shared" ca="1" si="113"/>
        <v>15</v>
      </c>
      <c r="I711" s="815" t="str">
        <f t="shared" ca="1" si="107"/>
        <v/>
      </c>
      <c r="J711" s="827" t="str">
        <f t="shared" ca="1" si="108"/>
        <v/>
      </c>
      <c r="K711" s="827" t="str">
        <f t="shared" ca="1" si="109"/>
        <v/>
      </c>
      <c r="L711" s="818" t="str">
        <f t="shared" ca="1" si="110"/>
        <v/>
      </c>
      <c r="M711" s="830" t="str">
        <f ca="1">IFERROR(IF(COUNTIF($B$509:$B710,"&lt;0")&lt;&gt;1,OFFSET($C709,-COUNTIF($B$509:$B710,"&lt;0")+3,0),""),"")</f>
        <v>a173p000006n4SnAAI</v>
      </c>
      <c r="N711" s="830">
        <f ca="1">IFERROR(IF(COUNTA($D$509:D710)=1,0,OFFSET($F709,-COUNTA($D$509:D710)+3,0)),"")</f>
        <v>4</v>
      </c>
      <c r="O711" s="812"/>
      <c r="P711" s="812">
        <f t="shared" si="114"/>
        <v>0</v>
      </c>
      <c r="Q711" s="812"/>
      <c r="R711" s="812"/>
      <c r="S711" s="812"/>
      <c r="T711" s="818"/>
    </row>
    <row r="712" spans="1:20" x14ac:dyDescent="0.35">
      <c r="A712" s="812" t="b">
        <f t="shared" ca="1" si="104"/>
        <v>0</v>
      </c>
      <c r="B712" s="812">
        <f t="shared" si="111"/>
        <v>21</v>
      </c>
      <c r="C712" s="834" t="str">
        <f t="shared" ca="1" si="105"/>
        <v>a173p000006n4THAAY</v>
      </c>
      <c r="D712" s="812"/>
      <c r="E712" s="812">
        <f t="shared" ca="1" si="112"/>
        <v>3</v>
      </c>
      <c r="F712" s="831">
        <f ca="1">IF(COUNTA(D$510:D712)=1,"",OFFSET(F710,-COUNTA(D$510:D712)+3,0))</f>
        <v>4</v>
      </c>
      <c r="G712" s="818" t="str">
        <f t="shared" ca="1" si="106"/>
        <v/>
      </c>
      <c r="H712" s="812">
        <f t="shared" ca="1" si="113"/>
        <v>15</v>
      </c>
      <c r="I712" s="815" t="str">
        <f t="shared" ca="1" si="107"/>
        <v/>
      </c>
      <c r="J712" s="827" t="str">
        <f t="shared" ca="1" si="108"/>
        <v/>
      </c>
      <c r="K712" s="827" t="str">
        <f t="shared" ca="1" si="109"/>
        <v/>
      </c>
      <c r="L712" s="818" t="str">
        <f t="shared" ca="1" si="110"/>
        <v/>
      </c>
      <c r="M712" s="830" t="str">
        <f ca="1">IFERROR(IF(COUNTIF($B$509:$B711,"&lt;0")&lt;&gt;1,OFFSET($C710,-COUNTIF($B$509:$B711,"&lt;0")+3,0),""),"")</f>
        <v>a173p000006n4THAAY</v>
      </c>
      <c r="N712" s="830">
        <f ca="1">IFERROR(IF(COUNTA($D$509:D711)=1,0,OFFSET($F710,-COUNTA($D$509:D711)+3,0)),"")</f>
        <v>4</v>
      </c>
      <c r="O712" s="812"/>
      <c r="P712" s="812">
        <f t="shared" si="114"/>
        <v>0</v>
      </c>
      <c r="Q712" s="812"/>
      <c r="R712" s="812"/>
      <c r="S712" s="812"/>
      <c r="T712" s="818"/>
    </row>
    <row r="713" spans="1:20" x14ac:dyDescent="0.35">
      <c r="A713" s="812" t="b">
        <f t="shared" ca="1" si="104"/>
        <v>0</v>
      </c>
      <c r="B713" s="812">
        <f t="shared" si="111"/>
        <v>22</v>
      </c>
      <c r="C713" s="834" t="str">
        <f t="shared" ca="1" si="105"/>
        <v>a173p000006n4TlAAI</v>
      </c>
      <c r="D713" s="812"/>
      <c r="E713" s="812">
        <f t="shared" ca="1" si="112"/>
        <v>4</v>
      </c>
      <c r="F713" s="831">
        <f ca="1">IF(COUNTA(D$510:D713)=1,"",OFFSET(F711,-COUNTA(D$510:D713)+3,0))</f>
        <v>4</v>
      </c>
      <c r="G713" s="818" t="str">
        <f t="shared" ca="1" si="106"/>
        <v/>
      </c>
      <c r="H713" s="812">
        <f t="shared" ca="1" si="113"/>
        <v>15</v>
      </c>
      <c r="I713" s="815" t="str">
        <f t="shared" ca="1" si="107"/>
        <v/>
      </c>
      <c r="J713" s="827" t="str">
        <f t="shared" ca="1" si="108"/>
        <v/>
      </c>
      <c r="K713" s="827" t="str">
        <f t="shared" ca="1" si="109"/>
        <v/>
      </c>
      <c r="L713" s="818" t="str">
        <f t="shared" ca="1" si="110"/>
        <v/>
      </c>
      <c r="M713" s="830" t="str">
        <f ca="1">IFERROR(IF(COUNTIF($B$509:$B712,"&lt;0")&lt;&gt;1,OFFSET($C711,-COUNTIF($B$509:$B712,"&lt;0")+3,0),""),"")</f>
        <v>a173p000006n4TlAAI</v>
      </c>
      <c r="N713" s="830">
        <f ca="1">IFERROR(IF(COUNTA($D$509:D712)=1,0,OFFSET($F711,-COUNTA($D$509:D712)+3,0)),"")</f>
        <v>4</v>
      </c>
      <c r="O713" s="812"/>
      <c r="P713" s="812">
        <f t="shared" si="114"/>
        <v>0</v>
      </c>
      <c r="Q713" s="812"/>
      <c r="R713" s="812"/>
      <c r="S713" s="812"/>
      <c r="T713" s="818"/>
    </row>
    <row r="714" spans="1:20" x14ac:dyDescent="0.35">
      <c r="A714" s="812" t="b">
        <f t="shared" ca="1" si="104"/>
        <v>0</v>
      </c>
      <c r="B714" s="812">
        <f t="shared" si="111"/>
        <v>23</v>
      </c>
      <c r="C714" s="834" t="str">
        <f t="shared" ca="1" si="105"/>
        <v>a173p000006n4UFAAY</v>
      </c>
      <c r="D714" s="812"/>
      <c r="E714" s="812">
        <f t="shared" ca="1" si="112"/>
        <v>5</v>
      </c>
      <c r="F714" s="831">
        <f ca="1">IF(COUNTA(D$510:D714)=1,"",OFFSET(F712,-COUNTA(D$510:D714)+3,0))</f>
        <v>4</v>
      </c>
      <c r="G714" s="818" t="str">
        <f t="shared" ca="1" si="106"/>
        <v/>
      </c>
      <c r="H714" s="812">
        <f t="shared" ca="1" si="113"/>
        <v>15</v>
      </c>
      <c r="I714" s="815" t="str">
        <f t="shared" ca="1" si="107"/>
        <v/>
      </c>
      <c r="J714" s="827" t="str">
        <f t="shared" ca="1" si="108"/>
        <v/>
      </c>
      <c r="K714" s="827" t="str">
        <f t="shared" ca="1" si="109"/>
        <v/>
      </c>
      <c r="L714" s="818" t="str">
        <f t="shared" ca="1" si="110"/>
        <v/>
      </c>
      <c r="M714" s="830" t="str">
        <f ca="1">IFERROR(IF(COUNTIF($B$509:$B713,"&lt;0")&lt;&gt;1,OFFSET($C712,-COUNTIF($B$509:$B713,"&lt;0")+3,0),""),"")</f>
        <v>a173p000006n4UFAAY</v>
      </c>
      <c r="N714" s="830">
        <f ca="1">IFERROR(IF(COUNTA($D$509:D713)=1,0,OFFSET($F712,-COUNTA($D$509:D713)+3,0)),"")</f>
        <v>4</v>
      </c>
      <c r="O714" s="812"/>
      <c r="P714" s="812">
        <f t="shared" si="114"/>
        <v>0</v>
      </c>
      <c r="Q714" s="812"/>
      <c r="R714" s="812"/>
      <c r="S714" s="812"/>
      <c r="T714" s="818"/>
    </row>
    <row r="715" spans="1:20" x14ac:dyDescent="0.35">
      <c r="A715" s="812" t="b">
        <f t="shared" ca="1" si="104"/>
        <v>0</v>
      </c>
      <c r="B715" s="812">
        <f t="shared" si="111"/>
        <v>24</v>
      </c>
      <c r="C715" s="834" t="str">
        <f t="shared" ca="1" si="105"/>
        <v>a173p000006n4UjAAI</v>
      </c>
      <c r="D715" s="812"/>
      <c r="E715" s="812">
        <f t="shared" ca="1" si="112"/>
        <v>6</v>
      </c>
      <c r="F715" s="831">
        <f ca="1">IF(COUNTA(D$510:D715)=1,"",OFFSET(F713,-COUNTA(D$510:D715)+3,0))</f>
        <v>4</v>
      </c>
      <c r="G715" s="818" t="str">
        <f t="shared" ca="1" si="106"/>
        <v/>
      </c>
      <c r="H715" s="812">
        <f t="shared" ca="1" si="113"/>
        <v>15</v>
      </c>
      <c r="I715" s="815" t="str">
        <f t="shared" ca="1" si="107"/>
        <v/>
      </c>
      <c r="J715" s="827" t="str">
        <f t="shared" ca="1" si="108"/>
        <v/>
      </c>
      <c r="K715" s="827" t="str">
        <f t="shared" ca="1" si="109"/>
        <v/>
      </c>
      <c r="L715" s="818" t="str">
        <f t="shared" ca="1" si="110"/>
        <v/>
      </c>
      <c r="M715" s="830" t="str">
        <f ca="1">IFERROR(IF(COUNTIF($B$509:$B714,"&lt;0")&lt;&gt;1,OFFSET($C713,-COUNTIF($B$509:$B714,"&lt;0")+3,0),""),"")</f>
        <v>a173p000006n4UjAAI</v>
      </c>
      <c r="N715" s="830">
        <f ca="1">IFERROR(IF(COUNTA($D$509:D714)=1,0,OFFSET($F713,-COUNTA($D$509:D714)+3,0)),"")</f>
        <v>4</v>
      </c>
      <c r="O715" s="812"/>
      <c r="P715" s="812">
        <f t="shared" si="114"/>
        <v>0</v>
      </c>
      <c r="Q715" s="812"/>
      <c r="R715" s="812"/>
      <c r="S715" s="812"/>
      <c r="T715" s="818"/>
    </row>
    <row r="716" spans="1:20" x14ac:dyDescent="0.35">
      <c r="A716" s="812" t="b">
        <f t="shared" ca="1" si="104"/>
        <v>0</v>
      </c>
      <c r="B716" s="812">
        <f t="shared" si="111"/>
        <v>25</v>
      </c>
      <c r="C716" s="834" t="str">
        <f t="shared" ca="1" si="105"/>
        <v>a173p000006n4SKAAY</v>
      </c>
      <c r="D716" s="812"/>
      <c r="E716" s="812">
        <f t="shared" ca="1" si="112"/>
        <v>1</v>
      </c>
      <c r="F716" s="831">
        <f ca="1">IF(COUNTA(D$510:D716)=1,"",OFFSET(F714,-COUNTA(D$510:D716)+3,0))</f>
        <v>5</v>
      </c>
      <c r="G716" s="818" t="str">
        <f t="shared" ca="1" si="106"/>
        <v/>
      </c>
      <c r="H716" s="812">
        <f t="shared" ca="1" si="113"/>
        <v>17</v>
      </c>
      <c r="I716" s="815" t="str">
        <f t="shared" ca="1" si="107"/>
        <v/>
      </c>
      <c r="J716" s="827" t="str">
        <f t="shared" ca="1" si="108"/>
        <v/>
      </c>
      <c r="K716" s="827" t="str">
        <f t="shared" ca="1" si="109"/>
        <v/>
      </c>
      <c r="L716" s="818" t="str">
        <f t="shared" ca="1" si="110"/>
        <v/>
      </c>
      <c r="M716" s="830" t="str">
        <f ca="1">IFERROR(IF(COUNTIF($B$509:$B715,"&lt;0")&lt;&gt;1,OFFSET($C714,-COUNTIF($B$509:$B715,"&lt;0")+3,0),""),"")</f>
        <v>a173p000006n4SKAAY</v>
      </c>
      <c r="N716" s="830">
        <f ca="1">IFERROR(IF(COUNTA($D$509:D715)=1,0,OFFSET($F714,-COUNTA($D$509:D715)+3,0)),"")</f>
        <v>5</v>
      </c>
      <c r="O716" s="812"/>
      <c r="P716" s="812">
        <f t="shared" si="114"/>
        <v>0</v>
      </c>
      <c r="Q716" s="812"/>
      <c r="R716" s="812"/>
      <c r="S716" s="812"/>
      <c r="T716" s="818"/>
    </row>
    <row r="717" spans="1:20" x14ac:dyDescent="0.35">
      <c r="A717" s="812" t="b">
        <f t="shared" ca="1" si="104"/>
        <v>0</v>
      </c>
      <c r="B717" s="812">
        <f t="shared" si="111"/>
        <v>26</v>
      </c>
      <c r="C717" s="834" t="str">
        <f t="shared" ca="1" si="105"/>
        <v>a173p000006n4SoAAI</v>
      </c>
      <c r="D717" s="812"/>
      <c r="E717" s="812">
        <f t="shared" ca="1" si="112"/>
        <v>2</v>
      </c>
      <c r="F717" s="831">
        <f ca="1">IF(COUNTA(D$510:D717)=1,"",OFFSET(F715,-COUNTA(D$510:D717)+3,0))</f>
        <v>5</v>
      </c>
      <c r="G717" s="818" t="str">
        <f t="shared" ca="1" si="106"/>
        <v/>
      </c>
      <c r="H717" s="812">
        <f t="shared" ca="1" si="113"/>
        <v>17</v>
      </c>
      <c r="I717" s="815" t="str">
        <f t="shared" ca="1" si="107"/>
        <v/>
      </c>
      <c r="J717" s="827" t="str">
        <f t="shared" ca="1" si="108"/>
        <v/>
      </c>
      <c r="K717" s="827" t="str">
        <f t="shared" ca="1" si="109"/>
        <v/>
      </c>
      <c r="L717" s="818" t="str">
        <f t="shared" ca="1" si="110"/>
        <v/>
      </c>
      <c r="M717" s="830" t="str">
        <f ca="1">IFERROR(IF(COUNTIF($B$509:$B716,"&lt;0")&lt;&gt;1,OFFSET($C715,-COUNTIF($B$509:$B716,"&lt;0")+3,0),""),"")</f>
        <v>a173p000006n4SoAAI</v>
      </c>
      <c r="N717" s="830">
        <f ca="1">IFERROR(IF(COUNTA($D$509:D716)=1,0,OFFSET($F715,-COUNTA($D$509:D716)+3,0)),"")</f>
        <v>5</v>
      </c>
      <c r="O717" s="812"/>
      <c r="P717" s="812">
        <f t="shared" si="114"/>
        <v>0</v>
      </c>
      <c r="Q717" s="812"/>
      <c r="R717" s="812"/>
      <c r="S717" s="812"/>
      <c r="T717" s="818"/>
    </row>
    <row r="718" spans="1:20" x14ac:dyDescent="0.35">
      <c r="A718" s="812" t="b">
        <f t="shared" ca="1" si="104"/>
        <v>0</v>
      </c>
      <c r="B718" s="812">
        <f t="shared" si="111"/>
        <v>27</v>
      </c>
      <c r="C718" s="834" t="str">
        <f t="shared" ca="1" si="105"/>
        <v>a173p000006n4TIAAY</v>
      </c>
      <c r="D718" s="812"/>
      <c r="E718" s="812">
        <f t="shared" ca="1" si="112"/>
        <v>3</v>
      </c>
      <c r="F718" s="831">
        <f ca="1">IF(COUNTA(D$510:D718)=1,"",OFFSET(F716,-COUNTA(D$510:D718)+3,0))</f>
        <v>5</v>
      </c>
      <c r="G718" s="818" t="str">
        <f t="shared" ca="1" si="106"/>
        <v/>
      </c>
      <c r="H718" s="812">
        <f t="shared" ca="1" si="113"/>
        <v>17</v>
      </c>
      <c r="I718" s="815" t="str">
        <f t="shared" ca="1" si="107"/>
        <v/>
      </c>
      <c r="J718" s="827" t="str">
        <f t="shared" ca="1" si="108"/>
        <v/>
      </c>
      <c r="K718" s="827" t="str">
        <f t="shared" ca="1" si="109"/>
        <v/>
      </c>
      <c r="L718" s="818" t="str">
        <f t="shared" ca="1" si="110"/>
        <v/>
      </c>
      <c r="M718" s="830" t="str">
        <f ca="1">IFERROR(IF(COUNTIF($B$509:$B717,"&lt;0")&lt;&gt;1,OFFSET($C716,-COUNTIF($B$509:$B717,"&lt;0")+3,0),""),"")</f>
        <v>a173p000006n4TIAAY</v>
      </c>
      <c r="N718" s="830">
        <f ca="1">IFERROR(IF(COUNTA($D$509:D717)=1,0,OFFSET($F716,-COUNTA($D$509:D717)+3,0)),"")</f>
        <v>5</v>
      </c>
      <c r="O718" s="812"/>
      <c r="P718" s="812">
        <f t="shared" si="114"/>
        <v>0</v>
      </c>
      <c r="Q718" s="812"/>
      <c r="R718" s="812"/>
      <c r="S718" s="812"/>
      <c r="T718" s="818"/>
    </row>
    <row r="719" spans="1:20" x14ac:dyDescent="0.35">
      <c r="A719" s="812" t="b">
        <f t="shared" ca="1" si="104"/>
        <v>0</v>
      </c>
      <c r="B719" s="812">
        <f t="shared" si="111"/>
        <v>28</v>
      </c>
      <c r="C719" s="834" t="str">
        <f t="shared" ca="1" si="105"/>
        <v>a173p000006n4TmAAI</v>
      </c>
      <c r="D719" s="812"/>
      <c r="E719" s="812">
        <f t="shared" ca="1" si="112"/>
        <v>4</v>
      </c>
      <c r="F719" s="831">
        <f ca="1">IF(COUNTA(D$510:D719)=1,"",OFFSET(F717,-COUNTA(D$510:D719)+3,0))</f>
        <v>5</v>
      </c>
      <c r="G719" s="818" t="str">
        <f t="shared" ca="1" si="106"/>
        <v/>
      </c>
      <c r="H719" s="812">
        <f t="shared" ca="1" si="113"/>
        <v>17</v>
      </c>
      <c r="I719" s="815" t="str">
        <f t="shared" ca="1" si="107"/>
        <v/>
      </c>
      <c r="J719" s="827" t="str">
        <f t="shared" ca="1" si="108"/>
        <v/>
      </c>
      <c r="K719" s="827" t="str">
        <f t="shared" ca="1" si="109"/>
        <v/>
      </c>
      <c r="L719" s="818" t="str">
        <f t="shared" ca="1" si="110"/>
        <v/>
      </c>
      <c r="M719" s="830" t="str">
        <f ca="1">IFERROR(IF(COUNTIF($B$509:$B718,"&lt;0")&lt;&gt;1,OFFSET($C717,-COUNTIF($B$509:$B718,"&lt;0")+3,0),""),"")</f>
        <v>a173p000006n4TmAAI</v>
      </c>
      <c r="N719" s="830">
        <f ca="1">IFERROR(IF(COUNTA($D$509:D718)=1,0,OFFSET($F717,-COUNTA($D$509:D718)+3,0)),"")</f>
        <v>5</v>
      </c>
      <c r="O719" s="812"/>
      <c r="P719" s="812">
        <f t="shared" si="114"/>
        <v>0</v>
      </c>
      <c r="Q719" s="812"/>
      <c r="R719" s="812"/>
      <c r="S719" s="812"/>
      <c r="T719" s="818"/>
    </row>
    <row r="720" spans="1:20" x14ac:dyDescent="0.35">
      <c r="A720" s="812" t="b">
        <f t="shared" ca="1" si="104"/>
        <v>0</v>
      </c>
      <c r="B720" s="812">
        <f t="shared" si="111"/>
        <v>29</v>
      </c>
      <c r="C720" s="834" t="str">
        <f t="shared" ca="1" si="105"/>
        <v>a173p000006n4UGAAY</v>
      </c>
      <c r="D720" s="812"/>
      <c r="E720" s="812">
        <f t="shared" ca="1" si="112"/>
        <v>5</v>
      </c>
      <c r="F720" s="831">
        <f ca="1">IF(COUNTA(D$510:D720)=1,"",OFFSET(F718,-COUNTA(D$510:D720)+3,0))</f>
        <v>5</v>
      </c>
      <c r="G720" s="818" t="str">
        <f t="shared" ca="1" si="106"/>
        <v/>
      </c>
      <c r="H720" s="812">
        <f t="shared" ca="1" si="113"/>
        <v>17</v>
      </c>
      <c r="I720" s="815" t="str">
        <f t="shared" ca="1" si="107"/>
        <v/>
      </c>
      <c r="J720" s="827" t="str">
        <f t="shared" ca="1" si="108"/>
        <v/>
      </c>
      <c r="K720" s="827" t="str">
        <f t="shared" ca="1" si="109"/>
        <v/>
      </c>
      <c r="L720" s="818" t="str">
        <f t="shared" ca="1" si="110"/>
        <v/>
      </c>
      <c r="M720" s="830" t="str">
        <f ca="1">IFERROR(IF(COUNTIF($B$509:$B719,"&lt;0")&lt;&gt;1,OFFSET($C718,-COUNTIF($B$509:$B719,"&lt;0")+3,0),""),"")</f>
        <v>a173p000006n4UGAAY</v>
      </c>
      <c r="N720" s="830">
        <f ca="1">IFERROR(IF(COUNTA($D$509:D719)=1,0,OFFSET($F718,-COUNTA($D$509:D719)+3,0)),"")</f>
        <v>5</v>
      </c>
      <c r="O720" s="812"/>
      <c r="P720" s="812">
        <f t="shared" si="114"/>
        <v>0</v>
      </c>
      <c r="Q720" s="812"/>
      <c r="R720" s="812"/>
      <c r="S720" s="812"/>
      <c r="T720" s="818"/>
    </row>
    <row r="721" spans="1:20" x14ac:dyDescent="0.35">
      <c r="A721" s="812" t="b">
        <f t="shared" ca="1" si="104"/>
        <v>0</v>
      </c>
      <c r="B721" s="812">
        <f t="shared" si="111"/>
        <v>30</v>
      </c>
      <c r="C721" s="834" t="str">
        <f t="shared" ca="1" si="105"/>
        <v>a173p000006n4UkAAI</v>
      </c>
      <c r="D721" s="812"/>
      <c r="E721" s="812">
        <f t="shared" ca="1" si="112"/>
        <v>6</v>
      </c>
      <c r="F721" s="831">
        <f ca="1">IF(COUNTA(D$510:D721)=1,"",OFFSET(F719,-COUNTA(D$510:D721)+3,0))</f>
        <v>5</v>
      </c>
      <c r="G721" s="818" t="str">
        <f t="shared" ca="1" si="106"/>
        <v/>
      </c>
      <c r="H721" s="812">
        <f t="shared" ca="1" si="113"/>
        <v>17</v>
      </c>
      <c r="I721" s="815" t="str">
        <f t="shared" ca="1" si="107"/>
        <v/>
      </c>
      <c r="J721" s="827" t="str">
        <f t="shared" ca="1" si="108"/>
        <v/>
      </c>
      <c r="K721" s="827" t="str">
        <f t="shared" ca="1" si="109"/>
        <v/>
      </c>
      <c r="L721" s="818" t="str">
        <f t="shared" ca="1" si="110"/>
        <v/>
      </c>
      <c r="M721" s="830" t="str">
        <f ca="1">IFERROR(IF(COUNTIF($B$509:$B720,"&lt;0")&lt;&gt;1,OFFSET($C719,-COUNTIF($B$509:$B720,"&lt;0")+3,0),""),"")</f>
        <v>a173p000006n4UkAAI</v>
      </c>
      <c r="N721" s="830">
        <f ca="1">IFERROR(IF(COUNTA($D$509:D720)=1,0,OFFSET($F719,-COUNTA($D$509:D720)+3,0)),"")</f>
        <v>5</v>
      </c>
      <c r="O721" s="812"/>
      <c r="P721" s="812">
        <f t="shared" si="114"/>
        <v>0</v>
      </c>
      <c r="Q721" s="812"/>
      <c r="R721" s="812"/>
      <c r="S721" s="812"/>
      <c r="T721" s="818"/>
    </row>
    <row r="722" spans="1:20" x14ac:dyDescent="0.35">
      <c r="A722" s="812" t="b">
        <f t="shared" ca="1" si="104"/>
        <v>0</v>
      </c>
      <c r="B722" s="812">
        <f t="shared" si="111"/>
        <v>31</v>
      </c>
      <c r="C722" s="834" t="str">
        <f t="shared" ca="1" si="105"/>
        <v>a173p000006n4SLAAY</v>
      </c>
      <c r="D722" s="812"/>
      <c r="E722" s="812">
        <f t="shared" ca="1" si="112"/>
        <v>1</v>
      </c>
      <c r="F722" s="831">
        <f ca="1">IF(COUNTA(D$510:D722)=1,"",OFFSET(F720,-COUNTA(D$510:D722)+3,0))</f>
        <v>6</v>
      </c>
      <c r="G722" s="818" t="str">
        <f t="shared" ca="1" si="106"/>
        <v/>
      </c>
      <c r="H722" s="812">
        <f t="shared" ca="1" si="113"/>
        <v>19</v>
      </c>
      <c r="I722" s="815" t="str">
        <f t="shared" ca="1" si="107"/>
        <v/>
      </c>
      <c r="J722" s="827" t="str">
        <f t="shared" ca="1" si="108"/>
        <v/>
      </c>
      <c r="K722" s="827" t="str">
        <f t="shared" ca="1" si="109"/>
        <v/>
      </c>
      <c r="L722" s="818" t="str">
        <f t="shared" ca="1" si="110"/>
        <v/>
      </c>
      <c r="M722" s="830" t="str">
        <f ca="1">IFERROR(IF(COUNTIF($B$509:$B721,"&lt;0")&lt;&gt;1,OFFSET($C720,-COUNTIF($B$509:$B721,"&lt;0")+3,0),""),"")</f>
        <v>a173p000006n4SLAAY</v>
      </c>
      <c r="N722" s="830">
        <f ca="1">IFERROR(IF(COUNTA($D$509:D721)=1,0,OFFSET($F720,-COUNTA($D$509:D721)+3,0)),"")</f>
        <v>6</v>
      </c>
      <c r="O722" s="812"/>
      <c r="P722" s="812">
        <f t="shared" si="114"/>
        <v>0</v>
      </c>
      <c r="Q722" s="812"/>
      <c r="R722" s="812"/>
      <c r="S722" s="812"/>
      <c r="T722" s="818"/>
    </row>
    <row r="723" spans="1:20" x14ac:dyDescent="0.35">
      <c r="A723" s="812" t="b">
        <f t="shared" ca="1" si="104"/>
        <v>0</v>
      </c>
      <c r="B723" s="812">
        <f t="shared" si="111"/>
        <v>32</v>
      </c>
      <c r="C723" s="834" t="str">
        <f t="shared" ca="1" si="105"/>
        <v>a173p000006n4SpAAI</v>
      </c>
      <c r="D723" s="812"/>
      <c r="E723" s="812">
        <f t="shared" ca="1" si="112"/>
        <v>2</v>
      </c>
      <c r="F723" s="831">
        <f ca="1">IF(COUNTA(D$510:D723)=1,"",OFFSET(F721,-COUNTA(D$510:D723)+3,0))</f>
        <v>6</v>
      </c>
      <c r="G723" s="818" t="str">
        <f t="shared" ca="1" si="106"/>
        <v/>
      </c>
      <c r="H723" s="812">
        <f t="shared" ca="1" si="113"/>
        <v>19</v>
      </c>
      <c r="I723" s="815" t="str">
        <f t="shared" ca="1" si="107"/>
        <v/>
      </c>
      <c r="J723" s="827" t="str">
        <f t="shared" ca="1" si="108"/>
        <v/>
      </c>
      <c r="K723" s="827" t="str">
        <f t="shared" ca="1" si="109"/>
        <v/>
      </c>
      <c r="L723" s="818" t="str">
        <f t="shared" ca="1" si="110"/>
        <v/>
      </c>
      <c r="M723" s="830" t="str">
        <f ca="1">IFERROR(IF(COUNTIF($B$509:$B722,"&lt;0")&lt;&gt;1,OFFSET($C721,-COUNTIF($B$509:$B722,"&lt;0")+3,0),""),"")</f>
        <v>a173p000006n4SpAAI</v>
      </c>
      <c r="N723" s="830">
        <f ca="1">IFERROR(IF(COUNTA($D$509:D722)=1,0,OFFSET($F721,-COUNTA($D$509:D722)+3,0)),"")</f>
        <v>6</v>
      </c>
      <c r="O723" s="812"/>
      <c r="P723" s="812">
        <f t="shared" si="114"/>
        <v>0</v>
      </c>
      <c r="Q723" s="812"/>
      <c r="R723" s="812"/>
      <c r="S723" s="812"/>
      <c r="T723" s="818"/>
    </row>
    <row r="724" spans="1:20" x14ac:dyDescent="0.35">
      <c r="A724" s="812" t="b">
        <f t="shared" ca="1" si="104"/>
        <v>0</v>
      </c>
      <c r="B724" s="812">
        <f t="shared" si="111"/>
        <v>33</v>
      </c>
      <c r="C724" s="834" t="str">
        <f t="shared" ca="1" si="105"/>
        <v>a173p000006n4TJAAY</v>
      </c>
      <c r="D724" s="812"/>
      <c r="E724" s="812">
        <f t="shared" ca="1" si="112"/>
        <v>3</v>
      </c>
      <c r="F724" s="831">
        <f ca="1">IF(COUNTA(D$510:D724)=1,"",OFFSET(F722,-COUNTA(D$510:D724)+3,0))</f>
        <v>6</v>
      </c>
      <c r="G724" s="818" t="str">
        <f t="shared" ca="1" si="106"/>
        <v/>
      </c>
      <c r="H724" s="812">
        <f t="shared" ca="1" si="113"/>
        <v>19</v>
      </c>
      <c r="I724" s="815" t="str">
        <f t="shared" ca="1" si="107"/>
        <v/>
      </c>
      <c r="J724" s="827" t="str">
        <f t="shared" ca="1" si="108"/>
        <v/>
      </c>
      <c r="K724" s="827" t="str">
        <f t="shared" ca="1" si="109"/>
        <v/>
      </c>
      <c r="L724" s="818" t="str">
        <f t="shared" ca="1" si="110"/>
        <v/>
      </c>
      <c r="M724" s="830" t="str">
        <f ca="1">IFERROR(IF(COUNTIF($B$509:$B723,"&lt;0")&lt;&gt;1,OFFSET($C722,-COUNTIF($B$509:$B723,"&lt;0")+3,0),""),"")</f>
        <v>a173p000006n4TJAAY</v>
      </c>
      <c r="N724" s="830">
        <f ca="1">IFERROR(IF(COUNTA($D$509:D723)=1,0,OFFSET($F722,-COUNTA($D$509:D723)+3,0)),"")</f>
        <v>6</v>
      </c>
      <c r="O724" s="812"/>
      <c r="P724" s="812">
        <f t="shared" si="114"/>
        <v>0</v>
      </c>
      <c r="Q724" s="812"/>
      <c r="R724" s="812"/>
      <c r="S724" s="812"/>
      <c r="T724" s="818"/>
    </row>
    <row r="725" spans="1:20" x14ac:dyDescent="0.35">
      <c r="A725" s="812" t="b">
        <f t="shared" ca="1" si="104"/>
        <v>0</v>
      </c>
      <c r="B725" s="812">
        <f t="shared" si="111"/>
        <v>34</v>
      </c>
      <c r="C725" s="834" t="str">
        <f t="shared" ca="1" si="105"/>
        <v>a173p000006n4TnAAI</v>
      </c>
      <c r="D725" s="812"/>
      <c r="E725" s="812">
        <f t="shared" ca="1" si="112"/>
        <v>4</v>
      </c>
      <c r="F725" s="831">
        <f ca="1">IF(COUNTA(D$510:D725)=1,"",OFFSET(F723,-COUNTA(D$510:D725)+3,0))</f>
        <v>6</v>
      </c>
      <c r="G725" s="818" t="str">
        <f t="shared" ca="1" si="106"/>
        <v/>
      </c>
      <c r="H725" s="812">
        <f t="shared" ca="1" si="113"/>
        <v>19</v>
      </c>
      <c r="I725" s="815" t="str">
        <f t="shared" ca="1" si="107"/>
        <v/>
      </c>
      <c r="J725" s="827" t="str">
        <f t="shared" ca="1" si="108"/>
        <v/>
      </c>
      <c r="K725" s="827" t="str">
        <f t="shared" ca="1" si="109"/>
        <v/>
      </c>
      <c r="L725" s="818" t="str">
        <f t="shared" ca="1" si="110"/>
        <v/>
      </c>
      <c r="M725" s="830" t="str">
        <f ca="1">IFERROR(IF(COUNTIF($B$509:$B724,"&lt;0")&lt;&gt;1,OFFSET($C723,-COUNTIF($B$509:$B724,"&lt;0")+3,0),""),"")</f>
        <v>a173p000006n4TnAAI</v>
      </c>
      <c r="N725" s="830">
        <f ca="1">IFERROR(IF(COUNTA($D$509:D724)=1,0,OFFSET($F723,-COUNTA($D$509:D724)+3,0)),"")</f>
        <v>6</v>
      </c>
      <c r="O725" s="812"/>
      <c r="P725" s="812">
        <f t="shared" si="114"/>
        <v>0</v>
      </c>
      <c r="Q725" s="812"/>
      <c r="R725" s="812"/>
      <c r="S725" s="812"/>
      <c r="T725" s="818"/>
    </row>
    <row r="726" spans="1:20" x14ac:dyDescent="0.35">
      <c r="A726" s="812" t="b">
        <f t="shared" ca="1" si="104"/>
        <v>0</v>
      </c>
      <c r="B726" s="812">
        <f t="shared" si="111"/>
        <v>35</v>
      </c>
      <c r="C726" s="834" t="str">
        <f t="shared" ca="1" si="105"/>
        <v>a173p000006n4UHAAY</v>
      </c>
      <c r="D726" s="812"/>
      <c r="E726" s="812">
        <f t="shared" ca="1" si="112"/>
        <v>5</v>
      </c>
      <c r="F726" s="831">
        <f ca="1">IF(COUNTA(D$510:D726)=1,"",OFFSET(F724,-COUNTA(D$510:D726)+3,0))</f>
        <v>6</v>
      </c>
      <c r="G726" s="818" t="str">
        <f t="shared" ca="1" si="106"/>
        <v/>
      </c>
      <c r="H726" s="812">
        <f t="shared" ca="1" si="113"/>
        <v>19</v>
      </c>
      <c r="I726" s="815" t="str">
        <f t="shared" ca="1" si="107"/>
        <v/>
      </c>
      <c r="J726" s="827" t="str">
        <f t="shared" ca="1" si="108"/>
        <v/>
      </c>
      <c r="K726" s="827" t="str">
        <f t="shared" ca="1" si="109"/>
        <v/>
      </c>
      <c r="L726" s="818" t="str">
        <f t="shared" ca="1" si="110"/>
        <v/>
      </c>
      <c r="M726" s="830" t="str">
        <f ca="1">IFERROR(IF(COUNTIF($B$509:$B725,"&lt;0")&lt;&gt;1,OFFSET($C724,-COUNTIF($B$509:$B725,"&lt;0")+3,0),""),"")</f>
        <v>a173p000006n4UHAAY</v>
      </c>
      <c r="N726" s="830">
        <f ca="1">IFERROR(IF(COUNTA($D$509:D725)=1,0,OFFSET($F724,-COUNTA($D$509:D725)+3,0)),"")</f>
        <v>6</v>
      </c>
      <c r="O726" s="812"/>
      <c r="P726" s="812">
        <f t="shared" si="114"/>
        <v>0</v>
      </c>
      <c r="Q726" s="812"/>
      <c r="R726" s="812"/>
      <c r="S726" s="812"/>
      <c r="T726" s="818"/>
    </row>
    <row r="727" spans="1:20" x14ac:dyDescent="0.35">
      <c r="A727" s="812" t="b">
        <f t="shared" ca="1" si="104"/>
        <v>0</v>
      </c>
      <c r="B727" s="812">
        <f t="shared" si="111"/>
        <v>36</v>
      </c>
      <c r="C727" s="834" t="str">
        <f t="shared" ca="1" si="105"/>
        <v>a173p000006n4UlAAI</v>
      </c>
      <c r="D727" s="812"/>
      <c r="E727" s="812">
        <f t="shared" ca="1" si="112"/>
        <v>6</v>
      </c>
      <c r="F727" s="831">
        <f ca="1">IF(COUNTA(D$510:D727)=1,"",OFFSET(F725,-COUNTA(D$510:D727)+3,0))</f>
        <v>6</v>
      </c>
      <c r="G727" s="818" t="str">
        <f t="shared" ca="1" si="106"/>
        <v/>
      </c>
      <c r="H727" s="812">
        <f t="shared" ca="1" si="113"/>
        <v>19</v>
      </c>
      <c r="I727" s="815" t="str">
        <f t="shared" ca="1" si="107"/>
        <v/>
      </c>
      <c r="J727" s="827" t="str">
        <f t="shared" ca="1" si="108"/>
        <v/>
      </c>
      <c r="K727" s="827" t="str">
        <f t="shared" ca="1" si="109"/>
        <v/>
      </c>
      <c r="L727" s="818" t="str">
        <f t="shared" ca="1" si="110"/>
        <v/>
      </c>
      <c r="M727" s="830" t="str">
        <f ca="1">IFERROR(IF(COUNTIF($B$509:$B726,"&lt;0")&lt;&gt;1,OFFSET($C725,-COUNTIF($B$509:$B726,"&lt;0")+3,0),""),"")</f>
        <v>a173p000006n4UlAAI</v>
      </c>
      <c r="N727" s="830">
        <f ca="1">IFERROR(IF(COUNTA($D$509:D726)=1,0,OFFSET($F725,-COUNTA($D$509:D726)+3,0)),"")</f>
        <v>6</v>
      </c>
      <c r="O727" s="812"/>
      <c r="P727" s="812">
        <f t="shared" si="114"/>
        <v>0</v>
      </c>
      <c r="Q727" s="812"/>
      <c r="R727" s="812"/>
      <c r="S727" s="812"/>
      <c r="T727" s="818"/>
    </row>
    <row r="728" spans="1:20" x14ac:dyDescent="0.35">
      <c r="A728" s="812" t="b">
        <f t="shared" ca="1" si="104"/>
        <v>0</v>
      </c>
      <c r="B728" s="812">
        <f t="shared" si="111"/>
        <v>37</v>
      </c>
      <c r="C728" s="834" t="str">
        <f t="shared" ca="1" si="105"/>
        <v>a173p000006n4SMAAY</v>
      </c>
      <c r="D728" s="812"/>
      <c r="E728" s="812">
        <f t="shared" ca="1" si="112"/>
        <v>1</v>
      </c>
      <c r="F728" s="831">
        <f ca="1">IF(COUNTA(D$510:D728)=1,"",OFFSET(F726,-COUNTA(D$510:D728)+3,0))</f>
        <v>7</v>
      </c>
      <c r="G728" s="818" t="str">
        <f t="shared" ca="1" si="106"/>
        <v/>
      </c>
      <c r="H728" s="812">
        <f t="shared" ca="1" si="113"/>
        <v>21</v>
      </c>
      <c r="I728" s="815" t="str">
        <f t="shared" ca="1" si="107"/>
        <v/>
      </c>
      <c r="J728" s="827" t="str">
        <f t="shared" ca="1" si="108"/>
        <v/>
      </c>
      <c r="K728" s="827" t="str">
        <f t="shared" ca="1" si="109"/>
        <v/>
      </c>
      <c r="L728" s="818" t="str">
        <f t="shared" ca="1" si="110"/>
        <v/>
      </c>
      <c r="M728" s="830" t="str">
        <f ca="1">IFERROR(IF(COUNTIF($B$509:$B727,"&lt;0")&lt;&gt;1,OFFSET($C726,-COUNTIF($B$509:$B727,"&lt;0")+3,0),""),"")</f>
        <v>a173p000006n4SMAAY</v>
      </c>
      <c r="N728" s="830">
        <f ca="1">IFERROR(IF(COUNTA($D$509:D727)=1,0,OFFSET($F726,-COUNTA($D$509:D727)+3,0)),"")</f>
        <v>7</v>
      </c>
      <c r="O728" s="812"/>
      <c r="P728" s="812">
        <f t="shared" si="114"/>
        <v>0</v>
      </c>
      <c r="Q728" s="812"/>
      <c r="R728" s="812"/>
      <c r="S728" s="812"/>
      <c r="T728" s="818"/>
    </row>
    <row r="729" spans="1:20" x14ac:dyDescent="0.35">
      <c r="A729" s="812" t="b">
        <f t="shared" ca="1" si="104"/>
        <v>0</v>
      </c>
      <c r="B729" s="812">
        <f t="shared" si="111"/>
        <v>38</v>
      </c>
      <c r="C729" s="834" t="str">
        <f t="shared" ca="1" si="105"/>
        <v>a173p000006n4SqAAI</v>
      </c>
      <c r="D729" s="812"/>
      <c r="E729" s="812">
        <f t="shared" ca="1" si="112"/>
        <v>2</v>
      </c>
      <c r="F729" s="831">
        <f ca="1">IF(COUNTA(D$510:D729)=1,"",OFFSET(F727,-COUNTA(D$510:D729)+3,0))</f>
        <v>7</v>
      </c>
      <c r="G729" s="818" t="str">
        <f t="shared" ca="1" si="106"/>
        <v/>
      </c>
      <c r="H729" s="812">
        <f t="shared" ca="1" si="113"/>
        <v>21</v>
      </c>
      <c r="I729" s="815" t="str">
        <f t="shared" ca="1" si="107"/>
        <v/>
      </c>
      <c r="J729" s="827" t="str">
        <f t="shared" ca="1" si="108"/>
        <v/>
      </c>
      <c r="K729" s="827" t="str">
        <f t="shared" ca="1" si="109"/>
        <v/>
      </c>
      <c r="L729" s="818" t="str">
        <f t="shared" ca="1" si="110"/>
        <v/>
      </c>
      <c r="M729" s="830" t="str">
        <f ca="1">IFERROR(IF(COUNTIF($B$509:$B728,"&lt;0")&lt;&gt;1,OFFSET($C727,-COUNTIF($B$509:$B728,"&lt;0")+3,0),""),"")</f>
        <v>a173p000006n4SqAAI</v>
      </c>
      <c r="N729" s="830">
        <f ca="1">IFERROR(IF(COUNTA($D$509:D728)=1,0,OFFSET($F727,-COUNTA($D$509:D728)+3,0)),"")</f>
        <v>7</v>
      </c>
      <c r="O729" s="812"/>
      <c r="P729" s="812">
        <f t="shared" si="114"/>
        <v>0</v>
      </c>
      <c r="Q729" s="812"/>
      <c r="R729" s="812"/>
      <c r="S729" s="812"/>
      <c r="T729" s="818"/>
    </row>
    <row r="730" spans="1:20" x14ac:dyDescent="0.35">
      <c r="A730" s="812" t="b">
        <f t="shared" ca="1" si="104"/>
        <v>0</v>
      </c>
      <c r="B730" s="812">
        <f t="shared" si="111"/>
        <v>39</v>
      </c>
      <c r="C730" s="834" t="str">
        <f t="shared" ca="1" si="105"/>
        <v>a173p000006n4TKAAY</v>
      </c>
      <c r="D730" s="812"/>
      <c r="E730" s="812">
        <f t="shared" ca="1" si="112"/>
        <v>3</v>
      </c>
      <c r="F730" s="831">
        <f ca="1">IF(COUNTA(D$510:D730)=1,"",OFFSET(F728,-COUNTA(D$510:D730)+3,0))</f>
        <v>7</v>
      </c>
      <c r="G730" s="818" t="str">
        <f t="shared" ca="1" si="106"/>
        <v/>
      </c>
      <c r="H730" s="812">
        <f t="shared" ca="1" si="113"/>
        <v>21</v>
      </c>
      <c r="I730" s="815" t="str">
        <f t="shared" ca="1" si="107"/>
        <v/>
      </c>
      <c r="J730" s="827" t="str">
        <f t="shared" ca="1" si="108"/>
        <v/>
      </c>
      <c r="K730" s="827" t="str">
        <f t="shared" ca="1" si="109"/>
        <v/>
      </c>
      <c r="L730" s="818" t="str">
        <f t="shared" ca="1" si="110"/>
        <v/>
      </c>
      <c r="M730" s="830" t="str">
        <f ca="1">IFERROR(IF(COUNTIF($B$509:$B729,"&lt;0")&lt;&gt;1,OFFSET($C728,-COUNTIF($B$509:$B729,"&lt;0")+3,0),""),"")</f>
        <v>a173p000006n4TKAAY</v>
      </c>
      <c r="N730" s="830">
        <f ca="1">IFERROR(IF(COUNTA($D$509:D729)=1,0,OFFSET($F728,-COUNTA($D$509:D729)+3,0)),"")</f>
        <v>7</v>
      </c>
      <c r="O730" s="812"/>
      <c r="P730" s="812">
        <f t="shared" si="114"/>
        <v>0</v>
      </c>
      <c r="Q730" s="812"/>
      <c r="R730" s="812"/>
      <c r="S730" s="812"/>
      <c r="T730" s="818"/>
    </row>
    <row r="731" spans="1:20" x14ac:dyDescent="0.35">
      <c r="A731" s="812" t="b">
        <f t="shared" ca="1" si="104"/>
        <v>0</v>
      </c>
      <c r="B731" s="812">
        <f t="shared" si="111"/>
        <v>40</v>
      </c>
      <c r="C731" s="834" t="str">
        <f t="shared" ca="1" si="105"/>
        <v>a173p000006n4ToAAI</v>
      </c>
      <c r="D731" s="812"/>
      <c r="E731" s="812">
        <f t="shared" ca="1" si="112"/>
        <v>4</v>
      </c>
      <c r="F731" s="831">
        <f ca="1">IF(COUNTA(D$510:D731)=1,"",OFFSET(F729,-COUNTA(D$510:D731)+3,0))</f>
        <v>7</v>
      </c>
      <c r="G731" s="818" t="str">
        <f t="shared" ca="1" si="106"/>
        <v/>
      </c>
      <c r="H731" s="812">
        <f t="shared" ca="1" si="113"/>
        <v>21</v>
      </c>
      <c r="I731" s="815" t="str">
        <f t="shared" ca="1" si="107"/>
        <v/>
      </c>
      <c r="J731" s="827" t="str">
        <f t="shared" ca="1" si="108"/>
        <v/>
      </c>
      <c r="K731" s="827" t="str">
        <f t="shared" ca="1" si="109"/>
        <v/>
      </c>
      <c r="L731" s="818" t="str">
        <f t="shared" ca="1" si="110"/>
        <v/>
      </c>
      <c r="M731" s="830" t="str">
        <f ca="1">IFERROR(IF(COUNTIF($B$509:$B730,"&lt;0")&lt;&gt;1,OFFSET($C729,-COUNTIF($B$509:$B730,"&lt;0")+3,0),""),"")</f>
        <v>a173p000006n4ToAAI</v>
      </c>
      <c r="N731" s="830">
        <f ca="1">IFERROR(IF(COUNTA($D$509:D730)=1,0,OFFSET($F729,-COUNTA($D$509:D730)+3,0)),"")</f>
        <v>7</v>
      </c>
      <c r="O731" s="812"/>
      <c r="P731" s="812">
        <f t="shared" si="114"/>
        <v>0</v>
      </c>
      <c r="Q731" s="812"/>
      <c r="R731" s="812"/>
      <c r="S731" s="812"/>
      <c r="T731" s="818"/>
    </row>
    <row r="732" spans="1:20" x14ac:dyDescent="0.35">
      <c r="A732" s="812" t="b">
        <f t="shared" ca="1" si="104"/>
        <v>0</v>
      </c>
      <c r="B732" s="812">
        <f t="shared" si="111"/>
        <v>41</v>
      </c>
      <c r="C732" s="834" t="str">
        <f t="shared" ca="1" si="105"/>
        <v>a173p000006n4UIAAY</v>
      </c>
      <c r="D732" s="812"/>
      <c r="E732" s="812">
        <f t="shared" ca="1" si="112"/>
        <v>5</v>
      </c>
      <c r="F732" s="831">
        <f ca="1">IF(COUNTA(D$510:D732)=1,"",OFFSET(F730,-COUNTA(D$510:D732)+3,0))</f>
        <v>7</v>
      </c>
      <c r="G732" s="818" t="str">
        <f t="shared" ca="1" si="106"/>
        <v/>
      </c>
      <c r="H732" s="812">
        <f t="shared" ca="1" si="113"/>
        <v>21</v>
      </c>
      <c r="I732" s="815" t="str">
        <f t="shared" ca="1" si="107"/>
        <v/>
      </c>
      <c r="J732" s="827" t="str">
        <f t="shared" ca="1" si="108"/>
        <v/>
      </c>
      <c r="K732" s="827" t="str">
        <f t="shared" ca="1" si="109"/>
        <v/>
      </c>
      <c r="L732" s="818" t="str">
        <f t="shared" ca="1" si="110"/>
        <v/>
      </c>
      <c r="M732" s="830" t="str">
        <f ca="1">IFERROR(IF(COUNTIF($B$509:$B731,"&lt;0")&lt;&gt;1,OFFSET($C730,-COUNTIF($B$509:$B731,"&lt;0")+3,0),""),"")</f>
        <v>a173p000006n4UIAAY</v>
      </c>
      <c r="N732" s="830">
        <f ca="1">IFERROR(IF(COUNTA($D$509:D731)=1,0,OFFSET($F730,-COUNTA($D$509:D731)+3,0)),"")</f>
        <v>7</v>
      </c>
      <c r="O732" s="812"/>
      <c r="P732" s="812">
        <f t="shared" si="114"/>
        <v>0</v>
      </c>
      <c r="Q732" s="812"/>
      <c r="R732" s="812"/>
      <c r="S732" s="812"/>
      <c r="T732" s="818"/>
    </row>
    <row r="733" spans="1:20" x14ac:dyDescent="0.35">
      <c r="A733" s="812" t="b">
        <f t="shared" ca="1" si="104"/>
        <v>0</v>
      </c>
      <c r="B733" s="812">
        <f t="shared" si="111"/>
        <v>42</v>
      </c>
      <c r="C733" s="834" t="str">
        <f t="shared" ca="1" si="105"/>
        <v>a173p000006n4UmAAI</v>
      </c>
      <c r="D733" s="812"/>
      <c r="E733" s="812">
        <f t="shared" ca="1" si="112"/>
        <v>6</v>
      </c>
      <c r="F733" s="831">
        <f ca="1">IF(COUNTA(D$510:D733)=1,"",OFFSET(F731,-COUNTA(D$510:D733)+3,0))</f>
        <v>7</v>
      </c>
      <c r="G733" s="818" t="str">
        <f t="shared" ca="1" si="106"/>
        <v/>
      </c>
      <c r="H733" s="812">
        <f t="shared" ca="1" si="113"/>
        <v>21</v>
      </c>
      <c r="I733" s="815" t="str">
        <f t="shared" ca="1" si="107"/>
        <v/>
      </c>
      <c r="J733" s="827" t="str">
        <f t="shared" ca="1" si="108"/>
        <v/>
      </c>
      <c r="K733" s="827" t="str">
        <f t="shared" ca="1" si="109"/>
        <v/>
      </c>
      <c r="L733" s="818" t="str">
        <f t="shared" ca="1" si="110"/>
        <v/>
      </c>
      <c r="M733" s="830" t="str">
        <f ca="1">IFERROR(IF(COUNTIF($B$509:$B732,"&lt;0")&lt;&gt;1,OFFSET($C731,-COUNTIF($B$509:$B732,"&lt;0")+3,0),""),"")</f>
        <v>a173p000006n4UmAAI</v>
      </c>
      <c r="N733" s="830">
        <f ca="1">IFERROR(IF(COUNTA($D$509:D732)=1,0,OFFSET($F731,-COUNTA($D$509:D732)+3,0)),"")</f>
        <v>7</v>
      </c>
      <c r="O733" s="812"/>
      <c r="P733" s="812">
        <f t="shared" si="114"/>
        <v>0</v>
      </c>
      <c r="Q733" s="812"/>
      <c r="R733" s="812"/>
      <c r="S733" s="812"/>
      <c r="T733" s="818"/>
    </row>
    <row r="734" spans="1:20" x14ac:dyDescent="0.35">
      <c r="A734" s="812" t="b">
        <f t="shared" ca="1" si="104"/>
        <v>0</v>
      </c>
      <c r="B734" s="812">
        <f t="shared" si="111"/>
        <v>43</v>
      </c>
      <c r="C734" s="834" t="str">
        <f t="shared" ca="1" si="105"/>
        <v>a173p000006n4SNAAY</v>
      </c>
      <c r="D734" s="812"/>
      <c r="E734" s="812">
        <f t="shared" ca="1" si="112"/>
        <v>1</v>
      </c>
      <c r="F734" s="831">
        <f ca="1">IF(COUNTA(D$510:D734)=1,"",OFFSET(F732,-COUNTA(D$510:D734)+3,0))</f>
        <v>8</v>
      </c>
      <c r="G734" s="818" t="str">
        <f t="shared" ca="1" si="106"/>
        <v/>
      </c>
      <c r="H734" s="812">
        <f t="shared" ca="1" si="113"/>
        <v>23</v>
      </c>
      <c r="I734" s="815" t="str">
        <f t="shared" ca="1" si="107"/>
        <v/>
      </c>
      <c r="J734" s="827" t="str">
        <f t="shared" ca="1" si="108"/>
        <v/>
      </c>
      <c r="K734" s="827" t="str">
        <f t="shared" ca="1" si="109"/>
        <v/>
      </c>
      <c r="L734" s="818" t="str">
        <f t="shared" ca="1" si="110"/>
        <v/>
      </c>
      <c r="M734" s="830" t="str">
        <f ca="1">IFERROR(IF(COUNTIF($B$509:$B733,"&lt;0")&lt;&gt;1,OFFSET($C732,-COUNTIF($B$509:$B733,"&lt;0")+3,0),""),"")</f>
        <v>a173p000006n4SNAAY</v>
      </c>
      <c r="N734" s="830">
        <f ca="1">IFERROR(IF(COUNTA($D$509:D733)=1,0,OFFSET($F732,-COUNTA($D$509:D733)+3,0)),"")</f>
        <v>8</v>
      </c>
      <c r="O734" s="812"/>
      <c r="P734" s="812">
        <f t="shared" si="114"/>
        <v>0</v>
      </c>
      <c r="Q734" s="812"/>
      <c r="R734" s="812"/>
      <c r="S734" s="812"/>
      <c r="T734" s="818"/>
    </row>
    <row r="735" spans="1:20" x14ac:dyDescent="0.35">
      <c r="A735" s="812" t="b">
        <f t="shared" ca="1" si="104"/>
        <v>0</v>
      </c>
      <c r="B735" s="812">
        <f t="shared" si="111"/>
        <v>44</v>
      </c>
      <c r="C735" s="834" t="str">
        <f t="shared" ca="1" si="105"/>
        <v>a173p000006n4SrAAI</v>
      </c>
      <c r="D735" s="812"/>
      <c r="E735" s="812">
        <f t="shared" ca="1" si="112"/>
        <v>2</v>
      </c>
      <c r="F735" s="831">
        <f ca="1">IF(COUNTA(D$510:D735)=1,"",OFFSET(F733,-COUNTA(D$510:D735)+3,0))</f>
        <v>8</v>
      </c>
      <c r="G735" s="818" t="str">
        <f t="shared" ca="1" si="106"/>
        <v/>
      </c>
      <c r="H735" s="812">
        <f t="shared" ca="1" si="113"/>
        <v>23</v>
      </c>
      <c r="I735" s="815" t="str">
        <f t="shared" ca="1" si="107"/>
        <v/>
      </c>
      <c r="J735" s="827" t="str">
        <f t="shared" ca="1" si="108"/>
        <v/>
      </c>
      <c r="K735" s="827" t="str">
        <f t="shared" ca="1" si="109"/>
        <v/>
      </c>
      <c r="L735" s="818" t="str">
        <f t="shared" ca="1" si="110"/>
        <v/>
      </c>
      <c r="M735" s="830" t="str">
        <f ca="1">IFERROR(IF(COUNTIF($B$509:$B734,"&lt;0")&lt;&gt;1,OFFSET($C733,-COUNTIF($B$509:$B734,"&lt;0")+3,0),""),"")</f>
        <v>a173p000006n4SrAAI</v>
      </c>
      <c r="N735" s="830">
        <f ca="1">IFERROR(IF(COUNTA($D$509:D734)=1,0,OFFSET($F733,-COUNTA($D$509:D734)+3,0)),"")</f>
        <v>8</v>
      </c>
      <c r="O735" s="812"/>
      <c r="P735" s="812">
        <f t="shared" si="114"/>
        <v>0</v>
      </c>
      <c r="Q735" s="812"/>
      <c r="R735" s="812"/>
      <c r="S735" s="812"/>
      <c r="T735" s="818"/>
    </row>
    <row r="736" spans="1:20" x14ac:dyDescent="0.35">
      <c r="A736" s="812" t="b">
        <f t="shared" ca="1" si="104"/>
        <v>0</v>
      </c>
      <c r="B736" s="812">
        <f t="shared" si="111"/>
        <v>45</v>
      </c>
      <c r="C736" s="834" t="str">
        <f t="shared" ca="1" si="105"/>
        <v>a173p000006n4TLAAY</v>
      </c>
      <c r="D736" s="812"/>
      <c r="E736" s="812">
        <f t="shared" ca="1" si="112"/>
        <v>3</v>
      </c>
      <c r="F736" s="831">
        <f ca="1">IF(COUNTA(D$510:D736)=1,"",OFFSET(F734,-COUNTA(D$510:D736)+3,0))</f>
        <v>8</v>
      </c>
      <c r="G736" s="818" t="str">
        <f t="shared" ca="1" si="106"/>
        <v/>
      </c>
      <c r="H736" s="812">
        <f t="shared" ca="1" si="113"/>
        <v>23</v>
      </c>
      <c r="I736" s="815" t="str">
        <f t="shared" ca="1" si="107"/>
        <v/>
      </c>
      <c r="J736" s="827" t="str">
        <f t="shared" ca="1" si="108"/>
        <v/>
      </c>
      <c r="K736" s="827" t="str">
        <f t="shared" ca="1" si="109"/>
        <v/>
      </c>
      <c r="L736" s="818" t="str">
        <f t="shared" ca="1" si="110"/>
        <v/>
      </c>
      <c r="M736" s="830" t="str">
        <f ca="1">IFERROR(IF(COUNTIF($B$509:$B735,"&lt;0")&lt;&gt;1,OFFSET($C734,-COUNTIF($B$509:$B735,"&lt;0")+3,0),""),"")</f>
        <v>a173p000006n4TLAAY</v>
      </c>
      <c r="N736" s="830">
        <f ca="1">IFERROR(IF(COUNTA($D$509:D735)=1,0,OFFSET($F734,-COUNTA($D$509:D735)+3,0)),"")</f>
        <v>8</v>
      </c>
      <c r="O736" s="812"/>
      <c r="P736" s="812">
        <f t="shared" si="114"/>
        <v>0</v>
      </c>
      <c r="Q736" s="812"/>
      <c r="R736" s="812"/>
      <c r="S736" s="812"/>
      <c r="T736" s="818"/>
    </row>
    <row r="737" spans="1:20" x14ac:dyDescent="0.35">
      <c r="A737" s="812" t="b">
        <f t="shared" ca="1" si="104"/>
        <v>0</v>
      </c>
      <c r="B737" s="812">
        <f t="shared" si="111"/>
        <v>46</v>
      </c>
      <c r="C737" s="834" t="str">
        <f t="shared" ca="1" si="105"/>
        <v>a173p000006n4TpAAI</v>
      </c>
      <c r="D737" s="812"/>
      <c r="E737" s="812">
        <f t="shared" ca="1" si="112"/>
        <v>4</v>
      </c>
      <c r="F737" s="831">
        <f ca="1">IF(COUNTA(D$510:D737)=1,"",OFFSET(F735,-COUNTA(D$510:D737)+3,0))</f>
        <v>8</v>
      </c>
      <c r="G737" s="818" t="str">
        <f t="shared" ca="1" si="106"/>
        <v/>
      </c>
      <c r="H737" s="812">
        <f t="shared" ca="1" si="113"/>
        <v>23</v>
      </c>
      <c r="I737" s="815" t="str">
        <f t="shared" ca="1" si="107"/>
        <v/>
      </c>
      <c r="J737" s="827" t="str">
        <f t="shared" ca="1" si="108"/>
        <v/>
      </c>
      <c r="K737" s="827" t="str">
        <f t="shared" ca="1" si="109"/>
        <v/>
      </c>
      <c r="L737" s="818" t="str">
        <f t="shared" ca="1" si="110"/>
        <v/>
      </c>
      <c r="M737" s="830" t="str">
        <f ca="1">IFERROR(IF(COUNTIF($B$509:$B736,"&lt;0")&lt;&gt;1,OFFSET($C735,-COUNTIF($B$509:$B736,"&lt;0")+3,0),""),"")</f>
        <v>a173p000006n4TpAAI</v>
      </c>
      <c r="N737" s="830">
        <f ca="1">IFERROR(IF(COUNTA($D$509:D736)=1,0,OFFSET($F735,-COUNTA($D$509:D736)+3,0)),"")</f>
        <v>8</v>
      </c>
      <c r="O737" s="812"/>
      <c r="P737" s="812">
        <f t="shared" si="114"/>
        <v>0</v>
      </c>
      <c r="Q737" s="812"/>
      <c r="R737" s="812"/>
      <c r="S737" s="812"/>
      <c r="T737" s="818"/>
    </row>
    <row r="738" spans="1:20" x14ac:dyDescent="0.35">
      <c r="A738" s="812" t="b">
        <f t="shared" ca="1" si="104"/>
        <v>0</v>
      </c>
      <c r="B738" s="812">
        <f t="shared" si="111"/>
        <v>47</v>
      </c>
      <c r="C738" s="834" t="str">
        <f t="shared" ca="1" si="105"/>
        <v>a173p000006n4UJAAY</v>
      </c>
      <c r="D738" s="812"/>
      <c r="E738" s="812">
        <f t="shared" ca="1" si="112"/>
        <v>5</v>
      </c>
      <c r="F738" s="831">
        <f ca="1">IF(COUNTA(D$510:D738)=1,"",OFFSET(F736,-COUNTA(D$510:D738)+3,0))</f>
        <v>8</v>
      </c>
      <c r="G738" s="818" t="str">
        <f t="shared" ca="1" si="106"/>
        <v/>
      </c>
      <c r="H738" s="812">
        <f t="shared" ca="1" si="113"/>
        <v>23</v>
      </c>
      <c r="I738" s="815" t="str">
        <f t="shared" ca="1" si="107"/>
        <v/>
      </c>
      <c r="J738" s="827" t="str">
        <f t="shared" ca="1" si="108"/>
        <v/>
      </c>
      <c r="K738" s="827" t="str">
        <f t="shared" ca="1" si="109"/>
        <v/>
      </c>
      <c r="L738" s="818" t="str">
        <f t="shared" ca="1" si="110"/>
        <v/>
      </c>
      <c r="M738" s="830" t="str">
        <f ca="1">IFERROR(IF(COUNTIF($B$509:$B737,"&lt;0")&lt;&gt;1,OFFSET($C736,-COUNTIF($B$509:$B737,"&lt;0")+3,0),""),"")</f>
        <v>a173p000006n4UJAAY</v>
      </c>
      <c r="N738" s="830">
        <f ca="1">IFERROR(IF(COUNTA($D$509:D737)=1,0,OFFSET($F736,-COUNTA($D$509:D737)+3,0)),"")</f>
        <v>8</v>
      </c>
      <c r="O738" s="812"/>
      <c r="P738" s="812">
        <f t="shared" si="114"/>
        <v>0</v>
      </c>
      <c r="Q738" s="812"/>
      <c r="R738" s="812"/>
      <c r="S738" s="812"/>
      <c r="T738" s="818"/>
    </row>
    <row r="739" spans="1:20" x14ac:dyDescent="0.35">
      <c r="A739" s="812" t="b">
        <f t="shared" ca="1" si="104"/>
        <v>0</v>
      </c>
      <c r="B739" s="812">
        <f t="shared" si="111"/>
        <v>48</v>
      </c>
      <c r="C739" s="834" t="str">
        <f t="shared" ca="1" si="105"/>
        <v>a173p000006n4UnAAI</v>
      </c>
      <c r="D739" s="812"/>
      <c r="E739" s="812">
        <f t="shared" ca="1" si="112"/>
        <v>6</v>
      </c>
      <c r="F739" s="831">
        <f ca="1">IF(COUNTA(D$510:D739)=1,"",OFFSET(F737,-COUNTA(D$510:D739)+3,0))</f>
        <v>8</v>
      </c>
      <c r="G739" s="818" t="str">
        <f t="shared" ca="1" si="106"/>
        <v/>
      </c>
      <c r="H739" s="812">
        <f t="shared" ca="1" si="113"/>
        <v>23</v>
      </c>
      <c r="I739" s="815" t="str">
        <f t="shared" ca="1" si="107"/>
        <v/>
      </c>
      <c r="J739" s="827" t="str">
        <f t="shared" ca="1" si="108"/>
        <v/>
      </c>
      <c r="K739" s="827" t="str">
        <f t="shared" ca="1" si="109"/>
        <v/>
      </c>
      <c r="L739" s="818" t="str">
        <f t="shared" ca="1" si="110"/>
        <v/>
      </c>
      <c r="M739" s="830" t="str">
        <f ca="1">IFERROR(IF(COUNTIF($B$509:$B738,"&lt;0")&lt;&gt;1,OFFSET($C737,-COUNTIF($B$509:$B738,"&lt;0")+3,0),""),"")</f>
        <v>a173p000006n4UnAAI</v>
      </c>
      <c r="N739" s="830">
        <f ca="1">IFERROR(IF(COUNTA($D$509:D738)=1,0,OFFSET($F737,-COUNTA($D$509:D738)+3,0)),"")</f>
        <v>8</v>
      </c>
      <c r="O739" s="812"/>
      <c r="P739" s="812">
        <f t="shared" si="114"/>
        <v>0</v>
      </c>
      <c r="Q739" s="812"/>
      <c r="R739" s="812"/>
      <c r="S739" s="812"/>
      <c r="T739" s="818"/>
    </row>
    <row r="740" spans="1:20" x14ac:dyDescent="0.35">
      <c r="A740" s="812" t="b">
        <f t="shared" ca="1" si="104"/>
        <v>0</v>
      </c>
      <c r="B740" s="812">
        <f t="shared" si="111"/>
        <v>49</v>
      </c>
      <c r="C740" s="834" t="str">
        <f t="shared" ca="1" si="105"/>
        <v>a173p000006n4SOAAY</v>
      </c>
      <c r="D740" s="812"/>
      <c r="E740" s="812">
        <f t="shared" ca="1" si="112"/>
        <v>1</v>
      </c>
      <c r="F740" s="831">
        <f ca="1">IF(COUNTA(D$510:D740)=1,"",OFFSET(F738,-COUNTA(D$510:D740)+3,0))</f>
        <v>9</v>
      </c>
      <c r="G740" s="818" t="str">
        <f t="shared" ca="1" si="106"/>
        <v/>
      </c>
      <c r="H740" s="812">
        <f t="shared" ca="1" si="113"/>
        <v>25</v>
      </c>
      <c r="I740" s="815" t="str">
        <f t="shared" ca="1" si="107"/>
        <v/>
      </c>
      <c r="J740" s="827" t="str">
        <f t="shared" ca="1" si="108"/>
        <v/>
      </c>
      <c r="K740" s="827" t="str">
        <f t="shared" ca="1" si="109"/>
        <v/>
      </c>
      <c r="L740" s="818" t="str">
        <f t="shared" ca="1" si="110"/>
        <v/>
      </c>
      <c r="M740" s="830" t="str">
        <f ca="1">IFERROR(IF(COUNTIF($B$509:$B739,"&lt;0")&lt;&gt;1,OFFSET($C738,-COUNTIF($B$509:$B739,"&lt;0")+3,0),""),"")</f>
        <v>a173p000006n4SOAAY</v>
      </c>
      <c r="N740" s="830">
        <f ca="1">IFERROR(IF(COUNTA($D$509:D739)=1,0,OFFSET($F738,-COUNTA($D$509:D739)+3,0)),"")</f>
        <v>9</v>
      </c>
      <c r="O740" s="812"/>
      <c r="P740" s="812">
        <f t="shared" si="114"/>
        <v>0</v>
      </c>
      <c r="Q740" s="812"/>
      <c r="R740" s="812"/>
      <c r="S740" s="812"/>
      <c r="T740" s="818"/>
    </row>
    <row r="741" spans="1:20" x14ac:dyDescent="0.35">
      <c r="A741" s="812" t="b">
        <f t="shared" ca="1" si="104"/>
        <v>0</v>
      </c>
      <c r="B741" s="812">
        <f t="shared" si="111"/>
        <v>50</v>
      </c>
      <c r="C741" s="834" t="str">
        <f t="shared" ca="1" si="105"/>
        <v>a173p000006n4SsAAI</v>
      </c>
      <c r="D741" s="812"/>
      <c r="E741" s="812">
        <f t="shared" ca="1" si="112"/>
        <v>2</v>
      </c>
      <c r="F741" s="831">
        <f ca="1">IF(COUNTA(D$510:D741)=1,"",OFFSET(F739,-COUNTA(D$510:D741)+3,0))</f>
        <v>9</v>
      </c>
      <c r="G741" s="818" t="str">
        <f t="shared" ca="1" si="106"/>
        <v/>
      </c>
      <c r="H741" s="812">
        <f t="shared" ca="1" si="113"/>
        <v>25</v>
      </c>
      <c r="I741" s="815" t="str">
        <f t="shared" ca="1" si="107"/>
        <v/>
      </c>
      <c r="J741" s="827" t="str">
        <f t="shared" ca="1" si="108"/>
        <v/>
      </c>
      <c r="K741" s="827" t="str">
        <f t="shared" ca="1" si="109"/>
        <v/>
      </c>
      <c r="L741" s="818" t="str">
        <f t="shared" ca="1" si="110"/>
        <v/>
      </c>
      <c r="M741" s="830" t="str">
        <f ca="1">IFERROR(IF(COUNTIF($B$509:$B740,"&lt;0")&lt;&gt;1,OFFSET($C739,-COUNTIF($B$509:$B740,"&lt;0")+3,0),""),"")</f>
        <v>a173p000006n4SsAAI</v>
      </c>
      <c r="N741" s="830">
        <f ca="1">IFERROR(IF(COUNTA($D$509:D740)=1,0,OFFSET($F739,-COUNTA($D$509:D740)+3,0)),"")</f>
        <v>9</v>
      </c>
      <c r="O741" s="812"/>
      <c r="P741" s="812">
        <f t="shared" si="114"/>
        <v>0</v>
      </c>
      <c r="Q741" s="812"/>
      <c r="R741" s="812"/>
      <c r="S741" s="812"/>
      <c r="T741" s="818"/>
    </row>
    <row r="742" spans="1:20" x14ac:dyDescent="0.35">
      <c r="A742" s="812" t="b">
        <f t="shared" ca="1" si="104"/>
        <v>0</v>
      </c>
      <c r="B742" s="812">
        <f t="shared" si="111"/>
        <v>51</v>
      </c>
      <c r="C742" s="834" t="str">
        <f t="shared" ca="1" si="105"/>
        <v>a173p000006n4TMAAY</v>
      </c>
      <c r="D742" s="812"/>
      <c r="E742" s="812">
        <f t="shared" ca="1" si="112"/>
        <v>3</v>
      </c>
      <c r="F742" s="831">
        <f ca="1">IF(COUNTA(D$510:D742)=1,"",OFFSET(F740,-COUNTA(D$510:D742)+3,0))</f>
        <v>9</v>
      </c>
      <c r="G742" s="818" t="str">
        <f t="shared" ca="1" si="106"/>
        <v/>
      </c>
      <c r="H742" s="812">
        <f t="shared" ca="1" si="113"/>
        <v>25</v>
      </c>
      <c r="I742" s="815" t="str">
        <f t="shared" ca="1" si="107"/>
        <v/>
      </c>
      <c r="J742" s="827" t="str">
        <f t="shared" ca="1" si="108"/>
        <v/>
      </c>
      <c r="K742" s="827" t="str">
        <f t="shared" ca="1" si="109"/>
        <v/>
      </c>
      <c r="L742" s="818" t="str">
        <f t="shared" ca="1" si="110"/>
        <v/>
      </c>
      <c r="M742" s="830" t="str">
        <f ca="1">IFERROR(IF(COUNTIF($B$509:$B741,"&lt;0")&lt;&gt;1,OFFSET($C740,-COUNTIF($B$509:$B741,"&lt;0")+3,0),""),"")</f>
        <v>a173p000006n4TMAAY</v>
      </c>
      <c r="N742" s="830">
        <f ca="1">IFERROR(IF(COUNTA($D$509:D741)=1,0,OFFSET($F740,-COUNTA($D$509:D741)+3,0)),"")</f>
        <v>9</v>
      </c>
      <c r="O742" s="812"/>
      <c r="P742" s="812">
        <f t="shared" si="114"/>
        <v>0</v>
      </c>
      <c r="Q742" s="812"/>
      <c r="R742" s="812"/>
      <c r="S742" s="812"/>
      <c r="T742" s="818"/>
    </row>
    <row r="743" spans="1:20" x14ac:dyDescent="0.35">
      <c r="A743" s="812" t="b">
        <f t="shared" ca="1" si="104"/>
        <v>0</v>
      </c>
      <c r="B743" s="812">
        <f t="shared" si="111"/>
        <v>52</v>
      </c>
      <c r="C743" s="834" t="str">
        <f t="shared" ca="1" si="105"/>
        <v>a173p000006n4TqAAI</v>
      </c>
      <c r="D743" s="812"/>
      <c r="E743" s="812">
        <f t="shared" ca="1" si="112"/>
        <v>4</v>
      </c>
      <c r="F743" s="831">
        <f ca="1">IF(COUNTA(D$510:D743)=1,"",OFFSET(F741,-COUNTA(D$510:D743)+3,0))</f>
        <v>9</v>
      </c>
      <c r="G743" s="818" t="str">
        <f t="shared" ca="1" si="106"/>
        <v/>
      </c>
      <c r="H743" s="812">
        <f t="shared" ca="1" si="113"/>
        <v>25</v>
      </c>
      <c r="I743" s="815" t="str">
        <f t="shared" ca="1" si="107"/>
        <v/>
      </c>
      <c r="J743" s="827" t="str">
        <f t="shared" ca="1" si="108"/>
        <v/>
      </c>
      <c r="K743" s="827" t="str">
        <f t="shared" ca="1" si="109"/>
        <v/>
      </c>
      <c r="L743" s="818" t="str">
        <f t="shared" ca="1" si="110"/>
        <v/>
      </c>
      <c r="M743" s="830" t="str">
        <f ca="1">IFERROR(IF(COUNTIF($B$509:$B742,"&lt;0")&lt;&gt;1,OFFSET($C741,-COUNTIF($B$509:$B742,"&lt;0")+3,0),""),"")</f>
        <v>a173p000006n4TqAAI</v>
      </c>
      <c r="N743" s="830">
        <f ca="1">IFERROR(IF(COUNTA($D$509:D742)=1,0,OFFSET($F741,-COUNTA($D$509:D742)+3,0)),"")</f>
        <v>9</v>
      </c>
      <c r="O743" s="812"/>
      <c r="P743" s="812">
        <f t="shared" si="114"/>
        <v>0</v>
      </c>
      <c r="Q743" s="812"/>
      <c r="R743" s="812"/>
      <c r="S743" s="812"/>
      <c r="T743" s="818"/>
    </row>
    <row r="744" spans="1:20" x14ac:dyDescent="0.35">
      <c r="A744" s="812" t="b">
        <f t="shared" ca="1" si="104"/>
        <v>0</v>
      </c>
      <c r="B744" s="812">
        <f t="shared" si="111"/>
        <v>53</v>
      </c>
      <c r="C744" s="834" t="str">
        <f t="shared" ca="1" si="105"/>
        <v>a173p000006n4UKAAY</v>
      </c>
      <c r="D744" s="812"/>
      <c r="E744" s="812">
        <f t="shared" ca="1" si="112"/>
        <v>5</v>
      </c>
      <c r="F744" s="831">
        <f ca="1">IF(COUNTA(D$510:D744)=1,"",OFFSET(F742,-COUNTA(D$510:D744)+3,0))</f>
        <v>9</v>
      </c>
      <c r="G744" s="818" t="str">
        <f t="shared" ca="1" si="106"/>
        <v/>
      </c>
      <c r="H744" s="812">
        <f t="shared" ca="1" si="113"/>
        <v>25</v>
      </c>
      <c r="I744" s="815" t="str">
        <f t="shared" ca="1" si="107"/>
        <v/>
      </c>
      <c r="J744" s="827" t="str">
        <f t="shared" ca="1" si="108"/>
        <v/>
      </c>
      <c r="K744" s="827" t="str">
        <f t="shared" ca="1" si="109"/>
        <v/>
      </c>
      <c r="L744" s="818" t="str">
        <f t="shared" ca="1" si="110"/>
        <v/>
      </c>
      <c r="M744" s="830" t="str">
        <f ca="1">IFERROR(IF(COUNTIF($B$509:$B743,"&lt;0")&lt;&gt;1,OFFSET($C742,-COUNTIF($B$509:$B743,"&lt;0")+3,0),""),"")</f>
        <v>a173p000006n4UKAAY</v>
      </c>
      <c r="N744" s="830">
        <f ca="1">IFERROR(IF(COUNTA($D$509:D743)=1,0,OFFSET($F742,-COUNTA($D$509:D743)+3,0)),"")</f>
        <v>9</v>
      </c>
      <c r="O744" s="812"/>
      <c r="P744" s="812">
        <f t="shared" si="114"/>
        <v>0</v>
      </c>
      <c r="Q744" s="812"/>
      <c r="R744" s="812"/>
      <c r="S744" s="812"/>
      <c r="T744" s="818"/>
    </row>
    <row r="745" spans="1:20" x14ac:dyDescent="0.35">
      <c r="A745" s="812" t="b">
        <f t="shared" ca="1" si="104"/>
        <v>0</v>
      </c>
      <c r="B745" s="812">
        <f t="shared" si="111"/>
        <v>54</v>
      </c>
      <c r="C745" s="834" t="str">
        <f t="shared" ca="1" si="105"/>
        <v>a173p000006n4UoAAI</v>
      </c>
      <c r="D745" s="812"/>
      <c r="E745" s="812">
        <f t="shared" ca="1" si="112"/>
        <v>6</v>
      </c>
      <c r="F745" s="831">
        <f ca="1">IF(COUNTA(D$510:D745)=1,"",OFFSET(F743,-COUNTA(D$510:D745)+3,0))</f>
        <v>9</v>
      </c>
      <c r="G745" s="818" t="str">
        <f t="shared" ca="1" si="106"/>
        <v/>
      </c>
      <c r="H745" s="812">
        <f t="shared" ca="1" si="113"/>
        <v>25</v>
      </c>
      <c r="I745" s="815" t="str">
        <f t="shared" ca="1" si="107"/>
        <v/>
      </c>
      <c r="J745" s="827" t="str">
        <f t="shared" ca="1" si="108"/>
        <v/>
      </c>
      <c r="K745" s="827" t="str">
        <f t="shared" ca="1" si="109"/>
        <v/>
      </c>
      <c r="L745" s="818" t="str">
        <f t="shared" ca="1" si="110"/>
        <v/>
      </c>
      <c r="M745" s="830" t="str">
        <f ca="1">IFERROR(IF(COUNTIF($B$509:$B744,"&lt;0")&lt;&gt;1,OFFSET($C743,-COUNTIF($B$509:$B744,"&lt;0")+3,0),""),"")</f>
        <v>a173p000006n4UoAAI</v>
      </c>
      <c r="N745" s="830">
        <f ca="1">IFERROR(IF(COUNTA($D$509:D744)=1,0,OFFSET($F743,-COUNTA($D$509:D744)+3,0)),"")</f>
        <v>9</v>
      </c>
      <c r="O745" s="812"/>
      <c r="P745" s="812">
        <f t="shared" si="114"/>
        <v>0</v>
      </c>
      <c r="Q745" s="812"/>
      <c r="R745" s="812"/>
      <c r="S745" s="812"/>
      <c r="T745" s="818"/>
    </row>
    <row r="746" spans="1:20" x14ac:dyDescent="0.35">
      <c r="A746" s="812" t="b">
        <f t="shared" ca="1" si="104"/>
        <v>0</v>
      </c>
      <c r="B746" s="812">
        <f t="shared" si="111"/>
        <v>55</v>
      </c>
      <c r="C746" s="834" t="str">
        <f t="shared" ca="1" si="105"/>
        <v>a173p000006n4SPAAY</v>
      </c>
      <c r="D746" s="812"/>
      <c r="E746" s="812">
        <f t="shared" ca="1" si="112"/>
        <v>1</v>
      </c>
      <c r="F746" s="831">
        <f ca="1">IF(COUNTA(D$510:D746)=1,"",OFFSET(F744,-COUNTA(D$510:D746)+3,0))</f>
        <v>10</v>
      </c>
      <c r="G746" s="818" t="str">
        <f t="shared" ca="1" si="106"/>
        <v/>
      </c>
      <c r="H746" s="812">
        <f t="shared" ca="1" si="113"/>
        <v>27</v>
      </c>
      <c r="I746" s="815" t="str">
        <f t="shared" ca="1" si="107"/>
        <v/>
      </c>
      <c r="J746" s="827" t="str">
        <f t="shared" ca="1" si="108"/>
        <v/>
      </c>
      <c r="K746" s="827" t="str">
        <f t="shared" ca="1" si="109"/>
        <v/>
      </c>
      <c r="L746" s="818" t="str">
        <f t="shared" ca="1" si="110"/>
        <v/>
      </c>
      <c r="M746" s="830" t="str">
        <f ca="1">IFERROR(IF(COUNTIF($B$509:$B745,"&lt;0")&lt;&gt;1,OFFSET($C744,-COUNTIF($B$509:$B745,"&lt;0")+3,0),""),"")</f>
        <v>a173p000006n4SPAAY</v>
      </c>
      <c r="N746" s="830">
        <f ca="1">IFERROR(IF(COUNTA($D$509:D745)=1,0,OFFSET($F744,-COUNTA($D$509:D745)+3,0)),"")</f>
        <v>10</v>
      </c>
      <c r="O746" s="812"/>
      <c r="P746" s="812">
        <f t="shared" si="114"/>
        <v>0</v>
      </c>
      <c r="Q746" s="812"/>
      <c r="R746" s="812"/>
      <c r="S746" s="812"/>
      <c r="T746" s="818"/>
    </row>
    <row r="747" spans="1:20" x14ac:dyDescent="0.35">
      <c r="A747" s="812" t="b">
        <f t="shared" ca="1" si="104"/>
        <v>0</v>
      </c>
      <c r="B747" s="812">
        <f t="shared" si="111"/>
        <v>56</v>
      </c>
      <c r="C747" s="834" t="str">
        <f t="shared" ca="1" si="105"/>
        <v>a173p000006n4StAAI</v>
      </c>
      <c r="D747" s="812"/>
      <c r="E747" s="812">
        <f t="shared" ca="1" si="112"/>
        <v>2</v>
      </c>
      <c r="F747" s="831">
        <f ca="1">IF(COUNTA(D$510:D747)=1,"",OFFSET(F745,-COUNTA(D$510:D747)+3,0))</f>
        <v>10</v>
      </c>
      <c r="G747" s="818" t="str">
        <f t="shared" ca="1" si="106"/>
        <v/>
      </c>
      <c r="H747" s="812">
        <f t="shared" ca="1" si="113"/>
        <v>27</v>
      </c>
      <c r="I747" s="815" t="str">
        <f t="shared" ca="1" si="107"/>
        <v/>
      </c>
      <c r="J747" s="827" t="str">
        <f t="shared" ca="1" si="108"/>
        <v/>
      </c>
      <c r="K747" s="827" t="str">
        <f t="shared" ca="1" si="109"/>
        <v/>
      </c>
      <c r="L747" s="818" t="str">
        <f t="shared" ca="1" si="110"/>
        <v/>
      </c>
      <c r="M747" s="830" t="str">
        <f ca="1">IFERROR(IF(COUNTIF($B$509:$B746,"&lt;0")&lt;&gt;1,OFFSET($C745,-COUNTIF($B$509:$B746,"&lt;0")+3,0),""),"")</f>
        <v>a173p000006n4StAAI</v>
      </c>
      <c r="N747" s="830">
        <f ca="1">IFERROR(IF(COUNTA($D$509:D746)=1,0,OFFSET($F745,-COUNTA($D$509:D746)+3,0)),"")</f>
        <v>10</v>
      </c>
      <c r="O747" s="812"/>
      <c r="P747" s="812">
        <f t="shared" si="114"/>
        <v>0</v>
      </c>
      <c r="Q747" s="812"/>
      <c r="R747" s="812"/>
      <c r="S747" s="812"/>
      <c r="T747" s="818"/>
    </row>
    <row r="748" spans="1:20" x14ac:dyDescent="0.35">
      <c r="A748" s="812" t="b">
        <f t="shared" ca="1" si="104"/>
        <v>0</v>
      </c>
      <c r="B748" s="812">
        <f t="shared" si="111"/>
        <v>57</v>
      </c>
      <c r="C748" s="834" t="str">
        <f t="shared" ca="1" si="105"/>
        <v>a173p000006n4TNAAY</v>
      </c>
      <c r="D748" s="812"/>
      <c r="E748" s="812">
        <f t="shared" ca="1" si="112"/>
        <v>3</v>
      </c>
      <c r="F748" s="831">
        <f ca="1">IF(COUNTA(D$510:D748)=1,"",OFFSET(F746,-COUNTA(D$510:D748)+3,0))</f>
        <v>10</v>
      </c>
      <c r="G748" s="818" t="str">
        <f t="shared" ca="1" si="106"/>
        <v/>
      </c>
      <c r="H748" s="812">
        <f t="shared" ca="1" si="113"/>
        <v>27</v>
      </c>
      <c r="I748" s="815" t="str">
        <f t="shared" ca="1" si="107"/>
        <v/>
      </c>
      <c r="J748" s="827" t="str">
        <f t="shared" ca="1" si="108"/>
        <v/>
      </c>
      <c r="K748" s="827" t="str">
        <f t="shared" ca="1" si="109"/>
        <v/>
      </c>
      <c r="L748" s="818" t="str">
        <f t="shared" ca="1" si="110"/>
        <v/>
      </c>
      <c r="M748" s="830" t="str">
        <f ca="1">IFERROR(IF(COUNTIF($B$509:$B747,"&lt;0")&lt;&gt;1,OFFSET($C746,-COUNTIF($B$509:$B747,"&lt;0")+3,0),""),"")</f>
        <v>a173p000006n4TNAAY</v>
      </c>
      <c r="N748" s="830">
        <f ca="1">IFERROR(IF(COUNTA($D$509:D747)=1,0,OFFSET($F746,-COUNTA($D$509:D747)+3,0)),"")</f>
        <v>10</v>
      </c>
      <c r="O748" s="812"/>
      <c r="P748" s="812">
        <f t="shared" si="114"/>
        <v>0</v>
      </c>
      <c r="Q748" s="812"/>
      <c r="R748" s="812"/>
      <c r="S748" s="812"/>
      <c r="T748" s="818"/>
    </row>
    <row r="749" spans="1:20" x14ac:dyDescent="0.35">
      <c r="A749" s="812" t="b">
        <f t="shared" ca="1" si="104"/>
        <v>0</v>
      </c>
      <c r="B749" s="812">
        <f t="shared" si="111"/>
        <v>58</v>
      </c>
      <c r="C749" s="834" t="str">
        <f t="shared" ca="1" si="105"/>
        <v>a173p000006n4TrAAI</v>
      </c>
      <c r="D749" s="812"/>
      <c r="E749" s="812">
        <f t="shared" ca="1" si="112"/>
        <v>4</v>
      </c>
      <c r="F749" s="831">
        <f ca="1">IF(COUNTA(D$510:D749)=1,"",OFFSET(F747,-COUNTA(D$510:D749)+3,0))</f>
        <v>10</v>
      </c>
      <c r="G749" s="818" t="str">
        <f t="shared" ca="1" si="106"/>
        <v/>
      </c>
      <c r="H749" s="812">
        <f t="shared" ca="1" si="113"/>
        <v>27</v>
      </c>
      <c r="I749" s="815" t="str">
        <f t="shared" ca="1" si="107"/>
        <v/>
      </c>
      <c r="J749" s="827" t="str">
        <f t="shared" ca="1" si="108"/>
        <v/>
      </c>
      <c r="K749" s="827" t="str">
        <f t="shared" ca="1" si="109"/>
        <v/>
      </c>
      <c r="L749" s="818" t="str">
        <f t="shared" ca="1" si="110"/>
        <v/>
      </c>
      <c r="M749" s="830" t="str">
        <f ca="1">IFERROR(IF(COUNTIF($B$509:$B748,"&lt;0")&lt;&gt;1,OFFSET($C747,-COUNTIF($B$509:$B748,"&lt;0")+3,0),""),"")</f>
        <v>a173p000006n4TrAAI</v>
      </c>
      <c r="N749" s="830">
        <f ca="1">IFERROR(IF(COUNTA($D$509:D748)=1,0,OFFSET($F747,-COUNTA($D$509:D748)+3,0)),"")</f>
        <v>10</v>
      </c>
      <c r="O749" s="812"/>
      <c r="P749" s="812">
        <f t="shared" si="114"/>
        <v>0</v>
      </c>
      <c r="Q749" s="812"/>
      <c r="R749" s="812"/>
      <c r="S749" s="812"/>
      <c r="T749" s="818"/>
    </row>
    <row r="750" spans="1:20" x14ac:dyDescent="0.35">
      <c r="A750" s="812" t="b">
        <f t="shared" ca="1" si="104"/>
        <v>0</v>
      </c>
      <c r="B750" s="812">
        <f t="shared" si="111"/>
        <v>59</v>
      </c>
      <c r="C750" s="834" t="str">
        <f t="shared" ca="1" si="105"/>
        <v>a173p000006n4ULAAY</v>
      </c>
      <c r="D750" s="812"/>
      <c r="E750" s="812">
        <f t="shared" ca="1" si="112"/>
        <v>5</v>
      </c>
      <c r="F750" s="831">
        <f ca="1">IF(COUNTA(D$510:D750)=1,"",OFFSET(F748,-COUNTA(D$510:D750)+3,0))</f>
        <v>10</v>
      </c>
      <c r="G750" s="818" t="str">
        <f t="shared" ca="1" si="106"/>
        <v/>
      </c>
      <c r="H750" s="812">
        <f t="shared" ca="1" si="113"/>
        <v>27</v>
      </c>
      <c r="I750" s="815" t="str">
        <f t="shared" ca="1" si="107"/>
        <v/>
      </c>
      <c r="J750" s="827" t="str">
        <f t="shared" ca="1" si="108"/>
        <v/>
      </c>
      <c r="K750" s="827" t="str">
        <f t="shared" ca="1" si="109"/>
        <v/>
      </c>
      <c r="L750" s="818" t="str">
        <f t="shared" ca="1" si="110"/>
        <v/>
      </c>
      <c r="M750" s="830" t="str">
        <f ca="1">IFERROR(IF(COUNTIF($B$509:$B749,"&lt;0")&lt;&gt;1,OFFSET($C748,-COUNTIF($B$509:$B749,"&lt;0")+3,0),""),"")</f>
        <v>a173p000006n4ULAAY</v>
      </c>
      <c r="N750" s="830">
        <f ca="1">IFERROR(IF(COUNTA($D$509:D749)=1,0,OFFSET($F748,-COUNTA($D$509:D749)+3,0)),"")</f>
        <v>10</v>
      </c>
      <c r="O750" s="812"/>
      <c r="P750" s="812">
        <f t="shared" si="114"/>
        <v>0</v>
      </c>
      <c r="Q750" s="812"/>
      <c r="R750" s="812"/>
      <c r="S750" s="812"/>
      <c r="T750" s="818"/>
    </row>
    <row r="751" spans="1:20" x14ac:dyDescent="0.35">
      <c r="A751" s="812" t="b">
        <f t="shared" ca="1" si="104"/>
        <v>0</v>
      </c>
      <c r="B751" s="812">
        <f t="shared" si="111"/>
        <v>60</v>
      </c>
      <c r="C751" s="834" t="str">
        <f t="shared" ca="1" si="105"/>
        <v>a173p000006n4UpAAI</v>
      </c>
      <c r="D751" s="812"/>
      <c r="E751" s="812">
        <f t="shared" ca="1" si="112"/>
        <v>6</v>
      </c>
      <c r="F751" s="831">
        <f ca="1">IF(COUNTA(D$510:D751)=1,"",OFFSET(F749,-COUNTA(D$510:D751)+3,0))</f>
        <v>10</v>
      </c>
      <c r="G751" s="818" t="str">
        <f t="shared" ca="1" si="106"/>
        <v/>
      </c>
      <c r="H751" s="812">
        <f t="shared" ca="1" si="113"/>
        <v>27</v>
      </c>
      <c r="I751" s="815" t="str">
        <f t="shared" ca="1" si="107"/>
        <v/>
      </c>
      <c r="J751" s="827" t="str">
        <f t="shared" ca="1" si="108"/>
        <v/>
      </c>
      <c r="K751" s="827" t="str">
        <f t="shared" ca="1" si="109"/>
        <v/>
      </c>
      <c r="L751" s="818" t="str">
        <f t="shared" ca="1" si="110"/>
        <v/>
      </c>
      <c r="M751" s="830" t="str">
        <f ca="1">IFERROR(IF(COUNTIF($B$509:$B750,"&lt;0")&lt;&gt;1,OFFSET($C749,-COUNTIF($B$509:$B750,"&lt;0")+3,0),""),"")</f>
        <v>a173p000006n4UpAAI</v>
      </c>
      <c r="N751" s="830">
        <f ca="1">IFERROR(IF(COUNTA($D$509:D750)=1,0,OFFSET($F749,-COUNTA($D$509:D750)+3,0)),"")</f>
        <v>10</v>
      </c>
      <c r="O751" s="812"/>
      <c r="P751" s="812">
        <f t="shared" si="114"/>
        <v>0</v>
      </c>
      <c r="Q751" s="812"/>
      <c r="R751" s="812"/>
      <c r="S751" s="812"/>
      <c r="T751" s="818"/>
    </row>
    <row r="752" spans="1:20" x14ac:dyDescent="0.35">
      <c r="A752" s="812" t="b">
        <f t="shared" ca="1" si="104"/>
        <v>0</v>
      </c>
      <c r="B752" s="812">
        <f t="shared" si="111"/>
        <v>61</v>
      </c>
      <c r="C752" s="834" t="str">
        <f t="shared" ca="1" si="105"/>
        <v>a173p000006n4SQAAY</v>
      </c>
      <c r="D752" s="812"/>
      <c r="E752" s="812">
        <f t="shared" ca="1" si="112"/>
        <v>1</v>
      </c>
      <c r="F752" s="831">
        <f ca="1">IF(COUNTA(D$510:D752)=1,"",OFFSET(F750,-COUNTA(D$510:D752)+3,0))</f>
        <v>11</v>
      </c>
      <c r="G752" s="818" t="str">
        <f t="shared" ca="1" si="106"/>
        <v/>
      </c>
      <c r="H752" s="812">
        <f t="shared" ca="1" si="113"/>
        <v>29</v>
      </c>
      <c r="I752" s="815" t="str">
        <f t="shared" ca="1" si="107"/>
        <v/>
      </c>
      <c r="J752" s="827" t="str">
        <f t="shared" ca="1" si="108"/>
        <v/>
      </c>
      <c r="K752" s="827" t="str">
        <f t="shared" ca="1" si="109"/>
        <v/>
      </c>
      <c r="L752" s="818" t="str">
        <f t="shared" ca="1" si="110"/>
        <v/>
      </c>
      <c r="M752" s="830" t="str">
        <f ca="1">IFERROR(IF(COUNTIF($B$509:$B751,"&lt;0")&lt;&gt;1,OFFSET($C750,-COUNTIF($B$509:$B751,"&lt;0")+3,0),""),"")</f>
        <v>a173p000006n4SQAAY</v>
      </c>
      <c r="N752" s="830">
        <f ca="1">IFERROR(IF(COUNTA($D$509:D751)=1,0,OFFSET($F750,-COUNTA($D$509:D751)+3,0)),"")</f>
        <v>11</v>
      </c>
      <c r="O752" s="812"/>
      <c r="P752" s="812">
        <f t="shared" si="114"/>
        <v>0</v>
      </c>
      <c r="Q752" s="812"/>
      <c r="R752" s="812"/>
      <c r="S752" s="812"/>
      <c r="T752" s="818"/>
    </row>
    <row r="753" spans="1:20" x14ac:dyDescent="0.35">
      <c r="A753" s="812" t="b">
        <f t="shared" ca="1" si="104"/>
        <v>0</v>
      </c>
      <c r="B753" s="812">
        <f t="shared" si="111"/>
        <v>62</v>
      </c>
      <c r="C753" s="834" t="str">
        <f t="shared" ca="1" si="105"/>
        <v>a173p000006n4SuAAI</v>
      </c>
      <c r="D753" s="812"/>
      <c r="E753" s="812">
        <f t="shared" ca="1" si="112"/>
        <v>2</v>
      </c>
      <c r="F753" s="831">
        <f ca="1">IF(COUNTA(D$510:D753)=1,"",OFFSET(F751,-COUNTA(D$510:D753)+3,0))</f>
        <v>11</v>
      </c>
      <c r="G753" s="818" t="str">
        <f t="shared" ca="1" si="106"/>
        <v/>
      </c>
      <c r="H753" s="812">
        <f t="shared" ca="1" si="113"/>
        <v>29</v>
      </c>
      <c r="I753" s="815" t="str">
        <f t="shared" ca="1" si="107"/>
        <v/>
      </c>
      <c r="J753" s="827" t="str">
        <f t="shared" ca="1" si="108"/>
        <v/>
      </c>
      <c r="K753" s="827" t="str">
        <f t="shared" ca="1" si="109"/>
        <v/>
      </c>
      <c r="L753" s="818" t="str">
        <f t="shared" ca="1" si="110"/>
        <v/>
      </c>
      <c r="M753" s="830" t="str">
        <f ca="1">IFERROR(IF(COUNTIF($B$509:$B752,"&lt;0")&lt;&gt;1,OFFSET($C751,-COUNTIF($B$509:$B752,"&lt;0")+3,0),""),"")</f>
        <v>a173p000006n4SuAAI</v>
      </c>
      <c r="N753" s="830">
        <f ca="1">IFERROR(IF(COUNTA($D$509:D752)=1,0,OFFSET($F751,-COUNTA($D$509:D752)+3,0)),"")</f>
        <v>11</v>
      </c>
      <c r="O753" s="812"/>
      <c r="P753" s="812">
        <f t="shared" si="114"/>
        <v>0</v>
      </c>
      <c r="Q753" s="812"/>
      <c r="R753" s="812"/>
      <c r="S753" s="812"/>
      <c r="T753" s="818"/>
    </row>
    <row r="754" spans="1:20" x14ac:dyDescent="0.35">
      <c r="A754" s="812" t="b">
        <f t="shared" ca="1" si="104"/>
        <v>0</v>
      </c>
      <c r="B754" s="812">
        <f t="shared" si="111"/>
        <v>63</v>
      </c>
      <c r="C754" s="834" t="str">
        <f t="shared" ca="1" si="105"/>
        <v>a173p000006n4TOAAY</v>
      </c>
      <c r="D754" s="812"/>
      <c r="E754" s="812">
        <f t="shared" ca="1" si="112"/>
        <v>3</v>
      </c>
      <c r="F754" s="831">
        <f ca="1">IF(COUNTA(D$510:D754)=1,"",OFFSET(F752,-COUNTA(D$510:D754)+3,0))</f>
        <v>11</v>
      </c>
      <c r="G754" s="818" t="str">
        <f t="shared" ca="1" si="106"/>
        <v/>
      </c>
      <c r="H754" s="812">
        <f t="shared" ca="1" si="113"/>
        <v>29</v>
      </c>
      <c r="I754" s="815" t="str">
        <f t="shared" ca="1" si="107"/>
        <v/>
      </c>
      <c r="J754" s="827" t="str">
        <f t="shared" ca="1" si="108"/>
        <v/>
      </c>
      <c r="K754" s="827" t="str">
        <f t="shared" ca="1" si="109"/>
        <v/>
      </c>
      <c r="L754" s="818" t="str">
        <f t="shared" ca="1" si="110"/>
        <v/>
      </c>
      <c r="M754" s="830" t="str">
        <f ca="1">IFERROR(IF(COUNTIF($B$509:$B753,"&lt;0")&lt;&gt;1,OFFSET($C752,-COUNTIF($B$509:$B753,"&lt;0")+3,0),""),"")</f>
        <v>a173p000006n4TOAAY</v>
      </c>
      <c r="N754" s="830">
        <f ca="1">IFERROR(IF(COUNTA($D$509:D753)=1,0,OFFSET($F752,-COUNTA($D$509:D753)+3,0)),"")</f>
        <v>11</v>
      </c>
      <c r="O754" s="812"/>
      <c r="P754" s="812">
        <f t="shared" si="114"/>
        <v>0</v>
      </c>
      <c r="Q754" s="812"/>
      <c r="R754" s="812"/>
      <c r="S754" s="812"/>
      <c r="T754" s="818"/>
    </row>
    <row r="755" spans="1:20" x14ac:dyDescent="0.35">
      <c r="A755" s="812" t="b">
        <f t="shared" ca="1" si="104"/>
        <v>0</v>
      </c>
      <c r="B755" s="812">
        <f t="shared" si="111"/>
        <v>64</v>
      </c>
      <c r="C755" s="834" t="str">
        <f t="shared" ca="1" si="105"/>
        <v>a173p000006n4TsAAI</v>
      </c>
      <c r="D755" s="812"/>
      <c r="E755" s="812">
        <f t="shared" ca="1" si="112"/>
        <v>4</v>
      </c>
      <c r="F755" s="831">
        <f ca="1">IF(COUNTA(D$510:D755)=1,"",OFFSET(F753,-COUNTA(D$510:D755)+3,0))</f>
        <v>11</v>
      </c>
      <c r="G755" s="818" t="str">
        <f t="shared" ca="1" si="106"/>
        <v/>
      </c>
      <c r="H755" s="812">
        <f t="shared" ca="1" si="113"/>
        <v>29</v>
      </c>
      <c r="I755" s="815" t="str">
        <f t="shared" ca="1" si="107"/>
        <v/>
      </c>
      <c r="J755" s="827" t="str">
        <f t="shared" ca="1" si="108"/>
        <v/>
      </c>
      <c r="K755" s="827" t="str">
        <f t="shared" ca="1" si="109"/>
        <v/>
      </c>
      <c r="L755" s="818" t="str">
        <f t="shared" ca="1" si="110"/>
        <v/>
      </c>
      <c r="M755" s="830" t="str">
        <f ca="1">IFERROR(IF(COUNTIF($B$509:$B754,"&lt;0")&lt;&gt;1,OFFSET($C753,-COUNTIF($B$509:$B754,"&lt;0")+3,0),""),"")</f>
        <v>a173p000006n4TsAAI</v>
      </c>
      <c r="N755" s="830">
        <f ca="1">IFERROR(IF(COUNTA($D$509:D754)=1,0,OFFSET($F753,-COUNTA($D$509:D754)+3,0)),"")</f>
        <v>11</v>
      </c>
      <c r="O755" s="812"/>
      <c r="P755" s="812">
        <f t="shared" si="114"/>
        <v>0</v>
      </c>
      <c r="Q755" s="812"/>
      <c r="R755" s="812"/>
      <c r="S755" s="812"/>
      <c r="T755" s="818"/>
    </row>
    <row r="756" spans="1:20" x14ac:dyDescent="0.35">
      <c r="A756" s="812" t="b">
        <f t="shared" ref="A756:A819" ca="1" si="115">IF(OR(I756&lt;&gt;"",J756&lt;&gt;"",K756&lt;&gt;"",L756&lt;&gt;""),TRUE,FALSE)</f>
        <v>0</v>
      </c>
      <c r="B756" s="812">
        <f t="shared" si="111"/>
        <v>65</v>
      </c>
      <c r="C756" s="834" t="str">
        <f t="shared" ref="C756:C819" ca="1" si="116">M756</f>
        <v>a173p000006n4UMAAY</v>
      </c>
      <c r="D756" s="812"/>
      <c r="E756" s="812">
        <f t="shared" ca="1" si="112"/>
        <v>5</v>
      </c>
      <c r="F756" s="831">
        <f ca="1">IF(COUNTA(D$510:D756)=1,"",OFFSET(F754,-COUNTA(D$510:D756)+3,0))</f>
        <v>11</v>
      </c>
      <c r="G756" s="818" t="str">
        <f t="shared" ref="G756:G819" ca="1" si="117">IFERROR(IF(INDIRECT("'Coverage Indicators - Section I'!G"&amp;$I248)=0,"",INDIRECT("'Coverage Indicators - Section I'!G"&amp;$I248)),"")</f>
        <v/>
      </c>
      <c r="H756" s="812">
        <f t="shared" ca="1" si="113"/>
        <v>29</v>
      </c>
      <c r="I756" s="815" t="str">
        <f t="shared" ref="I756:I819" ca="1" si="118">IFERROR(CHOOSE(E756,IFERROR(IF(INDIRECT("'Coverage Indicators - Section D'!P"&amp;H756)="","",INDIRECT("'Coverage Indicators - Section D'!P"&amp;H756)*100),""),IFERROR(IF(INDIRECT("'Coverage Indicators - Section D'!S"&amp;H756)="","",INDIRECT("'Coverage Indicators - Section D'!S"&amp;H756)*100),""),IFERROR(IF(INDIRECT("'Coverage Indicators - Section D'!V"&amp;H756)="","",INDIRECT("'Coverage Indicators - Section D'!V"&amp;H756)*100),""),IFERROR(IF(INDIRECT("'Coverage Indicators - Section D'!Y"&amp;H756)="","",INDIRECT("'Coverage Indicators - Section D'!Y"&amp;H756)*100),""),IFERROR(IF(INDIRECT("'Coverage Indicators - Section D'!AB"&amp;H756)="","",INDIRECT("'Coverage Indicators - Section D'!AB"&amp;H756)*100),""),IFERROR(IF(INDIRECT("'Coverage Indicators - Section D'!AE"&amp;H756)="","",INDIRECT("'Coverage Indicators - Section D'!AE"&amp;H756)*100),""),IFERROR(IF(INDIRECT("'Coverage Indicators - SectionD'!AH"&amp;H756)="","",INDIRECT("'CoverageIndicators-SectionD'!AH"&amp;H756)*100),"")),"")</f>
        <v/>
      </c>
      <c r="J756" s="827" t="str">
        <f t="shared" ref="J756:J819" ca="1" si="119">IFERROR(CHOOSE(E756,IFERROR(IF(INDIRECT("'Coverage Indicators - Section D'!O"&amp;H756+1)="","",INDIRECT("'Coverage Indicators - Section D'!O"&amp;H756+1)),""),IFERROR(IF(INDIRECT("'Coverage Indicators - Section D'!R"&amp;H756+1)="","",INDIRECT("'Coverage Indicators - Section D'!R"&amp;H756+1)),""),IFERROR(IF(INDIRECT("'Coverage Indicators - Section D'!U"&amp;H756+1)="","",INDIRECT("'Coverage Indicators - Section D'!U"&amp;H756+1)),""),IFERROR(IF(INDIRECT("'Coverage Indicators - Section D'!X"&amp;H756+1)="","",INDIRECT("'Coverage Indicators - Section D'!X"&amp;H756+1)),""),IFERROR(IF(INDIRECT("'Coverage Indicators - Section D'!AA"&amp;H756+1)="","",INDIRECT("'Coverage Indicators - Section D'!AA"&amp;H756+1)),""),IFERROR(IF(INDIRECT("'Coverage Indicators - Section D'!AD"&amp;H756+1)="","",INDIRECT("'Coverage Indicators - Section D'!AD"&amp;H756+1)),""),IFERROR(IF(INDIRECT("'Coverage Indicators - Section D'!AG"&amp;H756+1)="","",INDIRECT("'Coverage Indicators - Section D'!AG"&amp;H756+1)),""),IFERROR(IF(INDIRECT("'Coverage Indicators - Section D'!AJ"&amp;H756+1)="","",INDIRECT("'Coverage Indicators - Section D'!AJ"&amp;H756+1)),"")),"")</f>
        <v/>
      </c>
      <c r="K756" s="827" t="str">
        <f t="shared" ref="K756:K819" ca="1" si="120">IFERROR(CHOOSE(E756,IFERROR(IF(INDIRECT("'Coverage Indicators - Section D'!O"&amp;H756)="","",INDIRECT("'Coverage Indicators - Section D'!O"&amp;H756)),""),IFERROR(IF(INDIRECT("'Coverage Indicators - Section D'!R"&amp;H756)="","",INDIRECT("'Coverage Indicators - Section D'!R"&amp;H756)),""),IFERROR(IF(INDIRECT("'Coverage Indicators - Section D'!U"&amp;H756)="","",INDIRECT("'Coverage Indicators - Section D'!U"&amp;H756)),""),IFERROR(IF(INDIRECT("'Coverage Indicators - Section D'!X"&amp;H756)="","",INDIRECT("'Coverage Indicators - Section D'!X"&amp;H756)),""),IFERROR(IF(INDIRECT("'Coverage Indicators - Section D'!AA"&amp;H756)="","",INDIRECT("'Coverage Indicators - Section D'!AA"&amp;H756)),""),IFERROR(IF(INDIRECT("'Coverage Indicators - Section D'!AD"&amp;H756)="","",INDIRECT("'Coverage Indicators - Section D'!AD"&amp;H756)),""),IFERROR(IF(INDIRECT("'Coverage Indicators - Section D'!AG"&amp;H756)="","",INDIRECT("'Coverage Indicators - Section D'!AG"&amp;H756)),""),IFERROR(IF(INDIRECT("'Coverage Indicators - Section D'!AJ"&amp;H756)="","",INDIRECT("'Coverage Indicators - Section D'!AJ"&amp;H756)),"")),"")</f>
        <v/>
      </c>
      <c r="L756" s="818" t="str">
        <f t="shared" ref="L756:L819" ca="1" si="121">IF(IFERROR(CHOOSE(E756,IFERROR(IF(INDIRECT("'Coverage Indicators - Section D'!Q"&amp;H756)=0,"",INDIRECT("'Coverage Indicators - Section D'!Q"&amp;H756)),""),IFERROR(IF(INDIRECT("'Coverage Indicators - Section D'!T"&amp;H756)=0,"",INDIRECT("'Coverage Indicators - Section D'!T"&amp;H756)),""),IFERROR(IF(INDIRECT("'Coverage Indicators - Section D'!W"&amp;H756)=0,"",INDIRECT("'Coverage Indicators - Section D'!W"&amp;H756)),""),IFERROR(IF(INDIRECT("'Coverage Indicators - Section D'!Z"&amp;H756)=0,"",INDIRECT("'Coverage Indicators - Section D'!Z"&amp;H756)),""),IFERROR(IF(INDIRECT("'Coverage Indicators - Section D'!AC"&amp;H756)=0,"",INDIRECT("'Coverage Indicators - Section D'!AC"&amp;H756)),""),IFERROR(IF(INDIRECT("'Coverage Indicators - Section D'!AF"&amp;H756)=0,"",INDIRECT("'Coverage Indicators - Section D'!AF"&amp;H756)),""),IFERROR(IF(INDIRECT("'Coverage Indicators - Section D'!AI"&amp;H756)=0,"",INDIRECT("'Coverage Indicators - Section D'!AI"&amp;H756)),""),IFERROR(IF(INDIRECT("'Coverage Indicators - Section D'!AL"&amp;H756)=0,"",INDIRECT("'Coverage Indicators - Section D'!AL"&amp;H756)),"")),"")=0,"",CHOOSE(E756,IFERROR(IF(INDIRECT("'Coverage Indicators - Section D'!Q"&amp;H756)=0,"",INDIRECT("'Coverage Indicators - Section D'!Q"&amp;H756)),""),IFERROR(IF(INDIRECT("'Coverage Indicators - Section D'!T"&amp;H756)=0,"",INDIRECT("'Coverage Indicators - Section D'!T"&amp;H756)),""),IFERROR(IF(INDIRECT("'Coverage Indicators - Section D'!W"&amp;H756)=0,"",INDIRECT("'Coverage Indicators - Section D'!W"&amp;H756)),""),IFERROR(IF(INDIRECT("'Coverage Indicators - Section D'!Z"&amp;H756)=0,"",INDIRECT("'Coverage Indicators - Section D'!Z"&amp;H756)),""),IFERROR(IF(INDIRECT("'Coverage Indicators - Section D'!AC"&amp;H756)=0,"",INDIRECT("'Coverage Indicators - Section D'!AC"&amp;H756)),""),IFERROR(IF(INDIRECT("'Coverage Indicators - Section D'!AF"&amp;H756)=0,"",INDIRECT("'Coverage Indicators - Section D'!AF"&amp;H756)),""),IFERROR(IF(INDIRECT("'Coverage Indicators - Section D'!AI"&amp;H756)=0,"",INDIRECT("'Coverage Indicators - Section D'!AI"&amp;H756)),""),IFERROR(IF(INDIRECT("'Coverage Indicators - Section D'!AL"&amp;H756)=0,"",INDIRECT("'Coverage Indicators - Section D'!AL"&amp;H756)),"")))</f>
        <v/>
      </c>
      <c r="M756" s="830" t="str">
        <f ca="1">IFERROR(IF(COUNTIF($B$509:$B755,"&lt;0")&lt;&gt;1,OFFSET($C754,-COUNTIF($B$509:$B755,"&lt;0")+3,0),""),"")</f>
        <v>a173p000006n4UMAAY</v>
      </c>
      <c r="N756" s="830">
        <f ca="1">IFERROR(IF(COUNTA($D$509:D755)=1,0,OFFSET($F754,-COUNTA($D$509:D755)+3,0)),"")</f>
        <v>11</v>
      </c>
      <c r="O756" s="812"/>
      <c r="P756" s="812">
        <f t="shared" si="114"/>
        <v>0</v>
      </c>
      <c r="Q756" s="812"/>
      <c r="R756" s="812"/>
      <c r="S756" s="812"/>
      <c r="T756" s="818"/>
    </row>
    <row r="757" spans="1:20" x14ac:dyDescent="0.35">
      <c r="A757" s="812" t="b">
        <f t="shared" ca="1" si="115"/>
        <v>0</v>
      </c>
      <c r="B757" s="812">
        <f t="shared" si="111"/>
        <v>66</v>
      </c>
      <c r="C757" s="834" t="str">
        <f t="shared" ca="1" si="116"/>
        <v>a173p000006n4UqAAI</v>
      </c>
      <c r="D757" s="812"/>
      <c r="E757" s="812">
        <f t="shared" ca="1" si="112"/>
        <v>6</v>
      </c>
      <c r="F757" s="831">
        <f ca="1">IF(COUNTA(D$510:D757)=1,"",OFFSET(F755,-COUNTA(D$510:D757)+3,0))</f>
        <v>11</v>
      </c>
      <c r="G757" s="818" t="str">
        <f t="shared" ca="1" si="117"/>
        <v/>
      </c>
      <c r="H757" s="812">
        <f t="shared" ca="1" si="113"/>
        <v>29</v>
      </c>
      <c r="I757" s="815" t="str">
        <f t="shared" ca="1" si="118"/>
        <v/>
      </c>
      <c r="J757" s="827" t="str">
        <f t="shared" ca="1" si="119"/>
        <v/>
      </c>
      <c r="K757" s="827" t="str">
        <f t="shared" ca="1" si="120"/>
        <v/>
      </c>
      <c r="L757" s="818" t="str">
        <f t="shared" ca="1" si="121"/>
        <v/>
      </c>
      <c r="M757" s="830" t="str">
        <f ca="1">IFERROR(IF(COUNTIF($B$509:$B756,"&lt;0")&lt;&gt;1,OFFSET($C755,-COUNTIF($B$509:$B756,"&lt;0")+3,0),""),"")</f>
        <v>a173p000006n4UqAAI</v>
      </c>
      <c r="N757" s="830">
        <f ca="1">IFERROR(IF(COUNTA($D$509:D756)=1,0,OFFSET($F755,-COUNTA($D$509:D756)+3,0)),"")</f>
        <v>11</v>
      </c>
      <c r="O757" s="812"/>
      <c r="P757" s="812">
        <f t="shared" si="114"/>
        <v>0</v>
      </c>
      <c r="Q757" s="812"/>
      <c r="R757" s="812"/>
      <c r="S757" s="812"/>
      <c r="T757" s="818"/>
    </row>
    <row r="758" spans="1:20" x14ac:dyDescent="0.35">
      <c r="A758" s="812" t="b">
        <f t="shared" ca="1" si="115"/>
        <v>0</v>
      </c>
      <c r="B758" s="812">
        <f t="shared" si="111"/>
        <v>67</v>
      </c>
      <c r="C758" s="834" t="str">
        <f t="shared" ca="1" si="116"/>
        <v>a173p000006n4SRAAY</v>
      </c>
      <c r="D758" s="812"/>
      <c r="E758" s="812">
        <f t="shared" ca="1" si="112"/>
        <v>1</v>
      </c>
      <c r="F758" s="831">
        <f ca="1">IF(COUNTA(D$510:D758)=1,"",OFFSET(F756,-COUNTA(D$510:D758)+3,0))</f>
        <v>12</v>
      </c>
      <c r="G758" s="818" t="str">
        <f t="shared" ca="1" si="117"/>
        <v/>
      </c>
      <c r="H758" s="812">
        <f t="shared" ca="1" si="113"/>
        <v>31</v>
      </c>
      <c r="I758" s="815" t="str">
        <f t="shared" ca="1" si="118"/>
        <v/>
      </c>
      <c r="J758" s="827" t="str">
        <f t="shared" ca="1" si="119"/>
        <v/>
      </c>
      <c r="K758" s="827" t="str">
        <f t="shared" ca="1" si="120"/>
        <v/>
      </c>
      <c r="L758" s="818" t="str">
        <f t="shared" ca="1" si="121"/>
        <v/>
      </c>
      <c r="M758" s="830" t="str">
        <f ca="1">IFERROR(IF(COUNTIF($B$509:$B757,"&lt;0")&lt;&gt;1,OFFSET($C756,-COUNTIF($B$509:$B757,"&lt;0")+3,0),""),"")</f>
        <v>a173p000006n4SRAAY</v>
      </c>
      <c r="N758" s="830">
        <f ca="1">IFERROR(IF(COUNTA($D$509:D757)=1,0,OFFSET($F756,-COUNTA($D$509:D757)+3,0)),"")</f>
        <v>12</v>
      </c>
      <c r="O758" s="812"/>
      <c r="P758" s="812">
        <f t="shared" si="114"/>
        <v>0</v>
      </c>
      <c r="Q758" s="812"/>
      <c r="R758" s="812"/>
      <c r="S758" s="812"/>
      <c r="T758" s="818"/>
    </row>
    <row r="759" spans="1:20" x14ac:dyDescent="0.35">
      <c r="A759" s="812" t="b">
        <f t="shared" ca="1" si="115"/>
        <v>0</v>
      </c>
      <c r="B759" s="812">
        <f t="shared" si="111"/>
        <v>68</v>
      </c>
      <c r="C759" s="834" t="str">
        <f t="shared" ca="1" si="116"/>
        <v>a173p000006n4SvAAI</v>
      </c>
      <c r="D759" s="812"/>
      <c r="E759" s="812">
        <f t="shared" ca="1" si="112"/>
        <v>2</v>
      </c>
      <c r="F759" s="831">
        <f ca="1">IF(COUNTA(D$510:D759)=1,"",OFFSET(F757,-COUNTA(D$510:D759)+3,0))</f>
        <v>12</v>
      </c>
      <c r="G759" s="818" t="str">
        <f t="shared" ca="1" si="117"/>
        <v/>
      </c>
      <c r="H759" s="812">
        <f t="shared" ca="1" si="113"/>
        <v>31</v>
      </c>
      <c r="I759" s="815" t="str">
        <f t="shared" ca="1" si="118"/>
        <v/>
      </c>
      <c r="J759" s="827" t="str">
        <f t="shared" ca="1" si="119"/>
        <v/>
      </c>
      <c r="K759" s="827" t="str">
        <f t="shared" ca="1" si="120"/>
        <v/>
      </c>
      <c r="L759" s="818" t="str">
        <f t="shared" ca="1" si="121"/>
        <v/>
      </c>
      <c r="M759" s="830" t="str">
        <f ca="1">IFERROR(IF(COUNTIF($B$509:$B758,"&lt;0")&lt;&gt;1,OFFSET($C757,-COUNTIF($B$509:$B758,"&lt;0")+3,0),""),"")</f>
        <v>a173p000006n4SvAAI</v>
      </c>
      <c r="N759" s="830">
        <f ca="1">IFERROR(IF(COUNTA($D$509:D758)=1,0,OFFSET($F757,-COUNTA($D$509:D758)+3,0)),"")</f>
        <v>12</v>
      </c>
      <c r="O759" s="812"/>
      <c r="P759" s="812">
        <f t="shared" si="114"/>
        <v>0</v>
      </c>
      <c r="Q759" s="812"/>
      <c r="R759" s="812"/>
      <c r="S759" s="812"/>
      <c r="T759" s="818"/>
    </row>
    <row r="760" spans="1:20" x14ac:dyDescent="0.35">
      <c r="A760" s="812" t="b">
        <f t="shared" ca="1" si="115"/>
        <v>0</v>
      </c>
      <c r="B760" s="812">
        <f t="shared" si="111"/>
        <v>69</v>
      </c>
      <c r="C760" s="834" t="str">
        <f t="shared" ca="1" si="116"/>
        <v>a173p000006n4TPAAY</v>
      </c>
      <c r="D760" s="812"/>
      <c r="E760" s="812">
        <f t="shared" ca="1" si="112"/>
        <v>3</v>
      </c>
      <c r="F760" s="831">
        <f ca="1">IF(COUNTA(D$510:D760)=1,"",OFFSET(F758,-COUNTA(D$510:D760)+3,0))</f>
        <v>12</v>
      </c>
      <c r="G760" s="818" t="str">
        <f t="shared" ca="1" si="117"/>
        <v/>
      </c>
      <c r="H760" s="812">
        <f t="shared" ca="1" si="113"/>
        <v>31</v>
      </c>
      <c r="I760" s="815" t="str">
        <f t="shared" ca="1" si="118"/>
        <v/>
      </c>
      <c r="J760" s="827" t="str">
        <f t="shared" ca="1" si="119"/>
        <v/>
      </c>
      <c r="K760" s="827" t="str">
        <f t="shared" ca="1" si="120"/>
        <v/>
      </c>
      <c r="L760" s="818" t="str">
        <f t="shared" ca="1" si="121"/>
        <v/>
      </c>
      <c r="M760" s="830" t="str">
        <f ca="1">IFERROR(IF(COUNTIF($B$509:$B759,"&lt;0")&lt;&gt;1,OFFSET($C758,-COUNTIF($B$509:$B759,"&lt;0")+3,0),""),"")</f>
        <v>a173p000006n4TPAAY</v>
      </c>
      <c r="N760" s="830">
        <f ca="1">IFERROR(IF(COUNTA($D$509:D759)=1,0,OFFSET($F758,-COUNTA($D$509:D759)+3,0)),"")</f>
        <v>12</v>
      </c>
      <c r="O760" s="812"/>
      <c r="P760" s="812">
        <f t="shared" si="114"/>
        <v>0</v>
      </c>
      <c r="Q760" s="812"/>
      <c r="R760" s="812"/>
      <c r="S760" s="812"/>
      <c r="T760" s="818"/>
    </row>
    <row r="761" spans="1:20" x14ac:dyDescent="0.35">
      <c r="A761" s="812" t="b">
        <f t="shared" ca="1" si="115"/>
        <v>0</v>
      </c>
      <c r="B761" s="812">
        <f t="shared" si="111"/>
        <v>70</v>
      </c>
      <c r="C761" s="834" t="str">
        <f t="shared" ca="1" si="116"/>
        <v>a173p000006n4TtAAI</v>
      </c>
      <c r="D761" s="812"/>
      <c r="E761" s="812">
        <f t="shared" ca="1" si="112"/>
        <v>4</v>
      </c>
      <c r="F761" s="831">
        <f ca="1">IF(COUNTA(D$510:D761)=1,"",OFFSET(F759,-COUNTA(D$510:D761)+3,0))</f>
        <v>12</v>
      </c>
      <c r="G761" s="818" t="str">
        <f t="shared" ca="1" si="117"/>
        <v/>
      </c>
      <c r="H761" s="812">
        <f t="shared" ca="1" si="113"/>
        <v>31</v>
      </c>
      <c r="I761" s="815" t="str">
        <f t="shared" ca="1" si="118"/>
        <v/>
      </c>
      <c r="J761" s="827" t="str">
        <f t="shared" ca="1" si="119"/>
        <v/>
      </c>
      <c r="K761" s="827" t="str">
        <f t="shared" ca="1" si="120"/>
        <v/>
      </c>
      <c r="L761" s="818" t="str">
        <f t="shared" ca="1" si="121"/>
        <v/>
      </c>
      <c r="M761" s="830" t="str">
        <f ca="1">IFERROR(IF(COUNTIF($B$509:$B760,"&lt;0")&lt;&gt;1,OFFSET($C759,-COUNTIF($B$509:$B760,"&lt;0")+3,0),""),"")</f>
        <v>a173p000006n4TtAAI</v>
      </c>
      <c r="N761" s="830">
        <f ca="1">IFERROR(IF(COUNTA($D$509:D760)=1,0,OFFSET($F759,-COUNTA($D$509:D760)+3,0)),"")</f>
        <v>12</v>
      </c>
      <c r="O761" s="812"/>
      <c r="P761" s="812">
        <f t="shared" si="114"/>
        <v>0</v>
      </c>
      <c r="Q761" s="812"/>
      <c r="R761" s="812"/>
      <c r="S761" s="812"/>
      <c r="T761" s="818"/>
    </row>
    <row r="762" spans="1:20" x14ac:dyDescent="0.35">
      <c r="A762" s="812" t="b">
        <f t="shared" ca="1" si="115"/>
        <v>0</v>
      </c>
      <c r="B762" s="812">
        <f t="shared" si="111"/>
        <v>71</v>
      </c>
      <c r="C762" s="834" t="str">
        <f t="shared" ca="1" si="116"/>
        <v>a173p000006n4UNAAY</v>
      </c>
      <c r="D762" s="812"/>
      <c r="E762" s="812">
        <f t="shared" ca="1" si="112"/>
        <v>5</v>
      </c>
      <c r="F762" s="831">
        <f ca="1">IF(COUNTA(D$510:D762)=1,"",OFFSET(F760,-COUNTA(D$510:D762)+3,0))</f>
        <v>12</v>
      </c>
      <c r="G762" s="818" t="str">
        <f t="shared" ca="1" si="117"/>
        <v/>
      </c>
      <c r="H762" s="812">
        <f t="shared" ca="1" si="113"/>
        <v>31</v>
      </c>
      <c r="I762" s="815" t="str">
        <f t="shared" ca="1" si="118"/>
        <v/>
      </c>
      <c r="J762" s="827" t="str">
        <f t="shared" ca="1" si="119"/>
        <v/>
      </c>
      <c r="K762" s="827" t="str">
        <f t="shared" ca="1" si="120"/>
        <v/>
      </c>
      <c r="L762" s="818" t="str">
        <f t="shared" ca="1" si="121"/>
        <v/>
      </c>
      <c r="M762" s="830" t="str">
        <f ca="1">IFERROR(IF(COUNTIF($B$509:$B761,"&lt;0")&lt;&gt;1,OFFSET($C760,-COUNTIF($B$509:$B761,"&lt;0")+3,0),""),"")</f>
        <v>a173p000006n4UNAAY</v>
      </c>
      <c r="N762" s="830">
        <f ca="1">IFERROR(IF(COUNTA($D$509:D761)=1,0,OFFSET($F760,-COUNTA($D$509:D761)+3,0)),"")</f>
        <v>12</v>
      </c>
      <c r="O762" s="812"/>
      <c r="P762" s="812">
        <f t="shared" si="114"/>
        <v>0</v>
      </c>
      <c r="Q762" s="812"/>
      <c r="R762" s="812"/>
      <c r="S762" s="812"/>
      <c r="T762" s="818"/>
    </row>
    <row r="763" spans="1:20" x14ac:dyDescent="0.35">
      <c r="A763" s="812" t="b">
        <f t="shared" ca="1" si="115"/>
        <v>0</v>
      </c>
      <c r="B763" s="812">
        <f t="shared" si="111"/>
        <v>72</v>
      </c>
      <c r="C763" s="834" t="str">
        <f t="shared" ca="1" si="116"/>
        <v>a173p000006n4UrAAI</v>
      </c>
      <c r="D763" s="812"/>
      <c r="E763" s="812">
        <f t="shared" ca="1" si="112"/>
        <v>6</v>
      </c>
      <c r="F763" s="831">
        <f ca="1">IF(COUNTA(D$510:D763)=1,"",OFFSET(F761,-COUNTA(D$510:D763)+3,0))</f>
        <v>12</v>
      </c>
      <c r="G763" s="818" t="str">
        <f t="shared" ca="1" si="117"/>
        <v/>
      </c>
      <c r="H763" s="812">
        <f t="shared" ca="1" si="113"/>
        <v>31</v>
      </c>
      <c r="I763" s="815" t="str">
        <f t="shared" ca="1" si="118"/>
        <v/>
      </c>
      <c r="J763" s="827" t="str">
        <f t="shared" ca="1" si="119"/>
        <v/>
      </c>
      <c r="K763" s="827" t="str">
        <f t="shared" ca="1" si="120"/>
        <v/>
      </c>
      <c r="L763" s="818" t="str">
        <f t="shared" ca="1" si="121"/>
        <v/>
      </c>
      <c r="M763" s="830" t="str">
        <f ca="1">IFERROR(IF(COUNTIF($B$509:$B762,"&lt;0")&lt;&gt;1,OFFSET($C761,-COUNTIF($B$509:$B762,"&lt;0")+3,0),""),"")</f>
        <v>a173p000006n4UrAAI</v>
      </c>
      <c r="N763" s="830">
        <f ca="1">IFERROR(IF(COUNTA($D$509:D762)=1,0,OFFSET($F761,-COUNTA($D$509:D762)+3,0)),"")</f>
        <v>12</v>
      </c>
      <c r="O763" s="812"/>
      <c r="P763" s="812">
        <f t="shared" si="114"/>
        <v>0</v>
      </c>
      <c r="Q763" s="812"/>
      <c r="R763" s="812"/>
      <c r="S763" s="812"/>
      <c r="T763" s="818"/>
    </row>
    <row r="764" spans="1:20" x14ac:dyDescent="0.35">
      <c r="A764" s="812" t="b">
        <f t="shared" ca="1" si="115"/>
        <v>0</v>
      </c>
      <c r="B764" s="812">
        <f t="shared" si="111"/>
        <v>73</v>
      </c>
      <c r="C764" s="834" t="str">
        <f t="shared" ca="1" si="116"/>
        <v>a173p000006n4SSAAY</v>
      </c>
      <c r="D764" s="812"/>
      <c r="E764" s="812">
        <f t="shared" ca="1" si="112"/>
        <v>1</v>
      </c>
      <c r="F764" s="831">
        <f ca="1">IF(COUNTA(D$510:D764)=1,"",OFFSET(F762,-COUNTA(D$510:D764)+3,0))</f>
        <v>13</v>
      </c>
      <c r="G764" s="818" t="str">
        <f t="shared" ca="1" si="117"/>
        <v/>
      </c>
      <c r="H764" s="812">
        <f t="shared" ca="1" si="113"/>
        <v>33</v>
      </c>
      <c r="I764" s="815" t="str">
        <f t="shared" ca="1" si="118"/>
        <v/>
      </c>
      <c r="J764" s="827" t="str">
        <f t="shared" ca="1" si="119"/>
        <v/>
      </c>
      <c r="K764" s="827" t="str">
        <f t="shared" ca="1" si="120"/>
        <v/>
      </c>
      <c r="L764" s="818" t="str">
        <f t="shared" ca="1" si="121"/>
        <v/>
      </c>
      <c r="M764" s="830" t="str">
        <f ca="1">IFERROR(IF(COUNTIF($B$509:$B763,"&lt;0")&lt;&gt;1,OFFSET($C762,-COUNTIF($B$509:$B763,"&lt;0")+3,0),""),"")</f>
        <v>a173p000006n4SSAAY</v>
      </c>
      <c r="N764" s="830">
        <f ca="1">IFERROR(IF(COUNTA($D$509:D763)=1,0,OFFSET($F762,-COUNTA($D$509:D763)+3,0)),"")</f>
        <v>13</v>
      </c>
      <c r="O764" s="812"/>
      <c r="P764" s="812">
        <f t="shared" si="114"/>
        <v>0</v>
      </c>
      <c r="Q764" s="812"/>
      <c r="R764" s="812"/>
      <c r="S764" s="812"/>
      <c r="T764" s="818"/>
    </row>
    <row r="765" spans="1:20" x14ac:dyDescent="0.35">
      <c r="A765" s="812" t="b">
        <f t="shared" ca="1" si="115"/>
        <v>0</v>
      </c>
      <c r="B765" s="812">
        <f t="shared" si="111"/>
        <v>74</v>
      </c>
      <c r="C765" s="834" t="str">
        <f t="shared" ca="1" si="116"/>
        <v>a173p000006n4SwAAI</v>
      </c>
      <c r="D765" s="812"/>
      <c r="E765" s="812">
        <f t="shared" ca="1" si="112"/>
        <v>2</v>
      </c>
      <c r="F765" s="831">
        <f ca="1">IF(COUNTA(D$510:D765)=1,"",OFFSET(F763,-COUNTA(D$510:D765)+3,0))</f>
        <v>13</v>
      </c>
      <c r="G765" s="818" t="str">
        <f t="shared" ca="1" si="117"/>
        <v/>
      </c>
      <c r="H765" s="812">
        <f t="shared" ca="1" si="113"/>
        <v>33</v>
      </c>
      <c r="I765" s="815" t="str">
        <f t="shared" ca="1" si="118"/>
        <v/>
      </c>
      <c r="J765" s="827" t="str">
        <f t="shared" ca="1" si="119"/>
        <v/>
      </c>
      <c r="K765" s="827" t="str">
        <f t="shared" ca="1" si="120"/>
        <v/>
      </c>
      <c r="L765" s="818" t="str">
        <f t="shared" ca="1" si="121"/>
        <v/>
      </c>
      <c r="M765" s="830" t="str">
        <f ca="1">IFERROR(IF(COUNTIF($B$509:$B764,"&lt;0")&lt;&gt;1,OFFSET($C763,-COUNTIF($B$509:$B764,"&lt;0")+3,0),""),"")</f>
        <v>a173p000006n4SwAAI</v>
      </c>
      <c r="N765" s="830">
        <f ca="1">IFERROR(IF(COUNTA($D$509:D764)=1,0,OFFSET($F763,-COUNTA($D$509:D764)+3,0)),"")</f>
        <v>13</v>
      </c>
      <c r="O765" s="812"/>
      <c r="P765" s="812">
        <f t="shared" si="114"/>
        <v>0</v>
      </c>
      <c r="Q765" s="812"/>
      <c r="R765" s="812"/>
      <c r="S765" s="812"/>
      <c r="T765" s="818"/>
    </row>
    <row r="766" spans="1:20" x14ac:dyDescent="0.35">
      <c r="A766" s="812" t="b">
        <f t="shared" ca="1" si="115"/>
        <v>0</v>
      </c>
      <c r="B766" s="812">
        <f t="shared" si="111"/>
        <v>75</v>
      </c>
      <c r="C766" s="834" t="str">
        <f t="shared" ca="1" si="116"/>
        <v>a173p000006n4TQAAY</v>
      </c>
      <c r="D766" s="812"/>
      <c r="E766" s="812">
        <f t="shared" ca="1" si="112"/>
        <v>3</v>
      </c>
      <c r="F766" s="831">
        <f ca="1">IF(COUNTA(D$510:D766)=1,"",OFFSET(F764,-COUNTA(D$510:D766)+3,0))</f>
        <v>13</v>
      </c>
      <c r="G766" s="818" t="str">
        <f t="shared" ca="1" si="117"/>
        <v/>
      </c>
      <c r="H766" s="812">
        <f t="shared" ca="1" si="113"/>
        <v>33</v>
      </c>
      <c r="I766" s="815" t="str">
        <f t="shared" ca="1" si="118"/>
        <v/>
      </c>
      <c r="J766" s="827" t="str">
        <f t="shared" ca="1" si="119"/>
        <v/>
      </c>
      <c r="K766" s="827" t="str">
        <f t="shared" ca="1" si="120"/>
        <v/>
      </c>
      <c r="L766" s="818" t="str">
        <f t="shared" ca="1" si="121"/>
        <v/>
      </c>
      <c r="M766" s="830" t="str">
        <f ca="1">IFERROR(IF(COUNTIF($B$509:$B765,"&lt;0")&lt;&gt;1,OFFSET($C764,-COUNTIF($B$509:$B765,"&lt;0")+3,0),""),"")</f>
        <v>a173p000006n4TQAAY</v>
      </c>
      <c r="N766" s="830">
        <f ca="1">IFERROR(IF(COUNTA($D$509:D765)=1,0,OFFSET($F764,-COUNTA($D$509:D765)+3,0)),"")</f>
        <v>13</v>
      </c>
      <c r="O766" s="812"/>
      <c r="P766" s="812">
        <f t="shared" si="114"/>
        <v>0</v>
      </c>
      <c r="Q766" s="812"/>
      <c r="R766" s="812"/>
      <c r="S766" s="812"/>
      <c r="T766" s="818"/>
    </row>
    <row r="767" spans="1:20" x14ac:dyDescent="0.35">
      <c r="A767" s="812" t="b">
        <f t="shared" ca="1" si="115"/>
        <v>0</v>
      </c>
      <c r="B767" s="812">
        <f t="shared" si="111"/>
        <v>76</v>
      </c>
      <c r="C767" s="834" t="str">
        <f t="shared" ca="1" si="116"/>
        <v>a173p000006n4TuAAI</v>
      </c>
      <c r="D767" s="812"/>
      <c r="E767" s="812">
        <f t="shared" ca="1" si="112"/>
        <v>4</v>
      </c>
      <c r="F767" s="831">
        <f ca="1">IF(COUNTA(D$510:D767)=1,"",OFFSET(F765,-COUNTA(D$510:D767)+3,0))</f>
        <v>13</v>
      </c>
      <c r="G767" s="818" t="str">
        <f t="shared" ca="1" si="117"/>
        <v/>
      </c>
      <c r="H767" s="812">
        <f t="shared" ca="1" si="113"/>
        <v>33</v>
      </c>
      <c r="I767" s="815" t="str">
        <f t="shared" ca="1" si="118"/>
        <v/>
      </c>
      <c r="J767" s="827" t="str">
        <f t="shared" ca="1" si="119"/>
        <v/>
      </c>
      <c r="K767" s="827" t="str">
        <f t="shared" ca="1" si="120"/>
        <v/>
      </c>
      <c r="L767" s="818" t="str">
        <f t="shared" ca="1" si="121"/>
        <v/>
      </c>
      <c r="M767" s="830" t="str">
        <f ca="1">IFERROR(IF(COUNTIF($B$509:$B766,"&lt;0")&lt;&gt;1,OFFSET($C765,-COUNTIF($B$509:$B766,"&lt;0")+3,0),""),"")</f>
        <v>a173p000006n4TuAAI</v>
      </c>
      <c r="N767" s="830">
        <f ca="1">IFERROR(IF(COUNTA($D$509:D766)=1,0,OFFSET($F765,-COUNTA($D$509:D766)+3,0)),"")</f>
        <v>13</v>
      </c>
      <c r="O767" s="812"/>
      <c r="P767" s="812">
        <f t="shared" si="114"/>
        <v>0</v>
      </c>
      <c r="Q767" s="812"/>
      <c r="R767" s="812"/>
      <c r="S767" s="812"/>
      <c r="T767" s="818"/>
    </row>
    <row r="768" spans="1:20" x14ac:dyDescent="0.35">
      <c r="A768" s="812" t="b">
        <f t="shared" ca="1" si="115"/>
        <v>0</v>
      </c>
      <c r="B768" s="812">
        <f t="shared" ref="B768:B831" si="122">B767+1</f>
        <v>77</v>
      </c>
      <c r="C768" s="834" t="str">
        <f t="shared" ca="1" si="116"/>
        <v>a173p000006n4UOAAY</v>
      </c>
      <c r="D768" s="812"/>
      <c r="E768" s="812">
        <f t="shared" ref="E768:E831" ca="1" si="123">COUNTIF(F701:F768,F768)</f>
        <v>5</v>
      </c>
      <c r="F768" s="831">
        <f ca="1">IF(COUNTA(D$510:D768)=1,"",OFFSET(F766,-COUNTA(D$510:D768)+3,0))</f>
        <v>13</v>
      </c>
      <c r="G768" s="818" t="str">
        <f t="shared" ca="1" si="117"/>
        <v/>
      </c>
      <c r="H768" s="812">
        <f t="shared" ref="H768:H831" ca="1" si="124">IF(F768=1,9,IF(E767=MAX(E766:E768),H766+2,H767))</f>
        <v>33</v>
      </c>
      <c r="I768" s="815" t="str">
        <f t="shared" ca="1" si="118"/>
        <v/>
      </c>
      <c r="J768" s="827" t="str">
        <f t="shared" ca="1" si="119"/>
        <v/>
      </c>
      <c r="K768" s="827" t="str">
        <f t="shared" ca="1" si="120"/>
        <v/>
      </c>
      <c r="L768" s="818" t="str">
        <f t="shared" ca="1" si="121"/>
        <v/>
      </c>
      <c r="M768" s="830" t="str">
        <f ca="1">IFERROR(IF(COUNTIF($B$509:$B767,"&lt;0")&lt;&gt;1,OFFSET($C766,-COUNTIF($B$509:$B767,"&lt;0")+3,0),""),"")</f>
        <v>a173p000006n4UOAAY</v>
      </c>
      <c r="N768" s="830">
        <f ca="1">IFERROR(IF(COUNTA($D$509:D767)=1,0,OFFSET($F766,-COUNTA($D$509:D767)+3,0)),"")</f>
        <v>13</v>
      </c>
      <c r="O768" s="812"/>
      <c r="P768" s="812">
        <f t="shared" ref="P768:P831" si="125">IF(NOT(_xlfn.ISFORMULA(I768)),P767+1,0)</f>
        <v>0</v>
      </c>
      <c r="Q768" s="812"/>
      <c r="R768" s="812"/>
      <c r="S768" s="812"/>
      <c r="T768" s="818"/>
    </row>
    <row r="769" spans="1:20" x14ac:dyDescent="0.35">
      <c r="A769" s="812" t="b">
        <f t="shared" ca="1" si="115"/>
        <v>0</v>
      </c>
      <c r="B769" s="812">
        <f t="shared" si="122"/>
        <v>78</v>
      </c>
      <c r="C769" s="834" t="str">
        <f t="shared" ca="1" si="116"/>
        <v>a173p000006n4UsAAI</v>
      </c>
      <c r="D769" s="812"/>
      <c r="E769" s="812">
        <f t="shared" ca="1" si="123"/>
        <v>6</v>
      </c>
      <c r="F769" s="831">
        <f ca="1">IF(COUNTA(D$510:D769)=1,"",OFFSET(F767,-COUNTA(D$510:D769)+3,0))</f>
        <v>13</v>
      </c>
      <c r="G769" s="818" t="str">
        <f t="shared" ca="1" si="117"/>
        <v/>
      </c>
      <c r="H769" s="812">
        <f t="shared" ca="1" si="124"/>
        <v>33</v>
      </c>
      <c r="I769" s="815" t="str">
        <f t="shared" ca="1" si="118"/>
        <v/>
      </c>
      <c r="J769" s="827" t="str">
        <f t="shared" ca="1" si="119"/>
        <v/>
      </c>
      <c r="K769" s="827" t="str">
        <f t="shared" ca="1" si="120"/>
        <v/>
      </c>
      <c r="L769" s="818" t="str">
        <f t="shared" ca="1" si="121"/>
        <v/>
      </c>
      <c r="M769" s="830" t="str">
        <f ca="1">IFERROR(IF(COUNTIF($B$509:$B768,"&lt;0")&lt;&gt;1,OFFSET($C767,-COUNTIF($B$509:$B768,"&lt;0")+3,0),""),"")</f>
        <v>a173p000006n4UsAAI</v>
      </c>
      <c r="N769" s="830">
        <f ca="1">IFERROR(IF(COUNTA($D$509:D768)=1,0,OFFSET($F767,-COUNTA($D$509:D768)+3,0)),"")</f>
        <v>13</v>
      </c>
      <c r="O769" s="812"/>
      <c r="P769" s="812">
        <f t="shared" si="125"/>
        <v>0</v>
      </c>
      <c r="Q769" s="812"/>
      <c r="R769" s="812"/>
      <c r="S769" s="812"/>
      <c r="T769" s="818"/>
    </row>
    <row r="770" spans="1:20" x14ac:dyDescent="0.35">
      <c r="A770" s="812" t="b">
        <f t="shared" ca="1" si="115"/>
        <v>0</v>
      </c>
      <c r="B770" s="812">
        <f t="shared" si="122"/>
        <v>79</v>
      </c>
      <c r="C770" s="834" t="str">
        <f t="shared" ca="1" si="116"/>
        <v>a173p000006n4STAAY</v>
      </c>
      <c r="D770" s="812"/>
      <c r="E770" s="812">
        <f t="shared" ca="1" si="123"/>
        <v>1</v>
      </c>
      <c r="F770" s="831">
        <f ca="1">IF(COUNTA(D$510:D770)=1,"",OFFSET(F768,-COUNTA(D$510:D770)+3,0))</f>
        <v>14</v>
      </c>
      <c r="G770" s="818" t="str">
        <f t="shared" ca="1" si="117"/>
        <v/>
      </c>
      <c r="H770" s="812">
        <f t="shared" ca="1" si="124"/>
        <v>35</v>
      </c>
      <c r="I770" s="815" t="str">
        <f t="shared" ca="1" si="118"/>
        <v/>
      </c>
      <c r="J770" s="827" t="str">
        <f t="shared" ca="1" si="119"/>
        <v/>
      </c>
      <c r="K770" s="827" t="str">
        <f t="shared" ca="1" si="120"/>
        <v/>
      </c>
      <c r="L770" s="818" t="str">
        <f t="shared" ca="1" si="121"/>
        <v/>
      </c>
      <c r="M770" s="830" t="str">
        <f ca="1">IFERROR(IF(COUNTIF($B$509:$B769,"&lt;0")&lt;&gt;1,OFFSET($C768,-COUNTIF($B$509:$B769,"&lt;0")+3,0),""),"")</f>
        <v>a173p000006n4STAAY</v>
      </c>
      <c r="N770" s="830">
        <f ca="1">IFERROR(IF(COUNTA($D$509:D769)=1,0,OFFSET($F768,-COUNTA($D$509:D769)+3,0)),"")</f>
        <v>14</v>
      </c>
      <c r="O770" s="812"/>
      <c r="P770" s="812">
        <f t="shared" si="125"/>
        <v>0</v>
      </c>
      <c r="Q770" s="812"/>
      <c r="R770" s="812"/>
      <c r="S770" s="812"/>
      <c r="T770" s="818"/>
    </row>
    <row r="771" spans="1:20" x14ac:dyDescent="0.35">
      <c r="A771" s="812" t="b">
        <f t="shared" ca="1" si="115"/>
        <v>0</v>
      </c>
      <c r="B771" s="812">
        <f t="shared" si="122"/>
        <v>80</v>
      </c>
      <c r="C771" s="834" t="str">
        <f t="shared" ca="1" si="116"/>
        <v>a173p000006n4SxAAI</v>
      </c>
      <c r="D771" s="812"/>
      <c r="E771" s="812">
        <f t="shared" ca="1" si="123"/>
        <v>2</v>
      </c>
      <c r="F771" s="831">
        <f ca="1">IF(COUNTA(D$510:D771)=1,"",OFFSET(F769,-COUNTA(D$510:D771)+3,0))</f>
        <v>14</v>
      </c>
      <c r="G771" s="818" t="str">
        <f t="shared" ca="1" si="117"/>
        <v/>
      </c>
      <c r="H771" s="812">
        <f t="shared" ca="1" si="124"/>
        <v>35</v>
      </c>
      <c r="I771" s="815" t="str">
        <f t="shared" ca="1" si="118"/>
        <v/>
      </c>
      <c r="J771" s="827" t="str">
        <f t="shared" ca="1" si="119"/>
        <v/>
      </c>
      <c r="K771" s="827" t="str">
        <f t="shared" ca="1" si="120"/>
        <v/>
      </c>
      <c r="L771" s="818" t="str">
        <f t="shared" ca="1" si="121"/>
        <v/>
      </c>
      <c r="M771" s="830" t="str">
        <f ca="1">IFERROR(IF(COUNTIF($B$509:$B770,"&lt;0")&lt;&gt;1,OFFSET($C769,-COUNTIF($B$509:$B770,"&lt;0")+3,0),""),"")</f>
        <v>a173p000006n4SxAAI</v>
      </c>
      <c r="N771" s="830">
        <f ca="1">IFERROR(IF(COUNTA($D$509:D770)=1,0,OFFSET($F769,-COUNTA($D$509:D770)+3,0)),"")</f>
        <v>14</v>
      </c>
      <c r="O771" s="812"/>
      <c r="P771" s="812">
        <f t="shared" si="125"/>
        <v>0</v>
      </c>
      <c r="Q771" s="812"/>
      <c r="R771" s="812"/>
      <c r="S771" s="812"/>
      <c r="T771" s="818"/>
    </row>
    <row r="772" spans="1:20" x14ac:dyDescent="0.35">
      <c r="A772" s="812" t="b">
        <f t="shared" ca="1" si="115"/>
        <v>0</v>
      </c>
      <c r="B772" s="812">
        <f t="shared" si="122"/>
        <v>81</v>
      </c>
      <c r="C772" s="834" t="str">
        <f t="shared" ca="1" si="116"/>
        <v>a173p000006n4TRAAY</v>
      </c>
      <c r="D772" s="812"/>
      <c r="E772" s="812">
        <f t="shared" ca="1" si="123"/>
        <v>3</v>
      </c>
      <c r="F772" s="831">
        <f ca="1">IF(COUNTA(D$510:D772)=1,"",OFFSET(F770,-COUNTA(D$510:D772)+3,0))</f>
        <v>14</v>
      </c>
      <c r="G772" s="818" t="str">
        <f t="shared" ca="1" si="117"/>
        <v/>
      </c>
      <c r="H772" s="812">
        <f t="shared" ca="1" si="124"/>
        <v>35</v>
      </c>
      <c r="I772" s="815" t="str">
        <f t="shared" ca="1" si="118"/>
        <v/>
      </c>
      <c r="J772" s="827" t="str">
        <f t="shared" ca="1" si="119"/>
        <v/>
      </c>
      <c r="K772" s="827" t="str">
        <f t="shared" ca="1" si="120"/>
        <v/>
      </c>
      <c r="L772" s="818" t="str">
        <f t="shared" ca="1" si="121"/>
        <v/>
      </c>
      <c r="M772" s="830" t="str">
        <f ca="1">IFERROR(IF(COUNTIF($B$509:$B771,"&lt;0")&lt;&gt;1,OFFSET($C770,-COUNTIF($B$509:$B771,"&lt;0")+3,0),""),"")</f>
        <v>a173p000006n4TRAAY</v>
      </c>
      <c r="N772" s="830">
        <f ca="1">IFERROR(IF(COUNTA($D$509:D771)=1,0,OFFSET($F770,-COUNTA($D$509:D771)+3,0)),"")</f>
        <v>14</v>
      </c>
      <c r="O772" s="812"/>
      <c r="P772" s="812">
        <f t="shared" si="125"/>
        <v>0</v>
      </c>
      <c r="Q772" s="812"/>
      <c r="R772" s="812"/>
      <c r="S772" s="812"/>
      <c r="T772" s="818"/>
    </row>
    <row r="773" spans="1:20" x14ac:dyDescent="0.35">
      <c r="A773" s="812" t="b">
        <f t="shared" ca="1" si="115"/>
        <v>0</v>
      </c>
      <c r="B773" s="812">
        <f t="shared" si="122"/>
        <v>82</v>
      </c>
      <c r="C773" s="834" t="str">
        <f t="shared" ca="1" si="116"/>
        <v>a173p000006n4TvAAI</v>
      </c>
      <c r="D773" s="812"/>
      <c r="E773" s="812">
        <f t="shared" ca="1" si="123"/>
        <v>4</v>
      </c>
      <c r="F773" s="831">
        <f ca="1">IF(COUNTA(D$510:D773)=1,"",OFFSET(F771,-COUNTA(D$510:D773)+3,0))</f>
        <v>14</v>
      </c>
      <c r="G773" s="818" t="str">
        <f t="shared" ca="1" si="117"/>
        <v/>
      </c>
      <c r="H773" s="812">
        <f t="shared" ca="1" si="124"/>
        <v>35</v>
      </c>
      <c r="I773" s="815" t="str">
        <f t="shared" ca="1" si="118"/>
        <v/>
      </c>
      <c r="J773" s="827" t="str">
        <f t="shared" ca="1" si="119"/>
        <v/>
      </c>
      <c r="K773" s="827" t="str">
        <f t="shared" ca="1" si="120"/>
        <v/>
      </c>
      <c r="L773" s="818" t="str">
        <f t="shared" ca="1" si="121"/>
        <v/>
      </c>
      <c r="M773" s="830" t="str">
        <f ca="1">IFERROR(IF(COUNTIF($B$509:$B772,"&lt;0")&lt;&gt;1,OFFSET($C771,-COUNTIF($B$509:$B772,"&lt;0")+3,0),""),"")</f>
        <v>a173p000006n4TvAAI</v>
      </c>
      <c r="N773" s="830">
        <f ca="1">IFERROR(IF(COUNTA($D$509:D772)=1,0,OFFSET($F771,-COUNTA($D$509:D772)+3,0)),"")</f>
        <v>14</v>
      </c>
      <c r="O773" s="812"/>
      <c r="P773" s="812">
        <f t="shared" si="125"/>
        <v>0</v>
      </c>
      <c r="Q773" s="812"/>
      <c r="R773" s="812"/>
      <c r="S773" s="812"/>
      <c r="T773" s="818"/>
    </row>
    <row r="774" spans="1:20" x14ac:dyDescent="0.35">
      <c r="A774" s="812" t="b">
        <f t="shared" ca="1" si="115"/>
        <v>0</v>
      </c>
      <c r="B774" s="812">
        <f t="shared" si="122"/>
        <v>83</v>
      </c>
      <c r="C774" s="834" t="str">
        <f t="shared" ca="1" si="116"/>
        <v>a173p000006n4UPAAY</v>
      </c>
      <c r="D774" s="812"/>
      <c r="E774" s="812">
        <f t="shared" ca="1" si="123"/>
        <v>5</v>
      </c>
      <c r="F774" s="831">
        <f ca="1">IF(COUNTA(D$510:D774)=1,"",OFFSET(F772,-COUNTA(D$510:D774)+3,0))</f>
        <v>14</v>
      </c>
      <c r="G774" s="818" t="str">
        <f t="shared" ca="1" si="117"/>
        <v/>
      </c>
      <c r="H774" s="812">
        <f t="shared" ca="1" si="124"/>
        <v>35</v>
      </c>
      <c r="I774" s="815" t="str">
        <f t="shared" ca="1" si="118"/>
        <v/>
      </c>
      <c r="J774" s="827" t="str">
        <f t="shared" ca="1" si="119"/>
        <v/>
      </c>
      <c r="K774" s="827" t="str">
        <f t="shared" ca="1" si="120"/>
        <v/>
      </c>
      <c r="L774" s="818" t="str">
        <f t="shared" ca="1" si="121"/>
        <v/>
      </c>
      <c r="M774" s="830" t="str">
        <f ca="1">IFERROR(IF(COUNTIF($B$509:$B773,"&lt;0")&lt;&gt;1,OFFSET($C772,-COUNTIF($B$509:$B773,"&lt;0")+3,0),""),"")</f>
        <v>a173p000006n4UPAAY</v>
      </c>
      <c r="N774" s="830">
        <f ca="1">IFERROR(IF(COUNTA($D$509:D773)=1,0,OFFSET($F772,-COUNTA($D$509:D773)+3,0)),"")</f>
        <v>14</v>
      </c>
      <c r="O774" s="812"/>
      <c r="P774" s="812">
        <f t="shared" si="125"/>
        <v>0</v>
      </c>
      <c r="Q774" s="812"/>
      <c r="R774" s="812"/>
      <c r="S774" s="812"/>
      <c r="T774" s="818"/>
    </row>
    <row r="775" spans="1:20" x14ac:dyDescent="0.35">
      <c r="A775" s="812" t="b">
        <f t="shared" ca="1" si="115"/>
        <v>0</v>
      </c>
      <c r="B775" s="812">
        <f t="shared" si="122"/>
        <v>84</v>
      </c>
      <c r="C775" s="834" t="str">
        <f t="shared" ca="1" si="116"/>
        <v>a173p000006n4UtAAI</v>
      </c>
      <c r="D775" s="812"/>
      <c r="E775" s="812">
        <f t="shared" ca="1" si="123"/>
        <v>6</v>
      </c>
      <c r="F775" s="831">
        <f ca="1">IF(COUNTA(D$510:D775)=1,"",OFFSET(F773,-COUNTA(D$510:D775)+3,0))</f>
        <v>14</v>
      </c>
      <c r="G775" s="818" t="str">
        <f t="shared" ca="1" si="117"/>
        <v/>
      </c>
      <c r="H775" s="812">
        <f t="shared" ca="1" si="124"/>
        <v>35</v>
      </c>
      <c r="I775" s="815" t="str">
        <f t="shared" ca="1" si="118"/>
        <v/>
      </c>
      <c r="J775" s="827" t="str">
        <f t="shared" ca="1" si="119"/>
        <v/>
      </c>
      <c r="K775" s="827" t="str">
        <f t="shared" ca="1" si="120"/>
        <v/>
      </c>
      <c r="L775" s="818" t="str">
        <f t="shared" ca="1" si="121"/>
        <v/>
      </c>
      <c r="M775" s="830" t="str">
        <f ca="1">IFERROR(IF(COUNTIF($B$509:$B774,"&lt;0")&lt;&gt;1,OFFSET($C773,-COUNTIF($B$509:$B774,"&lt;0")+3,0),""),"")</f>
        <v>a173p000006n4UtAAI</v>
      </c>
      <c r="N775" s="830">
        <f ca="1">IFERROR(IF(COUNTA($D$509:D774)=1,0,OFFSET($F773,-COUNTA($D$509:D774)+3,0)),"")</f>
        <v>14</v>
      </c>
      <c r="O775" s="812"/>
      <c r="P775" s="812">
        <f t="shared" si="125"/>
        <v>0</v>
      </c>
      <c r="Q775" s="812"/>
      <c r="R775" s="812"/>
      <c r="S775" s="812"/>
      <c r="T775" s="818"/>
    </row>
    <row r="776" spans="1:20" x14ac:dyDescent="0.35">
      <c r="A776" s="812" t="b">
        <f t="shared" ca="1" si="115"/>
        <v>0</v>
      </c>
      <c r="B776" s="812">
        <f t="shared" si="122"/>
        <v>85</v>
      </c>
      <c r="C776" s="834" t="str">
        <f t="shared" ca="1" si="116"/>
        <v>a173p000006n4SUAAY</v>
      </c>
      <c r="D776" s="812"/>
      <c r="E776" s="812">
        <f t="shared" ca="1" si="123"/>
        <v>1</v>
      </c>
      <c r="F776" s="831">
        <f ca="1">IF(COUNTA(D$510:D776)=1,"",OFFSET(F774,-COUNTA(D$510:D776)+3,0))</f>
        <v>15</v>
      </c>
      <c r="G776" s="818" t="str">
        <f t="shared" ca="1" si="117"/>
        <v/>
      </c>
      <c r="H776" s="812">
        <f t="shared" ca="1" si="124"/>
        <v>37</v>
      </c>
      <c r="I776" s="815" t="str">
        <f t="shared" ca="1" si="118"/>
        <v/>
      </c>
      <c r="J776" s="827" t="str">
        <f t="shared" ca="1" si="119"/>
        <v/>
      </c>
      <c r="K776" s="827" t="str">
        <f t="shared" ca="1" si="120"/>
        <v/>
      </c>
      <c r="L776" s="818" t="str">
        <f t="shared" ca="1" si="121"/>
        <v/>
      </c>
      <c r="M776" s="830" t="str">
        <f ca="1">IFERROR(IF(COUNTIF($B$509:$B775,"&lt;0")&lt;&gt;1,OFFSET($C774,-COUNTIF($B$509:$B775,"&lt;0")+3,0),""),"")</f>
        <v>a173p000006n4SUAAY</v>
      </c>
      <c r="N776" s="830">
        <f ca="1">IFERROR(IF(COUNTA($D$509:D775)=1,0,OFFSET($F774,-COUNTA($D$509:D775)+3,0)),"")</f>
        <v>15</v>
      </c>
      <c r="O776" s="812"/>
      <c r="P776" s="812">
        <f t="shared" si="125"/>
        <v>0</v>
      </c>
      <c r="Q776" s="812"/>
      <c r="R776" s="812"/>
      <c r="S776" s="812"/>
      <c r="T776" s="818"/>
    </row>
    <row r="777" spans="1:20" x14ac:dyDescent="0.35">
      <c r="A777" s="812" t="b">
        <f t="shared" ca="1" si="115"/>
        <v>0</v>
      </c>
      <c r="B777" s="812">
        <f t="shared" si="122"/>
        <v>86</v>
      </c>
      <c r="C777" s="834" t="str">
        <f t="shared" ca="1" si="116"/>
        <v>a173p000006n4SyAAI</v>
      </c>
      <c r="D777" s="812"/>
      <c r="E777" s="812">
        <f t="shared" ca="1" si="123"/>
        <v>2</v>
      </c>
      <c r="F777" s="831">
        <f ca="1">IF(COUNTA(D$510:D777)=1,"",OFFSET(F775,-COUNTA(D$510:D777)+3,0))</f>
        <v>15</v>
      </c>
      <c r="G777" s="818" t="str">
        <f t="shared" ca="1" si="117"/>
        <v/>
      </c>
      <c r="H777" s="812">
        <f t="shared" ca="1" si="124"/>
        <v>37</v>
      </c>
      <c r="I777" s="815" t="str">
        <f t="shared" ca="1" si="118"/>
        <v/>
      </c>
      <c r="J777" s="827" t="str">
        <f t="shared" ca="1" si="119"/>
        <v/>
      </c>
      <c r="K777" s="827" t="str">
        <f t="shared" ca="1" si="120"/>
        <v/>
      </c>
      <c r="L777" s="818" t="str">
        <f t="shared" ca="1" si="121"/>
        <v/>
      </c>
      <c r="M777" s="830" t="str">
        <f ca="1">IFERROR(IF(COUNTIF($B$509:$B776,"&lt;0")&lt;&gt;1,OFFSET($C775,-COUNTIF($B$509:$B776,"&lt;0")+3,0),""),"")</f>
        <v>a173p000006n4SyAAI</v>
      </c>
      <c r="N777" s="830">
        <f ca="1">IFERROR(IF(COUNTA($D$509:D776)=1,0,OFFSET($F775,-COUNTA($D$509:D776)+3,0)),"")</f>
        <v>15</v>
      </c>
      <c r="O777" s="812"/>
      <c r="P777" s="812">
        <f t="shared" si="125"/>
        <v>0</v>
      </c>
      <c r="Q777" s="812"/>
      <c r="R777" s="812"/>
      <c r="S777" s="812"/>
      <c r="T777" s="818"/>
    </row>
    <row r="778" spans="1:20" x14ac:dyDescent="0.35">
      <c r="A778" s="812" t="b">
        <f t="shared" ca="1" si="115"/>
        <v>0</v>
      </c>
      <c r="B778" s="812">
        <f t="shared" si="122"/>
        <v>87</v>
      </c>
      <c r="C778" s="834" t="str">
        <f t="shared" ca="1" si="116"/>
        <v>a173p000006n4TSAAY</v>
      </c>
      <c r="D778" s="812"/>
      <c r="E778" s="812">
        <f t="shared" ca="1" si="123"/>
        <v>3</v>
      </c>
      <c r="F778" s="831">
        <f ca="1">IF(COUNTA(D$510:D778)=1,"",OFFSET(F776,-COUNTA(D$510:D778)+3,0))</f>
        <v>15</v>
      </c>
      <c r="G778" s="818" t="str">
        <f t="shared" ca="1" si="117"/>
        <v/>
      </c>
      <c r="H778" s="812">
        <f t="shared" ca="1" si="124"/>
        <v>37</v>
      </c>
      <c r="I778" s="815" t="str">
        <f t="shared" ca="1" si="118"/>
        <v/>
      </c>
      <c r="J778" s="827" t="str">
        <f t="shared" ca="1" si="119"/>
        <v/>
      </c>
      <c r="K778" s="827" t="str">
        <f t="shared" ca="1" si="120"/>
        <v/>
      </c>
      <c r="L778" s="818" t="str">
        <f t="shared" ca="1" si="121"/>
        <v/>
      </c>
      <c r="M778" s="830" t="str">
        <f ca="1">IFERROR(IF(COUNTIF($B$509:$B777,"&lt;0")&lt;&gt;1,OFFSET($C776,-COUNTIF($B$509:$B777,"&lt;0")+3,0),""),"")</f>
        <v>a173p000006n4TSAAY</v>
      </c>
      <c r="N778" s="830">
        <f ca="1">IFERROR(IF(COUNTA($D$509:D777)=1,0,OFFSET($F776,-COUNTA($D$509:D777)+3,0)),"")</f>
        <v>15</v>
      </c>
      <c r="O778" s="812"/>
      <c r="P778" s="812">
        <f t="shared" si="125"/>
        <v>0</v>
      </c>
      <c r="Q778" s="812"/>
      <c r="R778" s="812"/>
      <c r="S778" s="812"/>
      <c r="T778" s="818"/>
    </row>
    <row r="779" spans="1:20" x14ac:dyDescent="0.35">
      <c r="A779" s="812" t="b">
        <f t="shared" ca="1" si="115"/>
        <v>0</v>
      </c>
      <c r="B779" s="812">
        <f t="shared" si="122"/>
        <v>88</v>
      </c>
      <c r="C779" s="834" t="str">
        <f t="shared" ca="1" si="116"/>
        <v>a173p000006n4TwAAI</v>
      </c>
      <c r="D779" s="812"/>
      <c r="E779" s="812">
        <f t="shared" ca="1" si="123"/>
        <v>4</v>
      </c>
      <c r="F779" s="831">
        <f ca="1">IF(COUNTA(D$510:D779)=1,"",OFFSET(F777,-COUNTA(D$510:D779)+3,0))</f>
        <v>15</v>
      </c>
      <c r="G779" s="818" t="str">
        <f t="shared" ca="1" si="117"/>
        <v/>
      </c>
      <c r="H779" s="812">
        <f t="shared" ca="1" si="124"/>
        <v>37</v>
      </c>
      <c r="I779" s="815" t="str">
        <f t="shared" ca="1" si="118"/>
        <v/>
      </c>
      <c r="J779" s="827" t="str">
        <f t="shared" ca="1" si="119"/>
        <v/>
      </c>
      <c r="K779" s="827" t="str">
        <f t="shared" ca="1" si="120"/>
        <v/>
      </c>
      <c r="L779" s="818" t="str">
        <f t="shared" ca="1" si="121"/>
        <v/>
      </c>
      <c r="M779" s="830" t="str">
        <f ca="1">IFERROR(IF(COUNTIF($B$509:$B778,"&lt;0")&lt;&gt;1,OFFSET($C777,-COUNTIF($B$509:$B778,"&lt;0")+3,0),""),"")</f>
        <v>a173p000006n4TwAAI</v>
      </c>
      <c r="N779" s="830">
        <f ca="1">IFERROR(IF(COUNTA($D$509:D778)=1,0,OFFSET($F777,-COUNTA($D$509:D778)+3,0)),"")</f>
        <v>15</v>
      </c>
      <c r="O779" s="812"/>
      <c r="P779" s="812">
        <f t="shared" si="125"/>
        <v>0</v>
      </c>
      <c r="Q779" s="812"/>
      <c r="R779" s="812"/>
      <c r="S779" s="812"/>
      <c r="T779" s="818"/>
    </row>
    <row r="780" spans="1:20" x14ac:dyDescent="0.35">
      <c r="A780" s="812" t="b">
        <f t="shared" ca="1" si="115"/>
        <v>0</v>
      </c>
      <c r="B780" s="812">
        <f t="shared" si="122"/>
        <v>89</v>
      </c>
      <c r="C780" s="834" t="str">
        <f t="shared" ca="1" si="116"/>
        <v>a173p000006n4UQAAY</v>
      </c>
      <c r="D780" s="812"/>
      <c r="E780" s="812">
        <f t="shared" ca="1" si="123"/>
        <v>5</v>
      </c>
      <c r="F780" s="831">
        <f ca="1">IF(COUNTA(D$510:D780)=1,"",OFFSET(F778,-COUNTA(D$510:D780)+3,0))</f>
        <v>15</v>
      </c>
      <c r="G780" s="818" t="str">
        <f t="shared" ca="1" si="117"/>
        <v/>
      </c>
      <c r="H780" s="812">
        <f t="shared" ca="1" si="124"/>
        <v>37</v>
      </c>
      <c r="I780" s="815" t="str">
        <f t="shared" ca="1" si="118"/>
        <v/>
      </c>
      <c r="J780" s="827" t="str">
        <f t="shared" ca="1" si="119"/>
        <v/>
      </c>
      <c r="K780" s="827" t="str">
        <f t="shared" ca="1" si="120"/>
        <v/>
      </c>
      <c r="L780" s="818" t="str">
        <f t="shared" ca="1" si="121"/>
        <v/>
      </c>
      <c r="M780" s="830" t="str">
        <f ca="1">IFERROR(IF(COUNTIF($B$509:$B779,"&lt;0")&lt;&gt;1,OFFSET($C778,-COUNTIF($B$509:$B779,"&lt;0")+3,0),""),"")</f>
        <v>a173p000006n4UQAAY</v>
      </c>
      <c r="N780" s="830">
        <f ca="1">IFERROR(IF(COUNTA($D$509:D779)=1,0,OFFSET($F778,-COUNTA($D$509:D779)+3,0)),"")</f>
        <v>15</v>
      </c>
      <c r="O780" s="812"/>
      <c r="P780" s="812">
        <f t="shared" si="125"/>
        <v>0</v>
      </c>
      <c r="Q780" s="812"/>
      <c r="R780" s="812"/>
      <c r="S780" s="812"/>
      <c r="T780" s="818"/>
    </row>
    <row r="781" spans="1:20" x14ac:dyDescent="0.35">
      <c r="A781" s="812" t="b">
        <f t="shared" ca="1" si="115"/>
        <v>0</v>
      </c>
      <c r="B781" s="812">
        <f t="shared" si="122"/>
        <v>90</v>
      </c>
      <c r="C781" s="834" t="str">
        <f t="shared" ca="1" si="116"/>
        <v>a173p000006n4UuAAI</v>
      </c>
      <c r="D781" s="812"/>
      <c r="E781" s="812">
        <f t="shared" ca="1" si="123"/>
        <v>6</v>
      </c>
      <c r="F781" s="831">
        <f ca="1">IF(COUNTA(D$510:D781)=1,"",OFFSET(F779,-COUNTA(D$510:D781)+3,0))</f>
        <v>15</v>
      </c>
      <c r="G781" s="818" t="str">
        <f t="shared" ca="1" si="117"/>
        <v/>
      </c>
      <c r="H781" s="812">
        <f t="shared" ca="1" si="124"/>
        <v>37</v>
      </c>
      <c r="I781" s="815" t="str">
        <f t="shared" ca="1" si="118"/>
        <v/>
      </c>
      <c r="J781" s="827" t="str">
        <f t="shared" ca="1" si="119"/>
        <v/>
      </c>
      <c r="K781" s="827" t="str">
        <f t="shared" ca="1" si="120"/>
        <v/>
      </c>
      <c r="L781" s="818" t="str">
        <f t="shared" ca="1" si="121"/>
        <v/>
      </c>
      <c r="M781" s="830" t="str">
        <f ca="1">IFERROR(IF(COUNTIF($B$509:$B780,"&lt;0")&lt;&gt;1,OFFSET($C779,-COUNTIF($B$509:$B780,"&lt;0")+3,0),""),"")</f>
        <v>a173p000006n4UuAAI</v>
      </c>
      <c r="N781" s="830">
        <f ca="1">IFERROR(IF(COUNTA($D$509:D780)=1,0,OFFSET($F779,-COUNTA($D$509:D780)+3,0)),"")</f>
        <v>15</v>
      </c>
      <c r="O781" s="812"/>
      <c r="P781" s="812">
        <f t="shared" si="125"/>
        <v>0</v>
      </c>
      <c r="Q781" s="812"/>
      <c r="R781" s="812"/>
      <c r="S781" s="812"/>
      <c r="T781" s="818"/>
    </row>
    <row r="782" spans="1:20" x14ac:dyDescent="0.35">
      <c r="A782" s="812" t="b">
        <f t="shared" ca="1" si="115"/>
        <v>0</v>
      </c>
      <c r="B782" s="812">
        <f t="shared" si="122"/>
        <v>91</v>
      </c>
      <c r="C782" s="834" t="str">
        <f t="shared" ca="1" si="116"/>
        <v>a173p000006n4SVAAY</v>
      </c>
      <c r="D782" s="812"/>
      <c r="E782" s="812">
        <f t="shared" ca="1" si="123"/>
        <v>1</v>
      </c>
      <c r="F782" s="831">
        <f ca="1">IF(COUNTA(D$510:D782)=1,"",OFFSET(F780,-COUNTA(D$510:D782)+3,0))</f>
        <v>16</v>
      </c>
      <c r="G782" s="818" t="str">
        <f t="shared" ca="1" si="117"/>
        <v/>
      </c>
      <c r="H782" s="812">
        <f t="shared" ca="1" si="124"/>
        <v>39</v>
      </c>
      <c r="I782" s="815" t="str">
        <f t="shared" ca="1" si="118"/>
        <v/>
      </c>
      <c r="J782" s="827" t="str">
        <f t="shared" ca="1" si="119"/>
        <v/>
      </c>
      <c r="K782" s="827" t="str">
        <f t="shared" ca="1" si="120"/>
        <v/>
      </c>
      <c r="L782" s="818" t="str">
        <f t="shared" ca="1" si="121"/>
        <v/>
      </c>
      <c r="M782" s="830" t="str">
        <f ca="1">IFERROR(IF(COUNTIF($B$509:$B781,"&lt;0")&lt;&gt;1,OFFSET($C780,-COUNTIF($B$509:$B781,"&lt;0")+3,0),""),"")</f>
        <v>a173p000006n4SVAAY</v>
      </c>
      <c r="N782" s="830">
        <f ca="1">IFERROR(IF(COUNTA($D$509:D781)=1,0,OFFSET($F780,-COUNTA($D$509:D781)+3,0)),"")</f>
        <v>16</v>
      </c>
      <c r="O782" s="812"/>
      <c r="P782" s="812">
        <f t="shared" si="125"/>
        <v>0</v>
      </c>
      <c r="Q782" s="812"/>
      <c r="R782" s="812"/>
      <c r="S782" s="812"/>
      <c r="T782" s="818"/>
    </row>
    <row r="783" spans="1:20" x14ac:dyDescent="0.35">
      <c r="A783" s="812" t="b">
        <f t="shared" ca="1" si="115"/>
        <v>0</v>
      </c>
      <c r="B783" s="812">
        <f t="shared" si="122"/>
        <v>92</v>
      </c>
      <c r="C783" s="834" t="str">
        <f t="shared" ca="1" si="116"/>
        <v>a173p000006n4SzAAI</v>
      </c>
      <c r="D783" s="812"/>
      <c r="E783" s="812">
        <f t="shared" ca="1" si="123"/>
        <v>2</v>
      </c>
      <c r="F783" s="831">
        <f ca="1">IF(COUNTA(D$510:D783)=1,"",OFFSET(F781,-COUNTA(D$510:D783)+3,0))</f>
        <v>16</v>
      </c>
      <c r="G783" s="818" t="str">
        <f t="shared" ca="1" si="117"/>
        <v/>
      </c>
      <c r="H783" s="812">
        <f t="shared" ca="1" si="124"/>
        <v>39</v>
      </c>
      <c r="I783" s="815" t="str">
        <f t="shared" ca="1" si="118"/>
        <v/>
      </c>
      <c r="J783" s="827" t="str">
        <f t="shared" ca="1" si="119"/>
        <v/>
      </c>
      <c r="K783" s="827" t="str">
        <f t="shared" ca="1" si="120"/>
        <v/>
      </c>
      <c r="L783" s="818" t="str">
        <f t="shared" ca="1" si="121"/>
        <v/>
      </c>
      <c r="M783" s="830" t="str">
        <f ca="1">IFERROR(IF(COUNTIF($B$509:$B782,"&lt;0")&lt;&gt;1,OFFSET($C781,-COUNTIF($B$509:$B782,"&lt;0")+3,0),""),"")</f>
        <v>a173p000006n4SzAAI</v>
      </c>
      <c r="N783" s="830">
        <f ca="1">IFERROR(IF(COUNTA($D$509:D782)=1,0,OFFSET($F781,-COUNTA($D$509:D782)+3,0)),"")</f>
        <v>16</v>
      </c>
      <c r="O783" s="812"/>
      <c r="P783" s="812">
        <f t="shared" si="125"/>
        <v>0</v>
      </c>
      <c r="Q783" s="812"/>
      <c r="R783" s="812"/>
      <c r="S783" s="812"/>
      <c r="T783" s="818"/>
    </row>
    <row r="784" spans="1:20" x14ac:dyDescent="0.35">
      <c r="A784" s="812" t="b">
        <f t="shared" ca="1" si="115"/>
        <v>0</v>
      </c>
      <c r="B784" s="812">
        <f t="shared" si="122"/>
        <v>93</v>
      </c>
      <c r="C784" s="834" t="str">
        <f t="shared" ca="1" si="116"/>
        <v>a173p000006n4TTAAY</v>
      </c>
      <c r="D784" s="812"/>
      <c r="E784" s="812">
        <f t="shared" ca="1" si="123"/>
        <v>3</v>
      </c>
      <c r="F784" s="831">
        <f ca="1">IF(COUNTA(D$510:D784)=1,"",OFFSET(F782,-COUNTA(D$510:D784)+3,0))</f>
        <v>16</v>
      </c>
      <c r="G784" s="818" t="str">
        <f t="shared" ca="1" si="117"/>
        <v/>
      </c>
      <c r="H784" s="812">
        <f t="shared" ca="1" si="124"/>
        <v>39</v>
      </c>
      <c r="I784" s="815" t="str">
        <f t="shared" ca="1" si="118"/>
        <v/>
      </c>
      <c r="J784" s="827" t="str">
        <f t="shared" ca="1" si="119"/>
        <v/>
      </c>
      <c r="K784" s="827" t="str">
        <f t="shared" ca="1" si="120"/>
        <v/>
      </c>
      <c r="L784" s="818" t="str">
        <f t="shared" ca="1" si="121"/>
        <v/>
      </c>
      <c r="M784" s="830" t="str">
        <f ca="1">IFERROR(IF(COUNTIF($B$509:$B783,"&lt;0")&lt;&gt;1,OFFSET($C782,-COUNTIF($B$509:$B783,"&lt;0")+3,0),""),"")</f>
        <v>a173p000006n4TTAAY</v>
      </c>
      <c r="N784" s="830">
        <f ca="1">IFERROR(IF(COUNTA($D$509:D783)=1,0,OFFSET($F782,-COUNTA($D$509:D783)+3,0)),"")</f>
        <v>16</v>
      </c>
      <c r="O784" s="812"/>
      <c r="P784" s="812">
        <f t="shared" si="125"/>
        <v>0</v>
      </c>
      <c r="Q784" s="812"/>
      <c r="R784" s="812"/>
      <c r="S784" s="812"/>
      <c r="T784" s="818"/>
    </row>
    <row r="785" spans="1:20" x14ac:dyDescent="0.35">
      <c r="A785" s="812" t="b">
        <f t="shared" ca="1" si="115"/>
        <v>0</v>
      </c>
      <c r="B785" s="812">
        <f t="shared" si="122"/>
        <v>94</v>
      </c>
      <c r="C785" s="834" t="str">
        <f t="shared" ca="1" si="116"/>
        <v>a173p000006n4TxAAI</v>
      </c>
      <c r="D785" s="812"/>
      <c r="E785" s="812">
        <f t="shared" ca="1" si="123"/>
        <v>4</v>
      </c>
      <c r="F785" s="831">
        <f ca="1">IF(COUNTA(D$510:D785)=1,"",OFFSET(F783,-COUNTA(D$510:D785)+3,0))</f>
        <v>16</v>
      </c>
      <c r="G785" s="818" t="str">
        <f t="shared" ca="1" si="117"/>
        <v/>
      </c>
      <c r="H785" s="812">
        <f t="shared" ca="1" si="124"/>
        <v>39</v>
      </c>
      <c r="I785" s="815" t="str">
        <f t="shared" ca="1" si="118"/>
        <v/>
      </c>
      <c r="J785" s="827" t="str">
        <f t="shared" ca="1" si="119"/>
        <v/>
      </c>
      <c r="K785" s="827" t="str">
        <f t="shared" ca="1" si="120"/>
        <v/>
      </c>
      <c r="L785" s="818" t="str">
        <f t="shared" ca="1" si="121"/>
        <v/>
      </c>
      <c r="M785" s="830" t="str">
        <f ca="1">IFERROR(IF(COUNTIF($B$509:$B784,"&lt;0")&lt;&gt;1,OFFSET($C783,-COUNTIF($B$509:$B784,"&lt;0")+3,0),""),"")</f>
        <v>a173p000006n4TxAAI</v>
      </c>
      <c r="N785" s="830">
        <f ca="1">IFERROR(IF(COUNTA($D$509:D784)=1,0,OFFSET($F783,-COUNTA($D$509:D784)+3,0)),"")</f>
        <v>16</v>
      </c>
      <c r="O785" s="812"/>
      <c r="P785" s="812">
        <f t="shared" si="125"/>
        <v>0</v>
      </c>
      <c r="Q785" s="812"/>
      <c r="R785" s="812"/>
      <c r="S785" s="812"/>
      <c r="T785" s="818"/>
    </row>
    <row r="786" spans="1:20" x14ac:dyDescent="0.35">
      <c r="A786" s="812" t="b">
        <f t="shared" ca="1" si="115"/>
        <v>0</v>
      </c>
      <c r="B786" s="812">
        <f t="shared" si="122"/>
        <v>95</v>
      </c>
      <c r="C786" s="834" t="str">
        <f t="shared" ca="1" si="116"/>
        <v>a173p000006n4URAAY</v>
      </c>
      <c r="D786" s="812"/>
      <c r="E786" s="812">
        <f t="shared" ca="1" si="123"/>
        <v>5</v>
      </c>
      <c r="F786" s="831">
        <f ca="1">IF(COUNTA(D$510:D786)=1,"",OFFSET(F784,-COUNTA(D$510:D786)+3,0))</f>
        <v>16</v>
      </c>
      <c r="G786" s="818" t="str">
        <f t="shared" ca="1" si="117"/>
        <v/>
      </c>
      <c r="H786" s="812">
        <f t="shared" ca="1" si="124"/>
        <v>39</v>
      </c>
      <c r="I786" s="815" t="str">
        <f t="shared" ca="1" si="118"/>
        <v/>
      </c>
      <c r="J786" s="827" t="str">
        <f t="shared" ca="1" si="119"/>
        <v/>
      </c>
      <c r="K786" s="827" t="str">
        <f t="shared" ca="1" si="120"/>
        <v/>
      </c>
      <c r="L786" s="818" t="str">
        <f t="shared" ca="1" si="121"/>
        <v/>
      </c>
      <c r="M786" s="830" t="str">
        <f ca="1">IFERROR(IF(COUNTIF($B$509:$B785,"&lt;0")&lt;&gt;1,OFFSET($C784,-COUNTIF($B$509:$B785,"&lt;0")+3,0),""),"")</f>
        <v>a173p000006n4URAAY</v>
      </c>
      <c r="N786" s="830">
        <f ca="1">IFERROR(IF(COUNTA($D$509:D785)=1,0,OFFSET($F784,-COUNTA($D$509:D785)+3,0)),"")</f>
        <v>16</v>
      </c>
      <c r="O786" s="812"/>
      <c r="P786" s="812">
        <f t="shared" si="125"/>
        <v>0</v>
      </c>
      <c r="Q786" s="812"/>
      <c r="R786" s="812"/>
      <c r="S786" s="812"/>
      <c r="T786" s="818"/>
    </row>
    <row r="787" spans="1:20" x14ac:dyDescent="0.35">
      <c r="A787" s="812" t="b">
        <f t="shared" ca="1" si="115"/>
        <v>0</v>
      </c>
      <c r="B787" s="812">
        <f t="shared" si="122"/>
        <v>96</v>
      </c>
      <c r="C787" s="834" t="str">
        <f t="shared" ca="1" si="116"/>
        <v>a173p000006n4UvAAI</v>
      </c>
      <c r="D787" s="812"/>
      <c r="E787" s="812">
        <f t="shared" ca="1" si="123"/>
        <v>6</v>
      </c>
      <c r="F787" s="831">
        <f ca="1">IF(COUNTA(D$510:D787)=1,"",OFFSET(F785,-COUNTA(D$510:D787)+3,0))</f>
        <v>16</v>
      </c>
      <c r="G787" s="818" t="str">
        <f t="shared" ca="1" si="117"/>
        <v/>
      </c>
      <c r="H787" s="812">
        <f t="shared" ca="1" si="124"/>
        <v>39</v>
      </c>
      <c r="I787" s="815" t="str">
        <f t="shared" ca="1" si="118"/>
        <v/>
      </c>
      <c r="J787" s="827" t="str">
        <f t="shared" ca="1" si="119"/>
        <v/>
      </c>
      <c r="K787" s="827" t="str">
        <f t="shared" ca="1" si="120"/>
        <v/>
      </c>
      <c r="L787" s="818" t="str">
        <f t="shared" ca="1" si="121"/>
        <v/>
      </c>
      <c r="M787" s="830" t="str">
        <f ca="1">IFERROR(IF(COUNTIF($B$509:$B786,"&lt;0")&lt;&gt;1,OFFSET($C785,-COUNTIF($B$509:$B786,"&lt;0")+3,0),""),"")</f>
        <v>a173p000006n4UvAAI</v>
      </c>
      <c r="N787" s="830">
        <f ca="1">IFERROR(IF(COUNTA($D$509:D786)=1,0,OFFSET($F785,-COUNTA($D$509:D786)+3,0)),"")</f>
        <v>16</v>
      </c>
      <c r="O787" s="812"/>
      <c r="P787" s="812">
        <f t="shared" si="125"/>
        <v>0</v>
      </c>
      <c r="Q787" s="812"/>
      <c r="R787" s="812"/>
      <c r="S787" s="812"/>
      <c r="T787" s="818"/>
    </row>
    <row r="788" spans="1:20" x14ac:dyDescent="0.35">
      <c r="A788" s="812" t="b">
        <f t="shared" ca="1" si="115"/>
        <v>0</v>
      </c>
      <c r="B788" s="812">
        <f t="shared" si="122"/>
        <v>97</v>
      </c>
      <c r="C788" s="834" t="str">
        <f t="shared" ca="1" si="116"/>
        <v>a173p000006n4SWAAY</v>
      </c>
      <c r="D788" s="812"/>
      <c r="E788" s="812">
        <f t="shared" ca="1" si="123"/>
        <v>1</v>
      </c>
      <c r="F788" s="831">
        <f ca="1">IF(COUNTA(D$510:D788)=1,"",OFFSET(F786,-COUNTA(D$510:D788)+3,0))</f>
        <v>17</v>
      </c>
      <c r="G788" s="818" t="str">
        <f t="shared" ca="1" si="117"/>
        <v/>
      </c>
      <c r="H788" s="812">
        <f t="shared" ca="1" si="124"/>
        <v>41</v>
      </c>
      <c r="I788" s="815" t="str">
        <f t="shared" ca="1" si="118"/>
        <v/>
      </c>
      <c r="J788" s="827" t="str">
        <f t="shared" ca="1" si="119"/>
        <v/>
      </c>
      <c r="K788" s="827" t="str">
        <f t="shared" ca="1" si="120"/>
        <v/>
      </c>
      <c r="L788" s="818" t="str">
        <f t="shared" ca="1" si="121"/>
        <v/>
      </c>
      <c r="M788" s="830" t="str">
        <f ca="1">IFERROR(IF(COUNTIF($B$509:$B787,"&lt;0")&lt;&gt;1,OFFSET($C786,-COUNTIF($B$509:$B787,"&lt;0")+3,0),""),"")</f>
        <v>a173p000006n4SWAAY</v>
      </c>
      <c r="N788" s="830">
        <f ca="1">IFERROR(IF(COUNTA($D$509:D787)=1,0,OFFSET($F786,-COUNTA($D$509:D787)+3,0)),"")</f>
        <v>17</v>
      </c>
      <c r="O788" s="812"/>
      <c r="P788" s="812">
        <f t="shared" si="125"/>
        <v>0</v>
      </c>
      <c r="Q788" s="812"/>
      <c r="R788" s="812"/>
      <c r="S788" s="812"/>
      <c r="T788" s="818"/>
    </row>
    <row r="789" spans="1:20" x14ac:dyDescent="0.35">
      <c r="A789" s="812" t="b">
        <f t="shared" ca="1" si="115"/>
        <v>0</v>
      </c>
      <c r="B789" s="812">
        <f t="shared" si="122"/>
        <v>98</v>
      </c>
      <c r="C789" s="834" t="str">
        <f t="shared" ca="1" si="116"/>
        <v>a173p000006n4T0AAI</v>
      </c>
      <c r="D789" s="812"/>
      <c r="E789" s="812">
        <f t="shared" ca="1" si="123"/>
        <v>2</v>
      </c>
      <c r="F789" s="831">
        <f ca="1">IF(COUNTA(D$510:D789)=1,"",OFFSET(F787,-COUNTA(D$510:D789)+3,0))</f>
        <v>17</v>
      </c>
      <c r="G789" s="818" t="str">
        <f t="shared" ca="1" si="117"/>
        <v/>
      </c>
      <c r="H789" s="812">
        <f t="shared" ca="1" si="124"/>
        <v>41</v>
      </c>
      <c r="I789" s="815" t="str">
        <f t="shared" ca="1" si="118"/>
        <v/>
      </c>
      <c r="J789" s="827" t="str">
        <f t="shared" ca="1" si="119"/>
        <v/>
      </c>
      <c r="K789" s="827" t="str">
        <f t="shared" ca="1" si="120"/>
        <v/>
      </c>
      <c r="L789" s="818" t="str">
        <f t="shared" ca="1" si="121"/>
        <v/>
      </c>
      <c r="M789" s="830" t="str">
        <f ca="1">IFERROR(IF(COUNTIF($B$509:$B788,"&lt;0")&lt;&gt;1,OFFSET($C787,-COUNTIF($B$509:$B788,"&lt;0")+3,0),""),"")</f>
        <v>a173p000006n4T0AAI</v>
      </c>
      <c r="N789" s="830">
        <f ca="1">IFERROR(IF(COUNTA($D$509:D788)=1,0,OFFSET($F787,-COUNTA($D$509:D788)+3,0)),"")</f>
        <v>17</v>
      </c>
      <c r="O789" s="812"/>
      <c r="P789" s="812">
        <f t="shared" si="125"/>
        <v>0</v>
      </c>
      <c r="Q789" s="812"/>
      <c r="R789" s="812"/>
      <c r="S789" s="812"/>
      <c r="T789" s="818"/>
    </row>
    <row r="790" spans="1:20" x14ac:dyDescent="0.35">
      <c r="A790" s="812" t="b">
        <f t="shared" ca="1" si="115"/>
        <v>0</v>
      </c>
      <c r="B790" s="812">
        <f t="shared" si="122"/>
        <v>99</v>
      </c>
      <c r="C790" s="834" t="str">
        <f t="shared" ca="1" si="116"/>
        <v>a173p000006n4TUAAY</v>
      </c>
      <c r="D790" s="812"/>
      <c r="E790" s="812">
        <f t="shared" ca="1" si="123"/>
        <v>3</v>
      </c>
      <c r="F790" s="831">
        <f ca="1">IF(COUNTA(D$510:D790)=1,"",OFFSET(F788,-COUNTA(D$510:D790)+3,0))</f>
        <v>17</v>
      </c>
      <c r="G790" s="818" t="str">
        <f t="shared" ca="1" si="117"/>
        <v/>
      </c>
      <c r="H790" s="812">
        <f t="shared" ca="1" si="124"/>
        <v>41</v>
      </c>
      <c r="I790" s="815" t="str">
        <f t="shared" ca="1" si="118"/>
        <v/>
      </c>
      <c r="J790" s="827" t="str">
        <f t="shared" ca="1" si="119"/>
        <v/>
      </c>
      <c r="K790" s="827" t="str">
        <f t="shared" ca="1" si="120"/>
        <v/>
      </c>
      <c r="L790" s="818" t="str">
        <f t="shared" ca="1" si="121"/>
        <v/>
      </c>
      <c r="M790" s="830" t="str">
        <f ca="1">IFERROR(IF(COUNTIF($B$509:$B789,"&lt;0")&lt;&gt;1,OFFSET($C788,-COUNTIF($B$509:$B789,"&lt;0")+3,0),""),"")</f>
        <v>a173p000006n4TUAAY</v>
      </c>
      <c r="N790" s="830">
        <f ca="1">IFERROR(IF(COUNTA($D$509:D789)=1,0,OFFSET($F788,-COUNTA($D$509:D789)+3,0)),"")</f>
        <v>17</v>
      </c>
      <c r="O790" s="812"/>
      <c r="P790" s="812">
        <f t="shared" si="125"/>
        <v>0</v>
      </c>
      <c r="Q790" s="812"/>
      <c r="R790" s="812"/>
      <c r="S790" s="812"/>
      <c r="T790" s="818"/>
    </row>
    <row r="791" spans="1:20" x14ac:dyDescent="0.35">
      <c r="A791" s="812" t="b">
        <f t="shared" ca="1" si="115"/>
        <v>0</v>
      </c>
      <c r="B791" s="812">
        <f t="shared" si="122"/>
        <v>100</v>
      </c>
      <c r="C791" s="834" t="str">
        <f t="shared" ca="1" si="116"/>
        <v>a173p000006n4TyAAI</v>
      </c>
      <c r="D791" s="812"/>
      <c r="E791" s="812">
        <f t="shared" ca="1" si="123"/>
        <v>4</v>
      </c>
      <c r="F791" s="831">
        <f ca="1">IF(COUNTA(D$510:D791)=1,"",OFFSET(F789,-COUNTA(D$510:D791)+3,0))</f>
        <v>17</v>
      </c>
      <c r="G791" s="818" t="str">
        <f t="shared" ca="1" si="117"/>
        <v/>
      </c>
      <c r="H791" s="812">
        <f t="shared" ca="1" si="124"/>
        <v>41</v>
      </c>
      <c r="I791" s="815" t="str">
        <f t="shared" ca="1" si="118"/>
        <v/>
      </c>
      <c r="J791" s="827" t="str">
        <f t="shared" ca="1" si="119"/>
        <v/>
      </c>
      <c r="K791" s="827" t="str">
        <f t="shared" ca="1" si="120"/>
        <v/>
      </c>
      <c r="L791" s="818" t="str">
        <f t="shared" ca="1" si="121"/>
        <v/>
      </c>
      <c r="M791" s="830" t="str">
        <f ca="1">IFERROR(IF(COUNTIF($B$509:$B790,"&lt;0")&lt;&gt;1,OFFSET($C789,-COUNTIF($B$509:$B790,"&lt;0")+3,0),""),"")</f>
        <v>a173p000006n4TyAAI</v>
      </c>
      <c r="N791" s="830">
        <f ca="1">IFERROR(IF(COUNTA($D$509:D790)=1,0,OFFSET($F789,-COUNTA($D$509:D790)+3,0)),"")</f>
        <v>17</v>
      </c>
      <c r="O791" s="812"/>
      <c r="P791" s="812">
        <f t="shared" si="125"/>
        <v>0</v>
      </c>
      <c r="Q791" s="812"/>
      <c r="R791" s="812"/>
      <c r="S791" s="812"/>
      <c r="T791" s="818"/>
    </row>
    <row r="792" spans="1:20" x14ac:dyDescent="0.35">
      <c r="A792" s="812" t="b">
        <f t="shared" ca="1" si="115"/>
        <v>0</v>
      </c>
      <c r="B792" s="812">
        <f t="shared" si="122"/>
        <v>101</v>
      </c>
      <c r="C792" s="834" t="str">
        <f t="shared" ca="1" si="116"/>
        <v>a173p000006n4USAAY</v>
      </c>
      <c r="D792" s="812"/>
      <c r="E792" s="812">
        <f t="shared" ca="1" si="123"/>
        <v>5</v>
      </c>
      <c r="F792" s="831">
        <f ca="1">IF(COUNTA(D$510:D792)=1,"",OFFSET(F790,-COUNTA(D$510:D792)+3,0))</f>
        <v>17</v>
      </c>
      <c r="G792" s="818" t="str">
        <f t="shared" ca="1" si="117"/>
        <v/>
      </c>
      <c r="H792" s="812">
        <f t="shared" ca="1" si="124"/>
        <v>41</v>
      </c>
      <c r="I792" s="815" t="str">
        <f t="shared" ca="1" si="118"/>
        <v/>
      </c>
      <c r="J792" s="827" t="str">
        <f t="shared" ca="1" si="119"/>
        <v/>
      </c>
      <c r="K792" s="827" t="str">
        <f t="shared" ca="1" si="120"/>
        <v/>
      </c>
      <c r="L792" s="818" t="str">
        <f t="shared" ca="1" si="121"/>
        <v/>
      </c>
      <c r="M792" s="830" t="str">
        <f ca="1">IFERROR(IF(COUNTIF($B$509:$B791,"&lt;0")&lt;&gt;1,OFFSET($C790,-COUNTIF($B$509:$B791,"&lt;0")+3,0),""),"")</f>
        <v>a173p000006n4USAAY</v>
      </c>
      <c r="N792" s="830">
        <f ca="1">IFERROR(IF(COUNTA($D$509:D791)=1,0,OFFSET($F790,-COUNTA($D$509:D791)+3,0)),"")</f>
        <v>17</v>
      </c>
      <c r="O792" s="812"/>
      <c r="P792" s="812">
        <f t="shared" si="125"/>
        <v>0</v>
      </c>
      <c r="Q792" s="812"/>
      <c r="R792" s="812"/>
      <c r="S792" s="812"/>
      <c r="T792" s="818"/>
    </row>
    <row r="793" spans="1:20" x14ac:dyDescent="0.35">
      <c r="A793" s="812" t="b">
        <f t="shared" ca="1" si="115"/>
        <v>0</v>
      </c>
      <c r="B793" s="812">
        <f t="shared" si="122"/>
        <v>102</v>
      </c>
      <c r="C793" s="834" t="str">
        <f t="shared" ca="1" si="116"/>
        <v>a173p000006n4UwAAI</v>
      </c>
      <c r="D793" s="812"/>
      <c r="E793" s="812">
        <f t="shared" ca="1" si="123"/>
        <v>6</v>
      </c>
      <c r="F793" s="831">
        <f ca="1">IF(COUNTA(D$510:D793)=1,"",OFFSET(F791,-COUNTA(D$510:D793)+3,0))</f>
        <v>17</v>
      </c>
      <c r="G793" s="818" t="str">
        <f t="shared" ca="1" si="117"/>
        <v/>
      </c>
      <c r="H793" s="812">
        <f t="shared" ca="1" si="124"/>
        <v>41</v>
      </c>
      <c r="I793" s="815" t="str">
        <f t="shared" ca="1" si="118"/>
        <v/>
      </c>
      <c r="J793" s="827" t="str">
        <f t="shared" ca="1" si="119"/>
        <v/>
      </c>
      <c r="K793" s="827" t="str">
        <f t="shared" ca="1" si="120"/>
        <v/>
      </c>
      <c r="L793" s="818" t="str">
        <f t="shared" ca="1" si="121"/>
        <v/>
      </c>
      <c r="M793" s="830" t="str">
        <f ca="1">IFERROR(IF(COUNTIF($B$509:$B792,"&lt;0")&lt;&gt;1,OFFSET($C791,-COUNTIF($B$509:$B792,"&lt;0")+3,0),""),"")</f>
        <v>a173p000006n4UwAAI</v>
      </c>
      <c r="N793" s="830">
        <f ca="1">IFERROR(IF(COUNTA($D$509:D792)=1,0,OFFSET($F791,-COUNTA($D$509:D792)+3,0)),"")</f>
        <v>17</v>
      </c>
      <c r="O793" s="812"/>
      <c r="P793" s="812">
        <f t="shared" si="125"/>
        <v>0</v>
      </c>
      <c r="Q793" s="812"/>
      <c r="R793" s="812"/>
      <c r="S793" s="812"/>
      <c r="T793" s="818"/>
    </row>
    <row r="794" spans="1:20" x14ac:dyDescent="0.35">
      <c r="A794" s="812" t="b">
        <f t="shared" ca="1" si="115"/>
        <v>0</v>
      </c>
      <c r="B794" s="812">
        <f t="shared" si="122"/>
        <v>103</v>
      </c>
      <c r="C794" s="834" t="str">
        <f t="shared" ca="1" si="116"/>
        <v>a173p000006n4SXAAY</v>
      </c>
      <c r="D794" s="812"/>
      <c r="E794" s="812">
        <f t="shared" ca="1" si="123"/>
        <v>1</v>
      </c>
      <c r="F794" s="831">
        <f ca="1">IF(COUNTA(D$510:D794)=1,"",OFFSET(F792,-COUNTA(D$510:D794)+3,0))</f>
        <v>18</v>
      </c>
      <c r="G794" s="818" t="str">
        <f t="shared" ca="1" si="117"/>
        <v/>
      </c>
      <c r="H794" s="812">
        <f t="shared" ca="1" si="124"/>
        <v>43</v>
      </c>
      <c r="I794" s="815" t="str">
        <f t="shared" ca="1" si="118"/>
        <v/>
      </c>
      <c r="J794" s="827" t="str">
        <f t="shared" ca="1" si="119"/>
        <v/>
      </c>
      <c r="K794" s="827" t="str">
        <f t="shared" ca="1" si="120"/>
        <v/>
      </c>
      <c r="L794" s="818" t="str">
        <f t="shared" ca="1" si="121"/>
        <v/>
      </c>
      <c r="M794" s="830" t="str">
        <f ca="1">IFERROR(IF(COUNTIF($B$509:$B793,"&lt;0")&lt;&gt;1,OFFSET($C792,-COUNTIF($B$509:$B793,"&lt;0")+3,0),""),"")</f>
        <v>a173p000006n4SXAAY</v>
      </c>
      <c r="N794" s="830">
        <f ca="1">IFERROR(IF(COUNTA($D$509:D793)=1,0,OFFSET($F792,-COUNTA($D$509:D793)+3,0)),"")</f>
        <v>18</v>
      </c>
      <c r="O794" s="812"/>
      <c r="P794" s="812">
        <f t="shared" si="125"/>
        <v>0</v>
      </c>
      <c r="Q794" s="812"/>
      <c r="R794" s="812"/>
      <c r="S794" s="812"/>
      <c r="T794" s="818"/>
    </row>
    <row r="795" spans="1:20" x14ac:dyDescent="0.35">
      <c r="A795" s="812" t="b">
        <f t="shared" ca="1" si="115"/>
        <v>0</v>
      </c>
      <c r="B795" s="812">
        <f t="shared" si="122"/>
        <v>104</v>
      </c>
      <c r="C795" s="834" t="str">
        <f t="shared" ca="1" si="116"/>
        <v>a173p000006n4T1AAI</v>
      </c>
      <c r="D795" s="812"/>
      <c r="E795" s="812">
        <f t="shared" ca="1" si="123"/>
        <v>2</v>
      </c>
      <c r="F795" s="831">
        <f ca="1">IF(COUNTA(D$510:D795)=1,"",OFFSET(F793,-COUNTA(D$510:D795)+3,0))</f>
        <v>18</v>
      </c>
      <c r="G795" s="818" t="str">
        <f t="shared" ca="1" si="117"/>
        <v/>
      </c>
      <c r="H795" s="812">
        <f t="shared" ca="1" si="124"/>
        <v>43</v>
      </c>
      <c r="I795" s="815" t="str">
        <f t="shared" ca="1" si="118"/>
        <v/>
      </c>
      <c r="J795" s="827" t="str">
        <f t="shared" ca="1" si="119"/>
        <v/>
      </c>
      <c r="K795" s="827" t="str">
        <f t="shared" ca="1" si="120"/>
        <v/>
      </c>
      <c r="L795" s="818" t="str">
        <f t="shared" ca="1" si="121"/>
        <v/>
      </c>
      <c r="M795" s="830" t="str">
        <f ca="1">IFERROR(IF(COUNTIF($B$509:$B794,"&lt;0")&lt;&gt;1,OFFSET($C793,-COUNTIF($B$509:$B794,"&lt;0")+3,0),""),"")</f>
        <v>a173p000006n4T1AAI</v>
      </c>
      <c r="N795" s="830">
        <f ca="1">IFERROR(IF(COUNTA($D$509:D794)=1,0,OFFSET($F793,-COUNTA($D$509:D794)+3,0)),"")</f>
        <v>18</v>
      </c>
      <c r="O795" s="812"/>
      <c r="P795" s="812">
        <f t="shared" si="125"/>
        <v>0</v>
      </c>
      <c r="Q795" s="812"/>
      <c r="R795" s="812"/>
      <c r="S795" s="812"/>
      <c r="T795" s="818"/>
    </row>
    <row r="796" spans="1:20" x14ac:dyDescent="0.35">
      <c r="A796" s="812" t="b">
        <f t="shared" ca="1" si="115"/>
        <v>0</v>
      </c>
      <c r="B796" s="812">
        <f t="shared" si="122"/>
        <v>105</v>
      </c>
      <c r="C796" s="834" t="str">
        <f t="shared" ca="1" si="116"/>
        <v>a173p000006n4TVAAY</v>
      </c>
      <c r="D796" s="812"/>
      <c r="E796" s="812">
        <f t="shared" ca="1" si="123"/>
        <v>3</v>
      </c>
      <c r="F796" s="831">
        <f ca="1">IF(COUNTA(D$510:D796)=1,"",OFFSET(F794,-COUNTA(D$510:D796)+3,0))</f>
        <v>18</v>
      </c>
      <c r="G796" s="818" t="str">
        <f t="shared" ca="1" si="117"/>
        <v/>
      </c>
      <c r="H796" s="812">
        <f t="shared" ca="1" si="124"/>
        <v>43</v>
      </c>
      <c r="I796" s="815" t="str">
        <f t="shared" ca="1" si="118"/>
        <v/>
      </c>
      <c r="J796" s="827" t="str">
        <f t="shared" ca="1" si="119"/>
        <v/>
      </c>
      <c r="K796" s="827" t="str">
        <f t="shared" ca="1" si="120"/>
        <v/>
      </c>
      <c r="L796" s="818" t="str">
        <f t="shared" ca="1" si="121"/>
        <v/>
      </c>
      <c r="M796" s="830" t="str">
        <f ca="1">IFERROR(IF(COUNTIF($B$509:$B795,"&lt;0")&lt;&gt;1,OFFSET($C794,-COUNTIF($B$509:$B795,"&lt;0")+3,0),""),"")</f>
        <v>a173p000006n4TVAAY</v>
      </c>
      <c r="N796" s="830">
        <f ca="1">IFERROR(IF(COUNTA($D$509:D795)=1,0,OFFSET($F794,-COUNTA($D$509:D795)+3,0)),"")</f>
        <v>18</v>
      </c>
      <c r="O796" s="812"/>
      <c r="P796" s="812">
        <f t="shared" si="125"/>
        <v>0</v>
      </c>
      <c r="Q796" s="812"/>
      <c r="R796" s="812"/>
      <c r="S796" s="812"/>
      <c r="T796" s="818"/>
    </row>
    <row r="797" spans="1:20" x14ac:dyDescent="0.35">
      <c r="A797" s="812" t="b">
        <f t="shared" ca="1" si="115"/>
        <v>0</v>
      </c>
      <c r="B797" s="812">
        <f t="shared" si="122"/>
        <v>106</v>
      </c>
      <c r="C797" s="834" t="str">
        <f t="shared" ca="1" si="116"/>
        <v>a173p000006n4TzAAI</v>
      </c>
      <c r="D797" s="812"/>
      <c r="E797" s="812">
        <f t="shared" ca="1" si="123"/>
        <v>4</v>
      </c>
      <c r="F797" s="831">
        <f ca="1">IF(COUNTA(D$510:D797)=1,"",OFFSET(F795,-COUNTA(D$510:D797)+3,0))</f>
        <v>18</v>
      </c>
      <c r="G797" s="818" t="str">
        <f t="shared" ca="1" si="117"/>
        <v/>
      </c>
      <c r="H797" s="812">
        <f t="shared" ca="1" si="124"/>
        <v>43</v>
      </c>
      <c r="I797" s="815" t="str">
        <f t="shared" ca="1" si="118"/>
        <v/>
      </c>
      <c r="J797" s="827" t="str">
        <f t="shared" ca="1" si="119"/>
        <v/>
      </c>
      <c r="K797" s="827" t="str">
        <f t="shared" ca="1" si="120"/>
        <v/>
      </c>
      <c r="L797" s="818" t="str">
        <f t="shared" ca="1" si="121"/>
        <v/>
      </c>
      <c r="M797" s="830" t="str">
        <f ca="1">IFERROR(IF(COUNTIF($B$509:$B796,"&lt;0")&lt;&gt;1,OFFSET($C795,-COUNTIF($B$509:$B796,"&lt;0")+3,0),""),"")</f>
        <v>a173p000006n4TzAAI</v>
      </c>
      <c r="N797" s="830">
        <f ca="1">IFERROR(IF(COUNTA($D$509:D796)=1,0,OFFSET($F795,-COUNTA($D$509:D796)+3,0)),"")</f>
        <v>18</v>
      </c>
      <c r="O797" s="812"/>
      <c r="P797" s="812">
        <f t="shared" si="125"/>
        <v>0</v>
      </c>
      <c r="Q797" s="812"/>
      <c r="R797" s="812"/>
      <c r="S797" s="812"/>
      <c r="T797" s="818"/>
    </row>
    <row r="798" spans="1:20" x14ac:dyDescent="0.35">
      <c r="A798" s="812" t="b">
        <f t="shared" ca="1" si="115"/>
        <v>0</v>
      </c>
      <c r="B798" s="812">
        <f t="shared" si="122"/>
        <v>107</v>
      </c>
      <c r="C798" s="834" t="str">
        <f t="shared" ca="1" si="116"/>
        <v>a173p000006n4UTAAY</v>
      </c>
      <c r="D798" s="812"/>
      <c r="E798" s="812">
        <f t="shared" ca="1" si="123"/>
        <v>5</v>
      </c>
      <c r="F798" s="831">
        <f ca="1">IF(COUNTA(D$510:D798)=1,"",OFFSET(F796,-COUNTA(D$510:D798)+3,0))</f>
        <v>18</v>
      </c>
      <c r="G798" s="818" t="str">
        <f t="shared" ca="1" si="117"/>
        <v/>
      </c>
      <c r="H798" s="812">
        <f t="shared" ca="1" si="124"/>
        <v>43</v>
      </c>
      <c r="I798" s="815" t="str">
        <f t="shared" ca="1" si="118"/>
        <v/>
      </c>
      <c r="J798" s="827" t="str">
        <f t="shared" ca="1" si="119"/>
        <v/>
      </c>
      <c r="K798" s="827" t="str">
        <f t="shared" ca="1" si="120"/>
        <v/>
      </c>
      <c r="L798" s="818" t="str">
        <f t="shared" ca="1" si="121"/>
        <v/>
      </c>
      <c r="M798" s="830" t="str">
        <f ca="1">IFERROR(IF(COUNTIF($B$509:$B797,"&lt;0")&lt;&gt;1,OFFSET($C796,-COUNTIF($B$509:$B797,"&lt;0")+3,0),""),"")</f>
        <v>a173p000006n4UTAAY</v>
      </c>
      <c r="N798" s="830">
        <f ca="1">IFERROR(IF(COUNTA($D$509:D797)=1,0,OFFSET($F796,-COUNTA($D$509:D797)+3,0)),"")</f>
        <v>18</v>
      </c>
      <c r="O798" s="812"/>
      <c r="P798" s="812">
        <f t="shared" si="125"/>
        <v>0</v>
      </c>
      <c r="Q798" s="812"/>
      <c r="R798" s="812"/>
      <c r="S798" s="812"/>
      <c r="T798" s="818"/>
    </row>
    <row r="799" spans="1:20" x14ac:dyDescent="0.35">
      <c r="A799" s="812" t="b">
        <f t="shared" ca="1" si="115"/>
        <v>0</v>
      </c>
      <c r="B799" s="812">
        <f t="shared" si="122"/>
        <v>108</v>
      </c>
      <c r="C799" s="834" t="str">
        <f t="shared" ca="1" si="116"/>
        <v>a173p000006n4UxAAI</v>
      </c>
      <c r="D799" s="812"/>
      <c r="E799" s="812">
        <f t="shared" ca="1" si="123"/>
        <v>6</v>
      </c>
      <c r="F799" s="831">
        <f ca="1">IF(COUNTA(D$510:D799)=1,"",OFFSET(F797,-COUNTA(D$510:D799)+3,0))</f>
        <v>18</v>
      </c>
      <c r="G799" s="818" t="str">
        <f t="shared" ca="1" si="117"/>
        <v/>
      </c>
      <c r="H799" s="812">
        <f t="shared" ca="1" si="124"/>
        <v>43</v>
      </c>
      <c r="I799" s="815" t="str">
        <f t="shared" ca="1" si="118"/>
        <v/>
      </c>
      <c r="J799" s="827" t="str">
        <f t="shared" ca="1" si="119"/>
        <v/>
      </c>
      <c r="K799" s="827" t="str">
        <f t="shared" ca="1" si="120"/>
        <v/>
      </c>
      <c r="L799" s="818" t="str">
        <f t="shared" ca="1" si="121"/>
        <v/>
      </c>
      <c r="M799" s="830" t="str">
        <f ca="1">IFERROR(IF(COUNTIF($B$509:$B798,"&lt;0")&lt;&gt;1,OFFSET($C797,-COUNTIF($B$509:$B798,"&lt;0")+3,0),""),"")</f>
        <v>a173p000006n4UxAAI</v>
      </c>
      <c r="N799" s="830">
        <f ca="1">IFERROR(IF(COUNTA($D$509:D798)=1,0,OFFSET($F797,-COUNTA($D$509:D798)+3,0)),"")</f>
        <v>18</v>
      </c>
      <c r="O799" s="812"/>
      <c r="P799" s="812">
        <f t="shared" si="125"/>
        <v>0</v>
      </c>
      <c r="Q799" s="812"/>
      <c r="R799" s="812"/>
      <c r="S799" s="812"/>
      <c r="T799" s="818"/>
    </row>
    <row r="800" spans="1:20" x14ac:dyDescent="0.35">
      <c r="A800" s="812" t="b">
        <f t="shared" ca="1" si="115"/>
        <v>0</v>
      </c>
      <c r="B800" s="812">
        <f t="shared" si="122"/>
        <v>109</v>
      </c>
      <c r="C800" s="834" t="str">
        <f t="shared" ca="1" si="116"/>
        <v>a173p000006n4SYAAY</v>
      </c>
      <c r="D800" s="812"/>
      <c r="E800" s="812">
        <f t="shared" ca="1" si="123"/>
        <v>1</v>
      </c>
      <c r="F800" s="831">
        <f ca="1">IF(COUNTA(D$510:D800)=1,"",OFFSET(F798,-COUNTA(D$510:D800)+3,0))</f>
        <v>19</v>
      </c>
      <c r="G800" s="818" t="str">
        <f t="shared" ca="1" si="117"/>
        <v/>
      </c>
      <c r="H800" s="812">
        <f t="shared" ca="1" si="124"/>
        <v>45</v>
      </c>
      <c r="I800" s="815" t="str">
        <f t="shared" ca="1" si="118"/>
        <v/>
      </c>
      <c r="J800" s="827" t="str">
        <f t="shared" ca="1" si="119"/>
        <v/>
      </c>
      <c r="K800" s="827" t="str">
        <f t="shared" ca="1" si="120"/>
        <v/>
      </c>
      <c r="L800" s="818" t="str">
        <f t="shared" ca="1" si="121"/>
        <v/>
      </c>
      <c r="M800" s="830" t="str">
        <f ca="1">IFERROR(IF(COUNTIF($B$509:$B799,"&lt;0")&lt;&gt;1,OFFSET($C798,-COUNTIF($B$509:$B799,"&lt;0")+3,0),""),"")</f>
        <v>a173p000006n4SYAAY</v>
      </c>
      <c r="N800" s="830">
        <f ca="1">IFERROR(IF(COUNTA($D$509:D799)=1,0,OFFSET($F798,-COUNTA($D$509:D799)+3,0)),"")</f>
        <v>19</v>
      </c>
      <c r="O800" s="812"/>
      <c r="P800" s="812">
        <f t="shared" si="125"/>
        <v>0</v>
      </c>
      <c r="Q800" s="812"/>
      <c r="R800" s="812"/>
      <c r="S800" s="812"/>
      <c r="T800" s="818"/>
    </row>
    <row r="801" spans="1:20" x14ac:dyDescent="0.35">
      <c r="A801" s="812" t="b">
        <f t="shared" ca="1" si="115"/>
        <v>0</v>
      </c>
      <c r="B801" s="812">
        <f t="shared" si="122"/>
        <v>110</v>
      </c>
      <c r="C801" s="834" t="str">
        <f t="shared" ca="1" si="116"/>
        <v>a173p000006n4T2AAI</v>
      </c>
      <c r="D801" s="812"/>
      <c r="E801" s="812">
        <f t="shared" ca="1" si="123"/>
        <v>2</v>
      </c>
      <c r="F801" s="831">
        <f ca="1">IF(COUNTA(D$510:D801)=1,"",OFFSET(F799,-COUNTA(D$510:D801)+3,0))</f>
        <v>19</v>
      </c>
      <c r="G801" s="818" t="str">
        <f t="shared" ca="1" si="117"/>
        <v/>
      </c>
      <c r="H801" s="812">
        <f t="shared" ca="1" si="124"/>
        <v>45</v>
      </c>
      <c r="I801" s="815" t="str">
        <f t="shared" ca="1" si="118"/>
        <v/>
      </c>
      <c r="J801" s="827" t="str">
        <f t="shared" ca="1" si="119"/>
        <v/>
      </c>
      <c r="K801" s="827" t="str">
        <f t="shared" ca="1" si="120"/>
        <v/>
      </c>
      <c r="L801" s="818" t="str">
        <f t="shared" ca="1" si="121"/>
        <v/>
      </c>
      <c r="M801" s="830" t="str">
        <f ca="1">IFERROR(IF(COUNTIF($B$509:$B800,"&lt;0")&lt;&gt;1,OFFSET($C799,-COUNTIF($B$509:$B800,"&lt;0")+3,0),""),"")</f>
        <v>a173p000006n4T2AAI</v>
      </c>
      <c r="N801" s="830">
        <f ca="1">IFERROR(IF(COUNTA($D$509:D800)=1,0,OFFSET($F799,-COUNTA($D$509:D800)+3,0)),"")</f>
        <v>19</v>
      </c>
      <c r="O801" s="812"/>
      <c r="P801" s="812">
        <f t="shared" si="125"/>
        <v>0</v>
      </c>
      <c r="Q801" s="812"/>
      <c r="R801" s="812"/>
      <c r="S801" s="812"/>
      <c r="T801" s="818"/>
    </row>
    <row r="802" spans="1:20" x14ac:dyDescent="0.35">
      <c r="A802" s="812" t="b">
        <f t="shared" ca="1" si="115"/>
        <v>0</v>
      </c>
      <c r="B802" s="812">
        <f t="shared" si="122"/>
        <v>111</v>
      </c>
      <c r="C802" s="834" t="str">
        <f t="shared" ca="1" si="116"/>
        <v>a173p000006n4TWAAY</v>
      </c>
      <c r="D802" s="812"/>
      <c r="E802" s="812">
        <f t="shared" ca="1" si="123"/>
        <v>3</v>
      </c>
      <c r="F802" s="831">
        <f ca="1">IF(COUNTA(D$510:D802)=1,"",OFFSET(F800,-COUNTA(D$510:D802)+3,0))</f>
        <v>19</v>
      </c>
      <c r="G802" s="818" t="str">
        <f t="shared" ca="1" si="117"/>
        <v/>
      </c>
      <c r="H802" s="812">
        <f t="shared" ca="1" si="124"/>
        <v>45</v>
      </c>
      <c r="I802" s="815" t="str">
        <f t="shared" ca="1" si="118"/>
        <v/>
      </c>
      <c r="J802" s="827" t="str">
        <f t="shared" ca="1" si="119"/>
        <v/>
      </c>
      <c r="K802" s="827" t="str">
        <f t="shared" ca="1" si="120"/>
        <v/>
      </c>
      <c r="L802" s="818" t="str">
        <f t="shared" ca="1" si="121"/>
        <v/>
      </c>
      <c r="M802" s="830" t="str">
        <f ca="1">IFERROR(IF(COUNTIF($B$509:$B801,"&lt;0")&lt;&gt;1,OFFSET($C800,-COUNTIF($B$509:$B801,"&lt;0")+3,0),""),"")</f>
        <v>a173p000006n4TWAAY</v>
      </c>
      <c r="N802" s="830">
        <f ca="1">IFERROR(IF(COUNTA($D$509:D801)=1,0,OFFSET($F800,-COUNTA($D$509:D801)+3,0)),"")</f>
        <v>19</v>
      </c>
      <c r="O802" s="812"/>
      <c r="P802" s="812">
        <f t="shared" si="125"/>
        <v>0</v>
      </c>
      <c r="Q802" s="812"/>
      <c r="R802" s="812"/>
      <c r="S802" s="812"/>
      <c r="T802" s="818"/>
    </row>
    <row r="803" spans="1:20" x14ac:dyDescent="0.35">
      <c r="A803" s="812" t="b">
        <f t="shared" ca="1" si="115"/>
        <v>0</v>
      </c>
      <c r="B803" s="812">
        <f t="shared" si="122"/>
        <v>112</v>
      </c>
      <c r="C803" s="834" t="str">
        <f t="shared" ca="1" si="116"/>
        <v>a173p000006n4U0AAI</v>
      </c>
      <c r="D803" s="812"/>
      <c r="E803" s="812">
        <f t="shared" ca="1" si="123"/>
        <v>4</v>
      </c>
      <c r="F803" s="831">
        <f ca="1">IF(COUNTA(D$510:D803)=1,"",OFFSET(F801,-COUNTA(D$510:D803)+3,0))</f>
        <v>19</v>
      </c>
      <c r="G803" s="818" t="str">
        <f t="shared" ca="1" si="117"/>
        <v/>
      </c>
      <c r="H803" s="812">
        <f t="shared" ca="1" si="124"/>
        <v>45</v>
      </c>
      <c r="I803" s="815" t="str">
        <f t="shared" ca="1" si="118"/>
        <v/>
      </c>
      <c r="J803" s="827" t="str">
        <f t="shared" ca="1" si="119"/>
        <v/>
      </c>
      <c r="K803" s="827" t="str">
        <f t="shared" ca="1" si="120"/>
        <v/>
      </c>
      <c r="L803" s="818" t="str">
        <f t="shared" ca="1" si="121"/>
        <v/>
      </c>
      <c r="M803" s="830" t="str">
        <f ca="1">IFERROR(IF(COUNTIF($B$509:$B802,"&lt;0")&lt;&gt;1,OFFSET($C801,-COUNTIF($B$509:$B802,"&lt;0")+3,0),""),"")</f>
        <v>a173p000006n4U0AAI</v>
      </c>
      <c r="N803" s="830">
        <f ca="1">IFERROR(IF(COUNTA($D$509:D802)=1,0,OFFSET($F801,-COUNTA($D$509:D802)+3,0)),"")</f>
        <v>19</v>
      </c>
      <c r="O803" s="812"/>
      <c r="P803" s="812">
        <f t="shared" si="125"/>
        <v>0</v>
      </c>
      <c r="Q803" s="812"/>
      <c r="R803" s="812"/>
      <c r="S803" s="812"/>
      <c r="T803" s="818"/>
    </row>
    <row r="804" spans="1:20" x14ac:dyDescent="0.35">
      <c r="A804" s="812" t="b">
        <f t="shared" ca="1" si="115"/>
        <v>0</v>
      </c>
      <c r="B804" s="812">
        <f t="shared" si="122"/>
        <v>113</v>
      </c>
      <c r="C804" s="834" t="str">
        <f t="shared" ca="1" si="116"/>
        <v>a173p000006n4UUAAY</v>
      </c>
      <c r="D804" s="812"/>
      <c r="E804" s="812">
        <f t="shared" ca="1" si="123"/>
        <v>5</v>
      </c>
      <c r="F804" s="831">
        <f ca="1">IF(COUNTA(D$510:D804)=1,"",OFFSET(F802,-COUNTA(D$510:D804)+3,0))</f>
        <v>19</v>
      </c>
      <c r="G804" s="818" t="str">
        <f t="shared" ca="1" si="117"/>
        <v/>
      </c>
      <c r="H804" s="812">
        <f t="shared" ca="1" si="124"/>
        <v>45</v>
      </c>
      <c r="I804" s="815" t="str">
        <f t="shared" ca="1" si="118"/>
        <v/>
      </c>
      <c r="J804" s="827" t="str">
        <f t="shared" ca="1" si="119"/>
        <v/>
      </c>
      <c r="K804" s="827" t="str">
        <f t="shared" ca="1" si="120"/>
        <v/>
      </c>
      <c r="L804" s="818" t="str">
        <f t="shared" ca="1" si="121"/>
        <v/>
      </c>
      <c r="M804" s="830" t="str">
        <f ca="1">IFERROR(IF(COUNTIF($B$509:$B803,"&lt;0")&lt;&gt;1,OFFSET($C802,-COUNTIF($B$509:$B803,"&lt;0")+3,0),""),"")</f>
        <v>a173p000006n4UUAAY</v>
      </c>
      <c r="N804" s="830">
        <f ca="1">IFERROR(IF(COUNTA($D$509:D803)=1,0,OFFSET($F802,-COUNTA($D$509:D803)+3,0)),"")</f>
        <v>19</v>
      </c>
      <c r="O804" s="812"/>
      <c r="P804" s="812">
        <f t="shared" si="125"/>
        <v>0</v>
      </c>
      <c r="Q804" s="812"/>
      <c r="R804" s="812"/>
      <c r="S804" s="812"/>
      <c r="T804" s="818"/>
    </row>
    <row r="805" spans="1:20" x14ac:dyDescent="0.35">
      <c r="A805" s="812" t="b">
        <f t="shared" ca="1" si="115"/>
        <v>0</v>
      </c>
      <c r="B805" s="812">
        <f t="shared" si="122"/>
        <v>114</v>
      </c>
      <c r="C805" s="834" t="str">
        <f t="shared" ca="1" si="116"/>
        <v>a173p000006n4UyAAI</v>
      </c>
      <c r="D805" s="812"/>
      <c r="E805" s="812">
        <f t="shared" ca="1" si="123"/>
        <v>6</v>
      </c>
      <c r="F805" s="831">
        <f ca="1">IF(COUNTA(D$510:D805)=1,"",OFFSET(F803,-COUNTA(D$510:D805)+3,0))</f>
        <v>19</v>
      </c>
      <c r="G805" s="818" t="str">
        <f t="shared" ca="1" si="117"/>
        <v/>
      </c>
      <c r="H805" s="812">
        <f t="shared" ca="1" si="124"/>
        <v>45</v>
      </c>
      <c r="I805" s="815" t="str">
        <f t="shared" ca="1" si="118"/>
        <v/>
      </c>
      <c r="J805" s="827" t="str">
        <f t="shared" ca="1" si="119"/>
        <v/>
      </c>
      <c r="K805" s="827" t="str">
        <f t="shared" ca="1" si="120"/>
        <v/>
      </c>
      <c r="L805" s="818" t="str">
        <f t="shared" ca="1" si="121"/>
        <v/>
      </c>
      <c r="M805" s="830" t="str">
        <f ca="1">IFERROR(IF(COUNTIF($B$509:$B804,"&lt;0")&lt;&gt;1,OFFSET($C803,-COUNTIF($B$509:$B804,"&lt;0")+3,0),""),"")</f>
        <v>a173p000006n4UyAAI</v>
      </c>
      <c r="N805" s="830">
        <f ca="1">IFERROR(IF(COUNTA($D$509:D804)=1,0,OFFSET($F803,-COUNTA($D$509:D804)+3,0)),"")</f>
        <v>19</v>
      </c>
      <c r="O805" s="812"/>
      <c r="P805" s="812">
        <f t="shared" si="125"/>
        <v>0</v>
      </c>
      <c r="Q805" s="812"/>
      <c r="R805" s="812"/>
      <c r="S805" s="812"/>
      <c r="T805" s="818"/>
    </row>
    <row r="806" spans="1:20" x14ac:dyDescent="0.35">
      <c r="A806" s="812" t="b">
        <f t="shared" ca="1" si="115"/>
        <v>0</v>
      </c>
      <c r="B806" s="812">
        <f t="shared" si="122"/>
        <v>115</v>
      </c>
      <c r="C806" s="834" t="str">
        <f t="shared" ca="1" si="116"/>
        <v>a173p000006n4SZAAY</v>
      </c>
      <c r="D806" s="812"/>
      <c r="E806" s="812">
        <f t="shared" ca="1" si="123"/>
        <v>1</v>
      </c>
      <c r="F806" s="831">
        <f ca="1">IF(COUNTA(D$510:D806)=1,"",OFFSET(F804,-COUNTA(D$510:D806)+3,0))</f>
        <v>20</v>
      </c>
      <c r="G806" s="818" t="str">
        <f t="shared" ca="1" si="117"/>
        <v/>
      </c>
      <c r="H806" s="812">
        <f t="shared" ca="1" si="124"/>
        <v>47</v>
      </c>
      <c r="I806" s="815" t="str">
        <f t="shared" ca="1" si="118"/>
        <v/>
      </c>
      <c r="J806" s="827" t="str">
        <f t="shared" ca="1" si="119"/>
        <v/>
      </c>
      <c r="K806" s="827" t="str">
        <f t="shared" ca="1" si="120"/>
        <v/>
      </c>
      <c r="L806" s="818" t="str">
        <f t="shared" ca="1" si="121"/>
        <v/>
      </c>
      <c r="M806" s="830" t="str">
        <f ca="1">IFERROR(IF(COUNTIF($B$509:$B805,"&lt;0")&lt;&gt;1,OFFSET($C804,-COUNTIF($B$509:$B805,"&lt;0")+3,0),""),"")</f>
        <v>a173p000006n4SZAAY</v>
      </c>
      <c r="N806" s="830">
        <f ca="1">IFERROR(IF(COUNTA($D$509:D805)=1,0,OFFSET($F804,-COUNTA($D$509:D805)+3,0)),"")</f>
        <v>20</v>
      </c>
      <c r="O806" s="812"/>
      <c r="P806" s="812">
        <f t="shared" si="125"/>
        <v>0</v>
      </c>
      <c r="Q806" s="812"/>
      <c r="R806" s="812"/>
      <c r="S806" s="812"/>
      <c r="T806" s="818"/>
    </row>
    <row r="807" spans="1:20" x14ac:dyDescent="0.35">
      <c r="A807" s="812" t="b">
        <f t="shared" ca="1" si="115"/>
        <v>0</v>
      </c>
      <c r="B807" s="812">
        <f t="shared" si="122"/>
        <v>116</v>
      </c>
      <c r="C807" s="834" t="str">
        <f t="shared" ca="1" si="116"/>
        <v>a173p000006n4T3AAI</v>
      </c>
      <c r="D807" s="812"/>
      <c r="E807" s="812">
        <f t="shared" ca="1" si="123"/>
        <v>2</v>
      </c>
      <c r="F807" s="831">
        <f ca="1">IF(COUNTA(D$510:D807)=1,"",OFFSET(F805,-COUNTA(D$510:D807)+3,0))</f>
        <v>20</v>
      </c>
      <c r="G807" s="818" t="str">
        <f t="shared" ca="1" si="117"/>
        <v/>
      </c>
      <c r="H807" s="812">
        <f t="shared" ca="1" si="124"/>
        <v>47</v>
      </c>
      <c r="I807" s="815" t="str">
        <f t="shared" ca="1" si="118"/>
        <v/>
      </c>
      <c r="J807" s="827" t="str">
        <f t="shared" ca="1" si="119"/>
        <v/>
      </c>
      <c r="K807" s="827" t="str">
        <f t="shared" ca="1" si="120"/>
        <v/>
      </c>
      <c r="L807" s="818" t="str">
        <f t="shared" ca="1" si="121"/>
        <v/>
      </c>
      <c r="M807" s="830" t="str">
        <f ca="1">IFERROR(IF(COUNTIF($B$509:$B806,"&lt;0")&lt;&gt;1,OFFSET($C805,-COUNTIF($B$509:$B806,"&lt;0")+3,0),""),"")</f>
        <v>a173p000006n4T3AAI</v>
      </c>
      <c r="N807" s="830">
        <f ca="1">IFERROR(IF(COUNTA($D$509:D806)=1,0,OFFSET($F805,-COUNTA($D$509:D806)+3,0)),"")</f>
        <v>20</v>
      </c>
      <c r="O807" s="812"/>
      <c r="P807" s="812">
        <f t="shared" si="125"/>
        <v>0</v>
      </c>
      <c r="Q807" s="812"/>
      <c r="R807" s="812"/>
      <c r="S807" s="812"/>
      <c r="T807" s="818"/>
    </row>
    <row r="808" spans="1:20" x14ac:dyDescent="0.35">
      <c r="A808" s="812" t="b">
        <f t="shared" ca="1" si="115"/>
        <v>0</v>
      </c>
      <c r="B808" s="812">
        <f t="shared" si="122"/>
        <v>117</v>
      </c>
      <c r="C808" s="834" t="str">
        <f t="shared" ca="1" si="116"/>
        <v>a173p000006n4TXAAY</v>
      </c>
      <c r="D808" s="812"/>
      <c r="E808" s="812">
        <f t="shared" ca="1" si="123"/>
        <v>3</v>
      </c>
      <c r="F808" s="831">
        <f ca="1">IF(COUNTA(D$510:D808)=1,"",OFFSET(F806,-COUNTA(D$510:D808)+3,0))</f>
        <v>20</v>
      </c>
      <c r="G808" s="818" t="str">
        <f t="shared" ca="1" si="117"/>
        <v/>
      </c>
      <c r="H808" s="812">
        <f t="shared" ca="1" si="124"/>
        <v>47</v>
      </c>
      <c r="I808" s="815" t="str">
        <f t="shared" ca="1" si="118"/>
        <v/>
      </c>
      <c r="J808" s="827" t="str">
        <f t="shared" ca="1" si="119"/>
        <v/>
      </c>
      <c r="K808" s="827" t="str">
        <f t="shared" ca="1" si="120"/>
        <v/>
      </c>
      <c r="L808" s="818" t="str">
        <f t="shared" ca="1" si="121"/>
        <v/>
      </c>
      <c r="M808" s="830" t="str">
        <f ca="1">IFERROR(IF(COUNTIF($B$509:$B807,"&lt;0")&lt;&gt;1,OFFSET($C806,-COUNTIF($B$509:$B807,"&lt;0")+3,0),""),"")</f>
        <v>a173p000006n4TXAAY</v>
      </c>
      <c r="N808" s="830">
        <f ca="1">IFERROR(IF(COUNTA($D$509:D807)=1,0,OFFSET($F806,-COUNTA($D$509:D807)+3,0)),"")</f>
        <v>20</v>
      </c>
      <c r="O808" s="812"/>
      <c r="P808" s="812">
        <f t="shared" si="125"/>
        <v>0</v>
      </c>
      <c r="Q808" s="812"/>
      <c r="R808" s="812"/>
      <c r="S808" s="812"/>
      <c r="T808" s="818"/>
    </row>
    <row r="809" spans="1:20" x14ac:dyDescent="0.35">
      <c r="A809" s="812" t="b">
        <f t="shared" ca="1" si="115"/>
        <v>0</v>
      </c>
      <c r="B809" s="812">
        <f t="shared" si="122"/>
        <v>118</v>
      </c>
      <c r="C809" s="834" t="str">
        <f t="shared" ca="1" si="116"/>
        <v>a173p000006n4U1AAI</v>
      </c>
      <c r="D809" s="812"/>
      <c r="E809" s="812">
        <f t="shared" ca="1" si="123"/>
        <v>4</v>
      </c>
      <c r="F809" s="831">
        <f ca="1">IF(COUNTA(D$510:D809)=1,"",OFFSET(F807,-COUNTA(D$510:D809)+3,0))</f>
        <v>20</v>
      </c>
      <c r="G809" s="818" t="str">
        <f t="shared" ca="1" si="117"/>
        <v/>
      </c>
      <c r="H809" s="812">
        <f t="shared" ca="1" si="124"/>
        <v>47</v>
      </c>
      <c r="I809" s="815" t="str">
        <f t="shared" ca="1" si="118"/>
        <v/>
      </c>
      <c r="J809" s="827" t="str">
        <f t="shared" ca="1" si="119"/>
        <v/>
      </c>
      <c r="K809" s="827" t="str">
        <f t="shared" ca="1" si="120"/>
        <v/>
      </c>
      <c r="L809" s="818" t="str">
        <f t="shared" ca="1" si="121"/>
        <v/>
      </c>
      <c r="M809" s="830" t="str">
        <f ca="1">IFERROR(IF(COUNTIF($B$509:$B808,"&lt;0")&lt;&gt;1,OFFSET($C807,-COUNTIF($B$509:$B808,"&lt;0")+3,0),""),"")</f>
        <v>a173p000006n4U1AAI</v>
      </c>
      <c r="N809" s="830">
        <f ca="1">IFERROR(IF(COUNTA($D$509:D808)=1,0,OFFSET($F807,-COUNTA($D$509:D808)+3,0)),"")</f>
        <v>20</v>
      </c>
      <c r="O809" s="812"/>
      <c r="P809" s="812">
        <f t="shared" si="125"/>
        <v>0</v>
      </c>
      <c r="Q809" s="812"/>
      <c r="R809" s="812"/>
      <c r="S809" s="812"/>
      <c r="T809" s="818"/>
    </row>
    <row r="810" spans="1:20" x14ac:dyDescent="0.35">
      <c r="A810" s="812" t="b">
        <f t="shared" ca="1" si="115"/>
        <v>0</v>
      </c>
      <c r="B810" s="812">
        <f t="shared" si="122"/>
        <v>119</v>
      </c>
      <c r="C810" s="834" t="str">
        <f t="shared" ca="1" si="116"/>
        <v>a173p000006n4UVAAY</v>
      </c>
      <c r="D810" s="812"/>
      <c r="E810" s="812">
        <f t="shared" ca="1" si="123"/>
        <v>5</v>
      </c>
      <c r="F810" s="831">
        <f ca="1">IF(COUNTA(D$510:D810)=1,"",OFFSET(F808,-COUNTA(D$510:D810)+3,0))</f>
        <v>20</v>
      </c>
      <c r="G810" s="818" t="str">
        <f t="shared" ca="1" si="117"/>
        <v/>
      </c>
      <c r="H810" s="812">
        <f t="shared" ca="1" si="124"/>
        <v>47</v>
      </c>
      <c r="I810" s="815" t="str">
        <f t="shared" ca="1" si="118"/>
        <v/>
      </c>
      <c r="J810" s="827" t="str">
        <f t="shared" ca="1" si="119"/>
        <v/>
      </c>
      <c r="K810" s="827" t="str">
        <f t="shared" ca="1" si="120"/>
        <v/>
      </c>
      <c r="L810" s="818" t="str">
        <f t="shared" ca="1" si="121"/>
        <v/>
      </c>
      <c r="M810" s="830" t="str">
        <f ca="1">IFERROR(IF(COUNTIF($B$509:$B809,"&lt;0")&lt;&gt;1,OFFSET($C808,-COUNTIF($B$509:$B809,"&lt;0")+3,0),""),"")</f>
        <v>a173p000006n4UVAAY</v>
      </c>
      <c r="N810" s="830">
        <f ca="1">IFERROR(IF(COUNTA($D$509:D809)=1,0,OFFSET($F808,-COUNTA($D$509:D809)+3,0)),"")</f>
        <v>20</v>
      </c>
      <c r="O810" s="812"/>
      <c r="P810" s="812">
        <f t="shared" si="125"/>
        <v>0</v>
      </c>
      <c r="Q810" s="812"/>
      <c r="R810" s="812"/>
      <c r="S810" s="812"/>
      <c r="T810" s="818"/>
    </row>
    <row r="811" spans="1:20" x14ac:dyDescent="0.35">
      <c r="A811" s="812" t="b">
        <f t="shared" ca="1" si="115"/>
        <v>0</v>
      </c>
      <c r="B811" s="812">
        <f t="shared" si="122"/>
        <v>120</v>
      </c>
      <c r="C811" s="834" t="str">
        <f t="shared" ca="1" si="116"/>
        <v>a173p000006n4UzAAI</v>
      </c>
      <c r="D811" s="812"/>
      <c r="E811" s="812">
        <f t="shared" ca="1" si="123"/>
        <v>6</v>
      </c>
      <c r="F811" s="831">
        <f ca="1">IF(COUNTA(D$510:D811)=1,"",OFFSET(F809,-COUNTA(D$510:D811)+3,0))</f>
        <v>20</v>
      </c>
      <c r="G811" s="818" t="str">
        <f t="shared" ca="1" si="117"/>
        <v/>
      </c>
      <c r="H811" s="812">
        <f t="shared" ca="1" si="124"/>
        <v>47</v>
      </c>
      <c r="I811" s="815" t="str">
        <f t="shared" ca="1" si="118"/>
        <v/>
      </c>
      <c r="J811" s="827" t="str">
        <f t="shared" ca="1" si="119"/>
        <v/>
      </c>
      <c r="K811" s="827" t="str">
        <f t="shared" ca="1" si="120"/>
        <v/>
      </c>
      <c r="L811" s="818" t="str">
        <f t="shared" ca="1" si="121"/>
        <v/>
      </c>
      <c r="M811" s="830" t="str">
        <f ca="1">IFERROR(IF(COUNTIF($B$509:$B810,"&lt;0")&lt;&gt;1,OFFSET($C809,-COUNTIF($B$509:$B810,"&lt;0")+3,0),""),"")</f>
        <v>a173p000006n4UzAAI</v>
      </c>
      <c r="N811" s="830">
        <f ca="1">IFERROR(IF(COUNTA($D$509:D810)=1,0,OFFSET($F809,-COUNTA($D$509:D810)+3,0)),"")</f>
        <v>20</v>
      </c>
      <c r="O811" s="812"/>
      <c r="P811" s="812">
        <f t="shared" si="125"/>
        <v>0</v>
      </c>
      <c r="Q811" s="812"/>
      <c r="R811" s="812"/>
      <c r="S811" s="812"/>
      <c r="T811" s="818"/>
    </row>
    <row r="812" spans="1:20" x14ac:dyDescent="0.35">
      <c r="A812" s="812" t="b">
        <f t="shared" ca="1" si="115"/>
        <v>0</v>
      </c>
      <c r="B812" s="812">
        <f t="shared" si="122"/>
        <v>121</v>
      </c>
      <c r="C812" s="834" t="str">
        <f t="shared" ca="1" si="116"/>
        <v>a173p000006n4SaAAI</v>
      </c>
      <c r="D812" s="812"/>
      <c r="E812" s="812">
        <f t="shared" ca="1" si="123"/>
        <v>1</v>
      </c>
      <c r="F812" s="831">
        <f ca="1">IF(COUNTA(D$510:D812)=1,"",OFFSET(F810,-COUNTA(D$510:D812)+3,0))</f>
        <v>21</v>
      </c>
      <c r="G812" s="818" t="str">
        <f t="shared" ca="1" si="117"/>
        <v/>
      </c>
      <c r="H812" s="812">
        <f t="shared" ca="1" si="124"/>
        <v>49</v>
      </c>
      <c r="I812" s="815" t="str">
        <f t="shared" ca="1" si="118"/>
        <v/>
      </c>
      <c r="J812" s="827" t="str">
        <f t="shared" ca="1" si="119"/>
        <v/>
      </c>
      <c r="K812" s="827" t="str">
        <f t="shared" ca="1" si="120"/>
        <v/>
      </c>
      <c r="L812" s="818" t="str">
        <f t="shared" ca="1" si="121"/>
        <v/>
      </c>
      <c r="M812" s="830" t="str">
        <f ca="1">IFERROR(IF(COUNTIF($B$509:$B811,"&lt;0")&lt;&gt;1,OFFSET($C810,-COUNTIF($B$509:$B811,"&lt;0")+3,0),""),"")</f>
        <v>a173p000006n4SaAAI</v>
      </c>
      <c r="N812" s="830">
        <f ca="1">IFERROR(IF(COUNTA($D$509:D811)=1,0,OFFSET($F810,-COUNTA($D$509:D811)+3,0)),"")</f>
        <v>21</v>
      </c>
      <c r="O812" s="812"/>
      <c r="P812" s="812">
        <f t="shared" si="125"/>
        <v>0</v>
      </c>
      <c r="Q812" s="812"/>
      <c r="R812" s="812"/>
      <c r="S812" s="812"/>
      <c r="T812" s="818"/>
    </row>
    <row r="813" spans="1:20" x14ac:dyDescent="0.35">
      <c r="A813" s="812" t="b">
        <f t="shared" ca="1" si="115"/>
        <v>0</v>
      </c>
      <c r="B813" s="812">
        <f t="shared" si="122"/>
        <v>122</v>
      </c>
      <c r="C813" s="834" t="str">
        <f t="shared" ca="1" si="116"/>
        <v>a173p000006n4T4AAI</v>
      </c>
      <c r="D813" s="812"/>
      <c r="E813" s="812">
        <f t="shared" ca="1" si="123"/>
        <v>2</v>
      </c>
      <c r="F813" s="831">
        <f ca="1">IF(COUNTA(D$510:D813)=1,"",OFFSET(F811,-COUNTA(D$510:D813)+3,0))</f>
        <v>21</v>
      </c>
      <c r="G813" s="818" t="str">
        <f t="shared" ca="1" si="117"/>
        <v/>
      </c>
      <c r="H813" s="812">
        <f t="shared" ca="1" si="124"/>
        <v>49</v>
      </c>
      <c r="I813" s="815" t="str">
        <f t="shared" ca="1" si="118"/>
        <v/>
      </c>
      <c r="J813" s="827" t="str">
        <f t="shared" ca="1" si="119"/>
        <v/>
      </c>
      <c r="K813" s="827" t="str">
        <f t="shared" ca="1" si="120"/>
        <v/>
      </c>
      <c r="L813" s="818" t="str">
        <f t="shared" ca="1" si="121"/>
        <v/>
      </c>
      <c r="M813" s="830" t="str">
        <f ca="1">IFERROR(IF(COUNTIF($B$509:$B812,"&lt;0")&lt;&gt;1,OFFSET($C811,-COUNTIF($B$509:$B812,"&lt;0")+3,0),""),"")</f>
        <v>a173p000006n4T4AAI</v>
      </c>
      <c r="N813" s="830">
        <f ca="1">IFERROR(IF(COUNTA($D$509:D812)=1,0,OFFSET($F811,-COUNTA($D$509:D812)+3,0)),"")</f>
        <v>21</v>
      </c>
      <c r="O813" s="812"/>
      <c r="P813" s="812">
        <f t="shared" si="125"/>
        <v>0</v>
      </c>
      <c r="Q813" s="812"/>
      <c r="R813" s="812"/>
      <c r="S813" s="812"/>
      <c r="T813" s="818"/>
    </row>
    <row r="814" spans="1:20" x14ac:dyDescent="0.35">
      <c r="A814" s="812" t="b">
        <f t="shared" ca="1" si="115"/>
        <v>0</v>
      </c>
      <c r="B814" s="812">
        <f t="shared" si="122"/>
        <v>123</v>
      </c>
      <c r="C814" s="834" t="str">
        <f t="shared" ca="1" si="116"/>
        <v>a173p000006n4TYAAY</v>
      </c>
      <c r="D814" s="812"/>
      <c r="E814" s="812">
        <f t="shared" ca="1" si="123"/>
        <v>3</v>
      </c>
      <c r="F814" s="831">
        <f ca="1">IF(COUNTA(D$510:D814)=1,"",OFFSET(F812,-COUNTA(D$510:D814)+3,0))</f>
        <v>21</v>
      </c>
      <c r="G814" s="818" t="str">
        <f t="shared" ca="1" si="117"/>
        <v/>
      </c>
      <c r="H814" s="812">
        <f t="shared" ca="1" si="124"/>
        <v>49</v>
      </c>
      <c r="I814" s="815" t="str">
        <f t="shared" ca="1" si="118"/>
        <v/>
      </c>
      <c r="J814" s="827" t="str">
        <f t="shared" ca="1" si="119"/>
        <v/>
      </c>
      <c r="K814" s="827" t="str">
        <f t="shared" ca="1" si="120"/>
        <v/>
      </c>
      <c r="L814" s="818" t="str">
        <f t="shared" ca="1" si="121"/>
        <v/>
      </c>
      <c r="M814" s="830" t="str">
        <f ca="1">IFERROR(IF(COUNTIF($B$509:$B813,"&lt;0")&lt;&gt;1,OFFSET($C812,-COUNTIF($B$509:$B813,"&lt;0")+3,0),""),"")</f>
        <v>a173p000006n4TYAAY</v>
      </c>
      <c r="N814" s="830">
        <f ca="1">IFERROR(IF(COUNTA($D$509:D813)=1,0,OFFSET($F812,-COUNTA($D$509:D813)+3,0)),"")</f>
        <v>21</v>
      </c>
      <c r="O814" s="812"/>
      <c r="P814" s="812">
        <f t="shared" si="125"/>
        <v>0</v>
      </c>
      <c r="Q814" s="812"/>
      <c r="R814" s="812"/>
      <c r="S814" s="812"/>
      <c r="T814" s="818"/>
    </row>
    <row r="815" spans="1:20" x14ac:dyDescent="0.35">
      <c r="A815" s="812" t="b">
        <f t="shared" ca="1" si="115"/>
        <v>0</v>
      </c>
      <c r="B815" s="812">
        <f t="shared" si="122"/>
        <v>124</v>
      </c>
      <c r="C815" s="834" t="str">
        <f t="shared" ca="1" si="116"/>
        <v>a173p000006n4U2AAI</v>
      </c>
      <c r="D815" s="812"/>
      <c r="E815" s="812">
        <f t="shared" ca="1" si="123"/>
        <v>4</v>
      </c>
      <c r="F815" s="831">
        <f ca="1">IF(COUNTA(D$510:D815)=1,"",OFFSET(F813,-COUNTA(D$510:D815)+3,0))</f>
        <v>21</v>
      </c>
      <c r="G815" s="818" t="str">
        <f t="shared" ca="1" si="117"/>
        <v/>
      </c>
      <c r="H815" s="812">
        <f t="shared" ca="1" si="124"/>
        <v>49</v>
      </c>
      <c r="I815" s="815" t="str">
        <f t="shared" ca="1" si="118"/>
        <v/>
      </c>
      <c r="J815" s="827" t="str">
        <f t="shared" ca="1" si="119"/>
        <v/>
      </c>
      <c r="K815" s="827" t="str">
        <f t="shared" ca="1" si="120"/>
        <v/>
      </c>
      <c r="L815" s="818" t="str">
        <f t="shared" ca="1" si="121"/>
        <v/>
      </c>
      <c r="M815" s="830" t="str">
        <f ca="1">IFERROR(IF(COUNTIF($B$509:$B814,"&lt;0")&lt;&gt;1,OFFSET($C813,-COUNTIF($B$509:$B814,"&lt;0")+3,0),""),"")</f>
        <v>a173p000006n4U2AAI</v>
      </c>
      <c r="N815" s="830">
        <f ca="1">IFERROR(IF(COUNTA($D$509:D814)=1,0,OFFSET($F813,-COUNTA($D$509:D814)+3,0)),"")</f>
        <v>21</v>
      </c>
      <c r="O815" s="812"/>
      <c r="P815" s="812">
        <f t="shared" si="125"/>
        <v>0</v>
      </c>
      <c r="Q815" s="812"/>
      <c r="R815" s="812"/>
      <c r="S815" s="812"/>
      <c r="T815" s="818"/>
    </row>
    <row r="816" spans="1:20" x14ac:dyDescent="0.35">
      <c r="A816" s="812" t="b">
        <f t="shared" ca="1" si="115"/>
        <v>0</v>
      </c>
      <c r="B816" s="812">
        <f t="shared" si="122"/>
        <v>125</v>
      </c>
      <c r="C816" s="834" t="str">
        <f t="shared" ca="1" si="116"/>
        <v>a173p000006n4UWAAY</v>
      </c>
      <c r="D816" s="812"/>
      <c r="E816" s="812">
        <f t="shared" ca="1" si="123"/>
        <v>5</v>
      </c>
      <c r="F816" s="831">
        <f ca="1">IF(COUNTA(D$510:D816)=1,"",OFFSET(F814,-COUNTA(D$510:D816)+3,0))</f>
        <v>21</v>
      </c>
      <c r="G816" s="818" t="str">
        <f t="shared" ca="1" si="117"/>
        <v/>
      </c>
      <c r="H816" s="812">
        <f t="shared" ca="1" si="124"/>
        <v>49</v>
      </c>
      <c r="I816" s="815" t="str">
        <f t="shared" ca="1" si="118"/>
        <v/>
      </c>
      <c r="J816" s="827" t="str">
        <f t="shared" ca="1" si="119"/>
        <v/>
      </c>
      <c r="K816" s="827" t="str">
        <f t="shared" ca="1" si="120"/>
        <v/>
      </c>
      <c r="L816" s="818" t="str">
        <f t="shared" ca="1" si="121"/>
        <v/>
      </c>
      <c r="M816" s="830" t="str">
        <f ca="1">IFERROR(IF(COUNTIF($B$509:$B815,"&lt;0")&lt;&gt;1,OFFSET($C814,-COUNTIF($B$509:$B815,"&lt;0")+3,0),""),"")</f>
        <v>a173p000006n4UWAAY</v>
      </c>
      <c r="N816" s="830">
        <f ca="1">IFERROR(IF(COUNTA($D$509:D815)=1,0,OFFSET($F814,-COUNTA($D$509:D815)+3,0)),"")</f>
        <v>21</v>
      </c>
      <c r="O816" s="812"/>
      <c r="P816" s="812">
        <f t="shared" si="125"/>
        <v>0</v>
      </c>
      <c r="Q816" s="812"/>
      <c r="R816" s="812"/>
      <c r="S816" s="812"/>
      <c r="T816" s="818"/>
    </row>
    <row r="817" spans="1:20" x14ac:dyDescent="0.35">
      <c r="A817" s="812" t="b">
        <f t="shared" ca="1" si="115"/>
        <v>0</v>
      </c>
      <c r="B817" s="812">
        <f t="shared" si="122"/>
        <v>126</v>
      </c>
      <c r="C817" s="834" t="str">
        <f t="shared" ca="1" si="116"/>
        <v>a173p000006n4V0AAI</v>
      </c>
      <c r="D817" s="812"/>
      <c r="E817" s="812">
        <f t="shared" ca="1" si="123"/>
        <v>6</v>
      </c>
      <c r="F817" s="831">
        <f ca="1">IF(COUNTA(D$510:D817)=1,"",OFFSET(F815,-COUNTA(D$510:D817)+3,0))</f>
        <v>21</v>
      </c>
      <c r="G817" s="818" t="str">
        <f t="shared" ca="1" si="117"/>
        <v/>
      </c>
      <c r="H817" s="812">
        <f t="shared" ca="1" si="124"/>
        <v>49</v>
      </c>
      <c r="I817" s="815" t="str">
        <f t="shared" ca="1" si="118"/>
        <v/>
      </c>
      <c r="J817" s="827" t="str">
        <f t="shared" ca="1" si="119"/>
        <v/>
      </c>
      <c r="K817" s="827" t="str">
        <f t="shared" ca="1" si="120"/>
        <v/>
      </c>
      <c r="L817" s="818" t="str">
        <f t="shared" ca="1" si="121"/>
        <v/>
      </c>
      <c r="M817" s="830" t="str">
        <f ca="1">IFERROR(IF(COUNTIF($B$509:$B816,"&lt;0")&lt;&gt;1,OFFSET($C815,-COUNTIF($B$509:$B816,"&lt;0")+3,0),""),"")</f>
        <v>a173p000006n4V0AAI</v>
      </c>
      <c r="N817" s="830">
        <f ca="1">IFERROR(IF(COUNTA($D$509:D816)=1,0,OFFSET($F815,-COUNTA($D$509:D816)+3,0)),"")</f>
        <v>21</v>
      </c>
      <c r="O817" s="812"/>
      <c r="P817" s="812">
        <f t="shared" si="125"/>
        <v>0</v>
      </c>
      <c r="Q817" s="812"/>
      <c r="R817" s="812"/>
      <c r="S817" s="812"/>
      <c r="T817" s="818"/>
    </row>
    <row r="818" spans="1:20" x14ac:dyDescent="0.35">
      <c r="A818" s="812" t="b">
        <f t="shared" ca="1" si="115"/>
        <v>0</v>
      </c>
      <c r="B818" s="812">
        <f t="shared" si="122"/>
        <v>127</v>
      </c>
      <c r="C818" s="834" t="str">
        <f t="shared" ca="1" si="116"/>
        <v>a173p000006n4SbAAI</v>
      </c>
      <c r="D818" s="812"/>
      <c r="E818" s="812">
        <f t="shared" ca="1" si="123"/>
        <v>1</v>
      </c>
      <c r="F818" s="831">
        <f ca="1">IF(COUNTA(D$510:D818)=1,"",OFFSET(F816,-COUNTA(D$510:D818)+3,0))</f>
        <v>22</v>
      </c>
      <c r="G818" s="818" t="str">
        <f t="shared" ca="1" si="117"/>
        <v/>
      </c>
      <c r="H818" s="812">
        <f t="shared" ca="1" si="124"/>
        <v>51</v>
      </c>
      <c r="I818" s="815" t="str">
        <f t="shared" ca="1" si="118"/>
        <v/>
      </c>
      <c r="J818" s="827" t="str">
        <f t="shared" ca="1" si="119"/>
        <v/>
      </c>
      <c r="K818" s="827" t="str">
        <f t="shared" ca="1" si="120"/>
        <v/>
      </c>
      <c r="L818" s="818" t="str">
        <f t="shared" ca="1" si="121"/>
        <v/>
      </c>
      <c r="M818" s="830" t="str">
        <f ca="1">IFERROR(IF(COUNTIF($B$509:$B817,"&lt;0")&lt;&gt;1,OFFSET($C816,-COUNTIF($B$509:$B817,"&lt;0")+3,0),""),"")</f>
        <v>a173p000006n4SbAAI</v>
      </c>
      <c r="N818" s="830">
        <f ca="1">IFERROR(IF(COUNTA($D$509:D817)=1,0,OFFSET($F816,-COUNTA($D$509:D817)+3,0)),"")</f>
        <v>22</v>
      </c>
      <c r="O818" s="812"/>
      <c r="P818" s="812">
        <f t="shared" si="125"/>
        <v>0</v>
      </c>
      <c r="Q818" s="812"/>
      <c r="R818" s="812"/>
      <c r="S818" s="812"/>
      <c r="T818" s="818"/>
    </row>
    <row r="819" spans="1:20" x14ac:dyDescent="0.35">
      <c r="A819" s="812" t="b">
        <f t="shared" ca="1" si="115"/>
        <v>0</v>
      </c>
      <c r="B819" s="812">
        <f t="shared" si="122"/>
        <v>128</v>
      </c>
      <c r="C819" s="834" t="str">
        <f t="shared" ca="1" si="116"/>
        <v>a173p000006n4T5AAI</v>
      </c>
      <c r="D819" s="812"/>
      <c r="E819" s="812">
        <f t="shared" ca="1" si="123"/>
        <v>2</v>
      </c>
      <c r="F819" s="831">
        <f ca="1">IF(COUNTA(D$510:D819)=1,"",OFFSET(F817,-COUNTA(D$510:D819)+3,0))</f>
        <v>22</v>
      </c>
      <c r="G819" s="818" t="str">
        <f t="shared" ca="1" si="117"/>
        <v/>
      </c>
      <c r="H819" s="812">
        <f t="shared" ca="1" si="124"/>
        <v>51</v>
      </c>
      <c r="I819" s="815" t="str">
        <f t="shared" ca="1" si="118"/>
        <v/>
      </c>
      <c r="J819" s="827" t="str">
        <f t="shared" ca="1" si="119"/>
        <v/>
      </c>
      <c r="K819" s="827" t="str">
        <f t="shared" ca="1" si="120"/>
        <v/>
      </c>
      <c r="L819" s="818" t="str">
        <f t="shared" ca="1" si="121"/>
        <v/>
      </c>
      <c r="M819" s="830" t="str">
        <f ca="1">IFERROR(IF(COUNTIF($B$509:$B818,"&lt;0")&lt;&gt;1,OFFSET($C817,-COUNTIF($B$509:$B818,"&lt;0")+3,0),""),"")</f>
        <v>a173p000006n4T5AAI</v>
      </c>
      <c r="N819" s="830">
        <f ca="1">IFERROR(IF(COUNTA($D$509:D818)=1,0,OFFSET($F817,-COUNTA($D$509:D818)+3,0)),"")</f>
        <v>22</v>
      </c>
      <c r="O819" s="812"/>
      <c r="P819" s="812">
        <f t="shared" si="125"/>
        <v>0</v>
      </c>
      <c r="Q819" s="812"/>
      <c r="R819" s="812"/>
      <c r="S819" s="812"/>
      <c r="T819" s="818"/>
    </row>
    <row r="820" spans="1:20" x14ac:dyDescent="0.35">
      <c r="A820" s="812" t="b">
        <f t="shared" ref="A820:A871" ca="1" si="126">IF(OR(I820&lt;&gt;"",J820&lt;&gt;"",K820&lt;&gt;"",L820&lt;&gt;""),TRUE,FALSE)</f>
        <v>0</v>
      </c>
      <c r="B820" s="812">
        <f t="shared" si="122"/>
        <v>129</v>
      </c>
      <c r="C820" s="834" t="str">
        <f t="shared" ref="C820:C871" ca="1" si="127">M820</f>
        <v>a173p000006n4TZAAY</v>
      </c>
      <c r="D820" s="812"/>
      <c r="E820" s="812">
        <f t="shared" ca="1" si="123"/>
        <v>3</v>
      </c>
      <c r="F820" s="831">
        <f ca="1">IF(COUNTA(D$510:D820)=1,"",OFFSET(F818,-COUNTA(D$510:D820)+3,0))</f>
        <v>22</v>
      </c>
      <c r="G820" s="818" t="str">
        <f t="shared" ref="G820:G871" ca="1" si="128">IFERROR(IF(INDIRECT("'Coverage Indicators - Section I'!G"&amp;$I312)=0,"",INDIRECT("'Coverage Indicators - Section I'!G"&amp;$I312)),"")</f>
        <v/>
      </c>
      <c r="H820" s="812">
        <f t="shared" ca="1" si="124"/>
        <v>51</v>
      </c>
      <c r="I820" s="815" t="str">
        <f t="shared" ref="I820:I871" ca="1" si="129">IFERROR(CHOOSE(E820,IFERROR(IF(INDIRECT("'Coverage Indicators - Section D'!P"&amp;H820)="","",INDIRECT("'Coverage Indicators - Section D'!P"&amp;H820)*100),""),IFERROR(IF(INDIRECT("'Coverage Indicators - Section D'!S"&amp;H820)="","",INDIRECT("'Coverage Indicators - Section D'!S"&amp;H820)*100),""),IFERROR(IF(INDIRECT("'Coverage Indicators - Section D'!V"&amp;H820)="","",INDIRECT("'Coverage Indicators - Section D'!V"&amp;H820)*100),""),IFERROR(IF(INDIRECT("'Coverage Indicators - Section D'!Y"&amp;H820)="","",INDIRECT("'Coverage Indicators - Section D'!Y"&amp;H820)*100),""),IFERROR(IF(INDIRECT("'Coverage Indicators - Section D'!AB"&amp;H820)="","",INDIRECT("'Coverage Indicators - Section D'!AB"&amp;H820)*100),""),IFERROR(IF(INDIRECT("'Coverage Indicators - Section D'!AE"&amp;H820)="","",INDIRECT("'Coverage Indicators - Section D'!AE"&amp;H820)*100),""),IFERROR(IF(INDIRECT("'Coverage Indicators - SectionD'!AH"&amp;H820)="","",INDIRECT("'CoverageIndicators-SectionD'!AH"&amp;H820)*100),"")),"")</f>
        <v/>
      </c>
      <c r="J820" s="827" t="str">
        <f t="shared" ref="J820:J871" ca="1" si="130">IFERROR(CHOOSE(E820,IFERROR(IF(INDIRECT("'Coverage Indicators - Section D'!O"&amp;H820+1)="","",INDIRECT("'Coverage Indicators - Section D'!O"&amp;H820+1)),""),IFERROR(IF(INDIRECT("'Coverage Indicators - Section D'!R"&amp;H820+1)="","",INDIRECT("'Coverage Indicators - Section D'!R"&amp;H820+1)),""),IFERROR(IF(INDIRECT("'Coverage Indicators - Section D'!U"&amp;H820+1)="","",INDIRECT("'Coverage Indicators - Section D'!U"&amp;H820+1)),""),IFERROR(IF(INDIRECT("'Coverage Indicators - Section D'!X"&amp;H820+1)="","",INDIRECT("'Coverage Indicators - Section D'!X"&amp;H820+1)),""),IFERROR(IF(INDIRECT("'Coverage Indicators - Section D'!AA"&amp;H820+1)="","",INDIRECT("'Coverage Indicators - Section D'!AA"&amp;H820+1)),""),IFERROR(IF(INDIRECT("'Coverage Indicators - Section D'!AD"&amp;H820+1)="","",INDIRECT("'Coverage Indicators - Section D'!AD"&amp;H820+1)),""),IFERROR(IF(INDIRECT("'Coverage Indicators - Section D'!AG"&amp;H820+1)="","",INDIRECT("'Coverage Indicators - Section D'!AG"&amp;H820+1)),""),IFERROR(IF(INDIRECT("'Coverage Indicators - Section D'!AJ"&amp;H820+1)="","",INDIRECT("'Coverage Indicators - Section D'!AJ"&amp;H820+1)),"")),"")</f>
        <v/>
      </c>
      <c r="K820" s="827" t="str">
        <f t="shared" ref="K820:K871" ca="1" si="131">IFERROR(CHOOSE(E820,IFERROR(IF(INDIRECT("'Coverage Indicators - Section D'!O"&amp;H820)="","",INDIRECT("'Coverage Indicators - Section D'!O"&amp;H820)),""),IFERROR(IF(INDIRECT("'Coverage Indicators - Section D'!R"&amp;H820)="","",INDIRECT("'Coverage Indicators - Section D'!R"&amp;H820)),""),IFERROR(IF(INDIRECT("'Coverage Indicators - Section D'!U"&amp;H820)="","",INDIRECT("'Coverage Indicators - Section D'!U"&amp;H820)),""),IFERROR(IF(INDIRECT("'Coverage Indicators - Section D'!X"&amp;H820)="","",INDIRECT("'Coverage Indicators - Section D'!X"&amp;H820)),""),IFERROR(IF(INDIRECT("'Coverage Indicators - Section D'!AA"&amp;H820)="","",INDIRECT("'Coverage Indicators - Section D'!AA"&amp;H820)),""),IFERROR(IF(INDIRECT("'Coverage Indicators - Section D'!AD"&amp;H820)="","",INDIRECT("'Coverage Indicators - Section D'!AD"&amp;H820)),""),IFERROR(IF(INDIRECT("'Coverage Indicators - Section D'!AG"&amp;H820)="","",INDIRECT("'Coverage Indicators - Section D'!AG"&amp;H820)),""),IFERROR(IF(INDIRECT("'Coverage Indicators - Section D'!AJ"&amp;H820)="","",INDIRECT("'Coverage Indicators - Section D'!AJ"&amp;H820)),"")),"")</f>
        <v/>
      </c>
      <c r="L820" s="818" t="str">
        <f t="shared" ref="L820:L871" ca="1" si="132">IF(IFERROR(CHOOSE(E820,IFERROR(IF(INDIRECT("'Coverage Indicators - Section D'!Q"&amp;H820)=0,"",INDIRECT("'Coverage Indicators - Section D'!Q"&amp;H820)),""),IFERROR(IF(INDIRECT("'Coverage Indicators - Section D'!T"&amp;H820)=0,"",INDIRECT("'Coverage Indicators - Section D'!T"&amp;H820)),""),IFERROR(IF(INDIRECT("'Coverage Indicators - Section D'!W"&amp;H820)=0,"",INDIRECT("'Coverage Indicators - Section D'!W"&amp;H820)),""),IFERROR(IF(INDIRECT("'Coverage Indicators - Section D'!Z"&amp;H820)=0,"",INDIRECT("'Coverage Indicators - Section D'!Z"&amp;H820)),""),IFERROR(IF(INDIRECT("'Coverage Indicators - Section D'!AC"&amp;H820)=0,"",INDIRECT("'Coverage Indicators - Section D'!AC"&amp;H820)),""),IFERROR(IF(INDIRECT("'Coverage Indicators - Section D'!AF"&amp;H820)=0,"",INDIRECT("'Coverage Indicators - Section D'!AF"&amp;H820)),""),IFERROR(IF(INDIRECT("'Coverage Indicators - Section D'!AI"&amp;H820)=0,"",INDIRECT("'Coverage Indicators - Section D'!AI"&amp;H820)),""),IFERROR(IF(INDIRECT("'Coverage Indicators - Section D'!AL"&amp;H820)=0,"",INDIRECT("'Coverage Indicators - Section D'!AL"&amp;H820)),"")),"")=0,"",CHOOSE(E820,IFERROR(IF(INDIRECT("'Coverage Indicators - Section D'!Q"&amp;H820)=0,"",INDIRECT("'Coverage Indicators - Section D'!Q"&amp;H820)),""),IFERROR(IF(INDIRECT("'Coverage Indicators - Section D'!T"&amp;H820)=0,"",INDIRECT("'Coverage Indicators - Section D'!T"&amp;H820)),""),IFERROR(IF(INDIRECT("'Coverage Indicators - Section D'!W"&amp;H820)=0,"",INDIRECT("'Coverage Indicators - Section D'!W"&amp;H820)),""),IFERROR(IF(INDIRECT("'Coverage Indicators - Section D'!Z"&amp;H820)=0,"",INDIRECT("'Coverage Indicators - Section D'!Z"&amp;H820)),""),IFERROR(IF(INDIRECT("'Coverage Indicators - Section D'!AC"&amp;H820)=0,"",INDIRECT("'Coverage Indicators - Section D'!AC"&amp;H820)),""),IFERROR(IF(INDIRECT("'Coverage Indicators - Section D'!AF"&amp;H820)=0,"",INDIRECT("'Coverage Indicators - Section D'!AF"&amp;H820)),""),IFERROR(IF(INDIRECT("'Coverage Indicators - Section D'!AI"&amp;H820)=0,"",INDIRECT("'Coverage Indicators - Section D'!AI"&amp;H820)),""),IFERROR(IF(INDIRECT("'Coverage Indicators - Section D'!AL"&amp;H820)=0,"",INDIRECT("'Coverage Indicators - Section D'!AL"&amp;H820)),"")))</f>
        <v/>
      </c>
      <c r="M820" s="830" t="str">
        <f ca="1">IFERROR(IF(COUNTIF($B$509:$B819,"&lt;0")&lt;&gt;1,OFFSET($C818,-COUNTIF($B$509:$B819,"&lt;0")+3,0),""),"")</f>
        <v>a173p000006n4TZAAY</v>
      </c>
      <c r="N820" s="830">
        <f ca="1">IFERROR(IF(COUNTA($D$509:D819)=1,0,OFFSET($F818,-COUNTA($D$509:D819)+3,0)),"")</f>
        <v>22</v>
      </c>
      <c r="O820" s="812"/>
      <c r="P820" s="812">
        <f t="shared" si="125"/>
        <v>0</v>
      </c>
      <c r="Q820" s="812"/>
      <c r="R820" s="812"/>
      <c r="S820" s="812"/>
      <c r="T820" s="818"/>
    </row>
    <row r="821" spans="1:20" x14ac:dyDescent="0.35">
      <c r="A821" s="812" t="b">
        <f t="shared" ca="1" si="126"/>
        <v>0</v>
      </c>
      <c r="B821" s="812">
        <f t="shared" si="122"/>
        <v>130</v>
      </c>
      <c r="C821" s="834" t="str">
        <f t="shared" ca="1" si="127"/>
        <v>a173p000006n4U3AAI</v>
      </c>
      <c r="D821" s="812"/>
      <c r="E821" s="812">
        <f t="shared" ca="1" si="123"/>
        <v>4</v>
      </c>
      <c r="F821" s="831">
        <f ca="1">IF(COUNTA(D$510:D821)=1,"",OFFSET(F819,-COUNTA(D$510:D821)+3,0))</f>
        <v>22</v>
      </c>
      <c r="G821" s="818" t="str">
        <f t="shared" ca="1" si="128"/>
        <v/>
      </c>
      <c r="H821" s="812">
        <f t="shared" ca="1" si="124"/>
        <v>51</v>
      </c>
      <c r="I821" s="815" t="str">
        <f t="shared" ca="1" si="129"/>
        <v/>
      </c>
      <c r="J821" s="827" t="str">
        <f t="shared" ca="1" si="130"/>
        <v/>
      </c>
      <c r="K821" s="827" t="str">
        <f t="shared" ca="1" si="131"/>
        <v/>
      </c>
      <c r="L821" s="818" t="str">
        <f t="shared" ca="1" si="132"/>
        <v/>
      </c>
      <c r="M821" s="830" t="str">
        <f ca="1">IFERROR(IF(COUNTIF($B$509:$B820,"&lt;0")&lt;&gt;1,OFFSET($C819,-COUNTIF($B$509:$B820,"&lt;0")+3,0),""),"")</f>
        <v>a173p000006n4U3AAI</v>
      </c>
      <c r="N821" s="830">
        <f ca="1">IFERROR(IF(COUNTA($D$509:D820)=1,0,OFFSET($F819,-COUNTA($D$509:D820)+3,0)),"")</f>
        <v>22</v>
      </c>
      <c r="O821" s="812"/>
      <c r="P821" s="812">
        <f t="shared" si="125"/>
        <v>0</v>
      </c>
      <c r="Q821" s="812"/>
      <c r="R821" s="812"/>
      <c r="S821" s="812"/>
      <c r="T821" s="818"/>
    </row>
    <row r="822" spans="1:20" x14ac:dyDescent="0.35">
      <c r="A822" s="812" t="b">
        <f t="shared" ca="1" si="126"/>
        <v>0</v>
      </c>
      <c r="B822" s="812">
        <f t="shared" si="122"/>
        <v>131</v>
      </c>
      <c r="C822" s="834" t="str">
        <f t="shared" ca="1" si="127"/>
        <v>a173p000006n4UXAAY</v>
      </c>
      <c r="D822" s="812"/>
      <c r="E822" s="812">
        <f t="shared" ca="1" si="123"/>
        <v>5</v>
      </c>
      <c r="F822" s="831">
        <f ca="1">IF(COUNTA(D$510:D822)=1,"",OFFSET(F820,-COUNTA(D$510:D822)+3,0))</f>
        <v>22</v>
      </c>
      <c r="G822" s="818" t="str">
        <f t="shared" ca="1" si="128"/>
        <v/>
      </c>
      <c r="H822" s="812">
        <f t="shared" ca="1" si="124"/>
        <v>51</v>
      </c>
      <c r="I822" s="815" t="str">
        <f t="shared" ca="1" si="129"/>
        <v/>
      </c>
      <c r="J822" s="827" t="str">
        <f t="shared" ca="1" si="130"/>
        <v/>
      </c>
      <c r="K822" s="827" t="str">
        <f t="shared" ca="1" si="131"/>
        <v/>
      </c>
      <c r="L822" s="818" t="str">
        <f t="shared" ca="1" si="132"/>
        <v/>
      </c>
      <c r="M822" s="830" t="str">
        <f ca="1">IFERROR(IF(COUNTIF($B$509:$B821,"&lt;0")&lt;&gt;1,OFFSET($C820,-COUNTIF($B$509:$B821,"&lt;0")+3,0),""),"")</f>
        <v>a173p000006n4UXAAY</v>
      </c>
      <c r="N822" s="830">
        <f ca="1">IFERROR(IF(COUNTA($D$509:D821)=1,0,OFFSET($F820,-COUNTA($D$509:D821)+3,0)),"")</f>
        <v>22</v>
      </c>
      <c r="O822" s="812"/>
      <c r="P822" s="812">
        <f t="shared" si="125"/>
        <v>0</v>
      </c>
      <c r="Q822" s="812"/>
      <c r="R822" s="812"/>
      <c r="S822" s="812"/>
      <c r="T822" s="818"/>
    </row>
    <row r="823" spans="1:20" x14ac:dyDescent="0.35">
      <c r="A823" s="812" t="b">
        <f t="shared" ca="1" si="126"/>
        <v>0</v>
      </c>
      <c r="B823" s="812">
        <f t="shared" si="122"/>
        <v>132</v>
      </c>
      <c r="C823" s="834" t="str">
        <f t="shared" ca="1" si="127"/>
        <v>a173p000006n4V1AAI</v>
      </c>
      <c r="D823" s="812"/>
      <c r="E823" s="812">
        <f t="shared" ca="1" si="123"/>
        <v>6</v>
      </c>
      <c r="F823" s="831">
        <f ca="1">IF(COUNTA(D$510:D823)=1,"",OFFSET(F821,-COUNTA(D$510:D823)+3,0))</f>
        <v>22</v>
      </c>
      <c r="G823" s="818" t="str">
        <f t="shared" ca="1" si="128"/>
        <v/>
      </c>
      <c r="H823" s="812">
        <f t="shared" ca="1" si="124"/>
        <v>51</v>
      </c>
      <c r="I823" s="815" t="str">
        <f t="shared" ca="1" si="129"/>
        <v/>
      </c>
      <c r="J823" s="827" t="str">
        <f t="shared" ca="1" si="130"/>
        <v/>
      </c>
      <c r="K823" s="827" t="str">
        <f t="shared" ca="1" si="131"/>
        <v/>
      </c>
      <c r="L823" s="818" t="str">
        <f t="shared" ca="1" si="132"/>
        <v/>
      </c>
      <c r="M823" s="830" t="str">
        <f ca="1">IFERROR(IF(COUNTIF($B$509:$B822,"&lt;0")&lt;&gt;1,OFFSET($C821,-COUNTIF($B$509:$B822,"&lt;0")+3,0),""),"")</f>
        <v>a173p000006n4V1AAI</v>
      </c>
      <c r="N823" s="830">
        <f ca="1">IFERROR(IF(COUNTA($D$509:D822)=1,0,OFFSET($F821,-COUNTA($D$509:D822)+3,0)),"")</f>
        <v>22</v>
      </c>
      <c r="O823" s="812"/>
      <c r="P823" s="812">
        <f t="shared" si="125"/>
        <v>0</v>
      </c>
      <c r="Q823" s="812"/>
      <c r="R823" s="812"/>
      <c r="S823" s="812"/>
      <c r="T823" s="818"/>
    </row>
    <row r="824" spans="1:20" x14ac:dyDescent="0.35">
      <c r="A824" s="812" t="b">
        <f t="shared" ca="1" si="126"/>
        <v>0</v>
      </c>
      <c r="B824" s="812">
        <f t="shared" si="122"/>
        <v>133</v>
      </c>
      <c r="C824" s="834" t="str">
        <f t="shared" ca="1" si="127"/>
        <v>a173p000006n4ScAAI</v>
      </c>
      <c r="D824" s="812"/>
      <c r="E824" s="812">
        <f t="shared" ca="1" si="123"/>
        <v>1</v>
      </c>
      <c r="F824" s="831">
        <f ca="1">IF(COUNTA(D$510:D824)=1,"",OFFSET(F822,-COUNTA(D$510:D824)+3,0))</f>
        <v>23</v>
      </c>
      <c r="G824" s="818" t="str">
        <f t="shared" ca="1" si="128"/>
        <v/>
      </c>
      <c r="H824" s="812">
        <f t="shared" ca="1" si="124"/>
        <v>53</v>
      </c>
      <c r="I824" s="815" t="str">
        <f t="shared" ca="1" si="129"/>
        <v/>
      </c>
      <c r="J824" s="827" t="str">
        <f t="shared" ca="1" si="130"/>
        <v/>
      </c>
      <c r="K824" s="827" t="str">
        <f t="shared" ca="1" si="131"/>
        <v/>
      </c>
      <c r="L824" s="818" t="str">
        <f t="shared" ca="1" si="132"/>
        <v/>
      </c>
      <c r="M824" s="830" t="str">
        <f ca="1">IFERROR(IF(COUNTIF($B$509:$B823,"&lt;0")&lt;&gt;1,OFFSET($C822,-COUNTIF($B$509:$B823,"&lt;0")+3,0),""),"")</f>
        <v>a173p000006n4ScAAI</v>
      </c>
      <c r="N824" s="830">
        <f ca="1">IFERROR(IF(COUNTA($D$509:D823)=1,0,OFFSET($F822,-COUNTA($D$509:D823)+3,0)),"")</f>
        <v>23</v>
      </c>
      <c r="O824" s="812"/>
      <c r="P824" s="812">
        <f t="shared" si="125"/>
        <v>0</v>
      </c>
      <c r="Q824" s="812"/>
      <c r="R824" s="812"/>
      <c r="S824" s="812"/>
      <c r="T824" s="818"/>
    </row>
    <row r="825" spans="1:20" x14ac:dyDescent="0.35">
      <c r="A825" s="812" t="b">
        <f t="shared" ca="1" si="126"/>
        <v>0</v>
      </c>
      <c r="B825" s="812">
        <f t="shared" si="122"/>
        <v>134</v>
      </c>
      <c r="C825" s="834" t="str">
        <f t="shared" ca="1" si="127"/>
        <v>a173p000006n4T6AAI</v>
      </c>
      <c r="D825" s="812"/>
      <c r="E825" s="812">
        <f t="shared" ca="1" si="123"/>
        <v>2</v>
      </c>
      <c r="F825" s="831">
        <f ca="1">IF(COUNTA(D$510:D825)=1,"",OFFSET(F823,-COUNTA(D$510:D825)+3,0))</f>
        <v>23</v>
      </c>
      <c r="G825" s="818" t="str">
        <f t="shared" ca="1" si="128"/>
        <v/>
      </c>
      <c r="H825" s="812">
        <f t="shared" ca="1" si="124"/>
        <v>53</v>
      </c>
      <c r="I825" s="815" t="str">
        <f t="shared" ca="1" si="129"/>
        <v/>
      </c>
      <c r="J825" s="827" t="str">
        <f t="shared" ca="1" si="130"/>
        <v/>
      </c>
      <c r="K825" s="827" t="str">
        <f t="shared" ca="1" si="131"/>
        <v/>
      </c>
      <c r="L825" s="818" t="str">
        <f t="shared" ca="1" si="132"/>
        <v/>
      </c>
      <c r="M825" s="830" t="str">
        <f ca="1">IFERROR(IF(COUNTIF($B$509:$B824,"&lt;0")&lt;&gt;1,OFFSET($C823,-COUNTIF($B$509:$B824,"&lt;0")+3,0),""),"")</f>
        <v>a173p000006n4T6AAI</v>
      </c>
      <c r="N825" s="830">
        <f ca="1">IFERROR(IF(COUNTA($D$509:D824)=1,0,OFFSET($F823,-COUNTA($D$509:D824)+3,0)),"")</f>
        <v>23</v>
      </c>
      <c r="O825" s="812"/>
      <c r="P825" s="812">
        <f t="shared" si="125"/>
        <v>0</v>
      </c>
      <c r="Q825" s="812"/>
      <c r="R825" s="812"/>
      <c r="S825" s="812"/>
      <c r="T825" s="818"/>
    </row>
    <row r="826" spans="1:20" x14ac:dyDescent="0.35">
      <c r="A826" s="812" t="b">
        <f t="shared" ca="1" si="126"/>
        <v>0</v>
      </c>
      <c r="B826" s="812">
        <f t="shared" si="122"/>
        <v>135</v>
      </c>
      <c r="C826" s="834" t="str">
        <f t="shared" ca="1" si="127"/>
        <v>a173p000006n4TaAAI</v>
      </c>
      <c r="D826" s="812"/>
      <c r="E826" s="812">
        <f t="shared" ca="1" si="123"/>
        <v>3</v>
      </c>
      <c r="F826" s="831">
        <f ca="1">IF(COUNTA(D$510:D826)=1,"",OFFSET(F824,-COUNTA(D$510:D826)+3,0))</f>
        <v>23</v>
      </c>
      <c r="G826" s="818" t="str">
        <f t="shared" ca="1" si="128"/>
        <v/>
      </c>
      <c r="H826" s="812">
        <f t="shared" ca="1" si="124"/>
        <v>53</v>
      </c>
      <c r="I826" s="815" t="str">
        <f t="shared" ca="1" si="129"/>
        <v/>
      </c>
      <c r="J826" s="827" t="str">
        <f t="shared" ca="1" si="130"/>
        <v/>
      </c>
      <c r="K826" s="827" t="str">
        <f t="shared" ca="1" si="131"/>
        <v/>
      </c>
      <c r="L826" s="818" t="str">
        <f t="shared" ca="1" si="132"/>
        <v/>
      </c>
      <c r="M826" s="830" t="str">
        <f ca="1">IFERROR(IF(COUNTIF($B$509:$B825,"&lt;0")&lt;&gt;1,OFFSET($C824,-COUNTIF($B$509:$B825,"&lt;0")+3,0),""),"")</f>
        <v>a173p000006n4TaAAI</v>
      </c>
      <c r="N826" s="830">
        <f ca="1">IFERROR(IF(COUNTA($D$509:D825)=1,0,OFFSET($F824,-COUNTA($D$509:D825)+3,0)),"")</f>
        <v>23</v>
      </c>
      <c r="O826" s="812"/>
      <c r="P826" s="812">
        <f t="shared" si="125"/>
        <v>0</v>
      </c>
      <c r="Q826" s="812"/>
      <c r="R826" s="812"/>
      <c r="S826" s="812"/>
      <c r="T826" s="818"/>
    </row>
    <row r="827" spans="1:20" x14ac:dyDescent="0.35">
      <c r="A827" s="812" t="b">
        <f t="shared" ca="1" si="126"/>
        <v>0</v>
      </c>
      <c r="B827" s="812">
        <f t="shared" si="122"/>
        <v>136</v>
      </c>
      <c r="C827" s="834" t="str">
        <f t="shared" ca="1" si="127"/>
        <v>a173p000006n4U4AAI</v>
      </c>
      <c r="D827" s="812"/>
      <c r="E827" s="812">
        <f t="shared" ca="1" si="123"/>
        <v>4</v>
      </c>
      <c r="F827" s="831">
        <f ca="1">IF(COUNTA(D$510:D827)=1,"",OFFSET(F825,-COUNTA(D$510:D827)+3,0))</f>
        <v>23</v>
      </c>
      <c r="G827" s="818" t="str">
        <f t="shared" ca="1" si="128"/>
        <v/>
      </c>
      <c r="H827" s="812">
        <f t="shared" ca="1" si="124"/>
        <v>53</v>
      </c>
      <c r="I827" s="815" t="str">
        <f t="shared" ca="1" si="129"/>
        <v/>
      </c>
      <c r="J827" s="827" t="str">
        <f t="shared" ca="1" si="130"/>
        <v/>
      </c>
      <c r="K827" s="827" t="str">
        <f t="shared" ca="1" si="131"/>
        <v/>
      </c>
      <c r="L827" s="818" t="str">
        <f t="shared" ca="1" si="132"/>
        <v/>
      </c>
      <c r="M827" s="830" t="str">
        <f ca="1">IFERROR(IF(COUNTIF($B$509:$B826,"&lt;0")&lt;&gt;1,OFFSET($C825,-COUNTIF($B$509:$B826,"&lt;0")+3,0),""),"")</f>
        <v>a173p000006n4U4AAI</v>
      </c>
      <c r="N827" s="830">
        <f ca="1">IFERROR(IF(COUNTA($D$509:D826)=1,0,OFFSET($F825,-COUNTA($D$509:D826)+3,0)),"")</f>
        <v>23</v>
      </c>
      <c r="O827" s="812"/>
      <c r="P827" s="812">
        <f t="shared" si="125"/>
        <v>0</v>
      </c>
      <c r="Q827" s="812"/>
      <c r="R827" s="812"/>
      <c r="S827" s="812"/>
      <c r="T827" s="818"/>
    </row>
    <row r="828" spans="1:20" x14ac:dyDescent="0.35">
      <c r="A828" s="812" t="b">
        <f t="shared" ca="1" si="126"/>
        <v>0</v>
      </c>
      <c r="B828" s="812">
        <f t="shared" si="122"/>
        <v>137</v>
      </c>
      <c r="C828" s="834" t="str">
        <f t="shared" ca="1" si="127"/>
        <v>a173p000006n4UYAAY</v>
      </c>
      <c r="D828" s="812"/>
      <c r="E828" s="812">
        <f t="shared" ca="1" si="123"/>
        <v>5</v>
      </c>
      <c r="F828" s="831">
        <f ca="1">IF(COUNTA(D$510:D828)=1,"",OFFSET(F826,-COUNTA(D$510:D828)+3,0))</f>
        <v>23</v>
      </c>
      <c r="G828" s="818" t="str">
        <f t="shared" ca="1" si="128"/>
        <v/>
      </c>
      <c r="H828" s="812">
        <f t="shared" ca="1" si="124"/>
        <v>53</v>
      </c>
      <c r="I828" s="815" t="str">
        <f t="shared" ca="1" si="129"/>
        <v/>
      </c>
      <c r="J828" s="827" t="str">
        <f t="shared" ca="1" si="130"/>
        <v/>
      </c>
      <c r="K828" s="827" t="str">
        <f t="shared" ca="1" si="131"/>
        <v/>
      </c>
      <c r="L828" s="818" t="str">
        <f t="shared" ca="1" si="132"/>
        <v/>
      </c>
      <c r="M828" s="830" t="str">
        <f ca="1">IFERROR(IF(COUNTIF($B$509:$B827,"&lt;0")&lt;&gt;1,OFFSET($C826,-COUNTIF($B$509:$B827,"&lt;0")+3,0),""),"")</f>
        <v>a173p000006n4UYAAY</v>
      </c>
      <c r="N828" s="830">
        <f ca="1">IFERROR(IF(COUNTA($D$509:D827)=1,0,OFFSET($F826,-COUNTA($D$509:D827)+3,0)),"")</f>
        <v>23</v>
      </c>
      <c r="O828" s="812"/>
      <c r="P828" s="812">
        <f t="shared" si="125"/>
        <v>0</v>
      </c>
      <c r="Q828" s="812"/>
      <c r="R828" s="812"/>
      <c r="S828" s="812"/>
      <c r="T828" s="818"/>
    </row>
    <row r="829" spans="1:20" x14ac:dyDescent="0.35">
      <c r="A829" s="812" t="b">
        <f t="shared" ca="1" si="126"/>
        <v>0</v>
      </c>
      <c r="B829" s="812">
        <f t="shared" si="122"/>
        <v>138</v>
      </c>
      <c r="C829" s="834" t="str">
        <f t="shared" ca="1" si="127"/>
        <v>a173p000006n4V2AAI</v>
      </c>
      <c r="D829" s="812"/>
      <c r="E829" s="812">
        <f t="shared" ca="1" si="123"/>
        <v>6</v>
      </c>
      <c r="F829" s="831">
        <f ca="1">IF(COUNTA(D$510:D829)=1,"",OFFSET(F827,-COUNTA(D$510:D829)+3,0))</f>
        <v>23</v>
      </c>
      <c r="G829" s="818" t="str">
        <f t="shared" ca="1" si="128"/>
        <v/>
      </c>
      <c r="H829" s="812">
        <f t="shared" ca="1" si="124"/>
        <v>53</v>
      </c>
      <c r="I829" s="815" t="str">
        <f t="shared" ca="1" si="129"/>
        <v/>
      </c>
      <c r="J829" s="827" t="str">
        <f t="shared" ca="1" si="130"/>
        <v/>
      </c>
      <c r="K829" s="827" t="str">
        <f t="shared" ca="1" si="131"/>
        <v/>
      </c>
      <c r="L829" s="818" t="str">
        <f t="shared" ca="1" si="132"/>
        <v/>
      </c>
      <c r="M829" s="830" t="str">
        <f ca="1">IFERROR(IF(COUNTIF($B$509:$B828,"&lt;0")&lt;&gt;1,OFFSET($C827,-COUNTIF($B$509:$B828,"&lt;0")+3,0),""),"")</f>
        <v>a173p000006n4V2AAI</v>
      </c>
      <c r="N829" s="830">
        <f ca="1">IFERROR(IF(COUNTA($D$509:D828)=1,0,OFFSET($F827,-COUNTA($D$509:D828)+3,0)),"")</f>
        <v>23</v>
      </c>
      <c r="O829" s="812"/>
      <c r="P829" s="812">
        <f t="shared" si="125"/>
        <v>0</v>
      </c>
      <c r="Q829" s="812"/>
      <c r="R829" s="812"/>
      <c r="S829" s="812"/>
      <c r="T829" s="818"/>
    </row>
    <row r="830" spans="1:20" x14ac:dyDescent="0.35">
      <c r="A830" s="812" t="b">
        <f t="shared" ca="1" si="126"/>
        <v>0</v>
      </c>
      <c r="B830" s="812">
        <f t="shared" si="122"/>
        <v>139</v>
      </c>
      <c r="C830" s="834" t="str">
        <f t="shared" ca="1" si="127"/>
        <v>a173p000006n4SdAAI</v>
      </c>
      <c r="D830" s="812"/>
      <c r="E830" s="812">
        <f t="shared" ca="1" si="123"/>
        <v>1</v>
      </c>
      <c r="F830" s="831">
        <f ca="1">IF(COUNTA(D$510:D830)=1,"",OFFSET(F828,-COUNTA(D$510:D830)+3,0))</f>
        <v>24</v>
      </c>
      <c r="G830" s="818" t="str">
        <f t="shared" ca="1" si="128"/>
        <v/>
      </c>
      <c r="H830" s="812">
        <f t="shared" ca="1" si="124"/>
        <v>55</v>
      </c>
      <c r="I830" s="815" t="str">
        <f t="shared" ca="1" si="129"/>
        <v/>
      </c>
      <c r="J830" s="827" t="str">
        <f t="shared" ca="1" si="130"/>
        <v/>
      </c>
      <c r="K830" s="827" t="str">
        <f t="shared" ca="1" si="131"/>
        <v/>
      </c>
      <c r="L830" s="818" t="str">
        <f t="shared" ca="1" si="132"/>
        <v/>
      </c>
      <c r="M830" s="830" t="str">
        <f ca="1">IFERROR(IF(COUNTIF($B$509:$B829,"&lt;0")&lt;&gt;1,OFFSET($C828,-COUNTIF($B$509:$B829,"&lt;0")+3,0),""),"")</f>
        <v>a173p000006n4SdAAI</v>
      </c>
      <c r="N830" s="830">
        <f ca="1">IFERROR(IF(COUNTA($D$509:D829)=1,0,OFFSET($F828,-COUNTA($D$509:D829)+3,0)),"")</f>
        <v>24</v>
      </c>
      <c r="O830" s="812"/>
      <c r="P830" s="812">
        <f t="shared" si="125"/>
        <v>0</v>
      </c>
      <c r="Q830" s="812"/>
      <c r="R830" s="812"/>
      <c r="S830" s="812"/>
      <c r="T830" s="818"/>
    </row>
    <row r="831" spans="1:20" x14ac:dyDescent="0.35">
      <c r="A831" s="812" t="b">
        <f t="shared" ca="1" si="126"/>
        <v>0</v>
      </c>
      <c r="B831" s="812">
        <f t="shared" si="122"/>
        <v>140</v>
      </c>
      <c r="C831" s="834" t="str">
        <f t="shared" ca="1" si="127"/>
        <v>a173p000006n4T7AAI</v>
      </c>
      <c r="D831" s="812"/>
      <c r="E831" s="812">
        <f t="shared" ca="1" si="123"/>
        <v>2</v>
      </c>
      <c r="F831" s="831">
        <f ca="1">IF(COUNTA(D$510:D831)=1,"",OFFSET(F829,-COUNTA(D$510:D831)+3,0))</f>
        <v>24</v>
      </c>
      <c r="G831" s="818" t="str">
        <f t="shared" ca="1" si="128"/>
        <v/>
      </c>
      <c r="H831" s="812">
        <f t="shared" ca="1" si="124"/>
        <v>55</v>
      </c>
      <c r="I831" s="815" t="str">
        <f t="shared" ca="1" si="129"/>
        <v/>
      </c>
      <c r="J831" s="827" t="str">
        <f t="shared" ca="1" si="130"/>
        <v/>
      </c>
      <c r="K831" s="827" t="str">
        <f t="shared" ca="1" si="131"/>
        <v/>
      </c>
      <c r="L831" s="818" t="str">
        <f t="shared" ca="1" si="132"/>
        <v/>
      </c>
      <c r="M831" s="830" t="str">
        <f ca="1">IFERROR(IF(COUNTIF($B$509:$B830,"&lt;0")&lt;&gt;1,OFFSET($C829,-COUNTIF($B$509:$B830,"&lt;0")+3,0),""),"")</f>
        <v>a173p000006n4T7AAI</v>
      </c>
      <c r="N831" s="830">
        <f ca="1">IFERROR(IF(COUNTA($D$509:D830)=1,0,OFFSET($F829,-COUNTA($D$509:D830)+3,0)),"")</f>
        <v>24</v>
      </c>
      <c r="O831" s="812"/>
      <c r="P831" s="812">
        <f t="shared" si="125"/>
        <v>0</v>
      </c>
      <c r="Q831" s="812"/>
      <c r="R831" s="812"/>
      <c r="S831" s="812"/>
      <c r="T831" s="818"/>
    </row>
    <row r="832" spans="1:20" x14ac:dyDescent="0.35">
      <c r="A832" s="812" t="b">
        <f t="shared" ca="1" si="126"/>
        <v>0</v>
      </c>
      <c r="B832" s="812">
        <f t="shared" ref="B832:B871" si="133">B831+1</f>
        <v>141</v>
      </c>
      <c r="C832" s="834" t="str">
        <f t="shared" ca="1" si="127"/>
        <v>a173p000006n4TbAAI</v>
      </c>
      <c r="D832" s="812"/>
      <c r="E832" s="812">
        <f t="shared" ref="E832:E871" ca="1" si="134">COUNTIF(F765:F832,F832)</f>
        <v>3</v>
      </c>
      <c r="F832" s="831">
        <f ca="1">IF(COUNTA(D$510:D832)=1,"",OFFSET(F830,-COUNTA(D$510:D832)+3,0))</f>
        <v>24</v>
      </c>
      <c r="G832" s="818" t="str">
        <f t="shared" ca="1" si="128"/>
        <v/>
      </c>
      <c r="H832" s="812">
        <f t="shared" ref="H832:H871" ca="1" si="135">IF(F832=1,9,IF(E831=MAX(E830:E832),H830+2,H831))</f>
        <v>55</v>
      </c>
      <c r="I832" s="815" t="str">
        <f t="shared" ca="1" si="129"/>
        <v/>
      </c>
      <c r="J832" s="827" t="str">
        <f t="shared" ca="1" si="130"/>
        <v/>
      </c>
      <c r="K832" s="827" t="str">
        <f t="shared" ca="1" si="131"/>
        <v/>
      </c>
      <c r="L832" s="818" t="str">
        <f t="shared" ca="1" si="132"/>
        <v/>
      </c>
      <c r="M832" s="830" t="str">
        <f ca="1">IFERROR(IF(COUNTIF($B$509:$B831,"&lt;0")&lt;&gt;1,OFFSET($C830,-COUNTIF($B$509:$B831,"&lt;0")+3,0),""),"")</f>
        <v>a173p000006n4TbAAI</v>
      </c>
      <c r="N832" s="830">
        <f ca="1">IFERROR(IF(COUNTA($D$509:D831)=1,0,OFFSET($F830,-COUNTA($D$509:D831)+3,0)),"")</f>
        <v>24</v>
      </c>
      <c r="O832" s="812"/>
      <c r="P832" s="812">
        <f t="shared" ref="P832:P871" si="136">IF(NOT(_xlfn.ISFORMULA(I832)),P831+1,0)</f>
        <v>0</v>
      </c>
      <c r="Q832" s="812"/>
      <c r="R832" s="812"/>
      <c r="S832" s="812"/>
      <c r="T832" s="818"/>
    </row>
    <row r="833" spans="1:20" x14ac:dyDescent="0.35">
      <c r="A833" s="812" t="b">
        <f t="shared" ca="1" si="126"/>
        <v>0</v>
      </c>
      <c r="B833" s="812">
        <f t="shared" si="133"/>
        <v>142</v>
      </c>
      <c r="C833" s="834" t="str">
        <f t="shared" ca="1" si="127"/>
        <v>a173p000006n4U5AAI</v>
      </c>
      <c r="D833" s="812"/>
      <c r="E833" s="812">
        <f t="shared" ca="1" si="134"/>
        <v>4</v>
      </c>
      <c r="F833" s="831">
        <f ca="1">IF(COUNTA(D$510:D833)=1,"",OFFSET(F831,-COUNTA(D$510:D833)+3,0))</f>
        <v>24</v>
      </c>
      <c r="G833" s="818" t="str">
        <f t="shared" ca="1" si="128"/>
        <v/>
      </c>
      <c r="H833" s="812">
        <f t="shared" ca="1" si="135"/>
        <v>55</v>
      </c>
      <c r="I833" s="815" t="str">
        <f t="shared" ca="1" si="129"/>
        <v/>
      </c>
      <c r="J833" s="827" t="str">
        <f t="shared" ca="1" si="130"/>
        <v/>
      </c>
      <c r="K833" s="827" t="str">
        <f t="shared" ca="1" si="131"/>
        <v/>
      </c>
      <c r="L833" s="818" t="str">
        <f t="shared" ca="1" si="132"/>
        <v/>
      </c>
      <c r="M833" s="830" t="str">
        <f ca="1">IFERROR(IF(COUNTIF($B$509:$B832,"&lt;0")&lt;&gt;1,OFFSET($C831,-COUNTIF($B$509:$B832,"&lt;0")+3,0),""),"")</f>
        <v>a173p000006n4U5AAI</v>
      </c>
      <c r="N833" s="830">
        <f ca="1">IFERROR(IF(COUNTA($D$509:D832)=1,0,OFFSET($F831,-COUNTA($D$509:D832)+3,0)),"")</f>
        <v>24</v>
      </c>
      <c r="O833" s="812"/>
      <c r="P833" s="812">
        <f t="shared" si="136"/>
        <v>0</v>
      </c>
      <c r="Q833" s="812"/>
      <c r="R833" s="812"/>
      <c r="S833" s="812"/>
      <c r="T833" s="818"/>
    </row>
    <row r="834" spans="1:20" x14ac:dyDescent="0.35">
      <c r="A834" s="812" t="b">
        <f t="shared" ca="1" si="126"/>
        <v>0</v>
      </c>
      <c r="B834" s="812">
        <f t="shared" si="133"/>
        <v>143</v>
      </c>
      <c r="C834" s="834" t="str">
        <f t="shared" ca="1" si="127"/>
        <v>a173p000006n4UZAAY</v>
      </c>
      <c r="D834" s="812"/>
      <c r="E834" s="812">
        <f t="shared" ca="1" si="134"/>
        <v>5</v>
      </c>
      <c r="F834" s="831">
        <f ca="1">IF(COUNTA(D$510:D834)=1,"",OFFSET(F832,-COUNTA(D$510:D834)+3,0))</f>
        <v>24</v>
      </c>
      <c r="G834" s="818" t="str">
        <f t="shared" ca="1" si="128"/>
        <v/>
      </c>
      <c r="H834" s="812">
        <f t="shared" ca="1" si="135"/>
        <v>55</v>
      </c>
      <c r="I834" s="815" t="str">
        <f t="shared" ca="1" si="129"/>
        <v/>
      </c>
      <c r="J834" s="827" t="str">
        <f t="shared" ca="1" si="130"/>
        <v/>
      </c>
      <c r="K834" s="827" t="str">
        <f t="shared" ca="1" si="131"/>
        <v/>
      </c>
      <c r="L834" s="818" t="str">
        <f t="shared" ca="1" si="132"/>
        <v/>
      </c>
      <c r="M834" s="830" t="str">
        <f ca="1">IFERROR(IF(COUNTIF($B$509:$B833,"&lt;0")&lt;&gt;1,OFFSET($C832,-COUNTIF($B$509:$B833,"&lt;0")+3,0),""),"")</f>
        <v>a173p000006n4UZAAY</v>
      </c>
      <c r="N834" s="830">
        <f ca="1">IFERROR(IF(COUNTA($D$509:D833)=1,0,OFFSET($F832,-COUNTA($D$509:D833)+3,0)),"")</f>
        <v>24</v>
      </c>
      <c r="O834" s="812"/>
      <c r="P834" s="812">
        <f t="shared" si="136"/>
        <v>0</v>
      </c>
      <c r="Q834" s="812"/>
      <c r="R834" s="812"/>
      <c r="S834" s="812"/>
      <c r="T834" s="818"/>
    </row>
    <row r="835" spans="1:20" x14ac:dyDescent="0.35">
      <c r="A835" s="812" t="b">
        <f t="shared" ca="1" si="126"/>
        <v>0</v>
      </c>
      <c r="B835" s="812">
        <f t="shared" si="133"/>
        <v>144</v>
      </c>
      <c r="C835" s="834" t="str">
        <f t="shared" ca="1" si="127"/>
        <v>a173p000006n4V3AAI</v>
      </c>
      <c r="D835" s="812"/>
      <c r="E835" s="812">
        <f t="shared" ca="1" si="134"/>
        <v>6</v>
      </c>
      <c r="F835" s="831">
        <f ca="1">IF(COUNTA(D$510:D835)=1,"",OFFSET(F833,-COUNTA(D$510:D835)+3,0))</f>
        <v>24</v>
      </c>
      <c r="G835" s="818" t="str">
        <f t="shared" ca="1" si="128"/>
        <v/>
      </c>
      <c r="H835" s="812">
        <f t="shared" ca="1" si="135"/>
        <v>55</v>
      </c>
      <c r="I835" s="815" t="str">
        <f t="shared" ca="1" si="129"/>
        <v/>
      </c>
      <c r="J835" s="827" t="str">
        <f t="shared" ca="1" si="130"/>
        <v/>
      </c>
      <c r="K835" s="827" t="str">
        <f t="shared" ca="1" si="131"/>
        <v/>
      </c>
      <c r="L835" s="818" t="str">
        <f t="shared" ca="1" si="132"/>
        <v/>
      </c>
      <c r="M835" s="830" t="str">
        <f ca="1">IFERROR(IF(COUNTIF($B$509:$B834,"&lt;0")&lt;&gt;1,OFFSET($C833,-COUNTIF($B$509:$B834,"&lt;0")+3,0),""),"")</f>
        <v>a173p000006n4V3AAI</v>
      </c>
      <c r="N835" s="830">
        <f ca="1">IFERROR(IF(COUNTA($D$509:D834)=1,0,OFFSET($F833,-COUNTA($D$509:D834)+3,0)),"")</f>
        <v>24</v>
      </c>
      <c r="O835" s="812"/>
      <c r="P835" s="812">
        <f t="shared" si="136"/>
        <v>0</v>
      </c>
      <c r="Q835" s="812"/>
      <c r="R835" s="812"/>
      <c r="S835" s="812"/>
      <c r="T835" s="818"/>
    </row>
    <row r="836" spans="1:20" x14ac:dyDescent="0.35">
      <c r="A836" s="812" t="b">
        <f t="shared" ca="1" si="126"/>
        <v>0</v>
      </c>
      <c r="B836" s="812">
        <f t="shared" si="133"/>
        <v>145</v>
      </c>
      <c r="C836" s="834" t="str">
        <f t="shared" ca="1" si="127"/>
        <v>a173p000006n4SeAAI</v>
      </c>
      <c r="D836" s="812"/>
      <c r="E836" s="812">
        <f t="shared" ca="1" si="134"/>
        <v>1</v>
      </c>
      <c r="F836" s="831">
        <f ca="1">IF(COUNTA(D$510:D836)=1,"",OFFSET(F834,-COUNTA(D$510:D836)+3,0))</f>
        <v>25</v>
      </c>
      <c r="G836" s="818" t="str">
        <f t="shared" ca="1" si="128"/>
        <v/>
      </c>
      <c r="H836" s="812">
        <f t="shared" ca="1" si="135"/>
        <v>57</v>
      </c>
      <c r="I836" s="815" t="str">
        <f t="shared" ca="1" si="129"/>
        <v/>
      </c>
      <c r="J836" s="827" t="str">
        <f t="shared" ca="1" si="130"/>
        <v/>
      </c>
      <c r="K836" s="827" t="str">
        <f t="shared" ca="1" si="131"/>
        <v/>
      </c>
      <c r="L836" s="818" t="str">
        <f t="shared" ca="1" si="132"/>
        <v/>
      </c>
      <c r="M836" s="830" t="str">
        <f ca="1">IFERROR(IF(COUNTIF($B$509:$B835,"&lt;0")&lt;&gt;1,OFFSET($C834,-COUNTIF($B$509:$B835,"&lt;0")+3,0),""),"")</f>
        <v>a173p000006n4SeAAI</v>
      </c>
      <c r="N836" s="830">
        <f ca="1">IFERROR(IF(COUNTA($D$509:D835)=1,0,OFFSET($F834,-COUNTA($D$509:D835)+3,0)),"")</f>
        <v>25</v>
      </c>
      <c r="O836" s="812"/>
      <c r="P836" s="812">
        <f t="shared" si="136"/>
        <v>0</v>
      </c>
      <c r="Q836" s="812"/>
      <c r="R836" s="812"/>
      <c r="S836" s="812"/>
      <c r="T836" s="818"/>
    </row>
    <row r="837" spans="1:20" x14ac:dyDescent="0.35">
      <c r="A837" s="812" t="b">
        <f t="shared" ca="1" si="126"/>
        <v>0</v>
      </c>
      <c r="B837" s="812">
        <f t="shared" si="133"/>
        <v>146</v>
      </c>
      <c r="C837" s="834" t="str">
        <f t="shared" ca="1" si="127"/>
        <v>a173p000006n4T8AAI</v>
      </c>
      <c r="D837" s="812"/>
      <c r="E837" s="812">
        <f t="shared" ca="1" si="134"/>
        <v>2</v>
      </c>
      <c r="F837" s="831">
        <f ca="1">IF(COUNTA(D$510:D837)=1,"",OFFSET(F835,-COUNTA(D$510:D837)+3,0))</f>
        <v>25</v>
      </c>
      <c r="G837" s="818" t="str">
        <f t="shared" ca="1" si="128"/>
        <v/>
      </c>
      <c r="H837" s="812">
        <f t="shared" ca="1" si="135"/>
        <v>57</v>
      </c>
      <c r="I837" s="815" t="str">
        <f t="shared" ca="1" si="129"/>
        <v/>
      </c>
      <c r="J837" s="827" t="str">
        <f t="shared" ca="1" si="130"/>
        <v/>
      </c>
      <c r="K837" s="827" t="str">
        <f t="shared" ca="1" si="131"/>
        <v/>
      </c>
      <c r="L837" s="818" t="str">
        <f t="shared" ca="1" si="132"/>
        <v/>
      </c>
      <c r="M837" s="830" t="str">
        <f ca="1">IFERROR(IF(COUNTIF($B$509:$B836,"&lt;0")&lt;&gt;1,OFFSET($C835,-COUNTIF($B$509:$B836,"&lt;0")+3,0),""),"")</f>
        <v>a173p000006n4T8AAI</v>
      </c>
      <c r="N837" s="830">
        <f ca="1">IFERROR(IF(COUNTA($D$509:D836)=1,0,OFFSET($F835,-COUNTA($D$509:D836)+3,0)),"")</f>
        <v>25</v>
      </c>
      <c r="O837" s="812"/>
      <c r="P837" s="812">
        <f t="shared" si="136"/>
        <v>0</v>
      </c>
      <c r="Q837" s="812"/>
      <c r="R837" s="812"/>
      <c r="S837" s="812"/>
      <c r="T837" s="818"/>
    </row>
    <row r="838" spans="1:20" x14ac:dyDescent="0.35">
      <c r="A838" s="812" t="b">
        <f t="shared" ca="1" si="126"/>
        <v>0</v>
      </c>
      <c r="B838" s="812">
        <f t="shared" si="133"/>
        <v>147</v>
      </c>
      <c r="C838" s="834" t="str">
        <f t="shared" ca="1" si="127"/>
        <v>a173p000006n4TcAAI</v>
      </c>
      <c r="D838" s="812"/>
      <c r="E838" s="812">
        <f t="shared" ca="1" si="134"/>
        <v>3</v>
      </c>
      <c r="F838" s="831">
        <f ca="1">IF(COUNTA(D$510:D838)=1,"",OFFSET(F836,-COUNTA(D$510:D838)+3,0))</f>
        <v>25</v>
      </c>
      <c r="G838" s="818" t="str">
        <f t="shared" ca="1" si="128"/>
        <v/>
      </c>
      <c r="H838" s="812">
        <f t="shared" ca="1" si="135"/>
        <v>57</v>
      </c>
      <c r="I838" s="815" t="str">
        <f t="shared" ca="1" si="129"/>
        <v/>
      </c>
      <c r="J838" s="827" t="str">
        <f t="shared" ca="1" si="130"/>
        <v/>
      </c>
      <c r="K838" s="827" t="str">
        <f t="shared" ca="1" si="131"/>
        <v/>
      </c>
      <c r="L838" s="818" t="str">
        <f t="shared" ca="1" si="132"/>
        <v/>
      </c>
      <c r="M838" s="830" t="str">
        <f ca="1">IFERROR(IF(COUNTIF($B$509:$B837,"&lt;0")&lt;&gt;1,OFFSET($C836,-COUNTIF($B$509:$B837,"&lt;0")+3,0),""),"")</f>
        <v>a173p000006n4TcAAI</v>
      </c>
      <c r="N838" s="830">
        <f ca="1">IFERROR(IF(COUNTA($D$509:D837)=1,0,OFFSET($F836,-COUNTA($D$509:D837)+3,0)),"")</f>
        <v>25</v>
      </c>
      <c r="O838" s="812"/>
      <c r="P838" s="812">
        <f t="shared" si="136"/>
        <v>0</v>
      </c>
      <c r="Q838" s="812"/>
      <c r="R838" s="812"/>
      <c r="S838" s="812"/>
      <c r="T838" s="818"/>
    </row>
    <row r="839" spans="1:20" x14ac:dyDescent="0.35">
      <c r="A839" s="812" t="b">
        <f t="shared" ca="1" si="126"/>
        <v>0</v>
      </c>
      <c r="B839" s="812">
        <f t="shared" si="133"/>
        <v>148</v>
      </c>
      <c r="C839" s="834" t="str">
        <f t="shared" ca="1" si="127"/>
        <v>a173p000006n4U6AAI</v>
      </c>
      <c r="D839" s="812"/>
      <c r="E839" s="812">
        <f t="shared" ca="1" si="134"/>
        <v>4</v>
      </c>
      <c r="F839" s="831">
        <f ca="1">IF(COUNTA(D$510:D839)=1,"",OFFSET(F837,-COUNTA(D$510:D839)+3,0))</f>
        <v>25</v>
      </c>
      <c r="G839" s="818" t="str">
        <f t="shared" ca="1" si="128"/>
        <v/>
      </c>
      <c r="H839" s="812">
        <f t="shared" ca="1" si="135"/>
        <v>57</v>
      </c>
      <c r="I839" s="815" t="str">
        <f t="shared" ca="1" si="129"/>
        <v/>
      </c>
      <c r="J839" s="827" t="str">
        <f t="shared" ca="1" si="130"/>
        <v/>
      </c>
      <c r="K839" s="827" t="str">
        <f t="shared" ca="1" si="131"/>
        <v/>
      </c>
      <c r="L839" s="818" t="str">
        <f t="shared" ca="1" si="132"/>
        <v/>
      </c>
      <c r="M839" s="830" t="str">
        <f ca="1">IFERROR(IF(COUNTIF($B$509:$B838,"&lt;0")&lt;&gt;1,OFFSET($C837,-COUNTIF($B$509:$B838,"&lt;0")+3,0),""),"")</f>
        <v>a173p000006n4U6AAI</v>
      </c>
      <c r="N839" s="830">
        <f ca="1">IFERROR(IF(COUNTA($D$509:D838)=1,0,OFFSET($F837,-COUNTA($D$509:D838)+3,0)),"")</f>
        <v>25</v>
      </c>
      <c r="O839" s="812"/>
      <c r="P839" s="812">
        <f t="shared" si="136"/>
        <v>0</v>
      </c>
      <c r="Q839" s="812"/>
      <c r="R839" s="812"/>
      <c r="S839" s="812"/>
      <c r="T839" s="818"/>
    </row>
    <row r="840" spans="1:20" x14ac:dyDescent="0.35">
      <c r="A840" s="812" t="b">
        <f t="shared" ca="1" si="126"/>
        <v>0</v>
      </c>
      <c r="B840" s="812">
        <f t="shared" si="133"/>
        <v>149</v>
      </c>
      <c r="C840" s="834" t="str">
        <f t="shared" ca="1" si="127"/>
        <v>a173p000006n4UaAAI</v>
      </c>
      <c r="D840" s="812"/>
      <c r="E840" s="812">
        <f t="shared" ca="1" si="134"/>
        <v>5</v>
      </c>
      <c r="F840" s="831">
        <f ca="1">IF(COUNTA(D$510:D840)=1,"",OFFSET(F838,-COUNTA(D$510:D840)+3,0))</f>
        <v>25</v>
      </c>
      <c r="G840" s="818" t="str">
        <f t="shared" ca="1" si="128"/>
        <v/>
      </c>
      <c r="H840" s="812">
        <f t="shared" ca="1" si="135"/>
        <v>57</v>
      </c>
      <c r="I840" s="815" t="str">
        <f t="shared" ca="1" si="129"/>
        <v/>
      </c>
      <c r="J840" s="827" t="str">
        <f t="shared" ca="1" si="130"/>
        <v/>
      </c>
      <c r="K840" s="827" t="str">
        <f t="shared" ca="1" si="131"/>
        <v/>
      </c>
      <c r="L840" s="818" t="str">
        <f t="shared" ca="1" si="132"/>
        <v/>
      </c>
      <c r="M840" s="830" t="str">
        <f ca="1">IFERROR(IF(COUNTIF($B$509:$B839,"&lt;0")&lt;&gt;1,OFFSET($C838,-COUNTIF($B$509:$B839,"&lt;0")+3,0),""),"")</f>
        <v>a173p000006n4UaAAI</v>
      </c>
      <c r="N840" s="830">
        <f ca="1">IFERROR(IF(COUNTA($D$509:D839)=1,0,OFFSET($F838,-COUNTA($D$509:D839)+3,0)),"")</f>
        <v>25</v>
      </c>
      <c r="O840" s="812"/>
      <c r="P840" s="812">
        <f t="shared" si="136"/>
        <v>0</v>
      </c>
      <c r="Q840" s="812"/>
      <c r="R840" s="812"/>
      <c r="S840" s="812"/>
      <c r="T840" s="818"/>
    </row>
    <row r="841" spans="1:20" x14ac:dyDescent="0.35">
      <c r="A841" s="812" t="b">
        <f t="shared" ca="1" si="126"/>
        <v>0</v>
      </c>
      <c r="B841" s="812">
        <f t="shared" si="133"/>
        <v>150</v>
      </c>
      <c r="C841" s="834" t="str">
        <f t="shared" ca="1" si="127"/>
        <v>a173p000006n4V4AAI</v>
      </c>
      <c r="D841" s="812"/>
      <c r="E841" s="812">
        <f t="shared" ca="1" si="134"/>
        <v>6</v>
      </c>
      <c r="F841" s="831">
        <f ca="1">IF(COUNTA(D$510:D841)=1,"",OFFSET(F839,-COUNTA(D$510:D841)+3,0))</f>
        <v>25</v>
      </c>
      <c r="G841" s="818" t="str">
        <f t="shared" ca="1" si="128"/>
        <v/>
      </c>
      <c r="H841" s="812">
        <f t="shared" ca="1" si="135"/>
        <v>57</v>
      </c>
      <c r="I841" s="815" t="str">
        <f t="shared" ca="1" si="129"/>
        <v/>
      </c>
      <c r="J841" s="827" t="str">
        <f t="shared" ca="1" si="130"/>
        <v/>
      </c>
      <c r="K841" s="827" t="str">
        <f t="shared" ca="1" si="131"/>
        <v/>
      </c>
      <c r="L841" s="818" t="str">
        <f t="shared" ca="1" si="132"/>
        <v/>
      </c>
      <c r="M841" s="830" t="str">
        <f ca="1">IFERROR(IF(COUNTIF($B$509:$B840,"&lt;0")&lt;&gt;1,OFFSET($C839,-COUNTIF($B$509:$B840,"&lt;0")+3,0),""),"")</f>
        <v>a173p000006n4V4AAI</v>
      </c>
      <c r="N841" s="830">
        <f ca="1">IFERROR(IF(COUNTA($D$509:D840)=1,0,OFFSET($F839,-COUNTA($D$509:D840)+3,0)),"")</f>
        <v>25</v>
      </c>
      <c r="O841" s="812"/>
      <c r="P841" s="812">
        <f t="shared" si="136"/>
        <v>0</v>
      </c>
      <c r="Q841" s="812"/>
      <c r="R841" s="812"/>
      <c r="S841" s="812"/>
      <c r="T841" s="818"/>
    </row>
    <row r="842" spans="1:20" x14ac:dyDescent="0.35">
      <c r="A842" s="812" t="b">
        <f t="shared" ca="1" si="126"/>
        <v>0</v>
      </c>
      <c r="B842" s="812">
        <f t="shared" si="133"/>
        <v>151</v>
      </c>
      <c r="C842" s="834" t="str">
        <f t="shared" ca="1" si="127"/>
        <v>a173p000006n4SfAAI</v>
      </c>
      <c r="D842" s="812"/>
      <c r="E842" s="812">
        <f t="shared" ca="1" si="134"/>
        <v>1</v>
      </c>
      <c r="F842" s="831">
        <f ca="1">IF(COUNTA(D$510:D842)=1,"",OFFSET(F840,-COUNTA(D$510:D842)+3,0))</f>
        <v>26</v>
      </c>
      <c r="G842" s="818" t="str">
        <f t="shared" ca="1" si="128"/>
        <v/>
      </c>
      <c r="H842" s="812">
        <f t="shared" ca="1" si="135"/>
        <v>59</v>
      </c>
      <c r="I842" s="815" t="str">
        <f t="shared" ca="1" si="129"/>
        <v/>
      </c>
      <c r="J842" s="827" t="str">
        <f t="shared" ca="1" si="130"/>
        <v/>
      </c>
      <c r="K842" s="827" t="str">
        <f t="shared" ca="1" si="131"/>
        <v/>
      </c>
      <c r="L842" s="818" t="str">
        <f t="shared" ca="1" si="132"/>
        <v/>
      </c>
      <c r="M842" s="830" t="str">
        <f ca="1">IFERROR(IF(COUNTIF($B$509:$B841,"&lt;0")&lt;&gt;1,OFFSET($C840,-COUNTIF($B$509:$B841,"&lt;0")+3,0),""),"")</f>
        <v>a173p000006n4SfAAI</v>
      </c>
      <c r="N842" s="830">
        <f ca="1">IFERROR(IF(COUNTA($D$509:D841)=1,0,OFFSET($F840,-COUNTA($D$509:D841)+3,0)),"")</f>
        <v>26</v>
      </c>
      <c r="O842" s="812"/>
      <c r="P842" s="812">
        <f t="shared" si="136"/>
        <v>0</v>
      </c>
      <c r="Q842" s="812"/>
      <c r="R842" s="812"/>
      <c r="S842" s="812"/>
      <c r="T842" s="818"/>
    </row>
    <row r="843" spans="1:20" x14ac:dyDescent="0.35">
      <c r="A843" s="812" t="b">
        <f t="shared" ca="1" si="126"/>
        <v>0</v>
      </c>
      <c r="B843" s="812">
        <f t="shared" si="133"/>
        <v>152</v>
      </c>
      <c r="C843" s="834" t="str">
        <f t="shared" ca="1" si="127"/>
        <v>a173p000006n4T9AAI</v>
      </c>
      <c r="D843" s="812"/>
      <c r="E843" s="812">
        <f t="shared" ca="1" si="134"/>
        <v>2</v>
      </c>
      <c r="F843" s="831">
        <f ca="1">IF(COUNTA(D$510:D843)=1,"",OFFSET(F841,-COUNTA(D$510:D843)+3,0))</f>
        <v>26</v>
      </c>
      <c r="G843" s="818" t="str">
        <f t="shared" ca="1" si="128"/>
        <v/>
      </c>
      <c r="H843" s="812">
        <f t="shared" ca="1" si="135"/>
        <v>59</v>
      </c>
      <c r="I843" s="815" t="str">
        <f t="shared" ca="1" si="129"/>
        <v/>
      </c>
      <c r="J843" s="827" t="str">
        <f t="shared" ca="1" si="130"/>
        <v/>
      </c>
      <c r="K843" s="827" t="str">
        <f t="shared" ca="1" si="131"/>
        <v/>
      </c>
      <c r="L843" s="818" t="str">
        <f t="shared" ca="1" si="132"/>
        <v/>
      </c>
      <c r="M843" s="830" t="str">
        <f ca="1">IFERROR(IF(COUNTIF($B$509:$B842,"&lt;0")&lt;&gt;1,OFFSET($C841,-COUNTIF($B$509:$B842,"&lt;0")+3,0),""),"")</f>
        <v>a173p000006n4T9AAI</v>
      </c>
      <c r="N843" s="830">
        <f ca="1">IFERROR(IF(COUNTA($D$509:D842)=1,0,OFFSET($F841,-COUNTA($D$509:D842)+3,0)),"")</f>
        <v>26</v>
      </c>
      <c r="O843" s="812"/>
      <c r="P843" s="812">
        <f t="shared" si="136"/>
        <v>0</v>
      </c>
      <c r="Q843" s="812"/>
      <c r="R843" s="812"/>
      <c r="S843" s="812"/>
      <c r="T843" s="818"/>
    </row>
    <row r="844" spans="1:20" x14ac:dyDescent="0.35">
      <c r="A844" s="812" t="b">
        <f t="shared" ca="1" si="126"/>
        <v>0</v>
      </c>
      <c r="B844" s="812">
        <f t="shared" si="133"/>
        <v>153</v>
      </c>
      <c r="C844" s="834" t="str">
        <f t="shared" ca="1" si="127"/>
        <v>a173p000006n4TdAAI</v>
      </c>
      <c r="D844" s="812"/>
      <c r="E844" s="812">
        <f t="shared" ca="1" si="134"/>
        <v>3</v>
      </c>
      <c r="F844" s="831">
        <f ca="1">IF(COUNTA(D$510:D844)=1,"",OFFSET(F842,-COUNTA(D$510:D844)+3,0))</f>
        <v>26</v>
      </c>
      <c r="G844" s="818" t="str">
        <f t="shared" ca="1" si="128"/>
        <v/>
      </c>
      <c r="H844" s="812">
        <f t="shared" ca="1" si="135"/>
        <v>59</v>
      </c>
      <c r="I844" s="815" t="str">
        <f t="shared" ca="1" si="129"/>
        <v/>
      </c>
      <c r="J844" s="827" t="str">
        <f t="shared" ca="1" si="130"/>
        <v/>
      </c>
      <c r="K844" s="827" t="str">
        <f t="shared" ca="1" si="131"/>
        <v/>
      </c>
      <c r="L844" s="818" t="str">
        <f t="shared" ca="1" si="132"/>
        <v/>
      </c>
      <c r="M844" s="830" t="str">
        <f ca="1">IFERROR(IF(COUNTIF($B$509:$B843,"&lt;0")&lt;&gt;1,OFFSET($C842,-COUNTIF($B$509:$B843,"&lt;0")+3,0),""),"")</f>
        <v>a173p000006n4TdAAI</v>
      </c>
      <c r="N844" s="830">
        <f ca="1">IFERROR(IF(COUNTA($D$509:D843)=1,0,OFFSET($F842,-COUNTA($D$509:D843)+3,0)),"")</f>
        <v>26</v>
      </c>
      <c r="O844" s="812"/>
      <c r="P844" s="812">
        <f t="shared" si="136"/>
        <v>0</v>
      </c>
      <c r="Q844" s="812"/>
      <c r="R844" s="812"/>
      <c r="S844" s="812"/>
      <c r="T844" s="818"/>
    </row>
    <row r="845" spans="1:20" x14ac:dyDescent="0.35">
      <c r="A845" s="812" t="b">
        <f t="shared" ca="1" si="126"/>
        <v>0</v>
      </c>
      <c r="B845" s="812">
        <f t="shared" si="133"/>
        <v>154</v>
      </c>
      <c r="C845" s="834" t="str">
        <f t="shared" ca="1" si="127"/>
        <v>a173p000006n4U7AAI</v>
      </c>
      <c r="D845" s="812"/>
      <c r="E845" s="812">
        <f t="shared" ca="1" si="134"/>
        <v>4</v>
      </c>
      <c r="F845" s="831">
        <f ca="1">IF(COUNTA(D$510:D845)=1,"",OFFSET(F843,-COUNTA(D$510:D845)+3,0))</f>
        <v>26</v>
      </c>
      <c r="G845" s="818" t="str">
        <f t="shared" ca="1" si="128"/>
        <v/>
      </c>
      <c r="H845" s="812">
        <f t="shared" ca="1" si="135"/>
        <v>59</v>
      </c>
      <c r="I845" s="815" t="str">
        <f t="shared" ca="1" si="129"/>
        <v/>
      </c>
      <c r="J845" s="827" t="str">
        <f t="shared" ca="1" si="130"/>
        <v/>
      </c>
      <c r="K845" s="827" t="str">
        <f t="shared" ca="1" si="131"/>
        <v/>
      </c>
      <c r="L845" s="818" t="str">
        <f t="shared" ca="1" si="132"/>
        <v/>
      </c>
      <c r="M845" s="830" t="str">
        <f ca="1">IFERROR(IF(COUNTIF($B$509:$B844,"&lt;0")&lt;&gt;1,OFFSET($C843,-COUNTIF($B$509:$B844,"&lt;0")+3,0),""),"")</f>
        <v>a173p000006n4U7AAI</v>
      </c>
      <c r="N845" s="830">
        <f ca="1">IFERROR(IF(COUNTA($D$509:D844)=1,0,OFFSET($F843,-COUNTA($D$509:D844)+3,0)),"")</f>
        <v>26</v>
      </c>
      <c r="O845" s="812"/>
      <c r="P845" s="812">
        <f t="shared" si="136"/>
        <v>0</v>
      </c>
      <c r="Q845" s="812"/>
      <c r="R845" s="812"/>
      <c r="S845" s="812"/>
      <c r="T845" s="818"/>
    </row>
    <row r="846" spans="1:20" x14ac:dyDescent="0.35">
      <c r="A846" s="812" t="b">
        <f t="shared" ca="1" si="126"/>
        <v>0</v>
      </c>
      <c r="B846" s="812">
        <f t="shared" si="133"/>
        <v>155</v>
      </c>
      <c r="C846" s="834" t="str">
        <f t="shared" ca="1" si="127"/>
        <v>a173p000006n4UbAAI</v>
      </c>
      <c r="D846" s="812"/>
      <c r="E846" s="812">
        <f t="shared" ca="1" si="134"/>
        <v>5</v>
      </c>
      <c r="F846" s="831">
        <f ca="1">IF(COUNTA(D$510:D846)=1,"",OFFSET(F844,-COUNTA(D$510:D846)+3,0))</f>
        <v>26</v>
      </c>
      <c r="G846" s="818" t="str">
        <f t="shared" ca="1" si="128"/>
        <v/>
      </c>
      <c r="H846" s="812">
        <f t="shared" ca="1" si="135"/>
        <v>59</v>
      </c>
      <c r="I846" s="815" t="str">
        <f t="shared" ca="1" si="129"/>
        <v/>
      </c>
      <c r="J846" s="827" t="str">
        <f t="shared" ca="1" si="130"/>
        <v/>
      </c>
      <c r="K846" s="827" t="str">
        <f t="shared" ca="1" si="131"/>
        <v/>
      </c>
      <c r="L846" s="818" t="str">
        <f t="shared" ca="1" si="132"/>
        <v/>
      </c>
      <c r="M846" s="830" t="str">
        <f ca="1">IFERROR(IF(COUNTIF($B$509:$B845,"&lt;0")&lt;&gt;1,OFFSET($C844,-COUNTIF($B$509:$B845,"&lt;0")+3,0),""),"")</f>
        <v>a173p000006n4UbAAI</v>
      </c>
      <c r="N846" s="830">
        <f ca="1">IFERROR(IF(COUNTA($D$509:D845)=1,0,OFFSET($F844,-COUNTA($D$509:D845)+3,0)),"")</f>
        <v>26</v>
      </c>
      <c r="O846" s="812"/>
      <c r="P846" s="812">
        <f t="shared" si="136"/>
        <v>0</v>
      </c>
      <c r="Q846" s="812"/>
      <c r="R846" s="812"/>
      <c r="S846" s="812"/>
      <c r="T846" s="818"/>
    </row>
    <row r="847" spans="1:20" x14ac:dyDescent="0.35">
      <c r="A847" s="812" t="b">
        <f t="shared" ca="1" si="126"/>
        <v>0</v>
      </c>
      <c r="B847" s="812">
        <f t="shared" si="133"/>
        <v>156</v>
      </c>
      <c r="C847" s="834" t="str">
        <f t="shared" ca="1" si="127"/>
        <v>a173p000006n4V5AAI</v>
      </c>
      <c r="D847" s="812"/>
      <c r="E847" s="812">
        <f t="shared" ca="1" si="134"/>
        <v>6</v>
      </c>
      <c r="F847" s="831">
        <f ca="1">IF(COUNTA(D$510:D847)=1,"",OFFSET(F845,-COUNTA(D$510:D847)+3,0))</f>
        <v>26</v>
      </c>
      <c r="G847" s="818" t="str">
        <f t="shared" ca="1" si="128"/>
        <v/>
      </c>
      <c r="H847" s="812">
        <f t="shared" ca="1" si="135"/>
        <v>59</v>
      </c>
      <c r="I847" s="815" t="str">
        <f t="shared" ca="1" si="129"/>
        <v/>
      </c>
      <c r="J847" s="827" t="str">
        <f t="shared" ca="1" si="130"/>
        <v/>
      </c>
      <c r="K847" s="827" t="str">
        <f t="shared" ca="1" si="131"/>
        <v/>
      </c>
      <c r="L847" s="818" t="str">
        <f t="shared" ca="1" si="132"/>
        <v/>
      </c>
      <c r="M847" s="830" t="str">
        <f ca="1">IFERROR(IF(COUNTIF($B$509:$B846,"&lt;0")&lt;&gt;1,OFFSET($C845,-COUNTIF($B$509:$B846,"&lt;0")+3,0),""),"")</f>
        <v>a173p000006n4V5AAI</v>
      </c>
      <c r="N847" s="830">
        <f ca="1">IFERROR(IF(COUNTA($D$509:D846)=1,0,OFFSET($F845,-COUNTA($D$509:D846)+3,0)),"")</f>
        <v>26</v>
      </c>
      <c r="O847" s="812"/>
      <c r="P847" s="812">
        <f t="shared" si="136"/>
        <v>0</v>
      </c>
      <c r="Q847" s="812"/>
      <c r="R847" s="812"/>
      <c r="S847" s="812"/>
      <c r="T847" s="818"/>
    </row>
    <row r="848" spans="1:20" x14ac:dyDescent="0.35">
      <c r="A848" s="812" t="b">
        <f t="shared" ca="1" si="126"/>
        <v>0</v>
      </c>
      <c r="B848" s="812">
        <f t="shared" si="133"/>
        <v>157</v>
      </c>
      <c r="C848" s="834" t="str">
        <f t="shared" ca="1" si="127"/>
        <v>a173p000006n4SgAAI</v>
      </c>
      <c r="D848" s="812"/>
      <c r="E848" s="812">
        <f t="shared" ca="1" si="134"/>
        <v>1</v>
      </c>
      <c r="F848" s="831">
        <f ca="1">IF(COUNTA(D$510:D848)=1,"",OFFSET(F846,-COUNTA(D$510:D848)+3,0))</f>
        <v>27</v>
      </c>
      <c r="G848" s="818" t="str">
        <f t="shared" ca="1" si="128"/>
        <v/>
      </c>
      <c r="H848" s="812">
        <f t="shared" ca="1" si="135"/>
        <v>61</v>
      </c>
      <c r="I848" s="815" t="str">
        <f t="shared" ca="1" si="129"/>
        <v/>
      </c>
      <c r="J848" s="827" t="str">
        <f t="shared" ca="1" si="130"/>
        <v/>
      </c>
      <c r="K848" s="827" t="str">
        <f t="shared" ca="1" si="131"/>
        <v/>
      </c>
      <c r="L848" s="818" t="str">
        <f t="shared" ca="1" si="132"/>
        <v/>
      </c>
      <c r="M848" s="830" t="str">
        <f ca="1">IFERROR(IF(COUNTIF($B$509:$B847,"&lt;0")&lt;&gt;1,OFFSET($C846,-COUNTIF($B$509:$B847,"&lt;0")+3,0),""),"")</f>
        <v>a173p000006n4SgAAI</v>
      </c>
      <c r="N848" s="830">
        <f ca="1">IFERROR(IF(COUNTA($D$509:D847)=1,0,OFFSET($F846,-COUNTA($D$509:D847)+3,0)),"")</f>
        <v>27</v>
      </c>
      <c r="O848" s="812"/>
      <c r="P848" s="812">
        <f t="shared" si="136"/>
        <v>0</v>
      </c>
      <c r="Q848" s="812"/>
      <c r="R848" s="812"/>
      <c r="S848" s="812"/>
      <c r="T848" s="818"/>
    </row>
    <row r="849" spans="1:20" x14ac:dyDescent="0.35">
      <c r="A849" s="812" t="b">
        <f t="shared" ca="1" si="126"/>
        <v>0</v>
      </c>
      <c r="B849" s="812">
        <f t="shared" si="133"/>
        <v>158</v>
      </c>
      <c r="C849" s="834" t="str">
        <f t="shared" ca="1" si="127"/>
        <v>a173p000006n4TAAAY</v>
      </c>
      <c r="D849" s="812"/>
      <c r="E849" s="812">
        <f t="shared" ca="1" si="134"/>
        <v>2</v>
      </c>
      <c r="F849" s="831">
        <f ca="1">IF(COUNTA(D$510:D849)=1,"",OFFSET(F847,-COUNTA(D$510:D849)+3,0))</f>
        <v>27</v>
      </c>
      <c r="G849" s="818" t="str">
        <f t="shared" ca="1" si="128"/>
        <v/>
      </c>
      <c r="H849" s="812">
        <f t="shared" ca="1" si="135"/>
        <v>61</v>
      </c>
      <c r="I849" s="815" t="str">
        <f t="shared" ca="1" si="129"/>
        <v/>
      </c>
      <c r="J849" s="827" t="str">
        <f t="shared" ca="1" si="130"/>
        <v/>
      </c>
      <c r="K849" s="827" t="str">
        <f t="shared" ca="1" si="131"/>
        <v/>
      </c>
      <c r="L849" s="818" t="str">
        <f t="shared" ca="1" si="132"/>
        <v/>
      </c>
      <c r="M849" s="830" t="str">
        <f ca="1">IFERROR(IF(COUNTIF($B$509:$B848,"&lt;0")&lt;&gt;1,OFFSET($C847,-COUNTIF($B$509:$B848,"&lt;0")+3,0),""),"")</f>
        <v>a173p000006n4TAAAY</v>
      </c>
      <c r="N849" s="830">
        <f ca="1">IFERROR(IF(COUNTA($D$509:D848)=1,0,OFFSET($F847,-COUNTA($D$509:D848)+3,0)),"")</f>
        <v>27</v>
      </c>
      <c r="O849" s="812"/>
      <c r="P849" s="812">
        <f t="shared" si="136"/>
        <v>0</v>
      </c>
      <c r="Q849" s="812"/>
      <c r="R849" s="812"/>
      <c r="S849" s="812"/>
      <c r="T849" s="818"/>
    </row>
    <row r="850" spans="1:20" x14ac:dyDescent="0.35">
      <c r="A850" s="812" t="b">
        <f t="shared" ca="1" si="126"/>
        <v>0</v>
      </c>
      <c r="B850" s="812">
        <f t="shared" si="133"/>
        <v>159</v>
      </c>
      <c r="C850" s="834" t="str">
        <f t="shared" ca="1" si="127"/>
        <v>a173p000006n4TeAAI</v>
      </c>
      <c r="D850" s="812"/>
      <c r="E850" s="812">
        <f t="shared" ca="1" si="134"/>
        <v>3</v>
      </c>
      <c r="F850" s="831">
        <f ca="1">IF(COUNTA(D$510:D850)=1,"",OFFSET(F848,-COUNTA(D$510:D850)+3,0))</f>
        <v>27</v>
      </c>
      <c r="G850" s="818" t="str">
        <f t="shared" ca="1" si="128"/>
        <v/>
      </c>
      <c r="H850" s="812">
        <f t="shared" ca="1" si="135"/>
        <v>61</v>
      </c>
      <c r="I850" s="815" t="str">
        <f t="shared" ca="1" si="129"/>
        <v/>
      </c>
      <c r="J850" s="827" t="str">
        <f t="shared" ca="1" si="130"/>
        <v/>
      </c>
      <c r="K850" s="827" t="str">
        <f t="shared" ca="1" si="131"/>
        <v/>
      </c>
      <c r="L850" s="818" t="str">
        <f t="shared" ca="1" si="132"/>
        <v/>
      </c>
      <c r="M850" s="830" t="str">
        <f ca="1">IFERROR(IF(COUNTIF($B$509:$B849,"&lt;0")&lt;&gt;1,OFFSET($C848,-COUNTIF($B$509:$B849,"&lt;0")+3,0),""),"")</f>
        <v>a173p000006n4TeAAI</v>
      </c>
      <c r="N850" s="830">
        <f ca="1">IFERROR(IF(COUNTA($D$509:D849)=1,0,OFFSET($F848,-COUNTA($D$509:D849)+3,0)),"")</f>
        <v>27</v>
      </c>
      <c r="O850" s="812"/>
      <c r="P850" s="812">
        <f t="shared" si="136"/>
        <v>0</v>
      </c>
      <c r="Q850" s="812"/>
      <c r="R850" s="812"/>
      <c r="S850" s="812"/>
      <c r="T850" s="818"/>
    </row>
    <row r="851" spans="1:20" x14ac:dyDescent="0.35">
      <c r="A851" s="812" t="b">
        <f t="shared" ca="1" si="126"/>
        <v>0</v>
      </c>
      <c r="B851" s="812">
        <f t="shared" si="133"/>
        <v>160</v>
      </c>
      <c r="C851" s="834" t="str">
        <f t="shared" ca="1" si="127"/>
        <v>a173p000006n4U8AAI</v>
      </c>
      <c r="D851" s="812"/>
      <c r="E851" s="812">
        <f t="shared" ca="1" si="134"/>
        <v>4</v>
      </c>
      <c r="F851" s="831">
        <f ca="1">IF(COUNTA(D$510:D851)=1,"",OFFSET(F849,-COUNTA(D$510:D851)+3,0))</f>
        <v>27</v>
      </c>
      <c r="G851" s="818" t="str">
        <f t="shared" ca="1" si="128"/>
        <v/>
      </c>
      <c r="H851" s="812">
        <f t="shared" ca="1" si="135"/>
        <v>61</v>
      </c>
      <c r="I851" s="815" t="str">
        <f t="shared" ca="1" si="129"/>
        <v/>
      </c>
      <c r="J851" s="827" t="str">
        <f t="shared" ca="1" si="130"/>
        <v/>
      </c>
      <c r="K851" s="827" t="str">
        <f t="shared" ca="1" si="131"/>
        <v/>
      </c>
      <c r="L851" s="818" t="str">
        <f t="shared" ca="1" si="132"/>
        <v/>
      </c>
      <c r="M851" s="830" t="str">
        <f ca="1">IFERROR(IF(COUNTIF($B$509:$B850,"&lt;0")&lt;&gt;1,OFFSET($C849,-COUNTIF($B$509:$B850,"&lt;0")+3,0),""),"")</f>
        <v>a173p000006n4U8AAI</v>
      </c>
      <c r="N851" s="830">
        <f ca="1">IFERROR(IF(COUNTA($D$509:D850)=1,0,OFFSET($F849,-COUNTA($D$509:D850)+3,0)),"")</f>
        <v>27</v>
      </c>
      <c r="O851" s="812"/>
      <c r="P851" s="812">
        <f t="shared" si="136"/>
        <v>0</v>
      </c>
      <c r="Q851" s="812"/>
      <c r="R851" s="812"/>
      <c r="S851" s="812"/>
      <c r="T851" s="818"/>
    </row>
    <row r="852" spans="1:20" x14ac:dyDescent="0.35">
      <c r="A852" s="812" t="b">
        <f t="shared" ca="1" si="126"/>
        <v>0</v>
      </c>
      <c r="B852" s="812">
        <f t="shared" si="133"/>
        <v>161</v>
      </c>
      <c r="C852" s="834" t="str">
        <f t="shared" ca="1" si="127"/>
        <v>a173p000006n4UcAAI</v>
      </c>
      <c r="D852" s="812"/>
      <c r="E852" s="812">
        <f t="shared" ca="1" si="134"/>
        <v>5</v>
      </c>
      <c r="F852" s="831">
        <f ca="1">IF(COUNTA(D$510:D852)=1,"",OFFSET(F850,-COUNTA(D$510:D852)+3,0))</f>
        <v>27</v>
      </c>
      <c r="G852" s="818" t="str">
        <f t="shared" ca="1" si="128"/>
        <v/>
      </c>
      <c r="H852" s="812">
        <f t="shared" ca="1" si="135"/>
        <v>61</v>
      </c>
      <c r="I852" s="815" t="str">
        <f t="shared" ca="1" si="129"/>
        <v/>
      </c>
      <c r="J852" s="827" t="str">
        <f t="shared" ca="1" si="130"/>
        <v/>
      </c>
      <c r="K852" s="827" t="str">
        <f t="shared" ca="1" si="131"/>
        <v/>
      </c>
      <c r="L852" s="818" t="str">
        <f t="shared" ca="1" si="132"/>
        <v/>
      </c>
      <c r="M852" s="830" t="str">
        <f ca="1">IFERROR(IF(COUNTIF($B$509:$B851,"&lt;0")&lt;&gt;1,OFFSET($C850,-COUNTIF($B$509:$B851,"&lt;0")+3,0),""),"")</f>
        <v>a173p000006n4UcAAI</v>
      </c>
      <c r="N852" s="830">
        <f ca="1">IFERROR(IF(COUNTA($D$509:D851)=1,0,OFFSET($F850,-COUNTA($D$509:D851)+3,0)),"")</f>
        <v>27</v>
      </c>
      <c r="O852" s="812"/>
      <c r="P852" s="812">
        <f t="shared" si="136"/>
        <v>0</v>
      </c>
      <c r="Q852" s="812"/>
      <c r="R852" s="812"/>
      <c r="S852" s="812"/>
      <c r="T852" s="818"/>
    </row>
    <row r="853" spans="1:20" x14ac:dyDescent="0.35">
      <c r="A853" s="812" t="b">
        <f t="shared" ca="1" si="126"/>
        <v>0</v>
      </c>
      <c r="B853" s="812">
        <f t="shared" si="133"/>
        <v>162</v>
      </c>
      <c r="C853" s="834" t="str">
        <f t="shared" ca="1" si="127"/>
        <v>a173p000006n4V6AAI</v>
      </c>
      <c r="D853" s="812"/>
      <c r="E853" s="812">
        <f t="shared" ca="1" si="134"/>
        <v>6</v>
      </c>
      <c r="F853" s="831">
        <f ca="1">IF(COUNTA(D$510:D853)=1,"",OFFSET(F851,-COUNTA(D$510:D853)+3,0))</f>
        <v>27</v>
      </c>
      <c r="G853" s="818" t="str">
        <f t="shared" ca="1" si="128"/>
        <v/>
      </c>
      <c r="H853" s="812">
        <f t="shared" ca="1" si="135"/>
        <v>61</v>
      </c>
      <c r="I853" s="815" t="str">
        <f t="shared" ca="1" si="129"/>
        <v/>
      </c>
      <c r="J853" s="827" t="str">
        <f t="shared" ca="1" si="130"/>
        <v/>
      </c>
      <c r="K853" s="827" t="str">
        <f t="shared" ca="1" si="131"/>
        <v/>
      </c>
      <c r="L853" s="818" t="str">
        <f t="shared" ca="1" si="132"/>
        <v/>
      </c>
      <c r="M853" s="830" t="str">
        <f ca="1">IFERROR(IF(COUNTIF($B$509:$B852,"&lt;0")&lt;&gt;1,OFFSET($C851,-COUNTIF($B$509:$B852,"&lt;0")+3,0),""),"")</f>
        <v>a173p000006n4V6AAI</v>
      </c>
      <c r="N853" s="830">
        <f ca="1">IFERROR(IF(COUNTA($D$509:D852)=1,0,OFFSET($F851,-COUNTA($D$509:D852)+3,0)),"")</f>
        <v>27</v>
      </c>
      <c r="O853" s="812"/>
      <c r="P853" s="812">
        <f t="shared" si="136"/>
        <v>0</v>
      </c>
      <c r="Q853" s="812"/>
      <c r="R853" s="812"/>
      <c r="S853" s="812"/>
      <c r="T853" s="818"/>
    </row>
    <row r="854" spans="1:20" x14ac:dyDescent="0.35">
      <c r="A854" s="812" t="b">
        <f t="shared" ca="1" si="126"/>
        <v>0</v>
      </c>
      <c r="B854" s="812">
        <f t="shared" si="133"/>
        <v>163</v>
      </c>
      <c r="C854" s="834" t="str">
        <f t="shared" ca="1" si="127"/>
        <v>a173p000006n4ShAAI</v>
      </c>
      <c r="D854" s="812"/>
      <c r="E854" s="812">
        <f t="shared" ca="1" si="134"/>
        <v>1</v>
      </c>
      <c r="F854" s="831">
        <f ca="1">IF(COUNTA(D$510:D854)=1,"",OFFSET(F852,-COUNTA(D$510:D854)+3,0))</f>
        <v>28</v>
      </c>
      <c r="G854" s="818" t="str">
        <f t="shared" ca="1" si="128"/>
        <v/>
      </c>
      <c r="H854" s="812">
        <f t="shared" ca="1" si="135"/>
        <v>63</v>
      </c>
      <c r="I854" s="815" t="str">
        <f t="shared" ca="1" si="129"/>
        <v/>
      </c>
      <c r="J854" s="827" t="str">
        <f t="shared" ca="1" si="130"/>
        <v/>
      </c>
      <c r="K854" s="827" t="str">
        <f t="shared" ca="1" si="131"/>
        <v/>
      </c>
      <c r="L854" s="818" t="str">
        <f t="shared" ca="1" si="132"/>
        <v/>
      </c>
      <c r="M854" s="830" t="str">
        <f ca="1">IFERROR(IF(COUNTIF($B$509:$B853,"&lt;0")&lt;&gt;1,OFFSET($C852,-COUNTIF($B$509:$B853,"&lt;0")+3,0),""),"")</f>
        <v>a173p000006n4ShAAI</v>
      </c>
      <c r="N854" s="830">
        <f ca="1">IFERROR(IF(COUNTA($D$509:D853)=1,0,OFFSET($F852,-COUNTA($D$509:D853)+3,0)),"")</f>
        <v>28</v>
      </c>
      <c r="O854" s="812"/>
      <c r="P854" s="812">
        <f t="shared" si="136"/>
        <v>0</v>
      </c>
      <c r="Q854" s="812"/>
      <c r="R854" s="812"/>
      <c r="S854" s="812"/>
      <c r="T854" s="818"/>
    </row>
    <row r="855" spans="1:20" x14ac:dyDescent="0.35">
      <c r="A855" s="812" t="b">
        <f t="shared" ca="1" si="126"/>
        <v>0</v>
      </c>
      <c r="B855" s="812">
        <f t="shared" si="133"/>
        <v>164</v>
      </c>
      <c r="C855" s="834" t="str">
        <f t="shared" ca="1" si="127"/>
        <v>a173p000006n4TBAAY</v>
      </c>
      <c r="D855" s="812"/>
      <c r="E855" s="812">
        <f t="shared" ca="1" si="134"/>
        <v>2</v>
      </c>
      <c r="F855" s="831">
        <f ca="1">IF(COUNTA(D$510:D855)=1,"",OFFSET(F853,-COUNTA(D$510:D855)+3,0))</f>
        <v>28</v>
      </c>
      <c r="G855" s="818" t="str">
        <f t="shared" ca="1" si="128"/>
        <v/>
      </c>
      <c r="H855" s="812">
        <f t="shared" ca="1" si="135"/>
        <v>63</v>
      </c>
      <c r="I855" s="815" t="str">
        <f t="shared" ca="1" si="129"/>
        <v/>
      </c>
      <c r="J855" s="827" t="str">
        <f t="shared" ca="1" si="130"/>
        <v/>
      </c>
      <c r="K855" s="827" t="str">
        <f t="shared" ca="1" si="131"/>
        <v/>
      </c>
      <c r="L855" s="818" t="str">
        <f t="shared" ca="1" si="132"/>
        <v/>
      </c>
      <c r="M855" s="830" t="str">
        <f ca="1">IFERROR(IF(COUNTIF($B$509:$B854,"&lt;0")&lt;&gt;1,OFFSET($C853,-COUNTIF($B$509:$B854,"&lt;0")+3,0),""),"")</f>
        <v>a173p000006n4TBAAY</v>
      </c>
      <c r="N855" s="830">
        <f ca="1">IFERROR(IF(COUNTA($D$509:D854)=1,0,OFFSET($F853,-COUNTA($D$509:D854)+3,0)),"")</f>
        <v>28</v>
      </c>
      <c r="O855" s="812"/>
      <c r="P855" s="812">
        <f t="shared" si="136"/>
        <v>0</v>
      </c>
      <c r="Q855" s="812"/>
      <c r="R855" s="812"/>
      <c r="S855" s="812"/>
      <c r="T855" s="818"/>
    </row>
    <row r="856" spans="1:20" x14ac:dyDescent="0.35">
      <c r="A856" s="812" t="b">
        <f t="shared" ca="1" si="126"/>
        <v>0</v>
      </c>
      <c r="B856" s="812">
        <f t="shared" si="133"/>
        <v>165</v>
      </c>
      <c r="C856" s="834" t="str">
        <f t="shared" ca="1" si="127"/>
        <v>a173p000006n4TfAAI</v>
      </c>
      <c r="D856" s="812"/>
      <c r="E856" s="812">
        <f t="shared" ca="1" si="134"/>
        <v>3</v>
      </c>
      <c r="F856" s="831">
        <f ca="1">IF(COUNTA(D$510:D856)=1,"",OFFSET(F854,-COUNTA(D$510:D856)+3,0))</f>
        <v>28</v>
      </c>
      <c r="G856" s="818" t="str">
        <f t="shared" ca="1" si="128"/>
        <v/>
      </c>
      <c r="H856" s="812">
        <f t="shared" ca="1" si="135"/>
        <v>63</v>
      </c>
      <c r="I856" s="815" t="str">
        <f t="shared" ca="1" si="129"/>
        <v/>
      </c>
      <c r="J856" s="827" t="str">
        <f t="shared" ca="1" si="130"/>
        <v/>
      </c>
      <c r="K856" s="827" t="str">
        <f t="shared" ca="1" si="131"/>
        <v/>
      </c>
      <c r="L856" s="818" t="str">
        <f t="shared" ca="1" si="132"/>
        <v/>
      </c>
      <c r="M856" s="830" t="str">
        <f ca="1">IFERROR(IF(COUNTIF($B$509:$B855,"&lt;0")&lt;&gt;1,OFFSET($C854,-COUNTIF($B$509:$B855,"&lt;0")+3,0),""),"")</f>
        <v>a173p000006n4TfAAI</v>
      </c>
      <c r="N856" s="830">
        <f ca="1">IFERROR(IF(COUNTA($D$509:D855)=1,0,OFFSET($F854,-COUNTA($D$509:D855)+3,0)),"")</f>
        <v>28</v>
      </c>
      <c r="O856" s="812"/>
      <c r="P856" s="812">
        <f t="shared" si="136"/>
        <v>0</v>
      </c>
      <c r="Q856" s="812"/>
      <c r="R856" s="812"/>
      <c r="S856" s="812"/>
      <c r="T856" s="818"/>
    </row>
    <row r="857" spans="1:20" x14ac:dyDescent="0.35">
      <c r="A857" s="812" t="b">
        <f t="shared" ca="1" si="126"/>
        <v>0</v>
      </c>
      <c r="B857" s="812">
        <f t="shared" si="133"/>
        <v>166</v>
      </c>
      <c r="C857" s="834" t="str">
        <f t="shared" ca="1" si="127"/>
        <v>a173p000006n4U9AAI</v>
      </c>
      <c r="D857" s="812"/>
      <c r="E857" s="812">
        <f t="shared" ca="1" si="134"/>
        <v>4</v>
      </c>
      <c r="F857" s="831">
        <f ca="1">IF(COUNTA(D$510:D857)=1,"",OFFSET(F855,-COUNTA(D$510:D857)+3,0))</f>
        <v>28</v>
      </c>
      <c r="G857" s="818" t="str">
        <f t="shared" ca="1" si="128"/>
        <v/>
      </c>
      <c r="H857" s="812">
        <f t="shared" ca="1" si="135"/>
        <v>63</v>
      </c>
      <c r="I857" s="815" t="str">
        <f t="shared" ca="1" si="129"/>
        <v/>
      </c>
      <c r="J857" s="827" t="str">
        <f t="shared" ca="1" si="130"/>
        <v/>
      </c>
      <c r="K857" s="827" t="str">
        <f t="shared" ca="1" si="131"/>
        <v/>
      </c>
      <c r="L857" s="818" t="str">
        <f t="shared" ca="1" si="132"/>
        <v/>
      </c>
      <c r="M857" s="830" t="str">
        <f ca="1">IFERROR(IF(COUNTIF($B$509:$B856,"&lt;0")&lt;&gt;1,OFFSET($C855,-COUNTIF($B$509:$B856,"&lt;0")+3,0),""),"")</f>
        <v>a173p000006n4U9AAI</v>
      </c>
      <c r="N857" s="830">
        <f ca="1">IFERROR(IF(COUNTA($D$509:D856)=1,0,OFFSET($F855,-COUNTA($D$509:D856)+3,0)),"")</f>
        <v>28</v>
      </c>
      <c r="O857" s="812"/>
      <c r="P857" s="812">
        <f t="shared" si="136"/>
        <v>0</v>
      </c>
      <c r="Q857" s="812"/>
      <c r="R857" s="812"/>
      <c r="S857" s="812"/>
      <c r="T857" s="818"/>
    </row>
    <row r="858" spans="1:20" x14ac:dyDescent="0.35">
      <c r="A858" s="812" t="b">
        <f t="shared" ca="1" si="126"/>
        <v>0</v>
      </c>
      <c r="B858" s="812">
        <f t="shared" si="133"/>
        <v>167</v>
      </c>
      <c r="C858" s="834" t="str">
        <f t="shared" ca="1" si="127"/>
        <v>a173p000006n4UdAAI</v>
      </c>
      <c r="D858" s="812"/>
      <c r="E858" s="812">
        <f t="shared" ca="1" si="134"/>
        <v>5</v>
      </c>
      <c r="F858" s="831">
        <f ca="1">IF(COUNTA(D$510:D858)=1,"",OFFSET(F856,-COUNTA(D$510:D858)+3,0))</f>
        <v>28</v>
      </c>
      <c r="G858" s="818" t="str">
        <f t="shared" ca="1" si="128"/>
        <v/>
      </c>
      <c r="H858" s="812">
        <f t="shared" ca="1" si="135"/>
        <v>63</v>
      </c>
      <c r="I858" s="815" t="str">
        <f t="shared" ca="1" si="129"/>
        <v/>
      </c>
      <c r="J858" s="827" t="str">
        <f t="shared" ca="1" si="130"/>
        <v/>
      </c>
      <c r="K858" s="827" t="str">
        <f t="shared" ca="1" si="131"/>
        <v/>
      </c>
      <c r="L858" s="818" t="str">
        <f t="shared" ca="1" si="132"/>
        <v/>
      </c>
      <c r="M858" s="830" t="str">
        <f ca="1">IFERROR(IF(COUNTIF($B$509:$B857,"&lt;0")&lt;&gt;1,OFFSET($C856,-COUNTIF($B$509:$B857,"&lt;0")+3,0),""),"")</f>
        <v>a173p000006n4UdAAI</v>
      </c>
      <c r="N858" s="830">
        <f ca="1">IFERROR(IF(COUNTA($D$509:D857)=1,0,OFFSET($F856,-COUNTA($D$509:D857)+3,0)),"")</f>
        <v>28</v>
      </c>
      <c r="O858" s="812"/>
      <c r="P858" s="812">
        <f t="shared" si="136"/>
        <v>0</v>
      </c>
      <c r="Q858" s="812"/>
      <c r="R858" s="812"/>
      <c r="S858" s="812"/>
      <c r="T858" s="818"/>
    </row>
    <row r="859" spans="1:20" x14ac:dyDescent="0.35">
      <c r="A859" s="812" t="b">
        <f t="shared" ca="1" si="126"/>
        <v>0</v>
      </c>
      <c r="B859" s="812">
        <f t="shared" si="133"/>
        <v>168</v>
      </c>
      <c r="C859" s="834" t="str">
        <f t="shared" ca="1" si="127"/>
        <v>a173p000006n4V7AAI</v>
      </c>
      <c r="D859" s="812"/>
      <c r="E859" s="812">
        <f t="shared" ca="1" si="134"/>
        <v>6</v>
      </c>
      <c r="F859" s="831">
        <f ca="1">IF(COUNTA(D$510:D859)=1,"",OFFSET(F857,-COUNTA(D$510:D859)+3,0))</f>
        <v>28</v>
      </c>
      <c r="G859" s="818" t="str">
        <f t="shared" ca="1" si="128"/>
        <v/>
      </c>
      <c r="H859" s="812">
        <f t="shared" ca="1" si="135"/>
        <v>63</v>
      </c>
      <c r="I859" s="815" t="str">
        <f t="shared" ca="1" si="129"/>
        <v/>
      </c>
      <c r="J859" s="827" t="str">
        <f t="shared" ca="1" si="130"/>
        <v/>
      </c>
      <c r="K859" s="827" t="str">
        <f t="shared" ca="1" si="131"/>
        <v/>
      </c>
      <c r="L859" s="818" t="str">
        <f t="shared" ca="1" si="132"/>
        <v/>
      </c>
      <c r="M859" s="830" t="str">
        <f ca="1">IFERROR(IF(COUNTIF($B$509:$B858,"&lt;0")&lt;&gt;1,OFFSET($C857,-COUNTIF($B$509:$B858,"&lt;0")+3,0),""),"")</f>
        <v>a173p000006n4V7AAI</v>
      </c>
      <c r="N859" s="830">
        <f ca="1">IFERROR(IF(COUNTA($D$509:D858)=1,0,OFFSET($F857,-COUNTA($D$509:D858)+3,0)),"")</f>
        <v>28</v>
      </c>
      <c r="O859" s="812"/>
      <c r="P859" s="812">
        <f t="shared" si="136"/>
        <v>0</v>
      </c>
      <c r="Q859" s="812"/>
      <c r="R859" s="812"/>
      <c r="S859" s="812"/>
      <c r="T859" s="818"/>
    </row>
    <row r="860" spans="1:20" x14ac:dyDescent="0.35">
      <c r="A860" s="812" t="b">
        <f t="shared" ca="1" si="126"/>
        <v>0</v>
      </c>
      <c r="B860" s="812">
        <f t="shared" si="133"/>
        <v>169</v>
      </c>
      <c r="C860" s="834" t="str">
        <f t="shared" ca="1" si="127"/>
        <v>a173p000006n4SiAAI</v>
      </c>
      <c r="D860" s="812"/>
      <c r="E860" s="812">
        <f t="shared" ca="1" si="134"/>
        <v>1</v>
      </c>
      <c r="F860" s="831">
        <f ca="1">IF(COUNTA(D$510:D860)=1,"",OFFSET(F858,-COUNTA(D$510:D860)+3,0))</f>
        <v>29</v>
      </c>
      <c r="G860" s="818" t="str">
        <f t="shared" ca="1" si="128"/>
        <v/>
      </c>
      <c r="H860" s="812">
        <f t="shared" ca="1" si="135"/>
        <v>65</v>
      </c>
      <c r="I860" s="815" t="str">
        <f t="shared" ca="1" si="129"/>
        <v/>
      </c>
      <c r="J860" s="827" t="str">
        <f t="shared" ca="1" si="130"/>
        <v/>
      </c>
      <c r="K860" s="827" t="str">
        <f t="shared" ca="1" si="131"/>
        <v/>
      </c>
      <c r="L860" s="818" t="str">
        <f t="shared" ca="1" si="132"/>
        <v/>
      </c>
      <c r="M860" s="830" t="str">
        <f ca="1">IFERROR(IF(COUNTIF($B$509:$B859,"&lt;0")&lt;&gt;1,OFFSET($C858,-COUNTIF($B$509:$B859,"&lt;0")+3,0),""),"")</f>
        <v>a173p000006n4SiAAI</v>
      </c>
      <c r="N860" s="830">
        <f ca="1">IFERROR(IF(COUNTA($D$509:D859)=1,0,OFFSET($F858,-COUNTA($D$509:D859)+3,0)),"")</f>
        <v>29</v>
      </c>
      <c r="O860" s="812"/>
      <c r="P860" s="812">
        <f t="shared" si="136"/>
        <v>0</v>
      </c>
      <c r="Q860" s="812"/>
      <c r="R860" s="812"/>
      <c r="S860" s="812"/>
      <c r="T860" s="818"/>
    </row>
    <row r="861" spans="1:20" x14ac:dyDescent="0.35">
      <c r="A861" s="812" t="b">
        <f t="shared" ca="1" si="126"/>
        <v>0</v>
      </c>
      <c r="B861" s="812">
        <f t="shared" si="133"/>
        <v>170</v>
      </c>
      <c r="C861" s="834" t="str">
        <f t="shared" ca="1" si="127"/>
        <v>a173p000006n4TCAAY</v>
      </c>
      <c r="D861" s="812"/>
      <c r="E861" s="812">
        <f t="shared" ca="1" si="134"/>
        <v>2</v>
      </c>
      <c r="F861" s="831">
        <f ca="1">IF(COUNTA(D$510:D861)=1,"",OFFSET(F859,-COUNTA(D$510:D861)+3,0))</f>
        <v>29</v>
      </c>
      <c r="G861" s="818" t="str">
        <f t="shared" ca="1" si="128"/>
        <v/>
      </c>
      <c r="H861" s="812">
        <f t="shared" ca="1" si="135"/>
        <v>65</v>
      </c>
      <c r="I861" s="815" t="str">
        <f t="shared" ca="1" si="129"/>
        <v/>
      </c>
      <c r="J861" s="827" t="str">
        <f t="shared" ca="1" si="130"/>
        <v/>
      </c>
      <c r="K861" s="827" t="str">
        <f t="shared" ca="1" si="131"/>
        <v/>
      </c>
      <c r="L861" s="818" t="str">
        <f t="shared" ca="1" si="132"/>
        <v/>
      </c>
      <c r="M861" s="830" t="str">
        <f ca="1">IFERROR(IF(COUNTIF($B$509:$B860,"&lt;0")&lt;&gt;1,OFFSET($C859,-COUNTIF($B$509:$B860,"&lt;0")+3,0),""),"")</f>
        <v>a173p000006n4TCAAY</v>
      </c>
      <c r="N861" s="830">
        <f ca="1">IFERROR(IF(COUNTA($D$509:D860)=1,0,OFFSET($F859,-COUNTA($D$509:D860)+3,0)),"")</f>
        <v>29</v>
      </c>
      <c r="O861" s="812"/>
      <c r="P861" s="812">
        <f t="shared" si="136"/>
        <v>0</v>
      </c>
      <c r="Q861" s="812"/>
      <c r="R861" s="812"/>
      <c r="S861" s="812"/>
      <c r="T861" s="818"/>
    </row>
    <row r="862" spans="1:20" x14ac:dyDescent="0.35">
      <c r="A862" s="812" t="b">
        <f t="shared" ca="1" si="126"/>
        <v>0</v>
      </c>
      <c r="B862" s="812">
        <f t="shared" si="133"/>
        <v>171</v>
      </c>
      <c r="C862" s="834" t="str">
        <f t="shared" ca="1" si="127"/>
        <v>a173p000006n4TgAAI</v>
      </c>
      <c r="D862" s="812"/>
      <c r="E862" s="812">
        <f t="shared" ca="1" si="134"/>
        <v>3</v>
      </c>
      <c r="F862" s="831">
        <f ca="1">IF(COUNTA(D$510:D862)=1,"",OFFSET(F860,-COUNTA(D$510:D862)+3,0))</f>
        <v>29</v>
      </c>
      <c r="G862" s="818" t="str">
        <f t="shared" ca="1" si="128"/>
        <v/>
      </c>
      <c r="H862" s="812">
        <f t="shared" ca="1" si="135"/>
        <v>65</v>
      </c>
      <c r="I862" s="815" t="str">
        <f t="shared" ca="1" si="129"/>
        <v/>
      </c>
      <c r="J862" s="827" t="str">
        <f t="shared" ca="1" si="130"/>
        <v/>
      </c>
      <c r="K862" s="827" t="str">
        <f t="shared" ca="1" si="131"/>
        <v/>
      </c>
      <c r="L862" s="818" t="str">
        <f t="shared" ca="1" si="132"/>
        <v/>
      </c>
      <c r="M862" s="830" t="str">
        <f ca="1">IFERROR(IF(COUNTIF($B$509:$B861,"&lt;0")&lt;&gt;1,OFFSET($C860,-COUNTIF($B$509:$B861,"&lt;0")+3,0),""),"")</f>
        <v>a173p000006n4TgAAI</v>
      </c>
      <c r="N862" s="830">
        <f ca="1">IFERROR(IF(COUNTA($D$509:D861)=1,0,OFFSET($F860,-COUNTA($D$509:D861)+3,0)),"")</f>
        <v>29</v>
      </c>
      <c r="O862" s="812"/>
      <c r="P862" s="812">
        <f t="shared" si="136"/>
        <v>0</v>
      </c>
      <c r="Q862" s="812"/>
      <c r="R862" s="812"/>
      <c r="S862" s="812"/>
      <c r="T862" s="818"/>
    </row>
    <row r="863" spans="1:20" x14ac:dyDescent="0.35">
      <c r="A863" s="812" t="b">
        <f t="shared" ca="1" si="126"/>
        <v>0</v>
      </c>
      <c r="B863" s="812">
        <f t="shared" si="133"/>
        <v>172</v>
      </c>
      <c r="C863" s="834" t="str">
        <f t="shared" ca="1" si="127"/>
        <v>a173p000006n4UAAAY</v>
      </c>
      <c r="D863" s="812"/>
      <c r="E863" s="812">
        <f t="shared" ca="1" si="134"/>
        <v>4</v>
      </c>
      <c r="F863" s="831">
        <f ca="1">IF(COUNTA(D$510:D863)=1,"",OFFSET(F861,-COUNTA(D$510:D863)+3,0))</f>
        <v>29</v>
      </c>
      <c r="G863" s="818" t="str">
        <f t="shared" ca="1" si="128"/>
        <v/>
      </c>
      <c r="H863" s="812">
        <f t="shared" ca="1" si="135"/>
        <v>65</v>
      </c>
      <c r="I863" s="815" t="str">
        <f t="shared" ca="1" si="129"/>
        <v/>
      </c>
      <c r="J863" s="827" t="str">
        <f t="shared" ca="1" si="130"/>
        <v/>
      </c>
      <c r="K863" s="827" t="str">
        <f t="shared" ca="1" si="131"/>
        <v/>
      </c>
      <c r="L863" s="818" t="str">
        <f t="shared" ca="1" si="132"/>
        <v/>
      </c>
      <c r="M863" s="830" t="str">
        <f ca="1">IFERROR(IF(COUNTIF($B$509:$B862,"&lt;0")&lt;&gt;1,OFFSET($C861,-COUNTIF($B$509:$B862,"&lt;0")+3,0),""),"")</f>
        <v>a173p000006n4UAAAY</v>
      </c>
      <c r="N863" s="830">
        <f ca="1">IFERROR(IF(COUNTA($D$509:D862)=1,0,OFFSET($F861,-COUNTA($D$509:D862)+3,0)),"")</f>
        <v>29</v>
      </c>
      <c r="O863" s="812"/>
      <c r="P863" s="812">
        <f t="shared" si="136"/>
        <v>0</v>
      </c>
      <c r="Q863" s="812"/>
      <c r="R863" s="812"/>
      <c r="S863" s="812"/>
      <c r="T863" s="818"/>
    </row>
    <row r="864" spans="1:20" x14ac:dyDescent="0.35">
      <c r="A864" s="812" t="b">
        <f t="shared" ca="1" si="126"/>
        <v>0</v>
      </c>
      <c r="B864" s="812">
        <f t="shared" si="133"/>
        <v>173</v>
      </c>
      <c r="C864" s="834" t="str">
        <f t="shared" ca="1" si="127"/>
        <v>a173p000006n4UeAAI</v>
      </c>
      <c r="D864" s="812"/>
      <c r="E864" s="812">
        <f t="shared" ca="1" si="134"/>
        <v>5</v>
      </c>
      <c r="F864" s="831">
        <f ca="1">IF(COUNTA(D$510:D864)=1,"",OFFSET(F862,-COUNTA(D$510:D864)+3,0))</f>
        <v>29</v>
      </c>
      <c r="G864" s="818" t="str">
        <f t="shared" ca="1" si="128"/>
        <v/>
      </c>
      <c r="H864" s="812">
        <f t="shared" ca="1" si="135"/>
        <v>65</v>
      </c>
      <c r="I864" s="815" t="str">
        <f t="shared" ca="1" si="129"/>
        <v/>
      </c>
      <c r="J864" s="827" t="str">
        <f t="shared" ca="1" si="130"/>
        <v/>
      </c>
      <c r="K864" s="827" t="str">
        <f t="shared" ca="1" si="131"/>
        <v/>
      </c>
      <c r="L864" s="818" t="str">
        <f t="shared" ca="1" si="132"/>
        <v/>
      </c>
      <c r="M864" s="830" t="str">
        <f ca="1">IFERROR(IF(COUNTIF($B$509:$B863,"&lt;0")&lt;&gt;1,OFFSET($C862,-COUNTIF($B$509:$B863,"&lt;0")+3,0),""),"")</f>
        <v>a173p000006n4UeAAI</v>
      </c>
      <c r="N864" s="830">
        <f ca="1">IFERROR(IF(COUNTA($D$509:D863)=1,0,OFFSET($F862,-COUNTA($D$509:D863)+3,0)),"")</f>
        <v>29</v>
      </c>
      <c r="O864" s="812"/>
      <c r="P864" s="812">
        <f t="shared" si="136"/>
        <v>0</v>
      </c>
      <c r="Q864" s="812"/>
      <c r="R864" s="812"/>
      <c r="S864" s="812"/>
      <c r="T864" s="818"/>
    </row>
    <row r="865" spans="1:20" x14ac:dyDescent="0.35">
      <c r="A865" s="812" t="b">
        <f t="shared" ca="1" si="126"/>
        <v>0</v>
      </c>
      <c r="B865" s="812">
        <f t="shared" si="133"/>
        <v>174</v>
      </c>
      <c r="C865" s="834" t="str">
        <f t="shared" ca="1" si="127"/>
        <v>a173p000006n4V8AAI</v>
      </c>
      <c r="D865" s="812"/>
      <c r="E865" s="812">
        <f t="shared" ca="1" si="134"/>
        <v>6</v>
      </c>
      <c r="F865" s="831">
        <f ca="1">IF(COUNTA(D$510:D865)=1,"",OFFSET(F863,-COUNTA(D$510:D865)+3,0))</f>
        <v>29</v>
      </c>
      <c r="G865" s="818" t="str">
        <f t="shared" ca="1" si="128"/>
        <v/>
      </c>
      <c r="H865" s="812">
        <f t="shared" ca="1" si="135"/>
        <v>65</v>
      </c>
      <c r="I865" s="815" t="str">
        <f t="shared" ca="1" si="129"/>
        <v/>
      </c>
      <c r="J865" s="827" t="str">
        <f t="shared" ca="1" si="130"/>
        <v/>
      </c>
      <c r="K865" s="827" t="str">
        <f t="shared" ca="1" si="131"/>
        <v/>
      </c>
      <c r="L865" s="818" t="str">
        <f t="shared" ca="1" si="132"/>
        <v/>
      </c>
      <c r="M865" s="830" t="str">
        <f ca="1">IFERROR(IF(COUNTIF($B$509:$B864,"&lt;0")&lt;&gt;1,OFFSET($C863,-COUNTIF($B$509:$B864,"&lt;0")+3,0),""),"")</f>
        <v>a173p000006n4V8AAI</v>
      </c>
      <c r="N865" s="830">
        <f ca="1">IFERROR(IF(COUNTA($D$509:D864)=1,0,OFFSET($F863,-COUNTA($D$509:D864)+3,0)),"")</f>
        <v>29</v>
      </c>
      <c r="O865" s="812"/>
      <c r="P865" s="812">
        <f t="shared" si="136"/>
        <v>0</v>
      </c>
      <c r="Q865" s="812"/>
      <c r="R865" s="812"/>
      <c r="S865" s="812"/>
      <c r="T865" s="818"/>
    </row>
    <row r="866" spans="1:20" x14ac:dyDescent="0.35">
      <c r="A866" s="812" t="b">
        <f t="shared" ca="1" si="126"/>
        <v>0</v>
      </c>
      <c r="B866" s="812">
        <f t="shared" si="133"/>
        <v>175</v>
      </c>
      <c r="C866" s="834" t="str">
        <f t="shared" ca="1" si="127"/>
        <v>a173p000006n4SjAAI</v>
      </c>
      <c r="D866" s="812"/>
      <c r="E866" s="812">
        <f t="shared" ca="1" si="134"/>
        <v>1</v>
      </c>
      <c r="F866" s="831">
        <f ca="1">IF(COUNTA(D$510:D866)=1,"",OFFSET(F864,-COUNTA(D$510:D866)+3,0))</f>
        <v>30</v>
      </c>
      <c r="G866" s="818" t="str">
        <f t="shared" ca="1" si="128"/>
        <v/>
      </c>
      <c r="H866" s="812">
        <f t="shared" ca="1" si="135"/>
        <v>67</v>
      </c>
      <c r="I866" s="815" t="str">
        <f t="shared" ca="1" si="129"/>
        <v/>
      </c>
      <c r="J866" s="827" t="str">
        <f t="shared" ca="1" si="130"/>
        <v/>
      </c>
      <c r="K866" s="827" t="str">
        <f t="shared" ca="1" si="131"/>
        <v/>
      </c>
      <c r="L866" s="818" t="str">
        <f t="shared" ca="1" si="132"/>
        <v/>
      </c>
      <c r="M866" s="830" t="str">
        <f ca="1">IFERROR(IF(COUNTIF($B$509:$B865,"&lt;0")&lt;&gt;1,OFFSET($C864,-COUNTIF($B$509:$B865,"&lt;0")+3,0),""),"")</f>
        <v>a173p000006n4SjAAI</v>
      </c>
      <c r="N866" s="830">
        <f ca="1">IFERROR(IF(COUNTA($D$509:D865)=1,0,OFFSET($F864,-COUNTA($D$509:D865)+3,0)),"")</f>
        <v>30</v>
      </c>
      <c r="O866" s="812"/>
      <c r="P866" s="812">
        <f t="shared" si="136"/>
        <v>0</v>
      </c>
      <c r="Q866" s="812"/>
      <c r="R866" s="812"/>
      <c r="S866" s="812"/>
      <c r="T866" s="818"/>
    </row>
    <row r="867" spans="1:20" x14ac:dyDescent="0.35">
      <c r="A867" s="812" t="b">
        <f t="shared" ca="1" si="126"/>
        <v>0</v>
      </c>
      <c r="B867" s="812">
        <f t="shared" si="133"/>
        <v>176</v>
      </c>
      <c r="C867" s="834" t="str">
        <f t="shared" ca="1" si="127"/>
        <v>a173p000006n4TDAAY</v>
      </c>
      <c r="D867" s="812"/>
      <c r="E867" s="812">
        <f t="shared" ca="1" si="134"/>
        <v>2</v>
      </c>
      <c r="F867" s="831">
        <f ca="1">IF(COUNTA(D$510:D867)=1,"",OFFSET(F865,-COUNTA(D$510:D867)+3,0))</f>
        <v>30</v>
      </c>
      <c r="G867" s="818" t="str">
        <f t="shared" ca="1" si="128"/>
        <v/>
      </c>
      <c r="H867" s="812">
        <f t="shared" ca="1" si="135"/>
        <v>67</v>
      </c>
      <c r="I867" s="815" t="str">
        <f t="shared" ca="1" si="129"/>
        <v/>
      </c>
      <c r="J867" s="827" t="str">
        <f t="shared" ca="1" si="130"/>
        <v/>
      </c>
      <c r="K867" s="827" t="str">
        <f t="shared" ca="1" si="131"/>
        <v/>
      </c>
      <c r="L867" s="818" t="str">
        <f t="shared" ca="1" si="132"/>
        <v/>
      </c>
      <c r="M867" s="830" t="str">
        <f ca="1">IFERROR(IF(COUNTIF($B$509:$B866,"&lt;0")&lt;&gt;1,OFFSET($C865,-COUNTIF($B$509:$B866,"&lt;0")+3,0),""),"")</f>
        <v>a173p000006n4TDAAY</v>
      </c>
      <c r="N867" s="830">
        <f ca="1">IFERROR(IF(COUNTA($D$509:D866)=1,0,OFFSET($F865,-COUNTA($D$509:D866)+3,0)),"")</f>
        <v>30</v>
      </c>
      <c r="O867" s="812"/>
      <c r="P867" s="812">
        <f t="shared" si="136"/>
        <v>0</v>
      </c>
      <c r="Q867" s="812"/>
      <c r="R867" s="812"/>
      <c r="S867" s="812"/>
      <c r="T867" s="818"/>
    </row>
    <row r="868" spans="1:20" x14ac:dyDescent="0.35">
      <c r="A868" s="812" t="b">
        <f t="shared" ca="1" si="126"/>
        <v>0</v>
      </c>
      <c r="B868" s="812">
        <f t="shared" si="133"/>
        <v>177</v>
      </c>
      <c r="C868" s="834" t="str">
        <f t="shared" ca="1" si="127"/>
        <v>a173p000006n4ThAAI</v>
      </c>
      <c r="D868" s="812"/>
      <c r="E868" s="812">
        <f t="shared" ca="1" si="134"/>
        <v>3</v>
      </c>
      <c r="F868" s="831">
        <f ca="1">IF(COUNTA(D$510:D868)=1,"",OFFSET(F866,-COUNTA(D$510:D868)+3,0))</f>
        <v>30</v>
      </c>
      <c r="G868" s="818" t="str">
        <f t="shared" ca="1" si="128"/>
        <v/>
      </c>
      <c r="H868" s="812">
        <f t="shared" ca="1" si="135"/>
        <v>67</v>
      </c>
      <c r="I868" s="815" t="str">
        <f t="shared" ca="1" si="129"/>
        <v/>
      </c>
      <c r="J868" s="827" t="str">
        <f t="shared" ca="1" si="130"/>
        <v/>
      </c>
      <c r="K868" s="827" t="str">
        <f t="shared" ca="1" si="131"/>
        <v/>
      </c>
      <c r="L868" s="818" t="str">
        <f t="shared" ca="1" si="132"/>
        <v/>
      </c>
      <c r="M868" s="830" t="str">
        <f ca="1">IFERROR(IF(COUNTIF($B$509:$B867,"&lt;0")&lt;&gt;1,OFFSET($C866,-COUNTIF($B$509:$B867,"&lt;0")+3,0),""),"")</f>
        <v>a173p000006n4ThAAI</v>
      </c>
      <c r="N868" s="830">
        <f ca="1">IFERROR(IF(COUNTA($D$509:D867)=1,0,OFFSET($F866,-COUNTA($D$509:D867)+3,0)),"")</f>
        <v>30</v>
      </c>
      <c r="O868" s="812"/>
      <c r="P868" s="812">
        <f t="shared" si="136"/>
        <v>0</v>
      </c>
      <c r="Q868" s="812"/>
      <c r="R868" s="812"/>
      <c r="S868" s="812"/>
      <c r="T868" s="818"/>
    </row>
    <row r="869" spans="1:20" x14ac:dyDescent="0.35">
      <c r="A869" s="812" t="b">
        <f t="shared" ca="1" si="126"/>
        <v>0</v>
      </c>
      <c r="B869" s="812">
        <f t="shared" si="133"/>
        <v>178</v>
      </c>
      <c r="C869" s="834" t="str">
        <f t="shared" ca="1" si="127"/>
        <v>a173p000006n4UBAAY</v>
      </c>
      <c r="D869" s="812"/>
      <c r="E869" s="812">
        <f t="shared" ca="1" si="134"/>
        <v>4</v>
      </c>
      <c r="F869" s="831">
        <f ca="1">IF(COUNTA(D$510:D869)=1,"",OFFSET(F867,-COUNTA(D$510:D869)+3,0))</f>
        <v>30</v>
      </c>
      <c r="G869" s="818" t="str">
        <f t="shared" ca="1" si="128"/>
        <v/>
      </c>
      <c r="H869" s="812">
        <f t="shared" ca="1" si="135"/>
        <v>67</v>
      </c>
      <c r="I869" s="815" t="str">
        <f t="shared" ca="1" si="129"/>
        <v/>
      </c>
      <c r="J869" s="827" t="str">
        <f t="shared" ca="1" si="130"/>
        <v/>
      </c>
      <c r="K869" s="827" t="str">
        <f t="shared" ca="1" si="131"/>
        <v/>
      </c>
      <c r="L869" s="818" t="str">
        <f t="shared" ca="1" si="132"/>
        <v/>
      </c>
      <c r="M869" s="830" t="str">
        <f ca="1">IFERROR(IF(COUNTIF($B$509:$B868,"&lt;0")&lt;&gt;1,OFFSET($C867,-COUNTIF($B$509:$B868,"&lt;0")+3,0),""),"")</f>
        <v>a173p000006n4UBAAY</v>
      </c>
      <c r="N869" s="830">
        <f ca="1">IFERROR(IF(COUNTA($D$509:D868)=1,0,OFFSET($F867,-COUNTA($D$509:D868)+3,0)),"")</f>
        <v>30</v>
      </c>
      <c r="O869" s="812"/>
      <c r="P869" s="812">
        <f t="shared" si="136"/>
        <v>0</v>
      </c>
      <c r="Q869" s="812"/>
      <c r="R869" s="812"/>
      <c r="S869" s="812"/>
      <c r="T869" s="818"/>
    </row>
    <row r="870" spans="1:20" x14ac:dyDescent="0.35">
      <c r="A870" s="812" t="b">
        <f t="shared" ca="1" si="126"/>
        <v>0</v>
      </c>
      <c r="B870" s="812">
        <f t="shared" si="133"/>
        <v>179</v>
      </c>
      <c r="C870" s="834" t="str">
        <f t="shared" ca="1" si="127"/>
        <v>a173p000006n4UfAAI</v>
      </c>
      <c r="D870" s="812"/>
      <c r="E870" s="812">
        <f t="shared" ca="1" si="134"/>
        <v>5</v>
      </c>
      <c r="F870" s="831">
        <f ca="1">IF(COUNTA(D$510:D870)=1,"",OFFSET(F868,-COUNTA(D$510:D870)+3,0))</f>
        <v>30</v>
      </c>
      <c r="G870" s="818" t="str">
        <f t="shared" ca="1" si="128"/>
        <v/>
      </c>
      <c r="H870" s="812">
        <f t="shared" ca="1" si="135"/>
        <v>67</v>
      </c>
      <c r="I870" s="815" t="str">
        <f t="shared" ca="1" si="129"/>
        <v/>
      </c>
      <c r="J870" s="827" t="str">
        <f t="shared" ca="1" si="130"/>
        <v/>
      </c>
      <c r="K870" s="827" t="str">
        <f t="shared" ca="1" si="131"/>
        <v/>
      </c>
      <c r="L870" s="818" t="str">
        <f t="shared" ca="1" si="132"/>
        <v/>
      </c>
      <c r="M870" s="830" t="str">
        <f ca="1">IFERROR(IF(COUNTIF($B$509:$B869,"&lt;0")&lt;&gt;1,OFFSET($C868,-COUNTIF($B$509:$B869,"&lt;0")+3,0),""),"")</f>
        <v>a173p000006n4UfAAI</v>
      </c>
      <c r="N870" s="830">
        <f ca="1">IFERROR(IF(COUNTA($D$509:D869)=1,0,OFFSET($F868,-COUNTA($D$509:D869)+3,0)),"")</f>
        <v>30</v>
      </c>
      <c r="O870" s="812"/>
      <c r="P870" s="812">
        <f t="shared" si="136"/>
        <v>0</v>
      </c>
      <c r="Q870" s="812"/>
      <c r="R870" s="812"/>
      <c r="S870" s="812"/>
      <c r="T870" s="818"/>
    </row>
    <row r="871" spans="1:20" x14ac:dyDescent="0.35">
      <c r="A871" s="812" t="b">
        <f t="shared" ca="1" si="126"/>
        <v>0</v>
      </c>
      <c r="B871" s="812">
        <f t="shared" si="133"/>
        <v>180</v>
      </c>
      <c r="C871" s="834" t="str">
        <f t="shared" ca="1" si="127"/>
        <v>a173p000006n4V9AAI</v>
      </c>
      <c r="D871" s="812"/>
      <c r="E871" s="812">
        <f t="shared" ca="1" si="134"/>
        <v>6</v>
      </c>
      <c r="F871" s="831">
        <f ca="1">IF(COUNTA(D$510:D871)=1,"",OFFSET(F869,-COUNTA(D$510:D871)+3,0))</f>
        <v>30</v>
      </c>
      <c r="G871" s="818" t="str">
        <f t="shared" ca="1" si="128"/>
        <v/>
      </c>
      <c r="H871" s="812">
        <f t="shared" ca="1" si="135"/>
        <v>67</v>
      </c>
      <c r="I871" s="815" t="str">
        <f t="shared" ca="1" si="129"/>
        <v/>
      </c>
      <c r="J871" s="827" t="str">
        <f t="shared" ca="1" si="130"/>
        <v/>
      </c>
      <c r="K871" s="827" t="str">
        <f t="shared" ca="1" si="131"/>
        <v/>
      </c>
      <c r="L871" s="818" t="str">
        <f t="shared" ca="1" si="132"/>
        <v/>
      </c>
      <c r="M871" s="830" t="str">
        <f ca="1">IFERROR(IF(COUNTIF($B$509:$B870,"&lt;0")&lt;&gt;1,OFFSET($C869,-COUNTIF($B$509:$B870,"&lt;0")+3,0),""),"")</f>
        <v>a173p000006n4V9AAI</v>
      </c>
      <c r="N871" s="830">
        <f ca="1">IFERROR(IF(COUNTA($D$509:D870)=1,0,OFFSET($F869,-COUNTA($D$509:D870)+3,0)),"")</f>
        <v>30</v>
      </c>
      <c r="O871" s="812"/>
      <c r="P871" s="812">
        <f t="shared" si="136"/>
        <v>0</v>
      </c>
      <c r="Q871" s="812"/>
      <c r="R871" s="812"/>
      <c r="S871" s="812"/>
      <c r="T871" s="818"/>
    </row>
    <row r="873" spans="1:20" x14ac:dyDescent="0.35">
      <c r="A873" s="822" t="s">
        <v>342</v>
      </c>
      <c r="J873" s="811" t="str">
        <f ca="1">IF(ROW()&gt;'Impact Indicator Target Update'!A17,"",INDIRECT("'Impact Indicators - Section B'!A"&amp;'Impact Indicator Target Update'!D17))</f>
        <v/>
      </c>
    </row>
    <row r="874" spans="1:20" x14ac:dyDescent="0.35">
      <c r="A874" s="822"/>
    </row>
    <row r="876" spans="1:20" x14ac:dyDescent="0.35">
      <c r="A876" s="822" t="s">
        <v>277</v>
      </c>
    </row>
    <row r="877" spans="1:20" x14ac:dyDescent="0.35">
      <c r="A877" s="812" t="s">
        <v>46</v>
      </c>
      <c r="B877" s="812"/>
      <c r="C877" s="812" t="s">
        <v>48</v>
      </c>
      <c r="D877" s="812" t="s">
        <v>22</v>
      </c>
      <c r="E877" s="812" t="s">
        <v>4</v>
      </c>
      <c r="F877" s="812"/>
      <c r="G877" s="812" t="s">
        <v>2</v>
      </c>
      <c r="H877" s="812" t="s">
        <v>3</v>
      </c>
      <c r="I877" s="812" t="s">
        <v>29</v>
      </c>
      <c r="J877" s="812" t="s">
        <v>18</v>
      </c>
      <c r="K877" s="812" t="s">
        <v>357</v>
      </c>
      <c r="L877" s="812" t="s">
        <v>9</v>
      </c>
      <c r="M877" s="812" t="s">
        <v>364</v>
      </c>
      <c r="N877" s="812" t="s">
        <v>472</v>
      </c>
      <c r="O877" s="812" t="s">
        <v>473</v>
      </c>
    </row>
    <row r="878" spans="1:20" hidden="1" x14ac:dyDescent="0.35">
      <c r="A878" s="812" t="b">
        <f ca="1">IF(M878&lt;&gt;"",TRUE,FALSE)</f>
        <v>0</v>
      </c>
      <c r="B878" s="812"/>
      <c r="C878" s="830" t="str">
        <f ca="1">IF(COUNTA(D$877:D878)=1,"",OFFSET(C878,-COUNTA(D$877:D878)+1,0))</f>
        <v/>
      </c>
      <c r="D878" s="827"/>
      <c r="E878" s="815" t="str">
        <f ca="1">IFERROR(IF(VLOOKUP(C878,' Disaggregation - Section E '!A$316:N615,7,0)="","",VLOOKUP(C878,' Disaggregation - Section E '!A$316:N615,7,0)*100),"")</f>
        <v/>
      </c>
      <c r="F878" s="812"/>
      <c r="G878" s="817" t="str">
        <f ca="1">IFERROR(IF(VLOOKUP(C878,' Disaggregation - Section E '!A$316:N615,6,0)="","",VLOOKUP(C878,' Disaggregation - Section E '!A$316:N615,6,0)),"")</f>
        <v/>
      </c>
      <c r="H878" s="827" t="str">
        <f ca="1">IFERROR(IF(INDEX(' Disaggregation - Section E '!F$313:F615,MATCH(C878,' Disaggregation - Section E '!A$313:A615,0)+1,1)&lt;&gt;0,INDEX(' Disaggregation - Section E '!F$313:F615,MATCH(C878,' Disaggregation - Section E '!A$313:A615,0)+1,1),""),"")</f>
        <v/>
      </c>
      <c r="I878" s="818" t="str">
        <f ca="1">IFERROR(IF(VLOOKUP(C878,' Disaggregation - Section E '!A$316:N615,8,0)=0,"",VLOOKUP(C878,' Disaggregation - Section E '!A$316:N615,8,0)),"")</f>
        <v/>
      </c>
      <c r="J878" s="818" t="str">
        <f ca="1">IFERROR(IF(VLOOKUP(C878,' Disaggregation - Section E '!A$316:N615,13,0)=0,"",VLOOKUP(C878,' Disaggregation - Section E '!A$316:N615,13,0)),"")</f>
        <v/>
      </c>
      <c r="K878" s="812" t="str">
        <f ca="1">IFERROR(VLOOKUP(C878,' Disaggregation - Section E '!A$316:N615,3,0),"")</f>
        <v/>
      </c>
      <c r="L878" s="818" t="str">
        <f ca="1">IFERROR(IF(VLOOKUP(C878,' Disaggregation - Section E '!A$316:N615,14,0)=0,"",VLOOKUP(C878,' Disaggregation - Section E '!A$316:N615,14,0)),"")</f>
        <v/>
      </c>
      <c r="M878" s="812" t="str">
        <f ca="1">IFERROR(IF(VLOOKUP(C878,' Disaggregation - Section E '!A$316:T615,20,0)=0,"",VLOOKUP(C878,' Disaggregation - Section E '!A$316:T615,20,0)),"")</f>
        <v/>
      </c>
      <c r="N878" s="818" t="str">
        <f ca="1">IFERROR(IF(VLOOKUP(C878,' Disaggregation - Section E '!A$316:N615,9,0)=0,"",VLOOKUP(C878,' Disaggregation - Section E '!A$316:N615,9,0)),"")</f>
        <v/>
      </c>
      <c r="O878" s="818" t="str">
        <f ca="1">IFERROR(IF(VLOOKUP(C878,' Disaggregation - Section E '!A$315:N615,10,0)=0,"",VLOOKUP(C878,' Disaggregation - Section E '!A$316:N615,10,0)),"")</f>
        <v/>
      </c>
    </row>
    <row r="879" spans="1:20" x14ac:dyDescent="0.35">
      <c r="A879" s="812" t="b">
        <v>0</v>
      </c>
      <c r="B879" s="812"/>
      <c r="C879" s="830" t="s">
        <v>3701</v>
      </c>
      <c r="D879" s="827">
        <v>1</v>
      </c>
      <c r="E879" s="815"/>
      <c r="F879" s="812"/>
      <c r="G879" s="817"/>
      <c r="H879" s="827"/>
      <c r="I879" s="818"/>
      <c r="J879" s="818"/>
      <c r="K879" s="812" t="str">
        <f ca="1">IFERROR(VLOOKUP(C879,' Disaggregation - Section E '!A$316:N616,3,0),"")</f>
        <v/>
      </c>
      <c r="L879" s="818"/>
      <c r="M879" s="812"/>
      <c r="N879" s="818"/>
      <c r="O879" s="818"/>
    </row>
    <row r="880" spans="1:20" x14ac:dyDescent="0.35">
      <c r="A880" s="812" t="b">
        <v>0</v>
      </c>
      <c r="B880" s="812"/>
      <c r="C880" s="830" t="s">
        <v>3703</v>
      </c>
      <c r="D880" s="827">
        <v>1</v>
      </c>
      <c r="E880" s="815"/>
      <c r="F880" s="812"/>
      <c r="G880" s="817"/>
      <c r="H880" s="827"/>
      <c r="I880" s="818"/>
      <c r="J880" s="818"/>
      <c r="K880" s="812" t="str">
        <f ca="1">IFERROR(VLOOKUP(C880,' Disaggregation - Section E '!A$316:N617,3,0),"")</f>
        <v/>
      </c>
      <c r="L880" s="818"/>
      <c r="M880" s="812"/>
      <c r="N880" s="818"/>
      <c r="O880" s="818"/>
    </row>
    <row r="881" spans="1:15" x14ac:dyDescent="0.35">
      <c r="A881" s="812" t="b">
        <v>0</v>
      </c>
      <c r="B881" s="812"/>
      <c r="C881" s="830" t="s">
        <v>3705</v>
      </c>
      <c r="D881" s="827">
        <v>1</v>
      </c>
      <c r="E881" s="815"/>
      <c r="F881" s="812"/>
      <c r="G881" s="817"/>
      <c r="H881" s="827"/>
      <c r="I881" s="818"/>
      <c r="J881" s="818"/>
      <c r="K881" s="812" t="str">
        <f ca="1">IFERROR(VLOOKUP(C881,' Disaggregation - Section E '!A$316:N618,3,0),"")</f>
        <v/>
      </c>
      <c r="L881" s="818"/>
      <c r="M881" s="812"/>
      <c r="N881" s="818"/>
      <c r="O881" s="818"/>
    </row>
    <row r="882" spans="1:15" x14ac:dyDescent="0.35">
      <c r="A882" s="812" t="b">
        <v>0</v>
      </c>
      <c r="B882" s="812"/>
      <c r="C882" s="830" t="s">
        <v>3707</v>
      </c>
      <c r="D882" s="827">
        <v>1</v>
      </c>
      <c r="E882" s="815"/>
      <c r="F882" s="812"/>
      <c r="G882" s="817"/>
      <c r="H882" s="827"/>
      <c r="I882" s="818"/>
      <c r="J882" s="818"/>
      <c r="K882" s="812" t="str">
        <f ca="1">IFERROR(VLOOKUP(C882,' Disaggregation - Section E '!A$316:N619,3,0),"")</f>
        <v/>
      </c>
      <c r="L882" s="818"/>
      <c r="M882" s="812"/>
      <c r="N882" s="818"/>
      <c r="O882" s="818"/>
    </row>
    <row r="883" spans="1:15" x14ac:dyDescent="0.35">
      <c r="A883" s="812" t="b">
        <v>0</v>
      </c>
      <c r="B883" s="812"/>
      <c r="C883" s="830" t="s">
        <v>3709</v>
      </c>
      <c r="D883" s="827">
        <v>1</v>
      </c>
      <c r="E883" s="815"/>
      <c r="F883" s="812"/>
      <c r="G883" s="817"/>
      <c r="H883" s="827"/>
      <c r="I883" s="818"/>
      <c r="J883" s="818"/>
      <c r="K883" s="812" t="str">
        <f ca="1">IFERROR(VLOOKUP(C883,' Disaggregation - Section E '!A$316:N620,3,0),"")</f>
        <v/>
      </c>
      <c r="L883" s="818"/>
      <c r="M883" s="812"/>
      <c r="N883" s="818"/>
      <c r="O883" s="818"/>
    </row>
    <row r="884" spans="1:15" x14ac:dyDescent="0.35">
      <c r="A884" s="812" t="b">
        <v>0</v>
      </c>
      <c r="B884" s="812"/>
      <c r="C884" s="830" t="s">
        <v>3711</v>
      </c>
      <c r="D884" s="827">
        <v>1</v>
      </c>
      <c r="E884" s="815"/>
      <c r="F884" s="812"/>
      <c r="G884" s="817"/>
      <c r="H884" s="827"/>
      <c r="I884" s="818"/>
      <c r="J884" s="818"/>
      <c r="K884" s="812" t="str">
        <f ca="1">IFERROR(VLOOKUP(C884,' Disaggregation - Section E '!A$316:N621,3,0),"")</f>
        <v/>
      </c>
      <c r="L884" s="818"/>
      <c r="M884" s="812"/>
      <c r="N884" s="818"/>
      <c r="O884" s="818"/>
    </row>
    <row r="885" spans="1:15" x14ac:dyDescent="0.35">
      <c r="A885" s="812" t="b">
        <v>0</v>
      </c>
      <c r="B885" s="812"/>
      <c r="C885" s="830" t="s">
        <v>3713</v>
      </c>
      <c r="D885" s="827">
        <v>1</v>
      </c>
      <c r="E885" s="815"/>
      <c r="F885" s="812"/>
      <c r="G885" s="817"/>
      <c r="H885" s="827"/>
      <c r="I885" s="818"/>
      <c r="J885" s="818"/>
      <c r="K885" s="812" t="str">
        <f ca="1">IFERROR(VLOOKUP(C885,' Disaggregation - Section E '!A$316:N622,3,0),"")</f>
        <v/>
      </c>
      <c r="L885" s="818"/>
      <c r="M885" s="812"/>
      <c r="N885" s="818"/>
      <c r="O885" s="818"/>
    </row>
    <row r="886" spans="1:15" x14ac:dyDescent="0.35">
      <c r="A886" s="812" t="b">
        <v>0</v>
      </c>
      <c r="B886" s="812"/>
      <c r="C886" s="830" t="s">
        <v>3715</v>
      </c>
      <c r="D886" s="827">
        <v>1</v>
      </c>
      <c r="E886" s="815"/>
      <c r="F886" s="812"/>
      <c r="G886" s="817"/>
      <c r="H886" s="827"/>
      <c r="I886" s="818"/>
      <c r="J886" s="818"/>
      <c r="K886" s="812" t="str">
        <f ca="1">IFERROR(VLOOKUP(C886,' Disaggregation - Section E '!A$316:N623,3,0),"")</f>
        <v/>
      </c>
      <c r="L886" s="818"/>
      <c r="M886" s="812"/>
      <c r="N886" s="818"/>
      <c r="O886" s="818"/>
    </row>
    <row r="887" spans="1:15" x14ac:dyDescent="0.35">
      <c r="A887" s="812" t="b">
        <v>0</v>
      </c>
      <c r="B887" s="812"/>
      <c r="C887" s="830" t="s">
        <v>3717</v>
      </c>
      <c r="D887" s="827">
        <v>1</v>
      </c>
      <c r="E887" s="815"/>
      <c r="F887" s="812"/>
      <c r="G887" s="817"/>
      <c r="H887" s="827"/>
      <c r="I887" s="818"/>
      <c r="J887" s="818"/>
      <c r="K887" s="812" t="str">
        <f ca="1">IFERROR(VLOOKUP(C887,' Disaggregation - Section E '!A$316:N624,3,0),"")</f>
        <v/>
      </c>
      <c r="L887" s="818"/>
      <c r="M887" s="812"/>
      <c r="N887" s="818"/>
      <c r="O887" s="818"/>
    </row>
    <row r="888" spans="1:15" x14ac:dyDescent="0.35">
      <c r="A888" s="812" t="b">
        <v>0</v>
      </c>
      <c r="B888" s="812"/>
      <c r="C888" s="830" t="s">
        <v>3719</v>
      </c>
      <c r="D888" s="827">
        <v>1</v>
      </c>
      <c r="E888" s="815"/>
      <c r="F888" s="812"/>
      <c r="G888" s="817"/>
      <c r="H888" s="827"/>
      <c r="I888" s="818"/>
      <c r="J888" s="818"/>
      <c r="K888" s="812" t="str">
        <f ca="1">IFERROR(VLOOKUP(C888,' Disaggregation - Section E '!A$316:N625,3,0),"")</f>
        <v/>
      </c>
      <c r="L888" s="818"/>
      <c r="M888" s="812"/>
      <c r="N888" s="818"/>
      <c r="O888" s="818"/>
    </row>
    <row r="889" spans="1:15" x14ac:dyDescent="0.35">
      <c r="A889" s="812" t="b">
        <v>0</v>
      </c>
      <c r="B889" s="812"/>
      <c r="C889" s="830" t="s">
        <v>3722</v>
      </c>
      <c r="D889" s="827">
        <v>2</v>
      </c>
      <c r="E889" s="815"/>
      <c r="F889" s="812"/>
      <c r="G889" s="817"/>
      <c r="H889" s="827"/>
      <c r="I889" s="818"/>
      <c r="J889" s="818"/>
      <c r="K889" s="812" t="str">
        <f ca="1">IFERROR(VLOOKUP(C889,' Disaggregation - Section E '!A$316:N626,3,0),"")</f>
        <v/>
      </c>
      <c r="L889" s="818"/>
      <c r="M889" s="812"/>
      <c r="N889" s="818"/>
      <c r="O889" s="818"/>
    </row>
    <row r="890" spans="1:15" x14ac:dyDescent="0.35">
      <c r="A890" s="812" t="b">
        <v>0</v>
      </c>
      <c r="B890" s="812"/>
      <c r="C890" s="830" t="s">
        <v>3724</v>
      </c>
      <c r="D890" s="827">
        <v>2</v>
      </c>
      <c r="E890" s="815"/>
      <c r="F890" s="812"/>
      <c r="G890" s="817"/>
      <c r="H890" s="827"/>
      <c r="I890" s="818"/>
      <c r="J890" s="818"/>
      <c r="K890" s="812" t="str">
        <f ca="1">IFERROR(VLOOKUP(C890,' Disaggregation - Section E '!A$316:N627,3,0),"")</f>
        <v/>
      </c>
      <c r="L890" s="818"/>
      <c r="M890" s="812"/>
      <c r="N890" s="818"/>
      <c r="O890" s="818"/>
    </row>
    <row r="891" spans="1:15" x14ac:dyDescent="0.35">
      <c r="A891" s="812" t="b">
        <v>0</v>
      </c>
      <c r="B891" s="812"/>
      <c r="C891" s="830" t="s">
        <v>3726</v>
      </c>
      <c r="D891" s="827">
        <v>2</v>
      </c>
      <c r="E891" s="815"/>
      <c r="F891" s="812"/>
      <c r="G891" s="817"/>
      <c r="H891" s="827"/>
      <c r="I891" s="818"/>
      <c r="J891" s="818"/>
      <c r="K891" s="812" t="str">
        <f ca="1">IFERROR(VLOOKUP(C891,' Disaggregation - Section E '!A$316:N628,3,0),"")</f>
        <v/>
      </c>
      <c r="L891" s="818"/>
      <c r="M891" s="812"/>
      <c r="N891" s="818"/>
      <c r="O891" s="818"/>
    </row>
    <row r="892" spans="1:15" x14ac:dyDescent="0.35">
      <c r="A892" s="812" t="b">
        <v>0</v>
      </c>
      <c r="B892" s="812"/>
      <c r="C892" s="830" t="s">
        <v>3728</v>
      </c>
      <c r="D892" s="827">
        <v>2</v>
      </c>
      <c r="E892" s="815"/>
      <c r="F892" s="812"/>
      <c r="G892" s="817"/>
      <c r="H892" s="827"/>
      <c r="I892" s="818"/>
      <c r="J892" s="818"/>
      <c r="K892" s="812" t="str">
        <f ca="1">IFERROR(VLOOKUP(C892,' Disaggregation - Section E '!A$316:N629,3,0),"")</f>
        <v/>
      </c>
      <c r="L892" s="818"/>
      <c r="M892" s="812"/>
      <c r="N892" s="818"/>
      <c r="O892" s="818"/>
    </row>
    <row r="893" spans="1:15" x14ac:dyDescent="0.35">
      <c r="A893" s="812" t="b">
        <v>0</v>
      </c>
      <c r="B893" s="812"/>
      <c r="C893" s="830" t="s">
        <v>3730</v>
      </c>
      <c r="D893" s="827">
        <v>2</v>
      </c>
      <c r="E893" s="815"/>
      <c r="F893" s="812"/>
      <c r="G893" s="817"/>
      <c r="H893" s="827"/>
      <c r="I893" s="818"/>
      <c r="J893" s="818"/>
      <c r="K893" s="812" t="str">
        <f ca="1">IFERROR(VLOOKUP(C893,' Disaggregation - Section E '!A$316:N630,3,0),"")</f>
        <v/>
      </c>
      <c r="L893" s="818"/>
      <c r="M893" s="812"/>
      <c r="N893" s="818"/>
      <c r="O893" s="818"/>
    </row>
    <row r="894" spans="1:15" x14ac:dyDescent="0.35">
      <c r="A894" s="812" t="b">
        <v>0</v>
      </c>
      <c r="B894" s="812"/>
      <c r="C894" s="830" t="s">
        <v>3732</v>
      </c>
      <c r="D894" s="827">
        <v>2</v>
      </c>
      <c r="E894" s="815"/>
      <c r="F894" s="812"/>
      <c r="G894" s="817"/>
      <c r="H894" s="827"/>
      <c r="I894" s="818"/>
      <c r="J894" s="818"/>
      <c r="K894" s="812" t="str">
        <f ca="1">IFERROR(VLOOKUP(C894,' Disaggregation - Section E '!A$316:N631,3,0),"")</f>
        <v/>
      </c>
      <c r="L894" s="818"/>
      <c r="M894" s="812"/>
      <c r="N894" s="818"/>
      <c r="O894" s="818"/>
    </row>
    <row r="895" spans="1:15" x14ac:dyDescent="0.35">
      <c r="A895" s="812" t="b">
        <v>0</v>
      </c>
      <c r="B895" s="812"/>
      <c r="C895" s="830" t="s">
        <v>3734</v>
      </c>
      <c r="D895" s="827">
        <v>2</v>
      </c>
      <c r="E895" s="815"/>
      <c r="F895" s="812"/>
      <c r="G895" s="817"/>
      <c r="H895" s="827"/>
      <c r="I895" s="818"/>
      <c r="J895" s="818"/>
      <c r="K895" s="812" t="str">
        <f ca="1">IFERROR(VLOOKUP(C895,' Disaggregation - Section E '!A$316:N632,3,0),"")</f>
        <v/>
      </c>
      <c r="L895" s="818"/>
      <c r="M895" s="812"/>
      <c r="N895" s="818"/>
      <c r="O895" s="818"/>
    </row>
    <row r="896" spans="1:15" x14ac:dyDescent="0.35">
      <c r="A896" s="812" t="b">
        <v>0</v>
      </c>
      <c r="B896" s="812"/>
      <c r="C896" s="830" t="s">
        <v>3736</v>
      </c>
      <c r="D896" s="827">
        <v>2</v>
      </c>
      <c r="E896" s="815"/>
      <c r="F896" s="812"/>
      <c r="G896" s="817"/>
      <c r="H896" s="827"/>
      <c r="I896" s="818"/>
      <c r="J896" s="818"/>
      <c r="K896" s="812" t="str">
        <f ca="1">IFERROR(VLOOKUP(C896,' Disaggregation - Section E '!A$316:N633,3,0),"")</f>
        <v/>
      </c>
      <c r="L896" s="818"/>
      <c r="M896" s="812"/>
      <c r="N896" s="818"/>
      <c r="O896" s="818"/>
    </row>
    <row r="897" spans="1:15" x14ac:dyDescent="0.35">
      <c r="A897" s="812" t="b">
        <v>0</v>
      </c>
      <c r="B897" s="812"/>
      <c r="C897" s="830" t="s">
        <v>3738</v>
      </c>
      <c r="D897" s="827">
        <v>2</v>
      </c>
      <c r="E897" s="815"/>
      <c r="F897" s="812"/>
      <c r="G897" s="817"/>
      <c r="H897" s="827"/>
      <c r="I897" s="818"/>
      <c r="J897" s="818"/>
      <c r="K897" s="812" t="str">
        <f ca="1">IFERROR(VLOOKUP(C897,' Disaggregation - Section E '!A$316:N634,3,0),"")</f>
        <v/>
      </c>
      <c r="L897" s="818"/>
      <c r="M897" s="812"/>
      <c r="N897" s="818"/>
      <c r="O897" s="818"/>
    </row>
    <row r="898" spans="1:15" x14ac:dyDescent="0.35">
      <c r="A898" s="812" t="b">
        <v>0</v>
      </c>
      <c r="B898" s="812"/>
      <c r="C898" s="830" t="s">
        <v>3740</v>
      </c>
      <c r="D898" s="827">
        <v>2</v>
      </c>
      <c r="E898" s="815"/>
      <c r="F898" s="812"/>
      <c r="G898" s="817"/>
      <c r="H898" s="827"/>
      <c r="I898" s="818"/>
      <c r="J898" s="818"/>
      <c r="K898" s="812" t="str">
        <f ca="1">IFERROR(VLOOKUP(C898,' Disaggregation - Section E '!A$316:N635,3,0),"")</f>
        <v/>
      </c>
      <c r="L898" s="818"/>
      <c r="M898" s="812"/>
      <c r="N898" s="818"/>
      <c r="O898" s="818"/>
    </row>
    <row r="899" spans="1:15" x14ac:dyDescent="0.35">
      <c r="A899" s="812" t="b">
        <v>0</v>
      </c>
      <c r="B899" s="812"/>
      <c r="C899" s="830" t="s">
        <v>3743</v>
      </c>
      <c r="D899" s="827">
        <v>3</v>
      </c>
      <c r="E899" s="815"/>
      <c r="F899" s="812"/>
      <c r="G899" s="817"/>
      <c r="H899" s="827"/>
      <c r="I899" s="818"/>
      <c r="J899" s="818"/>
      <c r="K899" s="812" t="str">
        <f ca="1">IFERROR(VLOOKUP(C899,' Disaggregation - Section E '!A$316:N636,3,0),"")</f>
        <v/>
      </c>
      <c r="L899" s="818"/>
      <c r="M899" s="812"/>
      <c r="N899" s="818"/>
      <c r="O899" s="818"/>
    </row>
    <row r="900" spans="1:15" x14ac:dyDescent="0.35">
      <c r="A900" s="812" t="b">
        <v>0</v>
      </c>
      <c r="B900" s="812"/>
      <c r="C900" s="830" t="s">
        <v>3745</v>
      </c>
      <c r="D900" s="827">
        <v>3</v>
      </c>
      <c r="E900" s="815"/>
      <c r="F900" s="812"/>
      <c r="G900" s="817"/>
      <c r="H900" s="827"/>
      <c r="I900" s="818"/>
      <c r="J900" s="818"/>
      <c r="K900" s="812" t="str">
        <f ca="1">IFERROR(VLOOKUP(C900,' Disaggregation - Section E '!A$316:N637,3,0),"")</f>
        <v/>
      </c>
      <c r="L900" s="818"/>
      <c r="M900" s="812"/>
      <c r="N900" s="818"/>
      <c r="O900" s="818"/>
    </row>
    <row r="901" spans="1:15" x14ac:dyDescent="0.35">
      <c r="A901" s="812" t="b">
        <v>0</v>
      </c>
      <c r="B901" s="812"/>
      <c r="C901" s="830" t="s">
        <v>3747</v>
      </c>
      <c r="D901" s="827">
        <v>3</v>
      </c>
      <c r="E901" s="815"/>
      <c r="F901" s="812"/>
      <c r="G901" s="817"/>
      <c r="H901" s="827"/>
      <c r="I901" s="818"/>
      <c r="J901" s="818"/>
      <c r="K901" s="812" t="str">
        <f ca="1">IFERROR(VLOOKUP(C901,' Disaggregation - Section E '!A$316:N638,3,0),"")</f>
        <v/>
      </c>
      <c r="L901" s="818"/>
      <c r="M901" s="812"/>
      <c r="N901" s="818"/>
      <c r="O901" s="818"/>
    </row>
    <row r="902" spans="1:15" x14ac:dyDescent="0.35">
      <c r="A902" s="812" t="b">
        <v>0</v>
      </c>
      <c r="B902" s="812"/>
      <c r="C902" s="830" t="s">
        <v>3749</v>
      </c>
      <c r="D902" s="827">
        <v>3</v>
      </c>
      <c r="E902" s="815"/>
      <c r="F902" s="812"/>
      <c r="G902" s="817"/>
      <c r="H902" s="827"/>
      <c r="I902" s="818"/>
      <c r="J902" s="818"/>
      <c r="K902" s="812" t="str">
        <f ca="1">IFERROR(VLOOKUP(C902,' Disaggregation - Section E '!A$316:N639,3,0),"")</f>
        <v/>
      </c>
      <c r="L902" s="818"/>
      <c r="M902" s="812"/>
      <c r="N902" s="818"/>
      <c r="O902" s="818"/>
    </row>
    <row r="903" spans="1:15" x14ac:dyDescent="0.35">
      <c r="A903" s="812" t="b">
        <v>0</v>
      </c>
      <c r="B903" s="812"/>
      <c r="C903" s="830" t="s">
        <v>3751</v>
      </c>
      <c r="D903" s="827">
        <v>3</v>
      </c>
      <c r="E903" s="815"/>
      <c r="F903" s="812"/>
      <c r="G903" s="817"/>
      <c r="H903" s="827"/>
      <c r="I903" s="818"/>
      <c r="J903" s="818"/>
      <c r="K903" s="812" t="str">
        <f ca="1">IFERROR(VLOOKUP(C903,' Disaggregation - Section E '!A$316:N640,3,0),"")</f>
        <v/>
      </c>
      <c r="L903" s="818"/>
      <c r="M903" s="812"/>
      <c r="N903" s="818"/>
      <c r="O903" s="818"/>
    </row>
    <row r="904" spans="1:15" x14ac:dyDescent="0.35">
      <c r="A904" s="812" t="b">
        <v>0</v>
      </c>
      <c r="B904" s="812"/>
      <c r="C904" s="830" t="s">
        <v>3753</v>
      </c>
      <c r="D904" s="827">
        <v>3</v>
      </c>
      <c r="E904" s="815"/>
      <c r="F904" s="812"/>
      <c r="G904" s="817"/>
      <c r="H904" s="827"/>
      <c r="I904" s="818"/>
      <c r="J904" s="818"/>
      <c r="K904" s="812" t="str">
        <f ca="1">IFERROR(VLOOKUP(C904,' Disaggregation - Section E '!A$316:N641,3,0),"")</f>
        <v/>
      </c>
      <c r="L904" s="818"/>
      <c r="M904" s="812"/>
      <c r="N904" s="818"/>
      <c r="O904" s="818"/>
    </row>
    <row r="905" spans="1:15" x14ac:dyDescent="0.35">
      <c r="A905" s="812" t="b">
        <v>0</v>
      </c>
      <c r="B905" s="812"/>
      <c r="C905" s="830" t="s">
        <v>3755</v>
      </c>
      <c r="D905" s="827">
        <v>3</v>
      </c>
      <c r="E905" s="815"/>
      <c r="F905" s="812"/>
      <c r="G905" s="817"/>
      <c r="H905" s="827"/>
      <c r="I905" s="818"/>
      <c r="J905" s="818"/>
      <c r="K905" s="812" t="str">
        <f ca="1">IFERROR(VLOOKUP(C905,' Disaggregation - Section E '!A$316:N642,3,0),"")</f>
        <v/>
      </c>
      <c r="L905" s="818"/>
      <c r="M905" s="812"/>
      <c r="N905" s="818"/>
      <c r="O905" s="818"/>
    </row>
    <row r="906" spans="1:15" x14ac:dyDescent="0.35">
      <c r="A906" s="812" t="b">
        <v>0</v>
      </c>
      <c r="B906" s="812"/>
      <c r="C906" s="830" t="s">
        <v>3757</v>
      </c>
      <c r="D906" s="827">
        <v>3</v>
      </c>
      <c r="E906" s="815"/>
      <c r="F906" s="812"/>
      <c r="G906" s="817"/>
      <c r="H906" s="827"/>
      <c r="I906" s="818"/>
      <c r="J906" s="818"/>
      <c r="K906" s="812" t="str">
        <f ca="1">IFERROR(VLOOKUP(C906,' Disaggregation - Section E '!A$316:N643,3,0),"")</f>
        <v/>
      </c>
      <c r="L906" s="818"/>
      <c r="M906" s="812"/>
      <c r="N906" s="818"/>
      <c r="O906" s="818"/>
    </row>
    <row r="907" spans="1:15" x14ac:dyDescent="0.35">
      <c r="A907" s="812" t="b">
        <v>0</v>
      </c>
      <c r="B907" s="812"/>
      <c r="C907" s="830" t="s">
        <v>3759</v>
      </c>
      <c r="D907" s="827">
        <v>3</v>
      </c>
      <c r="E907" s="815"/>
      <c r="F907" s="812"/>
      <c r="G907" s="817"/>
      <c r="H907" s="827"/>
      <c r="I907" s="818"/>
      <c r="J907" s="818"/>
      <c r="K907" s="812" t="str">
        <f ca="1">IFERROR(VLOOKUP(C907,' Disaggregation - Section E '!A$316:N644,3,0),"")</f>
        <v/>
      </c>
      <c r="L907" s="818"/>
      <c r="M907" s="812"/>
      <c r="N907" s="818"/>
      <c r="O907" s="818"/>
    </row>
    <row r="908" spans="1:15" x14ac:dyDescent="0.35">
      <c r="A908" s="812" t="b">
        <v>0</v>
      </c>
      <c r="B908" s="812"/>
      <c r="C908" s="830" t="s">
        <v>3761</v>
      </c>
      <c r="D908" s="827">
        <v>3</v>
      </c>
      <c r="E908" s="815"/>
      <c r="F908" s="812"/>
      <c r="G908" s="817"/>
      <c r="H908" s="827"/>
      <c r="I908" s="818"/>
      <c r="J908" s="818"/>
      <c r="K908" s="812" t="str">
        <f ca="1">IFERROR(VLOOKUP(C908,' Disaggregation - Section E '!A$316:N645,3,0),"")</f>
        <v/>
      </c>
      <c r="L908" s="818"/>
      <c r="M908" s="812"/>
      <c r="N908" s="818"/>
      <c r="O908" s="818"/>
    </row>
    <row r="909" spans="1:15" x14ac:dyDescent="0.35">
      <c r="A909" s="812" t="b">
        <v>0</v>
      </c>
      <c r="B909" s="812"/>
      <c r="C909" s="830" t="s">
        <v>3764</v>
      </c>
      <c r="D909" s="827">
        <v>4</v>
      </c>
      <c r="E909" s="815"/>
      <c r="F909" s="812"/>
      <c r="G909" s="817"/>
      <c r="H909" s="827"/>
      <c r="I909" s="818"/>
      <c r="J909" s="818"/>
      <c r="K909" s="812" t="str">
        <f ca="1">IFERROR(VLOOKUP(C909,' Disaggregation - Section E '!A$316:N646,3,0),"")</f>
        <v/>
      </c>
      <c r="L909" s="818"/>
      <c r="M909" s="812"/>
      <c r="N909" s="818"/>
      <c r="O909" s="818"/>
    </row>
    <row r="910" spans="1:15" x14ac:dyDescent="0.35">
      <c r="A910" s="812" t="b">
        <v>0</v>
      </c>
      <c r="B910" s="812"/>
      <c r="C910" s="830" t="s">
        <v>3766</v>
      </c>
      <c r="D910" s="827">
        <v>4</v>
      </c>
      <c r="E910" s="815"/>
      <c r="F910" s="812"/>
      <c r="G910" s="817"/>
      <c r="H910" s="827"/>
      <c r="I910" s="818"/>
      <c r="J910" s="818"/>
      <c r="K910" s="812" t="str">
        <f ca="1">IFERROR(VLOOKUP(C910,' Disaggregation - Section E '!A$316:N647,3,0),"")</f>
        <v/>
      </c>
      <c r="L910" s="818"/>
      <c r="M910" s="812"/>
      <c r="N910" s="818"/>
      <c r="O910" s="818"/>
    </row>
    <row r="911" spans="1:15" x14ac:dyDescent="0.35">
      <c r="A911" s="812" t="b">
        <v>0</v>
      </c>
      <c r="B911" s="812"/>
      <c r="C911" s="830" t="s">
        <v>3768</v>
      </c>
      <c r="D911" s="827">
        <v>4</v>
      </c>
      <c r="E911" s="815"/>
      <c r="F911" s="812"/>
      <c r="G911" s="817"/>
      <c r="H911" s="827"/>
      <c r="I911" s="818"/>
      <c r="J911" s="818"/>
      <c r="K911" s="812" t="str">
        <f ca="1">IFERROR(VLOOKUP(C911,' Disaggregation - Section E '!A$316:N648,3,0),"")</f>
        <v/>
      </c>
      <c r="L911" s="818"/>
      <c r="M911" s="812"/>
      <c r="N911" s="818"/>
      <c r="O911" s="818"/>
    </row>
    <row r="912" spans="1:15" x14ac:dyDescent="0.35">
      <c r="A912" s="812" t="b">
        <v>0</v>
      </c>
      <c r="B912" s="812"/>
      <c r="C912" s="830" t="s">
        <v>3770</v>
      </c>
      <c r="D912" s="827">
        <v>4</v>
      </c>
      <c r="E912" s="815"/>
      <c r="F912" s="812"/>
      <c r="G912" s="817"/>
      <c r="H912" s="827"/>
      <c r="I912" s="818"/>
      <c r="J912" s="818"/>
      <c r="K912" s="812" t="str">
        <f ca="1">IFERROR(VLOOKUP(C912,' Disaggregation - Section E '!A$316:N649,3,0),"")</f>
        <v/>
      </c>
      <c r="L912" s="818"/>
      <c r="M912" s="812"/>
      <c r="N912" s="818"/>
      <c r="O912" s="818"/>
    </row>
    <row r="913" spans="1:15" x14ac:dyDescent="0.35">
      <c r="A913" s="812" t="b">
        <v>0</v>
      </c>
      <c r="B913" s="812"/>
      <c r="C913" s="830" t="s">
        <v>3772</v>
      </c>
      <c r="D913" s="827">
        <v>4</v>
      </c>
      <c r="E913" s="815"/>
      <c r="F913" s="812"/>
      <c r="G913" s="817"/>
      <c r="H913" s="827"/>
      <c r="I913" s="818"/>
      <c r="J913" s="818"/>
      <c r="K913" s="812" t="str">
        <f ca="1">IFERROR(VLOOKUP(C913,' Disaggregation - Section E '!A$316:N650,3,0),"")</f>
        <v/>
      </c>
      <c r="L913" s="818"/>
      <c r="M913" s="812"/>
      <c r="N913" s="818"/>
      <c r="O913" s="818"/>
    </row>
    <row r="914" spans="1:15" x14ac:dyDescent="0.35">
      <c r="A914" s="812" t="b">
        <v>0</v>
      </c>
      <c r="B914" s="812"/>
      <c r="C914" s="830" t="s">
        <v>3774</v>
      </c>
      <c r="D914" s="827">
        <v>4</v>
      </c>
      <c r="E914" s="815"/>
      <c r="F914" s="812"/>
      <c r="G914" s="817"/>
      <c r="H914" s="827"/>
      <c r="I914" s="818"/>
      <c r="J914" s="818"/>
      <c r="K914" s="812" t="str">
        <f ca="1">IFERROR(VLOOKUP(C914,' Disaggregation - Section E '!A$316:N651,3,0),"")</f>
        <v/>
      </c>
      <c r="L914" s="818"/>
      <c r="M914" s="812"/>
      <c r="N914" s="818"/>
      <c r="O914" s="818"/>
    </row>
    <row r="915" spans="1:15" x14ac:dyDescent="0.35">
      <c r="A915" s="812" t="b">
        <v>0</v>
      </c>
      <c r="B915" s="812"/>
      <c r="C915" s="830" t="s">
        <v>3776</v>
      </c>
      <c r="D915" s="827">
        <v>4</v>
      </c>
      <c r="E915" s="815"/>
      <c r="F915" s="812"/>
      <c r="G915" s="817"/>
      <c r="H915" s="827"/>
      <c r="I915" s="818"/>
      <c r="J915" s="818"/>
      <c r="K915" s="812" t="str">
        <f ca="1">IFERROR(VLOOKUP(C915,' Disaggregation - Section E '!A$316:N652,3,0),"")</f>
        <v/>
      </c>
      <c r="L915" s="818"/>
      <c r="M915" s="812"/>
      <c r="N915" s="818"/>
      <c r="O915" s="818"/>
    </row>
    <row r="916" spans="1:15" x14ac:dyDescent="0.35">
      <c r="A916" s="812" t="b">
        <v>0</v>
      </c>
      <c r="B916" s="812"/>
      <c r="C916" s="830" t="s">
        <v>3778</v>
      </c>
      <c r="D916" s="827">
        <v>4</v>
      </c>
      <c r="E916" s="815"/>
      <c r="F916" s="812"/>
      <c r="G916" s="817"/>
      <c r="H916" s="827"/>
      <c r="I916" s="818"/>
      <c r="J916" s="818"/>
      <c r="K916" s="812" t="str">
        <f ca="1">IFERROR(VLOOKUP(C916,' Disaggregation - Section E '!A$316:N653,3,0),"")</f>
        <v/>
      </c>
      <c r="L916" s="818"/>
      <c r="M916" s="812"/>
      <c r="N916" s="818"/>
      <c r="O916" s="818"/>
    </row>
    <row r="917" spans="1:15" x14ac:dyDescent="0.35">
      <c r="A917" s="812" t="b">
        <v>0</v>
      </c>
      <c r="B917" s="812"/>
      <c r="C917" s="830" t="s">
        <v>3780</v>
      </c>
      <c r="D917" s="827">
        <v>4</v>
      </c>
      <c r="E917" s="815"/>
      <c r="F917" s="812"/>
      <c r="G917" s="817"/>
      <c r="H917" s="827"/>
      <c r="I917" s="818"/>
      <c r="J917" s="818"/>
      <c r="K917" s="812" t="str">
        <f ca="1">IFERROR(VLOOKUP(C917,' Disaggregation - Section E '!A$316:N654,3,0),"")</f>
        <v/>
      </c>
      <c r="L917" s="818"/>
      <c r="M917" s="812"/>
      <c r="N917" s="818"/>
      <c r="O917" s="818"/>
    </row>
    <row r="918" spans="1:15" x14ac:dyDescent="0.35">
      <c r="A918" s="812" t="b">
        <v>0</v>
      </c>
      <c r="B918" s="812"/>
      <c r="C918" s="830" t="s">
        <v>3782</v>
      </c>
      <c r="D918" s="827">
        <v>4</v>
      </c>
      <c r="E918" s="815"/>
      <c r="F918" s="812"/>
      <c r="G918" s="817"/>
      <c r="H918" s="827"/>
      <c r="I918" s="818"/>
      <c r="J918" s="818"/>
      <c r="K918" s="812" t="str">
        <f ca="1">IFERROR(VLOOKUP(C918,' Disaggregation - Section E '!A$316:N655,3,0),"")</f>
        <v/>
      </c>
      <c r="L918" s="818"/>
      <c r="M918" s="812"/>
      <c r="N918" s="818"/>
      <c r="O918" s="818"/>
    </row>
    <row r="919" spans="1:15" x14ac:dyDescent="0.35">
      <c r="A919" s="812" t="b">
        <v>0</v>
      </c>
      <c r="B919" s="812"/>
      <c r="C919" s="830" t="s">
        <v>3785</v>
      </c>
      <c r="D919" s="827">
        <v>5</v>
      </c>
      <c r="E919" s="815"/>
      <c r="F919" s="812"/>
      <c r="G919" s="817"/>
      <c r="H919" s="827"/>
      <c r="I919" s="818"/>
      <c r="J919" s="818"/>
      <c r="K919" s="812" t="str">
        <f ca="1">IFERROR(VLOOKUP(C919,' Disaggregation - Section E '!A$316:N656,3,0),"")</f>
        <v/>
      </c>
      <c r="L919" s="818"/>
      <c r="M919" s="812"/>
      <c r="N919" s="818"/>
      <c r="O919" s="818"/>
    </row>
    <row r="920" spans="1:15" x14ac:dyDescent="0.35">
      <c r="A920" s="812" t="b">
        <v>0</v>
      </c>
      <c r="B920" s="812"/>
      <c r="C920" s="830" t="s">
        <v>3787</v>
      </c>
      <c r="D920" s="827">
        <v>5</v>
      </c>
      <c r="E920" s="815"/>
      <c r="F920" s="812"/>
      <c r="G920" s="817"/>
      <c r="H920" s="827"/>
      <c r="I920" s="818"/>
      <c r="J920" s="818"/>
      <c r="K920" s="812" t="str">
        <f ca="1">IFERROR(VLOOKUP(C920,' Disaggregation - Section E '!A$316:N657,3,0),"")</f>
        <v/>
      </c>
      <c r="L920" s="818"/>
      <c r="M920" s="812"/>
      <c r="N920" s="818"/>
      <c r="O920" s="818"/>
    </row>
    <row r="921" spans="1:15" x14ac:dyDescent="0.35">
      <c r="A921" s="812" t="b">
        <v>0</v>
      </c>
      <c r="B921" s="812"/>
      <c r="C921" s="830" t="s">
        <v>3789</v>
      </c>
      <c r="D921" s="827">
        <v>5</v>
      </c>
      <c r="E921" s="815"/>
      <c r="F921" s="812"/>
      <c r="G921" s="817"/>
      <c r="H921" s="827"/>
      <c r="I921" s="818"/>
      <c r="J921" s="818"/>
      <c r="K921" s="812" t="str">
        <f ca="1">IFERROR(VLOOKUP(C921,' Disaggregation - Section E '!A$316:N658,3,0),"")</f>
        <v/>
      </c>
      <c r="L921" s="818"/>
      <c r="M921" s="812"/>
      <c r="N921" s="818"/>
      <c r="O921" s="818"/>
    </row>
    <row r="922" spans="1:15" x14ac:dyDescent="0.35">
      <c r="A922" s="812" t="b">
        <v>0</v>
      </c>
      <c r="B922" s="812"/>
      <c r="C922" s="830" t="s">
        <v>3791</v>
      </c>
      <c r="D922" s="827">
        <v>5</v>
      </c>
      <c r="E922" s="815"/>
      <c r="F922" s="812"/>
      <c r="G922" s="817"/>
      <c r="H922" s="827"/>
      <c r="I922" s="818"/>
      <c r="J922" s="818"/>
      <c r="K922" s="812" t="str">
        <f ca="1">IFERROR(VLOOKUP(C922,' Disaggregation - Section E '!A$316:N659,3,0),"")</f>
        <v/>
      </c>
      <c r="L922" s="818"/>
      <c r="M922" s="812"/>
      <c r="N922" s="818"/>
      <c r="O922" s="818"/>
    </row>
    <row r="923" spans="1:15" x14ac:dyDescent="0.35">
      <c r="A923" s="812" t="b">
        <v>0</v>
      </c>
      <c r="B923" s="812"/>
      <c r="C923" s="830" t="s">
        <v>3793</v>
      </c>
      <c r="D923" s="827">
        <v>5</v>
      </c>
      <c r="E923" s="815"/>
      <c r="F923" s="812"/>
      <c r="G923" s="817"/>
      <c r="H923" s="827"/>
      <c r="I923" s="818"/>
      <c r="J923" s="818"/>
      <c r="K923" s="812" t="str">
        <f ca="1">IFERROR(VLOOKUP(C923,' Disaggregation - Section E '!A$316:N660,3,0),"")</f>
        <v/>
      </c>
      <c r="L923" s="818"/>
      <c r="M923" s="812"/>
      <c r="N923" s="818"/>
      <c r="O923" s="818"/>
    </row>
    <row r="924" spans="1:15" x14ac:dyDescent="0.35">
      <c r="A924" s="812" t="b">
        <v>0</v>
      </c>
      <c r="B924" s="812"/>
      <c r="C924" s="830" t="s">
        <v>3795</v>
      </c>
      <c r="D924" s="827">
        <v>5</v>
      </c>
      <c r="E924" s="815"/>
      <c r="F924" s="812"/>
      <c r="G924" s="817"/>
      <c r="H924" s="827"/>
      <c r="I924" s="818"/>
      <c r="J924" s="818"/>
      <c r="K924" s="812" t="str">
        <f ca="1">IFERROR(VLOOKUP(C924,' Disaggregation - Section E '!A$316:N661,3,0),"")</f>
        <v/>
      </c>
      <c r="L924" s="818"/>
      <c r="M924" s="812"/>
      <c r="N924" s="818"/>
      <c r="O924" s="818"/>
    </row>
    <row r="925" spans="1:15" x14ac:dyDescent="0.35">
      <c r="A925" s="812" t="b">
        <v>0</v>
      </c>
      <c r="B925" s="812"/>
      <c r="C925" s="830" t="s">
        <v>3797</v>
      </c>
      <c r="D925" s="827">
        <v>5</v>
      </c>
      <c r="E925" s="815"/>
      <c r="F925" s="812"/>
      <c r="G925" s="817"/>
      <c r="H925" s="827"/>
      <c r="I925" s="818"/>
      <c r="J925" s="818"/>
      <c r="K925" s="812" t="str">
        <f ca="1">IFERROR(VLOOKUP(C925,' Disaggregation - Section E '!A$316:N662,3,0),"")</f>
        <v/>
      </c>
      <c r="L925" s="818"/>
      <c r="M925" s="812"/>
      <c r="N925" s="818"/>
      <c r="O925" s="818"/>
    </row>
    <row r="926" spans="1:15" x14ac:dyDescent="0.35">
      <c r="A926" s="812" t="b">
        <v>0</v>
      </c>
      <c r="B926" s="812"/>
      <c r="C926" s="830" t="s">
        <v>3799</v>
      </c>
      <c r="D926" s="827">
        <v>5</v>
      </c>
      <c r="E926" s="815"/>
      <c r="F926" s="812"/>
      <c r="G926" s="817"/>
      <c r="H926" s="827"/>
      <c r="I926" s="818"/>
      <c r="J926" s="818"/>
      <c r="K926" s="812" t="str">
        <f ca="1">IFERROR(VLOOKUP(C926,' Disaggregation - Section E '!A$316:N663,3,0),"")</f>
        <v/>
      </c>
      <c r="L926" s="818"/>
      <c r="M926" s="812"/>
      <c r="N926" s="818"/>
      <c r="O926" s="818"/>
    </row>
    <row r="927" spans="1:15" x14ac:dyDescent="0.35">
      <c r="A927" s="812" t="b">
        <v>0</v>
      </c>
      <c r="B927" s="812"/>
      <c r="C927" s="830" t="s">
        <v>3801</v>
      </c>
      <c r="D927" s="827">
        <v>5</v>
      </c>
      <c r="E927" s="815"/>
      <c r="F927" s="812"/>
      <c r="G927" s="817"/>
      <c r="H927" s="827"/>
      <c r="I927" s="818"/>
      <c r="J927" s="818"/>
      <c r="K927" s="812" t="str">
        <f ca="1">IFERROR(VLOOKUP(C927,' Disaggregation - Section E '!A$316:N664,3,0),"")</f>
        <v/>
      </c>
      <c r="L927" s="818"/>
      <c r="M927" s="812"/>
      <c r="N927" s="818"/>
      <c r="O927" s="818"/>
    </row>
    <row r="928" spans="1:15" x14ac:dyDescent="0.35">
      <c r="A928" s="812" t="b">
        <v>0</v>
      </c>
      <c r="B928" s="812"/>
      <c r="C928" s="830" t="s">
        <v>3803</v>
      </c>
      <c r="D928" s="827">
        <v>5</v>
      </c>
      <c r="E928" s="815"/>
      <c r="F928" s="812"/>
      <c r="G928" s="817"/>
      <c r="H928" s="827"/>
      <c r="I928" s="818"/>
      <c r="J928" s="818"/>
      <c r="K928" s="812" t="str">
        <f ca="1">IFERROR(VLOOKUP(C928,' Disaggregation - Section E '!A$316:N665,3,0),"")</f>
        <v/>
      </c>
      <c r="L928" s="818"/>
      <c r="M928" s="812"/>
      <c r="N928" s="818"/>
      <c r="O928" s="818"/>
    </row>
    <row r="929" spans="1:15" x14ac:dyDescent="0.35">
      <c r="A929" s="812" t="b">
        <v>0</v>
      </c>
      <c r="B929" s="812"/>
      <c r="C929" s="830" t="s">
        <v>3806</v>
      </c>
      <c r="D929" s="827">
        <v>6</v>
      </c>
      <c r="E929" s="815"/>
      <c r="F929" s="812"/>
      <c r="G929" s="817"/>
      <c r="H929" s="827"/>
      <c r="I929" s="818"/>
      <c r="J929" s="818"/>
      <c r="K929" s="812" t="str">
        <f ca="1">IFERROR(VLOOKUP(C929,' Disaggregation - Section E '!A$316:N666,3,0),"")</f>
        <v/>
      </c>
      <c r="L929" s="818"/>
      <c r="M929" s="812"/>
      <c r="N929" s="818"/>
      <c r="O929" s="818"/>
    </row>
    <row r="930" spans="1:15" x14ac:dyDescent="0.35">
      <c r="A930" s="812" t="b">
        <v>0</v>
      </c>
      <c r="B930" s="812"/>
      <c r="C930" s="830" t="s">
        <v>3808</v>
      </c>
      <c r="D930" s="827">
        <v>6</v>
      </c>
      <c r="E930" s="815"/>
      <c r="F930" s="812"/>
      <c r="G930" s="817"/>
      <c r="H930" s="827"/>
      <c r="I930" s="818"/>
      <c r="J930" s="818"/>
      <c r="K930" s="812" t="str">
        <f ca="1">IFERROR(VLOOKUP(C930,' Disaggregation - Section E '!A$316:N667,3,0),"")</f>
        <v/>
      </c>
      <c r="L930" s="818"/>
      <c r="M930" s="812"/>
      <c r="N930" s="818"/>
      <c r="O930" s="818"/>
    </row>
    <row r="931" spans="1:15" x14ac:dyDescent="0.35">
      <c r="A931" s="812" t="b">
        <v>0</v>
      </c>
      <c r="B931" s="812"/>
      <c r="C931" s="830" t="s">
        <v>3810</v>
      </c>
      <c r="D931" s="827">
        <v>6</v>
      </c>
      <c r="E931" s="815"/>
      <c r="F931" s="812"/>
      <c r="G931" s="817"/>
      <c r="H931" s="827"/>
      <c r="I931" s="818"/>
      <c r="J931" s="818"/>
      <c r="K931" s="812" t="str">
        <f ca="1">IFERROR(VLOOKUP(C931,' Disaggregation - Section E '!A$316:N668,3,0),"")</f>
        <v/>
      </c>
      <c r="L931" s="818"/>
      <c r="M931" s="812"/>
      <c r="N931" s="818"/>
      <c r="O931" s="818"/>
    </row>
    <row r="932" spans="1:15" x14ac:dyDescent="0.35">
      <c r="A932" s="812" t="b">
        <v>0</v>
      </c>
      <c r="B932" s="812"/>
      <c r="C932" s="830" t="s">
        <v>3812</v>
      </c>
      <c r="D932" s="827">
        <v>6</v>
      </c>
      <c r="E932" s="815"/>
      <c r="F932" s="812"/>
      <c r="G932" s="817"/>
      <c r="H932" s="827"/>
      <c r="I932" s="818"/>
      <c r="J932" s="818"/>
      <c r="K932" s="812" t="str">
        <f ca="1">IFERROR(VLOOKUP(C932,' Disaggregation - Section E '!A$316:N669,3,0),"")</f>
        <v/>
      </c>
      <c r="L932" s="818"/>
      <c r="M932" s="812"/>
      <c r="N932" s="818"/>
      <c r="O932" s="818"/>
    </row>
    <row r="933" spans="1:15" x14ac:dyDescent="0.35">
      <c r="A933" s="812" t="b">
        <v>0</v>
      </c>
      <c r="B933" s="812"/>
      <c r="C933" s="830" t="s">
        <v>3814</v>
      </c>
      <c r="D933" s="827">
        <v>6</v>
      </c>
      <c r="E933" s="815"/>
      <c r="F933" s="812"/>
      <c r="G933" s="817"/>
      <c r="H933" s="827"/>
      <c r="I933" s="818"/>
      <c r="J933" s="818"/>
      <c r="K933" s="812" t="str">
        <f ca="1">IFERROR(VLOOKUP(C933,' Disaggregation - Section E '!A$316:N670,3,0),"")</f>
        <v/>
      </c>
      <c r="L933" s="818"/>
      <c r="M933" s="812"/>
      <c r="N933" s="818"/>
      <c r="O933" s="818"/>
    </row>
    <row r="934" spans="1:15" x14ac:dyDescent="0.35">
      <c r="A934" s="812" t="b">
        <v>0</v>
      </c>
      <c r="B934" s="812"/>
      <c r="C934" s="830" t="s">
        <v>3816</v>
      </c>
      <c r="D934" s="827">
        <v>6</v>
      </c>
      <c r="E934" s="815"/>
      <c r="F934" s="812"/>
      <c r="G934" s="817"/>
      <c r="H934" s="827"/>
      <c r="I934" s="818"/>
      <c r="J934" s="818"/>
      <c r="K934" s="812" t="str">
        <f ca="1">IFERROR(VLOOKUP(C934,' Disaggregation - Section E '!A$316:N671,3,0),"")</f>
        <v/>
      </c>
      <c r="L934" s="818"/>
      <c r="M934" s="812"/>
      <c r="N934" s="818"/>
      <c r="O934" s="818"/>
    </row>
    <row r="935" spans="1:15" x14ac:dyDescent="0.35">
      <c r="A935" s="812" t="b">
        <v>0</v>
      </c>
      <c r="B935" s="812"/>
      <c r="C935" s="830" t="s">
        <v>3818</v>
      </c>
      <c r="D935" s="827">
        <v>6</v>
      </c>
      <c r="E935" s="815"/>
      <c r="F935" s="812"/>
      <c r="G935" s="817"/>
      <c r="H935" s="827"/>
      <c r="I935" s="818"/>
      <c r="J935" s="818"/>
      <c r="K935" s="812" t="str">
        <f ca="1">IFERROR(VLOOKUP(C935,' Disaggregation - Section E '!A$316:N672,3,0),"")</f>
        <v/>
      </c>
      <c r="L935" s="818"/>
      <c r="M935" s="812"/>
      <c r="N935" s="818"/>
      <c r="O935" s="818"/>
    </row>
    <row r="936" spans="1:15" x14ac:dyDescent="0.35">
      <c r="A936" s="812" t="b">
        <v>0</v>
      </c>
      <c r="B936" s="812"/>
      <c r="C936" s="830" t="s">
        <v>3820</v>
      </c>
      <c r="D936" s="827">
        <v>6</v>
      </c>
      <c r="E936" s="815"/>
      <c r="F936" s="812"/>
      <c r="G936" s="817"/>
      <c r="H936" s="827"/>
      <c r="I936" s="818"/>
      <c r="J936" s="818"/>
      <c r="K936" s="812" t="str">
        <f ca="1">IFERROR(VLOOKUP(C936,' Disaggregation - Section E '!A$316:N673,3,0),"")</f>
        <v/>
      </c>
      <c r="L936" s="818"/>
      <c r="M936" s="812"/>
      <c r="N936" s="818"/>
      <c r="O936" s="818"/>
    </row>
    <row r="937" spans="1:15" x14ac:dyDescent="0.35">
      <c r="A937" s="812" t="b">
        <v>0</v>
      </c>
      <c r="B937" s="812"/>
      <c r="C937" s="830" t="s">
        <v>3822</v>
      </c>
      <c r="D937" s="827">
        <v>6</v>
      </c>
      <c r="E937" s="815"/>
      <c r="F937" s="812"/>
      <c r="G937" s="817"/>
      <c r="H937" s="827"/>
      <c r="I937" s="818"/>
      <c r="J937" s="818"/>
      <c r="K937" s="812" t="str">
        <f ca="1">IFERROR(VLOOKUP(C937,' Disaggregation - Section E '!A$316:N674,3,0),"")</f>
        <v/>
      </c>
      <c r="L937" s="818"/>
      <c r="M937" s="812"/>
      <c r="N937" s="818"/>
      <c r="O937" s="818"/>
    </row>
    <row r="938" spans="1:15" x14ac:dyDescent="0.35">
      <c r="A938" s="812" t="b">
        <v>0</v>
      </c>
      <c r="B938" s="812"/>
      <c r="C938" s="830" t="s">
        <v>3824</v>
      </c>
      <c r="D938" s="827">
        <v>6</v>
      </c>
      <c r="E938" s="815"/>
      <c r="F938" s="812"/>
      <c r="G938" s="817"/>
      <c r="H938" s="827"/>
      <c r="I938" s="818"/>
      <c r="J938" s="818"/>
      <c r="K938" s="812" t="str">
        <f ca="1">IFERROR(VLOOKUP(C938,' Disaggregation - Section E '!A$316:N675,3,0),"")</f>
        <v/>
      </c>
      <c r="L938" s="818"/>
      <c r="M938" s="812"/>
      <c r="N938" s="818"/>
      <c r="O938" s="818"/>
    </row>
    <row r="939" spans="1:15" x14ac:dyDescent="0.35">
      <c r="A939" s="812" t="b">
        <v>0</v>
      </c>
      <c r="B939" s="812"/>
      <c r="C939" s="830" t="s">
        <v>3827</v>
      </c>
      <c r="D939" s="827">
        <v>7</v>
      </c>
      <c r="E939" s="815"/>
      <c r="F939" s="812"/>
      <c r="G939" s="817"/>
      <c r="H939" s="827"/>
      <c r="I939" s="818"/>
      <c r="J939" s="818"/>
      <c r="K939" s="812" t="str">
        <f ca="1">IFERROR(VLOOKUP(C939,' Disaggregation - Section E '!A$316:N676,3,0),"")</f>
        <v/>
      </c>
      <c r="L939" s="818"/>
      <c r="M939" s="812"/>
      <c r="N939" s="818"/>
      <c r="O939" s="818"/>
    </row>
    <row r="940" spans="1:15" x14ac:dyDescent="0.35">
      <c r="A940" s="812" t="b">
        <v>0</v>
      </c>
      <c r="B940" s="812"/>
      <c r="C940" s="830" t="s">
        <v>3829</v>
      </c>
      <c r="D940" s="827">
        <v>7</v>
      </c>
      <c r="E940" s="815"/>
      <c r="F940" s="812"/>
      <c r="G940" s="817"/>
      <c r="H940" s="827"/>
      <c r="I940" s="818"/>
      <c r="J940" s="818"/>
      <c r="K940" s="812" t="str">
        <f ca="1">IFERROR(VLOOKUP(C940,' Disaggregation - Section E '!A$316:N677,3,0),"")</f>
        <v/>
      </c>
      <c r="L940" s="818"/>
      <c r="M940" s="812"/>
      <c r="N940" s="818"/>
      <c r="O940" s="818"/>
    </row>
    <row r="941" spans="1:15" x14ac:dyDescent="0.35">
      <c r="A941" s="812" t="b">
        <v>0</v>
      </c>
      <c r="B941" s="812"/>
      <c r="C941" s="830" t="s">
        <v>3831</v>
      </c>
      <c r="D941" s="827">
        <v>7</v>
      </c>
      <c r="E941" s="815"/>
      <c r="F941" s="812"/>
      <c r="G941" s="817"/>
      <c r="H941" s="827"/>
      <c r="I941" s="818"/>
      <c r="J941" s="818"/>
      <c r="K941" s="812" t="str">
        <f ca="1">IFERROR(VLOOKUP(C941,' Disaggregation - Section E '!A$316:N678,3,0),"")</f>
        <v/>
      </c>
      <c r="L941" s="818"/>
      <c r="M941" s="812"/>
      <c r="N941" s="818"/>
      <c r="O941" s="818"/>
    </row>
    <row r="942" spans="1:15" x14ac:dyDescent="0.35">
      <c r="A942" s="812" t="b">
        <v>0</v>
      </c>
      <c r="B942" s="812"/>
      <c r="C942" s="830" t="s">
        <v>3833</v>
      </c>
      <c r="D942" s="827">
        <v>7</v>
      </c>
      <c r="E942" s="815"/>
      <c r="F942" s="812"/>
      <c r="G942" s="817"/>
      <c r="H942" s="827"/>
      <c r="I942" s="818"/>
      <c r="J942" s="818"/>
      <c r="K942" s="812" t="str">
        <f ca="1">IFERROR(VLOOKUP(C942,' Disaggregation - Section E '!A$316:N679,3,0),"")</f>
        <v/>
      </c>
      <c r="L942" s="818"/>
      <c r="M942" s="812"/>
      <c r="N942" s="818"/>
      <c r="O942" s="818"/>
    </row>
    <row r="943" spans="1:15" x14ac:dyDescent="0.35">
      <c r="A943" s="812" t="b">
        <v>0</v>
      </c>
      <c r="B943" s="812"/>
      <c r="C943" s="830" t="s">
        <v>3835</v>
      </c>
      <c r="D943" s="827">
        <v>7</v>
      </c>
      <c r="E943" s="815"/>
      <c r="F943" s="812"/>
      <c r="G943" s="817"/>
      <c r="H943" s="827"/>
      <c r="I943" s="818"/>
      <c r="J943" s="818"/>
      <c r="K943" s="812" t="str">
        <f ca="1">IFERROR(VLOOKUP(C943,' Disaggregation - Section E '!A$316:N680,3,0),"")</f>
        <v/>
      </c>
      <c r="L943" s="818"/>
      <c r="M943" s="812"/>
      <c r="N943" s="818"/>
      <c r="O943" s="818"/>
    </row>
    <row r="944" spans="1:15" x14ac:dyDescent="0.35">
      <c r="A944" s="812" t="b">
        <v>0</v>
      </c>
      <c r="B944" s="812"/>
      <c r="C944" s="830" t="s">
        <v>3837</v>
      </c>
      <c r="D944" s="827">
        <v>7</v>
      </c>
      <c r="E944" s="815"/>
      <c r="F944" s="812"/>
      <c r="G944" s="817"/>
      <c r="H944" s="827"/>
      <c r="I944" s="818"/>
      <c r="J944" s="818"/>
      <c r="K944" s="812" t="str">
        <f ca="1">IFERROR(VLOOKUP(C944,' Disaggregation - Section E '!A$316:N681,3,0),"")</f>
        <v/>
      </c>
      <c r="L944" s="818"/>
      <c r="M944" s="812"/>
      <c r="N944" s="818"/>
      <c r="O944" s="818"/>
    </row>
    <row r="945" spans="1:15" x14ac:dyDescent="0.35">
      <c r="A945" s="812" t="b">
        <v>0</v>
      </c>
      <c r="B945" s="812"/>
      <c r="C945" s="830" t="s">
        <v>3839</v>
      </c>
      <c r="D945" s="827">
        <v>7</v>
      </c>
      <c r="E945" s="815"/>
      <c r="F945" s="812"/>
      <c r="G945" s="817"/>
      <c r="H945" s="827"/>
      <c r="I945" s="818"/>
      <c r="J945" s="818"/>
      <c r="K945" s="812" t="str">
        <f ca="1">IFERROR(VLOOKUP(C945,' Disaggregation - Section E '!A$316:N682,3,0),"")</f>
        <v/>
      </c>
      <c r="L945" s="818"/>
      <c r="M945" s="812"/>
      <c r="N945" s="818"/>
      <c r="O945" s="818"/>
    </row>
    <row r="946" spans="1:15" x14ac:dyDescent="0.35">
      <c r="A946" s="812" t="b">
        <v>0</v>
      </c>
      <c r="B946" s="812"/>
      <c r="C946" s="830" t="s">
        <v>3841</v>
      </c>
      <c r="D946" s="827">
        <v>7</v>
      </c>
      <c r="E946" s="815"/>
      <c r="F946" s="812"/>
      <c r="G946" s="817"/>
      <c r="H946" s="827"/>
      <c r="I946" s="818"/>
      <c r="J946" s="818"/>
      <c r="K946" s="812" t="str">
        <f ca="1">IFERROR(VLOOKUP(C946,' Disaggregation - Section E '!A$316:N683,3,0),"")</f>
        <v/>
      </c>
      <c r="L946" s="818"/>
      <c r="M946" s="812"/>
      <c r="N946" s="818"/>
      <c r="O946" s="818"/>
    </row>
    <row r="947" spans="1:15" x14ac:dyDescent="0.35">
      <c r="A947" s="812" t="b">
        <v>0</v>
      </c>
      <c r="B947" s="812"/>
      <c r="C947" s="830" t="s">
        <v>3843</v>
      </c>
      <c r="D947" s="827">
        <v>7</v>
      </c>
      <c r="E947" s="815"/>
      <c r="F947" s="812"/>
      <c r="G947" s="817"/>
      <c r="H947" s="827"/>
      <c r="I947" s="818"/>
      <c r="J947" s="818"/>
      <c r="K947" s="812" t="str">
        <f ca="1">IFERROR(VLOOKUP(C947,' Disaggregation - Section E '!A$316:N684,3,0),"")</f>
        <v/>
      </c>
      <c r="L947" s="818"/>
      <c r="M947" s="812"/>
      <c r="N947" s="818"/>
      <c r="O947" s="818"/>
    </row>
    <row r="948" spans="1:15" x14ac:dyDescent="0.35">
      <c r="A948" s="812" t="b">
        <v>0</v>
      </c>
      <c r="B948" s="812"/>
      <c r="C948" s="830" t="s">
        <v>3845</v>
      </c>
      <c r="D948" s="827">
        <v>7</v>
      </c>
      <c r="E948" s="815"/>
      <c r="F948" s="812"/>
      <c r="G948" s="817"/>
      <c r="H948" s="827"/>
      <c r="I948" s="818"/>
      <c r="J948" s="818"/>
      <c r="K948" s="812" t="str">
        <f ca="1">IFERROR(VLOOKUP(C948,' Disaggregation - Section E '!A$316:N685,3,0),"")</f>
        <v/>
      </c>
      <c r="L948" s="818"/>
      <c r="M948" s="812"/>
      <c r="N948" s="818"/>
      <c r="O948" s="818"/>
    </row>
    <row r="949" spans="1:15" x14ac:dyDescent="0.35">
      <c r="A949" s="812" t="b">
        <v>0</v>
      </c>
      <c r="B949" s="812"/>
      <c r="C949" s="830" t="s">
        <v>3848</v>
      </c>
      <c r="D949" s="827">
        <v>8</v>
      </c>
      <c r="E949" s="815"/>
      <c r="F949" s="812"/>
      <c r="G949" s="817"/>
      <c r="H949" s="827"/>
      <c r="I949" s="818"/>
      <c r="J949" s="818"/>
      <c r="K949" s="812" t="str">
        <f ca="1">IFERROR(VLOOKUP(C949,' Disaggregation - Section E '!A$316:N686,3,0),"")</f>
        <v/>
      </c>
      <c r="L949" s="818"/>
      <c r="M949" s="812"/>
      <c r="N949" s="818"/>
      <c r="O949" s="818"/>
    </row>
    <row r="950" spans="1:15" x14ac:dyDescent="0.35">
      <c r="A950" s="812" t="b">
        <v>0</v>
      </c>
      <c r="B950" s="812"/>
      <c r="C950" s="830" t="s">
        <v>3850</v>
      </c>
      <c r="D950" s="827">
        <v>8</v>
      </c>
      <c r="E950" s="815"/>
      <c r="F950" s="812"/>
      <c r="G950" s="817"/>
      <c r="H950" s="827"/>
      <c r="I950" s="818"/>
      <c r="J950" s="818"/>
      <c r="K950" s="812" t="str">
        <f ca="1">IFERROR(VLOOKUP(C950,' Disaggregation - Section E '!A$316:N687,3,0),"")</f>
        <v/>
      </c>
      <c r="L950" s="818"/>
      <c r="M950" s="812"/>
      <c r="N950" s="818"/>
      <c r="O950" s="818"/>
    </row>
    <row r="951" spans="1:15" x14ac:dyDescent="0.35">
      <c r="A951" s="812" t="b">
        <v>0</v>
      </c>
      <c r="B951" s="812"/>
      <c r="C951" s="830" t="s">
        <v>3852</v>
      </c>
      <c r="D951" s="827">
        <v>8</v>
      </c>
      <c r="E951" s="815"/>
      <c r="F951" s="812"/>
      <c r="G951" s="817"/>
      <c r="H951" s="827"/>
      <c r="I951" s="818"/>
      <c r="J951" s="818"/>
      <c r="K951" s="812" t="str">
        <f ca="1">IFERROR(VLOOKUP(C951,' Disaggregation - Section E '!A$316:N688,3,0),"")</f>
        <v/>
      </c>
      <c r="L951" s="818"/>
      <c r="M951" s="812"/>
      <c r="N951" s="818"/>
      <c r="O951" s="818"/>
    </row>
    <row r="952" spans="1:15" x14ac:dyDescent="0.35">
      <c r="A952" s="812" t="b">
        <v>0</v>
      </c>
      <c r="B952" s="812"/>
      <c r="C952" s="830" t="s">
        <v>3854</v>
      </c>
      <c r="D952" s="827">
        <v>8</v>
      </c>
      <c r="E952" s="815"/>
      <c r="F952" s="812"/>
      <c r="G952" s="817"/>
      <c r="H952" s="827"/>
      <c r="I952" s="818"/>
      <c r="J952" s="818"/>
      <c r="K952" s="812" t="str">
        <f ca="1">IFERROR(VLOOKUP(C952,' Disaggregation - Section E '!A$316:N689,3,0),"")</f>
        <v/>
      </c>
      <c r="L952" s="818"/>
      <c r="M952" s="812"/>
      <c r="N952" s="818"/>
      <c r="O952" s="818"/>
    </row>
    <row r="953" spans="1:15" x14ac:dyDescent="0.35">
      <c r="A953" s="812" t="b">
        <v>0</v>
      </c>
      <c r="B953" s="812"/>
      <c r="C953" s="830" t="s">
        <v>3856</v>
      </c>
      <c r="D953" s="827">
        <v>8</v>
      </c>
      <c r="E953" s="815"/>
      <c r="F953" s="812"/>
      <c r="G953" s="817"/>
      <c r="H953" s="827"/>
      <c r="I953" s="818"/>
      <c r="J953" s="818"/>
      <c r="K953" s="812" t="str">
        <f ca="1">IFERROR(VLOOKUP(C953,' Disaggregation - Section E '!A$316:N690,3,0),"")</f>
        <v/>
      </c>
      <c r="L953" s="818"/>
      <c r="M953" s="812"/>
      <c r="N953" s="818"/>
      <c r="O953" s="818"/>
    </row>
    <row r="954" spans="1:15" x14ac:dyDescent="0.35">
      <c r="A954" s="812" t="b">
        <v>0</v>
      </c>
      <c r="B954" s="812"/>
      <c r="C954" s="830" t="s">
        <v>3858</v>
      </c>
      <c r="D954" s="827">
        <v>8</v>
      </c>
      <c r="E954" s="815"/>
      <c r="F954" s="812"/>
      <c r="G954" s="817"/>
      <c r="H954" s="827"/>
      <c r="I954" s="818"/>
      <c r="J954" s="818"/>
      <c r="K954" s="812" t="str">
        <f ca="1">IFERROR(VLOOKUP(C954,' Disaggregation - Section E '!A$316:N691,3,0),"")</f>
        <v/>
      </c>
      <c r="L954" s="818"/>
      <c r="M954" s="812"/>
      <c r="N954" s="818"/>
      <c r="O954" s="818"/>
    </row>
    <row r="955" spans="1:15" x14ac:dyDescent="0.35">
      <c r="A955" s="812" t="b">
        <v>0</v>
      </c>
      <c r="B955" s="812"/>
      <c r="C955" s="830" t="s">
        <v>3860</v>
      </c>
      <c r="D955" s="827">
        <v>8</v>
      </c>
      <c r="E955" s="815"/>
      <c r="F955" s="812"/>
      <c r="G955" s="817"/>
      <c r="H955" s="827"/>
      <c r="I955" s="818"/>
      <c r="J955" s="818"/>
      <c r="K955" s="812" t="str">
        <f ca="1">IFERROR(VLOOKUP(C955,' Disaggregation - Section E '!A$316:N692,3,0),"")</f>
        <v/>
      </c>
      <c r="L955" s="818"/>
      <c r="M955" s="812"/>
      <c r="N955" s="818"/>
      <c r="O955" s="818"/>
    </row>
    <row r="956" spans="1:15" x14ac:dyDescent="0.35">
      <c r="A956" s="812" t="b">
        <v>0</v>
      </c>
      <c r="B956" s="812"/>
      <c r="C956" s="830" t="s">
        <v>3862</v>
      </c>
      <c r="D956" s="827">
        <v>8</v>
      </c>
      <c r="E956" s="815"/>
      <c r="F956" s="812"/>
      <c r="G956" s="817"/>
      <c r="H956" s="827"/>
      <c r="I956" s="818"/>
      <c r="J956" s="818"/>
      <c r="K956" s="812" t="str">
        <f ca="1">IFERROR(VLOOKUP(C956,' Disaggregation - Section E '!A$316:N693,3,0),"")</f>
        <v/>
      </c>
      <c r="L956" s="818"/>
      <c r="M956" s="812"/>
      <c r="N956" s="818"/>
      <c r="O956" s="818"/>
    </row>
    <row r="957" spans="1:15" x14ac:dyDescent="0.35">
      <c r="A957" s="812" t="b">
        <v>0</v>
      </c>
      <c r="B957" s="812"/>
      <c r="C957" s="830" t="s">
        <v>3864</v>
      </c>
      <c r="D957" s="827">
        <v>8</v>
      </c>
      <c r="E957" s="815"/>
      <c r="F957" s="812"/>
      <c r="G957" s="817"/>
      <c r="H957" s="827"/>
      <c r="I957" s="818"/>
      <c r="J957" s="818"/>
      <c r="K957" s="812" t="str">
        <f ca="1">IFERROR(VLOOKUP(C957,' Disaggregation - Section E '!A$316:N694,3,0),"")</f>
        <v/>
      </c>
      <c r="L957" s="818"/>
      <c r="M957" s="812"/>
      <c r="N957" s="818"/>
      <c r="O957" s="818"/>
    </row>
    <row r="958" spans="1:15" x14ac:dyDescent="0.35">
      <c r="A958" s="812" t="b">
        <v>0</v>
      </c>
      <c r="B958" s="812"/>
      <c r="C958" s="830" t="s">
        <v>3866</v>
      </c>
      <c r="D958" s="827">
        <v>8</v>
      </c>
      <c r="E958" s="815"/>
      <c r="F958" s="812"/>
      <c r="G958" s="817"/>
      <c r="H958" s="827"/>
      <c r="I958" s="818"/>
      <c r="J958" s="818"/>
      <c r="K958" s="812" t="str">
        <f ca="1">IFERROR(VLOOKUP(C958,' Disaggregation - Section E '!A$316:N695,3,0),"")</f>
        <v/>
      </c>
      <c r="L958" s="818"/>
      <c r="M958" s="812"/>
      <c r="N958" s="818"/>
      <c r="O958" s="818"/>
    </row>
    <row r="959" spans="1:15" x14ac:dyDescent="0.35">
      <c r="A959" s="812" t="b">
        <v>0</v>
      </c>
      <c r="B959" s="812"/>
      <c r="C959" s="830" t="s">
        <v>3869</v>
      </c>
      <c r="D959" s="827">
        <v>9</v>
      </c>
      <c r="E959" s="815"/>
      <c r="F959" s="812"/>
      <c r="G959" s="817"/>
      <c r="H959" s="827"/>
      <c r="I959" s="818"/>
      <c r="J959" s="818"/>
      <c r="K959" s="812" t="str">
        <f ca="1">IFERROR(VLOOKUP(C959,' Disaggregation - Section E '!A$316:N696,3,0),"")</f>
        <v/>
      </c>
      <c r="L959" s="818"/>
      <c r="M959" s="812"/>
      <c r="N959" s="818"/>
      <c r="O959" s="818"/>
    </row>
    <row r="960" spans="1:15" x14ac:dyDescent="0.35">
      <c r="A960" s="812" t="b">
        <v>0</v>
      </c>
      <c r="B960" s="812"/>
      <c r="C960" s="830" t="s">
        <v>3871</v>
      </c>
      <c r="D960" s="827">
        <v>9</v>
      </c>
      <c r="E960" s="815"/>
      <c r="F960" s="812"/>
      <c r="G960" s="817"/>
      <c r="H960" s="827"/>
      <c r="I960" s="818"/>
      <c r="J960" s="818"/>
      <c r="K960" s="812" t="str">
        <f ca="1">IFERROR(VLOOKUP(C960,' Disaggregation - Section E '!A$316:N697,3,0),"")</f>
        <v/>
      </c>
      <c r="L960" s="818"/>
      <c r="M960" s="812"/>
      <c r="N960" s="818"/>
      <c r="O960" s="818"/>
    </row>
    <row r="961" spans="1:15" x14ac:dyDescent="0.35">
      <c r="A961" s="812" t="b">
        <v>0</v>
      </c>
      <c r="B961" s="812"/>
      <c r="C961" s="830" t="s">
        <v>3873</v>
      </c>
      <c r="D961" s="827">
        <v>9</v>
      </c>
      <c r="E961" s="815"/>
      <c r="F961" s="812"/>
      <c r="G961" s="817"/>
      <c r="H961" s="827"/>
      <c r="I961" s="818"/>
      <c r="J961" s="818"/>
      <c r="K961" s="812" t="str">
        <f ca="1">IFERROR(VLOOKUP(C961,' Disaggregation - Section E '!A$316:N698,3,0),"")</f>
        <v/>
      </c>
      <c r="L961" s="818"/>
      <c r="M961" s="812"/>
      <c r="N961" s="818"/>
      <c r="O961" s="818"/>
    </row>
    <row r="962" spans="1:15" x14ac:dyDescent="0.35">
      <c r="A962" s="812" t="b">
        <v>0</v>
      </c>
      <c r="B962" s="812"/>
      <c r="C962" s="830" t="s">
        <v>3875</v>
      </c>
      <c r="D962" s="827">
        <v>9</v>
      </c>
      <c r="E962" s="815"/>
      <c r="F962" s="812"/>
      <c r="G962" s="817"/>
      <c r="H962" s="827"/>
      <c r="I962" s="818"/>
      <c r="J962" s="818"/>
      <c r="K962" s="812" t="str">
        <f ca="1">IFERROR(VLOOKUP(C962,' Disaggregation - Section E '!A$316:N699,3,0),"")</f>
        <v/>
      </c>
      <c r="L962" s="818"/>
      <c r="M962" s="812"/>
      <c r="N962" s="818"/>
      <c r="O962" s="818"/>
    </row>
    <row r="963" spans="1:15" x14ac:dyDescent="0.35">
      <c r="A963" s="812" t="b">
        <v>0</v>
      </c>
      <c r="B963" s="812"/>
      <c r="C963" s="830" t="s">
        <v>3877</v>
      </c>
      <c r="D963" s="827">
        <v>9</v>
      </c>
      <c r="E963" s="815"/>
      <c r="F963" s="812"/>
      <c r="G963" s="817"/>
      <c r="H963" s="827"/>
      <c r="I963" s="818"/>
      <c r="J963" s="818"/>
      <c r="K963" s="812" t="str">
        <f ca="1">IFERROR(VLOOKUP(C963,' Disaggregation - Section E '!A$316:N700,3,0),"")</f>
        <v/>
      </c>
      <c r="L963" s="818"/>
      <c r="M963" s="812"/>
      <c r="N963" s="818"/>
      <c r="O963" s="818"/>
    </row>
    <row r="964" spans="1:15" x14ac:dyDescent="0.35">
      <c r="A964" s="812" t="b">
        <v>0</v>
      </c>
      <c r="B964" s="812"/>
      <c r="C964" s="830" t="s">
        <v>3879</v>
      </c>
      <c r="D964" s="827">
        <v>9</v>
      </c>
      <c r="E964" s="815"/>
      <c r="F964" s="812"/>
      <c r="G964" s="817"/>
      <c r="H964" s="827"/>
      <c r="I964" s="818"/>
      <c r="J964" s="818"/>
      <c r="K964" s="812" t="str">
        <f ca="1">IFERROR(VLOOKUP(C964,' Disaggregation - Section E '!A$316:N701,3,0),"")</f>
        <v/>
      </c>
      <c r="L964" s="818"/>
      <c r="M964" s="812"/>
      <c r="N964" s="818"/>
      <c r="O964" s="818"/>
    </row>
    <row r="965" spans="1:15" x14ac:dyDescent="0.35">
      <c r="A965" s="812" t="b">
        <v>0</v>
      </c>
      <c r="B965" s="812"/>
      <c r="C965" s="830" t="s">
        <v>3881</v>
      </c>
      <c r="D965" s="827">
        <v>9</v>
      </c>
      <c r="E965" s="815"/>
      <c r="F965" s="812"/>
      <c r="G965" s="817"/>
      <c r="H965" s="827"/>
      <c r="I965" s="818"/>
      <c r="J965" s="818"/>
      <c r="K965" s="812" t="str">
        <f ca="1">IFERROR(VLOOKUP(C965,' Disaggregation - Section E '!A$316:N702,3,0),"")</f>
        <v/>
      </c>
      <c r="L965" s="818"/>
      <c r="M965" s="812"/>
      <c r="N965" s="818"/>
      <c r="O965" s="818"/>
    </row>
    <row r="966" spans="1:15" x14ac:dyDescent="0.35">
      <c r="A966" s="812" t="b">
        <v>0</v>
      </c>
      <c r="B966" s="812"/>
      <c r="C966" s="830" t="s">
        <v>3883</v>
      </c>
      <c r="D966" s="827">
        <v>9</v>
      </c>
      <c r="E966" s="815"/>
      <c r="F966" s="812"/>
      <c r="G966" s="817"/>
      <c r="H966" s="827"/>
      <c r="I966" s="818"/>
      <c r="J966" s="818"/>
      <c r="K966" s="812" t="str">
        <f ca="1">IFERROR(VLOOKUP(C966,' Disaggregation - Section E '!A$316:N703,3,0),"")</f>
        <v/>
      </c>
      <c r="L966" s="818"/>
      <c r="M966" s="812"/>
      <c r="N966" s="818"/>
      <c r="O966" s="818"/>
    </row>
    <row r="967" spans="1:15" x14ac:dyDescent="0.35">
      <c r="A967" s="812" t="b">
        <v>0</v>
      </c>
      <c r="B967" s="812"/>
      <c r="C967" s="830" t="s">
        <v>3885</v>
      </c>
      <c r="D967" s="827">
        <v>9</v>
      </c>
      <c r="E967" s="815"/>
      <c r="F967" s="812"/>
      <c r="G967" s="817"/>
      <c r="H967" s="827"/>
      <c r="I967" s="818"/>
      <c r="J967" s="818"/>
      <c r="K967" s="812" t="str">
        <f ca="1">IFERROR(VLOOKUP(C967,' Disaggregation - Section E '!A$316:N704,3,0),"")</f>
        <v/>
      </c>
      <c r="L967" s="818"/>
      <c r="M967" s="812"/>
      <c r="N967" s="818"/>
      <c r="O967" s="818"/>
    </row>
    <row r="968" spans="1:15" x14ac:dyDescent="0.35">
      <c r="A968" s="812" t="b">
        <v>0</v>
      </c>
      <c r="B968" s="812"/>
      <c r="C968" s="830" t="s">
        <v>3887</v>
      </c>
      <c r="D968" s="827">
        <v>9</v>
      </c>
      <c r="E968" s="815"/>
      <c r="F968" s="812"/>
      <c r="G968" s="817"/>
      <c r="H968" s="827"/>
      <c r="I968" s="818"/>
      <c r="J968" s="818"/>
      <c r="K968" s="812" t="str">
        <f ca="1">IFERROR(VLOOKUP(C968,' Disaggregation - Section E '!A$316:N705,3,0),"")</f>
        <v/>
      </c>
      <c r="L968" s="818"/>
      <c r="M968" s="812"/>
      <c r="N968" s="818"/>
      <c r="O968" s="818"/>
    </row>
    <row r="969" spans="1:15" x14ac:dyDescent="0.35">
      <c r="A969" s="812" t="b">
        <v>0</v>
      </c>
      <c r="B969" s="812"/>
      <c r="C969" s="830" t="s">
        <v>3890</v>
      </c>
      <c r="D969" s="827">
        <v>10</v>
      </c>
      <c r="E969" s="815"/>
      <c r="F969" s="812"/>
      <c r="G969" s="817"/>
      <c r="H969" s="827"/>
      <c r="I969" s="818"/>
      <c r="J969" s="818"/>
      <c r="K969" s="812" t="str">
        <f ca="1">IFERROR(VLOOKUP(C969,' Disaggregation - Section E '!A$316:N706,3,0),"")</f>
        <v/>
      </c>
      <c r="L969" s="818"/>
      <c r="M969" s="812"/>
      <c r="N969" s="818"/>
      <c r="O969" s="818"/>
    </row>
    <row r="970" spans="1:15" x14ac:dyDescent="0.35">
      <c r="A970" s="812" t="b">
        <v>0</v>
      </c>
      <c r="B970" s="812"/>
      <c r="C970" s="830" t="s">
        <v>3892</v>
      </c>
      <c r="D970" s="827">
        <v>10</v>
      </c>
      <c r="E970" s="815"/>
      <c r="F970" s="812"/>
      <c r="G970" s="817"/>
      <c r="H970" s="827"/>
      <c r="I970" s="818"/>
      <c r="J970" s="818"/>
      <c r="K970" s="812" t="str">
        <f ca="1">IFERROR(VLOOKUP(C970,' Disaggregation - Section E '!A$316:N707,3,0),"")</f>
        <v/>
      </c>
      <c r="L970" s="818"/>
      <c r="M970" s="812"/>
      <c r="N970" s="818"/>
      <c r="O970" s="818"/>
    </row>
    <row r="971" spans="1:15" x14ac:dyDescent="0.35">
      <c r="A971" s="812" t="b">
        <v>0</v>
      </c>
      <c r="B971" s="812"/>
      <c r="C971" s="830" t="s">
        <v>3894</v>
      </c>
      <c r="D971" s="827">
        <v>10</v>
      </c>
      <c r="E971" s="815"/>
      <c r="F971" s="812"/>
      <c r="G971" s="817"/>
      <c r="H971" s="827"/>
      <c r="I971" s="818"/>
      <c r="J971" s="818"/>
      <c r="K971" s="812" t="str">
        <f ca="1">IFERROR(VLOOKUP(C971,' Disaggregation - Section E '!A$316:N708,3,0),"")</f>
        <v/>
      </c>
      <c r="L971" s="818"/>
      <c r="M971" s="812"/>
      <c r="N971" s="818"/>
      <c r="O971" s="818"/>
    </row>
    <row r="972" spans="1:15" x14ac:dyDescent="0.35">
      <c r="A972" s="812" t="b">
        <v>0</v>
      </c>
      <c r="B972" s="812"/>
      <c r="C972" s="830" t="s">
        <v>3896</v>
      </c>
      <c r="D972" s="827">
        <v>10</v>
      </c>
      <c r="E972" s="815"/>
      <c r="F972" s="812"/>
      <c r="G972" s="817"/>
      <c r="H972" s="827"/>
      <c r="I972" s="818"/>
      <c r="J972" s="818"/>
      <c r="K972" s="812" t="str">
        <f ca="1">IFERROR(VLOOKUP(C972,' Disaggregation - Section E '!A$316:N709,3,0),"")</f>
        <v/>
      </c>
      <c r="L972" s="818"/>
      <c r="M972" s="812"/>
      <c r="N972" s="818"/>
      <c r="O972" s="818"/>
    </row>
    <row r="973" spans="1:15" x14ac:dyDescent="0.35">
      <c r="A973" s="812" t="b">
        <v>0</v>
      </c>
      <c r="B973" s="812"/>
      <c r="C973" s="830" t="s">
        <v>3898</v>
      </c>
      <c r="D973" s="827">
        <v>10</v>
      </c>
      <c r="E973" s="815"/>
      <c r="F973" s="812"/>
      <c r="G973" s="817"/>
      <c r="H973" s="827"/>
      <c r="I973" s="818"/>
      <c r="J973" s="818"/>
      <c r="K973" s="812" t="str">
        <f ca="1">IFERROR(VLOOKUP(C973,' Disaggregation - Section E '!A$316:N710,3,0),"")</f>
        <v/>
      </c>
      <c r="L973" s="818"/>
      <c r="M973" s="812"/>
      <c r="N973" s="818"/>
      <c r="O973" s="818"/>
    </row>
    <row r="974" spans="1:15" x14ac:dyDescent="0.35">
      <c r="A974" s="812" t="b">
        <v>0</v>
      </c>
      <c r="B974" s="812"/>
      <c r="C974" s="830" t="s">
        <v>3900</v>
      </c>
      <c r="D974" s="827">
        <v>10</v>
      </c>
      <c r="E974" s="815"/>
      <c r="F974" s="812"/>
      <c r="G974" s="817"/>
      <c r="H974" s="827"/>
      <c r="I974" s="818"/>
      <c r="J974" s="818"/>
      <c r="K974" s="812" t="str">
        <f ca="1">IFERROR(VLOOKUP(C974,' Disaggregation - Section E '!A$316:N711,3,0),"")</f>
        <v/>
      </c>
      <c r="L974" s="818"/>
      <c r="M974" s="812"/>
      <c r="N974" s="818"/>
      <c r="O974" s="818"/>
    </row>
    <row r="975" spans="1:15" x14ac:dyDescent="0.35">
      <c r="A975" s="812" t="b">
        <v>0</v>
      </c>
      <c r="B975" s="812"/>
      <c r="C975" s="830" t="s">
        <v>3902</v>
      </c>
      <c r="D975" s="827">
        <v>10</v>
      </c>
      <c r="E975" s="815"/>
      <c r="F975" s="812"/>
      <c r="G975" s="817"/>
      <c r="H975" s="827"/>
      <c r="I975" s="818"/>
      <c r="J975" s="818"/>
      <c r="K975" s="812" t="str">
        <f ca="1">IFERROR(VLOOKUP(C975,' Disaggregation - Section E '!A$316:N712,3,0),"")</f>
        <v/>
      </c>
      <c r="L975" s="818"/>
      <c r="M975" s="812"/>
      <c r="N975" s="818"/>
      <c r="O975" s="818"/>
    </row>
    <row r="976" spans="1:15" x14ac:dyDescent="0.35">
      <c r="A976" s="812" t="b">
        <v>0</v>
      </c>
      <c r="B976" s="812"/>
      <c r="C976" s="830" t="s">
        <v>3904</v>
      </c>
      <c r="D976" s="827">
        <v>10</v>
      </c>
      <c r="E976" s="815"/>
      <c r="F976" s="812"/>
      <c r="G976" s="817"/>
      <c r="H976" s="827"/>
      <c r="I976" s="818"/>
      <c r="J976" s="818"/>
      <c r="K976" s="812" t="str">
        <f ca="1">IFERROR(VLOOKUP(C976,' Disaggregation - Section E '!A$316:N713,3,0),"")</f>
        <v/>
      </c>
      <c r="L976" s="818"/>
      <c r="M976" s="812"/>
      <c r="N976" s="818"/>
      <c r="O976" s="818"/>
    </row>
    <row r="977" spans="1:15" x14ac:dyDescent="0.35">
      <c r="A977" s="812" t="b">
        <v>0</v>
      </c>
      <c r="B977" s="812"/>
      <c r="C977" s="830" t="s">
        <v>3906</v>
      </c>
      <c r="D977" s="827">
        <v>10</v>
      </c>
      <c r="E977" s="815"/>
      <c r="F977" s="812"/>
      <c r="G977" s="817"/>
      <c r="H977" s="827"/>
      <c r="I977" s="818"/>
      <c r="J977" s="818"/>
      <c r="K977" s="812" t="str">
        <f ca="1">IFERROR(VLOOKUP(C977,' Disaggregation - Section E '!A$316:N714,3,0),"")</f>
        <v/>
      </c>
      <c r="L977" s="818"/>
      <c r="M977" s="812"/>
      <c r="N977" s="818"/>
      <c r="O977" s="818"/>
    </row>
    <row r="978" spans="1:15" x14ac:dyDescent="0.35">
      <c r="A978" s="812" t="b">
        <v>0</v>
      </c>
      <c r="B978" s="812"/>
      <c r="C978" s="830" t="s">
        <v>3908</v>
      </c>
      <c r="D978" s="827">
        <v>10</v>
      </c>
      <c r="E978" s="815"/>
      <c r="F978" s="812"/>
      <c r="G978" s="817"/>
      <c r="H978" s="827"/>
      <c r="I978" s="818"/>
      <c r="J978" s="818"/>
      <c r="K978" s="812" t="str">
        <f ca="1">IFERROR(VLOOKUP(C978,' Disaggregation - Section E '!A$316:N715,3,0),"")</f>
        <v/>
      </c>
      <c r="L978" s="818"/>
      <c r="M978" s="812"/>
      <c r="N978" s="818"/>
      <c r="O978" s="818"/>
    </row>
    <row r="979" spans="1:15" x14ac:dyDescent="0.35">
      <c r="A979" s="812" t="b">
        <v>0</v>
      </c>
      <c r="B979" s="812"/>
      <c r="C979" s="830" t="s">
        <v>3911</v>
      </c>
      <c r="D979" s="827">
        <v>11</v>
      </c>
      <c r="E979" s="815"/>
      <c r="F979" s="812"/>
      <c r="G979" s="817"/>
      <c r="H979" s="827"/>
      <c r="I979" s="818"/>
      <c r="J979" s="818"/>
      <c r="K979" s="812" t="str">
        <f ca="1">IFERROR(VLOOKUP(C979,' Disaggregation - Section E '!A$316:N716,3,0),"")</f>
        <v/>
      </c>
      <c r="L979" s="818"/>
      <c r="M979" s="812"/>
      <c r="N979" s="818"/>
      <c r="O979" s="818"/>
    </row>
    <row r="980" spans="1:15" x14ac:dyDescent="0.35">
      <c r="A980" s="812" t="b">
        <v>0</v>
      </c>
      <c r="B980" s="812"/>
      <c r="C980" s="830" t="s">
        <v>3913</v>
      </c>
      <c r="D980" s="827">
        <v>11</v>
      </c>
      <c r="E980" s="815"/>
      <c r="F980" s="812"/>
      <c r="G980" s="817"/>
      <c r="H980" s="827"/>
      <c r="I980" s="818"/>
      <c r="J980" s="818"/>
      <c r="K980" s="812" t="str">
        <f ca="1">IFERROR(VLOOKUP(C980,' Disaggregation - Section E '!A$316:N717,3,0),"")</f>
        <v/>
      </c>
      <c r="L980" s="818"/>
      <c r="M980" s="812"/>
      <c r="N980" s="818"/>
      <c r="O980" s="818"/>
    </row>
    <row r="981" spans="1:15" x14ac:dyDescent="0.35">
      <c r="A981" s="812" t="b">
        <v>0</v>
      </c>
      <c r="B981" s="812"/>
      <c r="C981" s="830" t="s">
        <v>3915</v>
      </c>
      <c r="D981" s="827">
        <v>11</v>
      </c>
      <c r="E981" s="815"/>
      <c r="F981" s="812"/>
      <c r="G981" s="817"/>
      <c r="H981" s="827"/>
      <c r="I981" s="818"/>
      <c r="J981" s="818"/>
      <c r="K981" s="812" t="str">
        <f ca="1">IFERROR(VLOOKUP(C981,' Disaggregation - Section E '!A$316:N718,3,0),"")</f>
        <v/>
      </c>
      <c r="L981" s="818"/>
      <c r="M981" s="812"/>
      <c r="N981" s="818"/>
      <c r="O981" s="818"/>
    </row>
    <row r="982" spans="1:15" x14ac:dyDescent="0.35">
      <c r="A982" s="812" t="b">
        <v>0</v>
      </c>
      <c r="B982" s="812"/>
      <c r="C982" s="830" t="s">
        <v>3917</v>
      </c>
      <c r="D982" s="827">
        <v>11</v>
      </c>
      <c r="E982" s="815"/>
      <c r="F982" s="812"/>
      <c r="G982" s="817"/>
      <c r="H982" s="827"/>
      <c r="I982" s="818"/>
      <c r="J982" s="818"/>
      <c r="K982" s="812" t="str">
        <f ca="1">IFERROR(VLOOKUP(C982,' Disaggregation - Section E '!A$316:N719,3,0),"")</f>
        <v/>
      </c>
      <c r="L982" s="818"/>
      <c r="M982" s="812"/>
      <c r="N982" s="818"/>
      <c r="O982" s="818"/>
    </row>
    <row r="983" spans="1:15" x14ac:dyDescent="0.35">
      <c r="A983" s="812" t="b">
        <v>0</v>
      </c>
      <c r="B983" s="812"/>
      <c r="C983" s="830" t="s">
        <v>3919</v>
      </c>
      <c r="D983" s="827">
        <v>11</v>
      </c>
      <c r="E983" s="815"/>
      <c r="F983" s="812"/>
      <c r="G983" s="817"/>
      <c r="H983" s="827"/>
      <c r="I983" s="818"/>
      <c r="J983" s="818"/>
      <c r="K983" s="812" t="str">
        <f ca="1">IFERROR(VLOOKUP(C983,' Disaggregation - Section E '!A$316:N720,3,0),"")</f>
        <v/>
      </c>
      <c r="L983" s="818"/>
      <c r="M983" s="812"/>
      <c r="N983" s="818"/>
      <c r="O983" s="818"/>
    </row>
    <row r="984" spans="1:15" x14ac:dyDescent="0.35">
      <c r="A984" s="812" t="b">
        <v>0</v>
      </c>
      <c r="B984" s="812"/>
      <c r="C984" s="830" t="s">
        <v>3921</v>
      </c>
      <c r="D984" s="827">
        <v>11</v>
      </c>
      <c r="E984" s="815"/>
      <c r="F984" s="812"/>
      <c r="G984" s="817"/>
      <c r="H984" s="827"/>
      <c r="I984" s="818"/>
      <c r="J984" s="818"/>
      <c r="K984" s="812" t="str">
        <f ca="1">IFERROR(VLOOKUP(C984,' Disaggregation - Section E '!A$316:N721,3,0),"")</f>
        <v/>
      </c>
      <c r="L984" s="818"/>
      <c r="M984" s="812"/>
      <c r="N984" s="818"/>
      <c r="O984" s="818"/>
    </row>
    <row r="985" spans="1:15" x14ac:dyDescent="0.35">
      <c r="A985" s="812" t="b">
        <v>0</v>
      </c>
      <c r="B985" s="812"/>
      <c r="C985" s="830" t="s">
        <v>3923</v>
      </c>
      <c r="D985" s="827">
        <v>11</v>
      </c>
      <c r="E985" s="815"/>
      <c r="F985" s="812"/>
      <c r="G985" s="817"/>
      <c r="H985" s="827"/>
      <c r="I985" s="818"/>
      <c r="J985" s="818"/>
      <c r="K985" s="812" t="str">
        <f ca="1">IFERROR(VLOOKUP(C985,' Disaggregation - Section E '!A$316:N722,3,0),"")</f>
        <v/>
      </c>
      <c r="L985" s="818"/>
      <c r="M985" s="812"/>
      <c r="N985" s="818"/>
      <c r="O985" s="818"/>
    </row>
    <row r="986" spans="1:15" x14ac:dyDescent="0.35">
      <c r="A986" s="812" t="b">
        <v>0</v>
      </c>
      <c r="B986" s="812"/>
      <c r="C986" s="830" t="s">
        <v>3925</v>
      </c>
      <c r="D986" s="827">
        <v>11</v>
      </c>
      <c r="E986" s="815"/>
      <c r="F986" s="812"/>
      <c r="G986" s="817"/>
      <c r="H986" s="827"/>
      <c r="I986" s="818"/>
      <c r="J986" s="818"/>
      <c r="K986" s="812" t="str">
        <f ca="1">IFERROR(VLOOKUP(C986,' Disaggregation - Section E '!A$316:N723,3,0),"")</f>
        <v/>
      </c>
      <c r="L986" s="818"/>
      <c r="M986" s="812"/>
      <c r="N986" s="818"/>
      <c r="O986" s="818"/>
    </row>
    <row r="987" spans="1:15" x14ac:dyDescent="0.35">
      <c r="A987" s="812" t="b">
        <v>0</v>
      </c>
      <c r="B987" s="812"/>
      <c r="C987" s="830" t="s">
        <v>3927</v>
      </c>
      <c r="D987" s="827">
        <v>11</v>
      </c>
      <c r="E987" s="815"/>
      <c r="F987" s="812"/>
      <c r="G987" s="817"/>
      <c r="H987" s="827"/>
      <c r="I987" s="818"/>
      <c r="J987" s="818"/>
      <c r="K987" s="812" t="str">
        <f ca="1">IFERROR(VLOOKUP(C987,' Disaggregation - Section E '!A$316:N724,3,0),"")</f>
        <v/>
      </c>
      <c r="L987" s="818"/>
      <c r="M987" s="812"/>
      <c r="N987" s="818"/>
      <c r="O987" s="818"/>
    </row>
    <row r="988" spans="1:15" x14ac:dyDescent="0.35">
      <c r="A988" s="812" t="b">
        <v>0</v>
      </c>
      <c r="B988" s="812"/>
      <c r="C988" s="830" t="s">
        <v>3929</v>
      </c>
      <c r="D988" s="827">
        <v>11</v>
      </c>
      <c r="E988" s="815"/>
      <c r="F988" s="812"/>
      <c r="G988" s="817"/>
      <c r="H988" s="827"/>
      <c r="I988" s="818"/>
      <c r="J988" s="818"/>
      <c r="K988" s="812" t="str">
        <f ca="1">IFERROR(VLOOKUP(C988,' Disaggregation - Section E '!A$316:N725,3,0),"")</f>
        <v/>
      </c>
      <c r="L988" s="818"/>
      <c r="M988" s="812"/>
      <c r="N988" s="818"/>
      <c r="O988" s="818"/>
    </row>
    <row r="989" spans="1:15" x14ac:dyDescent="0.35">
      <c r="A989" s="812" t="b">
        <v>0</v>
      </c>
      <c r="B989" s="812"/>
      <c r="C989" s="830" t="s">
        <v>3932</v>
      </c>
      <c r="D989" s="827">
        <v>12</v>
      </c>
      <c r="E989" s="815"/>
      <c r="F989" s="812"/>
      <c r="G989" s="817"/>
      <c r="H989" s="827"/>
      <c r="I989" s="818"/>
      <c r="J989" s="818"/>
      <c r="K989" s="812" t="str">
        <f ca="1">IFERROR(VLOOKUP(C989,' Disaggregation - Section E '!A$316:N726,3,0),"")</f>
        <v/>
      </c>
      <c r="L989" s="818"/>
      <c r="M989" s="812"/>
      <c r="N989" s="818"/>
      <c r="O989" s="818"/>
    </row>
    <row r="990" spans="1:15" x14ac:dyDescent="0.35">
      <c r="A990" s="812" t="b">
        <v>0</v>
      </c>
      <c r="B990" s="812"/>
      <c r="C990" s="830" t="s">
        <v>3934</v>
      </c>
      <c r="D990" s="827">
        <v>12</v>
      </c>
      <c r="E990" s="815"/>
      <c r="F990" s="812"/>
      <c r="G990" s="817"/>
      <c r="H990" s="827"/>
      <c r="I990" s="818"/>
      <c r="J990" s="818"/>
      <c r="K990" s="812" t="str">
        <f ca="1">IFERROR(VLOOKUP(C990,' Disaggregation - Section E '!A$316:N727,3,0),"")</f>
        <v/>
      </c>
      <c r="L990" s="818"/>
      <c r="M990" s="812"/>
      <c r="N990" s="818"/>
      <c r="O990" s="818"/>
    </row>
    <row r="991" spans="1:15" x14ac:dyDescent="0.35">
      <c r="A991" s="812" t="b">
        <v>0</v>
      </c>
      <c r="B991" s="812"/>
      <c r="C991" s="830" t="s">
        <v>3936</v>
      </c>
      <c r="D991" s="827">
        <v>12</v>
      </c>
      <c r="E991" s="815"/>
      <c r="F991" s="812"/>
      <c r="G991" s="817"/>
      <c r="H991" s="827"/>
      <c r="I991" s="818"/>
      <c r="J991" s="818"/>
      <c r="K991" s="812" t="str">
        <f ca="1">IFERROR(VLOOKUP(C991,' Disaggregation - Section E '!A$316:N728,3,0),"")</f>
        <v/>
      </c>
      <c r="L991" s="818"/>
      <c r="M991" s="812"/>
      <c r="N991" s="818"/>
      <c r="O991" s="818"/>
    </row>
    <row r="992" spans="1:15" x14ac:dyDescent="0.35">
      <c r="A992" s="812" t="b">
        <v>0</v>
      </c>
      <c r="B992" s="812"/>
      <c r="C992" s="830" t="s">
        <v>3938</v>
      </c>
      <c r="D992" s="827">
        <v>12</v>
      </c>
      <c r="E992" s="815"/>
      <c r="F992" s="812"/>
      <c r="G992" s="817"/>
      <c r="H992" s="827"/>
      <c r="I992" s="818"/>
      <c r="J992" s="818"/>
      <c r="K992" s="812" t="str">
        <f ca="1">IFERROR(VLOOKUP(C992,' Disaggregation - Section E '!A$316:N729,3,0),"")</f>
        <v/>
      </c>
      <c r="L992" s="818"/>
      <c r="M992" s="812"/>
      <c r="N992" s="818"/>
      <c r="O992" s="818"/>
    </row>
    <row r="993" spans="1:15" x14ac:dyDescent="0.35">
      <c r="A993" s="812" t="b">
        <v>0</v>
      </c>
      <c r="B993" s="812"/>
      <c r="C993" s="830" t="s">
        <v>3940</v>
      </c>
      <c r="D993" s="827">
        <v>12</v>
      </c>
      <c r="E993" s="815"/>
      <c r="F993" s="812"/>
      <c r="G993" s="817"/>
      <c r="H993" s="827"/>
      <c r="I993" s="818"/>
      <c r="J993" s="818"/>
      <c r="K993" s="812" t="str">
        <f ca="1">IFERROR(VLOOKUP(C993,' Disaggregation - Section E '!A$316:N730,3,0),"")</f>
        <v/>
      </c>
      <c r="L993" s="818"/>
      <c r="M993" s="812"/>
      <c r="N993" s="818"/>
      <c r="O993" s="818"/>
    </row>
    <row r="994" spans="1:15" x14ac:dyDescent="0.35">
      <c r="A994" s="812" t="b">
        <v>0</v>
      </c>
      <c r="B994" s="812"/>
      <c r="C994" s="830" t="s">
        <v>3942</v>
      </c>
      <c r="D994" s="827">
        <v>12</v>
      </c>
      <c r="E994" s="815"/>
      <c r="F994" s="812"/>
      <c r="G994" s="817"/>
      <c r="H994" s="827"/>
      <c r="I994" s="818"/>
      <c r="J994" s="818"/>
      <c r="K994" s="812" t="str">
        <f ca="1">IFERROR(VLOOKUP(C994,' Disaggregation - Section E '!A$316:N731,3,0),"")</f>
        <v/>
      </c>
      <c r="L994" s="818"/>
      <c r="M994" s="812"/>
      <c r="N994" s="818"/>
      <c r="O994" s="818"/>
    </row>
    <row r="995" spans="1:15" x14ac:dyDescent="0.35">
      <c r="A995" s="812" t="b">
        <v>0</v>
      </c>
      <c r="B995" s="812"/>
      <c r="C995" s="830" t="s">
        <v>3944</v>
      </c>
      <c r="D995" s="827">
        <v>12</v>
      </c>
      <c r="E995" s="815"/>
      <c r="F995" s="812"/>
      <c r="G995" s="817"/>
      <c r="H995" s="827"/>
      <c r="I995" s="818"/>
      <c r="J995" s="818"/>
      <c r="K995" s="812" t="str">
        <f ca="1">IFERROR(VLOOKUP(C995,' Disaggregation - Section E '!A$316:N732,3,0),"")</f>
        <v/>
      </c>
      <c r="L995" s="818"/>
      <c r="M995" s="812"/>
      <c r="N995" s="818"/>
      <c r="O995" s="818"/>
    </row>
    <row r="996" spans="1:15" x14ac:dyDescent="0.35">
      <c r="A996" s="812" t="b">
        <v>0</v>
      </c>
      <c r="B996" s="812"/>
      <c r="C996" s="830" t="s">
        <v>3946</v>
      </c>
      <c r="D996" s="827">
        <v>12</v>
      </c>
      <c r="E996" s="815"/>
      <c r="F996" s="812"/>
      <c r="G996" s="817"/>
      <c r="H996" s="827"/>
      <c r="I996" s="818"/>
      <c r="J996" s="818"/>
      <c r="K996" s="812" t="str">
        <f ca="1">IFERROR(VLOOKUP(C996,' Disaggregation - Section E '!A$316:N733,3,0),"")</f>
        <v/>
      </c>
      <c r="L996" s="818"/>
      <c r="M996" s="812"/>
      <c r="N996" s="818"/>
      <c r="O996" s="818"/>
    </row>
    <row r="997" spans="1:15" x14ac:dyDescent="0.35">
      <c r="A997" s="812" t="b">
        <v>0</v>
      </c>
      <c r="B997" s="812"/>
      <c r="C997" s="830" t="s">
        <v>3948</v>
      </c>
      <c r="D997" s="827">
        <v>12</v>
      </c>
      <c r="E997" s="815"/>
      <c r="F997" s="812"/>
      <c r="G997" s="817"/>
      <c r="H997" s="827"/>
      <c r="I997" s="818"/>
      <c r="J997" s="818"/>
      <c r="K997" s="812" t="str">
        <f ca="1">IFERROR(VLOOKUP(C997,' Disaggregation - Section E '!A$316:N734,3,0),"")</f>
        <v/>
      </c>
      <c r="L997" s="818"/>
      <c r="M997" s="812"/>
      <c r="N997" s="818"/>
      <c r="O997" s="818"/>
    </row>
    <row r="998" spans="1:15" x14ac:dyDescent="0.35">
      <c r="A998" s="812" t="b">
        <v>0</v>
      </c>
      <c r="B998" s="812"/>
      <c r="C998" s="830" t="s">
        <v>3950</v>
      </c>
      <c r="D998" s="827">
        <v>12</v>
      </c>
      <c r="E998" s="815"/>
      <c r="F998" s="812"/>
      <c r="G998" s="817"/>
      <c r="H998" s="827"/>
      <c r="I998" s="818"/>
      <c r="J998" s="818"/>
      <c r="K998" s="812" t="str">
        <f ca="1">IFERROR(VLOOKUP(C998,' Disaggregation - Section E '!A$316:N735,3,0),"")</f>
        <v/>
      </c>
      <c r="L998" s="818"/>
      <c r="M998" s="812"/>
      <c r="N998" s="818"/>
      <c r="O998" s="818"/>
    </row>
    <row r="999" spans="1:15" x14ac:dyDescent="0.35">
      <c r="A999" s="812" t="b">
        <v>0</v>
      </c>
      <c r="B999" s="812"/>
      <c r="C999" s="830" t="s">
        <v>3953</v>
      </c>
      <c r="D999" s="827">
        <v>13</v>
      </c>
      <c r="E999" s="815"/>
      <c r="F999" s="812"/>
      <c r="G999" s="817"/>
      <c r="H999" s="827"/>
      <c r="I999" s="818"/>
      <c r="J999" s="818"/>
      <c r="K999" s="812" t="str">
        <f ca="1">IFERROR(VLOOKUP(C999,' Disaggregation - Section E '!A$316:N736,3,0),"")</f>
        <v/>
      </c>
      <c r="L999" s="818"/>
      <c r="M999" s="812"/>
      <c r="N999" s="818"/>
      <c r="O999" s="818"/>
    </row>
    <row r="1000" spans="1:15" x14ac:dyDescent="0.35">
      <c r="A1000" s="812" t="b">
        <v>0</v>
      </c>
      <c r="B1000" s="812"/>
      <c r="C1000" s="830" t="s">
        <v>3955</v>
      </c>
      <c r="D1000" s="827">
        <v>13</v>
      </c>
      <c r="E1000" s="815"/>
      <c r="F1000" s="812"/>
      <c r="G1000" s="817"/>
      <c r="H1000" s="827"/>
      <c r="I1000" s="818"/>
      <c r="J1000" s="818"/>
      <c r="K1000" s="812" t="str">
        <f ca="1">IFERROR(VLOOKUP(C1000,' Disaggregation - Section E '!A$316:N737,3,0),"")</f>
        <v/>
      </c>
      <c r="L1000" s="818"/>
      <c r="M1000" s="812"/>
      <c r="N1000" s="818"/>
      <c r="O1000" s="818"/>
    </row>
    <row r="1001" spans="1:15" x14ac:dyDescent="0.35">
      <c r="A1001" s="812" t="b">
        <v>0</v>
      </c>
      <c r="B1001" s="812"/>
      <c r="C1001" s="830" t="s">
        <v>3957</v>
      </c>
      <c r="D1001" s="827">
        <v>13</v>
      </c>
      <c r="E1001" s="815"/>
      <c r="F1001" s="812"/>
      <c r="G1001" s="817"/>
      <c r="H1001" s="827"/>
      <c r="I1001" s="818"/>
      <c r="J1001" s="818"/>
      <c r="K1001" s="812" t="str">
        <f ca="1">IFERROR(VLOOKUP(C1001,' Disaggregation - Section E '!A$316:N738,3,0),"")</f>
        <v/>
      </c>
      <c r="L1001" s="818"/>
      <c r="M1001" s="812"/>
      <c r="N1001" s="818"/>
      <c r="O1001" s="818"/>
    </row>
    <row r="1002" spans="1:15" x14ac:dyDescent="0.35">
      <c r="A1002" s="812" t="b">
        <v>0</v>
      </c>
      <c r="B1002" s="812"/>
      <c r="C1002" s="830" t="s">
        <v>3959</v>
      </c>
      <c r="D1002" s="827">
        <v>13</v>
      </c>
      <c r="E1002" s="815"/>
      <c r="F1002" s="812"/>
      <c r="G1002" s="817"/>
      <c r="H1002" s="827"/>
      <c r="I1002" s="818"/>
      <c r="J1002" s="818"/>
      <c r="K1002" s="812" t="str">
        <f ca="1">IFERROR(VLOOKUP(C1002,' Disaggregation - Section E '!A$316:N739,3,0),"")</f>
        <v/>
      </c>
      <c r="L1002" s="818"/>
      <c r="M1002" s="812"/>
      <c r="N1002" s="818"/>
      <c r="O1002" s="818"/>
    </row>
    <row r="1003" spans="1:15" x14ac:dyDescent="0.35">
      <c r="A1003" s="812" t="b">
        <v>0</v>
      </c>
      <c r="B1003" s="812"/>
      <c r="C1003" s="830" t="s">
        <v>3961</v>
      </c>
      <c r="D1003" s="827">
        <v>13</v>
      </c>
      <c r="E1003" s="815"/>
      <c r="F1003" s="812"/>
      <c r="G1003" s="817"/>
      <c r="H1003" s="827"/>
      <c r="I1003" s="818"/>
      <c r="J1003" s="818"/>
      <c r="K1003" s="812" t="str">
        <f ca="1">IFERROR(VLOOKUP(C1003,' Disaggregation - Section E '!A$316:N740,3,0),"")</f>
        <v/>
      </c>
      <c r="L1003" s="818"/>
      <c r="M1003" s="812"/>
      <c r="N1003" s="818"/>
      <c r="O1003" s="818"/>
    </row>
    <row r="1004" spans="1:15" x14ac:dyDescent="0.35">
      <c r="A1004" s="812" t="b">
        <v>0</v>
      </c>
      <c r="B1004" s="812"/>
      <c r="C1004" s="830" t="s">
        <v>3963</v>
      </c>
      <c r="D1004" s="827">
        <v>13</v>
      </c>
      <c r="E1004" s="815"/>
      <c r="F1004" s="812"/>
      <c r="G1004" s="817"/>
      <c r="H1004" s="827"/>
      <c r="I1004" s="818"/>
      <c r="J1004" s="818"/>
      <c r="K1004" s="812" t="str">
        <f ca="1">IFERROR(VLOOKUP(C1004,' Disaggregation - Section E '!A$316:N741,3,0),"")</f>
        <v/>
      </c>
      <c r="L1004" s="818"/>
      <c r="M1004" s="812"/>
      <c r="N1004" s="818"/>
      <c r="O1004" s="818"/>
    </row>
    <row r="1005" spans="1:15" x14ac:dyDescent="0.35">
      <c r="A1005" s="812" t="b">
        <v>0</v>
      </c>
      <c r="B1005" s="812"/>
      <c r="C1005" s="830" t="s">
        <v>3965</v>
      </c>
      <c r="D1005" s="827">
        <v>13</v>
      </c>
      <c r="E1005" s="815"/>
      <c r="F1005" s="812"/>
      <c r="G1005" s="817"/>
      <c r="H1005" s="827"/>
      <c r="I1005" s="818"/>
      <c r="J1005" s="818"/>
      <c r="K1005" s="812" t="str">
        <f ca="1">IFERROR(VLOOKUP(C1005,' Disaggregation - Section E '!A$316:N742,3,0),"")</f>
        <v/>
      </c>
      <c r="L1005" s="818"/>
      <c r="M1005" s="812"/>
      <c r="N1005" s="818"/>
      <c r="O1005" s="818"/>
    </row>
    <row r="1006" spans="1:15" x14ac:dyDescent="0.35">
      <c r="A1006" s="812" t="b">
        <v>0</v>
      </c>
      <c r="B1006" s="812"/>
      <c r="C1006" s="830" t="s">
        <v>3967</v>
      </c>
      <c r="D1006" s="827">
        <v>13</v>
      </c>
      <c r="E1006" s="815"/>
      <c r="F1006" s="812"/>
      <c r="G1006" s="817"/>
      <c r="H1006" s="827"/>
      <c r="I1006" s="818"/>
      <c r="J1006" s="818"/>
      <c r="K1006" s="812" t="str">
        <f ca="1">IFERROR(VLOOKUP(C1006,' Disaggregation - Section E '!A$316:N743,3,0),"")</f>
        <v/>
      </c>
      <c r="L1006" s="818"/>
      <c r="M1006" s="812"/>
      <c r="N1006" s="818"/>
      <c r="O1006" s="818"/>
    </row>
    <row r="1007" spans="1:15" x14ac:dyDescent="0.35">
      <c r="A1007" s="812" t="b">
        <v>0</v>
      </c>
      <c r="B1007" s="812"/>
      <c r="C1007" s="830" t="s">
        <v>3969</v>
      </c>
      <c r="D1007" s="827">
        <v>13</v>
      </c>
      <c r="E1007" s="815"/>
      <c r="F1007" s="812"/>
      <c r="G1007" s="817"/>
      <c r="H1007" s="827"/>
      <c r="I1007" s="818"/>
      <c r="J1007" s="818"/>
      <c r="K1007" s="812" t="str">
        <f ca="1">IFERROR(VLOOKUP(C1007,' Disaggregation - Section E '!A$316:N744,3,0),"")</f>
        <v/>
      </c>
      <c r="L1007" s="818"/>
      <c r="M1007" s="812"/>
      <c r="N1007" s="818"/>
      <c r="O1007" s="818"/>
    </row>
    <row r="1008" spans="1:15" x14ac:dyDescent="0.35">
      <c r="A1008" s="812" t="b">
        <v>0</v>
      </c>
      <c r="B1008" s="812"/>
      <c r="C1008" s="830" t="s">
        <v>3971</v>
      </c>
      <c r="D1008" s="827">
        <v>13</v>
      </c>
      <c r="E1008" s="815"/>
      <c r="F1008" s="812"/>
      <c r="G1008" s="817"/>
      <c r="H1008" s="827"/>
      <c r="I1008" s="818"/>
      <c r="J1008" s="818"/>
      <c r="K1008" s="812" t="str">
        <f ca="1">IFERROR(VLOOKUP(C1008,' Disaggregation - Section E '!A$316:N745,3,0),"")</f>
        <v/>
      </c>
      <c r="L1008" s="818"/>
      <c r="M1008" s="812"/>
      <c r="N1008" s="818"/>
      <c r="O1008" s="818"/>
    </row>
    <row r="1009" spans="1:15" x14ac:dyDescent="0.35">
      <c r="A1009" s="812" t="b">
        <v>0</v>
      </c>
      <c r="B1009" s="812"/>
      <c r="C1009" s="830" t="s">
        <v>3974</v>
      </c>
      <c r="D1009" s="827">
        <v>14</v>
      </c>
      <c r="E1009" s="815"/>
      <c r="F1009" s="812"/>
      <c r="G1009" s="817"/>
      <c r="H1009" s="827"/>
      <c r="I1009" s="818"/>
      <c r="J1009" s="818"/>
      <c r="K1009" s="812" t="str">
        <f ca="1">IFERROR(VLOOKUP(C1009,' Disaggregation - Section E '!A$316:N746,3,0),"")</f>
        <v/>
      </c>
      <c r="L1009" s="818"/>
      <c r="M1009" s="812"/>
      <c r="N1009" s="818"/>
      <c r="O1009" s="818"/>
    </row>
    <row r="1010" spans="1:15" x14ac:dyDescent="0.35">
      <c r="A1010" s="812" t="b">
        <v>0</v>
      </c>
      <c r="B1010" s="812"/>
      <c r="C1010" s="830" t="s">
        <v>3976</v>
      </c>
      <c r="D1010" s="827">
        <v>14</v>
      </c>
      <c r="E1010" s="815"/>
      <c r="F1010" s="812"/>
      <c r="G1010" s="817"/>
      <c r="H1010" s="827"/>
      <c r="I1010" s="818"/>
      <c r="J1010" s="818"/>
      <c r="K1010" s="812" t="str">
        <f ca="1">IFERROR(VLOOKUP(C1010,' Disaggregation - Section E '!A$316:N747,3,0),"")</f>
        <v/>
      </c>
      <c r="L1010" s="818"/>
      <c r="M1010" s="812"/>
      <c r="N1010" s="818"/>
      <c r="O1010" s="818"/>
    </row>
    <row r="1011" spans="1:15" x14ac:dyDescent="0.35">
      <c r="A1011" s="812" t="b">
        <v>0</v>
      </c>
      <c r="B1011" s="812"/>
      <c r="C1011" s="830" t="s">
        <v>3978</v>
      </c>
      <c r="D1011" s="827">
        <v>14</v>
      </c>
      <c r="E1011" s="815"/>
      <c r="F1011" s="812"/>
      <c r="G1011" s="817"/>
      <c r="H1011" s="827"/>
      <c r="I1011" s="818"/>
      <c r="J1011" s="818"/>
      <c r="K1011" s="812" t="str">
        <f ca="1">IFERROR(VLOOKUP(C1011,' Disaggregation - Section E '!A$316:N748,3,0),"")</f>
        <v/>
      </c>
      <c r="L1011" s="818"/>
      <c r="M1011" s="812"/>
      <c r="N1011" s="818"/>
      <c r="O1011" s="818"/>
    </row>
    <row r="1012" spans="1:15" x14ac:dyDescent="0.35">
      <c r="A1012" s="812" t="b">
        <v>0</v>
      </c>
      <c r="B1012" s="812"/>
      <c r="C1012" s="830" t="s">
        <v>3980</v>
      </c>
      <c r="D1012" s="827">
        <v>14</v>
      </c>
      <c r="E1012" s="815"/>
      <c r="F1012" s="812"/>
      <c r="G1012" s="817"/>
      <c r="H1012" s="827"/>
      <c r="I1012" s="818"/>
      <c r="J1012" s="818"/>
      <c r="K1012" s="812" t="str">
        <f ca="1">IFERROR(VLOOKUP(C1012,' Disaggregation - Section E '!A$316:N749,3,0),"")</f>
        <v/>
      </c>
      <c r="L1012" s="818"/>
      <c r="M1012" s="812"/>
      <c r="N1012" s="818"/>
      <c r="O1012" s="818"/>
    </row>
    <row r="1013" spans="1:15" x14ac:dyDescent="0.35">
      <c r="A1013" s="812" t="b">
        <v>0</v>
      </c>
      <c r="B1013" s="812"/>
      <c r="C1013" s="830" t="s">
        <v>3982</v>
      </c>
      <c r="D1013" s="827">
        <v>14</v>
      </c>
      <c r="E1013" s="815"/>
      <c r="F1013" s="812"/>
      <c r="G1013" s="817"/>
      <c r="H1013" s="827"/>
      <c r="I1013" s="818"/>
      <c r="J1013" s="818"/>
      <c r="K1013" s="812" t="str">
        <f ca="1">IFERROR(VLOOKUP(C1013,' Disaggregation - Section E '!A$316:N750,3,0),"")</f>
        <v/>
      </c>
      <c r="L1013" s="818"/>
      <c r="M1013" s="812"/>
      <c r="N1013" s="818"/>
      <c r="O1013" s="818"/>
    </row>
    <row r="1014" spans="1:15" x14ac:dyDescent="0.35">
      <c r="A1014" s="812" t="b">
        <v>0</v>
      </c>
      <c r="B1014" s="812"/>
      <c r="C1014" s="830" t="s">
        <v>3984</v>
      </c>
      <c r="D1014" s="827">
        <v>14</v>
      </c>
      <c r="E1014" s="815"/>
      <c r="F1014" s="812"/>
      <c r="G1014" s="817"/>
      <c r="H1014" s="827"/>
      <c r="I1014" s="818"/>
      <c r="J1014" s="818"/>
      <c r="K1014" s="812" t="str">
        <f ca="1">IFERROR(VLOOKUP(C1014,' Disaggregation - Section E '!A$316:N751,3,0),"")</f>
        <v/>
      </c>
      <c r="L1014" s="818"/>
      <c r="M1014" s="812"/>
      <c r="N1014" s="818"/>
      <c r="O1014" s="818"/>
    </row>
    <row r="1015" spans="1:15" x14ac:dyDescent="0.35">
      <c r="A1015" s="812" t="b">
        <v>0</v>
      </c>
      <c r="B1015" s="812"/>
      <c r="C1015" s="830" t="s">
        <v>3986</v>
      </c>
      <c r="D1015" s="827">
        <v>14</v>
      </c>
      <c r="E1015" s="815"/>
      <c r="F1015" s="812"/>
      <c r="G1015" s="817"/>
      <c r="H1015" s="827"/>
      <c r="I1015" s="818"/>
      <c r="J1015" s="818"/>
      <c r="K1015" s="812" t="str">
        <f ca="1">IFERROR(VLOOKUP(C1015,' Disaggregation - Section E '!A$316:N752,3,0),"")</f>
        <v/>
      </c>
      <c r="L1015" s="818"/>
      <c r="M1015" s="812"/>
      <c r="N1015" s="818"/>
      <c r="O1015" s="818"/>
    </row>
    <row r="1016" spans="1:15" x14ac:dyDescent="0.35">
      <c r="A1016" s="812" t="b">
        <v>0</v>
      </c>
      <c r="B1016" s="812"/>
      <c r="C1016" s="830" t="s">
        <v>3988</v>
      </c>
      <c r="D1016" s="827">
        <v>14</v>
      </c>
      <c r="E1016" s="815"/>
      <c r="F1016" s="812"/>
      <c r="G1016" s="817"/>
      <c r="H1016" s="827"/>
      <c r="I1016" s="818"/>
      <c r="J1016" s="818"/>
      <c r="K1016" s="812" t="str">
        <f ca="1">IFERROR(VLOOKUP(C1016,' Disaggregation - Section E '!A$316:N753,3,0),"")</f>
        <v/>
      </c>
      <c r="L1016" s="818"/>
      <c r="M1016" s="812"/>
      <c r="N1016" s="818"/>
      <c r="O1016" s="818"/>
    </row>
    <row r="1017" spans="1:15" x14ac:dyDescent="0.35">
      <c r="A1017" s="812" t="b">
        <v>0</v>
      </c>
      <c r="B1017" s="812"/>
      <c r="C1017" s="830" t="s">
        <v>3990</v>
      </c>
      <c r="D1017" s="827">
        <v>14</v>
      </c>
      <c r="E1017" s="815"/>
      <c r="F1017" s="812"/>
      <c r="G1017" s="817"/>
      <c r="H1017" s="827"/>
      <c r="I1017" s="818"/>
      <c r="J1017" s="818"/>
      <c r="K1017" s="812" t="str">
        <f ca="1">IFERROR(VLOOKUP(C1017,' Disaggregation - Section E '!A$316:N754,3,0),"")</f>
        <v/>
      </c>
      <c r="L1017" s="818"/>
      <c r="M1017" s="812"/>
      <c r="N1017" s="818"/>
      <c r="O1017" s="818"/>
    </row>
    <row r="1018" spans="1:15" x14ac:dyDescent="0.35">
      <c r="A1018" s="812" t="b">
        <v>0</v>
      </c>
      <c r="B1018" s="812"/>
      <c r="C1018" s="830" t="s">
        <v>3992</v>
      </c>
      <c r="D1018" s="827">
        <v>14</v>
      </c>
      <c r="E1018" s="815"/>
      <c r="F1018" s="812"/>
      <c r="G1018" s="817"/>
      <c r="H1018" s="827"/>
      <c r="I1018" s="818"/>
      <c r="J1018" s="818"/>
      <c r="K1018" s="812" t="str">
        <f ca="1">IFERROR(VLOOKUP(C1018,' Disaggregation - Section E '!A$316:N755,3,0),"")</f>
        <v/>
      </c>
      <c r="L1018" s="818"/>
      <c r="M1018" s="812"/>
      <c r="N1018" s="818"/>
      <c r="O1018" s="818"/>
    </row>
    <row r="1019" spans="1:15" x14ac:dyDescent="0.35">
      <c r="A1019" s="812" t="b">
        <v>0</v>
      </c>
      <c r="B1019" s="812"/>
      <c r="C1019" s="830" t="s">
        <v>3995</v>
      </c>
      <c r="D1019" s="827">
        <v>15</v>
      </c>
      <c r="E1019" s="815"/>
      <c r="F1019" s="812"/>
      <c r="G1019" s="817"/>
      <c r="H1019" s="827"/>
      <c r="I1019" s="818"/>
      <c r="J1019" s="818"/>
      <c r="K1019" s="812" t="str">
        <f ca="1">IFERROR(VLOOKUP(C1019,' Disaggregation - Section E '!A$316:N756,3,0),"")</f>
        <v/>
      </c>
      <c r="L1019" s="818"/>
      <c r="M1019" s="812"/>
      <c r="N1019" s="818"/>
      <c r="O1019" s="818"/>
    </row>
    <row r="1020" spans="1:15" x14ac:dyDescent="0.35">
      <c r="A1020" s="812" t="b">
        <v>0</v>
      </c>
      <c r="B1020" s="812"/>
      <c r="C1020" s="830" t="s">
        <v>3997</v>
      </c>
      <c r="D1020" s="827">
        <v>15</v>
      </c>
      <c r="E1020" s="815"/>
      <c r="F1020" s="812"/>
      <c r="G1020" s="817"/>
      <c r="H1020" s="827"/>
      <c r="I1020" s="818"/>
      <c r="J1020" s="818"/>
      <c r="K1020" s="812" t="str">
        <f ca="1">IFERROR(VLOOKUP(C1020,' Disaggregation - Section E '!A$316:N757,3,0),"")</f>
        <v/>
      </c>
      <c r="L1020" s="818"/>
      <c r="M1020" s="812"/>
      <c r="N1020" s="818"/>
      <c r="O1020" s="818"/>
    </row>
    <row r="1021" spans="1:15" x14ac:dyDescent="0.35">
      <c r="A1021" s="812" t="b">
        <v>0</v>
      </c>
      <c r="B1021" s="812"/>
      <c r="C1021" s="830" t="s">
        <v>3999</v>
      </c>
      <c r="D1021" s="827">
        <v>15</v>
      </c>
      <c r="E1021" s="815"/>
      <c r="F1021" s="812"/>
      <c r="G1021" s="817"/>
      <c r="H1021" s="827"/>
      <c r="I1021" s="818"/>
      <c r="J1021" s="818"/>
      <c r="K1021" s="812" t="str">
        <f ca="1">IFERROR(VLOOKUP(C1021,' Disaggregation - Section E '!A$316:N758,3,0),"")</f>
        <v/>
      </c>
      <c r="L1021" s="818"/>
      <c r="M1021" s="812"/>
      <c r="N1021" s="818"/>
      <c r="O1021" s="818"/>
    </row>
    <row r="1022" spans="1:15" x14ac:dyDescent="0.35">
      <c r="A1022" s="812" t="b">
        <v>0</v>
      </c>
      <c r="B1022" s="812"/>
      <c r="C1022" s="830" t="s">
        <v>4001</v>
      </c>
      <c r="D1022" s="827">
        <v>15</v>
      </c>
      <c r="E1022" s="815"/>
      <c r="F1022" s="812"/>
      <c r="G1022" s="817"/>
      <c r="H1022" s="827"/>
      <c r="I1022" s="818"/>
      <c r="J1022" s="818"/>
      <c r="K1022" s="812" t="str">
        <f ca="1">IFERROR(VLOOKUP(C1022,' Disaggregation - Section E '!A$316:N759,3,0),"")</f>
        <v/>
      </c>
      <c r="L1022" s="818"/>
      <c r="M1022" s="812"/>
      <c r="N1022" s="818"/>
      <c r="O1022" s="818"/>
    </row>
    <row r="1023" spans="1:15" x14ac:dyDescent="0.35">
      <c r="A1023" s="812" t="b">
        <v>0</v>
      </c>
      <c r="B1023" s="812"/>
      <c r="C1023" s="830" t="s">
        <v>4003</v>
      </c>
      <c r="D1023" s="827">
        <v>15</v>
      </c>
      <c r="E1023" s="815"/>
      <c r="F1023" s="812"/>
      <c r="G1023" s="817"/>
      <c r="H1023" s="827"/>
      <c r="I1023" s="818"/>
      <c r="J1023" s="818"/>
      <c r="K1023" s="812" t="str">
        <f ca="1">IFERROR(VLOOKUP(C1023,' Disaggregation - Section E '!A$316:N760,3,0),"")</f>
        <v/>
      </c>
      <c r="L1023" s="818"/>
      <c r="M1023" s="812"/>
      <c r="N1023" s="818"/>
      <c r="O1023" s="818"/>
    </row>
    <row r="1024" spans="1:15" x14ac:dyDescent="0.35">
      <c r="A1024" s="812" t="b">
        <v>0</v>
      </c>
      <c r="B1024" s="812"/>
      <c r="C1024" s="830" t="s">
        <v>4005</v>
      </c>
      <c r="D1024" s="827">
        <v>15</v>
      </c>
      <c r="E1024" s="815"/>
      <c r="F1024" s="812"/>
      <c r="G1024" s="817"/>
      <c r="H1024" s="827"/>
      <c r="I1024" s="818"/>
      <c r="J1024" s="818"/>
      <c r="K1024" s="812" t="str">
        <f ca="1">IFERROR(VLOOKUP(C1024,' Disaggregation - Section E '!A$316:N761,3,0),"")</f>
        <v/>
      </c>
      <c r="L1024" s="818"/>
      <c r="M1024" s="812"/>
      <c r="N1024" s="818"/>
      <c r="O1024" s="818"/>
    </row>
    <row r="1025" spans="1:15" x14ac:dyDescent="0.35">
      <c r="A1025" s="812" t="b">
        <v>0</v>
      </c>
      <c r="B1025" s="812"/>
      <c r="C1025" s="830" t="s">
        <v>4007</v>
      </c>
      <c r="D1025" s="827">
        <v>15</v>
      </c>
      <c r="E1025" s="815"/>
      <c r="F1025" s="812"/>
      <c r="G1025" s="817"/>
      <c r="H1025" s="827"/>
      <c r="I1025" s="818"/>
      <c r="J1025" s="818"/>
      <c r="K1025" s="812" t="str">
        <f ca="1">IFERROR(VLOOKUP(C1025,' Disaggregation - Section E '!A$316:N762,3,0),"")</f>
        <v/>
      </c>
      <c r="L1025" s="818"/>
      <c r="M1025" s="812"/>
      <c r="N1025" s="818"/>
      <c r="O1025" s="818"/>
    </row>
    <row r="1026" spans="1:15" x14ac:dyDescent="0.35">
      <c r="A1026" s="812" t="b">
        <v>0</v>
      </c>
      <c r="B1026" s="812"/>
      <c r="C1026" s="830" t="s">
        <v>4009</v>
      </c>
      <c r="D1026" s="827">
        <v>15</v>
      </c>
      <c r="E1026" s="815"/>
      <c r="F1026" s="812"/>
      <c r="G1026" s="817"/>
      <c r="H1026" s="827"/>
      <c r="I1026" s="818"/>
      <c r="J1026" s="818"/>
      <c r="K1026" s="812" t="str">
        <f ca="1">IFERROR(VLOOKUP(C1026,' Disaggregation - Section E '!A$316:N763,3,0),"")</f>
        <v/>
      </c>
      <c r="L1026" s="818"/>
      <c r="M1026" s="812"/>
      <c r="N1026" s="818"/>
      <c r="O1026" s="818"/>
    </row>
    <row r="1027" spans="1:15" x14ac:dyDescent="0.35">
      <c r="A1027" s="812" t="b">
        <v>0</v>
      </c>
      <c r="B1027" s="812"/>
      <c r="C1027" s="830" t="s">
        <v>4011</v>
      </c>
      <c r="D1027" s="827">
        <v>15</v>
      </c>
      <c r="E1027" s="815"/>
      <c r="F1027" s="812"/>
      <c r="G1027" s="817"/>
      <c r="H1027" s="827"/>
      <c r="I1027" s="818"/>
      <c r="J1027" s="818"/>
      <c r="K1027" s="812" t="str">
        <f ca="1">IFERROR(VLOOKUP(C1027,' Disaggregation - Section E '!A$316:N764,3,0),"")</f>
        <v/>
      </c>
      <c r="L1027" s="818"/>
      <c r="M1027" s="812"/>
      <c r="N1027" s="818"/>
      <c r="O1027" s="818"/>
    </row>
    <row r="1028" spans="1:15" x14ac:dyDescent="0.35">
      <c r="A1028" s="812" t="b">
        <v>0</v>
      </c>
      <c r="B1028" s="812"/>
      <c r="C1028" s="830" t="s">
        <v>4013</v>
      </c>
      <c r="D1028" s="827">
        <v>15</v>
      </c>
      <c r="E1028" s="815"/>
      <c r="F1028" s="812"/>
      <c r="G1028" s="817"/>
      <c r="H1028" s="827"/>
      <c r="I1028" s="818"/>
      <c r="J1028" s="818"/>
      <c r="K1028" s="812" t="str">
        <f ca="1">IFERROR(VLOOKUP(C1028,' Disaggregation - Section E '!A$316:N765,3,0),"")</f>
        <v/>
      </c>
      <c r="L1028" s="818"/>
      <c r="M1028" s="812"/>
      <c r="N1028" s="818"/>
      <c r="O1028" s="818"/>
    </row>
    <row r="1029" spans="1:15" x14ac:dyDescent="0.35">
      <c r="A1029" s="812" t="b">
        <f t="shared" ref="A1029:A1092" ca="1" si="137">IF(M1029&lt;&gt;"",TRUE,FALSE)</f>
        <v>0</v>
      </c>
      <c r="B1029" s="812"/>
      <c r="C1029" s="832" t="str">
        <f ca="1">IF(COUNTA(D$877:D1029)=1,"",OFFSET(C1029,-COUNTA(D$877:D1029)+1,0))</f>
        <v>a1V3p000004kPOQEA2</v>
      </c>
      <c r="D1029" s="827"/>
      <c r="E1029" s="815" t="str">
        <f ca="1">IFERROR(IF(VLOOKUP(C1029,' Disaggregation - Section E '!A$316:N766,7,0)="","",VLOOKUP(C1029,' Disaggregation - Section E '!A$316:N766,7,0)*100),"")</f>
        <v/>
      </c>
      <c r="F1029" s="812"/>
      <c r="G1029" s="817" t="str">
        <f ca="1">IFERROR(IF(VLOOKUP(C1029,' Disaggregation - Section E '!A$316:N766,6,0)="","",VLOOKUP(C1029,' Disaggregation - Section E '!A$316:N766,6,0)),"")</f>
        <v/>
      </c>
      <c r="H1029" s="827" t="str">
        <f ca="1">IFERROR(IF(INDEX(' Disaggregation - Section E '!F$313:F766,MATCH(C1029,' Disaggregation - Section E '!A$313:A766,0)+1,1)&lt;&gt;0,INDEX(' Disaggregation - Section E '!F$313:F766,MATCH(C1029,' Disaggregation - Section E '!A$313:A766,0)+1,1),""),"")</f>
        <v/>
      </c>
      <c r="I1029" s="818" t="str">
        <f ca="1">IFERROR(IF(VLOOKUP(C1029,' Disaggregation - Section E '!A$316:N766,8,0)=0,"",VLOOKUP(C1029,' Disaggregation - Section E '!A$316:N766,8,0)),"")</f>
        <v/>
      </c>
      <c r="J1029" s="818" t="str">
        <f ca="1">IFERROR(IF(VLOOKUP(C1029,' Disaggregation - Section E '!A$316:N766,13,0)=0,"",VLOOKUP(C1029,' Disaggregation - Section E '!A$316:N766,13,0)),"")</f>
        <v/>
      </c>
      <c r="K1029" s="812" t="str">
        <f ca="1">IFERROR(VLOOKUP(C1029,' Disaggregation - Section E '!A$316:N766,3,0),"")</f>
        <v/>
      </c>
      <c r="L1029" s="818" t="str">
        <f ca="1">IFERROR(IF(VLOOKUP(C1029,' Disaggregation - Section E '!A$316:N766,14,0)=0,"",VLOOKUP(C1029,' Disaggregation - Section E '!A$316:N766,14,0)),"")</f>
        <v/>
      </c>
      <c r="M1029" s="812" t="str">
        <f ca="1">IFERROR(IF(VLOOKUP(C1029,' Disaggregation - Section E '!A$316:T766,20,0)=0,"",VLOOKUP(C1029,' Disaggregation - Section E '!A$316:T766,20,0)),"")</f>
        <v/>
      </c>
      <c r="N1029" s="818" t="str">
        <f ca="1">IFERROR(IF(VLOOKUP(C1029,' Disaggregation - Section E '!A$316:N766,9,0)=0,"",VLOOKUP(C1029,' Disaggregation - Section E '!A$316:N766,9,0)),"")</f>
        <v/>
      </c>
      <c r="O1029" s="818" t="str">
        <f ca="1">IFERROR(IF(VLOOKUP(C1029,' Disaggregation - Section E '!A$315:N766,10,0)=0,"",VLOOKUP(C1029,' Disaggregation - Section E '!A$316:N766,10,0)),"")</f>
        <v/>
      </c>
    </row>
    <row r="1030" spans="1:15" x14ac:dyDescent="0.35">
      <c r="A1030" s="812" t="b">
        <f t="shared" ca="1" si="137"/>
        <v>0</v>
      </c>
      <c r="B1030" s="812"/>
      <c r="C1030" s="832" t="str">
        <f ca="1">IF(COUNTA(D$877:D1030)=1,"",OFFSET(C1030,-COUNTA(D$877:D1030)+1,0))</f>
        <v>a1V3p000004kPOREA2</v>
      </c>
      <c r="D1030" s="827"/>
      <c r="E1030" s="815" t="str">
        <f ca="1">IFERROR(IF(VLOOKUP(C1030,' Disaggregation - Section E '!A$316:N767,7,0)="","",VLOOKUP(C1030,' Disaggregation - Section E '!A$316:N767,7,0)*100),"")</f>
        <v/>
      </c>
      <c r="F1030" s="812"/>
      <c r="G1030" s="817" t="str">
        <f ca="1">IFERROR(IF(VLOOKUP(C1030,' Disaggregation - Section E '!A$316:N767,6,0)="","",VLOOKUP(C1030,' Disaggregation - Section E '!A$316:N767,6,0)),"")</f>
        <v/>
      </c>
      <c r="H1030" s="827" t="str">
        <f ca="1">IFERROR(IF(INDEX(' Disaggregation - Section E '!F$313:F767,MATCH(C1030,' Disaggregation - Section E '!A$313:A767,0)+1,1)&lt;&gt;0,INDEX(' Disaggregation - Section E '!F$313:F767,MATCH(C1030,' Disaggregation - Section E '!A$313:A767,0)+1,1),""),"")</f>
        <v/>
      </c>
      <c r="I1030" s="818" t="str">
        <f ca="1">IFERROR(IF(VLOOKUP(C1030,' Disaggregation - Section E '!A$316:N767,8,0)=0,"",VLOOKUP(C1030,' Disaggregation - Section E '!A$316:N767,8,0)),"")</f>
        <v/>
      </c>
      <c r="J1030" s="818" t="str">
        <f ca="1">IFERROR(IF(VLOOKUP(C1030,' Disaggregation - Section E '!A$316:N767,13,0)=0,"",VLOOKUP(C1030,' Disaggregation - Section E '!A$316:N767,13,0)),"")</f>
        <v/>
      </c>
      <c r="K1030" s="812" t="str">
        <f ca="1">IFERROR(VLOOKUP(C1030,' Disaggregation - Section E '!A$316:N767,3,0),"")</f>
        <v/>
      </c>
      <c r="L1030" s="818" t="str">
        <f ca="1">IFERROR(IF(VLOOKUP(C1030,' Disaggregation - Section E '!A$316:N767,14,0)=0,"",VLOOKUP(C1030,' Disaggregation - Section E '!A$316:N767,14,0)),"")</f>
        <v/>
      </c>
      <c r="M1030" s="812" t="str">
        <f ca="1">IFERROR(IF(VLOOKUP(C1030,' Disaggregation - Section E '!A$316:T767,20,0)=0,"",VLOOKUP(C1030,' Disaggregation - Section E '!A$316:T767,20,0)),"")</f>
        <v/>
      </c>
      <c r="N1030" s="818" t="str">
        <f ca="1">IFERROR(IF(VLOOKUP(C1030,' Disaggregation - Section E '!A$316:N767,9,0)=0,"",VLOOKUP(C1030,' Disaggregation - Section E '!A$316:N767,9,0)),"")</f>
        <v/>
      </c>
      <c r="O1030" s="818" t="str">
        <f ca="1">IFERROR(IF(VLOOKUP(C1030,' Disaggregation - Section E '!A$315:N767,10,0)=0,"",VLOOKUP(C1030,' Disaggregation - Section E '!A$316:N767,10,0)),"")</f>
        <v/>
      </c>
    </row>
    <row r="1031" spans="1:15" x14ac:dyDescent="0.35">
      <c r="A1031" s="812" t="b">
        <f t="shared" ca="1" si="137"/>
        <v>0</v>
      </c>
      <c r="B1031" s="812"/>
      <c r="C1031" s="832" t="str">
        <f ca="1">IF(COUNTA(D$877:D1031)=1,"",OFFSET(C1031,-COUNTA(D$877:D1031)+1,0))</f>
        <v>a1V3p000004kPOSEA2</v>
      </c>
      <c r="D1031" s="827"/>
      <c r="E1031" s="815" t="str">
        <f ca="1">IFERROR(IF(VLOOKUP(C1031,' Disaggregation - Section E '!A$316:N768,7,0)="","",VLOOKUP(C1031,' Disaggregation - Section E '!A$316:N768,7,0)*100),"")</f>
        <v/>
      </c>
      <c r="F1031" s="812"/>
      <c r="G1031" s="817" t="str">
        <f ca="1">IFERROR(IF(VLOOKUP(C1031,' Disaggregation - Section E '!A$316:N768,6,0)="","",VLOOKUP(C1031,' Disaggregation - Section E '!A$316:N768,6,0)),"")</f>
        <v/>
      </c>
      <c r="H1031" s="827" t="str">
        <f ca="1">IFERROR(IF(INDEX(' Disaggregation - Section E '!F$313:F768,MATCH(C1031,' Disaggregation - Section E '!A$313:A768,0)+1,1)&lt;&gt;0,INDEX(' Disaggregation - Section E '!F$313:F768,MATCH(C1031,' Disaggregation - Section E '!A$313:A768,0)+1,1),""),"")</f>
        <v/>
      </c>
      <c r="I1031" s="818" t="str">
        <f ca="1">IFERROR(IF(VLOOKUP(C1031,' Disaggregation - Section E '!A$316:N768,8,0)=0,"",VLOOKUP(C1031,' Disaggregation - Section E '!A$316:N768,8,0)),"")</f>
        <v/>
      </c>
      <c r="J1031" s="818" t="str">
        <f ca="1">IFERROR(IF(VLOOKUP(C1031,' Disaggregation - Section E '!A$316:N768,13,0)=0,"",VLOOKUP(C1031,' Disaggregation - Section E '!A$316:N768,13,0)),"")</f>
        <v/>
      </c>
      <c r="K1031" s="812" t="str">
        <f ca="1">IFERROR(VLOOKUP(C1031,' Disaggregation - Section E '!A$316:N768,3,0),"")</f>
        <v/>
      </c>
      <c r="L1031" s="818" t="str">
        <f ca="1">IFERROR(IF(VLOOKUP(C1031,' Disaggregation - Section E '!A$316:N768,14,0)=0,"",VLOOKUP(C1031,' Disaggregation - Section E '!A$316:N768,14,0)),"")</f>
        <v/>
      </c>
      <c r="M1031" s="812" t="str">
        <f ca="1">IFERROR(IF(VLOOKUP(C1031,' Disaggregation - Section E '!A$316:T768,20,0)=0,"",VLOOKUP(C1031,' Disaggregation - Section E '!A$316:T768,20,0)),"")</f>
        <v/>
      </c>
      <c r="N1031" s="818" t="str">
        <f ca="1">IFERROR(IF(VLOOKUP(C1031,' Disaggregation - Section E '!A$316:N768,9,0)=0,"",VLOOKUP(C1031,' Disaggregation - Section E '!A$316:N768,9,0)),"")</f>
        <v/>
      </c>
      <c r="O1031" s="818" t="str">
        <f ca="1">IFERROR(IF(VLOOKUP(C1031,' Disaggregation - Section E '!A$315:N768,10,0)=0,"",VLOOKUP(C1031,' Disaggregation - Section E '!A$316:N768,10,0)),"")</f>
        <v/>
      </c>
    </row>
    <row r="1032" spans="1:15" x14ac:dyDescent="0.35">
      <c r="A1032" s="812" t="b">
        <f t="shared" ca="1" si="137"/>
        <v>0</v>
      </c>
      <c r="B1032" s="812"/>
      <c r="C1032" s="832" t="str">
        <f ca="1">IF(COUNTA(D$877:D1032)=1,"",OFFSET(C1032,-COUNTA(D$877:D1032)+1,0))</f>
        <v>a1V3p000004kPOTEA2</v>
      </c>
      <c r="D1032" s="827"/>
      <c r="E1032" s="815" t="str">
        <f ca="1">IFERROR(IF(VLOOKUP(C1032,' Disaggregation - Section E '!A$316:N769,7,0)="","",VLOOKUP(C1032,' Disaggregation - Section E '!A$316:N769,7,0)*100),"")</f>
        <v/>
      </c>
      <c r="F1032" s="812"/>
      <c r="G1032" s="817" t="str">
        <f ca="1">IFERROR(IF(VLOOKUP(C1032,' Disaggregation - Section E '!A$316:N769,6,0)="","",VLOOKUP(C1032,' Disaggregation - Section E '!A$316:N769,6,0)),"")</f>
        <v/>
      </c>
      <c r="H1032" s="827" t="str">
        <f ca="1">IFERROR(IF(INDEX(' Disaggregation - Section E '!F$313:F769,MATCH(C1032,' Disaggregation - Section E '!A$313:A769,0)+1,1)&lt;&gt;0,INDEX(' Disaggregation - Section E '!F$313:F769,MATCH(C1032,' Disaggregation - Section E '!A$313:A769,0)+1,1),""),"")</f>
        <v/>
      </c>
      <c r="I1032" s="818" t="str">
        <f ca="1">IFERROR(IF(VLOOKUP(C1032,' Disaggregation - Section E '!A$316:N769,8,0)=0,"",VLOOKUP(C1032,' Disaggregation - Section E '!A$316:N769,8,0)),"")</f>
        <v/>
      </c>
      <c r="J1032" s="818" t="str">
        <f ca="1">IFERROR(IF(VLOOKUP(C1032,' Disaggregation - Section E '!A$316:N769,13,0)=0,"",VLOOKUP(C1032,' Disaggregation - Section E '!A$316:N769,13,0)),"")</f>
        <v/>
      </c>
      <c r="K1032" s="812" t="str">
        <f ca="1">IFERROR(VLOOKUP(C1032,' Disaggregation - Section E '!A$316:N769,3,0),"")</f>
        <v/>
      </c>
      <c r="L1032" s="818" t="str">
        <f ca="1">IFERROR(IF(VLOOKUP(C1032,' Disaggregation - Section E '!A$316:N769,14,0)=0,"",VLOOKUP(C1032,' Disaggregation - Section E '!A$316:N769,14,0)),"")</f>
        <v/>
      </c>
      <c r="M1032" s="812" t="str">
        <f ca="1">IFERROR(IF(VLOOKUP(C1032,' Disaggregation - Section E '!A$316:T769,20,0)=0,"",VLOOKUP(C1032,' Disaggregation - Section E '!A$316:T769,20,0)),"")</f>
        <v/>
      </c>
      <c r="N1032" s="818" t="str">
        <f ca="1">IFERROR(IF(VLOOKUP(C1032,' Disaggregation - Section E '!A$316:N769,9,0)=0,"",VLOOKUP(C1032,' Disaggregation - Section E '!A$316:N769,9,0)),"")</f>
        <v/>
      </c>
      <c r="O1032" s="818" t="str">
        <f ca="1">IFERROR(IF(VLOOKUP(C1032,' Disaggregation - Section E '!A$315:N769,10,0)=0,"",VLOOKUP(C1032,' Disaggregation - Section E '!A$316:N769,10,0)),"")</f>
        <v/>
      </c>
    </row>
    <row r="1033" spans="1:15" x14ac:dyDescent="0.35">
      <c r="A1033" s="812" t="b">
        <f t="shared" ca="1" si="137"/>
        <v>0</v>
      </c>
      <c r="B1033" s="812"/>
      <c r="C1033" s="832" t="str">
        <f ca="1">IF(COUNTA(D$877:D1033)=1,"",OFFSET(C1033,-COUNTA(D$877:D1033)+1,0))</f>
        <v>a1V3p000004kPOUEA2</v>
      </c>
      <c r="D1033" s="827"/>
      <c r="E1033" s="815" t="str">
        <f ca="1">IFERROR(IF(VLOOKUP(C1033,' Disaggregation - Section E '!A$316:N770,7,0)="","",VLOOKUP(C1033,' Disaggregation - Section E '!A$316:N770,7,0)*100),"")</f>
        <v/>
      </c>
      <c r="F1033" s="812"/>
      <c r="G1033" s="817" t="str">
        <f ca="1">IFERROR(IF(VLOOKUP(C1033,' Disaggregation - Section E '!A$316:N770,6,0)="","",VLOOKUP(C1033,' Disaggregation - Section E '!A$316:N770,6,0)),"")</f>
        <v/>
      </c>
      <c r="H1033" s="827" t="str">
        <f ca="1">IFERROR(IF(INDEX(' Disaggregation - Section E '!F$313:F770,MATCH(C1033,' Disaggregation - Section E '!A$313:A770,0)+1,1)&lt;&gt;0,INDEX(' Disaggregation - Section E '!F$313:F770,MATCH(C1033,' Disaggregation - Section E '!A$313:A770,0)+1,1),""),"")</f>
        <v/>
      </c>
      <c r="I1033" s="818" t="str">
        <f ca="1">IFERROR(IF(VLOOKUP(C1033,' Disaggregation - Section E '!A$316:N770,8,0)=0,"",VLOOKUP(C1033,' Disaggregation - Section E '!A$316:N770,8,0)),"")</f>
        <v/>
      </c>
      <c r="J1033" s="818" t="str">
        <f ca="1">IFERROR(IF(VLOOKUP(C1033,' Disaggregation - Section E '!A$316:N770,13,0)=0,"",VLOOKUP(C1033,' Disaggregation - Section E '!A$316:N770,13,0)),"")</f>
        <v/>
      </c>
      <c r="K1033" s="812" t="str">
        <f ca="1">IFERROR(VLOOKUP(C1033,' Disaggregation - Section E '!A$316:N770,3,0),"")</f>
        <v/>
      </c>
      <c r="L1033" s="818" t="str">
        <f ca="1">IFERROR(IF(VLOOKUP(C1033,' Disaggregation - Section E '!A$316:N770,14,0)=0,"",VLOOKUP(C1033,' Disaggregation - Section E '!A$316:N770,14,0)),"")</f>
        <v/>
      </c>
      <c r="M1033" s="812" t="str">
        <f ca="1">IFERROR(IF(VLOOKUP(C1033,' Disaggregation - Section E '!A$316:T770,20,0)=0,"",VLOOKUP(C1033,' Disaggregation - Section E '!A$316:T770,20,0)),"")</f>
        <v/>
      </c>
      <c r="N1033" s="818" t="str">
        <f ca="1">IFERROR(IF(VLOOKUP(C1033,' Disaggregation - Section E '!A$316:N770,9,0)=0,"",VLOOKUP(C1033,' Disaggregation - Section E '!A$316:N770,9,0)),"")</f>
        <v/>
      </c>
      <c r="O1033" s="818" t="str">
        <f ca="1">IFERROR(IF(VLOOKUP(C1033,' Disaggregation - Section E '!A$315:N770,10,0)=0,"",VLOOKUP(C1033,' Disaggregation - Section E '!A$316:N770,10,0)),"")</f>
        <v/>
      </c>
    </row>
    <row r="1034" spans="1:15" x14ac:dyDescent="0.35">
      <c r="A1034" s="812" t="b">
        <f t="shared" ca="1" si="137"/>
        <v>0</v>
      </c>
      <c r="B1034" s="812"/>
      <c r="C1034" s="832" t="str">
        <f ca="1">IF(COUNTA(D$877:D1034)=1,"",OFFSET(C1034,-COUNTA(D$877:D1034)+1,0))</f>
        <v>a1V3p000004kPOVEA2</v>
      </c>
      <c r="D1034" s="827"/>
      <c r="E1034" s="815" t="str">
        <f ca="1">IFERROR(IF(VLOOKUP(C1034,' Disaggregation - Section E '!A$316:N771,7,0)="","",VLOOKUP(C1034,' Disaggregation - Section E '!A$316:N771,7,0)*100),"")</f>
        <v/>
      </c>
      <c r="F1034" s="812"/>
      <c r="G1034" s="817" t="str">
        <f ca="1">IFERROR(IF(VLOOKUP(C1034,' Disaggregation - Section E '!A$316:N771,6,0)="","",VLOOKUP(C1034,' Disaggregation - Section E '!A$316:N771,6,0)),"")</f>
        <v/>
      </c>
      <c r="H1034" s="827" t="str">
        <f ca="1">IFERROR(IF(INDEX(' Disaggregation - Section E '!F$313:F771,MATCH(C1034,' Disaggregation - Section E '!A$313:A771,0)+1,1)&lt;&gt;0,INDEX(' Disaggregation - Section E '!F$313:F771,MATCH(C1034,' Disaggregation - Section E '!A$313:A771,0)+1,1),""),"")</f>
        <v/>
      </c>
      <c r="I1034" s="818" t="str">
        <f ca="1">IFERROR(IF(VLOOKUP(C1034,' Disaggregation - Section E '!A$316:N771,8,0)=0,"",VLOOKUP(C1034,' Disaggregation - Section E '!A$316:N771,8,0)),"")</f>
        <v/>
      </c>
      <c r="J1034" s="818" t="str">
        <f ca="1">IFERROR(IF(VLOOKUP(C1034,' Disaggregation - Section E '!A$316:N771,13,0)=0,"",VLOOKUP(C1034,' Disaggregation - Section E '!A$316:N771,13,0)),"")</f>
        <v/>
      </c>
      <c r="K1034" s="812" t="str">
        <f ca="1">IFERROR(VLOOKUP(C1034,' Disaggregation - Section E '!A$316:N771,3,0),"")</f>
        <v/>
      </c>
      <c r="L1034" s="818" t="str">
        <f ca="1">IFERROR(IF(VLOOKUP(C1034,' Disaggregation - Section E '!A$316:N771,14,0)=0,"",VLOOKUP(C1034,' Disaggregation - Section E '!A$316:N771,14,0)),"")</f>
        <v/>
      </c>
      <c r="M1034" s="812" t="str">
        <f ca="1">IFERROR(IF(VLOOKUP(C1034,' Disaggregation - Section E '!A$316:T771,20,0)=0,"",VLOOKUP(C1034,' Disaggregation - Section E '!A$316:T771,20,0)),"")</f>
        <v/>
      </c>
      <c r="N1034" s="818" t="str">
        <f ca="1">IFERROR(IF(VLOOKUP(C1034,' Disaggregation - Section E '!A$316:N771,9,0)=0,"",VLOOKUP(C1034,' Disaggregation - Section E '!A$316:N771,9,0)),"")</f>
        <v/>
      </c>
      <c r="O1034" s="818" t="str">
        <f ca="1">IFERROR(IF(VLOOKUP(C1034,' Disaggregation - Section E '!A$315:N771,10,0)=0,"",VLOOKUP(C1034,' Disaggregation - Section E '!A$316:N771,10,0)),"")</f>
        <v/>
      </c>
    </row>
    <row r="1035" spans="1:15" x14ac:dyDescent="0.35">
      <c r="A1035" s="812" t="b">
        <f t="shared" ca="1" si="137"/>
        <v>0</v>
      </c>
      <c r="B1035" s="812"/>
      <c r="C1035" s="832" t="str">
        <f ca="1">IF(COUNTA(D$877:D1035)=1,"",OFFSET(C1035,-COUNTA(D$877:D1035)+1,0))</f>
        <v>a1V3p000004kPOWEA2</v>
      </c>
      <c r="D1035" s="827"/>
      <c r="E1035" s="815" t="str">
        <f ca="1">IFERROR(IF(VLOOKUP(C1035,' Disaggregation - Section E '!A$316:N772,7,0)="","",VLOOKUP(C1035,' Disaggregation - Section E '!A$316:N772,7,0)*100),"")</f>
        <v/>
      </c>
      <c r="F1035" s="812"/>
      <c r="G1035" s="817" t="str">
        <f ca="1">IFERROR(IF(VLOOKUP(C1035,' Disaggregation - Section E '!A$316:N772,6,0)="","",VLOOKUP(C1035,' Disaggregation - Section E '!A$316:N772,6,0)),"")</f>
        <v/>
      </c>
      <c r="H1035" s="827" t="str">
        <f ca="1">IFERROR(IF(INDEX(' Disaggregation - Section E '!F$313:F772,MATCH(C1035,' Disaggregation - Section E '!A$313:A772,0)+1,1)&lt;&gt;0,INDEX(' Disaggregation - Section E '!F$313:F772,MATCH(C1035,' Disaggregation - Section E '!A$313:A772,0)+1,1),""),"")</f>
        <v/>
      </c>
      <c r="I1035" s="818" t="str">
        <f ca="1">IFERROR(IF(VLOOKUP(C1035,' Disaggregation - Section E '!A$316:N772,8,0)=0,"",VLOOKUP(C1035,' Disaggregation - Section E '!A$316:N772,8,0)),"")</f>
        <v/>
      </c>
      <c r="J1035" s="818" t="str">
        <f ca="1">IFERROR(IF(VLOOKUP(C1035,' Disaggregation - Section E '!A$316:N772,13,0)=0,"",VLOOKUP(C1035,' Disaggregation - Section E '!A$316:N772,13,0)),"")</f>
        <v/>
      </c>
      <c r="K1035" s="812" t="str">
        <f ca="1">IFERROR(VLOOKUP(C1035,' Disaggregation - Section E '!A$316:N772,3,0),"")</f>
        <v/>
      </c>
      <c r="L1035" s="818" t="str">
        <f ca="1">IFERROR(IF(VLOOKUP(C1035,' Disaggregation - Section E '!A$316:N772,14,0)=0,"",VLOOKUP(C1035,' Disaggregation - Section E '!A$316:N772,14,0)),"")</f>
        <v/>
      </c>
      <c r="M1035" s="812" t="str">
        <f ca="1">IFERROR(IF(VLOOKUP(C1035,' Disaggregation - Section E '!A$316:T772,20,0)=0,"",VLOOKUP(C1035,' Disaggregation - Section E '!A$316:T772,20,0)),"")</f>
        <v/>
      </c>
      <c r="N1035" s="818" t="str">
        <f ca="1">IFERROR(IF(VLOOKUP(C1035,' Disaggregation - Section E '!A$316:N772,9,0)=0,"",VLOOKUP(C1035,' Disaggregation - Section E '!A$316:N772,9,0)),"")</f>
        <v/>
      </c>
      <c r="O1035" s="818" t="str">
        <f ca="1">IFERROR(IF(VLOOKUP(C1035,' Disaggregation - Section E '!A$315:N772,10,0)=0,"",VLOOKUP(C1035,' Disaggregation - Section E '!A$316:N772,10,0)),"")</f>
        <v/>
      </c>
    </row>
    <row r="1036" spans="1:15" x14ac:dyDescent="0.35">
      <c r="A1036" s="812" t="b">
        <f t="shared" ca="1" si="137"/>
        <v>0</v>
      </c>
      <c r="B1036" s="812"/>
      <c r="C1036" s="832" t="str">
        <f ca="1">IF(COUNTA(D$877:D1036)=1,"",OFFSET(C1036,-COUNTA(D$877:D1036)+1,0))</f>
        <v>a1V3p000004kPOXEA2</v>
      </c>
      <c r="D1036" s="827"/>
      <c r="E1036" s="815" t="str">
        <f ca="1">IFERROR(IF(VLOOKUP(C1036,' Disaggregation - Section E '!A$316:N773,7,0)="","",VLOOKUP(C1036,' Disaggregation - Section E '!A$316:N773,7,0)*100),"")</f>
        <v/>
      </c>
      <c r="F1036" s="812"/>
      <c r="G1036" s="817" t="str">
        <f ca="1">IFERROR(IF(VLOOKUP(C1036,' Disaggregation - Section E '!A$316:N773,6,0)="","",VLOOKUP(C1036,' Disaggregation - Section E '!A$316:N773,6,0)),"")</f>
        <v/>
      </c>
      <c r="H1036" s="827" t="str">
        <f ca="1">IFERROR(IF(INDEX(' Disaggregation - Section E '!F$313:F773,MATCH(C1036,' Disaggregation - Section E '!A$313:A773,0)+1,1)&lt;&gt;0,INDEX(' Disaggregation - Section E '!F$313:F773,MATCH(C1036,' Disaggregation - Section E '!A$313:A773,0)+1,1),""),"")</f>
        <v/>
      </c>
      <c r="I1036" s="818" t="str">
        <f ca="1">IFERROR(IF(VLOOKUP(C1036,' Disaggregation - Section E '!A$316:N773,8,0)=0,"",VLOOKUP(C1036,' Disaggregation - Section E '!A$316:N773,8,0)),"")</f>
        <v/>
      </c>
      <c r="J1036" s="818" t="str">
        <f ca="1">IFERROR(IF(VLOOKUP(C1036,' Disaggregation - Section E '!A$316:N773,13,0)=0,"",VLOOKUP(C1036,' Disaggregation - Section E '!A$316:N773,13,0)),"")</f>
        <v/>
      </c>
      <c r="K1036" s="812" t="str">
        <f ca="1">IFERROR(VLOOKUP(C1036,' Disaggregation - Section E '!A$316:N773,3,0),"")</f>
        <v/>
      </c>
      <c r="L1036" s="818" t="str">
        <f ca="1">IFERROR(IF(VLOOKUP(C1036,' Disaggregation - Section E '!A$316:N773,14,0)=0,"",VLOOKUP(C1036,' Disaggregation - Section E '!A$316:N773,14,0)),"")</f>
        <v/>
      </c>
      <c r="M1036" s="812" t="str">
        <f ca="1">IFERROR(IF(VLOOKUP(C1036,' Disaggregation - Section E '!A$316:T773,20,0)=0,"",VLOOKUP(C1036,' Disaggregation - Section E '!A$316:T773,20,0)),"")</f>
        <v/>
      </c>
      <c r="N1036" s="818" t="str">
        <f ca="1">IFERROR(IF(VLOOKUP(C1036,' Disaggregation - Section E '!A$316:N773,9,0)=0,"",VLOOKUP(C1036,' Disaggregation - Section E '!A$316:N773,9,0)),"")</f>
        <v/>
      </c>
      <c r="O1036" s="818" t="str">
        <f ca="1">IFERROR(IF(VLOOKUP(C1036,' Disaggregation - Section E '!A$315:N773,10,0)=0,"",VLOOKUP(C1036,' Disaggregation - Section E '!A$316:N773,10,0)),"")</f>
        <v/>
      </c>
    </row>
    <row r="1037" spans="1:15" x14ac:dyDescent="0.35">
      <c r="A1037" s="812" t="b">
        <f t="shared" ca="1" si="137"/>
        <v>0</v>
      </c>
      <c r="B1037" s="812"/>
      <c r="C1037" s="832" t="str">
        <f ca="1">IF(COUNTA(D$877:D1037)=1,"",OFFSET(C1037,-COUNTA(D$877:D1037)+1,0))</f>
        <v>a1V3p000004kPOYEA2</v>
      </c>
      <c r="D1037" s="827"/>
      <c r="E1037" s="815" t="str">
        <f ca="1">IFERROR(IF(VLOOKUP(C1037,' Disaggregation - Section E '!A$316:N774,7,0)="","",VLOOKUP(C1037,' Disaggregation - Section E '!A$316:N774,7,0)*100),"")</f>
        <v/>
      </c>
      <c r="F1037" s="812"/>
      <c r="G1037" s="817" t="str">
        <f ca="1">IFERROR(IF(VLOOKUP(C1037,' Disaggregation - Section E '!A$316:N774,6,0)="","",VLOOKUP(C1037,' Disaggregation - Section E '!A$316:N774,6,0)),"")</f>
        <v/>
      </c>
      <c r="H1037" s="827" t="str">
        <f ca="1">IFERROR(IF(INDEX(' Disaggregation - Section E '!F$313:F774,MATCH(C1037,' Disaggregation - Section E '!A$313:A774,0)+1,1)&lt;&gt;0,INDEX(' Disaggregation - Section E '!F$313:F774,MATCH(C1037,' Disaggregation - Section E '!A$313:A774,0)+1,1),""),"")</f>
        <v/>
      </c>
      <c r="I1037" s="818" t="str">
        <f ca="1">IFERROR(IF(VLOOKUP(C1037,' Disaggregation - Section E '!A$316:N774,8,0)=0,"",VLOOKUP(C1037,' Disaggregation - Section E '!A$316:N774,8,0)),"")</f>
        <v/>
      </c>
      <c r="J1037" s="818" t="str">
        <f ca="1">IFERROR(IF(VLOOKUP(C1037,' Disaggregation - Section E '!A$316:N774,13,0)=0,"",VLOOKUP(C1037,' Disaggregation - Section E '!A$316:N774,13,0)),"")</f>
        <v/>
      </c>
      <c r="K1037" s="812" t="str">
        <f ca="1">IFERROR(VLOOKUP(C1037,' Disaggregation - Section E '!A$316:N774,3,0),"")</f>
        <v/>
      </c>
      <c r="L1037" s="818" t="str">
        <f ca="1">IFERROR(IF(VLOOKUP(C1037,' Disaggregation - Section E '!A$316:N774,14,0)=0,"",VLOOKUP(C1037,' Disaggregation - Section E '!A$316:N774,14,0)),"")</f>
        <v/>
      </c>
      <c r="M1037" s="812" t="str">
        <f ca="1">IFERROR(IF(VLOOKUP(C1037,' Disaggregation - Section E '!A$316:T774,20,0)=0,"",VLOOKUP(C1037,' Disaggregation - Section E '!A$316:T774,20,0)),"")</f>
        <v/>
      </c>
      <c r="N1037" s="818" t="str">
        <f ca="1">IFERROR(IF(VLOOKUP(C1037,' Disaggregation - Section E '!A$316:N774,9,0)=0,"",VLOOKUP(C1037,' Disaggregation - Section E '!A$316:N774,9,0)),"")</f>
        <v/>
      </c>
      <c r="O1037" s="818" t="str">
        <f ca="1">IFERROR(IF(VLOOKUP(C1037,' Disaggregation - Section E '!A$315:N774,10,0)=0,"",VLOOKUP(C1037,' Disaggregation - Section E '!A$316:N774,10,0)),"")</f>
        <v/>
      </c>
    </row>
    <row r="1038" spans="1:15" x14ac:dyDescent="0.35">
      <c r="A1038" s="812" t="b">
        <f t="shared" ca="1" si="137"/>
        <v>0</v>
      </c>
      <c r="B1038" s="812"/>
      <c r="C1038" s="832" t="str">
        <f ca="1">IF(COUNTA(D$877:D1038)=1,"",OFFSET(C1038,-COUNTA(D$877:D1038)+1,0))</f>
        <v>a1V3p000004kPOZEA2</v>
      </c>
      <c r="D1038" s="827"/>
      <c r="E1038" s="815" t="str">
        <f ca="1">IFERROR(IF(VLOOKUP(C1038,' Disaggregation - Section E '!A$316:N775,7,0)="","",VLOOKUP(C1038,' Disaggregation - Section E '!A$316:N775,7,0)*100),"")</f>
        <v/>
      </c>
      <c r="F1038" s="812"/>
      <c r="G1038" s="817" t="str">
        <f ca="1">IFERROR(IF(VLOOKUP(C1038,' Disaggregation - Section E '!A$316:N775,6,0)="","",VLOOKUP(C1038,' Disaggregation - Section E '!A$316:N775,6,0)),"")</f>
        <v/>
      </c>
      <c r="H1038" s="827" t="str">
        <f ca="1">IFERROR(IF(INDEX(' Disaggregation - Section E '!F$313:F775,MATCH(C1038,' Disaggregation - Section E '!A$313:A775,0)+1,1)&lt;&gt;0,INDEX(' Disaggregation - Section E '!F$313:F775,MATCH(C1038,' Disaggregation - Section E '!A$313:A775,0)+1,1),""),"")</f>
        <v/>
      </c>
      <c r="I1038" s="818" t="str">
        <f ca="1">IFERROR(IF(VLOOKUP(C1038,' Disaggregation - Section E '!A$316:N775,8,0)=0,"",VLOOKUP(C1038,' Disaggregation - Section E '!A$316:N775,8,0)),"")</f>
        <v/>
      </c>
      <c r="J1038" s="818" t="str">
        <f ca="1">IFERROR(IF(VLOOKUP(C1038,' Disaggregation - Section E '!A$316:N775,13,0)=0,"",VLOOKUP(C1038,' Disaggregation - Section E '!A$316:N775,13,0)),"")</f>
        <v/>
      </c>
      <c r="K1038" s="812" t="str">
        <f ca="1">IFERROR(VLOOKUP(C1038,' Disaggregation - Section E '!A$316:N775,3,0),"")</f>
        <v/>
      </c>
      <c r="L1038" s="818" t="str">
        <f ca="1">IFERROR(IF(VLOOKUP(C1038,' Disaggregation - Section E '!A$316:N775,14,0)=0,"",VLOOKUP(C1038,' Disaggregation - Section E '!A$316:N775,14,0)),"")</f>
        <v/>
      </c>
      <c r="M1038" s="812" t="str">
        <f ca="1">IFERROR(IF(VLOOKUP(C1038,' Disaggregation - Section E '!A$316:T775,20,0)=0,"",VLOOKUP(C1038,' Disaggregation - Section E '!A$316:T775,20,0)),"")</f>
        <v/>
      </c>
      <c r="N1038" s="818" t="str">
        <f ca="1">IFERROR(IF(VLOOKUP(C1038,' Disaggregation - Section E '!A$316:N775,9,0)=0,"",VLOOKUP(C1038,' Disaggregation - Section E '!A$316:N775,9,0)),"")</f>
        <v/>
      </c>
      <c r="O1038" s="818" t="str">
        <f ca="1">IFERROR(IF(VLOOKUP(C1038,' Disaggregation - Section E '!A$315:N775,10,0)=0,"",VLOOKUP(C1038,' Disaggregation - Section E '!A$316:N775,10,0)),"")</f>
        <v/>
      </c>
    </row>
    <row r="1039" spans="1:15" x14ac:dyDescent="0.35">
      <c r="A1039" s="812" t="b">
        <f t="shared" ca="1" si="137"/>
        <v>0</v>
      </c>
      <c r="B1039" s="812"/>
      <c r="C1039" s="832" t="str">
        <f ca="1">IF(COUNTA(D$877:D1039)=1,"",OFFSET(C1039,-COUNTA(D$877:D1039)+1,0))</f>
        <v>a1V3p000004kPOaEAM</v>
      </c>
      <c r="D1039" s="827"/>
      <c r="E1039" s="815" t="str">
        <f ca="1">IFERROR(IF(VLOOKUP(C1039,' Disaggregation - Section E '!A$316:N776,7,0)="","",VLOOKUP(C1039,' Disaggregation - Section E '!A$316:N776,7,0)*100),"")</f>
        <v/>
      </c>
      <c r="F1039" s="812"/>
      <c r="G1039" s="817" t="str">
        <f ca="1">IFERROR(IF(VLOOKUP(C1039,' Disaggregation - Section E '!A$316:N776,6,0)="","",VLOOKUP(C1039,' Disaggregation - Section E '!A$316:N776,6,0)),"")</f>
        <v/>
      </c>
      <c r="H1039" s="827" t="str">
        <f ca="1">IFERROR(IF(INDEX(' Disaggregation - Section E '!F$313:F776,MATCH(C1039,' Disaggregation - Section E '!A$313:A776,0)+1,1)&lt;&gt;0,INDEX(' Disaggregation - Section E '!F$313:F776,MATCH(C1039,' Disaggregation - Section E '!A$313:A776,0)+1,1),""),"")</f>
        <v/>
      </c>
      <c r="I1039" s="818" t="str">
        <f ca="1">IFERROR(IF(VLOOKUP(C1039,' Disaggregation - Section E '!A$316:N776,8,0)=0,"",VLOOKUP(C1039,' Disaggregation - Section E '!A$316:N776,8,0)),"")</f>
        <v/>
      </c>
      <c r="J1039" s="818" t="str">
        <f ca="1">IFERROR(IF(VLOOKUP(C1039,' Disaggregation - Section E '!A$316:N776,13,0)=0,"",VLOOKUP(C1039,' Disaggregation - Section E '!A$316:N776,13,0)),"")</f>
        <v/>
      </c>
      <c r="K1039" s="812" t="str">
        <f ca="1">IFERROR(VLOOKUP(C1039,' Disaggregation - Section E '!A$316:N776,3,0),"")</f>
        <v/>
      </c>
      <c r="L1039" s="818" t="str">
        <f ca="1">IFERROR(IF(VLOOKUP(C1039,' Disaggregation - Section E '!A$316:N776,14,0)=0,"",VLOOKUP(C1039,' Disaggregation - Section E '!A$316:N776,14,0)),"")</f>
        <v/>
      </c>
      <c r="M1039" s="812" t="str">
        <f ca="1">IFERROR(IF(VLOOKUP(C1039,' Disaggregation - Section E '!A$316:T776,20,0)=0,"",VLOOKUP(C1039,' Disaggregation - Section E '!A$316:T776,20,0)),"")</f>
        <v/>
      </c>
      <c r="N1039" s="818" t="str">
        <f ca="1">IFERROR(IF(VLOOKUP(C1039,' Disaggregation - Section E '!A$316:N776,9,0)=0,"",VLOOKUP(C1039,' Disaggregation - Section E '!A$316:N776,9,0)),"")</f>
        <v/>
      </c>
      <c r="O1039" s="818" t="str">
        <f ca="1">IFERROR(IF(VLOOKUP(C1039,' Disaggregation - Section E '!A$315:N776,10,0)=0,"",VLOOKUP(C1039,' Disaggregation - Section E '!A$316:N776,10,0)),"")</f>
        <v/>
      </c>
    </row>
    <row r="1040" spans="1:15" x14ac:dyDescent="0.35">
      <c r="A1040" s="812" t="b">
        <f t="shared" ca="1" si="137"/>
        <v>0</v>
      </c>
      <c r="B1040" s="812"/>
      <c r="C1040" s="832" t="str">
        <f ca="1">IF(COUNTA(D$877:D1040)=1,"",OFFSET(C1040,-COUNTA(D$877:D1040)+1,0))</f>
        <v>a1V3p000004kPObEAM</v>
      </c>
      <c r="D1040" s="827"/>
      <c r="E1040" s="815" t="str">
        <f ca="1">IFERROR(IF(VLOOKUP(C1040,' Disaggregation - Section E '!A$316:N777,7,0)="","",VLOOKUP(C1040,' Disaggregation - Section E '!A$316:N777,7,0)*100),"")</f>
        <v/>
      </c>
      <c r="F1040" s="812"/>
      <c r="G1040" s="817" t="str">
        <f ca="1">IFERROR(IF(VLOOKUP(C1040,' Disaggregation - Section E '!A$316:N777,6,0)="","",VLOOKUP(C1040,' Disaggregation - Section E '!A$316:N777,6,0)),"")</f>
        <v/>
      </c>
      <c r="H1040" s="827" t="str">
        <f ca="1">IFERROR(IF(INDEX(' Disaggregation - Section E '!F$313:F777,MATCH(C1040,' Disaggregation - Section E '!A$313:A777,0)+1,1)&lt;&gt;0,INDEX(' Disaggregation - Section E '!F$313:F777,MATCH(C1040,' Disaggregation - Section E '!A$313:A777,0)+1,1),""),"")</f>
        <v/>
      </c>
      <c r="I1040" s="818" t="str">
        <f ca="1">IFERROR(IF(VLOOKUP(C1040,' Disaggregation - Section E '!A$316:N777,8,0)=0,"",VLOOKUP(C1040,' Disaggregation - Section E '!A$316:N777,8,0)),"")</f>
        <v/>
      </c>
      <c r="J1040" s="818" t="str">
        <f ca="1">IFERROR(IF(VLOOKUP(C1040,' Disaggregation - Section E '!A$316:N777,13,0)=0,"",VLOOKUP(C1040,' Disaggregation - Section E '!A$316:N777,13,0)),"")</f>
        <v/>
      </c>
      <c r="K1040" s="812" t="str">
        <f ca="1">IFERROR(VLOOKUP(C1040,' Disaggregation - Section E '!A$316:N777,3,0),"")</f>
        <v/>
      </c>
      <c r="L1040" s="818" t="str">
        <f ca="1">IFERROR(IF(VLOOKUP(C1040,' Disaggregation - Section E '!A$316:N777,14,0)=0,"",VLOOKUP(C1040,' Disaggregation - Section E '!A$316:N777,14,0)),"")</f>
        <v/>
      </c>
      <c r="M1040" s="812" t="str">
        <f ca="1">IFERROR(IF(VLOOKUP(C1040,' Disaggregation - Section E '!A$316:T777,20,0)=0,"",VLOOKUP(C1040,' Disaggregation - Section E '!A$316:T777,20,0)),"")</f>
        <v/>
      </c>
      <c r="N1040" s="818" t="str">
        <f ca="1">IFERROR(IF(VLOOKUP(C1040,' Disaggregation - Section E '!A$316:N777,9,0)=0,"",VLOOKUP(C1040,' Disaggregation - Section E '!A$316:N777,9,0)),"")</f>
        <v/>
      </c>
      <c r="O1040" s="818" t="str">
        <f ca="1">IFERROR(IF(VLOOKUP(C1040,' Disaggregation - Section E '!A$315:N777,10,0)=0,"",VLOOKUP(C1040,' Disaggregation - Section E '!A$316:N777,10,0)),"")</f>
        <v/>
      </c>
    </row>
    <row r="1041" spans="1:15" x14ac:dyDescent="0.35">
      <c r="A1041" s="812" t="b">
        <f t="shared" ca="1" si="137"/>
        <v>0</v>
      </c>
      <c r="B1041" s="812"/>
      <c r="C1041" s="832" t="str">
        <f ca="1">IF(COUNTA(D$877:D1041)=1,"",OFFSET(C1041,-COUNTA(D$877:D1041)+1,0))</f>
        <v>a1V3p000004kPOcEAM</v>
      </c>
      <c r="D1041" s="827"/>
      <c r="E1041" s="815" t="str">
        <f ca="1">IFERROR(IF(VLOOKUP(C1041,' Disaggregation - Section E '!A$316:N778,7,0)="","",VLOOKUP(C1041,' Disaggregation - Section E '!A$316:N778,7,0)*100),"")</f>
        <v/>
      </c>
      <c r="F1041" s="812"/>
      <c r="G1041" s="817" t="str">
        <f ca="1">IFERROR(IF(VLOOKUP(C1041,' Disaggregation - Section E '!A$316:N778,6,0)="","",VLOOKUP(C1041,' Disaggregation - Section E '!A$316:N778,6,0)),"")</f>
        <v/>
      </c>
      <c r="H1041" s="827" t="str">
        <f ca="1">IFERROR(IF(INDEX(' Disaggregation - Section E '!F$313:F778,MATCH(C1041,' Disaggregation - Section E '!A$313:A778,0)+1,1)&lt;&gt;0,INDEX(' Disaggregation - Section E '!F$313:F778,MATCH(C1041,' Disaggregation - Section E '!A$313:A778,0)+1,1),""),"")</f>
        <v/>
      </c>
      <c r="I1041" s="818" t="str">
        <f ca="1">IFERROR(IF(VLOOKUP(C1041,' Disaggregation - Section E '!A$316:N778,8,0)=0,"",VLOOKUP(C1041,' Disaggregation - Section E '!A$316:N778,8,0)),"")</f>
        <v/>
      </c>
      <c r="J1041" s="818" t="str">
        <f ca="1">IFERROR(IF(VLOOKUP(C1041,' Disaggregation - Section E '!A$316:N778,13,0)=0,"",VLOOKUP(C1041,' Disaggregation - Section E '!A$316:N778,13,0)),"")</f>
        <v/>
      </c>
      <c r="K1041" s="812" t="str">
        <f ca="1">IFERROR(VLOOKUP(C1041,' Disaggregation - Section E '!A$316:N778,3,0),"")</f>
        <v/>
      </c>
      <c r="L1041" s="818" t="str">
        <f ca="1">IFERROR(IF(VLOOKUP(C1041,' Disaggregation - Section E '!A$316:N778,14,0)=0,"",VLOOKUP(C1041,' Disaggregation - Section E '!A$316:N778,14,0)),"")</f>
        <v/>
      </c>
      <c r="M1041" s="812" t="str">
        <f ca="1">IFERROR(IF(VLOOKUP(C1041,' Disaggregation - Section E '!A$316:T778,20,0)=0,"",VLOOKUP(C1041,' Disaggregation - Section E '!A$316:T778,20,0)),"")</f>
        <v/>
      </c>
      <c r="N1041" s="818" t="str">
        <f ca="1">IFERROR(IF(VLOOKUP(C1041,' Disaggregation - Section E '!A$316:N778,9,0)=0,"",VLOOKUP(C1041,' Disaggregation - Section E '!A$316:N778,9,0)),"")</f>
        <v/>
      </c>
      <c r="O1041" s="818" t="str">
        <f ca="1">IFERROR(IF(VLOOKUP(C1041,' Disaggregation - Section E '!A$315:N778,10,0)=0,"",VLOOKUP(C1041,' Disaggregation - Section E '!A$316:N778,10,0)),"")</f>
        <v/>
      </c>
    </row>
    <row r="1042" spans="1:15" x14ac:dyDescent="0.35">
      <c r="A1042" s="812" t="b">
        <f t="shared" ca="1" si="137"/>
        <v>0</v>
      </c>
      <c r="B1042" s="812"/>
      <c r="C1042" s="832" t="str">
        <f ca="1">IF(COUNTA(D$877:D1042)=1,"",OFFSET(C1042,-COUNTA(D$877:D1042)+1,0))</f>
        <v>a1V3p000004kPOdEAM</v>
      </c>
      <c r="D1042" s="827"/>
      <c r="E1042" s="815" t="str">
        <f ca="1">IFERROR(IF(VLOOKUP(C1042,' Disaggregation - Section E '!A$316:N779,7,0)="","",VLOOKUP(C1042,' Disaggregation - Section E '!A$316:N779,7,0)*100),"")</f>
        <v/>
      </c>
      <c r="F1042" s="812"/>
      <c r="G1042" s="817" t="str">
        <f ca="1">IFERROR(IF(VLOOKUP(C1042,' Disaggregation - Section E '!A$316:N779,6,0)="","",VLOOKUP(C1042,' Disaggregation - Section E '!A$316:N779,6,0)),"")</f>
        <v/>
      </c>
      <c r="H1042" s="827" t="str">
        <f ca="1">IFERROR(IF(INDEX(' Disaggregation - Section E '!F$313:F779,MATCH(C1042,' Disaggregation - Section E '!A$313:A779,0)+1,1)&lt;&gt;0,INDEX(' Disaggregation - Section E '!F$313:F779,MATCH(C1042,' Disaggregation - Section E '!A$313:A779,0)+1,1),""),"")</f>
        <v/>
      </c>
      <c r="I1042" s="818" t="str">
        <f ca="1">IFERROR(IF(VLOOKUP(C1042,' Disaggregation - Section E '!A$316:N779,8,0)=0,"",VLOOKUP(C1042,' Disaggregation - Section E '!A$316:N779,8,0)),"")</f>
        <v/>
      </c>
      <c r="J1042" s="818" t="str">
        <f ca="1">IFERROR(IF(VLOOKUP(C1042,' Disaggregation - Section E '!A$316:N779,13,0)=0,"",VLOOKUP(C1042,' Disaggregation - Section E '!A$316:N779,13,0)),"")</f>
        <v/>
      </c>
      <c r="K1042" s="812" t="str">
        <f ca="1">IFERROR(VLOOKUP(C1042,' Disaggregation - Section E '!A$316:N779,3,0),"")</f>
        <v/>
      </c>
      <c r="L1042" s="818" t="str">
        <f ca="1">IFERROR(IF(VLOOKUP(C1042,' Disaggregation - Section E '!A$316:N779,14,0)=0,"",VLOOKUP(C1042,' Disaggregation - Section E '!A$316:N779,14,0)),"")</f>
        <v/>
      </c>
      <c r="M1042" s="812" t="str">
        <f ca="1">IFERROR(IF(VLOOKUP(C1042,' Disaggregation - Section E '!A$316:T779,20,0)=0,"",VLOOKUP(C1042,' Disaggregation - Section E '!A$316:T779,20,0)),"")</f>
        <v/>
      </c>
      <c r="N1042" s="818" t="str">
        <f ca="1">IFERROR(IF(VLOOKUP(C1042,' Disaggregation - Section E '!A$316:N779,9,0)=0,"",VLOOKUP(C1042,' Disaggregation - Section E '!A$316:N779,9,0)),"")</f>
        <v/>
      </c>
      <c r="O1042" s="818" t="str">
        <f ca="1">IFERROR(IF(VLOOKUP(C1042,' Disaggregation - Section E '!A$315:N779,10,0)=0,"",VLOOKUP(C1042,' Disaggregation - Section E '!A$316:N779,10,0)),"")</f>
        <v/>
      </c>
    </row>
    <row r="1043" spans="1:15" x14ac:dyDescent="0.35">
      <c r="A1043" s="812" t="b">
        <f t="shared" ca="1" si="137"/>
        <v>0</v>
      </c>
      <c r="B1043" s="812"/>
      <c r="C1043" s="832" t="str">
        <f ca="1">IF(COUNTA(D$877:D1043)=1,"",OFFSET(C1043,-COUNTA(D$877:D1043)+1,0))</f>
        <v>a1V3p000004kPOeEAM</v>
      </c>
      <c r="D1043" s="827"/>
      <c r="E1043" s="815" t="str">
        <f ca="1">IFERROR(IF(VLOOKUP(C1043,' Disaggregation - Section E '!A$316:N780,7,0)="","",VLOOKUP(C1043,' Disaggregation - Section E '!A$316:N780,7,0)*100),"")</f>
        <v/>
      </c>
      <c r="F1043" s="812"/>
      <c r="G1043" s="817" t="str">
        <f ca="1">IFERROR(IF(VLOOKUP(C1043,' Disaggregation - Section E '!A$316:N780,6,0)="","",VLOOKUP(C1043,' Disaggregation - Section E '!A$316:N780,6,0)),"")</f>
        <v/>
      </c>
      <c r="H1043" s="827" t="str">
        <f ca="1">IFERROR(IF(INDEX(' Disaggregation - Section E '!F$313:F780,MATCH(C1043,' Disaggregation - Section E '!A$313:A780,0)+1,1)&lt;&gt;0,INDEX(' Disaggregation - Section E '!F$313:F780,MATCH(C1043,' Disaggregation - Section E '!A$313:A780,0)+1,1),""),"")</f>
        <v/>
      </c>
      <c r="I1043" s="818" t="str">
        <f ca="1">IFERROR(IF(VLOOKUP(C1043,' Disaggregation - Section E '!A$316:N780,8,0)=0,"",VLOOKUP(C1043,' Disaggregation - Section E '!A$316:N780,8,0)),"")</f>
        <v/>
      </c>
      <c r="J1043" s="818" t="str">
        <f ca="1">IFERROR(IF(VLOOKUP(C1043,' Disaggregation - Section E '!A$316:N780,13,0)=0,"",VLOOKUP(C1043,' Disaggregation - Section E '!A$316:N780,13,0)),"")</f>
        <v/>
      </c>
      <c r="K1043" s="812" t="str">
        <f ca="1">IFERROR(VLOOKUP(C1043,' Disaggregation - Section E '!A$316:N780,3,0),"")</f>
        <v/>
      </c>
      <c r="L1043" s="818" t="str">
        <f ca="1">IFERROR(IF(VLOOKUP(C1043,' Disaggregation - Section E '!A$316:N780,14,0)=0,"",VLOOKUP(C1043,' Disaggregation - Section E '!A$316:N780,14,0)),"")</f>
        <v/>
      </c>
      <c r="M1043" s="812" t="str">
        <f ca="1">IFERROR(IF(VLOOKUP(C1043,' Disaggregation - Section E '!A$316:T780,20,0)=0,"",VLOOKUP(C1043,' Disaggregation - Section E '!A$316:T780,20,0)),"")</f>
        <v/>
      </c>
      <c r="N1043" s="818" t="str">
        <f ca="1">IFERROR(IF(VLOOKUP(C1043,' Disaggregation - Section E '!A$316:N780,9,0)=0,"",VLOOKUP(C1043,' Disaggregation - Section E '!A$316:N780,9,0)),"")</f>
        <v/>
      </c>
      <c r="O1043" s="818" t="str">
        <f ca="1">IFERROR(IF(VLOOKUP(C1043,' Disaggregation - Section E '!A$315:N780,10,0)=0,"",VLOOKUP(C1043,' Disaggregation - Section E '!A$316:N780,10,0)),"")</f>
        <v/>
      </c>
    </row>
    <row r="1044" spans="1:15" x14ac:dyDescent="0.35">
      <c r="A1044" s="812" t="b">
        <f t="shared" ca="1" si="137"/>
        <v>0</v>
      </c>
      <c r="B1044" s="812"/>
      <c r="C1044" s="832" t="str">
        <f ca="1">IF(COUNTA(D$877:D1044)=1,"",OFFSET(C1044,-COUNTA(D$877:D1044)+1,0))</f>
        <v>a1V3p000004kPOfEAM</v>
      </c>
      <c r="D1044" s="827"/>
      <c r="E1044" s="815" t="str">
        <f ca="1">IFERROR(IF(VLOOKUP(C1044,' Disaggregation - Section E '!A$316:N781,7,0)="","",VLOOKUP(C1044,' Disaggregation - Section E '!A$316:N781,7,0)*100),"")</f>
        <v/>
      </c>
      <c r="F1044" s="812"/>
      <c r="G1044" s="817" t="str">
        <f ca="1">IFERROR(IF(VLOOKUP(C1044,' Disaggregation - Section E '!A$316:N781,6,0)="","",VLOOKUP(C1044,' Disaggregation - Section E '!A$316:N781,6,0)),"")</f>
        <v/>
      </c>
      <c r="H1044" s="827" t="str">
        <f ca="1">IFERROR(IF(INDEX(' Disaggregation - Section E '!F$313:F781,MATCH(C1044,' Disaggregation - Section E '!A$313:A781,0)+1,1)&lt;&gt;0,INDEX(' Disaggregation - Section E '!F$313:F781,MATCH(C1044,' Disaggregation - Section E '!A$313:A781,0)+1,1),""),"")</f>
        <v/>
      </c>
      <c r="I1044" s="818" t="str">
        <f ca="1">IFERROR(IF(VLOOKUP(C1044,' Disaggregation - Section E '!A$316:N781,8,0)=0,"",VLOOKUP(C1044,' Disaggregation - Section E '!A$316:N781,8,0)),"")</f>
        <v/>
      </c>
      <c r="J1044" s="818" t="str">
        <f ca="1">IFERROR(IF(VLOOKUP(C1044,' Disaggregation - Section E '!A$316:N781,13,0)=0,"",VLOOKUP(C1044,' Disaggregation - Section E '!A$316:N781,13,0)),"")</f>
        <v/>
      </c>
      <c r="K1044" s="812" t="str">
        <f ca="1">IFERROR(VLOOKUP(C1044,' Disaggregation - Section E '!A$316:N781,3,0),"")</f>
        <v/>
      </c>
      <c r="L1044" s="818" t="str">
        <f ca="1">IFERROR(IF(VLOOKUP(C1044,' Disaggregation - Section E '!A$316:N781,14,0)=0,"",VLOOKUP(C1044,' Disaggregation - Section E '!A$316:N781,14,0)),"")</f>
        <v/>
      </c>
      <c r="M1044" s="812" t="str">
        <f ca="1">IFERROR(IF(VLOOKUP(C1044,' Disaggregation - Section E '!A$316:T781,20,0)=0,"",VLOOKUP(C1044,' Disaggregation - Section E '!A$316:T781,20,0)),"")</f>
        <v/>
      </c>
      <c r="N1044" s="818" t="str">
        <f ca="1">IFERROR(IF(VLOOKUP(C1044,' Disaggregation - Section E '!A$316:N781,9,0)=0,"",VLOOKUP(C1044,' Disaggregation - Section E '!A$316:N781,9,0)),"")</f>
        <v/>
      </c>
      <c r="O1044" s="818" t="str">
        <f ca="1">IFERROR(IF(VLOOKUP(C1044,' Disaggregation - Section E '!A$315:N781,10,0)=0,"",VLOOKUP(C1044,' Disaggregation - Section E '!A$316:N781,10,0)),"")</f>
        <v/>
      </c>
    </row>
    <row r="1045" spans="1:15" x14ac:dyDescent="0.35">
      <c r="A1045" s="812" t="b">
        <f t="shared" ca="1" si="137"/>
        <v>0</v>
      </c>
      <c r="B1045" s="812"/>
      <c r="C1045" s="832" t="str">
        <f ca="1">IF(COUNTA(D$877:D1045)=1,"",OFFSET(C1045,-COUNTA(D$877:D1045)+1,0))</f>
        <v>a1V3p000004kPOgEAM</v>
      </c>
      <c r="D1045" s="827"/>
      <c r="E1045" s="815" t="str">
        <f ca="1">IFERROR(IF(VLOOKUP(C1045,' Disaggregation - Section E '!A$316:N782,7,0)="","",VLOOKUP(C1045,' Disaggregation - Section E '!A$316:N782,7,0)*100),"")</f>
        <v/>
      </c>
      <c r="F1045" s="812"/>
      <c r="G1045" s="817" t="str">
        <f ca="1">IFERROR(IF(VLOOKUP(C1045,' Disaggregation - Section E '!A$316:N782,6,0)="","",VLOOKUP(C1045,' Disaggregation - Section E '!A$316:N782,6,0)),"")</f>
        <v/>
      </c>
      <c r="H1045" s="827" t="str">
        <f ca="1">IFERROR(IF(INDEX(' Disaggregation - Section E '!F$313:F782,MATCH(C1045,' Disaggregation - Section E '!A$313:A782,0)+1,1)&lt;&gt;0,INDEX(' Disaggregation - Section E '!F$313:F782,MATCH(C1045,' Disaggregation - Section E '!A$313:A782,0)+1,1),""),"")</f>
        <v/>
      </c>
      <c r="I1045" s="818" t="str">
        <f ca="1">IFERROR(IF(VLOOKUP(C1045,' Disaggregation - Section E '!A$316:N782,8,0)=0,"",VLOOKUP(C1045,' Disaggregation - Section E '!A$316:N782,8,0)),"")</f>
        <v/>
      </c>
      <c r="J1045" s="818" t="str">
        <f ca="1">IFERROR(IF(VLOOKUP(C1045,' Disaggregation - Section E '!A$316:N782,13,0)=0,"",VLOOKUP(C1045,' Disaggregation - Section E '!A$316:N782,13,0)),"")</f>
        <v/>
      </c>
      <c r="K1045" s="812" t="str">
        <f ca="1">IFERROR(VLOOKUP(C1045,' Disaggregation - Section E '!A$316:N782,3,0),"")</f>
        <v/>
      </c>
      <c r="L1045" s="818" t="str">
        <f ca="1">IFERROR(IF(VLOOKUP(C1045,' Disaggregation - Section E '!A$316:N782,14,0)=0,"",VLOOKUP(C1045,' Disaggregation - Section E '!A$316:N782,14,0)),"")</f>
        <v/>
      </c>
      <c r="M1045" s="812" t="str">
        <f ca="1">IFERROR(IF(VLOOKUP(C1045,' Disaggregation - Section E '!A$316:T782,20,0)=0,"",VLOOKUP(C1045,' Disaggregation - Section E '!A$316:T782,20,0)),"")</f>
        <v/>
      </c>
      <c r="N1045" s="818" t="str">
        <f ca="1">IFERROR(IF(VLOOKUP(C1045,' Disaggregation - Section E '!A$316:N782,9,0)=0,"",VLOOKUP(C1045,' Disaggregation - Section E '!A$316:N782,9,0)),"")</f>
        <v/>
      </c>
      <c r="O1045" s="818" t="str">
        <f ca="1">IFERROR(IF(VLOOKUP(C1045,' Disaggregation - Section E '!A$315:N782,10,0)=0,"",VLOOKUP(C1045,' Disaggregation - Section E '!A$316:N782,10,0)),"")</f>
        <v/>
      </c>
    </row>
    <row r="1046" spans="1:15" x14ac:dyDescent="0.35">
      <c r="A1046" s="812" t="b">
        <f t="shared" ca="1" si="137"/>
        <v>0</v>
      </c>
      <c r="B1046" s="812"/>
      <c r="C1046" s="832" t="str">
        <f ca="1">IF(COUNTA(D$877:D1046)=1,"",OFFSET(C1046,-COUNTA(D$877:D1046)+1,0))</f>
        <v>a1V3p000004kPOhEAM</v>
      </c>
      <c r="D1046" s="827"/>
      <c r="E1046" s="815" t="str">
        <f ca="1">IFERROR(IF(VLOOKUP(C1046,' Disaggregation - Section E '!A$316:N783,7,0)="","",VLOOKUP(C1046,' Disaggregation - Section E '!A$316:N783,7,0)*100),"")</f>
        <v/>
      </c>
      <c r="F1046" s="812"/>
      <c r="G1046" s="817" t="str">
        <f ca="1">IFERROR(IF(VLOOKUP(C1046,' Disaggregation - Section E '!A$316:N783,6,0)="","",VLOOKUP(C1046,' Disaggregation - Section E '!A$316:N783,6,0)),"")</f>
        <v/>
      </c>
      <c r="H1046" s="827" t="str">
        <f ca="1">IFERROR(IF(INDEX(' Disaggregation - Section E '!F$313:F783,MATCH(C1046,' Disaggregation - Section E '!A$313:A783,0)+1,1)&lt;&gt;0,INDEX(' Disaggregation - Section E '!F$313:F783,MATCH(C1046,' Disaggregation - Section E '!A$313:A783,0)+1,1),""),"")</f>
        <v/>
      </c>
      <c r="I1046" s="818" t="str">
        <f ca="1">IFERROR(IF(VLOOKUP(C1046,' Disaggregation - Section E '!A$316:N783,8,0)=0,"",VLOOKUP(C1046,' Disaggregation - Section E '!A$316:N783,8,0)),"")</f>
        <v/>
      </c>
      <c r="J1046" s="818" t="str">
        <f ca="1">IFERROR(IF(VLOOKUP(C1046,' Disaggregation - Section E '!A$316:N783,13,0)=0,"",VLOOKUP(C1046,' Disaggregation - Section E '!A$316:N783,13,0)),"")</f>
        <v/>
      </c>
      <c r="K1046" s="812" t="str">
        <f ca="1">IFERROR(VLOOKUP(C1046,' Disaggregation - Section E '!A$316:N783,3,0),"")</f>
        <v/>
      </c>
      <c r="L1046" s="818" t="str">
        <f ca="1">IFERROR(IF(VLOOKUP(C1046,' Disaggregation - Section E '!A$316:N783,14,0)=0,"",VLOOKUP(C1046,' Disaggregation - Section E '!A$316:N783,14,0)),"")</f>
        <v/>
      </c>
      <c r="M1046" s="812" t="str">
        <f ca="1">IFERROR(IF(VLOOKUP(C1046,' Disaggregation - Section E '!A$316:T783,20,0)=0,"",VLOOKUP(C1046,' Disaggregation - Section E '!A$316:T783,20,0)),"")</f>
        <v/>
      </c>
      <c r="N1046" s="818" t="str">
        <f ca="1">IFERROR(IF(VLOOKUP(C1046,' Disaggregation - Section E '!A$316:N783,9,0)=0,"",VLOOKUP(C1046,' Disaggregation - Section E '!A$316:N783,9,0)),"")</f>
        <v/>
      </c>
      <c r="O1046" s="818" t="str">
        <f ca="1">IFERROR(IF(VLOOKUP(C1046,' Disaggregation - Section E '!A$315:N783,10,0)=0,"",VLOOKUP(C1046,' Disaggregation - Section E '!A$316:N783,10,0)),"")</f>
        <v/>
      </c>
    </row>
    <row r="1047" spans="1:15" x14ac:dyDescent="0.35">
      <c r="A1047" s="812" t="b">
        <f t="shared" ca="1" si="137"/>
        <v>0</v>
      </c>
      <c r="B1047" s="812"/>
      <c r="C1047" s="832" t="str">
        <f ca="1">IF(COUNTA(D$877:D1047)=1,"",OFFSET(C1047,-COUNTA(D$877:D1047)+1,0))</f>
        <v>a1V3p000004kPOiEAM</v>
      </c>
      <c r="D1047" s="827"/>
      <c r="E1047" s="815" t="str">
        <f ca="1">IFERROR(IF(VLOOKUP(C1047,' Disaggregation - Section E '!A$316:N784,7,0)="","",VLOOKUP(C1047,' Disaggregation - Section E '!A$316:N784,7,0)*100),"")</f>
        <v/>
      </c>
      <c r="F1047" s="812"/>
      <c r="G1047" s="817" t="str">
        <f ca="1">IFERROR(IF(VLOOKUP(C1047,' Disaggregation - Section E '!A$316:N784,6,0)="","",VLOOKUP(C1047,' Disaggregation - Section E '!A$316:N784,6,0)),"")</f>
        <v/>
      </c>
      <c r="H1047" s="827" t="str">
        <f ca="1">IFERROR(IF(INDEX(' Disaggregation - Section E '!F$313:F784,MATCH(C1047,' Disaggregation - Section E '!A$313:A784,0)+1,1)&lt;&gt;0,INDEX(' Disaggregation - Section E '!F$313:F784,MATCH(C1047,' Disaggregation - Section E '!A$313:A784,0)+1,1),""),"")</f>
        <v/>
      </c>
      <c r="I1047" s="818" t="str">
        <f ca="1">IFERROR(IF(VLOOKUP(C1047,' Disaggregation - Section E '!A$316:N784,8,0)=0,"",VLOOKUP(C1047,' Disaggregation - Section E '!A$316:N784,8,0)),"")</f>
        <v/>
      </c>
      <c r="J1047" s="818" t="str">
        <f ca="1">IFERROR(IF(VLOOKUP(C1047,' Disaggregation - Section E '!A$316:N784,13,0)=0,"",VLOOKUP(C1047,' Disaggregation - Section E '!A$316:N784,13,0)),"")</f>
        <v/>
      </c>
      <c r="K1047" s="812" t="str">
        <f ca="1">IFERROR(VLOOKUP(C1047,' Disaggregation - Section E '!A$316:N784,3,0),"")</f>
        <v/>
      </c>
      <c r="L1047" s="818" t="str">
        <f ca="1">IFERROR(IF(VLOOKUP(C1047,' Disaggregation - Section E '!A$316:N784,14,0)=0,"",VLOOKUP(C1047,' Disaggregation - Section E '!A$316:N784,14,0)),"")</f>
        <v/>
      </c>
      <c r="M1047" s="812" t="str">
        <f ca="1">IFERROR(IF(VLOOKUP(C1047,' Disaggregation - Section E '!A$316:T784,20,0)=0,"",VLOOKUP(C1047,' Disaggregation - Section E '!A$316:T784,20,0)),"")</f>
        <v/>
      </c>
      <c r="N1047" s="818" t="str">
        <f ca="1">IFERROR(IF(VLOOKUP(C1047,' Disaggregation - Section E '!A$316:N784,9,0)=0,"",VLOOKUP(C1047,' Disaggregation - Section E '!A$316:N784,9,0)),"")</f>
        <v/>
      </c>
      <c r="O1047" s="818" t="str">
        <f ca="1">IFERROR(IF(VLOOKUP(C1047,' Disaggregation - Section E '!A$315:N784,10,0)=0,"",VLOOKUP(C1047,' Disaggregation - Section E '!A$316:N784,10,0)),"")</f>
        <v/>
      </c>
    </row>
    <row r="1048" spans="1:15" x14ac:dyDescent="0.35">
      <c r="A1048" s="812" t="b">
        <f t="shared" ca="1" si="137"/>
        <v>0</v>
      </c>
      <c r="B1048" s="812"/>
      <c r="C1048" s="832" t="str">
        <f ca="1">IF(COUNTA(D$877:D1048)=1,"",OFFSET(C1048,-COUNTA(D$877:D1048)+1,0))</f>
        <v>a1V3p000004kPOjEAM</v>
      </c>
      <c r="D1048" s="827"/>
      <c r="E1048" s="815" t="str">
        <f ca="1">IFERROR(IF(VLOOKUP(C1048,' Disaggregation - Section E '!A$316:N785,7,0)="","",VLOOKUP(C1048,' Disaggregation - Section E '!A$316:N785,7,0)*100),"")</f>
        <v/>
      </c>
      <c r="F1048" s="812"/>
      <c r="G1048" s="817" t="str">
        <f ca="1">IFERROR(IF(VLOOKUP(C1048,' Disaggregation - Section E '!A$316:N785,6,0)="","",VLOOKUP(C1048,' Disaggregation - Section E '!A$316:N785,6,0)),"")</f>
        <v/>
      </c>
      <c r="H1048" s="827" t="str">
        <f ca="1">IFERROR(IF(INDEX(' Disaggregation - Section E '!F$313:F785,MATCH(C1048,' Disaggregation - Section E '!A$313:A785,0)+1,1)&lt;&gt;0,INDEX(' Disaggregation - Section E '!F$313:F785,MATCH(C1048,' Disaggregation - Section E '!A$313:A785,0)+1,1),""),"")</f>
        <v/>
      </c>
      <c r="I1048" s="818" t="str">
        <f ca="1">IFERROR(IF(VLOOKUP(C1048,' Disaggregation - Section E '!A$316:N785,8,0)=0,"",VLOOKUP(C1048,' Disaggregation - Section E '!A$316:N785,8,0)),"")</f>
        <v/>
      </c>
      <c r="J1048" s="818" t="str">
        <f ca="1">IFERROR(IF(VLOOKUP(C1048,' Disaggregation - Section E '!A$316:N785,13,0)=0,"",VLOOKUP(C1048,' Disaggregation - Section E '!A$316:N785,13,0)),"")</f>
        <v/>
      </c>
      <c r="K1048" s="812" t="str">
        <f ca="1">IFERROR(VLOOKUP(C1048,' Disaggregation - Section E '!A$316:N785,3,0),"")</f>
        <v/>
      </c>
      <c r="L1048" s="818" t="str">
        <f ca="1">IFERROR(IF(VLOOKUP(C1048,' Disaggregation - Section E '!A$316:N785,14,0)=0,"",VLOOKUP(C1048,' Disaggregation - Section E '!A$316:N785,14,0)),"")</f>
        <v/>
      </c>
      <c r="M1048" s="812" t="str">
        <f ca="1">IFERROR(IF(VLOOKUP(C1048,' Disaggregation - Section E '!A$316:T785,20,0)=0,"",VLOOKUP(C1048,' Disaggregation - Section E '!A$316:T785,20,0)),"")</f>
        <v/>
      </c>
      <c r="N1048" s="818" t="str">
        <f ca="1">IFERROR(IF(VLOOKUP(C1048,' Disaggregation - Section E '!A$316:N785,9,0)=0,"",VLOOKUP(C1048,' Disaggregation - Section E '!A$316:N785,9,0)),"")</f>
        <v/>
      </c>
      <c r="O1048" s="818" t="str">
        <f ca="1">IFERROR(IF(VLOOKUP(C1048,' Disaggregation - Section E '!A$315:N785,10,0)=0,"",VLOOKUP(C1048,' Disaggregation - Section E '!A$316:N785,10,0)),"")</f>
        <v/>
      </c>
    </row>
    <row r="1049" spans="1:15" x14ac:dyDescent="0.35">
      <c r="A1049" s="812" t="b">
        <f t="shared" ca="1" si="137"/>
        <v>0</v>
      </c>
      <c r="B1049" s="812"/>
      <c r="C1049" s="832" t="str">
        <f ca="1">IF(COUNTA(D$877:D1049)=1,"",OFFSET(C1049,-COUNTA(D$877:D1049)+1,0))</f>
        <v>a1V3p000004kPOkEAM</v>
      </c>
      <c r="D1049" s="827"/>
      <c r="E1049" s="815" t="str">
        <f ca="1">IFERROR(IF(VLOOKUP(C1049,' Disaggregation - Section E '!A$316:N786,7,0)="","",VLOOKUP(C1049,' Disaggregation - Section E '!A$316:N786,7,0)*100),"")</f>
        <v/>
      </c>
      <c r="F1049" s="812"/>
      <c r="G1049" s="817" t="str">
        <f ca="1">IFERROR(IF(VLOOKUP(C1049,' Disaggregation - Section E '!A$316:N786,6,0)="","",VLOOKUP(C1049,' Disaggregation - Section E '!A$316:N786,6,0)),"")</f>
        <v/>
      </c>
      <c r="H1049" s="827" t="str">
        <f ca="1">IFERROR(IF(INDEX(' Disaggregation - Section E '!F$313:F786,MATCH(C1049,' Disaggregation - Section E '!A$313:A786,0)+1,1)&lt;&gt;0,INDEX(' Disaggregation - Section E '!F$313:F786,MATCH(C1049,' Disaggregation - Section E '!A$313:A786,0)+1,1),""),"")</f>
        <v/>
      </c>
      <c r="I1049" s="818" t="str">
        <f ca="1">IFERROR(IF(VLOOKUP(C1049,' Disaggregation - Section E '!A$316:N786,8,0)=0,"",VLOOKUP(C1049,' Disaggregation - Section E '!A$316:N786,8,0)),"")</f>
        <v/>
      </c>
      <c r="J1049" s="818" t="str">
        <f ca="1">IFERROR(IF(VLOOKUP(C1049,' Disaggregation - Section E '!A$316:N786,13,0)=0,"",VLOOKUP(C1049,' Disaggregation - Section E '!A$316:N786,13,0)),"")</f>
        <v/>
      </c>
      <c r="K1049" s="812" t="str">
        <f ca="1">IFERROR(VLOOKUP(C1049,' Disaggregation - Section E '!A$316:N786,3,0),"")</f>
        <v/>
      </c>
      <c r="L1049" s="818" t="str">
        <f ca="1">IFERROR(IF(VLOOKUP(C1049,' Disaggregation - Section E '!A$316:N786,14,0)=0,"",VLOOKUP(C1049,' Disaggregation - Section E '!A$316:N786,14,0)),"")</f>
        <v/>
      </c>
      <c r="M1049" s="812" t="str">
        <f ca="1">IFERROR(IF(VLOOKUP(C1049,' Disaggregation - Section E '!A$316:T786,20,0)=0,"",VLOOKUP(C1049,' Disaggregation - Section E '!A$316:T786,20,0)),"")</f>
        <v/>
      </c>
      <c r="N1049" s="818" t="str">
        <f ca="1">IFERROR(IF(VLOOKUP(C1049,' Disaggregation - Section E '!A$316:N786,9,0)=0,"",VLOOKUP(C1049,' Disaggregation - Section E '!A$316:N786,9,0)),"")</f>
        <v/>
      </c>
      <c r="O1049" s="818" t="str">
        <f ca="1">IFERROR(IF(VLOOKUP(C1049,' Disaggregation - Section E '!A$315:N786,10,0)=0,"",VLOOKUP(C1049,' Disaggregation - Section E '!A$316:N786,10,0)),"")</f>
        <v/>
      </c>
    </row>
    <row r="1050" spans="1:15" x14ac:dyDescent="0.35">
      <c r="A1050" s="812" t="b">
        <f t="shared" ca="1" si="137"/>
        <v>0</v>
      </c>
      <c r="B1050" s="812"/>
      <c r="C1050" s="832" t="str">
        <f ca="1">IF(COUNTA(D$877:D1050)=1,"",OFFSET(C1050,-COUNTA(D$877:D1050)+1,0))</f>
        <v>a1V3p000004kPOlEAM</v>
      </c>
      <c r="D1050" s="827"/>
      <c r="E1050" s="815" t="str">
        <f ca="1">IFERROR(IF(VLOOKUP(C1050,' Disaggregation - Section E '!A$316:N787,7,0)="","",VLOOKUP(C1050,' Disaggregation - Section E '!A$316:N787,7,0)*100),"")</f>
        <v/>
      </c>
      <c r="F1050" s="812"/>
      <c r="G1050" s="817" t="str">
        <f ca="1">IFERROR(IF(VLOOKUP(C1050,' Disaggregation - Section E '!A$316:N787,6,0)="","",VLOOKUP(C1050,' Disaggregation - Section E '!A$316:N787,6,0)),"")</f>
        <v/>
      </c>
      <c r="H1050" s="827" t="str">
        <f ca="1">IFERROR(IF(INDEX(' Disaggregation - Section E '!F$313:F787,MATCH(C1050,' Disaggregation - Section E '!A$313:A787,0)+1,1)&lt;&gt;0,INDEX(' Disaggregation - Section E '!F$313:F787,MATCH(C1050,' Disaggregation - Section E '!A$313:A787,0)+1,1),""),"")</f>
        <v/>
      </c>
      <c r="I1050" s="818" t="str">
        <f ca="1">IFERROR(IF(VLOOKUP(C1050,' Disaggregation - Section E '!A$316:N787,8,0)=0,"",VLOOKUP(C1050,' Disaggregation - Section E '!A$316:N787,8,0)),"")</f>
        <v/>
      </c>
      <c r="J1050" s="818" t="str">
        <f ca="1">IFERROR(IF(VLOOKUP(C1050,' Disaggregation - Section E '!A$316:N787,13,0)=0,"",VLOOKUP(C1050,' Disaggregation - Section E '!A$316:N787,13,0)),"")</f>
        <v/>
      </c>
      <c r="K1050" s="812" t="str">
        <f ca="1">IFERROR(VLOOKUP(C1050,' Disaggregation - Section E '!A$316:N787,3,0),"")</f>
        <v/>
      </c>
      <c r="L1050" s="818" t="str">
        <f ca="1">IFERROR(IF(VLOOKUP(C1050,' Disaggregation - Section E '!A$316:N787,14,0)=0,"",VLOOKUP(C1050,' Disaggregation - Section E '!A$316:N787,14,0)),"")</f>
        <v/>
      </c>
      <c r="M1050" s="812" t="str">
        <f ca="1">IFERROR(IF(VLOOKUP(C1050,' Disaggregation - Section E '!A$316:T787,20,0)=0,"",VLOOKUP(C1050,' Disaggregation - Section E '!A$316:T787,20,0)),"")</f>
        <v/>
      </c>
      <c r="N1050" s="818" t="str">
        <f ca="1">IFERROR(IF(VLOOKUP(C1050,' Disaggregation - Section E '!A$316:N787,9,0)=0,"",VLOOKUP(C1050,' Disaggregation - Section E '!A$316:N787,9,0)),"")</f>
        <v/>
      </c>
      <c r="O1050" s="818" t="str">
        <f ca="1">IFERROR(IF(VLOOKUP(C1050,' Disaggregation - Section E '!A$315:N787,10,0)=0,"",VLOOKUP(C1050,' Disaggregation - Section E '!A$316:N787,10,0)),"")</f>
        <v/>
      </c>
    </row>
    <row r="1051" spans="1:15" x14ac:dyDescent="0.35">
      <c r="A1051" s="812" t="b">
        <f t="shared" ca="1" si="137"/>
        <v>0</v>
      </c>
      <c r="B1051" s="812"/>
      <c r="C1051" s="832" t="str">
        <f ca="1">IF(COUNTA(D$877:D1051)=1,"",OFFSET(C1051,-COUNTA(D$877:D1051)+1,0))</f>
        <v>a1V3p000004kPOmEAM</v>
      </c>
      <c r="D1051" s="827"/>
      <c r="E1051" s="815" t="str">
        <f ca="1">IFERROR(IF(VLOOKUP(C1051,' Disaggregation - Section E '!A$316:N788,7,0)="","",VLOOKUP(C1051,' Disaggregation - Section E '!A$316:N788,7,0)*100),"")</f>
        <v/>
      </c>
      <c r="F1051" s="812"/>
      <c r="G1051" s="817" t="str">
        <f ca="1">IFERROR(IF(VLOOKUP(C1051,' Disaggregation - Section E '!A$316:N788,6,0)="","",VLOOKUP(C1051,' Disaggregation - Section E '!A$316:N788,6,0)),"")</f>
        <v/>
      </c>
      <c r="H1051" s="827" t="str">
        <f ca="1">IFERROR(IF(INDEX(' Disaggregation - Section E '!F$313:F788,MATCH(C1051,' Disaggregation - Section E '!A$313:A788,0)+1,1)&lt;&gt;0,INDEX(' Disaggregation - Section E '!F$313:F788,MATCH(C1051,' Disaggregation - Section E '!A$313:A788,0)+1,1),""),"")</f>
        <v/>
      </c>
      <c r="I1051" s="818" t="str">
        <f ca="1">IFERROR(IF(VLOOKUP(C1051,' Disaggregation - Section E '!A$316:N788,8,0)=0,"",VLOOKUP(C1051,' Disaggregation - Section E '!A$316:N788,8,0)),"")</f>
        <v/>
      </c>
      <c r="J1051" s="818" t="str">
        <f ca="1">IFERROR(IF(VLOOKUP(C1051,' Disaggregation - Section E '!A$316:N788,13,0)=0,"",VLOOKUP(C1051,' Disaggregation - Section E '!A$316:N788,13,0)),"")</f>
        <v/>
      </c>
      <c r="K1051" s="812" t="str">
        <f ca="1">IFERROR(VLOOKUP(C1051,' Disaggregation - Section E '!A$316:N788,3,0),"")</f>
        <v/>
      </c>
      <c r="L1051" s="818" t="str">
        <f ca="1">IFERROR(IF(VLOOKUP(C1051,' Disaggregation - Section E '!A$316:N788,14,0)=0,"",VLOOKUP(C1051,' Disaggregation - Section E '!A$316:N788,14,0)),"")</f>
        <v/>
      </c>
      <c r="M1051" s="812" t="str">
        <f ca="1">IFERROR(IF(VLOOKUP(C1051,' Disaggregation - Section E '!A$316:T788,20,0)=0,"",VLOOKUP(C1051,' Disaggregation - Section E '!A$316:T788,20,0)),"")</f>
        <v/>
      </c>
      <c r="N1051" s="818" t="str">
        <f ca="1">IFERROR(IF(VLOOKUP(C1051,' Disaggregation - Section E '!A$316:N788,9,0)=0,"",VLOOKUP(C1051,' Disaggregation - Section E '!A$316:N788,9,0)),"")</f>
        <v/>
      </c>
      <c r="O1051" s="818" t="str">
        <f ca="1">IFERROR(IF(VLOOKUP(C1051,' Disaggregation - Section E '!A$315:N788,10,0)=0,"",VLOOKUP(C1051,' Disaggregation - Section E '!A$316:N788,10,0)),"")</f>
        <v/>
      </c>
    </row>
    <row r="1052" spans="1:15" x14ac:dyDescent="0.35">
      <c r="A1052" s="812" t="b">
        <f t="shared" ca="1" si="137"/>
        <v>0</v>
      </c>
      <c r="B1052" s="812"/>
      <c r="C1052" s="832" t="str">
        <f ca="1">IF(COUNTA(D$877:D1052)=1,"",OFFSET(C1052,-COUNTA(D$877:D1052)+1,0))</f>
        <v>a1V3p000004kPOnEAM</v>
      </c>
      <c r="D1052" s="827"/>
      <c r="E1052" s="815" t="str">
        <f ca="1">IFERROR(IF(VLOOKUP(C1052,' Disaggregation - Section E '!A$316:N789,7,0)="","",VLOOKUP(C1052,' Disaggregation - Section E '!A$316:N789,7,0)*100),"")</f>
        <v/>
      </c>
      <c r="F1052" s="812"/>
      <c r="G1052" s="817" t="str">
        <f ca="1">IFERROR(IF(VLOOKUP(C1052,' Disaggregation - Section E '!A$316:N789,6,0)="","",VLOOKUP(C1052,' Disaggregation - Section E '!A$316:N789,6,0)),"")</f>
        <v/>
      </c>
      <c r="H1052" s="827" t="str">
        <f ca="1">IFERROR(IF(INDEX(' Disaggregation - Section E '!F$313:F789,MATCH(C1052,' Disaggregation - Section E '!A$313:A789,0)+1,1)&lt;&gt;0,INDEX(' Disaggregation - Section E '!F$313:F789,MATCH(C1052,' Disaggregation - Section E '!A$313:A789,0)+1,1),""),"")</f>
        <v/>
      </c>
      <c r="I1052" s="818" t="str">
        <f ca="1">IFERROR(IF(VLOOKUP(C1052,' Disaggregation - Section E '!A$316:N789,8,0)=0,"",VLOOKUP(C1052,' Disaggregation - Section E '!A$316:N789,8,0)),"")</f>
        <v/>
      </c>
      <c r="J1052" s="818" t="str">
        <f ca="1">IFERROR(IF(VLOOKUP(C1052,' Disaggregation - Section E '!A$316:N789,13,0)=0,"",VLOOKUP(C1052,' Disaggregation - Section E '!A$316:N789,13,0)),"")</f>
        <v/>
      </c>
      <c r="K1052" s="812" t="str">
        <f ca="1">IFERROR(VLOOKUP(C1052,' Disaggregation - Section E '!A$316:N789,3,0),"")</f>
        <v/>
      </c>
      <c r="L1052" s="818" t="str">
        <f ca="1">IFERROR(IF(VLOOKUP(C1052,' Disaggregation - Section E '!A$316:N789,14,0)=0,"",VLOOKUP(C1052,' Disaggregation - Section E '!A$316:N789,14,0)),"")</f>
        <v/>
      </c>
      <c r="M1052" s="812" t="str">
        <f ca="1">IFERROR(IF(VLOOKUP(C1052,' Disaggregation - Section E '!A$316:T789,20,0)=0,"",VLOOKUP(C1052,' Disaggregation - Section E '!A$316:T789,20,0)),"")</f>
        <v/>
      </c>
      <c r="N1052" s="818" t="str">
        <f ca="1">IFERROR(IF(VLOOKUP(C1052,' Disaggregation - Section E '!A$316:N789,9,0)=0,"",VLOOKUP(C1052,' Disaggregation - Section E '!A$316:N789,9,0)),"")</f>
        <v/>
      </c>
      <c r="O1052" s="818" t="str">
        <f ca="1">IFERROR(IF(VLOOKUP(C1052,' Disaggregation - Section E '!A$315:N789,10,0)=0,"",VLOOKUP(C1052,' Disaggregation - Section E '!A$316:N789,10,0)),"")</f>
        <v/>
      </c>
    </row>
    <row r="1053" spans="1:15" x14ac:dyDescent="0.35">
      <c r="A1053" s="812" t="b">
        <f t="shared" ca="1" si="137"/>
        <v>0</v>
      </c>
      <c r="B1053" s="812"/>
      <c r="C1053" s="832" t="str">
        <f ca="1">IF(COUNTA(D$877:D1053)=1,"",OFFSET(C1053,-COUNTA(D$877:D1053)+1,0))</f>
        <v>a1V3p000004kPOoEAM</v>
      </c>
      <c r="D1053" s="827"/>
      <c r="E1053" s="815" t="str">
        <f ca="1">IFERROR(IF(VLOOKUP(C1053,' Disaggregation - Section E '!A$316:N790,7,0)="","",VLOOKUP(C1053,' Disaggregation - Section E '!A$316:N790,7,0)*100),"")</f>
        <v/>
      </c>
      <c r="F1053" s="812"/>
      <c r="G1053" s="817" t="str">
        <f ca="1">IFERROR(IF(VLOOKUP(C1053,' Disaggregation - Section E '!A$316:N790,6,0)="","",VLOOKUP(C1053,' Disaggregation - Section E '!A$316:N790,6,0)),"")</f>
        <v/>
      </c>
      <c r="H1053" s="827" t="str">
        <f ca="1">IFERROR(IF(INDEX(' Disaggregation - Section E '!F$313:F790,MATCH(C1053,' Disaggregation - Section E '!A$313:A790,0)+1,1)&lt;&gt;0,INDEX(' Disaggregation - Section E '!F$313:F790,MATCH(C1053,' Disaggregation - Section E '!A$313:A790,0)+1,1),""),"")</f>
        <v/>
      </c>
      <c r="I1053" s="818" t="str">
        <f ca="1">IFERROR(IF(VLOOKUP(C1053,' Disaggregation - Section E '!A$316:N790,8,0)=0,"",VLOOKUP(C1053,' Disaggregation - Section E '!A$316:N790,8,0)),"")</f>
        <v/>
      </c>
      <c r="J1053" s="818" t="str">
        <f ca="1">IFERROR(IF(VLOOKUP(C1053,' Disaggregation - Section E '!A$316:N790,13,0)=0,"",VLOOKUP(C1053,' Disaggregation - Section E '!A$316:N790,13,0)),"")</f>
        <v/>
      </c>
      <c r="K1053" s="812" t="str">
        <f ca="1">IFERROR(VLOOKUP(C1053,' Disaggregation - Section E '!A$316:N790,3,0),"")</f>
        <v/>
      </c>
      <c r="L1053" s="818" t="str">
        <f ca="1">IFERROR(IF(VLOOKUP(C1053,' Disaggregation - Section E '!A$316:N790,14,0)=0,"",VLOOKUP(C1053,' Disaggregation - Section E '!A$316:N790,14,0)),"")</f>
        <v/>
      </c>
      <c r="M1053" s="812" t="str">
        <f ca="1">IFERROR(IF(VLOOKUP(C1053,' Disaggregation - Section E '!A$316:T790,20,0)=0,"",VLOOKUP(C1053,' Disaggregation - Section E '!A$316:T790,20,0)),"")</f>
        <v/>
      </c>
      <c r="N1053" s="818" t="str">
        <f ca="1">IFERROR(IF(VLOOKUP(C1053,' Disaggregation - Section E '!A$316:N790,9,0)=0,"",VLOOKUP(C1053,' Disaggregation - Section E '!A$316:N790,9,0)),"")</f>
        <v/>
      </c>
      <c r="O1053" s="818" t="str">
        <f ca="1">IFERROR(IF(VLOOKUP(C1053,' Disaggregation - Section E '!A$315:N790,10,0)=0,"",VLOOKUP(C1053,' Disaggregation - Section E '!A$316:N790,10,0)),"")</f>
        <v/>
      </c>
    </row>
    <row r="1054" spans="1:15" x14ac:dyDescent="0.35">
      <c r="A1054" s="812" t="b">
        <f t="shared" ca="1" si="137"/>
        <v>0</v>
      </c>
      <c r="B1054" s="812"/>
      <c r="C1054" s="832" t="str">
        <f ca="1">IF(COUNTA(D$877:D1054)=1,"",OFFSET(C1054,-COUNTA(D$877:D1054)+1,0))</f>
        <v>a1V3p000004kPOpEAM</v>
      </c>
      <c r="D1054" s="827"/>
      <c r="E1054" s="815" t="str">
        <f ca="1">IFERROR(IF(VLOOKUP(C1054,' Disaggregation - Section E '!A$316:N791,7,0)="","",VLOOKUP(C1054,' Disaggregation - Section E '!A$316:N791,7,0)*100),"")</f>
        <v/>
      </c>
      <c r="F1054" s="812"/>
      <c r="G1054" s="817" t="str">
        <f ca="1">IFERROR(IF(VLOOKUP(C1054,' Disaggregation - Section E '!A$316:N791,6,0)="","",VLOOKUP(C1054,' Disaggregation - Section E '!A$316:N791,6,0)),"")</f>
        <v/>
      </c>
      <c r="H1054" s="827" t="str">
        <f ca="1">IFERROR(IF(INDEX(' Disaggregation - Section E '!F$313:F791,MATCH(C1054,' Disaggregation - Section E '!A$313:A791,0)+1,1)&lt;&gt;0,INDEX(' Disaggregation - Section E '!F$313:F791,MATCH(C1054,' Disaggregation - Section E '!A$313:A791,0)+1,1),""),"")</f>
        <v/>
      </c>
      <c r="I1054" s="818" t="str">
        <f ca="1">IFERROR(IF(VLOOKUP(C1054,' Disaggregation - Section E '!A$316:N791,8,0)=0,"",VLOOKUP(C1054,' Disaggregation - Section E '!A$316:N791,8,0)),"")</f>
        <v/>
      </c>
      <c r="J1054" s="818" t="str">
        <f ca="1">IFERROR(IF(VLOOKUP(C1054,' Disaggregation - Section E '!A$316:N791,13,0)=0,"",VLOOKUP(C1054,' Disaggregation - Section E '!A$316:N791,13,0)),"")</f>
        <v/>
      </c>
      <c r="K1054" s="812" t="str">
        <f ca="1">IFERROR(VLOOKUP(C1054,' Disaggregation - Section E '!A$316:N791,3,0),"")</f>
        <v/>
      </c>
      <c r="L1054" s="818" t="str">
        <f ca="1">IFERROR(IF(VLOOKUP(C1054,' Disaggregation - Section E '!A$316:N791,14,0)=0,"",VLOOKUP(C1054,' Disaggregation - Section E '!A$316:N791,14,0)),"")</f>
        <v/>
      </c>
      <c r="M1054" s="812" t="str">
        <f ca="1">IFERROR(IF(VLOOKUP(C1054,' Disaggregation - Section E '!A$316:T791,20,0)=0,"",VLOOKUP(C1054,' Disaggregation - Section E '!A$316:T791,20,0)),"")</f>
        <v/>
      </c>
      <c r="N1054" s="818" t="str">
        <f ca="1">IFERROR(IF(VLOOKUP(C1054,' Disaggregation - Section E '!A$316:N791,9,0)=0,"",VLOOKUP(C1054,' Disaggregation - Section E '!A$316:N791,9,0)),"")</f>
        <v/>
      </c>
      <c r="O1054" s="818" t="str">
        <f ca="1">IFERROR(IF(VLOOKUP(C1054,' Disaggregation - Section E '!A$315:N791,10,0)=0,"",VLOOKUP(C1054,' Disaggregation - Section E '!A$316:N791,10,0)),"")</f>
        <v/>
      </c>
    </row>
    <row r="1055" spans="1:15" x14ac:dyDescent="0.35">
      <c r="A1055" s="812" t="b">
        <f t="shared" ca="1" si="137"/>
        <v>0</v>
      </c>
      <c r="B1055" s="812"/>
      <c r="C1055" s="832" t="str">
        <f ca="1">IF(COUNTA(D$877:D1055)=1,"",OFFSET(C1055,-COUNTA(D$877:D1055)+1,0))</f>
        <v>a1V3p000004kPOqEAM</v>
      </c>
      <c r="D1055" s="827"/>
      <c r="E1055" s="815" t="str">
        <f ca="1">IFERROR(IF(VLOOKUP(C1055,' Disaggregation - Section E '!A$316:N792,7,0)="","",VLOOKUP(C1055,' Disaggregation - Section E '!A$316:N792,7,0)*100),"")</f>
        <v/>
      </c>
      <c r="F1055" s="812"/>
      <c r="G1055" s="817" t="str">
        <f ca="1">IFERROR(IF(VLOOKUP(C1055,' Disaggregation - Section E '!A$316:N792,6,0)="","",VLOOKUP(C1055,' Disaggregation - Section E '!A$316:N792,6,0)),"")</f>
        <v/>
      </c>
      <c r="H1055" s="827" t="str">
        <f ca="1">IFERROR(IF(INDEX(' Disaggregation - Section E '!F$313:F792,MATCH(C1055,' Disaggregation - Section E '!A$313:A792,0)+1,1)&lt;&gt;0,INDEX(' Disaggregation - Section E '!F$313:F792,MATCH(C1055,' Disaggregation - Section E '!A$313:A792,0)+1,1),""),"")</f>
        <v/>
      </c>
      <c r="I1055" s="818" t="str">
        <f ca="1">IFERROR(IF(VLOOKUP(C1055,' Disaggregation - Section E '!A$316:N792,8,0)=0,"",VLOOKUP(C1055,' Disaggregation - Section E '!A$316:N792,8,0)),"")</f>
        <v/>
      </c>
      <c r="J1055" s="818" t="str">
        <f ca="1">IFERROR(IF(VLOOKUP(C1055,' Disaggregation - Section E '!A$316:N792,13,0)=0,"",VLOOKUP(C1055,' Disaggregation - Section E '!A$316:N792,13,0)),"")</f>
        <v/>
      </c>
      <c r="K1055" s="812" t="str">
        <f ca="1">IFERROR(VLOOKUP(C1055,' Disaggregation - Section E '!A$316:N792,3,0),"")</f>
        <v/>
      </c>
      <c r="L1055" s="818" t="str">
        <f ca="1">IFERROR(IF(VLOOKUP(C1055,' Disaggregation - Section E '!A$316:N792,14,0)=0,"",VLOOKUP(C1055,' Disaggregation - Section E '!A$316:N792,14,0)),"")</f>
        <v/>
      </c>
      <c r="M1055" s="812" t="str">
        <f ca="1">IFERROR(IF(VLOOKUP(C1055,' Disaggregation - Section E '!A$316:T792,20,0)=0,"",VLOOKUP(C1055,' Disaggregation - Section E '!A$316:T792,20,0)),"")</f>
        <v/>
      </c>
      <c r="N1055" s="818" t="str">
        <f ca="1">IFERROR(IF(VLOOKUP(C1055,' Disaggregation - Section E '!A$316:N792,9,0)=0,"",VLOOKUP(C1055,' Disaggregation - Section E '!A$316:N792,9,0)),"")</f>
        <v/>
      </c>
      <c r="O1055" s="818" t="str">
        <f ca="1">IFERROR(IF(VLOOKUP(C1055,' Disaggregation - Section E '!A$315:N792,10,0)=0,"",VLOOKUP(C1055,' Disaggregation - Section E '!A$316:N792,10,0)),"")</f>
        <v/>
      </c>
    </row>
    <row r="1056" spans="1:15" x14ac:dyDescent="0.35">
      <c r="A1056" s="812" t="b">
        <f t="shared" ca="1" si="137"/>
        <v>0</v>
      </c>
      <c r="B1056" s="812"/>
      <c r="C1056" s="832" t="str">
        <f ca="1">IF(COUNTA(D$877:D1056)=1,"",OFFSET(C1056,-COUNTA(D$877:D1056)+1,0))</f>
        <v>a1V3p000004kPOrEAM</v>
      </c>
      <c r="D1056" s="827"/>
      <c r="E1056" s="815" t="str">
        <f ca="1">IFERROR(IF(VLOOKUP(C1056,' Disaggregation - Section E '!A$316:N793,7,0)="","",VLOOKUP(C1056,' Disaggregation - Section E '!A$316:N793,7,0)*100),"")</f>
        <v/>
      </c>
      <c r="F1056" s="812"/>
      <c r="G1056" s="817" t="str">
        <f ca="1">IFERROR(IF(VLOOKUP(C1056,' Disaggregation - Section E '!A$316:N793,6,0)="","",VLOOKUP(C1056,' Disaggregation - Section E '!A$316:N793,6,0)),"")</f>
        <v/>
      </c>
      <c r="H1056" s="827" t="str">
        <f ca="1">IFERROR(IF(INDEX(' Disaggregation - Section E '!F$313:F793,MATCH(C1056,' Disaggregation - Section E '!A$313:A793,0)+1,1)&lt;&gt;0,INDEX(' Disaggregation - Section E '!F$313:F793,MATCH(C1056,' Disaggregation - Section E '!A$313:A793,0)+1,1),""),"")</f>
        <v/>
      </c>
      <c r="I1056" s="818" t="str">
        <f ca="1">IFERROR(IF(VLOOKUP(C1056,' Disaggregation - Section E '!A$316:N793,8,0)=0,"",VLOOKUP(C1056,' Disaggregation - Section E '!A$316:N793,8,0)),"")</f>
        <v/>
      </c>
      <c r="J1056" s="818" t="str">
        <f ca="1">IFERROR(IF(VLOOKUP(C1056,' Disaggregation - Section E '!A$316:N793,13,0)=0,"",VLOOKUP(C1056,' Disaggregation - Section E '!A$316:N793,13,0)),"")</f>
        <v/>
      </c>
      <c r="K1056" s="812" t="str">
        <f ca="1">IFERROR(VLOOKUP(C1056,' Disaggregation - Section E '!A$316:N793,3,0),"")</f>
        <v/>
      </c>
      <c r="L1056" s="818" t="str">
        <f ca="1">IFERROR(IF(VLOOKUP(C1056,' Disaggregation - Section E '!A$316:N793,14,0)=0,"",VLOOKUP(C1056,' Disaggregation - Section E '!A$316:N793,14,0)),"")</f>
        <v/>
      </c>
      <c r="M1056" s="812" t="str">
        <f ca="1">IFERROR(IF(VLOOKUP(C1056,' Disaggregation - Section E '!A$316:T793,20,0)=0,"",VLOOKUP(C1056,' Disaggregation - Section E '!A$316:T793,20,0)),"")</f>
        <v/>
      </c>
      <c r="N1056" s="818" t="str">
        <f ca="1">IFERROR(IF(VLOOKUP(C1056,' Disaggregation - Section E '!A$316:N793,9,0)=0,"",VLOOKUP(C1056,' Disaggregation - Section E '!A$316:N793,9,0)),"")</f>
        <v/>
      </c>
      <c r="O1056" s="818" t="str">
        <f ca="1">IFERROR(IF(VLOOKUP(C1056,' Disaggregation - Section E '!A$315:N793,10,0)=0,"",VLOOKUP(C1056,' Disaggregation - Section E '!A$316:N793,10,0)),"")</f>
        <v/>
      </c>
    </row>
    <row r="1057" spans="1:15" x14ac:dyDescent="0.35">
      <c r="A1057" s="812" t="b">
        <f t="shared" ca="1" si="137"/>
        <v>0</v>
      </c>
      <c r="B1057" s="812"/>
      <c r="C1057" s="832" t="str">
        <f ca="1">IF(COUNTA(D$877:D1057)=1,"",OFFSET(C1057,-COUNTA(D$877:D1057)+1,0))</f>
        <v>a1V3p000004kPOsEAM</v>
      </c>
      <c r="D1057" s="827"/>
      <c r="E1057" s="815" t="str">
        <f ca="1">IFERROR(IF(VLOOKUP(C1057,' Disaggregation - Section E '!A$316:N794,7,0)="","",VLOOKUP(C1057,' Disaggregation - Section E '!A$316:N794,7,0)*100),"")</f>
        <v/>
      </c>
      <c r="F1057" s="812"/>
      <c r="G1057" s="817" t="str">
        <f ca="1">IFERROR(IF(VLOOKUP(C1057,' Disaggregation - Section E '!A$316:N794,6,0)="","",VLOOKUP(C1057,' Disaggregation - Section E '!A$316:N794,6,0)),"")</f>
        <v/>
      </c>
      <c r="H1057" s="827" t="str">
        <f ca="1">IFERROR(IF(INDEX(' Disaggregation - Section E '!F$313:F794,MATCH(C1057,' Disaggregation - Section E '!A$313:A794,0)+1,1)&lt;&gt;0,INDEX(' Disaggregation - Section E '!F$313:F794,MATCH(C1057,' Disaggregation - Section E '!A$313:A794,0)+1,1),""),"")</f>
        <v/>
      </c>
      <c r="I1057" s="818" t="str">
        <f ca="1">IFERROR(IF(VLOOKUP(C1057,' Disaggregation - Section E '!A$316:N794,8,0)=0,"",VLOOKUP(C1057,' Disaggregation - Section E '!A$316:N794,8,0)),"")</f>
        <v/>
      </c>
      <c r="J1057" s="818" t="str">
        <f ca="1">IFERROR(IF(VLOOKUP(C1057,' Disaggregation - Section E '!A$316:N794,13,0)=0,"",VLOOKUP(C1057,' Disaggregation - Section E '!A$316:N794,13,0)),"")</f>
        <v/>
      </c>
      <c r="K1057" s="812" t="str">
        <f ca="1">IFERROR(VLOOKUP(C1057,' Disaggregation - Section E '!A$316:N794,3,0),"")</f>
        <v/>
      </c>
      <c r="L1057" s="818" t="str">
        <f ca="1">IFERROR(IF(VLOOKUP(C1057,' Disaggregation - Section E '!A$316:N794,14,0)=0,"",VLOOKUP(C1057,' Disaggregation - Section E '!A$316:N794,14,0)),"")</f>
        <v/>
      </c>
      <c r="M1057" s="812" t="str">
        <f ca="1">IFERROR(IF(VLOOKUP(C1057,' Disaggregation - Section E '!A$316:T794,20,0)=0,"",VLOOKUP(C1057,' Disaggregation - Section E '!A$316:T794,20,0)),"")</f>
        <v/>
      </c>
      <c r="N1057" s="818" t="str">
        <f ca="1">IFERROR(IF(VLOOKUP(C1057,' Disaggregation - Section E '!A$316:N794,9,0)=0,"",VLOOKUP(C1057,' Disaggregation - Section E '!A$316:N794,9,0)),"")</f>
        <v/>
      </c>
      <c r="O1057" s="818" t="str">
        <f ca="1">IFERROR(IF(VLOOKUP(C1057,' Disaggregation - Section E '!A$315:N794,10,0)=0,"",VLOOKUP(C1057,' Disaggregation - Section E '!A$316:N794,10,0)),"")</f>
        <v/>
      </c>
    </row>
    <row r="1058" spans="1:15" x14ac:dyDescent="0.35">
      <c r="A1058" s="812" t="b">
        <f t="shared" ca="1" si="137"/>
        <v>0</v>
      </c>
      <c r="B1058" s="812"/>
      <c r="C1058" s="832" t="str">
        <f ca="1">IF(COUNTA(D$877:D1058)=1,"",OFFSET(C1058,-COUNTA(D$877:D1058)+1,0))</f>
        <v>a1V3p000004kPOtEAM</v>
      </c>
      <c r="D1058" s="827"/>
      <c r="E1058" s="815" t="str">
        <f ca="1">IFERROR(IF(VLOOKUP(C1058,' Disaggregation - Section E '!A$316:N795,7,0)="","",VLOOKUP(C1058,' Disaggregation - Section E '!A$316:N795,7,0)*100),"")</f>
        <v/>
      </c>
      <c r="F1058" s="812"/>
      <c r="G1058" s="817" t="str">
        <f ca="1">IFERROR(IF(VLOOKUP(C1058,' Disaggregation - Section E '!A$316:N795,6,0)="","",VLOOKUP(C1058,' Disaggregation - Section E '!A$316:N795,6,0)),"")</f>
        <v/>
      </c>
      <c r="H1058" s="827" t="str">
        <f ca="1">IFERROR(IF(INDEX(' Disaggregation - Section E '!F$313:F795,MATCH(C1058,' Disaggregation - Section E '!A$313:A795,0)+1,1)&lt;&gt;0,INDEX(' Disaggregation - Section E '!F$313:F795,MATCH(C1058,' Disaggregation - Section E '!A$313:A795,0)+1,1),""),"")</f>
        <v/>
      </c>
      <c r="I1058" s="818" t="str">
        <f ca="1">IFERROR(IF(VLOOKUP(C1058,' Disaggregation - Section E '!A$316:N795,8,0)=0,"",VLOOKUP(C1058,' Disaggregation - Section E '!A$316:N795,8,0)),"")</f>
        <v/>
      </c>
      <c r="J1058" s="818" t="str">
        <f ca="1">IFERROR(IF(VLOOKUP(C1058,' Disaggregation - Section E '!A$316:N795,13,0)=0,"",VLOOKUP(C1058,' Disaggregation - Section E '!A$316:N795,13,0)),"")</f>
        <v/>
      </c>
      <c r="K1058" s="812" t="str">
        <f ca="1">IFERROR(VLOOKUP(C1058,' Disaggregation - Section E '!A$316:N795,3,0),"")</f>
        <v/>
      </c>
      <c r="L1058" s="818" t="str">
        <f ca="1">IFERROR(IF(VLOOKUP(C1058,' Disaggregation - Section E '!A$316:N795,14,0)=0,"",VLOOKUP(C1058,' Disaggregation - Section E '!A$316:N795,14,0)),"")</f>
        <v/>
      </c>
      <c r="M1058" s="812" t="str">
        <f ca="1">IFERROR(IF(VLOOKUP(C1058,' Disaggregation - Section E '!A$316:T795,20,0)=0,"",VLOOKUP(C1058,' Disaggregation - Section E '!A$316:T795,20,0)),"")</f>
        <v/>
      </c>
      <c r="N1058" s="818" t="str">
        <f ca="1">IFERROR(IF(VLOOKUP(C1058,' Disaggregation - Section E '!A$316:N795,9,0)=0,"",VLOOKUP(C1058,' Disaggregation - Section E '!A$316:N795,9,0)),"")</f>
        <v/>
      </c>
      <c r="O1058" s="818" t="str">
        <f ca="1">IFERROR(IF(VLOOKUP(C1058,' Disaggregation - Section E '!A$315:N795,10,0)=0,"",VLOOKUP(C1058,' Disaggregation - Section E '!A$316:N795,10,0)),"")</f>
        <v/>
      </c>
    </row>
    <row r="1059" spans="1:15" x14ac:dyDescent="0.35">
      <c r="A1059" s="812" t="b">
        <f t="shared" ca="1" si="137"/>
        <v>0</v>
      </c>
      <c r="B1059" s="812"/>
      <c r="C1059" s="832" t="str">
        <f ca="1">IF(COUNTA(D$877:D1059)=1,"",OFFSET(C1059,-COUNTA(D$877:D1059)+1,0))</f>
        <v>a1V3p000004kPOuEAM</v>
      </c>
      <c r="D1059" s="827"/>
      <c r="E1059" s="815" t="str">
        <f ca="1">IFERROR(IF(VLOOKUP(C1059,' Disaggregation - Section E '!A$316:N796,7,0)="","",VLOOKUP(C1059,' Disaggregation - Section E '!A$316:N796,7,0)*100),"")</f>
        <v/>
      </c>
      <c r="F1059" s="812"/>
      <c r="G1059" s="817" t="str">
        <f ca="1">IFERROR(IF(VLOOKUP(C1059,' Disaggregation - Section E '!A$316:N796,6,0)="","",VLOOKUP(C1059,' Disaggregation - Section E '!A$316:N796,6,0)),"")</f>
        <v/>
      </c>
      <c r="H1059" s="827" t="str">
        <f ca="1">IFERROR(IF(INDEX(' Disaggregation - Section E '!F$313:F796,MATCH(C1059,' Disaggregation - Section E '!A$313:A796,0)+1,1)&lt;&gt;0,INDEX(' Disaggregation - Section E '!F$313:F796,MATCH(C1059,' Disaggregation - Section E '!A$313:A796,0)+1,1),""),"")</f>
        <v/>
      </c>
      <c r="I1059" s="818" t="str">
        <f ca="1">IFERROR(IF(VLOOKUP(C1059,' Disaggregation - Section E '!A$316:N796,8,0)=0,"",VLOOKUP(C1059,' Disaggregation - Section E '!A$316:N796,8,0)),"")</f>
        <v/>
      </c>
      <c r="J1059" s="818" t="str">
        <f ca="1">IFERROR(IF(VLOOKUP(C1059,' Disaggregation - Section E '!A$316:N796,13,0)=0,"",VLOOKUP(C1059,' Disaggregation - Section E '!A$316:N796,13,0)),"")</f>
        <v/>
      </c>
      <c r="K1059" s="812" t="str">
        <f ca="1">IFERROR(VLOOKUP(C1059,' Disaggregation - Section E '!A$316:N796,3,0),"")</f>
        <v/>
      </c>
      <c r="L1059" s="818" t="str">
        <f ca="1">IFERROR(IF(VLOOKUP(C1059,' Disaggregation - Section E '!A$316:N796,14,0)=0,"",VLOOKUP(C1059,' Disaggregation - Section E '!A$316:N796,14,0)),"")</f>
        <v/>
      </c>
      <c r="M1059" s="812" t="str">
        <f ca="1">IFERROR(IF(VLOOKUP(C1059,' Disaggregation - Section E '!A$316:T796,20,0)=0,"",VLOOKUP(C1059,' Disaggregation - Section E '!A$316:T796,20,0)),"")</f>
        <v/>
      </c>
      <c r="N1059" s="818" t="str">
        <f ca="1">IFERROR(IF(VLOOKUP(C1059,' Disaggregation - Section E '!A$316:N796,9,0)=0,"",VLOOKUP(C1059,' Disaggregation - Section E '!A$316:N796,9,0)),"")</f>
        <v/>
      </c>
      <c r="O1059" s="818" t="str">
        <f ca="1">IFERROR(IF(VLOOKUP(C1059,' Disaggregation - Section E '!A$315:N796,10,0)=0,"",VLOOKUP(C1059,' Disaggregation - Section E '!A$316:N796,10,0)),"")</f>
        <v/>
      </c>
    </row>
    <row r="1060" spans="1:15" x14ac:dyDescent="0.35">
      <c r="A1060" s="812" t="b">
        <f t="shared" ca="1" si="137"/>
        <v>0</v>
      </c>
      <c r="B1060" s="812"/>
      <c r="C1060" s="832" t="str">
        <f ca="1">IF(COUNTA(D$877:D1060)=1,"",OFFSET(C1060,-COUNTA(D$877:D1060)+1,0))</f>
        <v>a1V3p000004kPOvEAM</v>
      </c>
      <c r="D1060" s="827"/>
      <c r="E1060" s="815" t="str">
        <f ca="1">IFERROR(IF(VLOOKUP(C1060,' Disaggregation - Section E '!A$316:N797,7,0)="","",VLOOKUP(C1060,' Disaggregation - Section E '!A$316:N797,7,0)*100),"")</f>
        <v/>
      </c>
      <c r="F1060" s="812"/>
      <c r="G1060" s="817" t="str">
        <f ca="1">IFERROR(IF(VLOOKUP(C1060,' Disaggregation - Section E '!A$316:N797,6,0)="","",VLOOKUP(C1060,' Disaggregation - Section E '!A$316:N797,6,0)),"")</f>
        <v/>
      </c>
      <c r="H1060" s="827" t="str">
        <f ca="1">IFERROR(IF(INDEX(' Disaggregation - Section E '!F$313:F797,MATCH(C1060,' Disaggregation - Section E '!A$313:A797,0)+1,1)&lt;&gt;0,INDEX(' Disaggregation - Section E '!F$313:F797,MATCH(C1060,' Disaggregation - Section E '!A$313:A797,0)+1,1),""),"")</f>
        <v/>
      </c>
      <c r="I1060" s="818" t="str">
        <f ca="1">IFERROR(IF(VLOOKUP(C1060,' Disaggregation - Section E '!A$316:N797,8,0)=0,"",VLOOKUP(C1060,' Disaggregation - Section E '!A$316:N797,8,0)),"")</f>
        <v/>
      </c>
      <c r="J1060" s="818" t="str">
        <f ca="1">IFERROR(IF(VLOOKUP(C1060,' Disaggregation - Section E '!A$316:N797,13,0)=0,"",VLOOKUP(C1060,' Disaggregation - Section E '!A$316:N797,13,0)),"")</f>
        <v/>
      </c>
      <c r="K1060" s="812" t="str">
        <f ca="1">IFERROR(VLOOKUP(C1060,' Disaggregation - Section E '!A$316:N797,3,0),"")</f>
        <v/>
      </c>
      <c r="L1060" s="818" t="str">
        <f ca="1">IFERROR(IF(VLOOKUP(C1060,' Disaggregation - Section E '!A$316:N797,14,0)=0,"",VLOOKUP(C1060,' Disaggregation - Section E '!A$316:N797,14,0)),"")</f>
        <v/>
      </c>
      <c r="M1060" s="812" t="str">
        <f ca="1">IFERROR(IF(VLOOKUP(C1060,' Disaggregation - Section E '!A$316:T797,20,0)=0,"",VLOOKUP(C1060,' Disaggregation - Section E '!A$316:T797,20,0)),"")</f>
        <v/>
      </c>
      <c r="N1060" s="818" t="str">
        <f ca="1">IFERROR(IF(VLOOKUP(C1060,' Disaggregation - Section E '!A$316:N797,9,0)=0,"",VLOOKUP(C1060,' Disaggregation - Section E '!A$316:N797,9,0)),"")</f>
        <v/>
      </c>
      <c r="O1060" s="818" t="str">
        <f ca="1">IFERROR(IF(VLOOKUP(C1060,' Disaggregation - Section E '!A$315:N797,10,0)=0,"",VLOOKUP(C1060,' Disaggregation - Section E '!A$316:N797,10,0)),"")</f>
        <v/>
      </c>
    </row>
    <row r="1061" spans="1:15" x14ac:dyDescent="0.35">
      <c r="A1061" s="812" t="b">
        <f t="shared" ca="1" si="137"/>
        <v>0</v>
      </c>
      <c r="B1061" s="812"/>
      <c r="C1061" s="832" t="str">
        <f ca="1">IF(COUNTA(D$877:D1061)=1,"",OFFSET(C1061,-COUNTA(D$877:D1061)+1,0))</f>
        <v>a1V3p000004kPOwEAM</v>
      </c>
      <c r="D1061" s="827"/>
      <c r="E1061" s="815" t="str">
        <f ca="1">IFERROR(IF(VLOOKUP(C1061,' Disaggregation - Section E '!A$316:N798,7,0)="","",VLOOKUP(C1061,' Disaggregation - Section E '!A$316:N798,7,0)*100),"")</f>
        <v/>
      </c>
      <c r="F1061" s="812"/>
      <c r="G1061" s="817" t="str">
        <f ca="1">IFERROR(IF(VLOOKUP(C1061,' Disaggregation - Section E '!A$316:N798,6,0)="","",VLOOKUP(C1061,' Disaggregation - Section E '!A$316:N798,6,0)),"")</f>
        <v/>
      </c>
      <c r="H1061" s="827" t="str">
        <f ca="1">IFERROR(IF(INDEX(' Disaggregation - Section E '!F$313:F798,MATCH(C1061,' Disaggregation - Section E '!A$313:A798,0)+1,1)&lt;&gt;0,INDEX(' Disaggregation - Section E '!F$313:F798,MATCH(C1061,' Disaggregation - Section E '!A$313:A798,0)+1,1),""),"")</f>
        <v/>
      </c>
      <c r="I1061" s="818" t="str">
        <f ca="1">IFERROR(IF(VLOOKUP(C1061,' Disaggregation - Section E '!A$316:N798,8,0)=0,"",VLOOKUP(C1061,' Disaggregation - Section E '!A$316:N798,8,0)),"")</f>
        <v/>
      </c>
      <c r="J1061" s="818" t="str">
        <f ca="1">IFERROR(IF(VLOOKUP(C1061,' Disaggregation - Section E '!A$316:N798,13,0)=0,"",VLOOKUP(C1061,' Disaggregation - Section E '!A$316:N798,13,0)),"")</f>
        <v/>
      </c>
      <c r="K1061" s="812" t="str">
        <f ca="1">IFERROR(VLOOKUP(C1061,' Disaggregation - Section E '!A$316:N798,3,0),"")</f>
        <v/>
      </c>
      <c r="L1061" s="818" t="str">
        <f ca="1">IFERROR(IF(VLOOKUP(C1061,' Disaggregation - Section E '!A$316:N798,14,0)=0,"",VLOOKUP(C1061,' Disaggregation - Section E '!A$316:N798,14,0)),"")</f>
        <v/>
      </c>
      <c r="M1061" s="812" t="str">
        <f ca="1">IFERROR(IF(VLOOKUP(C1061,' Disaggregation - Section E '!A$316:T798,20,0)=0,"",VLOOKUP(C1061,' Disaggregation - Section E '!A$316:T798,20,0)),"")</f>
        <v/>
      </c>
      <c r="N1061" s="818" t="str">
        <f ca="1">IFERROR(IF(VLOOKUP(C1061,' Disaggregation - Section E '!A$316:N798,9,0)=0,"",VLOOKUP(C1061,' Disaggregation - Section E '!A$316:N798,9,0)),"")</f>
        <v/>
      </c>
      <c r="O1061" s="818" t="str">
        <f ca="1">IFERROR(IF(VLOOKUP(C1061,' Disaggregation - Section E '!A$315:N798,10,0)=0,"",VLOOKUP(C1061,' Disaggregation - Section E '!A$316:N798,10,0)),"")</f>
        <v/>
      </c>
    </row>
    <row r="1062" spans="1:15" x14ac:dyDescent="0.35">
      <c r="A1062" s="812" t="b">
        <f t="shared" ca="1" si="137"/>
        <v>0</v>
      </c>
      <c r="B1062" s="812"/>
      <c r="C1062" s="832" t="str">
        <f ca="1">IF(COUNTA(D$877:D1062)=1,"",OFFSET(C1062,-COUNTA(D$877:D1062)+1,0))</f>
        <v>a1V3p000004kPOxEAM</v>
      </c>
      <c r="D1062" s="827"/>
      <c r="E1062" s="815" t="str">
        <f ca="1">IFERROR(IF(VLOOKUP(C1062,' Disaggregation - Section E '!A$316:N799,7,0)="","",VLOOKUP(C1062,' Disaggregation - Section E '!A$316:N799,7,0)*100),"")</f>
        <v/>
      </c>
      <c r="F1062" s="812"/>
      <c r="G1062" s="817" t="str">
        <f ca="1">IFERROR(IF(VLOOKUP(C1062,' Disaggregation - Section E '!A$316:N799,6,0)="","",VLOOKUP(C1062,' Disaggregation - Section E '!A$316:N799,6,0)),"")</f>
        <v/>
      </c>
      <c r="H1062" s="827" t="str">
        <f ca="1">IFERROR(IF(INDEX(' Disaggregation - Section E '!F$313:F799,MATCH(C1062,' Disaggregation - Section E '!A$313:A799,0)+1,1)&lt;&gt;0,INDEX(' Disaggregation - Section E '!F$313:F799,MATCH(C1062,' Disaggregation - Section E '!A$313:A799,0)+1,1),""),"")</f>
        <v/>
      </c>
      <c r="I1062" s="818" t="str">
        <f ca="1">IFERROR(IF(VLOOKUP(C1062,' Disaggregation - Section E '!A$316:N799,8,0)=0,"",VLOOKUP(C1062,' Disaggregation - Section E '!A$316:N799,8,0)),"")</f>
        <v/>
      </c>
      <c r="J1062" s="818" t="str">
        <f ca="1">IFERROR(IF(VLOOKUP(C1062,' Disaggregation - Section E '!A$316:N799,13,0)=0,"",VLOOKUP(C1062,' Disaggregation - Section E '!A$316:N799,13,0)),"")</f>
        <v/>
      </c>
      <c r="K1062" s="812" t="str">
        <f ca="1">IFERROR(VLOOKUP(C1062,' Disaggregation - Section E '!A$316:N799,3,0),"")</f>
        <v/>
      </c>
      <c r="L1062" s="818" t="str">
        <f ca="1">IFERROR(IF(VLOOKUP(C1062,' Disaggregation - Section E '!A$316:N799,14,0)=0,"",VLOOKUP(C1062,' Disaggregation - Section E '!A$316:N799,14,0)),"")</f>
        <v/>
      </c>
      <c r="M1062" s="812" t="str">
        <f ca="1">IFERROR(IF(VLOOKUP(C1062,' Disaggregation - Section E '!A$316:T799,20,0)=0,"",VLOOKUP(C1062,' Disaggregation - Section E '!A$316:T799,20,0)),"")</f>
        <v/>
      </c>
      <c r="N1062" s="818" t="str">
        <f ca="1">IFERROR(IF(VLOOKUP(C1062,' Disaggregation - Section E '!A$316:N799,9,0)=0,"",VLOOKUP(C1062,' Disaggregation - Section E '!A$316:N799,9,0)),"")</f>
        <v/>
      </c>
      <c r="O1062" s="818" t="str">
        <f ca="1">IFERROR(IF(VLOOKUP(C1062,' Disaggregation - Section E '!A$315:N799,10,0)=0,"",VLOOKUP(C1062,' Disaggregation - Section E '!A$316:N799,10,0)),"")</f>
        <v/>
      </c>
    </row>
    <row r="1063" spans="1:15" x14ac:dyDescent="0.35">
      <c r="A1063" s="812" t="b">
        <f t="shared" ca="1" si="137"/>
        <v>0</v>
      </c>
      <c r="B1063" s="812"/>
      <c r="C1063" s="832" t="str">
        <f ca="1">IF(COUNTA(D$877:D1063)=1,"",OFFSET(C1063,-COUNTA(D$877:D1063)+1,0))</f>
        <v>a1V3p000004kPOyEAM</v>
      </c>
      <c r="D1063" s="827"/>
      <c r="E1063" s="815" t="str">
        <f ca="1">IFERROR(IF(VLOOKUP(C1063,' Disaggregation - Section E '!A$316:N800,7,0)="","",VLOOKUP(C1063,' Disaggregation - Section E '!A$316:N800,7,0)*100),"")</f>
        <v/>
      </c>
      <c r="F1063" s="812"/>
      <c r="G1063" s="817" t="str">
        <f ca="1">IFERROR(IF(VLOOKUP(C1063,' Disaggregation - Section E '!A$316:N800,6,0)="","",VLOOKUP(C1063,' Disaggregation - Section E '!A$316:N800,6,0)),"")</f>
        <v/>
      </c>
      <c r="H1063" s="827" t="str">
        <f ca="1">IFERROR(IF(INDEX(' Disaggregation - Section E '!F$313:F800,MATCH(C1063,' Disaggregation - Section E '!A$313:A800,0)+1,1)&lt;&gt;0,INDEX(' Disaggregation - Section E '!F$313:F800,MATCH(C1063,' Disaggregation - Section E '!A$313:A800,0)+1,1),""),"")</f>
        <v/>
      </c>
      <c r="I1063" s="818" t="str">
        <f ca="1">IFERROR(IF(VLOOKUP(C1063,' Disaggregation - Section E '!A$316:N800,8,0)=0,"",VLOOKUP(C1063,' Disaggregation - Section E '!A$316:N800,8,0)),"")</f>
        <v/>
      </c>
      <c r="J1063" s="818" t="str">
        <f ca="1">IFERROR(IF(VLOOKUP(C1063,' Disaggregation - Section E '!A$316:N800,13,0)=0,"",VLOOKUP(C1063,' Disaggregation - Section E '!A$316:N800,13,0)),"")</f>
        <v/>
      </c>
      <c r="K1063" s="812" t="str">
        <f ca="1">IFERROR(VLOOKUP(C1063,' Disaggregation - Section E '!A$316:N800,3,0),"")</f>
        <v/>
      </c>
      <c r="L1063" s="818" t="str">
        <f ca="1">IFERROR(IF(VLOOKUP(C1063,' Disaggregation - Section E '!A$316:N800,14,0)=0,"",VLOOKUP(C1063,' Disaggregation - Section E '!A$316:N800,14,0)),"")</f>
        <v/>
      </c>
      <c r="M1063" s="812" t="str">
        <f ca="1">IFERROR(IF(VLOOKUP(C1063,' Disaggregation - Section E '!A$316:T800,20,0)=0,"",VLOOKUP(C1063,' Disaggregation - Section E '!A$316:T800,20,0)),"")</f>
        <v/>
      </c>
      <c r="N1063" s="818" t="str">
        <f ca="1">IFERROR(IF(VLOOKUP(C1063,' Disaggregation - Section E '!A$316:N800,9,0)=0,"",VLOOKUP(C1063,' Disaggregation - Section E '!A$316:N800,9,0)),"")</f>
        <v/>
      </c>
      <c r="O1063" s="818" t="str">
        <f ca="1">IFERROR(IF(VLOOKUP(C1063,' Disaggregation - Section E '!A$315:N800,10,0)=0,"",VLOOKUP(C1063,' Disaggregation - Section E '!A$316:N800,10,0)),"")</f>
        <v/>
      </c>
    </row>
    <row r="1064" spans="1:15" x14ac:dyDescent="0.35">
      <c r="A1064" s="812" t="b">
        <f t="shared" ca="1" si="137"/>
        <v>0</v>
      </c>
      <c r="B1064" s="812"/>
      <c r="C1064" s="832" t="str">
        <f ca="1">IF(COUNTA(D$877:D1064)=1,"",OFFSET(C1064,-COUNTA(D$877:D1064)+1,0))</f>
        <v>a1V3p000004kPOzEAM</v>
      </c>
      <c r="D1064" s="827"/>
      <c r="E1064" s="815" t="str">
        <f ca="1">IFERROR(IF(VLOOKUP(C1064,' Disaggregation - Section E '!A$316:N801,7,0)="","",VLOOKUP(C1064,' Disaggregation - Section E '!A$316:N801,7,0)*100),"")</f>
        <v/>
      </c>
      <c r="F1064" s="812"/>
      <c r="G1064" s="817" t="str">
        <f ca="1">IFERROR(IF(VLOOKUP(C1064,' Disaggregation - Section E '!A$316:N801,6,0)="","",VLOOKUP(C1064,' Disaggregation - Section E '!A$316:N801,6,0)),"")</f>
        <v/>
      </c>
      <c r="H1064" s="827" t="str">
        <f ca="1">IFERROR(IF(INDEX(' Disaggregation - Section E '!F$313:F801,MATCH(C1064,' Disaggregation - Section E '!A$313:A801,0)+1,1)&lt;&gt;0,INDEX(' Disaggregation - Section E '!F$313:F801,MATCH(C1064,' Disaggregation - Section E '!A$313:A801,0)+1,1),""),"")</f>
        <v/>
      </c>
      <c r="I1064" s="818" t="str">
        <f ca="1">IFERROR(IF(VLOOKUP(C1064,' Disaggregation - Section E '!A$316:N801,8,0)=0,"",VLOOKUP(C1064,' Disaggregation - Section E '!A$316:N801,8,0)),"")</f>
        <v/>
      </c>
      <c r="J1064" s="818" t="str">
        <f ca="1">IFERROR(IF(VLOOKUP(C1064,' Disaggregation - Section E '!A$316:N801,13,0)=0,"",VLOOKUP(C1064,' Disaggregation - Section E '!A$316:N801,13,0)),"")</f>
        <v/>
      </c>
      <c r="K1064" s="812" t="str">
        <f ca="1">IFERROR(VLOOKUP(C1064,' Disaggregation - Section E '!A$316:N801,3,0),"")</f>
        <v/>
      </c>
      <c r="L1064" s="818" t="str">
        <f ca="1">IFERROR(IF(VLOOKUP(C1064,' Disaggregation - Section E '!A$316:N801,14,0)=0,"",VLOOKUP(C1064,' Disaggregation - Section E '!A$316:N801,14,0)),"")</f>
        <v/>
      </c>
      <c r="M1064" s="812" t="str">
        <f ca="1">IFERROR(IF(VLOOKUP(C1064,' Disaggregation - Section E '!A$316:T801,20,0)=0,"",VLOOKUP(C1064,' Disaggregation - Section E '!A$316:T801,20,0)),"")</f>
        <v/>
      </c>
      <c r="N1064" s="818" t="str">
        <f ca="1">IFERROR(IF(VLOOKUP(C1064,' Disaggregation - Section E '!A$316:N801,9,0)=0,"",VLOOKUP(C1064,' Disaggregation - Section E '!A$316:N801,9,0)),"")</f>
        <v/>
      </c>
      <c r="O1064" s="818" t="str">
        <f ca="1">IFERROR(IF(VLOOKUP(C1064,' Disaggregation - Section E '!A$315:N801,10,0)=0,"",VLOOKUP(C1064,' Disaggregation - Section E '!A$316:N801,10,0)),"")</f>
        <v/>
      </c>
    </row>
    <row r="1065" spans="1:15" x14ac:dyDescent="0.35">
      <c r="A1065" s="812" t="b">
        <f t="shared" ca="1" si="137"/>
        <v>0</v>
      </c>
      <c r="B1065" s="812"/>
      <c r="C1065" s="832" t="str">
        <f ca="1">IF(COUNTA(D$877:D1065)=1,"",OFFSET(C1065,-COUNTA(D$877:D1065)+1,0))</f>
        <v>a1V3p000004kPP0EAM</v>
      </c>
      <c r="D1065" s="827"/>
      <c r="E1065" s="815" t="str">
        <f ca="1">IFERROR(IF(VLOOKUP(C1065,' Disaggregation - Section E '!A$316:N802,7,0)="","",VLOOKUP(C1065,' Disaggregation - Section E '!A$316:N802,7,0)*100),"")</f>
        <v/>
      </c>
      <c r="F1065" s="812"/>
      <c r="G1065" s="817" t="str">
        <f ca="1">IFERROR(IF(VLOOKUP(C1065,' Disaggregation - Section E '!A$316:N802,6,0)="","",VLOOKUP(C1065,' Disaggregation - Section E '!A$316:N802,6,0)),"")</f>
        <v/>
      </c>
      <c r="H1065" s="827" t="str">
        <f ca="1">IFERROR(IF(INDEX(' Disaggregation - Section E '!F$313:F802,MATCH(C1065,' Disaggregation - Section E '!A$313:A802,0)+1,1)&lt;&gt;0,INDEX(' Disaggregation - Section E '!F$313:F802,MATCH(C1065,' Disaggregation - Section E '!A$313:A802,0)+1,1),""),"")</f>
        <v/>
      </c>
      <c r="I1065" s="818" t="str">
        <f ca="1">IFERROR(IF(VLOOKUP(C1065,' Disaggregation - Section E '!A$316:N802,8,0)=0,"",VLOOKUP(C1065,' Disaggregation - Section E '!A$316:N802,8,0)),"")</f>
        <v/>
      </c>
      <c r="J1065" s="818" t="str">
        <f ca="1">IFERROR(IF(VLOOKUP(C1065,' Disaggregation - Section E '!A$316:N802,13,0)=0,"",VLOOKUP(C1065,' Disaggregation - Section E '!A$316:N802,13,0)),"")</f>
        <v/>
      </c>
      <c r="K1065" s="812" t="str">
        <f ca="1">IFERROR(VLOOKUP(C1065,' Disaggregation - Section E '!A$316:N802,3,0),"")</f>
        <v/>
      </c>
      <c r="L1065" s="818" t="str">
        <f ca="1">IFERROR(IF(VLOOKUP(C1065,' Disaggregation - Section E '!A$316:N802,14,0)=0,"",VLOOKUP(C1065,' Disaggregation - Section E '!A$316:N802,14,0)),"")</f>
        <v/>
      </c>
      <c r="M1065" s="812" t="str">
        <f ca="1">IFERROR(IF(VLOOKUP(C1065,' Disaggregation - Section E '!A$316:T802,20,0)=0,"",VLOOKUP(C1065,' Disaggregation - Section E '!A$316:T802,20,0)),"")</f>
        <v/>
      </c>
      <c r="N1065" s="818" t="str">
        <f ca="1">IFERROR(IF(VLOOKUP(C1065,' Disaggregation - Section E '!A$316:N802,9,0)=0,"",VLOOKUP(C1065,' Disaggregation - Section E '!A$316:N802,9,0)),"")</f>
        <v/>
      </c>
      <c r="O1065" s="818" t="str">
        <f ca="1">IFERROR(IF(VLOOKUP(C1065,' Disaggregation - Section E '!A$315:N802,10,0)=0,"",VLOOKUP(C1065,' Disaggregation - Section E '!A$316:N802,10,0)),"")</f>
        <v/>
      </c>
    </row>
    <row r="1066" spans="1:15" x14ac:dyDescent="0.35">
      <c r="A1066" s="812" t="b">
        <f t="shared" ca="1" si="137"/>
        <v>0</v>
      </c>
      <c r="B1066" s="812"/>
      <c r="C1066" s="832" t="str">
        <f ca="1">IF(COUNTA(D$877:D1066)=1,"",OFFSET(C1066,-COUNTA(D$877:D1066)+1,0))</f>
        <v>a1V3p000004kPP1EAM</v>
      </c>
      <c r="D1066" s="827"/>
      <c r="E1066" s="815" t="str">
        <f ca="1">IFERROR(IF(VLOOKUP(C1066,' Disaggregation - Section E '!A$316:N803,7,0)="","",VLOOKUP(C1066,' Disaggregation - Section E '!A$316:N803,7,0)*100),"")</f>
        <v/>
      </c>
      <c r="F1066" s="812"/>
      <c r="G1066" s="817" t="str">
        <f ca="1">IFERROR(IF(VLOOKUP(C1066,' Disaggregation - Section E '!A$316:N803,6,0)="","",VLOOKUP(C1066,' Disaggregation - Section E '!A$316:N803,6,0)),"")</f>
        <v/>
      </c>
      <c r="H1066" s="827" t="str">
        <f ca="1">IFERROR(IF(INDEX(' Disaggregation - Section E '!F$313:F803,MATCH(C1066,' Disaggregation - Section E '!A$313:A803,0)+1,1)&lt;&gt;0,INDEX(' Disaggregation - Section E '!F$313:F803,MATCH(C1066,' Disaggregation - Section E '!A$313:A803,0)+1,1),""),"")</f>
        <v/>
      </c>
      <c r="I1066" s="818" t="str">
        <f ca="1">IFERROR(IF(VLOOKUP(C1066,' Disaggregation - Section E '!A$316:N803,8,0)=0,"",VLOOKUP(C1066,' Disaggregation - Section E '!A$316:N803,8,0)),"")</f>
        <v/>
      </c>
      <c r="J1066" s="818" t="str">
        <f ca="1">IFERROR(IF(VLOOKUP(C1066,' Disaggregation - Section E '!A$316:N803,13,0)=0,"",VLOOKUP(C1066,' Disaggregation - Section E '!A$316:N803,13,0)),"")</f>
        <v/>
      </c>
      <c r="K1066" s="812" t="str">
        <f ca="1">IFERROR(VLOOKUP(C1066,' Disaggregation - Section E '!A$316:N803,3,0),"")</f>
        <v/>
      </c>
      <c r="L1066" s="818" t="str">
        <f ca="1">IFERROR(IF(VLOOKUP(C1066,' Disaggregation - Section E '!A$316:N803,14,0)=0,"",VLOOKUP(C1066,' Disaggregation - Section E '!A$316:N803,14,0)),"")</f>
        <v/>
      </c>
      <c r="M1066" s="812" t="str">
        <f ca="1">IFERROR(IF(VLOOKUP(C1066,' Disaggregation - Section E '!A$316:T803,20,0)=0,"",VLOOKUP(C1066,' Disaggregation - Section E '!A$316:T803,20,0)),"")</f>
        <v/>
      </c>
      <c r="N1066" s="818" t="str">
        <f ca="1">IFERROR(IF(VLOOKUP(C1066,' Disaggregation - Section E '!A$316:N803,9,0)=0,"",VLOOKUP(C1066,' Disaggregation - Section E '!A$316:N803,9,0)),"")</f>
        <v/>
      </c>
      <c r="O1066" s="818" t="str">
        <f ca="1">IFERROR(IF(VLOOKUP(C1066,' Disaggregation - Section E '!A$315:N803,10,0)=0,"",VLOOKUP(C1066,' Disaggregation - Section E '!A$316:N803,10,0)),"")</f>
        <v/>
      </c>
    </row>
    <row r="1067" spans="1:15" x14ac:dyDescent="0.35">
      <c r="A1067" s="812" t="b">
        <f t="shared" ca="1" si="137"/>
        <v>0</v>
      </c>
      <c r="B1067" s="812"/>
      <c r="C1067" s="832" t="str">
        <f ca="1">IF(COUNTA(D$877:D1067)=1,"",OFFSET(C1067,-COUNTA(D$877:D1067)+1,0))</f>
        <v>a1V3p000004kPP2EAM</v>
      </c>
      <c r="D1067" s="827"/>
      <c r="E1067" s="815" t="str">
        <f ca="1">IFERROR(IF(VLOOKUP(C1067,' Disaggregation - Section E '!A$316:N804,7,0)="","",VLOOKUP(C1067,' Disaggregation - Section E '!A$316:N804,7,0)*100),"")</f>
        <v/>
      </c>
      <c r="F1067" s="812"/>
      <c r="G1067" s="817" t="str">
        <f ca="1">IFERROR(IF(VLOOKUP(C1067,' Disaggregation - Section E '!A$316:N804,6,0)="","",VLOOKUP(C1067,' Disaggregation - Section E '!A$316:N804,6,0)),"")</f>
        <v/>
      </c>
      <c r="H1067" s="827" t="str">
        <f ca="1">IFERROR(IF(INDEX(' Disaggregation - Section E '!F$313:F804,MATCH(C1067,' Disaggregation - Section E '!A$313:A804,0)+1,1)&lt;&gt;0,INDEX(' Disaggregation - Section E '!F$313:F804,MATCH(C1067,' Disaggregation - Section E '!A$313:A804,0)+1,1),""),"")</f>
        <v/>
      </c>
      <c r="I1067" s="818" t="str">
        <f ca="1">IFERROR(IF(VLOOKUP(C1067,' Disaggregation - Section E '!A$316:N804,8,0)=0,"",VLOOKUP(C1067,' Disaggregation - Section E '!A$316:N804,8,0)),"")</f>
        <v/>
      </c>
      <c r="J1067" s="818" t="str">
        <f ca="1">IFERROR(IF(VLOOKUP(C1067,' Disaggregation - Section E '!A$316:N804,13,0)=0,"",VLOOKUP(C1067,' Disaggregation - Section E '!A$316:N804,13,0)),"")</f>
        <v/>
      </c>
      <c r="K1067" s="812" t="str">
        <f ca="1">IFERROR(VLOOKUP(C1067,' Disaggregation - Section E '!A$316:N804,3,0),"")</f>
        <v/>
      </c>
      <c r="L1067" s="818" t="str">
        <f ca="1">IFERROR(IF(VLOOKUP(C1067,' Disaggregation - Section E '!A$316:N804,14,0)=0,"",VLOOKUP(C1067,' Disaggregation - Section E '!A$316:N804,14,0)),"")</f>
        <v/>
      </c>
      <c r="M1067" s="812" t="str">
        <f ca="1">IFERROR(IF(VLOOKUP(C1067,' Disaggregation - Section E '!A$316:T804,20,0)=0,"",VLOOKUP(C1067,' Disaggregation - Section E '!A$316:T804,20,0)),"")</f>
        <v/>
      </c>
      <c r="N1067" s="818" t="str">
        <f ca="1">IFERROR(IF(VLOOKUP(C1067,' Disaggregation - Section E '!A$316:N804,9,0)=0,"",VLOOKUP(C1067,' Disaggregation - Section E '!A$316:N804,9,0)),"")</f>
        <v/>
      </c>
      <c r="O1067" s="818" t="str">
        <f ca="1">IFERROR(IF(VLOOKUP(C1067,' Disaggregation - Section E '!A$315:N804,10,0)=0,"",VLOOKUP(C1067,' Disaggregation - Section E '!A$316:N804,10,0)),"")</f>
        <v/>
      </c>
    </row>
    <row r="1068" spans="1:15" x14ac:dyDescent="0.35">
      <c r="A1068" s="812" t="b">
        <f t="shared" ca="1" si="137"/>
        <v>0</v>
      </c>
      <c r="B1068" s="812"/>
      <c r="C1068" s="832" t="str">
        <f ca="1">IF(COUNTA(D$877:D1068)=1,"",OFFSET(C1068,-COUNTA(D$877:D1068)+1,0))</f>
        <v>a1V3p000004kPP3EAM</v>
      </c>
      <c r="D1068" s="827"/>
      <c r="E1068" s="815" t="str">
        <f ca="1">IFERROR(IF(VLOOKUP(C1068,' Disaggregation - Section E '!A$316:N805,7,0)="","",VLOOKUP(C1068,' Disaggregation - Section E '!A$316:N805,7,0)*100),"")</f>
        <v/>
      </c>
      <c r="F1068" s="812"/>
      <c r="G1068" s="817" t="str">
        <f ca="1">IFERROR(IF(VLOOKUP(C1068,' Disaggregation - Section E '!A$316:N805,6,0)="","",VLOOKUP(C1068,' Disaggregation - Section E '!A$316:N805,6,0)),"")</f>
        <v/>
      </c>
      <c r="H1068" s="827" t="str">
        <f ca="1">IFERROR(IF(INDEX(' Disaggregation - Section E '!F$313:F805,MATCH(C1068,' Disaggregation - Section E '!A$313:A805,0)+1,1)&lt;&gt;0,INDEX(' Disaggregation - Section E '!F$313:F805,MATCH(C1068,' Disaggregation - Section E '!A$313:A805,0)+1,1),""),"")</f>
        <v/>
      </c>
      <c r="I1068" s="818" t="str">
        <f ca="1">IFERROR(IF(VLOOKUP(C1068,' Disaggregation - Section E '!A$316:N805,8,0)=0,"",VLOOKUP(C1068,' Disaggregation - Section E '!A$316:N805,8,0)),"")</f>
        <v/>
      </c>
      <c r="J1068" s="818" t="str">
        <f ca="1">IFERROR(IF(VLOOKUP(C1068,' Disaggregation - Section E '!A$316:N805,13,0)=0,"",VLOOKUP(C1068,' Disaggregation - Section E '!A$316:N805,13,0)),"")</f>
        <v/>
      </c>
      <c r="K1068" s="812" t="str">
        <f ca="1">IFERROR(VLOOKUP(C1068,' Disaggregation - Section E '!A$316:N805,3,0),"")</f>
        <v/>
      </c>
      <c r="L1068" s="818" t="str">
        <f ca="1">IFERROR(IF(VLOOKUP(C1068,' Disaggregation - Section E '!A$316:N805,14,0)=0,"",VLOOKUP(C1068,' Disaggregation - Section E '!A$316:N805,14,0)),"")</f>
        <v/>
      </c>
      <c r="M1068" s="812" t="str">
        <f ca="1">IFERROR(IF(VLOOKUP(C1068,' Disaggregation - Section E '!A$316:T805,20,0)=0,"",VLOOKUP(C1068,' Disaggregation - Section E '!A$316:T805,20,0)),"")</f>
        <v/>
      </c>
      <c r="N1068" s="818" t="str">
        <f ca="1">IFERROR(IF(VLOOKUP(C1068,' Disaggregation - Section E '!A$316:N805,9,0)=0,"",VLOOKUP(C1068,' Disaggregation - Section E '!A$316:N805,9,0)),"")</f>
        <v/>
      </c>
      <c r="O1068" s="818" t="str">
        <f ca="1">IFERROR(IF(VLOOKUP(C1068,' Disaggregation - Section E '!A$315:N805,10,0)=0,"",VLOOKUP(C1068,' Disaggregation - Section E '!A$316:N805,10,0)),"")</f>
        <v/>
      </c>
    </row>
    <row r="1069" spans="1:15" x14ac:dyDescent="0.35">
      <c r="A1069" s="812" t="b">
        <f t="shared" ca="1" si="137"/>
        <v>0</v>
      </c>
      <c r="B1069" s="812"/>
      <c r="C1069" s="832" t="str">
        <f ca="1">IF(COUNTA(D$877:D1069)=1,"",OFFSET(C1069,-COUNTA(D$877:D1069)+1,0))</f>
        <v>a1V3p000004kPP4EAM</v>
      </c>
      <c r="D1069" s="827"/>
      <c r="E1069" s="815" t="str">
        <f ca="1">IFERROR(IF(VLOOKUP(C1069,' Disaggregation - Section E '!A$316:N806,7,0)="","",VLOOKUP(C1069,' Disaggregation - Section E '!A$316:N806,7,0)*100),"")</f>
        <v/>
      </c>
      <c r="F1069" s="812"/>
      <c r="G1069" s="817" t="str">
        <f ca="1">IFERROR(IF(VLOOKUP(C1069,' Disaggregation - Section E '!A$316:N806,6,0)="","",VLOOKUP(C1069,' Disaggregation - Section E '!A$316:N806,6,0)),"")</f>
        <v/>
      </c>
      <c r="H1069" s="827" t="str">
        <f ca="1">IFERROR(IF(INDEX(' Disaggregation - Section E '!F$313:F806,MATCH(C1069,' Disaggregation - Section E '!A$313:A806,0)+1,1)&lt;&gt;0,INDEX(' Disaggregation - Section E '!F$313:F806,MATCH(C1069,' Disaggregation - Section E '!A$313:A806,0)+1,1),""),"")</f>
        <v/>
      </c>
      <c r="I1069" s="818" t="str">
        <f ca="1">IFERROR(IF(VLOOKUP(C1069,' Disaggregation - Section E '!A$316:N806,8,0)=0,"",VLOOKUP(C1069,' Disaggregation - Section E '!A$316:N806,8,0)),"")</f>
        <v/>
      </c>
      <c r="J1069" s="818" t="str">
        <f ca="1">IFERROR(IF(VLOOKUP(C1069,' Disaggregation - Section E '!A$316:N806,13,0)=0,"",VLOOKUP(C1069,' Disaggregation - Section E '!A$316:N806,13,0)),"")</f>
        <v/>
      </c>
      <c r="K1069" s="812" t="str">
        <f ca="1">IFERROR(VLOOKUP(C1069,' Disaggregation - Section E '!A$316:N806,3,0),"")</f>
        <v/>
      </c>
      <c r="L1069" s="818" t="str">
        <f ca="1">IFERROR(IF(VLOOKUP(C1069,' Disaggregation - Section E '!A$316:N806,14,0)=0,"",VLOOKUP(C1069,' Disaggregation - Section E '!A$316:N806,14,0)),"")</f>
        <v/>
      </c>
      <c r="M1069" s="812" t="str">
        <f ca="1">IFERROR(IF(VLOOKUP(C1069,' Disaggregation - Section E '!A$316:T806,20,0)=0,"",VLOOKUP(C1069,' Disaggregation - Section E '!A$316:T806,20,0)),"")</f>
        <v/>
      </c>
      <c r="N1069" s="818" t="str">
        <f ca="1">IFERROR(IF(VLOOKUP(C1069,' Disaggregation - Section E '!A$316:N806,9,0)=0,"",VLOOKUP(C1069,' Disaggregation - Section E '!A$316:N806,9,0)),"")</f>
        <v/>
      </c>
      <c r="O1069" s="818" t="str">
        <f ca="1">IFERROR(IF(VLOOKUP(C1069,' Disaggregation - Section E '!A$315:N806,10,0)=0,"",VLOOKUP(C1069,' Disaggregation - Section E '!A$316:N806,10,0)),"")</f>
        <v/>
      </c>
    </row>
    <row r="1070" spans="1:15" x14ac:dyDescent="0.35">
      <c r="A1070" s="812" t="b">
        <f t="shared" ca="1" si="137"/>
        <v>0</v>
      </c>
      <c r="B1070" s="812"/>
      <c r="C1070" s="832" t="str">
        <f ca="1">IF(COUNTA(D$877:D1070)=1,"",OFFSET(C1070,-COUNTA(D$877:D1070)+1,0))</f>
        <v>a1V3p000004kPP5EAM</v>
      </c>
      <c r="D1070" s="827"/>
      <c r="E1070" s="815" t="str">
        <f ca="1">IFERROR(IF(VLOOKUP(C1070,' Disaggregation - Section E '!A$316:N807,7,0)="","",VLOOKUP(C1070,' Disaggregation - Section E '!A$316:N807,7,0)*100),"")</f>
        <v/>
      </c>
      <c r="F1070" s="812"/>
      <c r="G1070" s="817" t="str">
        <f ca="1">IFERROR(IF(VLOOKUP(C1070,' Disaggregation - Section E '!A$316:N807,6,0)="","",VLOOKUP(C1070,' Disaggregation - Section E '!A$316:N807,6,0)),"")</f>
        <v/>
      </c>
      <c r="H1070" s="827" t="str">
        <f ca="1">IFERROR(IF(INDEX(' Disaggregation - Section E '!F$313:F807,MATCH(C1070,' Disaggregation - Section E '!A$313:A807,0)+1,1)&lt;&gt;0,INDEX(' Disaggregation - Section E '!F$313:F807,MATCH(C1070,' Disaggregation - Section E '!A$313:A807,0)+1,1),""),"")</f>
        <v/>
      </c>
      <c r="I1070" s="818" t="str">
        <f ca="1">IFERROR(IF(VLOOKUP(C1070,' Disaggregation - Section E '!A$316:N807,8,0)=0,"",VLOOKUP(C1070,' Disaggregation - Section E '!A$316:N807,8,0)),"")</f>
        <v/>
      </c>
      <c r="J1070" s="818" t="str">
        <f ca="1">IFERROR(IF(VLOOKUP(C1070,' Disaggregation - Section E '!A$316:N807,13,0)=0,"",VLOOKUP(C1070,' Disaggregation - Section E '!A$316:N807,13,0)),"")</f>
        <v/>
      </c>
      <c r="K1070" s="812" t="str">
        <f ca="1">IFERROR(VLOOKUP(C1070,' Disaggregation - Section E '!A$316:N807,3,0),"")</f>
        <v/>
      </c>
      <c r="L1070" s="818" t="str">
        <f ca="1">IFERROR(IF(VLOOKUP(C1070,' Disaggregation - Section E '!A$316:N807,14,0)=0,"",VLOOKUP(C1070,' Disaggregation - Section E '!A$316:N807,14,0)),"")</f>
        <v/>
      </c>
      <c r="M1070" s="812" t="str">
        <f ca="1">IFERROR(IF(VLOOKUP(C1070,' Disaggregation - Section E '!A$316:T807,20,0)=0,"",VLOOKUP(C1070,' Disaggregation - Section E '!A$316:T807,20,0)),"")</f>
        <v/>
      </c>
      <c r="N1070" s="818" t="str">
        <f ca="1">IFERROR(IF(VLOOKUP(C1070,' Disaggregation - Section E '!A$316:N807,9,0)=0,"",VLOOKUP(C1070,' Disaggregation - Section E '!A$316:N807,9,0)),"")</f>
        <v/>
      </c>
      <c r="O1070" s="818" t="str">
        <f ca="1">IFERROR(IF(VLOOKUP(C1070,' Disaggregation - Section E '!A$315:N807,10,0)=0,"",VLOOKUP(C1070,' Disaggregation - Section E '!A$316:N807,10,0)),"")</f>
        <v/>
      </c>
    </row>
    <row r="1071" spans="1:15" x14ac:dyDescent="0.35">
      <c r="A1071" s="812" t="b">
        <f t="shared" ca="1" si="137"/>
        <v>0</v>
      </c>
      <c r="B1071" s="812"/>
      <c r="C1071" s="832" t="str">
        <f ca="1">IF(COUNTA(D$877:D1071)=1,"",OFFSET(C1071,-COUNTA(D$877:D1071)+1,0))</f>
        <v>a1V3p000004kPP6EAM</v>
      </c>
      <c r="D1071" s="827"/>
      <c r="E1071" s="815" t="str">
        <f ca="1">IFERROR(IF(VLOOKUP(C1071,' Disaggregation - Section E '!A$316:N808,7,0)="","",VLOOKUP(C1071,' Disaggregation - Section E '!A$316:N808,7,0)*100),"")</f>
        <v/>
      </c>
      <c r="F1071" s="812"/>
      <c r="G1071" s="817" t="str">
        <f ca="1">IFERROR(IF(VLOOKUP(C1071,' Disaggregation - Section E '!A$316:N808,6,0)="","",VLOOKUP(C1071,' Disaggregation - Section E '!A$316:N808,6,0)),"")</f>
        <v/>
      </c>
      <c r="H1071" s="827" t="str">
        <f ca="1">IFERROR(IF(INDEX(' Disaggregation - Section E '!F$313:F808,MATCH(C1071,' Disaggregation - Section E '!A$313:A808,0)+1,1)&lt;&gt;0,INDEX(' Disaggregation - Section E '!F$313:F808,MATCH(C1071,' Disaggregation - Section E '!A$313:A808,0)+1,1),""),"")</f>
        <v/>
      </c>
      <c r="I1071" s="818" t="str">
        <f ca="1">IFERROR(IF(VLOOKUP(C1071,' Disaggregation - Section E '!A$316:N808,8,0)=0,"",VLOOKUP(C1071,' Disaggregation - Section E '!A$316:N808,8,0)),"")</f>
        <v/>
      </c>
      <c r="J1071" s="818" t="str">
        <f ca="1">IFERROR(IF(VLOOKUP(C1071,' Disaggregation - Section E '!A$316:N808,13,0)=0,"",VLOOKUP(C1071,' Disaggregation - Section E '!A$316:N808,13,0)),"")</f>
        <v/>
      </c>
      <c r="K1071" s="812" t="str">
        <f ca="1">IFERROR(VLOOKUP(C1071,' Disaggregation - Section E '!A$316:N808,3,0),"")</f>
        <v/>
      </c>
      <c r="L1071" s="818" t="str">
        <f ca="1">IFERROR(IF(VLOOKUP(C1071,' Disaggregation - Section E '!A$316:N808,14,0)=0,"",VLOOKUP(C1071,' Disaggregation - Section E '!A$316:N808,14,0)),"")</f>
        <v/>
      </c>
      <c r="M1071" s="812" t="str">
        <f ca="1">IFERROR(IF(VLOOKUP(C1071,' Disaggregation - Section E '!A$316:T808,20,0)=0,"",VLOOKUP(C1071,' Disaggregation - Section E '!A$316:T808,20,0)),"")</f>
        <v/>
      </c>
      <c r="N1071" s="818" t="str">
        <f ca="1">IFERROR(IF(VLOOKUP(C1071,' Disaggregation - Section E '!A$316:N808,9,0)=0,"",VLOOKUP(C1071,' Disaggregation - Section E '!A$316:N808,9,0)),"")</f>
        <v/>
      </c>
      <c r="O1071" s="818" t="str">
        <f ca="1">IFERROR(IF(VLOOKUP(C1071,' Disaggregation - Section E '!A$315:N808,10,0)=0,"",VLOOKUP(C1071,' Disaggregation - Section E '!A$316:N808,10,0)),"")</f>
        <v/>
      </c>
    </row>
    <row r="1072" spans="1:15" x14ac:dyDescent="0.35">
      <c r="A1072" s="812" t="b">
        <f t="shared" ca="1" si="137"/>
        <v>0</v>
      </c>
      <c r="B1072" s="812"/>
      <c r="C1072" s="832" t="str">
        <f ca="1">IF(COUNTA(D$877:D1072)=1,"",OFFSET(C1072,-COUNTA(D$877:D1072)+1,0))</f>
        <v>a1V3p000004kPP7EAM</v>
      </c>
      <c r="D1072" s="827"/>
      <c r="E1072" s="815" t="str">
        <f ca="1">IFERROR(IF(VLOOKUP(C1072,' Disaggregation - Section E '!A$316:N809,7,0)="","",VLOOKUP(C1072,' Disaggregation - Section E '!A$316:N809,7,0)*100),"")</f>
        <v/>
      </c>
      <c r="F1072" s="812"/>
      <c r="G1072" s="817" t="str">
        <f ca="1">IFERROR(IF(VLOOKUP(C1072,' Disaggregation - Section E '!A$316:N809,6,0)="","",VLOOKUP(C1072,' Disaggregation - Section E '!A$316:N809,6,0)),"")</f>
        <v/>
      </c>
      <c r="H1072" s="827" t="str">
        <f ca="1">IFERROR(IF(INDEX(' Disaggregation - Section E '!F$313:F809,MATCH(C1072,' Disaggregation - Section E '!A$313:A809,0)+1,1)&lt;&gt;0,INDEX(' Disaggregation - Section E '!F$313:F809,MATCH(C1072,' Disaggregation - Section E '!A$313:A809,0)+1,1),""),"")</f>
        <v/>
      </c>
      <c r="I1072" s="818" t="str">
        <f ca="1">IFERROR(IF(VLOOKUP(C1072,' Disaggregation - Section E '!A$316:N809,8,0)=0,"",VLOOKUP(C1072,' Disaggregation - Section E '!A$316:N809,8,0)),"")</f>
        <v/>
      </c>
      <c r="J1072" s="818" t="str">
        <f ca="1">IFERROR(IF(VLOOKUP(C1072,' Disaggregation - Section E '!A$316:N809,13,0)=0,"",VLOOKUP(C1072,' Disaggregation - Section E '!A$316:N809,13,0)),"")</f>
        <v/>
      </c>
      <c r="K1072" s="812" t="str">
        <f ca="1">IFERROR(VLOOKUP(C1072,' Disaggregation - Section E '!A$316:N809,3,0),"")</f>
        <v/>
      </c>
      <c r="L1072" s="818" t="str">
        <f ca="1">IFERROR(IF(VLOOKUP(C1072,' Disaggregation - Section E '!A$316:N809,14,0)=0,"",VLOOKUP(C1072,' Disaggregation - Section E '!A$316:N809,14,0)),"")</f>
        <v/>
      </c>
      <c r="M1072" s="812" t="str">
        <f ca="1">IFERROR(IF(VLOOKUP(C1072,' Disaggregation - Section E '!A$316:T809,20,0)=0,"",VLOOKUP(C1072,' Disaggregation - Section E '!A$316:T809,20,0)),"")</f>
        <v/>
      </c>
      <c r="N1072" s="818" t="str">
        <f ca="1">IFERROR(IF(VLOOKUP(C1072,' Disaggregation - Section E '!A$316:N809,9,0)=0,"",VLOOKUP(C1072,' Disaggregation - Section E '!A$316:N809,9,0)),"")</f>
        <v/>
      </c>
      <c r="O1072" s="818" t="str">
        <f ca="1">IFERROR(IF(VLOOKUP(C1072,' Disaggregation - Section E '!A$315:N809,10,0)=0,"",VLOOKUP(C1072,' Disaggregation - Section E '!A$316:N809,10,0)),"")</f>
        <v/>
      </c>
    </row>
    <row r="1073" spans="1:15" x14ac:dyDescent="0.35">
      <c r="A1073" s="812" t="b">
        <f t="shared" ca="1" si="137"/>
        <v>0</v>
      </c>
      <c r="B1073" s="812"/>
      <c r="C1073" s="832" t="str">
        <f ca="1">IF(COUNTA(D$877:D1073)=1,"",OFFSET(C1073,-COUNTA(D$877:D1073)+1,0))</f>
        <v>a1V3p000004kPP8EAM</v>
      </c>
      <c r="D1073" s="827"/>
      <c r="E1073" s="815" t="str">
        <f ca="1">IFERROR(IF(VLOOKUP(C1073,' Disaggregation - Section E '!A$316:N810,7,0)="","",VLOOKUP(C1073,' Disaggregation - Section E '!A$316:N810,7,0)*100),"")</f>
        <v/>
      </c>
      <c r="F1073" s="812"/>
      <c r="G1073" s="817" t="str">
        <f ca="1">IFERROR(IF(VLOOKUP(C1073,' Disaggregation - Section E '!A$316:N810,6,0)="","",VLOOKUP(C1073,' Disaggregation - Section E '!A$316:N810,6,0)),"")</f>
        <v/>
      </c>
      <c r="H1073" s="827" t="str">
        <f ca="1">IFERROR(IF(INDEX(' Disaggregation - Section E '!F$313:F810,MATCH(C1073,' Disaggregation - Section E '!A$313:A810,0)+1,1)&lt;&gt;0,INDEX(' Disaggregation - Section E '!F$313:F810,MATCH(C1073,' Disaggregation - Section E '!A$313:A810,0)+1,1),""),"")</f>
        <v/>
      </c>
      <c r="I1073" s="818" t="str">
        <f ca="1">IFERROR(IF(VLOOKUP(C1073,' Disaggregation - Section E '!A$316:N810,8,0)=0,"",VLOOKUP(C1073,' Disaggregation - Section E '!A$316:N810,8,0)),"")</f>
        <v/>
      </c>
      <c r="J1073" s="818" t="str">
        <f ca="1">IFERROR(IF(VLOOKUP(C1073,' Disaggregation - Section E '!A$316:N810,13,0)=0,"",VLOOKUP(C1073,' Disaggregation - Section E '!A$316:N810,13,0)),"")</f>
        <v/>
      </c>
      <c r="K1073" s="812" t="str">
        <f ca="1">IFERROR(VLOOKUP(C1073,' Disaggregation - Section E '!A$316:N810,3,0),"")</f>
        <v/>
      </c>
      <c r="L1073" s="818" t="str">
        <f ca="1">IFERROR(IF(VLOOKUP(C1073,' Disaggregation - Section E '!A$316:N810,14,0)=0,"",VLOOKUP(C1073,' Disaggregation - Section E '!A$316:N810,14,0)),"")</f>
        <v/>
      </c>
      <c r="M1073" s="812" t="str">
        <f ca="1">IFERROR(IF(VLOOKUP(C1073,' Disaggregation - Section E '!A$316:T810,20,0)=0,"",VLOOKUP(C1073,' Disaggregation - Section E '!A$316:T810,20,0)),"")</f>
        <v/>
      </c>
      <c r="N1073" s="818" t="str">
        <f ca="1">IFERROR(IF(VLOOKUP(C1073,' Disaggregation - Section E '!A$316:N810,9,0)=0,"",VLOOKUP(C1073,' Disaggregation - Section E '!A$316:N810,9,0)),"")</f>
        <v/>
      </c>
      <c r="O1073" s="818" t="str">
        <f ca="1">IFERROR(IF(VLOOKUP(C1073,' Disaggregation - Section E '!A$315:N810,10,0)=0,"",VLOOKUP(C1073,' Disaggregation - Section E '!A$316:N810,10,0)),"")</f>
        <v/>
      </c>
    </row>
    <row r="1074" spans="1:15" x14ac:dyDescent="0.35">
      <c r="A1074" s="812" t="b">
        <f t="shared" ca="1" si="137"/>
        <v>0</v>
      </c>
      <c r="B1074" s="812"/>
      <c r="C1074" s="832" t="str">
        <f ca="1">IF(COUNTA(D$877:D1074)=1,"",OFFSET(C1074,-COUNTA(D$877:D1074)+1,0))</f>
        <v>a1V3p000004kPP9EAM</v>
      </c>
      <c r="D1074" s="827"/>
      <c r="E1074" s="815" t="str">
        <f ca="1">IFERROR(IF(VLOOKUP(C1074,' Disaggregation - Section E '!A$316:N811,7,0)="","",VLOOKUP(C1074,' Disaggregation - Section E '!A$316:N811,7,0)*100),"")</f>
        <v/>
      </c>
      <c r="F1074" s="812"/>
      <c r="G1074" s="817" t="str">
        <f ca="1">IFERROR(IF(VLOOKUP(C1074,' Disaggregation - Section E '!A$316:N811,6,0)="","",VLOOKUP(C1074,' Disaggregation - Section E '!A$316:N811,6,0)),"")</f>
        <v/>
      </c>
      <c r="H1074" s="827" t="str">
        <f ca="1">IFERROR(IF(INDEX(' Disaggregation - Section E '!F$313:F811,MATCH(C1074,' Disaggregation - Section E '!A$313:A811,0)+1,1)&lt;&gt;0,INDEX(' Disaggregation - Section E '!F$313:F811,MATCH(C1074,' Disaggregation - Section E '!A$313:A811,0)+1,1),""),"")</f>
        <v/>
      </c>
      <c r="I1074" s="818" t="str">
        <f ca="1">IFERROR(IF(VLOOKUP(C1074,' Disaggregation - Section E '!A$316:N811,8,0)=0,"",VLOOKUP(C1074,' Disaggregation - Section E '!A$316:N811,8,0)),"")</f>
        <v/>
      </c>
      <c r="J1074" s="818" t="str">
        <f ca="1">IFERROR(IF(VLOOKUP(C1074,' Disaggregation - Section E '!A$316:N811,13,0)=0,"",VLOOKUP(C1074,' Disaggregation - Section E '!A$316:N811,13,0)),"")</f>
        <v/>
      </c>
      <c r="K1074" s="812" t="str">
        <f ca="1">IFERROR(VLOOKUP(C1074,' Disaggregation - Section E '!A$316:N811,3,0),"")</f>
        <v/>
      </c>
      <c r="L1074" s="818" t="str">
        <f ca="1">IFERROR(IF(VLOOKUP(C1074,' Disaggregation - Section E '!A$316:N811,14,0)=0,"",VLOOKUP(C1074,' Disaggregation - Section E '!A$316:N811,14,0)),"")</f>
        <v/>
      </c>
      <c r="M1074" s="812" t="str">
        <f ca="1">IFERROR(IF(VLOOKUP(C1074,' Disaggregation - Section E '!A$316:T811,20,0)=0,"",VLOOKUP(C1074,' Disaggregation - Section E '!A$316:T811,20,0)),"")</f>
        <v/>
      </c>
      <c r="N1074" s="818" t="str">
        <f ca="1">IFERROR(IF(VLOOKUP(C1074,' Disaggregation - Section E '!A$316:N811,9,0)=0,"",VLOOKUP(C1074,' Disaggregation - Section E '!A$316:N811,9,0)),"")</f>
        <v/>
      </c>
      <c r="O1074" s="818" t="str">
        <f ca="1">IFERROR(IF(VLOOKUP(C1074,' Disaggregation - Section E '!A$315:N811,10,0)=0,"",VLOOKUP(C1074,' Disaggregation - Section E '!A$316:N811,10,0)),"")</f>
        <v/>
      </c>
    </row>
    <row r="1075" spans="1:15" x14ac:dyDescent="0.35">
      <c r="A1075" s="812" t="b">
        <f t="shared" ca="1" si="137"/>
        <v>0</v>
      </c>
      <c r="B1075" s="812"/>
      <c r="C1075" s="832" t="str">
        <f ca="1">IF(COUNTA(D$877:D1075)=1,"",OFFSET(C1075,-COUNTA(D$877:D1075)+1,0))</f>
        <v>a1V3p000004kPPAEA2</v>
      </c>
      <c r="D1075" s="827"/>
      <c r="E1075" s="815" t="str">
        <f ca="1">IFERROR(IF(VLOOKUP(C1075,' Disaggregation - Section E '!A$316:N812,7,0)="","",VLOOKUP(C1075,' Disaggregation - Section E '!A$316:N812,7,0)*100),"")</f>
        <v/>
      </c>
      <c r="F1075" s="812"/>
      <c r="G1075" s="817" t="str">
        <f ca="1">IFERROR(IF(VLOOKUP(C1075,' Disaggregation - Section E '!A$316:N812,6,0)="","",VLOOKUP(C1075,' Disaggregation - Section E '!A$316:N812,6,0)),"")</f>
        <v/>
      </c>
      <c r="H1075" s="827" t="str">
        <f ca="1">IFERROR(IF(INDEX(' Disaggregation - Section E '!F$313:F812,MATCH(C1075,' Disaggregation - Section E '!A$313:A812,0)+1,1)&lt;&gt;0,INDEX(' Disaggregation - Section E '!F$313:F812,MATCH(C1075,' Disaggregation - Section E '!A$313:A812,0)+1,1),""),"")</f>
        <v/>
      </c>
      <c r="I1075" s="818" t="str">
        <f ca="1">IFERROR(IF(VLOOKUP(C1075,' Disaggregation - Section E '!A$316:N812,8,0)=0,"",VLOOKUP(C1075,' Disaggregation - Section E '!A$316:N812,8,0)),"")</f>
        <v/>
      </c>
      <c r="J1075" s="818" t="str">
        <f ca="1">IFERROR(IF(VLOOKUP(C1075,' Disaggregation - Section E '!A$316:N812,13,0)=0,"",VLOOKUP(C1075,' Disaggregation - Section E '!A$316:N812,13,0)),"")</f>
        <v/>
      </c>
      <c r="K1075" s="812" t="str">
        <f ca="1">IFERROR(VLOOKUP(C1075,' Disaggregation - Section E '!A$316:N812,3,0),"")</f>
        <v/>
      </c>
      <c r="L1075" s="818" t="str">
        <f ca="1">IFERROR(IF(VLOOKUP(C1075,' Disaggregation - Section E '!A$316:N812,14,0)=0,"",VLOOKUP(C1075,' Disaggregation - Section E '!A$316:N812,14,0)),"")</f>
        <v/>
      </c>
      <c r="M1075" s="812" t="str">
        <f ca="1">IFERROR(IF(VLOOKUP(C1075,' Disaggregation - Section E '!A$316:T812,20,0)=0,"",VLOOKUP(C1075,' Disaggregation - Section E '!A$316:T812,20,0)),"")</f>
        <v/>
      </c>
      <c r="N1075" s="818" t="str">
        <f ca="1">IFERROR(IF(VLOOKUP(C1075,' Disaggregation - Section E '!A$316:N812,9,0)=0,"",VLOOKUP(C1075,' Disaggregation - Section E '!A$316:N812,9,0)),"")</f>
        <v/>
      </c>
      <c r="O1075" s="818" t="str">
        <f ca="1">IFERROR(IF(VLOOKUP(C1075,' Disaggregation - Section E '!A$315:N812,10,0)=0,"",VLOOKUP(C1075,' Disaggregation - Section E '!A$316:N812,10,0)),"")</f>
        <v/>
      </c>
    </row>
    <row r="1076" spans="1:15" x14ac:dyDescent="0.35">
      <c r="A1076" s="812" t="b">
        <f t="shared" ca="1" si="137"/>
        <v>0</v>
      </c>
      <c r="B1076" s="812"/>
      <c r="C1076" s="832" t="str">
        <f ca="1">IF(COUNTA(D$877:D1076)=1,"",OFFSET(C1076,-COUNTA(D$877:D1076)+1,0))</f>
        <v>a1V3p000004kPPBEA2</v>
      </c>
      <c r="D1076" s="827"/>
      <c r="E1076" s="815" t="str">
        <f ca="1">IFERROR(IF(VLOOKUP(C1076,' Disaggregation - Section E '!A$316:N813,7,0)="","",VLOOKUP(C1076,' Disaggregation - Section E '!A$316:N813,7,0)*100),"")</f>
        <v/>
      </c>
      <c r="F1076" s="812"/>
      <c r="G1076" s="817" t="str">
        <f ca="1">IFERROR(IF(VLOOKUP(C1076,' Disaggregation - Section E '!A$316:N813,6,0)="","",VLOOKUP(C1076,' Disaggregation - Section E '!A$316:N813,6,0)),"")</f>
        <v/>
      </c>
      <c r="H1076" s="827" t="str">
        <f ca="1">IFERROR(IF(INDEX(' Disaggregation - Section E '!F$313:F813,MATCH(C1076,' Disaggregation - Section E '!A$313:A813,0)+1,1)&lt;&gt;0,INDEX(' Disaggregation - Section E '!F$313:F813,MATCH(C1076,' Disaggregation - Section E '!A$313:A813,0)+1,1),""),"")</f>
        <v/>
      </c>
      <c r="I1076" s="818" t="str">
        <f ca="1">IFERROR(IF(VLOOKUP(C1076,' Disaggregation - Section E '!A$316:N813,8,0)=0,"",VLOOKUP(C1076,' Disaggregation - Section E '!A$316:N813,8,0)),"")</f>
        <v/>
      </c>
      <c r="J1076" s="818" t="str">
        <f ca="1">IFERROR(IF(VLOOKUP(C1076,' Disaggregation - Section E '!A$316:N813,13,0)=0,"",VLOOKUP(C1076,' Disaggregation - Section E '!A$316:N813,13,0)),"")</f>
        <v/>
      </c>
      <c r="K1076" s="812" t="str">
        <f ca="1">IFERROR(VLOOKUP(C1076,' Disaggregation - Section E '!A$316:N813,3,0),"")</f>
        <v/>
      </c>
      <c r="L1076" s="818" t="str">
        <f ca="1">IFERROR(IF(VLOOKUP(C1076,' Disaggregation - Section E '!A$316:N813,14,0)=0,"",VLOOKUP(C1076,' Disaggregation - Section E '!A$316:N813,14,0)),"")</f>
        <v/>
      </c>
      <c r="M1076" s="812" t="str">
        <f ca="1">IFERROR(IF(VLOOKUP(C1076,' Disaggregation - Section E '!A$316:T813,20,0)=0,"",VLOOKUP(C1076,' Disaggregation - Section E '!A$316:T813,20,0)),"")</f>
        <v/>
      </c>
      <c r="N1076" s="818" t="str">
        <f ca="1">IFERROR(IF(VLOOKUP(C1076,' Disaggregation - Section E '!A$316:N813,9,0)=0,"",VLOOKUP(C1076,' Disaggregation - Section E '!A$316:N813,9,0)),"")</f>
        <v/>
      </c>
      <c r="O1076" s="818" t="str">
        <f ca="1">IFERROR(IF(VLOOKUP(C1076,' Disaggregation - Section E '!A$315:N813,10,0)=0,"",VLOOKUP(C1076,' Disaggregation - Section E '!A$316:N813,10,0)),"")</f>
        <v/>
      </c>
    </row>
    <row r="1077" spans="1:15" x14ac:dyDescent="0.35">
      <c r="A1077" s="812" t="b">
        <f t="shared" ca="1" si="137"/>
        <v>0</v>
      </c>
      <c r="B1077" s="812"/>
      <c r="C1077" s="832" t="str">
        <f ca="1">IF(COUNTA(D$877:D1077)=1,"",OFFSET(C1077,-COUNTA(D$877:D1077)+1,0))</f>
        <v>a1V3p000004kPPCEA2</v>
      </c>
      <c r="D1077" s="827"/>
      <c r="E1077" s="815" t="str">
        <f ca="1">IFERROR(IF(VLOOKUP(C1077,' Disaggregation - Section E '!A$316:N814,7,0)="","",VLOOKUP(C1077,' Disaggregation - Section E '!A$316:N814,7,0)*100),"")</f>
        <v/>
      </c>
      <c r="F1077" s="812"/>
      <c r="G1077" s="817" t="str">
        <f ca="1">IFERROR(IF(VLOOKUP(C1077,' Disaggregation - Section E '!A$316:N814,6,0)="","",VLOOKUP(C1077,' Disaggregation - Section E '!A$316:N814,6,0)),"")</f>
        <v/>
      </c>
      <c r="H1077" s="827" t="str">
        <f ca="1">IFERROR(IF(INDEX(' Disaggregation - Section E '!F$313:F814,MATCH(C1077,' Disaggregation - Section E '!A$313:A814,0)+1,1)&lt;&gt;0,INDEX(' Disaggregation - Section E '!F$313:F814,MATCH(C1077,' Disaggregation - Section E '!A$313:A814,0)+1,1),""),"")</f>
        <v/>
      </c>
      <c r="I1077" s="818" t="str">
        <f ca="1">IFERROR(IF(VLOOKUP(C1077,' Disaggregation - Section E '!A$316:N814,8,0)=0,"",VLOOKUP(C1077,' Disaggregation - Section E '!A$316:N814,8,0)),"")</f>
        <v/>
      </c>
      <c r="J1077" s="818" t="str">
        <f ca="1">IFERROR(IF(VLOOKUP(C1077,' Disaggregation - Section E '!A$316:N814,13,0)=0,"",VLOOKUP(C1077,' Disaggregation - Section E '!A$316:N814,13,0)),"")</f>
        <v/>
      </c>
      <c r="K1077" s="812" t="str">
        <f ca="1">IFERROR(VLOOKUP(C1077,' Disaggregation - Section E '!A$316:N814,3,0),"")</f>
        <v/>
      </c>
      <c r="L1077" s="818" t="str">
        <f ca="1">IFERROR(IF(VLOOKUP(C1077,' Disaggregation - Section E '!A$316:N814,14,0)=0,"",VLOOKUP(C1077,' Disaggregation - Section E '!A$316:N814,14,0)),"")</f>
        <v/>
      </c>
      <c r="M1077" s="812" t="str">
        <f ca="1">IFERROR(IF(VLOOKUP(C1077,' Disaggregation - Section E '!A$316:T814,20,0)=0,"",VLOOKUP(C1077,' Disaggregation - Section E '!A$316:T814,20,0)),"")</f>
        <v/>
      </c>
      <c r="N1077" s="818" t="str">
        <f ca="1">IFERROR(IF(VLOOKUP(C1077,' Disaggregation - Section E '!A$316:N814,9,0)=0,"",VLOOKUP(C1077,' Disaggregation - Section E '!A$316:N814,9,0)),"")</f>
        <v/>
      </c>
      <c r="O1077" s="818" t="str">
        <f ca="1">IFERROR(IF(VLOOKUP(C1077,' Disaggregation - Section E '!A$315:N814,10,0)=0,"",VLOOKUP(C1077,' Disaggregation - Section E '!A$316:N814,10,0)),"")</f>
        <v/>
      </c>
    </row>
    <row r="1078" spans="1:15" x14ac:dyDescent="0.35">
      <c r="A1078" s="812" t="b">
        <f t="shared" ca="1" si="137"/>
        <v>0</v>
      </c>
      <c r="B1078" s="812"/>
      <c r="C1078" s="832" t="str">
        <f ca="1">IF(COUNTA(D$877:D1078)=1,"",OFFSET(C1078,-COUNTA(D$877:D1078)+1,0))</f>
        <v>a1V3p000004kPPDEA2</v>
      </c>
      <c r="D1078" s="827"/>
      <c r="E1078" s="815" t="str">
        <f ca="1">IFERROR(IF(VLOOKUP(C1078,' Disaggregation - Section E '!A$316:N815,7,0)="","",VLOOKUP(C1078,' Disaggregation - Section E '!A$316:N815,7,0)*100),"")</f>
        <v/>
      </c>
      <c r="F1078" s="812"/>
      <c r="G1078" s="817" t="str">
        <f ca="1">IFERROR(IF(VLOOKUP(C1078,' Disaggregation - Section E '!A$316:N815,6,0)="","",VLOOKUP(C1078,' Disaggregation - Section E '!A$316:N815,6,0)),"")</f>
        <v/>
      </c>
      <c r="H1078" s="827" t="str">
        <f ca="1">IFERROR(IF(INDEX(' Disaggregation - Section E '!F$313:F815,MATCH(C1078,' Disaggregation - Section E '!A$313:A815,0)+1,1)&lt;&gt;0,INDEX(' Disaggregation - Section E '!F$313:F815,MATCH(C1078,' Disaggregation - Section E '!A$313:A815,0)+1,1),""),"")</f>
        <v/>
      </c>
      <c r="I1078" s="818" t="str">
        <f ca="1">IFERROR(IF(VLOOKUP(C1078,' Disaggregation - Section E '!A$316:N815,8,0)=0,"",VLOOKUP(C1078,' Disaggregation - Section E '!A$316:N815,8,0)),"")</f>
        <v/>
      </c>
      <c r="J1078" s="818" t="str">
        <f ca="1">IFERROR(IF(VLOOKUP(C1078,' Disaggregation - Section E '!A$316:N815,13,0)=0,"",VLOOKUP(C1078,' Disaggregation - Section E '!A$316:N815,13,0)),"")</f>
        <v/>
      </c>
      <c r="K1078" s="812" t="str">
        <f ca="1">IFERROR(VLOOKUP(C1078,' Disaggregation - Section E '!A$316:N815,3,0),"")</f>
        <v/>
      </c>
      <c r="L1078" s="818" t="str">
        <f ca="1">IFERROR(IF(VLOOKUP(C1078,' Disaggregation - Section E '!A$316:N815,14,0)=0,"",VLOOKUP(C1078,' Disaggregation - Section E '!A$316:N815,14,0)),"")</f>
        <v/>
      </c>
      <c r="M1078" s="812" t="str">
        <f ca="1">IFERROR(IF(VLOOKUP(C1078,' Disaggregation - Section E '!A$316:T815,20,0)=0,"",VLOOKUP(C1078,' Disaggregation - Section E '!A$316:T815,20,0)),"")</f>
        <v/>
      </c>
      <c r="N1078" s="818" t="str">
        <f ca="1">IFERROR(IF(VLOOKUP(C1078,' Disaggregation - Section E '!A$316:N815,9,0)=0,"",VLOOKUP(C1078,' Disaggregation - Section E '!A$316:N815,9,0)),"")</f>
        <v/>
      </c>
      <c r="O1078" s="818" t="str">
        <f ca="1">IFERROR(IF(VLOOKUP(C1078,' Disaggregation - Section E '!A$315:N815,10,0)=0,"",VLOOKUP(C1078,' Disaggregation - Section E '!A$316:N815,10,0)),"")</f>
        <v/>
      </c>
    </row>
    <row r="1079" spans="1:15" x14ac:dyDescent="0.35">
      <c r="A1079" s="812" t="b">
        <f t="shared" ca="1" si="137"/>
        <v>0</v>
      </c>
      <c r="B1079" s="812"/>
      <c r="C1079" s="832" t="str">
        <f ca="1">IF(COUNTA(D$877:D1079)=1,"",OFFSET(C1079,-COUNTA(D$877:D1079)+1,0))</f>
        <v>a1V3p000004kPPEEA2</v>
      </c>
      <c r="D1079" s="827"/>
      <c r="E1079" s="815" t="str">
        <f ca="1">IFERROR(IF(VLOOKUP(C1079,' Disaggregation - Section E '!A$316:N816,7,0)="","",VLOOKUP(C1079,' Disaggregation - Section E '!A$316:N816,7,0)*100),"")</f>
        <v/>
      </c>
      <c r="F1079" s="812"/>
      <c r="G1079" s="817" t="str">
        <f ca="1">IFERROR(IF(VLOOKUP(C1079,' Disaggregation - Section E '!A$316:N816,6,0)="","",VLOOKUP(C1079,' Disaggregation - Section E '!A$316:N816,6,0)),"")</f>
        <v/>
      </c>
      <c r="H1079" s="827" t="str">
        <f ca="1">IFERROR(IF(INDEX(' Disaggregation - Section E '!F$313:F816,MATCH(C1079,' Disaggregation - Section E '!A$313:A816,0)+1,1)&lt;&gt;0,INDEX(' Disaggregation - Section E '!F$313:F816,MATCH(C1079,' Disaggregation - Section E '!A$313:A816,0)+1,1),""),"")</f>
        <v/>
      </c>
      <c r="I1079" s="818" t="str">
        <f ca="1">IFERROR(IF(VLOOKUP(C1079,' Disaggregation - Section E '!A$316:N816,8,0)=0,"",VLOOKUP(C1079,' Disaggregation - Section E '!A$316:N816,8,0)),"")</f>
        <v/>
      </c>
      <c r="J1079" s="818" t="str">
        <f ca="1">IFERROR(IF(VLOOKUP(C1079,' Disaggregation - Section E '!A$316:N816,13,0)=0,"",VLOOKUP(C1079,' Disaggregation - Section E '!A$316:N816,13,0)),"")</f>
        <v/>
      </c>
      <c r="K1079" s="812" t="str">
        <f ca="1">IFERROR(VLOOKUP(C1079,' Disaggregation - Section E '!A$316:N816,3,0),"")</f>
        <v/>
      </c>
      <c r="L1079" s="818" t="str">
        <f ca="1">IFERROR(IF(VLOOKUP(C1079,' Disaggregation - Section E '!A$316:N816,14,0)=0,"",VLOOKUP(C1079,' Disaggregation - Section E '!A$316:N816,14,0)),"")</f>
        <v/>
      </c>
      <c r="M1079" s="812" t="str">
        <f ca="1">IFERROR(IF(VLOOKUP(C1079,' Disaggregation - Section E '!A$316:T816,20,0)=0,"",VLOOKUP(C1079,' Disaggregation - Section E '!A$316:T816,20,0)),"")</f>
        <v/>
      </c>
      <c r="N1079" s="818" t="str">
        <f ca="1">IFERROR(IF(VLOOKUP(C1079,' Disaggregation - Section E '!A$316:N816,9,0)=0,"",VLOOKUP(C1079,' Disaggregation - Section E '!A$316:N816,9,0)),"")</f>
        <v/>
      </c>
      <c r="O1079" s="818" t="str">
        <f ca="1">IFERROR(IF(VLOOKUP(C1079,' Disaggregation - Section E '!A$315:N816,10,0)=0,"",VLOOKUP(C1079,' Disaggregation - Section E '!A$316:N816,10,0)),"")</f>
        <v/>
      </c>
    </row>
    <row r="1080" spans="1:15" x14ac:dyDescent="0.35">
      <c r="A1080" s="812" t="b">
        <f t="shared" ca="1" si="137"/>
        <v>0</v>
      </c>
      <c r="B1080" s="812"/>
      <c r="C1080" s="832" t="str">
        <f ca="1">IF(COUNTA(D$877:D1080)=1,"",OFFSET(C1080,-COUNTA(D$877:D1080)+1,0))</f>
        <v>a1V3p000004kPPFEA2</v>
      </c>
      <c r="D1080" s="827"/>
      <c r="E1080" s="815" t="str">
        <f ca="1">IFERROR(IF(VLOOKUP(C1080,' Disaggregation - Section E '!A$316:N817,7,0)="","",VLOOKUP(C1080,' Disaggregation - Section E '!A$316:N817,7,0)*100),"")</f>
        <v/>
      </c>
      <c r="F1080" s="812"/>
      <c r="G1080" s="817" t="str">
        <f ca="1">IFERROR(IF(VLOOKUP(C1080,' Disaggregation - Section E '!A$316:N817,6,0)="","",VLOOKUP(C1080,' Disaggregation - Section E '!A$316:N817,6,0)),"")</f>
        <v/>
      </c>
      <c r="H1080" s="827" t="str">
        <f ca="1">IFERROR(IF(INDEX(' Disaggregation - Section E '!F$313:F817,MATCH(C1080,' Disaggregation - Section E '!A$313:A817,0)+1,1)&lt;&gt;0,INDEX(' Disaggregation - Section E '!F$313:F817,MATCH(C1080,' Disaggregation - Section E '!A$313:A817,0)+1,1),""),"")</f>
        <v/>
      </c>
      <c r="I1080" s="818" t="str">
        <f ca="1">IFERROR(IF(VLOOKUP(C1080,' Disaggregation - Section E '!A$316:N817,8,0)=0,"",VLOOKUP(C1080,' Disaggregation - Section E '!A$316:N817,8,0)),"")</f>
        <v/>
      </c>
      <c r="J1080" s="818" t="str">
        <f ca="1">IFERROR(IF(VLOOKUP(C1080,' Disaggregation - Section E '!A$316:N817,13,0)=0,"",VLOOKUP(C1080,' Disaggregation - Section E '!A$316:N817,13,0)),"")</f>
        <v/>
      </c>
      <c r="K1080" s="812" t="str">
        <f ca="1">IFERROR(VLOOKUP(C1080,' Disaggregation - Section E '!A$316:N817,3,0),"")</f>
        <v/>
      </c>
      <c r="L1080" s="818" t="str">
        <f ca="1">IFERROR(IF(VLOOKUP(C1080,' Disaggregation - Section E '!A$316:N817,14,0)=0,"",VLOOKUP(C1080,' Disaggregation - Section E '!A$316:N817,14,0)),"")</f>
        <v/>
      </c>
      <c r="M1080" s="812" t="str">
        <f ca="1">IFERROR(IF(VLOOKUP(C1080,' Disaggregation - Section E '!A$316:T817,20,0)=0,"",VLOOKUP(C1080,' Disaggregation - Section E '!A$316:T817,20,0)),"")</f>
        <v/>
      </c>
      <c r="N1080" s="818" t="str">
        <f ca="1">IFERROR(IF(VLOOKUP(C1080,' Disaggregation - Section E '!A$316:N817,9,0)=0,"",VLOOKUP(C1080,' Disaggregation - Section E '!A$316:N817,9,0)),"")</f>
        <v/>
      </c>
      <c r="O1080" s="818" t="str">
        <f ca="1">IFERROR(IF(VLOOKUP(C1080,' Disaggregation - Section E '!A$315:N817,10,0)=0,"",VLOOKUP(C1080,' Disaggregation - Section E '!A$316:N817,10,0)),"")</f>
        <v/>
      </c>
    </row>
    <row r="1081" spans="1:15" x14ac:dyDescent="0.35">
      <c r="A1081" s="812" t="b">
        <f t="shared" ca="1" si="137"/>
        <v>0</v>
      </c>
      <c r="B1081" s="812"/>
      <c r="C1081" s="832" t="str">
        <f ca="1">IF(COUNTA(D$877:D1081)=1,"",OFFSET(C1081,-COUNTA(D$877:D1081)+1,0))</f>
        <v>a1V3p000004kPPGEA2</v>
      </c>
      <c r="D1081" s="827"/>
      <c r="E1081" s="815" t="str">
        <f ca="1">IFERROR(IF(VLOOKUP(C1081,' Disaggregation - Section E '!A$316:N818,7,0)="","",VLOOKUP(C1081,' Disaggregation - Section E '!A$316:N818,7,0)*100),"")</f>
        <v/>
      </c>
      <c r="F1081" s="812"/>
      <c r="G1081" s="817" t="str">
        <f ca="1">IFERROR(IF(VLOOKUP(C1081,' Disaggregation - Section E '!A$316:N818,6,0)="","",VLOOKUP(C1081,' Disaggregation - Section E '!A$316:N818,6,0)),"")</f>
        <v/>
      </c>
      <c r="H1081" s="827" t="str">
        <f ca="1">IFERROR(IF(INDEX(' Disaggregation - Section E '!F$313:F818,MATCH(C1081,' Disaggregation - Section E '!A$313:A818,0)+1,1)&lt;&gt;0,INDEX(' Disaggregation - Section E '!F$313:F818,MATCH(C1081,' Disaggregation - Section E '!A$313:A818,0)+1,1),""),"")</f>
        <v/>
      </c>
      <c r="I1081" s="818" t="str">
        <f ca="1">IFERROR(IF(VLOOKUP(C1081,' Disaggregation - Section E '!A$316:N818,8,0)=0,"",VLOOKUP(C1081,' Disaggregation - Section E '!A$316:N818,8,0)),"")</f>
        <v/>
      </c>
      <c r="J1081" s="818" t="str">
        <f ca="1">IFERROR(IF(VLOOKUP(C1081,' Disaggregation - Section E '!A$316:N818,13,0)=0,"",VLOOKUP(C1081,' Disaggregation - Section E '!A$316:N818,13,0)),"")</f>
        <v/>
      </c>
      <c r="K1081" s="812" t="str">
        <f ca="1">IFERROR(VLOOKUP(C1081,' Disaggregation - Section E '!A$316:N818,3,0),"")</f>
        <v/>
      </c>
      <c r="L1081" s="818" t="str">
        <f ca="1">IFERROR(IF(VLOOKUP(C1081,' Disaggregation - Section E '!A$316:N818,14,0)=0,"",VLOOKUP(C1081,' Disaggregation - Section E '!A$316:N818,14,0)),"")</f>
        <v/>
      </c>
      <c r="M1081" s="812" t="str">
        <f ca="1">IFERROR(IF(VLOOKUP(C1081,' Disaggregation - Section E '!A$316:T818,20,0)=0,"",VLOOKUP(C1081,' Disaggregation - Section E '!A$316:T818,20,0)),"")</f>
        <v/>
      </c>
      <c r="N1081" s="818" t="str">
        <f ca="1">IFERROR(IF(VLOOKUP(C1081,' Disaggregation - Section E '!A$316:N818,9,0)=0,"",VLOOKUP(C1081,' Disaggregation - Section E '!A$316:N818,9,0)),"")</f>
        <v/>
      </c>
      <c r="O1081" s="818" t="str">
        <f ca="1">IFERROR(IF(VLOOKUP(C1081,' Disaggregation - Section E '!A$315:N818,10,0)=0,"",VLOOKUP(C1081,' Disaggregation - Section E '!A$316:N818,10,0)),"")</f>
        <v/>
      </c>
    </row>
    <row r="1082" spans="1:15" x14ac:dyDescent="0.35">
      <c r="A1082" s="812" t="b">
        <f t="shared" ca="1" si="137"/>
        <v>0</v>
      </c>
      <c r="B1082" s="812"/>
      <c r="C1082" s="832" t="str">
        <f ca="1">IF(COUNTA(D$877:D1082)=1,"",OFFSET(C1082,-COUNTA(D$877:D1082)+1,0))</f>
        <v>a1V3p000004kPPHEA2</v>
      </c>
      <c r="D1082" s="827"/>
      <c r="E1082" s="815" t="str">
        <f ca="1">IFERROR(IF(VLOOKUP(C1082,' Disaggregation - Section E '!A$316:N819,7,0)="","",VLOOKUP(C1082,' Disaggregation - Section E '!A$316:N819,7,0)*100),"")</f>
        <v/>
      </c>
      <c r="F1082" s="812"/>
      <c r="G1082" s="817" t="str">
        <f ca="1">IFERROR(IF(VLOOKUP(C1082,' Disaggregation - Section E '!A$316:N819,6,0)="","",VLOOKUP(C1082,' Disaggregation - Section E '!A$316:N819,6,0)),"")</f>
        <v/>
      </c>
      <c r="H1082" s="827" t="str">
        <f ca="1">IFERROR(IF(INDEX(' Disaggregation - Section E '!F$313:F819,MATCH(C1082,' Disaggregation - Section E '!A$313:A819,0)+1,1)&lt;&gt;0,INDEX(' Disaggregation - Section E '!F$313:F819,MATCH(C1082,' Disaggregation - Section E '!A$313:A819,0)+1,1),""),"")</f>
        <v/>
      </c>
      <c r="I1082" s="818" t="str">
        <f ca="1">IFERROR(IF(VLOOKUP(C1082,' Disaggregation - Section E '!A$316:N819,8,0)=0,"",VLOOKUP(C1082,' Disaggregation - Section E '!A$316:N819,8,0)),"")</f>
        <v/>
      </c>
      <c r="J1082" s="818" t="str">
        <f ca="1">IFERROR(IF(VLOOKUP(C1082,' Disaggregation - Section E '!A$316:N819,13,0)=0,"",VLOOKUP(C1082,' Disaggregation - Section E '!A$316:N819,13,0)),"")</f>
        <v/>
      </c>
      <c r="K1082" s="812" t="str">
        <f ca="1">IFERROR(VLOOKUP(C1082,' Disaggregation - Section E '!A$316:N819,3,0),"")</f>
        <v/>
      </c>
      <c r="L1082" s="818" t="str">
        <f ca="1">IFERROR(IF(VLOOKUP(C1082,' Disaggregation - Section E '!A$316:N819,14,0)=0,"",VLOOKUP(C1082,' Disaggregation - Section E '!A$316:N819,14,0)),"")</f>
        <v/>
      </c>
      <c r="M1082" s="812" t="str">
        <f ca="1">IFERROR(IF(VLOOKUP(C1082,' Disaggregation - Section E '!A$316:T819,20,0)=0,"",VLOOKUP(C1082,' Disaggregation - Section E '!A$316:T819,20,0)),"")</f>
        <v/>
      </c>
      <c r="N1082" s="818" t="str">
        <f ca="1">IFERROR(IF(VLOOKUP(C1082,' Disaggregation - Section E '!A$316:N819,9,0)=0,"",VLOOKUP(C1082,' Disaggregation - Section E '!A$316:N819,9,0)),"")</f>
        <v/>
      </c>
      <c r="O1082" s="818" t="str">
        <f ca="1">IFERROR(IF(VLOOKUP(C1082,' Disaggregation - Section E '!A$315:N819,10,0)=0,"",VLOOKUP(C1082,' Disaggregation - Section E '!A$316:N819,10,0)),"")</f>
        <v/>
      </c>
    </row>
    <row r="1083" spans="1:15" x14ac:dyDescent="0.35">
      <c r="A1083" s="812" t="b">
        <f t="shared" ca="1" si="137"/>
        <v>0</v>
      </c>
      <c r="B1083" s="812"/>
      <c r="C1083" s="832" t="str">
        <f ca="1">IF(COUNTA(D$877:D1083)=1,"",OFFSET(C1083,-COUNTA(D$877:D1083)+1,0))</f>
        <v>a1V3p000004kPPIEA2</v>
      </c>
      <c r="D1083" s="827"/>
      <c r="E1083" s="815" t="str">
        <f ca="1">IFERROR(IF(VLOOKUP(C1083,' Disaggregation - Section E '!A$316:N820,7,0)="","",VLOOKUP(C1083,' Disaggregation - Section E '!A$316:N820,7,0)*100),"")</f>
        <v/>
      </c>
      <c r="F1083" s="812"/>
      <c r="G1083" s="817" t="str">
        <f ca="1">IFERROR(IF(VLOOKUP(C1083,' Disaggregation - Section E '!A$316:N820,6,0)="","",VLOOKUP(C1083,' Disaggregation - Section E '!A$316:N820,6,0)),"")</f>
        <v/>
      </c>
      <c r="H1083" s="827" t="str">
        <f ca="1">IFERROR(IF(INDEX(' Disaggregation - Section E '!F$313:F820,MATCH(C1083,' Disaggregation - Section E '!A$313:A820,0)+1,1)&lt;&gt;0,INDEX(' Disaggregation - Section E '!F$313:F820,MATCH(C1083,' Disaggregation - Section E '!A$313:A820,0)+1,1),""),"")</f>
        <v/>
      </c>
      <c r="I1083" s="818" t="str">
        <f ca="1">IFERROR(IF(VLOOKUP(C1083,' Disaggregation - Section E '!A$316:N820,8,0)=0,"",VLOOKUP(C1083,' Disaggregation - Section E '!A$316:N820,8,0)),"")</f>
        <v/>
      </c>
      <c r="J1083" s="818" t="str">
        <f ca="1">IFERROR(IF(VLOOKUP(C1083,' Disaggregation - Section E '!A$316:N820,13,0)=0,"",VLOOKUP(C1083,' Disaggregation - Section E '!A$316:N820,13,0)),"")</f>
        <v/>
      </c>
      <c r="K1083" s="812" t="str">
        <f ca="1">IFERROR(VLOOKUP(C1083,' Disaggregation - Section E '!A$316:N820,3,0),"")</f>
        <v/>
      </c>
      <c r="L1083" s="818" t="str">
        <f ca="1">IFERROR(IF(VLOOKUP(C1083,' Disaggregation - Section E '!A$316:N820,14,0)=0,"",VLOOKUP(C1083,' Disaggregation - Section E '!A$316:N820,14,0)),"")</f>
        <v/>
      </c>
      <c r="M1083" s="812" t="str">
        <f ca="1">IFERROR(IF(VLOOKUP(C1083,' Disaggregation - Section E '!A$316:T820,20,0)=0,"",VLOOKUP(C1083,' Disaggregation - Section E '!A$316:T820,20,0)),"")</f>
        <v/>
      </c>
      <c r="N1083" s="818" t="str">
        <f ca="1">IFERROR(IF(VLOOKUP(C1083,' Disaggregation - Section E '!A$316:N820,9,0)=0,"",VLOOKUP(C1083,' Disaggregation - Section E '!A$316:N820,9,0)),"")</f>
        <v/>
      </c>
      <c r="O1083" s="818" t="str">
        <f ca="1">IFERROR(IF(VLOOKUP(C1083,' Disaggregation - Section E '!A$315:N820,10,0)=0,"",VLOOKUP(C1083,' Disaggregation - Section E '!A$316:N820,10,0)),"")</f>
        <v/>
      </c>
    </row>
    <row r="1084" spans="1:15" x14ac:dyDescent="0.35">
      <c r="A1084" s="812" t="b">
        <f t="shared" ca="1" si="137"/>
        <v>0</v>
      </c>
      <c r="B1084" s="812"/>
      <c r="C1084" s="832" t="str">
        <f ca="1">IF(COUNTA(D$877:D1084)=1,"",OFFSET(C1084,-COUNTA(D$877:D1084)+1,0))</f>
        <v>a1V3p000004kPPJEA2</v>
      </c>
      <c r="D1084" s="827"/>
      <c r="E1084" s="815" t="str">
        <f ca="1">IFERROR(IF(VLOOKUP(C1084,' Disaggregation - Section E '!A$316:N821,7,0)="","",VLOOKUP(C1084,' Disaggregation - Section E '!A$316:N821,7,0)*100),"")</f>
        <v/>
      </c>
      <c r="F1084" s="812"/>
      <c r="G1084" s="817" t="str">
        <f ca="1">IFERROR(IF(VLOOKUP(C1084,' Disaggregation - Section E '!A$316:N821,6,0)="","",VLOOKUP(C1084,' Disaggregation - Section E '!A$316:N821,6,0)),"")</f>
        <v/>
      </c>
      <c r="H1084" s="827" t="str">
        <f ca="1">IFERROR(IF(INDEX(' Disaggregation - Section E '!F$313:F821,MATCH(C1084,' Disaggregation - Section E '!A$313:A821,0)+1,1)&lt;&gt;0,INDEX(' Disaggregation - Section E '!F$313:F821,MATCH(C1084,' Disaggregation - Section E '!A$313:A821,0)+1,1),""),"")</f>
        <v/>
      </c>
      <c r="I1084" s="818" t="str">
        <f ca="1">IFERROR(IF(VLOOKUP(C1084,' Disaggregation - Section E '!A$316:N821,8,0)=0,"",VLOOKUP(C1084,' Disaggregation - Section E '!A$316:N821,8,0)),"")</f>
        <v/>
      </c>
      <c r="J1084" s="818" t="str">
        <f ca="1">IFERROR(IF(VLOOKUP(C1084,' Disaggregation - Section E '!A$316:N821,13,0)=0,"",VLOOKUP(C1084,' Disaggregation - Section E '!A$316:N821,13,0)),"")</f>
        <v/>
      </c>
      <c r="K1084" s="812" t="str">
        <f ca="1">IFERROR(VLOOKUP(C1084,' Disaggregation - Section E '!A$316:N821,3,0),"")</f>
        <v/>
      </c>
      <c r="L1084" s="818" t="str">
        <f ca="1">IFERROR(IF(VLOOKUP(C1084,' Disaggregation - Section E '!A$316:N821,14,0)=0,"",VLOOKUP(C1084,' Disaggregation - Section E '!A$316:N821,14,0)),"")</f>
        <v/>
      </c>
      <c r="M1084" s="812" t="str">
        <f ca="1">IFERROR(IF(VLOOKUP(C1084,' Disaggregation - Section E '!A$316:T821,20,0)=0,"",VLOOKUP(C1084,' Disaggregation - Section E '!A$316:T821,20,0)),"")</f>
        <v/>
      </c>
      <c r="N1084" s="818" t="str">
        <f ca="1">IFERROR(IF(VLOOKUP(C1084,' Disaggregation - Section E '!A$316:N821,9,0)=0,"",VLOOKUP(C1084,' Disaggregation - Section E '!A$316:N821,9,0)),"")</f>
        <v/>
      </c>
      <c r="O1084" s="818" t="str">
        <f ca="1">IFERROR(IF(VLOOKUP(C1084,' Disaggregation - Section E '!A$315:N821,10,0)=0,"",VLOOKUP(C1084,' Disaggregation - Section E '!A$316:N821,10,0)),"")</f>
        <v/>
      </c>
    </row>
    <row r="1085" spans="1:15" x14ac:dyDescent="0.35">
      <c r="A1085" s="812" t="b">
        <f t="shared" ca="1" si="137"/>
        <v>0</v>
      </c>
      <c r="B1085" s="812"/>
      <c r="C1085" s="832" t="str">
        <f ca="1">IF(COUNTA(D$877:D1085)=1,"",OFFSET(C1085,-COUNTA(D$877:D1085)+1,0))</f>
        <v>a1V3p000004kPPKEA2</v>
      </c>
      <c r="D1085" s="827"/>
      <c r="E1085" s="815" t="str">
        <f ca="1">IFERROR(IF(VLOOKUP(C1085,' Disaggregation - Section E '!A$316:N822,7,0)="","",VLOOKUP(C1085,' Disaggregation - Section E '!A$316:N822,7,0)*100),"")</f>
        <v/>
      </c>
      <c r="F1085" s="812"/>
      <c r="G1085" s="817" t="str">
        <f ca="1">IFERROR(IF(VLOOKUP(C1085,' Disaggregation - Section E '!A$316:N822,6,0)="","",VLOOKUP(C1085,' Disaggregation - Section E '!A$316:N822,6,0)),"")</f>
        <v/>
      </c>
      <c r="H1085" s="827" t="str">
        <f ca="1">IFERROR(IF(INDEX(' Disaggregation - Section E '!F$313:F822,MATCH(C1085,' Disaggregation - Section E '!A$313:A822,0)+1,1)&lt;&gt;0,INDEX(' Disaggregation - Section E '!F$313:F822,MATCH(C1085,' Disaggregation - Section E '!A$313:A822,0)+1,1),""),"")</f>
        <v/>
      </c>
      <c r="I1085" s="818" t="str">
        <f ca="1">IFERROR(IF(VLOOKUP(C1085,' Disaggregation - Section E '!A$316:N822,8,0)=0,"",VLOOKUP(C1085,' Disaggregation - Section E '!A$316:N822,8,0)),"")</f>
        <v/>
      </c>
      <c r="J1085" s="818" t="str">
        <f ca="1">IFERROR(IF(VLOOKUP(C1085,' Disaggregation - Section E '!A$316:N822,13,0)=0,"",VLOOKUP(C1085,' Disaggregation - Section E '!A$316:N822,13,0)),"")</f>
        <v/>
      </c>
      <c r="K1085" s="812" t="str">
        <f ca="1">IFERROR(VLOOKUP(C1085,' Disaggregation - Section E '!A$316:N822,3,0),"")</f>
        <v/>
      </c>
      <c r="L1085" s="818" t="str">
        <f ca="1">IFERROR(IF(VLOOKUP(C1085,' Disaggregation - Section E '!A$316:N822,14,0)=0,"",VLOOKUP(C1085,' Disaggregation - Section E '!A$316:N822,14,0)),"")</f>
        <v/>
      </c>
      <c r="M1085" s="812" t="str">
        <f ca="1">IFERROR(IF(VLOOKUP(C1085,' Disaggregation - Section E '!A$316:T822,20,0)=0,"",VLOOKUP(C1085,' Disaggregation - Section E '!A$316:T822,20,0)),"")</f>
        <v/>
      </c>
      <c r="N1085" s="818" t="str">
        <f ca="1">IFERROR(IF(VLOOKUP(C1085,' Disaggregation - Section E '!A$316:N822,9,0)=0,"",VLOOKUP(C1085,' Disaggregation - Section E '!A$316:N822,9,0)),"")</f>
        <v/>
      </c>
      <c r="O1085" s="818" t="str">
        <f ca="1">IFERROR(IF(VLOOKUP(C1085,' Disaggregation - Section E '!A$315:N822,10,0)=0,"",VLOOKUP(C1085,' Disaggregation - Section E '!A$316:N822,10,0)),"")</f>
        <v/>
      </c>
    </row>
    <row r="1086" spans="1:15" x14ac:dyDescent="0.35">
      <c r="A1086" s="812" t="b">
        <f t="shared" ca="1" si="137"/>
        <v>0</v>
      </c>
      <c r="B1086" s="812"/>
      <c r="C1086" s="832" t="str">
        <f ca="1">IF(COUNTA(D$877:D1086)=1,"",OFFSET(C1086,-COUNTA(D$877:D1086)+1,0))</f>
        <v>a1V3p000004kPPLEA2</v>
      </c>
      <c r="D1086" s="827"/>
      <c r="E1086" s="815" t="str">
        <f ca="1">IFERROR(IF(VLOOKUP(C1086,' Disaggregation - Section E '!A$316:N823,7,0)="","",VLOOKUP(C1086,' Disaggregation - Section E '!A$316:N823,7,0)*100),"")</f>
        <v/>
      </c>
      <c r="F1086" s="812"/>
      <c r="G1086" s="817" t="str">
        <f ca="1">IFERROR(IF(VLOOKUP(C1086,' Disaggregation - Section E '!A$316:N823,6,0)="","",VLOOKUP(C1086,' Disaggregation - Section E '!A$316:N823,6,0)),"")</f>
        <v/>
      </c>
      <c r="H1086" s="827" t="str">
        <f ca="1">IFERROR(IF(INDEX(' Disaggregation - Section E '!F$313:F823,MATCH(C1086,' Disaggregation - Section E '!A$313:A823,0)+1,1)&lt;&gt;0,INDEX(' Disaggregation - Section E '!F$313:F823,MATCH(C1086,' Disaggregation - Section E '!A$313:A823,0)+1,1),""),"")</f>
        <v/>
      </c>
      <c r="I1086" s="818" t="str">
        <f ca="1">IFERROR(IF(VLOOKUP(C1086,' Disaggregation - Section E '!A$316:N823,8,0)=0,"",VLOOKUP(C1086,' Disaggregation - Section E '!A$316:N823,8,0)),"")</f>
        <v/>
      </c>
      <c r="J1086" s="818" t="str">
        <f ca="1">IFERROR(IF(VLOOKUP(C1086,' Disaggregation - Section E '!A$316:N823,13,0)=0,"",VLOOKUP(C1086,' Disaggregation - Section E '!A$316:N823,13,0)),"")</f>
        <v/>
      </c>
      <c r="K1086" s="812" t="str">
        <f ca="1">IFERROR(VLOOKUP(C1086,' Disaggregation - Section E '!A$316:N823,3,0),"")</f>
        <v/>
      </c>
      <c r="L1086" s="818" t="str">
        <f ca="1">IFERROR(IF(VLOOKUP(C1086,' Disaggregation - Section E '!A$316:N823,14,0)=0,"",VLOOKUP(C1086,' Disaggregation - Section E '!A$316:N823,14,0)),"")</f>
        <v/>
      </c>
      <c r="M1086" s="812" t="str">
        <f ca="1">IFERROR(IF(VLOOKUP(C1086,' Disaggregation - Section E '!A$316:T823,20,0)=0,"",VLOOKUP(C1086,' Disaggregation - Section E '!A$316:T823,20,0)),"")</f>
        <v/>
      </c>
      <c r="N1086" s="818" t="str">
        <f ca="1">IFERROR(IF(VLOOKUP(C1086,' Disaggregation - Section E '!A$316:N823,9,0)=0,"",VLOOKUP(C1086,' Disaggregation - Section E '!A$316:N823,9,0)),"")</f>
        <v/>
      </c>
      <c r="O1086" s="818" t="str">
        <f ca="1">IFERROR(IF(VLOOKUP(C1086,' Disaggregation - Section E '!A$315:N823,10,0)=0,"",VLOOKUP(C1086,' Disaggregation - Section E '!A$316:N823,10,0)),"")</f>
        <v/>
      </c>
    </row>
    <row r="1087" spans="1:15" x14ac:dyDescent="0.35">
      <c r="A1087" s="812" t="b">
        <f t="shared" ca="1" si="137"/>
        <v>0</v>
      </c>
      <c r="B1087" s="812"/>
      <c r="C1087" s="832" t="str">
        <f ca="1">IF(COUNTA(D$877:D1087)=1,"",OFFSET(C1087,-COUNTA(D$877:D1087)+1,0))</f>
        <v>a1V3p000004kPPMEA2</v>
      </c>
      <c r="D1087" s="827"/>
      <c r="E1087" s="815" t="str">
        <f ca="1">IFERROR(IF(VLOOKUP(C1087,' Disaggregation - Section E '!A$316:N824,7,0)="","",VLOOKUP(C1087,' Disaggregation - Section E '!A$316:N824,7,0)*100),"")</f>
        <v/>
      </c>
      <c r="F1087" s="812"/>
      <c r="G1087" s="817" t="str">
        <f ca="1">IFERROR(IF(VLOOKUP(C1087,' Disaggregation - Section E '!A$316:N824,6,0)="","",VLOOKUP(C1087,' Disaggregation - Section E '!A$316:N824,6,0)),"")</f>
        <v/>
      </c>
      <c r="H1087" s="827" t="str">
        <f ca="1">IFERROR(IF(INDEX(' Disaggregation - Section E '!F$313:F824,MATCH(C1087,' Disaggregation - Section E '!A$313:A824,0)+1,1)&lt;&gt;0,INDEX(' Disaggregation - Section E '!F$313:F824,MATCH(C1087,' Disaggregation - Section E '!A$313:A824,0)+1,1),""),"")</f>
        <v/>
      </c>
      <c r="I1087" s="818" t="str">
        <f ca="1">IFERROR(IF(VLOOKUP(C1087,' Disaggregation - Section E '!A$316:N824,8,0)=0,"",VLOOKUP(C1087,' Disaggregation - Section E '!A$316:N824,8,0)),"")</f>
        <v/>
      </c>
      <c r="J1087" s="818" t="str">
        <f ca="1">IFERROR(IF(VLOOKUP(C1087,' Disaggregation - Section E '!A$316:N824,13,0)=0,"",VLOOKUP(C1087,' Disaggregation - Section E '!A$316:N824,13,0)),"")</f>
        <v/>
      </c>
      <c r="K1087" s="812" t="str">
        <f ca="1">IFERROR(VLOOKUP(C1087,' Disaggregation - Section E '!A$316:N824,3,0),"")</f>
        <v/>
      </c>
      <c r="L1087" s="818" t="str">
        <f ca="1">IFERROR(IF(VLOOKUP(C1087,' Disaggregation - Section E '!A$316:N824,14,0)=0,"",VLOOKUP(C1087,' Disaggregation - Section E '!A$316:N824,14,0)),"")</f>
        <v/>
      </c>
      <c r="M1087" s="812" t="str">
        <f ca="1">IFERROR(IF(VLOOKUP(C1087,' Disaggregation - Section E '!A$316:T824,20,0)=0,"",VLOOKUP(C1087,' Disaggregation - Section E '!A$316:T824,20,0)),"")</f>
        <v/>
      </c>
      <c r="N1087" s="818" t="str">
        <f ca="1">IFERROR(IF(VLOOKUP(C1087,' Disaggregation - Section E '!A$316:N824,9,0)=0,"",VLOOKUP(C1087,' Disaggregation - Section E '!A$316:N824,9,0)),"")</f>
        <v/>
      </c>
      <c r="O1087" s="818" t="str">
        <f ca="1">IFERROR(IF(VLOOKUP(C1087,' Disaggregation - Section E '!A$315:N824,10,0)=0,"",VLOOKUP(C1087,' Disaggregation - Section E '!A$316:N824,10,0)),"")</f>
        <v/>
      </c>
    </row>
    <row r="1088" spans="1:15" x14ac:dyDescent="0.35">
      <c r="A1088" s="812" t="b">
        <f t="shared" ca="1" si="137"/>
        <v>0</v>
      </c>
      <c r="B1088" s="812"/>
      <c r="C1088" s="832" t="str">
        <f ca="1">IF(COUNTA(D$877:D1088)=1,"",OFFSET(C1088,-COUNTA(D$877:D1088)+1,0))</f>
        <v>a1V3p000004kPPNEA2</v>
      </c>
      <c r="D1088" s="827"/>
      <c r="E1088" s="815" t="str">
        <f ca="1">IFERROR(IF(VLOOKUP(C1088,' Disaggregation - Section E '!A$316:N825,7,0)="","",VLOOKUP(C1088,' Disaggregation - Section E '!A$316:N825,7,0)*100),"")</f>
        <v/>
      </c>
      <c r="F1088" s="812"/>
      <c r="G1088" s="817" t="str">
        <f ca="1">IFERROR(IF(VLOOKUP(C1088,' Disaggregation - Section E '!A$316:N825,6,0)="","",VLOOKUP(C1088,' Disaggregation - Section E '!A$316:N825,6,0)),"")</f>
        <v/>
      </c>
      <c r="H1088" s="827" t="str">
        <f ca="1">IFERROR(IF(INDEX(' Disaggregation - Section E '!F$313:F825,MATCH(C1088,' Disaggregation - Section E '!A$313:A825,0)+1,1)&lt;&gt;0,INDEX(' Disaggregation - Section E '!F$313:F825,MATCH(C1088,' Disaggregation - Section E '!A$313:A825,0)+1,1),""),"")</f>
        <v/>
      </c>
      <c r="I1088" s="818" t="str">
        <f ca="1">IFERROR(IF(VLOOKUP(C1088,' Disaggregation - Section E '!A$316:N825,8,0)=0,"",VLOOKUP(C1088,' Disaggregation - Section E '!A$316:N825,8,0)),"")</f>
        <v/>
      </c>
      <c r="J1088" s="818" t="str">
        <f ca="1">IFERROR(IF(VLOOKUP(C1088,' Disaggregation - Section E '!A$316:N825,13,0)=0,"",VLOOKUP(C1088,' Disaggregation - Section E '!A$316:N825,13,0)),"")</f>
        <v/>
      </c>
      <c r="K1088" s="812" t="str">
        <f ca="1">IFERROR(VLOOKUP(C1088,' Disaggregation - Section E '!A$316:N825,3,0),"")</f>
        <v/>
      </c>
      <c r="L1088" s="818" t="str">
        <f ca="1">IFERROR(IF(VLOOKUP(C1088,' Disaggregation - Section E '!A$316:N825,14,0)=0,"",VLOOKUP(C1088,' Disaggregation - Section E '!A$316:N825,14,0)),"")</f>
        <v/>
      </c>
      <c r="M1088" s="812" t="str">
        <f ca="1">IFERROR(IF(VLOOKUP(C1088,' Disaggregation - Section E '!A$316:T825,20,0)=0,"",VLOOKUP(C1088,' Disaggregation - Section E '!A$316:T825,20,0)),"")</f>
        <v/>
      </c>
      <c r="N1088" s="818" t="str">
        <f ca="1">IFERROR(IF(VLOOKUP(C1088,' Disaggregation - Section E '!A$316:N825,9,0)=0,"",VLOOKUP(C1088,' Disaggregation - Section E '!A$316:N825,9,0)),"")</f>
        <v/>
      </c>
      <c r="O1088" s="818" t="str">
        <f ca="1">IFERROR(IF(VLOOKUP(C1088,' Disaggregation - Section E '!A$315:N825,10,0)=0,"",VLOOKUP(C1088,' Disaggregation - Section E '!A$316:N825,10,0)),"")</f>
        <v/>
      </c>
    </row>
    <row r="1089" spans="1:15" x14ac:dyDescent="0.35">
      <c r="A1089" s="812" t="b">
        <f t="shared" ca="1" si="137"/>
        <v>0</v>
      </c>
      <c r="B1089" s="812"/>
      <c r="C1089" s="832" t="str">
        <f ca="1">IF(COUNTA(D$877:D1089)=1,"",OFFSET(C1089,-COUNTA(D$877:D1089)+1,0))</f>
        <v>a1V3p000004kPPOEA2</v>
      </c>
      <c r="D1089" s="827"/>
      <c r="E1089" s="815" t="str">
        <f ca="1">IFERROR(IF(VLOOKUP(C1089,' Disaggregation - Section E '!A$316:N826,7,0)="","",VLOOKUP(C1089,' Disaggregation - Section E '!A$316:N826,7,0)*100),"")</f>
        <v/>
      </c>
      <c r="F1089" s="812"/>
      <c r="G1089" s="817" t="str">
        <f ca="1">IFERROR(IF(VLOOKUP(C1089,' Disaggregation - Section E '!A$316:N826,6,0)="","",VLOOKUP(C1089,' Disaggregation - Section E '!A$316:N826,6,0)),"")</f>
        <v/>
      </c>
      <c r="H1089" s="827" t="str">
        <f ca="1">IFERROR(IF(INDEX(' Disaggregation - Section E '!F$313:F826,MATCH(C1089,' Disaggregation - Section E '!A$313:A826,0)+1,1)&lt;&gt;0,INDEX(' Disaggregation - Section E '!F$313:F826,MATCH(C1089,' Disaggregation - Section E '!A$313:A826,0)+1,1),""),"")</f>
        <v/>
      </c>
      <c r="I1089" s="818" t="str">
        <f ca="1">IFERROR(IF(VLOOKUP(C1089,' Disaggregation - Section E '!A$316:N826,8,0)=0,"",VLOOKUP(C1089,' Disaggregation - Section E '!A$316:N826,8,0)),"")</f>
        <v/>
      </c>
      <c r="J1089" s="818" t="str">
        <f ca="1">IFERROR(IF(VLOOKUP(C1089,' Disaggregation - Section E '!A$316:N826,13,0)=0,"",VLOOKUP(C1089,' Disaggregation - Section E '!A$316:N826,13,0)),"")</f>
        <v/>
      </c>
      <c r="K1089" s="812" t="str">
        <f ca="1">IFERROR(VLOOKUP(C1089,' Disaggregation - Section E '!A$316:N826,3,0),"")</f>
        <v/>
      </c>
      <c r="L1089" s="818" t="str">
        <f ca="1">IFERROR(IF(VLOOKUP(C1089,' Disaggregation - Section E '!A$316:N826,14,0)=0,"",VLOOKUP(C1089,' Disaggregation - Section E '!A$316:N826,14,0)),"")</f>
        <v/>
      </c>
      <c r="M1089" s="812" t="str">
        <f ca="1">IFERROR(IF(VLOOKUP(C1089,' Disaggregation - Section E '!A$316:T826,20,0)=0,"",VLOOKUP(C1089,' Disaggregation - Section E '!A$316:T826,20,0)),"")</f>
        <v/>
      </c>
      <c r="N1089" s="818" t="str">
        <f ca="1">IFERROR(IF(VLOOKUP(C1089,' Disaggregation - Section E '!A$316:N826,9,0)=0,"",VLOOKUP(C1089,' Disaggregation - Section E '!A$316:N826,9,0)),"")</f>
        <v/>
      </c>
      <c r="O1089" s="818" t="str">
        <f ca="1">IFERROR(IF(VLOOKUP(C1089,' Disaggregation - Section E '!A$315:N826,10,0)=0,"",VLOOKUP(C1089,' Disaggregation - Section E '!A$316:N826,10,0)),"")</f>
        <v/>
      </c>
    </row>
    <row r="1090" spans="1:15" x14ac:dyDescent="0.35">
      <c r="A1090" s="812" t="b">
        <f t="shared" ca="1" si="137"/>
        <v>0</v>
      </c>
      <c r="B1090" s="812"/>
      <c r="C1090" s="832" t="str">
        <f ca="1">IF(COUNTA(D$877:D1090)=1,"",OFFSET(C1090,-COUNTA(D$877:D1090)+1,0))</f>
        <v>a1V3p000004kPPPEA2</v>
      </c>
      <c r="D1090" s="827"/>
      <c r="E1090" s="815" t="str">
        <f ca="1">IFERROR(IF(VLOOKUP(C1090,' Disaggregation - Section E '!A$316:N827,7,0)="","",VLOOKUP(C1090,' Disaggregation - Section E '!A$316:N827,7,0)*100),"")</f>
        <v/>
      </c>
      <c r="F1090" s="812"/>
      <c r="G1090" s="817" t="str">
        <f ca="1">IFERROR(IF(VLOOKUP(C1090,' Disaggregation - Section E '!A$316:N827,6,0)="","",VLOOKUP(C1090,' Disaggregation - Section E '!A$316:N827,6,0)),"")</f>
        <v/>
      </c>
      <c r="H1090" s="827" t="str">
        <f ca="1">IFERROR(IF(INDEX(' Disaggregation - Section E '!F$313:F827,MATCH(C1090,' Disaggregation - Section E '!A$313:A827,0)+1,1)&lt;&gt;0,INDEX(' Disaggregation - Section E '!F$313:F827,MATCH(C1090,' Disaggregation - Section E '!A$313:A827,0)+1,1),""),"")</f>
        <v/>
      </c>
      <c r="I1090" s="818" t="str">
        <f ca="1">IFERROR(IF(VLOOKUP(C1090,' Disaggregation - Section E '!A$316:N827,8,0)=0,"",VLOOKUP(C1090,' Disaggregation - Section E '!A$316:N827,8,0)),"")</f>
        <v/>
      </c>
      <c r="J1090" s="818" t="str">
        <f ca="1">IFERROR(IF(VLOOKUP(C1090,' Disaggregation - Section E '!A$316:N827,13,0)=0,"",VLOOKUP(C1090,' Disaggregation - Section E '!A$316:N827,13,0)),"")</f>
        <v/>
      </c>
      <c r="K1090" s="812" t="str">
        <f ca="1">IFERROR(VLOOKUP(C1090,' Disaggregation - Section E '!A$316:N827,3,0),"")</f>
        <v/>
      </c>
      <c r="L1090" s="818" t="str">
        <f ca="1">IFERROR(IF(VLOOKUP(C1090,' Disaggregation - Section E '!A$316:N827,14,0)=0,"",VLOOKUP(C1090,' Disaggregation - Section E '!A$316:N827,14,0)),"")</f>
        <v/>
      </c>
      <c r="M1090" s="812" t="str">
        <f ca="1">IFERROR(IF(VLOOKUP(C1090,' Disaggregation - Section E '!A$316:T827,20,0)=0,"",VLOOKUP(C1090,' Disaggregation - Section E '!A$316:T827,20,0)),"")</f>
        <v/>
      </c>
      <c r="N1090" s="818" t="str">
        <f ca="1">IFERROR(IF(VLOOKUP(C1090,' Disaggregation - Section E '!A$316:N827,9,0)=0,"",VLOOKUP(C1090,' Disaggregation - Section E '!A$316:N827,9,0)),"")</f>
        <v/>
      </c>
      <c r="O1090" s="818" t="str">
        <f ca="1">IFERROR(IF(VLOOKUP(C1090,' Disaggregation - Section E '!A$315:N827,10,0)=0,"",VLOOKUP(C1090,' Disaggregation - Section E '!A$316:N827,10,0)),"")</f>
        <v/>
      </c>
    </row>
    <row r="1091" spans="1:15" x14ac:dyDescent="0.35">
      <c r="A1091" s="812" t="b">
        <f t="shared" ca="1" si="137"/>
        <v>0</v>
      </c>
      <c r="B1091" s="812"/>
      <c r="C1091" s="832" t="str">
        <f ca="1">IF(COUNTA(D$877:D1091)=1,"",OFFSET(C1091,-COUNTA(D$877:D1091)+1,0))</f>
        <v>a1V3p000004kPPQEA2</v>
      </c>
      <c r="D1091" s="827"/>
      <c r="E1091" s="815" t="str">
        <f ca="1">IFERROR(IF(VLOOKUP(C1091,' Disaggregation - Section E '!A$316:N828,7,0)="","",VLOOKUP(C1091,' Disaggregation - Section E '!A$316:N828,7,0)*100),"")</f>
        <v/>
      </c>
      <c r="F1091" s="812"/>
      <c r="G1091" s="817" t="str">
        <f ca="1">IFERROR(IF(VLOOKUP(C1091,' Disaggregation - Section E '!A$316:N828,6,0)="","",VLOOKUP(C1091,' Disaggregation - Section E '!A$316:N828,6,0)),"")</f>
        <v/>
      </c>
      <c r="H1091" s="827" t="str">
        <f ca="1">IFERROR(IF(INDEX(' Disaggregation - Section E '!F$313:F828,MATCH(C1091,' Disaggregation - Section E '!A$313:A828,0)+1,1)&lt;&gt;0,INDEX(' Disaggregation - Section E '!F$313:F828,MATCH(C1091,' Disaggregation - Section E '!A$313:A828,0)+1,1),""),"")</f>
        <v/>
      </c>
      <c r="I1091" s="818" t="str">
        <f ca="1">IFERROR(IF(VLOOKUP(C1091,' Disaggregation - Section E '!A$316:N828,8,0)=0,"",VLOOKUP(C1091,' Disaggregation - Section E '!A$316:N828,8,0)),"")</f>
        <v/>
      </c>
      <c r="J1091" s="818" t="str">
        <f ca="1">IFERROR(IF(VLOOKUP(C1091,' Disaggregation - Section E '!A$316:N828,13,0)=0,"",VLOOKUP(C1091,' Disaggregation - Section E '!A$316:N828,13,0)),"")</f>
        <v/>
      </c>
      <c r="K1091" s="812" t="str">
        <f ca="1">IFERROR(VLOOKUP(C1091,' Disaggregation - Section E '!A$316:N828,3,0),"")</f>
        <v/>
      </c>
      <c r="L1091" s="818" t="str">
        <f ca="1">IFERROR(IF(VLOOKUP(C1091,' Disaggregation - Section E '!A$316:N828,14,0)=0,"",VLOOKUP(C1091,' Disaggregation - Section E '!A$316:N828,14,0)),"")</f>
        <v/>
      </c>
      <c r="M1091" s="812" t="str">
        <f ca="1">IFERROR(IF(VLOOKUP(C1091,' Disaggregation - Section E '!A$316:T828,20,0)=0,"",VLOOKUP(C1091,' Disaggregation - Section E '!A$316:T828,20,0)),"")</f>
        <v/>
      </c>
      <c r="N1091" s="818" t="str">
        <f ca="1">IFERROR(IF(VLOOKUP(C1091,' Disaggregation - Section E '!A$316:N828,9,0)=0,"",VLOOKUP(C1091,' Disaggregation - Section E '!A$316:N828,9,0)),"")</f>
        <v/>
      </c>
      <c r="O1091" s="818" t="str">
        <f ca="1">IFERROR(IF(VLOOKUP(C1091,' Disaggregation - Section E '!A$315:N828,10,0)=0,"",VLOOKUP(C1091,' Disaggregation - Section E '!A$316:N828,10,0)),"")</f>
        <v/>
      </c>
    </row>
    <row r="1092" spans="1:15" x14ac:dyDescent="0.35">
      <c r="A1092" s="812" t="b">
        <f t="shared" ca="1" si="137"/>
        <v>0</v>
      </c>
      <c r="B1092" s="812"/>
      <c r="C1092" s="832" t="str">
        <f ca="1">IF(COUNTA(D$877:D1092)=1,"",OFFSET(C1092,-COUNTA(D$877:D1092)+1,0))</f>
        <v>a1V3p000004kPPREA2</v>
      </c>
      <c r="D1092" s="827"/>
      <c r="E1092" s="815" t="str">
        <f ca="1">IFERROR(IF(VLOOKUP(C1092,' Disaggregation - Section E '!A$316:N829,7,0)="","",VLOOKUP(C1092,' Disaggregation - Section E '!A$316:N829,7,0)*100),"")</f>
        <v/>
      </c>
      <c r="F1092" s="812"/>
      <c r="G1092" s="817" t="str">
        <f ca="1">IFERROR(IF(VLOOKUP(C1092,' Disaggregation - Section E '!A$316:N829,6,0)="","",VLOOKUP(C1092,' Disaggregation - Section E '!A$316:N829,6,0)),"")</f>
        <v/>
      </c>
      <c r="H1092" s="827" t="str">
        <f ca="1">IFERROR(IF(INDEX(' Disaggregation - Section E '!F$313:F829,MATCH(C1092,' Disaggregation - Section E '!A$313:A829,0)+1,1)&lt;&gt;0,INDEX(' Disaggregation - Section E '!F$313:F829,MATCH(C1092,' Disaggregation - Section E '!A$313:A829,0)+1,1),""),"")</f>
        <v/>
      </c>
      <c r="I1092" s="818" t="str">
        <f ca="1">IFERROR(IF(VLOOKUP(C1092,' Disaggregation - Section E '!A$316:N829,8,0)=0,"",VLOOKUP(C1092,' Disaggregation - Section E '!A$316:N829,8,0)),"")</f>
        <v/>
      </c>
      <c r="J1092" s="818" t="str">
        <f ca="1">IFERROR(IF(VLOOKUP(C1092,' Disaggregation - Section E '!A$316:N829,13,0)=0,"",VLOOKUP(C1092,' Disaggregation - Section E '!A$316:N829,13,0)),"")</f>
        <v/>
      </c>
      <c r="K1092" s="812" t="str">
        <f ca="1">IFERROR(VLOOKUP(C1092,' Disaggregation - Section E '!A$316:N829,3,0),"")</f>
        <v/>
      </c>
      <c r="L1092" s="818" t="str">
        <f ca="1">IFERROR(IF(VLOOKUP(C1092,' Disaggregation - Section E '!A$316:N829,14,0)=0,"",VLOOKUP(C1092,' Disaggregation - Section E '!A$316:N829,14,0)),"")</f>
        <v/>
      </c>
      <c r="M1092" s="812" t="str">
        <f ca="1">IFERROR(IF(VLOOKUP(C1092,' Disaggregation - Section E '!A$316:T829,20,0)=0,"",VLOOKUP(C1092,' Disaggregation - Section E '!A$316:T829,20,0)),"")</f>
        <v/>
      </c>
      <c r="N1092" s="818" t="str">
        <f ca="1">IFERROR(IF(VLOOKUP(C1092,' Disaggregation - Section E '!A$316:N829,9,0)=0,"",VLOOKUP(C1092,' Disaggregation - Section E '!A$316:N829,9,0)),"")</f>
        <v/>
      </c>
      <c r="O1092" s="818" t="str">
        <f ca="1">IFERROR(IF(VLOOKUP(C1092,' Disaggregation - Section E '!A$315:N829,10,0)=0,"",VLOOKUP(C1092,' Disaggregation - Section E '!A$316:N829,10,0)),"")</f>
        <v/>
      </c>
    </row>
    <row r="1093" spans="1:15" x14ac:dyDescent="0.35">
      <c r="A1093" s="812" t="b">
        <f t="shared" ref="A1093:A1156" ca="1" si="138">IF(M1093&lt;&gt;"",TRUE,FALSE)</f>
        <v>0</v>
      </c>
      <c r="B1093" s="812"/>
      <c r="C1093" s="832" t="str">
        <f ca="1">IF(COUNTA(D$877:D1093)=1,"",OFFSET(C1093,-COUNTA(D$877:D1093)+1,0))</f>
        <v>a1V3p000004kPPSEA2</v>
      </c>
      <c r="D1093" s="827"/>
      <c r="E1093" s="815" t="str">
        <f ca="1">IFERROR(IF(VLOOKUP(C1093,' Disaggregation - Section E '!A$316:N830,7,0)="","",VLOOKUP(C1093,' Disaggregation - Section E '!A$316:N830,7,0)*100),"")</f>
        <v/>
      </c>
      <c r="F1093" s="812"/>
      <c r="G1093" s="817" t="str">
        <f ca="1">IFERROR(IF(VLOOKUP(C1093,' Disaggregation - Section E '!A$316:N830,6,0)="","",VLOOKUP(C1093,' Disaggregation - Section E '!A$316:N830,6,0)),"")</f>
        <v/>
      </c>
      <c r="H1093" s="827" t="str">
        <f ca="1">IFERROR(IF(INDEX(' Disaggregation - Section E '!F$313:F830,MATCH(C1093,' Disaggregation - Section E '!A$313:A830,0)+1,1)&lt;&gt;0,INDEX(' Disaggregation - Section E '!F$313:F830,MATCH(C1093,' Disaggregation - Section E '!A$313:A830,0)+1,1),""),"")</f>
        <v/>
      </c>
      <c r="I1093" s="818" t="str">
        <f ca="1">IFERROR(IF(VLOOKUP(C1093,' Disaggregation - Section E '!A$316:N830,8,0)=0,"",VLOOKUP(C1093,' Disaggregation - Section E '!A$316:N830,8,0)),"")</f>
        <v/>
      </c>
      <c r="J1093" s="818" t="str">
        <f ca="1">IFERROR(IF(VLOOKUP(C1093,' Disaggregation - Section E '!A$316:N830,13,0)=0,"",VLOOKUP(C1093,' Disaggregation - Section E '!A$316:N830,13,0)),"")</f>
        <v/>
      </c>
      <c r="K1093" s="812" t="str">
        <f ca="1">IFERROR(VLOOKUP(C1093,' Disaggregation - Section E '!A$316:N830,3,0),"")</f>
        <v/>
      </c>
      <c r="L1093" s="818" t="str">
        <f ca="1">IFERROR(IF(VLOOKUP(C1093,' Disaggregation - Section E '!A$316:N830,14,0)=0,"",VLOOKUP(C1093,' Disaggregation - Section E '!A$316:N830,14,0)),"")</f>
        <v/>
      </c>
      <c r="M1093" s="812" t="str">
        <f ca="1">IFERROR(IF(VLOOKUP(C1093,' Disaggregation - Section E '!A$316:T830,20,0)=0,"",VLOOKUP(C1093,' Disaggregation - Section E '!A$316:T830,20,0)),"")</f>
        <v/>
      </c>
      <c r="N1093" s="818" t="str">
        <f ca="1">IFERROR(IF(VLOOKUP(C1093,' Disaggregation - Section E '!A$316:N830,9,0)=0,"",VLOOKUP(C1093,' Disaggregation - Section E '!A$316:N830,9,0)),"")</f>
        <v/>
      </c>
      <c r="O1093" s="818" t="str">
        <f ca="1">IFERROR(IF(VLOOKUP(C1093,' Disaggregation - Section E '!A$315:N830,10,0)=0,"",VLOOKUP(C1093,' Disaggregation - Section E '!A$316:N830,10,0)),"")</f>
        <v/>
      </c>
    </row>
    <row r="1094" spans="1:15" x14ac:dyDescent="0.35">
      <c r="A1094" s="812" t="b">
        <f t="shared" ca="1" si="138"/>
        <v>0</v>
      </c>
      <c r="B1094" s="812"/>
      <c r="C1094" s="832" t="str">
        <f ca="1">IF(COUNTA(D$877:D1094)=1,"",OFFSET(C1094,-COUNTA(D$877:D1094)+1,0))</f>
        <v>a1V3p000004kPPTEA2</v>
      </c>
      <c r="D1094" s="827"/>
      <c r="E1094" s="815" t="str">
        <f ca="1">IFERROR(IF(VLOOKUP(C1094,' Disaggregation - Section E '!A$316:N831,7,0)="","",VLOOKUP(C1094,' Disaggregation - Section E '!A$316:N831,7,0)*100),"")</f>
        <v/>
      </c>
      <c r="F1094" s="812"/>
      <c r="G1094" s="817" t="str">
        <f ca="1">IFERROR(IF(VLOOKUP(C1094,' Disaggregation - Section E '!A$316:N831,6,0)="","",VLOOKUP(C1094,' Disaggregation - Section E '!A$316:N831,6,0)),"")</f>
        <v/>
      </c>
      <c r="H1094" s="827" t="str">
        <f ca="1">IFERROR(IF(INDEX(' Disaggregation - Section E '!F$313:F831,MATCH(C1094,' Disaggregation - Section E '!A$313:A831,0)+1,1)&lt;&gt;0,INDEX(' Disaggregation - Section E '!F$313:F831,MATCH(C1094,' Disaggregation - Section E '!A$313:A831,0)+1,1),""),"")</f>
        <v/>
      </c>
      <c r="I1094" s="818" t="str">
        <f ca="1">IFERROR(IF(VLOOKUP(C1094,' Disaggregation - Section E '!A$316:N831,8,0)=0,"",VLOOKUP(C1094,' Disaggregation - Section E '!A$316:N831,8,0)),"")</f>
        <v/>
      </c>
      <c r="J1094" s="818" t="str">
        <f ca="1">IFERROR(IF(VLOOKUP(C1094,' Disaggregation - Section E '!A$316:N831,13,0)=0,"",VLOOKUP(C1094,' Disaggregation - Section E '!A$316:N831,13,0)),"")</f>
        <v/>
      </c>
      <c r="K1094" s="812" t="str">
        <f ca="1">IFERROR(VLOOKUP(C1094,' Disaggregation - Section E '!A$316:N831,3,0),"")</f>
        <v/>
      </c>
      <c r="L1094" s="818" t="str">
        <f ca="1">IFERROR(IF(VLOOKUP(C1094,' Disaggregation - Section E '!A$316:N831,14,0)=0,"",VLOOKUP(C1094,' Disaggregation - Section E '!A$316:N831,14,0)),"")</f>
        <v/>
      </c>
      <c r="M1094" s="812" t="str">
        <f ca="1">IFERROR(IF(VLOOKUP(C1094,' Disaggregation - Section E '!A$316:T831,20,0)=0,"",VLOOKUP(C1094,' Disaggregation - Section E '!A$316:T831,20,0)),"")</f>
        <v/>
      </c>
      <c r="N1094" s="818" t="str">
        <f ca="1">IFERROR(IF(VLOOKUP(C1094,' Disaggregation - Section E '!A$316:N831,9,0)=0,"",VLOOKUP(C1094,' Disaggregation - Section E '!A$316:N831,9,0)),"")</f>
        <v/>
      </c>
      <c r="O1094" s="818" t="str">
        <f ca="1">IFERROR(IF(VLOOKUP(C1094,' Disaggregation - Section E '!A$315:N831,10,0)=0,"",VLOOKUP(C1094,' Disaggregation - Section E '!A$316:N831,10,0)),"")</f>
        <v/>
      </c>
    </row>
    <row r="1095" spans="1:15" x14ac:dyDescent="0.35">
      <c r="A1095" s="812" t="b">
        <f t="shared" ca="1" si="138"/>
        <v>0</v>
      </c>
      <c r="B1095" s="812"/>
      <c r="C1095" s="832" t="str">
        <f ca="1">IF(COUNTA(D$877:D1095)=1,"",OFFSET(C1095,-COUNTA(D$877:D1095)+1,0))</f>
        <v>a1V3p000004kPPUEA2</v>
      </c>
      <c r="D1095" s="827"/>
      <c r="E1095" s="815" t="str">
        <f ca="1">IFERROR(IF(VLOOKUP(C1095,' Disaggregation - Section E '!A$316:N832,7,0)="","",VLOOKUP(C1095,' Disaggregation - Section E '!A$316:N832,7,0)*100),"")</f>
        <v/>
      </c>
      <c r="F1095" s="812"/>
      <c r="G1095" s="817" t="str">
        <f ca="1">IFERROR(IF(VLOOKUP(C1095,' Disaggregation - Section E '!A$316:N832,6,0)="","",VLOOKUP(C1095,' Disaggregation - Section E '!A$316:N832,6,0)),"")</f>
        <v/>
      </c>
      <c r="H1095" s="827" t="str">
        <f ca="1">IFERROR(IF(INDEX(' Disaggregation - Section E '!F$313:F832,MATCH(C1095,' Disaggregation - Section E '!A$313:A832,0)+1,1)&lt;&gt;0,INDEX(' Disaggregation - Section E '!F$313:F832,MATCH(C1095,' Disaggregation - Section E '!A$313:A832,0)+1,1),""),"")</f>
        <v/>
      </c>
      <c r="I1095" s="818" t="str">
        <f ca="1">IFERROR(IF(VLOOKUP(C1095,' Disaggregation - Section E '!A$316:N832,8,0)=0,"",VLOOKUP(C1095,' Disaggregation - Section E '!A$316:N832,8,0)),"")</f>
        <v/>
      </c>
      <c r="J1095" s="818" t="str">
        <f ca="1">IFERROR(IF(VLOOKUP(C1095,' Disaggregation - Section E '!A$316:N832,13,0)=0,"",VLOOKUP(C1095,' Disaggregation - Section E '!A$316:N832,13,0)),"")</f>
        <v/>
      </c>
      <c r="K1095" s="812" t="str">
        <f ca="1">IFERROR(VLOOKUP(C1095,' Disaggregation - Section E '!A$316:N832,3,0),"")</f>
        <v/>
      </c>
      <c r="L1095" s="818" t="str">
        <f ca="1">IFERROR(IF(VLOOKUP(C1095,' Disaggregation - Section E '!A$316:N832,14,0)=0,"",VLOOKUP(C1095,' Disaggregation - Section E '!A$316:N832,14,0)),"")</f>
        <v/>
      </c>
      <c r="M1095" s="812" t="str">
        <f ca="1">IFERROR(IF(VLOOKUP(C1095,' Disaggregation - Section E '!A$316:T832,20,0)=0,"",VLOOKUP(C1095,' Disaggregation - Section E '!A$316:T832,20,0)),"")</f>
        <v/>
      </c>
      <c r="N1095" s="818" t="str">
        <f ca="1">IFERROR(IF(VLOOKUP(C1095,' Disaggregation - Section E '!A$316:N832,9,0)=0,"",VLOOKUP(C1095,' Disaggregation - Section E '!A$316:N832,9,0)),"")</f>
        <v/>
      </c>
      <c r="O1095" s="818" t="str">
        <f ca="1">IFERROR(IF(VLOOKUP(C1095,' Disaggregation - Section E '!A$315:N832,10,0)=0,"",VLOOKUP(C1095,' Disaggregation - Section E '!A$316:N832,10,0)),"")</f>
        <v/>
      </c>
    </row>
    <row r="1096" spans="1:15" x14ac:dyDescent="0.35">
      <c r="A1096" s="812" t="b">
        <f t="shared" ca="1" si="138"/>
        <v>0</v>
      </c>
      <c r="B1096" s="812"/>
      <c r="C1096" s="832" t="str">
        <f ca="1">IF(COUNTA(D$877:D1096)=1,"",OFFSET(C1096,-COUNTA(D$877:D1096)+1,0))</f>
        <v>a1V3p000004kPPVEA2</v>
      </c>
      <c r="D1096" s="827"/>
      <c r="E1096" s="815" t="str">
        <f ca="1">IFERROR(IF(VLOOKUP(C1096,' Disaggregation - Section E '!A$316:N833,7,0)="","",VLOOKUP(C1096,' Disaggregation - Section E '!A$316:N833,7,0)*100),"")</f>
        <v/>
      </c>
      <c r="F1096" s="812"/>
      <c r="G1096" s="817" t="str">
        <f ca="1">IFERROR(IF(VLOOKUP(C1096,' Disaggregation - Section E '!A$316:N833,6,0)="","",VLOOKUP(C1096,' Disaggregation - Section E '!A$316:N833,6,0)),"")</f>
        <v/>
      </c>
      <c r="H1096" s="827" t="str">
        <f ca="1">IFERROR(IF(INDEX(' Disaggregation - Section E '!F$313:F833,MATCH(C1096,' Disaggregation - Section E '!A$313:A833,0)+1,1)&lt;&gt;0,INDEX(' Disaggregation - Section E '!F$313:F833,MATCH(C1096,' Disaggregation - Section E '!A$313:A833,0)+1,1),""),"")</f>
        <v/>
      </c>
      <c r="I1096" s="818" t="str">
        <f ca="1">IFERROR(IF(VLOOKUP(C1096,' Disaggregation - Section E '!A$316:N833,8,0)=0,"",VLOOKUP(C1096,' Disaggregation - Section E '!A$316:N833,8,0)),"")</f>
        <v/>
      </c>
      <c r="J1096" s="818" t="str">
        <f ca="1">IFERROR(IF(VLOOKUP(C1096,' Disaggregation - Section E '!A$316:N833,13,0)=0,"",VLOOKUP(C1096,' Disaggregation - Section E '!A$316:N833,13,0)),"")</f>
        <v/>
      </c>
      <c r="K1096" s="812" t="str">
        <f ca="1">IFERROR(VLOOKUP(C1096,' Disaggregation - Section E '!A$316:N833,3,0),"")</f>
        <v/>
      </c>
      <c r="L1096" s="818" t="str">
        <f ca="1">IFERROR(IF(VLOOKUP(C1096,' Disaggregation - Section E '!A$316:N833,14,0)=0,"",VLOOKUP(C1096,' Disaggregation - Section E '!A$316:N833,14,0)),"")</f>
        <v/>
      </c>
      <c r="M1096" s="812" t="str">
        <f ca="1">IFERROR(IF(VLOOKUP(C1096,' Disaggregation - Section E '!A$316:T833,20,0)=0,"",VLOOKUP(C1096,' Disaggregation - Section E '!A$316:T833,20,0)),"")</f>
        <v/>
      </c>
      <c r="N1096" s="818" t="str">
        <f ca="1">IFERROR(IF(VLOOKUP(C1096,' Disaggregation - Section E '!A$316:N833,9,0)=0,"",VLOOKUP(C1096,' Disaggregation - Section E '!A$316:N833,9,0)),"")</f>
        <v/>
      </c>
      <c r="O1096" s="818" t="str">
        <f ca="1">IFERROR(IF(VLOOKUP(C1096,' Disaggregation - Section E '!A$315:N833,10,0)=0,"",VLOOKUP(C1096,' Disaggregation - Section E '!A$316:N833,10,0)),"")</f>
        <v/>
      </c>
    </row>
    <row r="1097" spans="1:15" x14ac:dyDescent="0.35">
      <c r="A1097" s="812" t="b">
        <f t="shared" ca="1" si="138"/>
        <v>0</v>
      </c>
      <c r="B1097" s="812"/>
      <c r="C1097" s="832" t="str">
        <f ca="1">IF(COUNTA(D$877:D1097)=1,"",OFFSET(C1097,-COUNTA(D$877:D1097)+1,0))</f>
        <v>a1V3p000004kPPWEA2</v>
      </c>
      <c r="D1097" s="827"/>
      <c r="E1097" s="815" t="str">
        <f ca="1">IFERROR(IF(VLOOKUP(C1097,' Disaggregation - Section E '!A$316:N834,7,0)="","",VLOOKUP(C1097,' Disaggregation - Section E '!A$316:N834,7,0)*100),"")</f>
        <v/>
      </c>
      <c r="F1097" s="812"/>
      <c r="G1097" s="817" t="str">
        <f ca="1">IFERROR(IF(VLOOKUP(C1097,' Disaggregation - Section E '!A$316:N834,6,0)="","",VLOOKUP(C1097,' Disaggregation - Section E '!A$316:N834,6,0)),"")</f>
        <v/>
      </c>
      <c r="H1097" s="827" t="str">
        <f ca="1">IFERROR(IF(INDEX(' Disaggregation - Section E '!F$313:F834,MATCH(C1097,' Disaggregation - Section E '!A$313:A834,0)+1,1)&lt;&gt;0,INDEX(' Disaggregation - Section E '!F$313:F834,MATCH(C1097,' Disaggregation - Section E '!A$313:A834,0)+1,1),""),"")</f>
        <v/>
      </c>
      <c r="I1097" s="818" t="str">
        <f ca="1">IFERROR(IF(VLOOKUP(C1097,' Disaggregation - Section E '!A$316:N834,8,0)=0,"",VLOOKUP(C1097,' Disaggregation - Section E '!A$316:N834,8,0)),"")</f>
        <v/>
      </c>
      <c r="J1097" s="818" t="str">
        <f ca="1">IFERROR(IF(VLOOKUP(C1097,' Disaggregation - Section E '!A$316:N834,13,0)=0,"",VLOOKUP(C1097,' Disaggregation - Section E '!A$316:N834,13,0)),"")</f>
        <v/>
      </c>
      <c r="K1097" s="812" t="str">
        <f ca="1">IFERROR(VLOOKUP(C1097,' Disaggregation - Section E '!A$316:N834,3,0),"")</f>
        <v/>
      </c>
      <c r="L1097" s="818" t="str">
        <f ca="1">IFERROR(IF(VLOOKUP(C1097,' Disaggregation - Section E '!A$316:N834,14,0)=0,"",VLOOKUP(C1097,' Disaggregation - Section E '!A$316:N834,14,0)),"")</f>
        <v/>
      </c>
      <c r="M1097" s="812" t="str">
        <f ca="1">IFERROR(IF(VLOOKUP(C1097,' Disaggregation - Section E '!A$316:T834,20,0)=0,"",VLOOKUP(C1097,' Disaggregation - Section E '!A$316:T834,20,0)),"")</f>
        <v/>
      </c>
      <c r="N1097" s="818" t="str">
        <f ca="1">IFERROR(IF(VLOOKUP(C1097,' Disaggregation - Section E '!A$316:N834,9,0)=0,"",VLOOKUP(C1097,' Disaggregation - Section E '!A$316:N834,9,0)),"")</f>
        <v/>
      </c>
      <c r="O1097" s="818" t="str">
        <f ca="1">IFERROR(IF(VLOOKUP(C1097,' Disaggregation - Section E '!A$315:N834,10,0)=0,"",VLOOKUP(C1097,' Disaggregation - Section E '!A$316:N834,10,0)),"")</f>
        <v/>
      </c>
    </row>
    <row r="1098" spans="1:15" x14ac:dyDescent="0.35">
      <c r="A1098" s="812" t="b">
        <f t="shared" ca="1" si="138"/>
        <v>0</v>
      </c>
      <c r="B1098" s="812"/>
      <c r="C1098" s="832" t="str">
        <f ca="1">IF(COUNTA(D$877:D1098)=1,"",OFFSET(C1098,-COUNTA(D$877:D1098)+1,0))</f>
        <v>a1V3p000004kPPXEA2</v>
      </c>
      <c r="D1098" s="827"/>
      <c r="E1098" s="815" t="str">
        <f ca="1">IFERROR(IF(VLOOKUP(C1098,' Disaggregation - Section E '!A$316:N835,7,0)="","",VLOOKUP(C1098,' Disaggregation - Section E '!A$316:N835,7,0)*100),"")</f>
        <v/>
      </c>
      <c r="F1098" s="812"/>
      <c r="G1098" s="817" t="str">
        <f ca="1">IFERROR(IF(VLOOKUP(C1098,' Disaggregation - Section E '!A$316:N835,6,0)="","",VLOOKUP(C1098,' Disaggregation - Section E '!A$316:N835,6,0)),"")</f>
        <v/>
      </c>
      <c r="H1098" s="827" t="str">
        <f ca="1">IFERROR(IF(INDEX(' Disaggregation - Section E '!F$313:F835,MATCH(C1098,' Disaggregation - Section E '!A$313:A835,0)+1,1)&lt;&gt;0,INDEX(' Disaggregation - Section E '!F$313:F835,MATCH(C1098,' Disaggregation - Section E '!A$313:A835,0)+1,1),""),"")</f>
        <v/>
      </c>
      <c r="I1098" s="818" t="str">
        <f ca="1">IFERROR(IF(VLOOKUP(C1098,' Disaggregation - Section E '!A$316:N835,8,0)=0,"",VLOOKUP(C1098,' Disaggregation - Section E '!A$316:N835,8,0)),"")</f>
        <v/>
      </c>
      <c r="J1098" s="818" t="str">
        <f ca="1">IFERROR(IF(VLOOKUP(C1098,' Disaggregation - Section E '!A$316:N835,13,0)=0,"",VLOOKUP(C1098,' Disaggregation - Section E '!A$316:N835,13,0)),"")</f>
        <v/>
      </c>
      <c r="K1098" s="812" t="str">
        <f ca="1">IFERROR(VLOOKUP(C1098,' Disaggregation - Section E '!A$316:N835,3,0),"")</f>
        <v/>
      </c>
      <c r="L1098" s="818" t="str">
        <f ca="1">IFERROR(IF(VLOOKUP(C1098,' Disaggregation - Section E '!A$316:N835,14,0)=0,"",VLOOKUP(C1098,' Disaggregation - Section E '!A$316:N835,14,0)),"")</f>
        <v/>
      </c>
      <c r="M1098" s="812" t="str">
        <f ca="1">IFERROR(IF(VLOOKUP(C1098,' Disaggregation - Section E '!A$316:T835,20,0)=0,"",VLOOKUP(C1098,' Disaggregation - Section E '!A$316:T835,20,0)),"")</f>
        <v/>
      </c>
      <c r="N1098" s="818" t="str">
        <f ca="1">IFERROR(IF(VLOOKUP(C1098,' Disaggregation - Section E '!A$316:N835,9,0)=0,"",VLOOKUP(C1098,' Disaggregation - Section E '!A$316:N835,9,0)),"")</f>
        <v/>
      </c>
      <c r="O1098" s="818" t="str">
        <f ca="1">IFERROR(IF(VLOOKUP(C1098,' Disaggregation - Section E '!A$315:N835,10,0)=0,"",VLOOKUP(C1098,' Disaggregation - Section E '!A$316:N835,10,0)),"")</f>
        <v/>
      </c>
    </row>
    <row r="1099" spans="1:15" x14ac:dyDescent="0.35">
      <c r="A1099" s="812" t="b">
        <f t="shared" ca="1" si="138"/>
        <v>0</v>
      </c>
      <c r="B1099" s="812"/>
      <c r="C1099" s="832" t="str">
        <f ca="1">IF(COUNTA(D$877:D1099)=1,"",OFFSET(C1099,-COUNTA(D$877:D1099)+1,0))</f>
        <v>a1V3p000004kPPYEA2</v>
      </c>
      <c r="D1099" s="827"/>
      <c r="E1099" s="815" t="str">
        <f ca="1">IFERROR(IF(VLOOKUP(C1099,' Disaggregation - Section E '!A$316:N836,7,0)="","",VLOOKUP(C1099,' Disaggregation - Section E '!A$316:N836,7,0)*100),"")</f>
        <v/>
      </c>
      <c r="F1099" s="812"/>
      <c r="G1099" s="817" t="str">
        <f ca="1">IFERROR(IF(VLOOKUP(C1099,' Disaggregation - Section E '!A$316:N836,6,0)="","",VLOOKUP(C1099,' Disaggregation - Section E '!A$316:N836,6,0)),"")</f>
        <v/>
      </c>
      <c r="H1099" s="827" t="str">
        <f ca="1">IFERROR(IF(INDEX(' Disaggregation - Section E '!F$313:F836,MATCH(C1099,' Disaggregation - Section E '!A$313:A836,0)+1,1)&lt;&gt;0,INDEX(' Disaggregation - Section E '!F$313:F836,MATCH(C1099,' Disaggregation - Section E '!A$313:A836,0)+1,1),""),"")</f>
        <v/>
      </c>
      <c r="I1099" s="818" t="str">
        <f ca="1">IFERROR(IF(VLOOKUP(C1099,' Disaggregation - Section E '!A$316:N836,8,0)=0,"",VLOOKUP(C1099,' Disaggregation - Section E '!A$316:N836,8,0)),"")</f>
        <v/>
      </c>
      <c r="J1099" s="818" t="str">
        <f ca="1">IFERROR(IF(VLOOKUP(C1099,' Disaggregation - Section E '!A$316:N836,13,0)=0,"",VLOOKUP(C1099,' Disaggregation - Section E '!A$316:N836,13,0)),"")</f>
        <v/>
      </c>
      <c r="K1099" s="812" t="str">
        <f ca="1">IFERROR(VLOOKUP(C1099,' Disaggregation - Section E '!A$316:N836,3,0),"")</f>
        <v/>
      </c>
      <c r="L1099" s="818" t="str">
        <f ca="1">IFERROR(IF(VLOOKUP(C1099,' Disaggregation - Section E '!A$316:N836,14,0)=0,"",VLOOKUP(C1099,' Disaggregation - Section E '!A$316:N836,14,0)),"")</f>
        <v/>
      </c>
      <c r="M1099" s="812" t="str">
        <f ca="1">IFERROR(IF(VLOOKUP(C1099,' Disaggregation - Section E '!A$316:T836,20,0)=0,"",VLOOKUP(C1099,' Disaggregation - Section E '!A$316:T836,20,0)),"")</f>
        <v/>
      </c>
      <c r="N1099" s="818" t="str">
        <f ca="1">IFERROR(IF(VLOOKUP(C1099,' Disaggregation - Section E '!A$316:N836,9,0)=0,"",VLOOKUP(C1099,' Disaggregation - Section E '!A$316:N836,9,0)),"")</f>
        <v/>
      </c>
      <c r="O1099" s="818" t="str">
        <f ca="1">IFERROR(IF(VLOOKUP(C1099,' Disaggregation - Section E '!A$315:N836,10,0)=0,"",VLOOKUP(C1099,' Disaggregation - Section E '!A$316:N836,10,0)),"")</f>
        <v/>
      </c>
    </row>
    <row r="1100" spans="1:15" x14ac:dyDescent="0.35">
      <c r="A1100" s="812" t="b">
        <f t="shared" ca="1" si="138"/>
        <v>0</v>
      </c>
      <c r="B1100" s="812"/>
      <c r="C1100" s="832" t="str">
        <f ca="1">IF(COUNTA(D$877:D1100)=1,"",OFFSET(C1100,-COUNTA(D$877:D1100)+1,0))</f>
        <v>a1V3p000004kPPZEA2</v>
      </c>
      <c r="D1100" s="827"/>
      <c r="E1100" s="815" t="str">
        <f ca="1">IFERROR(IF(VLOOKUP(C1100,' Disaggregation - Section E '!A$316:N837,7,0)="","",VLOOKUP(C1100,' Disaggregation - Section E '!A$316:N837,7,0)*100),"")</f>
        <v/>
      </c>
      <c r="F1100" s="812"/>
      <c r="G1100" s="817" t="str">
        <f ca="1">IFERROR(IF(VLOOKUP(C1100,' Disaggregation - Section E '!A$316:N837,6,0)="","",VLOOKUP(C1100,' Disaggregation - Section E '!A$316:N837,6,0)),"")</f>
        <v/>
      </c>
      <c r="H1100" s="827" t="str">
        <f ca="1">IFERROR(IF(INDEX(' Disaggregation - Section E '!F$313:F837,MATCH(C1100,' Disaggregation - Section E '!A$313:A837,0)+1,1)&lt;&gt;0,INDEX(' Disaggregation - Section E '!F$313:F837,MATCH(C1100,' Disaggregation - Section E '!A$313:A837,0)+1,1),""),"")</f>
        <v/>
      </c>
      <c r="I1100" s="818" t="str">
        <f ca="1">IFERROR(IF(VLOOKUP(C1100,' Disaggregation - Section E '!A$316:N837,8,0)=0,"",VLOOKUP(C1100,' Disaggregation - Section E '!A$316:N837,8,0)),"")</f>
        <v/>
      </c>
      <c r="J1100" s="818" t="str">
        <f ca="1">IFERROR(IF(VLOOKUP(C1100,' Disaggregation - Section E '!A$316:N837,13,0)=0,"",VLOOKUP(C1100,' Disaggregation - Section E '!A$316:N837,13,0)),"")</f>
        <v/>
      </c>
      <c r="K1100" s="812" t="str">
        <f ca="1">IFERROR(VLOOKUP(C1100,' Disaggregation - Section E '!A$316:N837,3,0),"")</f>
        <v/>
      </c>
      <c r="L1100" s="818" t="str">
        <f ca="1">IFERROR(IF(VLOOKUP(C1100,' Disaggregation - Section E '!A$316:N837,14,0)=0,"",VLOOKUP(C1100,' Disaggregation - Section E '!A$316:N837,14,0)),"")</f>
        <v/>
      </c>
      <c r="M1100" s="812" t="str">
        <f ca="1">IFERROR(IF(VLOOKUP(C1100,' Disaggregation - Section E '!A$316:T837,20,0)=0,"",VLOOKUP(C1100,' Disaggregation - Section E '!A$316:T837,20,0)),"")</f>
        <v/>
      </c>
      <c r="N1100" s="818" t="str">
        <f ca="1">IFERROR(IF(VLOOKUP(C1100,' Disaggregation - Section E '!A$316:N837,9,0)=0,"",VLOOKUP(C1100,' Disaggregation - Section E '!A$316:N837,9,0)),"")</f>
        <v/>
      </c>
      <c r="O1100" s="818" t="str">
        <f ca="1">IFERROR(IF(VLOOKUP(C1100,' Disaggregation - Section E '!A$315:N837,10,0)=0,"",VLOOKUP(C1100,' Disaggregation - Section E '!A$316:N837,10,0)),"")</f>
        <v/>
      </c>
    </row>
    <row r="1101" spans="1:15" x14ac:dyDescent="0.35">
      <c r="A1101" s="812" t="b">
        <f t="shared" ca="1" si="138"/>
        <v>0</v>
      </c>
      <c r="B1101" s="812"/>
      <c r="C1101" s="832" t="str">
        <f ca="1">IF(COUNTA(D$877:D1101)=1,"",OFFSET(C1101,-COUNTA(D$877:D1101)+1,0))</f>
        <v>a1V3p000004kPPaEAM</v>
      </c>
      <c r="D1101" s="827"/>
      <c r="E1101" s="815" t="str">
        <f ca="1">IFERROR(IF(VLOOKUP(C1101,' Disaggregation - Section E '!A$316:N838,7,0)="","",VLOOKUP(C1101,' Disaggregation - Section E '!A$316:N838,7,0)*100),"")</f>
        <v/>
      </c>
      <c r="F1101" s="812"/>
      <c r="G1101" s="817" t="str">
        <f ca="1">IFERROR(IF(VLOOKUP(C1101,' Disaggregation - Section E '!A$316:N838,6,0)="","",VLOOKUP(C1101,' Disaggregation - Section E '!A$316:N838,6,0)),"")</f>
        <v/>
      </c>
      <c r="H1101" s="827" t="str">
        <f ca="1">IFERROR(IF(INDEX(' Disaggregation - Section E '!F$313:F838,MATCH(C1101,' Disaggregation - Section E '!A$313:A838,0)+1,1)&lt;&gt;0,INDEX(' Disaggregation - Section E '!F$313:F838,MATCH(C1101,' Disaggregation - Section E '!A$313:A838,0)+1,1),""),"")</f>
        <v/>
      </c>
      <c r="I1101" s="818" t="str">
        <f ca="1">IFERROR(IF(VLOOKUP(C1101,' Disaggregation - Section E '!A$316:N838,8,0)=0,"",VLOOKUP(C1101,' Disaggregation - Section E '!A$316:N838,8,0)),"")</f>
        <v/>
      </c>
      <c r="J1101" s="818" t="str">
        <f ca="1">IFERROR(IF(VLOOKUP(C1101,' Disaggregation - Section E '!A$316:N838,13,0)=0,"",VLOOKUP(C1101,' Disaggregation - Section E '!A$316:N838,13,0)),"")</f>
        <v/>
      </c>
      <c r="K1101" s="812" t="str">
        <f ca="1">IFERROR(VLOOKUP(C1101,' Disaggregation - Section E '!A$316:N838,3,0),"")</f>
        <v/>
      </c>
      <c r="L1101" s="818" t="str">
        <f ca="1">IFERROR(IF(VLOOKUP(C1101,' Disaggregation - Section E '!A$316:N838,14,0)=0,"",VLOOKUP(C1101,' Disaggregation - Section E '!A$316:N838,14,0)),"")</f>
        <v/>
      </c>
      <c r="M1101" s="812" t="str">
        <f ca="1">IFERROR(IF(VLOOKUP(C1101,' Disaggregation - Section E '!A$316:T838,20,0)=0,"",VLOOKUP(C1101,' Disaggregation - Section E '!A$316:T838,20,0)),"")</f>
        <v/>
      </c>
      <c r="N1101" s="818" t="str">
        <f ca="1">IFERROR(IF(VLOOKUP(C1101,' Disaggregation - Section E '!A$316:N838,9,0)=0,"",VLOOKUP(C1101,' Disaggregation - Section E '!A$316:N838,9,0)),"")</f>
        <v/>
      </c>
      <c r="O1101" s="818" t="str">
        <f ca="1">IFERROR(IF(VLOOKUP(C1101,' Disaggregation - Section E '!A$315:N838,10,0)=0,"",VLOOKUP(C1101,' Disaggregation - Section E '!A$316:N838,10,0)),"")</f>
        <v/>
      </c>
    </row>
    <row r="1102" spans="1:15" x14ac:dyDescent="0.35">
      <c r="A1102" s="812" t="b">
        <f t="shared" ca="1" si="138"/>
        <v>0</v>
      </c>
      <c r="B1102" s="812"/>
      <c r="C1102" s="832" t="str">
        <f ca="1">IF(COUNTA(D$877:D1102)=1,"",OFFSET(C1102,-COUNTA(D$877:D1102)+1,0))</f>
        <v>a1V3p000004kPPbEAM</v>
      </c>
      <c r="D1102" s="827"/>
      <c r="E1102" s="815" t="str">
        <f ca="1">IFERROR(IF(VLOOKUP(C1102,' Disaggregation - Section E '!A$316:N839,7,0)="","",VLOOKUP(C1102,' Disaggregation - Section E '!A$316:N839,7,0)*100),"")</f>
        <v/>
      </c>
      <c r="F1102" s="812"/>
      <c r="G1102" s="817" t="str">
        <f ca="1">IFERROR(IF(VLOOKUP(C1102,' Disaggregation - Section E '!A$316:N839,6,0)="","",VLOOKUP(C1102,' Disaggregation - Section E '!A$316:N839,6,0)),"")</f>
        <v/>
      </c>
      <c r="H1102" s="827" t="str">
        <f ca="1">IFERROR(IF(INDEX(' Disaggregation - Section E '!F$313:F839,MATCH(C1102,' Disaggregation - Section E '!A$313:A839,0)+1,1)&lt;&gt;0,INDEX(' Disaggregation - Section E '!F$313:F839,MATCH(C1102,' Disaggregation - Section E '!A$313:A839,0)+1,1),""),"")</f>
        <v/>
      </c>
      <c r="I1102" s="818" t="str">
        <f ca="1">IFERROR(IF(VLOOKUP(C1102,' Disaggregation - Section E '!A$316:N839,8,0)=0,"",VLOOKUP(C1102,' Disaggregation - Section E '!A$316:N839,8,0)),"")</f>
        <v/>
      </c>
      <c r="J1102" s="818" t="str">
        <f ca="1">IFERROR(IF(VLOOKUP(C1102,' Disaggregation - Section E '!A$316:N839,13,0)=0,"",VLOOKUP(C1102,' Disaggregation - Section E '!A$316:N839,13,0)),"")</f>
        <v/>
      </c>
      <c r="K1102" s="812" t="str">
        <f ca="1">IFERROR(VLOOKUP(C1102,' Disaggregation - Section E '!A$316:N839,3,0),"")</f>
        <v/>
      </c>
      <c r="L1102" s="818" t="str">
        <f ca="1">IFERROR(IF(VLOOKUP(C1102,' Disaggregation - Section E '!A$316:N839,14,0)=0,"",VLOOKUP(C1102,' Disaggregation - Section E '!A$316:N839,14,0)),"")</f>
        <v/>
      </c>
      <c r="M1102" s="812" t="str">
        <f ca="1">IFERROR(IF(VLOOKUP(C1102,' Disaggregation - Section E '!A$316:T839,20,0)=0,"",VLOOKUP(C1102,' Disaggregation - Section E '!A$316:T839,20,0)),"")</f>
        <v/>
      </c>
      <c r="N1102" s="818" t="str">
        <f ca="1">IFERROR(IF(VLOOKUP(C1102,' Disaggregation - Section E '!A$316:N839,9,0)=0,"",VLOOKUP(C1102,' Disaggregation - Section E '!A$316:N839,9,0)),"")</f>
        <v/>
      </c>
      <c r="O1102" s="818" t="str">
        <f ca="1">IFERROR(IF(VLOOKUP(C1102,' Disaggregation - Section E '!A$315:N839,10,0)=0,"",VLOOKUP(C1102,' Disaggregation - Section E '!A$316:N839,10,0)),"")</f>
        <v/>
      </c>
    </row>
    <row r="1103" spans="1:15" x14ac:dyDescent="0.35">
      <c r="A1103" s="812" t="b">
        <f t="shared" ca="1" si="138"/>
        <v>0</v>
      </c>
      <c r="B1103" s="812"/>
      <c r="C1103" s="832" t="str">
        <f ca="1">IF(COUNTA(D$877:D1103)=1,"",OFFSET(C1103,-COUNTA(D$877:D1103)+1,0))</f>
        <v>a1V3p000004kPPcEAM</v>
      </c>
      <c r="D1103" s="827"/>
      <c r="E1103" s="815" t="str">
        <f ca="1">IFERROR(IF(VLOOKUP(C1103,' Disaggregation - Section E '!A$316:N840,7,0)="","",VLOOKUP(C1103,' Disaggregation - Section E '!A$316:N840,7,0)*100),"")</f>
        <v/>
      </c>
      <c r="F1103" s="812"/>
      <c r="G1103" s="817" t="str">
        <f ca="1">IFERROR(IF(VLOOKUP(C1103,' Disaggregation - Section E '!A$316:N840,6,0)="","",VLOOKUP(C1103,' Disaggregation - Section E '!A$316:N840,6,0)),"")</f>
        <v/>
      </c>
      <c r="H1103" s="827" t="str">
        <f ca="1">IFERROR(IF(INDEX(' Disaggregation - Section E '!F$313:F840,MATCH(C1103,' Disaggregation - Section E '!A$313:A840,0)+1,1)&lt;&gt;0,INDEX(' Disaggregation - Section E '!F$313:F840,MATCH(C1103,' Disaggregation - Section E '!A$313:A840,0)+1,1),""),"")</f>
        <v/>
      </c>
      <c r="I1103" s="818" t="str">
        <f ca="1">IFERROR(IF(VLOOKUP(C1103,' Disaggregation - Section E '!A$316:N840,8,0)=0,"",VLOOKUP(C1103,' Disaggregation - Section E '!A$316:N840,8,0)),"")</f>
        <v/>
      </c>
      <c r="J1103" s="818" t="str">
        <f ca="1">IFERROR(IF(VLOOKUP(C1103,' Disaggregation - Section E '!A$316:N840,13,0)=0,"",VLOOKUP(C1103,' Disaggregation - Section E '!A$316:N840,13,0)),"")</f>
        <v/>
      </c>
      <c r="K1103" s="812" t="str">
        <f ca="1">IFERROR(VLOOKUP(C1103,' Disaggregation - Section E '!A$316:N840,3,0),"")</f>
        <v/>
      </c>
      <c r="L1103" s="818" t="str">
        <f ca="1">IFERROR(IF(VLOOKUP(C1103,' Disaggregation - Section E '!A$316:N840,14,0)=0,"",VLOOKUP(C1103,' Disaggregation - Section E '!A$316:N840,14,0)),"")</f>
        <v/>
      </c>
      <c r="M1103" s="812" t="str">
        <f ca="1">IFERROR(IF(VLOOKUP(C1103,' Disaggregation - Section E '!A$316:T840,20,0)=0,"",VLOOKUP(C1103,' Disaggregation - Section E '!A$316:T840,20,0)),"")</f>
        <v/>
      </c>
      <c r="N1103" s="818" t="str">
        <f ca="1">IFERROR(IF(VLOOKUP(C1103,' Disaggregation - Section E '!A$316:N840,9,0)=0,"",VLOOKUP(C1103,' Disaggregation - Section E '!A$316:N840,9,0)),"")</f>
        <v/>
      </c>
      <c r="O1103" s="818" t="str">
        <f ca="1">IFERROR(IF(VLOOKUP(C1103,' Disaggregation - Section E '!A$315:N840,10,0)=0,"",VLOOKUP(C1103,' Disaggregation - Section E '!A$316:N840,10,0)),"")</f>
        <v/>
      </c>
    </row>
    <row r="1104" spans="1:15" x14ac:dyDescent="0.35">
      <c r="A1104" s="812" t="b">
        <f t="shared" ca="1" si="138"/>
        <v>0</v>
      </c>
      <c r="B1104" s="812"/>
      <c r="C1104" s="832" t="str">
        <f ca="1">IF(COUNTA(D$877:D1104)=1,"",OFFSET(C1104,-COUNTA(D$877:D1104)+1,0))</f>
        <v>a1V3p000004kPPdEAM</v>
      </c>
      <c r="D1104" s="827"/>
      <c r="E1104" s="815" t="str">
        <f ca="1">IFERROR(IF(VLOOKUP(C1104,' Disaggregation - Section E '!A$316:N841,7,0)="","",VLOOKUP(C1104,' Disaggregation - Section E '!A$316:N841,7,0)*100),"")</f>
        <v/>
      </c>
      <c r="F1104" s="812"/>
      <c r="G1104" s="817" t="str">
        <f ca="1">IFERROR(IF(VLOOKUP(C1104,' Disaggregation - Section E '!A$316:N841,6,0)="","",VLOOKUP(C1104,' Disaggregation - Section E '!A$316:N841,6,0)),"")</f>
        <v/>
      </c>
      <c r="H1104" s="827" t="str">
        <f ca="1">IFERROR(IF(INDEX(' Disaggregation - Section E '!F$313:F841,MATCH(C1104,' Disaggregation - Section E '!A$313:A841,0)+1,1)&lt;&gt;0,INDEX(' Disaggregation - Section E '!F$313:F841,MATCH(C1104,' Disaggregation - Section E '!A$313:A841,0)+1,1),""),"")</f>
        <v/>
      </c>
      <c r="I1104" s="818" t="str">
        <f ca="1">IFERROR(IF(VLOOKUP(C1104,' Disaggregation - Section E '!A$316:N841,8,0)=0,"",VLOOKUP(C1104,' Disaggregation - Section E '!A$316:N841,8,0)),"")</f>
        <v/>
      </c>
      <c r="J1104" s="818" t="str">
        <f ca="1">IFERROR(IF(VLOOKUP(C1104,' Disaggregation - Section E '!A$316:N841,13,0)=0,"",VLOOKUP(C1104,' Disaggregation - Section E '!A$316:N841,13,0)),"")</f>
        <v/>
      </c>
      <c r="K1104" s="812" t="str">
        <f ca="1">IFERROR(VLOOKUP(C1104,' Disaggregation - Section E '!A$316:N841,3,0),"")</f>
        <v/>
      </c>
      <c r="L1104" s="818" t="str">
        <f ca="1">IFERROR(IF(VLOOKUP(C1104,' Disaggregation - Section E '!A$316:N841,14,0)=0,"",VLOOKUP(C1104,' Disaggregation - Section E '!A$316:N841,14,0)),"")</f>
        <v/>
      </c>
      <c r="M1104" s="812" t="str">
        <f ca="1">IFERROR(IF(VLOOKUP(C1104,' Disaggregation - Section E '!A$316:T841,20,0)=0,"",VLOOKUP(C1104,' Disaggregation - Section E '!A$316:T841,20,0)),"")</f>
        <v/>
      </c>
      <c r="N1104" s="818" t="str">
        <f ca="1">IFERROR(IF(VLOOKUP(C1104,' Disaggregation - Section E '!A$316:N841,9,0)=0,"",VLOOKUP(C1104,' Disaggregation - Section E '!A$316:N841,9,0)),"")</f>
        <v/>
      </c>
      <c r="O1104" s="818" t="str">
        <f ca="1">IFERROR(IF(VLOOKUP(C1104,' Disaggregation - Section E '!A$315:N841,10,0)=0,"",VLOOKUP(C1104,' Disaggregation - Section E '!A$316:N841,10,0)),"")</f>
        <v/>
      </c>
    </row>
    <row r="1105" spans="1:15" x14ac:dyDescent="0.35">
      <c r="A1105" s="812" t="b">
        <f t="shared" ca="1" si="138"/>
        <v>0</v>
      </c>
      <c r="B1105" s="812"/>
      <c r="C1105" s="832" t="str">
        <f ca="1">IF(COUNTA(D$877:D1105)=1,"",OFFSET(C1105,-COUNTA(D$877:D1105)+1,0))</f>
        <v>a1V3p000004kPPeEAM</v>
      </c>
      <c r="D1105" s="827"/>
      <c r="E1105" s="815" t="str">
        <f ca="1">IFERROR(IF(VLOOKUP(C1105,' Disaggregation - Section E '!A$316:N842,7,0)="","",VLOOKUP(C1105,' Disaggregation - Section E '!A$316:N842,7,0)*100),"")</f>
        <v/>
      </c>
      <c r="F1105" s="812"/>
      <c r="G1105" s="817" t="str">
        <f ca="1">IFERROR(IF(VLOOKUP(C1105,' Disaggregation - Section E '!A$316:N842,6,0)="","",VLOOKUP(C1105,' Disaggregation - Section E '!A$316:N842,6,0)),"")</f>
        <v/>
      </c>
      <c r="H1105" s="827" t="str">
        <f ca="1">IFERROR(IF(INDEX(' Disaggregation - Section E '!F$313:F842,MATCH(C1105,' Disaggregation - Section E '!A$313:A842,0)+1,1)&lt;&gt;0,INDEX(' Disaggregation - Section E '!F$313:F842,MATCH(C1105,' Disaggregation - Section E '!A$313:A842,0)+1,1),""),"")</f>
        <v/>
      </c>
      <c r="I1105" s="818" t="str">
        <f ca="1">IFERROR(IF(VLOOKUP(C1105,' Disaggregation - Section E '!A$316:N842,8,0)=0,"",VLOOKUP(C1105,' Disaggregation - Section E '!A$316:N842,8,0)),"")</f>
        <v/>
      </c>
      <c r="J1105" s="818" t="str">
        <f ca="1">IFERROR(IF(VLOOKUP(C1105,' Disaggregation - Section E '!A$316:N842,13,0)=0,"",VLOOKUP(C1105,' Disaggregation - Section E '!A$316:N842,13,0)),"")</f>
        <v/>
      </c>
      <c r="K1105" s="812" t="str">
        <f ca="1">IFERROR(VLOOKUP(C1105,' Disaggregation - Section E '!A$316:N842,3,0),"")</f>
        <v/>
      </c>
      <c r="L1105" s="818" t="str">
        <f ca="1">IFERROR(IF(VLOOKUP(C1105,' Disaggregation - Section E '!A$316:N842,14,0)=0,"",VLOOKUP(C1105,' Disaggregation - Section E '!A$316:N842,14,0)),"")</f>
        <v/>
      </c>
      <c r="M1105" s="812" t="str">
        <f ca="1">IFERROR(IF(VLOOKUP(C1105,' Disaggregation - Section E '!A$316:T842,20,0)=0,"",VLOOKUP(C1105,' Disaggregation - Section E '!A$316:T842,20,0)),"")</f>
        <v/>
      </c>
      <c r="N1105" s="818" t="str">
        <f ca="1">IFERROR(IF(VLOOKUP(C1105,' Disaggregation - Section E '!A$316:N842,9,0)=0,"",VLOOKUP(C1105,' Disaggregation - Section E '!A$316:N842,9,0)),"")</f>
        <v/>
      </c>
      <c r="O1105" s="818" t="str">
        <f ca="1">IFERROR(IF(VLOOKUP(C1105,' Disaggregation - Section E '!A$315:N842,10,0)=0,"",VLOOKUP(C1105,' Disaggregation - Section E '!A$316:N842,10,0)),"")</f>
        <v/>
      </c>
    </row>
    <row r="1106" spans="1:15" x14ac:dyDescent="0.35">
      <c r="A1106" s="812" t="b">
        <f t="shared" ca="1" si="138"/>
        <v>0</v>
      </c>
      <c r="B1106" s="812"/>
      <c r="C1106" s="832" t="str">
        <f ca="1">IF(COUNTA(D$877:D1106)=1,"",OFFSET(C1106,-COUNTA(D$877:D1106)+1,0))</f>
        <v>a1V3p000004kPPfEAM</v>
      </c>
      <c r="D1106" s="827"/>
      <c r="E1106" s="815" t="str">
        <f ca="1">IFERROR(IF(VLOOKUP(C1106,' Disaggregation - Section E '!A$316:N843,7,0)="","",VLOOKUP(C1106,' Disaggregation - Section E '!A$316:N843,7,0)*100),"")</f>
        <v/>
      </c>
      <c r="F1106" s="812"/>
      <c r="G1106" s="817" t="str">
        <f ca="1">IFERROR(IF(VLOOKUP(C1106,' Disaggregation - Section E '!A$316:N843,6,0)="","",VLOOKUP(C1106,' Disaggregation - Section E '!A$316:N843,6,0)),"")</f>
        <v/>
      </c>
      <c r="H1106" s="827" t="str">
        <f ca="1">IFERROR(IF(INDEX(' Disaggregation - Section E '!F$313:F843,MATCH(C1106,' Disaggregation - Section E '!A$313:A843,0)+1,1)&lt;&gt;0,INDEX(' Disaggregation - Section E '!F$313:F843,MATCH(C1106,' Disaggregation - Section E '!A$313:A843,0)+1,1),""),"")</f>
        <v/>
      </c>
      <c r="I1106" s="818" t="str">
        <f ca="1">IFERROR(IF(VLOOKUP(C1106,' Disaggregation - Section E '!A$316:N843,8,0)=0,"",VLOOKUP(C1106,' Disaggregation - Section E '!A$316:N843,8,0)),"")</f>
        <v/>
      </c>
      <c r="J1106" s="818" t="str">
        <f ca="1">IFERROR(IF(VLOOKUP(C1106,' Disaggregation - Section E '!A$316:N843,13,0)=0,"",VLOOKUP(C1106,' Disaggregation - Section E '!A$316:N843,13,0)),"")</f>
        <v/>
      </c>
      <c r="K1106" s="812" t="str">
        <f ca="1">IFERROR(VLOOKUP(C1106,' Disaggregation - Section E '!A$316:N843,3,0),"")</f>
        <v/>
      </c>
      <c r="L1106" s="818" t="str">
        <f ca="1">IFERROR(IF(VLOOKUP(C1106,' Disaggregation - Section E '!A$316:N843,14,0)=0,"",VLOOKUP(C1106,' Disaggregation - Section E '!A$316:N843,14,0)),"")</f>
        <v/>
      </c>
      <c r="M1106" s="812" t="str">
        <f ca="1">IFERROR(IF(VLOOKUP(C1106,' Disaggregation - Section E '!A$316:T843,20,0)=0,"",VLOOKUP(C1106,' Disaggregation - Section E '!A$316:T843,20,0)),"")</f>
        <v/>
      </c>
      <c r="N1106" s="818" t="str">
        <f ca="1">IFERROR(IF(VLOOKUP(C1106,' Disaggregation - Section E '!A$316:N843,9,0)=0,"",VLOOKUP(C1106,' Disaggregation - Section E '!A$316:N843,9,0)),"")</f>
        <v/>
      </c>
      <c r="O1106" s="818" t="str">
        <f ca="1">IFERROR(IF(VLOOKUP(C1106,' Disaggregation - Section E '!A$315:N843,10,0)=0,"",VLOOKUP(C1106,' Disaggregation - Section E '!A$316:N843,10,0)),"")</f>
        <v/>
      </c>
    </row>
    <row r="1107" spans="1:15" x14ac:dyDescent="0.35">
      <c r="A1107" s="812" t="b">
        <f t="shared" ca="1" si="138"/>
        <v>0</v>
      </c>
      <c r="B1107" s="812"/>
      <c r="C1107" s="832" t="str">
        <f ca="1">IF(COUNTA(D$877:D1107)=1,"",OFFSET(C1107,-COUNTA(D$877:D1107)+1,0))</f>
        <v>a1V3p000004kPPgEAM</v>
      </c>
      <c r="D1107" s="827"/>
      <c r="E1107" s="815" t="str">
        <f ca="1">IFERROR(IF(VLOOKUP(C1107,' Disaggregation - Section E '!A$316:N844,7,0)="","",VLOOKUP(C1107,' Disaggregation - Section E '!A$316:N844,7,0)*100),"")</f>
        <v/>
      </c>
      <c r="F1107" s="812"/>
      <c r="G1107" s="817" t="str">
        <f ca="1">IFERROR(IF(VLOOKUP(C1107,' Disaggregation - Section E '!A$316:N844,6,0)="","",VLOOKUP(C1107,' Disaggregation - Section E '!A$316:N844,6,0)),"")</f>
        <v/>
      </c>
      <c r="H1107" s="827" t="str">
        <f ca="1">IFERROR(IF(INDEX(' Disaggregation - Section E '!F$313:F844,MATCH(C1107,' Disaggregation - Section E '!A$313:A844,0)+1,1)&lt;&gt;0,INDEX(' Disaggregation - Section E '!F$313:F844,MATCH(C1107,' Disaggregation - Section E '!A$313:A844,0)+1,1),""),"")</f>
        <v/>
      </c>
      <c r="I1107" s="818" t="str">
        <f ca="1">IFERROR(IF(VLOOKUP(C1107,' Disaggregation - Section E '!A$316:N844,8,0)=0,"",VLOOKUP(C1107,' Disaggregation - Section E '!A$316:N844,8,0)),"")</f>
        <v/>
      </c>
      <c r="J1107" s="818" t="str">
        <f ca="1">IFERROR(IF(VLOOKUP(C1107,' Disaggregation - Section E '!A$316:N844,13,0)=0,"",VLOOKUP(C1107,' Disaggregation - Section E '!A$316:N844,13,0)),"")</f>
        <v/>
      </c>
      <c r="K1107" s="812" t="str">
        <f ca="1">IFERROR(VLOOKUP(C1107,' Disaggregation - Section E '!A$316:N844,3,0),"")</f>
        <v/>
      </c>
      <c r="L1107" s="818" t="str">
        <f ca="1">IFERROR(IF(VLOOKUP(C1107,' Disaggregation - Section E '!A$316:N844,14,0)=0,"",VLOOKUP(C1107,' Disaggregation - Section E '!A$316:N844,14,0)),"")</f>
        <v/>
      </c>
      <c r="M1107" s="812" t="str">
        <f ca="1">IFERROR(IF(VLOOKUP(C1107,' Disaggregation - Section E '!A$316:T844,20,0)=0,"",VLOOKUP(C1107,' Disaggregation - Section E '!A$316:T844,20,0)),"")</f>
        <v/>
      </c>
      <c r="N1107" s="818" t="str">
        <f ca="1">IFERROR(IF(VLOOKUP(C1107,' Disaggregation - Section E '!A$316:N844,9,0)=0,"",VLOOKUP(C1107,' Disaggregation - Section E '!A$316:N844,9,0)),"")</f>
        <v/>
      </c>
      <c r="O1107" s="818" t="str">
        <f ca="1">IFERROR(IF(VLOOKUP(C1107,' Disaggregation - Section E '!A$315:N844,10,0)=0,"",VLOOKUP(C1107,' Disaggregation - Section E '!A$316:N844,10,0)),"")</f>
        <v/>
      </c>
    </row>
    <row r="1108" spans="1:15" x14ac:dyDescent="0.35">
      <c r="A1108" s="812" t="b">
        <f t="shared" ca="1" si="138"/>
        <v>0</v>
      </c>
      <c r="B1108" s="812"/>
      <c r="C1108" s="832" t="str">
        <f ca="1">IF(COUNTA(D$877:D1108)=1,"",OFFSET(C1108,-COUNTA(D$877:D1108)+1,0))</f>
        <v>a1V3p000004kPPhEAM</v>
      </c>
      <c r="D1108" s="827"/>
      <c r="E1108" s="815" t="str">
        <f ca="1">IFERROR(IF(VLOOKUP(C1108,' Disaggregation - Section E '!A$316:N845,7,0)="","",VLOOKUP(C1108,' Disaggregation - Section E '!A$316:N845,7,0)*100),"")</f>
        <v/>
      </c>
      <c r="F1108" s="812"/>
      <c r="G1108" s="817" t="str">
        <f ca="1">IFERROR(IF(VLOOKUP(C1108,' Disaggregation - Section E '!A$316:N845,6,0)="","",VLOOKUP(C1108,' Disaggregation - Section E '!A$316:N845,6,0)),"")</f>
        <v/>
      </c>
      <c r="H1108" s="827" t="str">
        <f ca="1">IFERROR(IF(INDEX(' Disaggregation - Section E '!F$313:F845,MATCH(C1108,' Disaggregation - Section E '!A$313:A845,0)+1,1)&lt;&gt;0,INDEX(' Disaggregation - Section E '!F$313:F845,MATCH(C1108,' Disaggregation - Section E '!A$313:A845,0)+1,1),""),"")</f>
        <v/>
      </c>
      <c r="I1108" s="818" t="str">
        <f ca="1">IFERROR(IF(VLOOKUP(C1108,' Disaggregation - Section E '!A$316:N845,8,0)=0,"",VLOOKUP(C1108,' Disaggregation - Section E '!A$316:N845,8,0)),"")</f>
        <v/>
      </c>
      <c r="J1108" s="818" t="str">
        <f ca="1">IFERROR(IF(VLOOKUP(C1108,' Disaggregation - Section E '!A$316:N845,13,0)=0,"",VLOOKUP(C1108,' Disaggregation - Section E '!A$316:N845,13,0)),"")</f>
        <v/>
      </c>
      <c r="K1108" s="812" t="str">
        <f ca="1">IFERROR(VLOOKUP(C1108,' Disaggregation - Section E '!A$316:N845,3,0),"")</f>
        <v/>
      </c>
      <c r="L1108" s="818" t="str">
        <f ca="1">IFERROR(IF(VLOOKUP(C1108,' Disaggregation - Section E '!A$316:N845,14,0)=0,"",VLOOKUP(C1108,' Disaggregation - Section E '!A$316:N845,14,0)),"")</f>
        <v/>
      </c>
      <c r="M1108" s="812" t="str">
        <f ca="1">IFERROR(IF(VLOOKUP(C1108,' Disaggregation - Section E '!A$316:T845,20,0)=0,"",VLOOKUP(C1108,' Disaggregation - Section E '!A$316:T845,20,0)),"")</f>
        <v/>
      </c>
      <c r="N1108" s="818" t="str">
        <f ca="1">IFERROR(IF(VLOOKUP(C1108,' Disaggregation - Section E '!A$316:N845,9,0)=0,"",VLOOKUP(C1108,' Disaggregation - Section E '!A$316:N845,9,0)),"")</f>
        <v/>
      </c>
      <c r="O1108" s="818" t="str">
        <f ca="1">IFERROR(IF(VLOOKUP(C1108,' Disaggregation - Section E '!A$315:N845,10,0)=0,"",VLOOKUP(C1108,' Disaggregation - Section E '!A$316:N845,10,0)),"")</f>
        <v/>
      </c>
    </row>
    <row r="1109" spans="1:15" x14ac:dyDescent="0.35">
      <c r="A1109" s="812" t="b">
        <f t="shared" ca="1" si="138"/>
        <v>0</v>
      </c>
      <c r="B1109" s="812"/>
      <c r="C1109" s="832" t="str">
        <f ca="1">IF(COUNTA(D$877:D1109)=1,"",OFFSET(C1109,-COUNTA(D$877:D1109)+1,0))</f>
        <v>a1V3p000004kPPiEAM</v>
      </c>
      <c r="D1109" s="827"/>
      <c r="E1109" s="815" t="str">
        <f ca="1">IFERROR(IF(VLOOKUP(C1109,' Disaggregation - Section E '!A$316:N846,7,0)="","",VLOOKUP(C1109,' Disaggregation - Section E '!A$316:N846,7,0)*100),"")</f>
        <v/>
      </c>
      <c r="F1109" s="812"/>
      <c r="G1109" s="817" t="str">
        <f ca="1">IFERROR(IF(VLOOKUP(C1109,' Disaggregation - Section E '!A$316:N846,6,0)="","",VLOOKUP(C1109,' Disaggregation - Section E '!A$316:N846,6,0)),"")</f>
        <v/>
      </c>
      <c r="H1109" s="827" t="str">
        <f ca="1">IFERROR(IF(INDEX(' Disaggregation - Section E '!F$313:F846,MATCH(C1109,' Disaggregation - Section E '!A$313:A846,0)+1,1)&lt;&gt;0,INDEX(' Disaggregation - Section E '!F$313:F846,MATCH(C1109,' Disaggregation - Section E '!A$313:A846,0)+1,1),""),"")</f>
        <v/>
      </c>
      <c r="I1109" s="818" t="str">
        <f ca="1">IFERROR(IF(VLOOKUP(C1109,' Disaggregation - Section E '!A$316:N846,8,0)=0,"",VLOOKUP(C1109,' Disaggregation - Section E '!A$316:N846,8,0)),"")</f>
        <v/>
      </c>
      <c r="J1109" s="818" t="str">
        <f ca="1">IFERROR(IF(VLOOKUP(C1109,' Disaggregation - Section E '!A$316:N846,13,0)=0,"",VLOOKUP(C1109,' Disaggregation - Section E '!A$316:N846,13,0)),"")</f>
        <v/>
      </c>
      <c r="K1109" s="812" t="str">
        <f ca="1">IFERROR(VLOOKUP(C1109,' Disaggregation - Section E '!A$316:N846,3,0),"")</f>
        <v/>
      </c>
      <c r="L1109" s="818" t="str">
        <f ca="1">IFERROR(IF(VLOOKUP(C1109,' Disaggregation - Section E '!A$316:N846,14,0)=0,"",VLOOKUP(C1109,' Disaggregation - Section E '!A$316:N846,14,0)),"")</f>
        <v/>
      </c>
      <c r="M1109" s="812" t="str">
        <f ca="1">IFERROR(IF(VLOOKUP(C1109,' Disaggregation - Section E '!A$316:T846,20,0)=0,"",VLOOKUP(C1109,' Disaggregation - Section E '!A$316:T846,20,0)),"")</f>
        <v/>
      </c>
      <c r="N1109" s="818" t="str">
        <f ca="1">IFERROR(IF(VLOOKUP(C1109,' Disaggregation - Section E '!A$316:N846,9,0)=0,"",VLOOKUP(C1109,' Disaggregation - Section E '!A$316:N846,9,0)),"")</f>
        <v/>
      </c>
      <c r="O1109" s="818" t="str">
        <f ca="1">IFERROR(IF(VLOOKUP(C1109,' Disaggregation - Section E '!A$315:N846,10,0)=0,"",VLOOKUP(C1109,' Disaggregation - Section E '!A$316:N846,10,0)),"")</f>
        <v/>
      </c>
    </row>
    <row r="1110" spans="1:15" x14ac:dyDescent="0.35">
      <c r="A1110" s="812" t="b">
        <f t="shared" ca="1" si="138"/>
        <v>0</v>
      </c>
      <c r="B1110" s="812"/>
      <c r="C1110" s="832" t="str">
        <f ca="1">IF(COUNTA(D$877:D1110)=1,"",OFFSET(C1110,-COUNTA(D$877:D1110)+1,0))</f>
        <v>a1V3p000004kPPjEAM</v>
      </c>
      <c r="D1110" s="827"/>
      <c r="E1110" s="815" t="str">
        <f ca="1">IFERROR(IF(VLOOKUP(C1110,' Disaggregation - Section E '!A$316:N847,7,0)="","",VLOOKUP(C1110,' Disaggregation - Section E '!A$316:N847,7,0)*100),"")</f>
        <v/>
      </c>
      <c r="F1110" s="812"/>
      <c r="G1110" s="817" t="str">
        <f ca="1">IFERROR(IF(VLOOKUP(C1110,' Disaggregation - Section E '!A$316:N847,6,0)="","",VLOOKUP(C1110,' Disaggregation - Section E '!A$316:N847,6,0)),"")</f>
        <v/>
      </c>
      <c r="H1110" s="827" t="str">
        <f ca="1">IFERROR(IF(INDEX(' Disaggregation - Section E '!F$313:F847,MATCH(C1110,' Disaggregation - Section E '!A$313:A847,0)+1,1)&lt;&gt;0,INDEX(' Disaggregation - Section E '!F$313:F847,MATCH(C1110,' Disaggregation - Section E '!A$313:A847,0)+1,1),""),"")</f>
        <v/>
      </c>
      <c r="I1110" s="818" t="str">
        <f ca="1">IFERROR(IF(VLOOKUP(C1110,' Disaggregation - Section E '!A$316:N847,8,0)=0,"",VLOOKUP(C1110,' Disaggregation - Section E '!A$316:N847,8,0)),"")</f>
        <v/>
      </c>
      <c r="J1110" s="818" t="str">
        <f ca="1">IFERROR(IF(VLOOKUP(C1110,' Disaggregation - Section E '!A$316:N847,13,0)=0,"",VLOOKUP(C1110,' Disaggregation - Section E '!A$316:N847,13,0)),"")</f>
        <v/>
      </c>
      <c r="K1110" s="812" t="str">
        <f ca="1">IFERROR(VLOOKUP(C1110,' Disaggregation - Section E '!A$316:N847,3,0),"")</f>
        <v/>
      </c>
      <c r="L1110" s="818" t="str">
        <f ca="1">IFERROR(IF(VLOOKUP(C1110,' Disaggregation - Section E '!A$316:N847,14,0)=0,"",VLOOKUP(C1110,' Disaggregation - Section E '!A$316:N847,14,0)),"")</f>
        <v/>
      </c>
      <c r="M1110" s="812" t="str">
        <f ca="1">IFERROR(IF(VLOOKUP(C1110,' Disaggregation - Section E '!A$316:T847,20,0)=0,"",VLOOKUP(C1110,' Disaggregation - Section E '!A$316:T847,20,0)),"")</f>
        <v/>
      </c>
      <c r="N1110" s="818" t="str">
        <f ca="1">IFERROR(IF(VLOOKUP(C1110,' Disaggregation - Section E '!A$316:N847,9,0)=0,"",VLOOKUP(C1110,' Disaggregation - Section E '!A$316:N847,9,0)),"")</f>
        <v/>
      </c>
      <c r="O1110" s="818" t="str">
        <f ca="1">IFERROR(IF(VLOOKUP(C1110,' Disaggregation - Section E '!A$315:N847,10,0)=0,"",VLOOKUP(C1110,' Disaggregation - Section E '!A$316:N847,10,0)),"")</f>
        <v/>
      </c>
    </row>
    <row r="1111" spans="1:15" x14ac:dyDescent="0.35">
      <c r="A1111" s="812" t="b">
        <f t="shared" ca="1" si="138"/>
        <v>0</v>
      </c>
      <c r="B1111" s="812"/>
      <c r="C1111" s="832" t="str">
        <f ca="1">IF(COUNTA(D$877:D1111)=1,"",OFFSET(C1111,-COUNTA(D$877:D1111)+1,0))</f>
        <v>a1V3p000004kPPkEAM</v>
      </c>
      <c r="D1111" s="827"/>
      <c r="E1111" s="815" t="str">
        <f ca="1">IFERROR(IF(VLOOKUP(C1111,' Disaggregation - Section E '!A$316:N848,7,0)="","",VLOOKUP(C1111,' Disaggregation - Section E '!A$316:N848,7,0)*100),"")</f>
        <v/>
      </c>
      <c r="F1111" s="812"/>
      <c r="G1111" s="817" t="str">
        <f ca="1">IFERROR(IF(VLOOKUP(C1111,' Disaggregation - Section E '!A$316:N848,6,0)="","",VLOOKUP(C1111,' Disaggregation - Section E '!A$316:N848,6,0)),"")</f>
        <v/>
      </c>
      <c r="H1111" s="827" t="str">
        <f ca="1">IFERROR(IF(INDEX(' Disaggregation - Section E '!F$313:F848,MATCH(C1111,' Disaggregation - Section E '!A$313:A848,0)+1,1)&lt;&gt;0,INDEX(' Disaggregation - Section E '!F$313:F848,MATCH(C1111,' Disaggregation - Section E '!A$313:A848,0)+1,1),""),"")</f>
        <v/>
      </c>
      <c r="I1111" s="818" t="str">
        <f ca="1">IFERROR(IF(VLOOKUP(C1111,' Disaggregation - Section E '!A$316:N848,8,0)=0,"",VLOOKUP(C1111,' Disaggregation - Section E '!A$316:N848,8,0)),"")</f>
        <v/>
      </c>
      <c r="J1111" s="818" t="str">
        <f ca="1">IFERROR(IF(VLOOKUP(C1111,' Disaggregation - Section E '!A$316:N848,13,0)=0,"",VLOOKUP(C1111,' Disaggregation - Section E '!A$316:N848,13,0)),"")</f>
        <v/>
      </c>
      <c r="K1111" s="812" t="str">
        <f ca="1">IFERROR(VLOOKUP(C1111,' Disaggregation - Section E '!A$316:N848,3,0),"")</f>
        <v/>
      </c>
      <c r="L1111" s="818" t="str">
        <f ca="1">IFERROR(IF(VLOOKUP(C1111,' Disaggregation - Section E '!A$316:N848,14,0)=0,"",VLOOKUP(C1111,' Disaggregation - Section E '!A$316:N848,14,0)),"")</f>
        <v/>
      </c>
      <c r="M1111" s="812" t="str">
        <f ca="1">IFERROR(IF(VLOOKUP(C1111,' Disaggregation - Section E '!A$316:T848,20,0)=0,"",VLOOKUP(C1111,' Disaggregation - Section E '!A$316:T848,20,0)),"")</f>
        <v/>
      </c>
      <c r="N1111" s="818" t="str">
        <f ca="1">IFERROR(IF(VLOOKUP(C1111,' Disaggregation - Section E '!A$316:N848,9,0)=0,"",VLOOKUP(C1111,' Disaggregation - Section E '!A$316:N848,9,0)),"")</f>
        <v/>
      </c>
      <c r="O1111" s="818" t="str">
        <f ca="1">IFERROR(IF(VLOOKUP(C1111,' Disaggregation - Section E '!A$315:N848,10,0)=0,"",VLOOKUP(C1111,' Disaggregation - Section E '!A$316:N848,10,0)),"")</f>
        <v/>
      </c>
    </row>
    <row r="1112" spans="1:15" x14ac:dyDescent="0.35">
      <c r="A1112" s="812" t="b">
        <f t="shared" ca="1" si="138"/>
        <v>0</v>
      </c>
      <c r="B1112" s="812"/>
      <c r="C1112" s="832" t="str">
        <f ca="1">IF(COUNTA(D$877:D1112)=1,"",OFFSET(C1112,-COUNTA(D$877:D1112)+1,0))</f>
        <v>a1V3p000004kPPlEAM</v>
      </c>
      <c r="D1112" s="827"/>
      <c r="E1112" s="815" t="str">
        <f ca="1">IFERROR(IF(VLOOKUP(C1112,' Disaggregation - Section E '!A$316:N849,7,0)="","",VLOOKUP(C1112,' Disaggregation - Section E '!A$316:N849,7,0)*100),"")</f>
        <v/>
      </c>
      <c r="F1112" s="812"/>
      <c r="G1112" s="817" t="str">
        <f ca="1">IFERROR(IF(VLOOKUP(C1112,' Disaggregation - Section E '!A$316:N849,6,0)="","",VLOOKUP(C1112,' Disaggregation - Section E '!A$316:N849,6,0)),"")</f>
        <v/>
      </c>
      <c r="H1112" s="827" t="str">
        <f ca="1">IFERROR(IF(INDEX(' Disaggregation - Section E '!F$313:F849,MATCH(C1112,' Disaggregation - Section E '!A$313:A849,0)+1,1)&lt;&gt;0,INDEX(' Disaggregation - Section E '!F$313:F849,MATCH(C1112,' Disaggregation - Section E '!A$313:A849,0)+1,1),""),"")</f>
        <v/>
      </c>
      <c r="I1112" s="818" t="str">
        <f ca="1">IFERROR(IF(VLOOKUP(C1112,' Disaggregation - Section E '!A$316:N849,8,0)=0,"",VLOOKUP(C1112,' Disaggregation - Section E '!A$316:N849,8,0)),"")</f>
        <v/>
      </c>
      <c r="J1112" s="818" t="str">
        <f ca="1">IFERROR(IF(VLOOKUP(C1112,' Disaggregation - Section E '!A$316:N849,13,0)=0,"",VLOOKUP(C1112,' Disaggregation - Section E '!A$316:N849,13,0)),"")</f>
        <v/>
      </c>
      <c r="K1112" s="812" t="str">
        <f ca="1">IFERROR(VLOOKUP(C1112,' Disaggregation - Section E '!A$316:N849,3,0),"")</f>
        <v/>
      </c>
      <c r="L1112" s="818" t="str">
        <f ca="1">IFERROR(IF(VLOOKUP(C1112,' Disaggregation - Section E '!A$316:N849,14,0)=0,"",VLOOKUP(C1112,' Disaggregation - Section E '!A$316:N849,14,0)),"")</f>
        <v/>
      </c>
      <c r="M1112" s="812" t="str">
        <f ca="1">IFERROR(IF(VLOOKUP(C1112,' Disaggregation - Section E '!A$316:T849,20,0)=0,"",VLOOKUP(C1112,' Disaggregation - Section E '!A$316:T849,20,0)),"")</f>
        <v/>
      </c>
      <c r="N1112" s="818" t="str">
        <f ca="1">IFERROR(IF(VLOOKUP(C1112,' Disaggregation - Section E '!A$316:N849,9,0)=0,"",VLOOKUP(C1112,' Disaggregation - Section E '!A$316:N849,9,0)),"")</f>
        <v/>
      </c>
      <c r="O1112" s="818" t="str">
        <f ca="1">IFERROR(IF(VLOOKUP(C1112,' Disaggregation - Section E '!A$315:N849,10,0)=0,"",VLOOKUP(C1112,' Disaggregation - Section E '!A$316:N849,10,0)),"")</f>
        <v/>
      </c>
    </row>
    <row r="1113" spans="1:15" x14ac:dyDescent="0.35">
      <c r="A1113" s="812" t="b">
        <f t="shared" ca="1" si="138"/>
        <v>0</v>
      </c>
      <c r="B1113" s="812"/>
      <c r="C1113" s="832" t="str">
        <f ca="1">IF(COUNTA(D$877:D1113)=1,"",OFFSET(C1113,-COUNTA(D$877:D1113)+1,0))</f>
        <v>a1V3p000004kPPmEAM</v>
      </c>
      <c r="D1113" s="827"/>
      <c r="E1113" s="815" t="str">
        <f ca="1">IFERROR(IF(VLOOKUP(C1113,' Disaggregation - Section E '!A$316:N850,7,0)="","",VLOOKUP(C1113,' Disaggregation - Section E '!A$316:N850,7,0)*100),"")</f>
        <v/>
      </c>
      <c r="F1113" s="812"/>
      <c r="G1113" s="817" t="str">
        <f ca="1">IFERROR(IF(VLOOKUP(C1113,' Disaggregation - Section E '!A$316:N850,6,0)="","",VLOOKUP(C1113,' Disaggregation - Section E '!A$316:N850,6,0)),"")</f>
        <v/>
      </c>
      <c r="H1113" s="827" t="str">
        <f ca="1">IFERROR(IF(INDEX(' Disaggregation - Section E '!F$313:F850,MATCH(C1113,' Disaggregation - Section E '!A$313:A850,0)+1,1)&lt;&gt;0,INDEX(' Disaggregation - Section E '!F$313:F850,MATCH(C1113,' Disaggregation - Section E '!A$313:A850,0)+1,1),""),"")</f>
        <v/>
      </c>
      <c r="I1113" s="818" t="str">
        <f ca="1">IFERROR(IF(VLOOKUP(C1113,' Disaggregation - Section E '!A$316:N850,8,0)=0,"",VLOOKUP(C1113,' Disaggregation - Section E '!A$316:N850,8,0)),"")</f>
        <v/>
      </c>
      <c r="J1113" s="818" t="str">
        <f ca="1">IFERROR(IF(VLOOKUP(C1113,' Disaggregation - Section E '!A$316:N850,13,0)=0,"",VLOOKUP(C1113,' Disaggregation - Section E '!A$316:N850,13,0)),"")</f>
        <v/>
      </c>
      <c r="K1113" s="812" t="str">
        <f ca="1">IFERROR(VLOOKUP(C1113,' Disaggregation - Section E '!A$316:N850,3,0),"")</f>
        <v/>
      </c>
      <c r="L1113" s="818" t="str">
        <f ca="1">IFERROR(IF(VLOOKUP(C1113,' Disaggregation - Section E '!A$316:N850,14,0)=0,"",VLOOKUP(C1113,' Disaggregation - Section E '!A$316:N850,14,0)),"")</f>
        <v/>
      </c>
      <c r="M1113" s="812" t="str">
        <f ca="1">IFERROR(IF(VLOOKUP(C1113,' Disaggregation - Section E '!A$316:T850,20,0)=0,"",VLOOKUP(C1113,' Disaggregation - Section E '!A$316:T850,20,0)),"")</f>
        <v/>
      </c>
      <c r="N1113" s="818" t="str">
        <f ca="1">IFERROR(IF(VLOOKUP(C1113,' Disaggregation - Section E '!A$316:N850,9,0)=0,"",VLOOKUP(C1113,' Disaggregation - Section E '!A$316:N850,9,0)),"")</f>
        <v/>
      </c>
      <c r="O1113" s="818" t="str">
        <f ca="1">IFERROR(IF(VLOOKUP(C1113,' Disaggregation - Section E '!A$315:N850,10,0)=0,"",VLOOKUP(C1113,' Disaggregation - Section E '!A$316:N850,10,0)),"")</f>
        <v/>
      </c>
    </row>
    <row r="1114" spans="1:15" x14ac:dyDescent="0.35">
      <c r="A1114" s="812" t="b">
        <f t="shared" ca="1" si="138"/>
        <v>0</v>
      </c>
      <c r="B1114" s="812"/>
      <c r="C1114" s="832" t="str">
        <f ca="1">IF(COUNTA(D$877:D1114)=1,"",OFFSET(C1114,-COUNTA(D$877:D1114)+1,0))</f>
        <v>a1V3p000004kPPnEAM</v>
      </c>
      <c r="D1114" s="827"/>
      <c r="E1114" s="815" t="str">
        <f ca="1">IFERROR(IF(VLOOKUP(C1114,' Disaggregation - Section E '!A$316:N851,7,0)="","",VLOOKUP(C1114,' Disaggregation - Section E '!A$316:N851,7,0)*100),"")</f>
        <v/>
      </c>
      <c r="F1114" s="812"/>
      <c r="G1114" s="817" t="str">
        <f ca="1">IFERROR(IF(VLOOKUP(C1114,' Disaggregation - Section E '!A$316:N851,6,0)="","",VLOOKUP(C1114,' Disaggregation - Section E '!A$316:N851,6,0)),"")</f>
        <v/>
      </c>
      <c r="H1114" s="827" t="str">
        <f ca="1">IFERROR(IF(INDEX(' Disaggregation - Section E '!F$313:F851,MATCH(C1114,' Disaggregation - Section E '!A$313:A851,0)+1,1)&lt;&gt;0,INDEX(' Disaggregation - Section E '!F$313:F851,MATCH(C1114,' Disaggregation - Section E '!A$313:A851,0)+1,1),""),"")</f>
        <v/>
      </c>
      <c r="I1114" s="818" t="str">
        <f ca="1">IFERROR(IF(VLOOKUP(C1114,' Disaggregation - Section E '!A$316:N851,8,0)=0,"",VLOOKUP(C1114,' Disaggregation - Section E '!A$316:N851,8,0)),"")</f>
        <v/>
      </c>
      <c r="J1114" s="818" t="str">
        <f ca="1">IFERROR(IF(VLOOKUP(C1114,' Disaggregation - Section E '!A$316:N851,13,0)=0,"",VLOOKUP(C1114,' Disaggregation - Section E '!A$316:N851,13,0)),"")</f>
        <v/>
      </c>
      <c r="K1114" s="812" t="str">
        <f ca="1">IFERROR(VLOOKUP(C1114,' Disaggregation - Section E '!A$316:N851,3,0),"")</f>
        <v/>
      </c>
      <c r="L1114" s="818" t="str">
        <f ca="1">IFERROR(IF(VLOOKUP(C1114,' Disaggregation - Section E '!A$316:N851,14,0)=0,"",VLOOKUP(C1114,' Disaggregation - Section E '!A$316:N851,14,0)),"")</f>
        <v/>
      </c>
      <c r="M1114" s="812" t="str">
        <f ca="1">IFERROR(IF(VLOOKUP(C1114,' Disaggregation - Section E '!A$316:T851,20,0)=0,"",VLOOKUP(C1114,' Disaggregation - Section E '!A$316:T851,20,0)),"")</f>
        <v/>
      </c>
      <c r="N1114" s="818" t="str">
        <f ca="1">IFERROR(IF(VLOOKUP(C1114,' Disaggregation - Section E '!A$316:N851,9,0)=0,"",VLOOKUP(C1114,' Disaggregation - Section E '!A$316:N851,9,0)),"")</f>
        <v/>
      </c>
      <c r="O1114" s="818" t="str">
        <f ca="1">IFERROR(IF(VLOOKUP(C1114,' Disaggregation - Section E '!A$315:N851,10,0)=0,"",VLOOKUP(C1114,' Disaggregation - Section E '!A$316:N851,10,0)),"")</f>
        <v/>
      </c>
    </row>
    <row r="1115" spans="1:15" x14ac:dyDescent="0.35">
      <c r="A1115" s="812" t="b">
        <f t="shared" ca="1" si="138"/>
        <v>0</v>
      </c>
      <c r="B1115" s="812"/>
      <c r="C1115" s="832" t="str">
        <f ca="1">IF(COUNTA(D$877:D1115)=1,"",OFFSET(C1115,-COUNTA(D$877:D1115)+1,0))</f>
        <v>a1V3p000004kPPoEAM</v>
      </c>
      <c r="D1115" s="827"/>
      <c r="E1115" s="815" t="str">
        <f ca="1">IFERROR(IF(VLOOKUP(C1115,' Disaggregation - Section E '!A$316:N852,7,0)="","",VLOOKUP(C1115,' Disaggregation - Section E '!A$316:N852,7,0)*100),"")</f>
        <v/>
      </c>
      <c r="F1115" s="812"/>
      <c r="G1115" s="817" t="str">
        <f ca="1">IFERROR(IF(VLOOKUP(C1115,' Disaggregation - Section E '!A$316:N852,6,0)="","",VLOOKUP(C1115,' Disaggregation - Section E '!A$316:N852,6,0)),"")</f>
        <v/>
      </c>
      <c r="H1115" s="827" t="str">
        <f ca="1">IFERROR(IF(INDEX(' Disaggregation - Section E '!F$313:F852,MATCH(C1115,' Disaggregation - Section E '!A$313:A852,0)+1,1)&lt;&gt;0,INDEX(' Disaggregation - Section E '!F$313:F852,MATCH(C1115,' Disaggregation - Section E '!A$313:A852,0)+1,1),""),"")</f>
        <v/>
      </c>
      <c r="I1115" s="818" t="str">
        <f ca="1">IFERROR(IF(VLOOKUP(C1115,' Disaggregation - Section E '!A$316:N852,8,0)=0,"",VLOOKUP(C1115,' Disaggregation - Section E '!A$316:N852,8,0)),"")</f>
        <v/>
      </c>
      <c r="J1115" s="818" t="str">
        <f ca="1">IFERROR(IF(VLOOKUP(C1115,' Disaggregation - Section E '!A$316:N852,13,0)=0,"",VLOOKUP(C1115,' Disaggregation - Section E '!A$316:N852,13,0)),"")</f>
        <v/>
      </c>
      <c r="K1115" s="812" t="str">
        <f ca="1">IFERROR(VLOOKUP(C1115,' Disaggregation - Section E '!A$316:N852,3,0),"")</f>
        <v/>
      </c>
      <c r="L1115" s="818" t="str">
        <f ca="1">IFERROR(IF(VLOOKUP(C1115,' Disaggregation - Section E '!A$316:N852,14,0)=0,"",VLOOKUP(C1115,' Disaggregation - Section E '!A$316:N852,14,0)),"")</f>
        <v/>
      </c>
      <c r="M1115" s="812" t="str">
        <f ca="1">IFERROR(IF(VLOOKUP(C1115,' Disaggregation - Section E '!A$316:T852,20,0)=0,"",VLOOKUP(C1115,' Disaggregation - Section E '!A$316:T852,20,0)),"")</f>
        <v/>
      </c>
      <c r="N1115" s="818" t="str">
        <f ca="1">IFERROR(IF(VLOOKUP(C1115,' Disaggregation - Section E '!A$316:N852,9,0)=0,"",VLOOKUP(C1115,' Disaggregation - Section E '!A$316:N852,9,0)),"")</f>
        <v/>
      </c>
      <c r="O1115" s="818" t="str">
        <f ca="1">IFERROR(IF(VLOOKUP(C1115,' Disaggregation - Section E '!A$315:N852,10,0)=0,"",VLOOKUP(C1115,' Disaggregation - Section E '!A$316:N852,10,0)),"")</f>
        <v/>
      </c>
    </row>
    <row r="1116" spans="1:15" x14ac:dyDescent="0.35">
      <c r="A1116" s="812" t="b">
        <f t="shared" ca="1" si="138"/>
        <v>0</v>
      </c>
      <c r="B1116" s="812"/>
      <c r="C1116" s="832" t="str">
        <f ca="1">IF(COUNTA(D$877:D1116)=1,"",OFFSET(C1116,-COUNTA(D$877:D1116)+1,0))</f>
        <v>a1V3p000004kPPpEAM</v>
      </c>
      <c r="D1116" s="827"/>
      <c r="E1116" s="815" t="str">
        <f ca="1">IFERROR(IF(VLOOKUP(C1116,' Disaggregation - Section E '!A$316:N853,7,0)="","",VLOOKUP(C1116,' Disaggregation - Section E '!A$316:N853,7,0)*100),"")</f>
        <v/>
      </c>
      <c r="F1116" s="812"/>
      <c r="G1116" s="817" t="str">
        <f ca="1">IFERROR(IF(VLOOKUP(C1116,' Disaggregation - Section E '!A$316:N853,6,0)="","",VLOOKUP(C1116,' Disaggregation - Section E '!A$316:N853,6,0)),"")</f>
        <v/>
      </c>
      <c r="H1116" s="827" t="str">
        <f ca="1">IFERROR(IF(INDEX(' Disaggregation - Section E '!F$313:F853,MATCH(C1116,' Disaggregation - Section E '!A$313:A853,0)+1,1)&lt;&gt;0,INDEX(' Disaggregation - Section E '!F$313:F853,MATCH(C1116,' Disaggregation - Section E '!A$313:A853,0)+1,1),""),"")</f>
        <v/>
      </c>
      <c r="I1116" s="818" t="str">
        <f ca="1">IFERROR(IF(VLOOKUP(C1116,' Disaggregation - Section E '!A$316:N853,8,0)=0,"",VLOOKUP(C1116,' Disaggregation - Section E '!A$316:N853,8,0)),"")</f>
        <v/>
      </c>
      <c r="J1116" s="818" t="str">
        <f ca="1">IFERROR(IF(VLOOKUP(C1116,' Disaggregation - Section E '!A$316:N853,13,0)=0,"",VLOOKUP(C1116,' Disaggregation - Section E '!A$316:N853,13,0)),"")</f>
        <v/>
      </c>
      <c r="K1116" s="812" t="str">
        <f ca="1">IFERROR(VLOOKUP(C1116,' Disaggregation - Section E '!A$316:N853,3,0),"")</f>
        <v/>
      </c>
      <c r="L1116" s="818" t="str">
        <f ca="1">IFERROR(IF(VLOOKUP(C1116,' Disaggregation - Section E '!A$316:N853,14,0)=0,"",VLOOKUP(C1116,' Disaggregation - Section E '!A$316:N853,14,0)),"")</f>
        <v/>
      </c>
      <c r="M1116" s="812" t="str">
        <f ca="1">IFERROR(IF(VLOOKUP(C1116,' Disaggregation - Section E '!A$316:T853,20,0)=0,"",VLOOKUP(C1116,' Disaggregation - Section E '!A$316:T853,20,0)),"")</f>
        <v/>
      </c>
      <c r="N1116" s="818" t="str">
        <f ca="1">IFERROR(IF(VLOOKUP(C1116,' Disaggregation - Section E '!A$316:N853,9,0)=0,"",VLOOKUP(C1116,' Disaggregation - Section E '!A$316:N853,9,0)),"")</f>
        <v/>
      </c>
      <c r="O1116" s="818" t="str">
        <f ca="1">IFERROR(IF(VLOOKUP(C1116,' Disaggregation - Section E '!A$315:N853,10,0)=0,"",VLOOKUP(C1116,' Disaggregation - Section E '!A$316:N853,10,0)),"")</f>
        <v/>
      </c>
    </row>
    <row r="1117" spans="1:15" x14ac:dyDescent="0.35">
      <c r="A1117" s="812" t="b">
        <f t="shared" ca="1" si="138"/>
        <v>0</v>
      </c>
      <c r="B1117" s="812"/>
      <c r="C1117" s="832" t="str">
        <f ca="1">IF(COUNTA(D$877:D1117)=1,"",OFFSET(C1117,-COUNTA(D$877:D1117)+1,0))</f>
        <v>a1V3p000004kPPqEAM</v>
      </c>
      <c r="D1117" s="827"/>
      <c r="E1117" s="815" t="str">
        <f ca="1">IFERROR(IF(VLOOKUP(C1117,' Disaggregation - Section E '!A$316:N854,7,0)="","",VLOOKUP(C1117,' Disaggregation - Section E '!A$316:N854,7,0)*100),"")</f>
        <v/>
      </c>
      <c r="F1117" s="812"/>
      <c r="G1117" s="817" t="str">
        <f ca="1">IFERROR(IF(VLOOKUP(C1117,' Disaggregation - Section E '!A$316:N854,6,0)="","",VLOOKUP(C1117,' Disaggregation - Section E '!A$316:N854,6,0)),"")</f>
        <v/>
      </c>
      <c r="H1117" s="827" t="str">
        <f ca="1">IFERROR(IF(INDEX(' Disaggregation - Section E '!F$313:F854,MATCH(C1117,' Disaggregation - Section E '!A$313:A854,0)+1,1)&lt;&gt;0,INDEX(' Disaggregation - Section E '!F$313:F854,MATCH(C1117,' Disaggregation - Section E '!A$313:A854,0)+1,1),""),"")</f>
        <v/>
      </c>
      <c r="I1117" s="818" t="str">
        <f ca="1">IFERROR(IF(VLOOKUP(C1117,' Disaggregation - Section E '!A$316:N854,8,0)=0,"",VLOOKUP(C1117,' Disaggregation - Section E '!A$316:N854,8,0)),"")</f>
        <v/>
      </c>
      <c r="J1117" s="818" t="str">
        <f ca="1">IFERROR(IF(VLOOKUP(C1117,' Disaggregation - Section E '!A$316:N854,13,0)=0,"",VLOOKUP(C1117,' Disaggregation - Section E '!A$316:N854,13,0)),"")</f>
        <v/>
      </c>
      <c r="K1117" s="812" t="str">
        <f ca="1">IFERROR(VLOOKUP(C1117,' Disaggregation - Section E '!A$316:N854,3,0),"")</f>
        <v/>
      </c>
      <c r="L1117" s="818" t="str">
        <f ca="1">IFERROR(IF(VLOOKUP(C1117,' Disaggregation - Section E '!A$316:N854,14,0)=0,"",VLOOKUP(C1117,' Disaggregation - Section E '!A$316:N854,14,0)),"")</f>
        <v/>
      </c>
      <c r="M1117" s="812" t="str">
        <f ca="1">IFERROR(IF(VLOOKUP(C1117,' Disaggregation - Section E '!A$316:T854,20,0)=0,"",VLOOKUP(C1117,' Disaggregation - Section E '!A$316:T854,20,0)),"")</f>
        <v/>
      </c>
      <c r="N1117" s="818" t="str">
        <f ca="1">IFERROR(IF(VLOOKUP(C1117,' Disaggregation - Section E '!A$316:N854,9,0)=0,"",VLOOKUP(C1117,' Disaggregation - Section E '!A$316:N854,9,0)),"")</f>
        <v/>
      </c>
      <c r="O1117" s="818" t="str">
        <f ca="1">IFERROR(IF(VLOOKUP(C1117,' Disaggregation - Section E '!A$315:N854,10,0)=0,"",VLOOKUP(C1117,' Disaggregation - Section E '!A$316:N854,10,0)),"")</f>
        <v/>
      </c>
    </row>
    <row r="1118" spans="1:15" x14ac:dyDescent="0.35">
      <c r="A1118" s="812" t="b">
        <f t="shared" ca="1" si="138"/>
        <v>0</v>
      </c>
      <c r="B1118" s="812"/>
      <c r="C1118" s="832" t="str">
        <f ca="1">IF(COUNTA(D$877:D1118)=1,"",OFFSET(C1118,-COUNTA(D$877:D1118)+1,0))</f>
        <v>a1V3p000004kPPrEAM</v>
      </c>
      <c r="D1118" s="827"/>
      <c r="E1118" s="815" t="str">
        <f ca="1">IFERROR(IF(VLOOKUP(C1118,' Disaggregation - Section E '!A$316:N855,7,0)="","",VLOOKUP(C1118,' Disaggregation - Section E '!A$316:N855,7,0)*100),"")</f>
        <v/>
      </c>
      <c r="F1118" s="812"/>
      <c r="G1118" s="817" t="str">
        <f ca="1">IFERROR(IF(VLOOKUP(C1118,' Disaggregation - Section E '!A$316:N855,6,0)="","",VLOOKUP(C1118,' Disaggregation - Section E '!A$316:N855,6,0)),"")</f>
        <v/>
      </c>
      <c r="H1118" s="827" t="str">
        <f ca="1">IFERROR(IF(INDEX(' Disaggregation - Section E '!F$313:F855,MATCH(C1118,' Disaggregation - Section E '!A$313:A855,0)+1,1)&lt;&gt;0,INDEX(' Disaggregation - Section E '!F$313:F855,MATCH(C1118,' Disaggregation - Section E '!A$313:A855,0)+1,1),""),"")</f>
        <v/>
      </c>
      <c r="I1118" s="818" t="str">
        <f ca="1">IFERROR(IF(VLOOKUP(C1118,' Disaggregation - Section E '!A$316:N855,8,0)=0,"",VLOOKUP(C1118,' Disaggregation - Section E '!A$316:N855,8,0)),"")</f>
        <v/>
      </c>
      <c r="J1118" s="818" t="str">
        <f ca="1">IFERROR(IF(VLOOKUP(C1118,' Disaggregation - Section E '!A$316:N855,13,0)=0,"",VLOOKUP(C1118,' Disaggregation - Section E '!A$316:N855,13,0)),"")</f>
        <v/>
      </c>
      <c r="K1118" s="812" t="str">
        <f ca="1">IFERROR(VLOOKUP(C1118,' Disaggregation - Section E '!A$316:N855,3,0),"")</f>
        <v/>
      </c>
      <c r="L1118" s="818" t="str">
        <f ca="1">IFERROR(IF(VLOOKUP(C1118,' Disaggregation - Section E '!A$316:N855,14,0)=0,"",VLOOKUP(C1118,' Disaggregation - Section E '!A$316:N855,14,0)),"")</f>
        <v/>
      </c>
      <c r="M1118" s="812" t="str">
        <f ca="1">IFERROR(IF(VLOOKUP(C1118,' Disaggregation - Section E '!A$316:T855,20,0)=0,"",VLOOKUP(C1118,' Disaggregation - Section E '!A$316:T855,20,0)),"")</f>
        <v/>
      </c>
      <c r="N1118" s="818" t="str">
        <f ca="1">IFERROR(IF(VLOOKUP(C1118,' Disaggregation - Section E '!A$316:N855,9,0)=0,"",VLOOKUP(C1118,' Disaggregation - Section E '!A$316:N855,9,0)),"")</f>
        <v/>
      </c>
      <c r="O1118" s="818" t="str">
        <f ca="1">IFERROR(IF(VLOOKUP(C1118,' Disaggregation - Section E '!A$315:N855,10,0)=0,"",VLOOKUP(C1118,' Disaggregation - Section E '!A$316:N855,10,0)),"")</f>
        <v/>
      </c>
    </row>
    <row r="1119" spans="1:15" x14ac:dyDescent="0.35">
      <c r="A1119" s="812" t="b">
        <f t="shared" ca="1" si="138"/>
        <v>0</v>
      </c>
      <c r="B1119" s="812"/>
      <c r="C1119" s="832" t="str">
        <f ca="1">IF(COUNTA(D$877:D1119)=1,"",OFFSET(C1119,-COUNTA(D$877:D1119)+1,0))</f>
        <v>a1V3p000004kPPsEAM</v>
      </c>
      <c r="D1119" s="827"/>
      <c r="E1119" s="815" t="str">
        <f ca="1">IFERROR(IF(VLOOKUP(C1119,' Disaggregation - Section E '!A$316:N856,7,0)="","",VLOOKUP(C1119,' Disaggregation - Section E '!A$316:N856,7,0)*100),"")</f>
        <v/>
      </c>
      <c r="F1119" s="812"/>
      <c r="G1119" s="817" t="str">
        <f ca="1">IFERROR(IF(VLOOKUP(C1119,' Disaggregation - Section E '!A$316:N856,6,0)="","",VLOOKUP(C1119,' Disaggregation - Section E '!A$316:N856,6,0)),"")</f>
        <v/>
      </c>
      <c r="H1119" s="827" t="str">
        <f ca="1">IFERROR(IF(INDEX(' Disaggregation - Section E '!F$313:F856,MATCH(C1119,' Disaggregation - Section E '!A$313:A856,0)+1,1)&lt;&gt;0,INDEX(' Disaggregation - Section E '!F$313:F856,MATCH(C1119,' Disaggregation - Section E '!A$313:A856,0)+1,1),""),"")</f>
        <v/>
      </c>
      <c r="I1119" s="818" t="str">
        <f ca="1">IFERROR(IF(VLOOKUP(C1119,' Disaggregation - Section E '!A$316:N856,8,0)=0,"",VLOOKUP(C1119,' Disaggregation - Section E '!A$316:N856,8,0)),"")</f>
        <v/>
      </c>
      <c r="J1119" s="818" t="str">
        <f ca="1">IFERROR(IF(VLOOKUP(C1119,' Disaggregation - Section E '!A$316:N856,13,0)=0,"",VLOOKUP(C1119,' Disaggregation - Section E '!A$316:N856,13,0)),"")</f>
        <v/>
      </c>
      <c r="K1119" s="812" t="str">
        <f ca="1">IFERROR(VLOOKUP(C1119,' Disaggregation - Section E '!A$316:N856,3,0),"")</f>
        <v/>
      </c>
      <c r="L1119" s="818" t="str">
        <f ca="1">IFERROR(IF(VLOOKUP(C1119,' Disaggregation - Section E '!A$316:N856,14,0)=0,"",VLOOKUP(C1119,' Disaggregation - Section E '!A$316:N856,14,0)),"")</f>
        <v/>
      </c>
      <c r="M1119" s="812" t="str">
        <f ca="1">IFERROR(IF(VLOOKUP(C1119,' Disaggregation - Section E '!A$316:T856,20,0)=0,"",VLOOKUP(C1119,' Disaggregation - Section E '!A$316:T856,20,0)),"")</f>
        <v/>
      </c>
      <c r="N1119" s="818" t="str">
        <f ca="1">IFERROR(IF(VLOOKUP(C1119,' Disaggregation - Section E '!A$316:N856,9,0)=0,"",VLOOKUP(C1119,' Disaggregation - Section E '!A$316:N856,9,0)),"")</f>
        <v/>
      </c>
      <c r="O1119" s="818" t="str">
        <f ca="1">IFERROR(IF(VLOOKUP(C1119,' Disaggregation - Section E '!A$315:N856,10,0)=0,"",VLOOKUP(C1119,' Disaggregation - Section E '!A$316:N856,10,0)),"")</f>
        <v/>
      </c>
    </row>
    <row r="1120" spans="1:15" x14ac:dyDescent="0.35">
      <c r="A1120" s="812" t="b">
        <f t="shared" ca="1" si="138"/>
        <v>0</v>
      </c>
      <c r="B1120" s="812"/>
      <c r="C1120" s="832" t="str">
        <f ca="1">IF(COUNTA(D$877:D1120)=1,"",OFFSET(C1120,-COUNTA(D$877:D1120)+1,0))</f>
        <v>a1V3p000004kPPtEAM</v>
      </c>
      <c r="D1120" s="827"/>
      <c r="E1120" s="815" t="str">
        <f ca="1">IFERROR(IF(VLOOKUP(C1120,' Disaggregation - Section E '!A$316:N857,7,0)="","",VLOOKUP(C1120,' Disaggregation - Section E '!A$316:N857,7,0)*100),"")</f>
        <v/>
      </c>
      <c r="F1120" s="812"/>
      <c r="G1120" s="817" t="str">
        <f ca="1">IFERROR(IF(VLOOKUP(C1120,' Disaggregation - Section E '!A$316:N857,6,0)="","",VLOOKUP(C1120,' Disaggregation - Section E '!A$316:N857,6,0)),"")</f>
        <v/>
      </c>
      <c r="H1120" s="827" t="str">
        <f ca="1">IFERROR(IF(INDEX(' Disaggregation - Section E '!F$313:F857,MATCH(C1120,' Disaggregation - Section E '!A$313:A857,0)+1,1)&lt;&gt;0,INDEX(' Disaggregation - Section E '!F$313:F857,MATCH(C1120,' Disaggregation - Section E '!A$313:A857,0)+1,1),""),"")</f>
        <v/>
      </c>
      <c r="I1120" s="818" t="str">
        <f ca="1">IFERROR(IF(VLOOKUP(C1120,' Disaggregation - Section E '!A$316:N857,8,0)=0,"",VLOOKUP(C1120,' Disaggregation - Section E '!A$316:N857,8,0)),"")</f>
        <v/>
      </c>
      <c r="J1120" s="818" t="str">
        <f ca="1">IFERROR(IF(VLOOKUP(C1120,' Disaggregation - Section E '!A$316:N857,13,0)=0,"",VLOOKUP(C1120,' Disaggregation - Section E '!A$316:N857,13,0)),"")</f>
        <v/>
      </c>
      <c r="K1120" s="812" t="str">
        <f ca="1">IFERROR(VLOOKUP(C1120,' Disaggregation - Section E '!A$316:N857,3,0),"")</f>
        <v/>
      </c>
      <c r="L1120" s="818" t="str">
        <f ca="1">IFERROR(IF(VLOOKUP(C1120,' Disaggregation - Section E '!A$316:N857,14,0)=0,"",VLOOKUP(C1120,' Disaggregation - Section E '!A$316:N857,14,0)),"")</f>
        <v/>
      </c>
      <c r="M1120" s="812" t="str">
        <f ca="1">IFERROR(IF(VLOOKUP(C1120,' Disaggregation - Section E '!A$316:T857,20,0)=0,"",VLOOKUP(C1120,' Disaggregation - Section E '!A$316:T857,20,0)),"")</f>
        <v/>
      </c>
      <c r="N1120" s="818" t="str">
        <f ca="1">IFERROR(IF(VLOOKUP(C1120,' Disaggregation - Section E '!A$316:N857,9,0)=0,"",VLOOKUP(C1120,' Disaggregation - Section E '!A$316:N857,9,0)),"")</f>
        <v/>
      </c>
      <c r="O1120" s="818" t="str">
        <f ca="1">IFERROR(IF(VLOOKUP(C1120,' Disaggregation - Section E '!A$315:N857,10,0)=0,"",VLOOKUP(C1120,' Disaggregation - Section E '!A$316:N857,10,0)),"")</f>
        <v/>
      </c>
    </row>
    <row r="1121" spans="1:15" x14ac:dyDescent="0.35">
      <c r="A1121" s="812" t="b">
        <f t="shared" ca="1" si="138"/>
        <v>0</v>
      </c>
      <c r="B1121" s="812"/>
      <c r="C1121" s="832" t="str">
        <f ca="1">IF(COUNTA(D$877:D1121)=1,"",OFFSET(C1121,-COUNTA(D$877:D1121)+1,0))</f>
        <v>a1V3p000004kPPuEAM</v>
      </c>
      <c r="D1121" s="827"/>
      <c r="E1121" s="815" t="str">
        <f ca="1">IFERROR(IF(VLOOKUP(C1121,' Disaggregation - Section E '!A$316:N858,7,0)="","",VLOOKUP(C1121,' Disaggregation - Section E '!A$316:N858,7,0)*100),"")</f>
        <v/>
      </c>
      <c r="F1121" s="812"/>
      <c r="G1121" s="817" t="str">
        <f ca="1">IFERROR(IF(VLOOKUP(C1121,' Disaggregation - Section E '!A$316:N858,6,0)="","",VLOOKUP(C1121,' Disaggregation - Section E '!A$316:N858,6,0)),"")</f>
        <v/>
      </c>
      <c r="H1121" s="827" t="str">
        <f ca="1">IFERROR(IF(INDEX(' Disaggregation - Section E '!F$313:F858,MATCH(C1121,' Disaggregation - Section E '!A$313:A858,0)+1,1)&lt;&gt;0,INDEX(' Disaggregation - Section E '!F$313:F858,MATCH(C1121,' Disaggregation - Section E '!A$313:A858,0)+1,1),""),"")</f>
        <v/>
      </c>
      <c r="I1121" s="818" t="str">
        <f ca="1">IFERROR(IF(VLOOKUP(C1121,' Disaggregation - Section E '!A$316:N858,8,0)=0,"",VLOOKUP(C1121,' Disaggregation - Section E '!A$316:N858,8,0)),"")</f>
        <v/>
      </c>
      <c r="J1121" s="818" t="str">
        <f ca="1">IFERROR(IF(VLOOKUP(C1121,' Disaggregation - Section E '!A$316:N858,13,0)=0,"",VLOOKUP(C1121,' Disaggregation - Section E '!A$316:N858,13,0)),"")</f>
        <v/>
      </c>
      <c r="K1121" s="812" t="str">
        <f ca="1">IFERROR(VLOOKUP(C1121,' Disaggregation - Section E '!A$316:N858,3,0),"")</f>
        <v/>
      </c>
      <c r="L1121" s="818" t="str">
        <f ca="1">IFERROR(IF(VLOOKUP(C1121,' Disaggregation - Section E '!A$316:N858,14,0)=0,"",VLOOKUP(C1121,' Disaggregation - Section E '!A$316:N858,14,0)),"")</f>
        <v/>
      </c>
      <c r="M1121" s="812" t="str">
        <f ca="1">IFERROR(IF(VLOOKUP(C1121,' Disaggregation - Section E '!A$316:T858,20,0)=0,"",VLOOKUP(C1121,' Disaggregation - Section E '!A$316:T858,20,0)),"")</f>
        <v/>
      </c>
      <c r="N1121" s="818" t="str">
        <f ca="1">IFERROR(IF(VLOOKUP(C1121,' Disaggregation - Section E '!A$316:N858,9,0)=0,"",VLOOKUP(C1121,' Disaggregation - Section E '!A$316:N858,9,0)),"")</f>
        <v/>
      </c>
      <c r="O1121" s="818" t="str">
        <f ca="1">IFERROR(IF(VLOOKUP(C1121,' Disaggregation - Section E '!A$315:N858,10,0)=0,"",VLOOKUP(C1121,' Disaggregation - Section E '!A$316:N858,10,0)),"")</f>
        <v/>
      </c>
    </row>
    <row r="1122" spans="1:15" x14ac:dyDescent="0.35">
      <c r="A1122" s="812" t="b">
        <f t="shared" ca="1" si="138"/>
        <v>0</v>
      </c>
      <c r="B1122" s="812"/>
      <c r="C1122" s="832" t="str">
        <f ca="1">IF(COUNTA(D$877:D1122)=1,"",OFFSET(C1122,-COUNTA(D$877:D1122)+1,0))</f>
        <v>a1V3p000004kPPvEAM</v>
      </c>
      <c r="D1122" s="827"/>
      <c r="E1122" s="815" t="str">
        <f ca="1">IFERROR(IF(VLOOKUP(C1122,' Disaggregation - Section E '!A$316:N859,7,0)="","",VLOOKUP(C1122,' Disaggregation - Section E '!A$316:N859,7,0)*100),"")</f>
        <v/>
      </c>
      <c r="F1122" s="812"/>
      <c r="G1122" s="817" t="str">
        <f ca="1">IFERROR(IF(VLOOKUP(C1122,' Disaggregation - Section E '!A$316:N859,6,0)="","",VLOOKUP(C1122,' Disaggregation - Section E '!A$316:N859,6,0)),"")</f>
        <v/>
      </c>
      <c r="H1122" s="827" t="str">
        <f ca="1">IFERROR(IF(INDEX(' Disaggregation - Section E '!F$313:F859,MATCH(C1122,' Disaggregation - Section E '!A$313:A859,0)+1,1)&lt;&gt;0,INDEX(' Disaggregation - Section E '!F$313:F859,MATCH(C1122,' Disaggregation - Section E '!A$313:A859,0)+1,1),""),"")</f>
        <v/>
      </c>
      <c r="I1122" s="818" t="str">
        <f ca="1">IFERROR(IF(VLOOKUP(C1122,' Disaggregation - Section E '!A$316:N859,8,0)=0,"",VLOOKUP(C1122,' Disaggregation - Section E '!A$316:N859,8,0)),"")</f>
        <v/>
      </c>
      <c r="J1122" s="818" t="str">
        <f ca="1">IFERROR(IF(VLOOKUP(C1122,' Disaggregation - Section E '!A$316:N859,13,0)=0,"",VLOOKUP(C1122,' Disaggregation - Section E '!A$316:N859,13,0)),"")</f>
        <v/>
      </c>
      <c r="K1122" s="812" t="str">
        <f ca="1">IFERROR(VLOOKUP(C1122,' Disaggregation - Section E '!A$316:N859,3,0),"")</f>
        <v/>
      </c>
      <c r="L1122" s="818" t="str">
        <f ca="1">IFERROR(IF(VLOOKUP(C1122,' Disaggregation - Section E '!A$316:N859,14,0)=0,"",VLOOKUP(C1122,' Disaggregation - Section E '!A$316:N859,14,0)),"")</f>
        <v/>
      </c>
      <c r="M1122" s="812" t="str">
        <f ca="1">IFERROR(IF(VLOOKUP(C1122,' Disaggregation - Section E '!A$316:T859,20,0)=0,"",VLOOKUP(C1122,' Disaggregation - Section E '!A$316:T859,20,0)),"")</f>
        <v/>
      </c>
      <c r="N1122" s="818" t="str">
        <f ca="1">IFERROR(IF(VLOOKUP(C1122,' Disaggregation - Section E '!A$316:N859,9,0)=0,"",VLOOKUP(C1122,' Disaggregation - Section E '!A$316:N859,9,0)),"")</f>
        <v/>
      </c>
      <c r="O1122" s="818" t="str">
        <f ca="1">IFERROR(IF(VLOOKUP(C1122,' Disaggregation - Section E '!A$315:N859,10,0)=0,"",VLOOKUP(C1122,' Disaggregation - Section E '!A$316:N859,10,0)),"")</f>
        <v/>
      </c>
    </row>
    <row r="1123" spans="1:15" x14ac:dyDescent="0.35">
      <c r="A1123" s="812" t="b">
        <f t="shared" ca="1" si="138"/>
        <v>0</v>
      </c>
      <c r="B1123" s="812"/>
      <c r="C1123" s="832" t="str">
        <f ca="1">IF(COUNTA(D$877:D1123)=1,"",OFFSET(C1123,-COUNTA(D$877:D1123)+1,0))</f>
        <v>a1V3p000004kPPwEAM</v>
      </c>
      <c r="D1123" s="827"/>
      <c r="E1123" s="815" t="str">
        <f ca="1">IFERROR(IF(VLOOKUP(C1123,' Disaggregation - Section E '!A$316:N860,7,0)="","",VLOOKUP(C1123,' Disaggregation - Section E '!A$316:N860,7,0)*100),"")</f>
        <v/>
      </c>
      <c r="F1123" s="812"/>
      <c r="G1123" s="817" t="str">
        <f ca="1">IFERROR(IF(VLOOKUP(C1123,' Disaggregation - Section E '!A$316:N860,6,0)="","",VLOOKUP(C1123,' Disaggregation - Section E '!A$316:N860,6,0)),"")</f>
        <v/>
      </c>
      <c r="H1123" s="827" t="str">
        <f ca="1">IFERROR(IF(INDEX(' Disaggregation - Section E '!F$313:F860,MATCH(C1123,' Disaggregation - Section E '!A$313:A860,0)+1,1)&lt;&gt;0,INDEX(' Disaggregation - Section E '!F$313:F860,MATCH(C1123,' Disaggregation - Section E '!A$313:A860,0)+1,1),""),"")</f>
        <v/>
      </c>
      <c r="I1123" s="818" t="str">
        <f ca="1">IFERROR(IF(VLOOKUP(C1123,' Disaggregation - Section E '!A$316:N860,8,0)=0,"",VLOOKUP(C1123,' Disaggregation - Section E '!A$316:N860,8,0)),"")</f>
        <v/>
      </c>
      <c r="J1123" s="818" t="str">
        <f ca="1">IFERROR(IF(VLOOKUP(C1123,' Disaggregation - Section E '!A$316:N860,13,0)=0,"",VLOOKUP(C1123,' Disaggregation - Section E '!A$316:N860,13,0)),"")</f>
        <v/>
      </c>
      <c r="K1123" s="812" t="str">
        <f ca="1">IFERROR(VLOOKUP(C1123,' Disaggregation - Section E '!A$316:N860,3,0),"")</f>
        <v/>
      </c>
      <c r="L1123" s="818" t="str">
        <f ca="1">IFERROR(IF(VLOOKUP(C1123,' Disaggregation - Section E '!A$316:N860,14,0)=0,"",VLOOKUP(C1123,' Disaggregation - Section E '!A$316:N860,14,0)),"")</f>
        <v/>
      </c>
      <c r="M1123" s="812" t="str">
        <f ca="1">IFERROR(IF(VLOOKUP(C1123,' Disaggregation - Section E '!A$316:T860,20,0)=0,"",VLOOKUP(C1123,' Disaggregation - Section E '!A$316:T860,20,0)),"")</f>
        <v/>
      </c>
      <c r="N1123" s="818" t="str">
        <f ca="1">IFERROR(IF(VLOOKUP(C1123,' Disaggregation - Section E '!A$316:N860,9,0)=0,"",VLOOKUP(C1123,' Disaggregation - Section E '!A$316:N860,9,0)),"")</f>
        <v/>
      </c>
      <c r="O1123" s="818" t="str">
        <f ca="1">IFERROR(IF(VLOOKUP(C1123,' Disaggregation - Section E '!A$315:N860,10,0)=0,"",VLOOKUP(C1123,' Disaggregation - Section E '!A$316:N860,10,0)),"")</f>
        <v/>
      </c>
    </row>
    <row r="1124" spans="1:15" x14ac:dyDescent="0.35">
      <c r="A1124" s="812" t="b">
        <f t="shared" ca="1" si="138"/>
        <v>0</v>
      </c>
      <c r="B1124" s="812"/>
      <c r="C1124" s="832" t="str">
        <f ca="1">IF(COUNTA(D$877:D1124)=1,"",OFFSET(C1124,-COUNTA(D$877:D1124)+1,0))</f>
        <v>a1V3p000004kPPxEAM</v>
      </c>
      <c r="D1124" s="827"/>
      <c r="E1124" s="815" t="str">
        <f ca="1">IFERROR(IF(VLOOKUP(C1124,' Disaggregation - Section E '!A$316:N861,7,0)="","",VLOOKUP(C1124,' Disaggregation - Section E '!A$316:N861,7,0)*100),"")</f>
        <v/>
      </c>
      <c r="F1124" s="812"/>
      <c r="G1124" s="817" t="str">
        <f ca="1">IFERROR(IF(VLOOKUP(C1124,' Disaggregation - Section E '!A$316:N861,6,0)="","",VLOOKUP(C1124,' Disaggregation - Section E '!A$316:N861,6,0)),"")</f>
        <v/>
      </c>
      <c r="H1124" s="827" t="str">
        <f ca="1">IFERROR(IF(INDEX(' Disaggregation - Section E '!F$313:F861,MATCH(C1124,' Disaggregation - Section E '!A$313:A861,0)+1,1)&lt;&gt;0,INDEX(' Disaggregation - Section E '!F$313:F861,MATCH(C1124,' Disaggregation - Section E '!A$313:A861,0)+1,1),""),"")</f>
        <v/>
      </c>
      <c r="I1124" s="818" t="str">
        <f ca="1">IFERROR(IF(VLOOKUP(C1124,' Disaggregation - Section E '!A$316:N861,8,0)=0,"",VLOOKUP(C1124,' Disaggregation - Section E '!A$316:N861,8,0)),"")</f>
        <v/>
      </c>
      <c r="J1124" s="818" t="str">
        <f ca="1">IFERROR(IF(VLOOKUP(C1124,' Disaggregation - Section E '!A$316:N861,13,0)=0,"",VLOOKUP(C1124,' Disaggregation - Section E '!A$316:N861,13,0)),"")</f>
        <v/>
      </c>
      <c r="K1124" s="812" t="str">
        <f ca="1">IFERROR(VLOOKUP(C1124,' Disaggregation - Section E '!A$316:N861,3,0),"")</f>
        <v/>
      </c>
      <c r="L1124" s="818" t="str">
        <f ca="1">IFERROR(IF(VLOOKUP(C1124,' Disaggregation - Section E '!A$316:N861,14,0)=0,"",VLOOKUP(C1124,' Disaggregation - Section E '!A$316:N861,14,0)),"")</f>
        <v/>
      </c>
      <c r="M1124" s="812" t="str">
        <f ca="1">IFERROR(IF(VLOOKUP(C1124,' Disaggregation - Section E '!A$316:T861,20,0)=0,"",VLOOKUP(C1124,' Disaggregation - Section E '!A$316:T861,20,0)),"")</f>
        <v/>
      </c>
      <c r="N1124" s="818" t="str">
        <f ca="1">IFERROR(IF(VLOOKUP(C1124,' Disaggregation - Section E '!A$316:N861,9,0)=0,"",VLOOKUP(C1124,' Disaggregation - Section E '!A$316:N861,9,0)),"")</f>
        <v/>
      </c>
      <c r="O1124" s="818" t="str">
        <f ca="1">IFERROR(IF(VLOOKUP(C1124,' Disaggregation - Section E '!A$315:N861,10,0)=0,"",VLOOKUP(C1124,' Disaggregation - Section E '!A$316:N861,10,0)),"")</f>
        <v/>
      </c>
    </row>
    <row r="1125" spans="1:15" x14ac:dyDescent="0.35">
      <c r="A1125" s="812" t="b">
        <f t="shared" ca="1" si="138"/>
        <v>0</v>
      </c>
      <c r="B1125" s="812"/>
      <c r="C1125" s="832" t="str">
        <f ca="1">IF(COUNTA(D$877:D1125)=1,"",OFFSET(C1125,-COUNTA(D$877:D1125)+1,0))</f>
        <v>a1V3p000004kPPyEAM</v>
      </c>
      <c r="D1125" s="827"/>
      <c r="E1125" s="815" t="str">
        <f ca="1">IFERROR(IF(VLOOKUP(C1125,' Disaggregation - Section E '!A$316:N862,7,0)="","",VLOOKUP(C1125,' Disaggregation - Section E '!A$316:N862,7,0)*100),"")</f>
        <v/>
      </c>
      <c r="F1125" s="812"/>
      <c r="G1125" s="817" t="str">
        <f ca="1">IFERROR(IF(VLOOKUP(C1125,' Disaggregation - Section E '!A$316:N862,6,0)="","",VLOOKUP(C1125,' Disaggregation - Section E '!A$316:N862,6,0)),"")</f>
        <v/>
      </c>
      <c r="H1125" s="827" t="str">
        <f ca="1">IFERROR(IF(INDEX(' Disaggregation - Section E '!F$313:F862,MATCH(C1125,' Disaggregation - Section E '!A$313:A862,0)+1,1)&lt;&gt;0,INDEX(' Disaggregation - Section E '!F$313:F862,MATCH(C1125,' Disaggregation - Section E '!A$313:A862,0)+1,1),""),"")</f>
        <v/>
      </c>
      <c r="I1125" s="818" t="str">
        <f ca="1">IFERROR(IF(VLOOKUP(C1125,' Disaggregation - Section E '!A$316:N862,8,0)=0,"",VLOOKUP(C1125,' Disaggregation - Section E '!A$316:N862,8,0)),"")</f>
        <v/>
      </c>
      <c r="J1125" s="818" t="str">
        <f ca="1">IFERROR(IF(VLOOKUP(C1125,' Disaggregation - Section E '!A$316:N862,13,0)=0,"",VLOOKUP(C1125,' Disaggregation - Section E '!A$316:N862,13,0)),"")</f>
        <v/>
      </c>
      <c r="K1125" s="812" t="str">
        <f ca="1">IFERROR(VLOOKUP(C1125,' Disaggregation - Section E '!A$316:N862,3,0),"")</f>
        <v/>
      </c>
      <c r="L1125" s="818" t="str">
        <f ca="1">IFERROR(IF(VLOOKUP(C1125,' Disaggregation - Section E '!A$316:N862,14,0)=0,"",VLOOKUP(C1125,' Disaggregation - Section E '!A$316:N862,14,0)),"")</f>
        <v/>
      </c>
      <c r="M1125" s="812" t="str">
        <f ca="1">IFERROR(IF(VLOOKUP(C1125,' Disaggregation - Section E '!A$316:T862,20,0)=0,"",VLOOKUP(C1125,' Disaggregation - Section E '!A$316:T862,20,0)),"")</f>
        <v/>
      </c>
      <c r="N1125" s="818" t="str">
        <f ca="1">IFERROR(IF(VLOOKUP(C1125,' Disaggregation - Section E '!A$316:N862,9,0)=0,"",VLOOKUP(C1125,' Disaggregation - Section E '!A$316:N862,9,0)),"")</f>
        <v/>
      </c>
      <c r="O1125" s="818" t="str">
        <f ca="1">IFERROR(IF(VLOOKUP(C1125,' Disaggregation - Section E '!A$315:N862,10,0)=0,"",VLOOKUP(C1125,' Disaggregation - Section E '!A$316:N862,10,0)),"")</f>
        <v/>
      </c>
    </row>
    <row r="1126" spans="1:15" x14ac:dyDescent="0.35">
      <c r="A1126" s="812" t="b">
        <f t="shared" ca="1" si="138"/>
        <v>0</v>
      </c>
      <c r="B1126" s="812"/>
      <c r="C1126" s="832" t="str">
        <f ca="1">IF(COUNTA(D$877:D1126)=1,"",OFFSET(C1126,-COUNTA(D$877:D1126)+1,0))</f>
        <v>a1V3p000004kPPzEAM</v>
      </c>
      <c r="D1126" s="827"/>
      <c r="E1126" s="815" t="str">
        <f ca="1">IFERROR(IF(VLOOKUP(C1126,' Disaggregation - Section E '!A$316:N863,7,0)="","",VLOOKUP(C1126,' Disaggregation - Section E '!A$316:N863,7,0)*100),"")</f>
        <v/>
      </c>
      <c r="F1126" s="812"/>
      <c r="G1126" s="817" t="str">
        <f ca="1">IFERROR(IF(VLOOKUP(C1126,' Disaggregation - Section E '!A$316:N863,6,0)="","",VLOOKUP(C1126,' Disaggregation - Section E '!A$316:N863,6,0)),"")</f>
        <v/>
      </c>
      <c r="H1126" s="827" t="str">
        <f ca="1">IFERROR(IF(INDEX(' Disaggregation - Section E '!F$313:F863,MATCH(C1126,' Disaggregation - Section E '!A$313:A863,0)+1,1)&lt;&gt;0,INDEX(' Disaggregation - Section E '!F$313:F863,MATCH(C1126,' Disaggregation - Section E '!A$313:A863,0)+1,1),""),"")</f>
        <v/>
      </c>
      <c r="I1126" s="818" t="str">
        <f ca="1">IFERROR(IF(VLOOKUP(C1126,' Disaggregation - Section E '!A$316:N863,8,0)=0,"",VLOOKUP(C1126,' Disaggregation - Section E '!A$316:N863,8,0)),"")</f>
        <v/>
      </c>
      <c r="J1126" s="818" t="str">
        <f ca="1">IFERROR(IF(VLOOKUP(C1126,' Disaggregation - Section E '!A$316:N863,13,0)=0,"",VLOOKUP(C1126,' Disaggregation - Section E '!A$316:N863,13,0)),"")</f>
        <v/>
      </c>
      <c r="K1126" s="812" t="str">
        <f ca="1">IFERROR(VLOOKUP(C1126,' Disaggregation - Section E '!A$316:N863,3,0),"")</f>
        <v/>
      </c>
      <c r="L1126" s="818" t="str">
        <f ca="1">IFERROR(IF(VLOOKUP(C1126,' Disaggregation - Section E '!A$316:N863,14,0)=0,"",VLOOKUP(C1126,' Disaggregation - Section E '!A$316:N863,14,0)),"")</f>
        <v/>
      </c>
      <c r="M1126" s="812" t="str">
        <f ca="1">IFERROR(IF(VLOOKUP(C1126,' Disaggregation - Section E '!A$316:T863,20,0)=0,"",VLOOKUP(C1126,' Disaggregation - Section E '!A$316:T863,20,0)),"")</f>
        <v/>
      </c>
      <c r="N1126" s="818" t="str">
        <f ca="1">IFERROR(IF(VLOOKUP(C1126,' Disaggregation - Section E '!A$316:N863,9,0)=0,"",VLOOKUP(C1126,' Disaggregation - Section E '!A$316:N863,9,0)),"")</f>
        <v/>
      </c>
      <c r="O1126" s="818" t="str">
        <f ca="1">IFERROR(IF(VLOOKUP(C1126,' Disaggregation - Section E '!A$315:N863,10,0)=0,"",VLOOKUP(C1126,' Disaggregation - Section E '!A$316:N863,10,0)),"")</f>
        <v/>
      </c>
    </row>
    <row r="1127" spans="1:15" x14ac:dyDescent="0.35">
      <c r="A1127" s="812" t="b">
        <f t="shared" ca="1" si="138"/>
        <v>0</v>
      </c>
      <c r="B1127" s="812"/>
      <c r="C1127" s="832" t="str">
        <f ca="1">IF(COUNTA(D$877:D1127)=1,"",OFFSET(C1127,-COUNTA(D$877:D1127)+1,0))</f>
        <v>a1V3p000004kPQ0EAM</v>
      </c>
      <c r="D1127" s="827"/>
      <c r="E1127" s="815" t="str">
        <f ca="1">IFERROR(IF(VLOOKUP(C1127,' Disaggregation - Section E '!A$316:N864,7,0)="","",VLOOKUP(C1127,' Disaggregation - Section E '!A$316:N864,7,0)*100),"")</f>
        <v/>
      </c>
      <c r="F1127" s="812"/>
      <c r="G1127" s="817" t="str">
        <f ca="1">IFERROR(IF(VLOOKUP(C1127,' Disaggregation - Section E '!A$316:N864,6,0)="","",VLOOKUP(C1127,' Disaggregation - Section E '!A$316:N864,6,0)),"")</f>
        <v/>
      </c>
      <c r="H1127" s="827" t="str">
        <f ca="1">IFERROR(IF(INDEX(' Disaggregation - Section E '!F$313:F864,MATCH(C1127,' Disaggregation - Section E '!A$313:A864,0)+1,1)&lt;&gt;0,INDEX(' Disaggregation - Section E '!F$313:F864,MATCH(C1127,' Disaggregation - Section E '!A$313:A864,0)+1,1),""),"")</f>
        <v/>
      </c>
      <c r="I1127" s="818" t="str">
        <f ca="1">IFERROR(IF(VLOOKUP(C1127,' Disaggregation - Section E '!A$316:N864,8,0)=0,"",VLOOKUP(C1127,' Disaggregation - Section E '!A$316:N864,8,0)),"")</f>
        <v/>
      </c>
      <c r="J1127" s="818" t="str">
        <f ca="1">IFERROR(IF(VLOOKUP(C1127,' Disaggregation - Section E '!A$316:N864,13,0)=0,"",VLOOKUP(C1127,' Disaggregation - Section E '!A$316:N864,13,0)),"")</f>
        <v/>
      </c>
      <c r="K1127" s="812" t="str">
        <f ca="1">IFERROR(VLOOKUP(C1127,' Disaggregation - Section E '!A$316:N864,3,0),"")</f>
        <v/>
      </c>
      <c r="L1127" s="818" t="str">
        <f ca="1">IFERROR(IF(VLOOKUP(C1127,' Disaggregation - Section E '!A$316:N864,14,0)=0,"",VLOOKUP(C1127,' Disaggregation - Section E '!A$316:N864,14,0)),"")</f>
        <v/>
      </c>
      <c r="M1127" s="812" t="str">
        <f ca="1">IFERROR(IF(VLOOKUP(C1127,' Disaggregation - Section E '!A$316:T864,20,0)=0,"",VLOOKUP(C1127,' Disaggregation - Section E '!A$316:T864,20,0)),"")</f>
        <v/>
      </c>
      <c r="N1127" s="818" t="str">
        <f ca="1">IFERROR(IF(VLOOKUP(C1127,' Disaggregation - Section E '!A$316:N864,9,0)=0,"",VLOOKUP(C1127,' Disaggregation - Section E '!A$316:N864,9,0)),"")</f>
        <v/>
      </c>
      <c r="O1127" s="818" t="str">
        <f ca="1">IFERROR(IF(VLOOKUP(C1127,' Disaggregation - Section E '!A$315:N864,10,0)=0,"",VLOOKUP(C1127,' Disaggregation - Section E '!A$316:N864,10,0)),"")</f>
        <v/>
      </c>
    </row>
    <row r="1128" spans="1:15" x14ac:dyDescent="0.35">
      <c r="A1128" s="812" t="b">
        <f t="shared" ca="1" si="138"/>
        <v>0</v>
      </c>
      <c r="B1128" s="812"/>
      <c r="C1128" s="832" t="str">
        <f ca="1">IF(COUNTA(D$877:D1128)=1,"",OFFSET(C1128,-COUNTA(D$877:D1128)+1,0))</f>
        <v>a1V3p000004kPQ1EAM</v>
      </c>
      <c r="D1128" s="827"/>
      <c r="E1128" s="815" t="str">
        <f ca="1">IFERROR(IF(VLOOKUP(C1128,' Disaggregation - Section E '!A$316:N865,7,0)="","",VLOOKUP(C1128,' Disaggregation - Section E '!A$316:N865,7,0)*100),"")</f>
        <v/>
      </c>
      <c r="F1128" s="812"/>
      <c r="G1128" s="817" t="str">
        <f ca="1">IFERROR(IF(VLOOKUP(C1128,' Disaggregation - Section E '!A$316:N865,6,0)="","",VLOOKUP(C1128,' Disaggregation - Section E '!A$316:N865,6,0)),"")</f>
        <v/>
      </c>
      <c r="H1128" s="827" t="str">
        <f ca="1">IFERROR(IF(INDEX(' Disaggregation - Section E '!F$313:F865,MATCH(C1128,' Disaggregation - Section E '!A$313:A865,0)+1,1)&lt;&gt;0,INDEX(' Disaggregation - Section E '!F$313:F865,MATCH(C1128,' Disaggregation - Section E '!A$313:A865,0)+1,1),""),"")</f>
        <v/>
      </c>
      <c r="I1128" s="818" t="str">
        <f ca="1">IFERROR(IF(VLOOKUP(C1128,' Disaggregation - Section E '!A$316:N865,8,0)=0,"",VLOOKUP(C1128,' Disaggregation - Section E '!A$316:N865,8,0)),"")</f>
        <v/>
      </c>
      <c r="J1128" s="818" t="str">
        <f ca="1">IFERROR(IF(VLOOKUP(C1128,' Disaggregation - Section E '!A$316:N865,13,0)=0,"",VLOOKUP(C1128,' Disaggregation - Section E '!A$316:N865,13,0)),"")</f>
        <v/>
      </c>
      <c r="K1128" s="812" t="str">
        <f ca="1">IFERROR(VLOOKUP(C1128,' Disaggregation - Section E '!A$316:N865,3,0),"")</f>
        <v/>
      </c>
      <c r="L1128" s="818" t="str">
        <f ca="1">IFERROR(IF(VLOOKUP(C1128,' Disaggregation - Section E '!A$316:N865,14,0)=0,"",VLOOKUP(C1128,' Disaggregation - Section E '!A$316:N865,14,0)),"")</f>
        <v/>
      </c>
      <c r="M1128" s="812" t="str">
        <f ca="1">IFERROR(IF(VLOOKUP(C1128,' Disaggregation - Section E '!A$316:T865,20,0)=0,"",VLOOKUP(C1128,' Disaggregation - Section E '!A$316:T865,20,0)),"")</f>
        <v/>
      </c>
      <c r="N1128" s="818" t="str">
        <f ca="1">IFERROR(IF(VLOOKUP(C1128,' Disaggregation - Section E '!A$316:N865,9,0)=0,"",VLOOKUP(C1128,' Disaggregation - Section E '!A$316:N865,9,0)),"")</f>
        <v/>
      </c>
      <c r="O1128" s="818" t="str">
        <f ca="1">IFERROR(IF(VLOOKUP(C1128,' Disaggregation - Section E '!A$315:N865,10,0)=0,"",VLOOKUP(C1128,' Disaggregation - Section E '!A$316:N865,10,0)),"")</f>
        <v/>
      </c>
    </row>
    <row r="1129" spans="1:15" x14ac:dyDescent="0.35">
      <c r="A1129" s="812" t="b">
        <f t="shared" ca="1" si="138"/>
        <v>0</v>
      </c>
      <c r="B1129" s="812"/>
      <c r="C1129" s="832" t="str">
        <f ca="1">IF(COUNTA(D$877:D1129)=1,"",OFFSET(C1129,-COUNTA(D$877:D1129)+1,0))</f>
        <v>a1V3p000004kPQ2EAM</v>
      </c>
      <c r="D1129" s="827"/>
      <c r="E1129" s="815" t="str">
        <f ca="1">IFERROR(IF(VLOOKUP(C1129,' Disaggregation - Section E '!A$316:N866,7,0)="","",VLOOKUP(C1129,' Disaggregation - Section E '!A$316:N866,7,0)*100),"")</f>
        <v/>
      </c>
      <c r="F1129" s="812"/>
      <c r="G1129" s="817" t="str">
        <f ca="1">IFERROR(IF(VLOOKUP(C1129,' Disaggregation - Section E '!A$316:N866,6,0)="","",VLOOKUP(C1129,' Disaggregation - Section E '!A$316:N866,6,0)),"")</f>
        <v/>
      </c>
      <c r="H1129" s="827" t="str">
        <f ca="1">IFERROR(IF(INDEX(' Disaggregation - Section E '!F$313:F866,MATCH(C1129,' Disaggregation - Section E '!A$313:A866,0)+1,1)&lt;&gt;0,INDEX(' Disaggregation - Section E '!F$313:F866,MATCH(C1129,' Disaggregation - Section E '!A$313:A866,0)+1,1),""),"")</f>
        <v/>
      </c>
      <c r="I1129" s="818" t="str">
        <f ca="1">IFERROR(IF(VLOOKUP(C1129,' Disaggregation - Section E '!A$316:N866,8,0)=0,"",VLOOKUP(C1129,' Disaggregation - Section E '!A$316:N866,8,0)),"")</f>
        <v/>
      </c>
      <c r="J1129" s="818" t="str">
        <f ca="1">IFERROR(IF(VLOOKUP(C1129,' Disaggregation - Section E '!A$316:N866,13,0)=0,"",VLOOKUP(C1129,' Disaggregation - Section E '!A$316:N866,13,0)),"")</f>
        <v/>
      </c>
      <c r="K1129" s="812" t="str">
        <f ca="1">IFERROR(VLOOKUP(C1129,' Disaggregation - Section E '!A$316:N866,3,0),"")</f>
        <v/>
      </c>
      <c r="L1129" s="818" t="str">
        <f ca="1">IFERROR(IF(VLOOKUP(C1129,' Disaggregation - Section E '!A$316:N866,14,0)=0,"",VLOOKUP(C1129,' Disaggregation - Section E '!A$316:N866,14,0)),"")</f>
        <v/>
      </c>
      <c r="M1129" s="812" t="str">
        <f ca="1">IFERROR(IF(VLOOKUP(C1129,' Disaggregation - Section E '!A$316:T866,20,0)=0,"",VLOOKUP(C1129,' Disaggregation - Section E '!A$316:T866,20,0)),"")</f>
        <v/>
      </c>
      <c r="N1129" s="818" t="str">
        <f ca="1">IFERROR(IF(VLOOKUP(C1129,' Disaggregation - Section E '!A$316:N866,9,0)=0,"",VLOOKUP(C1129,' Disaggregation - Section E '!A$316:N866,9,0)),"")</f>
        <v/>
      </c>
      <c r="O1129" s="818" t="str">
        <f ca="1">IFERROR(IF(VLOOKUP(C1129,' Disaggregation - Section E '!A$315:N866,10,0)=0,"",VLOOKUP(C1129,' Disaggregation - Section E '!A$316:N866,10,0)),"")</f>
        <v/>
      </c>
    </row>
    <row r="1130" spans="1:15" x14ac:dyDescent="0.35">
      <c r="A1130" s="812" t="b">
        <f t="shared" ca="1" si="138"/>
        <v>0</v>
      </c>
      <c r="B1130" s="812"/>
      <c r="C1130" s="832" t="str">
        <f ca="1">IF(COUNTA(D$877:D1130)=1,"",OFFSET(C1130,-COUNTA(D$877:D1130)+1,0))</f>
        <v>a1V3p000004kPQ3EAM</v>
      </c>
      <c r="D1130" s="827"/>
      <c r="E1130" s="815" t="str">
        <f ca="1">IFERROR(IF(VLOOKUP(C1130,' Disaggregation - Section E '!A$316:N867,7,0)="","",VLOOKUP(C1130,' Disaggregation - Section E '!A$316:N867,7,0)*100),"")</f>
        <v/>
      </c>
      <c r="F1130" s="812"/>
      <c r="G1130" s="817" t="str">
        <f ca="1">IFERROR(IF(VLOOKUP(C1130,' Disaggregation - Section E '!A$316:N867,6,0)="","",VLOOKUP(C1130,' Disaggregation - Section E '!A$316:N867,6,0)),"")</f>
        <v/>
      </c>
      <c r="H1130" s="827" t="str">
        <f ca="1">IFERROR(IF(INDEX(' Disaggregation - Section E '!F$313:F867,MATCH(C1130,' Disaggregation - Section E '!A$313:A867,0)+1,1)&lt;&gt;0,INDEX(' Disaggregation - Section E '!F$313:F867,MATCH(C1130,' Disaggregation - Section E '!A$313:A867,0)+1,1),""),"")</f>
        <v/>
      </c>
      <c r="I1130" s="818" t="str">
        <f ca="1">IFERROR(IF(VLOOKUP(C1130,' Disaggregation - Section E '!A$316:N867,8,0)=0,"",VLOOKUP(C1130,' Disaggregation - Section E '!A$316:N867,8,0)),"")</f>
        <v/>
      </c>
      <c r="J1130" s="818" t="str">
        <f ca="1">IFERROR(IF(VLOOKUP(C1130,' Disaggregation - Section E '!A$316:N867,13,0)=0,"",VLOOKUP(C1130,' Disaggregation - Section E '!A$316:N867,13,0)),"")</f>
        <v/>
      </c>
      <c r="K1130" s="812" t="str">
        <f ca="1">IFERROR(VLOOKUP(C1130,' Disaggregation - Section E '!A$316:N867,3,0),"")</f>
        <v/>
      </c>
      <c r="L1130" s="818" t="str">
        <f ca="1">IFERROR(IF(VLOOKUP(C1130,' Disaggregation - Section E '!A$316:N867,14,0)=0,"",VLOOKUP(C1130,' Disaggregation - Section E '!A$316:N867,14,0)),"")</f>
        <v/>
      </c>
      <c r="M1130" s="812" t="str">
        <f ca="1">IFERROR(IF(VLOOKUP(C1130,' Disaggregation - Section E '!A$316:T867,20,0)=0,"",VLOOKUP(C1130,' Disaggregation - Section E '!A$316:T867,20,0)),"")</f>
        <v/>
      </c>
      <c r="N1130" s="818" t="str">
        <f ca="1">IFERROR(IF(VLOOKUP(C1130,' Disaggregation - Section E '!A$316:N867,9,0)=0,"",VLOOKUP(C1130,' Disaggregation - Section E '!A$316:N867,9,0)),"")</f>
        <v/>
      </c>
      <c r="O1130" s="818" t="str">
        <f ca="1">IFERROR(IF(VLOOKUP(C1130,' Disaggregation - Section E '!A$315:N867,10,0)=0,"",VLOOKUP(C1130,' Disaggregation - Section E '!A$316:N867,10,0)),"")</f>
        <v/>
      </c>
    </row>
    <row r="1131" spans="1:15" x14ac:dyDescent="0.35">
      <c r="A1131" s="812" t="b">
        <f t="shared" ca="1" si="138"/>
        <v>0</v>
      </c>
      <c r="B1131" s="812"/>
      <c r="C1131" s="832" t="str">
        <f ca="1">IF(COUNTA(D$877:D1131)=1,"",OFFSET(C1131,-COUNTA(D$877:D1131)+1,0))</f>
        <v>a1V3p000004kPQ4EAM</v>
      </c>
      <c r="D1131" s="827"/>
      <c r="E1131" s="815" t="str">
        <f ca="1">IFERROR(IF(VLOOKUP(C1131,' Disaggregation - Section E '!A$316:N868,7,0)="","",VLOOKUP(C1131,' Disaggregation - Section E '!A$316:N868,7,0)*100),"")</f>
        <v/>
      </c>
      <c r="F1131" s="812"/>
      <c r="G1131" s="817" t="str">
        <f ca="1">IFERROR(IF(VLOOKUP(C1131,' Disaggregation - Section E '!A$316:N868,6,0)="","",VLOOKUP(C1131,' Disaggregation - Section E '!A$316:N868,6,0)),"")</f>
        <v/>
      </c>
      <c r="H1131" s="827" t="str">
        <f ca="1">IFERROR(IF(INDEX(' Disaggregation - Section E '!F$313:F868,MATCH(C1131,' Disaggregation - Section E '!A$313:A868,0)+1,1)&lt;&gt;0,INDEX(' Disaggregation - Section E '!F$313:F868,MATCH(C1131,' Disaggregation - Section E '!A$313:A868,0)+1,1),""),"")</f>
        <v/>
      </c>
      <c r="I1131" s="818" t="str">
        <f ca="1">IFERROR(IF(VLOOKUP(C1131,' Disaggregation - Section E '!A$316:N868,8,0)=0,"",VLOOKUP(C1131,' Disaggregation - Section E '!A$316:N868,8,0)),"")</f>
        <v/>
      </c>
      <c r="J1131" s="818" t="str">
        <f ca="1">IFERROR(IF(VLOOKUP(C1131,' Disaggregation - Section E '!A$316:N868,13,0)=0,"",VLOOKUP(C1131,' Disaggregation - Section E '!A$316:N868,13,0)),"")</f>
        <v/>
      </c>
      <c r="K1131" s="812" t="str">
        <f ca="1">IFERROR(VLOOKUP(C1131,' Disaggregation - Section E '!A$316:N868,3,0),"")</f>
        <v/>
      </c>
      <c r="L1131" s="818" t="str">
        <f ca="1">IFERROR(IF(VLOOKUP(C1131,' Disaggregation - Section E '!A$316:N868,14,0)=0,"",VLOOKUP(C1131,' Disaggregation - Section E '!A$316:N868,14,0)),"")</f>
        <v/>
      </c>
      <c r="M1131" s="812" t="str">
        <f ca="1">IFERROR(IF(VLOOKUP(C1131,' Disaggregation - Section E '!A$316:T868,20,0)=0,"",VLOOKUP(C1131,' Disaggregation - Section E '!A$316:T868,20,0)),"")</f>
        <v/>
      </c>
      <c r="N1131" s="818" t="str">
        <f ca="1">IFERROR(IF(VLOOKUP(C1131,' Disaggregation - Section E '!A$316:N868,9,0)=0,"",VLOOKUP(C1131,' Disaggregation - Section E '!A$316:N868,9,0)),"")</f>
        <v/>
      </c>
      <c r="O1131" s="818" t="str">
        <f ca="1">IFERROR(IF(VLOOKUP(C1131,' Disaggregation - Section E '!A$315:N868,10,0)=0,"",VLOOKUP(C1131,' Disaggregation - Section E '!A$316:N868,10,0)),"")</f>
        <v/>
      </c>
    </row>
    <row r="1132" spans="1:15" x14ac:dyDescent="0.35">
      <c r="A1132" s="812" t="b">
        <f t="shared" ca="1" si="138"/>
        <v>0</v>
      </c>
      <c r="B1132" s="812"/>
      <c r="C1132" s="832" t="str">
        <f ca="1">IF(COUNTA(D$877:D1132)=1,"",OFFSET(C1132,-COUNTA(D$877:D1132)+1,0))</f>
        <v>a1V3p000004kPQ5EAM</v>
      </c>
      <c r="D1132" s="827"/>
      <c r="E1132" s="815" t="str">
        <f ca="1">IFERROR(IF(VLOOKUP(C1132,' Disaggregation - Section E '!A$316:N869,7,0)="","",VLOOKUP(C1132,' Disaggregation - Section E '!A$316:N869,7,0)*100),"")</f>
        <v/>
      </c>
      <c r="F1132" s="812"/>
      <c r="G1132" s="817" t="str">
        <f ca="1">IFERROR(IF(VLOOKUP(C1132,' Disaggregation - Section E '!A$316:N869,6,0)="","",VLOOKUP(C1132,' Disaggregation - Section E '!A$316:N869,6,0)),"")</f>
        <v/>
      </c>
      <c r="H1132" s="827" t="str">
        <f ca="1">IFERROR(IF(INDEX(' Disaggregation - Section E '!F$313:F869,MATCH(C1132,' Disaggregation - Section E '!A$313:A869,0)+1,1)&lt;&gt;0,INDEX(' Disaggregation - Section E '!F$313:F869,MATCH(C1132,' Disaggregation - Section E '!A$313:A869,0)+1,1),""),"")</f>
        <v/>
      </c>
      <c r="I1132" s="818" t="str">
        <f ca="1">IFERROR(IF(VLOOKUP(C1132,' Disaggregation - Section E '!A$316:N869,8,0)=0,"",VLOOKUP(C1132,' Disaggregation - Section E '!A$316:N869,8,0)),"")</f>
        <v/>
      </c>
      <c r="J1132" s="818" t="str">
        <f ca="1">IFERROR(IF(VLOOKUP(C1132,' Disaggregation - Section E '!A$316:N869,13,0)=0,"",VLOOKUP(C1132,' Disaggregation - Section E '!A$316:N869,13,0)),"")</f>
        <v/>
      </c>
      <c r="K1132" s="812" t="str">
        <f ca="1">IFERROR(VLOOKUP(C1132,' Disaggregation - Section E '!A$316:N869,3,0),"")</f>
        <v/>
      </c>
      <c r="L1132" s="818" t="str">
        <f ca="1">IFERROR(IF(VLOOKUP(C1132,' Disaggregation - Section E '!A$316:N869,14,0)=0,"",VLOOKUP(C1132,' Disaggregation - Section E '!A$316:N869,14,0)),"")</f>
        <v/>
      </c>
      <c r="M1132" s="812" t="str">
        <f ca="1">IFERROR(IF(VLOOKUP(C1132,' Disaggregation - Section E '!A$316:T869,20,0)=0,"",VLOOKUP(C1132,' Disaggregation - Section E '!A$316:T869,20,0)),"")</f>
        <v/>
      </c>
      <c r="N1132" s="818" t="str">
        <f ca="1">IFERROR(IF(VLOOKUP(C1132,' Disaggregation - Section E '!A$316:N869,9,0)=0,"",VLOOKUP(C1132,' Disaggregation - Section E '!A$316:N869,9,0)),"")</f>
        <v/>
      </c>
      <c r="O1132" s="818" t="str">
        <f ca="1">IFERROR(IF(VLOOKUP(C1132,' Disaggregation - Section E '!A$315:N869,10,0)=0,"",VLOOKUP(C1132,' Disaggregation - Section E '!A$316:N869,10,0)),"")</f>
        <v/>
      </c>
    </row>
    <row r="1133" spans="1:15" x14ac:dyDescent="0.35">
      <c r="A1133" s="812" t="b">
        <f t="shared" ca="1" si="138"/>
        <v>0</v>
      </c>
      <c r="B1133" s="812"/>
      <c r="C1133" s="832" t="str">
        <f ca="1">IF(COUNTA(D$877:D1133)=1,"",OFFSET(C1133,-COUNTA(D$877:D1133)+1,0))</f>
        <v>a1V3p000004kPQ6EAM</v>
      </c>
      <c r="D1133" s="827"/>
      <c r="E1133" s="815" t="str">
        <f ca="1">IFERROR(IF(VLOOKUP(C1133,' Disaggregation - Section E '!A$316:N870,7,0)="","",VLOOKUP(C1133,' Disaggregation - Section E '!A$316:N870,7,0)*100),"")</f>
        <v/>
      </c>
      <c r="F1133" s="812"/>
      <c r="G1133" s="817" t="str">
        <f ca="1">IFERROR(IF(VLOOKUP(C1133,' Disaggregation - Section E '!A$316:N870,6,0)="","",VLOOKUP(C1133,' Disaggregation - Section E '!A$316:N870,6,0)),"")</f>
        <v/>
      </c>
      <c r="H1133" s="827" t="str">
        <f ca="1">IFERROR(IF(INDEX(' Disaggregation - Section E '!F$313:F870,MATCH(C1133,' Disaggregation - Section E '!A$313:A870,0)+1,1)&lt;&gt;0,INDEX(' Disaggregation - Section E '!F$313:F870,MATCH(C1133,' Disaggregation - Section E '!A$313:A870,0)+1,1),""),"")</f>
        <v/>
      </c>
      <c r="I1133" s="818" t="str">
        <f ca="1">IFERROR(IF(VLOOKUP(C1133,' Disaggregation - Section E '!A$316:N870,8,0)=0,"",VLOOKUP(C1133,' Disaggregation - Section E '!A$316:N870,8,0)),"")</f>
        <v/>
      </c>
      <c r="J1133" s="818" t="str">
        <f ca="1">IFERROR(IF(VLOOKUP(C1133,' Disaggregation - Section E '!A$316:N870,13,0)=0,"",VLOOKUP(C1133,' Disaggregation - Section E '!A$316:N870,13,0)),"")</f>
        <v/>
      </c>
      <c r="K1133" s="812" t="str">
        <f ca="1">IFERROR(VLOOKUP(C1133,' Disaggregation - Section E '!A$316:N870,3,0),"")</f>
        <v/>
      </c>
      <c r="L1133" s="818" t="str">
        <f ca="1">IFERROR(IF(VLOOKUP(C1133,' Disaggregation - Section E '!A$316:N870,14,0)=0,"",VLOOKUP(C1133,' Disaggregation - Section E '!A$316:N870,14,0)),"")</f>
        <v/>
      </c>
      <c r="M1133" s="812" t="str">
        <f ca="1">IFERROR(IF(VLOOKUP(C1133,' Disaggregation - Section E '!A$316:T870,20,0)=0,"",VLOOKUP(C1133,' Disaggregation - Section E '!A$316:T870,20,0)),"")</f>
        <v/>
      </c>
      <c r="N1133" s="818" t="str">
        <f ca="1">IFERROR(IF(VLOOKUP(C1133,' Disaggregation - Section E '!A$316:N870,9,0)=0,"",VLOOKUP(C1133,' Disaggregation - Section E '!A$316:N870,9,0)),"")</f>
        <v/>
      </c>
      <c r="O1133" s="818" t="str">
        <f ca="1">IFERROR(IF(VLOOKUP(C1133,' Disaggregation - Section E '!A$315:N870,10,0)=0,"",VLOOKUP(C1133,' Disaggregation - Section E '!A$316:N870,10,0)),"")</f>
        <v/>
      </c>
    </row>
    <row r="1134" spans="1:15" x14ac:dyDescent="0.35">
      <c r="A1134" s="812" t="b">
        <f t="shared" ca="1" si="138"/>
        <v>0</v>
      </c>
      <c r="B1134" s="812"/>
      <c r="C1134" s="832" t="str">
        <f ca="1">IF(COUNTA(D$877:D1134)=1,"",OFFSET(C1134,-COUNTA(D$877:D1134)+1,0))</f>
        <v>a1V3p000004kPQ7EAM</v>
      </c>
      <c r="D1134" s="827"/>
      <c r="E1134" s="815" t="str">
        <f ca="1">IFERROR(IF(VLOOKUP(C1134,' Disaggregation - Section E '!A$316:N871,7,0)="","",VLOOKUP(C1134,' Disaggregation - Section E '!A$316:N871,7,0)*100),"")</f>
        <v/>
      </c>
      <c r="F1134" s="812"/>
      <c r="G1134" s="817" t="str">
        <f ca="1">IFERROR(IF(VLOOKUP(C1134,' Disaggregation - Section E '!A$316:N871,6,0)="","",VLOOKUP(C1134,' Disaggregation - Section E '!A$316:N871,6,0)),"")</f>
        <v/>
      </c>
      <c r="H1134" s="827" t="str">
        <f ca="1">IFERROR(IF(INDEX(' Disaggregation - Section E '!F$313:F871,MATCH(C1134,' Disaggregation - Section E '!A$313:A871,0)+1,1)&lt;&gt;0,INDEX(' Disaggregation - Section E '!F$313:F871,MATCH(C1134,' Disaggregation - Section E '!A$313:A871,0)+1,1),""),"")</f>
        <v/>
      </c>
      <c r="I1134" s="818" t="str">
        <f ca="1">IFERROR(IF(VLOOKUP(C1134,' Disaggregation - Section E '!A$316:N871,8,0)=0,"",VLOOKUP(C1134,' Disaggregation - Section E '!A$316:N871,8,0)),"")</f>
        <v/>
      </c>
      <c r="J1134" s="818" t="str">
        <f ca="1">IFERROR(IF(VLOOKUP(C1134,' Disaggregation - Section E '!A$316:N871,13,0)=0,"",VLOOKUP(C1134,' Disaggregation - Section E '!A$316:N871,13,0)),"")</f>
        <v/>
      </c>
      <c r="K1134" s="812" t="str">
        <f ca="1">IFERROR(VLOOKUP(C1134,' Disaggregation - Section E '!A$316:N871,3,0),"")</f>
        <v/>
      </c>
      <c r="L1134" s="818" t="str">
        <f ca="1">IFERROR(IF(VLOOKUP(C1134,' Disaggregation - Section E '!A$316:N871,14,0)=0,"",VLOOKUP(C1134,' Disaggregation - Section E '!A$316:N871,14,0)),"")</f>
        <v/>
      </c>
      <c r="M1134" s="812" t="str">
        <f ca="1">IFERROR(IF(VLOOKUP(C1134,' Disaggregation - Section E '!A$316:T871,20,0)=0,"",VLOOKUP(C1134,' Disaggregation - Section E '!A$316:T871,20,0)),"")</f>
        <v/>
      </c>
      <c r="N1134" s="818" t="str">
        <f ca="1">IFERROR(IF(VLOOKUP(C1134,' Disaggregation - Section E '!A$316:N871,9,0)=0,"",VLOOKUP(C1134,' Disaggregation - Section E '!A$316:N871,9,0)),"")</f>
        <v/>
      </c>
      <c r="O1134" s="818" t="str">
        <f ca="1">IFERROR(IF(VLOOKUP(C1134,' Disaggregation - Section E '!A$315:N871,10,0)=0,"",VLOOKUP(C1134,' Disaggregation - Section E '!A$316:N871,10,0)),"")</f>
        <v/>
      </c>
    </row>
    <row r="1135" spans="1:15" x14ac:dyDescent="0.35">
      <c r="A1135" s="812" t="b">
        <f t="shared" ca="1" si="138"/>
        <v>0</v>
      </c>
      <c r="B1135" s="812"/>
      <c r="C1135" s="832" t="str">
        <f ca="1">IF(COUNTA(D$877:D1135)=1,"",OFFSET(C1135,-COUNTA(D$877:D1135)+1,0))</f>
        <v>a1V3p000004kPQ8EAM</v>
      </c>
      <c r="D1135" s="827"/>
      <c r="E1135" s="815" t="str">
        <f ca="1">IFERROR(IF(VLOOKUP(C1135,' Disaggregation - Section E '!A$316:N872,7,0)="","",VLOOKUP(C1135,' Disaggregation - Section E '!A$316:N872,7,0)*100),"")</f>
        <v/>
      </c>
      <c r="F1135" s="812"/>
      <c r="G1135" s="817" t="str">
        <f ca="1">IFERROR(IF(VLOOKUP(C1135,' Disaggregation - Section E '!A$316:N872,6,0)="","",VLOOKUP(C1135,' Disaggregation - Section E '!A$316:N872,6,0)),"")</f>
        <v/>
      </c>
      <c r="H1135" s="827" t="str">
        <f ca="1">IFERROR(IF(INDEX(' Disaggregation - Section E '!F$313:F872,MATCH(C1135,' Disaggregation - Section E '!A$313:A872,0)+1,1)&lt;&gt;0,INDEX(' Disaggregation - Section E '!F$313:F872,MATCH(C1135,' Disaggregation - Section E '!A$313:A872,0)+1,1),""),"")</f>
        <v/>
      </c>
      <c r="I1135" s="818" t="str">
        <f ca="1">IFERROR(IF(VLOOKUP(C1135,' Disaggregation - Section E '!A$316:N872,8,0)=0,"",VLOOKUP(C1135,' Disaggregation - Section E '!A$316:N872,8,0)),"")</f>
        <v/>
      </c>
      <c r="J1135" s="818" t="str">
        <f ca="1">IFERROR(IF(VLOOKUP(C1135,' Disaggregation - Section E '!A$316:N872,13,0)=0,"",VLOOKUP(C1135,' Disaggregation - Section E '!A$316:N872,13,0)),"")</f>
        <v/>
      </c>
      <c r="K1135" s="812" t="str">
        <f ca="1">IFERROR(VLOOKUP(C1135,' Disaggregation - Section E '!A$316:N872,3,0),"")</f>
        <v/>
      </c>
      <c r="L1135" s="818" t="str">
        <f ca="1">IFERROR(IF(VLOOKUP(C1135,' Disaggregation - Section E '!A$316:N872,14,0)=0,"",VLOOKUP(C1135,' Disaggregation - Section E '!A$316:N872,14,0)),"")</f>
        <v/>
      </c>
      <c r="M1135" s="812" t="str">
        <f ca="1">IFERROR(IF(VLOOKUP(C1135,' Disaggregation - Section E '!A$316:T872,20,0)=0,"",VLOOKUP(C1135,' Disaggregation - Section E '!A$316:T872,20,0)),"")</f>
        <v/>
      </c>
      <c r="N1135" s="818" t="str">
        <f ca="1">IFERROR(IF(VLOOKUP(C1135,' Disaggregation - Section E '!A$316:N872,9,0)=0,"",VLOOKUP(C1135,' Disaggregation - Section E '!A$316:N872,9,0)),"")</f>
        <v/>
      </c>
      <c r="O1135" s="818" t="str">
        <f ca="1">IFERROR(IF(VLOOKUP(C1135,' Disaggregation - Section E '!A$315:N872,10,0)=0,"",VLOOKUP(C1135,' Disaggregation - Section E '!A$316:N872,10,0)),"")</f>
        <v/>
      </c>
    </row>
    <row r="1136" spans="1:15" x14ac:dyDescent="0.35">
      <c r="A1136" s="812" t="b">
        <f t="shared" ca="1" si="138"/>
        <v>0</v>
      </c>
      <c r="B1136" s="812"/>
      <c r="C1136" s="832" t="str">
        <f ca="1">IF(COUNTA(D$877:D1136)=1,"",OFFSET(C1136,-COUNTA(D$877:D1136)+1,0))</f>
        <v>a1V3p000004kPQ9EAM</v>
      </c>
      <c r="D1136" s="827"/>
      <c r="E1136" s="815" t="str">
        <f ca="1">IFERROR(IF(VLOOKUP(C1136,' Disaggregation - Section E '!A$316:N873,7,0)="","",VLOOKUP(C1136,' Disaggregation - Section E '!A$316:N873,7,0)*100),"")</f>
        <v/>
      </c>
      <c r="F1136" s="812"/>
      <c r="G1136" s="817" t="str">
        <f ca="1">IFERROR(IF(VLOOKUP(C1136,' Disaggregation - Section E '!A$316:N873,6,0)="","",VLOOKUP(C1136,' Disaggregation - Section E '!A$316:N873,6,0)),"")</f>
        <v/>
      </c>
      <c r="H1136" s="827" t="str">
        <f ca="1">IFERROR(IF(INDEX(' Disaggregation - Section E '!F$313:F873,MATCH(C1136,' Disaggregation - Section E '!A$313:A873,0)+1,1)&lt;&gt;0,INDEX(' Disaggregation - Section E '!F$313:F873,MATCH(C1136,' Disaggregation - Section E '!A$313:A873,0)+1,1),""),"")</f>
        <v/>
      </c>
      <c r="I1136" s="818" t="str">
        <f ca="1">IFERROR(IF(VLOOKUP(C1136,' Disaggregation - Section E '!A$316:N873,8,0)=0,"",VLOOKUP(C1136,' Disaggregation - Section E '!A$316:N873,8,0)),"")</f>
        <v/>
      </c>
      <c r="J1136" s="818" t="str">
        <f ca="1">IFERROR(IF(VLOOKUP(C1136,' Disaggregation - Section E '!A$316:N873,13,0)=0,"",VLOOKUP(C1136,' Disaggregation - Section E '!A$316:N873,13,0)),"")</f>
        <v/>
      </c>
      <c r="K1136" s="812" t="str">
        <f ca="1">IFERROR(VLOOKUP(C1136,' Disaggregation - Section E '!A$316:N873,3,0),"")</f>
        <v/>
      </c>
      <c r="L1136" s="818" t="str">
        <f ca="1">IFERROR(IF(VLOOKUP(C1136,' Disaggregation - Section E '!A$316:N873,14,0)=0,"",VLOOKUP(C1136,' Disaggregation - Section E '!A$316:N873,14,0)),"")</f>
        <v/>
      </c>
      <c r="M1136" s="812" t="str">
        <f ca="1">IFERROR(IF(VLOOKUP(C1136,' Disaggregation - Section E '!A$316:T873,20,0)=0,"",VLOOKUP(C1136,' Disaggregation - Section E '!A$316:T873,20,0)),"")</f>
        <v/>
      </c>
      <c r="N1136" s="818" t="str">
        <f ca="1">IFERROR(IF(VLOOKUP(C1136,' Disaggregation - Section E '!A$316:N873,9,0)=0,"",VLOOKUP(C1136,' Disaggregation - Section E '!A$316:N873,9,0)),"")</f>
        <v/>
      </c>
      <c r="O1136" s="818" t="str">
        <f ca="1">IFERROR(IF(VLOOKUP(C1136,' Disaggregation - Section E '!A$315:N873,10,0)=0,"",VLOOKUP(C1136,' Disaggregation - Section E '!A$316:N873,10,0)),"")</f>
        <v/>
      </c>
    </row>
    <row r="1137" spans="1:15" x14ac:dyDescent="0.35">
      <c r="A1137" s="812" t="b">
        <f t="shared" ca="1" si="138"/>
        <v>0</v>
      </c>
      <c r="B1137" s="812"/>
      <c r="C1137" s="832" t="str">
        <f ca="1">IF(COUNTA(D$877:D1137)=1,"",OFFSET(C1137,-COUNTA(D$877:D1137)+1,0))</f>
        <v>a1V3p000004kPQAEA2</v>
      </c>
      <c r="D1137" s="827"/>
      <c r="E1137" s="815" t="str">
        <f ca="1">IFERROR(IF(VLOOKUP(C1137,' Disaggregation - Section E '!A$316:N874,7,0)="","",VLOOKUP(C1137,' Disaggregation - Section E '!A$316:N874,7,0)*100),"")</f>
        <v/>
      </c>
      <c r="F1137" s="812"/>
      <c r="G1137" s="817" t="str">
        <f ca="1">IFERROR(IF(VLOOKUP(C1137,' Disaggregation - Section E '!A$316:N874,6,0)="","",VLOOKUP(C1137,' Disaggregation - Section E '!A$316:N874,6,0)),"")</f>
        <v/>
      </c>
      <c r="H1137" s="827" t="str">
        <f ca="1">IFERROR(IF(INDEX(' Disaggregation - Section E '!F$313:F874,MATCH(C1137,' Disaggregation - Section E '!A$313:A874,0)+1,1)&lt;&gt;0,INDEX(' Disaggregation - Section E '!F$313:F874,MATCH(C1137,' Disaggregation - Section E '!A$313:A874,0)+1,1),""),"")</f>
        <v/>
      </c>
      <c r="I1137" s="818" t="str">
        <f ca="1">IFERROR(IF(VLOOKUP(C1137,' Disaggregation - Section E '!A$316:N874,8,0)=0,"",VLOOKUP(C1137,' Disaggregation - Section E '!A$316:N874,8,0)),"")</f>
        <v/>
      </c>
      <c r="J1137" s="818" t="str">
        <f ca="1">IFERROR(IF(VLOOKUP(C1137,' Disaggregation - Section E '!A$316:N874,13,0)=0,"",VLOOKUP(C1137,' Disaggregation - Section E '!A$316:N874,13,0)),"")</f>
        <v/>
      </c>
      <c r="K1137" s="812" t="str">
        <f ca="1">IFERROR(VLOOKUP(C1137,' Disaggregation - Section E '!A$316:N874,3,0),"")</f>
        <v/>
      </c>
      <c r="L1137" s="818" t="str">
        <f ca="1">IFERROR(IF(VLOOKUP(C1137,' Disaggregation - Section E '!A$316:N874,14,0)=0,"",VLOOKUP(C1137,' Disaggregation - Section E '!A$316:N874,14,0)),"")</f>
        <v/>
      </c>
      <c r="M1137" s="812" t="str">
        <f ca="1">IFERROR(IF(VLOOKUP(C1137,' Disaggregation - Section E '!A$316:T874,20,0)=0,"",VLOOKUP(C1137,' Disaggregation - Section E '!A$316:T874,20,0)),"")</f>
        <v/>
      </c>
      <c r="N1137" s="818" t="str">
        <f ca="1">IFERROR(IF(VLOOKUP(C1137,' Disaggregation - Section E '!A$316:N874,9,0)=0,"",VLOOKUP(C1137,' Disaggregation - Section E '!A$316:N874,9,0)),"")</f>
        <v/>
      </c>
      <c r="O1137" s="818" t="str">
        <f ca="1">IFERROR(IF(VLOOKUP(C1137,' Disaggregation - Section E '!A$315:N874,10,0)=0,"",VLOOKUP(C1137,' Disaggregation - Section E '!A$316:N874,10,0)),"")</f>
        <v/>
      </c>
    </row>
    <row r="1138" spans="1:15" x14ac:dyDescent="0.35">
      <c r="A1138" s="812" t="b">
        <f t="shared" ca="1" si="138"/>
        <v>0</v>
      </c>
      <c r="B1138" s="812"/>
      <c r="C1138" s="832" t="str">
        <f ca="1">IF(COUNTA(D$877:D1138)=1,"",OFFSET(C1138,-COUNTA(D$877:D1138)+1,0))</f>
        <v>a1V3p000004kPQBEA2</v>
      </c>
      <c r="D1138" s="827"/>
      <c r="E1138" s="815" t="str">
        <f ca="1">IFERROR(IF(VLOOKUP(C1138,' Disaggregation - Section E '!A$316:N875,7,0)="","",VLOOKUP(C1138,' Disaggregation - Section E '!A$316:N875,7,0)*100),"")</f>
        <v/>
      </c>
      <c r="F1138" s="812"/>
      <c r="G1138" s="817" t="str">
        <f ca="1">IFERROR(IF(VLOOKUP(C1138,' Disaggregation - Section E '!A$316:N875,6,0)="","",VLOOKUP(C1138,' Disaggregation - Section E '!A$316:N875,6,0)),"")</f>
        <v/>
      </c>
      <c r="H1138" s="827" t="str">
        <f ca="1">IFERROR(IF(INDEX(' Disaggregation - Section E '!F$313:F875,MATCH(C1138,' Disaggregation - Section E '!A$313:A875,0)+1,1)&lt;&gt;0,INDEX(' Disaggregation - Section E '!F$313:F875,MATCH(C1138,' Disaggregation - Section E '!A$313:A875,0)+1,1),""),"")</f>
        <v/>
      </c>
      <c r="I1138" s="818" t="str">
        <f ca="1">IFERROR(IF(VLOOKUP(C1138,' Disaggregation - Section E '!A$316:N875,8,0)=0,"",VLOOKUP(C1138,' Disaggregation - Section E '!A$316:N875,8,0)),"")</f>
        <v/>
      </c>
      <c r="J1138" s="818" t="str">
        <f ca="1">IFERROR(IF(VLOOKUP(C1138,' Disaggregation - Section E '!A$316:N875,13,0)=0,"",VLOOKUP(C1138,' Disaggregation - Section E '!A$316:N875,13,0)),"")</f>
        <v/>
      </c>
      <c r="K1138" s="812" t="str">
        <f ca="1">IFERROR(VLOOKUP(C1138,' Disaggregation - Section E '!A$316:N875,3,0),"")</f>
        <v/>
      </c>
      <c r="L1138" s="818" t="str">
        <f ca="1">IFERROR(IF(VLOOKUP(C1138,' Disaggregation - Section E '!A$316:N875,14,0)=0,"",VLOOKUP(C1138,' Disaggregation - Section E '!A$316:N875,14,0)),"")</f>
        <v/>
      </c>
      <c r="M1138" s="812" t="str">
        <f ca="1">IFERROR(IF(VLOOKUP(C1138,' Disaggregation - Section E '!A$316:T875,20,0)=0,"",VLOOKUP(C1138,' Disaggregation - Section E '!A$316:T875,20,0)),"")</f>
        <v/>
      </c>
      <c r="N1138" s="818" t="str">
        <f ca="1">IFERROR(IF(VLOOKUP(C1138,' Disaggregation - Section E '!A$316:N875,9,0)=0,"",VLOOKUP(C1138,' Disaggregation - Section E '!A$316:N875,9,0)),"")</f>
        <v/>
      </c>
      <c r="O1138" s="818" t="str">
        <f ca="1">IFERROR(IF(VLOOKUP(C1138,' Disaggregation - Section E '!A$315:N875,10,0)=0,"",VLOOKUP(C1138,' Disaggregation - Section E '!A$316:N875,10,0)),"")</f>
        <v/>
      </c>
    </row>
    <row r="1139" spans="1:15" x14ac:dyDescent="0.35">
      <c r="A1139" s="812" t="b">
        <f t="shared" ca="1" si="138"/>
        <v>0</v>
      </c>
      <c r="B1139" s="812"/>
      <c r="C1139" s="832" t="str">
        <f ca="1">IF(COUNTA(D$877:D1139)=1,"",OFFSET(C1139,-COUNTA(D$877:D1139)+1,0))</f>
        <v>a1V3p000004kPQCEA2</v>
      </c>
      <c r="D1139" s="827"/>
      <c r="E1139" s="815" t="str">
        <f ca="1">IFERROR(IF(VLOOKUP(C1139,' Disaggregation - Section E '!A$316:N876,7,0)="","",VLOOKUP(C1139,' Disaggregation - Section E '!A$316:N876,7,0)*100),"")</f>
        <v/>
      </c>
      <c r="F1139" s="812"/>
      <c r="G1139" s="817" t="str">
        <f ca="1">IFERROR(IF(VLOOKUP(C1139,' Disaggregation - Section E '!A$316:N876,6,0)="","",VLOOKUP(C1139,' Disaggregation - Section E '!A$316:N876,6,0)),"")</f>
        <v/>
      </c>
      <c r="H1139" s="827" t="str">
        <f ca="1">IFERROR(IF(INDEX(' Disaggregation - Section E '!F$313:F876,MATCH(C1139,' Disaggregation - Section E '!A$313:A876,0)+1,1)&lt;&gt;0,INDEX(' Disaggregation - Section E '!F$313:F876,MATCH(C1139,' Disaggregation - Section E '!A$313:A876,0)+1,1),""),"")</f>
        <v/>
      </c>
      <c r="I1139" s="818" t="str">
        <f ca="1">IFERROR(IF(VLOOKUP(C1139,' Disaggregation - Section E '!A$316:N876,8,0)=0,"",VLOOKUP(C1139,' Disaggregation - Section E '!A$316:N876,8,0)),"")</f>
        <v/>
      </c>
      <c r="J1139" s="818" t="str">
        <f ca="1">IFERROR(IF(VLOOKUP(C1139,' Disaggregation - Section E '!A$316:N876,13,0)=0,"",VLOOKUP(C1139,' Disaggregation - Section E '!A$316:N876,13,0)),"")</f>
        <v/>
      </c>
      <c r="K1139" s="812" t="str">
        <f ca="1">IFERROR(VLOOKUP(C1139,' Disaggregation - Section E '!A$316:N876,3,0),"")</f>
        <v/>
      </c>
      <c r="L1139" s="818" t="str">
        <f ca="1">IFERROR(IF(VLOOKUP(C1139,' Disaggregation - Section E '!A$316:N876,14,0)=0,"",VLOOKUP(C1139,' Disaggregation - Section E '!A$316:N876,14,0)),"")</f>
        <v/>
      </c>
      <c r="M1139" s="812" t="str">
        <f ca="1">IFERROR(IF(VLOOKUP(C1139,' Disaggregation - Section E '!A$316:T876,20,0)=0,"",VLOOKUP(C1139,' Disaggregation - Section E '!A$316:T876,20,0)),"")</f>
        <v/>
      </c>
      <c r="N1139" s="818" t="str">
        <f ca="1">IFERROR(IF(VLOOKUP(C1139,' Disaggregation - Section E '!A$316:N876,9,0)=0,"",VLOOKUP(C1139,' Disaggregation - Section E '!A$316:N876,9,0)),"")</f>
        <v/>
      </c>
      <c r="O1139" s="818" t="str">
        <f ca="1">IFERROR(IF(VLOOKUP(C1139,' Disaggregation - Section E '!A$315:N876,10,0)=0,"",VLOOKUP(C1139,' Disaggregation - Section E '!A$316:N876,10,0)),"")</f>
        <v/>
      </c>
    </row>
    <row r="1140" spans="1:15" x14ac:dyDescent="0.35">
      <c r="A1140" s="812" t="b">
        <f t="shared" ca="1" si="138"/>
        <v>0</v>
      </c>
      <c r="B1140" s="812"/>
      <c r="C1140" s="832" t="str">
        <f ca="1">IF(COUNTA(D$877:D1140)=1,"",OFFSET(C1140,-COUNTA(D$877:D1140)+1,0))</f>
        <v>a1V3p000004kPQDEA2</v>
      </c>
      <c r="D1140" s="827"/>
      <c r="E1140" s="815" t="str">
        <f ca="1">IFERROR(IF(VLOOKUP(C1140,' Disaggregation - Section E '!A$316:N877,7,0)="","",VLOOKUP(C1140,' Disaggregation - Section E '!A$316:N877,7,0)*100),"")</f>
        <v/>
      </c>
      <c r="F1140" s="812"/>
      <c r="G1140" s="817" t="str">
        <f ca="1">IFERROR(IF(VLOOKUP(C1140,' Disaggregation - Section E '!A$316:N877,6,0)="","",VLOOKUP(C1140,' Disaggregation - Section E '!A$316:N877,6,0)),"")</f>
        <v/>
      </c>
      <c r="H1140" s="827" t="str">
        <f ca="1">IFERROR(IF(INDEX(' Disaggregation - Section E '!F$313:F877,MATCH(C1140,' Disaggregation - Section E '!A$313:A877,0)+1,1)&lt;&gt;0,INDEX(' Disaggregation - Section E '!F$313:F877,MATCH(C1140,' Disaggregation - Section E '!A$313:A877,0)+1,1),""),"")</f>
        <v/>
      </c>
      <c r="I1140" s="818" t="str">
        <f ca="1">IFERROR(IF(VLOOKUP(C1140,' Disaggregation - Section E '!A$316:N877,8,0)=0,"",VLOOKUP(C1140,' Disaggregation - Section E '!A$316:N877,8,0)),"")</f>
        <v/>
      </c>
      <c r="J1140" s="818" t="str">
        <f ca="1">IFERROR(IF(VLOOKUP(C1140,' Disaggregation - Section E '!A$316:N877,13,0)=0,"",VLOOKUP(C1140,' Disaggregation - Section E '!A$316:N877,13,0)),"")</f>
        <v/>
      </c>
      <c r="K1140" s="812" t="str">
        <f ca="1">IFERROR(VLOOKUP(C1140,' Disaggregation - Section E '!A$316:N877,3,0),"")</f>
        <v/>
      </c>
      <c r="L1140" s="818" t="str">
        <f ca="1">IFERROR(IF(VLOOKUP(C1140,' Disaggregation - Section E '!A$316:N877,14,0)=0,"",VLOOKUP(C1140,' Disaggregation - Section E '!A$316:N877,14,0)),"")</f>
        <v/>
      </c>
      <c r="M1140" s="812" t="str">
        <f ca="1">IFERROR(IF(VLOOKUP(C1140,' Disaggregation - Section E '!A$316:T877,20,0)=0,"",VLOOKUP(C1140,' Disaggregation - Section E '!A$316:T877,20,0)),"")</f>
        <v/>
      </c>
      <c r="N1140" s="818" t="str">
        <f ca="1">IFERROR(IF(VLOOKUP(C1140,' Disaggregation - Section E '!A$316:N877,9,0)=0,"",VLOOKUP(C1140,' Disaggregation - Section E '!A$316:N877,9,0)),"")</f>
        <v/>
      </c>
      <c r="O1140" s="818" t="str">
        <f ca="1">IFERROR(IF(VLOOKUP(C1140,' Disaggregation - Section E '!A$315:N877,10,0)=0,"",VLOOKUP(C1140,' Disaggregation - Section E '!A$316:N877,10,0)),"")</f>
        <v/>
      </c>
    </row>
    <row r="1141" spans="1:15" x14ac:dyDescent="0.35">
      <c r="A1141" s="812" t="b">
        <f t="shared" ca="1" si="138"/>
        <v>0</v>
      </c>
      <c r="B1141" s="812"/>
      <c r="C1141" s="832" t="str">
        <f ca="1">IF(COUNTA(D$877:D1141)=1,"",OFFSET(C1141,-COUNTA(D$877:D1141)+1,0))</f>
        <v>a1V3p000004kPQEEA2</v>
      </c>
      <c r="D1141" s="827"/>
      <c r="E1141" s="815" t="str">
        <f ca="1">IFERROR(IF(VLOOKUP(C1141,' Disaggregation - Section E '!A$316:N878,7,0)="","",VLOOKUP(C1141,' Disaggregation - Section E '!A$316:N878,7,0)*100),"")</f>
        <v/>
      </c>
      <c r="F1141" s="812"/>
      <c r="G1141" s="817" t="str">
        <f ca="1">IFERROR(IF(VLOOKUP(C1141,' Disaggregation - Section E '!A$316:N878,6,0)="","",VLOOKUP(C1141,' Disaggregation - Section E '!A$316:N878,6,0)),"")</f>
        <v/>
      </c>
      <c r="H1141" s="827" t="str">
        <f ca="1">IFERROR(IF(INDEX(' Disaggregation - Section E '!F$313:F878,MATCH(C1141,' Disaggregation - Section E '!A$313:A878,0)+1,1)&lt;&gt;0,INDEX(' Disaggregation - Section E '!F$313:F878,MATCH(C1141,' Disaggregation - Section E '!A$313:A878,0)+1,1),""),"")</f>
        <v/>
      </c>
      <c r="I1141" s="818" t="str">
        <f ca="1">IFERROR(IF(VLOOKUP(C1141,' Disaggregation - Section E '!A$316:N878,8,0)=0,"",VLOOKUP(C1141,' Disaggregation - Section E '!A$316:N878,8,0)),"")</f>
        <v/>
      </c>
      <c r="J1141" s="818" t="str">
        <f ca="1">IFERROR(IF(VLOOKUP(C1141,' Disaggregation - Section E '!A$316:N878,13,0)=0,"",VLOOKUP(C1141,' Disaggregation - Section E '!A$316:N878,13,0)),"")</f>
        <v/>
      </c>
      <c r="K1141" s="812" t="str">
        <f ca="1">IFERROR(VLOOKUP(C1141,' Disaggregation - Section E '!A$316:N878,3,0),"")</f>
        <v/>
      </c>
      <c r="L1141" s="818" t="str">
        <f ca="1">IFERROR(IF(VLOOKUP(C1141,' Disaggregation - Section E '!A$316:N878,14,0)=0,"",VLOOKUP(C1141,' Disaggregation - Section E '!A$316:N878,14,0)),"")</f>
        <v/>
      </c>
      <c r="M1141" s="812" t="str">
        <f ca="1">IFERROR(IF(VLOOKUP(C1141,' Disaggregation - Section E '!A$316:T878,20,0)=0,"",VLOOKUP(C1141,' Disaggregation - Section E '!A$316:T878,20,0)),"")</f>
        <v/>
      </c>
      <c r="N1141" s="818" t="str">
        <f ca="1">IFERROR(IF(VLOOKUP(C1141,' Disaggregation - Section E '!A$316:N878,9,0)=0,"",VLOOKUP(C1141,' Disaggregation - Section E '!A$316:N878,9,0)),"")</f>
        <v/>
      </c>
      <c r="O1141" s="818" t="str">
        <f ca="1">IFERROR(IF(VLOOKUP(C1141,' Disaggregation - Section E '!A$315:N878,10,0)=0,"",VLOOKUP(C1141,' Disaggregation - Section E '!A$316:N878,10,0)),"")</f>
        <v/>
      </c>
    </row>
    <row r="1142" spans="1:15" x14ac:dyDescent="0.35">
      <c r="A1142" s="812" t="b">
        <f t="shared" ca="1" si="138"/>
        <v>0</v>
      </c>
      <c r="B1142" s="812"/>
      <c r="C1142" s="832" t="str">
        <f ca="1">IF(COUNTA(D$877:D1142)=1,"",OFFSET(C1142,-COUNTA(D$877:D1142)+1,0))</f>
        <v>a1V3p000004kPQFEA2</v>
      </c>
      <c r="D1142" s="827"/>
      <c r="E1142" s="815" t="str">
        <f ca="1">IFERROR(IF(VLOOKUP(C1142,' Disaggregation - Section E '!A$316:N879,7,0)="","",VLOOKUP(C1142,' Disaggregation - Section E '!A$316:N879,7,0)*100),"")</f>
        <v/>
      </c>
      <c r="F1142" s="812"/>
      <c r="G1142" s="817" t="str">
        <f ca="1">IFERROR(IF(VLOOKUP(C1142,' Disaggregation - Section E '!A$316:N879,6,0)="","",VLOOKUP(C1142,' Disaggregation - Section E '!A$316:N879,6,0)),"")</f>
        <v/>
      </c>
      <c r="H1142" s="827" t="str">
        <f ca="1">IFERROR(IF(INDEX(' Disaggregation - Section E '!F$313:F879,MATCH(C1142,' Disaggregation - Section E '!A$313:A879,0)+1,1)&lt;&gt;0,INDEX(' Disaggregation - Section E '!F$313:F879,MATCH(C1142,' Disaggregation - Section E '!A$313:A879,0)+1,1),""),"")</f>
        <v/>
      </c>
      <c r="I1142" s="818" t="str">
        <f ca="1">IFERROR(IF(VLOOKUP(C1142,' Disaggregation - Section E '!A$316:N879,8,0)=0,"",VLOOKUP(C1142,' Disaggregation - Section E '!A$316:N879,8,0)),"")</f>
        <v/>
      </c>
      <c r="J1142" s="818" t="str">
        <f ca="1">IFERROR(IF(VLOOKUP(C1142,' Disaggregation - Section E '!A$316:N879,13,0)=0,"",VLOOKUP(C1142,' Disaggregation - Section E '!A$316:N879,13,0)),"")</f>
        <v/>
      </c>
      <c r="K1142" s="812" t="str">
        <f ca="1">IFERROR(VLOOKUP(C1142,' Disaggregation - Section E '!A$316:N879,3,0),"")</f>
        <v/>
      </c>
      <c r="L1142" s="818" t="str">
        <f ca="1">IFERROR(IF(VLOOKUP(C1142,' Disaggregation - Section E '!A$316:N879,14,0)=0,"",VLOOKUP(C1142,' Disaggregation - Section E '!A$316:N879,14,0)),"")</f>
        <v/>
      </c>
      <c r="M1142" s="812" t="str">
        <f ca="1">IFERROR(IF(VLOOKUP(C1142,' Disaggregation - Section E '!A$316:T879,20,0)=0,"",VLOOKUP(C1142,' Disaggregation - Section E '!A$316:T879,20,0)),"")</f>
        <v/>
      </c>
      <c r="N1142" s="818" t="str">
        <f ca="1">IFERROR(IF(VLOOKUP(C1142,' Disaggregation - Section E '!A$316:N879,9,0)=0,"",VLOOKUP(C1142,' Disaggregation - Section E '!A$316:N879,9,0)),"")</f>
        <v/>
      </c>
      <c r="O1142" s="818" t="str">
        <f ca="1">IFERROR(IF(VLOOKUP(C1142,' Disaggregation - Section E '!A$315:N879,10,0)=0,"",VLOOKUP(C1142,' Disaggregation - Section E '!A$316:N879,10,0)),"")</f>
        <v/>
      </c>
    </row>
    <row r="1143" spans="1:15" x14ac:dyDescent="0.35">
      <c r="A1143" s="812" t="b">
        <f t="shared" ca="1" si="138"/>
        <v>0</v>
      </c>
      <c r="B1143" s="812"/>
      <c r="C1143" s="832" t="str">
        <f ca="1">IF(COUNTA(D$877:D1143)=1,"",OFFSET(C1143,-COUNTA(D$877:D1143)+1,0))</f>
        <v>a1V3p000004kPQGEA2</v>
      </c>
      <c r="D1143" s="827"/>
      <c r="E1143" s="815" t="str">
        <f ca="1">IFERROR(IF(VLOOKUP(C1143,' Disaggregation - Section E '!A$316:N880,7,0)="","",VLOOKUP(C1143,' Disaggregation - Section E '!A$316:N880,7,0)*100),"")</f>
        <v/>
      </c>
      <c r="F1143" s="812"/>
      <c r="G1143" s="817" t="str">
        <f ca="1">IFERROR(IF(VLOOKUP(C1143,' Disaggregation - Section E '!A$316:N880,6,0)="","",VLOOKUP(C1143,' Disaggregation - Section E '!A$316:N880,6,0)),"")</f>
        <v/>
      </c>
      <c r="H1143" s="827" t="str">
        <f ca="1">IFERROR(IF(INDEX(' Disaggregation - Section E '!F$313:F880,MATCH(C1143,' Disaggregation - Section E '!A$313:A880,0)+1,1)&lt;&gt;0,INDEX(' Disaggregation - Section E '!F$313:F880,MATCH(C1143,' Disaggregation - Section E '!A$313:A880,0)+1,1),""),"")</f>
        <v/>
      </c>
      <c r="I1143" s="818" t="str">
        <f ca="1">IFERROR(IF(VLOOKUP(C1143,' Disaggregation - Section E '!A$316:N880,8,0)=0,"",VLOOKUP(C1143,' Disaggregation - Section E '!A$316:N880,8,0)),"")</f>
        <v/>
      </c>
      <c r="J1143" s="818" t="str">
        <f ca="1">IFERROR(IF(VLOOKUP(C1143,' Disaggregation - Section E '!A$316:N880,13,0)=0,"",VLOOKUP(C1143,' Disaggregation - Section E '!A$316:N880,13,0)),"")</f>
        <v/>
      </c>
      <c r="K1143" s="812" t="str">
        <f ca="1">IFERROR(VLOOKUP(C1143,' Disaggregation - Section E '!A$316:N880,3,0),"")</f>
        <v/>
      </c>
      <c r="L1143" s="818" t="str">
        <f ca="1">IFERROR(IF(VLOOKUP(C1143,' Disaggregation - Section E '!A$316:N880,14,0)=0,"",VLOOKUP(C1143,' Disaggregation - Section E '!A$316:N880,14,0)),"")</f>
        <v/>
      </c>
      <c r="M1143" s="812" t="str">
        <f ca="1">IFERROR(IF(VLOOKUP(C1143,' Disaggregation - Section E '!A$316:T880,20,0)=0,"",VLOOKUP(C1143,' Disaggregation - Section E '!A$316:T880,20,0)),"")</f>
        <v/>
      </c>
      <c r="N1143" s="818" t="str">
        <f ca="1">IFERROR(IF(VLOOKUP(C1143,' Disaggregation - Section E '!A$316:N880,9,0)=0,"",VLOOKUP(C1143,' Disaggregation - Section E '!A$316:N880,9,0)),"")</f>
        <v/>
      </c>
      <c r="O1143" s="818" t="str">
        <f ca="1">IFERROR(IF(VLOOKUP(C1143,' Disaggregation - Section E '!A$315:N880,10,0)=0,"",VLOOKUP(C1143,' Disaggregation - Section E '!A$316:N880,10,0)),"")</f>
        <v/>
      </c>
    </row>
    <row r="1144" spans="1:15" x14ac:dyDescent="0.35">
      <c r="A1144" s="812" t="b">
        <f t="shared" ca="1" si="138"/>
        <v>0</v>
      </c>
      <c r="B1144" s="812"/>
      <c r="C1144" s="832" t="str">
        <f ca="1">IF(COUNTA(D$877:D1144)=1,"",OFFSET(C1144,-COUNTA(D$877:D1144)+1,0))</f>
        <v>a1V3p000004kPQHEA2</v>
      </c>
      <c r="D1144" s="827"/>
      <c r="E1144" s="815" t="str">
        <f ca="1">IFERROR(IF(VLOOKUP(C1144,' Disaggregation - Section E '!A$316:N881,7,0)="","",VLOOKUP(C1144,' Disaggregation - Section E '!A$316:N881,7,0)*100),"")</f>
        <v/>
      </c>
      <c r="F1144" s="812"/>
      <c r="G1144" s="817" t="str">
        <f ca="1">IFERROR(IF(VLOOKUP(C1144,' Disaggregation - Section E '!A$316:N881,6,0)="","",VLOOKUP(C1144,' Disaggregation - Section E '!A$316:N881,6,0)),"")</f>
        <v/>
      </c>
      <c r="H1144" s="827" t="str">
        <f ca="1">IFERROR(IF(INDEX(' Disaggregation - Section E '!F$313:F881,MATCH(C1144,' Disaggregation - Section E '!A$313:A881,0)+1,1)&lt;&gt;0,INDEX(' Disaggregation - Section E '!F$313:F881,MATCH(C1144,' Disaggregation - Section E '!A$313:A881,0)+1,1),""),"")</f>
        <v/>
      </c>
      <c r="I1144" s="818" t="str">
        <f ca="1">IFERROR(IF(VLOOKUP(C1144,' Disaggregation - Section E '!A$316:N881,8,0)=0,"",VLOOKUP(C1144,' Disaggregation - Section E '!A$316:N881,8,0)),"")</f>
        <v/>
      </c>
      <c r="J1144" s="818" t="str">
        <f ca="1">IFERROR(IF(VLOOKUP(C1144,' Disaggregation - Section E '!A$316:N881,13,0)=0,"",VLOOKUP(C1144,' Disaggregation - Section E '!A$316:N881,13,0)),"")</f>
        <v/>
      </c>
      <c r="K1144" s="812" t="str">
        <f ca="1">IFERROR(VLOOKUP(C1144,' Disaggregation - Section E '!A$316:N881,3,0),"")</f>
        <v/>
      </c>
      <c r="L1144" s="818" t="str">
        <f ca="1">IFERROR(IF(VLOOKUP(C1144,' Disaggregation - Section E '!A$316:N881,14,0)=0,"",VLOOKUP(C1144,' Disaggregation - Section E '!A$316:N881,14,0)),"")</f>
        <v/>
      </c>
      <c r="M1144" s="812" t="str">
        <f ca="1">IFERROR(IF(VLOOKUP(C1144,' Disaggregation - Section E '!A$316:T881,20,0)=0,"",VLOOKUP(C1144,' Disaggregation - Section E '!A$316:T881,20,0)),"")</f>
        <v/>
      </c>
      <c r="N1144" s="818" t="str">
        <f ca="1">IFERROR(IF(VLOOKUP(C1144,' Disaggregation - Section E '!A$316:N881,9,0)=0,"",VLOOKUP(C1144,' Disaggregation - Section E '!A$316:N881,9,0)),"")</f>
        <v/>
      </c>
      <c r="O1144" s="818" t="str">
        <f ca="1">IFERROR(IF(VLOOKUP(C1144,' Disaggregation - Section E '!A$315:N881,10,0)=0,"",VLOOKUP(C1144,' Disaggregation - Section E '!A$316:N881,10,0)),"")</f>
        <v/>
      </c>
    </row>
    <row r="1145" spans="1:15" x14ac:dyDescent="0.35">
      <c r="A1145" s="812" t="b">
        <f t="shared" ca="1" si="138"/>
        <v>0</v>
      </c>
      <c r="B1145" s="812"/>
      <c r="C1145" s="832" t="str">
        <f ca="1">IF(COUNTA(D$877:D1145)=1,"",OFFSET(C1145,-COUNTA(D$877:D1145)+1,0))</f>
        <v>a1V3p000004kPQIEA2</v>
      </c>
      <c r="D1145" s="827"/>
      <c r="E1145" s="815" t="str">
        <f ca="1">IFERROR(IF(VLOOKUP(C1145,' Disaggregation - Section E '!A$316:N882,7,0)="","",VLOOKUP(C1145,' Disaggregation - Section E '!A$316:N882,7,0)*100),"")</f>
        <v/>
      </c>
      <c r="F1145" s="812"/>
      <c r="G1145" s="817" t="str">
        <f ca="1">IFERROR(IF(VLOOKUP(C1145,' Disaggregation - Section E '!A$316:N882,6,0)="","",VLOOKUP(C1145,' Disaggregation - Section E '!A$316:N882,6,0)),"")</f>
        <v/>
      </c>
      <c r="H1145" s="827" t="str">
        <f ca="1">IFERROR(IF(INDEX(' Disaggregation - Section E '!F$313:F882,MATCH(C1145,' Disaggregation - Section E '!A$313:A882,0)+1,1)&lt;&gt;0,INDEX(' Disaggregation - Section E '!F$313:F882,MATCH(C1145,' Disaggregation - Section E '!A$313:A882,0)+1,1),""),"")</f>
        <v/>
      </c>
      <c r="I1145" s="818" t="str">
        <f ca="1">IFERROR(IF(VLOOKUP(C1145,' Disaggregation - Section E '!A$316:N882,8,0)=0,"",VLOOKUP(C1145,' Disaggregation - Section E '!A$316:N882,8,0)),"")</f>
        <v/>
      </c>
      <c r="J1145" s="818" t="str">
        <f ca="1">IFERROR(IF(VLOOKUP(C1145,' Disaggregation - Section E '!A$316:N882,13,0)=0,"",VLOOKUP(C1145,' Disaggregation - Section E '!A$316:N882,13,0)),"")</f>
        <v/>
      </c>
      <c r="K1145" s="812" t="str">
        <f ca="1">IFERROR(VLOOKUP(C1145,' Disaggregation - Section E '!A$316:N882,3,0),"")</f>
        <v/>
      </c>
      <c r="L1145" s="818" t="str">
        <f ca="1">IFERROR(IF(VLOOKUP(C1145,' Disaggregation - Section E '!A$316:N882,14,0)=0,"",VLOOKUP(C1145,' Disaggregation - Section E '!A$316:N882,14,0)),"")</f>
        <v/>
      </c>
      <c r="M1145" s="812" t="str">
        <f ca="1">IFERROR(IF(VLOOKUP(C1145,' Disaggregation - Section E '!A$316:T882,20,0)=0,"",VLOOKUP(C1145,' Disaggregation - Section E '!A$316:T882,20,0)),"")</f>
        <v/>
      </c>
      <c r="N1145" s="818" t="str">
        <f ca="1">IFERROR(IF(VLOOKUP(C1145,' Disaggregation - Section E '!A$316:N882,9,0)=0,"",VLOOKUP(C1145,' Disaggregation - Section E '!A$316:N882,9,0)),"")</f>
        <v/>
      </c>
      <c r="O1145" s="818" t="str">
        <f ca="1">IFERROR(IF(VLOOKUP(C1145,' Disaggregation - Section E '!A$315:N882,10,0)=0,"",VLOOKUP(C1145,' Disaggregation - Section E '!A$316:N882,10,0)),"")</f>
        <v/>
      </c>
    </row>
    <row r="1146" spans="1:15" x14ac:dyDescent="0.35">
      <c r="A1146" s="812" t="b">
        <f t="shared" ca="1" si="138"/>
        <v>0</v>
      </c>
      <c r="B1146" s="812"/>
      <c r="C1146" s="832" t="str">
        <f ca="1">IF(COUNTA(D$877:D1146)=1,"",OFFSET(C1146,-COUNTA(D$877:D1146)+1,0))</f>
        <v>a1V3p000004kPQJEA2</v>
      </c>
      <c r="D1146" s="827"/>
      <c r="E1146" s="815" t="str">
        <f ca="1">IFERROR(IF(VLOOKUP(C1146,' Disaggregation - Section E '!A$316:N883,7,0)="","",VLOOKUP(C1146,' Disaggregation - Section E '!A$316:N883,7,0)*100),"")</f>
        <v/>
      </c>
      <c r="F1146" s="812"/>
      <c r="G1146" s="817" t="str">
        <f ca="1">IFERROR(IF(VLOOKUP(C1146,' Disaggregation - Section E '!A$316:N883,6,0)="","",VLOOKUP(C1146,' Disaggregation - Section E '!A$316:N883,6,0)),"")</f>
        <v/>
      </c>
      <c r="H1146" s="827" t="str">
        <f ca="1">IFERROR(IF(INDEX(' Disaggregation - Section E '!F$313:F883,MATCH(C1146,' Disaggregation - Section E '!A$313:A883,0)+1,1)&lt;&gt;0,INDEX(' Disaggregation - Section E '!F$313:F883,MATCH(C1146,' Disaggregation - Section E '!A$313:A883,0)+1,1),""),"")</f>
        <v/>
      </c>
      <c r="I1146" s="818" t="str">
        <f ca="1">IFERROR(IF(VLOOKUP(C1146,' Disaggregation - Section E '!A$316:N883,8,0)=0,"",VLOOKUP(C1146,' Disaggregation - Section E '!A$316:N883,8,0)),"")</f>
        <v/>
      </c>
      <c r="J1146" s="818" t="str">
        <f ca="1">IFERROR(IF(VLOOKUP(C1146,' Disaggregation - Section E '!A$316:N883,13,0)=0,"",VLOOKUP(C1146,' Disaggregation - Section E '!A$316:N883,13,0)),"")</f>
        <v/>
      </c>
      <c r="K1146" s="812" t="str">
        <f ca="1">IFERROR(VLOOKUP(C1146,' Disaggregation - Section E '!A$316:N883,3,0),"")</f>
        <v/>
      </c>
      <c r="L1146" s="818" t="str">
        <f ca="1">IFERROR(IF(VLOOKUP(C1146,' Disaggregation - Section E '!A$316:N883,14,0)=0,"",VLOOKUP(C1146,' Disaggregation - Section E '!A$316:N883,14,0)),"")</f>
        <v/>
      </c>
      <c r="M1146" s="812" t="str">
        <f ca="1">IFERROR(IF(VLOOKUP(C1146,' Disaggregation - Section E '!A$316:T883,20,0)=0,"",VLOOKUP(C1146,' Disaggregation - Section E '!A$316:T883,20,0)),"")</f>
        <v/>
      </c>
      <c r="N1146" s="818" t="str">
        <f ca="1">IFERROR(IF(VLOOKUP(C1146,' Disaggregation - Section E '!A$316:N883,9,0)=0,"",VLOOKUP(C1146,' Disaggregation - Section E '!A$316:N883,9,0)),"")</f>
        <v/>
      </c>
      <c r="O1146" s="818" t="str">
        <f ca="1">IFERROR(IF(VLOOKUP(C1146,' Disaggregation - Section E '!A$315:N883,10,0)=0,"",VLOOKUP(C1146,' Disaggregation - Section E '!A$316:N883,10,0)),"")</f>
        <v/>
      </c>
    </row>
    <row r="1147" spans="1:15" x14ac:dyDescent="0.35">
      <c r="A1147" s="812" t="b">
        <f t="shared" ca="1" si="138"/>
        <v>0</v>
      </c>
      <c r="B1147" s="812"/>
      <c r="C1147" s="832" t="str">
        <f ca="1">IF(COUNTA(D$877:D1147)=1,"",OFFSET(C1147,-COUNTA(D$877:D1147)+1,0))</f>
        <v>a1V3p000004kPQKEA2</v>
      </c>
      <c r="D1147" s="827"/>
      <c r="E1147" s="815" t="str">
        <f ca="1">IFERROR(IF(VLOOKUP(C1147,' Disaggregation - Section E '!A$316:N884,7,0)="","",VLOOKUP(C1147,' Disaggregation - Section E '!A$316:N884,7,0)*100),"")</f>
        <v/>
      </c>
      <c r="F1147" s="812"/>
      <c r="G1147" s="817" t="str">
        <f ca="1">IFERROR(IF(VLOOKUP(C1147,' Disaggregation - Section E '!A$316:N884,6,0)="","",VLOOKUP(C1147,' Disaggregation - Section E '!A$316:N884,6,0)),"")</f>
        <v/>
      </c>
      <c r="H1147" s="827" t="str">
        <f ca="1">IFERROR(IF(INDEX(' Disaggregation - Section E '!F$313:F884,MATCH(C1147,' Disaggregation - Section E '!A$313:A884,0)+1,1)&lt;&gt;0,INDEX(' Disaggregation - Section E '!F$313:F884,MATCH(C1147,' Disaggregation - Section E '!A$313:A884,0)+1,1),""),"")</f>
        <v/>
      </c>
      <c r="I1147" s="818" t="str">
        <f ca="1">IFERROR(IF(VLOOKUP(C1147,' Disaggregation - Section E '!A$316:N884,8,0)=0,"",VLOOKUP(C1147,' Disaggregation - Section E '!A$316:N884,8,0)),"")</f>
        <v/>
      </c>
      <c r="J1147" s="818" t="str">
        <f ca="1">IFERROR(IF(VLOOKUP(C1147,' Disaggregation - Section E '!A$316:N884,13,0)=0,"",VLOOKUP(C1147,' Disaggregation - Section E '!A$316:N884,13,0)),"")</f>
        <v/>
      </c>
      <c r="K1147" s="812" t="str">
        <f ca="1">IFERROR(VLOOKUP(C1147,' Disaggregation - Section E '!A$316:N884,3,0),"")</f>
        <v/>
      </c>
      <c r="L1147" s="818" t="str">
        <f ca="1">IFERROR(IF(VLOOKUP(C1147,' Disaggregation - Section E '!A$316:N884,14,0)=0,"",VLOOKUP(C1147,' Disaggregation - Section E '!A$316:N884,14,0)),"")</f>
        <v/>
      </c>
      <c r="M1147" s="812" t="str">
        <f ca="1">IFERROR(IF(VLOOKUP(C1147,' Disaggregation - Section E '!A$316:T884,20,0)=0,"",VLOOKUP(C1147,' Disaggregation - Section E '!A$316:T884,20,0)),"")</f>
        <v/>
      </c>
      <c r="N1147" s="818" t="str">
        <f ca="1">IFERROR(IF(VLOOKUP(C1147,' Disaggregation - Section E '!A$316:N884,9,0)=0,"",VLOOKUP(C1147,' Disaggregation - Section E '!A$316:N884,9,0)),"")</f>
        <v/>
      </c>
      <c r="O1147" s="818" t="str">
        <f ca="1">IFERROR(IF(VLOOKUP(C1147,' Disaggregation - Section E '!A$315:N884,10,0)=0,"",VLOOKUP(C1147,' Disaggregation - Section E '!A$316:N884,10,0)),"")</f>
        <v/>
      </c>
    </row>
    <row r="1148" spans="1:15" x14ac:dyDescent="0.35">
      <c r="A1148" s="812" t="b">
        <f t="shared" ca="1" si="138"/>
        <v>0</v>
      </c>
      <c r="B1148" s="812"/>
      <c r="C1148" s="832" t="str">
        <f ca="1">IF(COUNTA(D$877:D1148)=1,"",OFFSET(C1148,-COUNTA(D$877:D1148)+1,0))</f>
        <v>a1V3p000004kPQLEA2</v>
      </c>
      <c r="D1148" s="827"/>
      <c r="E1148" s="815" t="str">
        <f ca="1">IFERROR(IF(VLOOKUP(C1148,' Disaggregation - Section E '!A$316:N885,7,0)="","",VLOOKUP(C1148,' Disaggregation - Section E '!A$316:N885,7,0)*100),"")</f>
        <v/>
      </c>
      <c r="F1148" s="812"/>
      <c r="G1148" s="817" t="str">
        <f ca="1">IFERROR(IF(VLOOKUP(C1148,' Disaggregation - Section E '!A$316:N885,6,0)="","",VLOOKUP(C1148,' Disaggregation - Section E '!A$316:N885,6,0)),"")</f>
        <v/>
      </c>
      <c r="H1148" s="827" t="str">
        <f ca="1">IFERROR(IF(INDEX(' Disaggregation - Section E '!F$313:F885,MATCH(C1148,' Disaggregation - Section E '!A$313:A885,0)+1,1)&lt;&gt;0,INDEX(' Disaggregation - Section E '!F$313:F885,MATCH(C1148,' Disaggregation - Section E '!A$313:A885,0)+1,1),""),"")</f>
        <v/>
      </c>
      <c r="I1148" s="818" t="str">
        <f ca="1">IFERROR(IF(VLOOKUP(C1148,' Disaggregation - Section E '!A$316:N885,8,0)=0,"",VLOOKUP(C1148,' Disaggregation - Section E '!A$316:N885,8,0)),"")</f>
        <v/>
      </c>
      <c r="J1148" s="818" t="str">
        <f ca="1">IFERROR(IF(VLOOKUP(C1148,' Disaggregation - Section E '!A$316:N885,13,0)=0,"",VLOOKUP(C1148,' Disaggregation - Section E '!A$316:N885,13,0)),"")</f>
        <v/>
      </c>
      <c r="K1148" s="812" t="str">
        <f ca="1">IFERROR(VLOOKUP(C1148,' Disaggregation - Section E '!A$316:N885,3,0),"")</f>
        <v/>
      </c>
      <c r="L1148" s="818" t="str">
        <f ca="1">IFERROR(IF(VLOOKUP(C1148,' Disaggregation - Section E '!A$316:N885,14,0)=0,"",VLOOKUP(C1148,' Disaggregation - Section E '!A$316:N885,14,0)),"")</f>
        <v/>
      </c>
      <c r="M1148" s="812" t="str">
        <f ca="1">IFERROR(IF(VLOOKUP(C1148,' Disaggregation - Section E '!A$316:T885,20,0)=0,"",VLOOKUP(C1148,' Disaggregation - Section E '!A$316:T885,20,0)),"")</f>
        <v/>
      </c>
      <c r="N1148" s="818" t="str">
        <f ca="1">IFERROR(IF(VLOOKUP(C1148,' Disaggregation - Section E '!A$316:N885,9,0)=0,"",VLOOKUP(C1148,' Disaggregation - Section E '!A$316:N885,9,0)),"")</f>
        <v/>
      </c>
      <c r="O1148" s="818" t="str">
        <f ca="1">IFERROR(IF(VLOOKUP(C1148,' Disaggregation - Section E '!A$315:N885,10,0)=0,"",VLOOKUP(C1148,' Disaggregation - Section E '!A$316:N885,10,0)),"")</f>
        <v/>
      </c>
    </row>
    <row r="1149" spans="1:15" x14ac:dyDescent="0.35">
      <c r="A1149" s="812" t="b">
        <f t="shared" ca="1" si="138"/>
        <v>0</v>
      </c>
      <c r="B1149" s="812"/>
      <c r="C1149" s="832" t="str">
        <f ca="1">IF(COUNTA(D$877:D1149)=1,"",OFFSET(C1149,-COUNTA(D$877:D1149)+1,0))</f>
        <v>a1V3p000004kPQMEA2</v>
      </c>
      <c r="D1149" s="827"/>
      <c r="E1149" s="815" t="str">
        <f ca="1">IFERROR(IF(VLOOKUP(C1149,' Disaggregation - Section E '!A$316:N886,7,0)="","",VLOOKUP(C1149,' Disaggregation - Section E '!A$316:N886,7,0)*100),"")</f>
        <v/>
      </c>
      <c r="F1149" s="812"/>
      <c r="G1149" s="817" t="str">
        <f ca="1">IFERROR(IF(VLOOKUP(C1149,' Disaggregation - Section E '!A$316:N886,6,0)="","",VLOOKUP(C1149,' Disaggregation - Section E '!A$316:N886,6,0)),"")</f>
        <v/>
      </c>
      <c r="H1149" s="827" t="str">
        <f ca="1">IFERROR(IF(INDEX(' Disaggregation - Section E '!F$313:F886,MATCH(C1149,' Disaggregation - Section E '!A$313:A886,0)+1,1)&lt;&gt;0,INDEX(' Disaggregation - Section E '!F$313:F886,MATCH(C1149,' Disaggregation - Section E '!A$313:A886,0)+1,1),""),"")</f>
        <v/>
      </c>
      <c r="I1149" s="818" t="str">
        <f ca="1">IFERROR(IF(VLOOKUP(C1149,' Disaggregation - Section E '!A$316:N886,8,0)=0,"",VLOOKUP(C1149,' Disaggregation - Section E '!A$316:N886,8,0)),"")</f>
        <v/>
      </c>
      <c r="J1149" s="818" t="str">
        <f ca="1">IFERROR(IF(VLOOKUP(C1149,' Disaggregation - Section E '!A$316:N886,13,0)=0,"",VLOOKUP(C1149,' Disaggregation - Section E '!A$316:N886,13,0)),"")</f>
        <v/>
      </c>
      <c r="K1149" s="812" t="str">
        <f ca="1">IFERROR(VLOOKUP(C1149,' Disaggregation - Section E '!A$316:N886,3,0),"")</f>
        <v/>
      </c>
      <c r="L1149" s="818" t="str">
        <f ca="1">IFERROR(IF(VLOOKUP(C1149,' Disaggregation - Section E '!A$316:N886,14,0)=0,"",VLOOKUP(C1149,' Disaggregation - Section E '!A$316:N886,14,0)),"")</f>
        <v/>
      </c>
      <c r="M1149" s="812" t="str">
        <f ca="1">IFERROR(IF(VLOOKUP(C1149,' Disaggregation - Section E '!A$316:T886,20,0)=0,"",VLOOKUP(C1149,' Disaggregation - Section E '!A$316:T886,20,0)),"")</f>
        <v/>
      </c>
      <c r="N1149" s="818" t="str">
        <f ca="1">IFERROR(IF(VLOOKUP(C1149,' Disaggregation - Section E '!A$316:N886,9,0)=0,"",VLOOKUP(C1149,' Disaggregation - Section E '!A$316:N886,9,0)),"")</f>
        <v/>
      </c>
      <c r="O1149" s="818" t="str">
        <f ca="1">IFERROR(IF(VLOOKUP(C1149,' Disaggregation - Section E '!A$315:N886,10,0)=0,"",VLOOKUP(C1149,' Disaggregation - Section E '!A$316:N886,10,0)),"")</f>
        <v/>
      </c>
    </row>
    <row r="1150" spans="1:15" x14ac:dyDescent="0.35">
      <c r="A1150" s="812" t="b">
        <f t="shared" ca="1" si="138"/>
        <v>0</v>
      </c>
      <c r="B1150" s="812"/>
      <c r="C1150" s="832" t="str">
        <f ca="1">IF(COUNTA(D$877:D1150)=1,"",OFFSET(C1150,-COUNTA(D$877:D1150)+1,0))</f>
        <v>a1V3p000004kPQNEA2</v>
      </c>
      <c r="D1150" s="827"/>
      <c r="E1150" s="815" t="str">
        <f ca="1">IFERROR(IF(VLOOKUP(C1150,' Disaggregation - Section E '!A$316:N887,7,0)="","",VLOOKUP(C1150,' Disaggregation - Section E '!A$316:N887,7,0)*100),"")</f>
        <v/>
      </c>
      <c r="F1150" s="812"/>
      <c r="G1150" s="817" t="str">
        <f ca="1">IFERROR(IF(VLOOKUP(C1150,' Disaggregation - Section E '!A$316:N887,6,0)="","",VLOOKUP(C1150,' Disaggregation - Section E '!A$316:N887,6,0)),"")</f>
        <v/>
      </c>
      <c r="H1150" s="827" t="str">
        <f ca="1">IFERROR(IF(INDEX(' Disaggregation - Section E '!F$313:F887,MATCH(C1150,' Disaggregation - Section E '!A$313:A887,0)+1,1)&lt;&gt;0,INDEX(' Disaggregation - Section E '!F$313:F887,MATCH(C1150,' Disaggregation - Section E '!A$313:A887,0)+1,1),""),"")</f>
        <v/>
      </c>
      <c r="I1150" s="818" t="str">
        <f ca="1">IFERROR(IF(VLOOKUP(C1150,' Disaggregation - Section E '!A$316:N887,8,0)=0,"",VLOOKUP(C1150,' Disaggregation - Section E '!A$316:N887,8,0)),"")</f>
        <v/>
      </c>
      <c r="J1150" s="818" t="str">
        <f ca="1">IFERROR(IF(VLOOKUP(C1150,' Disaggregation - Section E '!A$316:N887,13,0)=0,"",VLOOKUP(C1150,' Disaggregation - Section E '!A$316:N887,13,0)),"")</f>
        <v/>
      </c>
      <c r="K1150" s="812" t="str">
        <f ca="1">IFERROR(VLOOKUP(C1150,' Disaggregation - Section E '!A$316:N887,3,0),"")</f>
        <v/>
      </c>
      <c r="L1150" s="818" t="str">
        <f ca="1">IFERROR(IF(VLOOKUP(C1150,' Disaggregation - Section E '!A$316:N887,14,0)=0,"",VLOOKUP(C1150,' Disaggregation - Section E '!A$316:N887,14,0)),"")</f>
        <v/>
      </c>
      <c r="M1150" s="812" t="str">
        <f ca="1">IFERROR(IF(VLOOKUP(C1150,' Disaggregation - Section E '!A$316:T887,20,0)=0,"",VLOOKUP(C1150,' Disaggregation - Section E '!A$316:T887,20,0)),"")</f>
        <v/>
      </c>
      <c r="N1150" s="818" t="str">
        <f ca="1">IFERROR(IF(VLOOKUP(C1150,' Disaggregation - Section E '!A$316:N887,9,0)=0,"",VLOOKUP(C1150,' Disaggregation - Section E '!A$316:N887,9,0)),"")</f>
        <v/>
      </c>
      <c r="O1150" s="818" t="str">
        <f ca="1">IFERROR(IF(VLOOKUP(C1150,' Disaggregation - Section E '!A$315:N887,10,0)=0,"",VLOOKUP(C1150,' Disaggregation - Section E '!A$316:N887,10,0)),"")</f>
        <v/>
      </c>
    </row>
    <row r="1151" spans="1:15" x14ac:dyDescent="0.35">
      <c r="A1151" s="812" t="b">
        <f t="shared" ca="1" si="138"/>
        <v>0</v>
      </c>
      <c r="B1151" s="812"/>
      <c r="C1151" s="832" t="str">
        <f ca="1">IF(COUNTA(D$877:D1151)=1,"",OFFSET(C1151,-COUNTA(D$877:D1151)+1,0))</f>
        <v>a1V3p000004kPQOEA2</v>
      </c>
      <c r="D1151" s="827"/>
      <c r="E1151" s="815" t="str">
        <f ca="1">IFERROR(IF(VLOOKUP(C1151,' Disaggregation - Section E '!A$316:N888,7,0)="","",VLOOKUP(C1151,' Disaggregation - Section E '!A$316:N888,7,0)*100),"")</f>
        <v/>
      </c>
      <c r="F1151" s="812"/>
      <c r="G1151" s="817" t="str">
        <f ca="1">IFERROR(IF(VLOOKUP(C1151,' Disaggregation - Section E '!A$316:N888,6,0)="","",VLOOKUP(C1151,' Disaggregation - Section E '!A$316:N888,6,0)),"")</f>
        <v/>
      </c>
      <c r="H1151" s="827" t="str">
        <f ca="1">IFERROR(IF(INDEX(' Disaggregation - Section E '!F$313:F888,MATCH(C1151,' Disaggregation - Section E '!A$313:A888,0)+1,1)&lt;&gt;0,INDEX(' Disaggregation - Section E '!F$313:F888,MATCH(C1151,' Disaggregation - Section E '!A$313:A888,0)+1,1),""),"")</f>
        <v/>
      </c>
      <c r="I1151" s="818" t="str">
        <f ca="1">IFERROR(IF(VLOOKUP(C1151,' Disaggregation - Section E '!A$316:N888,8,0)=0,"",VLOOKUP(C1151,' Disaggregation - Section E '!A$316:N888,8,0)),"")</f>
        <v/>
      </c>
      <c r="J1151" s="818" t="str">
        <f ca="1">IFERROR(IF(VLOOKUP(C1151,' Disaggregation - Section E '!A$316:N888,13,0)=0,"",VLOOKUP(C1151,' Disaggregation - Section E '!A$316:N888,13,0)),"")</f>
        <v/>
      </c>
      <c r="K1151" s="812" t="str">
        <f ca="1">IFERROR(VLOOKUP(C1151,' Disaggregation - Section E '!A$316:N888,3,0),"")</f>
        <v/>
      </c>
      <c r="L1151" s="818" t="str">
        <f ca="1">IFERROR(IF(VLOOKUP(C1151,' Disaggregation - Section E '!A$316:N888,14,0)=0,"",VLOOKUP(C1151,' Disaggregation - Section E '!A$316:N888,14,0)),"")</f>
        <v/>
      </c>
      <c r="M1151" s="812" t="str">
        <f ca="1">IFERROR(IF(VLOOKUP(C1151,' Disaggregation - Section E '!A$316:T888,20,0)=0,"",VLOOKUP(C1151,' Disaggregation - Section E '!A$316:T888,20,0)),"")</f>
        <v/>
      </c>
      <c r="N1151" s="818" t="str">
        <f ca="1">IFERROR(IF(VLOOKUP(C1151,' Disaggregation - Section E '!A$316:N888,9,0)=0,"",VLOOKUP(C1151,' Disaggregation - Section E '!A$316:N888,9,0)),"")</f>
        <v/>
      </c>
      <c r="O1151" s="818" t="str">
        <f ca="1">IFERROR(IF(VLOOKUP(C1151,' Disaggregation - Section E '!A$315:N888,10,0)=0,"",VLOOKUP(C1151,' Disaggregation - Section E '!A$316:N888,10,0)),"")</f>
        <v/>
      </c>
    </row>
    <row r="1152" spans="1:15" x14ac:dyDescent="0.35">
      <c r="A1152" s="812" t="b">
        <f t="shared" ca="1" si="138"/>
        <v>0</v>
      </c>
      <c r="B1152" s="812"/>
      <c r="C1152" s="832" t="str">
        <f ca="1">IF(COUNTA(D$877:D1152)=1,"",OFFSET(C1152,-COUNTA(D$877:D1152)+1,0))</f>
        <v>a1V3p000004kPQPEA2</v>
      </c>
      <c r="D1152" s="827"/>
      <c r="E1152" s="815" t="str">
        <f ca="1">IFERROR(IF(VLOOKUP(C1152,' Disaggregation - Section E '!A$316:N889,7,0)="","",VLOOKUP(C1152,' Disaggregation - Section E '!A$316:N889,7,0)*100),"")</f>
        <v/>
      </c>
      <c r="F1152" s="812"/>
      <c r="G1152" s="817" t="str">
        <f ca="1">IFERROR(IF(VLOOKUP(C1152,' Disaggregation - Section E '!A$316:N889,6,0)="","",VLOOKUP(C1152,' Disaggregation - Section E '!A$316:N889,6,0)),"")</f>
        <v/>
      </c>
      <c r="H1152" s="827" t="str">
        <f ca="1">IFERROR(IF(INDEX(' Disaggregation - Section E '!F$313:F889,MATCH(C1152,' Disaggregation - Section E '!A$313:A889,0)+1,1)&lt;&gt;0,INDEX(' Disaggregation - Section E '!F$313:F889,MATCH(C1152,' Disaggregation - Section E '!A$313:A889,0)+1,1),""),"")</f>
        <v/>
      </c>
      <c r="I1152" s="818" t="str">
        <f ca="1">IFERROR(IF(VLOOKUP(C1152,' Disaggregation - Section E '!A$316:N889,8,0)=0,"",VLOOKUP(C1152,' Disaggregation - Section E '!A$316:N889,8,0)),"")</f>
        <v/>
      </c>
      <c r="J1152" s="818" t="str">
        <f ca="1">IFERROR(IF(VLOOKUP(C1152,' Disaggregation - Section E '!A$316:N889,13,0)=0,"",VLOOKUP(C1152,' Disaggregation - Section E '!A$316:N889,13,0)),"")</f>
        <v/>
      </c>
      <c r="K1152" s="812" t="str">
        <f ca="1">IFERROR(VLOOKUP(C1152,' Disaggregation - Section E '!A$316:N889,3,0),"")</f>
        <v/>
      </c>
      <c r="L1152" s="818" t="str">
        <f ca="1">IFERROR(IF(VLOOKUP(C1152,' Disaggregation - Section E '!A$316:N889,14,0)=0,"",VLOOKUP(C1152,' Disaggregation - Section E '!A$316:N889,14,0)),"")</f>
        <v/>
      </c>
      <c r="M1152" s="812" t="str">
        <f ca="1">IFERROR(IF(VLOOKUP(C1152,' Disaggregation - Section E '!A$316:T889,20,0)=0,"",VLOOKUP(C1152,' Disaggregation - Section E '!A$316:T889,20,0)),"")</f>
        <v/>
      </c>
      <c r="N1152" s="818" t="str">
        <f ca="1">IFERROR(IF(VLOOKUP(C1152,' Disaggregation - Section E '!A$316:N889,9,0)=0,"",VLOOKUP(C1152,' Disaggregation - Section E '!A$316:N889,9,0)),"")</f>
        <v/>
      </c>
      <c r="O1152" s="818" t="str">
        <f ca="1">IFERROR(IF(VLOOKUP(C1152,' Disaggregation - Section E '!A$315:N889,10,0)=0,"",VLOOKUP(C1152,' Disaggregation - Section E '!A$316:N889,10,0)),"")</f>
        <v/>
      </c>
    </row>
    <row r="1153" spans="1:15" x14ac:dyDescent="0.35">
      <c r="A1153" s="812" t="b">
        <f t="shared" ca="1" si="138"/>
        <v>0</v>
      </c>
      <c r="B1153" s="812"/>
      <c r="C1153" s="832" t="str">
        <f ca="1">IF(COUNTA(D$877:D1153)=1,"",OFFSET(C1153,-COUNTA(D$877:D1153)+1,0))</f>
        <v>a1V3p000004kPQQEA2</v>
      </c>
      <c r="D1153" s="827"/>
      <c r="E1153" s="815" t="str">
        <f ca="1">IFERROR(IF(VLOOKUP(C1153,' Disaggregation - Section E '!A$316:N890,7,0)="","",VLOOKUP(C1153,' Disaggregation - Section E '!A$316:N890,7,0)*100),"")</f>
        <v/>
      </c>
      <c r="F1153" s="812"/>
      <c r="G1153" s="817" t="str">
        <f ca="1">IFERROR(IF(VLOOKUP(C1153,' Disaggregation - Section E '!A$316:N890,6,0)="","",VLOOKUP(C1153,' Disaggregation - Section E '!A$316:N890,6,0)),"")</f>
        <v/>
      </c>
      <c r="H1153" s="827" t="str">
        <f ca="1">IFERROR(IF(INDEX(' Disaggregation - Section E '!F$313:F890,MATCH(C1153,' Disaggregation - Section E '!A$313:A890,0)+1,1)&lt;&gt;0,INDEX(' Disaggregation - Section E '!F$313:F890,MATCH(C1153,' Disaggregation - Section E '!A$313:A890,0)+1,1),""),"")</f>
        <v/>
      </c>
      <c r="I1153" s="818" t="str">
        <f ca="1">IFERROR(IF(VLOOKUP(C1153,' Disaggregation - Section E '!A$316:N890,8,0)=0,"",VLOOKUP(C1153,' Disaggregation - Section E '!A$316:N890,8,0)),"")</f>
        <v/>
      </c>
      <c r="J1153" s="818" t="str">
        <f ca="1">IFERROR(IF(VLOOKUP(C1153,' Disaggregation - Section E '!A$316:N890,13,0)=0,"",VLOOKUP(C1153,' Disaggregation - Section E '!A$316:N890,13,0)),"")</f>
        <v/>
      </c>
      <c r="K1153" s="812" t="str">
        <f ca="1">IFERROR(VLOOKUP(C1153,' Disaggregation - Section E '!A$316:N890,3,0),"")</f>
        <v/>
      </c>
      <c r="L1153" s="818" t="str">
        <f ca="1">IFERROR(IF(VLOOKUP(C1153,' Disaggregation - Section E '!A$316:N890,14,0)=0,"",VLOOKUP(C1153,' Disaggregation - Section E '!A$316:N890,14,0)),"")</f>
        <v/>
      </c>
      <c r="M1153" s="812" t="str">
        <f ca="1">IFERROR(IF(VLOOKUP(C1153,' Disaggregation - Section E '!A$316:T890,20,0)=0,"",VLOOKUP(C1153,' Disaggregation - Section E '!A$316:T890,20,0)),"")</f>
        <v/>
      </c>
      <c r="N1153" s="818" t="str">
        <f ca="1">IFERROR(IF(VLOOKUP(C1153,' Disaggregation - Section E '!A$316:N890,9,0)=0,"",VLOOKUP(C1153,' Disaggregation - Section E '!A$316:N890,9,0)),"")</f>
        <v/>
      </c>
      <c r="O1153" s="818" t="str">
        <f ca="1">IFERROR(IF(VLOOKUP(C1153,' Disaggregation - Section E '!A$315:N890,10,0)=0,"",VLOOKUP(C1153,' Disaggregation - Section E '!A$316:N890,10,0)),"")</f>
        <v/>
      </c>
    </row>
    <row r="1154" spans="1:15" x14ac:dyDescent="0.35">
      <c r="A1154" s="812" t="b">
        <f t="shared" ca="1" si="138"/>
        <v>0</v>
      </c>
      <c r="B1154" s="812"/>
      <c r="C1154" s="832" t="str">
        <f ca="1">IF(COUNTA(D$877:D1154)=1,"",OFFSET(C1154,-COUNTA(D$877:D1154)+1,0))</f>
        <v>a1V3p000004kPQREA2</v>
      </c>
      <c r="D1154" s="827"/>
      <c r="E1154" s="815" t="str">
        <f ca="1">IFERROR(IF(VLOOKUP(C1154,' Disaggregation - Section E '!A$316:N891,7,0)="","",VLOOKUP(C1154,' Disaggregation - Section E '!A$316:N891,7,0)*100),"")</f>
        <v/>
      </c>
      <c r="F1154" s="812"/>
      <c r="G1154" s="817" t="str">
        <f ca="1">IFERROR(IF(VLOOKUP(C1154,' Disaggregation - Section E '!A$316:N891,6,0)="","",VLOOKUP(C1154,' Disaggregation - Section E '!A$316:N891,6,0)),"")</f>
        <v/>
      </c>
      <c r="H1154" s="827" t="str">
        <f ca="1">IFERROR(IF(INDEX(' Disaggregation - Section E '!F$313:F891,MATCH(C1154,' Disaggregation - Section E '!A$313:A891,0)+1,1)&lt;&gt;0,INDEX(' Disaggregation - Section E '!F$313:F891,MATCH(C1154,' Disaggregation - Section E '!A$313:A891,0)+1,1),""),"")</f>
        <v/>
      </c>
      <c r="I1154" s="818" t="str">
        <f ca="1">IFERROR(IF(VLOOKUP(C1154,' Disaggregation - Section E '!A$316:N891,8,0)=0,"",VLOOKUP(C1154,' Disaggregation - Section E '!A$316:N891,8,0)),"")</f>
        <v/>
      </c>
      <c r="J1154" s="818" t="str">
        <f ca="1">IFERROR(IF(VLOOKUP(C1154,' Disaggregation - Section E '!A$316:N891,13,0)=0,"",VLOOKUP(C1154,' Disaggregation - Section E '!A$316:N891,13,0)),"")</f>
        <v/>
      </c>
      <c r="K1154" s="812" t="str">
        <f ca="1">IFERROR(VLOOKUP(C1154,' Disaggregation - Section E '!A$316:N891,3,0),"")</f>
        <v/>
      </c>
      <c r="L1154" s="818" t="str">
        <f ca="1">IFERROR(IF(VLOOKUP(C1154,' Disaggregation - Section E '!A$316:N891,14,0)=0,"",VLOOKUP(C1154,' Disaggregation - Section E '!A$316:N891,14,0)),"")</f>
        <v/>
      </c>
      <c r="M1154" s="812" t="str">
        <f ca="1">IFERROR(IF(VLOOKUP(C1154,' Disaggregation - Section E '!A$316:T891,20,0)=0,"",VLOOKUP(C1154,' Disaggregation - Section E '!A$316:T891,20,0)),"")</f>
        <v/>
      </c>
      <c r="N1154" s="818" t="str">
        <f ca="1">IFERROR(IF(VLOOKUP(C1154,' Disaggregation - Section E '!A$316:N891,9,0)=0,"",VLOOKUP(C1154,' Disaggregation - Section E '!A$316:N891,9,0)),"")</f>
        <v/>
      </c>
      <c r="O1154" s="818" t="str">
        <f ca="1">IFERROR(IF(VLOOKUP(C1154,' Disaggregation - Section E '!A$315:N891,10,0)=0,"",VLOOKUP(C1154,' Disaggregation - Section E '!A$316:N891,10,0)),"")</f>
        <v/>
      </c>
    </row>
    <row r="1155" spans="1:15" x14ac:dyDescent="0.35">
      <c r="A1155" s="812" t="b">
        <f t="shared" ca="1" si="138"/>
        <v>0</v>
      </c>
      <c r="B1155" s="812"/>
      <c r="C1155" s="832" t="str">
        <f ca="1">IF(COUNTA(D$877:D1155)=1,"",OFFSET(C1155,-COUNTA(D$877:D1155)+1,0))</f>
        <v>a1V3p000004kPQSEA2</v>
      </c>
      <c r="D1155" s="827"/>
      <c r="E1155" s="815" t="str">
        <f ca="1">IFERROR(IF(VLOOKUP(C1155,' Disaggregation - Section E '!A$316:N892,7,0)="","",VLOOKUP(C1155,' Disaggregation - Section E '!A$316:N892,7,0)*100),"")</f>
        <v/>
      </c>
      <c r="F1155" s="812"/>
      <c r="G1155" s="817" t="str">
        <f ca="1">IFERROR(IF(VLOOKUP(C1155,' Disaggregation - Section E '!A$316:N892,6,0)="","",VLOOKUP(C1155,' Disaggregation - Section E '!A$316:N892,6,0)),"")</f>
        <v/>
      </c>
      <c r="H1155" s="827" t="str">
        <f ca="1">IFERROR(IF(INDEX(' Disaggregation - Section E '!F$313:F892,MATCH(C1155,' Disaggregation - Section E '!A$313:A892,0)+1,1)&lt;&gt;0,INDEX(' Disaggregation - Section E '!F$313:F892,MATCH(C1155,' Disaggregation - Section E '!A$313:A892,0)+1,1),""),"")</f>
        <v/>
      </c>
      <c r="I1155" s="818" t="str">
        <f ca="1">IFERROR(IF(VLOOKUP(C1155,' Disaggregation - Section E '!A$316:N892,8,0)=0,"",VLOOKUP(C1155,' Disaggregation - Section E '!A$316:N892,8,0)),"")</f>
        <v/>
      </c>
      <c r="J1155" s="818" t="str">
        <f ca="1">IFERROR(IF(VLOOKUP(C1155,' Disaggregation - Section E '!A$316:N892,13,0)=0,"",VLOOKUP(C1155,' Disaggregation - Section E '!A$316:N892,13,0)),"")</f>
        <v/>
      </c>
      <c r="K1155" s="812" t="str">
        <f ca="1">IFERROR(VLOOKUP(C1155,' Disaggregation - Section E '!A$316:N892,3,0),"")</f>
        <v/>
      </c>
      <c r="L1155" s="818" t="str">
        <f ca="1">IFERROR(IF(VLOOKUP(C1155,' Disaggregation - Section E '!A$316:N892,14,0)=0,"",VLOOKUP(C1155,' Disaggregation - Section E '!A$316:N892,14,0)),"")</f>
        <v/>
      </c>
      <c r="M1155" s="812" t="str">
        <f ca="1">IFERROR(IF(VLOOKUP(C1155,' Disaggregation - Section E '!A$316:T892,20,0)=0,"",VLOOKUP(C1155,' Disaggregation - Section E '!A$316:T892,20,0)),"")</f>
        <v/>
      </c>
      <c r="N1155" s="818" t="str">
        <f ca="1">IFERROR(IF(VLOOKUP(C1155,' Disaggregation - Section E '!A$316:N892,9,0)=0,"",VLOOKUP(C1155,' Disaggregation - Section E '!A$316:N892,9,0)),"")</f>
        <v/>
      </c>
      <c r="O1155" s="818" t="str">
        <f ca="1">IFERROR(IF(VLOOKUP(C1155,' Disaggregation - Section E '!A$315:N892,10,0)=0,"",VLOOKUP(C1155,' Disaggregation - Section E '!A$316:N892,10,0)),"")</f>
        <v/>
      </c>
    </row>
    <row r="1156" spans="1:15" x14ac:dyDescent="0.35">
      <c r="A1156" s="812" t="b">
        <f t="shared" ca="1" si="138"/>
        <v>0</v>
      </c>
      <c r="B1156" s="812"/>
      <c r="C1156" s="832" t="str">
        <f ca="1">IF(COUNTA(D$877:D1156)=1,"",OFFSET(C1156,-COUNTA(D$877:D1156)+1,0))</f>
        <v>a1V3p000004kPQTEA2</v>
      </c>
      <c r="D1156" s="827"/>
      <c r="E1156" s="815" t="str">
        <f ca="1">IFERROR(IF(VLOOKUP(C1156,' Disaggregation - Section E '!A$316:N893,7,0)="","",VLOOKUP(C1156,' Disaggregation - Section E '!A$316:N893,7,0)*100),"")</f>
        <v/>
      </c>
      <c r="F1156" s="812"/>
      <c r="G1156" s="817" t="str">
        <f ca="1">IFERROR(IF(VLOOKUP(C1156,' Disaggregation - Section E '!A$316:N893,6,0)="","",VLOOKUP(C1156,' Disaggregation - Section E '!A$316:N893,6,0)),"")</f>
        <v/>
      </c>
      <c r="H1156" s="827" t="str">
        <f ca="1">IFERROR(IF(INDEX(' Disaggregation - Section E '!F$313:F893,MATCH(C1156,' Disaggregation - Section E '!A$313:A893,0)+1,1)&lt;&gt;0,INDEX(' Disaggregation - Section E '!F$313:F893,MATCH(C1156,' Disaggregation - Section E '!A$313:A893,0)+1,1),""),"")</f>
        <v/>
      </c>
      <c r="I1156" s="818" t="str">
        <f ca="1">IFERROR(IF(VLOOKUP(C1156,' Disaggregation - Section E '!A$316:N893,8,0)=0,"",VLOOKUP(C1156,' Disaggregation - Section E '!A$316:N893,8,0)),"")</f>
        <v/>
      </c>
      <c r="J1156" s="818" t="str">
        <f ca="1">IFERROR(IF(VLOOKUP(C1156,' Disaggregation - Section E '!A$316:N893,13,0)=0,"",VLOOKUP(C1156,' Disaggregation - Section E '!A$316:N893,13,0)),"")</f>
        <v/>
      </c>
      <c r="K1156" s="812" t="str">
        <f ca="1">IFERROR(VLOOKUP(C1156,' Disaggregation - Section E '!A$316:N893,3,0),"")</f>
        <v/>
      </c>
      <c r="L1156" s="818" t="str">
        <f ca="1">IFERROR(IF(VLOOKUP(C1156,' Disaggregation - Section E '!A$316:N893,14,0)=0,"",VLOOKUP(C1156,' Disaggregation - Section E '!A$316:N893,14,0)),"")</f>
        <v/>
      </c>
      <c r="M1156" s="812" t="str">
        <f ca="1">IFERROR(IF(VLOOKUP(C1156,' Disaggregation - Section E '!A$316:T893,20,0)=0,"",VLOOKUP(C1156,' Disaggregation - Section E '!A$316:T893,20,0)),"")</f>
        <v/>
      </c>
      <c r="N1156" s="818" t="str">
        <f ca="1">IFERROR(IF(VLOOKUP(C1156,' Disaggregation - Section E '!A$316:N893,9,0)=0,"",VLOOKUP(C1156,' Disaggregation - Section E '!A$316:N893,9,0)),"")</f>
        <v/>
      </c>
      <c r="O1156" s="818" t="str">
        <f ca="1">IFERROR(IF(VLOOKUP(C1156,' Disaggregation - Section E '!A$315:N893,10,0)=0,"",VLOOKUP(C1156,' Disaggregation - Section E '!A$316:N893,10,0)),"")</f>
        <v/>
      </c>
    </row>
    <row r="1157" spans="1:15" x14ac:dyDescent="0.35">
      <c r="A1157" s="812" t="b">
        <f t="shared" ref="A1157:A1178" ca="1" si="139">IF(M1157&lt;&gt;"",TRUE,FALSE)</f>
        <v>0</v>
      </c>
      <c r="B1157" s="812"/>
      <c r="C1157" s="832" t="str">
        <f ca="1">IF(COUNTA(D$877:D1157)=1,"",OFFSET(C1157,-COUNTA(D$877:D1157)+1,0))</f>
        <v>a1V3p000004kPQUEA2</v>
      </c>
      <c r="D1157" s="827"/>
      <c r="E1157" s="815" t="str">
        <f ca="1">IFERROR(IF(VLOOKUP(C1157,' Disaggregation - Section E '!A$316:N894,7,0)="","",VLOOKUP(C1157,' Disaggregation - Section E '!A$316:N894,7,0)*100),"")</f>
        <v/>
      </c>
      <c r="F1157" s="812"/>
      <c r="G1157" s="817" t="str">
        <f ca="1">IFERROR(IF(VLOOKUP(C1157,' Disaggregation - Section E '!A$316:N894,6,0)="","",VLOOKUP(C1157,' Disaggregation - Section E '!A$316:N894,6,0)),"")</f>
        <v/>
      </c>
      <c r="H1157" s="827" t="str">
        <f ca="1">IFERROR(IF(INDEX(' Disaggregation - Section E '!F$313:F894,MATCH(C1157,' Disaggregation - Section E '!A$313:A894,0)+1,1)&lt;&gt;0,INDEX(' Disaggregation - Section E '!F$313:F894,MATCH(C1157,' Disaggregation - Section E '!A$313:A894,0)+1,1),""),"")</f>
        <v/>
      </c>
      <c r="I1157" s="818" t="str">
        <f ca="1">IFERROR(IF(VLOOKUP(C1157,' Disaggregation - Section E '!A$316:N894,8,0)=0,"",VLOOKUP(C1157,' Disaggregation - Section E '!A$316:N894,8,0)),"")</f>
        <v/>
      </c>
      <c r="J1157" s="818" t="str">
        <f ca="1">IFERROR(IF(VLOOKUP(C1157,' Disaggregation - Section E '!A$316:N894,13,0)=0,"",VLOOKUP(C1157,' Disaggregation - Section E '!A$316:N894,13,0)),"")</f>
        <v/>
      </c>
      <c r="K1157" s="812" t="str">
        <f ca="1">IFERROR(VLOOKUP(C1157,' Disaggregation - Section E '!A$316:N894,3,0),"")</f>
        <v/>
      </c>
      <c r="L1157" s="818" t="str">
        <f ca="1">IFERROR(IF(VLOOKUP(C1157,' Disaggregation - Section E '!A$316:N894,14,0)=0,"",VLOOKUP(C1157,' Disaggregation - Section E '!A$316:N894,14,0)),"")</f>
        <v/>
      </c>
      <c r="M1157" s="812" t="str">
        <f ca="1">IFERROR(IF(VLOOKUP(C1157,' Disaggregation - Section E '!A$316:T894,20,0)=0,"",VLOOKUP(C1157,' Disaggregation - Section E '!A$316:T894,20,0)),"")</f>
        <v/>
      </c>
      <c r="N1157" s="818" t="str">
        <f ca="1">IFERROR(IF(VLOOKUP(C1157,' Disaggregation - Section E '!A$316:N894,9,0)=0,"",VLOOKUP(C1157,' Disaggregation - Section E '!A$316:N894,9,0)),"")</f>
        <v/>
      </c>
      <c r="O1157" s="818" t="str">
        <f ca="1">IFERROR(IF(VLOOKUP(C1157,' Disaggregation - Section E '!A$315:N894,10,0)=0,"",VLOOKUP(C1157,' Disaggregation - Section E '!A$316:N894,10,0)),"")</f>
        <v/>
      </c>
    </row>
    <row r="1158" spans="1:15" x14ac:dyDescent="0.35">
      <c r="A1158" s="812" t="b">
        <f t="shared" ca="1" si="139"/>
        <v>0</v>
      </c>
      <c r="B1158" s="812"/>
      <c r="C1158" s="832" t="str">
        <f ca="1">IF(COUNTA(D$877:D1158)=1,"",OFFSET(C1158,-COUNTA(D$877:D1158)+1,0))</f>
        <v>a1V3p000004kPQVEA2</v>
      </c>
      <c r="D1158" s="827"/>
      <c r="E1158" s="815" t="str">
        <f ca="1">IFERROR(IF(VLOOKUP(C1158,' Disaggregation - Section E '!A$316:N895,7,0)="","",VLOOKUP(C1158,' Disaggregation - Section E '!A$316:N895,7,0)*100),"")</f>
        <v/>
      </c>
      <c r="F1158" s="812"/>
      <c r="G1158" s="817" t="str">
        <f ca="1">IFERROR(IF(VLOOKUP(C1158,' Disaggregation - Section E '!A$316:N895,6,0)="","",VLOOKUP(C1158,' Disaggregation - Section E '!A$316:N895,6,0)),"")</f>
        <v/>
      </c>
      <c r="H1158" s="827" t="str">
        <f ca="1">IFERROR(IF(INDEX(' Disaggregation - Section E '!F$313:F895,MATCH(C1158,' Disaggregation - Section E '!A$313:A895,0)+1,1)&lt;&gt;0,INDEX(' Disaggregation - Section E '!F$313:F895,MATCH(C1158,' Disaggregation - Section E '!A$313:A895,0)+1,1),""),"")</f>
        <v/>
      </c>
      <c r="I1158" s="818" t="str">
        <f ca="1">IFERROR(IF(VLOOKUP(C1158,' Disaggregation - Section E '!A$316:N895,8,0)=0,"",VLOOKUP(C1158,' Disaggregation - Section E '!A$316:N895,8,0)),"")</f>
        <v/>
      </c>
      <c r="J1158" s="818" t="str">
        <f ca="1">IFERROR(IF(VLOOKUP(C1158,' Disaggregation - Section E '!A$316:N895,13,0)=0,"",VLOOKUP(C1158,' Disaggregation - Section E '!A$316:N895,13,0)),"")</f>
        <v/>
      </c>
      <c r="K1158" s="812" t="str">
        <f ca="1">IFERROR(VLOOKUP(C1158,' Disaggregation - Section E '!A$316:N895,3,0),"")</f>
        <v/>
      </c>
      <c r="L1158" s="818" t="str">
        <f ca="1">IFERROR(IF(VLOOKUP(C1158,' Disaggregation - Section E '!A$316:N895,14,0)=0,"",VLOOKUP(C1158,' Disaggregation - Section E '!A$316:N895,14,0)),"")</f>
        <v/>
      </c>
      <c r="M1158" s="812" t="str">
        <f ca="1">IFERROR(IF(VLOOKUP(C1158,' Disaggregation - Section E '!A$316:T895,20,0)=0,"",VLOOKUP(C1158,' Disaggregation - Section E '!A$316:T895,20,0)),"")</f>
        <v/>
      </c>
      <c r="N1158" s="818" t="str">
        <f ca="1">IFERROR(IF(VLOOKUP(C1158,' Disaggregation - Section E '!A$316:N895,9,0)=0,"",VLOOKUP(C1158,' Disaggregation - Section E '!A$316:N895,9,0)),"")</f>
        <v/>
      </c>
      <c r="O1158" s="818" t="str">
        <f ca="1">IFERROR(IF(VLOOKUP(C1158,' Disaggregation - Section E '!A$315:N895,10,0)=0,"",VLOOKUP(C1158,' Disaggregation - Section E '!A$316:N895,10,0)),"")</f>
        <v/>
      </c>
    </row>
    <row r="1159" spans="1:15" x14ac:dyDescent="0.35">
      <c r="A1159" s="812" t="b">
        <f t="shared" ca="1" si="139"/>
        <v>0</v>
      </c>
      <c r="B1159" s="812"/>
      <c r="C1159" s="832" t="str">
        <f ca="1">IF(COUNTA(D$877:D1159)=1,"",OFFSET(C1159,-COUNTA(D$877:D1159)+1,0))</f>
        <v>a1V3p000004kPQWEA2</v>
      </c>
      <c r="D1159" s="827"/>
      <c r="E1159" s="815" t="str">
        <f ca="1">IFERROR(IF(VLOOKUP(C1159,' Disaggregation - Section E '!A$316:N896,7,0)="","",VLOOKUP(C1159,' Disaggregation - Section E '!A$316:N896,7,0)*100),"")</f>
        <v/>
      </c>
      <c r="F1159" s="812"/>
      <c r="G1159" s="817" t="str">
        <f ca="1">IFERROR(IF(VLOOKUP(C1159,' Disaggregation - Section E '!A$316:N896,6,0)="","",VLOOKUP(C1159,' Disaggregation - Section E '!A$316:N896,6,0)),"")</f>
        <v/>
      </c>
      <c r="H1159" s="827" t="str">
        <f ca="1">IFERROR(IF(INDEX(' Disaggregation - Section E '!F$313:F896,MATCH(C1159,' Disaggregation - Section E '!A$313:A896,0)+1,1)&lt;&gt;0,INDEX(' Disaggregation - Section E '!F$313:F896,MATCH(C1159,' Disaggregation - Section E '!A$313:A896,0)+1,1),""),"")</f>
        <v/>
      </c>
      <c r="I1159" s="818" t="str">
        <f ca="1">IFERROR(IF(VLOOKUP(C1159,' Disaggregation - Section E '!A$316:N896,8,0)=0,"",VLOOKUP(C1159,' Disaggregation - Section E '!A$316:N896,8,0)),"")</f>
        <v/>
      </c>
      <c r="J1159" s="818" t="str">
        <f ca="1">IFERROR(IF(VLOOKUP(C1159,' Disaggregation - Section E '!A$316:N896,13,0)=0,"",VLOOKUP(C1159,' Disaggregation - Section E '!A$316:N896,13,0)),"")</f>
        <v/>
      </c>
      <c r="K1159" s="812" t="str">
        <f ca="1">IFERROR(VLOOKUP(C1159,' Disaggregation - Section E '!A$316:N896,3,0),"")</f>
        <v/>
      </c>
      <c r="L1159" s="818" t="str">
        <f ca="1">IFERROR(IF(VLOOKUP(C1159,' Disaggregation - Section E '!A$316:N896,14,0)=0,"",VLOOKUP(C1159,' Disaggregation - Section E '!A$316:N896,14,0)),"")</f>
        <v/>
      </c>
      <c r="M1159" s="812" t="str">
        <f ca="1">IFERROR(IF(VLOOKUP(C1159,' Disaggregation - Section E '!A$316:T896,20,0)=0,"",VLOOKUP(C1159,' Disaggregation - Section E '!A$316:T896,20,0)),"")</f>
        <v/>
      </c>
      <c r="N1159" s="818" t="str">
        <f ca="1">IFERROR(IF(VLOOKUP(C1159,' Disaggregation - Section E '!A$316:N896,9,0)=0,"",VLOOKUP(C1159,' Disaggregation - Section E '!A$316:N896,9,0)),"")</f>
        <v/>
      </c>
      <c r="O1159" s="818" t="str">
        <f ca="1">IFERROR(IF(VLOOKUP(C1159,' Disaggregation - Section E '!A$315:N896,10,0)=0,"",VLOOKUP(C1159,' Disaggregation - Section E '!A$316:N896,10,0)),"")</f>
        <v/>
      </c>
    </row>
    <row r="1160" spans="1:15" x14ac:dyDescent="0.35">
      <c r="A1160" s="812" t="b">
        <f t="shared" ca="1" si="139"/>
        <v>0</v>
      </c>
      <c r="B1160" s="812"/>
      <c r="C1160" s="832" t="str">
        <f ca="1">IF(COUNTA(D$877:D1160)=1,"",OFFSET(C1160,-COUNTA(D$877:D1160)+1,0))</f>
        <v>a1V3p000004kPQXEA2</v>
      </c>
      <c r="D1160" s="827"/>
      <c r="E1160" s="815" t="str">
        <f ca="1">IFERROR(IF(VLOOKUP(C1160,' Disaggregation - Section E '!A$316:N897,7,0)="","",VLOOKUP(C1160,' Disaggregation - Section E '!A$316:N897,7,0)*100),"")</f>
        <v/>
      </c>
      <c r="F1160" s="812"/>
      <c r="G1160" s="817" t="str">
        <f ca="1">IFERROR(IF(VLOOKUP(C1160,' Disaggregation - Section E '!A$316:N897,6,0)="","",VLOOKUP(C1160,' Disaggregation - Section E '!A$316:N897,6,0)),"")</f>
        <v/>
      </c>
      <c r="H1160" s="827" t="str">
        <f ca="1">IFERROR(IF(INDEX(' Disaggregation - Section E '!F$313:F897,MATCH(C1160,' Disaggregation - Section E '!A$313:A897,0)+1,1)&lt;&gt;0,INDEX(' Disaggregation - Section E '!F$313:F897,MATCH(C1160,' Disaggregation - Section E '!A$313:A897,0)+1,1),""),"")</f>
        <v/>
      </c>
      <c r="I1160" s="818" t="str">
        <f ca="1">IFERROR(IF(VLOOKUP(C1160,' Disaggregation - Section E '!A$316:N897,8,0)=0,"",VLOOKUP(C1160,' Disaggregation - Section E '!A$316:N897,8,0)),"")</f>
        <v/>
      </c>
      <c r="J1160" s="818" t="str">
        <f ca="1">IFERROR(IF(VLOOKUP(C1160,' Disaggregation - Section E '!A$316:N897,13,0)=0,"",VLOOKUP(C1160,' Disaggregation - Section E '!A$316:N897,13,0)),"")</f>
        <v/>
      </c>
      <c r="K1160" s="812" t="str">
        <f ca="1">IFERROR(VLOOKUP(C1160,' Disaggregation - Section E '!A$316:N897,3,0),"")</f>
        <v/>
      </c>
      <c r="L1160" s="818" t="str">
        <f ca="1">IFERROR(IF(VLOOKUP(C1160,' Disaggregation - Section E '!A$316:N897,14,0)=0,"",VLOOKUP(C1160,' Disaggregation - Section E '!A$316:N897,14,0)),"")</f>
        <v/>
      </c>
      <c r="M1160" s="812" t="str">
        <f ca="1">IFERROR(IF(VLOOKUP(C1160,' Disaggregation - Section E '!A$316:T897,20,0)=0,"",VLOOKUP(C1160,' Disaggregation - Section E '!A$316:T897,20,0)),"")</f>
        <v/>
      </c>
      <c r="N1160" s="818" t="str">
        <f ca="1">IFERROR(IF(VLOOKUP(C1160,' Disaggregation - Section E '!A$316:N897,9,0)=0,"",VLOOKUP(C1160,' Disaggregation - Section E '!A$316:N897,9,0)),"")</f>
        <v/>
      </c>
      <c r="O1160" s="818" t="str">
        <f ca="1">IFERROR(IF(VLOOKUP(C1160,' Disaggregation - Section E '!A$315:N897,10,0)=0,"",VLOOKUP(C1160,' Disaggregation - Section E '!A$316:N897,10,0)),"")</f>
        <v/>
      </c>
    </row>
    <row r="1161" spans="1:15" x14ac:dyDescent="0.35">
      <c r="A1161" s="812" t="b">
        <f t="shared" ca="1" si="139"/>
        <v>0</v>
      </c>
      <c r="B1161" s="812"/>
      <c r="C1161" s="832" t="str">
        <f ca="1">IF(COUNTA(D$877:D1161)=1,"",OFFSET(C1161,-COUNTA(D$877:D1161)+1,0))</f>
        <v>a1V3p000004kPQYEA2</v>
      </c>
      <c r="D1161" s="827"/>
      <c r="E1161" s="815" t="str">
        <f ca="1">IFERROR(IF(VLOOKUP(C1161,' Disaggregation - Section E '!A$316:N898,7,0)="","",VLOOKUP(C1161,' Disaggregation - Section E '!A$316:N898,7,0)*100),"")</f>
        <v/>
      </c>
      <c r="F1161" s="812"/>
      <c r="G1161" s="817" t="str">
        <f ca="1">IFERROR(IF(VLOOKUP(C1161,' Disaggregation - Section E '!A$316:N898,6,0)="","",VLOOKUP(C1161,' Disaggregation - Section E '!A$316:N898,6,0)),"")</f>
        <v/>
      </c>
      <c r="H1161" s="827" t="str">
        <f ca="1">IFERROR(IF(INDEX(' Disaggregation - Section E '!F$313:F898,MATCH(C1161,' Disaggregation - Section E '!A$313:A898,0)+1,1)&lt;&gt;0,INDEX(' Disaggregation - Section E '!F$313:F898,MATCH(C1161,' Disaggregation - Section E '!A$313:A898,0)+1,1),""),"")</f>
        <v/>
      </c>
      <c r="I1161" s="818" t="str">
        <f ca="1">IFERROR(IF(VLOOKUP(C1161,' Disaggregation - Section E '!A$316:N898,8,0)=0,"",VLOOKUP(C1161,' Disaggregation - Section E '!A$316:N898,8,0)),"")</f>
        <v/>
      </c>
      <c r="J1161" s="818" t="str">
        <f ca="1">IFERROR(IF(VLOOKUP(C1161,' Disaggregation - Section E '!A$316:N898,13,0)=0,"",VLOOKUP(C1161,' Disaggregation - Section E '!A$316:N898,13,0)),"")</f>
        <v/>
      </c>
      <c r="K1161" s="812" t="str">
        <f ca="1">IFERROR(VLOOKUP(C1161,' Disaggregation - Section E '!A$316:N898,3,0),"")</f>
        <v/>
      </c>
      <c r="L1161" s="818" t="str">
        <f ca="1">IFERROR(IF(VLOOKUP(C1161,' Disaggregation - Section E '!A$316:N898,14,0)=0,"",VLOOKUP(C1161,' Disaggregation - Section E '!A$316:N898,14,0)),"")</f>
        <v/>
      </c>
      <c r="M1161" s="812" t="str">
        <f ca="1">IFERROR(IF(VLOOKUP(C1161,' Disaggregation - Section E '!A$316:T898,20,0)=0,"",VLOOKUP(C1161,' Disaggregation - Section E '!A$316:T898,20,0)),"")</f>
        <v/>
      </c>
      <c r="N1161" s="818" t="str">
        <f ca="1">IFERROR(IF(VLOOKUP(C1161,' Disaggregation - Section E '!A$316:N898,9,0)=0,"",VLOOKUP(C1161,' Disaggregation - Section E '!A$316:N898,9,0)),"")</f>
        <v/>
      </c>
      <c r="O1161" s="818" t="str">
        <f ca="1">IFERROR(IF(VLOOKUP(C1161,' Disaggregation - Section E '!A$315:N898,10,0)=0,"",VLOOKUP(C1161,' Disaggregation - Section E '!A$316:N898,10,0)),"")</f>
        <v/>
      </c>
    </row>
    <row r="1162" spans="1:15" x14ac:dyDescent="0.35">
      <c r="A1162" s="812" t="b">
        <f t="shared" ca="1" si="139"/>
        <v>0</v>
      </c>
      <c r="B1162" s="812"/>
      <c r="C1162" s="832" t="str">
        <f ca="1">IF(COUNTA(D$877:D1162)=1,"",OFFSET(C1162,-COUNTA(D$877:D1162)+1,0))</f>
        <v>a1V3p000004kPQZEA2</v>
      </c>
      <c r="D1162" s="827"/>
      <c r="E1162" s="815" t="str">
        <f ca="1">IFERROR(IF(VLOOKUP(C1162,' Disaggregation - Section E '!A$316:N899,7,0)="","",VLOOKUP(C1162,' Disaggregation - Section E '!A$316:N899,7,0)*100),"")</f>
        <v/>
      </c>
      <c r="F1162" s="812"/>
      <c r="G1162" s="817" t="str">
        <f ca="1">IFERROR(IF(VLOOKUP(C1162,' Disaggregation - Section E '!A$316:N899,6,0)="","",VLOOKUP(C1162,' Disaggregation - Section E '!A$316:N899,6,0)),"")</f>
        <v/>
      </c>
      <c r="H1162" s="827" t="str">
        <f ca="1">IFERROR(IF(INDEX(' Disaggregation - Section E '!F$313:F899,MATCH(C1162,' Disaggregation - Section E '!A$313:A899,0)+1,1)&lt;&gt;0,INDEX(' Disaggregation - Section E '!F$313:F899,MATCH(C1162,' Disaggregation - Section E '!A$313:A899,0)+1,1),""),"")</f>
        <v/>
      </c>
      <c r="I1162" s="818" t="str">
        <f ca="1">IFERROR(IF(VLOOKUP(C1162,' Disaggregation - Section E '!A$316:N899,8,0)=0,"",VLOOKUP(C1162,' Disaggregation - Section E '!A$316:N899,8,0)),"")</f>
        <v/>
      </c>
      <c r="J1162" s="818" t="str">
        <f ca="1">IFERROR(IF(VLOOKUP(C1162,' Disaggregation - Section E '!A$316:N899,13,0)=0,"",VLOOKUP(C1162,' Disaggregation - Section E '!A$316:N899,13,0)),"")</f>
        <v/>
      </c>
      <c r="K1162" s="812" t="str">
        <f ca="1">IFERROR(VLOOKUP(C1162,' Disaggregation - Section E '!A$316:N899,3,0),"")</f>
        <v/>
      </c>
      <c r="L1162" s="818" t="str">
        <f ca="1">IFERROR(IF(VLOOKUP(C1162,' Disaggregation - Section E '!A$316:N899,14,0)=0,"",VLOOKUP(C1162,' Disaggregation - Section E '!A$316:N899,14,0)),"")</f>
        <v/>
      </c>
      <c r="M1162" s="812" t="str">
        <f ca="1">IFERROR(IF(VLOOKUP(C1162,' Disaggregation - Section E '!A$316:T899,20,0)=0,"",VLOOKUP(C1162,' Disaggregation - Section E '!A$316:T899,20,0)),"")</f>
        <v/>
      </c>
      <c r="N1162" s="818" t="str">
        <f ca="1">IFERROR(IF(VLOOKUP(C1162,' Disaggregation - Section E '!A$316:N899,9,0)=0,"",VLOOKUP(C1162,' Disaggregation - Section E '!A$316:N899,9,0)),"")</f>
        <v/>
      </c>
      <c r="O1162" s="818" t="str">
        <f ca="1">IFERROR(IF(VLOOKUP(C1162,' Disaggregation - Section E '!A$315:N899,10,0)=0,"",VLOOKUP(C1162,' Disaggregation - Section E '!A$316:N899,10,0)),"")</f>
        <v/>
      </c>
    </row>
    <row r="1163" spans="1:15" x14ac:dyDescent="0.35">
      <c r="A1163" s="812" t="b">
        <f t="shared" ca="1" si="139"/>
        <v>0</v>
      </c>
      <c r="B1163" s="812"/>
      <c r="C1163" s="832" t="str">
        <f ca="1">IF(COUNTA(D$877:D1163)=1,"",OFFSET(C1163,-COUNTA(D$877:D1163)+1,0))</f>
        <v>a1V3p000004kPQaEAM</v>
      </c>
      <c r="D1163" s="827"/>
      <c r="E1163" s="815" t="str">
        <f ca="1">IFERROR(IF(VLOOKUP(C1163,' Disaggregation - Section E '!A$316:N900,7,0)="","",VLOOKUP(C1163,' Disaggregation - Section E '!A$316:N900,7,0)*100),"")</f>
        <v/>
      </c>
      <c r="F1163" s="812"/>
      <c r="G1163" s="817" t="str">
        <f ca="1">IFERROR(IF(VLOOKUP(C1163,' Disaggregation - Section E '!A$316:N900,6,0)="","",VLOOKUP(C1163,' Disaggregation - Section E '!A$316:N900,6,0)),"")</f>
        <v/>
      </c>
      <c r="H1163" s="827" t="str">
        <f ca="1">IFERROR(IF(INDEX(' Disaggregation - Section E '!F$313:F900,MATCH(C1163,' Disaggregation - Section E '!A$313:A900,0)+1,1)&lt;&gt;0,INDEX(' Disaggregation - Section E '!F$313:F900,MATCH(C1163,' Disaggregation - Section E '!A$313:A900,0)+1,1),""),"")</f>
        <v/>
      </c>
      <c r="I1163" s="818" t="str">
        <f ca="1">IFERROR(IF(VLOOKUP(C1163,' Disaggregation - Section E '!A$316:N900,8,0)=0,"",VLOOKUP(C1163,' Disaggregation - Section E '!A$316:N900,8,0)),"")</f>
        <v/>
      </c>
      <c r="J1163" s="818" t="str">
        <f ca="1">IFERROR(IF(VLOOKUP(C1163,' Disaggregation - Section E '!A$316:N900,13,0)=0,"",VLOOKUP(C1163,' Disaggregation - Section E '!A$316:N900,13,0)),"")</f>
        <v/>
      </c>
      <c r="K1163" s="812" t="str">
        <f ca="1">IFERROR(VLOOKUP(C1163,' Disaggregation - Section E '!A$316:N900,3,0),"")</f>
        <v/>
      </c>
      <c r="L1163" s="818" t="str">
        <f ca="1">IFERROR(IF(VLOOKUP(C1163,' Disaggregation - Section E '!A$316:N900,14,0)=0,"",VLOOKUP(C1163,' Disaggregation - Section E '!A$316:N900,14,0)),"")</f>
        <v/>
      </c>
      <c r="M1163" s="812" t="str">
        <f ca="1">IFERROR(IF(VLOOKUP(C1163,' Disaggregation - Section E '!A$316:T900,20,0)=0,"",VLOOKUP(C1163,' Disaggregation - Section E '!A$316:T900,20,0)),"")</f>
        <v/>
      </c>
      <c r="N1163" s="818" t="str">
        <f ca="1">IFERROR(IF(VLOOKUP(C1163,' Disaggregation - Section E '!A$316:N900,9,0)=0,"",VLOOKUP(C1163,' Disaggregation - Section E '!A$316:N900,9,0)),"")</f>
        <v/>
      </c>
      <c r="O1163" s="818" t="str">
        <f ca="1">IFERROR(IF(VLOOKUP(C1163,' Disaggregation - Section E '!A$315:N900,10,0)=0,"",VLOOKUP(C1163,' Disaggregation - Section E '!A$316:N900,10,0)),"")</f>
        <v/>
      </c>
    </row>
    <row r="1164" spans="1:15" x14ac:dyDescent="0.35">
      <c r="A1164" s="812" t="b">
        <f t="shared" ca="1" si="139"/>
        <v>0</v>
      </c>
      <c r="B1164" s="812"/>
      <c r="C1164" s="832" t="str">
        <f ca="1">IF(COUNTA(D$877:D1164)=1,"",OFFSET(C1164,-COUNTA(D$877:D1164)+1,0))</f>
        <v>a1V3p000004kPQbEAM</v>
      </c>
      <c r="D1164" s="827"/>
      <c r="E1164" s="815" t="str">
        <f ca="1">IFERROR(IF(VLOOKUP(C1164,' Disaggregation - Section E '!A$316:N901,7,0)="","",VLOOKUP(C1164,' Disaggregation - Section E '!A$316:N901,7,0)*100),"")</f>
        <v/>
      </c>
      <c r="F1164" s="812"/>
      <c r="G1164" s="817" t="str">
        <f ca="1">IFERROR(IF(VLOOKUP(C1164,' Disaggregation - Section E '!A$316:N901,6,0)="","",VLOOKUP(C1164,' Disaggregation - Section E '!A$316:N901,6,0)),"")</f>
        <v/>
      </c>
      <c r="H1164" s="827" t="str">
        <f ca="1">IFERROR(IF(INDEX(' Disaggregation - Section E '!F$313:F901,MATCH(C1164,' Disaggregation - Section E '!A$313:A901,0)+1,1)&lt;&gt;0,INDEX(' Disaggregation - Section E '!F$313:F901,MATCH(C1164,' Disaggregation - Section E '!A$313:A901,0)+1,1),""),"")</f>
        <v/>
      </c>
      <c r="I1164" s="818" t="str">
        <f ca="1">IFERROR(IF(VLOOKUP(C1164,' Disaggregation - Section E '!A$316:N901,8,0)=0,"",VLOOKUP(C1164,' Disaggregation - Section E '!A$316:N901,8,0)),"")</f>
        <v/>
      </c>
      <c r="J1164" s="818" t="str">
        <f ca="1">IFERROR(IF(VLOOKUP(C1164,' Disaggregation - Section E '!A$316:N901,13,0)=0,"",VLOOKUP(C1164,' Disaggregation - Section E '!A$316:N901,13,0)),"")</f>
        <v/>
      </c>
      <c r="K1164" s="812" t="str">
        <f ca="1">IFERROR(VLOOKUP(C1164,' Disaggregation - Section E '!A$316:N901,3,0),"")</f>
        <v/>
      </c>
      <c r="L1164" s="818" t="str">
        <f ca="1">IFERROR(IF(VLOOKUP(C1164,' Disaggregation - Section E '!A$316:N901,14,0)=0,"",VLOOKUP(C1164,' Disaggregation - Section E '!A$316:N901,14,0)),"")</f>
        <v/>
      </c>
      <c r="M1164" s="812" t="str">
        <f ca="1">IFERROR(IF(VLOOKUP(C1164,' Disaggregation - Section E '!A$316:T901,20,0)=0,"",VLOOKUP(C1164,' Disaggregation - Section E '!A$316:T901,20,0)),"")</f>
        <v/>
      </c>
      <c r="N1164" s="818" t="str">
        <f ca="1">IFERROR(IF(VLOOKUP(C1164,' Disaggregation - Section E '!A$316:N901,9,0)=0,"",VLOOKUP(C1164,' Disaggregation - Section E '!A$316:N901,9,0)),"")</f>
        <v/>
      </c>
      <c r="O1164" s="818" t="str">
        <f ca="1">IFERROR(IF(VLOOKUP(C1164,' Disaggregation - Section E '!A$315:N901,10,0)=0,"",VLOOKUP(C1164,' Disaggregation - Section E '!A$316:N901,10,0)),"")</f>
        <v/>
      </c>
    </row>
    <row r="1165" spans="1:15" x14ac:dyDescent="0.35">
      <c r="A1165" s="812" t="b">
        <f t="shared" ca="1" si="139"/>
        <v>0</v>
      </c>
      <c r="B1165" s="812"/>
      <c r="C1165" s="832" t="str">
        <f ca="1">IF(COUNTA(D$877:D1165)=1,"",OFFSET(C1165,-COUNTA(D$877:D1165)+1,0))</f>
        <v>a1V3p000004kPQcEAM</v>
      </c>
      <c r="D1165" s="827"/>
      <c r="E1165" s="815" t="str">
        <f ca="1">IFERROR(IF(VLOOKUP(C1165,' Disaggregation - Section E '!A$316:N902,7,0)="","",VLOOKUP(C1165,' Disaggregation - Section E '!A$316:N902,7,0)*100),"")</f>
        <v/>
      </c>
      <c r="F1165" s="812"/>
      <c r="G1165" s="817" t="str">
        <f ca="1">IFERROR(IF(VLOOKUP(C1165,' Disaggregation - Section E '!A$316:N902,6,0)="","",VLOOKUP(C1165,' Disaggregation - Section E '!A$316:N902,6,0)),"")</f>
        <v/>
      </c>
      <c r="H1165" s="827" t="str">
        <f ca="1">IFERROR(IF(INDEX(' Disaggregation - Section E '!F$313:F902,MATCH(C1165,' Disaggregation - Section E '!A$313:A902,0)+1,1)&lt;&gt;0,INDEX(' Disaggregation - Section E '!F$313:F902,MATCH(C1165,' Disaggregation - Section E '!A$313:A902,0)+1,1),""),"")</f>
        <v/>
      </c>
      <c r="I1165" s="818" t="str">
        <f ca="1">IFERROR(IF(VLOOKUP(C1165,' Disaggregation - Section E '!A$316:N902,8,0)=0,"",VLOOKUP(C1165,' Disaggregation - Section E '!A$316:N902,8,0)),"")</f>
        <v/>
      </c>
      <c r="J1165" s="818" t="str">
        <f ca="1">IFERROR(IF(VLOOKUP(C1165,' Disaggregation - Section E '!A$316:N902,13,0)=0,"",VLOOKUP(C1165,' Disaggregation - Section E '!A$316:N902,13,0)),"")</f>
        <v/>
      </c>
      <c r="K1165" s="812" t="str">
        <f ca="1">IFERROR(VLOOKUP(C1165,' Disaggregation - Section E '!A$316:N902,3,0),"")</f>
        <v/>
      </c>
      <c r="L1165" s="818" t="str">
        <f ca="1">IFERROR(IF(VLOOKUP(C1165,' Disaggregation - Section E '!A$316:N902,14,0)=0,"",VLOOKUP(C1165,' Disaggregation - Section E '!A$316:N902,14,0)),"")</f>
        <v/>
      </c>
      <c r="M1165" s="812" t="str">
        <f ca="1">IFERROR(IF(VLOOKUP(C1165,' Disaggregation - Section E '!A$316:T902,20,0)=0,"",VLOOKUP(C1165,' Disaggregation - Section E '!A$316:T902,20,0)),"")</f>
        <v/>
      </c>
      <c r="N1165" s="818" t="str">
        <f ca="1">IFERROR(IF(VLOOKUP(C1165,' Disaggregation - Section E '!A$316:N902,9,0)=0,"",VLOOKUP(C1165,' Disaggregation - Section E '!A$316:N902,9,0)),"")</f>
        <v/>
      </c>
      <c r="O1165" s="818" t="str">
        <f ca="1">IFERROR(IF(VLOOKUP(C1165,' Disaggregation - Section E '!A$315:N902,10,0)=0,"",VLOOKUP(C1165,' Disaggregation - Section E '!A$316:N902,10,0)),"")</f>
        <v/>
      </c>
    </row>
    <row r="1166" spans="1:15" x14ac:dyDescent="0.35">
      <c r="A1166" s="812" t="b">
        <f t="shared" ca="1" si="139"/>
        <v>0</v>
      </c>
      <c r="B1166" s="812"/>
      <c r="C1166" s="832" t="str">
        <f ca="1">IF(COUNTA(D$877:D1166)=1,"",OFFSET(C1166,-COUNTA(D$877:D1166)+1,0))</f>
        <v>a1V3p000004kPQdEAM</v>
      </c>
      <c r="D1166" s="827"/>
      <c r="E1166" s="815" t="str">
        <f ca="1">IFERROR(IF(VLOOKUP(C1166,' Disaggregation - Section E '!A$316:N903,7,0)="","",VLOOKUP(C1166,' Disaggregation - Section E '!A$316:N903,7,0)*100),"")</f>
        <v/>
      </c>
      <c r="F1166" s="812"/>
      <c r="G1166" s="817" t="str">
        <f ca="1">IFERROR(IF(VLOOKUP(C1166,' Disaggregation - Section E '!A$316:N903,6,0)="","",VLOOKUP(C1166,' Disaggregation - Section E '!A$316:N903,6,0)),"")</f>
        <v/>
      </c>
      <c r="H1166" s="827" t="str">
        <f ca="1">IFERROR(IF(INDEX(' Disaggregation - Section E '!F$313:F903,MATCH(C1166,' Disaggregation - Section E '!A$313:A903,0)+1,1)&lt;&gt;0,INDEX(' Disaggregation - Section E '!F$313:F903,MATCH(C1166,' Disaggregation - Section E '!A$313:A903,0)+1,1),""),"")</f>
        <v/>
      </c>
      <c r="I1166" s="818" t="str">
        <f ca="1">IFERROR(IF(VLOOKUP(C1166,' Disaggregation - Section E '!A$316:N903,8,0)=0,"",VLOOKUP(C1166,' Disaggregation - Section E '!A$316:N903,8,0)),"")</f>
        <v/>
      </c>
      <c r="J1166" s="818" t="str">
        <f ca="1">IFERROR(IF(VLOOKUP(C1166,' Disaggregation - Section E '!A$316:N903,13,0)=0,"",VLOOKUP(C1166,' Disaggregation - Section E '!A$316:N903,13,0)),"")</f>
        <v/>
      </c>
      <c r="K1166" s="812" t="str">
        <f ca="1">IFERROR(VLOOKUP(C1166,' Disaggregation - Section E '!A$316:N903,3,0),"")</f>
        <v/>
      </c>
      <c r="L1166" s="818" t="str">
        <f ca="1">IFERROR(IF(VLOOKUP(C1166,' Disaggregation - Section E '!A$316:N903,14,0)=0,"",VLOOKUP(C1166,' Disaggregation - Section E '!A$316:N903,14,0)),"")</f>
        <v/>
      </c>
      <c r="M1166" s="812" t="str">
        <f ca="1">IFERROR(IF(VLOOKUP(C1166,' Disaggregation - Section E '!A$316:T903,20,0)=0,"",VLOOKUP(C1166,' Disaggregation - Section E '!A$316:T903,20,0)),"")</f>
        <v/>
      </c>
      <c r="N1166" s="818" t="str">
        <f ca="1">IFERROR(IF(VLOOKUP(C1166,' Disaggregation - Section E '!A$316:N903,9,0)=0,"",VLOOKUP(C1166,' Disaggregation - Section E '!A$316:N903,9,0)),"")</f>
        <v/>
      </c>
      <c r="O1166" s="818" t="str">
        <f ca="1">IFERROR(IF(VLOOKUP(C1166,' Disaggregation - Section E '!A$315:N903,10,0)=0,"",VLOOKUP(C1166,' Disaggregation - Section E '!A$316:N903,10,0)),"")</f>
        <v/>
      </c>
    </row>
    <row r="1167" spans="1:15" x14ac:dyDescent="0.35">
      <c r="A1167" s="812" t="b">
        <f t="shared" ca="1" si="139"/>
        <v>0</v>
      </c>
      <c r="B1167" s="812"/>
      <c r="C1167" s="832" t="str">
        <f ca="1">IF(COUNTA(D$877:D1167)=1,"",OFFSET(C1167,-COUNTA(D$877:D1167)+1,0))</f>
        <v>a1V3p000004kPQeEAM</v>
      </c>
      <c r="D1167" s="827"/>
      <c r="E1167" s="815" t="str">
        <f ca="1">IFERROR(IF(VLOOKUP(C1167,' Disaggregation - Section E '!A$316:N904,7,0)="","",VLOOKUP(C1167,' Disaggregation - Section E '!A$316:N904,7,0)*100),"")</f>
        <v/>
      </c>
      <c r="F1167" s="812"/>
      <c r="G1167" s="817" t="str">
        <f ca="1">IFERROR(IF(VLOOKUP(C1167,' Disaggregation - Section E '!A$316:N904,6,0)="","",VLOOKUP(C1167,' Disaggregation - Section E '!A$316:N904,6,0)),"")</f>
        <v/>
      </c>
      <c r="H1167" s="827" t="str">
        <f ca="1">IFERROR(IF(INDEX(' Disaggregation - Section E '!F$313:F904,MATCH(C1167,' Disaggregation - Section E '!A$313:A904,0)+1,1)&lt;&gt;0,INDEX(' Disaggregation - Section E '!F$313:F904,MATCH(C1167,' Disaggregation - Section E '!A$313:A904,0)+1,1),""),"")</f>
        <v/>
      </c>
      <c r="I1167" s="818" t="str">
        <f ca="1">IFERROR(IF(VLOOKUP(C1167,' Disaggregation - Section E '!A$316:N904,8,0)=0,"",VLOOKUP(C1167,' Disaggregation - Section E '!A$316:N904,8,0)),"")</f>
        <v/>
      </c>
      <c r="J1167" s="818" t="str">
        <f ca="1">IFERROR(IF(VLOOKUP(C1167,' Disaggregation - Section E '!A$316:N904,13,0)=0,"",VLOOKUP(C1167,' Disaggregation - Section E '!A$316:N904,13,0)),"")</f>
        <v/>
      </c>
      <c r="K1167" s="812" t="str">
        <f ca="1">IFERROR(VLOOKUP(C1167,' Disaggregation - Section E '!A$316:N904,3,0),"")</f>
        <v/>
      </c>
      <c r="L1167" s="818" t="str">
        <f ca="1">IFERROR(IF(VLOOKUP(C1167,' Disaggregation - Section E '!A$316:N904,14,0)=0,"",VLOOKUP(C1167,' Disaggregation - Section E '!A$316:N904,14,0)),"")</f>
        <v/>
      </c>
      <c r="M1167" s="812" t="str">
        <f ca="1">IFERROR(IF(VLOOKUP(C1167,' Disaggregation - Section E '!A$316:T904,20,0)=0,"",VLOOKUP(C1167,' Disaggregation - Section E '!A$316:T904,20,0)),"")</f>
        <v/>
      </c>
      <c r="N1167" s="818" t="str">
        <f ca="1">IFERROR(IF(VLOOKUP(C1167,' Disaggregation - Section E '!A$316:N904,9,0)=0,"",VLOOKUP(C1167,' Disaggregation - Section E '!A$316:N904,9,0)),"")</f>
        <v/>
      </c>
      <c r="O1167" s="818" t="str">
        <f ca="1">IFERROR(IF(VLOOKUP(C1167,' Disaggregation - Section E '!A$315:N904,10,0)=0,"",VLOOKUP(C1167,' Disaggregation - Section E '!A$316:N904,10,0)),"")</f>
        <v/>
      </c>
    </row>
    <row r="1168" spans="1:15" x14ac:dyDescent="0.35">
      <c r="A1168" s="812" t="b">
        <f t="shared" ca="1" si="139"/>
        <v>0</v>
      </c>
      <c r="B1168" s="812"/>
      <c r="C1168" s="832" t="str">
        <f ca="1">IF(COUNTA(D$877:D1168)=1,"",OFFSET(C1168,-COUNTA(D$877:D1168)+1,0))</f>
        <v>a1V3p000004kPQfEAM</v>
      </c>
      <c r="D1168" s="827"/>
      <c r="E1168" s="815" t="str">
        <f ca="1">IFERROR(IF(VLOOKUP(C1168,' Disaggregation - Section E '!A$316:N905,7,0)="","",VLOOKUP(C1168,' Disaggregation - Section E '!A$316:N905,7,0)*100),"")</f>
        <v/>
      </c>
      <c r="F1168" s="812"/>
      <c r="G1168" s="817" t="str">
        <f ca="1">IFERROR(IF(VLOOKUP(C1168,' Disaggregation - Section E '!A$316:N905,6,0)="","",VLOOKUP(C1168,' Disaggregation - Section E '!A$316:N905,6,0)),"")</f>
        <v/>
      </c>
      <c r="H1168" s="827" t="str">
        <f ca="1">IFERROR(IF(INDEX(' Disaggregation - Section E '!F$313:F905,MATCH(C1168,' Disaggregation - Section E '!A$313:A905,0)+1,1)&lt;&gt;0,INDEX(' Disaggregation - Section E '!F$313:F905,MATCH(C1168,' Disaggregation - Section E '!A$313:A905,0)+1,1),""),"")</f>
        <v/>
      </c>
      <c r="I1168" s="818" t="str">
        <f ca="1">IFERROR(IF(VLOOKUP(C1168,' Disaggregation - Section E '!A$316:N905,8,0)=0,"",VLOOKUP(C1168,' Disaggregation - Section E '!A$316:N905,8,0)),"")</f>
        <v/>
      </c>
      <c r="J1168" s="818" t="str">
        <f ca="1">IFERROR(IF(VLOOKUP(C1168,' Disaggregation - Section E '!A$316:N905,13,0)=0,"",VLOOKUP(C1168,' Disaggregation - Section E '!A$316:N905,13,0)),"")</f>
        <v/>
      </c>
      <c r="K1168" s="812" t="str">
        <f ca="1">IFERROR(VLOOKUP(C1168,' Disaggregation - Section E '!A$316:N905,3,0),"")</f>
        <v/>
      </c>
      <c r="L1168" s="818" t="str">
        <f ca="1">IFERROR(IF(VLOOKUP(C1168,' Disaggregation - Section E '!A$316:N905,14,0)=0,"",VLOOKUP(C1168,' Disaggregation - Section E '!A$316:N905,14,0)),"")</f>
        <v/>
      </c>
      <c r="M1168" s="812" t="str">
        <f ca="1">IFERROR(IF(VLOOKUP(C1168,' Disaggregation - Section E '!A$316:T905,20,0)=0,"",VLOOKUP(C1168,' Disaggregation - Section E '!A$316:T905,20,0)),"")</f>
        <v/>
      </c>
      <c r="N1168" s="818" t="str">
        <f ca="1">IFERROR(IF(VLOOKUP(C1168,' Disaggregation - Section E '!A$316:N905,9,0)=0,"",VLOOKUP(C1168,' Disaggregation - Section E '!A$316:N905,9,0)),"")</f>
        <v/>
      </c>
      <c r="O1168" s="818" t="str">
        <f ca="1">IFERROR(IF(VLOOKUP(C1168,' Disaggregation - Section E '!A$315:N905,10,0)=0,"",VLOOKUP(C1168,' Disaggregation - Section E '!A$316:N905,10,0)),"")</f>
        <v/>
      </c>
    </row>
    <row r="1169" spans="1:15" x14ac:dyDescent="0.35">
      <c r="A1169" s="812" t="b">
        <f t="shared" ca="1" si="139"/>
        <v>0</v>
      </c>
      <c r="B1169" s="812"/>
      <c r="C1169" s="832" t="str">
        <f ca="1">IF(COUNTA(D$877:D1169)=1,"",OFFSET(C1169,-COUNTA(D$877:D1169)+1,0))</f>
        <v>a1V3p000004kPQgEAM</v>
      </c>
      <c r="D1169" s="827"/>
      <c r="E1169" s="815" t="str">
        <f ca="1">IFERROR(IF(VLOOKUP(C1169,' Disaggregation - Section E '!A$316:N906,7,0)="","",VLOOKUP(C1169,' Disaggregation - Section E '!A$316:N906,7,0)*100),"")</f>
        <v/>
      </c>
      <c r="F1169" s="812"/>
      <c r="G1169" s="817" t="str">
        <f ca="1">IFERROR(IF(VLOOKUP(C1169,' Disaggregation - Section E '!A$316:N906,6,0)="","",VLOOKUP(C1169,' Disaggregation - Section E '!A$316:N906,6,0)),"")</f>
        <v/>
      </c>
      <c r="H1169" s="827" t="str">
        <f ca="1">IFERROR(IF(INDEX(' Disaggregation - Section E '!F$313:F906,MATCH(C1169,' Disaggregation - Section E '!A$313:A906,0)+1,1)&lt;&gt;0,INDEX(' Disaggregation - Section E '!F$313:F906,MATCH(C1169,' Disaggregation - Section E '!A$313:A906,0)+1,1),""),"")</f>
        <v/>
      </c>
      <c r="I1169" s="818" t="str">
        <f ca="1">IFERROR(IF(VLOOKUP(C1169,' Disaggregation - Section E '!A$316:N906,8,0)=0,"",VLOOKUP(C1169,' Disaggregation - Section E '!A$316:N906,8,0)),"")</f>
        <v/>
      </c>
      <c r="J1169" s="818" t="str">
        <f ca="1">IFERROR(IF(VLOOKUP(C1169,' Disaggregation - Section E '!A$316:N906,13,0)=0,"",VLOOKUP(C1169,' Disaggregation - Section E '!A$316:N906,13,0)),"")</f>
        <v/>
      </c>
      <c r="K1169" s="812" t="str">
        <f ca="1">IFERROR(VLOOKUP(C1169,' Disaggregation - Section E '!A$316:N906,3,0),"")</f>
        <v/>
      </c>
      <c r="L1169" s="818" t="str">
        <f ca="1">IFERROR(IF(VLOOKUP(C1169,' Disaggregation - Section E '!A$316:N906,14,0)=0,"",VLOOKUP(C1169,' Disaggregation - Section E '!A$316:N906,14,0)),"")</f>
        <v/>
      </c>
      <c r="M1169" s="812" t="str">
        <f ca="1">IFERROR(IF(VLOOKUP(C1169,' Disaggregation - Section E '!A$316:T906,20,0)=0,"",VLOOKUP(C1169,' Disaggregation - Section E '!A$316:T906,20,0)),"")</f>
        <v/>
      </c>
      <c r="N1169" s="818" t="str">
        <f ca="1">IFERROR(IF(VLOOKUP(C1169,' Disaggregation - Section E '!A$316:N906,9,0)=0,"",VLOOKUP(C1169,' Disaggregation - Section E '!A$316:N906,9,0)),"")</f>
        <v/>
      </c>
      <c r="O1169" s="818" t="str">
        <f ca="1">IFERROR(IF(VLOOKUP(C1169,' Disaggregation - Section E '!A$315:N906,10,0)=0,"",VLOOKUP(C1169,' Disaggregation - Section E '!A$316:N906,10,0)),"")</f>
        <v/>
      </c>
    </row>
    <row r="1170" spans="1:15" x14ac:dyDescent="0.35">
      <c r="A1170" s="812" t="b">
        <f t="shared" ca="1" si="139"/>
        <v>0</v>
      </c>
      <c r="B1170" s="812"/>
      <c r="C1170" s="832" t="str">
        <f ca="1">IF(COUNTA(D$877:D1170)=1,"",OFFSET(C1170,-COUNTA(D$877:D1170)+1,0))</f>
        <v>a1V3p000004kPQhEAM</v>
      </c>
      <c r="D1170" s="827"/>
      <c r="E1170" s="815" t="str">
        <f ca="1">IFERROR(IF(VLOOKUP(C1170,' Disaggregation - Section E '!A$316:N907,7,0)="","",VLOOKUP(C1170,' Disaggregation - Section E '!A$316:N907,7,0)*100),"")</f>
        <v/>
      </c>
      <c r="F1170" s="812"/>
      <c r="G1170" s="817" t="str">
        <f ca="1">IFERROR(IF(VLOOKUP(C1170,' Disaggregation - Section E '!A$316:N907,6,0)="","",VLOOKUP(C1170,' Disaggregation - Section E '!A$316:N907,6,0)),"")</f>
        <v/>
      </c>
      <c r="H1170" s="827" t="str">
        <f ca="1">IFERROR(IF(INDEX(' Disaggregation - Section E '!F$313:F907,MATCH(C1170,' Disaggregation - Section E '!A$313:A907,0)+1,1)&lt;&gt;0,INDEX(' Disaggregation - Section E '!F$313:F907,MATCH(C1170,' Disaggregation - Section E '!A$313:A907,0)+1,1),""),"")</f>
        <v/>
      </c>
      <c r="I1170" s="818" t="str">
        <f ca="1">IFERROR(IF(VLOOKUP(C1170,' Disaggregation - Section E '!A$316:N907,8,0)=0,"",VLOOKUP(C1170,' Disaggregation - Section E '!A$316:N907,8,0)),"")</f>
        <v/>
      </c>
      <c r="J1170" s="818" t="str">
        <f ca="1">IFERROR(IF(VLOOKUP(C1170,' Disaggregation - Section E '!A$316:N907,13,0)=0,"",VLOOKUP(C1170,' Disaggregation - Section E '!A$316:N907,13,0)),"")</f>
        <v/>
      </c>
      <c r="K1170" s="812" t="str">
        <f ca="1">IFERROR(VLOOKUP(C1170,' Disaggregation - Section E '!A$316:N907,3,0),"")</f>
        <v/>
      </c>
      <c r="L1170" s="818" t="str">
        <f ca="1">IFERROR(IF(VLOOKUP(C1170,' Disaggregation - Section E '!A$316:N907,14,0)=0,"",VLOOKUP(C1170,' Disaggregation - Section E '!A$316:N907,14,0)),"")</f>
        <v/>
      </c>
      <c r="M1170" s="812" t="str">
        <f ca="1">IFERROR(IF(VLOOKUP(C1170,' Disaggregation - Section E '!A$316:T907,20,0)=0,"",VLOOKUP(C1170,' Disaggregation - Section E '!A$316:T907,20,0)),"")</f>
        <v/>
      </c>
      <c r="N1170" s="818" t="str">
        <f ca="1">IFERROR(IF(VLOOKUP(C1170,' Disaggregation - Section E '!A$316:N907,9,0)=0,"",VLOOKUP(C1170,' Disaggregation - Section E '!A$316:N907,9,0)),"")</f>
        <v/>
      </c>
      <c r="O1170" s="818" t="str">
        <f ca="1">IFERROR(IF(VLOOKUP(C1170,' Disaggregation - Section E '!A$315:N907,10,0)=0,"",VLOOKUP(C1170,' Disaggregation - Section E '!A$316:N907,10,0)),"")</f>
        <v/>
      </c>
    </row>
    <row r="1171" spans="1:15" x14ac:dyDescent="0.35">
      <c r="A1171" s="812" t="b">
        <f t="shared" ca="1" si="139"/>
        <v>0</v>
      </c>
      <c r="B1171" s="812"/>
      <c r="C1171" s="832" t="str">
        <f ca="1">IF(COUNTA(D$877:D1171)=1,"",OFFSET(C1171,-COUNTA(D$877:D1171)+1,0))</f>
        <v>a1V3p000004kPQiEAM</v>
      </c>
      <c r="D1171" s="827"/>
      <c r="E1171" s="815" t="str">
        <f ca="1">IFERROR(IF(VLOOKUP(C1171,' Disaggregation - Section E '!A$316:N908,7,0)="","",VLOOKUP(C1171,' Disaggregation - Section E '!A$316:N908,7,0)*100),"")</f>
        <v/>
      </c>
      <c r="F1171" s="812"/>
      <c r="G1171" s="817" t="str">
        <f ca="1">IFERROR(IF(VLOOKUP(C1171,' Disaggregation - Section E '!A$316:N908,6,0)="","",VLOOKUP(C1171,' Disaggregation - Section E '!A$316:N908,6,0)),"")</f>
        <v/>
      </c>
      <c r="H1171" s="827" t="str">
        <f ca="1">IFERROR(IF(INDEX(' Disaggregation - Section E '!F$313:F908,MATCH(C1171,' Disaggregation - Section E '!A$313:A908,0)+1,1)&lt;&gt;0,INDEX(' Disaggregation - Section E '!F$313:F908,MATCH(C1171,' Disaggregation - Section E '!A$313:A908,0)+1,1),""),"")</f>
        <v/>
      </c>
      <c r="I1171" s="818" t="str">
        <f ca="1">IFERROR(IF(VLOOKUP(C1171,' Disaggregation - Section E '!A$316:N908,8,0)=0,"",VLOOKUP(C1171,' Disaggregation - Section E '!A$316:N908,8,0)),"")</f>
        <v/>
      </c>
      <c r="J1171" s="818" t="str">
        <f ca="1">IFERROR(IF(VLOOKUP(C1171,' Disaggregation - Section E '!A$316:N908,13,0)=0,"",VLOOKUP(C1171,' Disaggregation - Section E '!A$316:N908,13,0)),"")</f>
        <v/>
      </c>
      <c r="K1171" s="812" t="str">
        <f ca="1">IFERROR(VLOOKUP(C1171,' Disaggregation - Section E '!A$316:N908,3,0),"")</f>
        <v/>
      </c>
      <c r="L1171" s="818" t="str">
        <f ca="1">IFERROR(IF(VLOOKUP(C1171,' Disaggregation - Section E '!A$316:N908,14,0)=0,"",VLOOKUP(C1171,' Disaggregation - Section E '!A$316:N908,14,0)),"")</f>
        <v/>
      </c>
      <c r="M1171" s="812" t="str">
        <f ca="1">IFERROR(IF(VLOOKUP(C1171,' Disaggregation - Section E '!A$316:T908,20,0)=0,"",VLOOKUP(C1171,' Disaggregation - Section E '!A$316:T908,20,0)),"")</f>
        <v/>
      </c>
      <c r="N1171" s="818" t="str">
        <f ca="1">IFERROR(IF(VLOOKUP(C1171,' Disaggregation - Section E '!A$316:N908,9,0)=0,"",VLOOKUP(C1171,' Disaggregation - Section E '!A$316:N908,9,0)),"")</f>
        <v/>
      </c>
      <c r="O1171" s="818" t="str">
        <f ca="1">IFERROR(IF(VLOOKUP(C1171,' Disaggregation - Section E '!A$315:N908,10,0)=0,"",VLOOKUP(C1171,' Disaggregation - Section E '!A$316:N908,10,0)),"")</f>
        <v/>
      </c>
    </row>
    <row r="1172" spans="1:15" x14ac:dyDescent="0.35">
      <c r="A1172" s="812" t="b">
        <f t="shared" ca="1" si="139"/>
        <v>0</v>
      </c>
      <c r="B1172" s="812"/>
      <c r="C1172" s="832" t="str">
        <f ca="1">IF(COUNTA(D$877:D1172)=1,"",OFFSET(C1172,-COUNTA(D$877:D1172)+1,0))</f>
        <v>a1V3p000004kPQjEAM</v>
      </c>
      <c r="D1172" s="827"/>
      <c r="E1172" s="815" t="str">
        <f ca="1">IFERROR(IF(VLOOKUP(C1172,' Disaggregation - Section E '!A$316:N909,7,0)="","",VLOOKUP(C1172,' Disaggregation - Section E '!A$316:N909,7,0)*100),"")</f>
        <v/>
      </c>
      <c r="F1172" s="812"/>
      <c r="G1172" s="817" t="str">
        <f ca="1">IFERROR(IF(VLOOKUP(C1172,' Disaggregation - Section E '!A$316:N909,6,0)="","",VLOOKUP(C1172,' Disaggregation - Section E '!A$316:N909,6,0)),"")</f>
        <v/>
      </c>
      <c r="H1172" s="827" t="str">
        <f ca="1">IFERROR(IF(INDEX(' Disaggregation - Section E '!F$313:F909,MATCH(C1172,' Disaggregation - Section E '!A$313:A909,0)+1,1)&lt;&gt;0,INDEX(' Disaggregation - Section E '!F$313:F909,MATCH(C1172,' Disaggregation - Section E '!A$313:A909,0)+1,1),""),"")</f>
        <v/>
      </c>
      <c r="I1172" s="818" t="str">
        <f ca="1">IFERROR(IF(VLOOKUP(C1172,' Disaggregation - Section E '!A$316:N909,8,0)=0,"",VLOOKUP(C1172,' Disaggregation - Section E '!A$316:N909,8,0)),"")</f>
        <v/>
      </c>
      <c r="J1172" s="818" t="str">
        <f ca="1">IFERROR(IF(VLOOKUP(C1172,' Disaggregation - Section E '!A$316:N909,13,0)=0,"",VLOOKUP(C1172,' Disaggregation - Section E '!A$316:N909,13,0)),"")</f>
        <v/>
      </c>
      <c r="K1172" s="812" t="str">
        <f ca="1">IFERROR(VLOOKUP(C1172,' Disaggregation - Section E '!A$316:N909,3,0),"")</f>
        <v/>
      </c>
      <c r="L1172" s="818" t="str">
        <f ca="1">IFERROR(IF(VLOOKUP(C1172,' Disaggregation - Section E '!A$316:N909,14,0)=0,"",VLOOKUP(C1172,' Disaggregation - Section E '!A$316:N909,14,0)),"")</f>
        <v/>
      </c>
      <c r="M1172" s="812" t="str">
        <f ca="1">IFERROR(IF(VLOOKUP(C1172,' Disaggregation - Section E '!A$316:T909,20,0)=0,"",VLOOKUP(C1172,' Disaggregation - Section E '!A$316:T909,20,0)),"")</f>
        <v/>
      </c>
      <c r="N1172" s="818" t="str">
        <f ca="1">IFERROR(IF(VLOOKUP(C1172,' Disaggregation - Section E '!A$316:N909,9,0)=0,"",VLOOKUP(C1172,' Disaggregation - Section E '!A$316:N909,9,0)),"")</f>
        <v/>
      </c>
      <c r="O1172" s="818" t="str">
        <f ca="1">IFERROR(IF(VLOOKUP(C1172,' Disaggregation - Section E '!A$315:N909,10,0)=0,"",VLOOKUP(C1172,' Disaggregation - Section E '!A$316:N909,10,0)),"")</f>
        <v/>
      </c>
    </row>
    <row r="1173" spans="1:15" x14ac:dyDescent="0.35">
      <c r="A1173" s="812" t="b">
        <f t="shared" ca="1" si="139"/>
        <v>0</v>
      </c>
      <c r="B1173" s="812"/>
      <c r="C1173" s="832" t="str">
        <f ca="1">IF(COUNTA(D$877:D1173)=1,"",OFFSET(C1173,-COUNTA(D$877:D1173)+1,0))</f>
        <v>a1V3p000004kPQkEAM</v>
      </c>
      <c r="D1173" s="827"/>
      <c r="E1173" s="815" t="str">
        <f ca="1">IFERROR(IF(VLOOKUP(C1173,' Disaggregation - Section E '!A$316:N910,7,0)="","",VLOOKUP(C1173,' Disaggregation - Section E '!A$316:N910,7,0)*100),"")</f>
        <v/>
      </c>
      <c r="F1173" s="812"/>
      <c r="G1173" s="817" t="str">
        <f ca="1">IFERROR(IF(VLOOKUP(C1173,' Disaggregation - Section E '!A$316:N910,6,0)="","",VLOOKUP(C1173,' Disaggregation - Section E '!A$316:N910,6,0)),"")</f>
        <v/>
      </c>
      <c r="H1173" s="827" t="str">
        <f ca="1">IFERROR(IF(INDEX(' Disaggregation - Section E '!F$313:F910,MATCH(C1173,' Disaggregation - Section E '!A$313:A910,0)+1,1)&lt;&gt;0,INDEX(' Disaggregation - Section E '!F$313:F910,MATCH(C1173,' Disaggregation - Section E '!A$313:A910,0)+1,1),""),"")</f>
        <v/>
      </c>
      <c r="I1173" s="818" t="str">
        <f ca="1">IFERROR(IF(VLOOKUP(C1173,' Disaggregation - Section E '!A$316:N910,8,0)=0,"",VLOOKUP(C1173,' Disaggregation - Section E '!A$316:N910,8,0)),"")</f>
        <v/>
      </c>
      <c r="J1173" s="818" t="str">
        <f ca="1">IFERROR(IF(VLOOKUP(C1173,' Disaggregation - Section E '!A$316:N910,13,0)=0,"",VLOOKUP(C1173,' Disaggregation - Section E '!A$316:N910,13,0)),"")</f>
        <v/>
      </c>
      <c r="K1173" s="812" t="str">
        <f ca="1">IFERROR(VLOOKUP(C1173,' Disaggregation - Section E '!A$316:N910,3,0),"")</f>
        <v/>
      </c>
      <c r="L1173" s="818" t="str">
        <f ca="1">IFERROR(IF(VLOOKUP(C1173,' Disaggregation - Section E '!A$316:N910,14,0)=0,"",VLOOKUP(C1173,' Disaggregation - Section E '!A$316:N910,14,0)),"")</f>
        <v/>
      </c>
      <c r="M1173" s="812" t="str">
        <f ca="1">IFERROR(IF(VLOOKUP(C1173,' Disaggregation - Section E '!A$316:T910,20,0)=0,"",VLOOKUP(C1173,' Disaggregation - Section E '!A$316:T910,20,0)),"")</f>
        <v/>
      </c>
      <c r="N1173" s="818" t="str">
        <f ca="1">IFERROR(IF(VLOOKUP(C1173,' Disaggregation - Section E '!A$316:N910,9,0)=0,"",VLOOKUP(C1173,' Disaggregation - Section E '!A$316:N910,9,0)),"")</f>
        <v/>
      </c>
      <c r="O1173" s="818" t="str">
        <f ca="1">IFERROR(IF(VLOOKUP(C1173,' Disaggregation - Section E '!A$315:N910,10,0)=0,"",VLOOKUP(C1173,' Disaggregation - Section E '!A$316:N910,10,0)),"")</f>
        <v/>
      </c>
    </row>
    <row r="1174" spans="1:15" x14ac:dyDescent="0.35">
      <c r="A1174" s="812" t="b">
        <f t="shared" ca="1" si="139"/>
        <v>0</v>
      </c>
      <c r="B1174" s="812"/>
      <c r="C1174" s="832" t="str">
        <f ca="1">IF(COUNTA(D$877:D1174)=1,"",OFFSET(C1174,-COUNTA(D$877:D1174)+1,0))</f>
        <v>a1V3p000004kPQlEAM</v>
      </c>
      <c r="D1174" s="827"/>
      <c r="E1174" s="815" t="str">
        <f ca="1">IFERROR(IF(VLOOKUP(C1174,' Disaggregation - Section E '!A$316:N911,7,0)="","",VLOOKUP(C1174,' Disaggregation - Section E '!A$316:N911,7,0)*100),"")</f>
        <v/>
      </c>
      <c r="F1174" s="812"/>
      <c r="G1174" s="817" t="str">
        <f ca="1">IFERROR(IF(VLOOKUP(C1174,' Disaggregation - Section E '!A$316:N911,6,0)="","",VLOOKUP(C1174,' Disaggregation - Section E '!A$316:N911,6,0)),"")</f>
        <v/>
      </c>
      <c r="H1174" s="827" t="str">
        <f ca="1">IFERROR(IF(INDEX(' Disaggregation - Section E '!F$313:F911,MATCH(C1174,' Disaggregation - Section E '!A$313:A911,0)+1,1)&lt;&gt;0,INDEX(' Disaggregation - Section E '!F$313:F911,MATCH(C1174,' Disaggregation - Section E '!A$313:A911,0)+1,1),""),"")</f>
        <v/>
      </c>
      <c r="I1174" s="818" t="str">
        <f ca="1">IFERROR(IF(VLOOKUP(C1174,' Disaggregation - Section E '!A$316:N911,8,0)=0,"",VLOOKUP(C1174,' Disaggregation - Section E '!A$316:N911,8,0)),"")</f>
        <v/>
      </c>
      <c r="J1174" s="818" t="str">
        <f ca="1">IFERROR(IF(VLOOKUP(C1174,' Disaggregation - Section E '!A$316:N911,13,0)=0,"",VLOOKUP(C1174,' Disaggregation - Section E '!A$316:N911,13,0)),"")</f>
        <v/>
      </c>
      <c r="K1174" s="812" t="str">
        <f ca="1">IFERROR(VLOOKUP(C1174,' Disaggregation - Section E '!A$316:N911,3,0),"")</f>
        <v/>
      </c>
      <c r="L1174" s="818" t="str">
        <f ca="1">IFERROR(IF(VLOOKUP(C1174,' Disaggregation - Section E '!A$316:N911,14,0)=0,"",VLOOKUP(C1174,' Disaggregation - Section E '!A$316:N911,14,0)),"")</f>
        <v/>
      </c>
      <c r="M1174" s="812" t="str">
        <f ca="1">IFERROR(IF(VLOOKUP(C1174,' Disaggregation - Section E '!A$316:T911,20,0)=0,"",VLOOKUP(C1174,' Disaggregation - Section E '!A$316:T911,20,0)),"")</f>
        <v/>
      </c>
      <c r="N1174" s="818" t="str">
        <f ca="1">IFERROR(IF(VLOOKUP(C1174,' Disaggregation - Section E '!A$316:N911,9,0)=0,"",VLOOKUP(C1174,' Disaggregation - Section E '!A$316:N911,9,0)),"")</f>
        <v/>
      </c>
      <c r="O1174" s="818" t="str">
        <f ca="1">IFERROR(IF(VLOOKUP(C1174,' Disaggregation - Section E '!A$315:N911,10,0)=0,"",VLOOKUP(C1174,' Disaggregation - Section E '!A$316:N911,10,0)),"")</f>
        <v/>
      </c>
    </row>
    <row r="1175" spans="1:15" x14ac:dyDescent="0.35">
      <c r="A1175" s="812" t="b">
        <f t="shared" ca="1" si="139"/>
        <v>0</v>
      </c>
      <c r="B1175" s="812"/>
      <c r="C1175" s="832" t="str">
        <f ca="1">IF(COUNTA(D$877:D1175)=1,"",OFFSET(C1175,-COUNTA(D$877:D1175)+1,0))</f>
        <v>a1V3p000004kPQmEAM</v>
      </c>
      <c r="D1175" s="827"/>
      <c r="E1175" s="815" t="str">
        <f ca="1">IFERROR(IF(VLOOKUP(C1175,' Disaggregation - Section E '!A$316:N912,7,0)="","",VLOOKUP(C1175,' Disaggregation - Section E '!A$316:N912,7,0)*100),"")</f>
        <v/>
      </c>
      <c r="F1175" s="812"/>
      <c r="G1175" s="817" t="str">
        <f ca="1">IFERROR(IF(VLOOKUP(C1175,' Disaggregation - Section E '!A$316:N912,6,0)="","",VLOOKUP(C1175,' Disaggregation - Section E '!A$316:N912,6,0)),"")</f>
        <v/>
      </c>
      <c r="H1175" s="827" t="str">
        <f ca="1">IFERROR(IF(INDEX(' Disaggregation - Section E '!F$313:F912,MATCH(C1175,' Disaggregation - Section E '!A$313:A912,0)+1,1)&lt;&gt;0,INDEX(' Disaggregation - Section E '!F$313:F912,MATCH(C1175,' Disaggregation - Section E '!A$313:A912,0)+1,1),""),"")</f>
        <v/>
      </c>
      <c r="I1175" s="818" t="str">
        <f ca="1">IFERROR(IF(VLOOKUP(C1175,' Disaggregation - Section E '!A$316:N912,8,0)=0,"",VLOOKUP(C1175,' Disaggregation - Section E '!A$316:N912,8,0)),"")</f>
        <v/>
      </c>
      <c r="J1175" s="818" t="str">
        <f ca="1">IFERROR(IF(VLOOKUP(C1175,' Disaggregation - Section E '!A$316:N912,13,0)=0,"",VLOOKUP(C1175,' Disaggregation - Section E '!A$316:N912,13,0)),"")</f>
        <v/>
      </c>
      <c r="K1175" s="812" t="str">
        <f ca="1">IFERROR(VLOOKUP(C1175,' Disaggregation - Section E '!A$316:N912,3,0),"")</f>
        <v/>
      </c>
      <c r="L1175" s="818" t="str">
        <f ca="1">IFERROR(IF(VLOOKUP(C1175,' Disaggregation - Section E '!A$316:N912,14,0)=0,"",VLOOKUP(C1175,' Disaggregation - Section E '!A$316:N912,14,0)),"")</f>
        <v/>
      </c>
      <c r="M1175" s="812" t="str">
        <f ca="1">IFERROR(IF(VLOOKUP(C1175,' Disaggregation - Section E '!A$316:T912,20,0)=0,"",VLOOKUP(C1175,' Disaggregation - Section E '!A$316:T912,20,0)),"")</f>
        <v/>
      </c>
      <c r="N1175" s="818" t="str">
        <f ca="1">IFERROR(IF(VLOOKUP(C1175,' Disaggregation - Section E '!A$316:N912,9,0)=0,"",VLOOKUP(C1175,' Disaggregation - Section E '!A$316:N912,9,0)),"")</f>
        <v/>
      </c>
      <c r="O1175" s="818" t="str">
        <f ca="1">IFERROR(IF(VLOOKUP(C1175,' Disaggregation - Section E '!A$315:N912,10,0)=0,"",VLOOKUP(C1175,' Disaggregation - Section E '!A$316:N912,10,0)),"")</f>
        <v/>
      </c>
    </row>
    <row r="1176" spans="1:15" x14ac:dyDescent="0.35">
      <c r="A1176" s="812" t="b">
        <f t="shared" ca="1" si="139"/>
        <v>0</v>
      </c>
      <c r="B1176" s="812"/>
      <c r="C1176" s="832" t="str">
        <f ca="1">IF(COUNTA(D$877:D1176)=1,"",OFFSET(C1176,-COUNTA(D$877:D1176)+1,0))</f>
        <v>a1V3p000004kPQnEAM</v>
      </c>
      <c r="D1176" s="827"/>
      <c r="E1176" s="815" t="str">
        <f ca="1">IFERROR(IF(VLOOKUP(C1176,' Disaggregation - Section E '!A$316:N913,7,0)="","",VLOOKUP(C1176,' Disaggregation - Section E '!A$316:N913,7,0)*100),"")</f>
        <v/>
      </c>
      <c r="F1176" s="812"/>
      <c r="G1176" s="817" t="str">
        <f ca="1">IFERROR(IF(VLOOKUP(C1176,' Disaggregation - Section E '!A$316:N913,6,0)="","",VLOOKUP(C1176,' Disaggregation - Section E '!A$316:N913,6,0)),"")</f>
        <v/>
      </c>
      <c r="H1176" s="827" t="str">
        <f ca="1">IFERROR(IF(INDEX(' Disaggregation - Section E '!F$313:F913,MATCH(C1176,' Disaggregation - Section E '!A$313:A913,0)+1,1)&lt;&gt;0,INDEX(' Disaggregation - Section E '!F$313:F913,MATCH(C1176,' Disaggregation - Section E '!A$313:A913,0)+1,1),""),"")</f>
        <v/>
      </c>
      <c r="I1176" s="818" t="str">
        <f ca="1">IFERROR(IF(VLOOKUP(C1176,' Disaggregation - Section E '!A$316:N913,8,0)=0,"",VLOOKUP(C1176,' Disaggregation - Section E '!A$316:N913,8,0)),"")</f>
        <v/>
      </c>
      <c r="J1176" s="818" t="str">
        <f ca="1">IFERROR(IF(VLOOKUP(C1176,' Disaggregation - Section E '!A$316:N913,13,0)=0,"",VLOOKUP(C1176,' Disaggregation - Section E '!A$316:N913,13,0)),"")</f>
        <v/>
      </c>
      <c r="K1176" s="812" t="str">
        <f ca="1">IFERROR(VLOOKUP(C1176,' Disaggregation - Section E '!A$316:N913,3,0),"")</f>
        <v/>
      </c>
      <c r="L1176" s="818" t="str">
        <f ca="1">IFERROR(IF(VLOOKUP(C1176,' Disaggregation - Section E '!A$316:N913,14,0)=0,"",VLOOKUP(C1176,' Disaggregation - Section E '!A$316:N913,14,0)),"")</f>
        <v/>
      </c>
      <c r="M1176" s="812" t="str">
        <f ca="1">IFERROR(IF(VLOOKUP(C1176,' Disaggregation - Section E '!A$316:T913,20,0)=0,"",VLOOKUP(C1176,' Disaggregation - Section E '!A$316:T913,20,0)),"")</f>
        <v/>
      </c>
      <c r="N1176" s="818" t="str">
        <f ca="1">IFERROR(IF(VLOOKUP(C1176,' Disaggregation - Section E '!A$316:N913,9,0)=0,"",VLOOKUP(C1176,' Disaggregation - Section E '!A$316:N913,9,0)),"")</f>
        <v/>
      </c>
      <c r="O1176" s="818" t="str">
        <f ca="1">IFERROR(IF(VLOOKUP(C1176,' Disaggregation - Section E '!A$315:N913,10,0)=0,"",VLOOKUP(C1176,' Disaggregation - Section E '!A$316:N913,10,0)),"")</f>
        <v/>
      </c>
    </row>
    <row r="1177" spans="1:15" x14ac:dyDescent="0.35">
      <c r="A1177" s="812" t="b">
        <f t="shared" ca="1" si="139"/>
        <v>0</v>
      </c>
      <c r="B1177" s="812"/>
      <c r="C1177" s="832" t="str">
        <f ca="1">IF(COUNTA(D$877:D1177)=1,"",OFFSET(C1177,-COUNTA(D$877:D1177)+1,0))</f>
        <v>a1V3p000004kPQoEAM</v>
      </c>
      <c r="D1177" s="827"/>
      <c r="E1177" s="815" t="str">
        <f ca="1">IFERROR(IF(VLOOKUP(C1177,' Disaggregation - Section E '!A$316:N914,7,0)="","",VLOOKUP(C1177,' Disaggregation - Section E '!A$316:N914,7,0)*100),"")</f>
        <v/>
      </c>
      <c r="F1177" s="812"/>
      <c r="G1177" s="817" t="str">
        <f ca="1">IFERROR(IF(VLOOKUP(C1177,' Disaggregation - Section E '!A$316:N914,6,0)="","",VLOOKUP(C1177,' Disaggregation - Section E '!A$316:N914,6,0)),"")</f>
        <v/>
      </c>
      <c r="H1177" s="827" t="str">
        <f ca="1">IFERROR(IF(INDEX(' Disaggregation - Section E '!F$313:F914,MATCH(C1177,' Disaggregation - Section E '!A$313:A914,0)+1,1)&lt;&gt;0,INDEX(' Disaggregation - Section E '!F$313:F914,MATCH(C1177,' Disaggregation - Section E '!A$313:A914,0)+1,1),""),"")</f>
        <v/>
      </c>
      <c r="I1177" s="818" t="str">
        <f ca="1">IFERROR(IF(VLOOKUP(C1177,' Disaggregation - Section E '!A$316:N914,8,0)=0,"",VLOOKUP(C1177,' Disaggregation - Section E '!A$316:N914,8,0)),"")</f>
        <v/>
      </c>
      <c r="J1177" s="818" t="str">
        <f ca="1">IFERROR(IF(VLOOKUP(C1177,' Disaggregation - Section E '!A$316:N914,13,0)=0,"",VLOOKUP(C1177,' Disaggregation - Section E '!A$316:N914,13,0)),"")</f>
        <v/>
      </c>
      <c r="K1177" s="812" t="str">
        <f ca="1">IFERROR(VLOOKUP(C1177,' Disaggregation - Section E '!A$316:N914,3,0),"")</f>
        <v/>
      </c>
      <c r="L1177" s="818" t="str">
        <f ca="1">IFERROR(IF(VLOOKUP(C1177,' Disaggregation - Section E '!A$316:N914,14,0)=0,"",VLOOKUP(C1177,' Disaggregation - Section E '!A$316:N914,14,0)),"")</f>
        <v/>
      </c>
      <c r="M1177" s="812" t="str">
        <f ca="1">IFERROR(IF(VLOOKUP(C1177,' Disaggregation - Section E '!A$316:T914,20,0)=0,"",VLOOKUP(C1177,' Disaggregation - Section E '!A$316:T914,20,0)),"")</f>
        <v/>
      </c>
      <c r="N1177" s="818" t="str">
        <f ca="1">IFERROR(IF(VLOOKUP(C1177,' Disaggregation - Section E '!A$316:N914,9,0)=0,"",VLOOKUP(C1177,' Disaggregation - Section E '!A$316:N914,9,0)),"")</f>
        <v/>
      </c>
      <c r="O1177" s="818" t="str">
        <f ca="1">IFERROR(IF(VLOOKUP(C1177,' Disaggregation - Section E '!A$315:N914,10,0)=0,"",VLOOKUP(C1177,' Disaggregation - Section E '!A$316:N914,10,0)),"")</f>
        <v/>
      </c>
    </row>
    <row r="1178" spans="1:15" x14ac:dyDescent="0.35">
      <c r="A1178" s="812" t="b">
        <f t="shared" ca="1" si="139"/>
        <v>0</v>
      </c>
      <c r="B1178" s="812"/>
      <c r="C1178" s="832" t="str">
        <f ca="1">IF(COUNTA(D$877:D1178)=1,"",OFFSET(C1178,-COUNTA(D$877:D1178)+1,0))</f>
        <v>a1V3p000004kPQpEAM</v>
      </c>
      <c r="D1178" s="827"/>
      <c r="E1178" s="815" t="str">
        <f ca="1">IFERROR(IF(VLOOKUP(C1178,' Disaggregation - Section E '!A$316:N915,7,0)="","",VLOOKUP(C1178,' Disaggregation - Section E '!A$316:N915,7,0)*100),"")</f>
        <v/>
      </c>
      <c r="F1178" s="812"/>
      <c r="G1178" s="817" t="str">
        <f ca="1">IFERROR(IF(VLOOKUP(C1178,' Disaggregation - Section E '!A$316:N915,6,0)="","",VLOOKUP(C1178,' Disaggregation - Section E '!A$316:N915,6,0)),"")</f>
        <v/>
      </c>
      <c r="H1178" s="827" t="str">
        <f ca="1">IFERROR(IF(INDEX(' Disaggregation - Section E '!F$313:F915,MATCH(C1178,' Disaggregation - Section E '!A$313:A915,0)+1,1)&lt;&gt;0,INDEX(' Disaggregation - Section E '!F$313:F915,MATCH(C1178,' Disaggregation - Section E '!A$313:A915,0)+1,1),""),"")</f>
        <v/>
      </c>
      <c r="I1178" s="818" t="str">
        <f ca="1">IFERROR(IF(VLOOKUP(C1178,' Disaggregation - Section E '!A$316:N915,8,0)=0,"",VLOOKUP(C1178,' Disaggregation - Section E '!A$316:N915,8,0)),"")</f>
        <v/>
      </c>
      <c r="J1178" s="818" t="str">
        <f ca="1">IFERROR(IF(VLOOKUP(C1178,' Disaggregation - Section E '!A$316:N915,13,0)=0,"",VLOOKUP(C1178,' Disaggregation - Section E '!A$316:N915,13,0)),"")</f>
        <v/>
      </c>
      <c r="K1178" s="812" t="str">
        <f ca="1">IFERROR(VLOOKUP(C1178,' Disaggregation - Section E '!A$316:N915,3,0),"")</f>
        <v/>
      </c>
      <c r="L1178" s="818" t="str">
        <f ca="1">IFERROR(IF(VLOOKUP(C1178,' Disaggregation - Section E '!A$316:N915,14,0)=0,"",VLOOKUP(C1178,' Disaggregation - Section E '!A$316:N915,14,0)),"")</f>
        <v/>
      </c>
      <c r="M1178" s="812" t="str">
        <f ca="1">IFERROR(IF(VLOOKUP(C1178,' Disaggregation - Section E '!A$316:T915,20,0)=0,"",VLOOKUP(C1178,' Disaggregation - Section E '!A$316:T915,20,0)),"")</f>
        <v/>
      </c>
      <c r="N1178" s="818" t="str">
        <f ca="1">IFERROR(IF(VLOOKUP(C1178,' Disaggregation - Section E '!A$316:N915,9,0)=0,"",VLOOKUP(C1178,' Disaggregation - Section E '!A$316:N915,9,0)),"")</f>
        <v/>
      </c>
      <c r="O1178" s="818" t="str">
        <f ca="1">IFERROR(IF(VLOOKUP(C1178,' Disaggregation - Section E '!A$315:N915,10,0)=0,"",VLOOKUP(C1178,' Disaggregation - Section E '!A$316:N915,10,0)),"")</f>
        <v/>
      </c>
    </row>
    <row r="1180" spans="1:15" x14ac:dyDescent="0.35">
      <c r="A1180" s="822" t="s">
        <v>276</v>
      </c>
    </row>
    <row r="1181" spans="1:15" x14ac:dyDescent="0.35">
      <c r="A1181" s="812" t="s">
        <v>46</v>
      </c>
      <c r="B1181" s="812"/>
      <c r="C1181" s="812" t="s">
        <v>48</v>
      </c>
      <c r="D1181" s="812" t="s">
        <v>20</v>
      </c>
      <c r="E1181" s="812" t="s">
        <v>4</v>
      </c>
      <c r="F1181" s="812" t="s">
        <v>27</v>
      </c>
      <c r="G1181" s="812" t="s">
        <v>2</v>
      </c>
      <c r="H1181" s="812" t="s">
        <v>3</v>
      </c>
      <c r="I1181" s="812" t="s">
        <v>29</v>
      </c>
      <c r="J1181" s="812" t="s">
        <v>18</v>
      </c>
      <c r="K1181" s="812" t="s">
        <v>357</v>
      </c>
      <c r="L1181" s="812" t="s">
        <v>9</v>
      </c>
      <c r="M1181" s="812" t="s">
        <v>364</v>
      </c>
      <c r="N1181" s="812" t="s">
        <v>472</v>
      </c>
      <c r="O1181" s="812" t="s">
        <v>473</v>
      </c>
    </row>
    <row r="1182" spans="1:15" hidden="1" x14ac:dyDescent="0.35">
      <c r="A1182" s="812" t="b">
        <f ca="1">IF(M1182&lt;&gt;"",TRUE,FALSE)</f>
        <v>0</v>
      </c>
      <c r="B1182" s="812"/>
      <c r="C1182" s="830" t="str">
        <f ca="1">IF(COUNTA(D$1181:D1182)=1,"",OFFSET(B1182,-COUNTA(D$1181:D1182)+1,1))</f>
        <v/>
      </c>
      <c r="D1182" s="827"/>
      <c r="E1182" s="815" t="str">
        <f ca="1">IFERROR(IF(VLOOKUP(C1182,' Disaggregation - Section E '!A$10:J309,7,0)="","",VLOOKUP(C1182,' Disaggregation - Section E '!A$10:J309,7,0)*100),"")</f>
        <v/>
      </c>
      <c r="F1182" s="818" t="str">
        <f ca="1">IFERROR(IF(VLOOKUP(C1182,' Disaggregation - Section E '!A$10:N309,5,0)=0,"",VLOOKUP(C1182,' Disaggregation - Section E '!A$10:N309,5,0)),"")</f>
        <v/>
      </c>
      <c r="G1182" s="817" t="str">
        <f ca="1">IFERROR(IF(VLOOKUP(C1182,' Disaggregation - Section E '!A$10:N309,6,0)="","",VLOOKUP(C1182,' Disaggregation - Section E '!A$10:N309,6,0)),"")</f>
        <v/>
      </c>
      <c r="H1182" s="827" t="str">
        <f ca="1">IFERROR(IF(INDEX(' Disaggregation - Section E '!F$10:F309,MATCH(C1182,' Disaggregation - Section E '!A$10:A309,0)+1,1)&lt;&gt;0,INDEX(' Disaggregation - Section E '!F$10:F309,MATCH(C1182,' Disaggregation - Section E '!A$10:A309,0)+1,1),""),"")</f>
        <v/>
      </c>
      <c r="I1182" s="818" t="str">
        <f ca="1">IFERROR(IF(VLOOKUP(C1182,' Disaggregation - Section E '!A$10:N309,8,0)=0,"",VLOOKUP(C1182,' Disaggregation - Section E '!A$10:N309,8,0)),"")</f>
        <v/>
      </c>
      <c r="J1182" s="818" t="str">
        <f ca="1">IFERROR(IF(VLOOKUP(C1182,' Disaggregation - Section E '!A$10:N309,13,0)=0,"",VLOOKUP(C1182,' Disaggregation - Section E '!A$10:N309,13,0)),"")</f>
        <v/>
      </c>
      <c r="K1182" s="812" t="str">
        <f ca="1">IFERROR(VLOOKUP(C1182,' Disaggregation - Section E '!A$10:N309,3,0),"")</f>
        <v/>
      </c>
      <c r="L1182" s="818" t="str">
        <f ca="1">IFERROR(IF(VLOOKUP(C1182,' Disaggregation - Section E '!A$10:N309,14,0)=0,"",VLOOKUP(C1182,' Disaggregation - Section E '!A$10:N309,14,0)),"")</f>
        <v/>
      </c>
      <c r="M1182" s="812" t="str">
        <f ca="1">IFERROR(IF(VLOOKUP(C1182,' Disaggregation - Section E '!A$10:T309,20,0)=0,"",VLOOKUP(C1182,' Disaggregation - Section E '!A$10:T309,20,0)),"")</f>
        <v/>
      </c>
      <c r="N1182" s="818" t="str">
        <f ca="1">IFERROR(IF(VLOOKUP(C1182,' Disaggregation - Section E '!A$10:N309,9,0)=0,"",VLOOKUP(C1182,' Disaggregation - Section E '!A$10:N309,9,0)),"")</f>
        <v/>
      </c>
      <c r="O1182" s="818" t="str">
        <f ca="1">IFERROR(IF(VLOOKUP(C1182,' Disaggregation - Section E '!A$10:N309,10,0)=0,"",VLOOKUP(C1182,' Disaggregation - Section E '!A$10:N309,10,0)),"")</f>
        <v/>
      </c>
    </row>
    <row r="1183" spans="1:15" x14ac:dyDescent="0.35">
      <c r="A1183" s="812" t="b">
        <v>0</v>
      </c>
      <c r="B1183" s="812"/>
      <c r="C1183" s="830" t="s">
        <v>3386</v>
      </c>
      <c r="D1183" s="827">
        <v>1</v>
      </c>
      <c r="E1183" s="815"/>
      <c r="F1183" s="818"/>
      <c r="G1183" s="817"/>
      <c r="H1183" s="827"/>
      <c r="I1183" s="818"/>
      <c r="J1183" s="818"/>
      <c r="K1183" s="812" t="str">
        <f ca="1">IFERROR(VLOOKUP(C1183,' Disaggregation - Section E '!A$10:N310,3,0),"")</f>
        <v/>
      </c>
      <c r="L1183" s="818"/>
      <c r="M1183" s="812"/>
      <c r="N1183" s="818"/>
      <c r="O1183" s="818"/>
    </row>
    <row r="1184" spans="1:15" x14ac:dyDescent="0.35">
      <c r="A1184" s="812" t="b">
        <v>0</v>
      </c>
      <c r="B1184" s="812"/>
      <c r="C1184" s="830" t="s">
        <v>3388</v>
      </c>
      <c r="D1184" s="827">
        <v>1</v>
      </c>
      <c r="E1184" s="815"/>
      <c r="F1184" s="818"/>
      <c r="G1184" s="817"/>
      <c r="H1184" s="827"/>
      <c r="I1184" s="818"/>
      <c r="J1184" s="818"/>
      <c r="K1184" s="812" t="str">
        <f ca="1">IFERROR(VLOOKUP(C1184,' Disaggregation - Section E '!A$10:N311,3,0),"")</f>
        <v/>
      </c>
      <c r="L1184" s="818"/>
      <c r="M1184" s="812"/>
      <c r="N1184" s="818"/>
      <c r="O1184" s="818"/>
    </row>
    <row r="1185" spans="1:15" x14ac:dyDescent="0.35">
      <c r="A1185" s="812" t="b">
        <v>0</v>
      </c>
      <c r="B1185" s="812"/>
      <c r="C1185" s="830" t="s">
        <v>3390</v>
      </c>
      <c r="D1185" s="827">
        <v>1</v>
      </c>
      <c r="E1185" s="815"/>
      <c r="F1185" s="818"/>
      <c r="G1185" s="817"/>
      <c r="H1185" s="827"/>
      <c r="I1185" s="818"/>
      <c r="J1185" s="818"/>
      <c r="K1185" s="812" t="str">
        <f ca="1">IFERROR(VLOOKUP(C1185,' Disaggregation - Section E '!A$10:N312,3,0),"")</f>
        <v/>
      </c>
      <c r="L1185" s="818"/>
      <c r="M1185" s="812"/>
      <c r="N1185" s="818"/>
      <c r="O1185" s="818"/>
    </row>
    <row r="1186" spans="1:15" x14ac:dyDescent="0.35">
      <c r="A1186" s="812" t="b">
        <v>0</v>
      </c>
      <c r="B1186" s="812"/>
      <c r="C1186" s="830" t="s">
        <v>3392</v>
      </c>
      <c r="D1186" s="827">
        <v>1</v>
      </c>
      <c r="E1186" s="815"/>
      <c r="F1186" s="818"/>
      <c r="G1186" s="817"/>
      <c r="H1186" s="827"/>
      <c r="I1186" s="818"/>
      <c r="J1186" s="818"/>
      <c r="K1186" s="812" t="str">
        <f ca="1">IFERROR(VLOOKUP(C1186,' Disaggregation - Section E '!A$10:N313,3,0),"")</f>
        <v/>
      </c>
      <c r="L1186" s="818"/>
      <c r="M1186" s="812"/>
      <c r="N1186" s="818"/>
      <c r="O1186" s="818"/>
    </row>
    <row r="1187" spans="1:15" x14ac:dyDescent="0.35">
      <c r="A1187" s="812" t="b">
        <v>0</v>
      </c>
      <c r="B1187" s="812"/>
      <c r="C1187" s="830" t="s">
        <v>3394</v>
      </c>
      <c r="D1187" s="827">
        <v>1</v>
      </c>
      <c r="E1187" s="815"/>
      <c r="F1187" s="818"/>
      <c r="G1187" s="817"/>
      <c r="H1187" s="827"/>
      <c r="I1187" s="818"/>
      <c r="J1187" s="818"/>
      <c r="K1187" s="812" t="str">
        <f ca="1">IFERROR(VLOOKUP(C1187,' Disaggregation - Section E '!A$10:N314,3,0),"")</f>
        <v/>
      </c>
      <c r="L1187" s="818"/>
      <c r="M1187" s="812"/>
      <c r="N1187" s="818"/>
      <c r="O1187" s="818"/>
    </row>
    <row r="1188" spans="1:15" x14ac:dyDescent="0.35">
      <c r="A1188" s="812" t="b">
        <v>0</v>
      </c>
      <c r="B1188" s="812"/>
      <c r="C1188" s="830" t="s">
        <v>3396</v>
      </c>
      <c r="D1188" s="827">
        <v>1</v>
      </c>
      <c r="E1188" s="815"/>
      <c r="F1188" s="818"/>
      <c r="G1188" s="817"/>
      <c r="H1188" s="827"/>
      <c r="I1188" s="818"/>
      <c r="J1188" s="818"/>
      <c r="K1188" s="812" t="str">
        <f ca="1">IFERROR(VLOOKUP(C1188,' Disaggregation - Section E '!A$10:N315,3,0),"")</f>
        <v/>
      </c>
      <c r="L1188" s="818"/>
      <c r="M1188" s="812"/>
      <c r="N1188" s="818"/>
      <c r="O1188" s="818"/>
    </row>
    <row r="1189" spans="1:15" x14ac:dyDescent="0.35">
      <c r="A1189" s="812" t="b">
        <v>0</v>
      </c>
      <c r="B1189" s="812"/>
      <c r="C1189" s="830" t="s">
        <v>3398</v>
      </c>
      <c r="D1189" s="827">
        <v>1</v>
      </c>
      <c r="E1189" s="815"/>
      <c r="F1189" s="818"/>
      <c r="G1189" s="817"/>
      <c r="H1189" s="827"/>
      <c r="I1189" s="818"/>
      <c r="J1189" s="818"/>
      <c r="K1189" s="812" t="str">
        <f ca="1">IFERROR(VLOOKUP(C1189,' Disaggregation - Section E '!A$10:N316,3,0),"")</f>
        <v/>
      </c>
      <c r="L1189" s="818"/>
      <c r="M1189" s="812"/>
      <c r="N1189" s="818"/>
      <c r="O1189" s="818"/>
    </row>
    <row r="1190" spans="1:15" x14ac:dyDescent="0.35">
      <c r="A1190" s="812" t="b">
        <v>0</v>
      </c>
      <c r="B1190" s="812"/>
      <c r="C1190" s="830" t="s">
        <v>3400</v>
      </c>
      <c r="D1190" s="827">
        <v>1</v>
      </c>
      <c r="E1190" s="815"/>
      <c r="F1190" s="818"/>
      <c r="G1190" s="817"/>
      <c r="H1190" s="827"/>
      <c r="I1190" s="818"/>
      <c r="J1190" s="818"/>
      <c r="K1190" s="812" t="str">
        <f ca="1">IFERROR(VLOOKUP(C1190,' Disaggregation - Section E '!A$10:N317,3,0),"")</f>
        <v/>
      </c>
      <c r="L1190" s="818"/>
      <c r="M1190" s="812"/>
      <c r="N1190" s="818"/>
      <c r="O1190" s="818"/>
    </row>
    <row r="1191" spans="1:15" x14ac:dyDescent="0.35">
      <c r="A1191" s="812" t="b">
        <v>0</v>
      </c>
      <c r="B1191" s="812"/>
      <c r="C1191" s="830" t="s">
        <v>3402</v>
      </c>
      <c r="D1191" s="827">
        <v>1</v>
      </c>
      <c r="E1191" s="815"/>
      <c r="F1191" s="818"/>
      <c r="G1191" s="817"/>
      <c r="H1191" s="827"/>
      <c r="I1191" s="818"/>
      <c r="J1191" s="818"/>
      <c r="K1191" s="812" t="str">
        <f ca="1">IFERROR(VLOOKUP(C1191,' Disaggregation - Section E '!A$10:N318,3,0),"")</f>
        <v/>
      </c>
      <c r="L1191" s="818"/>
      <c r="M1191" s="812"/>
      <c r="N1191" s="818"/>
      <c r="O1191" s="818"/>
    </row>
    <row r="1192" spans="1:15" x14ac:dyDescent="0.35">
      <c r="A1192" s="812" t="b">
        <v>0</v>
      </c>
      <c r="B1192" s="812"/>
      <c r="C1192" s="830" t="s">
        <v>3404</v>
      </c>
      <c r="D1192" s="827">
        <v>1</v>
      </c>
      <c r="E1192" s="815"/>
      <c r="F1192" s="818"/>
      <c r="G1192" s="817"/>
      <c r="H1192" s="827"/>
      <c r="I1192" s="818"/>
      <c r="J1192" s="818"/>
      <c r="K1192" s="812" t="str">
        <f ca="1">IFERROR(VLOOKUP(C1192,' Disaggregation - Section E '!A$10:N319,3,0),"")</f>
        <v/>
      </c>
      <c r="L1192" s="818"/>
      <c r="M1192" s="812"/>
      <c r="N1192" s="818"/>
      <c r="O1192" s="818"/>
    </row>
    <row r="1193" spans="1:15" x14ac:dyDescent="0.35">
      <c r="A1193" s="812" t="b">
        <v>0</v>
      </c>
      <c r="B1193" s="812"/>
      <c r="C1193" s="830" t="s">
        <v>3407</v>
      </c>
      <c r="D1193" s="827">
        <v>2</v>
      </c>
      <c r="E1193" s="815"/>
      <c r="F1193" s="818"/>
      <c r="G1193" s="817"/>
      <c r="H1193" s="827"/>
      <c r="I1193" s="818"/>
      <c r="J1193" s="818"/>
      <c r="K1193" s="812" t="str">
        <f ca="1">IFERROR(VLOOKUP(C1193,' Disaggregation - Section E '!A$10:N320,3,0),"")</f>
        <v/>
      </c>
      <c r="L1193" s="818"/>
      <c r="M1193" s="812"/>
      <c r="N1193" s="818"/>
      <c r="O1193" s="818"/>
    </row>
    <row r="1194" spans="1:15" x14ac:dyDescent="0.35">
      <c r="A1194" s="812" t="b">
        <v>0</v>
      </c>
      <c r="B1194" s="812"/>
      <c r="C1194" s="830" t="s">
        <v>3409</v>
      </c>
      <c r="D1194" s="827">
        <v>2</v>
      </c>
      <c r="E1194" s="815"/>
      <c r="F1194" s="818"/>
      <c r="G1194" s="817"/>
      <c r="H1194" s="827"/>
      <c r="I1194" s="818"/>
      <c r="J1194" s="818"/>
      <c r="K1194" s="812" t="str">
        <f ca="1">IFERROR(VLOOKUP(C1194,' Disaggregation - Section E '!A$10:N321,3,0),"")</f>
        <v/>
      </c>
      <c r="L1194" s="818"/>
      <c r="M1194" s="812"/>
      <c r="N1194" s="818"/>
      <c r="O1194" s="818"/>
    </row>
    <row r="1195" spans="1:15" x14ac:dyDescent="0.35">
      <c r="A1195" s="812" t="b">
        <v>0</v>
      </c>
      <c r="B1195" s="812"/>
      <c r="C1195" s="830" t="s">
        <v>3411</v>
      </c>
      <c r="D1195" s="827">
        <v>2</v>
      </c>
      <c r="E1195" s="815"/>
      <c r="F1195" s="818"/>
      <c r="G1195" s="817"/>
      <c r="H1195" s="827"/>
      <c r="I1195" s="818"/>
      <c r="J1195" s="818"/>
      <c r="K1195" s="812" t="str">
        <f ca="1">IFERROR(VLOOKUP(C1195,' Disaggregation - Section E '!A$10:N322,3,0),"")</f>
        <v/>
      </c>
      <c r="L1195" s="818"/>
      <c r="M1195" s="812"/>
      <c r="N1195" s="818"/>
      <c r="O1195" s="818"/>
    </row>
    <row r="1196" spans="1:15" x14ac:dyDescent="0.35">
      <c r="A1196" s="812" t="b">
        <v>0</v>
      </c>
      <c r="B1196" s="812"/>
      <c r="C1196" s="830" t="s">
        <v>3413</v>
      </c>
      <c r="D1196" s="827">
        <v>2</v>
      </c>
      <c r="E1196" s="815"/>
      <c r="F1196" s="818"/>
      <c r="G1196" s="817"/>
      <c r="H1196" s="827"/>
      <c r="I1196" s="818"/>
      <c r="J1196" s="818"/>
      <c r="K1196" s="812" t="str">
        <f ca="1">IFERROR(VLOOKUP(C1196,' Disaggregation - Section E '!A$10:N323,3,0),"")</f>
        <v/>
      </c>
      <c r="L1196" s="818"/>
      <c r="M1196" s="812"/>
      <c r="N1196" s="818"/>
      <c r="O1196" s="818"/>
    </row>
    <row r="1197" spans="1:15" x14ac:dyDescent="0.35">
      <c r="A1197" s="812" t="b">
        <v>0</v>
      </c>
      <c r="B1197" s="812"/>
      <c r="C1197" s="830" t="s">
        <v>3415</v>
      </c>
      <c r="D1197" s="827">
        <v>2</v>
      </c>
      <c r="E1197" s="815"/>
      <c r="F1197" s="818"/>
      <c r="G1197" s="817"/>
      <c r="H1197" s="827"/>
      <c r="I1197" s="818"/>
      <c r="J1197" s="818"/>
      <c r="K1197" s="812" t="str">
        <f ca="1">IFERROR(VLOOKUP(C1197,' Disaggregation - Section E '!A$10:N324,3,0),"")</f>
        <v/>
      </c>
      <c r="L1197" s="818"/>
      <c r="M1197" s="812"/>
      <c r="N1197" s="818"/>
      <c r="O1197" s="818"/>
    </row>
    <row r="1198" spans="1:15" x14ac:dyDescent="0.35">
      <c r="A1198" s="812" t="b">
        <v>0</v>
      </c>
      <c r="B1198" s="812"/>
      <c r="C1198" s="830" t="s">
        <v>3417</v>
      </c>
      <c r="D1198" s="827">
        <v>2</v>
      </c>
      <c r="E1198" s="815"/>
      <c r="F1198" s="818"/>
      <c r="G1198" s="817"/>
      <c r="H1198" s="827"/>
      <c r="I1198" s="818"/>
      <c r="J1198" s="818"/>
      <c r="K1198" s="812" t="str">
        <f ca="1">IFERROR(VLOOKUP(C1198,' Disaggregation - Section E '!A$10:N325,3,0),"")</f>
        <v/>
      </c>
      <c r="L1198" s="818"/>
      <c r="M1198" s="812"/>
      <c r="N1198" s="818"/>
      <c r="O1198" s="818"/>
    </row>
    <row r="1199" spans="1:15" x14ac:dyDescent="0.35">
      <c r="A1199" s="812" t="b">
        <v>0</v>
      </c>
      <c r="B1199" s="812"/>
      <c r="C1199" s="830" t="s">
        <v>3419</v>
      </c>
      <c r="D1199" s="827">
        <v>2</v>
      </c>
      <c r="E1199" s="815"/>
      <c r="F1199" s="818"/>
      <c r="G1199" s="817"/>
      <c r="H1199" s="827"/>
      <c r="I1199" s="818"/>
      <c r="J1199" s="818"/>
      <c r="K1199" s="812" t="str">
        <f ca="1">IFERROR(VLOOKUP(C1199,' Disaggregation - Section E '!A$10:N326,3,0),"")</f>
        <v/>
      </c>
      <c r="L1199" s="818"/>
      <c r="M1199" s="812"/>
      <c r="N1199" s="818"/>
      <c r="O1199" s="818"/>
    </row>
    <row r="1200" spans="1:15" x14ac:dyDescent="0.35">
      <c r="A1200" s="812" t="b">
        <v>0</v>
      </c>
      <c r="B1200" s="812"/>
      <c r="C1200" s="830" t="s">
        <v>3421</v>
      </c>
      <c r="D1200" s="827">
        <v>2</v>
      </c>
      <c r="E1200" s="815"/>
      <c r="F1200" s="818"/>
      <c r="G1200" s="817"/>
      <c r="H1200" s="827"/>
      <c r="I1200" s="818"/>
      <c r="J1200" s="818"/>
      <c r="K1200" s="812" t="str">
        <f ca="1">IFERROR(VLOOKUP(C1200,' Disaggregation - Section E '!A$10:N327,3,0),"")</f>
        <v/>
      </c>
      <c r="L1200" s="818"/>
      <c r="M1200" s="812"/>
      <c r="N1200" s="818"/>
      <c r="O1200" s="818"/>
    </row>
    <row r="1201" spans="1:15" x14ac:dyDescent="0.35">
      <c r="A1201" s="812" t="b">
        <v>0</v>
      </c>
      <c r="B1201" s="812"/>
      <c r="C1201" s="830" t="s">
        <v>3423</v>
      </c>
      <c r="D1201" s="827">
        <v>2</v>
      </c>
      <c r="E1201" s="815"/>
      <c r="F1201" s="818"/>
      <c r="G1201" s="817"/>
      <c r="H1201" s="827"/>
      <c r="I1201" s="818"/>
      <c r="J1201" s="818"/>
      <c r="K1201" s="812" t="str">
        <f ca="1">IFERROR(VLOOKUP(C1201,' Disaggregation - Section E '!A$10:N328,3,0),"")</f>
        <v/>
      </c>
      <c r="L1201" s="818"/>
      <c r="M1201" s="812"/>
      <c r="N1201" s="818"/>
      <c r="O1201" s="818"/>
    </row>
    <row r="1202" spans="1:15" x14ac:dyDescent="0.35">
      <c r="A1202" s="812" t="b">
        <v>0</v>
      </c>
      <c r="B1202" s="812"/>
      <c r="C1202" s="830" t="s">
        <v>3425</v>
      </c>
      <c r="D1202" s="827">
        <v>2</v>
      </c>
      <c r="E1202" s="815"/>
      <c r="F1202" s="818"/>
      <c r="G1202" s="817"/>
      <c r="H1202" s="827"/>
      <c r="I1202" s="818"/>
      <c r="J1202" s="818"/>
      <c r="K1202" s="812" t="str">
        <f ca="1">IFERROR(VLOOKUP(C1202,' Disaggregation - Section E '!A$10:N329,3,0),"")</f>
        <v/>
      </c>
      <c r="L1202" s="818"/>
      <c r="M1202" s="812"/>
      <c r="N1202" s="818"/>
      <c r="O1202" s="818"/>
    </row>
    <row r="1203" spans="1:15" x14ac:dyDescent="0.35">
      <c r="A1203" s="812" t="b">
        <v>0</v>
      </c>
      <c r="B1203" s="812"/>
      <c r="C1203" s="830" t="s">
        <v>3428</v>
      </c>
      <c r="D1203" s="827">
        <v>3</v>
      </c>
      <c r="E1203" s="815"/>
      <c r="F1203" s="818"/>
      <c r="G1203" s="817"/>
      <c r="H1203" s="827"/>
      <c r="I1203" s="818"/>
      <c r="J1203" s="818"/>
      <c r="K1203" s="812" t="str">
        <f ca="1">IFERROR(VLOOKUP(C1203,' Disaggregation - Section E '!A$10:N330,3,0),"")</f>
        <v/>
      </c>
      <c r="L1203" s="818"/>
      <c r="M1203" s="812"/>
      <c r="N1203" s="818"/>
      <c r="O1203" s="818"/>
    </row>
    <row r="1204" spans="1:15" x14ac:dyDescent="0.35">
      <c r="A1204" s="812" t="b">
        <v>0</v>
      </c>
      <c r="B1204" s="812"/>
      <c r="C1204" s="830" t="s">
        <v>3430</v>
      </c>
      <c r="D1204" s="827">
        <v>3</v>
      </c>
      <c r="E1204" s="815"/>
      <c r="F1204" s="818"/>
      <c r="G1204" s="817"/>
      <c r="H1204" s="827"/>
      <c r="I1204" s="818"/>
      <c r="J1204" s="818"/>
      <c r="K1204" s="812" t="str">
        <f ca="1">IFERROR(VLOOKUP(C1204,' Disaggregation - Section E '!A$10:N331,3,0),"")</f>
        <v/>
      </c>
      <c r="L1204" s="818"/>
      <c r="M1204" s="812"/>
      <c r="N1204" s="818"/>
      <c r="O1204" s="818"/>
    </row>
    <row r="1205" spans="1:15" x14ac:dyDescent="0.35">
      <c r="A1205" s="812" t="b">
        <v>0</v>
      </c>
      <c r="B1205" s="812"/>
      <c r="C1205" s="830" t="s">
        <v>3432</v>
      </c>
      <c r="D1205" s="827">
        <v>3</v>
      </c>
      <c r="E1205" s="815"/>
      <c r="F1205" s="818"/>
      <c r="G1205" s="817"/>
      <c r="H1205" s="827"/>
      <c r="I1205" s="818"/>
      <c r="J1205" s="818"/>
      <c r="K1205" s="812" t="str">
        <f ca="1">IFERROR(VLOOKUP(C1205,' Disaggregation - Section E '!A$10:N332,3,0),"")</f>
        <v/>
      </c>
      <c r="L1205" s="818"/>
      <c r="M1205" s="812"/>
      <c r="N1205" s="818"/>
      <c r="O1205" s="818"/>
    </row>
    <row r="1206" spans="1:15" x14ac:dyDescent="0.35">
      <c r="A1206" s="812" t="b">
        <v>0</v>
      </c>
      <c r="B1206" s="812"/>
      <c r="C1206" s="830" t="s">
        <v>3434</v>
      </c>
      <c r="D1206" s="827">
        <v>3</v>
      </c>
      <c r="E1206" s="815"/>
      <c r="F1206" s="818"/>
      <c r="G1206" s="817"/>
      <c r="H1206" s="827"/>
      <c r="I1206" s="818"/>
      <c r="J1206" s="818"/>
      <c r="K1206" s="812" t="str">
        <f ca="1">IFERROR(VLOOKUP(C1206,' Disaggregation - Section E '!A$10:N333,3,0),"")</f>
        <v/>
      </c>
      <c r="L1206" s="818"/>
      <c r="M1206" s="812"/>
      <c r="N1206" s="818"/>
      <c r="O1206" s="818"/>
    </row>
    <row r="1207" spans="1:15" x14ac:dyDescent="0.35">
      <c r="A1207" s="812" t="b">
        <v>0</v>
      </c>
      <c r="B1207" s="812"/>
      <c r="C1207" s="830" t="s">
        <v>3436</v>
      </c>
      <c r="D1207" s="827">
        <v>3</v>
      </c>
      <c r="E1207" s="815"/>
      <c r="F1207" s="818"/>
      <c r="G1207" s="817"/>
      <c r="H1207" s="827"/>
      <c r="I1207" s="818"/>
      <c r="J1207" s="818"/>
      <c r="K1207" s="812" t="str">
        <f ca="1">IFERROR(VLOOKUP(C1207,' Disaggregation - Section E '!A$10:N334,3,0),"")</f>
        <v/>
      </c>
      <c r="L1207" s="818"/>
      <c r="M1207" s="812"/>
      <c r="N1207" s="818"/>
      <c r="O1207" s="818"/>
    </row>
    <row r="1208" spans="1:15" x14ac:dyDescent="0.35">
      <c r="A1208" s="812" t="b">
        <v>0</v>
      </c>
      <c r="B1208" s="812"/>
      <c r="C1208" s="830" t="s">
        <v>3438</v>
      </c>
      <c r="D1208" s="827">
        <v>3</v>
      </c>
      <c r="E1208" s="815"/>
      <c r="F1208" s="818"/>
      <c r="G1208" s="817"/>
      <c r="H1208" s="827"/>
      <c r="I1208" s="818"/>
      <c r="J1208" s="818"/>
      <c r="K1208" s="812" t="str">
        <f ca="1">IFERROR(VLOOKUP(C1208,' Disaggregation - Section E '!A$10:N335,3,0),"")</f>
        <v/>
      </c>
      <c r="L1208" s="818"/>
      <c r="M1208" s="812"/>
      <c r="N1208" s="818"/>
      <c r="O1208" s="818"/>
    </row>
    <row r="1209" spans="1:15" x14ac:dyDescent="0.35">
      <c r="A1209" s="812" t="b">
        <v>0</v>
      </c>
      <c r="B1209" s="812"/>
      <c r="C1209" s="830" t="s">
        <v>3440</v>
      </c>
      <c r="D1209" s="827">
        <v>3</v>
      </c>
      <c r="E1209" s="815"/>
      <c r="F1209" s="818"/>
      <c r="G1209" s="817"/>
      <c r="H1209" s="827"/>
      <c r="I1209" s="818"/>
      <c r="J1209" s="818"/>
      <c r="K1209" s="812" t="str">
        <f ca="1">IFERROR(VLOOKUP(C1209,' Disaggregation - Section E '!A$10:N336,3,0),"")</f>
        <v/>
      </c>
      <c r="L1209" s="818"/>
      <c r="M1209" s="812"/>
      <c r="N1209" s="818"/>
      <c r="O1209" s="818"/>
    </row>
    <row r="1210" spans="1:15" x14ac:dyDescent="0.35">
      <c r="A1210" s="812" t="b">
        <v>0</v>
      </c>
      <c r="B1210" s="812"/>
      <c r="C1210" s="830" t="s">
        <v>3442</v>
      </c>
      <c r="D1210" s="827">
        <v>3</v>
      </c>
      <c r="E1210" s="815"/>
      <c r="F1210" s="818"/>
      <c r="G1210" s="817"/>
      <c r="H1210" s="827"/>
      <c r="I1210" s="818"/>
      <c r="J1210" s="818"/>
      <c r="K1210" s="812" t="str">
        <f ca="1">IFERROR(VLOOKUP(C1210,' Disaggregation - Section E '!A$10:N337,3,0),"")</f>
        <v/>
      </c>
      <c r="L1210" s="818"/>
      <c r="M1210" s="812"/>
      <c r="N1210" s="818"/>
      <c r="O1210" s="818"/>
    </row>
    <row r="1211" spans="1:15" x14ac:dyDescent="0.35">
      <c r="A1211" s="812" t="b">
        <v>0</v>
      </c>
      <c r="B1211" s="812"/>
      <c r="C1211" s="830" t="s">
        <v>3444</v>
      </c>
      <c r="D1211" s="827">
        <v>3</v>
      </c>
      <c r="E1211" s="815"/>
      <c r="F1211" s="818"/>
      <c r="G1211" s="817"/>
      <c r="H1211" s="827"/>
      <c r="I1211" s="818"/>
      <c r="J1211" s="818"/>
      <c r="K1211" s="812" t="str">
        <f ca="1">IFERROR(VLOOKUP(C1211,' Disaggregation - Section E '!A$10:N338,3,0),"")</f>
        <v/>
      </c>
      <c r="L1211" s="818"/>
      <c r="M1211" s="812"/>
      <c r="N1211" s="818"/>
      <c r="O1211" s="818"/>
    </row>
    <row r="1212" spans="1:15" x14ac:dyDescent="0.35">
      <c r="A1212" s="812" t="b">
        <v>0</v>
      </c>
      <c r="B1212" s="812"/>
      <c r="C1212" s="830" t="s">
        <v>3446</v>
      </c>
      <c r="D1212" s="827">
        <v>3</v>
      </c>
      <c r="E1212" s="815"/>
      <c r="F1212" s="818"/>
      <c r="G1212" s="817"/>
      <c r="H1212" s="827"/>
      <c r="I1212" s="818"/>
      <c r="J1212" s="818"/>
      <c r="K1212" s="812" t="str">
        <f ca="1">IFERROR(VLOOKUP(C1212,' Disaggregation - Section E '!A$10:N339,3,0),"")</f>
        <v/>
      </c>
      <c r="L1212" s="818"/>
      <c r="M1212" s="812"/>
      <c r="N1212" s="818"/>
      <c r="O1212" s="818"/>
    </row>
    <row r="1213" spans="1:15" x14ac:dyDescent="0.35">
      <c r="A1213" s="812" t="b">
        <v>0</v>
      </c>
      <c r="B1213" s="812"/>
      <c r="C1213" s="830" t="s">
        <v>3449</v>
      </c>
      <c r="D1213" s="827">
        <v>4</v>
      </c>
      <c r="E1213" s="815"/>
      <c r="F1213" s="818"/>
      <c r="G1213" s="817"/>
      <c r="H1213" s="827"/>
      <c r="I1213" s="818"/>
      <c r="J1213" s="818"/>
      <c r="K1213" s="812" t="str">
        <f ca="1">IFERROR(VLOOKUP(C1213,' Disaggregation - Section E '!A$10:N340,3,0),"")</f>
        <v/>
      </c>
      <c r="L1213" s="818"/>
      <c r="M1213" s="812"/>
      <c r="N1213" s="818"/>
      <c r="O1213" s="818"/>
    </row>
    <row r="1214" spans="1:15" x14ac:dyDescent="0.35">
      <c r="A1214" s="812" t="b">
        <v>0</v>
      </c>
      <c r="B1214" s="812"/>
      <c r="C1214" s="830" t="s">
        <v>3451</v>
      </c>
      <c r="D1214" s="827">
        <v>4</v>
      </c>
      <c r="E1214" s="815"/>
      <c r="F1214" s="818"/>
      <c r="G1214" s="817"/>
      <c r="H1214" s="827"/>
      <c r="I1214" s="818"/>
      <c r="J1214" s="818"/>
      <c r="K1214" s="812" t="str">
        <f ca="1">IFERROR(VLOOKUP(C1214,' Disaggregation - Section E '!A$10:N341,3,0),"")</f>
        <v/>
      </c>
      <c r="L1214" s="818"/>
      <c r="M1214" s="812"/>
      <c r="N1214" s="818"/>
      <c r="O1214" s="818"/>
    </row>
    <row r="1215" spans="1:15" x14ac:dyDescent="0.35">
      <c r="A1215" s="812" t="b">
        <v>0</v>
      </c>
      <c r="B1215" s="812"/>
      <c r="C1215" s="830" t="s">
        <v>3453</v>
      </c>
      <c r="D1215" s="827">
        <v>4</v>
      </c>
      <c r="E1215" s="815"/>
      <c r="F1215" s="818"/>
      <c r="G1215" s="817"/>
      <c r="H1215" s="827"/>
      <c r="I1215" s="818"/>
      <c r="J1215" s="818"/>
      <c r="K1215" s="812" t="str">
        <f ca="1">IFERROR(VLOOKUP(C1215,' Disaggregation - Section E '!A$10:N342,3,0),"")</f>
        <v/>
      </c>
      <c r="L1215" s="818"/>
      <c r="M1215" s="812"/>
      <c r="N1215" s="818"/>
      <c r="O1215" s="818"/>
    </row>
    <row r="1216" spans="1:15" x14ac:dyDescent="0.35">
      <c r="A1216" s="812" t="b">
        <v>0</v>
      </c>
      <c r="B1216" s="812"/>
      <c r="C1216" s="830" t="s">
        <v>3455</v>
      </c>
      <c r="D1216" s="827">
        <v>4</v>
      </c>
      <c r="E1216" s="815"/>
      <c r="F1216" s="818"/>
      <c r="G1216" s="817"/>
      <c r="H1216" s="827"/>
      <c r="I1216" s="818"/>
      <c r="J1216" s="818"/>
      <c r="K1216" s="812" t="str">
        <f ca="1">IFERROR(VLOOKUP(C1216,' Disaggregation - Section E '!A$10:N343,3,0),"")</f>
        <v/>
      </c>
      <c r="L1216" s="818"/>
      <c r="M1216" s="812"/>
      <c r="N1216" s="818"/>
      <c r="O1216" s="818"/>
    </row>
    <row r="1217" spans="1:15" x14ac:dyDescent="0.35">
      <c r="A1217" s="812" t="b">
        <v>0</v>
      </c>
      <c r="B1217" s="812"/>
      <c r="C1217" s="830" t="s">
        <v>3457</v>
      </c>
      <c r="D1217" s="827">
        <v>4</v>
      </c>
      <c r="E1217" s="815"/>
      <c r="F1217" s="818"/>
      <c r="G1217" s="817"/>
      <c r="H1217" s="827"/>
      <c r="I1217" s="818"/>
      <c r="J1217" s="818"/>
      <c r="K1217" s="812" t="str">
        <f ca="1">IFERROR(VLOOKUP(C1217,' Disaggregation - Section E '!A$10:N344,3,0),"")</f>
        <v/>
      </c>
      <c r="L1217" s="818"/>
      <c r="M1217" s="812"/>
      <c r="N1217" s="818"/>
      <c r="O1217" s="818"/>
    </row>
    <row r="1218" spans="1:15" x14ac:dyDescent="0.35">
      <c r="A1218" s="812" t="b">
        <v>0</v>
      </c>
      <c r="B1218" s="812"/>
      <c r="C1218" s="830" t="s">
        <v>3459</v>
      </c>
      <c r="D1218" s="827">
        <v>4</v>
      </c>
      <c r="E1218" s="815"/>
      <c r="F1218" s="818"/>
      <c r="G1218" s="817"/>
      <c r="H1218" s="827"/>
      <c r="I1218" s="818"/>
      <c r="J1218" s="818"/>
      <c r="K1218" s="812" t="str">
        <f ca="1">IFERROR(VLOOKUP(C1218,' Disaggregation - Section E '!A$10:N345,3,0),"")</f>
        <v/>
      </c>
      <c r="L1218" s="818"/>
      <c r="M1218" s="812"/>
      <c r="N1218" s="818"/>
      <c r="O1218" s="818"/>
    </row>
    <row r="1219" spans="1:15" x14ac:dyDescent="0.35">
      <c r="A1219" s="812" t="b">
        <v>0</v>
      </c>
      <c r="B1219" s="812"/>
      <c r="C1219" s="830" t="s">
        <v>3461</v>
      </c>
      <c r="D1219" s="827">
        <v>4</v>
      </c>
      <c r="E1219" s="815"/>
      <c r="F1219" s="818"/>
      <c r="G1219" s="817"/>
      <c r="H1219" s="827"/>
      <c r="I1219" s="818"/>
      <c r="J1219" s="818"/>
      <c r="K1219" s="812" t="str">
        <f ca="1">IFERROR(VLOOKUP(C1219,' Disaggregation - Section E '!A$10:N346,3,0),"")</f>
        <v/>
      </c>
      <c r="L1219" s="818"/>
      <c r="M1219" s="812"/>
      <c r="N1219" s="818"/>
      <c r="O1219" s="818"/>
    </row>
    <row r="1220" spans="1:15" x14ac:dyDescent="0.35">
      <c r="A1220" s="812" t="b">
        <v>0</v>
      </c>
      <c r="B1220" s="812"/>
      <c r="C1220" s="830" t="s">
        <v>3463</v>
      </c>
      <c r="D1220" s="827">
        <v>4</v>
      </c>
      <c r="E1220" s="815"/>
      <c r="F1220" s="818"/>
      <c r="G1220" s="817"/>
      <c r="H1220" s="827"/>
      <c r="I1220" s="818"/>
      <c r="J1220" s="818"/>
      <c r="K1220" s="812" t="str">
        <f ca="1">IFERROR(VLOOKUP(C1220,' Disaggregation - Section E '!A$10:N347,3,0),"")</f>
        <v/>
      </c>
      <c r="L1220" s="818"/>
      <c r="M1220" s="812"/>
      <c r="N1220" s="818"/>
      <c r="O1220" s="818"/>
    </row>
    <row r="1221" spans="1:15" x14ac:dyDescent="0.35">
      <c r="A1221" s="812" t="b">
        <v>0</v>
      </c>
      <c r="B1221" s="812"/>
      <c r="C1221" s="830" t="s">
        <v>3465</v>
      </c>
      <c r="D1221" s="827">
        <v>4</v>
      </c>
      <c r="E1221" s="815"/>
      <c r="F1221" s="818"/>
      <c r="G1221" s="817"/>
      <c r="H1221" s="827"/>
      <c r="I1221" s="818"/>
      <c r="J1221" s="818"/>
      <c r="K1221" s="812" t="str">
        <f ca="1">IFERROR(VLOOKUP(C1221,' Disaggregation - Section E '!A$10:N348,3,0),"")</f>
        <v/>
      </c>
      <c r="L1221" s="818"/>
      <c r="M1221" s="812"/>
      <c r="N1221" s="818"/>
      <c r="O1221" s="818"/>
    </row>
    <row r="1222" spans="1:15" x14ac:dyDescent="0.35">
      <c r="A1222" s="812" t="b">
        <v>0</v>
      </c>
      <c r="B1222" s="812"/>
      <c r="C1222" s="830" t="s">
        <v>3467</v>
      </c>
      <c r="D1222" s="827">
        <v>4</v>
      </c>
      <c r="E1222" s="815"/>
      <c r="F1222" s="818"/>
      <c r="G1222" s="817"/>
      <c r="H1222" s="827"/>
      <c r="I1222" s="818"/>
      <c r="J1222" s="818"/>
      <c r="K1222" s="812" t="str">
        <f ca="1">IFERROR(VLOOKUP(C1222,' Disaggregation - Section E '!A$10:N349,3,0),"")</f>
        <v/>
      </c>
      <c r="L1222" s="818"/>
      <c r="M1222" s="812"/>
      <c r="N1222" s="818"/>
      <c r="O1222" s="818"/>
    </row>
    <row r="1223" spans="1:15" x14ac:dyDescent="0.35">
      <c r="A1223" s="812" t="b">
        <v>0</v>
      </c>
      <c r="B1223" s="812"/>
      <c r="C1223" s="830" t="s">
        <v>3470</v>
      </c>
      <c r="D1223" s="827">
        <v>5</v>
      </c>
      <c r="E1223" s="815"/>
      <c r="F1223" s="818"/>
      <c r="G1223" s="817"/>
      <c r="H1223" s="827"/>
      <c r="I1223" s="818"/>
      <c r="J1223" s="818"/>
      <c r="K1223" s="812" t="str">
        <f ca="1">IFERROR(VLOOKUP(C1223,' Disaggregation - Section E '!A$10:N350,3,0),"")</f>
        <v/>
      </c>
      <c r="L1223" s="818"/>
      <c r="M1223" s="812"/>
      <c r="N1223" s="818"/>
      <c r="O1223" s="818"/>
    </row>
    <row r="1224" spans="1:15" x14ac:dyDescent="0.35">
      <c r="A1224" s="812" t="b">
        <v>0</v>
      </c>
      <c r="B1224" s="812"/>
      <c r="C1224" s="830" t="s">
        <v>3472</v>
      </c>
      <c r="D1224" s="827">
        <v>5</v>
      </c>
      <c r="E1224" s="815"/>
      <c r="F1224" s="818"/>
      <c r="G1224" s="817"/>
      <c r="H1224" s="827"/>
      <c r="I1224" s="818"/>
      <c r="J1224" s="818"/>
      <c r="K1224" s="812" t="str">
        <f ca="1">IFERROR(VLOOKUP(C1224,' Disaggregation - Section E '!A$10:N351,3,0),"")</f>
        <v/>
      </c>
      <c r="L1224" s="818"/>
      <c r="M1224" s="812"/>
      <c r="N1224" s="818"/>
      <c r="O1224" s="818"/>
    </row>
    <row r="1225" spans="1:15" x14ac:dyDescent="0.35">
      <c r="A1225" s="812" t="b">
        <v>0</v>
      </c>
      <c r="B1225" s="812"/>
      <c r="C1225" s="830" t="s">
        <v>3474</v>
      </c>
      <c r="D1225" s="827">
        <v>5</v>
      </c>
      <c r="E1225" s="815"/>
      <c r="F1225" s="818"/>
      <c r="G1225" s="817"/>
      <c r="H1225" s="827"/>
      <c r="I1225" s="818"/>
      <c r="J1225" s="818"/>
      <c r="K1225" s="812" t="str">
        <f ca="1">IFERROR(VLOOKUP(C1225,' Disaggregation - Section E '!A$10:N352,3,0),"")</f>
        <v/>
      </c>
      <c r="L1225" s="818"/>
      <c r="M1225" s="812"/>
      <c r="N1225" s="818"/>
      <c r="O1225" s="818"/>
    </row>
    <row r="1226" spans="1:15" x14ac:dyDescent="0.35">
      <c r="A1226" s="812" t="b">
        <v>0</v>
      </c>
      <c r="B1226" s="812"/>
      <c r="C1226" s="830" t="s">
        <v>3476</v>
      </c>
      <c r="D1226" s="827">
        <v>5</v>
      </c>
      <c r="E1226" s="815"/>
      <c r="F1226" s="818"/>
      <c r="G1226" s="817"/>
      <c r="H1226" s="827"/>
      <c r="I1226" s="818"/>
      <c r="J1226" s="818"/>
      <c r="K1226" s="812" t="str">
        <f ca="1">IFERROR(VLOOKUP(C1226,' Disaggregation - Section E '!A$10:N353,3,0),"")</f>
        <v/>
      </c>
      <c r="L1226" s="818"/>
      <c r="M1226" s="812"/>
      <c r="N1226" s="818"/>
      <c r="O1226" s="818"/>
    </row>
    <row r="1227" spans="1:15" x14ac:dyDescent="0.35">
      <c r="A1227" s="812" t="b">
        <v>0</v>
      </c>
      <c r="B1227" s="812"/>
      <c r="C1227" s="830" t="s">
        <v>3478</v>
      </c>
      <c r="D1227" s="827">
        <v>5</v>
      </c>
      <c r="E1227" s="815"/>
      <c r="F1227" s="818"/>
      <c r="G1227" s="817"/>
      <c r="H1227" s="827"/>
      <c r="I1227" s="818"/>
      <c r="J1227" s="818"/>
      <c r="K1227" s="812" t="str">
        <f ca="1">IFERROR(VLOOKUP(C1227,' Disaggregation - Section E '!A$10:N354,3,0),"")</f>
        <v/>
      </c>
      <c r="L1227" s="818"/>
      <c r="M1227" s="812"/>
      <c r="N1227" s="818"/>
      <c r="O1227" s="818"/>
    </row>
    <row r="1228" spans="1:15" x14ac:dyDescent="0.35">
      <c r="A1228" s="812" t="b">
        <v>0</v>
      </c>
      <c r="B1228" s="812"/>
      <c r="C1228" s="830" t="s">
        <v>3480</v>
      </c>
      <c r="D1228" s="827">
        <v>5</v>
      </c>
      <c r="E1228" s="815"/>
      <c r="F1228" s="818"/>
      <c r="G1228" s="817"/>
      <c r="H1228" s="827"/>
      <c r="I1228" s="818"/>
      <c r="J1228" s="818"/>
      <c r="K1228" s="812" t="str">
        <f ca="1">IFERROR(VLOOKUP(C1228,' Disaggregation - Section E '!A$10:N355,3,0),"")</f>
        <v/>
      </c>
      <c r="L1228" s="818"/>
      <c r="M1228" s="812"/>
      <c r="N1228" s="818"/>
      <c r="O1228" s="818"/>
    </row>
    <row r="1229" spans="1:15" x14ac:dyDescent="0.35">
      <c r="A1229" s="812" t="b">
        <v>0</v>
      </c>
      <c r="B1229" s="812"/>
      <c r="C1229" s="830" t="s">
        <v>3482</v>
      </c>
      <c r="D1229" s="827">
        <v>5</v>
      </c>
      <c r="E1229" s="815"/>
      <c r="F1229" s="818"/>
      <c r="G1229" s="817"/>
      <c r="H1229" s="827"/>
      <c r="I1229" s="818"/>
      <c r="J1229" s="818"/>
      <c r="K1229" s="812" t="str">
        <f ca="1">IFERROR(VLOOKUP(C1229,' Disaggregation - Section E '!A$10:N356,3,0),"")</f>
        <v/>
      </c>
      <c r="L1229" s="818"/>
      <c r="M1229" s="812"/>
      <c r="N1229" s="818"/>
      <c r="O1229" s="818"/>
    </row>
    <row r="1230" spans="1:15" x14ac:dyDescent="0.35">
      <c r="A1230" s="812" t="b">
        <v>0</v>
      </c>
      <c r="B1230" s="812"/>
      <c r="C1230" s="830" t="s">
        <v>3484</v>
      </c>
      <c r="D1230" s="827">
        <v>5</v>
      </c>
      <c r="E1230" s="815"/>
      <c r="F1230" s="818"/>
      <c r="G1230" s="817"/>
      <c r="H1230" s="827"/>
      <c r="I1230" s="818"/>
      <c r="J1230" s="818"/>
      <c r="K1230" s="812" t="str">
        <f ca="1">IFERROR(VLOOKUP(C1230,' Disaggregation - Section E '!A$10:N357,3,0),"")</f>
        <v/>
      </c>
      <c r="L1230" s="818"/>
      <c r="M1230" s="812"/>
      <c r="N1230" s="818"/>
      <c r="O1230" s="818"/>
    </row>
    <row r="1231" spans="1:15" x14ac:dyDescent="0.35">
      <c r="A1231" s="812" t="b">
        <v>0</v>
      </c>
      <c r="B1231" s="812"/>
      <c r="C1231" s="830" t="s">
        <v>3486</v>
      </c>
      <c r="D1231" s="827">
        <v>5</v>
      </c>
      <c r="E1231" s="815"/>
      <c r="F1231" s="818"/>
      <c r="G1231" s="817"/>
      <c r="H1231" s="827"/>
      <c r="I1231" s="818"/>
      <c r="J1231" s="818"/>
      <c r="K1231" s="812" t="str">
        <f ca="1">IFERROR(VLOOKUP(C1231,' Disaggregation - Section E '!A$10:N358,3,0),"")</f>
        <v/>
      </c>
      <c r="L1231" s="818"/>
      <c r="M1231" s="812"/>
      <c r="N1231" s="818"/>
      <c r="O1231" s="818"/>
    </row>
    <row r="1232" spans="1:15" x14ac:dyDescent="0.35">
      <c r="A1232" s="812" t="b">
        <v>0</v>
      </c>
      <c r="B1232" s="812"/>
      <c r="C1232" s="830" t="s">
        <v>3488</v>
      </c>
      <c r="D1232" s="827">
        <v>5</v>
      </c>
      <c r="E1232" s="815"/>
      <c r="F1232" s="818"/>
      <c r="G1232" s="817"/>
      <c r="H1232" s="827"/>
      <c r="I1232" s="818"/>
      <c r="J1232" s="818"/>
      <c r="K1232" s="812" t="str">
        <f ca="1">IFERROR(VLOOKUP(C1232,' Disaggregation - Section E '!A$10:N359,3,0),"")</f>
        <v/>
      </c>
      <c r="L1232" s="818"/>
      <c r="M1232" s="812"/>
      <c r="N1232" s="818"/>
      <c r="O1232" s="818"/>
    </row>
    <row r="1233" spans="1:15" x14ac:dyDescent="0.35">
      <c r="A1233" s="812" t="b">
        <v>0</v>
      </c>
      <c r="B1233" s="812"/>
      <c r="C1233" s="830" t="s">
        <v>3491</v>
      </c>
      <c r="D1233" s="827">
        <v>6</v>
      </c>
      <c r="E1233" s="815"/>
      <c r="F1233" s="818"/>
      <c r="G1233" s="817"/>
      <c r="H1233" s="827"/>
      <c r="I1233" s="818"/>
      <c r="J1233" s="818"/>
      <c r="K1233" s="812" t="str">
        <f ca="1">IFERROR(VLOOKUP(C1233,' Disaggregation - Section E '!A$10:N360,3,0),"")</f>
        <v/>
      </c>
      <c r="L1233" s="818"/>
      <c r="M1233" s="812"/>
      <c r="N1233" s="818"/>
      <c r="O1233" s="818"/>
    </row>
    <row r="1234" spans="1:15" x14ac:dyDescent="0.35">
      <c r="A1234" s="812" t="b">
        <v>0</v>
      </c>
      <c r="B1234" s="812"/>
      <c r="C1234" s="830" t="s">
        <v>3493</v>
      </c>
      <c r="D1234" s="827">
        <v>6</v>
      </c>
      <c r="E1234" s="815"/>
      <c r="F1234" s="818"/>
      <c r="G1234" s="817"/>
      <c r="H1234" s="827"/>
      <c r="I1234" s="818"/>
      <c r="J1234" s="818"/>
      <c r="K1234" s="812" t="str">
        <f ca="1">IFERROR(VLOOKUP(C1234,' Disaggregation - Section E '!A$10:N361,3,0),"")</f>
        <v/>
      </c>
      <c r="L1234" s="818"/>
      <c r="M1234" s="812"/>
      <c r="N1234" s="818"/>
      <c r="O1234" s="818"/>
    </row>
    <row r="1235" spans="1:15" x14ac:dyDescent="0.35">
      <c r="A1235" s="812" t="b">
        <v>0</v>
      </c>
      <c r="B1235" s="812"/>
      <c r="C1235" s="830" t="s">
        <v>3495</v>
      </c>
      <c r="D1235" s="827">
        <v>6</v>
      </c>
      <c r="E1235" s="815"/>
      <c r="F1235" s="818"/>
      <c r="G1235" s="817"/>
      <c r="H1235" s="827"/>
      <c r="I1235" s="818"/>
      <c r="J1235" s="818"/>
      <c r="K1235" s="812" t="str">
        <f ca="1">IFERROR(VLOOKUP(C1235,' Disaggregation - Section E '!A$10:N362,3,0),"")</f>
        <v/>
      </c>
      <c r="L1235" s="818"/>
      <c r="M1235" s="812"/>
      <c r="N1235" s="818"/>
      <c r="O1235" s="818"/>
    </row>
    <row r="1236" spans="1:15" x14ac:dyDescent="0.35">
      <c r="A1236" s="812" t="b">
        <v>0</v>
      </c>
      <c r="B1236" s="812"/>
      <c r="C1236" s="830" t="s">
        <v>3497</v>
      </c>
      <c r="D1236" s="827">
        <v>6</v>
      </c>
      <c r="E1236" s="815"/>
      <c r="F1236" s="818"/>
      <c r="G1236" s="817"/>
      <c r="H1236" s="827"/>
      <c r="I1236" s="818"/>
      <c r="J1236" s="818"/>
      <c r="K1236" s="812" t="str">
        <f ca="1">IFERROR(VLOOKUP(C1236,' Disaggregation - Section E '!A$10:N363,3,0),"")</f>
        <v/>
      </c>
      <c r="L1236" s="818"/>
      <c r="M1236" s="812"/>
      <c r="N1236" s="818"/>
      <c r="O1236" s="818"/>
    </row>
    <row r="1237" spans="1:15" x14ac:dyDescent="0.35">
      <c r="A1237" s="812" t="b">
        <v>0</v>
      </c>
      <c r="B1237" s="812"/>
      <c r="C1237" s="830" t="s">
        <v>3499</v>
      </c>
      <c r="D1237" s="827">
        <v>6</v>
      </c>
      <c r="E1237" s="815"/>
      <c r="F1237" s="818"/>
      <c r="G1237" s="817"/>
      <c r="H1237" s="827"/>
      <c r="I1237" s="818"/>
      <c r="J1237" s="818"/>
      <c r="K1237" s="812" t="str">
        <f ca="1">IFERROR(VLOOKUP(C1237,' Disaggregation - Section E '!A$10:N364,3,0),"")</f>
        <v/>
      </c>
      <c r="L1237" s="818"/>
      <c r="M1237" s="812"/>
      <c r="N1237" s="818"/>
      <c r="O1237" s="818"/>
    </row>
    <row r="1238" spans="1:15" x14ac:dyDescent="0.35">
      <c r="A1238" s="812" t="b">
        <v>0</v>
      </c>
      <c r="B1238" s="812"/>
      <c r="C1238" s="830" t="s">
        <v>3501</v>
      </c>
      <c r="D1238" s="827">
        <v>6</v>
      </c>
      <c r="E1238" s="815"/>
      <c r="F1238" s="818"/>
      <c r="G1238" s="817"/>
      <c r="H1238" s="827"/>
      <c r="I1238" s="818"/>
      <c r="J1238" s="818"/>
      <c r="K1238" s="812" t="str">
        <f ca="1">IFERROR(VLOOKUP(C1238,' Disaggregation - Section E '!A$10:N365,3,0),"")</f>
        <v/>
      </c>
      <c r="L1238" s="818"/>
      <c r="M1238" s="812"/>
      <c r="N1238" s="818"/>
      <c r="O1238" s="818"/>
    </row>
    <row r="1239" spans="1:15" x14ac:dyDescent="0.35">
      <c r="A1239" s="812" t="b">
        <v>0</v>
      </c>
      <c r="B1239" s="812"/>
      <c r="C1239" s="830" t="s">
        <v>3503</v>
      </c>
      <c r="D1239" s="827">
        <v>6</v>
      </c>
      <c r="E1239" s="815"/>
      <c r="F1239" s="818"/>
      <c r="G1239" s="817"/>
      <c r="H1239" s="827"/>
      <c r="I1239" s="818"/>
      <c r="J1239" s="818"/>
      <c r="K1239" s="812" t="str">
        <f ca="1">IFERROR(VLOOKUP(C1239,' Disaggregation - Section E '!A$10:N366,3,0),"")</f>
        <v/>
      </c>
      <c r="L1239" s="818"/>
      <c r="M1239" s="812"/>
      <c r="N1239" s="818"/>
      <c r="O1239" s="818"/>
    </row>
    <row r="1240" spans="1:15" x14ac:dyDescent="0.35">
      <c r="A1240" s="812" t="b">
        <v>0</v>
      </c>
      <c r="B1240" s="812"/>
      <c r="C1240" s="830" t="s">
        <v>3505</v>
      </c>
      <c r="D1240" s="827">
        <v>6</v>
      </c>
      <c r="E1240" s="815"/>
      <c r="F1240" s="818"/>
      <c r="G1240" s="817"/>
      <c r="H1240" s="827"/>
      <c r="I1240" s="818"/>
      <c r="J1240" s="818"/>
      <c r="K1240" s="812" t="str">
        <f ca="1">IFERROR(VLOOKUP(C1240,' Disaggregation - Section E '!A$10:N367,3,0),"")</f>
        <v/>
      </c>
      <c r="L1240" s="818"/>
      <c r="M1240" s="812"/>
      <c r="N1240" s="818"/>
      <c r="O1240" s="818"/>
    </row>
    <row r="1241" spans="1:15" x14ac:dyDescent="0.35">
      <c r="A1241" s="812" t="b">
        <v>0</v>
      </c>
      <c r="B1241" s="812"/>
      <c r="C1241" s="830" t="s">
        <v>3507</v>
      </c>
      <c r="D1241" s="827">
        <v>6</v>
      </c>
      <c r="E1241" s="815"/>
      <c r="F1241" s="818"/>
      <c r="G1241" s="817"/>
      <c r="H1241" s="827"/>
      <c r="I1241" s="818"/>
      <c r="J1241" s="818"/>
      <c r="K1241" s="812" t="str">
        <f ca="1">IFERROR(VLOOKUP(C1241,' Disaggregation - Section E '!A$10:N368,3,0),"")</f>
        <v/>
      </c>
      <c r="L1241" s="818"/>
      <c r="M1241" s="812"/>
      <c r="N1241" s="818"/>
      <c r="O1241" s="818"/>
    </row>
    <row r="1242" spans="1:15" x14ac:dyDescent="0.35">
      <c r="A1242" s="812" t="b">
        <v>0</v>
      </c>
      <c r="B1242" s="812"/>
      <c r="C1242" s="830" t="s">
        <v>3509</v>
      </c>
      <c r="D1242" s="827">
        <v>6</v>
      </c>
      <c r="E1242" s="815"/>
      <c r="F1242" s="818"/>
      <c r="G1242" s="817"/>
      <c r="H1242" s="827"/>
      <c r="I1242" s="818"/>
      <c r="J1242" s="818"/>
      <c r="K1242" s="812" t="str">
        <f ca="1">IFERROR(VLOOKUP(C1242,' Disaggregation - Section E '!A$10:N369,3,0),"")</f>
        <v/>
      </c>
      <c r="L1242" s="818"/>
      <c r="M1242" s="812"/>
      <c r="N1242" s="818"/>
      <c r="O1242" s="818"/>
    </row>
    <row r="1243" spans="1:15" x14ac:dyDescent="0.35">
      <c r="A1243" s="812" t="b">
        <v>0</v>
      </c>
      <c r="B1243" s="812"/>
      <c r="C1243" s="830" t="s">
        <v>3512</v>
      </c>
      <c r="D1243" s="827">
        <v>7</v>
      </c>
      <c r="E1243" s="815"/>
      <c r="F1243" s="818"/>
      <c r="G1243" s="817"/>
      <c r="H1243" s="827"/>
      <c r="I1243" s="818"/>
      <c r="J1243" s="818"/>
      <c r="K1243" s="812" t="str">
        <f ca="1">IFERROR(VLOOKUP(C1243,' Disaggregation - Section E '!A$10:N370,3,0),"")</f>
        <v/>
      </c>
      <c r="L1243" s="818"/>
      <c r="M1243" s="812"/>
      <c r="N1243" s="818"/>
      <c r="O1243" s="818"/>
    </row>
    <row r="1244" spans="1:15" x14ac:dyDescent="0.35">
      <c r="A1244" s="812" t="b">
        <v>0</v>
      </c>
      <c r="B1244" s="812"/>
      <c r="C1244" s="830" t="s">
        <v>3514</v>
      </c>
      <c r="D1244" s="827">
        <v>7</v>
      </c>
      <c r="E1244" s="815"/>
      <c r="F1244" s="818"/>
      <c r="G1244" s="817"/>
      <c r="H1244" s="827"/>
      <c r="I1244" s="818"/>
      <c r="J1244" s="818"/>
      <c r="K1244" s="812" t="str">
        <f ca="1">IFERROR(VLOOKUP(C1244,' Disaggregation - Section E '!A$10:N371,3,0),"")</f>
        <v/>
      </c>
      <c r="L1244" s="818"/>
      <c r="M1244" s="812"/>
      <c r="N1244" s="818"/>
      <c r="O1244" s="818"/>
    </row>
    <row r="1245" spans="1:15" x14ac:dyDescent="0.35">
      <c r="A1245" s="812" t="b">
        <v>0</v>
      </c>
      <c r="B1245" s="812"/>
      <c r="C1245" s="830" t="s">
        <v>3516</v>
      </c>
      <c r="D1245" s="827">
        <v>7</v>
      </c>
      <c r="E1245" s="815"/>
      <c r="F1245" s="818"/>
      <c r="G1245" s="817"/>
      <c r="H1245" s="827"/>
      <c r="I1245" s="818"/>
      <c r="J1245" s="818"/>
      <c r="K1245" s="812" t="str">
        <f ca="1">IFERROR(VLOOKUP(C1245,' Disaggregation - Section E '!A$10:N372,3,0),"")</f>
        <v/>
      </c>
      <c r="L1245" s="818"/>
      <c r="M1245" s="812"/>
      <c r="N1245" s="818"/>
      <c r="O1245" s="818"/>
    </row>
    <row r="1246" spans="1:15" x14ac:dyDescent="0.35">
      <c r="A1246" s="812" t="b">
        <v>0</v>
      </c>
      <c r="B1246" s="812"/>
      <c r="C1246" s="830" t="s">
        <v>3518</v>
      </c>
      <c r="D1246" s="827">
        <v>7</v>
      </c>
      <c r="E1246" s="815"/>
      <c r="F1246" s="818"/>
      <c r="G1246" s="817"/>
      <c r="H1246" s="827"/>
      <c r="I1246" s="818"/>
      <c r="J1246" s="818"/>
      <c r="K1246" s="812" t="str">
        <f ca="1">IFERROR(VLOOKUP(C1246,' Disaggregation - Section E '!A$10:N373,3,0),"")</f>
        <v/>
      </c>
      <c r="L1246" s="818"/>
      <c r="M1246" s="812"/>
      <c r="N1246" s="818"/>
      <c r="O1246" s="818"/>
    </row>
    <row r="1247" spans="1:15" x14ac:dyDescent="0.35">
      <c r="A1247" s="812" t="b">
        <v>0</v>
      </c>
      <c r="B1247" s="812"/>
      <c r="C1247" s="830" t="s">
        <v>3520</v>
      </c>
      <c r="D1247" s="827">
        <v>7</v>
      </c>
      <c r="E1247" s="815"/>
      <c r="F1247" s="818"/>
      <c r="G1247" s="817"/>
      <c r="H1247" s="827"/>
      <c r="I1247" s="818"/>
      <c r="J1247" s="818"/>
      <c r="K1247" s="812" t="str">
        <f ca="1">IFERROR(VLOOKUP(C1247,' Disaggregation - Section E '!A$10:N374,3,0),"")</f>
        <v/>
      </c>
      <c r="L1247" s="818"/>
      <c r="M1247" s="812"/>
      <c r="N1247" s="818"/>
      <c r="O1247" s="818"/>
    </row>
    <row r="1248" spans="1:15" x14ac:dyDescent="0.35">
      <c r="A1248" s="812" t="b">
        <v>0</v>
      </c>
      <c r="B1248" s="812"/>
      <c r="C1248" s="830" t="s">
        <v>3522</v>
      </c>
      <c r="D1248" s="827">
        <v>7</v>
      </c>
      <c r="E1248" s="815"/>
      <c r="F1248" s="818"/>
      <c r="G1248" s="817"/>
      <c r="H1248" s="827"/>
      <c r="I1248" s="818"/>
      <c r="J1248" s="818"/>
      <c r="K1248" s="812" t="str">
        <f ca="1">IFERROR(VLOOKUP(C1248,' Disaggregation - Section E '!A$10:N375,3,0),"")</f>
        <v/>
      </c>
      <c r="L1248" s="818"/>
      <c r="M1248" s="812"/>
      <c r="N1248" s="818"/>
      <c r="O1248" s="818"/>
    </row>
    <row r="1249" spans="1:15" x14ac:dyDescent="0.35">
      <c r="A1249" s="812" t="b">
        <v>0</v>
      </c>
      <c r="B1249" s="812"/>
      <c r="C1249" s="830" t="s">
        <v>3524</v>
      </c>
      <c r="D1249" s="827">
        <v>7</v>
      </c>
      <c r="E1249" s="815"/>
      <c r="F1249" s="818"/>
      <c r="G1249" s="817"/>
      <c r="H1249" s="827"/>
      <c r="I1249" s="818"/>
      <c r="J1249" s="818"/>
      <c r="K1249" s="812" t="str">
        <f ca="1">IFERROR(VLOOKUP(C1249,' Disaggregation - Section E '!A$10:N376,3,0),"")</f>
        <v/>
      </c>
      <c r="L1249" s="818"/>
      <c r="M1249" s="812"/>
      <c r="N1249" s="818"/>
      <c r="O1249" s="818"/>
    </row>
    <row r="1250" spans="1:15" x14ac:dyDescent="0.35">
      <c r="A1250" s="812" t="b">
        <v>0</v>
      </c>
      <c r="B1250" s="812"/>
      <c r="C1250" s="830" t="s">
        <v>3526</v>
      </c>
      <c r="D1250" s="827">
        <v>7</v>
      </c>
      <c r="E1250" s="815"/>
      <c r="F1250" s="818"/>
      <c r="G1250" s="817"/>
      <c r="H1250" s="827"/>
      <c r="I1250" s="818"/>
      <c r="J1250" s="818"/>
      <c r="K1250" s="812" t="str">
        <f ca="1">IFERROR(VLOOKUP(C1250,' Disaggregation - Section E '!A$10:N377,3,0),"")</f>
        <v/>
      </c>
      <c r="L1250" s="818"/>
      <c r="M1250" s="812"/>
      <c r="N1250" s="818"/>
      <c r="O1250" s="818"/>
    </row>
    <row r="1251" spans="1:15" x14ac:dyDescent="0.35">
      <c r="A1251" s="812" t="b">
        <v>0</v>
      </c>
      <c r="B1251" s="812"/>
      <c r="C1251" s="830" t="s">
        <v>3528</v>
      </c>
      <c r="D1251" s="827">
        <v>7</v>
      </c>
      <c r="E1251" s="815"/>
      <c r="F1251" s="818"/>
      <c r="G1251" s="817"/>
      <c r="H1251" s="827"/>
      <c r="I1251" s="818"/>
      <c r="J1251" s="818"/>
      <c r="K1251" s="812" t="str">
        <f ca="1">IFERROR(VLOOKUP(C1251,' Disaggregation - Section E '!A$10:N378,3,0),"")</f>
        <v/>
      </c>
      <c r="L1251" s="818"/>
      <c r="M1251" s="812"/>
      <c r="N1251" s="818"/>
      <c r="O1251" s="818"/>
    </row>
    <row r="1252" spans="1:15" x14ac:dyDescent="0.35">
      <c r="A1252" s="812" t="b">
        <v>0</v>
      </c>
      <c r="B1252" s="812"/>
      <c r="C1252" s="830" t="s">
        <v>3530</v>
      </c>
      <c r="D1252" s="827">
        <v>7</v>
      </c>
      <c r="E1252" s="815"/>
      <c r="F1252" s="818"/>
      <c r="G1252" s="817"/>
      <c r="H1252" s="827"/>
      <c r="I1252" s="818"/>
      <c r="J1252" s="818"/>
      <c r="K1252" s="812" t="str">
        <f ca="1">IFERROR(VLOOKUP(C1252,' Disaggregation - Section E '!A$10:N379,3,0),"")</f>
        <v/>
      </c>
      <c r="L1252" s="818"/>
      <c r="M1252" s="812"/>
      <c r="N1252" s="818"/>
      <c r="O1252" s="818"/>
    </row>
    <row r="1253" spans="1:15" x14ac:dyDescent="0.35">
      <c r="A1253" s="812" t="b">
        <v>0</v>
      </c>
      <c r="B1253" s="812"/>
      <c r="C1253" s="830" t="s">
        <v>3533</v>
      </c>
      <c r="D1253" s="827">
        <v>8</v>
      </c>
      <c r="E1253" s="815"/>
      <c r="F1253" s="818"/>
      <c r="G1253" s="817"/>
      <c r="H1253" s="827"/>
      <c r="I1253" s="818"/>
      <c r="J1253" s="818"/>
      <c r="K1253" s="812" t="str">
        <f ca="1">IFERROR(VLOOKUP(C1253,' Disaggregation - Section E '!A$10:N380,3,0),"")</f>
        <v/>
      </c>
      <c r="L1253" s="818"/>
      <c r="M1253" s="812"/>
      <c r="N1253" s="818"/>
      <c r="O1253" s="818"/>
    </row>
    <row r="1254" spans="1:15" x14ac:dyDescent="0.35">
      <c r="A1254" s="812" t="b">
        <v>0</v>
      </c>
      <c r="B1254" s="812"/>
      <c r="C1254" s="830" t="s">
        <v>3535</v>
      </c>
      <c r="D1254" s="827">
        <v>8</v>
      </c>
      <c r="E1254" s="815"/>
      <c r="F1254" s="818"/>
      <c r="G1254" s="817"/>
      <c r="H1254" s="827"/>
      <c r="I1254" s="818"/>
      <c r="J1254" s="818"/>
      <c r="K1254" s="812" t="str">
        <f ca="1">IFERROR(VLOOKUP(C1254,' Disaggregation - Section E '!A$10:N381,3,0),"")</f>
        <v/>
      </c>
      <c r="L1254" s="818"/>
      <c r="M1254" s="812"/>
      <c r="N1254" s="818"/>
      <c r="O1254" s="818"/>
    </row>
    <row r="1255" spans="1:15" x14ac:dyDescent="0.35">
      <c r="A1255" s="812" t="b">
        <v>0</v>
      </c>
      <c r="B1255" s="812"/>
      <c r="C1255" s="830" t="s">
        <v>3537</v>
      </c>
      <c r="D1255" s="827">
        <v>8</v>
      </c>
      <c r="E1255" s="815"/>
      <c r="F1255" s="818"/>
      <c r="G1255" s="817"/>
      <c r="H1255" s="827"/>
      <c r="I1255" s="818"/>
      <c r="J1255" s="818"/>
      <c r="K1255" s="812" t="str">
        <f ca="1">IFERROR(VLOOKUP(C1255,' Disaggregation - Section E '!A$10:N382,3,0),"")</f>
        <v/>
      </c>
      <c r="L1255" s="818"/>
      <c r="M1255" s="812"/>
      <c r="N1255" s="818"/>
      <c r="O1255" s="818"/>
    </row>
    <row r="1256" spans="1:15" x14ac:dyDescent="0.35">
      <c r="A1256" s="812" t="b">
        <v>0</v>
      </c>
      <c r="B1256" s="812"/>
      <c r="C1256" s="830" t="s">
        <v>3539</v>
      </c>
      <c r="D1256" s="827">
        <v>8</v>
      </c>
      <c r="E1256" s="815"/>
      <c r="F1256" s="818"/>
      <c r="G1256" s="817"/>
      <c r="H1256" s="827"/>
      <c r="I1256" s="818"/>
      <c r="J1256" s="818"/>
      <c r="K1256" s="812" t="str">
        <f ca="1">IFERROR(VLOOKUP(C1256,' Disaggregation - Section E '!A$10:N383,3,0),"")</f>
        <v/>
      </c>
      <c r="L1256" s="818"/>
      <c r="M1256" s="812"/>
      <c r="N1256" s="818"/>
      <c r="O1256" s="818"/>
    </row>
    <row r="1257" spans="1:15" x14ac:dyDescent="0.35">
      <c r="A1257" s="812" t="b">
        <v>0</v>
      </c>
      <c r="B1257" s="812"/>
      <c r="C1257" s="830" t="s">
        <v>3541</v>
      </c>
      <c r="D1257" s="827">
        <v>8</v>
      </c>
      <c r="E1257" s="815"/>
      <c r="F1257" s="818"/>
      <c r="G1257" s="817"/>
      <c r="H1257" s="827"/>
      <c r="I1257" s="818"/>
      <c r="J1257" s="818"/>
      <c r="K1257" s="812" t="str">
        <f ca="1">IFERROR(VLOOKUP(C1257,' Disaggregation - Section E '!A$10:N384,3,0),"")</f>
        <v/>
      </c>
      <c r="L1257" s="818"/>
      <c r="M1257" s="812"/>
      <c r="N1257" s="818"/>
      <c r="O1257" s="818"/>
    </row>
    <row r="1258" spans="1:15" x14ac:dyDescent="0.35">
      <c r="A1258" s="812" t="b">
        <v>0</v>
      </c>
      <c r="B1258" s="812"/>
      <c r="C1258" s="830" t="s">
        <v>3543</v>
      </c>
      <c r="D1258" s="827">
        <v>8</v>
      </c>
      <c r="E1258" s="815"/>
      <c r="F1258" s="818"/>
      <c r="G1258" s="817"/>
      <c r="H1258" s="827"/>
      <c r="I1258" s="818"/>
      <c r="J1258" s="818"/>
      <c r="K1258" s="812" t="str">
        <f ca="1">IFERROR(VLOOKUP(C1258,' Disaggregation - Section E '!A$10:N385,3,0),"")</f>
        <v/>
      </c>
      <c r="L1258" s="818"/>
      <c r="M1258" s="812"/>
      <c r="N1258" s="818"/>
      <c r="O1258" s="818"/>
    </row>
    <row r="1259" spans="1:15" x14ac:dyDescent="0.35">
      <c r="A1259" s="812" t="b">
        <v>0</v>
      </c>
      <c r="B1259" s="812"/>
      <c r="C1259" s="830" t="s">
        <v>3545</v>
      </c>
      <c r="D1259" s="827">
        <v>8</v>
      </c>
      <c r="E1259" s="815"/>
      <c r="F1259" s="818"/>
      <c r="G1259" s="817"/>
      <c r="H1259" s="827"/>
      <c r="I1259" s="818"/>
      <c r="J1259" s="818"/>
      <c r="K1259" s="812" t="str">
        <f ca="1">IFERROR(VLOOKUP(C1259,' Disaggregation - Section E '!A$10:N386,3,0),"")</f>
        <v/>
      </c>
      <c r="L1259" s="818"/>
      <c r="M1259" s="812"/>
      <c r="N1259" s="818"/>
      <c r="O1259" s="818"/>
    </row>
    <row r="1260" spans="1:15" x14ac:dyDescent="0.35">
      <c r="A1260" s="812" t="b">
        <v>0</v>
      </c>
      <c r="B1260" s="812"/>
      <c r="C1260" s="830" t="s">
        <v>3547</v>
      </c>
      <c r="D1260" s="827">
        <v>8</v>
      </c>
      <c r="E1260" s="815"/>
      <c r="F1260" s="818"/>
      <c r="G1260" s="817"/>
      <c r="H1260" s="827"/>
      <c r="I1260" s="818"/>
      <c r="J1260" s="818"/>
      <c r="K1260" s="812" t="str">
        <f ca="1">IFERROR(VLOOKUP(C1260,' Disaggregation - Section E '!A$10:N387,3,0),"")</f>
        <v/>
      </c>
      <c r="L1260" s="818"/>
      <c r="M1260" s="812"/>
      <c r="N1260" s="818"/>
      <c r="O1260" s="818"/>
    </row>
    <row r="1261" spans="1:15" x14ac:dyDescent="0.35">
      <c r="A1261" s="812" t="b">
        <v>0</v>
      </c>
      <c r="B1261" s="812"/>
      <c r="C1261" s="830" t="s">
        <v>3549</v>
      </c>
      <c r="D1261" s="827">
        <v>8</v>
      </c>
      <c r="E1261" s="815"/>
      <c r="F1261" s="818"/>
      <c r="G1261" s="817"/>
      <c r="H1261" s="827"/>
      <c r="I1261" s="818"/>
      <c r="J1261" s="818"/>
      <c r="K1261" s="812" t="str">
        <f ca="1">IFERROR(VLOOKUP(C1261,' Disaggregation - Section E '!A$10:N388,3,0),"")</f>
        <v/>
      </c>
      <c r="L1261" s="818"/>
      <c r="M1261" s="812"/>
      <c r="N1261" s="818"/>
      <c r="O1261" s="818"/>
    </row>
    <row r="1262" spans="1:15" x14ac:dyDescent="0.35">
      <c r="A1262" s="812" t="b">
        <v>0</v>
      </c>
      <c r="B1262" s="812"/>
      <c r="C1262" s="830" t="s">
        <v>3551</v>
      </c>
      <c r="D1262" s="827">
        <v>8</v>
      </c>
      <c r="E1262" s="815"/>
      <c r="F1262" s="818"/>
      <c r="G1262" s="817"/>
      <c r="H1262" s="827"/>
      <c r="I1262" s="818"/>
      <c r="J1262" s="818"/>
      <c r="K1262" s="812" t="str">
        <f ca="1">IFERROR(VLOOKUP(C1262,' Disaggregation - Section E '!A$10:N389,3,0),"")</f>
        <v/>
      </c>
      <c r="L1262" s="818"/>
      <c r="M1262" s="812"/>
      <c r="N1262" s="818"/>
      <c r="O1262" s="818"/>
    </row>
    <row r="1263" spans="1:15" x14ac:dyDescent="0.35">
      <c r="A1263" s="812" t="b">
        <v>0</v>
      </c>
      <c r="B1263" s="812"/>
      <c r="C1263" s="830" t="s">
        <v>3554</v>
      </c>
      <c r="D1263" s="827">
        <v>9</v>
      </c>
      <c r="E1263" s="815"/>
      <c r="F1263" s="818"/>
      <c r="G1263" s="817"/>
      <c r="H1263" s="827"/>
      <c r="I1263" s="818"/>
      <c r="J1263" s="818"/>
      <c r="K1263" s="812" t="str">
        <f ca="1">IFERROR(VLOOKUP(C1263,' Disaggregation - Section E '!A$10:N390,3,0),"")</f>
        <v/>
      </c>
      <c r="L1263" s="818"/>
      <c r="M1263" s="812"/>
      <c r="N1263" s="818"/>
      <c r="O1263" s="818"/>
    </row>
    <row r="1264" spans="1:15" x14ac:dyDescent="0.35">
      <c r="A1264" s="812" t="b">
        <v>0</v>
      </c>
      <c r="B1264" s="812"/>
      <c r="C1264" s="830" t="s">
        <v>3556</v>
      </c>
      <c r="D1264" s="827">
        <v>9</v>
      </c>
      <c r="E1264" s="815"/>
      <c r="F1264" s="818"/>
      <c r="G1264" s="817"/>
      <c r="H1264" s="827"/>
      <c r="I1264" s="818"/>
      <c r="J1264" s="818"/>
      <c r="K1264" s="812" t="str">
        <f ca="1">IFERROR(VLOOKUP(C1264,' Disaggregation - Section E '!A$10:N391,3,0),"")</f>
        <v/>
      </c>
      <c r="L1264" s="818"/>
      <c r="M1264" s="812"/>
      <c r="N1264" s="818"/>
      <c r="O1264" s="818"/>
    </row>
    <row r="1265" spans="1:15" x14ac:dyDescent="0.35">
      <c r="A1265" s="812" t="b">
        <v>0</v>
      </c>
      <c r="B1265" s="812"/>
      <c r="C1265" s="830" t="s">
        <v>3558</v>
      </c>
      <c r="D1265" s="827">
        <v>9</v>
      </c>
      <c r="E1265" s="815"/>
      <c r="F1265" s="818"/>
      <c r="G1265" s="817"/>
      <c r="H1265" s="827"/>
      <c r="I1265" s="818"/>
      <c r="J1265" s="818"/>
      <c r="K1265" s="812" t="str">
        <f ca="1">IFERROR(VLOOKUP(C1265,' Disaggregation - Section E '!A$10:N392,3,0),"")</f>
        <v/>
      </c>
      <c r="L1265" s="818"/>
      <c r="M1265" s="812"/>
      <c r="N1265" s="818"/>
      <c r="O1265" s="818"/>
    </row>
    <row r="1266" spans="1:15" x14ac:dyDescent="0.35">
      <c r="A1266" s="812" t="b">
        <v>0</v>
      </c>
      <c r="B1266" s="812"/>
      <c r="C1266" s="830" t="s">
        <v>3560</v>
      </c>
      <c r="D1266" s="827">
        <v>9</v>
      </c>
      <c r="E1266" s="815"/>
      <c r="F1266" s="818"/>
      <c r="G1266" s="817"/>
      <c r="H1266" s="827"/>
      <c r="I1266" s="818"/>
      <c r="J1266" s="818"/>
      <c r="K1266" s="812" t="str">
        <f ca="1">IFERROR(VLOOKUP(C1266,' Disaggregation - Section E '!A$10:N393,3,0),"")</f>
        <v/>
      </c>
      <c r="L1266" s="818"/>
      <c r="M1266" s="812"/>
      <c r="N1266" s="818"/>
      <c r="O1266" s="818"/>
    </row>
    <row r="1267" spans="1:15" x14ac:dyDescent="0.35">
      <c r="A1267" s="812" t="b">
        <v>0</v>
      </c>
      <c r="B1267" s="812"/>
      <c r="C1267" s="830" t="s">
        <v>3562</v>
      </c>
      <c r="D1267" s="827">
        <v>9</v>
      </c>
      <c r="E1267" s="815"/>
      <c r="F1267" s="818"/>
      <c r="G1267" s="817"/>
      <c r="H1267" s="827"/>
      <c r="I1267" s="818"/>
      <c r="J1267" s="818"/>
      <c r="K1267" s="812" t="str">
        <f ca="1">IFERROR(VLOOKUP(C1267,' Disaggregation - Section E '!A$10:N394,3,0),"")</f>
        <v/>
      </c>
      <c r="L1267" s="818"/>
      <c r="M1267" s="812"/>
      <c r="N1267" s="818"/>
      <c r="O1267" s="818"/>
    </row>
    <row r="1268" spans="1:15" x14ac:dyDescent="0.35">
      <c r="A1268" s="812" t="b">
        <v>0</v>
      </c>
      <c r="B1268" s="812"/>
      <c r="C1268" s="830" t="s">
        <v>3564</v>
      </c>
      <c r="D1268" s="827">
        <v>9</v>
      </c>
      <c r="E1268" s="815"/>
      <c r="F1268" s="818"/>
      <c r="G1268" s="817"/>
      <c r="H1268" s="827"/>
      <c r="I1268" s="818"/>
      <c r="J1268" s="818"/>
      <c r="K1268" s="812" t="str">
        <f ca="1">IFERROR(VLOOKUP(C1268,' Disaggregation - Section E '!A$10:N395,3,0),"")</f>
        <v/>
      </c>
      <c r="L1268" s="818"/>
      <c r="M1268" s="812"/>
      <c r="N1268" s="818"/>
      <c r="O1268" s="818"/>
    </row>
    <row r="1269" spans="1:15" x14ac:dyDescent="0.35">
      <c r="A1269" s="812" t="b">
        <v>0</v>
      </c>
      <c r="B1269" s="812"/>
      <c r="C1269" s="830" t="s">
        <v>3566</v>
      </c>
      <c r="D1269" s="827">
        <v>9</v>
      </c>
      <c r="E1269" s="815"/>
      <c r="F1269" s="818"/>
      <c r="G1269" s="817"/>
      <c r="H1269" s="827"/>
      <c r="I1269" s="818"/>
      <c r="J1269" s="818"/>
      <c r="K1269" s="812" t="str">
        <f ca="1">IFERROR(VLOOKUP(C1269,' Disaggregation - Section E '!A$10:N396,3,0),"")</f>
        <v/>
      </c>
      <c r="L1269" s="818"/>
      <c r="M1269" s="812"/>
      <c r="N1269" s="818"/>
      <c r="O1269" s="818"/>
    </row>
    <row r="1270" spans="1:15" x14ac:dyDescent="0.35">
      <c r="A1270" s="812" t="b">
        <v>0</v>
      </c>
      <c r="B1270" s="812"/>
      <c r="C1270" s="830" t="s">
        <v>3568</v>
      </c>
      <c r="D1270" s="827">
        <v>9</v>
      </c>
      <c r="E1270" s="815"/>
      <c r="F1270" s="818"/>
      <c r="G1270" s="817"/>
      <c r="H1270" s="827"/>
      <c r="I1270" s="818"/>
      <c r="J1270" s="818"/>
      <c r="K1270" s="812" t="str">
        <f ca="1">IFERROR(VLOOKUP(C1270,' Disaggregation - Section E '!A$10:N397,3,0),"")</f>
        <v/>
      </c>
      <c r="L1270" s="818"/>
      <c r="M1270" s="812"/>
      <c r="N1270" s="818"/>
      <c r="O1270" s="818"/>
    </row>
    <row r="1271" spans="1:15" x14ac:dyDescent="0.35">
      <c r="A1271" s="812" t="b">
        <v>0</v>
      </c>
      <c r="B1271" s="812"/>
      <c r="C1271" s="830" t="s">
        <v>3570</v>
      </c>
      <c r="D1271" s="827">
        <v>9</v>
      </c>
      <c r="E1271" s="815"/>
      <c r="F1271" s="818"/>
      <c r="G1271" s="817"/>
      <c r="H1271" s="827"/>
      <c r="I1271" s="818"/>
      <c r="J1271" s="818"/>
      <c r="K1271" s="812" t="str">
        <f ca="1">IFERROR(VLOOKUP(C1271,' Disaggregation - Section E '!A$10:N398,3,0),"")</f>
        <v/>
      </c>
      <c r="L1271" s="818"/>
      <c r="M1271" s="812"/>
      <c r="N1271" s="818"/>
      <c r="O1271" s="818"/>
    </row>
    <row r="1272" spans="1:15" x14ac:dyDescent="0.35">
      <c r="A1272" s="812" t="b">
        <v>0</v>
      </c>
      <c r="B1272" s="812"/>
      <c r="C1272" s="830" t="s">
        <v>3572</v>
      </c>
      <c r="D1272" s="827">
        <v>9</v>
      </c>
      <c r="E1272" s="815"/>
      <c r="F1272" s="818"/>
      <c r="G1272" s="817"/>
      <c r="H1272" s="827"/>
      <c r="I1272" s="818"/>
      <c r="J1272" s="818"/>
      <c r="K1272" s="812" t="str">
        <f ca="1">IFERROR(VLOOKUP(C1272,' Disaggregation - Section E '!A$10:N399,3,0),"")</f>
        <v/>
      </c>
      <c r="L1272" s="818"/>
      <c r="M1272" s="812"/>
      <c r="N1272" s="818"/>
      <c r="O1272" s="818"/>
    </row>
    <row r="1273" spans="1:15" x14ac:dyDescent="0.35">
      <c r="A1273" s="812" t="b">
        <v>0</v>
      </c>
      <c r="B1273" s="812"/>
      <c r="C1273" s="830" t="s">
        <v>3575</v>
      </c>
      <c r="D1273" s="827">
        <v>10</v>
      </c>
      <c r="E1273" s="815"/>
      <c r="F1273" s="818"/>
      <c r="G1273" s="817"/>
      <c r="H1273" s="827"/>
      <c r="I1273" s="818"/>
      <c r="J1273" s="818"/>
      <c r="K1273" s="812" t="str">
        <f ca="1">IFERROR(VLOOKUP(C1273,' Disaggregation - Section E '!A$10:N400,3,0),"")</f>
        <v/>
      </c>
      <c r="L1273" s="818"/>
      <c r="M1273" s="812"/>
      <c r="N1273" s="818"/>
      <c r="O1273" s="818"/>
    </row>
    <row r="1274" spans="1:15" x14ac:dyDescent="0.35">
      <c r="A1274" s="812" t="b">
        <v>0</v>
      </c>
      <c r="B1274" s="812"/>
      <c r="C1274" s="830" t="s">
        <v>3577</v>
      </c>
      <c r="D1274" s="827">
        <v>10</v>
      </c>
      <c r="E1274" s="815"/>
      <c r="F1274" s="818"/>
      <c r="G1274" s="817"/>
      <c r="H1274" s="827"/>
      <c r="I1274" s="818"/>
      <c r="J1274" s="818"/>
      <c r="K1274" s="812" t="str">
        <f ca="1">IFERROR(VLOOKUP(C1274,' Disaggregation - Section E '!A$10:N401,3,0),"")</f>
        <v/>
      </c>
      <c r="L1274" s="818"/>
      <c r="M1274" s="812"/>
      <c r="N1274" s="818"/>
      <c r="O1274" s="818"/>
    </row>
    <row r="1275" spans="1:15" x14ac:dyDescent="0.35">
      <c r="A1275" s="812" t="b">
        <v>0</v>
      </c>
      <c r="B1275" s="812"/>
      <c r="C1275" s="830" t="s">
        <v>3579</v>
      </c>
      <c r="D1275" s="827">
        <v>10</v>
      </c>
      <c r="E1275" s="815"/>
      <c r="F1275" s="818"/>
      <c r="G1275" s="817"/>
      <c r="H1275" s="827"/>
      <c r="I1275" s="818"/>
      <c r="J1275" s="818"/>
      <c r="K1275" s="812" t="str">
        <f ca="1">IFERROR(VLOOKUP(C1275,' Disaggregation - Section E '!A$10:N402,3,0),"")</f>
        <v/>
      </c>
      <c r="L1275" s="818"/>
      <c r="M1275" s="812"/>
      <c r="N1275" s="818"/>
      <c r="O1275" s="818"/>
    </row>
    <row r="1276" spans="1:15" x14ac:dyDescent="0.35">
      <c r="A1276" s="812" t="b">
        <v>0</v>
      </c>
      <c r="B1276" s="812"/>
      <c r="C1276" s="830" t="s">
        <v>3581</v>
      </c>
      <c r="D1276" s="827">
        <v>10</v>
      </c>
      <c r="E1276" s="815"/>
      <c r="F1276" s="818"/>
      <c r="G1276" s="817"/>
      <c r="H1276" s="827"/>
      <c r="I1276" s="818"/>
      <c r="J1276" s="818"/>
      <c r="K1276" s="812" t="str">
        <f ca="1">IFERROR(VLOOKUP(C1276,' Disaggregation - Section E '!A$10:N403,3,0),"")</f>
        <v/>
      </c>
      <c r="L1276" s="818"/>
      <c r="M1276" s="812"/>
      <c r="N1276" s="818"/>
      <c r="O1276" s="818"/>
    </row>
    <row r="1277" spans="1:15" x14ac:dyDescent="0.35">
      <c r="A1277" s="812" t="b">
        <v>0</v>
      </c>
      <c r="B1277" s="812"/>
      <c r="C1277" s="830" t="s">
        <v>3583</v>
      </c>
      <c r="D1277" s="827">
        <v>10</v>
      </c>
      <c r="E1277" s="815"/>
      <c r="F1277" s="818"/>
      <c r="G1277" s="817"/>
      <c r="H1277" s="827"/>
      <c r="I1277" s="818"/>
      <c r="J1277" s="818"/>
      <c r="K1277" s="812" t="str">
        <f ca="1">IFERROR(VLOOKUP(C1277,' Disaggregation - Section E '!A$10:N404,3,0),"")</f>
        <v/>
      </c>
      <c r="L1277" s="818"/>
      <c r="M1277" s="812"/>
      <c r="N1277" s="818"/>
      <c r="O1277" s="818"/>
    </row>
    <row r="1278" spans="1:15" x14ac:dyDescent="0.35">
      <c r="A1278" s="812" t="b">
        <v>0</v>
      </c>
      <c r="B1278" s="812"/>
      <c r="C1278" s="830" t="s">
        <v>3585</v>
      </c>
      <c r="D1278" s="827">
        <v>10</v>
      </c>
      <c r="E1278" s="815"/>
      <c r="F1278" s="818"/>
      <c r="G1278" s="817"/>
      <c r="H1278" s="827"/>
      <c r="I1278" s="818"/>
      <c r="J1278" s="818"/>
      <c r="K1278" s="812" t="str">
        <f ca="1">IFERROR(VLOOKUP(C1278,' Disaggregation - Section E '!A$10:N405,3,0),"")</f>
        <v/>
      </c>
      <c r="L1278" s="818"/>
      <c r="M1278" s="812"/>
      <c r="N1278" s="818"/>
      <c r="O1278" s="818"/>
    </row>
    <row r="1279" spans="1:15" x14ac:dyDescent="0.35">
      <c r="A1279" s="812" t="b">
        <v>0</v>
      </c>
      <c r="B1279" s="812"/>
      <c r="C1279" s="830" t="s">
        <v>3587</v>
      </c>
      <c r="D1279" s="827">
        <v>10</v>
      </c>
      <c r="E1279" s="815"/>
      <c r="F1279" s="818"/>
      <c r="G1279" s="817"/>
      <c r="H1279" s="827"/>
      <c r="I1279" s="818"/>
      <c r="J1279" s="818"/>
      <c r="K1279" s="812" t="str">
        <f ca="1">IFERROR(VLOOKUP(C1279,' Disaggregation - Section E '!A$10:N406,3,0),"")</f>
        <v/>
      </c>
      <c r="L1279" s="818"/>
      <c r="M1279" s="812"/>
      <c r="N1279" s="818"/>
      <c r="O1279" s="818"/>
    </row>
    <row r="1280" spans="1:15" x14ac:dyDescent="0.35">
      <c r="A1280" s="812" t="b">
        <v>0</v>
      </c>
      <c r="B1280" s="812"/>
      <c r="C1280" s="830" t="s">
        <v>3589</v>
      </c>
      <c r="D1280" s="827">
        <v>10</v>
      </c>
      <c r="E1280" s="815"/>
      <c r="F1280" s="818"/>
      <c r="G1280" s="817"/>
      <c r="H1280" s="827"/>
      <c r="I1280" s="818"/>
      <c r="J1280" s="818"/>
      <c r="K1280" s="812" t="str">
        <f ca="1">IFERROR(VLOOKUP(C1280,' Disaggregation - Section E '!A$10:N407,3,0),"")</f>
        <v/>
      </c>
      <c r="L1280" s="818"/>
      <c r="M1280" s="812"/>
      <c r="N1280" s="818"/>
      <c r="O1280" s="818"/>
    </row>
    <row r="1281" spans="1:15" x14ac:dyDescent="0.35">
      <c r="A1281" s="812" t="b">
        <v>0</v>
      </c>
      <c r="B1281" s="812"/>
      <c r="C1281" s="830" t="s">
        <v>3591</v>
      </c>
      <c r="D1281" s="827">
        <v>10</v>
      </c>
      <c r="E1281" s="815"/>
      <c r="F1281" s="818"/>
      <c r="G1281" s="817"/>
      <c r="H1281" s="827"/>
      <c r="I1281" s="818"/>
      <c r="J1281" s="818"/>
      <c r="K1281" s="812" t="str">
        <f ca="1">IFERROR(VLOOKUP(C1281,' Disaggregation - Section E '!A$10:N408,3,0),"")</f>
        <v/>
      </c>
      <c r="L1281" s="818"/>
      <c r="M1281" s="812"/>
      <c r="N1281" s="818"/>
      <c r="O1281" s="818"/>
    </row>
    <row r="1282" spans="1:15" x14ac:dyDescent="0.35">
      <c r="A1282" s="812" t="b">
        <v>0</v>
      </c>
      <c r="B1282" s="812"/>
      <c r="C1282" s="830" t="s">
        <v>3593</v>
      </c>
      <c r="D1282" s="827">
        <v>10</v>
      </c>
      <c r="E1282" s="815"/>
      <c r="F1282" s="818"/>
      <c r="G1282" s="817"/>
      <c r="H1282" s="827"/>
      <c r="I1282" s="818"/>
      <c r="J1282" s="818"/>
      <c r="K1282" s="812" t="str">
        <f ca="1">IFERROR(VLOOKUP(C1282,' Disaggregation - Section E '!A$10:N409,3,0),"")</f>
        <v/>
      </c>
      <c r="L1282" s="818"/>
      <c r="M1282" s="812"/>
      <c r="N1282" s="818"/>
      <c r="O1282" s="818"/>
    </row>
    <row r="1283" spans="1:15" x14ac:dyDescent="0.35">
      <c r="A1283" s="812" t="b">
        <v>0</v>
      </c>
      <c r="B1283" s="812"/>
      <c r="C1283" s="830" t="s">
        <v>3596</v>
      </c>
      <c r="D1283" s="827">
        <v>11</v>
      </c>
      <c r="E1283" s="815"/>
      <c r="F1283" s="818"/>
      <c r="G1283" s="817"/>
      <c r="H1283" s="827"/>
      <c r="I1283" s="818"/>
      <c r="J1283" s="818"/>
      <c r="K1283" s="812" t="str">
        <f ca="1">IFERROR(VLOOKUP(C1283,' Disaggregation - Section E '!A$10:N410,3,0),"")</f>
        <v/>
      </c>
      <c r="L1283" s="818"/>
      <c r="M1283" s="812"/>
      <c r="N1283" s="818"/>
      <c r="O1283" s="818"/>
    </row>
    <row r="1284" spans="1:15" x14ac:dyDescent="0.35">
      <c r="A1284" s="812" t="b">
        <v>0</v>
      </c>
      <c r="B1284" s="812"/>
      <c r="C1284" s="830" t="s">
        <v>3598</v>
      </c>
      <c r="D1284" s="827">
        <v>11</v>
      </c>
      <c r="E1284" s="815"/>
      <c r="F1284" s="818"/>
      <c r="G1284" s="817"/>
      <c r="H1284" s="827"/>
      <c r="I1284" s="818"/>
      <c r="J1284" s="818"/>
      <c r="K1284" s="812" t="str">
        <f ca="1">IFERROR(VLOOKUP(C1284,' Disaggregation - Section E '!A$10:N411,3,0),"")</f>
        <v/>
      </c>
      <c r="L1284" s="818"/>
      <c r="M1284" s="812"/>
      <c r="N1284" s="818"/>
      <c r="O1284" s="818"/>
    </row>
    <row r="1285" spans="1:15" x14ac:dyDescent="0.35">
      <c r="A1285" s="812" t="b">
        <v>0</v>
      </c>
      <c r="B1285" s="812"/>
      <c r="C1285" s="830" t="s">
        <v>3600</v>
      </c>
      <c r="D1285" s="827">
        <v>11</v>
      </c>
      <c r="E1285" s="815"/>
      <c r="F1285" s="818"/>
      <c r="G1285" s="817"/>
      <c r="H1285" s="827"/>
      <c r="I1285" s="818"/>
      <c r="J1285" s="818"/>
      <c r="K1285" s="812" t="str">
        <f ca="1">IFERROR(VLOOKUP(C1285,' Disaggregation - Section E '!A$10:N412,3,0),"")</f>
        <v/>
      </c>
      <c r="L1285" s="818"/>
      <c r="M1285" s="812"/>
      <c r="N1285" s="818"/>
      <c r="O1285" s="818"/>
    </row>
    <row r="1286" spans="1:15" x14ac:dyDescent="0.35">
      <c r="A1286" s="812" t="b">
        <v>0</v>
      </c>
      <c r="B1286" s="812"/>
      <c r="C1286" s="830" t="s">
        <v>3602</v>
      </c>
      <c r="D1286" s="827">
        <v>11</v>
      </c>
      <c r="E1286" s="815"/>
      <c r="F1286" s="818"/>
      <c r="G1286" s="817"/>
      <c r="H1286" s="827"/>
      <c r="I1286" s="818"/>
      <c r="J1286" s="818"/>
      <c r="K1286" s="812" t="str">
        <f ca="1">IFERROR(VLOOKUP(C1286,' Disaggregation - Section E '!A$10:N413,3,0),"")</f>
        <v/>
      </c>
      <c r="L1286" s="818"/>
      <c r="M1286" s="812"/>
      <c r="N1286" s="818"/>
      <c r="O1286" s="818"/>
    </row>
    <row r="1287" spans="1:15" x14ac:dyDescent="0.35">
      <c r="A1287" s="812" t="b">
        <v>0</v>
      </c>
      <c r="B1287" s="812"/>
      <c r="C1287" s="830" t="s">
        <v>3604</v>
      </c>
      <c r="D1287" s="827">
        <v>11</v>
      </c>
      <c r="E1287" s="815"/>
      <c r="F1287" s="818"/>
      <c r="G1287" s="817"/>
      <c r="H1287" s="827"/>
      <c r="I1287" s="818"/>
      <c r="J1287" s="818"/>
      <c r="K1287" s="812" t="str">
        <f ca="1">IFERROR(VLOOKUP(C1287,' Disaggregation - Section E '!A$10:N414,3,0),"")</f>
        <v/>
      </c>
      <c r="L1287" s="818"/>
      <c r="M1287" s="812"/>
      <c r="N1287" s="818"/>
      <c r="O1287" s="818"/>
    </row>
    <row r="1288" spans="1:15" x14ac:dyDescent="0.35">
      <c r="A1288" s="812" t="b">
        <v>0</v>
      </c>
      <c r="B1288" s="812"/>
      <c r="C1288" s="830" t="s">
        <v>3606</v>
      </c>
      <c r="D1288" s="827">
        <v>11</v>
      </c>
      <c r="E1288" s="815"/>
      <c r="F1288" s="818"/>
      <c r="G1288" s="817"/>
      <c r="H1288" s="827"/>
      <c r="I1288" s="818"/>
      <c r="J1288" s="818"/>
      <c r="K1288" s="812" t="str">
        <f ca="1">IFERROR(VLOOKUP(C1288,' Disaggregation - Section E '!A$10:N415,3,0),"")</f>
        <v/>
      </c>
      <c r="L1288" s="818"/>
      <c r="M1288" s="812"/>
      <c r="N1288" s="818"/>
      <c r="O1288" s="818"/>
    </row>
    <row r="1289" spans="1:15" x14ac:dyDescent="0.35">
      <c r="A1289" s="812" t="b">
        <v>0</v>
      </c>
      <c r="B1289" s="812"/>
      <c r="C1289" s="830" t="s">
        <v>3608</v>
      </c>
      <c r="D1289" s="827">
        <v>11</v>
      </c>
      <c r="E1289" s="815"/>
      <c r="F1289" s="818"/>
      <c r="G1289" s="817"/>
      <c r="H1289" s="827"/>
      <c r="I1289" s="818"/>
      <c r="J1289" s="818"/>
      <c r="K1289" s="812" t="str">
        <f ca="1">IFERROR(VLOOKUP(C1289,' Disaggregation - Section E '!A$10:N416,3,0),"")</f>
        <v/>
      </c>
      <c r="L1289" s="818"/>
      <c r="M1289" s="812"/>
      <c r="N1289" s="818"/>
      <c r="O1289" s="818"/>
    </row>
    <row r="1290" spans="1:15" x14ac:dyDescent="0.35">
      <c r="A1290" s="812" t="b">
        <v>0</v>
      </c>
      <c r="B1290" s="812"/>
      <c r="C1290" s="830" t="s">
        <v>3610</v>
      </c>
      <c r="D1290" s="827">
        <v>11</v>
      </c>
      <c r="E1290" s="815"/>
      <c r="F1290" s="818"/>
      <c r="G1290" s="817"/>
      <c r="H1290" s="827"/>
      <c r="I1290" s="818"/>
      <c r="J1290" s="818"/>
      <c r="K1290" s="812" t="str">
        <f ca="1">IFERROR(VLOOKUP(C1290,' Disaggregation - Section E '!A$10:N417,3,0),"")</f>
        <v/>
      </c>
      <c r="L1290" s="818"/>
      <c r="M1290" s="812"/>
      <c r="N1290" s="818"/>
      <c r="O1290" s="818"/>
    </row>
    <row r="1291" spans="1:15" x14ac:dyDescent="0.35">
      <c r="A1291" s="812" t="b">
        <v>0</v>
      </c>
      <c r="B1291" s="812"/>
      <c r="C1291" s="830" t="s">
        <v>3612</v>
      </c>
      <c r="D1291" s="827">
        <v>11</v>
      </c>
      <c r="E1291" s="815"/>
      <c r="F1291" s="818"/>
      <c r="G1291" s="817"/>
      <c r="H1291" s="827"/>
      <c r="I1291" s="818"/>
      <c r="J1291" s="818"/>
      <c r="K1291" s="812" t="str">
        <f ca="1">IFERROR(VLOOKUP(C1291,' Disaggregation - Section E '!A$10:N418,3,0),"")</f>
        <v/>
      </c>
      <c r="L1291" s="818"/>
      <c r="M1291" s="812"/>
      <c r="N1291" s="818"/>
      <c r="O1291" s="818"/>
    </row>
    <row r="1292" spans="1:15" x14ac:dyDescent="0.35">
      <c r="A1292" s="812" t="b">
        <v>0</v>
      </c>
      <c r="B1292" s="812"/>
      <c r="C1292" s="830" t="s">
        <v>3614</v>
      </c>
      <c r="D1292" s="827">
        <v>11</v>
      </c>
      <c r="E1292" s="815"/>
      <c r="F1292" s="818"/>
      <c r="G1292" s="817"/>
      <c r="H1292" s="827"/>
      <c r="I1292" s="818"/>
      <c r="J1292" s="818"/>
      <c r="K1292" s="812" t="str">
        <f ca="1">IFERROR(VLOOKUP(C1292,' Disaggregation - Section E '!A$10:N419,3,0),"")</f>
        <v/>
      </c>
      <c r="L1292" s="818"/>
      <c r="M1292" s="812"/>
      <c r="N1292" s="818"/>
      <c r="O1292" s="818"/>
    </row>
    <row r="1293" spans="1:15" x14ac:dyDescent="0.35">
      <c r="A1293" s="812" t="b">
        <v>0</v>
      </c>
      <c r="B1293" s="812"/>
      <c r="C1293" s="830" t="s">
        <v>3617</v>
      </c>
      <c r="D1293" s="827">
        <v>12</v>
      </c>
      <c r="E1293" s="815"/>
      <c r="F1293" s="818"/>
      <c r="G1293" s="817"/>
      <c r="H1293" s="827"/>
      <c r="I1293" s="818"/>
      <c r="J1293" s="818"/>
      <c r="K1293" s="812" t="str">
        <f ca="1">IFERROR(VLOOKUP(C1293,' Disaggregation - Section E '!A$10:N420,3,0),"")</f>
        <v/>
      </c>
      <c r="L1293" s="818"/>
      <c r="M1293" s="812"/>
      <c r="N1293" s="818"/>
      <c r="O1293" s="818"/>
    </row>
    <row r="1294" spans="1:15" x14ac:dyDescent="0.35">
      <c r="A1294" s="812" t="b">
        <v>0</v>
      </c>
      <c r="B1294" s="812"/>
      <c r="C1294" s="830" t="s">
        <v>3619</v>
      </c>
      <c r="D1294" s="827">
        <v>12</v>
      </c>
      <c r="E1294" s="815"/>
      <c r="F1294" s="818"/>
      <c r="G1294" s="817"/>
      <c r="H1294" s="827"/>
      <c r="I1294" s="818"/>
      <c r="J1294" s="818"/>
      <c r="K1294" s="812" t="str">
        <f ca="1">IFERROR(VLOOKUP(C1294,' Disaggregation - Section E '!A$10:N421,3,0),"")</f>
        <v/>
      </c>
      <c r="L1294" s="818"/>
      <c r="M1294" s="812"/>
      <c r="N1294" s="818"/>
      <c r="O1294" s="818"/>
    </row>
    <row r="1295" spans="1:15" x14ac:dyDescent="0.35">
      <c r="A1295" s="812" t="b">
        <v>0</v>
      </c>
      <c r="B1295" s="812"/>
      <c r="C1295" s="830" t="s">
        <v>3621</v>
      </c>
      <c r="D1295" s="827">
        <v>12</v>
      </c>
      <c r="E1295" s="815"/>
      <c r="F1295" s="818"/>
      <c r="G1295" s="817"/>
      <c r="H1295" s="827"/>
      <c r="I1295" s="818"/>
      <c r="J1295" s="818"/>
      <c r="K1295" s="812" t="str">
        <f ca="1">IFERROR(VLOOKUP(C1295,' Disaggregation - Section E '!A$10:N422,3,0),"")</f>
        <v/>
      </c>
      <c r="L1295" s="818"/>
      <c r="M1295" s="812"/>
      <c r="N1295" s="818"/>
      <c r="O1295" s="818"/>
    </row>
    <row r="1296" spans="1:15" x14ac:dyDescent="0.35">
      <c r="A1296" s="812" t="b">
        <v>0</v>
      </c>
      <c r="B1296" s="812"/>
      <c r="C1296" s="830" t="s">
        <v>3623</v>
      </c>
      <c r="D1296" s="827">
        <v>12</v>
      </c>
      <c r="E1296" s="815"/>
      <c r="F1296" s="818"/>
      <c r="G1296" s="817"/>
      <c r="H1296" s="827"/>
      <c r="I1296" s="818"/>
      <c r="J1296" s="818"/>
      <c r="K1296" s="812" t="str">
        <f ca="1">IFERROR(VLOOKUP(C1296,' Disaggregation - Section E '!A$10:N423,3,0),"")</f>
        <v/>
      </c>
      <c r="L1296" s="818"/>
      <c r="M1296" s="812"/>
      <c r="N1296" s="818"/>
      <c r="O1296" s="818"/>
    </row>
    <row r="1297" spans="1:15" x14ac:dyDescent="0.35">
      <c r="A1297" s="812" t="b">
        <v>0</v>
      </c>
      <c r="B1297" s="812"/>
      <c r="C1297" s="830" t="s">
        <v>3625</v>
      </c>
      <c r="D1297" s="827">
        <v>12</v>
      </c>
      <c r="E1297" s="815"/>
      <c r="F1297" s="818"/>
      <c r="G1297" s="817"/>
      <c r="H1297" s="827"/>
      <c r="I1297" s="818"/>
      <c r="J1297" s="818"/>
      <c r="K1297" s="812" t="str">
        <f ca="1">IFERROR(VLOOKUP(C1297,' Disaggregation - Section E '!A$10:N424,3,0),"")</f>
        <v/>
      </c>
      <c r="L1297" s="818"/>
      <c r="M1297" s="812"/>
      <c r="N1297" s="818"/>
      <c r="O1297" s="818"/>
    </row>
    <row r="1298" spans="1:15" x14ac:dyDescent="0.35">
      <c r="A1298" s="812" t="b">
        <v>0</v>
      </c>
      <c r="B1298" s="812"/>
      <c r="C1298" s="830" t="s">
        <v>3627</v>
      </c>
      <c r="D1298" s="827">
        <v>12</v>
      </c>
      <c r="E1298" s="815"/>
      <c r="F1298" s="818"/>
      <c r="G1298" s="817"/>
      <c r="H1298" s="827"/>
      <c r="I1298" s="818"/>
      <c r="J1298" s="818"/>
      <c r="K1298" s="812" t="str">
        <f ca="1">IFERROR(VLOOKUP(C1298,' Disaggregation - Section E '!A$10:N425,3,0),"")</f>
        <v/>
      </c>
      <c r="L1298" s="818"/>
      <c r="M1298" s="812"/>
      <c r="N1298" s="818"/>
      <c r="O1298" s="818"/>
    </row>
    <row r="1299" spans="1:15" x14ac:dyDescent="0.35">
      <c r="A1299" s="812" t="b">
        <v>0</v>
      </c>
      <c r="B1299" s="812"/>
      <c r="C1299" s="830" t="s">
        <v>3629</v>
      </c>
      <c r="D1299" s="827">
        <v>12</v>
      </c>
      <c r="E1299" s="815"/>
      <c r="F1299" s="818"/>
      <c r="G1299" s="817"/>
      <c r="H1299" s="827"/>
      <c r="I1299" s="818"/>
      <c r="J1299" s="818"/>
      <c r="K1299" s="812" t="str">
        <f ca="1">IFERROR(VLOOKUP(C1299,' Disaggregation - Section E '!A$10:N426,3,0),"")</f>
        <v/>
      </c>
      <c r="L1299" s="818"/>
      <c r="M1299" s="812"/>
      <c r="N1299" s="818"/>
      <c r="O1299" s="818"/>
    </row>
    <row r="1300" spans="1:15" x14ac:dyDescent="0.35">
      <c r="A1300" s="812" t="b">
        <v>0</v>
      </c>
      <c r="B1300" s="812"/>
      <c r="C1300" s="830" t="s">
        <v>3631</v>
      </c>
      <c r="D1300" s="827">
        <v>12</v>
      </c>
      <c r="E1300" s="815"/>
      <c r="F1300" s="818"/>
      <c r="G1300" s="817"/>
      <c r="H1300" s="827"/>
      <c r="I1300" s="818"/>
      <c r="J1300" s="818"/>
      <c r="K1300" s="812" t="str">
        <f ca="1">IFERROR(VLOOKUP(C1300,' Disaggregation - Section E '!A$10:N427,3,0),"")</f>
        <v/>
      </c>
      <c r="L1300" s="818"/>
      <c r="M1300" s="812"/>
      <c r="N1300" s="818"/>
      <c r="O1300" s="818"/>
    </row>
    <row r="1301" spans="1:15" x14ac:dyDescent="0.35">
      <c r="A1301" s="812" t="b">
        <v>0</v>
      </c>
      <c r="B1301" s="812"/>
      <c r="C1301" s="830" t="s">
        <v>3633</v>
      </c>
      <c r="D1301" s="827">
        <v>12</v>
      </c>
      <c r="E1301" s="815"/>
      <c r="F1301" s="818"/>
      <c r="G1301" s="817"/>
      <c r="H1301" s="827"/>
      <c r="I1301" s="818"/>
      <c r="J1301" s="818"/>
      <c r="K1301" s="812" t="str">
        <f ca="1">IFERROR(VLOOKUP(C1301,' Disaggregation - Section E '!A$10:N428,3,0),"")</f>
        <v/>
      </c>
      <c r="L1301" s="818"/>
      <c r="M1301" s="812"/>
      <c r="N1301" s="818"/>
      <c r="O1301" s="818"/>
    </row>
    <row r="1302" spans="1:15" x14ac:dyDescent="0.35">
      <c r="A1302" s="812" t="b">
        <v>0</v>
      </c>
      <c r="B1302" s="812"/>
      <c r="C1302" s="830" t="s">
        <v>3635</v>
      </c>
      <c r="D1302" s="827">
        <v>12</v>
      </c>
      <c r="E1302" s="815"/>
      <c r="F1302" s="818"/>
      <c r="G1302" s="817"/>
      <c r="H1302" s="827"/>
      <c r="I1302" s="818"/>
      <c r="J1302" s="818"/>
      <c r="K1302" s="812" t="str">
        <f ca="1">IFERROR(VLOOKUP(C1302,' Disaggregation - Section E '!A$10:N429,3,0),"")</f>
        <v/>
      </c>
      <c r="L1302" s="818"/>
      <c r="M1302" s="812"/>
      <c r="N1302" s="818"/>
      <c r="O1302" s="818"/>
    </row>
    <row r="1303" spans="1:15" x14ac:dyDescent="0.35">
      <c r="A1303" s="812" t="b">
        <v>0</v>
      </c>
      <c r="B1303" s="812"/>
      <c r="C1303" s="830" t="s">
        <v>3638</v>
      </c>
      <c r="D1303" s="827">
        <v>13</v>
      </c>
      <c r="E1303" s="815"/>
      <c r="F1303" s="818"/>
      <c r="G1303" s="817"/>
      <c r="H1303" s="827"/>
      <c r="I1303" s="818"/>
      <c r="J1303" s="818"/>
      <c r="K1303" s="812" t="str">
        <f ca="1">IFERROR(VLOOKUP(C1303,' Disaggregation - Section E '!A$10:N430,3,0),"")</f>
        <v/>
      </c>
      <c r="L1303" s="818"/>
      <c r="M1303" s="812"/>
      <c r="N1303" s="818"/>
      <c r="O1303" s="818"/>
    </row>
    <row r="1304" spans="1:15" x14ac:dyDescent="0.35">
      <c r="A1304" s="812" t="b">
        <v>0</v>
      </c>
      <c r="B1304" s="812"/>
      <c r="C1304" s="830" t="s">
        <v>3640</v>
      </c>
      <c r="D1304" s="827">
        <v>13</v>
      </c>
      <c r="E1304" s="815"/>
      <c r="F1304" s="818"/>
      <c r="G1304" s="817"/>
      <c r="H1304" s="827"/>
      <c r="I1304" s="818"/>
      <c r="J1304" s="818"/>
      <c r="K1304" s="812" t="str">
        <f ca="1">IFERROR(VLOOKUP(C1304,' Disaggregation - Section E '!A$10:N431,3,0),"")</f>
        <v/>
      </c>
      <c r="L1304" s="818"/>
      <c r="M1304" s="812"/>
      <c r="N1304" s="818"/>
      <c r="O1304" s="818"/>
    </row>
    <row r="1305" spans="1:15" x14ac:dyDescent="0.35">
      <c r="A1305" s="812" t="b">
        <v>0</v>
      </c>
      <c r="B1305" s="812"/>
      <c r="C1305" s="830" t="s">
        <v>3642</v>
      </c>
      <c r="D1305" s="827">
        <v>13</v>
      </c>
      <c r="E1305" s="815"/>
      <c r="F1305" s="818"/>
      <c r="G1305" s="817"/>
      <c r="H1305" s="827"/>
      <c r="I1305" s="818"/>
      <c r="J1305" s="818"/>
      <c r="K1305" s="812" t="str">
        <f ca="1">IFERROR(VLOOKUP(C1305,' Disaggregation - Section E '!A$10:N432,3,0),"")</f>
        <v/>
      </c>
      <c r="L1305" s="818"/>
      <c r="M1305" s="812"/>
      <c r="N1305" s="818"/>
      <c r="O1305" s="818"/>
    </row>
    <row r="1306" spans="1:15" x14ac:dyDescent="0.35">
      <c r="A1306" s="812" t="b">
        <v>0</v>
      </c>
      <c r="B1306" s="812"/>
      <c r="C1306" s="830" t="s">
        <v>3644</v>
      </c>
      <c r="D1306" s="827">
        <v>13</v>
      </c>
      <c r="E1306" s="815"/>
      <c r="F1306" s="818"/>
      <c r="G1306" s="817"/>
      <c r="H1306" s="827"/>
      <c r="I1306" s="818"/>
      <c r="J1306" s="818"/>
      <c r="K1306" s="812" t="str">
        <f ca="1">IFERROR(VLOOKUP(C1306,' Disaggregation - Section E '!A$10:N433,3,0),"")</f>
        <v/>
      </c>
      <c r="L1306" s="818"/>
      <c r="M1306" s="812"/>
      <c r="N1306" s="818"/>
      <c r="O1306" s="818"/>
    </row>
    <row r="1307" spans="1:15" x14ac:dyDescent="0.35">
      <c r="A1307" s="812" t="b">
        <v>0</v>
      </c>
      <c r="B1307" s="812"/>
      <c r="C1307" s="830" t="s">
        <v>3646</v>
      </c>
      <c r="D1307" s="827">
        <v>13</v>
      </c>
      <c r="E1307" s="815"/>
      <c r="F1307" s="818"/>
      <c r="G1307" s="817"/>
      <c r="H1307" s="827"/>
      <c r="I1307" s="818"/>
      <c r="J1307" s="818"/>
      <c r="K1307" s="812" t="str">
        <f ca="1">IFERROR(VLOOKUP(C1307,' Disaggregation - Section E '!A$10:N434,3,0),"")</f>
        <v/>
      </c>
      <c r="L1307" s="818"/>
      <c r="M1307" s="812"/>
      <c r="N1307" s="818"/>
      <c r="O1307" s="818"/>
    </row>
    <row r="1308" spans="1:15" x14ac:dyDescent="0.35">
      <c r="A1308" s="812" t="b">
        <v>0</v>
      </c>
      <c r="B1308" s="812"/>
      <c r="C1308" s="830" t="s">
        <v>3648</v>
      </c>
      <c r="D1308" s="827">
        <v>13</v>
      </c>
      <c r="E1308" s="815"/>
      <c r="F1308" s="818"/>
      <c r="G1308" s="817"/>
      <c r="H1308" s="827"/>
      <c r="I1308" s="818"/>
      <c r="J1308" s="818"/>
      <c r="K1308" s="812" t="str">
        <f ca="1">IFERROR(VLOOKUP(C1308,' Disaggregation - Section E '!A$10:N435,3,0),"")</f>
        <v/>
      </c>
      <c r="L1308" s="818"/>
      <c r="M1308" s="812"/>
      <c r="N1308" s="818"/>
      <c r="O1308" s="818"/>
    </row>
    <row r="1309" spans="1:15" x14ac:dyDescent="0.35">
      <c r="A1309" s="812" t="b">
        <v>0</v>
      </c>
      <c r="B1309" s="812"/>
      <c r="C1309" s="830" t="s">
        <v>3650</v>
      </c>
      <c r="D1309" s="827">
        <v>13</v>
      </c>
      <c r="E1309" s="815"/>
      <c r="F1309" s="818"/>
      <c r="G1309" s="817"/>
      <c r="H1309" s="827"/>
      <c r="I1309" s="818"/>
      <c r="J1309" s="818"/>
      <c r="K1309" s="812" t="str">
        <f ca="1">IFERROR(VLOOKUP(C1309,' Disaggregation - Section E '!A$10:N436,3,0),"")</f>
        <v/>
      </c>
      <c r="L1309" s="818"/>
      <c r="M1309" s="812"/>
      <c r="N1309" s="818"/>
      <c r="O1309" s="818"/>
    </row>
    <row r="1310" spans="1:15" x14ac:dyDescent="0.35">
      <c r="A1310" s="812" t="b">
        <v>0</v>
      </c>
      <c r="B1310" s="812"/>
      <c r="C1310" s="830" t="s">
        <v>3652</v>
      </c>
      <c r="D1310" s="827">
        <v>13</v>
      </c>
      <c r="E1310" s="815"/>
      <c r="F1310" s="818"/>
      <c r="G1310" s="817"/>
      <c r="H1310" s="827"/>
      <c r="I1310" s="818"/>
      <c r="J1310" s="818"/>
      <c r="K1310" s="812" t="str">
        <f ca="1">IFERROR(VLOOKUP(C1310,' Disaggregation - Section E '!A$10:N437,3,0),"")</f>
        <v/>
      </c>
      <c r="L1310" s="818"/>
      <c r="M1310" s="812"/>
      <c r="N1310" s="818"/>
      <c r="O1310" s="818"/>
    </row>
    <row r="1311" spans="1:15" x14ac:dyDescent="0.35">
      <c r="A1311" s="812" t="b">
        <v>0</v>
      </c>
      <c r="B1311" s="812"/>
      <c r="C1311" s="830" t="s">
        <v>3654</v>
      </c>
      <c r="D1311" s="827">
        <v>13</v>
      </c>
      <c r="E1311" s="815"/>
      <c r="F1311" s="818"/>
      <c r="G1311" s="817"/>
      <c r="H1311" s="827"/>
      <c r="I1311" s="818"/>
      <c r="J1311" s="818"/>
      <c r="K1311" s="812" t="str">
        <f ca="1">IFERROR(VLOOKUP(C1311,' Disaggregation - Section E '!A$10:N438,3,0),"")</f>
        <v/>
      </c>
      <c r="L1311" s="818"/>
      <c r="M1311" s="812"/>
      <c r="N1311" s="818"/>
      <c r="O1311" s="818"/>
    </row>
    <row r="1312" spans="1:15" x14ac:dyDescent="0.35">
      <c r="A1312" s="812" t="b">
        <v>0</v>
      </c>
      <c r="B1312" s="812"/>
      <c r="C1312" s="830" t="s">
        <v>3656</v>
      </c>
      <c r="D1312" s="827">
        <v>13</v>
      </c>
      <c r="E1312" s="815"/>
      <c r="F1312" s="818"/>
      <c r="G1312" s="817"/>
      <c r="H1312" s="827"/>
      <c r="I1312" s="818"/>
      <c r="J1312" s="818"/>
      <c r="K1312" s="812" t="str">
        <f ca="1">IFERROR(VLOOKUP(C1312,' Disaggregation - Section E '!A$10:N439,3,0),"")</f>
        <v/>
      </c>
      <c r="L1312" s="818"/>
      <c r="M1312" s="812"/>
      <c r="N1312" s="818"/>
      <c r="O1312" s="818"/>
    </row>
    <row r="1313" spans="1:15" x14ac:dyDescent="0.35">
      <c r="A1313" s="812" t="b">
        <v>0</v>
      </c>
      <c r="B1313" s="812"/>
      <c r="C1313" s="830" t="s">
        <v>3659</v>
      </c>
      <c r="D1313" s="827">
        <v>14</v>
      </c>
      <c r="E1313" s="815"/>
      <c r="F1313" s="818"/>
      <c r="G1313" s="817"/>
      <c r="H1313" s="827"/>
      <c r="I1313" s="818"/>
      <c r="J1313" s="818"/>
      <c r="K1313" s="812" t="str">
        <f ca="1">IFERROR(VLOOKUP(C1313,' Disaggregation - Section E '!A$10:N440,3,0),"")</f>
        <v/>
      </c>
      <c r="L1313" s="818"/>
      <c r="M1313" s="812"/>
      <c r="N1313" s="818"/>
      <c r="O1313" s="818"/>
    </row>
    <row r="1314" spans="1:15" x14ac:dyDescent="0.35">
      <c r="A1314" s="812" t="b">
        <v>0</v>
      </c>
      <c r="B1314" s="812"/>
      <c r="C1314" s="830" t="s">
        <v>3661</v>
      </c>
      <c r="D1314" s="827">
        <v>14</v>
      </c>
      <c r="E1314" s="815"/>
      <c r="F1314" s="818"/>
      <c r="G1314" s="817"/>
      <c r="H1314" s="827"/>
      <c r="I1314" s="818"/>
      <c r="J1314" s="818"/>
      <c r="K1314" s="812" t="str">
        <f ca="1">IFERROR(VLOOKUP(C1314,' Disaggregation - Section E '!A$10:N441,3,0),"")</f>
        <v/>
      </c>
      <c r="L1314" s="818"/>
      <c r="M1314" s="812"/>
      <c r="N1314" s="818"/>
      <c r="O1314" s="818"/>
    </row>
    <row r="1315" spans="1:15" x14ac:dyDescent="0.35">
      <c r="A1315" s="812" t="b">
        <v>0</v>
      </c>
      <c r="B1315" s="812"/>
      <c r="C1315" s="830" t="s">
        <v>3663</v>
      </c>
      <c r="D1315" s="827">
        <v>14</v>
      </c>
      <c r="E1315" s="815"/>
      <c r="F1315" s="818"/>
      <c r="G1315" s="817"/>
      <c r="H1315" s="827"/>
      <c r="I1315" s="818"/>
      <c r="J1315" s="818"/>
      <c r="K1315" s="812" t="str">
        <f ca="1">IFERROR(VLOOKUP(C1315,' Disaggregation - Section E '!A$10:N442,3,0),"")</f>
        <v/>
      </c>
      <c r="L1315" s="818"/>
      <c r="M1315" s="812"/>
      <c r="N1315" s="818"/>
      <c r="O1315" s="818"/>
    </row>
    <row r="1316" spans="1:15" x14ac:dyDescent="0.35">
      <c r="A1316" s="812" t="b">
        <v>0</v>
      </c>
      <c r="B1316" s="812"/>
      <c r="C1316" s="830" t="s">
        <v>3665</v>
      </c>
      <c r="D1316" s="827">
        <v>14</v>
      </c>
      <c r="E1316" s="815"/>
      <c r="F1316" s="818"/>
      <c r="G1316" s="817"/>
      <c r="H1316" s="827"/>
      <c r="I1316" s="818"/>
      <c r="J1316" s="818"/>
      <c r="K1316" s="812" t="str">
        <f ca="1">IFERROR(VLOOKUP(C1316,' Disaggregation - Section E '!A$10:N443,3,0),"")</f>
        <v/>
      </c>
      <c r="L1316" s="818"/>
      <c r="M1316" s="812"/>
      <c r="N1316" s="818"/>
      <c r="O1316" s="818"/>
    </row>
    <row r="1317" spans="1:15" x14ac:dyDescent="0.35">
      <c r="A1317" s="812" t="b">
        <v>0</v>
      </c>
      <c r="B1317" s="812"/>
      <c r="C1317" s="830" t="s">
        <v>3667</v>
      </c>
      <c r="D1317" s="827">
        <v>14</v>
      </c>
      <c r="E1317" s="815"/>
      <c r="F1317" s="818"/>
      <c r="G1317" s="817"/>
      <c r="H1317" s="827"/>
      <c r="I1317" s="818"/>
      <c r="J1317" s="818"/>
      <c r="K1317" s="812" t="str">
        <f ca="1">IFERROR(VLOOKUP(C1317,' Disaggregation - Section E '!A$10:N444,3,0),"")</f>
        <v/>
      </c>
      <c r="L1317" s="818"/>
      <c r="M1317" s="812"/>
      <c r="N1317" s="818"/>
      <c r="O1317" s="818"/>
    </row>
    <row r="1318" spans="1:15" x14ac:dyDescent="0.35">
      <c r="A1318" s="812" t="b">
        <v>0</v>
      </c>
      <c r="B1318" s="812"/>
      <c r="C1318" s="830" t="s">
        <v>3669</v>
      </c>
      <c r="D1318" s="827">
        <v>14</v>
      </c>
      <c r="E1318" s="815"/>
      <c r="F1318" s="818"/>
      <c r="G1318" s="817"/>
      <c r="H1318" s="827"/>
      <c r="I1318" s="818"/>
      <c r="J1318" s="818"/>
      <c r="K1318" s="812" t="str">
        <f ca="1">IFERROR(VLOOKUP(C1318,' Disaggregation - Section E '!A$10:N445,3,0),"")</f>
        <v/>
      </c>
      <c r="L1318" s="818"/>
      <c r="M1318" s="812"/>
      <c r="N1318" s="818"/>
      <c r="O1318" s="818"/>
    </row>
    <row r="1319" spans="1:15" x14ac:dyDescent="0.35">
      <c r="A1319" s="812" t="b">
        <v>0</v>
      </c>
      <c r="B1319" s="812"/>
      <c r="C1319" s="830" t="s">
        <v>3671</v>
      </c>
      <c r="D1319" s="827">
        <v>14</v>
      </c>
      <c r="E1319" s="815"/>
      <c r="F1319" s="818"/>
      <c r="G1319" s="817"/>
      <c r="H1319" s="827"/>
      <c r="I1319" s="818"/>
      <c r="J1319" s="818"/>
      <c r="K1319" s="812" t="str">
        <f ca="1">IFERROR(VLOOKUP(C1319,' Disaggregation - Section E '!A$10:N446,3,0),"")</f>
        <v/>
      </c>
      <c r="L1319" s="818"/>
      <c r="M1319" s="812"/>
      <c r="N1319" s="818"/>
      <c r="O1319" s="818"/>
    </row>
    <row r="1320" spans="1:15" x14ac:dyDescent="0.35">
      <c r="A1320" s="812" t="b">
        <v>0</v>
      </c>
      <c r="B1320" s="812"/>
      <c r="C1320" s="830" t="s">
        <v>3673</v>
      </c>
      <c r="D1320" s="827">
        <v>14</v>
      </c>
      <c r="E1320" s="815"/>
      <c r="F1320" s="818"/>
      <c r="G1320" s="817"/>
      <c r="H1320" s="827"/>
      <c r="I1320" s="818"/>
      <c r="J1320" s="818"/>
      <c r="K1320" s="812" t="str">
        <f ca="1">IFERROR(VLOOKUP(C1320,' Disaggregation - Section E '!A$10:N447,3,0),"")</f>
        <v/>
      </c>
      <c r="L1320" s="818"/>
      <c r="M1320" s="812"/>
      <c r="N1320" s="818"/>
      <c r="O1320" s="818"/>
    </row>
    <row r="1321" spans="1:15" x14ac:dyDescent="0.35">
      <c r="A1321" s="812" t="b">
        <v>0</v>
      </c>
      <c r="B1321" s="812"/>
      <c r="C1321" s="830" t="s">
        <v>3675</v>
      </c>
      <c r="D1321" s="827">
        <v>14</v>
      </c>
      <c r="E1321" s="815"/>
      <c r="F1321" s="818"/>
      <c r="G1321" s="817"/>
      <c r="H1321" s="827"/>
      <c r="I1321" s="818"/>
      <c r="J1321" s="818"/>
      <c r="K1321" s="812" t="str">
        <f ca="1">IFERROR(VLOOKUP(C1321,' Disaggregation - Section E '!A$10:N448,3,0),"")</f>
        <v/>
      </c>
      <c r="L1321" s="818"/>
      <c r="M1321" s="812"/>
      <c r="N1321" s="818"/>
      <c r="O1321" s="818"/>
    </row>
    <row r="1322" spans="1:15" x14ac:dyDescent="0.35">
      <c r="A1322" s="812" t="b">
        <v>0</v>
      </c>
      <c r="B1322" s="812"/>
      <c r="C1322" s="830" t="s">
        <v>3677</v>
      </c>
      <c r="D1322" s="827">
        <v>14</v>
      </c>
      <c r="E1322" s="815"/>
      <c r="F1322" s="818"/>
      <c r="G1322" s="817"/>
      <c r="H1322" s="827"/>
      <c r="I1322" s="818"/>
      <c r="J1322" s="818"/>
      <c r="K1322" s="812" t="str">
        <f ca="1">IFERROR(VLOOKUP(C1322,' Disaggregation - Section E '!A$10:N449,3,0),"")</f>
        <v/>
      </c>
      <c r="L1322" s="818"/>
      <c r="M1322" s="812"/>
      <c r="N1322" s="818"/>
      <c r="O1322" s="818"/>
    </row>
    <row r="1323" spans="1:15" x14ac:dyDescent="0.35">
      <c r="A1323" s="812" t="b">
        <v>0</v>
      </c>
      <c r="B1323" s="812"/>
      <c r="C1323" s="830" t="s">
        <v>3680</v>
      </c>
      <c r="D1323" s="827">
        <v>15</v>
      </c>
      <c r="E1323" s="815"/>
      <c r="F1323" s="818"/>
      <c r="G1323" s="817"/>
      <c r="H1323" s="827"/>
      <c r="I1323" s="818"/>
      <c r="J1323" s="818"/>
      <c r="K1323" s="812" t="str">
        <f ca="1">IFERROR(VLOOKUP(C1323,' Disaggregation - Section E '!A$10:N450,3,0),"")</f>
        <v/>
      </c>
      <c r="L1323" s="818"/>
      <c r="M1323" s="812"/>
      <c r="N1323" s="818"/>
      <c r="O1323" s="818"/>
    </row>
    <row r="1324" spans="1:15" x14ac:dyDescent="0.35">
      <c r="A1324" s="812" t="b">
        <v>0</v>
      </c>
      <c r="B1324" s="812"/>
      <c r="C1324" s="830" t="s">
        <v>3682</v>
      </c>
      <c r="D1324" s="827">
        <v>15</v>
      </c>
      <c r="E1324" s="815"/>
      <c r="F1324" s="818"/>
      <c r="G1324" s="817"/>
      <c r="H1324" s="827"/>
      <c r="I1324" s="818"/>
      <c r="J1324" s="818"/>
      <c r="K1324" s="812" t="str">
        <f ca="1">IFERROR(VLOOKUP(C1324,' Disaggregation - Section E '!A$10:N451,3,0),"")</f>
        <v/>
      </c>
      <c r="L1324" s="818"/>
      <c r="M1324" s="812"/>
      <c r="N1324" s="818"/>
      <c r="O1324" s="818"/>
    </row>
    <row r="1325" spans="1:15" x14ac:dyDescent="0.35">
      <c r="A1325" s="812" t="b">
        <v>0</v>
      </c>
      <c r="B1325" s="812"/>
      <c r="C1325" s="830" t="s">
        <v>3684</v>
      </c>
      <c r="D1325" s="827">
        <v>15</v>
      </c>
      <c r="E1325" s="815"/>
      <c r="F1325" s="818"/>
      <c r="G1325" s="817"/>
      <c r="H1325" s="827"/>
      <c r="I1325" s="818"/>
      <c r="J1325" s="818"/>
      <c r="K1325" s="812" t="str">
        <f ca="1">IFERROR(VLOOKUP(C1325,' Disaggregation - Section E '!A$10:N452,3,0),"")</f>
        <v/>
      </c>
      <c r="L1325" s="818"/>
      <c r="M1325" s="812"/>
      <c r="N1325" s="818"/>
      <c r="O1325" s="818"/>
    </row>
    <row r="1326" spans="1:15" x14ac:dyDescent="0.35">
      <c r="A1326" s="812" t="b">
        <v>0</v>
      </c>
      <c r="B1326" s="812"/>
      <c r="C1326" s="830" t="s">
        <v>3686</v>
      </c>
      <c r="D1326" s="827">
        <v>15</v>
      </c>
      <c r="E1326" s="815"/>
      <c r="F1326" s="818"/>
      <c r="G1326" s="817"/>
      <c r="H1326" s="827"/>
      <c r="I1326" s="818"/>
      <c r="J1326" s="818"/>
      <c r="K1326" s="812" t="str">
        <f ca="1">IFERROR(VLOOKUP(C1326,' Disaggregation - Section E '!A$10:N453,3,0),"")</f>
        <v/>
      </c>
      <c r="L1326" s="818"/>
      <c r="M1326" s="812"/>
      <c r="N1326" s="818"/>
      <c r="O1326" s="818"/>
    </row>
    <row r="1327" spans="1:15" x14ac:dyDescent="0.35">
      <c r="A1327" s="812" t="b">
        <v>0</v>
      </c>
      <c r="B1327" s="812"/>
      <c r="C1327" s="830" t="s">
        <v>3688</v>
      </c>
      <c r="D1327" s="827">
        <v>15</v>
      </c>
      <c r="E1327" s="815"/>
      <c r="F1327" s="818"/>
      <c r="G1327" s="817"/>
      <c r="H1327" s="827"/>
      <c r="I1327" s="818"/>
      <c r="J1327" s="818"/>
      <c r="K1327" s="812" t="str">
        <f ca="1">IFERROR(VLOOKUP(C1327,' Disaggregation - Section E '!A$10:N454,3,0),"")</f>
        <v/>
      </c>
      <c r="L1327" s="818"/>
      <c r="M1327" s="812"/>
      <c r="N1327" s="818"/>
      <c r="O1327" s="818"/>
    </row>
    <row r="1328" spans="1:15" x14ac:dyDescent="0.35">
      <c r="A1328" s="812" t="b">
        <v>0</v>
      </c>
      <c r="B1328" s="812"/>
      <c r="C1328" s="830" t="s">
        <v>3690</v>
      </c>
      <c r="D1328" s="827">
        <v>15</v>
      </c>
      <c r="E1328" s="815"/>
      <c r="F1328" s="818"/>
      <c r="G1328" s="817"/>
      <c r="H1328" s="827"/>
      <c r="I1328" s="818"/>
      <c r="J1328" s="818"/>
      <c r="K1328" s="812" t="str">
        <f ca="1">IFERROR(VLOOKUP(C1328,' Disaggregation - Section E '!A$10:N455,3,0),"")</f>
        <v/>
      </c>
      <c r="L1328" s="818"/>
      <c r="M1328" s="812"/>
      <c r="N1328" s="818"/>
      <c r="O1328" s="818"/>
    </row>
    <row r="1329" spans="1:15" x14ac:dyDescent="0.35">
      <c r="A1329" s="812" t="b">
        <v>0</v>
      </c>
      <c r="B1329" s="812"/>
      <c r="C1329" s="830" t="s">
        <v>3692</v>
      </c>
      <c r="D1329" s="827">
        <v>15</v>
      </c>
      <c r="E1329" s="815"/>
      <c r="F1329" s="818"/>
      <c r="G1329" s="817"/>
      <c r="H1329" s="827"/>
      <c r="I1329" s="818"/>
      <c r="J1329" s="818"/>
      <c r="K1329" s="812" t="str">
        <f ca="1">IFERROR(VLOOKUP(C1329,' Disaggregation - Section E '!A$10:N456,3,0),"")</f>
        <v/>
      </c>
      <c r="L1329" s="818"/>
      <c r="M1329" s="812"/>
      <c r="N1329" s="818"/>
      <c r="O1329" s="818"/>
    </row>
    <row r="1330" spans="1:15" x14ac:dyDescent="0.35">
      <c r="A1330" s="812" t="b">
        <v>0</v>
      </c>
      <c r="B1330" s="812"/>
      <c r="C1330" s="830" t="s">
        <v>3694</v>
      </c>
      <c r="D1330" s="827">
        <v>15</v>
      </c>
      <c r="E1330" s="815"/>
      <c r="F1330" s="818"/>
      <c r="G1330" s="817"/>
      <c r="H1330" s="827"/>
      <c r="I1330" s="818"/>
      <c r="J1330" s="818"/>
      <c r="K1330" s="812" t="str">
        <f ca="1">IFERROR(VLOOKUP(C1330,' Disaggregation - Section E '!A$10:N457,3,0),"")</f>
        <v/>
      </c>
      <c r="L1330" s="818"/>
      <c r="M1330" s="812"/>
      <c r="N1330" s="818"/>
      <c r="O1330" s="818"/>
    </row>
    <row r="1331" spans="1:15" x14ac:dyDescent="0.35">
      <c r="A1331" s="812" t="b">
        <v>0</v>
      </c>
      <c r="B1331" s="812"/>
      <c r="C1331" s="830" t="s">
        <v>3696</v>
      </c>
      <c r="D1331" s="827">
        <v>15</v>
      </c>
      <c r="E1331" s="815"/>
      <c r="F1331" s="818"/>
      <c r="G1331" s="817"/>
      <c r="H1331" s="827"/>
      <c r="I1331" s="818"/>
      <c r="J1331" s="818"/>
      <c r="K1331" s="812" t="str">
        <f ca="1">IFERROR(VLOOKUP(C1331,' Disaggregation - Section E '!A$10:N458,3,0),"")</f>
        <v/>
      </c>
      <c r="L1331" s="818"/>
      <c r="M1331" s="812"/>
      <c r="N1331" s="818"/>
      <c r="O1331" s="818"/>
    </row>
    <row r="1332" spans="1:15" x14ac:dyDescent="0.35">
      <c r="A1332" s="812" t="b">
        <v>0</v>
      </c>
      <c r="B1332" s="812"/>
      <c r="C1332" s="830" t="s">
        <v>3698</v>
      </c>
      <c r="D1332" s="827">
        <v>15</v>
      </c>
      <c r="E1332" s="815"/>
      <c r="F1332" s="818"/>
      <c r="G1332" s="817"/>
      <c r="H1332" s="827"/>
      <c r="I1332" s="818"/>
      <c r="J1332" s="818"/>
      <c r="K1332" s="812" t="str">
        <f ca="1">IFERROR(VLOOKUP(C1332,' Disaggregation - Section E '!A$10:N459,3,0),"")</f>
        <v/>
      </c>
      <c r="L1332" s="818"/>
      <c r="M1332" s="812"/>
      <c r="N1332" s="818"/>
      <c r="O1332" s="818"/>
    </row>
    <row r="1333" spans="1:15" x14ac:dyDescent="0.35">
      <c r="A1333" s="812" t="b">
        <f t="shared" ref="A1333:A1396" ca="1" si="140">IF(M1333&lt;&gt;"",TRUE,FALSE)</f>
        <v>0</v>
      </c>
      <c r="B1333" s="812"/>
      <c r="C1333" s="832" t="str">
        <f ca="1">IF(COUNTA(D$1181:D1333)=1,"",OFFSET(B1333,-COUNTA(D$1181:D1333)+1,1))</f>
        <v>a1G3p000005YSSUEA4</v>
      </c>
      <c r="D1333" s="827"/>
      <c r="E1333" s="815" t="str">
        <f ca="1">IFERROR(IF(VLOOKUP(C1333,' Disaggregation - Section E '!A$10:J460,7,0)="","",VLOOKUP(C1333,' Disaggregation - Section E '!A$10:J460,7,0)*100),"")</f>
        <v/>
      </c>
      <c r="F1333" s="818" t="str">
        <f ca="1">IFERROR(IF(VLOOKUP(C1333,' Disaggregation - Section E '!A$10:N460,5,0)=0,"",VLOOKUP(C1333,' Disaggregation - Section E '!A$10:N460,5,0)),"")</f>
        <v/>
      </c>
      <c r="G1333" s="817" t="str">
        <f ca="1">IFERROR(IF(VLOOKUP(C1333,' Disaggregation - Section E '!A$10:N460,6,0)="","",VLOOKUP(C1333,' Disaggregation - Section E '!A$10:N460,6,0)),"")</f>
        <v/>
      </c>
      <c r="H1333" s="827" t="str">
        <f ca="1">IFERROR(IF(INDEX(' Disaggregation - Section E '!F$10:F460,MATCH(C1333,' Disaggregation - Section E '!A$10:A460,0)+1,1)&lt;&gt;0,INDEX(' Disaggregation - Section E '!F$10:F460,MATCH(C1333,' Disaggregation - Section E '!A$10:A460,0)+1,1),""),"")</f>
        <v/>
      </c>
      <c r="I1333" s="818" t="str">
        <f ca="1">IFERROR(IF(VLOOKUP(C1333,' Disaggregation - Section E '!A$10:N460,8,0)=0,"",VLOOKUP(C1333,' Disaggregation - Section E '!A$10:N460,8,0)),"")</f>
        <v/>
      </c>
      <c r="J1333" s="818" t="str">
        <f ca="1">IFERROR(IF(VLOOKUP(C1333,' Disaggregation - Section E '!A$10:N460,13,0)=0,"",VLOOKUP(C1333,' Disaggregation - Section E '!A$10:N460,13,0)),"")</f>
        <v/>
      </c>
      <c r="K1333" s="812" t="str">
        <f ca="1">IFERROR(VLOOKUP(C1333,' Disaggregation - Section E '!A$10:N460,3,0),"")</f>
        <v/>
      </c>
      <c r="L1333" s="818" t="str">
        <f ca="1">IFERROR(IF(VLOOKUP(C1333,' Disaggregation - Section E '!A$10:N460,14,0)=0,"",VLOOKUP(C1333,' Disaggregation - Section E '!A$10:N460,14,0)),"")</f>
        <v/>
      </c>
      <c r="M1333" s="812" t="str">
        <f ca="1">IFERROR(IF(VLOOKUP(C1333,' Disaggregation - Section E '!A$10:T460,20,0)=0,"",VLOOKUP(C1333,' Disaggregation - Section E '!A$10:T460,20,0)),"")</f>
        <v/>
      </c>
      <c r="N1333" s="818" t="str">
        <f ca="1">IFERROR(IF(VLOOKUP(C1333,' Disaggregation - Section E '!A$10:N460,9,0)=0,"",VLOOKUP(C1333,' Disaggregation - Section E '!A$10:N460,9,0)),"")</f>
        <v/>
      </c>
      <c r="O1333" s="818" t="str">
        <f ca="1">IFERROR(IF(VLOOKUP(C1333,' Disaggregation - Section E '!A$10:N460,10,0)=0,"",VLOOKUP(C1333,' Disaggregation - Section E '!A$10:N460,10,0)),"")</f>
        <v/>
      </c>
    </row>
    <row r="1334" spans="1:15" x14ac:dyDescent="0.35">
      <c r="A1334" s="812" t="b">
        <f t="shared" ca="1" si="140"/>
        <v>0</v>
      </c>
      <c r="B1334" s="812"/>
      <c r="C1334" s="832" t="str">
        <f ca="1">IF(COUNTA(D$1181:D1334)=1,"",OFFSET(B1334,-COUNTA(D$1181:D1334)+1,1))</f>
        <v>a1G3p000005YSSVEA4</v>
      </c>
      <c r="D1334" s="827"/>
      <c r="E1334" s="815" t="str">
        <f ca="1">IFERROR(IF(VLOOKUP(C1334,' Disaggregation - Section E '!A$10:J461,7,0)="","",VLOOKUP(C1334,' Disaggregation - Section E '!A$10:J461,7,0)*100),"")</f>
        <v/>
      </c>
      <c r="F1334" s="818" t="str">
        <f ca="1">IFERROR(IF(VLOOKUP(C1334,' Disaggregation - Section E '!A$10:N461,5,0)=0,"",VLOOKUP(C1334,' Disaggregation - Section E '!A$10:N461,5,0)),"")</f>
        <v/>
      </c>
      <c r="G1334" s="817" t="str">
        <f ca="1">IFERROR(IF(VLOOKUP(C1334,' Disaggregation - Section E '!A$10:N461,6,0)="","",VLOOKUP(C1334,' Disaggregation - Section E '!A$10:N461,6,0)),"")</f>
        <v/>
      </c>
      <c r="H1334" s="827" t="str">
        <f ca="1">IFERROR(IF(INDEX(' Disaggregation - Section E '!F$10:F461,MATCH(C1334,' Disaggregation - Section E '!A$10:A461,0)+1,1)&lt;&gt;0,INDEX(' Disaggregation - Section E '!F$10:F461,MATCH(C1334,' Disaggregation - Section E '!A$10:A461,0)+1,1),""),"")</f>
        <v/>
      </c>
      <c r="I1334" s="818" t="str">
        <f ca="1">IFERROR(IF(VLOOKUP(C1334,' Disaggregation - Section E '!A$10:N461,8,0)=0,"",VLOOKUP(C1334,' Disaggregation - Section E '!A$10:N461,8,0)),"")</f>
        <v/>
      </c>
      <c r="J1334" s="818" t="str">
        <f ca="1">IFERROR(IF(VLOOKUP(C1334,' Disaggregation - Section E '!A$10:N461,13,0)=0,"",VLOOKUP(C1334,' Disaggregation - Section E '!A$10:N461,13,0)),"")</f>
        <v/>
      </c>
      <c r="K1334" s="812" t="str">
        <f ca="1">IFERROR(VLOOKUP(C1334,' Disaggregation - Section E '!A$10:N461,3,0),"")</f>
        <v/>
      </c>
      <c r="L1334" s="818" t="str">
        <f ca="1">IFERROR(IF(VLOOKUP(C1334,' Disaggregation - Section E '!A$10:N461,14,0)=0,"",VLOOKUP(C1334,' Disaggregation - Section E '!A$10:N461,14,0)),"")</f>
        <v/>
      </c>
      <c r="M1334" s="812" t="str">
        <f ca="1">IFERROR(IF(VLOOKUP(C1334,' Disaggregation - Section E '!A$10:T461,20,0)=0,"",VLOOKUP(C1334,' Disaggregation - Section E '!A$10:T461,20,0)),"")</f>
        <v/>
      </c>
      <c r="N1334" s="818" t="str">
        <f ca="1">IFERROR(IF(VLOOKUP(C1334,' Disaggregation - Section E '!A$10:N461,9,0)=0,"",VLOOKUP(C1334,' Disaggregation - Section E '!A$10:N461,9,0)),"")</f>
        <v/>
      </c>
      <c r="O1334" s="818" t="str">
        <f ca="1">IFERROR(IF(VLOOKUP(C1334,' Disaggregation - Section E '!A$10:N461,10,0)=0,"",VLOOKUP(C1334,' Disaggregation - Section E '!A$10:N461,10,0)),"")</f>
        <v/>
      </c>
    </row>
    <row r="1335" spans="1:15" x14ac:dyDescent="0.35">
      <c r="A1335" s="812" t="b">
        <f t="shared" ca="1" si="140"/>
        <v>0</v>
      </c>
      <c r="B1335" s="812"/>
      <c r="C1335" s="832" t="str">
        <f ca="1">IF(COUNTA(D$1181:D1335)=1,"",OFFSET(B1335,-COUNTA(D$1181:D1335)+1,1))</f>
        <v>a1G3p000005YSSWEA4</v>
      </c>
      <c r="D1335" s="827"/>
      <c r="E1335" s="815" t="str">
        <f ca="1">IFERROR(IF(VLOOKUP(C1335,' Disaggregation - Section E '!A$10:J462,7,0)="","",VLOOKUP(C1335,' Disaggregation - Section E '!A$10:J462,7,0)*100),"")</f>
        <v/>
      </c>
      <c r="F1335" s="818" t="str">
        <f ca="1">IFERROR(IF(VLOOKUP(C1335,' Disaggregation - Section E '!A$10:N462,5,0)=0,"",VLOOKUP(C1335,' Disaggregation - Section E '!A$10:N462,5,0)),"")</f>
        <v/>
      </c>
      <c r="G1335" s="817" t="str">
        <f ca="1">IFERROR(IF(VLOOKUP(C1335,' Disaggregation - Section E '!A$10:N462,6,0)="","",VLOOKUP(C1335,' Disaggregation - Section E '!A$10:N462,6,0)),"")</f>
        <v/>
      </c>
      <c r="H1335" s="827" t="str">
        <f ca="1">IFERROR(IF(INDEX(' Disaggregation - Section E '!F$10:F462,MATCH(C1335,' Disaggregation - Section E '!A$10:A462,0)+1,1)&lt;&gt;0,INDEX(' Disaggregation - Section E '!F$10:F462,MATCH(C1335,' Disaggregation - Section E '!A$10:A462,0)+1,1),""),"")</f>
        <v/>
      </c>
      <c r="I1335" s="818" t="str">
        <f ca="1">IFERROR(IF(VLOOKUP(C1335,' Disaggregation - Section E '!A$10:N462,8,0)=0,"",VLOOKUP(C1335,' Disaggregation - Section E '!A$10:N462,8,0)),"")</f>
        <v/>
      </c>
      <c r="J1335" s="818" t="str">
        <f ca="1">IFERROR(IF(VLOOKUP(C1335,' Disaggregation - Section E '!A$10:N462,13,0)=0,"",VLOOKUP(C1335,' Disaggregation - Section E '!A$10:N462,13,0)),"")</f>
        <v/>
      </c>
      <c r="K1335" s="812" t="str">
        <f ca="1">IFERROR(VLOOKUP(C1335,' Disaggregation - Section E '!A$10:N462,3,0),"")</f>
        <v/>
      </c>
      <c r="L1335" s="818" t="str">
        <f ca="1">IFERROR(IF(VLOOKUP(C1335,' Disaggregation - Section E '!A$10:N462,14,0)=0,"",VLOOKUP(C1335,' Disaggregation - Section E '!A$10:N462,14,0)),"")</f>
        <v/>
      </c>
      <c r="M1335" s="812" t="str">
        <f ca="1">IFERROR(IF(VLOOKUP(C1335,' Disaggregation - Section E '!A$10:T462,20,0)=0,"",VLOOKUP(C1335,' Disaggregation - Section E '!A$10:T462,20,0)),"")</f>
        <v/>
      </c>
      <c r="N1335" s="818" t="str">
        <f ca="1">IFERROR(IF(VLOOKUP(C1335,' Disaggregation - Section E '!A$10:N462,9,0)=0,"",VLOOKUP(C1335,' Disaggregation - Section E '!A$10:N462,9,0)),"")</f>
        <v/>
      </c>
      <c r="O1335" s="818" t="str">
        <f ca="1">IFERROR(IF(VLOOKUP(C1335,' Disaggregation - Section E '!A$10:N462,10,0)=0,"",VLOOKUP(C1335,' Disaggregation - Section E '!A$10:N462,10,0)),"")</f>
        <v/>
      </c>
    </row>
    <row r="1336" spans="1:15" x14ac:dyDescent="0.35">
      <c r="A1336" s="812" t="b">
        <f t="shared" ca="1" si="140"/>
        <v>0</v>
      </c>
      <c r="B1336" s="812"/>
      <c r="C1336" s="832" t="str">
        <f ca="1">IF(COUNTA(D$1181:D1336)=1,"",OFFSET(B1336,-COUNTA(D$1181:D1336)+1,1))</f>
        <v>a1G3p000005YSSXEA4</v>
      </c>
      <c r="D1336" s="827"/>
      <c r="E1336" s="815" t="str">
        <f ca="1">IFERROR(IF(VLOOKUP(C1336,' Disaggregation - Section E '!A$10:J463,7,0)="","",VLOOKUP(C1336,' Disaggregation - Section E '!A$10:J463,7,0)*100),"")</f>
        <v/>
      </c>
      <c r="F1336" s="818" t="str">
        <f ca="1">IFERROR(IF(VLOOKUP(C1336,' Disaggregation - Section E '!A$10:N463,5,0)=0,"",VLOOKUP(C1336,' Disaggregation - Section E '!A$10:N463,5,0)),"")</f>
        <v/>
      </c>
      <c r="G1336" s="817" t="str">
        <f ca="1">IFERROR(IF(VLOOKUP(C1336,' Disaggregation - Section E '!A$10:N463,6,0)="","",VLOOKUP(C1336,' Disaggregation - Section E '!A$10:N463,6,0)),"")</f>
        <v/>
      </c>
      <c r="H1336" s="827" t="str">
        <f ca="1">IFERROR(IF(INDEX(' Disaggregation - Section E '!F$10:F463,MATCH(C1336,' Disaggregation - Section E '!A$10:A463,0)+1,1)&lt;&gt;0,INDEX(' Disaggregation - Section E '!F$10:F463,MATCH(C1336,' Disaggregation - Section E '!A$10:A463,0)+1,1),""),"")</f>
        <v/>
      </c>
      <c r="I1336" s="818" t="str">
        <f ca="1">IFERROR(IF(VLOOKUP(C1336,' Disaggregation - Section E '!A$10:N463,8,0)=0,"",VLOOKUP(C1336,' Disaggregation - Section E '!A$10:N463,8,0)),"")</f>
        <v/>
      </c>
      <c r="J1336" s="818" t="str">
        <f ca="1">IFERROR(IF(VLOOKUP(C1336,' Disaggregation - Section E '!A$10:N463,13,0)=0,"",VLOOKUP(C1336,' Disaggregation - Section E '!A$10:N463,13,0)),"")</f>
        <v/>
      </c>
      <c r="K1336" s="812" t="str">
        <f ca="1">IFERROR(VLOOKUP(C1336,' Disaggregation - Section E '!A$10:N463,3,0),"")</f>
        <v/>
      </c>
      <c r="L1336" s="818" t="str">
        <f ca="1">IFERROR(IF(VLOOKUP(C1336,' Disaggregation - Section E '!A$10:N463,14,0)=0,"",VLOOKUP(C1336,' Disaggregation - Section E '!A$10:N463,14,0)),"")</f>
        <v/>
      </c>
      <c r="M1336" s="812" t="str">
        <f ca="1">IFERROR(IF(VLOOKUP(C1336,' Disaggregation - Section E '!A$10:T463,20,0)=0,"",VLOOKUP(C1336,' Disaggregation - Section E '!A$10:T463,20,0)),"")</f>
        <v/>
      </c>
      <c r="N1336" s="818" t="str">
        <f ca="1">IFERROR(IF(VLOOKUP(C1336,' Disaggregation - Section E '!A$10:N463,9,0)=0,"",VLOOKUP(C1336,' Disaggregation - Section E '!A$10:N463,9,0)),"")</f>
        <v/>
      </c>
      <c r="O1336" s="818" t="str">
        <f ca="1">IFERROR(IF(VLOOKUP(C1336,' Disaggregation - Section E '!A$10:N463,10,0)=0,"",VLOOKUP(C1336,' Disaggregation - Section E '!A$10:N463,10,0)),"")</f>
        <v/>
      </c>
    </row>
    <row r="1337" spans="1:15" x14ac:dyDescent="0.35">
      <c r="A1337" s="812" t="b">
        <f t="shared" ca="1" si="140"/>
        <v>0</v>
      </c>
      <c r="B1337" s="812"/>
      <c r="C1337" s="832" t="str">
        <f ca="1">IF(COUNTA(D$1181:D1337)=1,"",OFFSET(B1337,-COUNTA(D$1181:D1337)+1,1))</f>
        <v>a1G3p000005YSSYEA4</v>
      </c>
      <c r="D1337" s="827"/>
      <c r="E1337" s="815" t="str">
        <f ca="1">IFERROR(IF(VLOOKUP(C1337,' Disaggregation - Section E '!A$10:J464,7,0)="","",VLOOKUP(C1337,' Disaggregation - Section E '!A$10:J464,7,0)*100),"")</f>
        <v/>
      </c>
      <c r="F1337" s="818" t="str">
        <f ca="1">IFERROR(IF(VLOOKUP(C1337,' Disaggregation - Section E '!A$10:N464,5,0)=0,"",VLOOKUP(C1337,' Disaggregation - Section E '!A$10:N464,5,0)),"")</f>
        <v/>
      </c>
      <c r="G1337" s="817" t="str">
        <f ca="1">IFERROR(IF(VLOOKUP(C1337,' Disaggregation - Section E '!A$10:N464,6,0)="","",VLOOKUP(C1337,' Disaggregation - Section E '!A$10:N464,6,0)),"")</f>
        <v/>
      </c>
      <c r="H1337" s="827" t="str">
        <f ca="1">IFERROR(IF(INDEX(' Disaggregation - Section E '!F$10:F464,MATCH(C1337,' Disaggregation - Section E '!A$10:A464,0)+1,1)&lt;&gt;0,INDEX(' Disaggregation - Section E '!F$10:F464,MATCH(C1337,' Disaggregation - Section E '!A$10:A464,0)+1,1),""),"")</f>
        <v/>
      </c>
      <c r="I1337" s="818" t="str">
        <f ca="1">IFERROR(IF(VLOOKUP(C1337,' Disaggregation - Section E '!A$10:N464,8,0)=0,"",VLOOKUP(C1337,' Disaggregation - Section E '!A$10:N464,8,0)),"")</f>
        <v/>
      </c>
      <c r="J1337" s="818" t="str">
        <f ca="1">IFERROR(IF(VLOOKUP(C1337,' Disaggregation - Section E '!A$10:N464,13,0)=0,"",VLOOKUP(C1337,' Disaggregation - Section E '!A$10:N464,13,0)),"")</f>
        <v/>
      </c>
      <c r="K1337" s="812" t="str">
        <f ca="1">IFERROR(VLOOKUP(C1337,' Disaggregation - Section E '!A$10:N464,3,0),"")</f>
        <v/>
      </c>
      <c r="L1337" s="818" t="str">
        <f ca="1">IFERROR(IF(VLOOKUP(C1337,' Disaggregation - Section E '!A$10:N464,14,0)=0,"",VLOOKUP(C1337,' Disaggregation - Section E '!A$10:N464,14,0)),"")</f>
        <v/>
      </c>
      <c r="M1337" s="812" t="str">
        <f ca="1">IFERROR(IF(VLOOKUP(C1337,' Disaggregation - Section E '!A$10:T464,20,0)=0,"",VLOOKUP(C1337,' Disaggregation - Section E '!A$10:T464,20,0)),"")</f>
        <v/>
      </c>
      <c r="N1337" s="818" t="str">
        <f ca="1">IFERROR(IF(VLOOKUP(C1337,' Disaggregation - Section E '!A$10:N464,9,0)=0,"",VLOOKUP(C1337,' Disaggregation - Section E '!A$10:N464,9,0)),"")</f>
        <v/>
      </c>
      <c r="O1337" s="818" t="str">
        <f ca="1">IFERROR(IF(VLOOKUP(C1337,' Disaggregation - Section E '!A$10:N464,10,0)=0,"",VLOOKUP(C1337,' Disaggregation - Section E '!A$10:N464,10,0)),"")</f>
        <v/>
      </c>
    </row>
    <row r="1338" spans="1:15" x14ac:dyDescent="0.35">
      <c r="A1338" s="812" t="b">
        <f t="shared" ca="1" si="140"/>
        <v>0</v>
      </c>
      <c r="B1338" s="812"/>
      <c r="C1338" s="832" t="str">
        <f ca="1">IF(COUNTA(D$1181:D1338)=1,"",OFFSET(B1338,-COUNTA(D$1181:D1338)+1,1))</f>
        <v>a1G3p000005YSSZEA4</v>
      </c>
      <c r="D1338" s="827"/>
      <c r="E1338" s="815" t="str">
        <f ca="1">IFERROR(IF(VLOOKUP(C1338,' Disaggregation - Section E '!A$10:J465,7,0)="","",VLOOKUP(C1338,' Disaggregation - Section E '!A$10:J465,7,0)*100),"")</f>
        <v/>
      </c>
      <c r="F1338" s="818" t="str">
        <f ca="1">IFERROR(IF(VLOOKUP(C1338,' Disaggregation - Section E '!A$10:N465,5,0)=0,"",VLOOKUP(C1338,' Disaggregation - Section E '!A$10:N465,5,0)),"")</f>
        <v/>
      </c>
      <c r="G1338" s="817" t="str">
        <f ca="1">IFERROR(IF(VLOOKUP(C1338,' Disaggregation - Section E '!A$10:N465,6,0)="","",VLOOKUP(C1338,' Disaggregation - Section E '!A$10:N465,6,0)),"")</f>
        <v/>
      </c>
      <c r="H1338" s="827" t="str">
        <f ca="1">IFERROR(IF(INDEX(' Disaggregation - Section E '!F$10:F465,MATCH(C1338,' Disaggregation - Section E '!A$10:A465,0)+1,1)&lt;&gt;0,INDEX(' Disaggregation - Section E '!F$10:F465,MATCH(C1338,' Disaggregation - Section E '!A$10:A465,0)+1,1),""),"")</f>
        <v/>
      </c>
      <c r="I1338" s="818" t="str">
        <f ca="1">IFERROR(IF(VLOOKUP(C1338,' Disaggregation - Section E '!A$10:N465,8,0)=0,"",VLOOKUP(C1338,' Disaggregation - Section E '!A$10:N465,8,0)),"")</f>
        <v/>
      </c>
      <c r="J1338" s="818" t="str">
        <f ca="1">IFERROR(IF(VLOOKUP(C1338,' Disaggregation - Section E '!A$10:N465,13,0)=0,"",VLOOKUP(C1338,' Disaggregation - Section E '!A$10:N465,13,0)),"")</f>
        <v/>
      </c>
      <c r="K1338" s="812" t="str">
        <f ca="1">IFERROR(VLOOKUP(C1338,' Disaggregation - Section E '!A$10:N465,3,0),"")</f>
        <v/>
      </c>
      <c r="L1338" s="818" t="str">
        <f ca="1">IFERROR(IF(VLOOKUP(C1338,' Disaggregation - Section E '!A$10:N465,14,0)=0,"",VLOOKUP(C1338,' Disaggregation - Section E '!A$10:N465,14,0)),"")</f>
        <v/>
      </c>
      <c r="M1338" s="812" t="str">
        <f ca="1">IFERROR(IF(VLOOKUP(C1338,' Disaggregation - Section E '!A$10:T465,20,0)=0,"",VLOOKUP(C1338,' Disaggregation - Section E '!A$10:T465,20,0)),"")</f>
        <v/>
      </c>
      <c r="N1338" s="818" t="str">
        <f ca="1">IFERROR(IF(VLOOKUP(C1338,' Disaggregation - Section E '!A$10:N465,9,0)=0,"",VLOOKUP(C1338,' Disaggregation - Section E '!A$10:N465,9,0)),"")</f>
        <v/>
      </c>
      <c r="O1338" s="818" t="str">
        <f ca="1">IFERROR(IF(VLOOKUP(C1338,' Disaggregation - Section E '!A$10:N465,10,0)=0,"",VLOOKUP(C1338,' Disaggregation - Section E '!A$10:N465,10,0)),"")</f>
        <v/>
      </c>
    </row>
    <row r="1339" spans="1:15" x14ac:dyDescent="0.35">
      <c r="A1339" s="812" t="b">
        <f t="shared" ca="1" si="140"/>
        <v>0</v>
      </c>
      <c r="B1339" s="812"/>
      <c r="C1339" s="832" t="str">
        <f ca="1">IF(COUNTA(D$1181:D1339)=1,"",OFFSET(B1339,-COUNTA(D$1181:D1339)+1,1))</f>
        <v>a1G3p000005YSSaEAO</v>
      </c>
      <c r="D1339" s="827"/>
      <c r="E1339" s="815" t="str">
        <f ca="1">IFERROR(IF(VLOOKUP(C1339,' Disaggregation - Section E '!A$10:J466,7,0)="","",VLOOKUP(C1339,' Disaggregation - Section E '!A$10:J466,7,0)*100),"")</f>
        <v/>
      </c>
      <c r="F1339" s="818" t="str">
        <f ca="1">IFERROR(IF(VLOOKUP(C1339,' Disaggregation - Section E '!A$10:N466,5,0)=0,"",VLOOKUP(C1339,' Disaggregation - Section E '!A$10:N466,5,0)),"")</f>
        <v/>
      </c>
      <c r="G1339" s="817" t="str">
        <f ca="1">IFERROR(IF(VLOOKUP(C1339,' Disaggregation - Section E '!A$10:N466,6,0)="","",VLOOKUP(C1339,' Disaggregation - Section E '!A$10:N466,6,0)),"")</f>
        <v/>
      </c>
      <c r="H1339" s="827" t="str">
        <f ca="1">IFERROR(IF(INDEX(' Disaggregation - Section E '!F$10:F466,MATCH(C1339,' Disaggregation - Section E '!A$10:A466,0)+1,1)&lt;&gt;0,INDEX(' Disaggregation - Section E '!F$10:F466,MATCH(C1339,' Disaggregation - Section E '!A$10:A466,0)+1,1),""),"")</f>
        <v/>
      </c>
      <c r="I1339" s="818" t="str">
        <f ca="1">IFERROR(IF(VLOOKUP(C1339,' Disaggregation - Section E '!A$10:N466,8,0)=0,"",VLOOKUP(C1339,' Disaggregation - Section E '!A$10:N466,8,0)),"")</f>
        <v/>
      </c>
      <c r="J1339" s="818" t="str">
        <f ca="1">IFERROR(IF(VLOOKUP(C1339,' Disaggregation - Section E '!A$10:N466,13,0)=0,"",VLOOKUP(C1339,' Disaggregation - Section E '!A$10:N466,13,0)),"")</f>
        <v/>
      </c>
      <c r="K1339" s="812" t="str">
        <f ca="1">IFERROR(VLOOKUP(C1339,' Disaggregation - Section E '!A$10:N466,3,0),"")</f>
        <v/>
      </c>
      <c r="L1339" s="818" t="str">
        <f ca="1">IFERROR(IF(VLOOKUP(C1339,' Disaggregation - Section E '!A$10:N466,14,0)=0,"",VLOOKUP(C1339,' Disaggregation - Section E '!A$10:N466,14,0)),"")</f>
        <v/>
      </c>
      <c r="M1339" s="812" t="str">
        <f ca="1">IFERROR(IF(VLOOKUP(C1339,' Disaggregation - Section E '!A$10:T466,20,0)=0,"",VLOOKUP(C1339,' Disaggregation - Section E '!A$10:T466,20,0)),"")</f>
        <v/>
      </c>
      <c r="N1339" s="818" t="str">
        <f ca="1">IFERROR(IF(VLOOKUP(C1339,' Disaggregation - Section E '!A$10:N466,9,0)=0,"",VLOOKUP(C1339,' Disaggregation - Section E '!A$10:N466,9,0)),"")</f>
        <v/>
      </c>
      <c r="O1339" s="818" t="str">
        <f ca="1">IFERROR(IF(VLOOKUP(C1339,' Disaggregation - Section E '!A$10:N466,10,0)=0,"",VLOOKUP(C1339,' Disaggregation - Section E '!A$10:N466,10,0)),"")</f>
        <v/>
      </c>
    </row>
    <row r="1340" spans="1:15" x14ac:dyDescent="0.35">
      <c r="A1340" s="812" t="b">
        <f t="shared" ca="1" si="140"/>
        <v>0</v>
      </c>
      <c r="B1340" s="812"/>
      <c r="C1340" s="832" t="str">
        <f ca="1">IF(COUNTA(D$1181:D1340)=1,"",OFFSET(B1340,-COUNTA(D$1181:D1340)+1,1))</f>
        <v>a1G3p000005YSSbEAO</v>
      </c>
      <c r="D1340" s="827"/>
      <c r="E1340" s="815" t="str">
        <f ca="1">IFERROR(IF(VLOOKUP(C1340,' Disaggregation - Section E '!A$10:J467,7,0)="","",VLOOKUP(C1340,' Disaggregation - Section E '!A$10:J467,7,0)*100),"")</f>
        <v/>
      </c>
      <c r="F1340" s="818" t="str">
        <f ca="1">IFERROR(IF(VLOOKUP(C1340,' Disaggregation - Section E '!A$10:N467,5,0)=0,"",VLOOKUP(C1340,' Disaggregation - Section E '!A$10:N467,5,0)),"")</f>
        <v/>
      </c>
      <c r="G1340" s="817" t="str">
        <f ca="1">IFERROR(IF(VLOOKUP(C1340,' Disaggregation - Section E '!A$10:N467,6,0)="","",VLOOKUP(C1340,' Disaggregation - Section E '!A$10:N467,6,0)),"")</f>
        <v/>
      </c>
      <c r="H1340" s="827" t="str">
        <f ca="1">IFERROR(IF(INDEX(' Disaggregation - Section E '!F$10:F467,MATCH(C1340,' Disaggregation - Section E '!A$10:A467,0)+1,1)&lt;&gt;0,INDEX(' Disaggregation - Section E '!F$10:F467,MATCH(C1340,' Disaggregation - Section E '!A$10:A467,0)+1,1),""),"")</f>
        <v/>
      </c>
      <c r="I1340" s="818" t="str">
        <f ca="1">IFERROR(IF(VLOOKUP(C1340,' Disaggregation - Section E '!A$10:N467,8,0)=0,"",VLOOKUP(C1340,' Disaggregation - Section E '!A$10:N467,8,0)),"")</f>
        <v/>
      </c>
      <c r="J1340" s="818" t="str">
        <f ca="1">IFERROR(IF(VLOOKUP(C1340,' Disaggregation - Section E '!A$10:N467,13,0)=0,"",VLOOKUP(C1340,' Disaggregation - Section E '!A$10:N467,13,0)),"")</f>
        <v/>
      </c>
      <c r="K1340" s="812" t="str">
        <f ca="1">IFERROR(VLOOKUP(C1340,' Disaggregation - Section E '!A$10:N467,3,0),"")</f>
        <v/>
      </c>
      <c r="L1340" s="818" t="str">
        <f ca="1">IFERROR(IF(VLOOKUP(C1340,' Disaggregation - Section E '!A$10:N467,14,0)=0,"",VLOOKUP(C1340,' Disaggregation - Section E '!A$10:N467,14,0)),"")</f>
        <v/>
      </c>
      <c r="M1340" s="812" t="str">
        <f ca="1">IFERROR(IF(VLOOKUP(C1340,' Disaggregation - Section E '!A$10:T467,20,0)=0,"",VLOOKUP(C1340,' Disaggregation - Section E '!A$10:T467,20,0)),"")</f>
        <v/>
      </c>
      <c r="N1340" s="818" t="str">
        <f ca="1">IFERROR(IF(VLOOKUP(C1340,' Disaggregation - Section E '!A$10:N467,9,0)=0,"",VLOOKUP(C1340,' Disaggregation - Section E '!A$10:N467,9,0)),"")</f>
        <v/>
      </c>
      <c r="O1340" s="818" t="str">
        <f ca="1">IFERROR(IF(VLOOKUP(C1340,' Disaggregation - Section E '!A$10:N467,10,0)=0,"",VLOOKUP(C1340,' Disaggregation - Section E '!A$10:N467,10,0)),"")</f>
        <v/>
      </c>
    </row>
    <row r="1341" spans="1:15" x14ac:dyDescent="0.35">
      <c r="A1341" s="812" t="b">
        <f t="shared" ca="1" si="140"/>
        <v>0</v>
      </c>
      <c r="B1341" s="812"/>
      <c r="C1341" s="832" t="str">
        <f ca="1">IF(COUNTA(D$1181:D1341)=1,"",OFFSET(B1341,-COUNTA(D$1181:D1341)+1,1))</f>
        <v>a1G3p000005YSScEAO</v>
      </c>
      <c r="D1341" s="827"/>
      <c r="E1341" s="815" t="str">
        <f ca="1">IFERROR(IF(VLOOKUP(C1341,' Disaggregation - Section E '!A$10:J468,7,0)="","",VLOOKUP(C1341,' Disaggregation - Section E '!A$10:J468,7,0)*100),"")</f>
        <v/>
      </c>
      <c r="F1341" s="818" t="str">
        <f ca="1">IFERROR(IF(VLOOKUP(C1341,' Disaggregation - Section E '!A$10:N468,5,0)=0,"",VLOOKUP(C1341,' Disaggregation - Section E '!A$10:N468,5,0)),"")</f>
        <v/>
      </c>
      <c r="G1341" s="817" t="str">
        <f ca="1">IFERROR(IF(VLOOKUP(C1341,' Disaggregation - Section E '!A$10:N468,6,0)="","",VLOOKUP(C1341,' Disaggregation - Section E '!A$10:N468,6,0)),"")</f>
        <v/>
      </c>
      <c r="H1341" s="827" t="str">
        <f ca="1">IFERROR(IF(INDEX(' Disaggregation - Section E '!F$10:F468,MATCH(C1341,' Disaggregation - Section E '!A$10:A468,0)+1,1)&lt;&gt;0,INDEX(' Disaggregation - Section E '!F$10:F468,MATCH(C1341,' Disaggregation - Section E '!A$10:A468,0)+1,1),""),"")</f>
        <v/>
      </c>
      <c r="I1341" s="818" t="str">
        <f ca="1">IFERROR(IF(VLOOKUP(C1341,' Disaggregation - Section E '!A$10:N468,8,0)=0,"",VLOOKUP(C1341,' Disaggregation - Section E '!A$10:N468,8,0)),"")</f>
        <v/>
      </c>
      <c r="J1341" s="818" t="str">
        <f ca="1">IFERROR(IF(VLOOKUP(C1341,' Disaggregation - Section E '!A$10:N468,13,0)=0,"",VLOOKUP(C1341,' Disaggregation - Section E '!A$10:N468,13,0)),"")</f>
        <v/>
      </c>
      <c r="K1341" s="812" t="str">
        <f ca="1">IFERROR(VLOOKUP(C1341,' Disaggregation - Section E '!A$10:N468,3,0),"")</f>
        <v/>
      </c>
      <c r="L1341" s="818" t="str">
        <f ca="1">IFERROR(IF(VLOOKUP(C1341,' Disaggregation - Section E '!A$10:N468,14,0)=0,"",VLOOKUP(C1341,' Disaggregation - Section E '!A$10:N468,14,0)),"")</f>
        <v/>
      </c>
      <c r="M1341" s="812" t="str">
        <f ca="1">IFERROR(IF(VLOOKUP(C1341,' Disaggregation - Section E '!A$10:T468,20,0)=0,"",VLOOKUP(C1341,' Disaggregation - Section E '!A$10:T468,20,0)),"")</f>
        <v/>
      </c>
      <c r="N1341" s="818" t="str">
        <f ca="1">IFERROR(IF(VLOOKUP(C1341,' Disaggregation - Section E '!A$10:N468,9,0)=0,"",VLOOKUP(C1341,' Disaggregation - Section E '!A$10:N468,9,0)),"")</f>
        <v/>
      </c>
      <c r="O1341" s="818" t="str">
        <f ca="1">IFERROR(IF(VLOOKUP(C1341,' Disaggregation - Section E '!A$10:N468,10,0)=0,"",VLOOKUP(C1341,' Disaggregation - Section E '!A$10:N468,10,0)),"")</f>
        <v/>
      </c>
    </row>
    <row r="1342" spans="1:15" x14ac:dyDescent="0.35">
      <c r="A1342" s="812" t="b">
        <f t="shared" ca="1" si="140"/>
        <v>0</v>
      </c>
      <c r="B1342" s="812"/>
      <c r="C1342" s="832" t="str">
        <f ca="1">IF(COUNTA(D$1181:D1342)=1,"",OFFSET(B1342,-COUNTA(D$1181:D1342)+1,1))</f>
        <v>a1G3p000005YSSdEAO</v>
      </c>
      <c r="D1342" s="827"/>
      <c r="E1342" s="815" t="str">
        <f ca="1">IFERROR(IF(VLOOKUP(C1342,' Disaggregation - Section E '!A$10:J469,7,0)="","",VLOOKUP(C1342,' Disaggregation - Section E '!A$10:J469,7,0)*100),"")</f>
        <v/>
      </c>
      <c r="F1342" s="818" t="str">
        <f ca="1">IFERROR(IF(VLOOKUP(C1342,' Disaggregation - Section E '!A$10:N469,5,0)=0,"",VLOOKUP(C1342,' Disaggregation - Section E '!A$10:N469,5,0)),"")</f>
        <v/>
      </c>
      <c r="G1342" s="817" t="str">
        <f ca="1">IFERROR(IF(VLOOKUP(C1342,' Disaggregation - Section E '!A$10:N469,6,0)="","",VLOOKUP(C1342,' Disaggregation - Section E '!A$10:N469,6,0)),"")</f>
        <v/>
      </c>
      <c r="H1342" s="827" t="str">
        <f ca="1">IFERROR(IF(INDEX(' Disaggregation - Section E '!F$10:F469,MATCH(C1342,' Disaggregation - Section E '!A$10:A469,0)+1,1)&lt;&gt;0,INDEX(' Disaggregation - Section E '!F$10:F469,MATCH(C1342,' Disaggregation - Section E '!A$10:A469,0)+1,1),""),"")</f>
        <v/>
      </c>
      <c r="I1342" s="818" t="str">
        <f ca="1">IFERROR(IF(VLOOKUP(C1342,' Disaggregation - Section E '!A$10:N469,8,0)=0,"",VLOOKUP(C1342,' Disaggregation - Section E '!A$10:N469,8,0)),"")</f>
        <v/>
      </c>
      <c r="J1342" s="818" t="str">
        <f ca="1">IFERROR(IF(VLOOKUP(C1342,' Disaggregation - Section E '!A$10:N469,13,0)=0,"",VLOOKUP(C1342,' Disaggregation - Section E '!A$10:N469,13,0)),"")</f>
        <v/>
      </c>
      <c r="K1342" s="812" t="str">
        <f ca="1">IFERROR(VLOOKUP(C1342,' Disaggregation - Section E '!A$10:N469,3,0),"")</f>
        <v/>
      </c>
      <c r="L1342" s="818" t="str">
        <f ca="1">IFERROR(IF(VLOOKUP(C1342,' Disaggregation - Section E '!A$10:N469,14,0)=0,"",VLOOKUP(C1342,' Disaggregation - Section E '!A$10:N469,14,0)),"")</f>
        <v/>
      </c>
      <c r="M1342" s="812" t="str">
        <f ca="1">IFERROR(IF(VLOOKUP(C1342,' Disaggregation - Section E '!A$10:T469,20,0)=0,"",VLOOKUP(C1342,' Disaggregation - Section E '!A$10:T469,20,0)),"")</f>
        <v/>
      </c>
      <c r="N1342" s="818" t="str">
        <f ca="1">IFERROR(IF(VLOOKUP(C1342,' Disaggregation - Section E '!A$10:N469,9,0)=0,"",VLOOKUP(C1342,' Disaggregation - Section E '!A$10:N469,9,0)),"")</f>
        <v/>
      </c>
      <c r="O1342" s="818" t="str">
        <f ca="1">IFERROR(IF(VLOOKUP(C1342,' Disaggregation - Section E '!A$10:N469,10,0)=0,"",VLOOKUP(C1342,' Disaggregation - Section E '!A$10:N469,10,0)),"")</f>
        <v/>
      </c>
    </row>
    <row r="1343" spans="1:15" x14ac:dyDescent="0.35">
      <c r="A1343" s="812" t="b">
        <f t="shared" ca="1" si="140"/>
        <v>0</v>
      </c>
      <c r="B1343" s="812"/>
      <c r="C1343" s="832" t="str">
        <f ca="1">IF(COUNTA(D$1181:D1343)=1,"",OFFSET(B1343,-COUNTA(D$1181:D1343)+1,1))</f>
        <v>a1G3p000005YSSeEAO</v>
      </c>
      <c r="D1343" s="827"/>
      <c r="E1343" s="815" t="str">
        <f ca="1">IFERROR(IF(VLOOKUP(C1343,' Disaggregation - Section E '!A$10:J470,7,0)="","",VLOOKUP(C1343,' Disaggregation - Section E '!A$10:J470,7,0)*100),"")</f>
        <v/>
      </c>
      <c r="F1343" s="818" t="str">
        <f ca="1">IFERROR(IF(VLOOKUP(C1343,' Disaggregation - Section E '!A$10:N470,5,0)=0,"",VLOOKUP(C1343,' Disaggregation - Section E '!A$10:N470,5,0)),"")</f>
        <v/>
      </c>
      <c r="G1343" s="817" t="str">
        <f ca="1">IFERROR(IF(VLOOKUP(C1343,' Disaggregation - Section E '!A$10:N470,6,0)="","",VLOOKUP(C1343,' Disaggregation - Section E '!A$10:N470,6,0)),"")</f>
        <v/>
      </c>
      <c r="H1343" s="827" t="str">
        <f ca="1">IFERROR(IF(INDEX(' Disaggregation - Section E '!F$10:F470,MATCH(C1343,' Disaggregation - Section E '!A$10:A470,0)+1,1)&lt;&gt;0,INDEX(' Disaggregation - Section E '!F$10:F470,MATCH(C1343,' Disaggregation - Section E '!A$10:A470,0)+1,1),""),"")</f>
        <v/>
      </c>
      <c r="I1343" s="818" t="str">
        <f ca="1">IFERROR(IF(VLOOKUP(C1343,' Disaggregation - Section E '!A$10:N470,8,0)=0,"",VLOOKUP(C1343,' Disaggregation - Section E '!A$10:N470,8,0)),"")</f>
        <v/>
      </c>
      <c r="J1343" s="818" t="str">
        <f ca="1">IFERROR(IF(VLOOKUP(C1343,' Disaggregation - Section E '!A$10:N470,13,0)=0,"",VLOOKUP(C1343,' Disaggregation - Section E '!A$10:N470,13,0)),"")</f>
        <v/>
      </c>
      <c r="K1343" s="812" t="str">
        <f ca="1">IFERROR(VLOOKUP(C1343,' Disaggregation - Section E '!A$10:N470,3,0),"")</f>
        <v/>
      </c>
      <c r="L1343" s="818" t="str">
        <f ca="1">IFERROR(IF(VLOOKUP(C1343,' Disaggregation - Section E '!A$10:N470,14,0)=0,"",VLOOKUP(C1343,' Disaggregation - Section E '!A$10:N470,14,0)),"")</f>
        <v/>
      </c>
      <c r="M1343" s="812" t="str">
        <f ca="1">IFERROR(IF(VLOOKUP(C1343,' Disaggregation - Section E '!A$10:T470,20,0)=0,"",VLOOKUP(C1343,' Disaggregation - Section E '!A$10:T470,20,0)),"")</f>
        <v/>
      </c>
      <c r="N1343" s="818" t="str">
        <f ca="1">IFERROR(IF(VLOOKUP(C1343,' Disaggregation - Section E '!A$10:N470,9,0)=0,"",VLOOKUP(C1343,' Disaggregation - Section E '!A$10:N470,9,0)),"")</f>
        <v/>
      </c>
      <c r="O1343" s="818" t="str">
        <f ca="1">IFERROR(IF(VLOOKUP(C1343,' Disaggregation - Section E '!A$10:N470,10,0)=0,"",VLOOKUP(C1343,' Disaggregation - Section E '!A$10:N470,10,0)),"")</f>
        <v/>
      </c>
    </row>
    <row r="1344" spans="1:15" x14ac:dyDescent="0.35">
      <c r="A1344" s="812" t="b">
        <f t="shared" ca="1" si="140"/>
        <v>0</v>
      </c>
      <c r="B1344" s="812"/>
      <c r="C1344" s="832" t="str">
        <f ca="1">IF(COUNTA(D$1181:D1344)=1,"",OFFSET(B1344,-COUNTA(D$1181:D1344)+1,1))</f>
        <v>a1G3p000005YSSfEAO</v>
      </c>
      <c r="D1344" s="827"/>
      <c r="E1344" s="815" t="str">
        <f ca="1">IFERROR(IF(VLOOKUP(C1344,' Disaggregation - Section E '!A$10:J471,7,0)="","",VLOOKUP(C1344,' Disaggregation - Section E '!A$10:J471,7,0)*100),"")</f>
        <v/>
      </c>
      <c r="F1344" s="818" t="str">
        <f ca="1">IFERROR(IF(VLOOKUP(C1344,' Disaggregation - Section E '!A$10:N471,5,0)=0,"",VLOOKUP(C1344,' Disaggregation - Section E '!A$10:N471,5,0)),"")</f>
        <v/>
      </c>
      <c r="G1344" s="817" t="str">
        <f ca="1">IFERROR(IF(VLOOKUP(C1344,' Disaggregation - Section E '!A$10:N471,6,0)="","",VLOOKUP(C1344,' Disaggregation - Section E '!A$10:N471,6,0)),"")</f>
        <v/>
      </c>
      <c r="H1344" s="827" t="str">
        <f ca="1">IFERROR(IF(INDEX(' Disaggregation - Section E '!F$10:F471,MATCH(C1344,' Disaggregation - Section E '!A$10:A471,0)+1,1)&lt;&gt;0,INDEX(' Disaggregation - Section E '!F$10:F471,MATCH(C1344,' Disaggregation - Section E '!A$10:A471,0)+1,1),""),"")</f>
        <v/>
      </c>
      <c r="I1344" s="818" t="str">
        <f ca="1">IFERROR(IF(VLOOKUP(C1344,' Disaggregation - Section E '!A$10:N471,8,0)=0,"",VLOOKUP(C1344,' Disaggregation - Section E '!A$10:N471,8,0)),"")</f>
        <v/>
      </c>
      <c r="J1344" s="818" t="str">
        <f ca="1">IFERROR(IF(VLOOKUP(C1344,' Disaggregation - Section E '!A$10:N471,13,0)=0,"",VLOOKUP(C1344,' Disaggregation - Section E '!A$10:N471,13,0)),"")</f>
        <v/>
      </c>
      <c r="K1344" s="812" t="str">
        <f ca="1">IFERROR(VLOOKUP(C1344,' Disaggregation - Section E '!A$10:N471,3,0),"")</f>
        <v/>
      </c>
      <c r="L1344" s="818" t="str">
        <f ca="1">IFERROR(IF(VLOOKUP(C1344,' Disaggregation - Section E '!A$10:N471,14,0)=0,"",VLOOKUP(C1344,' Disaggregation - Section E '!A$10:N471,14,0)),"")</f>
        <v/>
      </c>
      <c r="M1344" s="812" t="str">
        <f ca="1">IFERROR(IF(VLOOKUP(C1344,' Disaggregation - Section E '!A$10:T471,20,0)=0,"",VLOOKUP(C1344,' Disaggregation - Section E '!A$10:T471,20,0)),"")</f>
        <v/>
      </c>
      <c r="N1344" s="818" t="str">
        <f ca="1">IFERROR(IF(VLOOKUP(C1344,' Disaggregation - Section E '!A$10:N471,9,0)=0,"",VLOOKUP(C1344,' Disaggregation - Section E '!A$10:N471,9,0)),"")</f>
        <v/>
      </c>
      <c r="O1344" s="818" t="str">
        <f ca="1">IFERROR(IF(VLOOKUP(C1344,' Disaggregation - Section E '!A$10:N471,10,0)=0,"",VLOOKUP(C1344,' Disaggregation - Section E '!A$10:N471,10,0)),"")</f>
        <v/>
      </c>
    </row>
    <row r="1345" spans="1:15" x14ac:dyDescent="0.35">
      <c r="A1345" s="812" t="b">
        <f t="shared" ca="1" si="140"/>
        <v>0</v>
      </c>
      <c r="B1345" s="812"/>
      <c r="C1345" s="832" t="str">
        <f ca="1">IF(COUNTA(D$1181:D1345)=1,"",OFFSET(B1345,-COUNTA(D$1181:D1345)+1,1))</f>
        <v>a1G3p000005YSSgEAO</v>
      </c>
      <c r="D1345" s="827"/>
      <c r="E1345" s="815" t="str">
        <f ca="1">IFERROR(IF(VLOOKUP(C1345,' Disaggregation - Section E '!A$10:J472,7,0)="","",VLOOKUP(C1345,' Disaggregation - Section E '!A$10:J472,7,0)*100),"")</f>
        <v/>
      </c>
      <c r="F1345" s="818" t="str">
        <f ca="1">IFERROR(IF(VLOOKUP(C1345,' Disaggregation - Section E '!A$10:N472,5,0)=0,"",VLOOKUP(C1345,' Disaggregation - Section E '!A$10:N472,5,0)),"")</f>
        <v/>
      </c>
      <c r="G1345" s="817" t="str">
        <f ca="1">IFERROR(IF(VLOOKUP(C1345,' Disaggregation - Section E '!A$10:N472,6,0)="","",VLOOKUP(C1345,' Disaggregation - Section E '!A$10:N472,6,0)),"")</f>
        <v/>
      </c>
      <c r="H1345" s="827" t="str">
        <f ca="1">IFERROR(IF(INDEX(' Disaggregation - Section E '!F$10:F472,MATCH(C1345,' Disaggregation - Section E '!A$10:A472,0)+1,1)&lt;&gt;0,INDEX(' Disaggregation - Section E '!F$10:F472,MATCH(C1345,' Disaggregation - Section E '!A$10:A472,0)+1,1),""),"")</f>
        <v/>
      </c>
      <c r="I1345" s="818" t="str">
        <f ca="1">IFERROR(IF(VLOOKUP(C1345,' Disaggregation - Section E '!A$10:N472,8,0)=0,"",VLOOKUP(C1345,' Disaggregation - Section E '!A$10:N472,8,0)),"")</f>
        <v/>
      </c>
      <c r="J1345" s="818" t="str">
        <f ca="1">IFERROR(IF(VLOOKUP(C1345,' Disaggregation - Section E '!A$10:N472,13,0)=0,"",VLOOKUP(C1345,' Disaggregation - Section E '!A$10:N472,13,0)),"")</f>
        <v/>
      </c>
      <c r="K1345" s="812" t="str">
        <f ca="1">IFERROR(VLOOKUP(C1345,' Disaggregation - Section E '!A$10:N472,3,0),"")</f>
        <v/>
      </c>
      <c r="L1345" s="818" t="str">
        <f ca="1">IFERROR(IF(VLOOKUP(C1345,' Disaggregation - Section E '!A$10:N472,14,0)=0,"",VLOOKUP(C1345,' Disaggregation - Section E '!A$10:N472,14,0)),"")</f>
        <v/>
      </c>
      <c r="M1345" s="812" t="str">
        <f ca="1">IFERROR(IF(VLOOKUP(C1345,' Disaggregation - Section E '!A$10:T472,20,0)=0,"",VLOOKUP(C1345,' Disaggregation - Section E '!A$10:T472,20,0)),"")</f>
        <v/>
      </c>
      <c r="N1345" s="818" t="str">
        <f ca="1">IFERROR(IF(VLOOKUP(C1345,' Disaggregation - Section E '!A$10:N472,9,0)=0,"",VLOOKUP(C1345,' Disaggregation - Section E '!A$10:N472,9,0)),"")</f>
        <v/>
      </c>
      <c r="O1345" s="818" t="str">
        <f ca="1">IFERROR(IF(VLOOKUP(C1345,' Disaggregation - Section E '!A$10:N472,10,0)=0,"",VLOOKUP(C1345,' Disaggregation - Section E '!A$10:N472,10,0)),"")</f>
        <v/>
      </c>
    </row>
    <row r="1346" spans="1:15" x14ac:dyDescent="0.35">
      <c r="A1346" s="812" t="b">
        <f t="shared" ca="1" si="140"/>
        <v>0</v>
      </c>
      <c r="B1346" s="812"/>
      <c r="C1346" s="832" t="str">
        <f ca="1">IF(COUNTA(D$1181:D1346)=1,"",OFFSET(B1346,-COUNTA(D$1181:D1346)+1,1))</f>
        <v>a1G3p000005YSShEAO</v>
      </c>
      <c r="D1346" s="827"/>
      <c r="E1346" s="815" t="str">
        <f ca="1">IFERROR(IF(VLOOKUP(C1346,' Disaggregation - Section E '!A$10:J473,7,0)="","",VLOOKUP(C1346,' Disaggregation - Section E '!A$10:J473,7,0)*100),"")</f>
        <v/>
      </c>
      <c r="F1346" s="818" t="str">
        <f ca="1">IFERROR(IF(VLOOKUP(C1346,' Disaggregation - Section E '!A$10:N473,5,0)=0,"",VLOOKUP(C1346,' Disaggregation - Section E '!A$10:N473,5,0)),"")</f>
        <v/>
      </c>
      <c r="G1346" s="817" t="str">
        <f ca="1">IFERROR(IF(VLOOKUP(C1346,' Disaggregation - Section E '!A$10:N473,6,0)="","",VLOOKUP(C1346,' Disaggregation - Section E '!A$10:N473,6,0)),"")</f>
        <v/>
      </c>
      <c r="H1346" s="827" t="str">
        <f ca="1">IFERROR(IF(INDEX(' Disaggregation - Section E '!F$10:F473,MATCH(C1346,' Disaggregation - Section E '!A$10:A473,0)+1,1)&lt;&gt;0,INDEX(' Disaggregation - Section E '!F$10:F473,MATCH(C1346,' Disaggregation - Section E '!A$10:A473,0)+1,1),""),"")</f>
        <v/>
      </c>
      <c r="I1346" s="818" t="str">
        <f ca="1">IFERROR(IF(VLOOKUP(C1346,' Disaggregation - Section E '!A$10:N473,8,0)=0,"",VLOOKUP(C1346,' Disaggregation - Section E '!A$10:N473,8,0)),"")</f>
        <v/>
      </c>
      <c r="J1346" s="818" t="str">
        <f ca="1">IFERROR(IF(VLOOKUP(C1346,' Disaggregation - Section E '!A$10:N473,13,0)=0,"",VLOOKUP(C1346,' Disaggregation - Section E '!A$10:N473,13,0)),"")</f>
        <v/>
      </c>
      <c r="K1346" s="812" t="str">
        <f ca="1">IFERROR(VLOOKUP(C1346,' Disaggregation - Section E '!A$10:N473,3,0),"")</f>
        <v/>
      </c>
      <c r="L1346" s="818" t="str">
        <f ca="1">IFERROR(IF(VLOOKUP(C1346,' Disaggregation - Section E '!A$10:N473,14,0)=0,"",VLOOKUP(C1346,' Disaggregation - Section E '!A$10:N473,14,0)),"")</f>
        <v/>
      </c>
      <c r="M1346" s="812" t="str">
        <f ca="1">IFERROR(IF(VLOOKUP(C1346,' Disaggregation - Section E '!A$10:T473,20,0)=0,"",VLOOKUP(C1346,' Disaggregation - Section E '!A$10:T473,20,0)),"")</f>
        <v/>
      </c>
      <c r="N1346" s="818" t="str">
        <f ca="1">IFERROR(IF(VLOOKUP(C1346,' Disaggregation - Section E '!A$10:N473,9,0)=0,"",VLOOKUP(C1346,' Disaggregation - Section E '!A$10:N473,9,0)),"")</f>
        <v/>
      </c>
      <c r="O1346" s="818" t="str">
        <f ca="1">IFERROR(IF(VLOOKUP(C1346,' Disaggregation - Section E '!A$10:N473,10,0)=0,"",VLOOKUP(C1346,' Disaggregation - Section E '!A$10:N473,10,0)),"")</f>
        <v/>
      </c>
    </row>
    <row r="1347" spans="1:15" x14ac:dyDescent="0.35">
      <c r="A1347" s="812" t="b">
        <f t="shared" ca="1" si="140"/>
        <v>0</v>
      </c>
      <c r="B1347" s="812"/>
      <c r="C1347" s="832" t="str">
        <f ca="1">IF(COUNTA(D$1181:D1347)=1,"",OFFSET(B1347,-COUNTA(D$1181:D1347)+1,1))</f>
        <v>a1G3p000005YSSiEAO</v>
      </c>
      <c r="D1347" s="827"/>
      <c r="E1347" s="815" t="str">
        <f ca="1">IFERROR(IF(VLOOKUP(C1347,' Disaggregation - Section E '!A$10:J474,7,0)="","",VLOOKUP(C1347,' Disaggregation - Section E '!A$10:J474,7,0)*100),"")</f>
        <v/>
      </c>
      <c r="F1347" s="818" t="str">
        <f ca="1">IFERROR(IF(VLOOKUP(C1347,' Disaggregation - Section E '!A$10:N474,5,0)=0,"",VLOOKUP(C1347,' Disaggregation - Section E '!A$10:N474,5,0)),"")</f>
        <v/>
      </c>
      <c r="G1347" s="817" t="str">
        <f ca="1">IFERROR(IF(VLOOKUP(C1347,' Disaggregation - Section E '!A$10:N474,6,0)="","",VLOOKUP(C1347,' Disaggregation - Section E '!A$10:N474,6,0)),"")</f>
        <v/>
      </c>
      <c r="H1347" s="827" t="str">
        <f ca="1">IFERROR(IF(INDEX(' Disaggregation - Section E '!F$10:F474,MATCH(C1347,' Disaggregation - Section E '!A$10:A474,0)+1,1)&lt;&gt;0,INDEX(' Disaggregation - Section E '!F$10:F474,MATCH(C1347,' Disaggregation - Section E '!A$10:A474,0)+1,1),""),"")</f>
        <v/>
      </c>
      <c r="I1347" s="818" t="str">
        <f ca="1">IFERROR(IF(VLOOKUP(C1347,' Disaggregation - Section E '!A$10:N474,8,0)=0,"",VLOOKUP(C1347,' Disaggregation - Section E '!A$10:N474,8,0)),"")</f>
        <v/>
      </c>
      <c r="J1347" s="818" t="str">
        <f ca="1">IFERROR(IF(VLOOKUP(C1347,' Disaggregation - Section E '!A$10:N474,13,0)=0,"",VLOOKUP(C1347,' Disaggregation - Section E '!A$10:N474,13,0)),"")</f>
        <v/>
      </c>
      <c r="K1347" s="812" t="str">
        <f ca="1">IFERROR(VLOOKUP(C1347,' Disaggregation - Section E '!A$10:N474,3,0),"")</f>
        <v/>
      </c>
      <c r="L1347" s="818" t="str">
        <f ca="1">IFERROR(IF(VLOOKUP(C1347,' Disaggregation - Section E '!A$10:N474,14,0)=0,"",VLOOKUP(C1347,' Disaggregation - Section E '!A$10:N474,14,0)),"")</f>
        <v/>
      </c>
      <c r="M1347" s="812" t="str">
        <f ca="1">IFERROR(IF(VLOOKUP(C1347,' Disaggregation - Section E '!A$10:T474,20,0)=0,"",VLOOKUP(C1347,' Disaggregation - Section E '!A$10:T474,20,0)),"")</f>
        <v/>
      </c>
      <c r="N1347" s="818" t="str">
        <f ca="1">IFERROR(IF(VLOOKUP(C1347,' Disaggregation - Section E '!A$10:N474,9,0)=0,"",VLOOKUP(C1347,' Disaggregation - Section E '!A$10:N474,9,0)),"")</f>
        <v/>
      </c>
      <c r="O1347" s="818" t="str">
        <f ca="1">IFERROR(IF(VLOOKUP(C1347,' Disaggregation - Section E '!A$10:N474,10,0)=0,"",VLOOKUP(C1347,' Disaggregation - Section E '!A$10:N474,10,0)),"")</f>
        <v/>
      </c>
    </row>
    <row r="1348" spans="1:15" x14ac:dyDescent="0.35">
      <c r="A1348" s="812" t="b">
        <f t="shared" ca="1" si="140"/>
        <v>0</v>
      </c>
      <c r="B1348" s="812"/>
      <c r="C1348" s="832" t="str">
        <f ca="1">IF(COUNTA(D$1181:D1348)=1,"",OFFSET(B1348,-COUNTA(D$1181:D1348)+1,1))</f>
        <v>a1G3p000005YSSjEAO</v>
      </c>
      <c r="D1348" s="827"/>
      <c r="E1348" s="815" t="str">
        <f ca="1">IFERROR(IF(VLOOKUP(C1348,' Disaggregation - Section E '!A$10:J475,7,0)="","",VLOOKUP(C1348,' Disaggregation - Section E '!A$10:J475,7,0)*100),"")</f>
        <v/>
      </c>
      <c r="F1348" s="818" t="str">
        <f ca="1">IFERROR(IF(VLOOKUP(C1348,' Disaggregation - Section E '!A$10:N475,5,0)=0,"",VLOOKUP(C1348,' Disaggregation - Section E '!A$10:N475,5,0)),"")</f>
        <v/>
      </c>
      <c r="G1348" s="817" t="str">
        <f ca="1">IFERROR(IF(VLOOKUP(C1348,' Disaggregation - Section E '!A$10:N475,6,0)="","",VLOOKUP(C1348,' Disaggregation - Section E '!A$10:N475,6,0)),"")</f>
        <v/>
      </c>
      <c r="H1348" s="827" t="str">
        <f ca="1">IFERROR(IF(INDEX(' Disaggregation - Section E '!F$10:F475,MATCH(C1348,' Disaggregation - Section E '!A$10:A475,0)+1,1)&lt;&gt;0,INDEX(' Disaggregation - Section E '!F$10:F475,MATCH(C1348,' Disaggregation - Section E '!A$10:A475,0)+1,1),""),"")</f>
        <v/>
      </c>
      <c r="I1348" s="818" t="str">
        <f ca="1">IFERROR(IF(VLOOKUP(C1348,' Disaggregation - Section E '!A$10:N475,8,0)=0,"",VLOOKUP(C1348,' Disaggregation - Section E '!A$10:N475,8,0)),"")</f>
        <v/>
      </c>
      <c r="J1348" s="818" t="str">
        <f ca="1">IFERROR(IF(VLOOKUP(C1348,' Disaggregation - Section E '!A$10:N475,13,0)=0,"",VLOOKUP(C1348,' Disaggregation - Section E '!A$10:N475,13,0)),"")</f>
        <v/>
      </c>
      <c r="K1348" s="812" t="str">
        <f ca="1">IFERROR(VLOOKUP(C1348,' Disaggregation - Section E '!A$10:N475,3,0),"")</f>
        <v/>
      </c>
      <c r="L1348" s="818" t="str">
        <f ca="1">IFERROR(IF(VLOOKUP(C1348,' Disaggregation - Section E '!A$10:N475,14,0)=0,"",VLOOKUP(C1348,' Disaggregation - Section E '!A$10:N475,14,0)),"")</f>
        <v/>
      </c>
      <c r="M1348" s="812" t="str">
        <f ca="1">IFERROR(IF(VLOOKUP(C1348,' Disaggregation - Section E '!A$10:T475,20,0)=0,"",VLOOKUP(C1348,' Disaggregation - Section E '!A$10:T475,20,0)),"")</f>
        <v/>
      </c>
      <c r="N1348" s="818" t="str">
        <f ca="1">IFERROR(IF(VLOOKUP(C1348,' Disaggregation - Section E '!A$10:N475,9,0)=0,"",VLOOKUP(C1348,' Disaggregation - Section E '!A$10:N475,9,0)),"")</f>
        <v/>
      </c>
      <c r="O1348" s="818" t="str">
        <f ca="1">IFERROR(IF(VLOOKUP(C1348,' Disaggregation - Section E '!A$10:N475,10,0)=0,"",VLOOKUP(C1348,' Disaggregation - Section E '!A$10:N475,10,0)),"")</f>
        <v/>
      </c>
    </row>
    <row r="1349" spans="1:15" x14ac:dyDescent="0.35">
      <c r="A1349" s="812" t="b">
        <f t="shared" ca="1" si="140"/>
        <v>0</v>
      </c>
      <c r="B1349" s="812"/>
      <c r="C1349" s="832" t="str">
        <f ca="1">IF(COUNTA(D$1181:D1349)=1,"",OFFSET(B1349,-COUNTA(D$1181:D1349)+1,1))</f>
        <v>a1G3p000005YSSkEAO</v>
      </c>
      <c r="D1349" s="827"/>
      <c r="E1349" s="815" t="str">
        <f ca="1">IFERROR(IF(VLOOKUP(C1349,' Disaggregation - Section E '!A$10:J476,7,0)="","",VLOOKUP(C1349,' Disaggregation - Section E '!A$10:J476,7,0)*100),"")</f>
        <v/>
      </c>
      <c r="F1349" s="818" t="str">
        <f ca="1">IFERROR(IF(VLOOKUP(C1349,' Disaggregation - Section E '!A$10:N476,5,0)=0,"",VLOOKUP(C1349,' Disaggregation - Section E '!A$10:N476,5,0)),"")</f>
        <v/>
      </c>
      <c r="G1349" s="817" t="str">
        <f ca="1">IFERROR(IF(VLOOKUP(C1349,' Disaggregation - Section E '!A$10:N476,6,0)="","",VLOOKUP(C1349,' Disaggregation - Section E '!A$10:N476,6,0)),"")</f>
        <v/>
      </c>
      <c r="H1349" s="827" t="str">
        <f ca="1">IFERROR(IF(INDEX(' Disaggregation - Section E '!F$10:F476,MATCH(C1349,' Disaggregation - Section E '!A$10:A476,0)+1,1)&lt;&gt;0,INDEX(' Disaggregation - Section E '!F$10:F476,MATCH(C1349,' Disaggregation - Section E '!A$10:A476,0)+1,1),""),"")</f>
        <v/>
      </c>
      <c r="I1349" s="818" t="str">
        <f ca="1">IFERROR(IF(VLOOKUP(C1349,' Disaggregation - Section E '!A$10:N476,8,0)=0,"",VLOOKUP(C1349,' Disaggregation - Section E '!A$10:N476,8,0)),"")</f>
        <v/>
      </c>
      <c r="J1349" s="818" t="str">
        <f ca="1">IFERROR(IF(VLOOKUP(C1349,' Disaggregation - Section E '!A$10:N476,13,0)=0,"",VLOOKUP(C1349,' Disaggregation - Section E '!A$10:N476,13,0)),"")</f>
        <v/>
      </c>
      <c r="K1349" s="812" t="str">
        <f ca="1">IFERROR(VLOOKUP(C1349,' Disaggregation - Section E '!A$10:N476,3,0),"")</f>
        <v/>
      </c>
      <c r="L1349" s="818" t="str">
        <f ca="1">IFERROR(IF(VLOOKUP(C1349,' Disaggregation - Section E '!A$10:N476,14,0)=0,"",VLOOKUP(C1349,' Disaggregation - Section E '!A$10:N476,14,0)),"")</f>
        <v/>
      </c>
      <c r="M1349" s="812" t="str">
        <f ca="1">IFERROR(IF(VLOOKUP(C1349,' Disaggregation - Section E '!A$10:T476,20,0)=0,"",VLOOKUP(C1349,' Disaggregation - Section E '!A$10:T476,20,0)),"")</f>
        <v/>
      </c>
      <c r="N1349" s="818" t="str">
        <f ca="1">IFERROR(IF(VLOOKUP(C1349,' Disaggregation - Section E '!A$10:N476,9,0)=0,"",VLOOKUP(C1349,' Disaggregation - Section E '!A$10:N476,9,0)),"")</f>
        <v/>
      </c>
      <c r="O1349" s="818" t="str">
        <f ca="1">IFERROR(IF(VLOOKUP(C1349,' Disaggregation - Section E '!A$10:N476,10,0)=0,"",VLOOKUP(C1349,' Disaggregation - Section E '!A$10:N476,10,0)),"")</f>
        <v/>
      </c>
    </row>
    <row r="1350" spans="1:15" x14ac:dyDescent="0.35">
      <c r="A1350" s="812" t="b">
        <f t="shared" ca="1" si="140"/>
        <v>0</v>
      </c>
      <c r="B1350" s="812"/>
      <c r="C1350" s="832" t="str">
        <f ca="1">IF(COUNTA(D$1181:D1350)=1,"",OFFSET(B1350,-COUNTA(D$1181:D1350)+1,1))</f>
        <v>a1G3p000005YSSlEAO</v>
      </c>
      <c r="D1350" s="827"/>
      <c r="E1350" s="815" t="str">
        <f ca="1">IFERROR(IF(VLOOKUP(C1350,' Disaggregation - Section E '!A$10:J477,7,0)="","",VLOOKUP(C1350,' Disaggregation - Section E '!A$10:J477,7,0)*100),"")</f>
        <v/>
      </c>
      <c r="F1350" s="818" t="str">
        <f ca="1">IFERROR(IF(VLOOKUP(C1350,' Disaggregation - Section E '!A$10:N477,5,0)=0,"",VLOOKUP(C1350,' Disaggregation - Section E '!A$10:N477,5,0)),"")</f>
        <v/>
      </c>
      <c r="G1350" s="817" t="str">
        <f ca="1">IFERROR(IF(VLOOKUP(C1350,' Disaggregation - Section E '!A$10:N477,6,0)="","",VLOOKUP(C1350,' Disaggregation - Section E '!A$10:N477,6,0)),"")</f>
        <v/>
      </c>
      <c r="H1350" s="827" t="str">
        <f ca="1">IFERROR(IF(INDEX(' Disaggregation - Section E '!F$10:F477,MATCH(C1350,' Disaggregation - Section E '!A$10:A477,0)+1,1)&lt;&gt;0,INDEX(' Disaggregation - Section E '!F$10:F477,MATCH(C1350,' Disaggregation - Section E '!A$10:A477,0)+1,1),""),"")</f>
        <v/>
      </c>
      <c r="I1350" s="818" t="str">
        <f ca="1">IFERROR(IF(VLOOKUP(C1350,' Disaggregation - Section E '!A$10:N477,8,0)=0,"",VLOOKUP(C1350,' Disaggregation - Section E '!A$10:N477,8,0)),"")</f>
        <v/>
      </c>
      <c r="J1350" s="818" t="str">
        <f ca="1">IFERROR(IF(VLOOKUP(C1350,' Disaggregation - Section E '!A$10:N477,13,0)=0,"",VLOOKUP(C1350,' Disaggregation - Section E '!A$10:N477,13,0)),"")</f>
        <v/>
      </c>
      <c r="K1350" s="812" t="str">
        <f ca="1">IFERROR(VLOOKUP(C1350,' Disaggregation - Section E '!A$10:N477,3,0),"")</f>
        <v/>
      </c>
      <c r="L1350" s="818" t="str">
        <f ca="1">IFERROR(IF(VLOOKUP(C1350,' Disaggregation - Section E '!A$10:N477,14,0)=0,"",VLOOKUP(C1350,' Disaggregation - Section E '!A$10:N477,14,0)),"")</f>
        <v/>
      </c>
      <c r="M1350" s="812" t="str">
        <f ca="1">IFERROR(IF(VLOOKUP(C1350,' Disaggregation - Section E '!A$10:T477,20,0)=0,"",VLOOKUP(C1350,' Disaggregation - Section E '!A$10:T477,20,0)),"")</f>
        <v/>
      </c>
      <c r="N1350" s="818" t="str">
        <f ca="1">IFERROR(IF(VLOOKUP(C1350,' Disaggregation - Section E '!A$10:N477,9,0)=0,"",VLOOKUP(C1350,' Disaggregation - Section E '!A$10:N477,9,0)),"")</f>
        <v/>
      </c>
      <c r="O1350" s="818" t="str">
        <f ca="1">IFERROR(IF(VLOOKUP(C1350,' Disaggregation - Section E '!A$10:N477,10,0)=0,"",VLOOKUP(C1350,' Disaggregation - Section E '!A$10:N477,10,0)),"")</f>
        <v/>
      </c>
    </row>
    <row r="1351" spans="1:15" x14ac:dyDescent="0.35">
      <c r="A1351" s="812" t="b">
        <f t="shared" ca="1" si="140"/>
        <v>0</v>
      </c>
      <c r="B1351" s="812"/>
      <c r="C1351" s="832" t="str">
        <f ca="1">IF(COUNTA(D$1181:D1351)=1,"",OFFSET(B1351,-COUNTA(D$1181:D1351)+1,1))</f>
        <v>a1G3p000005YSSmEAO</v>
      </c>
      <c r="D1351" s="827"/>
      <c r="E1351" s="815" t="str">
        <f ca="1">IFERROR(IF(VLOOKUP(C1351,' Disaggregation - Section E '!A$10:J478,7,0)="","",VLOOKUP(C1351,' Disaggregation - Section E '!A$10:J478,7,0)*100),"")</f>
        <v/>
      </c>
      <c r="F1351" s="818" t="str">
        <f ca="1">IFERROR(IF(VLOOKUP(C1351,' Disaggregation - Section E '!A$10:N478,5,0)=0,"",VLOOKUP(C1351,' Disaggregation - Section E '!A$10:N478,5,0)),"")</f>
        <v/>
      </c>
      <c r="G1351" s="817" t="str">
        <f ca="1">IFERROR(IF(VLOOKUP(C1351,' Disaggregation - Section E '!A$10:N478,6,0)="","",VLOOKUP(C1351,' Disaggregation - Section E '!A$10:N478,6,0)),"")</f>
        <v/>
      </c>
      <c r="H1351" s="827" t="str">
        <f ca="1">IFERROR(IF(INDEX(' Disaggregation - Section E '!F$10:F478,MATCH(C1351,' Disaggregation - Section E '!A$10:A478,0)+1,1)&lt;&gt;0,INDEX(' Disaggregation - Section E '!F$10:F478,MATCH(C1351,' Disaggregation - Section E '!A$10:A478,0)+1,1),""),"")</f>
        <v/>
      </c>
      <c r="I1351" s="818" t="str">
        <f ca="1">IFERROR(IF(VLOOKUP(C1351,' Disaggregation - Section E '!A$10:N478,8,0)=0,"",VLOOKUP(C1351,' Disaggregation - Section E '!A$10:N478,8,0)),"")</f>
        <v/>
      </c>
      <c r="J1351" s="818" t="str">
        <f ca="1">IFERROR(IF(VLOOKUP(C1351,' Disaggregation - Section E '!A$10:N478,13,0)=0,"",VLOOKUP(C1351,' Disaggregation - Section E '!A$10:N478,13,0)),"")</f>
        <v/>
      </c>
      <c r="K1351" s="812" t="str">
        <f ca="1">IFERROR(VLOOKUP(C1351,' Disaggregation - Section E '!A$10:N478,3,0),"")</f>
        <v/>
      </c>
      <c r="L1351" s="818" t="str">
        <f ca="1">IFERROR(IF(VLOOKUP(C1351,' Disaggregation - Section E '!A$10:N478,14,0)=0,"",VLOOKUP(C1351,' Disaggregation - Section E '!A$10:N478,14,0)),"")</f>
        <v/>
      </c>
      <c r="M1351" s="812" t="str">
        <f ca="1">IFERROR(IF(VLOOKUP(C1351,' Disaggregation - Section E '!A$10:T478,20,0)=0,"",VLOOKUP(C1351,' Disaggregation - Section E '!A$10:T478,20,0)),"")</f>
        <v/>
      </c>
      <c r="N1351" s="818" t="str">
        <f ca="1">IFERROR(IF(VLOOKUP(C1351,' Disaggregation - Section E '!A$10:N478,9,0)=0,"",VLOOKUP(C1351,' Disaggregation - Section E '!A$10:N478,9,0)),"")</f>
        <v/>
      </c>
      <c r="O1351" s="818" t="str">
        <f ca="1">IFERROR(IF(VLOOKUP(C1351,' Disaggregation - Section E '!A$10:N478,10,0)=0,"",VLOOKUP(C1351,' Disaggregation - Section E '!A$10:N478,10,0)),"")</f>
        <v/>
      </c>
    </row>
    <row r="1352" spans="1:15" x14ac:dyDescent="0.35">
      <c r="A1352" s="812" t="b">
        <f t="shared" ca="1" si="140"/>
        <v>0</v>
      </c>
      <c r="B1352" s="812"/>
      <c r="C1352" s="832" t="str">
        <f ca="1">IF(COUNTA(D$1181:D1352)=1,"",OFFSET(B1352,-COUNTA(D$1181:D1352)+1,1))</f>
        <v>a1G3p000005YSSnEAO</v>
      </c>
      <c r="D1352" s="827"/>
      <c r="E1352" s="815" t="str">
        <f ca="1">IFERROR(IF(VLOOKUP(C1352,' Disaggregation - Section E '!A$10:J479,7,0)="","",VLOOKUP(C1352,' Disaggregation - Section E '!A$10:J479,7,0)*100),"")</f>
        <v/>
      </c>
      <c r="F1352" s="818" t="str">
        <f ca="1">IFERROR(IF(VLOOKUP(C1352,' Disaggregation - Section E '!A$10:N479,5,0)=0,"",VLOOKUP(C1352,' Disaggregation - Section E '!A$10:N479,5,0)),"")</f>
        <v/>
      </c>
      <c r="G1352" s="817" t="str">
        <f ca="1">IFERROR(IF(VLOOKUP(C1352,' Disaggregation - Section E '!A$10:N479,6,0)="","",VLOOKUP(C1352,' Disaggregation - Section E '!A$10:N479,6,0)),"")</f>
        <v/>
      </c>
      <c r="H1352" s="827" t="str">
        <f ca="1">IFERROR(IF(INDEX(' Disaggregation - Section E '!F$10:F479,MATCH(C1352,' Disaggregation - Section E '!A$10:A479,0)+1,1)&lt;&gt;0,INDEX(' Disaggregation - Section E '!F$10:F479,MATCH(C1352,' Disaggregation - Section E '!A$10:A479,0)+1,1),""),"")</f>
        <v/>
      </c>
      <c r="I1352" s="818" t="str">
        <f ca="1">IFERROR(IF(VLOOKUP(C1352,' Disaggregation - Section E '!A$10:N479,8,0)=0,"",VLOOKUP(C1352,' Disaggregation - Section E '!A$10:N479,8,0)),"")</f>
        <v/>
      </c>
      <c r="J1352" s="818" t="str">
        <f ca="1">IFERROR(IF(VLOOKUP(C1352,' Disaggregation - Section E '!A$10:N479,13,0)=0,"",VLOOKUP(C1352,' Disaggregation - Section E '!A$10:N479,13,0)),"")</f>
        <v/>
      </c>
      <c r="K1352" s="812" t="str">
        <f ca="1">IFERROR(VLOOKUP(C1352,' Disaggregation - Section E '!A$10:N479,3,0),"")</f>
        <v/>
      </c>
      <c r="L1352" s="818" t="str">
        <f ca="1">IFERROR(IF(VLOOKUP(C1352,' Disaggregation - Section E '!A$10:N479,14,0)=0,"",VLOOKUP(C1352,' Disaggregation - Section E '!A$10:N479,14,0)),"")</f>
        <v/>
      </c>
      <c r="M1352" s="812" t="str">
        <f ca="1">IFERROR(IF(VLOOKUP(C1352,' Disaggregation - Section E '!A$10:T479,20,0)=0,"",VLOOKUP(C1352,' Disaggregation - Section E '!A$10:T479,20,0)),"")</f>
        <v/>
      </c>
      <c r="N1352" s="818" t="str">
        <f ca="1">IFERROR(IF(VLOOKUP(C1352,' Disaggregation - Section E '!A$10:N479,9,0)=0,"",VLOOKUP(C1352,' Disaggregation - Section E '!A$10:N479,9,0)),"")</f>
        <v/>
      </c>
      <c r="O1352" s="818" t="str">
        <f ca="1">IFERROR(IF(VLOOKUP(C1352,' Disaggregation - Section E '!A$10:N479,10,0)=0,"",VLOOKUP(C1352,' Disaggregation - Section E '!A$10:N479,10,0)),"")</f>
        <v/>
      </c>
    </row>
    <row r="1353" spans="1:15" x14ac:dyDescent="0.35">
      <c r="A1353" s="812" t="b">
        <f t="shared" ca="1" si="140"/>
        <v>0</v>
      </c>
      <c r="B1353" s="812"/>
      <c r="C1353" s="832" t="str">
        <f ca="1">IF(COUNTA(D$1181:D1353)=1,"",OFFSET(B1353,-COUNTA(D$1181:D1353)+1,1))</f>
        <v>a1G3p000005YSSoEAO</v>
      </c>
      <c r="D1353" s="827"/>
      <c r="E1353" s="815" t="str">
        <f ca="1">IFERROR(IF(VLOOKUP(C1353,' Disaggregation - Section E '!A$10:J480,7,0)="","",VLOOKUP(C1353,' Disaggregation - Section E '!A$10:J480,7,0)*100),"")</f>
        <v/>
      </c>
      <c r="F1353" s="818" t="str">
        <f ca="1">IFERROR(IF(VLOOKUP(C1353,' Disaggregation - Section E '!A$10:N480,5,0)=0,"",VLOOKUP(C1353,' Disaggregation - Section E '!A$10:N480,5,0)),"")</f>
        <v/>
      </c>
      <c r="G1353" s="817" t="str">
        <f ca="1">IFERROR(IF(VLOOKUP(C1353,' Disaggregation - Section E '!A$10:N480,6,0)="","",VLOOKUP(C1353,' Disaggregation - Section E '!A$10:N480,6,0)),"")</f>
        <v/>
      </c>
      <c r="H1353" s="827" t="str">
        <f ca="1">IFERROR(IF(INDEX(' Disaggregation - Section E '!F$10:F480,MATCH(C1353,' Disaggregation - Section E '!A$10:A480,0)+1,1)&lt;&gt;0,INDEX(' Disaggregation - Section E '!F$10:F480,MATCH(C1353,' Disaggregation - Section E '!A$10:A480,0)+1,1),""),"")</f>
        <v/>
      </c>
      <c r="I1353" s="818" t="str">
        <f ca="1">IFERROR(IF(VLOOKUP(C1353,' Disaggregation - Section E '!A$10:N480,8,0)=0,"",VLOOKUP(C1353,' Disaggregation - Section E '!A$10:N480,8,0)),"")</f>
        <v/>
      </c>
      <c r="J1353" s="818" t="str">
        <f ca="1">IFERROR(IF(VLOOKUP(C1353,' Disaggregation - Section E '!A$10:N480,13,0)=0,"",VLOOKUP(C1353,' Disaggregation - Section E '!A$10:N480,13,0)),"")</f>
        <v/>
      </c>
      <c r="K1353" s="812" t="str">
        <f ca="1">IFERROR(VLOOKUP(C1353,' Disaggregation - Section E '!A$10:N480,3,0),"")</f>
        <v/>
      </c>
      <c r="L1353" s="818" t="str">
        <f ca="1">IFERROR(IF(VLOOKUP(C1353,' Disaggregation - Section E '!A$10:N480,14,0)=0,"",VLOOKUP(C1353,' Disaggregation - Section E '!A$10:N480,14,0)),"")</f>
        <v/>
      </c>
      <c r="M1353" s="812" t="str">
        <f ca="1">IFERROR(IF(VLOOKUP(C1353,' Disaggregation - Section E '!A$10:T480,20,0)=0,"",VLOOKUP(C1353,' Disaggregation - Section E '!A$10:T480,20,0)),"")</f>
        <v/>
      </c>
      <c r="N1353" s="818" t="str">
        <f ca="1">IFERROR(IF(VLOOKUP(C1353,' Disaggregation - Section E '!A$10:N480,9,0)=0,"",VLOOKUP(C1353,' Disaggregation - Section E '!A$10:N480,9,0)),"")</f>
        <v/>
      </c>
      <c r="O1353" s="818" t="str">
        <f ca="1">IFERROR(IF(VLOOKUP(C1353,' Disaggregation - Section E '!A$10:N480,10,0)=0,"",VLOOKUP(C1353,' Disaggregation - Section E '!A$10:N480,10,0)),"")</f>
        <v/>
      </c>
    </row>
    <row r="1354" spans="1:15" x14ac:dyDescent="0.35">
      <c r="A1354" s="812" t="b">
        <f t="shared" ca="1" si="140"/>
        <v>0</v>
      </c>
      <c r="B1354" s="812"/>
      <c r="C1354" s="832" t="str">
        <f ca="1">IF(COUNTA(D$1181:D1354)=1,"",OFFSET(B1354,-COUNTA(D$1181:D1354)+1,1))</f>
        <v>a1G3p000005YSSpEAO</v>
      </c>
      <c r="D1354" s="827"/>
      <c r="E1354" s="815" t="str">
        <f ca="1">IFERROR(IF(VLOOKUP(C1354,' Disaggregation - Section E '!A$10:J481,7,0)="","",VLOOKUP(C1354,' Disaggregation - Section E '!A$10:J481,7,0)*100),"")</f>
        <v/>
      </c>
      <c r="F1354" s="818" t="str">
        <f ca="1">IFERROR(IF(VLOOKUP(C1354,' Disaggregation - Section E '!A$10:N481,5,0)=0,"",VLOOKUP(C1354,' Disaggregation - Section E '!A$10:N481,5,0)),"")</f>
        <v/>
      </c>
      <c r="G1354" s="817" t="str">
        <f ca="1">IFERROR(IF(VLOOKUP(C1354,' Disaggregation - Section E '!A$10:N481,6,0)="","",VLOOKUP(C1354,' Disaggregation - Section E '!A$10:N481,6,0)),"")</f>
        <v/>
      </c>
      <c r="H1354" s="827" t="str">
        <f ca="1">IFERROR(IF(INDEX(' Disaggregation - Section E '!F$10:F481,MATCH(C1354,' Disaggregation - Section E '!A$10:A481,0)+1,1)&lt;&gt;0,INDEX(' Disaggregation - Section E '!F$10:F481,MATCH(C1354,' Disaggregation - Section E '!A$10:A481,0)+1,1),""),"")</f>
        <v/>
      </c>
      <c r="I1354" s="818" t="str">
        <f ca="1">IFERROR(IF(VLOOKUP(C1354,' Disaggregation - Section E '!A$10:N481,8,0)=0,"",VLOOKUP(C1354,' Disaggregation - Section E '!A$10:N481,8,0)),"")</f>
        <v/>
      </c>
      <c r="J1354" s="818" t="str">
        <f ca="1">IFERROR(IF(VLOOKUP(C1354,' Disaggregation - Section E '!A$10:N481,13,0)=0,"",VLOOKUP(C1354,' Disaggregation - Section E '!A$10:N481,13,0)),"")</f>
        <v/>
      </c>
      <c r="K1354" s="812" t="str">
        <f ca="1">IFERROR(VLOOKUP(C1354,' Disaggregation - Section E '!A$10:N481,3,0),"")</f>
        <v/>
      </c>
      <c r="L1354" s="818" t="str">
        <f ca="1">IFERROR(IF(VLOOKUP(C1354,' Disaggregation - Section E '!A$10:N481,14,0)=0,"",VLOOKUP(C1354,' Disaggregation - Section E '!A$10:N481,14,0)),"")</f>
        <v/>
      </c>
      <c r="M1354" s="812" t="str">
        <f ca="1">IFERROR(IF(VLOOKUP(C1354,' Disaggregation - Section E '!A$10:T481,20,0)=0,"",VLOOKUP(C1354,' Disaggregation - Section E '!A$10:T481,20,0)),"")</f>
        <v/>
      </c>
      <c r="N1354" s="818" t="str">
        <f ca="1">IFERROR(IF(VLOOKUP(C1354,' Disaggregation - Section E '!A$10:N481,9,0)=0,"",VLOOKUP(C1354,' Disaggregation - Section E '!A$10:N481,9,0)),"")</f>
        <v/>
      </c>
      <c r="O1354" s="818" t="str">
        <f ca="1">IFERROR(IF(VLOOKUP(C1354,' Disaggregation - Section E '!A$10:N481,10,0)=0,"",VLOOKUP(C1354,' Disaggregation - Section E '!A$10:N481,10,0)),"")</f>
        <v/>
      </c>
    </row>
    <row r="1355" spans="1:15" x14ac:dyDescent="0.35">
      <c r="A1355" s="812" t="b">
        <f t="shared" ca="1" si="140"/>
        <v>0</v>
      </c>
      <c r="B1355" s="812"/>
      <c r="C1355" s="832" t="str">
        <f ca="1">IF(COUNTA(D$1181:D1355)=1,"",OFFSET(B1355,-COUNTA(D$1181:D1355)+1,1))</f>
        <v>a1G3p000005YSSqEAO</v>
      </c>
      <c r="D1355" s="827"/>
      <c r="E1355" s="815" t="str">
        <f ca="1">IFERROR(IF(VLOOKUP(C1355,' Disaggregation - Section E '!A$10:J482,7,0)="","",VLOOKUP(C1355,' Disaggregation - Section E '!A$10:J482,7,0)*100),"")</f>
        <v/>
      </c>
      <c r="F1355" s="818" t="str">
        <f ca="1">IFERROR(IF(VLOOKUP(C1355,' Disaggregation - Section E '!A$10:N482,5,0)=0,"",VLOOKUP(C1355,' Disaggregation - Section E '!A$10:N482,5,0)),"")</f>
        <v/>
      </c>
      <c r="G1355" s="817" t="str">
        <f ca="1">IFERROR(IF(VLOOKUP(C1355,' Disaggregation - Section E '!A$10:N482,6,0)="","",VLOOKUP(C1355,' Disaggregation - Section E '!A$10:N482,6,0)),"")</f>
        <v/>
      </c>
      <c r="H1355" s="827" t="str">
        <f ca="1">IFERROR(IF(INDEX(' Disaggregation - Section E '!F$10:F482,MATCH(C1355,' Disaggregation - Section E '!A$10:A482,0)+1,1)&lt;&gt;0,INDEX(' Disaggregation - Section E '!F$10:F482,MATCH(C1355,' Disaggregation - Section E '!A$10:A482,0)+1,1),""),"")</f>
        <v/>
      </c>
      <c r="I1355" s="818" t="str">
        <f ca="1">IFERROR(IF(VLOOKUP(C1355,' Disaggregation - Section E '!A$10:N482,8,0)=0,"",VLOOKUP(C1355,' Disaggregation - Section E '!A$10:N482,8,0)),"")</f>
        <v/>
      </c>
      <c r="J1355" s="818" t="str">
        <f ca="1">IFERROR(IF(VLOOKUP(C1355,' Disaggregation - Section E '!A$10:N482,13,0)=0,"",VLOOKUP(C1355,' Disaggregation - Section E '!A$10:N482,13,0)),"")</f>
        <v/>
      </c>
      <c r="K1355" s="812" t="str">
        <f ca="1">IFERROR(VLOOKUP(C1355,' Disaggregation - Section E '!A$10:N482,3,0),"")</f>
        <v/>
      </c>
      <c r="L1355" s="818" t="str">
        <f ca="1">IFERROR(IF(VLOOKUP(C1355,' Disaggregation - Section E '!A$10:N482,14,0)=0,"",VLOOKUP(C1355,' Disaggregation - Section E '!A$10:N482,14,0)),"")</f>
        <v/>
      </c>
      <c r="M1355" s="812" t="str">
        <f ca="1">IFERROR(IF(VLOOKUP(C1355,' Disaggregation - Section E '!A$10:T482,20,0)=0,"",VLOOKUP(C1355,' Disaggregation - Section E '!A$10:T482,20,0)),"")</f>
        <v/>
      </c>
      <c r="N1355" s="818" t="str">
        <f ca="1">IFERROR(IF(VLOOKUP(C1355,' Disaggregation - Section E '!A$10:N482,9,0)=0,"",VLOOKUP(C1355,' Disaggregation - Section E '!A$10:N482,9,0)),"")</f>
        <v/>
      </c>
      <c r="O1355" s="818" t="str">
        <f ca="1">IFERROR(IF(VLOOKUP(C1355,' Disaggregation - Section E '!A$10:N482,10,0)=0,"",VLOOKUP(C1355,' Disaggregation - Section E '!A$10:N482,10,0)),"")</f>
        <v/>
      </c>
    </row>
    <row r="1356" spans="1:15" x14ac:dyDescent="0.35">
      <c r="A1356" s="812" t="b">
        <f t="shared" ca="1" si="140"/>
        <v>0</v>
      </c>
      <c r="B1356" s="812"/>
      <c r="C1356" s="832" t="str">
        <f ca="1">IF(COUNTA(D$1181:D1356)=1,"",OFFSET(B1356,-COUNTA(D$1181:D1356)+1,1))</f>
        <v>a1G3p000005YSSrEAO</v>
      </c>
      <c r="D1356" s="827"/>
      <c r="E1356" s="815" t="str">
        <f ca="1">IFERROR(IF(VLOOKUP(C1356,' Disaggregation - Section E '!A$10:J483,7,0)="","",VLOOKUP(C1356,' Disaggregation - Section E '!A$10:J483,7,0)*100),"")</f>
        <v/>
      </c>
      <c r="F1356" s="818" t="str">
        <f ca="1">IFERROR(IF(VLOOKUP(C1356,' Disaggregation - Section E '!A$10:N483,5,0)=0,"",VLOOKUP(C1356,' Disaggregation - Section E '!A$10:N483,5,0)),"")</f>
        <v/>
      </c>
      <c r="G1356" s="817" t="str">
        <f ca="1">IFERROR(IF(VLOOKUP(C1356,' Disaggregation - Section E '!A$10:N483,6,0)="","",VLOOKUP(C1356,' Disaggregation - Section E '!A$10:N483,6,0)),"")</f>
        <v/>
      </c>
      <c r="H1356" s="827" t="str">
        <f ca="1">IFERROR(IF(INDEX(' Disaggregation - Section E '!F$10:F483,MATCH(C1356,' Disaggregation - Section E '!A$10:A483,0)+1,1)&lt;&gt;0,INDEX(' Disaggregation - Section E '!F$10:F483,MATCH(C1356,' Disaggregation - Section E '!A$10:A483,0)+1,1),""),"")</f>
        <v/>
      </c>
      <c r="I1356" s="818" t="str">
        <f ca="1">IFERROR(IF(VLOOKUP(C1356,' Disaggregation - Section E '!A$10:N483,8,0)=0,"",VLOOKUP(C1356,' Disaggregation - Section E '!A$10:N483,8,0)),"")</f>
        <v/>
      </c>
      <c r="J1356" s="818" t="str">
        <f ca="1">IFERROR(IF(VLOOKUP(C1356,' Disaggregation - Section E '!A$10:N483,13,0)=0,"",VLOOKUP(C1356,' Disaggregation - Section E '!A$10:N483,13,0)),"")</f>
        <v/>
      </c>
      <c r="K1356" s="812" t="str">
        <f ca="1">IFERROR(VLOOKUP(C1356,' Disaggregation - Section E '!A$10:N483,3,0),"")</f>
        <v/>
      </c>
      <c r="L1356" s="818" t="str">
        <f ca="1">IFERROR(IF(VLOOKUP(C1356,' Disaggregation - Section E '!A$10:N483,14,0)=0,"",VLOOKUP(C1356,' Disaggregation - Section E '!A$10:N483,14,0)),"")</f>
        <v/>
      </c>
      <c r="M1356" s="812" t="str">
        <f ca="1">IFERROR(IF(VLOOKUP(C1356,' Disaggregation - Section E '!A$10:T483,20,0)=0,"",VLOOKUP(C1356,' Disaggregation - Section E '!A$10:T483,20,0)),"")</f>
        <v/>
      </c>
      <c r="N1356" s="818" t="str">
        <f ca="1">IFERROR(IF(VLOOKUP(C1356,' Disaggregation - Section E '!A$10:N483,9,0)=0,"",VLOOKUP(C1356,' Disaggregation - Section E '!A$10:N483,9,0)),"")</f>
        <v/>
      </c>
      <c r="O1356" s="818" t="str">
        <f ca="1">IFERROR(IF(VLOOKUP(C1356,' Disaggregation - Section E '!A$10:N483,10,0)=0,"",VLOOKUP(C1356,' Disaggregation - Section E '!A$10:N483,10,0)),"")</f>
        <v/>
      </c>
    </row>
    <row r="1357" spans="1:15" x14ac:dyDescent="0.35">
      <c r="A1357" s="812" t="b">
        <f t="shared" ca="1" si="140"/>
        <v>0</v>
      </c>
      <c r="B1357" s="812"/>
      <c r="C1357" s="832" t="str">
        <f ca="1">IF(COUNTA(D$1181:D1357)=1,"",OFFSET(B1357,-COUNTA(D$1181:D1357)+1,1))</f>
        <v>a1G3p000005YSSsEAO</v>
      </c>
      <c r="D1357" s="827"/>
      <c r="E1357" s="815" t="str">
        <f ca="1">IFERROR(IF(VLOOKUP(C1357,' Disaggregation - Section E '!A$10:J484,7,0)="","",VLOOKUP(C1357,' Disaggregation - Section E '!A$10:J484,7,0)*100),"")</f>
        <v/>
      </c>
      <c r="F1357" s="818" t="str">
        <f ca="1">IFERROR(IF(VLOOKUP(C1357,' Disaggregation - Section E '!A$10:N484,5,0)=0,"",VLOOKUP(C1357,' Disaggregation - Section E '!A$10:N484,5,0)),"")</f>
        <v/>
      </c>
      <c r="G1357" s="817" t="str">
        <f ca="1">IFERROR(IF(VLOOKUP(C1357,' Disaggregation - Section E '!A$10:N484,6,0)="","",VLOOKUP(C1357,' Disaggregation - Section E '!A$10:N484,6,0)),"")</f>
        <v/>
      </c>
      <c r="H1357" s="827" t="str">
        <f ca="1">IFERROR(IF(INDEX(' Disaggregation - Section E '!F$10:F484,MATCH(C1357,' Disaggregation - Section E '!A$10:A484,0)+1,1)&lt;&gt;0,INDEX(' Disaggregation - Section E '!F$10:F484,MATCH(C1357,' Disaggregation - Section E '!A$10:A484,0)+1,1),""),"")</f>
        <v/>
      </c>
      <c r="I1357" s="818" t="str">
        <f ca="1">IFERROR(IF(VLOOKUP(C1357,' Disaggregation - Section E '!A$10:N484,8,0)=0,"",VLOOKUP(C1357,' Disaggregation - Section E '!A$10:N484,8,0)),"")</f>
        <v/>
      </c>
      <c r="J1357" s="818" t="str">
        <f ca="1">IFERROR(IF(VLOOKUP(C1357,' Disaggregation - Section E '!A$10:N484,13,0)=0,"",VLOOKUP(C1357,' Disaggregation - Section E '!A$10:N484,13,0)),"")</f>
        <v/>
      </c>
      <c r="K1357" s="812" t="str">
        <f ca="1">IFERROR(VLOOKUP(C1357,' Disaggregation - Section E '!A$10:N484,3,0),"")</f>
        <v/>
      </c>
      <c r="L1357" s="818" t="str">
        <f ca="1">IFERROR(IF(VLOOKUP(C1357,' Disaggregation - Section E '!A$10:N484,14,0)=0,"",VLOOKUP(C1357,' Disaggregation - Section E '!A$10:N484,14,0)),"")</f>
        <v/>
      </c>
      <c r="M1357" s="812" t="str">
        <f ca="1">IFERROR(IF(VLOOKUP(C1357,' Disaggregation - Section E '!A$10:T484,20,0)=0,"",VLOOKUP(C1357,' Disaggregation - Section E '!A$10:T484,20,0)),"")</f>
        <v/>
      </c>
      <c r="N1357" s="818" t="str">
        <f ca="1">IFERROR(IF(VLOOKUP(C1357,' Disaggregation - Section E '!A$10:N484,9,0)=0,"",VLOOKUP(C1357,' Disaggregation - Section E '!A$10:N484,9,0)),"")</f>
        <v/>
      </c>
      <c r="O1357" s="818" t="str">
        <f ca="1">IFERROR(IF(VLOOKUP(C1357,' Disaggregation - Section E '!A$10:N484,10,0)=0,"",VLOOKUP(C1357,' Disaggregation - Section E '!A$10:N484,10,0)),"")</f>
        <v/>
      </c>
    </row>
    <row r="1358" spans="1:15" x14ac:dyDescent="0.35">
      <c r="A1358" s="812" t="b">
        <f t="shared" ca="1" si="140"/>
        <v>0</v>
      </c>
      <c r="B1358" s="812"/>
      <c r="C1358" s="832" t="str">
        <f ca="1">IF(COUNTA(D$1181:D1358)=1,"",OFFSET(B1358,-COUNTA(D$1181:D1358)+1,1))</f>
        <v>a1G3p000005YSStEAO</v>
      </c>
      <c r="D1358" s="827"/>
      <c r="E1358" s="815" t="str">
        <f ca="1">IFERROR(IF(VLOOKUP(C1358,' Disaggregation - Section E '!A$10:J485,7,0)="","",VLOOKUP(C1358,' Disaggregation - Section E '!A$10:J485,7,0)*100),"")</f>
        <v/>
      </c>
      <c r="F1358" s="818" t="str">
        <f ca="1">IFERROR(IF(VLOOKUP(C1358,' Disaggregation - Section E '!A$10:N485,5,0)=0,"",VLOOKUP(C1358,' Disaggregation - Section E '!A$10:N485,5,0)),"")</f>
        <v/>
      </c>
      <c r="G1358" s="817" t="str">
        <f ca="1">IFERROR(IF(VLOOKUP(C1358,' Disaggregation - Section E '!A$10:N485,6,0)="","",VLOOKUP(C1358,' Disaggregation - Section E '!A$10:N485,6,0)),"")</f>
        <v/>
      </c>
      <c r="H1358" s="827" t="str">
        <f ca="1">IFERROR(IF(INDEX(' Disaggregation - Section E '!F$10:F485,MATCH(C1358,' Disaggregation - Section E '!A$10:A485,0)+1,1)&lt;&gt;0,INDEX(' Disaggregation - Section E '!F$10:F485,MATCH(C1358,' Disaggregation - Section E '!A$10:A485,0)+1,1),""),"")</f>
        <v/>
      </c>
      <c r="I1358" s="818" t="str">
        <f ca="1">IFERROR(IF(VLOOKUP(C1358,' Disaggregation - Section E '!A$10:N485,8,0)=0,"",VLOOKUP(C1358,' Disaggregation - Section E '!A$10:N485,8,0)),"")</f>
        <v/>
      </c>
      <c r="J1358" s="818" t="str">
        <f ca="1">IFERROR(IF(VLOOKUP(C1358,' Disaggregation - Section E '!A$10:N485,13,0)=0,"",VLOOKUP(C1358,' Disaggregation - Section E '!A$10:N485,13,0)),"")</f>
        <v/>
      </c>
      <c r="K1358" s="812" t="str">
        <f ca="1">IFERROR(VLOOKUP(C1358,' Disaggregation - Section E '!A$10:N485,3,0),"")</f>
        <v/>
      </c>
      <c r="L1358" s="818" t="str">
        <f ca="1">IFERROR(IF(VLOOKUP(C1358,' Disaggregation - Section E '!A$10:N485,14,0)=0,"",VLOOKUP(C1358,' Disaggregation - Section E '!A$10:N485,14,0)),"")</f>
        <v/>
      </c>
      <c r="M1358" s="812" t="str">
        <f ca="1">IFERROR(IF(VLOOKUP(C1358,' Disaggregation - Section E '!A$10:T485,20,0)=0,"",VLOOKUP(C1358,' Disaggregation - Section E '!A$10:T485,20,0)),"")</f>
        <v/>
      </c>
      <c r="N1358" s="818" t="str">
        <f ca="1">IFERROR(IF(VLOOKUP(C1358,' Disaggregation - Section E '!A$10:N485,9,0)=0,"",VLOOKUP(C1358,' Disaggregation - Section E '!A$10:N485,9,0)),"")</f>
        <v/>
      </c>
      <c r="O1358" s="818" t="str">
        <f ca="1">IFERROR(IF(VLOOKUP(C1358,' Disaggregation - Section E '!A$10:N485,10,0)=0,"",VLOOKUP(C1358,' Disaggregation - Section E '!A$10:N485,10,0)),"")</f>
        <v/>
      </c>
    </row>
    <row r="1359" spans="1:15" x14ac:dyDescent="0.35">
      <c r="A1359" s="812" t="b">
        <f t="shared" ca="1" si="140"/>
        <v>0</v>
      </c>
      <c r="B1359" s="812"/>
      <c r="C1359" s="832" t="str">
        <f ca="1">IF(COUNTA(D$1181:D1359)=1,"",OFFSET(B1359,-COUNTA(D$1181:D1359)+1,1))</f>
        <v>a1G3p000005YSSuEAO</v>
      </c>
      <c r="D1359" s="827"/>
      <c r="E1359" s="815" t="str">
        <f ca="1">IFERROR(IF(VLOOKUP(C1359,' Disaggregation - Section E '!A$10:J486,7,0)="","",VLOOKUP(C1359,' Disaggregation - Section E '!A$10:J486,7,0)*100),"")</f>
        <v/>
      </c>
      <c r="F1359" s="818" t="str">
        <f ca="1">IFERROR(IF(VLOOKUP(C1359,' Disaggregation - Section E '!A$10:N486,5,0)=0,"",VLOOKUP(C1359,' Disaggregation - Section E '!A$10:N486,5,0)),"")</f>
        <v/>
      </c>
      <c r="G1359" s="817" t="str">
        <f ca="1">IFERROR(IF(VLOOKUP(C1359,' Disaggregation - Section E '!A$10:N486,6,0)="","",VLOOKUP(C1359,' Disaggregation - Section E '!A$10:N486,6,0)),"")</f>
        <v/>
      </c>
      <c r="H1359" s="827" t="str">
        <f ca="1">IFERROR(IF(INDEX(' Disaggregation - Section E '!F$10:F486,MATCH(C1359,' Disaggregation - Section E '!A$10:A486,0)+1,1)&lt;&gt;0,INDEX(' Disaggregation - Section E '!F$10:F486,MATCH(C1359,' Disaggregation - Section E '!A$10:A486,0)+1,1),""),"")</f>
        <v/>
      </c>
      <c r="I1359" s="818" t="str">
        <f ca="1">IFERROR(IF(VLOOKUP(C1359,' Disaggregation - Section E '!A$10:N486,8,0)=0,"",VLOOKUP(C1359,' Disaggregation - Section E '!A$10:N486,8,0)),"")</f>
        <v/>
      </c>
      <c r="J1359" s="818" t="str">
        <f ca="1">IFERROR(IF(VLOOKUP(C1359,' Disaggregation - Section E '!A$10:N486,13,0)=0,"",VLOOKUP(C1359,' Disaggregation - Section E '!A$10:N486,13,0)),"")</f>
        <v/>
      </c>
      <c r="K1359" s="812" t="str">
        <f ca="1">IFERROR(VLOOKUP(C1359,' Disaggregation - Section E '!A$10:N486,3,0),"")</f>
        <v/>
      </c>
      <c r="L1359" s="818" t="str">
        <f ca="1">IFERROR(IF(VLOOKUP(C1359,' Disaggregation - Section E '!A$10:N486,14,0)=0,"",VLOOKUP(C1359,' Disaggregation - Section E '!A$10:N486,14,0)),"")</f>
        <v/>
      </c>
      <c r="M1359" s="812" t="str">
        <f ca="1">IFERROR(IF(VLOOKUP(C1359,' Disaggregation - Section E '!A$10:T486,20,0)=0,"",VLOOKUP(C1359,' Disaggregation - Section E '!A$10:T486,20,0)),"")</f>
        <v/>
      </c>
      <c r="N1359" s="818" t="str">
        <f ca="1">IFERROR(IF(VLOOKUP(C1359,' Disaggregation - Section E '!A$10:N486,9,0)=0,"",VLOOKUP(C1359,' Disaggregation - Section E '!A$10:N486,9,0)),"")</f>
        <v/>
      </c>
      <c r="O1359" s="818" t="str">
        <f ca="1">IFERROR(IF(VLOOKUP(C1359,' Disaggregation - Section E '!A$10:N486,10,0)=0,"",VLOOKUP(C1359,' Disaggregation - Section E '!A$10:N486,10,0)),"")</f>
        <v/>
      </c>
    </row>
    <row r="1360" spans="1:15" x14ac:dyDescent="0.35">
      <c r="A1360" s="812" t="b">
        <f t="shared" ca="1" si="140"/>
        <v>0</v>
      </c>
      <c r="B1360" s="812"/>
      <c r="C1360" s="832" t="str">
        <f ca="1">IF(COUNTA(D$1181:D1360)=1,"",OFFSET(B1360,-COUNTA(D$1181:D1360)+1,1))</f>
        <v>a1G3p000005YSSvEAO</v>
      </c>
      <c r="D1360" s="827"/>
      <c r="E1360" s="815" t="str">
        <f ca="1">IFERROR(IF(VLOOKUP(C1360,' Disaggregation - Section E '!A$10:J487,7,0)="","",VLOOKUP(C1360,' Disaggregation - Section E '!A$10:J487,7,0)*100),"")</f>
        <v/>
      </c>
      <c r="F1360" s="818" t="str">
        <f ca="1">IFERROR(IF(VLOOKUP(C1360,' Disaggregation - Section E '!A$10:N487,5,0)=0,"",VLOOKUP(C1360,' Disaggregation - Section E '!A$10:N487,5,0)),"")</f>
        <v/>
      </c>
      <c r="G1360" s="817" t="str">
        <f ca="1">IFERROR(IF(VLOOKUP(C1360,' Disaggregation - Section E '!A$10:N487,6,0)="","",VLOOKUP(C1360,' Disaggregation - Section E '!A$10:N487,6,0)),"")</f>
        <v/>
      </c>
      <c r="H1360" s="827" t="str">
        <f ca="1">IFERROR(IF(INDEX(' Disaggregation - Section E '!F$10:F487,MATCH(C1360,' Disaggregation - Section E '!A$10:A487,0)+1,1)&lt;&gt;0,INDEX(' Disaggregation - Section E '!F$10:F487,MATCH(C1360,' Disaggregation - Section E '!A$10:A487,0)+1,1),""),"")</f>
        <v/>
      </c>
      <c r="I1360" s="818" t="str">
        <f ca="1">IFERROR(IF(VLOOKUP(C1360,' Disaggregation - Section E '!A$10:N487,8,0)=0,"",VLOOKUP(C1360,' Disaggregation - Section E '!A$10:N487,8,0)),"")</f>
        <v/>
      </c>
      <c r="J1360" s="818" t="str">
        <f ca="1">IFERROR(IF(VLOOKUP(C1360,' Disaggregation - Section E '!A$10:N487,13,0)=0,"",VLOOKUP(C1360,' Disaggregation - Section E '!A$10:N487,13,0)),"")</f>
        <v/>
      </c>
      <c r="K1360" s="812" t="str">
        <f ca="1">IFERROR(VLOOKUP(C1360,' Disaggregation - Section E '!A$10:N487,3,0),"")</f>
        <v/>
      </c>
      <c r="L1360" s="818" t="str">
        <f ca="1">IFERROR(IF(VLOOKUP(C1360,' Disaggregation - Section E '!A$10:N487,14,0)=0,"",VLOOKUP(C1360,' Disaggregation - Section E '!A$10:N487,14,0)),"")</f>
        <v/>
      </c>
      <c r="M1360" s="812" t="str">
        <f ca="1">IFERROR(IF(VLOOKUP(C1360,' Disaggregation - Section E '!A$10:T487,20,0)=0,"",VLOOKUP(C1360,' Disaggregation - Section E '!A$10:T487,20,0)),"")</f>
        <v/>
      </c>
      <c r="N1360" s="818" t="str">
        <f ca="1">IFERROR(IF(VLOOKUP(C1360,' Disaggregation - Section E '!A$10:N487,9,0)=0,"",VLOOKUP(C1360,' Disaggregation - Section E '!A$10:N487,9,0)),"")</f>
        <v/>
      </c>
      <c r="O1360" s="818" t="str">
        <f ca="1">IFERROR(IF(VLOOKUP(C1360,' Disaggregation - Section E '!A$10:N487,10,0)=0,"",VLOOKUP(C1360,' Disaggregation - Section E '!A$10:N487,10,0)),"")</f>
        <v/>
      </c>
    </row>
    <row r="1361" spans="1:15" x14ac:dyDescent="0.35">
      <c r="A1361" s="812" t="b">
        <f t="shared" ca="1" si="140"/>
        <v>0</v>
      </c>
      <c r="B1361" s="812"/>
      <c r="C1361" s="832" t="str">
        <f ca="1">IF(COUNTA(D$1181:D1361)=1,"",OFFSET(B1361,-COUNTA(D$1181:D1361)+1,1))</f>
        <v>a1G3p000005YSSwEAO</v>
      </c>
      <c r="D1361" s="827"/>
      <c r="E1361" s="815" t="str">
        <f ca="1">IFERROR(IF(VLOOKUP(C1361,' Disaggregation - Section E '!A$10:J488,7,0)="","",VLOOKUP(C1361,' Disaggregation - Section E '!A$10:J488,7,0)*100),"")</f>
        <v/>
      </c>
      <c r="F1361" s="818" t="str">
        <f ca="1">IFERROR(IF(VLOOKUP(C1361,' Disaggregation - Section E '!A$10:N488,5,0)=0,"",VLOOKUP(C1361,' Disaggregation - Section E '!A$10:N488,5,0)),"")</f>
        <v/>
      </c>
      <c r="G1361" s="817" t="str">
        <f ca="1">IFERROR(IF(VLOOKUP(C1361,' Disaggregation - Section E '!A$10:N488,6,0)="","",VLOOKUP(C1361,' Disaggregation - Section E '!A$10:N488,6,0)),"")</f>
        <v/>
      </c>
      <c r="H1361" s="827" t="str">
        <f ca="1">IFERROR(IF(INDEX(' Disaggregation - Section E '!F$10:F488,MATCH(C1361,' Disaggregation - Section E '!A$10:A488,0)+1,1)&lt;&gt;0,INDEX(' Disaggregation - Section E '!F$10:F488,MATCH(C1361,' Disaggregation - Section E '!A$10:A488,0)+1,1),""),"")</f>
        <v/>
      </c>
      <c r="I1361" s="818" t="str">
        <f ca="1">IFERROR(IF(VLOOKUP(C1361,' Disaggregation - Section E '!A$10:N488,8,0)=0,"",VLOOKUP(C1361,' Disaggregation - Section E '!A$10:N488,8,0)),"")</f>
        <v/>
      </c>
      <c r="J1361" s="818" t="str">
        <f ca="1">IFERROR(IF(VLOOKUP(C1361,' Disaggregation - Section E '!A$10:N488,13,0)=0,"",VLOOKUP(C1361,' Disaggregation - Section E '!A$10:N488,13,0)),"")</f>
        <v/>
      </c>
      <c r="K1361" s="812" t="str">
        <f ca="1">IFERROR(VLOOKUP(C1361,' Disaggregation - Section E '!A$10:N488,3,0),"")</f>
        <v/>
      </c>
      <c r="L1361" s="818" t="str">
        <f ca="1">IFERROR(IF(VLOOKUP(C1361,' Disaggregation - Section E '!A$10:N488,14,0)=0,"",VLOOKUP(C1361,' Disaggregation - Section E '!A$10:N488,14,0)),"")</f>
        <v/>
      </c>
      <c r="M1361" s="812" t="str">
        <f ca="1">IFERROR(IF(VLOOKUP(C1361,' Disaggregation - Section E '!A$10:T488,20,0)=0,"",VLOOKUP(C1361,' Disaggregation - Section E '!A$10:T488,20,0)),"")</f>
        <v/>
      </c>
      <c r="N1361" s="818" t="str">
        <f ca="1">IFERROR(IF(VLOOKUP(C1361,' Disaggregation - Section E '!A$10:N488,9,0)=0,"",VLOOKUP(C1361,' Disaggregation - Section E '!A$10:N488,9,0)),"")</f>
        <v/>
      </c>
      <c r="O1361" s="818" t="str">
        <f ca="1">IFERROR(IF(VLOOKUP(C1361,' Disaggregation - Section E '!A$10:N488,10,0)=0,"",VLOOKUP(C1361,' Disaggregation - Section E '!A$10:N488,10,0)),"")</f>
        <v/>
      </c>
    </row>
    <row r="1362" spans="1:15" x14ac:dyDescent="0.35">
      <c r="A1362" s="812" t="b">
        <f t="shared" ca="1" si="140"/>
        <v>0</v>
      </c>
      <c r="B1362" s="812"/>
      <c r="C1362" s="832" t="str">
        <f ca="1">IF(COUNTA(D$1181:D1362)=1,"",OFFSET(B1362,-COUNTA(D$1181:D1362)+1,1))</f>
        <v>a1G3p000005YSSxEAO</v>
      </c>
      <c r="D1362" s="827"/>
      <c r="E1362" s="815" t="str">
        <f ca="1">IFERROR(IF(VLOOKUP(C1362,' Disaggregation - Section E '!A$10:J489,7,0)="","",VLOOKUP(C1362,' Disaggregation - Section E '!A$10:J489,7,0)*100),"")</f>
        <v/>
      </c>
      <c r="F1362" s="818" t="str">
        <f ca="1">IFERROR(IF(VLOOKUP(C1362,' Disaggregation - Section E '!A$10:N489,5,0)=0,"",VLOOKUP(C1362,' Disaggregation - Section E '!A$10:N489,5,0)),"")</f>
        <v/>
      </c>
      <c r="G1362" s="817" t="str">
        <f ca="1">IFERROR(IF(VLOOKUP(C1362,' Disaggregation - Section E '!A$10:N489,6,0)="","",VLOOKUP(C1362,' Disaggregation - Section E '!A$10:N489,6,0)),"")</f>
        <v/>
      </c>
      <c r="H1362" s="827" t="str">
        <f ca="1">IFERROR(IF(INDEX(' Disaggregation - Section E '!F$10:F489,MATCH(C1362,' Disaggregation - Section E '!A$10:A489,0)+1,1)&lt;&gt;0,INDEX(' Disaggregation - Section E '!F$10:F489,MATCH(C1362,' Disaggregation - Section E '!A$10:A489,0)+1,1),""),"")</f>
        <v/>
      </c>
      <c r="I1362" s="818" t="str">
        <f ca="1">IFERROR(IF(VLOOKUP(C1362,' Disaggregation - Section E '!A$10:N489,8,0)=0,"",VLOOKUP(C1362,' Disaggregation - Section E '!A$10:N489,8,0)),"")</f>
        <v/>
      </c>
      <c r="J1362" s="818" t="str">
        <f ca="1">IFERROR(IF(VLOOKUP(C1362,' Disaggregation - Section E '!A$10:N489,13,0)=0,"",VLOOKUP(C1362,' Disaggregation - Section E '!A$10:N489,13,0)),"")</f>
        <v/>
      </c>
      <c r="K1362" s="812" t="str">
        <f ca="1">IFERROR(VLOOKUP(C1362,' Disaggregation - Section E '!A$10:N489,3,0),"")</f>
        <v/>
      </c>
      <c r="L1362" s="818" t="str">
        <f ca="1">IFERROR(IF(VLOOKUP(C1362,' Disaggregation - Section E '!A$10:N489,14,0)=0,"",VLOOKUP(C1362,' Disaggregation - Section E '!A$10:N489,14,0)),"")</f>
        <v/>
      </c>
      <c r="M1362" s="812" t="str">
        <f ca="1">IFERROR(IF(VLOOKUP(C1362,' Disaggregation - Section E '!A$10:T489,20,0)=0,"",VLOOKUP(C1362,' Disaggregation - Section E '!A$10:T489,20,0)),"")</f>
        <v/>
      </c>
      <c r="N1362" s="818" t="str">
        <f ca="1">IFERROR(IF(VLOOKUP(C1362,' Disaggregation - Section E '!A$10:N489,9,0)=0,"",VLOOKUP(C1362,' Disaggregation - Section E '!A$10:N489,9,0)),"")</f>
        <v/>
      </c>
      <c r="O1362" s="818" t="str">
        <f ca="1">IFERROR(IF(VLOOKUP(C1362,' Disaggregation - Section E '!A$10:N489,10,0)=0,"",VLOOKUP(C1362,' Disaggregation - Section E '!A$10:N489,10,0)),"")</f>
        <v/>
      </c>
    </row>
    <row r="1363" spans="1:15" x14ac:dyDescent="0.35">
      <c r="A1363" s="812" t="b">
        <f t="shared" ca="1" si="140"/>
        <v>0</v>
      </c>
      <c r="B1363" s="812"/>
      <c r="C1363" s="832" t="str">
        <f ca="1">IF(COUNTA(D$1181:D1363)=1,"",OFFSET(B1363,-COUNTA(D$1181:D1363)+1,1))</f>
        <v>a1G3p000005YSSyEAO</v>
      </c>
      <c r="D1363" s="827"/>
      <c r="E1363" s="815" t="str">
        <f ca="1">IFERROR(IF(VLOOKUP(C1363,' Disaggregation - Section E '!A$10:J490,7,0)="","",VLOOKUP(C1363,' Disaggregation - Section E '!A$10:J490,7,0)*100),"")</f>
        <v/>
      </c>
      <c r="F1363" s="818" t="str">
        <f ca="1">IFERROR(IF(VLOOKUP(C1363,' Disaggregation - Section E '!A$10:N490,5,0)=0,"",VLOOKUP(C1363,' Disaggregation - Section E '!A$10:N490,5,0)),"")</f>
        <v/>
      </c>
      <c r="G1363" s="817" t="str">
        <f ca="1">IFERROR(IF(VLOOKUP(C1363,' Disaggregation - Section E '!A$10:N490,6,0)="","",VLOOKUP(C1363,' Disaggregation - Section E '!A$10:N490,6,0)),"")</f>
        <v/>
      </c>
      <c r="H1363" s="827" t="str">
        <f ca="1">IFERROR(IF(INDEX(' Disaggregation - Section E '!F$10:F490,MATCH(C1363,' Disaggregation - Section E '!A$10:A490,0)+1,1)&lt;&gt;0,INDEX(' Disaggregation - Section E '!F$10:F490,MATCH(C1363,' Disaggregation - Section E '!A$10:A490,0)+1,1),""),"")</f>
        <v/>
      </c>
      <c r="I1363" s="818" t="str">
        <f ca="1">IFERROR(IF(VLOOKUP(C1363,' Disaggregation - Section E '!A$10:N490,8,0)=0,"",VLOOKUP(C1363,' Disaggregation - Section E '!A$10:N490,8,0)),"")</f>
        <v/>
      </c>
      <c r="J1363" s="818" t="str">
        <f ca="1">IFERROR(IF(VLOOKUP(C1363,' Disaggregation - Section E '!A$10:N490,13,0)=0,"",VLOOKUP(C1363,' Disaggregation - Section E '!A$10:N490,13,0)),"")</f>
        <v/>
      </c>
      <c r="K1363" s="812" t="str">
        <f ca="1">IFERROR(VLOOKUP(C1363,' Disaggregation - Section E '!A$10:N490,3,0),"")</f>
        <v/>
      </c>
      <c r="L1363" s="818" t="str">
        <f ca="1">IFERROR(IF(VLOOKUP(C1363,' Disaggregation - Section E '!A$10:N490,14,0)=0,"",VLOOKUP(C1363,' Disaggregation - Section E '!A$10:N490,14,0)),"")</f>
        <v/>
      </c>
      <c r="M1363" s="812" t="str">
        <f ca="1">IFERROR(IF(VLOOKUP(C1363,' Disaggregation - Section E '!A$10:T490,20,0)=0,"",VLOOKUP(C1363,' Disaggregation - Section E '!A$10:T490,20,0)),"")</f>
        <v/>
      </c>
      <c r="N1363" s="818" t="str">
        <f ca="1">IFERROR(IF(VLOOKUP(C1363,' Disaggregation - Section E '!A$10:N490,9,0)=0,"",VLOOKUP(C1363,' Disaggregation - Section E '!A$10:N490,9,0)),"")</f>
        <v/>
      </c>
      <c r="O1363" s="818" t="str">
        <f ca="1">IFERROR(IF(VLOOKUP(C1363,' Disaggregation - Section E '!A$10:N490,10,0)=0,"",VLOOKUP(C1363,' Disaggregation - Section E '!A$10:N490,10,0)),"")</f>
        <v/>
      </c>
    </row>
    <row r="1364" spans="1:15" x14ac:dyDescent="0.35">
      <c r="A1364" s="812" t="b">
        <f t="shared" ca="1" si="140"/>
        <v>0</v>
      </c>
      <c r="B1364" s="812"/>
      <c r="C1364" s="832" t="str">
        <f ca="1">IF(COUNTA(D$1181:D1364)=1,"",OFFSET(B1364,-COUNTA(D$1181:D1364)+1,1))</f>
        <v>a1G3p000005YSSzEAO</v>
      </c>
      <c r="D1364" s="827"/>
      <c r="E1364" s="815" t="str">
        <f ca="1">IFERROR(IF(VLOOKUP(C1364,' Disaggregation - Section E '!A$10:J491,7,0)="","",VLOOKUP(C1364,' Disaggregation - Section E '!A$10:J491,7,0)*100),"")</f>
        <v/>
      </c>
      <c r="F1364" s="818" t="str">
        <f ca="1">IFERROR(IF(VLOOKUP(C1364,' Disaggregation - Section E '!A$10:N491,5,0)=0,"",VLOOKUP(C1364,' Disaggregation - Section E '!A$10:N491,5,0)),"")</f>
        <v/>
      </c>
      <c r="G1364" s="817" t="str">
        <f ca="1">IFERROR(IF(VLOOKUP(C1364,' Disaggregation - Section E '!A$10:N491,6,0)="","",VLOOKUP(C1364,' Disaggregation - Section E '!A$10:N491,6,0)),"")</f>
        <v/>
      </c>
      <c r="H1364" s="827" t="str">
        <f ca="1">IFERROR(IF(INDEX(' Disaggregation - Section E '!F$10:F491,MATCH(C1364,' Disaggregation - Section E '!A$10:A491,0)+1,1)&lt;&gt;0,INDEX(' Disaggregation - Section E '!F$10:F491,MATCH(C1364,' Disaggregation - Section E '!A$10:A491,0)+1,1),""),"")</f>
        <v/>
      </c>
      <c r="I1364" s="818" t="str">
        <f ca="1">IFERROR(IF(VLOOKUP(C1364,' Disaggregation - Section E '!A$10:N491,8,0)=0,"",VLOOKUP(C1364,' Disaggregation - Section E '!A$10:N491,8,0)),"")</f>
        <v/>
      </c>
      <c r="J1364" s="818" t="str">
        <f ca="1">IFERROR(IF(VLOOKUP(C1364,' Disaggregation - Section E '!A$10:N491,13,0)=0,"",VLOOKUP(C1364,' Disaggregation - Section E '!A$10:N491,13,0)),"")</f>
        <v/>
      </c>
      <c r="K1364" s="812" t="str">
        <f ca="1">IFERROR(VLOOKUP(C1364,' Disaggregation - Section E '!A$10:N491,3,0),"")</f>
        <v/>
      </c>
      <c r="L1364" s="818" t="str">
        <f ca="1">IFERROR(IF(VLOOKUP(C1364,' Disaggregation - Section E '!A$10:N491,14,0)=0,"",VLOOKUP(C1364,' Disaggregation - Section E '!A$10:N491,14,0)),"")</f>
        <v/>
      </c>
      <c r="M1364" s="812" t="str">
        <f ca="1">IFERROR(IF(VLOOKUP(C1364,' Disaggregation - Section E '!A$10:T491,20,0)=0,"",VLOOKUP(C1364,' Disaggregation - Section E '!A$10:T491,20,0)),"")</f>
        <v/>
      </c>
      <c r="N1364" s="818" t="str">
        <f ca="1">IFERROR(IF(VLOOKUP(C1364,' Disaggregation - Section E '!A$10:N491,9,0)=0,"",VLOOKUP(C1364,' Disaggregation - Section E '!A$10:N491,9,0)),"")</f>
        <v/>
      </c>
      <c r="O1364" s="818" t="str">
        <f ca="1">IFERROR(IF(VLOOKUP(C1364,' Disaggregation - Section E '!A$10:N491,10,0)=0,"",VLOOKUP(C1364,' Disaggregation - Section E '!A$10:N491,10,0)),"")</f>
        <v/>
      </c>
    </row>
    <row r="1365" spans="1:15" x14ac:dyDescent="0.35">
      <c r="A1365" s="812" t="b">
        <f t="shared" ca="1" si="140"/>
        <v>0</v>
      </c>
      <c r="B1365" s="812"/>
      <c r="C1365" s="832" t="str">
        <f ca="1">IF(COUNTA(D$1181:D1365)=1,"",OFFSET(B1365,-COUNTA(D$1181:D1365)+1,1))</f>
        <v>a1G3p000005YST0EAO</v>
      </c>
      <c r="D1365" s="827"/>
      <c r="E1365" s="815" t="str">
        <f ca="1">IFERROR(IF(VLOOKUP(C1365,' Disaggregation - Section E '!A$10:J492,7,0)="","",VLOOKUP(C1365,' Disaggregation - Section E '!A$10:J492,7,0)*100),"")</f>
        <v/>
      </c>
      <c r="F1365" s="818" t="str">
        <f ca="1">IFERROR(IF(VLOOKUP(C1365,' Disaggregation - Section E '!A$10:N492,5,0)=0,"",VLOOKUP(C1365,' Disaggregation - Section E '!A$10:N492,5,0)),"")</f>
        <v/>
      </c>
      <c r="G1365" s="817" t="str">
        <f ca="1">IFERROR(IF(VLOOKUP(C1365,' Disaggregation - Section E '!A$10:N492,6,0)="","",VLOOKUP(C1365,' Disaggregation - Section E '!A$10:N492,6,0)),"")</f>
        <v/>
      </c>
      <c r="H1365" s="827" t="str">
        <f ca="1">IFERROR(IF(INDEX(' Disaggregation - Section E '!F$10:F492,MATCH(C1365,' Disaggregation - Section E '!A$10:A492,0)+1,1)&lt;&gt;0,INDEX(' Disaggregation - Section E '!F$10:F492,MATCH(C1365,' Disaggregation - Section E '!A$10:A492,0)+1,1),""),"")</f>
        <v/>
      </c>
      <c r="I1365" s="818" t="str">
        <f ca="1">IFERROR(IF(VLOOKUP(C1365,' Disaggregation - Section E '!A$10:N492,8,0)=0,"",VLOOKUP(C1365,' Disaggregation - Section E '!A$10:N492,8,0)),"")</f>
        <v/>
      </c>
      <c r="J1365" s="818" t="str">
        <f ca="1">IFERROR(IF(VLOOKUP(C1365,' Disaggregation - Section E '!A$10:N492,13,0)=0,"",VLOOKUP(C1365,' Disaggregation - Section E '!A$10:N492,13,0)),"")</f>
        <v/>
      </c>
      <c r="K1365" s="812" t="str">
        <f ca="1">IFERROR(VLOOKUP(C1365,' Disaggregation - Section E '!A$10:N492,3,0),"")</f>
        <v/>
      </c>
      <c r="L1365" s="818" t="str">
        <f ca="1">IFERROR(IF(VLOOKUP(C1365,' Disaggregation - Section E '!A$10:N492,14,0)=0,"",VLOOKUP(C1365,' Disaggregation - Section E '!A$10:N492,14,0)),"")</f>
        <v/>
      </c>
      <c r="M1365" s="812" t="str">
        <f ca="1">IFERROR(IF(VLOOKUP(C1365,' Disaggregation - Section E '!A$10:T492,20,0)=0,"",VLOOKUP(C1365,' Disaggregation - Section E '!A$10:T492,20,0)),"")</f>
        <v/>
      </c>
      <c r="N1365" s="818" t="str">
        <f ca="1">IFERROR(IF(VLOOKUP(C1365,' Disaggregation - Section E '!A$10:N492,9,0)=0,"",VLOOKUP(C1365,' Disaggregation - Section E '!A$10:N492,9,0)),"")</f>
        <v/>
      </c>
      <c r="O1365" s="818" t="str">
        <f ca="1">IFERROR(IF(VLOOKUP(C1365,' Disaggregation - Section E '!A$10:N492,10,0)=0,"",VLOOKUP(C1365,' Disaggregation - Section E '!A$10:N492,10,0)),"")</f>
        <v/>
      </c>
    </row>
    <row r="1366" spans="1:15" x14ac:dyDescent="0.35">
      <c r="A1366" s="812" t="b">
        <f t="shared" ca="1" si="140"/>
        <v>0</v>
      </c>
      <c r="B1366" s="812"/>
      <c r="C1366" s="832" t="str">
        <f ca="1">IF(COUNTA(D$1181:D1366)=1,"",OFFSET(B1366,-COUNTA(D$1181:D1366)+1,1))</f>
        <v>a1G3p000005YST1EAO</v>
      </c>
      <c r="D1366" s="827"/>
      <c r="E1366" s="815" t="str">
        <f ca="1">IFERROR(IF(VLOOKUP(C1366,' Disaggregation - Section E '!A$10:J493,7,0)="","",VLOOKUP(C1366,' Disaggregation - Section E '!A$10:J493,7,0)*100),"")</f>
        <v/>
      </c>
      <c r="F1366" s="818" t="str">
        <f ca="1">IFERROR(IF(VLOOKUP(C1366,' Disaggregation - Section E '!A$10:N493,5,0)=0,"",VLOOKUP(C1366,' Disaggregation - Section E '!A$10:N493,5,0)),"")</f>
        <v/>
      </c>
      <c r="G1366" s="817" t="str">
        <f ca="1">IFERROR(IF(VLOOKUP(C1366,' Disaggregation - Section E '!A$10:N493,6,0)="","",VLOOKUP(C1366,' Disaggregation - Section E '!A$10:N493,6,0)),"")</f>
        <v/>
      </c>
      <c r="H1366" s="827" t="str">
        <f ca="1">IFERROR(IF(INDEX(' Disaggregation - Section E '!F$10:F493,MATCH(C1366,' Disaggregation - Section E '!A$10:A493,0)+1,1)&lt;&gt;0,INDEX(' Disaggregation - Section E '!F$10:F493,MATCH(C1366,' Disaggregation - Section E '!A$10:A493,0)+1,1),""),"")</f>
        <v/>
      </c>
      <c r="I1366" s="818" t="str">
        <f ca="1">IFERROR(IF(VLOOKUP(C1366,' Disaggregation - Section E '!A$10:N493,8,0)=0,"",VLOOKUP(C1366,' Disaggregation - Section E '!A$10:N493,8,0)),"")</f>
        <v/>
      </c>
      <c r="J1366" s="818" t="str">
        <f ca="1">IFERROR(IF(VLOOKUP(C1366,' Disaggregation - Section E '!A$10:N493,13,0)=0,"",VLOOKUP(C1366,' Disaggregation - Section E '!A$10:N493,13,0)),"")</f>
        <v/>
      </c>
      <c r="K1366" s="812" t="str">
        <f ca="1">IFERROR(VLOOKUP(C1366,' Disaggregation - Section E '!A$10:N493,3,0),"")</f>
        <v/>
      </c>
      <c r="L1366" s="818" t="str">
        <f ca="1">IFERROR(IF(VLOOKUP(C1366,' Disaggregation - Section E '!A$10:N493,14,0)=0,"",VLOOKUP(C1366,' Disaggregation - Section E '!A$10:N493,14,0)),"")</f>
        <v/>
      </c>
      <c r="M1366" s="812" t="str">
        <f ca="1">IFERROR(IF(VLOOKUP(C1366,' Disaggregation - Section E '!A$10:T493,20,0)=0,"",VLOOKUP(C1366,' Disaggregation - Section E '!A$10:T493,20,0)),"")</f>
        <v/>
      </c>
      <c r="N1366" s="818" t="str">
        <f ca="1">IFERROR(IF(VLOOKUP(C1366,' Disaggregation - Section E '!A$10:N493,9,0)=0,"",VLOOKUP(C1366,' Disaggregation - Section E '!A$10:N493,9,0)),"")</f>
        <v/>
      </c>
      <c r="O1366" s="818" t="str">
        <f ca="1">IFERROR(IF(VLOOKUP(C1366,' Disaggregation - Section E '!A$10:N493,10,0)=0,"",VLOOKUP(C1366,' Disaggregation - Section E '!A$10:N493,10,0)),"")</f>
        <v/>
      </c>
    </row>
    <row r="1367" spans="1:15" x14ac:dyDescent="0.35">
      <c r="A1367" s="812" t="b">
        <f t="shared" ca="1" si="140"/>
        <v>0</v>
      </c>
      <c r="B1367" s="812"/>
      <c r="C1367" s="832" t="str">
        <f ca="1">IF(COUNTA(D$1181:D1367)=1,"",OFFSET(B1367,-COUNTA(D$1181:D1367)+1,1))</f>
        <v>a1G3p000005YST2EAO</v>
      </c>
      <c r="D1367" s="827"/>
      <c r="E1367" s="815" t="str">
        <f ca="1">IFERROR(IF(VLOOKUP(C1367,' Disaggregation - Section E '!A$10:J494,7,0)="","",VLOOKUP(C1367,' Disaggregation - Section E '!A$10:J494,7,0)*100),"")</f>
        <v/>
      </c>
      <c r="F1367" s="818" t="str">
        <f ca="1">IFERROR(IF(VLOOKUP(C1367,' Disaggregation - Section E '!A$10:N494,5,0)=0,"",VLOOKUP(C1367,' Disaggregation - Section E '!A$10:N494,5,0)),"")</f>
        <v/>
      </c>
      <c r="G1367" s="817" t="str">
        <f ca="1">IFERROR(IF(VLOOKUP(C1367,' Disaggregation - Section E '!A$10:N494,6,0)="","",VLOOKUP(C1367,' Disaggregation - Section E '!A$10:N494,6,0)),"")</f>
        <v/>
      </c>
      <c r="H1367" s="827" t="str">
        <f ca="1">IFERROR(IF(INDEX(' Disaggregation - Section E '!F$10:F494,MATCH(C1367,' Disaggregation - Section E '!A$10:A494,0)+1,1)&lt;&gt;0,INDEX(' Disaggregation - Section E '!F$10:F494,MATCH(C1367,' Disaggregation - Section E '!A$10:A494,0)+1,1),""),"")</f>
        <v/>
      </c>
      <c r="I1367" s="818" t="str">
        <f ca="1">IFERROR(IF(VLOOKUP(C1367,' Disaggregation - Section E '!A$10:N494,8,0)=0,"",VLOOKUP(C1367,' Disaggregation - Section E '!A$10:N494,8,0)),"")</f>
        <v/>
      </c>
      <c r="J1367" s="818" t="str">
        <f ca="1">IFERROR(IF(VLOOKUP(C1367,' Disaggregation - Section E '!A$10:N494,13,0)=0,"",VLOOKUP(C1367,' Disaggregation - Section E '!A$10:N494,13,0)),"")</f>
        <v/>
      </c>
      <c r="K1367" s="812" t="str">
        <f ca="1">IFERROR(VLOOKUP(C1367,' Disaggregation - Section E '!A$10:N494,3,0),"")</f>
        <v/>
      </c>
      <c r="L1367" s="818" t="str">
        <f ca="1">IFERROR(IF(VLOOKUP(C1367,' Disaggregation - Section E '!A$10:N494,14,0)=0,"",VLOOKUP(C1367,' Disaggregation - Section E '!A$10:N494,14,0)),"")</f>
        <v/>
      </c>
      <c r="M1367" s="812" t="str">
        <f ca="1">IFERROR(IF(VLOOKUP(C1367,' Disaggregation - Section E '!A$10:T494,20,0)=0,"",VLOOKUP(C1367,' Disaggregation - Section E '!A$10:T494,20,0)),"")</f>
        <v/>
      </c>
      <c r="N1367" s="818" t="str">
        <f ca="1">IFERROR(IF(VLOOKUP(C1367,' Disaggregation - Section E '!A$10:N494,9,0)=0,"",VLOOKUP(C1367,' Disaggregation - Section E '!A$10:N494,9,0)),"")</f>
        <v/>
      </c>
      <c r="O1367" s="818" t="str">
        <f ca="1">IFERROR(IF(VLOOKUP(C1367,' Disaggregation - Section E '!A$10:N494,10,0)=0,"",VLOOKUP(C1367,' Disaggregation - Section E '!A$10:N494,10,0)),"")</f>
        <v/>
      </c>
    </row>
    <row r="1368" spans="1:15" x14ac:dyDescent="0.35">
      <c r="A1368" s="812" t="b">
        <f t="shared" ca="1" si="140"/>
        <v>0</v>
      </c>
      <c r="B1368" s="812"/>
      <c r="C1368" s="832" t="str">
        <f ca="1">IF(COUNTA(D$1181:D1368)=1,"",OFFSET(B1368,-COUNTA(D$1181:D1368)+1,1))</f>
        <v>a1G3p000005YST3EAO</v>
      </c>
      <c r="D1368" s="827"/>
      <c r="E1368" s="815" t="str">
        <f ca="1">IFERROR(IF(VLOOKUP(C1368,' Disaggregation - Section E '!A$10:J495,7,0)="","",VLOOKUP(C1368,' Disaggregation - Section E '!A$10:J495,7,0)*100),"")</f>
        <v/>
      </c>
      <c r="F1368" s="818" t="str">
        <f ca="1">IFERROR(IF(VLOOKUP(C1368,' Disaggregation - Section E '!A$10:N495,5,0)=0,"",VLOOKUP(C1368,' Disaggregation - Section E '!A$10:N495,5,0)),"")</f>
        <v/>
      </c>
      <c r="G1368" s="817" t="str">
        <f ca="1">IFERROR(IF(VLOOKUP(C1368,' Disaggregation - Section E '!A$10:N495,6,0)="","",VLOOKUP(C1368,' Disaggregation - Section E '!A$10:N495,6,0)),"")</f>
        <v/>
      </c>
      <c r="H1368" s="827" t="str">
        <f ca="1">IFERROR(IF(INDEX(' Disaggregation - Section E '!F$10:F495,MATCH(C1368,' Disaggregation - Section E '!A$10:A495,0)+1,1)&lt;&gt;0,INDEX(' Disaggregation - Section E '!F$10:F495,MATCH(C1368,' Disaggregation - Section E '!A$10:A495,0)+1,1),""),"")</f>
        <v/>
      </c>
      <c r="I1368" s="818" t="str">
        <f ca="1">IFERROR(IF(VLOOKUP(C1368,' Disaggregation - Section E '!A$10:N495,8,0)=0,"",VLOOKUP(C1368,' Disaggregation - Section E '!A$10:N495,8,0)),"")</f>
        <v/>
      </c>
      <c r="J1368" s="818" t="str">
        <f ca="1">IFERROR(IF(VLOOKUP(C1368,' Disaggregation - Section E '!A$10:N495,13,0)=0,"",VLOOKUP(C1368,' Disaggregation - Section E '!A$10:N495,13,0)),"")</f>
        <v/>
      </c>
      <c r="K1368" s="812" t="str">
        <f ca="1">IFERROR(VLOOKUP(C1368,' Disaggregation - Section E '!A$10:N495,3,0),"")</f>
        <v/>
      </c>
      <c r="L1368" s="818" t="str">
        <f ca="1">IFERROR(IF(VLOOKUP(C1368,' Disaggregation - Section E '!A$10:N495,14,0)=0,"",VLOOKUP(C1368,' Disaggregation - Section E '!A$10:N495,14,0)),"")</f>
        <v/>
      </c>
      <c r="M1368" s="812" t="str">
        <f ca="1">IFERROR(IF(VLOOKUP(C1368,' Disaggregation - Section E '!A$10:T495,20,0)=0,"",VLOOKUP(C1368,' Disaggregation - Section E '!A$10:T495,20,0)),"")</f>
        <v/>
      </c>
      <c r="N1368" s="818" t="str">
        <f ca="1">IFERROR(IF(VLOOKUP(C1368,' Disaggregation - Section E '!A$10:N495,9,0)=0,"",VLOOKUP(C1368,' Disaggregation - Section E '!A$10:N495,9,0)),"")</f>
        <v/>
      </c>
      <c r="O1368" s="818" t="str">
        <f ca="1">IFERROR(IF(VLOOKUP(C1368,' Disaggregation - Section E '!A$10:N495,10,0)=0,"",VLOOKUP(C1368,' Disaggregation - Section E '!A$10:N495,10,0)),"")</f>
        <v/>
      </c>
    </row>
    <row r="1369" spans="1:15" x14ac:dyDescent="0.35">
      <c r="A1369" s="812" t="b">
        <f t="shared" ca="1" si="140"/>
        <v>0</v>
      </c>
      <c r="B1369" s="812"/>
      <c r="C1369" s="832" t="str">
        <f ca="1">IF(COUNTA(D$1181:D1369)=1,"",OFFSET(B1369,-COUNTA(D$1181:D1369)+1,1))</f>
        <v>a1G3p000005YST4EAO</v>
      </c>
      <c r="D1369" s="827"/>
      <c r="E1369" s="815" t="str">
        <f ca="1">IFERROR(IF(VLOOKUP(C1369,' Disaggregation - Section E '!A$10:J496,7,0)="","",VLOOKUP(C1369,' Disaggregation - Section E '!A$10:J496,7,0)*100),"")</f>
        <v/>
      </c>
      <c r="F1369" s="818" t="str">
        <f ca="1">IFERROR(IF(VLOOKUP(C1369,' Disaggregation - Section E '!A$10:N496,5,0)=0,"",VLOOKUP(C1369,' Disaggregation - Section E '!A$10:N496,5,0)),"")</f>
        <v/>
      </c>
      <c r="G1369" s="817" t="str">
        <f ca="1">IFERROR(IF(VLOOKUP(C1369,' Disaggregation - Section E '!A$10:N496,6,0)="","",VLOOKUP(C1369,' Disaggregation - Section E '!A$10:N496,6,0)),"")</f>
        <v/>
      </c>
      <c r="H1369" s="827" t="str">
        <f ca="1">IFERROR(IF(INDEX(' Disaggregation - Section E '!F$10:F496,MATCH(C1369,' Disaggregation - Section E '!A$10:A496,0)+1,1)&lt;&gt;0,INDEX(' Disaggregation - Section E '!F$10:F496,MATCH(C1369,' Disaggregation - Section E '!A$10:A496,0)+1,1),""),"")</f>
        <v/>
      </c>
      <c r="I1369" s="818" t="str">
        <f ca="1">IFERROR(IF(VLOOKUP(C1369,' Disaggregation - Section E '!A$10:N496,8,0)=0,"",VLOOKUP(C1369,' Disaggregation - Section E '!A$10:N496,8,0)),"")</f>
        <v/>
      </c>
      <c r="J1369" s="818" t="str">
        <f ca="1">IFERROR(IF(VLOOKUP(C1369,' Disaggregation - Section E '!A$10:N496,13,0)=0,"",VLOOKUP(C1369,' Disaggregation - Section E '!A$10:N496,13,0)),"")</f>
        <v/>
      </c>
      <c r="K1369" s="812" t="str">
        <f ca="1">IFERROR(VLOOKUP(C1369,' Disaggregation - Section E '!A$10:N496,3,0),"")</f>
        <v/>
      </c>
      <c r="L1369" s="818" t="str">
        <f ca="1">IFERROR(IF(VLOOKUP(C1369,' Disaggregation - Section E '!A$10:N496,14,0)=0,"",VLOOKUP(C1369,' Disaggregation - Section E '!A$10:N496,14,0)),"")</f>
        <v/>
      </c>
      <c r="M1369" s="812" t="str">
        <f ca="1">IFERROR(IF(VLOOKUP(C1369,' Disaggregation - Section E '!A$10:T496,20,0)=0,"",VLOOKUP(C1369,' Disaggregation - Section E '!A$10:T496,20,0)),"")</f>
        <v/>
      </c>
      <c r="N1369" s="818" t="str">
        <f ca="1">IFERROR(IF(VLOOKUP(C1369,' Disaggregation - Section E '!A$10:N496,9,0)=0,"",VLOOKUP(C1369,' Disaggregation - Section E '!A$10:N496,9,0)),"")</f>
        <v/>
      </c>
      <c r="O1369" s="818" t="str">
        <f ca="1">IFERROR(IF(VLOOKUP(C1369,' Disaggregation - Section E '!A$10:N496,10,0)=0,"",VLOOKUP(C1369,' Disaggregation - Section E '!A$10:N496,10,0)),"")</f>
        <v/>
      </c>
    </row>
    <row r="1370" spans="1:15" x14ac:dyDescent="0.35">
      <c r="A1370" s="812" t="b">
        <f t="shared" ca="1" si="140"/>
        <v>0</v>
      </c>
      <c r="B1370" s="812"/>
      <c r="C1370" s="832" t="str">
        <f ca="1">IF(COUNTA(D$1181:D1370)=1,"",OFFSET(B1370,-COUNTA(D$1181:D1370)+1,1))</f>
        <v>a1G3p000005YST5EAO</v>
      </c>
      <c r="D1370" s="827"/>
      <c r="E1370" s="815" t="str">
        <f ca="1">IFERROR(IF(VLOOKUP(C1370,' Disaggregation - Section E '!A$10:J497,7,0)="","",VLOOKUP(C1370,' Disaggregation - Section E '!A$10:J497,7,0)*100),"")</f>
        <v/>
      </c>
      <c r="F1370" s="818" t="str">
        <f ca="1">IFERROR(IF(VLOOKUP(C1370,' Disaggregation - Section E '!A$10:N497,5,0)=0,"",VLOOKUP(C1370,' Disaggregation - Section E '!A$10:N497,5,0)),"")</f>
        <v/>
      </c>
      <c r="G1370" s="817" t="str">
        <f ca="1">IFERROR(IF(VLOOKUP(C1370,' Disaggregation - Section E '!A$10:N497,6,0)="","",VLOOKUP(C1370,' Disaggregation - Section E '!A$10:N497,6,0)),"")</f>
        <v/>
      </c>
      <c r="H1370" s="827" t="str">
        <f ca="1">IFERROR(IF(INDEX(' Disaggregation - Section E '!F$10:F497,MATCH(C1370,' Disaggregation - Section E '!A$10:A497,0)+1,1)&lt;&gt;0,INDEX(' Disaggregation - Section E '!F$10:F497,MATCH(C1370,' Disaggregation - Section E '!A$10:A497,0)+1,1),""),"")</f>
        <v/>
      </c>
      <c r="I1370" s="818" t="str">
        <f ca="1">IFERROR(IF(VLOOKUP(C1370,' Disaggregation - Section E '!A$10:N497,8,0)=0,"",VLOOKUP(C1370,' Disaggregation - Section E '!A$10:N497,8,0)),"")</f>
        <v/>
      </c>
      <c r="J1370" s="818" t="str">
        <f ca="1">IFERROR(IF(VLOOKUP(C1370,' Disaggregation - Section E '!A$10:N497,13,0)=0,"",VLOOKUP(C1370,' Disaggregation - Section E '!A$10:N497,13,0)),"")</f>
        <v/>
      </c>
      <c r="K1370" s="812" t="str">
        <f ca="1">IFERROR(VLOOKUP(C1370,' Disaggregation - Section E '!A$10:N497,3,0),"")</f>
        <v/>
      </c>
      <c r="L1370" s="818" t="str">
        <f ca="1">IFERROR(IF(VLOOKUP(C1370,' Disaggregation - Section E '!A$10:N497,14,0)=0,"",VLOOKUP(C1370,' Disaggregation - Section E '!A$10:N497,14,0)),"")</f>
        <v/>
      </c>
      <c r="M1370" s="812" t="str">
        <f ca="1">IFERROR(IF(VLOOKUP(C1370,' Disaggregation - Section E '!A$10:T497,20,0)=0,"",VLOOKUP(C1370,' Disaggregation - Section E '!A$10:T497,20,0)),"")</f>
        <v/>
      </c>
      <c r="N1370" s="818" t="str">
        <f ca="1">IFERROR(IF(VLOOKUP(C1370,' Disaggregation - Section E '!A$10:N497,9,0)=0,"",VLOOKUP(C1370,' Disaggregation - Section E '!A$10:N497,9,0)),"")</f>
        <v/>
      </c>
      <c r="O1370" s="818" t="str">
        <f ca="1">IFERROR(IF(VLOOKUP(C1370,' Disaggregation - Section E '!A$10:N497,10,0)=0,"",VLOOKUP(C1370,' Disaggregation - Section E '!A$10:N497,10,0)),"")</f>
        <v/>
      </c>
    </row>
    <row r="1371" spans="1:15" x14ac:dyDescent="0.35">
      <c r="A1371" s="812" t="b">
        <f t="shared" ca="1" si="140"/>
        <v>0</v>
      </c>
      <c r="B1371" s="812"/>
      <c r="C1371" s="832" t="str">
        <f ca="1">IF(COUNTA(D$1181:D1371)=1,"",OFFSET(B1371,-COUNTA(D$1181:D1371)+1,1))</f>
        <v>a1G3p000005YST6EAO</v>
      </c>
      <c r="D1371" s="827"/>
      <c r="E1371" s="815" t="str">
        <f ca="1">IFERROR(IF(VLOOKUP(C1371,' Disaggregation - Section E '!A$10:J498,7,0)="","",VLOOKUP(C1371,' Disaggregation - Section E '!A$10:J498,7,0)*100),"")</f>
        <v/>
      </c>
      <c r="F1371" s="818" t="str">
        <f ca="1">IFERROR(IF(VLOOKUP(C1371,' Disaggregation - Section E '!A$10:N498,5,0)=0,"",VLOOKUP(C1371,' Disaggregation - Section E '!A$10:N498,5,0)),"")</f>
        <v/>
      </c>
      <c r="G1371" s="817" t="str">
        <f ca="1">IFERROR(IF(VLOOKUP(C1371,' Disaggregation - Section E '!A$10:N498,6,0)="","",VLOOKUP(C1371,' Disaggregation - Section E '!A$10:N498,6,0)),"")</f>
        <v/>
      </c>
      <c r="H1371" s="827" t="str">
        <f ca="1">IFERROR(IF(INDEX(' Disaggregation - Section E '!F$10:F498,MATCH(C1371,' Disaggregation - Section E '!A$10:A498,0)+1,1)&lt;&gt;0,INDEX(' Disaggregation - Section E '!F$10:F498,MATCH(C1371,' Disaggregation - Section E '!A$10:A498,0)+1,1),""),"")</f>
        <v/>
      </c>
      <c r="I1371" s="818" t="str">
        <f ca="1">IFERROR(IF(VLOOKUP(C1371,' Disaggregation - Section E '!A$10:N498,8,0)=0,"",VLOOKUP(C1371,' Disaggregation - Section E '!A$10:N498,8,0)),"")</f>
        <v/>
      </c>
      <c r="J1371" s="818" t="str">
        <f ca="1">IFERROR(IF(VLOOKUP(C1371,' Disaggregation - Section E '!A$10:N498,13,0)=0,"",VLOOKUP(C1371,' Disaggregation - Section E '!A$10:N498,13,0)),"")</f>
        <v/>
      </c>
      <c r="K1371" s="812" t="str">
        <f ca="1">IFERROR(VLOOKUP(C1371,' Disaggregation - Section E '!A$10:N498,3,0),"")</f>
        <v/>
      </c>
      <c r="L1371" s="818" t="str">
        <f ca="1">IFERROR(IF(VLOOKUP(C1371,' Disaggregation - Section E '!A$10:N498,14,0)=0,"",VLOOKUP(C1371,' Disaggregation - Section E '!A$10:N498,14,0)),"")</f>
        <v/>
      </c>
      <c r="M1371" s="812" t="str">
        <f ca="1">IFERROR(IF(VLOOKUP(C1371,' Disaggregation - Section E '!A$10:T498,20,0)=0,"",VLOOKUP(C1371,' Disaggregation - Section E '!A$10:T498,20,0)),"")</f>
        <v/>
      </c>
      <c r="N1371" s="818" t="str">
        <f ca="1">IFERROR(IF(VLOOKUP(C1371,' Disaggregation - Section E '!A$10:N498,9,0)=0,"",VLOOKUP(C1371,' Disaggregation - Section E '!A$10:N498,9,0)),"")</f>
        <v/>
      </c>
      <c r="O1371" s="818" t="str">
        <f ca="1">IFERROR(IF(VLOOKUP(C1371,' Disaggregation - Section E '!A$10:N498,10,0)=0,"",VLOOKUP(C1371,' Disaggregation - Section E '!A$10:N498,10,0)),"")</f>
        <v/>
      </c>
    </row>
    <row r="1372" spans="1:15" x14ac:dyDescent="0.35">
      <c r="A1372" s="812" t="b">
        <f t="shared" ca="1" si="140"/>
        <v>0</v>
      </c>
      <c r="B1372" s="812"/>
      <c r="C1372" s="832" t="str">
        <f ca="1">IF(COUNTA(D$1181:D1372)=1,"",OFFSET(B1372,-COUNTA(D$1181:D1372)+1,1))</f>
        <v>a1G3p000005YST7EAO</v>
      </c>
      <c r="D1372" s="827"/>
      <c r="E1372" s="815" t="str">
        <f ca="1">IFERROR(IF(VLOOKUP(C1372,' Disaggregation - Section E '!A$10:J499,7,0)="","",VLOOKUP(C1372,' Disaggregation - Section E '!A$10:J499,7,0)*100),"")</f>
        <v/>
      </c>
      <c r="F1372" s="818" t="str">
        <f ca="1">IFERROR(IF(VLOOKUP(C1372,' Disaggregation - Section E '!A$10:N499,5,0)=0,"",VLOOKUP(C1372,' Disaggregation - Section E '!A$10:N499,5,0)),"")</f>
        <v/>
      </c>
      <c r="G1372" s="817" t="str">
        <f ca="1">IFERROR(IF(VLOOKUP(C1372,' Disaggregation - Section E '!A$10:N499,6,0)="","",VLOOKUP(C1372,' Disaggregation - Section E '!A$10:N499,6,0)),"")</f>
        <v/>
      </c>
      <c r="H1372" s="827" t="str">
        <f ca="1">IFERROR(IF(INDEX(' Disaggregation - Section E '!F$10:F499,MATCH(C1372,' Disaggregation - Section E '!A$10:A499,0)+1,1)&lt;&gt;0,INDEX(' Disaggregation - Section E '!F$10:F499,MATCH(C1372,' Disaggregation - Section E '!A$10:A499,0)+1,1),""),"")</f>
        <v/>
      </c>
      <c r="I1372" s="818" t="str">
        <f ca="1">IFERROR(IF(VLOOKUP(C1372,' Disaggregation - Section E '!A$10:N499,8,0)=0,"",VLOOKUP(C1372,' Disaggregation - Section E '!A$10:N499,8,0)),"")</f>
        <v/>
      </c>
      <c r="J1372" s="818" t="str">
        <f ca="1">IFERROR(IF(VLOOKUP(C1372,' Disaggregation - Section E '!A$10:N499,13,0)=0,"",VLOOKUP(C1372,' Disaggregation - Section E '!A$10:N499,13,0)),"")</f>
        <v/>
      </c>
      <c r="K1372" s="812" t="str">
        <f ca="1">IFERROR(VLOOKUP(C1372,' Disaggregation - Section E '!A$10:N499,3,0),"")</f>
        <v/>
      </c>
      <c r="L1372" s="818" t="str">
        <f ca="1">IFERROR(IF(VLOOKUP(C1372,' Disaggregation - Section E '!A$10:N499,14,0)=0,"",VLOOKUP(C1372,' Disaggregation - Section E '!A$10:N499,14,0)),"")</f>
        <v/>
      </c>
      <c r="M1372" s="812" t="str">
        <f ca="1">IFERROR(IF(VLOOKUP(C1372,' Disaggregation - Section E '!A$10:T499,20,0)=0,"",VLOOKUP(C1372,' Disaggregation - Section E '!A$10:T499,20,0)),"")</f>
        <v/>
      </c>
      <c r="N1372" s="818" t="str">
        <f ca="1">IFERROR(IF(VLOOKUP(C1372,' Disaggregation - Section E '!A$10:N499,9,0)=0,"",VLOOKUP(C1372,' Disaggregation - Section E '!A$10:N499,9,0)),"")</f>
        <v/>
      </c>
      <c r="O1372" s="818" t="str">
        <f ca="1">IFERROR(IF(VLOOKUP(C1372,' Disaggregation - Section E '!A$10:N499,10,0)=0,"",VLOOKUP(C1372,' Disaggregation - Section E '!A$10:N499,10,0)),"")</f>
        <v/>
      </c>
    </row>
    <row r="1373" spans="1:15" x14ac:dyDescent="0.35">
      <c r="A1373" s="812" t="b">
        <f t="shared" ca="1" si="140"/>
        <v>0</v>
      </c>
      <c r="B1373" s="812"/>
      <c r="C1373" s="832" t="str">
        <f ca="1">IF(COUNTA(D$1181:D1373)=1,"",OFFSET(B1373,-COUNTA(D$1181:D1373)+1,1))</f>
        <v>a1G3p000005YST8EAO</v>
      </c>
      <c r="D1373" s="827"/>
      <c r="E1373" s="815" t="str">
        <f ca="1">IFERROR(IF(VLOOKUP(C1373,' Disaggregation - Section E '!A$10:J500,7,0)="","",VLOOKUP(C1373,' Disaggregation - Section E '!A$10:J500,7,0)*100),"")</f>
        <v/>
      </c>
      <c r="F1373" s="818" t="str">
        <f ca="1">IFERROR(IF(VLOOKUP(C1373,' Disaggregation - Section E '!A$10:N500,5,0)=0,"",VLOOKUP(C1373,' Disaggregation - Section E '!A$10:N500,5,0)),"")</f>
        <v/>
      </c>
      <c r="G1373" s="817" t="str">
        <f ca="1">IFERROR(IF(VLOOKUP(C1373,' Disaggregation - Section E '!A$10:N500,6,0)="","",VLOOKUP(C1373,' Disaggregation - Section E '!A$10:N500,6,0)),"")</f>
        <v/>
      </c>
      <c r="H1373" s="827" t="str">
        <f ca="1">IFERROR(IF(INDEX(' Disaggregation - Section E '!F$10:F500,MATCH(C1373,' Disaggregation - Section E '!A$10:A500,0)+1,1)&lt;&gt;0,INDEX(' Disaggregation - Section E '!F$10:F500,MATCH(C1373,' Disaggregation - Section E '!A$10:A500,0)+1,1),""),"")</f>
        <v/>
      </c>
      <c r="I1373" s="818" t="str">
        <f ca="1">IFERROR(IF(VLOOKUP(C1373,' Disaggregation - Section E '!A$10:N500,8,0)=0,"",VLOOKUP(C1373,' Disaggregation - Section E '!A$10:N500,8,0)),"")</f>
        <v/>
      </c>
      <c r="J1373" s="818" t="str">
        <f ca="1">IFERROR(IF(VLOOKUP(C1373,' Disaggregation - Section E '!A$10:N500,13,0)=0,"",VLOOKUP(C1373,' Disaggregation - Section E '!A$10:N500,13,0)),"")</f>
        <v/>
      </c>
      <c r="K1373" s="812" t="str">
        <f ca="1">IFERROR(VLOOKUP(C1373,' Disaggregation - Section E '!A$10:N500,3,0),"")</f>
        <v/>
      </c>
      <c r="L1373" s="818" t="str">
        <f ca="1">IFERROR(IF(VLOOKUP(C1373,' Disaggregation - Section E '!A$10:N500,14,0)=0,"",VLOOKUP(C1373,' Disaggregation - Section E '!A$10:N500,14,0)),"")</f>
        <v/>
      </c>
      <c r="M1373" s="812" t="str">
        <f ca="1">IFERROR(IF(VLOOKUP(C1373,' Disaggregation - Section E '!A$10:T500,20,0)=0,"",VLOOKUP(C1373,' Disaggregation - Section E '!A$10:T500,20,0)),"")</f>
        <v/>
      </c>
      <c r="N1373" s="818" t="str">
        <f ca="1">IFERROR(IF(VLOOKUP(C1373,' Disaggregation - Section E '!A$10:N500,9,0)=0,"",VLOOKUP(C1373,' Disaggregation - Section E '!A$10:N500,9,0)),"")</f>
        <v/>
      </c>
      <c r="O1373" s="818" t="str">
        <f ca="1">IFERROR(IF(VLOOKUP(C1373,' Disaggregation - Section E '!A$10:N500,10,0)=0,"",VLOOKUP(C1373,' Disaggregation - Section E '!A$10:N500,10,0)),"")</f>
        <v/>
      </c>
    </row>
    <row r="1374" spans="1:15" x14ac:dyDescent="0.35">
      <c r="A1374" s="812" t="b">
        <f t="shared" ca="1" si="140"/>
        <v>0</v>
      </c>
      <c r="B1374" s="812"/>
      <c r="C1374" s="832" t="str">
        <f ca="1">IF(COUNTA(D$1181:D1374)=1,"",OFFSET(B1374,-COUNTA(D$1181:D1374)+1,1))</f>
        <v>a1G3p000005YST9EAO</v>
      </c>
      <c r="D1374" s="827"/>
      <c r="E1374" s="815" t="str">
        <f ca="1">IFERROR(IF(VLOOKUP(C1374,' Disaggregation - Section E '!A$10:J501,7,0)="","",VLOOKUP(C1374,' Disaggregation - Section E '!A$10:J501,7,0)*100),"")</f>
        <v/>
      </c>
      <c r="F1374" s="818" t="str">
        <f ca="1">IFERROR(IF(VLOOKUP(C1374,' Disaggregation - Section E '!A$10:N501,5,0)=0,"",VLOOKUP(C1374,' Disaggregation - Section E '!A$10:N501,5,0)),"")</f>
        <v/>
      </c>
      <c r="G1374" s="817" t="str">
        <f ca="1">IFERROR(IF(VLOOKUP(C1374,' Disaggregation - Section E '!A$10:N501,6,0)="","",VLOOKUP(C1374,' Disaggregation - Section E '!A$10:N501,6,0)),"")</f>
        <v/>
      </c>
      <c r="H1374" s="827" t="str">
        <f ca="1">IFERROR(IF(INDEX(' Disaggregation - Section E '!F$10:F501,MATCH(C1374,' Disaggregation - Section E '!A$10:A501,0)+1,1)&lt;&gt;0,INDEX(' Disaggregation - Section E '!F$10:F501,MATCH(C1374,' Disaggregation - Section E '!A$10:A501,0)+1,1),""),"")</f>
        <v/>
      </c>
      <c r="I1374" s="818" t="str">
        <f ca="1">IFERROR(IF(VLOOKUP(C1374,' Disaggregation - Section E '!A$10:N501,8,0)=0,"",VLOOKUP(C1374,' Disaggregation - Section E '!A$10:N501,8,0)),"")</f>
        <v/>
      </c>
      <c r="J1374" s="818" t="str">
        <f ca="1">IFERROR(IF(VLOOKUP(C1374,' Disaggregation - Section E '!A$10:N501,13,0)=0,"",VLOOKUP(C1374,' Disaggregation - Section E '!A$10:N501,13,0)),"")</f>
        <v/>
      </c>
      <c r="K1374" s="812" t="str">
        <f ca="1">IFERROR(VLOOKUP(C1374,' Disaggregation - Section E '!A$10:N501,3,0),"")</f>
        <v/>
      </c>
      <c r="L1374" s="818" t="str">
        <f ca="1">IFERROR(IF(VLOOKUP(C1374,' Disaggregation - Section E '!A$10:N501,14,0)=0,"",VLOOKUP(C1374,' Disaggregation - Section E '!A$10:N501,14,0)),"")</f>
        <v/>
      </c>
      <c r="M1374" s="812" t="str">
        <f ca="1">IFERROR(IF(VLOOKUP(C1374,' Disaggregation - Section E '!A$10:T501,20,0)=0,"",VLOOKUP(C1374,' Disaggregation - Section E '!A$10:T501,20,0)),"")</f>
        <v/>
      </c>
      <c r="N1374" s="818" t="str">
        <f ca="1">IFERROR(IF(VLOOKUP(C1374,' Disaggregation - Section E '!A$10:N501,9,0)=0,"",VLOOKUP(C1374,' Disaggregation - Section E '!A$10:N501,9,0)),"")</f>
        <v/>
      </c>
      <c r="O1374" s="818" t="str">
        <f ca="1">IFERROR(IF(VLOOKUP(C1374,' Disaggregation - Section E '!A$10:N501,10,0)=0,"",VLOOKUP(C1374,' Disaggregation - Section E '!A$10:N501,10,0)),"")</f>
        <v/>
      </c>
    </row>
    <row r="1375" spans="1:15" x14ac:dyDescent="0.35">
      <c r="A1375" s="812" t="b">
        <f t="shared" ca="1" si="140"/>
        <v>0</v>
      </c>
      <c r="B1375" s="812"/>
      <c r="C1375" s="832" t="str">
        <f ca="1">IF(COUNTA(D$1181:D1375)=1,"",OFFSET(B1375,-COUNTA(D$1181:D1375)+1,1))</f>
        <v>a1G3p000005YSTAEA4</v>
      </c>
      <c r="D1375" s="827"/>
      <c r="E1375" s="815" t="str">
        <f ca="1">IFERROR(IF(VLOOKUP(C1375,' Disaggregation - Section E '!A$10:J502,7,0)="","",VLOOKUP(C1375,' Disaggregation - Section E '!A$10:J502,7,0)*100),"")</f>
        <v/>
      </c>
      <c r="F1375" s="818" t="str">
        <f ca="1">IFERROR(IF(VLOOKUP(C1375,' Disaggregation - Section E '!A$10:N502,5,0)=0,"",VLOOKUP(C1375,' Disaggregation - Section E '!A$10:N502,5,0)),"")</f>
        <v/>
      </c>
      <c r="G1375" s="817" t="str">
        <f ca="1">IFERROR(IF(VLOOKUP(C1375,' Disaggregation - Section E '!A$10:N502,6,0)="","",VLOOKUP(C1375,' Disaggregation - Section E '!A$10:N502,6,0)),"")</f>
        <v/>
      </c>
      <c r="H1375" s="827" t="str">
        <f ca="1">IFERROR(IF(INDEX(' Disaggregation - Section E '!F$10:F502,MATCH(C1375,' Disaggregation - Section E '!A$10:A502,0)+1,1)&lt;&gt;0,INDEX(' Disaggregation - Section E '!F$10:F502,MATCH(C1375,' Disaggregation - Section E '!A$10:A502,0)+1,1),""),"")</f>
        <v/>
      </c>
      <c r="I1375" s="818" t="str">
        <f ca="1">IFERROR(IF(VLOOKUP(C1375,' Disaggregation - Section E '!A$10:N502,8,0)=0,"",VLOOKUP(C1375,' Disaggregation - Section E '!A$10:N502,8,0)),"")</f>
        <v/>
      </c>
      <c r="J1375" s="818" t="str">
        <f ca="1">IFERROR(IF(VLOOKUP(C1375,' Disaggregation - Section E '!A$10:N502,13,0)=0,"",VLOOKUP(C1375,' Disaggregation - Section E '!A$10:N502,13,0)),"")</f>
        <v/>
      </c>
      <c r="K1375" s="812" t="str">
        <f ca="1">IFERROR(VLOOKUP(C1375,' Disaggregation - Section E '!A$10:N502,3,0),"")</f>
        <v/>
      </c>
      <c r="L1375" s="818" t="str">
        <f ca="1">IFERROR(IF(VLOOKUP(C1375,' Disaggregation - Section E '!A$10:N502,14,0)=0,"",VLOOKUP(C1375,' Disaggregation - Section E '!A$10:N502,14,0)),"")</f>
        <v/>
      </c>
      <c r="M1375" s="812" t="str">
        <f ca="1">IFERROR(IF(VLOOKUP(C1375,' Disaggregation - Section E '!A$10:T502,20,0)=0,"",VLOOKUP(C1375,' Disaggregation - Section E '!A$10:T502,20,0)),"")</f>
        <v/>
      </c>
      <c r="N1375" s="818" t="str">
        <f ca="1">IFERROR(IF(VLOOKUP(C1375,' Disaggregation - Section E '!A$10:N502,9,0)=0,"",VLOOKUP(C1375,' Disaggregation - Section E '!A$10:N502,9,0)),"")</f>
        <v/>
      </c>
      <c r="O1375" s="818" t="str">
        <f ca="1">IFERROR(IF(VLOOKUP(C1375,' Disaggregation - Section E '!A$10:N502,10,0)=0,"",VLOOKUP(C1375,' Disaggregation - Section E '!A$10:N502,10,0)),"")</f>
        <v/>
      </c>
    </row>
    <row r="1376" spans="1:15" x14ac:dyDescent="0.35">
      <c r="A1376" s="812" t="b">
        <f t="shared" ca="1" si="140"/>
        <v>0</v>
      </c>
      <c r="B1376" s="812"/>
      <c r="C1376" s="832" t="str">
        <f ca="1">IF(COUNTA(D$1181:D1376)=1,"",OFFSET(B1376,-COUNTA(D$1181:D1376)+1,1))</f>
        <v>a1G3p000005YSTBEA4</v>
      </c>
      <c r="D1376" s="827"/>
      <c r="E1376" s="815" t="str">
        <f ca="1">IFERROR(IF(VLOOKUP(C1376,' Disaggregation - Section E '!A$10:J503,7,0)="","",VLOOKUP(C1376,' Disaggregation - Section E '!A$10:J503,7,0)*100),"")</f>
        <v/>
      </c>
      <c r="F1376" s="818" t="str">
        <f ca="1">IFERROR(IF(VLOOKUP(C1376,' Disaggregation - Section E '!A$10:N503,5,0)=0,"",VLOOKUP(C1376,' Disaggregation - Section E '!A$10:N503,5,0)),"")</f>
        <v/>
      </c>
      <c r="G1376" s="817" t="str">
        <f ca="1">IFERROR(IF(VLOOKUP(C1376,' Disaggregation - Section E '!A$10:N503,6,0)="","",VLOOKUP(C1376,' Disaggregation - Section E '!A$10:N503,6,0)),"")</f>
        <v/>
      </c>
      <c r="H1376" s="827" t="str">
        <f ca="1">IFERROR(IF(INDEX(' Disaggregation - Section E '!F$10:F503,MATCH(C1376,' Disaggregation - Section E '!A$10:A503,0)+1,1)&lt;&gt;0,INDEX(' Disaggregation - Section E '!F$10:F503,MATCH(C1376,' Disaggregation - Section E '!A$10:A503,0)+1,1),""),"")</f>
        <v/>
      </c>
      <c r="I1376" s="818" t="str">
        <f ca="1">IFERROR(IF(VLOOKUP(C1376,' Disaggregation - Section E '!A$10:N503,8,0)=0,"",VLOOKUP(C1376,' Disaggregation - Section E '!A$10:N503,8,0)),"")</f>
        <v/>
      </c>
      <c r="J1376" s="818" t="str">
        <f ca="1">IFERROR(IF(VLOOKUP(C1376,' Disaggregation - Section E '!A$10:N503,13,0)=0,"",VLOOKUP(C1376,' Disaggregation - Section E '!A$10:N503,13,0)),"")</f>
        <v/>
      </c>
      <c r="K1376" s="812" t="str">
        <f ca="1">IFERROR(VLOOKUP(C1376,' Disaggregation - Section E '!A$10:N503,3,0),"")</f>
        <v/>
      </c>
      <c r="L1376" s="818" t="str">
        <f ca="1">IFERROR(IF(VLOOKUP(C1376,' Disaggregation - Section E '!A$10:N503,14,0)=0,"",VLOOKUP(C1376,' Disaggregation - Section E '!A$10:N503,14,0)),"")</f>
        <v/>
      </c>
      <c r="M1376" s="812" t="str">
        <f ca="1">IFERROR(IF(VLOOKUP(C1376,' Disaggregation - Section E '!A$10:T503,20,0)=0,"",VLOOKUP(C1376,' Disaggregation - Section E '!A$10:T503,20,0)),"")</f>
        <v/>
      </c>
      <c r="N1376" s="818" t="str">
        <f ca="1">IFERROR(IF(VLOOKUP(C1376,' Disaggregation - Section E '!A$10:N503,9,0)=0,"",VLOOKUP(C1376,' Disaggregation - Section E '!A$10:N503,9,0)),"")</f>
        <v/>
      </c>
      <c r="O1376" s="818" t="str">
        <f ca="1">IFERROR(IF(VLOOKUP(C1376,' Disaggregation - Section E '!A$10:N503,10,0)=0,"",VLOOKUP(C1376,' Disaggregation - Section E '!A$10:N503,10,0)),"")</f>
        <v/>
      </c>
    </row>
    <row r="1377" spans="1:15" x14ac:dyDescent="0.35">
      <c r="A1377" s="812" t="b">
        <f t="shared" ca="1" si="140"/>
        <v>0</v>
      </c>
      <c r="B1377" s="812"/>
      <c r="C1377" s="832" t="str">
        <f ca="1">IF(COUNTA(D$1181:D1377)=1,"",OFFSET(B1377,-COUNTA(D$1181:D1377)+1,1))</f>
        <v>a1G3p000005YSTCEA4</v>
      </c>
      <c r="D1377" s="827"/>
      <c r="E1377" s="815" t="str">
        <f ca="1">IFERROR(IF(VLOOKUP(C1377,' Disaggregation - Section E '!A$10:J504,7,0)="","",VLOOKUP(C1377,' Disaggregation - Section E '!A$10:J504,7,0)*100),"")</f>
        <v/>
      </c>
      <c r="F1377" s="818" t="str">
        <f ca="1">IFERROR(IF(VLOOKUP(C1377,' Disaggregation - Section E '!A$10:N504,5,0)=0,"",VLOOKUP(C1377,' Disaggregation - Section E '!A$10:N504,5,0)),"")</f>
        <v/>
      </c>
      <c r="G1377" s="817" t="str">
        <f ca="1">IFERROR(IF(VLOOKUP(C1377,' Disaggregation - Section E '!A$10:N504,6,0)="","",VLOOKUP(C1377,' Disaggregation - Section E '!A$10:N504,6,0)),"")</f>
        <v/>
      </c>
      <c r="H1377" s="827" t="str">
        <f ca="1">IFERROR(IF(INDEX(' Disaggregation - Section E '!F$10:F504,MATCH(C1377,' Disaggregation - Section E '!A$10:A504,0)+1,1)&lt;&gt;0,INDEX(' Disaggregation - Section E '!F$10:F504,MATCH(C1377,' Disaggregation - Section E '!A$10:A504,0)+1,1),""),"")</f>
        <v/>
      </c>
      <c r="I1377" s="818" t="str">
        <f ca="1">IFERROR(IF(VLOOKUP(C1377,' Disaggregation - Section E '!A$10:N504,8,0)=0,"",VLOOKUP(C1377,' Disaggregation - Section E '!A$10:N504,8,0)),"")</f>
        <v/>
      </c>
      <c r="J1377" s="818" t="str">
        <f ca="1">IFERROR(IF(VLOOKUP(C1377,' Disaggregation - Section E '!A$10:N504,13,0)=0,"",VLOOKUP(C1377,' Disaggregation - Section E '!A$10:N504,13,0)),"")</f>
        <v/>
      </c>
      <c r="K1377" s="812" t="str">
        <f ca="1">IFERROR(VLOOKUP(C1377,' Disaggregation - Section E '!A$10:N504,3,0),"")</f>
        <v/>
      </c>
      <c r="L1377" s="818" t="str">
        <f ca="1">IFERROR(IF(VLOOKUP(C1377,' Disaggregation - Section E '!A$10:N504,14,0)=0,"",VLOOKUP(C1377,' Disaggregation - Section E '!A$10:N504,14,0)),"")</f>
        <v/>
      </c>
      <c r="M1377" s="812" t="str">
        <f ca="1">IFERROR(IF(VLOOKUP(C1377,' Disaggregation - Section E '!A$10:T504,20,0)=0,"",VLOOKUP(C1377,' Disaggregation - Section E '!A$10:T504,20,0)),"")</f>
        <v/>
      </c>
      <c r="N1377" s="818" t="str">
        <f ca="1">IFERROR(IF(VLOOKUP(C1377,' Disaggregation - Section E '!A$10:N504,9,0)=0,"",VLOOKUP(C1377,' Disaggregation - Section E '!A$10:N504,9,0)),"")</f>
        <v/>
      </c>
      <c r="O1377" s="818" t="str">
        <f ca="1">IFERROR(IF(VLOOKUP(C1377,' Disaggregation - Section E '!A$10:N504,10,0)=0,"",VLOOKUP(C1377,' Disaggregation - Section E '!A$10:N504,10,0)),"")</f>
        <v/>
      </c>
    </row>
    <row r="1378" spans="1:15" x14ac:dyDescent="0.35">
      <c r="A1378" s="812" t="b">
        <f t="shared" ca="1" si="140"/>
        <v>0</v>
      </c>
      <c r="B1378" s="812"/>
      <c r="C1378" s="832" t="str">
        <f ca="1">IF(COUNTA(D$1181:D1378)=1,"",OFFSET(B1378,-COUNTA(D$1181:D1378)+1,1))</f>
        <v>a1G3p000005YSTDEA4</v>
      </c>
      <c r="D1378" s="827"/>
      <c r="E1378" s="815" t="str">
        <f ca="1">IFERROR(IF(VLOOKUP(C1378,' Disaggregation - Section E '!A$10:J505,7,0)="","",VLOOKUP(C1378,' Disaggregation - Section E '!A$10:J505,7,0)*100),"")</f>
        <v/>
      </c>
      <c r="F1378" s="818" t="str">
        <f ca="1">IFERROR(IF(VLOOKUP(C1378,' Disaggregation - Section E '!A$10:N505,5,0)=0,"",VLOOKUP(C1378,' Disaggregation - Section E '!A$10:N505,5,0)),"")</f>
        <v/>
      </c>
      <c r="G1378" s="817" t="str">
        <f ca="1">IFERROR(IF(VLOOKUP(C1378,' Disaggregation - Section E '!A$10:N505,6,0)="","",VLOOKUP(C1378,' Disaggregation - Section E '!A$10:N505,6,0)),"")</f>
        <v/>
      </c>
      <c r="H1378" s="827" t="str">
        <f ca="1">IFERROR(IF(INDEX(' Disaggregation - Section E '!F$10:F505,MATCH(C1378,' Disaggregation - Section E '!A$10:A505,0)+1,1)&lt;&gt;0,INDEX(' Disaggregation - Section E '!F$10:F505,MATCH(C1378,' Disaggregation - Section E '!A$10:A505,0)+1,1),""),"")</f>
        <v/>
      </c>
      <c r="I1378" s="818" t="str">
        <f ca="1">IFERROR(IF(VLOOKUP(C1378,' Disaggregation - Section E '!A$10:N505,8,0)=0,"",VLOOKUP(C1378,' Disaggregation - Section E '!A$10:N505,8,0)),"")</f>
        <v/>
      </c>
      <c r="J1378" s="818" t="str">
        <f ca="1">IFERROR(IF(VLOOKUP(C1378,' Disaggregation - Section E '!A$10:N505,13,0)=0,"",VLOOKUP(C1378,' Disaggregation - Section E '!A$10:N505,13,0)),"")</f>
        <v/>
      </c>
      <c r="K1378" s="812" t="str">
        <f ca="1">IFERROR(VLOOKUP(C1378,' Disaggregation - Section E '!A$10:N505,3,0),"")</f>
        <v/>
      </c>
      <c r="L1378" s="818" t="str">
        <f ca="1">IFERROR(IF(VLOOKUP(C1378,' Disaggregation - Section E '!A$10:N505,14,0)=0,"",VLOOKUP(C1378,' Disaggregation - Section E '!A$10:N505,14,0)),"")</f>
        <v/>
      </c>
      <c r="M1378" s="812" t="str">
        <f ca="1">IFERROR(IF(VLOOKUP(C1378,' Disaggregation - Section E '!A$10:T505,20,0)=0,"",VLOOKUP(C1378,' Disaggregation - Section E '!A$10:T505,20,0)),"")</f>
        <v/>
      </c>
      <c r="N1378" s="818" t="str">
        <f ca="1">IFERROR(IF(VLOOKUP(C1378,' Disaggregation - Section E '!A$10:N505,9,0)=0,"",VLOOKUP(C1378,' Disaggregation - Section E '!A$10:N505,9,0)),"")</f>
        <v/>
      </c>
      <c r="O1378" s="818" t="str">
        <f ca="1">IFERROR(IF(VLOOKUP(C1378,' Disaggregation - Section E '!A$10:N505,10,0)=0,"",VLOOKUP(C1378,' Disaggregation - Section E '!A$10:N505,10,0)),"")</f>
        <v/>
      </c>
    </row>
    <row r="1379" spans="1:15" x14ac:dyDescent="0.35">
      <c r="A1379" s="812" t="b">
        <f t="shared" ca="1" si="140"/>
        <v>0</v>
      </c>
      <c r="B1379" s="812"/>
      <c r="C1379" s="832" t="str">
        <f ca="1">IF(COUNTA(D$1181:D1379)=1,"",OFFSET(B1379,-COUNTA(D$1181:D1379)+1,1))</f>
        <v>a1G3p000005YSTEEA4</v>
      </c>
      <c r="D1379" s="827"/>
      <c r="E1379" s="815" t="str">
        <f ca="1">IFERROR(IF(VLOOKUP(C1379,' Disaggregation - Section E '!A$10:J506,7,0)="","",VLOOKUP(C1379,' Disaggregation - Section E '!A$10:J506,7,0)*100),"")</f>
        <v/>
      </c>
      <c r="F1379" s="818" t="str">
        <f ca="1">IFERROR(IF(VLOOKUP(C1379,' Disaggregation - Section E '!A$10:N506,5,0)=0,"",VLOOKUP(C1379,' Disaggregation - Section E '!A$10:N506,5,0)),"")</f>
        <v/>
      </c>
      <c r="G1379" s="817" t="str">
        <f ca="1">IFERROR(IF(VLOOKUP(C1379,' Disaggregation - Section E '!A$10:N506,6,0)="","",VLOOKUP(C1379,' Disaggregation - Section E '!A$10:N506,6,0)),"")</f>
        <v/>
      </c>
      <c r="H1379" s="827" t="str">
        <f ca="1">IFERROR(IF(INDEX(' Disaggregation - Section E '!F$10:F506,MATCH(C1379,' Disaggregation - Section E '!A$10:A506,0)+1,1)&lt;&gt;0,INDEX(' Disaggregation - Section E '!F$10:F506,MATCH(C1379,' Disaggregation - Section E '!A$10:A506,0)+1,1),""),"")</f>
        <v/>
      </c>
      <c r="I1379" s="818" t="str">
        <f ca="1">IFERROR(IF(VLOOKUP(C1379,' Disaggregation - Section E '!A$10:N506,8,0)=0,"",VLOOKUP(C1379,' Disaggregation - Section E '!A$10:N506,8,0)),"")</f>
        <v/>
      </c>
      <c r="J1379" s="818" t="str">
        <f ca="1">IFERROR(IF(VLOOKUP(C1379,' Disaggregation - Section E '!A$10:N506,13,0)=0,"",VLOOKUP(C1379,' Disaggregation - Section E '!A$10:N506,13,0)),"")</f>
        <v/>
      </c>
      <c r="K1379" s="812" t="str">
        <f ca="1">IFERROR(VLOOKUP(C1379,' Disaggregation - Section E '!A$10:N506,3,0),"")</f>
        <v/>
      </c>
      <c r="L1379" s="818" t="str">
        <f ca="1">IFERROR(IF(VLOOKUP(C1379,' Disaggregation - Section E '!A$10:N506,14,0)=0,"",VLOOKUP(C1379,' Disaggregation - Section E '!A$10:N506,14,0)),"")</f>
        <v/>
      </c>
      <c r="M1379" s="812" t="str">
        <f ca="1">IFERROR(IF(VLOOKUP(C1379,' Disaggregation - Section E '!A$10:T506,20,0)=0,"",VLOOKUP(C1379,' Disaggregation - Section E '!A$10:T506,20,0)),"")</f>
        <v/>
      </c>
      <c r="N1379" s="818" t="str">
        <f ca="1">IFERROR(IF(VLOOKUP(C1379,' Disaggregation - Section E '!A$10:N506,9,0)=0,"",VLOOKUP(C1379,' Disaggregation - Section E '!A$10:N506,9,0)),"")</f>
        <v/>
      </c>
      <c r="O1379" s="818" t="str">
        <f ca="1">IFERROR(IF(VLOOKUP(C1379,' Disaggregation - Section E '!A$10:N506,10,0)=0,"",VLOOKUP(C1379,' Disaggregation - Section E '!A$10:N506,10,0)),"")</f>
        <v/>
      </c>
    </row>
    <row r="1380" spans="1:15" x14ac:dyDescent="0.35">
      <c r="A1380" s="812" t="b">
        <f t="shared" ca="1" si="140"/>
        <v>0</v>
      </c>
      <c r="B1380" s="812"/>
      <c r="C1380" s="832" t="str">
        <f ca="1">IF(COUNTA(D$1181:D1380)=1,"",OFFSET(B1380,-COUNTA(D$1181:D1380)+1,1))</f>
        <v>a1G3p000005YSTFEA4</v>
      </c>
      <c r="D1380" s="827"/>
      <c r="E1380" s="815" t="str">
        <f ca="1">IFERROR(IF(VLOOKUP(C1380,' Disaggregation - Section E '!A$10:J507,7,0)="","",VLOOKUP(C1380,' Disaggregation - Section E '!A$10:J507,7,0)*100),"")</f>
        <v/>
      </c>
      <c r="F1380" s="818" t="str">
        <f ca="1">IFERROR(IF(VLOOKUP(C1380,' Disaggregation - Section E '!A$10:N507,5,0)=0,"",VLOOKUP(C1380,' Disaggregation - Section E '!A$10:N507,5,0)),"")</f>
        <v/>
      </c>
      <c r="G1380" s="817" t="str">
        <f ca="1">IFERROR(IF(VLOOKUP(C1380,' Disaggregation - Section E '!A$10:N507,6,0)="","",VLOOKUP(C1380,' Disaggregation - Section E '!A$10:N507,6,0)),"")</f>
        <v/>
      </c>
      <c r="H1380" s="827" t="str">
        <f ca="1">IFERROR(IF(INDEX(' Disaggregation - Section E '!F$10:F507,MATCH(C1380,' Disaggregation - Section E '!A$10:A507,0)+1,1)&lt;&gt;0,INDEX(' Disaggregation - Section E '!F$10:F507,MATCH(C1380,' Disaggregation - Section E '!A$10:A507,0)+1,1),""),"")</f>
        <v/>
      </c>
      <c r="I1380" s="818" t="str">
        <f ca="1">IFERROR(IF(VLOOKUP(C1380,' Disaggregation - Section E '!A$10:N507,8,0)=0,"",VLOOKUP(C1380,' Disaggregation - Section E '!A$10:N507,8,0)),"")</f>
        <v/>
      </c>
      <c r="J1380" s="818" t="str">
        <f ca="1">IFERROR(IF(VLOOKUP(C1380,' Disaggregation - Section E '!A$10:N507,13,0)=0,"",VLOOKUP(C1380,' Disaggregation - Section E '!A$10:N507,13,0)),"")</f>
        <v/>
      </c>
      <c r="K1380" s="812" t="str">
        <f ca="1">IFERROR(VLOOKUP(C1380,' Disaggregation - Section E '!A$10:N507,3,0),"")</f>
        <v/>
      </c>
      <c r="L1380" s="818" t="str">
        <f ca="1">IFERROR(IF(VLOOKUP(C1380,' Disaggregation - Section E '!A$10:N507,14,0)=0,"",VLOOKUP(C1380,' Disaggregation - Section E '!A$10:N507,14,0)),"")</f>
        <v/>
      </c>
      <c r="M1380" s="812" t="str">
        <f ca="1">IFERROR(IF(VLOOKUP(C1380,' Disaggregation - Section E '!A$10:T507,20,0)=0,"",VLOOKUP(C1380,' Disaggregation - Section E '!A$10:T507,20,0)),"")</f>
        <v/>
      </c>
      <c r="N1380" s="818" t="str">
        <f ca="1">IFERROR(IF(VLOOKUP(C1380,' Disaggregation - Section E '!A$10:N507,9,0)=0,"",VLOOKUP(C1380,' Disaggregation - Section E '!A$10:N507,9,0)),"")</f>
        <v/>
      </c>
      <c r="O1380" s="818" t="str">
        <f ca="1">IFERROR(IF(VLOOKUP(C1380,' Disaggregation - Section E '!A$10:N507,10,0)=0,"",VLOOKUP(C1380,' Disaggregation - Section E '!A$10:N507,10,0)),"")</f>
        <v/>
      </c>
    </row>
    <row r="1381" spans="1:15" x14ac:dyDescent="0.35">
      <c r="A1381" s="812" t="b">
        <f t="shared" ca="1" si="140"/>
        <v>0</v>
      </c>
      <c r="B1381" s="812"/>
      <c r="C1381" s="832" t="str">
        <f ca="1">IF(COUNTA(D$1181:D1381)=1,"",OFFSET(B1381,-COUNTA(D$1181:D1381)+1,1))</f>
        <v>a1G3p000005YSTGEA4</v>
      </c>
      <c r="D1381" s="827"/>
      <c r="E1381" s="815" t="str">
        <f ca="1">IFERROR(IF(VLOOKUP(C1381,' Disaggregation - Section E '!A$10:J508,7,0)="","",VLOOKUP(C1381,' Disaggregation - Section E '!A$10:J508,7,0)*100),"")</f>
        <v/>
      </c>
      <c r="F1381" s="818" t="str">
        <f ca="1">IFERROR(IF(VLOOKUP(C1381,' Disaggregation - Section E '!A$10:N508,5,0)=0,"",VLOOKUP(C1381,' Disaggregation - Section E '!A$10:N508,5,0)),"")</f>
        <v/>
      </c>
      <c r="G1381" s="817" t="str">
        <f ca="1">IFERROR(IF(VLOOKUP(C1381,' Disaggregation - Section E '!A$10:N508,6,0)="","",VLOOKUP(C1381,' Disaggregation - Section E '!A$10:N508,6,0)),"")</f>
        <v/>
      </c>
      <c r="H1381" s="827" t="str">
        <f ca="1">IFERROR(IF(INDEX(' Disaggregation - Section E '!F$10:F508,MATCH(C1381,' Disaggregation - Section E '!A$10:A508,0)+1,1)&lt;&gt;0,INDEX(' Disaggregation - Section E '!F$10:F508,MATCH(C1381,' Disaggregation - Section E '!A$10:A508,0)+1,1),""),"")</f>
        <v/>
      </c>
      <c r="I1381" s="818" t="str">
        <f ca="1">IFERROR(IF(VLOOKUP(C1381,' Disaggregation - Section E '!A$10:N508,8,0)=0,"",VLOOKUP(C1381,' Disaggregation - Section E '!A$10:N508,8,0)),"")</f>
        <v/>
      </c>
      <c r="J1381" s="818" t="str">
        <f ca="1">IFERROR(IF(VLOOKUP(C1381,' Disaggregation - Section E '!A$10:N508,13,0)=0,"",VLOOKUP(C1381,' Disaggregation - Section E '!A$10:N508,13,0)),"")</f>
        <v/>
      </c>
      <c r="K1381" s="812" t="str">
        <f ca="1">IFERROR(VLOOKUP(C1381,' Disaggregation - Section E '!A$10:N508,3,0),"")</f>
        <v/>
      </c>
      <c r="L1381" s="818" t="str">
        <f ca="1">IFERROR(IF(VLOOKUP(C1381,' Disaggregation - Section E '!A$10:N508,14,0)=0,"",VLOOKUP(C1381,' Disaggregation - Section E '!A$10:N508,14,0)),"")</f>
        <v/>
      </c>
      <c r="M1381" s="812" t="str">
        <f ca="1">IFERROR(IF(VLOOKUP(C1381,' Disaggregation - Section E '!A$10:T508,20,0)=0,"",VLOOKUP(C1381,' Disaggregation - Section E '!A$10:T508,20,0)),"")</f>
        <v/>
      </c>
      <c r="N1381" s="818" t="str">
        <f ca="1">IFERROR(IF(VLOOKUP(C1381,' Disaggregation - Section E '!A$10:N508,9,0)=0,"",VLOOKUP(C1381,' Disaggregation - Section E '!A$10:N508,9,0)),"")</f>
        <v/>
      </c>
      <c r="O1381" s="818" t="str">
        <f ca="1">IFERROR(IF(VLOOKUP(C1381,' Disaggregation - Section E '!A$10:N508,10,0)=0,"",VLOOKUP(C1381,' Disaggregation - Section E '!A$10:N508,10,0)),"")</f>
        <v/>
      </c>
    </row>
    <row r="1382" spans="1:15" x14ac:dyDescent="0.35">
      <c r="A1382" s="812" t="b">
        <f t="shared" ca="1" si="140"/>
        <v>0</v>
      </c>
      <c r="B1382" s="812"/>
      <c r="C1382" s="832" t="str">
        <f ca="1">IF(COUNTA(D$1181:D1382)=1,"",OFFSET(B1382,-COUNTA(D$1181:D1382)+1,1))</f>
        <v>a1G3p000005YSTHEA4</v>
      </c>
      <c r="D1382" s="827"/>
      <c r="E1382" s="815" t="str">
        <f ca="1">IFERROR(IF(VLOOKUP(C1382,' Disaggregation - Section E '!A$10:J509,7,0)="","",VLOOKUP(C1382,' Disaggregation - Section E '!A$10:J509,7,0)*100),"")</f>
        <v/>
      </c>
      <c r="F1382" s="818" t="str">
        <f ca="1">IFERROR(IF(VLOOKUP(C1382,' Disaggregation - Section E '!A$10:N509,5,0)=0,"",VLOOKUP(C1382,' Disaggregation - Section E '!A$10:N509,5,0)),"")</f>
        <v/>
      </c>
      <c r="G1382" s="817" t="str">
        <f ca="1">IFERROR(IF(VLOOKUP(C1382,' Disaggregation - Section E '!A$10:N509,6,0)="","",VLOOKUP(C1382,' Disaggregation - Section E '!A$10:N509,6,0)),"")</f>
        <v/>
      </c>
      <c r="H1382" s="827" t="str">
        <f ca="1">IFERROR(IF(INDEX(' Disaggregation - Section E '!F$10:F509,MATCH(C1382,' Disaggregation - Section E '!A$10:A509,0)+1,1)&lt;&gt;0,INDEX(' Disaggregation - Section E '!F$10:F509,MATCH(C1382,' Disaggregation - Section E '!A$10:A509,0)+1,1),""),"")</f>
        <v/>
      </c>
      <c r="I1382" s="818" t="str">
        <f ca="1">IFERROR(IF(VLOOKUP(C1382,' Disaggregation - Section E '!A$10:N509,8,0)=0,"",VLOOKUP(C1382,' Disaggregation - Section E '!A$10:N509,8,0)),"")</f>
        <v/>
      </c>
      <c r="J1382" s="818" t="str">
        <f ca="1">IFERROR(IF(VLOOKUP(C1382,' Disaggregation - Section E '!A$10:N509,13,0)=0,"",VLOOKUP(C1382,' Disaggregation - Section E '!A$10:N509,13,0)),"")</f>
        <v/>
      </c>
      <c r="K1382" s="812" t="str">
        <f ca="1">IFERROR(VLOOKUP(C1382,' Disaggregation - Section E '!A$10:N509,3,0),"")</f>
        <v/>
      </c>
      <c r="L1382" s="818" t="str">
        <f ca="1">IFERROR(IF(VLOOKUP(C1382,' Disaggregation - Section E '!A$10:N509,14,0)=0,"",VLOOKUP(C1382,' Disaggregation - Section E '!A$10:N509,14,0)),"")</f>
        <v/>
      </c>
      <c r="M1382" s="812" t="str">
        <f ca="1">IFERROR(IF(VLOOKUP(C1382,' Disaggregation - Section E '!A$10:T509,20,0)=0,"",VLOOKUP(C1382,' Disaggregation - Section E '!A$10:T509,20,0)),"")</f>
        <v/>
      </c>
      <c r="N1382" s="818" t="str">
        <f ca="1">IFERROR(IF(VLOOKUP(C1382,' Disaggregation - Section E '!A$10:N509,9,0)=0,"",VLOOKUP(C1382,' Disaggregation - Section E '!A$10:N509,9,0)),"")</f>
        <v/>
      </c>
      <c r="O1382" s="818" t="str">
        <f ca="1">IFERROR(IF(VLOOKUP(C1382,' Disaggregation - Section E '!A$10:N509,10,0)=0,"",VLOOKUP(C1382,' Disaggregation - Section E '!A$10:N509,10,0)),"")</f>
        <v/>
      </c>
    </row>
    <row r="1383" spans="1:15" x14ac:dyDescent="0.35">
      <c r="A1383" s="812" t="b">
        <f t="shared" ca="1" si="140"/>
        <v>0</v>
      </c>
      <c r="B1383" s="812"/>
      <c r="C1383" s="832" t="str">
        <f ca="1">IF(COUNTA(D$1181:D1383)=1,"",OFFSET(B1383,-COUNTA(D$1181:D1383)+1,1))</f>
        <v>a1G3p000005YSTIEA4</v>
      </c>
      <c r="D1383" s="827"/>
      <c r="E1383" s="815" t="str">
        <f ca="1">IFERROR(IF(VLOOKUP(C1383,' Disaggregation - Section E '!A$10:J510,7,0)="","",VLOOKUP(C1383,' Disaggregation - Section E '!A$10:J510,7,0)*100),"")</f>
        <v/>
      </c>
      <c r="F1383" s="818" t="str">
        <f ca="1">IFERROR(IF(VLOOKUP(C1383,' Disaggregation - Section E '!A$10:N510,5,0)=0,"",VLOOKUP(C1383,' Disaggregation - Section E '!A$10:N510,5,0)),"")</f>
        <v/>
      </c>
      <c r="G1383" s="817" t="str">
        <f ca="1">IFERROR(IF(VLOOKUP(C1383,' Disaggregation - Section E '!A$10:N510,6,0)="","",VLOOKUP(C1383,' Disaggregation - Section E '!A$10:N510,6,0)),"")</f>
        <v/>
      </c>
      <c r="H1383" s="827" t="str">
        <f ca="1">IFERROR(IF(INDEX(' Disaggregation - Section E '!F$10:F510,MATCH(C1383,' Disaggregation - Section E '!A$10:A510,0)+1,1)&lt;&gt;0,INDEX(' Disaggregation - Section E '!F$10:F510,MATCH(C1383,' Disaggregation - Section E '!A$10:A510,0)+1,1),""),"")</f>
        <v/>
      </c>
      <c r="I1383" s="818" t="str">
        <f ca="1">IFERROR(IF(VLOOKUP(C1383,' Disaggregation - Section E '!A$10:N510,8,0)=0,"",VLOOKUP(C1383,' Disaggregation - Section E '!A$10:N510,8,0)),"")</f>
        <v/>
      </c>
      <c r="J1383" s="818" t="str">
        <f ca="1">IFERROR(IF(VLOOKUP(C1383,' Disaggregation - Section E '!A$10:N510,13,0)=0,"",VLOOKUP(C1383,' Disaggregation - Section E '!A$10:N510,13,0)),"")</f>
        <v/>
      </c>
      <c r="K1383" s="812" t="str">
        <f ca="1">IFERROR(VLOOKUP(C1383,' Disaggregation - Section E '!A$10:N510,3,0),"")</f>
        <v/>
      </c>
      <c r="L1383" s="818" t="str">
        <f ca="1">IFERROR(IF(VLOOKUP(C1383,' Disaggregation - Section E '!A$10:N510,14,0)=0,"",VLOOKUP(C1383,' Disaggregation - Section E '!A$10:N510,14,0)),"")</f>
        <v/>
      </c>
      <c r="M1383" s="812" t="str">
        <f ca="1">IFERROR(IF(VLOOKUP(C1383,' Disaggregation - Section E '!A$10:T510,20,0)=0,"",VLOOKUP(C1383,' Disaggregation - Section E '!A$10:T510,20,0)),"")</f>
        <v/>
      </c>
      <c r="N1383" s="818" t="str">
        <f ca="1">IFERROR(IF(VLOOKUP(C1383,' Disaggregation - Section E '!A$10:N510,9,0)=0,"",VLOOKUP(C1383,' Disaggregation - Section E '!A$10:N510,9,0)),"")</f>
        <v/>
      </c>
      <c r="O1383" s="818" t="str">
        <f ca="1">IFERROR(IF(VLOOKUP(C1383,' Disaggregation - Section E '!A$10:N510,10,0)=0,"",VLOOKUP(C1383,' Disaggregation - Section E '!A$10:N510,10,0)),"")</f>
        <v/>
      </c>
    </row>
    <row r="1384" spans="1:15" x14ac:dyDescent="0.35">
      <c r="A1384" s="812" t="b">
        <f t="shared" ca="1" si="140"/>
        <v>0</v>
      </c>
      <c r="B1384" s="812"/>
      <c r="C1384" s="832" t="str">
        <f ca="1">IF(COUNTA(D$1181:D1384)=1,"",OFFSET(B1384,-COUNTA(D$1181:D1384)+1,1))</f>
        <v>a1G3p000005YSTJEA4</v>
      </c>
      <c r="D1384" s="827"/>
      <c r="E1384" s="815" t="str">
        <f ca="1">IFERROR(IF(VLOOKUP(C1384,' Disaggregation - Section E '!A$10:J511,7,0)="","",VLOOKUP(C1384,' Disaggregation - Section E '!A$10:J511,7,0)*100),"")</f>
        <v/>
      </c>
      <c r="F1384" s="818" t="str">
        <f ca="1">IFERROR(IF(VLOOKUP(C1384,' Disaggregation - Section E '!A$10:N511,5,0)=0,"",VLOOKUP(C1384,' Disaggregation - Section E '!A$10:N511,5,0)),"")</f>
        <v/>
      </c>
      <c r="G1384" s="817" t="str">
        <f ca="1">IFERROR(IF(VLOOKUP(C1384,' Disaggregation - Section E '!A$10:N511,6,0)="","",VLOOKUP(C1384,' Disaggregation - Section E '!A$10:N511,6,0)),"")</f>
        <v/>
      </c>
      <c r="H1384" s="827" t="str">
        <f ca="1">IFERROR(IF(INDEX(' Disaggregation - Section E '!F$10:F511,MATCH(C1384,' Disaggregation - Section E '!A$10:A511,0)+1,1)&lt;&gt;0,INDEX(' Disaggregation - Section E '!F$10:F511,MATCH(C1384,' Disaggregation - Section E '!A$10:A511,0)+1,1),""),"")</f>
        <v/>
      </c>
      <c r="I1384" s="818" t="str">
        <f ca="1">IFERROR(IF(VLOOKUP(C1384,' Disaggregation - Section E '!A$10:N511,8,0)=0,"",VLOOKUP(C1384,' Disaggregation - Section E '!A$10:N511,8,0)),"")</f>
        <v/>
      </c>
      <c r="J1384" s="818" t="str">
        <f ca="1">IFERROR(IF(VLOOKUP(C1384,' Disaggregation - Section E '!A$10:N511,13,0)=0,"",VLOOKUP(C1384,' Disaggregation - Section E '!A$10:N511,13,0)),"")</f>
        <v/>
      </c>
      <c r="K1384" s="812" t="str">
        <f ca="1">IFERROR(VLOOKUP(C1384,' Disaggregation - Section E '!A$10:N511,3,0),"")</f>
        <v/>
      </c>
      <c r="L1384" s="818" t="str">
        <f ca="1">IFERROR(IF(VLOOKUP(C1384,' Disaggregation - Section E '!A$10:N511,14,0)=0,"",VLOOKUP(C1384,' Disaggregation - Section E '!A$10:N511,14,0)),"")</f>
        <v/>
      </c>
      <c r="M1384" s="812" t="str">
        <f ca="1">IFERROR(IF(VLOOKUP(C1384,' Disaggregation - Section E '!A$10:T511,20,0)=0,"",VLOOKUP(C1384,' Disaggregation - Section E '!A$10:T511,20,0)),"")</f>
        <v/>
      </c>
      <c r="N1384" s="818" t="str">
        <f ca="1">IFERROR(IF(VLOOKUP(C1384,' Disaggregation - Section E '!A$10:N511,9,0)=0,"",VLOOKUP(C1384,' Disaggregation - Section E '!A$10:N511,9,0)),"")</f>
        <v/>
      </c>
      <c r="O1384" s="818" t="str">
        <f ca="1">IFERROR(IF(VLOOKUP(C1384,' Disaggregation - Section E '!A$10:N511,10,0)=0,"",VLOOKUP(C1384,' Disaggregation - Section E '!A$10:N511,10,0)),"")</f>
        <v/>
      </c>
    </row>
    <row r="1385" spans="1:15" x14ac:dyDescent="0.35">
      <c r="A1385" s="812" t="b">
        <f t="shared" ca="1" si="140"/>
        <v>0</v>
      </c>
      <c r="B1385" s="812"/>
      <c r="C1385" s="832" t="str">
        <f ca="1">IF(COUNTA(D$1181:D1385)=1,"",OFFSET(B1385,-COUNTA(D$1181:D1385)+1,1))</f>
        <v>a1G3p000005YSTKEA4</v>
      </c>
      <c r="D1385" s="827"/>
      <c r="E1385" s="815" t="str">
        <f ca="1">IFERROR(IF(VLOOKUP(C1385,' Disaggregation - Section E '!A$10:J512,7,0)="","",VLOOKUP(C1385,' Disaggregation - Section E '!A$10:J512,7,0)*100),"")</f>
        <v/>
      </c>
      <c r="F1385" s="818" t="str">
        <f ca="1">IFERROR(IF(VLOOKUP(C1385,' Disaggregation - Section E '!A$10:N512,5,0)=0,"",VLOOKUP(C1385,' Disaggregation - Section E '!A$10:N512,5,0)),"")</f>
        <v/>
      </c>
      <c r="G1385" s="817" t="str">
        <f ca="1">IFERROR(IF(VLOOKUP(C1385,' Disaggregation - Section E '!A$10:N512,6,0)="","",VLOOKUP(C1385,' Disaggregation - Section E '!A$10:N512,6,0)),"")</f>
        <v/>
      </c>
      <c r="H1385" s="827" t="str">
        <f ca="1">IFERROR(IF(INDEX(' Disaggregation - Section E '!F$10:F512,MATCH(C1385,' Disaggregation - Section E '!A$10:A512,0)+1,1)&lt;&gt;0,INDEX(' Disaggregation - Section E '!F$10:F512,MATCH(C1385,' Disaggregation - Section E '!A$10:A512,0)+1,1),""),"")</f>
        <v/>
      </c>
      <c r="I1385" s="818" t="str">
        <f ca="1">IFERROR(IF(VLOOKUP(C1385,' Disaggregation - Section E '!A$10:N512,8,0)=0,"",VLOOKUP(C1385,' Disaggregation - Section E '!A$10:N512,8,0)),"")</f>
        <v/>
      </c>
      <c r="J1385" s="818" t="str">
        <f ca="1">IFERROR(IF(VLOOKUP(C1385,' Disaggregation - Section E '!A$10:N512,13,0)=0,"",VLOOKUP(C1385,' Disaggregation - Section E '!A$10:N512,13,0)),"")</f>
        <v/>
      </c>
      <c r="K1385" s="812" t="str">
        <f ca="1">IFERROR(VLOOKUP(C1385,' Disaggregation - Section E '!A$10:N512,3,0),"")</f>
        <v/>
      </c>
      <c r="L1385" s="818" t="str">
        <f ca="1">IFERROR(IF(VLOOKUP(C1385,' Disaggregation - Section E '!A$10:N512,14,0)=0,"",VLOOKUP(C1385,' Disaggregation - Section E '!A$10:N512,14,0)),"")</f>
        <v/>
      </c>
      <c r="M1385" s="812" t="str">
        <f ca="1">IFERROR(IF(VLOOKUP(C1385,' Disaggregation - Section E '!A$10:T512,20,0)=0,"",VLOOKUP(C1385,' Disaggregation - Section E '!A$10:T512,20,0)),"")</f>
        <v/>
      </c>
      <c r="N1385" s="818" t="str">
        <f ca="1">IFERROR(IF(VLOOKUP(C1385,' Disaggregation - Section E '!A$10:N512,9,0)=0,"",VLOOKUP(C1385,' Disaggregation - Section E '!A$10:N512,9,0)),"")</f>
        <v/>
      </c>
      <c r="O1385" s="818" t="str">
        <f ca="1">IFERROR(IF(VLOOKUP(C1385,' Disaggregation - Section E '!A$10:N512,10,0)=0,"",VLOOKUP(C1385,' Disaggregation - Section E '!A$10:N512,10,0)),"")</f>
        <v/>
      </c>
    </row>
    <row r="1386" spans="1:15" x14ac:dyDescent="0.35">
      <c r="A1386" s="812" t="b">
        <f t="shared" ca="1" si="140"/>
        <v>0</v>
      </c>
      <c r="B1386" s="812"/>
      <c r="C1386" s="832" t="str">
        <f ca="1">IF(COUNTA(D$1181:D1386)=1,"",OFFSET(B1386,-COUNTA(D$1181:D1386)+1,1))</f>
        <v>a1G3p000005YSTLEA4</v>
      </c>
      <c r="D1386" s="827"/>
      <c r="E1386" s="815" t="str">
        <f ca="1">IFERROR(IF(VLOOKUP(C1386,' Disaggregation - Section E '!A$10:J513,7,0)="","",VLOOKUP(C1386,' Disaggregation - Section E '!A$10:J513,7,0)*100),"")</f>
        <v/>
      </c>
      <c r="F1386" s="818" t="str">
        <f ca="1">IFERROR(IF(VLOOKUP(C1386,' Disaggregation - Section E '!A$10:N513,5,0)=0,"",VLOOKUP(C1386,' Disaggregation - Section E '!A$10:N513,5,0)),"")</f>
        <v/>
      </c>
      <c r="G1386" s="817" t="str">
        <f ca="1">IFERROR(IF(VLOOKUP(C1386,' Disaggregation - Section E '!A$10:N513,6,0)="","",VLOOKUP(C1386,' Disaggregation - Section E '!A$10:N513,6,0)),"")</f>
        <v/>
      </c>
      <c r="H1386" s="827" t="str">
        <f ca="1">IFERROR(IF(INDEX(' Disaggregation - Section E '!F$10:F513,MATCH(C1386,' Disaggregation - Section E '!A$10:A513,0)+1,1)&lt;&gt;0,INDEX(' Disaggregation - Section E '!F$10:F513,MATCH(C1386,' Disaggregation - Section E '!A$10:A513,0)+1,1),""),"")</f>
        <v/>
      </c>
      <c r="I1386" s="818" t="str">
        <f ca="1">IFERROR(IF(VLOOKUP(C1386,' Disaggregation - Section E '!A$10:N513,8,0)=0,"",VLOOKUP(C1386,' Disaggregation - Section E '!A$10:N513,8,0)),"")</f>
        <v/>
      </c>
      <c r="J1386" s="818" t="str">
        <f ca="1">IFERROR(IF(VLOOKUP(C1386,' Disaggregation - Section E '!A$10:N513,13,0)=0,"",VLOOKUP(C1386,' Disaggregation - Section E '!A$10:N513,13,0)),"")</f>
        <v/>
      </c>
      <c r="K1386" s="812" t="str">
        <f ca="1">IFERROR(VLOOKUP(C1386,' Disaggregation - Section E '!A$10:N513,3,0),"")</f>
        <v/>
      </c>
      <c r="L1386" s="818" t="str">
        <f ca="1">IFERROR(IF(VLOOKUP(C1386,' Disaggregation - Section E '!A$10:N513,14,0)=0,"",VLOOKUP(C1386,' Disaggregation - Section E '!A$10:N513,14,0)),"")</f>
        <v/>
      </c>
      <c r="M1386" s="812" t="str">
        <f ca="1">IFERROR(IF(VLOOKUP(C1386,' Disaggregation - Section E '!A$10:T513,20,0)=0,"",VLOOKUP(C1386,' Disaggregation - Section E '!A$10:T513,20,0)),"")</f>
        <v/>
      </c>
      <c r="N1386" s="818" t="str">
        <f ca="1">IFERROR(IF(VLOOKUP(C1386,' Disaggregation - Section E '!A$10:N513,9,0)=0,"",VLOOKUP(C1386,' Disaggregation - Section E '!A$10:N513,9,0)),"")</f>
        <v/>
      </c>
      <c r="O1386" s="818" t="str">
        <f ca="1">IFERROR(IF(VLOOKUP(C1386,' Disaggregation - Section E '!A$10:N513,10,0)=0,"",VLOOKUP(C1386,' Disaggregation - Section E '!A$10:N513,10,0)),"")</f>
        <v/>
      </c>
    </row>
    <row r="1387" spans="1:15" x14ac:dyDescent="0.35">
      <c r="A1387" s="812" t="b">
        <f t="shared" ca="1" si="140"/>
        <v>0</v>
      </c>
      <c r="B1387" s="812"/>
      <c r="C1387" s="832" t="str">
        <f ca="1">IF(COUNTA(D$1181:D1387)=1,"",OFFSET(B1387,-COUNTA(D$1181:D1387)+1,1))</f>
        <v>a1G3p000005YSTMEA4</v>
      </c>
      <c r="D1387" s="827"/>
      <c r="E1387" s="815" t="str">
        <f ca="1">IFERROR(IF(VLOOKUP(C1387,' Disaggregation - Section E '!A$10:J514,7,0)="","",VLOOKUP(C1387,' Disaggregation - Section E '!A$10:J514,7,0)*100),"")</f>
        <v/>
      </c>
      <c r="F1387" s="818" t="str">
        <f ca="1">IFERROR(IF(VLOOKUP(C1387,' Disaggregation - Section E '!A$10:N514,5,0)=0,"",VLOOKUP(C1387,' Disaggregation - Section E '!A$10:N514,5,0)),"")</f>
        <v/>
      </c>
      <c r="G1387" s="817" t="str">
        <f ca="1">IFERROR(IF(VLOOKUP(C1387,' Disaggregation - Section E '!A$10:N514,6,0)="","",VLOOKUP(C1387,' Disaggregation - Section E '!A$10:N514,6,0)),"")</f>
        <v/>
      </c>
      <c r="H1387" s="827" t="str">
        <f ca="1">IFERROR(IF(INDEX(' Disaggregation - Section E '!F$10:F514,MATCH(C1387,' Disaggregation - Section E '!A$10:A514,0)+1,1)&lt;&gt;0,INDEX(' Disaggregation - Section E '!F$10:F514,MATCH(C1387,' Disaggregation - Section E '!A$10:A514,0)+1,1),""),"")</f>
        <v/>
      </c>
      <c r="I1387" s="818" t="str">
        <f ca="1">IFERROR(IF(VLOOKUP(C1387,' Disaggregation - Section E '!A$10:N514,8,0)=0,"",VLOOKUP(C1387,' Disaggregation - Section E '!A$10:N514,8,0)),"")</f>
        <v/>
      </c>
      <c r="J1387" s="818" t="str">
        <f ca="1">IFERROR(IF(VLOOKUP(C1387,' Disaggregation - Section E '!A$10:N514,13,0)=0,"",VLOOKUP(C1387,' Disaggregation - Section E '!A$10:N514,13,0)),"")</f>
        <v/>
      </c>
      <c r="K1387" s="812" t="str">
        <f ca="1">IFERROR(VLOOKUP(C1387,' Disaggregation - Section E '!A$10:N514,3,0),"")</f>
        <v/>
      </c>
      <c r="L1387" s="818" t="str">
        <f ca="1">IFERROR(IF(VLOOKUP(C1387,' Disaggregation - Section E '!A$10:N514,14,0)=0,"",VLOOKUP(C1387,' Disaggregation - Section E '!A$10:N514,14,0)),"")</f>
        <v/>
      </c>
      <c r="M1387" s="812" t="str">
        <f ca="1">IFERROR(IF(VLOOKUP(C1387,' Disaggregation - Section E '!A$10:T514,20,0)=0,"",VLOOKUP(C1387,' Disaggregation - Section E '!A$10:T514,20,0)),"")</f>
        <v/>
      </c>
      <c r="N1387" s="818" t="str">
        <f ca="1">IFERROR(IF(VLOOKUP(C1387,' Disaggregation - Section E '!A$10:N514,9,0)=0,"",VLOOKUP(C1387,' Disaggregation - Section E '!A$10:N514,9,0)),"")</f>
        <v/>
      </c>
      <c r="O1387" s="818" t="str">
        <f ca="1">IFERROR(IF(VLOOKUP(C1387,' Disaggregation - Section E '!A$10:N514,10,0)=0,"",VLOOKUP(C1387,' Disaggregation - Section E '!A$10:N514,10,0)),"")</f>
        <v/>
      </c>
    </row>
    <row r="1388" spans="1:15" x14ac:dyDescent="0.35">
      <c r="A1388" s="812" t="b">
        <f t="shared" ca="1" si="140"/>
        <v>0</v>
      </c>
      <c r="B1388" s="812"/>
      <c r="C1388" s="832" t="str">
        <f ca="1">IF(COUNTA(D$1181:D1388)=1,"",OFFSET(B1388,-COUNTA(D$1181:D1388)+1,1))</f>
        <v>a1G3p000005YSTNEA4</v>
      </c>
      <c r="D1388" s="827"/>
      <c r="E1388" s="815" t="str">
        <f ca="1">IFERROR(IF(VLOOKUP(C1388,' Disaggregation - Section E '!A$10:J515,7,0)="","",VLOOKUP(C1388,' Disaggregation - Section E '!A$10:J515,7,0)*100),"")</f>
        <v/>
      </c>
      <c r="F1388" s="818" t="str">
        <f ca="1">IFERROR(IF(VLOOKUP(C1388,' Disaggregation - Section E '!A$10:N515,5,0)=0,"",VLOOKUP(C1388,' Disaggregation - Section E '!A$10:N515,5,0)),"")</f>
        <v/>
      </c>
      <c r="G1388" s="817" t="str">
        <f ca="1">IFERROR(IF(VLOOKUP(C1388,' Disaggregation - Section E '!A$10:N515,6,0)="","",VLOOKUP(C1388,' Disaggregation - Section E '!A$10:N515,6,0)),"")</f>
        <v/>
      </c>
      <c r="H1388" s="827" t="str">
        <f ca="1">IFERROR(IF(INDEX(' Disaggregation - Section E '!F$10:F515,MATCH(C1388,' Disaggregation - Section E '!A$10:A515,0)+1,1)&lt;&gt;0,INDEX(' Disaggregation - Section E '!F$10:F515,MATCH(C1388,' Disaggregation - Section E '!A$10:A515,0)+1,1),""),"")</f>
        <v/>
      </c>
      <c r="I1388" s="818" t="str">
        <f ca="1">IFERROR(IF(VLOOKUP(C1388,' Disaggregation - Section E '!A$10:N515,8,0)=0,"",VLOOKUP(C1388,' Disaggregation - Section E '!A$10:N515,8,0)),"")</f>
        <v/>
      </c>
      <c r="J1388" s="818" t="str">
        <f ca="1">IFERROR(IF(VLOOKUP(C1388,' Disaggregation - Section E '!A$10:N515,13,0)=0,"",VLOOKUP(C1388,' Disaggregation - Section E '!A$10:N515,13,0)),"")</f>
        <v/>
      </c>
      <c r="K1388" s="812" t="str">
        <f ca="1">IFERROR(VLOOKUP(C1388,' Disaggregation - Section E '!A$10:N515,3,0),"")</f>
        <v/>
      </c>
      <c r="L1388" s="818" t="str">
        <f ca="1">IFERROR(IF(VLOOKUP(C1388,' Disaggregation - Section E '!A$10:N515,14,0)=0,"",VLOOKUP(C1388,' Disaggregation - Section E '!A$10:N515,14,0)),"")</f>
        <v/>
      </c>
      <c r="M1388" s="812" t="str">
        <f ca="1">IFERROR(IF(VLOOKUP(C1388,' Disaggregation - Section E '!A$10:T515,20,0)=0,"",VLOOKUP(C1388,' Disaggregation - Section E '!A$10:T515,20,0)),"")</f>
        <v/>
      </c>
      <c r="N1388" s="818" t="str">
        <f ca="1">IFERROR(IF(VLOOKUP(C1388,' Disaggregation - Section E '!A$10:N515,9,0)=0,"",VLOOKUP(C1388,' Disaggregation - Section E '!A$10:N515,9,0)),"")</f>
        <v/>
      </c>
      <c r="O1388" s="818" t="str">
        <f ca="1">IFERROR(IF(VLOOKUP(C1388,' Disaggregation - Section E '!A$10:N515,10,0)=0,"",VLOOKUP(C1388,' Disaggregation - Section E '!A$10:N515,10,0)),"")</f>
        <v/>
      </c>
    </row>
    <row r="1389" spans="1:15" x14ac:dyDescent="0.35">
      <c r="A1389" s="812" t="b">
        <f t="shared" ca="1" si="140"/>
        <v>0</v>
      </c>
      <c r="B1389" s="812"/>
      <c r="C1389" s="832" t="str">
        <f ca="1">IF(COUNTA(D$1181:D1389)=1,"",OFFSET(B1389,-COUNTA(D$1181:D1389)+1,1))</f>
        <v>a1G3p000005YSTOEA4</v>
      </c>
      <c r="D1389" s="827"/>
      <c r="E1389" s="815" t="str">
        <f ca="1">IFERROR(IF(VLOOKUP(C1389,' Disaggregation - Section E '!A$10:J516,7,0)="","",VLOOKUP(C1389,' Disaggregation - Section E '!A$10:J516,7,0)*100),"")</f>
        <v/>
      </c>
      <c r="F1389" s="818" t="str">
        <f ca="1">IFERROR(IF(VLOOKUP(C1389,' Disaggregation - Section E '!A$10:N516,5,0)=0,"",VLOOKUP(C1389,' Disaggregation - Section E '!A$10:N516,5,0)),"")</f>
        <v/>
      </c>
      <c r="G1389" s="817" t="str">
        <f ca="1">IFERROR(IF(VLOOKUP(C1389,' Disaggregation - Section E '!A$10:N516,6,0)="","",VLOOKUP(C1389,' Disaggregation - Section E '!A$10:N516,6,0)),"")</f>
        <v/>
      </c>
      <c r="H1389" s="827" t="str">
        <f ca="1">IFERROR(IF(INDEX(' Disaggregation - Section E '!F$10:F516,MATCH(C1389,' Disaggregation - Section E '!A$10:A516,0)+1,1)&lt;&gt;0,INDEX(' Disaggregation - Section E '!F$10:F516,MATCH(C1389,' Disaggregation - Section E '!A$10:A516,0)+1,1),""),"")</f>
        <v/>
      </c>
      <c r="I1389" s="818" t="str">
        <f ca="1">IFERROR(IF(VLOOKUP(C1389,' Disaggregation - Section E '!A$10:N516,8,0)=0,"",VLOOKUP(C1389,' Disaggregation - Section E '!A$10:N516,8,0)),"")</f>
        <v/>
      </c>
      <c r="J1389" s="818" t="str">
        <f ca="1">IFERROR(IF(VLOOKUP(C1389,' Disaggregation - Section E '!A$10:N516,13,0)=0,"",VLOOKUP(C1389,' Disaggregation - Section E '!A$10:N516,13,0)),"")</f>
        <v/>
      </c>
      <c r="K1389" s="812" t="str">
        <f ca="1">IFERROR(VLOOKUP(C1389,' Disaggregation - Section E '!A$10:N516,3,0),"")</f>
        <v/>
      </c>
      <c r="L1389" s="818" t="str">
        <f ca="1">IFERROR(IF(VLOOKUP(C1389,' Disaggregation - Section E '!A$10:N516,14,0)=0,"",VLOOKUP(C1389,' Disaggregation - Section E '!A$10:N516,14,0)),"")</f>
        <v/>
      </c>
      <c r="M1389" s="812" t="str">
        <f ca="1">IFERROR(IF(VLOOKUP(C1389,' Disaggregation - Section E '!A$10:T516,20,0)=0,"",VLOOKUP(C1389,' Disaggregation - Section E '!A$10:T516,20,0)),"")</f>
        <v/>
      </c>
      <c r="N1389" s="818" t="str">
        <f ca="1">IFERROR(IF(VLOOKUP(C1389,' Disaggregation - Section E '!A$10:N516,9,0)=0,"",VLOOKUP(C1389,' Disaggregation - Section E '!A$10:N516,9,0)),"")</f>
        <v/>
      </c>
      <c r="O1389" s="818" t="str">
        <f ca="1">IFERROR(IF(VLOOKUP(C1389,' Disaggregation - Section E '!A$10:N516,10,0)=0,"",VLOOKUP(C1389,' Disaggregation - Section E '!A$10:N516,10,0)),"")</f>
        <v/>
      </c>
    </row>
    <row r="1390" spans="1:15" x14ac:dyDescent="0.35">
      <c r="A1390" s="812" t="b">
        <f t="shared" ca="1" si="140"/>
        <v>0</v>
      </c>
      <c r="B1390" s="812"/>
      <c r="C1390" s="832" t="str">
        <f ca="1">IF(COUNTA(D$1181:D1390)=1,"",OFFSET(B1390,-COUNTA(D$1181:D1390)+1,1))</f>
        <v>a1G3p000005YSTPEA4</v>
      </c>
      <c r="D1390" s="827"/>
      <c r="E1390" s="815" t="str">
        <f ca="1">IFERROR(IF(VLOOKUP(C1390,' Disaggregation - Section E '!A$10:J517,7,0)="","",VLOOKUP(C1390,' Disaggregation - Section E '!A$10:J517,7,0)*100),"")</f>
        <v/>
      </c>
      <c r="F1390" s="818" t="str">
        <f ca="1">IFERROR(IF(VLOOKUP(C1390,' Disaggregation - Section E '!A$10:N517,5,0)=0,"",VLOOKUP(C1390,' Disaggregation - Section E '!A$10:N517,5,0)),"")</f>
        <v/>
      </c>
      <c r="G1390" s="817" t="str">
        <f ca="1">IFERROR(IF(VLOOKUP(C1390,' Disaggregation - Section E '!A$10:N517,6,0)="","",VLOOKUP(C1390,' Disaggregation - Section E '!A$10:N517,6,0)),"")</f>
        <v/>
      </c>
      <c r="H1390" s="827" t="str">
        <f ca="1">IFERROR(IF(INDEX(' Disaggregation - Section E '!F$10:F517,MATCH(C1390,' Disaggregation - Section E '!A$10:A517,0)+1,1)&lt;&gt;0,INDEX(' Disaggregation - Section E '!F$10:F517,MATCH(C1390,' Disaggregation - Section E '!A$10:A517,0)+1,1),""),"")</f>
        <v/>
      </c>
      <c r="I1390" s="818" t="str">
        <f ca="1">IFERROR(IF(VLOOKUP(C1390,' Disaggregation - Section E '!A$10:N517,8,0)=0,"",VLOOKUP(C1390,' Disaggregation - Section E '!A$10:N517,8,0)),"")</f>
        <v/>
      </c>
      <c r="J1390" s="818" t="str">
        <f ca="1">IFERROR(IF(VLOOKUP(C1390,' Disaggregation - Section E '!A$10:N517,13,0)=0,"",VLOOKUP(C1390,' Disaggregation - Section E '!A$10:N517,13,0)),"")</f>
        <v/>
      </c>
      <c r="K1390" s="812" t="str">
        <f ca="1">IFERROR(VLOOKUP(C1390,' Disaggregation - Section E '!A$10:N517,3,0),"")</f>
        <v/>
      </c>
      <c r="L1390" s="818" t="str">
        <f ca="1">IFERROR(IF(VLOOKUP(C1390,' Disaggregation - Section E '!A$10:N517,14,0)=0,"",VLOOKUP(C1390,' Disaggregation - Section E '!A$10:N517,14,0)),"")</f>
        <v/>
      </c>
      <c r="M1390" s="812" t="str">
        <f ca="1">IFERROR(IF(VLOOKUP(C1390,' Disaggregation - Section E '!A$10:T517,20,0)=0,"",VLOOKUP(C1390,' Disaggregation - Section E '!A$10:T517,20,0)),"")</f>
        <v/>
      </c>
      <c r="N1390" s="818" t="str">
        <f ca="1">IFERROR(IF(VLOOKUP(C1390,' Disaggregation - Section E '!A$10:N517,9,0)=0,"",VLOOKUP(C1390,' Disaggregation - Section E '!A$10:N517,9,0)),"")</f>
        <v/>
      </c>
      <c r="O1390" s="818" t="str">
        <f ca="1">IFERROR(IF(VLOOKUP(C1390,' Disaggregation - Section E '!A$10:N517,10,0)=0,"",VLOOKUP(C1390,' Disaggregation - Section E '!A$10:N517,10,0)),"")</f>
        <v/>
      </c>
    </row>
    <row r="1391" spans="1:15" x14ac:dyDescent="0.35">
      <c r="A1391" s="812" t="b">
        <f t="shared" ca="1" si="140"/>
        <v>0</v>
      </c>
      <c r="B1391" s="812"/>
      <c r="C1391" s="832" t="str">
        <f ca="1">IF(COUNTA(D$1181:D1391)=1,"",OFFSET(B1391,-COUNTA(D$1181:D1391)+1,1))</f>
        <v>a1G3p000005YSTQEA4</v>
      </c>
      <c r="D1391" s="827"/>
      <c r="E1391" s="815" t="str">
        <f ca="1">IFERROR(IF(VLOOKUP(C1391,' Disaggregation - Section E '!A$10:J518,7,0)="","",VLOOKUP(C1391,' Disaggregation - Section E '!A$10:J518,7,0)*100),"")</f>
        <v/>
      </c>
      <c r="F1391" s="818" t="str">
        <f ca="1">IFERROR(IF(VLOOKUP(C1391,' Disaggregation - Section E '!A$10:N518,5,0)=0,"",VLOOKUP(C1391,' Disaggregation - Section E '!A$10:N518,5,0)),"")</f>
        <v/>
      </c>
      <c r="G1391" s="817" t="str">
        <f ca="1">IFERROR(IF(VLOOKUP(C1391,' Disaggregation - Section E '!A$10:N518,6,0)="","",VLOOKUP(C1391,' Disaggregation - Section E '!A$10:N518,6,0)),"")</f>
        <v/>
      </c>
      <c r="H1391" s="827" t="str">
        <f ca="1">IFERROR(IF(INDEX(' Disaggregation - Section E '!F$10:F518,MATCH(C1391,' Disaggregation - Section E '!A$10:A518,0)+1,1)&lt;&gt;0,INDEX(' Disaggregation - Section E '!F$10:F518,MATCH(C1391,' Disaggregation - Section E '!A$10:A518,0)+1,1),""),"")</f>
        <v/>
      </c>
      <c r="I1391" s="818" t="str">
        <f ca="1">IFERROR(IF(VLOOKUP(C1391,' Disaggregation - Section E '!A$10:N518,8,0)=0,"",VLOOKUP(C1391,' Disaggregation - Section E '!A$10:N518,8,0)),"")</f>
        <v/>
      </c>
      <c r="J1391" s="818" t="str">
        <f ca="1">IFERROR(IF(VLOOKUP(C1391,' Disaggregation - Section E '!A$10:N518,13,0)=0,"",VLOOKUP(C1391,' Disaggregation - Section E '!A$10:N518,13,0)),"")</f>
        <v/>
      </c>
      <c r="K1391" s="812" t="str">
        <f ca="1">IFERROR(VLOOKUP(C1391,' Disaggregation - Section E '!A$10:N518,3,0),"")</f>
        <v/>
      </c>
      <c r="L1391" s="818" t="str">
        <f ca="1">IFERROR(IF(VLOOKUP(C1391,' Disaggregation - Section E '!A$10:N518,14,0)=0,"",VLOOKUP(C1391,' Disaggregation - Section E '!A$10:N518,14,0)),"")</f>
        <v/>
      </c>
      <c r="M1391" s="812" t="str">
        <f ca="1">IFERROR(IF(VLOOKUP(C1391,' Disaggregation - Section E '!A$10:T518,20,0)=0,"",VLOOKUP(C1391,' Disaggregation - Section E '!A$10:T518,20,0)),"")</f>
        <v/>
      </c>
      <c r="N1391" s="818" t="str">
        <f ca="1">IFERROR(IF(VLOOKUP(C1391,' Disaggregation - Section E '!A$10:N518,9,0)=0,"",VLOOKUP(C1391,' Disaggregation - Section E '!A$10:N518,9,0)),"")</f>
        <v/>
      </c>
      <c r="O1391" s="818" t="str">
        <f ca="1">IFERROR(IF(VLOOKUP(C1391,' Disaggregation - Section E '!A$10:N518,10,0)=0,"",VLOOKUP(C1391,' Disaggregation - Section E '!A$10:N518,10,0)),"")</f>
        <v/>
      </c>
    </row>
    <row r="1392" spans="1:15" x14ac:dyDescent="0.35">
      <c r="A1392" s="812" t="b">
        <f t="shared" ca="1" si="140"/>
        <v>0</v>
      </c>
      <c r="B1392" s="812"/>
      <c r="C1392" s="832" t="str">
        <f ca="1">IF(COUNTA(D$1181:D1392)=1,"",OFFSET(B1392,-COUNTA(D$1181:D1392)+1,1))</f>
        <v>a1G3p000005YSTREA4</v>
      </c>
      <c r="D1392" s="827"/>
      <c r="E1392" s="815" t="str">
        <f ca="1">IFERROR(IF(VLOOKUP(C1392,' Disaggregation - Section E '!A$10:J519,7,0)="","",VLOOKUP(C1392,' Disaggregation - Section E '!A$10:J519,7,0)*100),"")</f>
        <v/>
      </c>
      <c r="F1392" s="818" t="str">
        <f ca="1">IFERROR(IF(VLOOKUP(C1392,' Disaggregation - Section E '!A$10:N519,5,0)=0,"",VLOOKUP(C1392,' Disaggregation - Section E '!A$10:N519,5,0)),"")</f>
        <v/>
      </c>
      <c r="G1392" s="817" t="str">
        <f ca="1">IFERROR(IF(VLOOKUP(C1392,' Disaggregation - Section E '!A$10:N519,6,0)="","",VLOOKUP(C1392,' Disaggregation - Section E '!A$10:N519,6,0)),"")</f>
        <v/>
      </c>
      <c r="H1392" s="827" t="str">
        <f ca="1">IFERROR(IF(INDEX(' Disaggregation - Section E '!F$10:F519,MATCH(C1392,' Disaggregation - Section E '!A$10:A519,0)+1,1)&lt;&gt;0,INDEX(' Disaggregation - Section E '!F$10:F519,MATCH(C1392,' Disaggregation - Section E '!A$10:A519,0)+1,1),""),"")</f>
        <v/>
      </c>
      <c r="I1392" s="818" t="str">
        <f ca="1">IFERROR(IF(VLOOKUP(C1392,' Disaggregation - Section E '!A$10:N519,8,0)=0,"",VLOOKUP(C1392,' Disaggregation - Section E '!A$10:N519,8,0)),"")</f>
        <v/>
      </c>
      <c r="J1392" s="818" t="str">
        <f ca="1">IFERROR(IF(VLOOKUP(C1392,' Disaggregation - Section E '!A$10:N519,13,0)=0,"",VLOOKUP(C1392,' Disaggregation - Section E '!A$10:N519,13,0)),"")</f>
        <v/>
      </c>
      <c r="K1392" s="812" t="str">
        <f ca="1">IFERROR(VLOOKUP(C1392,' Disaggregation - Section E '!A$10:N519,3,0),"")</f>
        <v/>
      </c>
      <c r="L1392" s="818" t="str">
        <f ca="1">IFERROR(IF(VLOOKUP(C1392,' Disaggregation - Section E '!A$10:N519,14,0)=0,"",VLOOKUP(C1392,' Disaggregation - Section E '!A$10:N519,14,0)),"")</f>
        <v/>
      </c>
      <c r="M1392" s="812" t="str">
        <f ca="1">IFERROR(IF(VLOOKUP(C1392,' Disaggregation - Section E '!A$10:T519,20,0)=0,"",VLOOKUP(C1392,' Disaggregation - Section E '!A$10:T519,20,0)),"")</f>
        <v/>
      </c>
      <c r="N1392" s="818" t="str">
        <f ca="1">IFERROR(IF(VLOOKUP(C1392,' Disaggregation - Section E '!A$10:N519,9,0)=0,"",VLOOKUP(C1392,' Disaggregation - Section E '!A$10:N519,9,0)),"")</f>
        <v/>
      </c>
      <c r="O1392" s="818" t="str">
        <f ca="1">IFERROR(IF(VLOOKUP(C1392,' Disaggregation - Section E '!A$10:N519,10,0)=0,"",VLOOKUP(C1392,' Disaggregation - Section E '!A$10:N519,10,0)),"")</f>
        <v/>
      </c>
    </row>
    <row r="1393" spans="1:15" x14ac:dyDescent="0.35">
      <c r="A1393" s="812" t="b">
        <f t="shared" ca="1" si="140"/>
        <v>0</v>
      </c>
      <c r="B1393" s="812"/>
      <c r="C1393" s="832" t="str">
        <f ca="1">IF(COUNTA(D$1181:D1393)=1,"",OFFSET(B1393,-COUNTA(D$1181:D1393)+1,1))</f>
        <v>a1G3p000005YSTSEA4</v>
      </c>
      <c r="D1393" s="827"/>
      <c r="E1393" s="815" t="str">
        <f ca="1">IFERROR(IF(VLOOKUP(C1393,' Disaggregation - Section E '!A$10:J520,7,0)="","",VLOOKUP(C1393,' Disaggregation - Section E '!A$10:J520,7,0)*100),"")</f>
        <v/>
      </c>
      <c r="F1393" s="818" t="str">
        <f ca="1">IFERROR(IF(VLOOKUP(C1393,' Disaggregation - Section E '!A$10:N520,5,0)=0,"",VLOOKUP(C1393,' Disaggregation - Section E '!A$10:N520,5,0)),"")</f>
        <v/>
      </c>
      <c r="G1393" s="817" t="str">
        <f ca="1">IFERROR(IF(VLOOKUP(C1393,' Disaggregation - Section E '!A$10:N520,6,0)="","",VLOOKUP(C1393,' Disaggregation - Section E '!A$10:N520,6,0)),"")</f>
        <v/>
      </c>
      <c r="H1393" s="827" t="str">
        <f ca="1">IFERROR(IF(INDEX(' Disaggregation - Section E '!F$10:F520,MATCH(C1393,' Disaggregation - Section E '!A$10:A520,0)+1,1)&lt;&gt;0,INDEX(' Disaggregation - Section E '!F$10:F520,MATCH(C1393,' Disaggregation - Section E '!A$10:A520,0)+1,1),""),"")</f>
        <v/>
      </c>
      <c r="I1393" s="818" t="str">
        <f ca="1">IFERROR(IF(VLOOKUP(C1393,' Disaggregation - Section E '!A$10:N520,8,0)=0,"",VLOOKUP(C1393,' Disaggregation - Section E '!A$10:N520,8,0)),"")</f>
        <v/>
      </c>
      <c r="J1393" s="818" t="str">
        <f ca="1">IFERROR(IF(VLOOKUP(C1393,' Disaggregation - Section E '!A$10:N520,13,0)=0,"",VLOOKUP(C1393,' Disaggregation - Section E '!A$10:N520,13,0)),"")</f>
        <v/>
      </c>
      <c r="K1393" s="812" t="str">
        <f ca="1">IFERROR(VLOOKUP(C1393,' Disaggregation - Section E '!A$10:N520,3,0),"")</f>
        <v/>
      </c>
      <c r="L1393" s="818" t="str">
        <f ca="1">IFERROR(IF(VLOOKUP(C1393,' Disaggregation - Section E '!A$10:N520,14,0)=0,"",VLOOKUP(C1393,' Disaggregation - Section E '!A$10:N520,14,0)),"")</f>
        <v/>
      </c>
      <c r="M1393" s="812" t="str">
        <f ca="1">IFERROR(IF(VLOOKUP(C1393,' Disaggregation - Section E '!A$10:T520,20,0)=0,"",VLOOKUP(C1393,' Disaggregation - Section E '!A$10:T520,20,0)),"")</f>
        <v/>
      </c>
      <c r="N1393" s="818" t="str">
        <f ca="1">IFERROR(IF(VLOOKUP(C1393,' Disaggregation - Section E '!A$10:N520,9,0)=0,"",VLOOKUP(C1393,' Disaggregation - Section E '!A$10:N520,9,0)),"")</f>
        <v/>
      </c>
      <c r="O1393" s="818" t="str">
        <f ca="1">IFERROR(IF(VLOOKUP(C1393,' Disaggregation - Section E '!A$10:N520,10,0)=0,"",VLOOKUP(C1393,' Disaggregation - Section E '!A$10:N520,10,0)),"")</f>
        <v/>
      </c>
    </row>
    <row r="1394" spans="1:15" x14ac:dyDescent="0.35">
      <c r="A1394" s="812" t="b">
        <f t="shared" ca="1" si="140"/>
        <v>0</v>
      </c>
      <c r="B1394" s="812"/>
      <c r="C1394" s="832" t="str">
        <f ca="1">IF(COUNTA(D$1181:D1394)=1,"",OFFSET(B1394,-COUNTA(D$1181:D1394)+1,1))</f>
        <v>a1G3p000005YSTTEA4</v>
      </c>
      <c r="D1394" s="827"/>
      <c r="E1394" s="815" t="str">
        <f ca="1">IFERROR(IF(VLOOKUP(C1394,' Disaggregation - Section E '!A$10:J521,7,0)="","",VLOOKUP(C1394,' Disaggregation - Section E '!A$10:J521,7,0)*100),"")</f>
        <v/>
      </c>
      <c r="F1394" s="818" t="str">
        <f ca="1">IFERROR(IF(VLOOKUP(C1394,' Disaggregation - Section E '!A$10:N521,5,0)=0,"",VLOOKUP(C1394,' Disaggregation - Section E '!A$10:N521,5,0)),"")</f>
        <v/>
      </c>
      <c r="G1394" s="817" t="str">
        <f ca="1">IFERROR(IF(VLOOKUP(C1394,' Disaggregation - Section E '!A$10:N521,6,0)="","",VLOOKUP(C1394,' Disaggregation - Section E '!A$10:N521,6,0)),"")</f>
        <v/>
      </c>
      <c r="H1394" s="827" t="str">
        <f ca="1">IFERROR(IF(INDEX(' Disaggregation - Section E '!F$10:F521,MATCH(C1394,' Disaggregation - Section E '!A$10:A521,0)+1,1)&lt;&gt;0,INDEX(' Disaggregation - Section E '!F$10:F521,MATCH(C1394,' Disaggregation - Section E '!A$10:A521,0)+1,1),""),"")</f>
        <v/>
      </c>
      <c r="I1394" s="818" t="str">
        <f ca="1">IFERROR(IF(VLOOKUP(C1394,' Disaggregation - Section E '!A$10:N521,8,0)=0,"",VLOOKUP(C1394,' Disaggregation - Section E '!A$10:N521,8,0)),"")</f>
        <v/>
      </c>
      <c r="J1394" s="818" t="str">
        <f ca="1">IFERROR(IF(VLOOKUP(C1394,' Disaggregation - Section E '!A$10:N521,13,0)=0,"",VLOOKUP(C1394,' Disaggregation - Section E '!A$10:N521,13,0)),"")</f>
        <v/>
      </c>
      <c r="K1394" s="812" t="str">
        <f ca="1">IFERROR(VLOOKUP(C1394,' Disaggregation - Section E '!A$10:N521,3,0),"")</f>
        <v/>
      </c>
      <c r="L1394" s="818" t="str">
        <f ca="1">IFERROR(IF(VLOOKUP(C1394,' Disaggregation - Section E '!A$10:N521,14,0)=0,"",VLOOKUP(C1394,' Disaggregation - Section E '!A$10:N521,14,0)),"")</f>
        <v/>
      </c>
      <c r="M1394" s="812" t="str">
        <f ca="1">IFERROR(IF(VLOOKUP(C1394,' Disaggregation - Section E '!A$10:T521,20,0)=0,"",VLOOKUP(C1394,' Disaggregation - Section E '!A$10:T521,20,0)),"")</f>
        <v/>
      </c>
      <c r="N1394" s="818" t="str">
        <f ca="1">IFERROR(IF(VLOOKUP(C1394,' Disaggregation - Section E '!A$10:N521,9,0)=0,"",VLOOKUP(C1394,' Disaggregation - Section E '!A$10:N521,9,0)),"")</f>
        <v/>
      </c>
      <c r="O1394" s="818" t="str">
        <f ca="1">IFERROR(IF(VLOOKUP(C1394,' Disaggregation - Section E '!A$10:N521,10,0)=0,"",VLOOKUP(C1394,' Disaggregation - Section E '!A$10:N521,10,0)),"")</f>
        <v/>
      </c>
    </row>
    <row r="1395" spans="1:15" x14ac:dyDescent="0.35">
      <c r="A1395" s="812" t="b">
        <f t="shared" ca="1" si="140"/>
        <v>0</v>
      </c>
      <c r="B1395" s="812"/>
      <c r="C1395" s="832" t="str">
        <f ca="1">IF(COUNTA(D$1181:D1395)=1,"",OFFSET(B1395,-COUNTA(D$1181:D1395)+1,1))</f>
        <v>a1G3p000005YSTUEA4</v>
      </c>
      <c r="D1395" s="827"/>
      <c r="E1395" s="815" t="str">
        <f ca="1">IFERROR(IF(VLOOKUP(C1395,' Disaggregation - Section E '!A$10:J522,7,0)="","",VLOOKUP(C1395,' Disaggregation - Section E '!A$10:J522,7,0)*100),"")</f>
        <v/>
      </c>
      <c r="F1395" s="818" t="str">
        <f ca="1">IFERROR(IF(VLOOKUP(C1395,' Disaggregation - Section E '!A$10:N522,5,0)=0,"",VLOOKUP(C1395,' Disaggregation - Section E '!A$10:N522,5,0)),"")</f>
        <v/>
      </c>
      <c r="G1395" s="817" t="str">
        <f ca="1">IFERROR(IF(VLOOKUP(C1395,' Disaggregation - Section E '!A$10:N522,6,0)="","",VLOOKUP(C1395,' Disaggregation - Section E '!A$10:N522,6,0)),"")</f>
        <v/>
      </c>
      <c r="H1395" s="827" t="str">
        <f ca="1">IFERROR(IF(INDEX(' Disaggregation - Section E '!F$10:F522,MATCH(C1395,' Disaggregation - Section E '!A$10:A522,0)+1,1)&lt;&gt;0,INDEX(' Disaggregation - Section E '!F$10:F522,MATCH(C1395,' Disaggregation - Section E '!A$10:A522,0)+1,1),""),"")</f>
        <v/>
      </c>
      <c r="I1395" s="818" t="str">
        <f ca="1">IFERROR(IF(VLOOKUP(C1395,' Disaggregation - Section E '!A$10:N522,8,0)=0,"",VLOOKUP(C1395,' Disaggregation - Section E '!A$10:N522,8,0)),"")</f>
        <v/>
      </c>
      <c r="J1395" s="818" t="str">
        <f ca="1">IFERROR(IF(VLOOKUP(C1395,' Disaggregation - Section E '!A$10:N522,13,0)=0,"",VLOOKUP(C1395,' Disaggregation - Section E '!A$10:N522,13,0)),"")</f>
        <v/>
      </c>
      <c r="K1395" s="812" t="str">
        <f ca="1">IFERROR(VLOOKUP(C1395,' Disaggregation - Section E '!A$10:N522,3,0),"")</f>
        <v/>
      </c>
      <c r="L1395" s="818" t="str">
        <f ca="1">IFERROR(IF(VLOOKUP(C1395,' Disaggregation - Section E '!A$10:N522,14,0)=0,"",VLOOKUP(C1395,' Disaggregation - Section E '!A$10:N522,14,0)),"")</f>
        <v/>
      </c>
      <c r="M1395" s="812" t="str">
        <f ca="1">IFERROR(IF(VLOOKUP(C1395,' Disaggregation - Section E '!A$10:T522,20,0)=0,"",VLOOKUP(C1395,' Disaggregation - Section E '!A$10:T522,20,0)),"")</f>
        <v/>
      </c>
      <c r="N1395" s="818" t="str">
        <f ca="1">IFERROR(IF(VLOOKUP(C1395,' Disaggregation - Section E '!A$10:N522,9,0)=0,"",VLOOKUP(C1395,' Disaggregation - Section E '!A$10:N522,9,0)),"")</f>
        <v/>
      </c>
      <c r="O1395" s="818" t="str">
        <f ca="1">IFERROR(IF(VLOOKUP(C1395,' Disaggregation - Section E '!A$10:N522,10,0)=0,"",VLOOKUP(C1395,' Disaggregation - Section E '!A$10:N522,10,0)),"")</f>
        <v/>
      </c>
    </row>
    <row r="1396" spans="1:15" x14ac:dyDescent="0.35">
      <c r="A1396" s="812" t="b">
        <f t="shared" ca="1" si="140"/>
        <v>0</v>
      </c>
      <c r="B1396" s="812"/>
      <c r="C1396" s="832" t="str">
        <f ca="1">IF(COUNTA(D$1181:D1396)=1,"",OFFSET(B1396,-COUNTA(D$1181:D1396)+1,1))</f>
        <v>a1G3p000005YSTVEA4</v>
      </c>
      <c r="D1396" s="827"/>
      <c r="E1396" s="815" t="str">
        <f ca="1">IFERROR(IF(VLOOKUP(C1396,' Disaggregation - Section E '!A$10:J523,7,0)="","",VLOOKUP(C1396,' Disaggregation - Section E '!A$10:J523,7,0)*100),"")</f>
        <v/>
      </c>
      <c r="F1396" s="818" t="str">
        <f ca="1">IFERROR(IF(VLOOKUP(C1396,' Disaggregation - Section E '!A$10:N523,5,0)=0,"",VLOOKUP(C1396,' Disaggregation - Section E '!A$10:N523,5,0)),"")</f>
        <v/>
      </c>
      <c r="G1396" s="817" t="str">
        <f ca="1">IFERROR(IF(VLOOKUP(C1396,' Disaggregation - Section E '!A$10:N523,6,0)="","",VLOOKUP(C1396,' Disaggregation - Section E '!A$10:N523,6,0)),"")</f>
        <v/>
      </c>
      <c r="H1396" s="827" t="str">
        <f ca="1">IFERROR(IF(INDEX(' Disaggregation - Section E '!F$10:F523,MATCH(C1396,' Disaggregation - Section E '!A$10:A523,0)+1,1)&lt;&gt;0,INDEX(' Disaggregation - Section E '!F$10:F523,MATCH(C1396,' Disaggregation - Section E '!A$10:A523,0)+1,1),""),"")</f>
        <v/>
      </c>
      <c r="I1396" s="818" t="str">
        <f ca="1">IFERROR(IF(VLOOKUP(C1396,' Disaggregation - Section E '!A$10:N523,8,0)=0,"",VLOOKUP(C1396,' Disaggregation - Section E '!A$10:N523,8,0)),"")</f>
        <v/>
      </c>
      <c r="J1396" s="818" t="str">
        <f ca="1">IFERROR(IF(VLOOKUP(C1396,' Disaggregation - Section E '!A$10:N523,13,0)=0,"",VLOOKUP(C1396,' Disaggregation - Section E '!A$10:N523,13,0)),"")</f>
        <v/>
      </c>
      <c r="K1396" s="812" t="str">
        <f ca="1">IFERROR(VLOOKUP(C1396,' Disaggregation - Section E '!A$10:N523,3,0),"")</f>
        <v/>
      </c>
      <c r="L1396" s="818" t="str">
        <f ca="1">IFERROR(IF(VLOOKUP(C1396,' Disaggregation - Section E '!A$10:N523,14,0)=0,"",VLOOKUP(C1396,' Disaggregation - Section E '!A$10:N523,14,0)),"")</f>
        <v/>
      </c>
      <c r="M1396" s="812" t="str">
        <f ca="1">IFERROR(IF(VLOOKUP(C1396,' Disaggregation - Section E '!A$10:T523,20,0)=0,"",VLOOKUP(C1396,' Disaggregation - Section E '!A$10:T523,20,0)),"")</f>
        <v/>
      </c>
      <c r="N1396" s="818" t="str">
        <f ca="1">IFERROR(IF(VLOOKUP(C1396,' Disaggregation - Section E '!A$10:N523,9,0)=0,"",VLOOKUP(C1396,' Disaggregation - Section E '!A$10:N523,9,0)),"")</f>
        <v/>
      </c>
      <c r="O1396" s="818" t="str">
        <f ca="1">IFERROR(IF(VLOOKUP(C1396,' Disaggregation - Section E '!A$10:N523,10,0)=0,"",VLOOKUP(C1396,' Disaggregation - Section E '!A$10:N523,10,0)),"")</f>
        <v/>
      </c>
    </row>
    <row r="1397" spans="1:15" x14ac:dyDescent="0.35">
      <c r="A1397" s="812" t="b">
        <f t="shared" ref="A1397:A1407" ca="1" si="141">IF(M1397&lt;&gt;"",TRUE,FALSE)</f>
        <v>0</v>
      </c>
      <c r="B1397" s="812"/>
      <c r="C1397" s="832" t="str">
        <f ca="1">IF(COUNTA(D$1181:D1397)=1,"",OFFSET(B1397,-COUNTA(D$1181:D1397)+1,1))</f>
        <v>a1G3p000005YSTWEA4</v>
      </c>
      <c r="D1397" s="827"/>
      <c r="E1397" s="815" t="str">
        <f ca="1">IFERROR(IF(VLOOKUP(C1397,' Disaggregation - Section E '!A$10:J524,7,0)="","",VLOOKUP(C1397,' Disaggregation - Section E '!A$10:J524,7,0)*100),"")</f>
        <v/>
      </c>
      <c r="F1397" s="818" t="str">
        <f ca="1">IFERROR(IF(VLOOKUP(C1397,' Disaggregation - Section E '!A$10:N524,5,0)=0,"",VLOOKUP(C1397,' Disaggregation - Section E '!A$10:N524,5,0)),"")</f>
        <v/>
      </c>
      <c r="G1397" s="817" t="str">
        <f ca="1">IFERROR(IF(VLOOKUP(C1397,' Disaggregation - Section E '!A$10:N524,6,0)="","",VLOOKUP(C1397,' Disaggregation - Section E '!A$10:N524,6,0)),"")</f>
        <v/>
      </c>
      <c r="H1397" s="827" t="str">
        <f ca="1">IFERROR(IF(INDEX(' Disaggregation - Section E '!F$10:F524,MATCH(C1397,' Disaggregation - Section E '!A$10:A524,0)+1,1)&lt;&gt;0,INDEX(' Disaggregation - Section E '!F$10:F524,MATCH(C1397,' Disaggregation - Section E '!A$10:A524,0)+1,1),""),"")</f>
        <v/>
      </c>
      <c r="I1397" s="818" t="str">
        <f ca="1">IFERROR(IF(VLOOKUP(C1397,' Disaggregation - Section E '!A$10:N524,8,0)=0,"",VLOOKUP(C1397,' Disaggregation - Section E '!A$10:N524,8,0)),"")</f>
        <v/>
      </c>
      <c r="J1397" s="818" t="str">
        <f ca="1">IFERROR(IF(VLOOKUP(C1397,' Disaggregation - Section E '!A$10:N524,13,0)=0,"",VLOOKUP(C1397,' Disaggregation - Section E '!A$10:N524,13,0)),"")</f>
        <v/>
      </c>
      <c r="K1397" s="812" t="str">
        <f ca="1">IFERROR(VLOOKUP(C1397,' Disaggregation - Section E '!A$10:N524,3,0),"")</f>
        <v/>
      </c>
      <c r="L1397" s="818" t="str">
        <f ca="1">IFERROR(IF(VLOOKUP(C1397,' Disaggregation - Section E '!A$10:N524,14,0)=0,"",VLOOKUP(C1397,' Disaggregation - Section E '!A$10:N524,14,0)),"")</f>
        <v/>
      </c>
      <c r="M1397" s="812" t="str">
        <f ca="1">IFERROR(IF(VLOOKUP(C1397,' Disaggregation - Section E '!A$10:T524,20,0)=0,"",VLOOKUP(C1397,' Disaggregation - Section E '!A$10:T524,20,0)),"")</f>
        <v/>
      </c>
      <c r="N1397" s="818" t="str">
        <f ca="1">IFERROR(IF(VLOOKUP(C1397,' Disaggregation - Section E '!A$10:N524,9,0)=0,"",VLOOKUP(C1397,' Disaggregation - Section E '!A$10:N524,9,0)),"")</f>
        <v/>
      </c>
      <c r="O1397" s="818" t="str">
        <f ca="1">IFERROR(IF(VLOOKUP(C1397,' Disaggregation - Section E '!A$10:N524,10,0)=0,"",VLOOKUP(C1397,' Disaggregation - Section E '!A$10:N524,10,0)),"")</f>
        <v/>
      </c>
    </row>
    <row r="1398" spans="1:15" x14ac:dyDescent="0.35">
      <c r="A1398" s="812" t="b">
        <f t="shared" ca="1" si="141"/>
        <v>0</v>
      </c>
      <c r="B1398" s="812"/>
      <c r="C1398" s="832" t="str">
        <f ca="1">IF(COUNTA(D$1181:D1398)=1,"",OFFSET(B1398,-COUNTA(D$1181:D1398)+1,1))</f>
        <v>a1G3p000005YSTXEA4</v>
      </c>
      <c r="D1398" s="827"/>
      <c r="E1398" s="815" t="str">
        <f ca="1">IFERROR(IF(VLOOKUP(C1398,' Disaggregation - Section E '!A$10:J525,7,0)="","",VLOOKUP(C1398,' Disaggregation - Section E '!A$10:J525,7,0)*100),"")</f>
        <v/>
      </c>
      <c r="F1398" s="818" t="str">
        <f ca="1">IFERROR(IF(VLOOKUP(C1398,' Disaggregation - Section E '!A$10:N525,5,0)=0,"",VLOOKUP(C1398,' Disaggregation - Section E '!A$10:N525,5,0)),"")</f>
        <v/>
      </c>
      <c r="G1398" s="817" t="str">
        <f ca="1">IFERROR(IF(VLOOKUP(C1398,' Disaggregation - Section E '!A$10:N525,6,0)="","",VLOOKUP(C1398,' Disaggregation - Section E '!A$10:N525,6,0)),"")</f>
        <v/>
      </c>
      <c r="H1398" s="827" t="str">
        <f ca="1">IFERROR(IF(INDEX(' Disaggregation - Section E '!F$10:F525,MATCH(C1398,' Disaggregation - Section E '!A$10:A525,0)+1,1)&lt;&gt;0,INDEX(' Disaggregation - Section E '!F$10:F525,MATCH(C1398,' Disaggregation - Section E '!A$10:A525,0)+1,1),""),"")</f>
        <v/>
      </c>
      <c r="I1398" s="818" t="str">
        <f ca="1">IFERROR(IF(VLOOKUP(C1398,' Disaggregation - Section E '!A$10:N525,8,0)=0,"",VLOOKUP(C1398,' Disaggregation - Section E '!A$10:N525,8,0)),"")</f>
        <v/>
      </c>
      <c r="J1398" s="818" t="str">
        <f ca="1">IFERROR(IF(VLOOKUP(C1398,' Disaggregation - Section E '!A$10:N525,13,0)=0,"",VLOOKUP(C1398,' Disaggregation - Section E '!A$10:N525,13,0)),"")</f>
        <v/>
      </c>
      <c r="K1398" s="812" t="str">
        <f ca="1">IFERROR(VLOOKUP(C1398,' Disaggregation - Section E '!A$10:N525,3,0),"")</f>
        <v/>
      </c>
      <c r="L1398" s="818" t="str">
        <f ca="1">IFERROR(IF(VLOOKUP(C1398,' Disaggregation - Section E '!A$10:N525,14,0)=0,"",VLOOKUP(C1398,' Disaggregation - Section E '!A$10:N525,14,0)),"")</f>
        <v/>
      </c>
      <c r="M1398" s="812" t="str">
        <f ca="1">IFERROR(IF(VLOOKUP(C1398,' Disaggregation - Section E '!A$10:T525,20,0)=0,"",VLOOKUP(C1398,' Disaggregation - Section E '!A$10:T525,20,0)),"")</f>
        <v/>
      </c>
      <c r="N1398" s="818" t="str">
        <f ca="1">IFERROR(IF(VLOOKUP(C1398,' Disaggregation - Section E '!A$10:N525,9,0)=0,"",VLOOKUP(C1398,' Disaggregation - Section E '!A$10:N525,9,0)),"")</f>
        <v/>
      </c>
      <c r="O1398" s="818" t="str">
        <f ca="1">IFERROR(IF(VLOOKUP(C1398,' Disaggregation - Section E '!A$10:N525,10,0)=0,"",VLOOKUP(C1398,' Disaggregation - Section E '!A$10:N525,10,0)),"")</f>
        <v/>
      </c>
    </row>
    <row r="1399" spans="1:15" x14ac:dyDescent="0.35">
      <c r="A1399" s="812" t="b">
        <f t="shared" ca="1" si="141"/>
        <v>0</v>
      </c>
      <c r="B1399" s="812"/>
      <c r="C1399" s="832" t="str">
        <f ca="1">IF(COUNTA(D$1181:D1399)=1,"",OFFSET(B1399,-COUNTA(D$1181:D1399)+1,1))</f>
        <v>a1G3p000005YSTYEA4</v>
      </c>
      <c r="D1399" s="827"/>
      <c r="E1399" s="815" t="str">
        <f ca="1">IFERROR(IF(VLOOKUP(C1399,' Disaggregation - Section E '!A$10:J526,7,0)="","",VLOOKUP(C1399,' Disaggregation - Section E '!A$10:J526,7,0)*100),"")</f>
        <v/>
      </c>
      <c r="F1399" s="818" t="str">
        <f ca="1">IFERROR(IF(VLOOKUP(C1399,' Disaggregation - Section E '!A$10:N526,5,0)=0,"",VLOOKUP(C1399,' Disaggregation - Section E '!A$10:N526,5,0)),"")</f>
        <v/>
      </c>
      <c r="G1399" s="817" t="str">
        <f ca="1">IFERROR(IF(VLOOKUP(C1399,' Disaggregation - Section E '!A$10:N526,6,0)="","",VLOOKUP(C1399,' Disaggregation - Section E '!A$10:N526,6,0)),"")</f>
        <v/>
      </c>
      <c r="H1399" s="827" t="str">
        <f ca="1">IFERROR(IF(INDEX(' Disaggregation - Section E '!F$10:F526,MATCH(C1399,' Disaggregation - Section E '!A$10:A526,0)+1,1)&lt;&gt;0,INDEX(' Disaggregation - Section E '!F$10:F526,MATCH(C1399,' Disaggregation - Section E '!A$10:A526,0)+1,1),""),"")</f>
        <v/>
      </c>
      <c r="I1399" s="818" t="str">
        <f ca="1">IFERROR(IF(VLOOKUP(C1399,' Disaggregation - Section E '!A$10:N526,8,0)=0,"",VLOOKUP(C1399,' Disaggregation - Section E '!A$10:N526,8,0)),"")</f>
        <v/>
      </c>
      <c r="J1399" s="818" t="str">
        <f ca="1">IFERROR(IF(VLOOKUP(C1399,' Disaggregation - Section E '!A$10:N526,13,0)=0,"",VLOOKUP(C1399,' Disaggregation - Section E '!A$10:N526,13,0)),"")</f>
        <v/>
      </c>
      <c r="K1399" s="812" t="str">
        <f ca="1">IFERROR(VLOOKUP(C1399,' Disaggregation - Section E '!A$10:N526,3,0),"")</f>
        <v/>
      </c>
      <c r="L1399" s="818" t="str">
        <f ca="1">IFERROR(IF(VLOOKUP(C1399,' Disaggregation - Section E '!A$10:N526,14,0)=0,"",VLOOKUP(C1399,' Disaggregation - Section E '!A$10:N526,14,0)),"")</f>
        <v/>
      </c>
      <c r="M1399" s="812" t="str">
        <f ca="1">IFERROR(IF(VLOOKUP(C1399,' Disaggregation - Section E '!A$10:T526,20,0)=0,"",VLOOKUP(C1399,' Disaggregation - Section E '!A$10:T526,20,0)),"")</f>
        <v/>
      </c>
      <c r="N1399" s="818" t="str">
        <f ca="1">IFERROR(IF(VLOOKUP(C1399,' Disaggregation - Section E '!A$10:N526,9,0)=0,"",VLOOKUP(C1399,' Disaggregation - Section E '!A$10:N526,9,0)),"")</f>
        <v/>
      </c>
      <c r="O1399" s="818" t="str">
        <f ca="1">IFERROR(IF(VLOOKUP(C1399,' Disaggregation - Section E '!A$10:N526,10,0)=0,"",VLOOKUP(C1399,' Disaggregation - Section E '!A$10:N526,10,0)),"")</f>
        <v/>
      </c>
    </row>
    <row r="1400" spans="1:15" x14ac:dyDescent="0.35">
      <c r="A1400" s="812" t="b">
        <f t="shared" ca="1" si="141"/>
        <v>0</v>
      </c>
      <c r="B1400" s="812"/>
      <c r="C1400" s="832" t="str">
        <f ca="1">IF(COUNTA(D$1181:D1400)=1,"",OFFSET(B1400,-COUNTA(D$1181:D1400)+1,1))</f>
        <v>a1G3p000005YSTZEA4</v>
      </c>
      <c r="D1400" s="827"/>
      <c r="E1400" s="815" t="str">
        <f ca="1">IFERROR(IF(VLOOKUP(C1400,' Disaggregation - Section E '!A$10:J527,7,0)="","",VLOOKUP(C1400,' Disaggregation - Section E '!A$10:J527,7,0)*100),"")</f>
        <v/>
      </c>
      <c r="F1400" s="818" t="str">
        <f ca="1">IFERROR(IF(VLOOKUP(C1400,' Disaggregation - Section E '!A$10:N527,5,0)=0,"",VLOOKUP(C1400,' Disaggregation - Section E '!A$10:N527,5,0)),"")</f>
        <v/>
      </c>
      <c r="G1400" s="817" t="str">
        <f ca="1">IFERROR(IF(VLOOKUP(C1400,' Disaggregation - Section E '!A$10:N527,6,0)="","",VLOOKUP(C1400,' Disaggregation - Section E '!A$10:N527,6,0)),"")</f>
        <v/>
      </c>
      <c r="H1400" s="827" t="str">
        <f ca="1">IFERROR(IF(INDEX(' Disaggregation - Section E '!F$10:F527,MATCH(C1400,' Disaggregation - Section E '!A$10:A527,0)+1,1)&lt;&gt;0,INDEX(' Disaggregation - Section E '!F$10:F527,MATCH(C1400,' Disaggregation - Section E '!A$10:A527,0)+1,1),""),"")</f>
        <v/>
      </c>
      <c r="I1400" s="818" t="str">
        <f ca="1">IFERROR(IF(VLOOKUP(C1400,' Disaggregation - Section E '!A$10:N527,8,0)=0,"",VLOOKUP(C1400,' Disaggregation - Section E '!A$10:N527,8,0)),"")</f>
        <v/>
      </c>
      <c r="J1400" s="818" t="str">
        <f ca="1">IFERROR(IF(VLOOKUP(C1400,' Disaggregation - Section E '!A$10:N527,13,0)=0,"",VLOOKUP(C1400,' Disaggregation - Section E '!A$10:N527,13,0)),"")</f>
        <v/>
      </c>
      <c r="K1400" s="812" t="str">
        <f ca="1">IFERROR(VLOOKUP(C1400,' Disaggregation - Section E '!A$10:N527,3,0),"")</f>
        <v/>
      </c>
      <c r="L1400" s="818" t="str">
        <f ca="1">IFERROR(IF(VLOOKUP(C1400,' Disaggregation - Section E '!A$10:N527,14,0)=0,"",VLOOKUP(C1400,' Disaggregation - Section E '!A$10:N527,14,0)),"")</f>
        <v/>
      </c>
      <c r="M1400" s="812" t="str">
        <f ca="1">IFERROR(IF(VLOOKUP(C1400,' Disaggregation - Section E '!A$10:T527,20,0)=0,"",VLOOKUP(C1400,' Disaggregation - Section E '!A$10:T527,20,0)),"")</f>
        <v/>
      </c>
      <c r="N1400" s="818" t="str">
        <f ca="1">IFERROR(IF(VLOOKUP(C1400,' Disaggregation - Section E '!A$10:N527,9,0)=0,"",VLOOKUP(C1400,' Disaggregation - Section E '!A$10:N527,9,0)),"")</f>
        <v/>
      </c>
      <c r="O1400" s="818" t="str">
        <f ca="1">IFERROR(IF(VLOOKUP(C1400,' Disaggregation - Section E '!A$10:N527,10,0)=0,"",VLOOKUP(C1400,' Disaggregation - Section E '!A$10:N527,10,0)),"")</f>
        <v/>
      </c>
    </row>
    <row r="1401" spans="1:15" x14ac:dyDescent="0.35">
      <c r="A1401" s="812" t="b">
        <f t="shared" ca="1" si="141"/>
        <v>0</v>
      </c>
      <c r="B1401" s="812"/>
      <c r="C1401" s="832" t="str">
        <f ca="1">IF(COUNTA(D$1181:D1401)=1,"",OFFSET(B1401,-COUNTA(D$1181:D1401)+1,1))</f>
        <v>a1G3p000005YSTaEAO</v>
      </c>
      <c r="D1401" s="827"/>
      <c r="E1401" s="815" t="str">
        <f ca="1">IFERROR(IF(VLOOKUP(C1401,' Disaggregation - Section E '!A$10:J528,7,0)="","",VLOOKUP(C1401,' Disaggregation - Section E '!A$10:J528,7,0)*100),"")</f>
        <v/>
      </c>
      <c r="F1401" s="818" t="str">
        <f ca="1">IFERROR(IF(VLOOKUP(C1401,' Disaggregation - Section E '!A$10:N528,5,0)=0,"",VLOOKUP(C1401,' Disaggregation - Section E '!A$10:N528,5,0)),"")</f>
        <v/>
      </c>
      <c r="G1401" s="817" t="str">
        <f ca="1">IFERROR(IF(VLOOKUP(C1401,' Disaggregation - Section E '!A$10:N528,6,0)="","",VLOOKUP(C1401,' Disaggregation - Section E '!A$10:N528,6,0)),"")</f>
        <v/>
      </c>
      <c r="H1401" s="827" t="str">
        <f ca="1">IFERROR(IF(INDEX(' Disaggregation - Section E '!F$10:F528,MATCH(C1401,' Disaggregation - Section E '!A$10:A528,0)+1,1)&lt;&gt;0,INDEX(' Disaggregation - Section E '!F$10:F528,MATCH(C1401,' Disaggregation - Section E '!A$10:A528,0)+1,1),""),"")</f>
        <v/>
      </c>
      <c r="I1401" s="818" t="str">
        <f ca="1">IFERROR(IF(VLOOKUP(C1401,' Disaggregation - Section E '!A$10:N528,8,0)=0,"",VLOOKUP(C1401,' Disaggregation - Section E '!A$10:N528,8,0)),"")</f>
        <v/>
      </c>
      <c r="J1401" s="818" t="str">
        <f ca="1">IFERROR(IF(VLOOKUP(C1401,' Disaggregation - Section E '!A$10:N528,13,0)=0,"",VLOOKUP(C1401,' Disaggregation - Section E '!A$10:N528,13,0)),"")</f>
        <v/>
      </c>
      <c r="K1401" s="812" t="str">
        <f ca="1">IFERROR(VLOOKUP(C1401,' Disaggregation - Section E '!A$10:N528,3,0),"")</f>
        <v/>
      </c>
      <c r="L1401" s="818" t="str">
        <f ca="1">IFERROR(IF(VLOOKUP(C1401,' Disaggregation - Section E '!A$10:N528,14,0)=0,"",VLOOKUP(C1401,' Disaggregation - Section E '!A$10:N528,14,0)),"")</f>
        <v/>
      </c>
      <c r="M1401" s="812" t="str">
        <f ca="1">IFERROR(IF(VLOOKUP(C1401,' Disaggregation - Section E '!A$10:T528,20,0)=0,"",VLOOKUP(C1401,' Disaggregation - Section E '!A$10:T528,20,0)),"")</f>
        <v/>
      </c>
      <c r="N1401" s="818" t="str">
        <f ca="1">IFERROR(IF(VLOOKUP(C1401,' Disaggregation - Section E '!A$10:N528,9,0)=0,"",VLOOKUP(C1401,' Disaggregation - Section E '!A$10:N528,9,0)),"")</f>
        <v/>
      </c>
      <c r="O1401" s="818" t="str">
        <f ca="1">IFERROR(IF(VLOOKUP(C1401,' Disaggregation - Section E '!A$10:N528,10,0)=0,"",VLOOKUP(C1401,' Disaggregation - Section E '!A$10:N528,10,0)),"")</f>
        <v/>
      </c>
    </row>
    <row r="1402" spans="1:15" x14ac:dyDescent="0.35">
      <c r="A1402" s="812" t="b">
        <f t="shared" ca="1" si="141"/>
        <v>0</v>
      </c>
      <c r="B1402" s="812"/>
      <c r="C1402" s="832" t="str">
        <f ca="1">IF(COUNTA(D$1181:D1402)=1,"",OFFSET(B1402,-COUNTA(D$1181:D1402)+1,1))</f>
        <v>a1G3p000005YSTbEAO</v>
      </c>
      <c r="D1402" s="827"/>
      <c r="E1402" s="815" t="str">
        <f ca="1">IFERROR(IF(VLOOKUP(C1402,' Disaggregation - Section E '!A$10:J529,7,0)="","",VLOOKUP(C1402,' Disaggregation - Section E '!A$10:J529,7,0)*100),"")</f>
        <v/>
      </c>
      <c r="F1402" s="818" t="str">
        <f ca="1">IFERROR(IF(VLOOKUP(C1402,' Disaggregation - Section E '!A$10:N529,5,0)=0,"",VLOOKUP(C1402,' Disaggregation - Section E '!A$10:N529,5,0)),"")</f>
        <v/>
      </c>
      <c r="G1402" s="817" t="str">
        <f ca="1">IFERROR(IF(VLOOKUP(C1402,' Disaggregation - Section E '!A$10:N529,6,0)="","",VLOOKUP(C1402,' Disaggregation - Section E '!A$10:N529,6,0)),"")</f>
        <v/>
      </c>
      <c r="H1402" s="827" t="str">
        <f ca="1">IFERROR(IF(INDEX(' Disaggregation - Section E '!F$10:F529,MATCH(C1402,' Disaggregation - Section E '!A$10:A529,0)+1,1)&lt;&gt;0,INDEX(' Disaggregation - Section E '!F$10:F529,MATCH(C1402,' Disaggregation - Section E '!A$10:A529,0)+1,1),""),"")</f>
        <v/>
      </c>
      <c r="I1402" s="818" t="str">
        <f ca="1">IFERROR(IF(VLOOKUP(C1402,' Disaggregation - Section E '!A$10:N529,8,0)=0,"",VLOOKUP(C1402,' Disaggregation - Section E '!A$10:N529,8,0)),"")</f>
        <v/>
      </c>
      <c r="J1402" s="818" t="str">
        <f ca="1">IFERROR(IF(VLOOKUP(C1402,' Disaggregation - Section E '!A$10:N529,13,0)=0,"",VLOOKUP(C1402,' Disaggregation - Section E '!A$10:N529,13,0)),"")</f>
        <v/>
      </c>
      <c r="K1402" s="812" t="str">
        <f ca="1">IFERROR(VLOOKUP(C1402,' Disaggregation - Section E '!A$10:N529,3,0),"")</f>
        <v/>
      </c>
      <c r="L1402" s="818" t="str">
        <f ca="1">IFERROR(IF(VLOOKUP(C1402,' Disaggregation - Section E '!A$10:N529,14,0)=0,"",VLOOKUP(C1402,' Disaggregation - Section E '!A$10:N529,14,0)),"")</f>
        <v/>
      </c>
      <c r="M1402" s="812" t="str">
        <f ca="1">IFERROR(IF(VLOOKUP(C1402,' Disaggregation - Section E '!A$10:T529,20,0)=0,"",VLOOKUP(C1402,' Disaggregation - Section E '!A$10:T529,20,0)),"")</f>
        <v/>
      </c>
      <c r="N1402" s="818" t="str">
        <f ca="1">IFERROR(IF(VLOOKUP(C1402,' Disaggregation - Section E '!A$10:N529,9,0)=0,"",VLOOKUP(C1402,' Disaggregation - Section E '!A$10:N529,9,0)),"")</f>
        <v/>
      </c>
      <c r="O1402" s="818" t="str">
        <f ca="1">IFERROR(IF(VLOOKUP(C1402,' Disaggregation - Section E '!A$10:N529,10,0)=0,"",VLOOKUP(C1402,' Disaggregation - Section E '!A$10:N529,10,0)),"")</f>
        <v/>
      </c>
    </row>
    <row r="1403" spans="1:15" x14ac:dyDescent="0.35">
      <c r="A1403" s="812" t="b">
        <f t="shared" ca="1" si="141"/>
        <v>0</v>
      </c>
      <c r="B1403" s="812"/>
      <c r="C1403" s="832" t="str">
        <f ca="1">IF(COUNTA(D$1181:D1403)=1,"",OFFSET(B1403,-COUNTA(D$1181:D1403)+1,1))</f>
        <v>a1G3p000005YSTcEAO</v>
      </c>
      <c r="D1403" s="827"/>
      <c r="E1403" s="815" t="str">
        <f ca="1">IFERROR(IF(VLOOKUP(C1403,' Disaggregation - Section E '!A$10:J530,7,0)="","",VLOOKUP(C1403,' Disaggregation - Section E '!A$10:J530,7,0)*100),"")</f>
        <v/>
      </c>
      <c r="F1403" s="818" t="str">
        <f ca="1">IFERROR(IF(VLOOKUP(C1403,' Disaggregation - Section E '!A$10:N530,5,0)=0,"",VLOOKUP(C1403,' Disaggregation - Section E '!A$10:N530,5,0)),"")</f>
        <v/>
      </c>
      <c r="G1403" s="817" t="str">
        <f ca="1">IFERROR(IF(VLOOKUP(C1403,' Disaggregation - Section E '!A$10:N530,6,0)="","",VLOOKUP(C1403,' Disaggregation - Section E '!A$10:N530,6,0)),"")</f>
        <v/>
      </c>
      <c r="H1403" s="827" t="str">
        <f ca="1">IFERROR(IF(INDEX(' Disaggregation - Section E '!F$10:F530,MATCH(C1403,' Disaggregation - Section E '!A$10:A530,0)+1,1)&lt;&gt;0,INDEX(' Disaggregation - Section E '!F$10:F530,MATCH(C1403,' Disaggregation - Section E '!A$10:A530,0)+1,1),""),"")</f>
        <v/>
      </c>
      <c r="I1403" s="818" t="str">
        <f ca="1">IFERROR(IF(VLOOKUP(C1403,' Disaggregation - Section E '!A$10:N530,8,0)=0,"",VLOOKUP(C1403,' Disaggregation - Section E '!A$10:N530,8,0)),"")</f>
        <v/>
      </c>
      <c r="J1403" s="818" t="str">
        <f ca="1">IFERROR(IF(VLOOKUP(C1403,' Disaggregation - Section E '!A$10:N530,13,0)=0,"",VLOOKUP(C1403,' Disaggregation - Section E '!A$10:N530,13,0)),"")</f>
        <v/>
      </c>
      <c r="K1403" s="812" t="str">
        <f ca="1">IFERROR(VLOOKUP(C1403,' Disaggregation - Section E '!A$10:N530,3,0),"")</f>
        <v/>
      </c>
      <c r="L1403" s="818" t="str">
        <f ca="1">IFERROR(IF(VLOOKUP(C1403,' Disaggregation - Section E '!A$10:N530,14,0)=0,"",VLOOKUP(C1403,' Disaggregation - Section E '!A$10:N530,14,0)),"")</f>
        <v/>
      </c>
      <c r="M1403" s="812" t="str">
        <f ca="1">IFERROR(IF(VLOOKUP(C1403,' Disaggregation - Section E '!A$10:T530,20,0)=0,"",VLOOKUP(C1403,' Disaggregation - Section E '!A$10:T530,20,0)),"")</f>
        <v/>
      </c>
      <c r="N1403" s="818" t="str">
        <f ca="1">IFERROR(IF(VLOOKUP(C1403,' Disaggregation - Section E '!A$10:N530,9,0)=0,"",VLOOKUP(C1403,' Disaggregation - Section E '!A$10:N530,9,0)),"")</f>
        <v/>
      </c>
      <c r="O1403" s="818" t="str">
        <f ca="1">IFERROR(IF(VLOOKUP(C1403,' Disaggregation - Section E '!A$10:N530,10,0)=0,"",VLOOKUP(C1403,' Disaggregation - Section E '!A$10:N530,10,0)),"")</f>
        <v/>
      </c>
    </row>
    <row r="1404" spans="1:15" x14ac:dyDescent="0.35">
      <c r="A1404" s="812" t="b">
        <f t="shared" ca="1" si="141"/>
        <v>0</v>
      </c>
      <c r="B1404" s="812"/>
      <c r="C1404" s="832" t="str">
        <f ca="1">IF(COUNTA(D$1181:D1404)=1,"",OFFSET(B1404,-COUNTA(D$1181:D1404)+1,1))</f>
        <v>a1G3p000005YSTdEAO</v>
      </c>
      <c r="D1404" s="827"/>
      <c r="E1404" s="815" t="str">
        <f ca="1">IFERROR(IF(VLOOKUP(C1404,' Disaggregation - Section E '!A$10:J531,7,0)="","",VLOOKUP(C1404,' Disaggregation - Section E '!A$10:J531,7,0)*100),"")</f>
        <v/>
      </c>
      <c r="F1404" s="818" t="str">
        <f ca="1">IFERROR(IF(VLOOKUP(C1404,' Disaggregation - Section E '!A$10:N531,5,0)=0,"",VLOOKUP(C1404,' Disaggregation - Section E '!A$10:N531,5,0)),"")</f>
        <v/>
      </c>
      <c r="G1404" s="817" t="str">
        <f ca="1">IFERROR(IF(VLOOKUP(C1404,' Disaggregation - Section E '!A$10:N531,6,0)="","",VLOOKUP(C1404,' Disaggregation - Section E '!A$10:N531,6,0)),"")</f>
        <v/>
      </c>
      <c r="H1404" s="827" t="str">
        <f ca="1">IFERROR(IF(INDEX(' Disaggregation - Section E '!F$10:F531,MATCH(C1404,' Disaggregation - Section E '!A$10:A531,0)+1,1)&lt;&gt;0,INDEX(' Disaggregation - Section E '!F$10:F531,MATCH(C1404,' Disaggregation - Section E '!A$10:A531,0)+1,1),""),"")</f>
        <v/>
      </c>
      <c r="I1404" s="818" t="str">
        <f ca="1">IFERROR(IF(VLOOKUP(C1404,' Disaggregation - Section E '!A$10:N531,8,0)=0,"",VLOOKUP(C1404,' Disaggregation - Section E '!A$10:N531,8,0)),"")</f>
        <v/>
      </c>
      <c r="J1404" s="818" t="str">
        <f ca="1">IFERROR(IF(VLOOKUP(C1404,' Disaggregation - Section E '!A$10:N531,13,0)=0,"",VLOOKUP(C1404,' Disaggregation - Section E '!A$10:N531,13,0)),"")</f>
        <v/>
      </c>
      <c r="K1404" s="812" t="str">
        <f ca="1">IFERROR(VLOOKUP(C1404,' Disaggregation - Section E '!A$10:N531,3,0),"")</f>
        <v/>
      </c>
      <c r="L1404" s="818" t="str">
        <f ca="1">IFERROR(IF(VLOOKUP(C1404,' Disaggregation - Section E '!A$10:N531,14,0)=0,"",VLOOKUP(C1404,' Disaggregation - Section E '!A$10:N531,14,0)),"")</f>
        <v/>
      </c>
      <c r="M1404" s="812" t="str">
        <f ca="1">IFERROR(IF(VLOOKUP(C1404,' Disaggregation - Section E '!A$10:T531,20,0)=0,"",VLOOKUP(C1404,' Disaggregation - Section E '!A$10:T531,20,0)),"")</f>
        <v/>
      </c>
      <c r="N1404" s="818" t="str">
        <f ca="1">IFERROR(IF(VLOOKUP(C1404,' Disaggregation - Section E '!A$10:N531,9,0)=0,"",VLOOKUP(C1404,' Disaggregation - Section E '!A$10:N531,9,0)),"")</f>
        <v/>
      </c>
      <c r="O1404" s="818" t="str">
        <f ca="1">IFERROR(IF(VLOOKUP(C1404,' Disaggregation - Section E '!A$10:N531,10,0)=0,"",VLOOKUP(C1404,' Disaggregation - Section E '!A$10:N531,10,0)),"")</f>
        <v/>
      </c>
    </row>
    <row r="1405" spans="1:15" x14ac:dyDescent="0.35">
      <c r="A1405" s="812" t="b">
        <f t="shared" ca="1" si="141"/>
        <v>0</v>
      </c>
      <c r="B1405" s="812"/>
      <c r="C1405" s="832" t="str">
        <f ca="1">IF(COUNTA(D$1181:D1405)=1,"",OFFSET(B1405,-COUNTA(D$1181:D1405)+1,1))</f>
        <v>a1G3p000005YSTeEAO</v>
      </c>
      <c r="D1405" s="827"/>
      <c r="E1405" s="815" t="str">
        <f ca="1">IFERROR(IF(VLOOKUP(C1405,' Disaggregation - Section E '!A$10:J532,7,0)="","",VLOOKUP(C1405,' Disaggregation - Section E '!A$10:J532,7,0)*100),"")</f>
        <v/>
      </c>
      <c r="F1405" s="818" t="str">
        <f ca="1">IFERROR(IF(VLOOKUP(C1405,' Disaggregation - Section E '!A$10:N532,5,0)=0,"",VLOOKUP(C1405,' Disaggregation - Section E '!A$10:N532,5,0)),"")</f>
        <v/>
      </c>
      <c r="G1405" s="817" t="str">
        <f ca="1">IFERROR(IF(VLOOKUP(C1405,' Disaggregation - Section E '!A$10:N532,6,0)="","",VLOOKUP(C1405,' Disaggregation - Section E '!A$10:N532,6,0)),"")</f>
        <v/>
      </c>
      <c r="H1405" s="827" t="str">
        <f ca="1">IFERROR(IF(INDEX(' Disaggregation - Section E '!F$10:F532,MATCH(C1405,' Disaggregation - Section E '!A$10:A532,0)+1,1)&lt;&gt;0,INDEX(' Disaggregation - Section E '!F$10:F532,MATCH(C1405,' Disaggregation - Section E '!A$10:A532,0)+1,1),""),"")</f>
        <v/>
      </c>
      <c r="I1405" s="818" t="str">
        <f ca="1">IFERROR(IF(VLOOKUP(C1405,' Disaggregation - Section E '!A$10:N532,8,0)=0,"",VLOOKUP(C1405,' Disaggregation - Section E '!A$10:N532,8,0)),"")</f>
        <v/>
      </c>
      <c r="J1405" s="818" t="str">
        <f ca="1">IFERROR(IF(VLOOKUP(C1405,' Disaggregation - Section E '!A$10:N532,13,0)=0,"",VLOOKUP(C1405,' Disaggregation - Section E '!A$10:N532,13,0)),"")</f>
        <v/>
      </c>
      <c r="K1405" s="812" t="str">
        <f ca="1">IFERROR(VLOOKUP(C1405,' Disaggregation - Section E '!A$10:N532,3,0),"")</f>
        <v/>
      </c>
      <c r="L1405" s="818" t="str">
        <f ca="1">IFERROR(IF(VLOOKUP(C1405,' Disaggregation - Section E '!A$10:N532,14,0)=0,"",VLOOKUP(C1405,' Disaggregation - Section E '!A$10:N532,14,0)),"")</f>
        <v/>
      </c>
      <c r="M1405" s="812" t="str">
        <f ca="1">IFERROR(IF(VLOOKUP(C1405,' Disaggregation - Section E '!A$10:T532,20,0)=0,"",VLOOKUP(C1405,' Disaggregation - Section E '!A$10:T532,20,0)),"")</f>
        <v/>
      </c>
      <c r="N1405" s="818" t="str">
        <f ca="1">IFERROR(IF(VLOOKUP(C1405,' Disaggregation - Section E '!A$10:N532,9,0)=0,"",VLOOKUP(C1405,' Disaggregation - Section E '!A$10:N532,9,0)),"")</f>
        <v/>
      </c>
      <c r="O1405" s="818" t="str">
        <f ca="1">IFERROR(IF(VLOOKUP(C1405,' Disaggregation - Section E '!A$10:N532,10,0)=0,"",VLOOKUP(C1405,' Disaggregation - Section E '!A$10:N532,10,0)),"")</f>
        <v/>
      </c>
    </row>
    <row r="1406" spans="1:15" x14ac:dyDescent="0.35">
      <c r="A1406" s="812" t="b">
        <f t="shared" ca="1" si="141"/>
        <v>0</v>
      </c>
      <c r="B1406" s="812"/>
      <c r="C1406" s="832" t="str">
        <f ca="1">IF(COUNTA(D$1181:D1406)=1,"",OFFSET(B1406,-COUNTA(D$1181:D1406)+1,1))</f>
        <v>a1G3p000005YSTfEAO</v>
      </c>
      <c r="D1406" s="827"/>
      <c r="E1406" s="815" t="str">
        <f ca="1">IFERROR(IF(VLOOKUP(C1406,' Disaggregation - Section E '!A$10:J533,7,0)="","",VLOOKUP(C1406,' Disaggregation - Section E '!A$10:J533,7,0)*100),"")</f>
        <v/>
      </c>
      <c r="F1406" s="818" t="str">
        <f ca="1">IFERROR(IF(VLOOKUP(C1406,' Disaggregation - Section E '!A$10:N533,5,0)=0,"",VLOOKUP(C1406,' Disaggregation - Section E '!A$10:N533,5,0)),"")</f>
        <v/>
      </c>
      <c r="G1406" s="817" t="str">
        <f ca="1">IFERROR(IF(VLOOKUP(C1406,' Disaggregation - Section E '!A$10:N533,6,0)="","",VLOOKUP(C1406,' Disaggregation - Section E '!A$10:N533,6,0)),"")</f>
        <v/>
      </c>
      <c r="H1406" s="827" t="str">
        <f ca="1">IFERROR(IF(INDEX(' Disaggregation - Section E '!F$10:F533,MATCH(C1406,' Disaggregation - Section E '!A$10:A533,0)+1,1)&lt;&gt;0,INDEX(' Disaggregation - Section E '!F$10:F533,MATCH(C1406,' Disaggregation - Section E '!A$10:A533,0)+1,1),""),"")</f>
        <v/>
      </c>
      <c r="I1406" s="818" t="str">
        <f ca="1">IFERROR(IF(VLOOKUP(C1406,' Disaggregation - Section E '!A$10:N533,8,0)=0,"",VLOOKUP(C1406,' Disaggregation - Section E '!A$10:N533,8,0)),"")</f>
        <v/>
      </c>
      <c r="J1406" s="818" t="str">
        <f ca="1">IFERROR(IF(VLOOKUP(C1406,' Disaggregation - Section E '!A$10:N533,13,0)=0,"",VLOOKUP(C1406,' Disaggregation - Section E '!A$10:N533,13,0)),"")</f>
        <v/>
      </c>
      <c r="K1406" s="812" t="str">
        <f ca="1">IFERROR(VLOOKUP(C1406,' Disaggregation - Section E '!A$10:N533,3,0),"")</f>
        <v/>
      </c>
      <c r="L1406" s="818" t="str">
        <f ca="1">IFERROR(IF(VLOOKUP(C1406,' Disaggregation - Section E '!A$10:N533,14,0)=0,"",VLOOKUP(C1406,' Disaggregation - Section E '!A$10:N533,14,0)),"")</f>
        <v/>
      </c>
      <c r="M1406" s="812" t="str">
        <f ca="1">IFERROR(IF(VLOOKUP(C1406,' Disaggregation - Section E '!A$10:T533,20,0)=0,"",VLOOKUP(C1406,' Disaggregation - Section E '!A$10:T533,20,0)),"")</f>
        <v/>
      </c>
      <c r="N1406" s="818" t="str">
        <f ca="1">IFERROR(IF(VLOOKUP(C1406,' Disaggregation - Section E '!A$10:N533,9,0)=0,"",VLOOKUP(C1406,' Disaggregation - Section E '!A$10:N533,9,0)),"")</f>
        <v/>
      </c>
      <c r="O1406" s="818" t="str">
        <f ca="1">IFERROR(IF(VLOOKUP(C1406,' Disaggregation - Section E '!A$10:N533,10,0)=0,"",VLOOKUP(C1406,' Disaggregation - Section E '!A$10:N533,10,0)),"")</f>
        <v/>
      </c>
    </row>
    <row r="1407" spans="1:15" x14ac:dyDescent="0.35">
      <c r="A1407" s="812" t="b">
        <f t="shared" ca="1" si="141"/>
        <v>0</v>
      </c>
      <c r="B1407" s="812"/>
      <c r="C1407" s="832" t="str">
        <f ca="1">IF(COUNTA(D$1181:D1407)=1,"",OFFSET(B1407,-COUNTA(D$1181:D1407)+1,1))</f>
        <v>a1G3p000005YSTgEAO</v>
      </c>
      <c r="D1407" s="827"/>
      <c r="E1407" s="815" t="str">
        <f ca="1">IFERROR(IF(VLOOKUP(C1407,' Disaggregation - Section E '!A$10:J534,7,0)="","",VLOOKUP(C1407,' Disaggregation - Section E '!A$10:J534,7,0)*100),"")</f>
        <v/>
      </c>
      <c r="F1407" s="818" t="str">
        <f ca="1">IFERROR(IF(VLOOKUP(C1407,' Disaggregation - Section E '!A$10:N534,5,0)=0,"",VLOOKUP(C1407,' Disaggregation - Section E '!A$10:N534,5,0)),"")</f>
        <v/>
      </c>
      <c r="G1407" s="817" t="str">
        <f ca="1">IFERROR(IF(VLOOKUP(C1407,' Disaggregation - Section E '!A$10:N534,6,0)="","",VLOOKUP(C1407,' Disaggregation - Section E '!A$10:N534,6,0)),"")</f>
        <v/>
      </c>
      <c r="H1407" s="827" t="str">
        <f ca="1">IFERROR(IF(INDEX(' Disaggregation - Section E '!F$10:F534,MATCH(C1407,' Disaggregation - Section E '!A$10:A534,0)+1,1)&lt;&gt;0,INDEX(' Disaggregation - Section E '!F$10:F534,MATCH(C1407,' Disaggregation - Section E '!A$10:A534,0)+1,1),""),"")</f>
        <v/>
      </c>
      <c r="I1407" s="818" t="str">
        <f ca="1">IFERROR(IF(VLOOKUP(C1407,' Disaggregation - Section E '!A$10:N534,8,0)=0,"",VLOOKUP(C1407,' Disaggregation - Section E '!A$10:N534,8,0)),"")</f>
        <v/>
      </c>
      <c r="J1407" s="818" t="str">
        <f ca="1">IFERROR(IF(VLOOKUP(C1407,' Disaggregation - Section E '!A$10:N534,13,0)=0,"",VLOOKUP(C1407,' Disaggregation - Section E '!A$10:N534,13,0)),"")</f>
        <v/>
      </c>
      <c r="K1407" s="812" t="str">
        <f ca="1">IFERROR(VLOOKUP(C1407,' Disaggregation - Section E '!A$10:N534,3,0),"")</f>
        <v/>
      </c>
      <c r="L1407" s="818" t="str">
        <f ca="1">IFERROR(IF(VLOOKUP(C1407,' Disaggregation - Section E '!A$10:N534,14,0)=0,"",VLOOKUP(C1407,' Disaggregation - Section E '!A$10:N534,14,0)),"")</f>
        <v/>
      </c>
      <c r="M1407" s="812" t="str">
        <f ca="1">IFERROR(IF(VLOOKUP(C1407,' Disaggregation - Section E '!A$10:T534,20,0)=0,"",VLOOKUP(C1407,' Disaggregation - Section E '!A$10:T534,20,0)),"")</f>
        <v/>
      </c>
      <c r="N1407" s="818" t="str">
        <f ca="1">IFERROR(IF(VLOOKUP(C1407,' Disaggregation - Section E '!A$10:N534,9,0)=0,"",VLOOKUP(C1407,' Disaggregation - Section E '!A$10:N534,9,0)),"")</f>
        <v/>
      </c>
      <c r="O1407" s="818" t="str">
        <f ca="1">IFERROR(IF(VLOOKUP(C1407,' Disaggregation - Section E '!A$10:N534,10,0)=0,"",VLOOKUP(C1407,' Disaggregation - Section E '!A$10:N534,10,0)),"")</f>
        <v/>
      </c>
    </row>
    <row r="1409" spans="1:16" x14ac:dyDescent="0.35">
      <c r="A1409" s="822" t="s">
        <v>278</v>
      </c>
    </row>
    <row r="1410" spans="1:16" x14ac:dyDescent="0.35">
      <c r="A1410" s="812" t="s">
        <v>46</v>
      </c>
      <c r="B1410" s="812"/>
      <c r="C1410" s="812" t="s">
        <v>48</v>
      </c>
      <c r="D1410" s="812" t="s">
        <v>25</v>
      </c>
      <c r="E1410" s="812" t="s">
        <v>4</v>
      </c>
      <c r="F1410" s="812" t="s">
        <v>27</v>
      </c>
      <c r="G1410" s="812" t="s">
        <v>2</v>
      </c>
      <c r="H1410" s="812" t="s">
        <v>3</v>
      </c>
      <c r="I1410" s="812" t="s">
        <v>146</v>
      </c>
      <c r="J1410" s="812" t="s">
        <v>18</v>
      </c>
      <c r="K1410" s="812" t="s">
        <v>357</v>
      </c>
      <c r="L1410" s="812"/>
      <c r="M1410" s="812" t="s">
        <v>364</v>
      </c>
      <c r="N1410" s="812" t="s">
        <v>9</v>
      </c>
      <c r="O1410" s="812" t="s">
        <v>472</v>
      </c>
      <c r="P1410" s="812" t="s">
        <v>473</v>
      </c>
    </row>
    <row r="1411" spans="1:16" hidden="1" x14ac:dyDescent="0.35">
      <c r="A1411" s="812" t="b">
        <f ca="1">IF(M1411&lt;&gt;"",TRUE,FALSE)</f>
        <v>0</v>
      </c>
      <c r="B1411" s="812"/>
      <c r="C1411" s="812" t="str">
        <f ca="1">IF(COUNTA(D$1410:D1411)=1,"",OFFSET(B1409,-COUNTA(D$1410:D1411)+3,1))</f>
        <v/>
      </c>
      <c r="D1411" s="827"/>
      <c r="E1411" s="815" t="str">
        <f ca="1">IFERROR(IF(VLOOKUP(C1411,' Disaggregation - Section E '!A$618:N623,7,0)="","",VLOOKUP(C1411,' Disaggregation - Section E '!A$618:N623,7,0)*100),"")</f>
        <v/>
      </c>
      <c r="F1411" s="818" t="str">
        <f ca="1">IFERROR(VLOOKUP(C1411,' Disaggregation - Section E '!A$618:N623,5,0),"")</f>
        <v/>
      </c>
      <c r="G1411" s="817" t="str">
        <f ca="1">IFERROR(IF(VLOOKUP(C1411,' Disaggregation - Section E '!A$618:N623,6,0)="","",VLOOKUP(C1411,' Disaggregation - Section E '!A$618:N623,6,0)),"")</f>
        <v/>
      </c>
      <c r="H1411" s="827" t="str">
        <f ca="1">IFERROR(IF(INDEX(' Disaggregation - Section E '!F$618:F1820,MATCH(C1411,' Disaggregation - Section E '!A$618:A1820,0)+1,1)&lt;&gt;0,INDEX(' Disaggregation - Section E '!F$618:F$1820,MATCH(C1411,' Disaggregation - Section E '!A$618:A1820,0)+1,1),""),"")</f>
        <v/>
      </c>
      <c r="I1411" s="818" t="str">
        <f ca="1">IFERROR(IF(VLOOKUP(C1411,' Disaggregation - Section E '!A$618:N623,8,0)=0,"",VLOOKUP(C1411,' Disaggregation - Section E '!A$618:N623,8,0)),"")</f>
        <v/>
      </c>
      <c r="J1411" s="818" t="str">
        <f ca="1">IFERROR(IF(VLOOKUP(C1411,' Disaggregation - Section E '!A$618:N1820,13,0)=0,"",VLOOKUP(C1411,' Disaggregation - Section E '!A$618:N1820,13,0)),"")</f>
        <v/>
      </c>
      <c r="K1411" s="812" t="str">
        <f ca="1">IFERROR(VLOOKUP(C1411,' Disaggregation - Section E '!A$618:N623,3,0),"")</f>
        <v/>
      </c>
      <c r="L1411" s="812"/>
      <c r="M1411" s="812" t="str">
        <f ca="1">IFERROR(IF(VLOOKUP(C1411,' Disaggregation - Section E '!A$618:T623,20,0)=0,"",VLOOKUP(C1411,' Disaggregation - Section E '!A$618:T623,20,0)),"")</f>
        <v/>
      </c>
      <c r="N1411" s="818" t="str">
        <f ca="1">IFERROR(IF(VLOOKUP(C1411,' Disaggregation - Section E '!A$618:N623,14,0)=0,"",VLOOKUP(C1411,' Disaggregation - Section E '!A$618:N623,14,0)),"")</f>
        <v/>
      </c>
      <c r="O1411" s="818" t="str">
        <f ca="1">IFERROR(IF(VLOOKUP(C1411,' Disaggregation - Section E '!A$618:N623,9,0)=0,"",VLOOKUP(C1411,' Disaggregation - Section E '!A$618:N623,9,0)),"")</f>
        <v/>
      </c>
      <c r="P1411" s="818" t="str">
        <f ca="1">IFERROR(IF(VLOOKUP(C1411,' Disaggregation - Section E '!A$618:N623,10,0)=0,"",VLOOKUP(C1411,' Disaggregation - Section E '!A$618:N623,10,0)),"")</f>
        <v/>
      </c>
    </row>
    <row r="1412" spans="1:16" x14ac:dyDescent="0.35">
      <c r="A1412" s="812" t="b">
        <v>0</v>
      </c>
      <c r="B1412" s="812"/>
      <c r="C1412" s="812" t="s">
        <v>4016</v>
      </c>
      <c r="D1412" s="827">
        <v>1</v>
      </c>
      <c r="E1412" s="815"/>
      <c r="F1412" s="818"/>
      <c r="G1412" s="817"/>
      <c r="H1412" s="827"/>
      <c r="I1412" s="818"/>
      <c r="J1412" s="818"/>
      <c r="K1412" s="812" t="str">
        <f ca="1">IFERROR(VLOOKUP(C1412,' Disaggregation - Section E '!A$618:N624,3,0),"")</f>
        <v/>
      </c>
      <c r="L1412" s="812"/>
      <c r="M1412" s="812"/>
      <c r="N1412" s="818"/>
      <c r="O1412" s="818"/>
      <c r="P1412" s="818"/>
    </row>
    <row r="1413" spans="1:16" x14ac:dyDescent="0.35">
      <c r="A1413" s="812" t="b">
        <v>0</v>
      </c>
      <c r="B1413" s="812"/>
      <c r="C1413" s="812" t="s">
        <v>4018</v>
      </c>
      <c r="D1413" s="827">
        <v>1</v>
      </c>
      <c r="E1413" s="815"/>
      <c r="F1413" s="818"/>
      <c r="G1413" s="817"/>
      <c r="H1413" s="827"/>
      <c r="I1413" s="818"/>
      <c r="J1413" s="818"/>
      <c r="K1413" s="812" t="str">
        <f ca="1">IFERROR(VLOOKUP(C1413,' Disaggregation - Section E '!A$618:N625,3,0),"")</f>
        <v/>
      </c>
      <c r="L1413" s="812"/>
      <c r="M1413" s="812"/>
      <c r="N1413" s="818"/>
      <c r="O1413" s="818"/>
      <c r="P1413" s="818"/>
    </row>
    <row r="1414" spans="1:16" x14ac:dyDescent="0.35">
      <c r="A1414" s="812" t="b">
        <v>0</v>
      </c>
      <c r="B1414" s="812"/>
      <c r="C1414" s="812" t="s">
        <v>4020</v>
      </c>
      <c r="D1414" s="827">
        <v>1</v>
      </c>
      <c r="E1414" s="815"/>
      <c r="F1414" s="818"/>
      <c r="G1414" s="817"/>
      <c r="H1414" s="827"/>
      <c r="I1414" s="818"/>
      <c r="J1414" s="818"/>
      <c r="K1414" s="812" t="str">
        <f ca="1">IFERROR(VLOOKUP(C1414,' Disaggregation - Section E '!A$618:N626,3,0),"")</f>
        <v/>
      </c>
      <c r="L1414" s="812"/>
      <c r="M1414" s="812"/>
      <c r="N1414" s="818"/>
      <c r="O1414" s="818"/>
      <c r="P1414" s="818"/>
    </row>
    <row r="1415" spans="1:16" x14ac:dyDescent="0.35">
      <c r="A1415" s="812" t="b">
        <v>0</v>
      </c>
      <c r="B1415" s="812"/>
      <c r="C1415" s="812" t="s">
        <v>4022</v>
      </c>
      <c r="D1415" s="827">
        <v>1</v>
      </c>
      <c r="E1415" s="815"/>
      <c r="F1415" s="818"/>
      <c r="G1415" s="817"/>
      <c r="H1415" s="827"/>
      <c r="I1415" s="818"/>
      <c r="J1415" s="818"/>
      <c r="K1415" s="812" t="str">
        <f ca="1">IFERROR(VLOOKUP(C1415,' Disaggregation - Section E '!A$618:N627,3,0),"")</f>
        <v/>
      </c>
      <c r="L1415" s="812"/>
      <c r="M1415" s="812"/>
      <c r="N1415" s="818"/>
      <c r="O1415" s="818"/>
      <c r="P1415" s="818"/>
    </row>
    <row r="1416" spans="1:16" x14ac:dyDescent="0.35">
      <c r="A1416" s="812" t="b">
        <v>0</v>
      </c>
      <c r="B1416" s="812"/>
      <c r="C1416" s="812" t="s">
        <v>4024</v>
      </c>
      <c r="D1416" s="827">
        <v>1</v>
      </c>
      <c r="E1416" s="815"/>
      <c r="F1416" s="818"/>
      <c r="G1416" s="817"/>
      <c r="H1416" s="827"/>
      <c r="I1416" s="818"/>
      <c r="J1416" s="818"/>
      <c r="K1416" s="812" t="str">
        <f ca="1">IFERROR(VLOOKUP(C1416,' Disaggregation - Section E '!A$618:N628,3,0),"")</f>
        <v/>
      </c>
      <c r="L1416" s="812"/>
      <c r="M1416" s="812"/>
      <c r="N1416" s="818"/>
      <c r="O1416" s="818"/>
      <c r="P1416" s="818"/>
    </row>
    <row r="1417" spans="1:16" x14ac:dyDescent="0.35">
      <c r="A1417" s="812" t="b">
        <v>0</v>
      </c>
      <c r="B1417" s="812"/>
      <c r="C1417" s="812" t="s">
        <v>4026</v>
      </c>
      <c r="D1417" s="827">
        <v>1</v>
      </c>
      <c r="E1417" s="815"/>
      <c r="F1417" s="818"/>
      <c r="G1417" s="817"/>
      <c r="H1417" s="827"/>
      <c r="I1417" s="818"/>
      <c r="J1417" s="818"/>
      <c r="K1417" s="812" t="str">
        <f ca="1">IFERROR(VLOOKUP(C1417,' Disaggregation - Section E '!A$618:N629,3,0),"")</f>
        <v/>
      </c>
      <c r="L1417" s="812"/>
      <c r="M1417" s="812"/>
      <c r="N1417" s="818"/>
      <c r="O1417" s="818"/>
      <c r="P1417" s="818"/>
    </row>
    <row r="1418" spans="1:16" x14ac:dyDescent="0.35">
      <c r="A1418" s="812" t="b">
        <v>0</v>
      </c>
      <c r="B1418" s="812"/>
      <c r="C1418" s="812" t="s">
        <v>4028</v>
      </c>
      <c r="D1418" s="827">
        <v>1</v>
      </c>
      <c r="E1418" s="815"/>
      <c r="F1418" s="818"/>
      <c r="G1418" s="817"/>
      <c r="H1418" s="827"/>
      <c r="I1418" s="818"/>
      <c r="J1418" s="818"/>
      <c r="K1418" s="812" t="str">
        <f ca="1">IFERROR(VLOOKUP(C1418,' Disaggregation - Section E '!A$618:N630,3,0),"")</f>
        <v/>
      </c>
      <c r="L1418" s="812"/>
      <c r="M1418" s="812"/>
      <c r="N1418" s="818"/>
      <c r="O1418" s="818"/>
      <c r="P1418" s="818"/>
    </row>
    <row r="1419" spans="1:16" x14ac:dyDescent="0.35">
      <c r="A1419" s="812" t="b">
        <v>0</v>
      </c>
      <c r="B1419" s="812"/>
      <c r="C1419" s="812" t="s">
        <v>4030</v>
      </c>
      <c r="D1419" s="827">
        <v>1</v>
      </c>
      <c r="E1419" s="815"/>
      <c r="F1419" s="818"/>
      <c r="G1419" s="817"/>
      <c r="H1419" s="827"/>
      <c r="I1419" s="818"/>
      <c r="J1419" s="818"/>
      <c r="K1419" s="812" t="str">
        <f ca="1">IFERROR(VLOOKUP(C1419,' Disaggregation - Section E '!A$618:N631,3,0),"")</f>
        <v/>
      </c>
      <c r="L1419" s="812"/>
      <c r="M1419" s="812"/>
      <c r="N1419" s="818"/>
      <c r="O1419" s="818"/>
      <c r="P1419" s="818"/>
    </row>
    <row r="1420" spans="1:16" x14ac:dyDescent="0.35">
      <c r="A1420" s="812" t="b">
        <v>0</v>
      </c>
      <c r="B1420" s="812"/>
      <c r="C1420" s="812" t="s">
        <v>4032</v>
      </c>
      <c r="D1420" s="827">
        <v>1</v>
      </c>
      <c r="E1420" s="815"/>
      <c r="F1420" s="818"/>
      <c r="G1420" s="817"/>
      <c r="H1420" s="827"/>
      <c r="I1420" s="818"/>
      <c r="J1420" s="818"/>
      <c r="K1420" s="812" t="str">
        <f ca="1">IFERROR(VLOOKUP(C1420,' Disaggregation - Section E '!A$618:N632,3,0),"")</f>
        <v/>
      </c>
      <c r="L1420" s="812"/>
      <c r="M1420" s="812"/>
      <c r="N1420" s="818"/>
      <c r="O1420" s="818"/>
      <c r="P1420" s="818"/>
    </row>
    <row r="1421" spans="1:16" x14ac:dyDescent="0.35">
      <c r="A1421" s="812" t="b">
        <v>0</v>
      </c>
      <c r="B1421" s="812"/>
      <c r="C1421" s="812" t="s">
        <v>4034</v>
      </c>
      <c r="D1421" s="827">
        <v>1</v>
      </c>
      <c r="E1421" s="815"/>
      <c r="F1421" s="818"/>
      <c r="G1421" s="817"/>
      <c r="H1421" s="827"/>
      <c r="I1421" s="818"/>
      <c r="J1421" s="818"/>
      <c r="K1421" s="812" t="str">
        <f ca="1">IFERROR(VLOOKUP(C1421,' Disaggregation - Section E '!A$618:N633,3,0),"")</f>
        <v/>
      </c>
      <c r="L1421" s="812"/>
      <c r="M1421" s="812"/>
      <c r="N1421" s="818"/>
      <c r="O1421" s="818"/>
      <c r="P1421" s="818"/>
    </row>
    <row r="1422" spans="1:16" x14ac:dyDescent="0.35">
      <c r="A1422" s="812" t="b">
        <v>0</v>
      </c>
      <c r="B1422" s="812"/>
      <c r="C1422" s="812" t="s">
        <v>4036</v>
      </c>
      <c r="D1422" s="827">
        <v>1</v>
      </c>
      <c r="E1422" s="815"/>
      <c r="F1422" s="818"/>
      <c r="G1422" s="817"/>
      <c r="H1422" s="827"/>
      <c r="I1422" s="818"/>
      <c r="J1422" s="818"/>
      <c r="K1422" s="812" t="str">
        <f ca="1">IFERROR(VLOOKUP(C1422,' Disaggregation - Section E '!A$618:N634,3,0),"")</f>
        <v/>
      </c>
      <c r="L1422" s="812"/>
      <c r="M1422" s="812"/>
      <c r="N1422" s="818"/>
      <c r="O1422" s="818"/>
      <c r="P1422" s="818"/>
    </row>
    <row r="1423" spans="1:16" x14ac:dyDescent="0.35">
      <c r="A1423" s="812" t="b">
        <v>0</v>
      </c>
      <c r="B1423" s="812"/>
      <c r="C1423" s="812" t="s">
        <v>4038</v>
      </c>
      <c r="D1423" s="827">
        <v>1</v>
      </c>
      <c r="E1423" s="815"/>
      <c r="F1423" s="818"/>
      <c r="G1423" s="817"/>
      <c r="H1423" s="827"/>
      <c r="I1423" s="818"/>
      <c r="J1423" s="818"/>
      <c r="K1423" s="812" t="str">
        <f ca="1">IFERROR(VLOOKUP(C1423,' Disaggregation - Section E '!A$618:N635,3,0),"")</f>
        <v/>
      </c>
      <c r="L1423" s="812"/>
      <c r="M1423" s="812"/>
      <c r="N1423" s="818"/>
      <c r="O1423" s="818"/>
      <c r="P1423" s="818"/>
    </row>
    <row r="1424" spans="1:16" x14ac:dyDescent="0.35">
      <c r="A1424" s="812" t="b">
        <v>0</v>
      </c>
      <c r="B1424" s="812"/>
      <c r="C1424" s="812" t="s">
        <v>4040</v>
      </c>
      <c r="D1424" s="827">
        <v>1</v>
      </c>
      <c r="E1424" s="815"/>
      <c r="F1424" s="818"/>
      <c r="G1424" s="817"/>
      <c r="H1424" s="827"/>
      <c r="I1424" s="818"/>
      <c r="J1424" s="818"/>
      <c r="K1424" s="812" t="str">
        <f ca="1">IFERROR(VLOOKUP(C1424,' Disaggregation - Section E '!A$618:N636,3,0),"")</f>
        <v/>
      </c>
      <c r="L1424" s="812"/>
      <c r="M1424" s="812"/>
      <c r="N1424" s="818"/>
      <c r="O1424" s="818"/>
      <c r="P1424" s="818"/>
    </row>
    <row r="1425" spans="1:16" x14ac:dyDescent="0.35">
      <c r="A1425" s="812" t="b">
        <v>0</v>
      </c>
      <c r="B1425" s="812"/>
      <c r="C1425" s="812" t="s">
        <v>4042</v>
      </c>
      <c r="D1425" s="827">
        <v>1</v>
      </c>
      <c r="E1425" s="815"/>
      <c r="F1425" s="818"/>
      <c r="G1425" s="817"/>
      <c r="H1425" s="827"/>
      <c r="I1425" s="818"/>
      <c r="J1425" s="818"/>
      <c r="K1425" s="812" t="str">
        <f ca="1">IFERROR(VLOOKUP(C1425,' Disaggregation - Section E '!A$618:N637,3,0),"")</f>
        <v/>
      </c>
      <c r="L1425" s="812"/>
      <c r="M1425" s="812"/>
      <c r="N1425" s="818"/>
      <c r="O1425" s="818"/>
      <c r="P1425" s="818"/>
    </row>
    <row r="1426" spans="1:16" x14ac:dyDescent="0.35">
      <c r="A1426" s="812" t="b">
        <v>0</v>
      </c>
      <c r="B1426" s="812"/>
      <c r="C1426" s="812" t="s">
        <v>4044</v>
      </c>
      <c r="D1426" s="827">
        <v>1</v>
      </c>
      <c r="E1426" s="815"/>
      <c r="F1426" s="818"/>
      <c r="G1426" s="817"/>
      <c r="H1426" s="827"/>
      <c r="I1426" s="818"/>
      <c r="J1426" s="818"/>
      <c r="K1426" s="812" t="str">
        <f ca="1">IFERROR(VLOOKUP(C1426,' Disaggregation - Section E '!A$618:N638,3,0),"")</f>
        <v/>
      </c>
      <c r="L1426" s="812"/>
      <c r="M1426" s="812"/>
      <c r="N1426" s="818"/>
      <c r="O1426" s="818"/>
      <c r="P1426" s="818"/>
    </row>
    <row r="1427" spans="1:16" x14ac:dyDescent="0.35">
      <c r="A1427" s="812" t="b">
        <v>0</v>
      </c>
      <c r="B1427" s="812"/>
      <c r="C1427" s="812" t="s">
        <v>4046</v>
      </c>
      <c r="D1427" s="827">
        <v>1</v>
      </c>
      <c r="E1427" s="815"/>
      <c r="F1427" s="818"/>
      <c r="G1427" s="817"/>
      <c r="H1427" s="827"/>
      <c r="I1427" s="818"/>
      <c r="J1427" s="818"/>
      <c r="K1427" s="812" t="str">
        <f ca="1">IFERROR(VLOOKUP(C1427,' Disaggregation - Section E '!A$618:N639,3,0),"")</f>
        <v/>
      </c>
      <c r="L1427" s="812"/>
      <c r="M1427" s="812"/>
      <c r="N1427" s="818"/>
      <c r="O1427" s="818"/>
      <c r="P1427" s="818"/>
    </row>
    <row r="1428" spans="1:16" x14ac:dyDescent="0.35">
      <c r="A1428" s="812" t="b">
        <v>0</v>
      </c>
      <c r="B1428" s="812"/>
      <c r="C1428" s="812" t="s">
        <v>4048</v>
      </c>
      <c r="D1428" s="827">
        <v>1</v>
      </c>
      <c r="E1428" s="815"/>
      <c r="F1428" s="818"/>
      <c r="G1428" s="817"/>
      <c r="H1428" s="827"/>
      <c r="I1428" s="818"/>
      <c r="J1428" s="818"/>
      <c r="K1428" s="812" t="str">
        <f ca="1">IFERROR(VLOOKUP(C1428,' Disaggregation - Section E '!A$618:N640,3,0),"")</f>
        <v/>
      </c>
      <c r="L1428" s="812"/>
      <c r="M1428" s="812"/>
      <c r="N1428" s="818"/>
      <c r="O1428" s="818"/>
      <c r="P1428" s="818"/>
    </row>
    <row r="1429" spans="1:16" x14ac:dyDescent="0.35">
      <c r="A1429" s="812" t="b">
        <v>0</v>
      </c>
      <c r="B1429" s="812"/>
      <c r="C1429" s="812" t="s">
        <v>4050</v>
      </c>
      <c r="D1429" s="827">
        <v>1</v>
      </c>
      <c r="E1429" s="815"/>
      <c r="F1429" s="818"/>
      <c r="G1429" s="817"/>
      <c r="H1429" s="827"/>
      <c r="I1429" s="818"/>
      <c r="J1429" s="818"/>
      <c r="K1429" s="812" t="str">
        <f ca="1">IFERROR(VLOOKUP(C1429,' Disaggregation - Section E '!A$618:N641,3,0),"")</f>
        <v/>
      </c>
      <c r="L1429" s="812"/>
      <c r="M1429" s="812"/>
      <c r="N1429" s="818"/>
      <c r="O1429" s="818"/>
      <c r="P1429" s="818"/>
    </row>
    <row r="1430" spans="1:16" x14ac:dyDescent="0.35">
      <c r="A1430" s="812" t="b">
        <v>0</v>
      </c>
      <c r="B1430" s="812"/>
      <c r="C1430" s="812" t="s">
        <v>4052</v>
      </c>
      <c r="D1430" s="827">
        <v>1</v>
      </c>
      <c r="E1430" s="815"/>
      <c r="F1430" s="818"/>
      <c r="G1430" s="817"/>
      <c r="H1430" s="827"/>
      <c r="I1430" s="818"/>
      <c r="J1430" s="818"/>
      <c r="K1430" s="812" t="str">
        <f ca="1">IFERROR(VLOOKUP(C1430,' Disaggregation - Section E '!A$618:N642,3,0),"")</f>
        <v/>
      </c>
      <c r="L1430" s="812"/>
      <c r="M1430" s="812"/>
      <c r="N1430" s="818"/>
      <c r="O1430" s="818"/>
      <c r="P1430" s="818"/>
    </row>
    <row r="1431" spans="1:16" x14ac:dyDescent="0.35">
      <c r="A1431" s="812" t="b">
        <v>0</v>
      </c>
      <c r="B1431" s="812"/>
      <c r="C1431" s="812" t="s">
        <v>4054</v>
      </c>
      <c r="D1431" s="827">
        <v>1</v>
      </c>
      <c r="E1431" s="815"/>
      <c r="F1431" s="818"/>
      <c r="G1431" s="817"/>
      <c r="H1431" s="827"/>
      <c r="I1431" s="818"/>
      <c r="J1431" s="818"/>
      <c r="K1431" s="812" t="str">
        <f ca="1">IFERROR(VLOOKUP(C1431,' Disaggregation - Section E '!A$618:N643,3,0),"")</f>
        <v/>
      </c>
      <c r="L1431" s="812"/>
      <c r="M1431" s="812"/>
      <c r="N1431" s="818"/>
      <c r="O1431" s="818"/>
      <c r="P1431" s="818"/>
    </row>
    <row r="1432" spans="1:16" x14ac:dyDescent="0.35">
      <c r="A1432" s="812" t="b">
        <v>0</v>
      </c>
      <c r="B1432" s="812"/>
      <c r="C1432" s="812" t="s">
        <v>4057</v>
      </c>
      <c r="D1432" s="827">
        <v>2</v>
      </c>
      <c r="E1432" s="815"/>
      <c r="F1432" s="818"/>
      <c r="G1432" s="817"/>
      <c r="H1432" s="827"/>
      <c r="I1432" s="818"/>
      <c r="J1432" s="818"/>
      <c r="K1432" s="812" t="str">
        <f ca="1">IFERROR(VLOOKUP(C1432,' Disaggregation - Section E '!A$618:N644,3,0),"")</f>
        <v/>
      </c>
      <c r="L1432" s="812"/>
      <c r="M1432" s="812"/>
      <c r="N1432" s="818"/>
      <c r="O1432" s="818"/>
      <c r="P1432" s="818"/>
    </row>
    <row r="1433" spans="1:16" x14ac:dyDescent="0.35">
      <c r="A1433" s="812" t="b">
        <v>0</v>
      </c>
      <c r="B1433" s="812"/>
      <c r="C1433" s="812" t="s">
        <v>4059</v>
      </c>
      <c r="D1433" s="827">
        <v>2</v>
      </c>
      <c r="E1433" s="815"/>
      <c r="F1433" s="818"/>
      <c r="G1433" s="817"/>
      <c r="H1433" s="827"/>
      <c r="I1433" s="818"/>
      <c r="J1433" s="818"/>
      <c r="K1433" s="812" t="str">
        <f ca="1">IFERROR(VLOOKUP(C1433,' Disaggregation - Section E '!A$618:N645,3,0),"")</f>
        <v/>
      </c>
      <c r="L1433" s="812"/>
      <c r="M1433" s="812"/>
      <c r="N1433" s="818"/>
      <c r="O1433" s="818"/>
      <c r="P1433" s="818"/>
    </row>
    <row r="1434" spans="1:16" x14ac:dyDescent="0.35">
      <c r="A1434" s="812" t="b">
        <v>0</v>
      </c>
      <c r="B1434" s="812"/>
      <c r="C1434" s="812" t="s">
        <v>4061</v>
      </c>
      <c r="D1434" s="827">
        <v>2</v>
      </c>
      <c r="E1434" s="815"/>
      <c r="F1434" s="818"/>
      <c r="G1434" s="817"/>
      <c r="H1434" s="827"/>
      <c r="I1434" s="818"/>
      <c r="J1434" s="818"/>
      <c r="K1434" s="812" t="str">
        <f ca="1">IFERROR(VLOOKUP(C1434,' Disaggregation - Section E '!A$618:N646,3,0),"")</f>
        <v/>
      </c>
      <c r="L1434" s="812"/>
      <c r="M1434" s="812"/>
      <c r="N1434" s="818"/>
      <c r="O1434" s="818"/>
      <c r="P1434" s="818"/>
    </row>
    <row r="1435" spans="1:16" x14ac:dyDescent="0.35">
      <c r="A1435" s="812" t="b">
        <v>0</v>
      </c>
      <c r="B1435" s="812"/>
      <c r="C1435" s="812" t="s">
        <v>4063</v>
      </c>
      <c r="D1435" s="827">
        <v>2</v>
      </c>
      <c r="E1435" s="815"/>
      <c r="F1435" s="818"/>
      <c r="G1435" s="817"/>
      <c r="H1435" s="827"/>
      <c r="I1435" s="818"/>
      <c r="J1435" s="818"/>
      <c r="K1435" s="812" t="str">
        <f ca="1">IFERROR(VLOOKUP(C1435,' Disaggregation - Section E '!A$618:N647,3,0),"")</f>
        <v/>
      </c>
      <c r="L1435" s="812"/>
      <c r="M1435" s="812"/>
      <c r="N1435" s="818"/>
      <c r="O1435" s="818"/>
      <c r="P1435" s="818"/>
    </row>
    <row r="1436" spans="1:16" x14ac:dyDescent="0.35">
      <c r="A1436" s="812" t="b">
        <v>0</v>
      </c>
      <c r="B1436" s="812"/>
      <c r="C1436" s="812" t="s">
        <v>4065</v>
      </c>
      <c r="D1436" s="827">
        <v>2</v>
      </c>
      <c r="E1436" s="815"/>
      <c r="F1436" s="818"/>
      <c r="G1436" s="817"/>
      <c r="H1436" s="827"/>
      <c r="I1436" s="818"/>
      <c r="J1436" s="818"/>
      <c r="K1436" s="812" t="str">
        <f ca="1">IFERROR(VLOOKUP(C1436,' Disaggregation - Section E '!A$618:N648,3,0),"")</f>
        <v/>
      </c>
      <c r="L1436" s="812"/>
      <c r="M1436" s="812"/>
      <c r="N1436" s="818"/>
      <c r="O1436" s="818"/>
      <c r="P1436" s="818"/>
    </row>
    <row r="1437" spans="1:16" x14ac:dyDescent="0.35">
      <c r="A1437" s="812" t="b">
        <v>0</v>
      </c>
      <c r="B1437" s="812"/>
      <c r="C1437" s="812" t="s">
        <v>4067</v>
      </c>
      <c r="D1437" s="827">
        <v>2</v>
      </c>
      <c r="E1437" s="815"/>
      <c r="F1437" s="818"/>
      <c r="G1437" s="817"/>
      <c r="H1437" s="827"/>
      <c r="I1437" s="818"/>
      <c r="J1437" s="818"/>
      <c r="K1437" s="812" t="str">
        <f ca="1">IFERROR(VLOOKUP(C1437,' Disaggregation - Section E '!A$618:N649,3,0),"")</f>
        <v/>
      </c>
      <c r="L1437" s="812"/>
      <c r="M1437" s="812"/>
      <c r="N1437" s="818"/>
      <c r="O1437" s="818"/>
      <c r="P1437" s="818"/>
    </row>
    <row r="1438" spans="1:16" x14ac:dyDescent="0.35">
      <c r="A1438" s="812" t="b">
        <v>0</v>
      </c>
      <c r="B1438" s="812"/>
      <c r="C1438" s="812" t="s">
        <v>4069</v>
      </c>
      <c r="D1438" s="827">
        <v>2</v>
      </c>
      <c r="E1438" s="815"/>
      <c r="F1438" s="818"/>
      <c r="G1438" s="817"/>
      <c r="H1438" s="827"/>
      <c r="I1438" s="818"/>
      <c r="J1438" s="818"/>
      <c r="K1438" s="812" t="str">
        <f ca="1">IFERROR(VLOOKUP(C1438,' Disaggregation - Section E '!A$618:N650,3,0),"")</f>
        <v/>
      </c>
      <c r="L1438" s="812"/>
      <c r="M1438" s="812"/>
      <c r="N1438" s="818"/>
      <c r="O1438" s="818"/>
      <c r="P1438" s="818"/>
    </row>
    <row r="1439" spans="1:16" x14ac:dyDescent="0.35">
      <c r="A1439" s="812" t="b">
        <v>0</v>
      </c>
      <c r="B1439" s="812"/>
      <c r="C1439" s="812" t="s">
        <v>4071</v>
      </c>
      <c r="D1439" s="827">
        <v>2</v>
      </c>
      <c r="E1439" s="815"/>
      <c r="F1439" s="818"/>
      <c r="G1439" s="817"/>
      <c r="H1439" s="827"/>
      <c r="I1439" s="818"/>
      <c r="J1439" s="818"/>
      <c r="K1439" s="812" t="str">
        <f ca="1">IFERROR(VLOOKUP(C1439,' Disaggregation - Section E '!A$618:N651,3,0),"")</f>
        <v/>
      </c>
      <c r="L1439" s="812"/>
      <c r="M1439" s="812"/>
      <c r="N1439" s="818"/>
      <c r="O1439" s="818"/>
      <c r="P1439" s="818"/>
    </row>
    <row r="1440" spans="1:16" x14ac:dyDescent="0.35">
      <c r="A1440" s="812" t="b">
        <v>0</v>
      </c>
      <c r="B1440" s="812"/>
      <c r="C1440" s="812" t="s">
        <v>4073</v>
      </c>
      <c r="D1440" s="827">
        <v>2</v>
      </c>
      <c r="E1440" s="815"/>
      <c r="F1440" s="818"/>
      <c r="G1440" s="817"/>
      <c r="H1440" s="827"/>
      <c r="I1440" s="818"/>
      <c r="J1440" s="818"/>
      <c r="K1440" s="812" t="str">
        <f ca="1">IFERROR(VLOOKUP(C1440,' Disaggregation - Section E '!A$618:N652,3,0),"")</f>
        <v/>
      </c>
      <c r="L1440" s="812"/>
      <c r="M1440" s="812"/>
      <c r="N1440" s="818"/>
      <c r="O1440" s="818"/>
      <c r="P1440" s="818"/>
    </row>
    <row r="1441" spans="1:16" x14ac:dyDescent="0.35">
      <c r="A1441" s="812" t="b">
        <v>0</v>
      </c>
      <c r="B1441" s="812"/>
      <c r="C1441" s="812" t="s">
        <v>4075</v>
      </c>
      <c r="D1441" s="827">
        <v>2</v>
      </c>
      <c r="E1441" s="815"/>
      <c r="F1441" s="818"/>
      <c r="G1441" s="817"/>
      <c r="H1441" s="827"/>
      <c r="I1441" s="818"/>
      <c r="J1441" s="818"/>
      <c r="K1441" s="812" t="str">
        <f ca="1">IFERROR(VLOOKUP(C1441,' Disaggregation - Section E '!A$618:N653,3,0),"")</f>
        <v/>
      </c>
      <c r="L1441" s="812"/>
      <c r="M1441" s="812"/>
      <c r="N1441" s="818"/>
      <c r="O1441" s="818"/>
      <c r="P1441" s="818"/>
    </row>
    <row r="1442" spans="1:16" x14ac:dyDescent="0.35">
      <c r="A1442" s="812" t="b">
        <v>0</v>
      </c>
      <c r="B1442" s="812"/>
      <c r="C1442" s="812" t="s">
        <v>4077</v>
      </c>
      <c r="D1442" s="827">
        <v>2</v>
      </c>
      <c r="E1442" s="815"/>
      <c r="F1442" s="818"/>
      <c r="G1442" s="817"/>
      <c r="H1442" s="827"/>
      <c r="I1442" s="818"/>
      <c r="J1442" s="818"/>
      <c r="K1442" s="812" t="str">
        <f ca="1">IFERROR(VLOOKUP(C1442,' Disaggregation - Section E '!A$618:N654,3,0),"")</f>
        <v/>
      </c>
      <c r="L1442" s="812"/>
      <c r="M1442" s="812"/>
      <c r="N1442" s="818"/>
      <c r="O1442" s="818"/>
      <c r="P1442" s="818"/>
    </row>
    <row r="1443" spans="1:16" x14ac:dyDescent="0.35">
      <c r="A1443" s="812" t="b">
        <v>0</v>
      </c>
      <c r="B1443" s="812"/>
      <c r="C1443" s="812" t="s">
        <v>4079</v>
      </c>
      <c r="D1443" s="827">
        <v>2</v>
      </c>
      <c r="E1443" s="815"/>
      <c r="F1443" s="818"/>
      <c r="G1443" s="817"/>
      <c r="H1443" s="827"/>
      <c r="I1443" s="818"/>
      <c r="J1443" s="818"/>
      <c r="K1443" s="812" t="str">
        <f ca="1">IFERROR(VLOOKUP(C1443,' Disaggregation - Section E '!A$618:N655,3,0),"")</f>
        <v/>
      </c>
      <c r="L1443" s="812"/>
      <c r="M1443" s="812"/>
      <c r="N1443" s="818"/>
      <c r="O1443" s="818"/>
      <c r="P1443" s="818"/>
    </row>
    <row r="1444" spans="1:16" x14ac:dyDescent="0.35">
      <c r="A1444" s="812" t="b">
        <v>0</v>
      </c>
      <c r="B1444" s="812"/>
      <c r="C1444" s="812" t="s">
        <v>4081</v>
      </c>
      <c r="D1444" s="827">
        <v>2</v>
      </c>
      <c r="E1444" s="815"/>
      <c r="F1444" s="818"/>
      <c r="G1444" s="817"/>
      <c r="H1444" s="827"/>
      <c r="I1444" s="818"/>
      <c r="J1444" s="818"/>
      <c r="K1444" s="812" t="str">
        <f ca="1">IFERROR(VLOOKUP(C1444,' Disaggregation - Section E '!A$618:N656,3,0),"")</f>
        <v/>
      </c>
      <c r="L1444" s="812"/>
      <c r="M1444" s="812"/>
      <c r="N1444" s="818"/>
      <c r="O1444" s="818"/>
      <c r="P1444" s="818"/>
    </row>
    <row r="1445" spans="1:16" x14ac:dyDescent="0.35">
      <c r="A1445" s="812" t="b">
        <v>0</v>
      </c>
      <c r="B1445" s="812"/>
      <c r="C1445" s="812" t="s">
        <v>4083</v>
      </c>
      <c r="D1445" s="827">
        <v>2</v>
      </c>
      <c r="E1445" s="815"/>
      <c r="F1445" s="818"/>
      <c r="G1445" s="817"/>
      <c r="H1445" s="827"/>
      <c r="I1445" s="818"/>
      <c r="J1445" s="818"/>
      <c r="K1445" s="812" t="str">
        <f ca="1">IFERROR(VLOOKUP(C1445,' Disaggregation - Section E '!A$618:N657,3,0),"")</f>
        <v/>
      </c>
      <c r="L1445" s="812"/>
      <c r="M1445" s="812"/>
      <c r="N1445" s="818"/>
      <c r="O1445" s="818"/>
      <c r="P1445" s="818"/>
    </row>
    <row r="1446" spans="1:16" x14ac:dyDescent="0.35">
      <c r="A1446" s="812" t="b">
        <v>0</v>
      </c>
      <c r="B1446" s="812"/>
      <c r="C1446" s="812" t="s">
        <v>4085</v>
      </c>
      <c r="D1446" s="827">
        <v>2</v>
      </c>
      <c r="E1446" s="815"/>
      <c r="F1446" s="818"/>
      <c r="G1446" s="817"/>
      <c r="H1446" s="827"/>
      <c r="I1446" s="818"/>
      <c r="J1446" s="818"/>
      <c r="K1446" s="812" t="str">
        <f ca="1">IFERROR(VLOOKUP(C1446,' Disaggregation - Section E '!A$618:N658,3,0),"")</f>
        <v/>
      </c>
      <c r="L1446" s="812"/>
      <c r="M1446" s="812"/>
      <c r="N1446" s="818"/>
      <c r="O1446" s="818"/>
      <c r="P1446" s="818"/>
    </row>
    <row r="1447" spans="1:16" x14ac:dyDescent="0.35">
      <c r="A1447" s="812" t="b">
        <v>0</v>
      </c>
      <c r="B1447" s="812"/>
      <c r="C1447" s="812" t="s">
        <v>4087</v>
      </c>
      <c r="D1447" s="827">
        <v>2</v>
      </c>
      <c r="E1447" s="815"/>
      <c r="F1447" s="818"/>
      <c r="G1447" s="817"/>
      <c r="H1447" s="827"/>
      <c r="I1447" s="818"/>
      <c r="J1447" s="818"/>
      <c r="K1447" s="812" t="str">
        <f ca="1">IFERROR(VLOOKUP(C1447,' Disaggregation - Section E '!A$618:N659,3,0),"")</f>
        <v/>
      </c>
      <c r="L1447" s="812"/>
      <c r="M1447" s="812"/>
      <c r="N1447" s="818"/>
      <c r="O1447" s="818"/>
      <c r="P1447" s="818"/>
    </row>
    <row r="1448" spans="1:16" x14ac:dyDescent="0.35">
      <c r="A1448" s="812" t="b">
        <v>0</v>
      </c>
      <c r="B1448" s="812"/>
      <c r="C1448" s="812" t="s">
        <v>4089</v>
      </c>
      <c r="D1448" s="827">
        <v>2</v>
      </c>
      <c r="E1448" s="815"/>
      <c r="F1448" s="818"/>
      <c r="G1448" s="817"/>
      <c r="H1448" s="827"/>
      <c r="I1448" s="818"/>
      <c r="J1448" s="818"/>
      <c r="K1448" s="812" t="str">
        <f ca="1">IFERROR(VLOOKUP(C1448,' Disaggregation - Section E '!A$618:N660,3,0),"")</f>
        <v/>
      </c>
      <c r="L1448" s="812"/>
      <c r="M1448" s="812"/>
      <c r="N1448" s="818"/>
      <c r="O1448" s="818"/>
      <c r="P1448" s="818"/>
    </row>
    <row r="1449" spans="1:16" x14ac:dyDescent="0.35">
      <c r="A1449" s="812" t="b">
        <v>0</v>
      </c>
      <c r="B1449" s="812"/>
      <c r="C1449" s="812" t="s">
        <v>4091</v>
      </c>
      <c r="D1449" s="827">
        <v>2</v>
      </c>
      <c r="E1449" s="815"/>
      <c r="F1449" s="818"/>
      <c r="G1449" s="817"/>
      <c r="H1449" s="827"/>
      <c r="I1449" s="818"/>
      <c r="J1449" s="818"/>
      <c r="K1449" s="812" t="str">
        <f ca="1">IFERROR(VLOOKUP(C1449,' Disaggregation - Section E '!A$618:N661,3,0),"")</f>
        <v/>
      </c>
      <c r="L1449" s="812"/>
      <c r="M1449" s="812"/>
      <c r="N1449" s="818"/>
      <c r="O1449" s="818"/>
      <c r="P1449" s="818"/>
    </row>
    <row r="1450" spans="1:16" x14ac:dyDescent="0.35">
      <c r="A1450" s="812" t="b">
        <v>0</v>
      </c>
      <c r="B1450" s="812"/>
      <c r="C1450" s="812" t="s">
        <v>4093</v>
      </c>
      <c r="D1450" s="827">
        <v>2</v>
      </c>
      <c r="E1450" s="815"/>
      <c r="F1450" s="818"/>
      <c r="G1450" s="817"/>
      <c r="H1450" s="827"/>
      <c r="I1450" s="818"/>
      <c r="J1450" s="818"/>
      <c r="K1450" s="812" t="str">
        <f ca="1">IFERROR(VLOOKUP(C1450,' Disaggregation - Section E '!A$618:N662,3,0),"")</f>
        <v/>
      </c>
      <c r="L1450" s="812"/>
      <c r="M1450" s="812"/>
      <c r="N1450" s="818"/>
      <c r="O1450" s="818"/>
      <c r="P1450" s="818"/>
    </row>
    <row r="1451" spans="1:16" x14ac:dyDescent="0.35">
      <c r="A1451" s="812" t="b">
        <v>0</v>
      </c>
      <c r="B1451" s="812"/>
      <c r="C1451" s="812" t="s">
        <v>4095</v>
      </c>
      <c r="D1451" s="827">
        <v>2</v>
      </c>
      <c r="E1451" s="815"/>
      <c r="F1451" s="818"/>
      <c r="G1451" s="817"/>
      <c r="H1451" s="827"/>
      <c r="I1451" s="818"/>
      <c r="J1451" s="818"/>
      <c r="K1451" s="812" t="str">
        <f ca="1">IFERROR(VLOOKUP(C1451,' Disaggregation - Section E '!A$618:N663,3,0),"")</f>
        <v/>
      </c>
      <c r="L1451" s="812"/>
      <c r="M1451" s="812"/>
      <c r="N1451" s="818"/>
      <c r="O1451" s="818"/>
      <c r="P1451" s="818"/>
    </row>
    <row r="1452" spans="1:16" x14ac:dyDescent="0.35">
      <c r="A1452" s="812" t="b">
        <v>0</v>
      </c>
      <c r="B1452" s="812"/>
      <c r="C1452" s="812" t="s">
        <v>4098</v>
      </c>
      <c r="D1452" s="827">
        <v>3</v>
      </c>
      <c r="E1452" s="815"/>
      <c r="F1452" s="818"/>
      <c r="G1452" s="817"/>
      <c r="H1452" s="827"/>
      <c r="I1452" s="818"/>
      <c r="J1452" s="818"/>
      <c r="K1452" s="812" t="str">
        <f ca="1">IFERROR(VLOOKUP(C1452,' Disaggregation - Section E '!A$618:N664,3,0),"")</f>
        <v/>
      </c>
      <c r="L1452" s="812"/>
      <c r="M1452" s="812"/>
      <c r="N1452" s="818"/>
      <c r="O1452" s="818"/>
      <c r="P1452" s="818"/>
    </row>
    <row r="1453" spans="1:16" x14ac:dyDescent="0.35">
      <c r="A1453" s="812" t="b">
        <v>0</v>
      </c>
      <c r="B1453" s="812"/>
      <c r="C1453" s="812" t="s">
        <v>4100</v>
      </c>
      <c r="D1453" s="827">
        <v>3</v>
      </c>
      <c r="E1453" s="815"/>
      <c r="F1453" s="818"/>
      <c r="G1453" s="817"/>
      <c r="H1453" s="827"/>
      <c r="I1453" s="818"/>
      <c r="J1453" s="818"/>
      <c r="K1453" s="812" t="str">
        <f ca="1">IFERROR(VLOOKUP(C1453,' Disaggregation - Section E '!A$618:N665,3,0),"")</f>
        <v/>
      </c>
      <c r="L1453" s="812"/>
      <c r="M1453" s="812"/>
      <c r="N1453" s="818"/>
      <c r="O1453" s="818"/>
      <c r="P1453" s="818"/>
    </row>
    <row r="1454" spans="1:16" x14ac:dyDescent="0.35">
      <c r="A1454" s="812" t="b">
        <v>0</v>
      </c>
      <c r="B1454" s="812"/>
      <c r="C1454" s="812" t="s">
        <v>4102</v>
      </c>
      <c r="D1454" s="827">
        <v>3</v>
      </c>
      <c r="E1454" s="815"/>
      <c r="F1454" s="818"/>
      <c r="G1454" s="817"/>
      <c r="H1454" s="827"/>
      <c r="I1454" s="818"/>
      <c r="J1454" s="818"/>
      <c r="K1454" s="812" t="str">
        <f ca="1">IFERROR(VLOOKUP(C1454,' Disaggregation - Section E '!A$618:N666,3,0),"")</f>
        <v/>
      </c>
      <c r="L1454" s="812"/>
      <c r="M1454" s="812"/>
      <c r="N1454" s="818"/>
      <c r="O1454" s="818"/>
      <c r="P1454" s="818"/>
    </row>
    <row r="1455" spans="1:16" x14ac:dyDescent="0.35">
      <c r="A1455" s="812" t="b">
        <v>0</v>
      </c>
      <c r="B1455" s="812"/>
      <c r="C1455" s="812" t="s">
        <v>4104</v>
      </c>
      <c r="D1455" s="827">
        <v>3</v>
      </c>
      <c r="E1455" s="815"/>
      <c r="F1455" s="818"/>
      <c r="G1455" s="817"/>
      <c r="H1455" s="827"/>
      <c r="I1455" s="818"/>
      <c r="J1455" s="818"/>
      <c r="K1455" s="812" t="str">
        <f ca="1">IFERROR(VLOOKUP(C1455,' Disaggregation - Section E '!A$618:N667,3,0),"")</f>
        <v/>
      </c>
      <c r="L1455" s="812"/>
      <c r="M1455" s="812"/>
      <c r="N1455" s="818"/>
      <c r="O1455" s="818"/>
      <c r="P1455" s="818"/>
    </row>
    <row r="1456" spans="1:16" x14ac:dyDescent="0.35">
      <c r="A1456" s="812" t="b">
        <v>0</v>
      </c>
      <c r="B1456" s="812"/>
      <c r="C1456" s="812" t="s">
        <v>4106</v>
      </c>
      <c r="D1456" s="827">
        <v>3</v>
      </c>
      <c r="E1456" s="815"/>
      <c r="F1456" s="818"/>
      <c r="G1456" s="817"/>
      <c r="H1456" s="827"/>
      <c r="I1456" s="818"/>
      <c r="J1456" s="818"/>
      <c r="K1456" s="812" t="str">
        <f ca="1">IFERROR(VLOOKUP(C1456,' Disaggregation - Section E '!A$618:N668,3,0),"")</f>
        <v/>
      </c>
      <c r="L1456" s="812"/>
      <c r="M1456" s="812"/>
      <c r="N1456" s="818"/>
      <c r="O1456" s="818"/>
      <c r="P1456" s="818"/>
    </row>
    <row r="1457" spans="1:16" x14ac:dyDescent="0.35">
      <c r="A1457" s="812" t="b">
        <v>0</v>
      </c>
      <c r="B1457" s="812"/>
      <c r="C1457" s="812" t="s">
        <v>4108</v>
      </c>
      <c r="D1457" s="827">
        <v>3</v>
      </c>
      <c r="E1457" s="815"/>
      <c r="F1457" s="818"/>
      <c r="G1457" s="817"/>
      <c r="H1457" s="827"/>
      <c r="I1457" s="818"/>
      <c r="J1457" s="818"/>
      <c r="K1457" s="812" t="str">
        <f ca="1">IFERROR(VLOOKUP(C1457,' Disaggregation - Section E '!A$618:N669,3,0),"")</f>
        <v/>
      </c>
      <c r="L1457" s="812"/>
      <c r="M1457" s="812"/>
      <c r="N1457" s="818"/>
      <c r="O1457" s="818"/>
      <c r="P1457" s="818"/>
    </row>
    <row r="1458" spans="1:16" x14ac:dyDescent="0.35">
      <c r="A1458" s="812" t="b">
        <v>0</v>
      </c>
      <c r="B1458" s="812"/>
      <c r="C1458" s="812" t="s">
        <v>4110</v>
      </c>
      <c r="D1458" s="827">
        <v>3</v>
      </c>
      <c r="E1458" s="815"/>
      <c r="F1458" s="818"/>
      <c r="G1458" s="817"/>
      <c r="H1458" s="827"/>
      <c r="I1458" s="818"/>
      <c r="J1458" s="818"/>
      <c r="K1458" s="812" t="str">
        <f ca="1">IFERROR(VLOOKUP(C1458,' Disaggregation - Section E '!A$618:N670,3,0),"")</f>
        <v/>
      </c>
      <c r="L1458" s="812"/>
      <c r="M1458" s="812"/>
      <c r="N1458" s="818"/>
      <c r="O1458" s="818"/>
      <c r="P1458" s="818"/>
    </row>
    <row r="1459" spans="1:16" x14ac:dyDescent="0.35">
      <c r="A1459" s="812" t="b">
        <v>0</v>
      </c>
      <c r="B1459" s="812"/>
      <c r="C1459" s="812" t="s">
        <v>4112</v>
      </c>
      <c r="D1459" s="827">
        <v>3</v>
      </c>
      <c r="E1459" s="815"/>
      <c r="F1459" s="818"/>
      <c r="G1459" s="817"/>
      <c r="H1459" s="827"/>
      <c r="I1459" s="818"/>
      <c r="J1459" s="818"/>
      <c r="K1459" s="812" t="str">
        <f ca="1">IFERROR(VLOOKUP(C1459,' Disaggregation - Section E '!A$618:N671,3,0),"")</f>
        <v/>
      </c>
      <c r="L1459" s="812"/>
      <c r="M1459" s="812"/>
      <c r="N1459" s="818"/>
      <c r="O1459" s="818"/>
      <c r="P1459" s="818"/>
    </row>
    <row r="1460" spans="1:16" x14ac:dyDescent="0.35">
      <c r="A1460" s="812" t="b">
        <v>0</v>
      </c>
      <c r="B1460" s="812"/>
      <c r="C1460" s="812" t="s">
        <v>4114</v>
      </c>
      <c r="D1460" s="827">
        <v>3</v>
      </c>
      <c r="E1460" s="815"/>
      <c r="F1460" s="818"/>
      <c r="G1460" s="817"/>
      <c r="H1460" s="827"/>
      <c r="I1460" s="818"/>
      <c r="J1460" s="818"/>
      <c r="K1460" s="812" t="str">
        <f ca="1">IFERROR(VLOOKUP(C1460,' Disaggregation - Section E '!A$618:N672,3,0),"")</f>
        <v/>
      </c>
      <c r="L1460" s="812"/>
      <c r="M1460" s="812"/>
      <c r="N1460" s="818"/>
      <c r="O1460" s="818"/>
      <c r="P1460" s="818"/>
    </row>
    <row r="1461" spans="1:16" x14ac:dyDescent="0.35">
      <c r="A1461" s="812" t="b">
        <v>0</v>
      </c>
      <c r="B1461" s="812"/>
      <c r="C1461" s="812" t="s">
        <v>4116</v>
      </c>
      <c r="D1461" s="827">
        <v>3</v>
      </c>
      <c r="E1461" s="815"/>
      <c r="F1461" s="818"/>
      <c r="G1461" s="817"/>
      <c r="H1461" s="827"/>
      <c r="I1461" s="818"/>
      <c r="J1461" s="818"/>
      <c r="K1461" s="812" t="str">
        <f ca="1">IFERROR(VLOOKUP(C1461,' Disaggregation - Section E '!A$618:N673,3,0),"")</f>
        <v/>
      </c>
      <c r="L1461" s="812"/>
      <c r="M1461" s="812"/>
      <c r="N1461" s="818"/>
      <c r="O1461" s="818"/>
      <c r="P1461" s="818"/>
    </row>
    <row r="1462" spans="1:16" x14ac:dyDescent="0.35">
      <c r="A1462" s="812" t="b">
        <v>0</v>
      </c>
      <c r="B1462" s="812"/>
      <c r="C1462" s="812" t="s">
        <v>4118</v>
      </c>
      <c r="D1462" s="827">
        <v>3</v>
      </c>
      <c r="E1462" s="815"/>
      <c r="F1462" s="818"/>
      <c r="G1462" s="817"/>
      <c r="H1462" s="827"/>
      <c r="I1462" s="818"/>
      <c r="J1462" s="818"/>
      <c r="K1462" s="812" t="str">
        <f ca="1">IFERROR(VLOOKUP(C1462,' Disaggregation - Section E '!A$618:N674,3,0),"")</f>
        <v/>
      </c>
      <c r="L1462" s="812"/>
      <c r="M1462" s="812"/>
      <c r="N1462" s="818"/>
      <c r="O1462" s="818"/>
      <c r="P1462" s="818"/>
    </row>
    <row r="1463" spans="1:16" x14ac:dyDescent="0.35">
      <c r="A1463" s="812" t="b">
        <v>0</v>
      </c>
      <c r="B1463" s="812"/>
      <c r="C1463" s="812" t="s">
        <v>4120</v>
      </c>
      <c r="D1463" s="827">
        <v>3</v>
      </c>
      <c r="E1463" s="815"/>
      <c r="F1463" s="818"/>
      <c r="G1463" s="817"/>
      <c r="H1463" s="827"/>
      <c r="I1463" s="818"/>
      <c r="J1463" s="818"/>
      <c r="K1463" s="812" t="str">
        <f ca="1">IFERROR(VLOOKUP(C1463,' Disaggregation - Section E '!A$618:N675,3,0),"")</f>
        <v/>
      </c>
      <c r="L1463" s="812"/>
      <c r="M1463" s="812"/>
      <c r="N1463" s="818"/>
      <c r="O1463" s="818"/>
      <c r="P1463" s="818"/>
    </row>
    <row r="1464" spans="1:16" x14ac:dyDescent="0.35">
      <c r="A1464" s="812" t="b">
        <v>0</v>
      </c>
      <c r="B1464" s="812"/>
      <c r="C1464" s="812" t="s">
        <v>4122</v>
      </c>
      <c r="D1464" s="827">
        <v>3</v>
      </c>
      <c r="E1464" s="815"/>
      <c r="F1464" s="818"/>
      <c r="G1464" s="817"/>
      <c r="H1464" s="827"/>
      <c r="I1464" s="818"/>
      <c r="J1464" s="818"/>
      <c r="K1464" s="812" t="str">
        <f ca="1">IFERROR(VLOOKUP(C1464,' Disaggregation - Section E '!A$618:N676,3,0),"")</f>
        <v/>
      </c>
      <c r="L1464" s="812"/>
      <c r="M1464" s="812"/>
      <c r="N1464" s="818"/>
      <c r="O1464" s="818"/>
      <c r="P1464" s="818"/>
    </row>
    <row r="1465" spans="1:16" x14ac:dyDescent="0.35">
      <c r="A1465" s="812" t="b">
        <v>0</v>
      </c>
      <c r="B1465" s="812"/>
      <c r="C1465" s="812" t="s">
        <v>4124</v>
      </c>
      <c r="D1465" s="827">
        <v>3</v>
      </c>
      <c r="E1465" s="815"/>
      <c r="F1465" s="818"/>
      <c r="G1465" s="817"/>
      <c r="H1465" s="827"/>
      <c r="I1465" s="818"/>
      <c r="J1465" s="818"/>
      <c r="K1465" s="812" t="str">
        <f ca="1">IFERROR(VLOOKUP(C1465,' Disaggregation - Section E '!A$618:N677,3,0),"")</f>
        <v/>
      </c>
      <c r="L1465" s="812"/>
      <c r="M1465" s="812"/>
      <c r="N1465" s="818"/>
      <c r="O1465" s="818"/>
      <c r="P1465" s="818"/>
    </row>
    <row r="1466" spans="1:16" x14ac:dyDescent="0.35">
      <c r="A1466" s="812" t="b">
        <v>0</v>
      </c>
      <c r="B1466" s="812"/>
      <c r="C1466" s="812" t="s">
        <v>4126</v>
      </c>
      <c r="D1466" s="827">
        <v>3</v>
      </c>
      <c r="E1466" s="815"/>
      <c r="F1466" s="818"/>
      <c r="G1466" s="817"/>
      <c r="H1466" s="827"/>
      <c r="I1466" s="818"/>
      <c r="J1466" s="818"/>
      <c r="K1466" s="812" t="str">
        <f ca="1">IFERROR(VLOOKUP(C1466,' Disaggregation - Section E '!A$618:N678,3,0),"")</f>
        <v/>
      </c>
      <c r="L1466" s="812"/>
      <c r="M1466" s="812"/>
      <c r="N1466" s="818"/>
      <c r="O1466" s="818"/>
      <c r="P1466" s="818"/>
    </row>
    <row r="1467" spans="1:16" x14ac:dyDescent="0.35">
      <c r="A1467" s="812" t="b">
        <v>0</v>
      </c>
      <c r="B1467" s="812"/>
      <c r="C1467" s="812" t="s">
        <v>4128</v>
      </c>
      <c r="D1467" s="827">
        <v>3</v>
      </c>
      <c r="E1467" s="815"/>
      <c r="F1467" s="818"/>
      <c r="G1467" s="817"/>
      <c r="H1467" s="827"/>
      <c r="I1467" s="818"/>
      <c r="J1467" s="818"/>
      <c r="K1467" s="812" t="str">
        <f ca="1">IFERROR(VLOOKUP(C1467,' Disaggregation - Section E '!A$618:N679,3,0),"")</f>
        <v/>
      </c>
      <c r="L1467" s="812"/>
      <c r="M1467" s="812"/>
      <c r="N1467" s="818"/>
      <c r="O1467" s="818"/>
      <c r="P1467" s="818"/>
    </row>
    <row r="1468" spans="1:16" x14ac:dyDescent="0.35">
      <c r="A1468" s="812" t="b">
        <v>0</v>
      </c>
      <c r="B1468" s="812"/>
      <c r="C1468" s="812" t="s">
        <v>4130</v>
      </c>
      <c r="D1468" s="827">
        <v>3</v>
      </c>
      <c r="E1468" s="815"/>
      <c r="F1468" s="818"/>
      <c r="G1468" s="817"/>
      <c r="H1468" s="827"/>
      <c r="I1468" s="818"/>
      <c r="J1468" s="818"/>
      <c r="K1468" s="812" t="str">
        <f ca="1">IFERROR(VLOOKUP(C1468,' Disaggregation - Section E '!A$618:N680,3,0),"")</f>
        <v/>
      </c>
      <c r="L1468" s="812"/>
      <c r="M1468" s="812"/>
      <c r="N1468" s="818"/>
      <c r="O1468" s="818"/>
      <c r="P1468" s="818"/>
    </row>
    <row r="1469" spans="1:16" x14ac:dyDescent="0.35">
      <c r="A1469" s="812" t="b">
        <v>0</v>
      </c>
      <c r="B1469" s="812"/>
      <c r="C1469" s="812" t="s">
        <v>4132</v>
      </c>
      <c r="D1469" s="827">
        <v>3</v>
      </c>
      <c r="E1469" s="815"/>
      <c r="F1469" s="818"/>
      <c r="G1469" s="817"/>
      <c r="H1469" s="827"/>
      <c r="I1469" s="818"/>
      <c r="J1469" s="818"/>
      <c r="K1469" s="812" t="str">
        <f ca="1">IFERROR(VLOOKUP(C1469,' Disaggregation - Section E '!A$618:N681,3,0),"")</f>
        <v/>
      </c>
      <c r="L1469" s="812"/>
      <c r="M1469" s="812"/>
      <c r="N1469" s="818"/>
      <c r="O1469" s="818"/>
      <c r="P1469" s="818"/>
    </row>
    <row r="1470" spans="1:16" x14ac:dyDescent="0.35">
      <c r="A1470" s="812" t="b">
        <v>0</v>
      </c>
      <c r="B1470" s="812"/>
      <c r="C1470" s="812" t="s">
        <v>4134</v>
      </c>
      <c r="D1470" s="827">
        <v>3</v>
      </c>
      <c r="E1470" s="815"/>
      <c r="F1470" s="818"/>
      <c r="G1470" s="817"/>
      <c r="H1470" s="827"/>
      <c r="I1470" s="818"/>
      <c r="J1470" s="818"/>
      <c r="K1470" s="812" t="str">
        <f ca="1">IFERROR(VLOOKUP(C1470,' Disaggregation - Section E '!A$618:N682,3,0),"")</f>
        <v/>
      </c>
      <c r="L1470" s="812"/>
      <c r="M1470" s="812"/>
      <c r="N1470" s="818"/>
      <c r="O1470" s="818"/>
      <c r="P1470" s="818"/>
    </row>
    <row r="1471" spans="1:16" x14ac:dyDescent="0.35">
      <c r="A1471" s="812" t="b">
        <v>0</v>
      </c>
      <c r="B1471" s="812"/>
      <c r="C1471" s="812" t="s">
        <v>4136</v>
      </c>
      <c r="D1471" s="827">
        <v>3</v>
      </c>
      <c r="E1471" s="815"/>
      <c r="F1471" s="818"/>
      <c r="G1471" s="817"/>
      <c r="H1471" s="827"/>
      <c r="I1471" s="818"/>
      <c r="J1471" s="818"/>
      <c r="K1471" s="812" t="str">
        <f ca="1">IFERROR(VLOOKUP(C1471,' Disaggregation - Section E '!A$618:N683,3,0),"")</f>
        <v/>
      </c>
      <c r="L1471" s="812"/>
      <c r="M1471" s="812"/>
      <c r="N1471" s="818"/>
      <c r="O1471" s="818"/>
      <c r="P1471" s="818"/>
    </row>
    <row r="1472" spans="1:16" x14ac:dyDescent="0.35">
      <c r="A1472" s="812" t="b">
        <v>0</v>
      </c>
      <c r="B1472" s="812"/>
      <c r="C1472" s="812" t="s">
        <v>4139</v>
      </c>
      <c r="D1472" s="827">
        <v>4</v>
      </c>
      <c r="E1472" s="815"/>
      <c r="F1472" s="818"/>
      <c r="G1472" s="817"/>
      <c r="H1472" s="827"/>
      <c r="I1472" s="818"/>
      <c r="J1472" s="818"/>
      <c r="K1472" s="812" t="str">
        <f ca="1">IFERROR(VLOOKUP(C1472,' Disaggregation - Section E '!A$618:N684,3,0),"")</f>
        <v/>
      </c>
      <c r="L1472" s="812"/>
      <c r="M1472" s="812"/>
      <c r="N1472" s="818"/>
      <c r="O1472" s="818"/>
      <c r="P1472" s="818"/>
    </row>
    <row r="1473" spans="1:16" x14ac:dyDescent="0.35">
      <c r="A1473" s="812" t="b">
        <v>0</v>
      </c>
      <c r="B1473" s="812"/>
      <c r="C1473" s="812" t="s">
        <v>4141</v>
      </c>
      <c r="D1473" s="827">
        <v>4</v>
      </c>
      <c r="E1473" s="815"/>
      <c r="F1473" s="818"/>
      <c r="G1473" s="817"/>
      <c r="H1473" s="827"/>
      <c r="I1473" s="818"/>
      <c r="J1473" s="818"/>
      <c r="K1473" s="812" t="str">
        <f ca="1">IFERROR(VLOOKUP(C1473,' Disaggregation - Section E '!A$618:N685,3,0),"")</f>
        <v/>
      </c>
      <c r="L1473" s="812"/>
      <c r="M1473" s="812"/>
      <c r="N1473" s="818"/>
      <c r="O1473" s="818"/>
      <c r="P1473" s="818"/>
    </row>
    <row r="1474" spans="1:16" x14ac:dyDescent="0.35">
      <c r="A1474" s="812" t="b">
        <v>0</v>
      </c>
      <c r="B1474" s="812"/>
      <c r="C1474" s="812" t="s">
        <v>4143</v>
      </c>
      <c r="D1474" s="827">
        <v>4</v>
      </c>
      <c r="E1474" s="815"/>
      <c r="F1474" s="818"/>
      <c r="G1474" s="817"/>
      <c r="H1474" s="827"/>
      <c r="I1474" s="818"/>
      <c r="J1474" s="818"/>
      <c r="K1474" s="812" t="str">
        <f ca="1">IFERROR(VLOOKUP(C1474,' Disaggregation - Section E '!A$618:N686,3,0),"")</f>
        <v/>
      </c>
      <c r="L1474" s="812"/>
      <c r="M1474" s="812"/>
      <c r="N1474" s="818"/>
      <c r="O1474" s="818"/>
      <c r="P1474" s="818"/>
    </row>
    <row r="1475" spans="1:16" x14ac:dyDescent="0.35">
      <c r="A1475" s="812" t="b">
        <v>0</v>
      </c>
      <c r="B1475" s="812"/>
      <c r="C1475" s="812" t="s">
        <v>4145</v>
      </c>
      <c r="D1475" s="827">
        <v>4</v>
      </c>
      <c r="E1475" s="815"/>
      <c r="F1475" s="818"/>
      <c r="G1475" s="817"/>
      <c r="H1475" s="827"/>
      <c r="I1475" s="818"/>
      <c r="J1475" s="818"/>
      <c r="K1475" s="812" t="str">
        <f ca="1">IFERROR(VLOOKUP(C1475,' Disaggregation - Section E '!A$618:N687,3,0),"")</f>
        <v/>
      </c>
      <c r="L1475" s="812"/>
      <c r="M1475" s="812"/>
      <c r="N1475" s="818"/>
      <c r="O1475" s="818"/>
      <c r="P1475" s="818"/>
    </row>
    <row r="1476" spans="1:16" x14ac:dyDescent="0.35">
      <c r="A1476" s="812" t="b">
        <v>0</v>
      </c>
      <c r="B1476" s="812"/>
      <c r="C1476" s="812" t="s">
        <v>4147</v>
      </c>
      <c r="D1476" s="827">
        <v>4</v>
      </c>
      <c r="E1476" s="815"/>
      <c r="F1476" s="818"/>
      <c r="G1476" s="817"/>
      <c r="H1476" s="827"/>
      <c r="I1476" s="818"/>
      <c r="J1476" s="818"/>
      <c r="K1476" s="812" t="str">
        <f ca="1">IFERROR(VLOOKUP(C1476,' Disaggregation - Section E '!A$618:N688,3,0),"")</f>
        <v/>
      </c>
      <c r="L1476" s="812"/>
      <c r="M1476" s="812"/>
      <c r="N1476" s="818"/>
      <c r="O1476" s="818"/>
      <c r="P1476" s="818"/>
    </row>
    <row r="1477" spans="1:16" x14ac:dyDescent="0.35">
      <c r="A1477" s="812" t="b">
        <v>0</v>
      </c>
      <c r="B1477" s="812"/>
      <c r="C1477" s="812" t="s">
        <v>4149</v>
      </c>
      <c r="D1477" s="827">
        <v>4</v>
      </c>
      <c r="E1477" s="815"/>
      <c r="F1477" s="818"/>
      <c r="G1477" s="817"/>
      <c r="H1477" s="827"/>
      <c r="I1477" s="818"/>
      <c r="J1477" s="818"/>
      <c r="K1477" s="812" t="str">
        <f ca="1">IFERROR(VLOOKUP(C1477,' Disaggregation - Section E '!A$618:N689,3,0),"")</f>
        <v/>
      </c>
      <c r="L1477" s="812"/>
      <c r="M1477" s="812"/>
      <c r="N1477" s="818"/>
      <c r="O1477" s="818"/>
      <c r="P1477" s="818"/>
    </row>
    <row r="1478" spans="1:16" x14ac:dyDescent="0.35">
      <c r="A1478" s="812" t="b">
        <v>0</v>
      </c>
      <c r="B1478" s="812"/>
      <c r="C1478" s="812" t="s">
        <v>4151</v>
      </c>
      <c r="D1478" s="827">
        <v>4</v>
      </c>
      <c r="E1478" s="815"/>
      <c r="F1478" s="818"/>
      <c r="G1478" s="817"/>
      <c r="H1478" s="827"/>
      <c r="I1478" s="818"/>
      <c r="J1478" s="818"/>
      <c r="K1478" s="812" t="str">
        <f ca="1">IFERROR(VLOOKUP(C1478,' Disaggregation - Section E '!A$618:N690,3,0),"")</f>
        <v/>
      </c>
      <c r="L1478" s="812"/>
      <c r="M1478" s="812"/>
      <c r="N1478" s="818"/>
      <c r="O1478" s="818"/>
      <c r="P1478" s="818"/>
    </row>
    <row r="1479" spans="1:16" x14ac:dyDescent="0.35">
      <c r="A1479" s="812" t="b">
        <v>0</v>
      </c>
      <c r="B1479" s="812"/>
      <c r="C1479" s="812" t="s">
        <v>4153</v>
      </c>
      <c r="D1479" s="827">
        <v>4</v>
      </c>
      <c r="E1479" s="815"/>
      <c r="F1479" s="818"/>
      <c r="G1479" s="817"/>
      <c r="H1479" s="827"/>
      <c r="I1479" s="818"/>
      <c r="J1479" s="818"/>
      <c r="K1479" s="812" t="str">
        <f ca="1">IFERROR(VLOOKUP(C1479,' Disaggregation - Section E '!A$618:N691,3,0),"")</f>
        <v/>
      </c>
      <c r="L1479" s="812"/>
      <c r="M1479" s="812"/>
      <c r="N1479" s="818"/>
      <c r="O1479" s="818"/>
      <c r="P1479" s="818"/>
    </row>
    <row r="1480" spans="1:16" x14ac:dyDescent="0.35">
      <c r="A1480" s="812" t="b">
        <v>0</v>
      </c>
      <c r="B1480" s="812"/>
      <c r="C1480" s="812" t="s">
        <v>4155</v>
      </c>
      <c r="D1480" s="827">
        <v>4</v>
      </c>
      <c r="E1480" s="815"/>
      <c r="F1480" s="818"/>
      <c r="G1480" s="817"/>
      <c r="H1480" s="827"/>
      <c r="I1480" s="818"/>
      <c r="J1480" s="818"/>
      <c r="K1480" s="812" t="str">
        <f ca="1">IFERROR(VLOOKUP(C1480,' Disaggregation - Section E '!A$618:N692,3,0),"")</f>
        <v/>
      </c>
      <c r="L1480" s="812"/>
      <c r="M1480" s="812"/>
      <c r="N1480" s="818"/>
      <c r="O1480" s="818"/>
      <c r="P1480" s="818"/>
    </row>
    <row r="1481" spans="1:16" x14ac:dyDescent="0.35">
      <c r="A1481" s="812" t="b">
        <v>0</v>
      </c>
      <c r="B1481" s="812"/>
      <c r="C1481" s="812" t="s">
        <v>4157</v>
      </c>
      <c r="D1481" s="827">
        <v>4</v>
      </c>
      <c r="E1481" s="815"/>
      <c r="F1481" s="818"/>
      <c r="G1481" s="817"/>
      <c r="H1481" s="827"/>
      <c r="I1481" s="818"/>
      <c r="J1481" s="818"/>
      <c r="K1481" s="812" t="str">
        <f ca="1">IFERROR(VLOOKUP(C1481,' Disaggregation - Section E '!A$618:N693,3,0),"")</f>
        <v/>
      </c>
      <c r="L1481" s="812"/>
      <c r="M1481" s="812"/>
      <c r="N1481" s="818"/>
      <c r="O1481" s="818"/>
      <c r="P1481" s="818"/>
    </row>
    <row r="1482" spans="1:16" x14ac:dyDescent="0.35">
      <c r="A1482" s="812" t="b">
        <v>0</v>
      </c>
      <c r="B1482" s="812"/>
      <c r="C1482" s="812" t="s">
        <v>4159</v>
      </c>
      <c r="D1482" s="827">
        <v>4</v>
      </c>
      <c r="E1482" s="815"/>
      <c r="F1482" s="818"/>
      <c r="G1482" s="817"/>
      <c r="H1482" s="827"/>
      <c r="I1482" s="818"/>
      <c r="J1482" s="818"/>
      <c r="K1482" s="812" t="str">
        <f ca="1">IFERROR(VLOOKUP(C1482,' Disaggregation - Section E '!A$618:N694,3,0),"")</f>
        <v/>
      </c>
      <c r="L1482" s="812"/>
      <c r="M1482" s="812"/>
      <c r="N1482" s="818"/>
      <c r="O1482" s="818"/>
      <c r="P1482" s="818"/>
    </row>
    <row r="1483" spans="1:16" x14ac:dyDescent="0.35">
      <c r="A1483" s="812" t="b">
        <v>0</v>
      </c>
      <c r="B1483" s="812"/>
      <c r="C1483" s="812" t="s">
        <v>4161</v>
      </c>
      <c r="D1483" s="827">
        <v>4</v>
      </c>
      <c r="E1483" s="815"/>
      <c r="F1483" s="818"/>
      <c r="G1483" s="817"/>
      <c r="H1483" s="827"/>
      <c r="I1483" s="818"/>
      <c r="J1483" s="818"/>
      <c r="K1483" s="812" t="str">
        <f ca="1">IFERROR(VLOOKUP(C1483,' Disaggregation - Section E '!A$618:N695,3,0),"")</f>
        <v/>
      </c>
      <c r="L1483" s="812"/>
      <c r="M1483" s="812"/>
      <c r="N1483" s="818"/>
      <c r="O1483" s="818"/>
      <c r="P1483" s="818"/>
    </row>
    <row r="1484" spans="1:16" x14ac:dyDescent="0.35">
      <c r="A1484" s="812" t="b">
        <v>0</v>
      </c>
      <c r="B1484" s="812"/>
      <c r="C1484" s="812" t="s">
        <v>4163</v>
      </c>
      <c r="D1484" s="827">
        <v>4</v>
      </c>
      <c r="E1484" s="815"/>
      <c r="F1484" s="818"/>
      <c r="G1484" s="817"/>
      <c r="H1484" s="827"/>
      <c r="I1484" s="818"/>
      <c r="J1484" s="818"/>
      <c r="K1484" s="812" t="str">
        <f ca="1">IFERROR(VLOOKUP(C1484,' Disaggregation - Section E '!A$618:N696,3,0),"")</f>
        <v/>
      </c>
      <c r="L1484" s="812"/>
      <c r="M1484" s="812"/>
      <c r="N1484" s="818"/>
      <c r="O1484" s="818"/>
      <c r="P1484" s="818"/>
    </row>
    <row r="1485" spans="1:16" x14ac:dyDescent="0.35">
      <c r="A1485" s="812" t="b">
        <v>0</v>
      </c>
      <c r="B1485" s="812"/>
      <c r="C1485" s="812" t="s">
        <v>4165</v>
      </c>
      <c r="D1485" s="827">
        <v>4</v>
      </c>
      <c r="E1485" s="815"/>
      <c r="F1485" s="818"/>
      <c r="G1485" s="817"/>
      <c r="H1485" s="827"/>
      <c r="I1485" s="818"/>
      <c r="J1485" s="818"/>
      <c r="K1485" s="812" t="str">
        <f ca="1">IFERROR(VLOOKUP(C1485,' Disaggregation - Section E '!A$618:N697,3,0),"")</f>
        <v/>
      </c>
      <c r="L1485" s="812"/>
      <c r="M1485" s="812"/>
      <c r="N1485" s="818"/>
      <c r="O1485" s="818"/>
      <c r="P1485" s="818"/>
    </row>
    <row r="1486" spans="1:16" x14ac:dyDescent="0.35">
      <c r="A1486" s="812" t="b">
        <v>0</v>
      </c>
      <c r="B1486" s="812"/>
      <c r="C1486" s="812" t="s">
        <v>4167</v>
      </c>
      <c r="D1486" s="827">
        <v>4</v>
      </c>
      <c r="E1486" s="815"/>
      <c r="F1486" s="818"/>
      <c r="G1486" s="817"/>
      <c r="H1486" s="827"/>
      <c r="I1486" s="818"/>
      <c r="J1486" s="818"/>
      <c r="K1486" s="812" t="str">
        <f ca="1">IFERROR(VLOOKUP(C1486,' Disaggregation - Section E '!A$618:N698,3,0),"")</f>
        <v/>
      </c>
      <c r="L1486" s="812"/>
      <c r="M1486" s="812"/>
      <c r="N1486" s="818"/>
      <c r="O1486" s="818"/>
      <c r="P1486" s="818"/>
    </row>
    <row r="1487" spans="1:16" x14ac:dyDescent="0.35">
      <c r="A1487" s="812" t="b">
        <v>0</v>
      </c>
      <c r="B1487" s="812"/>
      <c r="C1487" s="812" t="s">
        <v>4169</v>
      </c>
      <c r="D1487" s="827">
        <v>4</v>
      </c>
      <c r="E1487" s="815"/>
      <c r="F1487" s="818"/>
      <c r="G1487" s="817"/>
      <c r="H1487" s="827"/>
      <c r="I1487" s="818"/>
      <c r="J1487" s="818"/>
      <c r="K1487" s="812" t="str">
        <f ca="1">IFERROR(VLOOKUP(C1487,' Disaggregation - Section E '!A$618:N699,3,0),"")</f>
        <v/>
      </c>
      <c r="L1487" s="812"/>
      <c r="M1487" s="812"/>
      <c r="N1487" s="818"/>
      <c r="O1487" s="818"/>
      <c r="P1487" s="818"/>
    </row>
    <row r="1488" spans="1:16" x14ac:dyDescent="0.35">
      <c r="A1488" s="812" t="b">
        <v>0</v>
      </c>
      <c r="B1488" s="812"/>
      <c r="C1488" s="812" t="s">
        <v>4171</v>
      </c>
      <c r="D1488" s="827">
        <v>4</v>
      </c>
      <c r="E1488" s="815"/>
      <c r="F1488" s="818"/>
      <c r="G1488" s="817"/>
      <c r="H1488" s="827"/>
      <c r="I1488" s="818"/>
      <c r="J1488" s="818"/>
      <c r="K1488" s="812" t="str">
        <f ca="1">IFERROR(VLOOKUP(C1488,' Disaggregation - Section E '!A$618:N700,3,0),"")</f>
        <v/>
      </c>
      <c r="L1488" s="812"/>
      <c r="M1488" s="812"/>
      <c r="N1488" s="818"/>
      <c r="O1488" s="818"/>
      <c r="P1488" s="818"/>
    </row>
    <row r="1489" spans="1:16" x14ac:dyDescent="0.35">
      <c r="A1489" s="812" t="b">
        <v>0</v>
      </c>
      <c r="B1489" s="812"/>
      <c r="C1489" s="812" t="s">
        <v>4173</v>
      </c>
      <c r="D1489" s="827">
        <v>4</v>
      </c>
      <c r="E1489" s="815"/>
      <c r="F1489" s="818"/>
      <c r="G1489" s="817"/>
      <c r="H1489" s="827"/>
      <c r="I1489" s="818"/>
      <c r="J1489" s="818"/>
      <c r="K1489" s="812" t="str">
        <f ca="1">IFERROR(VLOOKUP(C1489,' Disaggregation - Section E '!A$618:N701,3,0),"")</f>
        <v/>
      </c>
      <c r="L1489" s="812"/>
      <c r="M1489" s="812"/>
      <c r="N1489" s="818"/>
      <c r="O1489" s="818"/>
      <c r="P1489" s="818"/>
    </row>
    <row r="1490" spans="1:16" x14ac:dyDescent="0.35">
      <c r="A1490" s="812" t="b">
        <v>0</v>
      </c>
      <c r="B1490" s="812"/>
      <c r="C1490" s="812" t="s">
        <v>4175</v>
      </c>
      <c r="D1490" s="827">
        <v>4</v>
      </c>
      <c r="E1490" s="815"/>
      <c r="F1490" s="818"/>
      <c r="G1490" s="817"/>
      <c r="H1490" s="827"/>
      <c r="I1490" s="818"/>
      <c r="J1490" s="818"/>
      <c r="K1490" s="812" t="str">
        <f ca="1">IFERROR(VLOOKUP(C1490,' Disaggregation - Section E '!A$618:N702,3,0),"")</f>
        <v/>
      </c>
      <c r="L1490" s="812"/>
      <c r="M1490" s="812"/>
      <c r="N1490" s="818"/>
      <c r="O1490" s="818"/>
      <c r="P1490" s="818"/>
    </row>
    <row r="1491" spans="1:16" x14ac:dyDescent="0.35">
      <c r="A1491" s="812" t="b">
        <v>0</v>
      </c>
      <c r="B1491" s="812"/>
      <c r="C1491" s="812" t="s">
        <v>4177</v>
      </c>
      <c r="D1491" s="827">
        <v>4</v>
      </c>
      <c r="E1491" s="815"/>
      <c r="F1491" s="818"/>
      <c r="G1491" s="817"/>
      <c r="H1491" s="827"/>
      <c r="I1491" s="818"/>
      <c r="J1491" s="818"/>
      <c r="K1491" s="812" t="str">
        <f ca="1">IFERROR(VLOOKUP(C1491,' Disaggregation - Section E '!A$618:N703,3,0),"")</f>
        <v/>
      </c>
      <c r="L1491" s="812"/>
      <c r="M1491" s="812"/>
      <c r="N1491" s="818"/>
      <c r="O1491" s="818"/>
      <c r="P1491" s="818"/>
    </row>
    <row r="1492" spans="1:16" x14ac:dyDescent="0.35">
      <c r="A1492" s="812" t="b">
        <v>0</v>
      </c>
      <c r="B1492" s="812"/>
      <c r="C1492" s="812" t="s">
        <v>4180</v>
      </c>
      <c r="D1492" s="827">
        <v>5</v>
      </c>
      <c r="E1492" s="815"/>
      <c r="F1492" s="818"/>
      <c r="G1492" s="817"/>
      <c r="H1492" s="827"/>
      <c r="I1492" s="818"/>
      <c r="J1492" s="818"/>
      <c r="K1492" s="812" t="str">
        <f ca="1">IFERROR(VLOOKUP(C1492,' Disaggregation - Section E '!A$618:N704,3,0),"")</f>
        <v/>
      </c>
      <c r="L1492" s="812"/>
      <c r="M1492" s="812"/>
      <c r="N1492" s="818"/>
      <c r="O1492" s="818"/>
      <c r="P1492" s="818"/>
    </row>
    <row r="1493" spans="1:16" x14ac:dyDescent="0.35">
      <c r="A1493" s="812" t="b">
        <v>0</v>
      </c>
      <c r="B1493" s="812"/>
      <c r="C1493" s="812" t="s">
        <v>4182</v>
      </c>
      <c r="D1493" s="827">
        <v>5</v>
      </c>
      <c r="E1493" s="815"/>
      <c r="F1493" s="818"/>
      <c r="G1493" s="817"/>
      <c r="H1493" s="827"/>
      <c r="I1493" s="818"/>
      <c r="J1493" s="818"/>
      <c r="K1493" s="812" t="str">
        <f ca="1">IFERROR(VLOOKUP(C1493,' Disaggregation - Section E '!A$618:N705,3,0),"")</f>
        <v/>
      </c>
      <c r="L1493" s="812"/>
      <c r="M1493" s="812"/>
      <c r="N1493" s="818"/>
      <c r="O1493" s="818"/>
      <c r="P1493" s="818"/>
    </row>
    <row r="1494" spans="1:16" x14ac:dyDescent="0.35">
      <c r="A1494" s="812" t="b">
        <v>0</v>
      </c>
      <c r="B1494" s="812"/>
      <c r="C1494" s="812" t="s">
        <v>4184</v>
      </c>
      <c r="D1494" s="827">
        <v>5</v>
      </c>
      <c r="E1494" s="815"/>
      <c r="F1494" s="818"/>
      <c r="G1494" s="817"/>
      <c r="H1494" s="827"/>
      <c r="I1494" s="818"/>
      <c r="J1494" s="818"/>
      <c r="K1494" s="812" t="str">
        <f ca="1">IFERROR(VLOOKUP(C1494,' Disaggregation - Section E '!A$618:N706,3,0),"")</f>
        <v/>
      </c>
      <c r="L1494" s="812"/>
      <c r="M1494" s="812"/>
      <c r="N1494" s="818"/>
      <c r="O1494" s="818"/>
      <c r="P1494" s="818"/>
    </row>
    <row r="1495" spans="1:16" x14ac:dyDescent="0.35">
      <c r="A1495" s="812" t="b">
        <v>0</v>
      </c>
      <c r="B1495" s="812"/>
      <c r="C1495" s="812" t="s">
        <v>4186</v>
      </c>
      <c r="D1495" s="827">
        <v>5</v>
      </c>
      <c r="E1495" s="815"/>
      <c r="F1495" s="818"/>
      <c r="G1495" s="817"/>
      <c r="H1495" s="827"/>
      <c r="I1495" s="818"/>
      <c r="J1495" s="818"/>
      <c r="K1495" s="812" t="str">
        <f ca="1">IFERROR(VLOOKUP(C1495,' Disaggregation - Section E '!A$618:N707,3,0),"")</f>
        <v/>
      </c>
      <c r="L1495" s="812"/>
      <c r="M1495" s="812"/>
      <c r="N1495" s="818"/>
      <c r="O1495" s="818"/>
      <c r="P1495" s="818"/>
    </row>
    <row r="1496" spans="1:16" x14ac:dyDescent="0.35">
      <c r="A1496" s="812" t="b">
        <v>0</v>
      </c>
      <c r="B1496" s="812"/>
      <c r="C1496" s="812" t="s">
        <v>4188</v>
      </c>
      <c r="D1496" s="827">
        <v>5</v>
      </c>
      <c r="E1496" s="815"/>
      <c r="F1496" s="818"/>
      <c r="G1496" s="817"/>
      <c r="H1496" s="827"/>
      <c r="I1496" s="818"/>
      <c r="J1496" s="818"/>
      <c r="K1496" s="812" t="str">
        <f ca="1">IFERROR(VLOOKUP(C1496,' Disaggregation - Section E '!A$618:N708,3,0),"")</f>
        <v/>
      </c>
      <c r="L1496" s="812"/>
      <c r="M1496" s="812"/>
      <c r="N1496" s="818"/>
      <c r="O1496" s="818"/>
      <c r="P1496" s="818"/>
    </row>
    <row r="1497" spans="1:16" x14ac:dyDescent="0.35">
      <c r="A1497" s="812" t="b">
        <v>0</v>
      </c>
      <c r="B1497" s="812"/>
      <c r="C1497" s="812" t="s">
        <v>4190</v>
      </c>
      <c r="D1497" s="827">
        <v>5</v>
      </c>
      <c r="E1497" s="815"/>
      <c r="F1497" s="818"/>
      <c r="G1497" s="817"/>
      <c r="H1497" s="827"/>
      <c r="I1497" s="818"/>
      <c r="J1497" s="818"/>
      <c r="K1497" s="812" t="str">
        <f ca="1">IFERROR(VLOOKUP(C1497,' Disaggregation - Section E '!A$618:N709,3,0),"")</f>
        <v/>
      </c>
      <c r="L1497" s="812"/>
      <c r="M1497" s="812"/>
      <c r="N1497" s="818"/>
      <c r="O1497" s="818"/>
      <c r="P1497" s="818"/>
    </row>
    <row r="1498" spans="1:16" x14ac:dyDescent="0.35">
      <c r="A1498" s="812" t="b">
        <v>0</v>
      </c>
      <c r="B1498" s="812"/>
      <c r="C1498" s="812" t="s">
        <v>4192</v>
      </c>
      <c r="D1498" s="827">
        <v>5</v>
      </c>
      <c r="E1498" s="815"/>
      <c r="F1498" s="818"/>
      <c r="G1498" s="817"/>
      <c r="H1498" s="827"/>
      <c r="I1498" s="818"/>
      <c r="J1498" s="818"/>
      <c r="K1498" s="812" t="str">
        <f ca="1">IFERROR(VLOOKUP(C1498,' Disaggregation - Section E '!A$618:N710,3,0),"")</f>
        <v/>
      </c>
      <c r="L1498" s="812"/>
      <c r="M1498" s="812"/>
      <c r="N1498" s="818"/>
      <c r="O1498" s="818"/>
      <c r="P1498" s="818"/>
    </row>
    <row r="1499" spans="1:16" x14ac:dyDescent="0.35">
      <c r="A1499" s="812" t="b">
        <v>0</v>
      </c>
      <c r="B1499" s="812"/>
      <c r="C1499" s="812" t="s">
        <v>4194</v>
      </c>
      <c r="D1499" s="827">
        <v>5</v>
      </c>
      <c r="E1499" s="815"/>
      <c r="F1499" s="818"/>
      <c r="G1499" s="817"/>
      <c r="H1499" s="827"/>
      <c r="I1499" s="818"/>
      <c r="J1499" s="818"/>
      <c r="K1499" s="812" t="str">
        <f ca="1">IFERROR(VLOOKUP(C1499,' Disaggregation - Section E '!A$618:N711,3,0),"")</f>
        <v/>
      </c>
      <c r="L1499" s="812"/>
      <c r="M1499" s="812"/>
      <c r="N1499" s="818"/>
      <c r="O1499" s="818"/>
      <c r="P1499" s="818"/>
    </row>
    <row r="1500" spans="1:16" x14ac:dyDescent="0.35">
      <c r="A1500" s="812" t="b">
        <v>0</v>
      </c>
      <c r="B1500" s="812"/>
      <c r="C1500" s="812" t="s">
        <v>4196</v>
      </c>
      <c r="D1500" s="827">
        <v>5</v>
      </c>
      <c r="E1500" s="815"/>
      <c r="F1500" s="818"/>
      <c r="G1500" s="817"/>
      <c r="H1500" s="827"/>
      <c r="I1500" s="818"/>
      <c r="J1500" s="818"/>
      <c r="K1500" s="812" t="str">
        <f ca="1">IFERROR(VLOOKUP(C1500,' Disaggregation - Section E '!A$618:N712,3,0),"")</f>
        <v/>
      </c>
      <c r="L1500" s="812"/>
      <c r="M1500" s="812"/>
      <c r="N1500" s="818"/>
      <c r="O1500" s="818"/>
      <c r="P1500" s="818"/>
    </row>
    <row r="1501" spans="1:16" x14ac:dyDescent="0.35">
      <c r="A1501" s="812" t="b">
        <v>0</v>
      </c>
      <c r="B1501" s="812"/>
      <c r="C1501" s="812" t="s">
        <v>4198</v>
      </c>
      <c r="D1501" s="827">
        <v>5</v>
      </c>
      <c r="E1501" s="815"/>
      <c r="F1501" s="818"/>
      <c r="G1501" s="817"/>
      <c r="H1501" s="827"/>
      <c r="I1501" s="818"/>
      <c r="J1501" s="818"/>
      <c r="K1501" s="812" t="str">
        <f ca="1">IFERROR(VLOOKUP(C1501,' Disaggregation - Section E '!A$618:N713,3,0),"")</f>
        <v/>
      </c>
      <c r="L1501" s="812"/>
      <c r="M1501" s="812"/>
      <c r="N1501" s="818"/>
      <c r="O1501" s="818"/>
      <c r="P1501" s="818"/>
    </row>
    <row r="1502" spans="1:16" x14ac:dyDescent="0.35">
      <c r="A1502" s="812" t="b">
        <v>0</v>
      </c>
      <c r="B1502" s="812"/>
      <c r="C1502" s="812" t="s">
        <v>4200</v>
      </c>
      <c r="D1502" s="827">
        <v>5</v>
      </c>
      <c r="E1502" s="815"/>
      <c r="F1502" s="818"/>
      <c r="G1502" s="817"/>
      <c r="H1502" s="827"/>
      <c r="I1502" s="818"/>
      <c r="J1502" s="818"/>
      <c r="K1502" s="812" t="str">
        <f ca="1">IFERROR(VLOOKUP(C1502,' Disaggregation - Section E '!A$618:N714,3,0),"")</f>
        <v/>
      </c>
      <c r="L1502" s="812"/>
      <c r="M1502" s="812"/>
      <c r="N1502" s="818"/>
      <c r="O1502" s="818"/>
      <c r="P1502" s="818"/>
    </row>
    <row r="1503" spans="1:16" x14ac:dyDescent="0.35">
      <c r="A1503" s="812" t="b">
        <v>0</v>
      </c>
      <c r="B1503" s="812"/>
      <c r="C1503" s="812" t="s">
        <v>4202</v>
      </c>
      <c r="D1503" s="827">
        <v>5</v>
      </c>
      <c r="E1503" s="815"/>
      <c r="F1503" s="818"/>
      <c r="G1503" s="817"/>
      <c r="H1503" s="827"/>
      <c r="I1503" s="818"/>
      <c r="J1503" s="818"/>
      <c r="K1503" s="812" t="str">
        <f ca="1">IFERROR(VLOOKUP(C1503,' Disaggregation - Section E '!A$618:N715,3,0),"")</f>
        <v/>
      </c>
      <c r="L1503" s="812"/>
      <c r="M1503" s="812"/>
      <c r="N1503" s="818"/>
      <c r="O1503" s="818"/>
      <c r="P1503" s="818"/>
    </row>
    <row r="1504" spans="1:16" x14ac:dyDescent="0.35">
      <c r="A1504" s="812" t="b">
        <v>0</v>
      </c>
      <c r="B1504" s="812"/>
      <c r="C1504" s="812" t="s">
        <v>4204</v>
      </c>
      <c r="D1504" s="827">
        <v>5</v>
      </c>
      <c r="E1504" s="815"/>
      <c r="F1504" s="818"/>
      <c r="G1504" s="817"/>
      <c r="H1504" s="827"/>
      <c r="I1504" s="818"/>
      <c r="J1504" s="818"/>
      <c r="K1504" s="812" t="str">
        <f ca="1">IFERROR(VLOOKUP(C1504,' Disaggregation - Section E '!A$618:N716,3,0),"")</f>
        <v/>
      </c>
      <c r="L1504" s="812"/>
      <c r="M1504" s="812"/>
      <c r="N1504" s="818"/>
      <c r="O1504" s="818"/>
      <c r="P1504" s="818"/>
    </row>
    <row r="1505" spans="1:16" x14ac:dyDescent="0.35">
      <c r="A1505" s="812" t="b">
        <v>0</v>
      </c>
      <c r="B1505" s="812"/>
      <c r="C1505" s="812" t="s">
        <v>4206</v>
      </c>
      <c r="D1505" s="827">
        <v>5</v>
      </c>
      <c r="E1505" s="815"/>
      <c r="F1505" s="818"/>
      <c r="G1505" s="817"/>
      <c r="H1505" s="827"/>
      <c r="I1505" s="818"/>
      <c r="J1505" s="818"/>
      <c r="K1505" s="812" t="str">
        <f ca="1">IFERROR(VLOOKUP(C1505,' Disaggregation - Section E '!A$618:N717,3,0),"")</f>
        <v/>
      </c>
      <c r="L1505" s="812"/>
      <c r="M1505" s="812"/>
      <c r="N1505" s="818"/>
      <c r="O1505" s="818"/>
      <c r="P1505" s="818"/>
    </row>
    <row r="1506" spans="1:16" x14ac:dyDescent="0.35">
      <c r="A1506" s="812" t="b">
        <v>0</v>
      </c>
      <c r="B1506" s="812"/>
      <c r="C1506" s="812" t="s">
        <v>4208</v>
      </c>
      <c r="D1506" s="827">
        <v>5</v>
      </c>
      <c r="E1506" s="815"/>
      <c r="F1506" s="818"/>
      <c r="G1506" s="817"/>
      <c r="H1506" s="827"/>
      <c r="I1506" s="818"/>
      <c r="J1506" s="818"/>
      <c r="K1506" s="812" t="str">
        <f ca="1">IFERROR(VLOOKUP(C1506,' Disaggregation - Section E '!A$618:N718,3,0),"")</f>
        <v/>
      </c>
      <c r="L1506" s="812"/>
      <c r="M1506" s="812"/>
      <c r="N1506" s="818"/>
      <c r="O1506" s="818"/>
      <c r="P1506" s="818"/>
    </row>
    <row r="1507" spans="1:16" x14ac:dyDescent="0.35">
      <c r="A1507" s="812" t="b">
        <v>0</v>
      </c>
      <c r="B1507" s="812"/>
      <c r="C1507" s="812" t="s">
        <v>4210</v>
      </c>
      <c r="D1507" s="827">
        <v>5</v>
      </c>
      <c r="E1507" s="815"/>
      <c r="F1507" s="818"/>
      <c r="G1507" s="817"/>
      <c r="H1507" s="827"/>
      <c r="I1507" s="818"/>
      <c r="J1507" s="818"/>
      <c r="K1507" s="812" t="str">
        <f ca="1">IFERROR(VLOOKUP(C1507,' Disaggregation - Section E '!A$618:N719,3,0),"")</f>
        <v/>
      </c>
      <c r="L1507" s="812"/>
      <c r="M1507" s="812"/>
      <c r="N1507" s="818"/>
      <c r="O1507" s="818"/>
      <c r="P1507" s="818"/>
    </row>
    <row r="1508" spans="1:16" x14ac:dyDescent="0.35">
      <c r="A1508" s="812" t="b">
        <v>0</v>
      </c>
      <c r="B1508" s="812"/>
      <c r="C1508" s="812" t="s">
        <v>4212</v>
      </c>
      <c r="D1508" s="827">
        <v>5</v>
      </c>
      <c r="E1508" s="815"/>
      <c r="F1508" s="818"/>
      <c r="G1508" s="817"/>
      <c r="H1508" s="827"/>
      <c r="I1508" s="818"/>
      <c r="J1508" s="818"/>
      <c r="K1508" s="812" t="str">
        <f ca="1">IFERROR(VLOOKUP(C1508,' Disaggregation - Section E '!A$618:N720,3,0),"")</f>
        <v/>
      </c>
      <c r="L1508" s="812"/>
      <c r="M1508" s="812"/>
      <c r="N1508" s="818"/>
      <c r="O1508" s="818"/>
      <c r="P1508" s="818"/>
    </row>
    <row r="1509" spans="1:16" x14ac:dyDescent="0.35">
      <c r="A1509" s="812" t="b">
        <v>0</v>
      </c>
      <c r="B1509" s="812"/>
      <c r="C1509" s="812" t="s">
        <v>4214</v>
      </c>
      <c r="D1509" s="827">
        <v>5</v>
      </c>
      <c r="E1509" s="815"/>
      <c r="F1509" s="818"/>
      <c r="G1509" s="817"/>
      <c r="H1509" s="827"/>
      <c r="I1509" s="818"/>
      <c r="J1509" s="818"/>
      <c r="K1509" s="812" t="str">
        <f ca="1">IFERROR(VLOOKUP(C1509,' Disaggregation - Section E '!A$618:N721,3,0),"")</f>
        <v/>
      </c>
      <c r="L1509" s="812"/>
      <c r="M1509" s="812"/>
      <c r="N1509" s="818"/>
      <c r="O1509" s="818"/>
      <c r="P1509" s="818"/>
    </row>
    <row r="1510" spans="1:16" x14ac:dyDescent="0.35">
      <c r="A1510" s="812" t="b">
        <v>0</v>
      </c>
      <c r="B1510" s="812"/>
      <c r="C1510" s="812" t="s">
        <v>4216</v>
      </c>
      <c r="D1510" s="827">
        <v>5</v>
      </c>
      <c r="E1510" s="815"/>
      <c r="F1510" s="818"/>
      <c r="G1510" s="817"/>
      <c r="H1510" s="827"/>
      <c r="I1510" s="818"/>
      <c r="J1510" s="818"/>
      <c r="K1510" s="812" t="str">
        <f ca="1">IFERROR(VLOOKUP(C1510,' Disaggregation - Section E '!A$618:N722,3,0),"")</f>
        <v/>
      </c>
      <c r="L1510" s="812"/>
      <c r="M1510" s="812"/>
      <c r="N1510" s="818"/>
      <c r="O1510" s="818"/>
      <c r="P1510" s="818"/>
    </row>
    <row r="1511" spans="1:16" x14ac:dyDescent="0.35">
      <c r="A1511" s="812" t="b">
        <v>0</v>
      </c>
      <c r="B1511" s="812"/>
      <c r="C1511" s="812" t="s">
        <v>4218</v>
      </c>
      <c r="D1511" s="827">
        <v>5</v>
      </c>
      <c r="E1511" s="815"/>
      <c r="F1511" s="818"/>
      <c r="G1511" s="817"/>
      <c r="H1511" s="827"/>
      <c r="I1511" s="818"/>
      <c r="J1511" s="818"/>
      <c r="K1511" s="812" t="str">
        <f ca="1">IFERROR(VLOOKUP(C1511,' Disaggregation - Section E '!A$618:N723,3,0),"")</f>
        <v/>
      </c>
      <c r="L1511" s="812"/>
      <c r="M1511" s="812"/>
      <c r="N1511" s="818"/>
      <c r="O1511" s="818"/>
      <c r="P1511" s="818"/>
    </row>
    <row r="1512" spans="1:16" x14ac:dyDescent="0.35">
      <c r="A1512" s="812" t="b">
        <v>0</v>
      </c>
      <c r="B1512" s="812"/>
      <c r="C1512" s="812" t="s">
        <v>4221</v>
      </c>
      <c r="D1512" s="827">
        <v>6</v>
      </c>
      <c r="E1512" s="815"/>
      <c r="F1512" s="818"/>
      <c r="G1512" s="817"/>
      <c r="H1512" s="827"/>
      <c r="I1512" s="818"/>
      <c r="J1512" s="818"/>
      <c r="K1512" s="812" t="str">
        <f ca="1">IFERROR(VLOOKUP(C1512,' Disaggregation - Section E '!A$618:N724,3,0),"")</f>
        <v/>
      </c>
      <c r="L1512" s="812"/>
      <c r="M1512" s="812"/>
      <c r="N1512" s="818"/>
      <c r="O1512" s="818"/>
      <c r="P1512" s="818"/>
    </row>
    <row r="1513" spans="1:16" x14ac:dyDescent="0.35">
      <c r="A1513" s="812" t="b">
        <v>0</v>
      </c>
      <c r="B1513" s="812"/>
      <c r="C1513" s="812" t="s">
        <v>4223</v>
      </c>
      <c r="D1513" s="827">
        <v>6</v>
      </c>
      <c r="E1513" s="815"/>
      <c r="F1513" s="818"/>
      <c r="G1513" s="817"/>
      <c r="H1513" s="827"/>
      <c r="I1513" s="818"/>
      <c r="J1513" s="818"/>
      <c r="K1513" s="812" t="str">
        <f ca="1">IFERROR(VLOOKUP(C1513,' Disaggregation - Section E '!A$618:N725,3,0),"")</f>
        <v/>
      </c>
      <c r="L1513" s="812"/>
      <c r="M1513" s="812"/>
      <c r="N1513" s="818"/>
      <c r="O1513" s="818"/>
      <c r="P1513" s="818"/>
    </row>
    <row r="1514" spans="1:16" x14ac:dyDescent="0.35">
      <c r="A1514" s="812" t="b">
        <v>0</v>
      </c>
      <c r="B1514" s="812"/>
      <c r="C1514" s="812" t="s">
        <v>4225</v>
      </c>
      <c r="D1514" s="827">
        <v>6</v>
      </c>
      <c r="E1514" s="815"/>
      <c r="F1514" s="818"/>
      <c r="G1514" s="817"/>
      <c r="H1514" s="827"/>
      <c r="I1514" s="818"/>
      <c r="J1514" s="818"/>
      <c r="K1514" s="812" t="str">
        <f ca="1">IFERROR(VLOOKUP(C1514,' Disaggregation - Section E '!A$618:N726,3,0),"")</f>
        <v/>
      </c>
      <c r="L1514" s="812"/>
      <c r="M1514" s="812"/>
      <c r="N1514" s="818"/>
      <c r="O1514" s="818"/>
      <c r="P1514" s="818"/>
    </row>
    <row r="1515" spans="1:16" x14ac:dyDescent="0.35">
      <c r="A1515" s="812" t="b">
        <v>0</v>
      </c>
      <c r="B1515" s="812"/>
      <c r="C1515" s="812" t="s">
        <v>4227</v>
      </c>
      <c r="D1515" s="827">
        <v>6</v>
      </c>
      <c r="E1515" s="815"/>
      <c r="F1515" s="818"/>
      <c r="G1515" s="817"/>
      <c r="H1515" s="827"/>
      <c r="I1515" s="818"/>
      <c r="J1515" s="818"/>
      <c r="K1515" s="812" t="str">
        <f ca="1">IFERROR(VLOOKUP(C1515,' Disaggregation - Section E '!A$618:N727,3,0),"")</f>
        <v/>
      </c>
      <c r="L1515" s="812"/>
      <c r="M1515" s="812"/>
      <c r="N1515" s="818"/>
      <c r="O1515" s="818"/>
      <c r="P1515" s="818"/>
    </row>
    <row r="1516" spans="1:16" x14ac:dyDescent="0.35">
      <c r="A1516" s="812" t="b">
        <v>0</v>
      </c>
      <c r="B1516" s="812"/>
      <c r="C1516" s="812" t="s">
        <v>4229</v>
      </c>
      <c r="D1516" s="827">
        <v>6</v>
      </c>
      <c r="E1516" s="815"/>
      <c r="F1516" s="818"/>
      <c r="G1516" s="817"/>
      <c r="H1516" s="827"/>
      <c r="I1516" s="818"/>
      <c r="J1516" s="818"/>
      <c r="K1516" s="812" t="str">
        <f ca="1">IFERROR(VLOOKUP(C1516,' Disaggregation - Section E '!A$618:N728,3,0),"")</f>
        <v/>
      </c>
      <c r="L1516" s="812"/>
      <c r="M1516" s="812"/>
      <c r="N1516" s="818"/>
      <c r="O1516" s="818"/>
      <c r="P1516" s="818"/>
    </row>
    <row r="1517" spans="1:16" x14ac:dyDescent="0.35">
      <c r="A1517" s="812" t="b">
        <v>0</v>
      </c>
      <c r="B1517" s="812"/>
      <c r="C1517" s="812" t="s">
        <v>4231</v>
      </c>
      <c r="D1517" s="827">
        <v>6</v>
      </c>
      <c r="E1517" s="815"/>
      <c r="F1517" s="818"/>
      <c r="G1517" s="817"/>
      <c r="H1517" s="827"/>
      <c r="I1517" s="818"/>
      <c r="J1517" s="818"/>
      <c r="K1517" s="812" t="str">
        <f ca="1">IFERROR(VLOOKUP(C1517,' Disaggregation - Section E '!A$618:N729,3,0),"")</f>
        <v/>
      </c>
      <c r="L1517" s="812"/>
      <c r="M1517" s="812"/>
      <c r="N1517" s="818"/>
      <c r="O1517" s="818"/>
      <c r="P1517" s="818"/>
    </row>
    <row r="1518" spans="1:16" x14ac:dyDescent="0.35">
      <c r="A1518" s="812" t="b">
        <v>0</v>
      </c>
      <c r="B1518" s="812"/>
      <c r="C1518" s="812" t="s">
        <v>4233</v>
      </c>
      <c r="D1518" s="827">
        <v>6</v>
      </c>
      <c r="E1518" s="815"/>
      <c r="F1518" s="818"/>
      <c r="G1518" s="817"/>
      <c r="H1518" s="827"/>
      <c r="I1518" s="818"/>
      <c r="J1518" s="818"/>
      <c r="K1518" s="812" t="str">
        <f ca="1">IFERROR(VLOOKUP(C1518,' Disaggregation - Section E '!A$618:N730,3,0),"")</f>
        <v/>
      </c>
      <c r="L1518" s="812"/>
      <c r="M1518" s="812"/>
      <c r="N1518" s="818"/>
      <c r="O1518" s="818"/>
      <c r="P1518" s="818"/>
    </row>
    <row r="1519" spans="1:16" x14ac:dyDescent="0.35">
      <c r="A1519" s="812" t="b">
        <v>0</v>
      </c>
      <c r="B1519" s="812"/>
      <c r="C1519" s="812" t="s">
        <v>4235</v>
      </c>
      <c r="D1519" s="827">
        <v>6</v>
      </c>
      <c r="E1519" s="815"/>
      <c r="F1519" s="818"/>
      <c r="G1519" s="817"/>
      <c r="H1519" s="827"/>
      <c r="I1519" s="818"/>
      <c r="J1519" s="818"/>
      <c r="K1519" s="812" t="str">
        <f ca="1">IFERROR(VLOOKUP(C1519,' Disaggregation - Section E '!A$618:N731,3,0),"")</f>
        <v/>
      </c>
      <c r="L1519" s="812"/>
      <c r="M1519" s="812"/>
      <c r="N1519" s="818"/>
      <c r="O1519" s="818"/>
      <c r="P1519" s="818"/>
    </row>
    <row r="1520" spans="1:16" x14ac:dyDescent="0.35">
      <c r="A1520" s="812" t="b">
        <v>0</v>
      </c>
      <c r="B1520" s="812"/>
      <c r="C1520" s="812" t="s">
        <v>4237</v>
      </c>
      <c r="D1520" s="827">
        <v>6</v>
      </c>
      <c r="E1520" s="815"/>
      <c r="F1520" s="818"/>
      <c r="G1520" s="817"/>
      <c r="H1520" s="827"/>
      <c r="I1520" s="818"/>
      <c r="J1520" s="818"/>
      <c r="K1520" s="812" t="str">
        <f ca="1">IFERROR(VLOOKUP(C1520,' Disaggregation - Section E '!A$618:N732,3,0),"")</f>
        <v/>
      </c>
      <c r="L1520" s="812"/>
      <c r="M1520" s="812"/>
      <c r="N1520" s="818"/>
      <c r="O1520" s="818"/>
      <c r="P1520" s="818"/>
    </row>
    <row r="1521" spans="1:16" x14ac:dyDescent="0.35">
      <c r="A1521" s="812" t="b">
        <v>0</v>
      </c>
      <c r="B1521" s="812"/>
      <c r="C1521" s="812" t="s">
        <v>4239</v>
      </c>
      <c r="D1521" s="827">
        <v>6</v>
      </c>
      <c r="E1521" s="815"/>
      <c r="F1521" s="818"/>
      <c r="G1521" s="817"/>
      <c r="H1521" s="827"/>
      <c r="I1521" s="818"/>
      <c r="J1521" s="818"/>
      <c r="K1521" s="812" t="str">
        <f ca="1">IFERROR(VLOOKUP(C1521,' Disaggregation - Section E '!A$618:N733,3,0),"")</f>
        <v/>
      </c>
      <c r="L1521" s="812"/>
      <c r="M1521" s="812"/>
      <c r="N1521" s="818"/>
      <c r="O1521" s="818"/>
      <c r="P1521" s="818"/>
    </row>
    <row r="1522" spans="1:16" x14ac:dyDescent="0.35">
      <c r="A1522" s="812" t="b">
        <v>0</v>
      </c>
      <c r="B1522" s="812"/>
      <c r="C1522" s="812" t="s">
        <v>4241</v>
      </c>
      <c r="D1522" s="827">
        <v>6</v>
      </c>
      <c r="E1522" s="815"/>
      <c r="F1522" s="818"/>
      <c r="G1522" s="817"/>
      <c r="H1522" s="827"/>
      <c r="I1522" s="818"/>
      <c r="J1522" s="818"/>
      <c r="K1522" s="812" t="str">
        <f ca="1">IFERROR(VLOOKUP(C1522,' Disaggregation - Section E '!A$618:N734,3,0),"")</f>
        <v/>
      </c>
      <c r="L1522" s="812"/>
      <c r="M1522" s="812"/>
      <c r="N1522" s="818"/>
      <c r="O1522" s="818"/>
      <c r="P1522" s="818"/>
    </row>
    <row r="1523" spans="1:16" x14ac:dyDescent="0.35">
      <c r="A1523" s="812" t="b">
        <v>0</v>
      </c>
      <c r="B1523" s="812"/>
      <c r="C1523" s="812" t="s">
        <v>4243</v>
      </c>
      <c r="D1523" s="827">
        <v>6</v>
      </c>
      <c r="E1523" s="815"/>
      <c r="F1523" s="818"/>
      <c r="G1523" s="817"/>
      <c r="H1523" s="827"/>
      <c r="I1523" s="818"/>
      <c r="J1523" s="818"/>
      <c r="K1523" s="812" t="str">
        <f ca="1">IFERROR(VLOOKUP(C1523,' Disaggregation - Section E '!A$618:N735,3,0),"")</f>
        <v/>
      </c>
      <c r="L1523" s="812"/>
      <c r="M1523" s="812"/>
      <c r="N1523" s="818"/>
      <c r="O1523" s="818"/>
      <c r="P1523" s="818"/>
    </row>
    <row r="1524" spans="1:16" x14ac:dyDescent="0.35">
      <c r="A1524" s="812" t="b">
        <v>0</v>
      </c>
      <c r="B1524" s="812"/>
      <c r="C1524" s="812" t="s">
        <v>4245</v>
      </c>
      <c r="D1524" s="827">
        <v>6</v>
      </c>
      <c r="E1524" s="815"/>
      <c r="F1524" s="818"/>
      <c r="G1524" s="817"/>
      <c r="H1524" s="827"/>
      <c r="I1524" s="818"/>
      <c r="J1524" s="818"/>
      <c r="K1524" s="812" t="str">
        <f ca="1">IFERROR(VLOOKUP(C1524,' Disaggregation - Section E '!A$618:N736,3,0),"")</f>
        <v/>
      </c>
      <c r="L1524" s="812"/>
      <c r="M1524" s="812"/>
      <c r="N1524" s="818"/>
      <c r="O1524" s="818"/>
      <c r="P1524" s="818"/>
    </row>
    <row r="1525" spans="1:16" x14ac:dyDescent="0.35">
      <c r="A1525" s="812" t="b">
        <v>0</v>
      </c>
      <c r="B1525" s="812"/>
      <c r="C1525" s="812" t="s">
        <v>4247</v>
      </c>
      <c r="D1525" s="827">
        <v>6</v>
      </c>
      <c r="E1525" s="815"/>
      <c r="F1525" s="818"/>
      <c r="G1525" s="817"/>
      <c r="H1525" s="827"/>
      <c r="I1525" s="818"/>
      <c r="J1525" s="818"/>
      <c r="K1525" s="812" t="str">
        <f ca="1">IFERROR(VLOOKUP(C1525,' Disaggregation - Section E '!A$618:N737,3,0),"")</f>
        <v/>
      </c>
      <c r="L1525" s="812"/>
      <c r="M1525" s="812"/>
      <c r="N1525" s="818"/>
      <c r="O1525" s="818"/>
      <c r="P1525" s="818"/>
    </row>
    <row r="1526" spans="1:16" x14ac:dyDescent="0.35">
      <c r="A1526" s="812" t="b">
        <v>0</v>
      </c>
      <c r="B1526" s="812"/>
      <c r="C1526" s="812" t="s">
        <v>4249</v>
      </c>
      <c r="D1526" s="827">
        <v>6</v>
      </c>
      <c r="E1526" s="815"/>
      <c r="F1526" s="818"/>
      <c r="G1526" s="817"/>
      <c r="H1526" s="827"/>
      <c r="I1526" s="818"/>
      <c r="J1526" s="818"/>
      <c r="K1526" s="812" t="str">
        <f ca="1">IFERROR(VLOOKUP(C1526,' Disaggregation - Section E '!A$618:N738,3,0),"")</f>
        <v/>
      </c>
      <c r="L1526" s="812"/>
      <c r="M1526" s="812"/>
      <c r="N1526" s="818"/>
      <c r="O1526" s="818"/>
      <c r="P1526" s="818"/>
    </row>
    <row r="1527" spans="1:16" x14ac:dyDescent="0.35">
      <c r="A1527" s="812" t="b">
        <v>0</v>
      </c>
      <c r="B1527" s="812"/>
      <c r="C1527" s="812" t="s">
        <v>4251</v>
      </c>
      <c r="D1527" s="827">
        <v>6</v>
      </c>
      <c r="E1527" s="815"/>
      <c r="F1527" s="818"/>
      <c r="G1527" s="817"/>
      <c r="H1527" s="827"/>
      <c r="I1527" s="818"/>
      <c r="J1527" s="818"/>
      <c r="K1527" s="812" t="str">
        <f ca="1">IFERROR(VLOOKUP(C1527,' Disaggregation - Section E '!A$618:N739,3,0),"")</f>
        <v/>
      </c>
      <c r="L1527" s="812"/>
      <c r="M1527" s="812"/>
      <c r="N1527" s="818"/>
      <c r="O1527" s="818"/>
      <c r="P1527" s="818"/>
    </row>
    <row r="1528" spans="1:16" x14ac:dyDescent="0.35">
      <c r="A1528" s="812" t="b">
        <v>0</v>
      </c>
      <c r="B1528" s="812"/>
      <c r="C1528" s="812" t="s">
        <v>4253</v>
      </c>
      <c r="D1528" s="827">
        <v>6</v>
      </c>
      <c r="E1528" s="815"/>
      <c r="F1528" s="818"/>
      <c r="G1528" s="817"/>
      <c r="H1528" s="827"/>
      <c r="I1528" s="818"/>
      <c r="J1528" s="818"/>
      <c r="K1528" s="812" t="str">
        <f ca="1">IFERROR(VLOOKUP(C1528,' Disaggregation - Section E '!A$618:N740,3,0),"")</f>
        <v/>
      </c>
      <c r="L1528" s="812"/>
      <c r="M1528" s="812"/>
      <c r="N1528" s="818"/>
      <c r="O1528" s="818"/>
      <c r="P1528" s="818"/>
    </row>
    <row r="1529" spans="1:16" x14ac:dyDescent="0.35">
      <c r="A1529" s="812" t="b">
        <v>0</v>
      </c>
      <c r="B1529" s="812"/>
      <c r="C1529" s="812" t="s">
        <v>4255</v>
      </c>
      <c r="D1529" s="827">
        <v>6</v>
      </c>
      <c r="E1529" s="815"/>
      <c r="F1529" s="818"/>
      <c r="G1529" s="817"/>
      <c r="H1529" s="827"/>
      <c r="I1529" s="818"/>
      <c r="J1529" s="818"/>
      <c r="K1529" s="812" t="str">
        <f ca="1">IFERROR(VLOOKUP(C1529,' Disaggregation - Section E '!A$618:N741,3,0),"")</f>
        <v/>
      </c>
      <c r="L1529" s="812"/>
      <c r="M1529" s="812"/>
      <c r="N1529" s="818"/>
      <c r="O1529" s="818"/>
      <c r="P1529" s="818"/>
    </row>
    <row r="1530" spans="1:16" x14ac:dyDescent="0.35">
      <c r="A1530" s="812" t="b">
        <v>0</v>
      </c>
      <c r="B1530" s="812"/>
      <c r="C1530" s="812" t="s">
        <v>4257</v>
      </c>
      <c r="D1530" s="827">
        <v>6</v>
      </c>
      <c r="E1530" s="815"/>
      <c r="F1530" s="818"/>
      <c r="G1530" s="817"/>
      <c r="H1530" s="827"/>
      <c r="I1530" s="818"/>
      <c r="J1530" s="818"/>
      <c r="K1530" s="812" t="str">
        <f ca="1">IFERROR(VLOOKUP(C1530,' Disaggregation - Section E '!A$618:N742,3,0),"")</f>
        <v/>
      </c>
      <c r="L1530" s="812"/>
      <c r="M1530" s="812"/>
      <c r="N1530" s="818"/>
      <c r="O1530" s="818"/>
      <c r="P1530" s="818"/>
    </row>
    <row r="1531" spans="1:16" x14ac:dyDescent="0.35">
      <c r="A1531" s="812" t="b">
        <v>0</v>
      </c>
      <c r="B1531" s="812"/>
      <c r="C1531" s="812" t="s">
        <v>4259</v>
      </c>
      <c r="D1531" s="827">
        <v>6</v>
      </c>
      <c r="E1531" s="815"/>
      <c r="F1531" s="818"/>
      <c r="G1531" s="817"/>
      <c r="H1531" s="827"/>
      <c r="I1531" s="818"/>
      <c r="J1531" s="818"/>
      <c r="K1531" s="812" t="str">
        <f ca="1">IFERROR(VLOOKUP(C1531,' Disaggregation - Section E '!A$618:N743,3,0),"")</f>
        <v/>
      </c>
      <c r="L1531" s="812"/>
      <c r="M1531" s="812"/>
      <c r="N1531" s="818"/>
      <c r="O1531" s="818"/>
      <c r="P1531" s="818"/>
    </row>
    <row r="1532" spans="1:16" x14ac:dyDescent="0.35">
      <c r="A1532" s="812" t="b">
        <v>0</v>
      </c>
      <c r="B1532" s="812"/>
      <c r="C1532" s="812" t="s">
        <v>4262</v>
      </c>
      <c r="D1532" s="827">
        <v>7</v>
      </c>
      <c r="E1532" s="815"/>
      <c r="F1532" s="818"/>
      <c r="G1532" s="817"/>
      <c r="H1532" s="827"/>
      <c r="I1532" s="818"/>
      <c r="J1532" s="818"/>
      <c r="K1532" s="812" t="str">
        <f ca="1">IFERROR(VLOOKUP(C1532,' Disaggregation - Section E '!A$618:N744,3,0),"")</f>
        <v/>
      </c>
      <c r="L1532" s="812"/>
      <c r="M1532" s="812"/>
      <c r="N1532" s="818"/>
      <c r="O1532" s="818"/>
      <c r="P1532" s="818"/>
    </row>
    <row r="1533" spans="1:16" x14ac:dyDescent="0.35">
      <c r="A1533" s="812" t="b">
        <v>0</v>
      </c>
      <c r="B1533" s="812"/>
      <c r="C1533" s="812" t="s">
        <v>4264</v>
      </c>
      <c r="D1533" s="827">
        <v>7</v>
      </c>
      <c r="E1533" s="815"/>
      <c r="F1533" s="818"/>
      <c r="G1533" s="817"/>
      <c r="H1533" s="827"/>
      <c r="I1533" s="818"/>
      <c r="J1533" s="818"/>
      <c r="K1533" s="812" t="str">
        <f ca="1">IFERROR(VLOOKUP(C1533,' Disaggregation - Section E '!A$618:N745,3,0),"")</f>
        <v/>
      </c>
      <c r="L1533" s="812"/>
      <c r="M1533" s="812"/>
      <c r="N1533" s="818"/>
      <c r="O1533" s="818"/>
      <c r="P1533" s="818"/>
    </row>
    <row r="1534" spans="1:16" x14ac:dyDescent="0.35">
      <c r="A1534" s="812" t="b">
        <v>0</v>
      </c>
      <c r="B1534" s="812"/>
      <c r="C1534" s="812" t="s">
        <v>4266</v>
      </c>
      <c r="D1534" s="827">
        <v>7</v>
      </c>
      <c r="E1534" s="815"/>
      <c r="F1534" s="818"/>
      <c r="G1534" s="817"/>
      <c r="H1534" s="827"/>
      <c r="I1534" s="818"/>
      <c r="J1534" s="818"/>
      <c r="K1534" s="812" t="str">
        <f ca="1">IFERROR(VLOOKUP(C1534,' Disaggregation - Section E '!A$618:N746,3,0),"")</f>
        <v/>
      </c>
      <c r="L1534" s="812"/>
      <c r="M1534" s="812"/>
      <c r="N1534" s="818"/>
      <c r="O1534" s="818"/>
      <c r="P1534" s="818"/>
    </row>
    <row r="1535" spans="1:16" x14ac:dyDescent="0.35">
      <c r="A1535" s="812" t="b">
        <v>0</v>
      </c>
      <c r="B1535" s="812"/>
      <c r="C1535" s="812" t="s">
        <v>4268</v>
      </c>
      <c r="D1535" s="827">
        <v>7</v>
      </c>
      <c r="E1535" s="815"/>
      <c r="F1535" s="818"/>
      <c r="G1535" s="817"/>
      <c r="H1535" s="827"/>
      <c r="I1535" s="818"/>
      <c r="J1535" s="818"/>
      <c r="K1535" s="812" t="str">
        <f ca="1">IFERROR(VLOOKUP(C1535,' Disaggregation - Section E '!A$618:N747,3,0),"")</f>
        <v/>
      </c>
      <c r="L1535" s="812"/>
      <c r="M1535" s="812"/>
      <c r="N1535" s="818"/>
      <c r="O1535" s="818"/>
      <c r="P1535" s="818"/>
    </row>
    <row r="1536" spans="1:16" x14ac:dyDescent="0.35">
      <c r="A1536" s="812" t="b">
        <v>0</v>
      </c>
      <c r="B1536" s="812"/>
      <c r="C1536" s="812" t="s">
        <v>4270</v>
      </c>
      <c r="D1536" s="827">
        <v>7</v>
      </c>
      <c r="E1536" s="815"/>
      <c r="F1536" s="818"/>
      <c r="G1536" s="817"/>
      <c r="H1536" s="827"/>
      <c r="I1536" s="818"/>
      <c r="J1536" s="818"/>
      <c r="K1536" s="812" t="str">
        <f ca="1">IFERROR(VLOOKUP(C1536,' Disaggregation - Section E '!A$618:N748,3,0),"")</f>
        <v/>
      </c>
      <c r="L1536" s="812"/>
      <c r="M1536" s="812"/>
      <c r="N1536" s="818"/>
      <c r="O1536" s="818"/>
      <c r="P1536" s="818"/>
    </row>
    <row r="1537" spans="1:16" x14ac:dyDescent="0.35">
      <c r="A1537" s="812" t="b">
        <v>0</v>
      </c>
      <c r="B1537" s="812"/>
      <c r="C1537" s="812" t="s">
        <v>4272</v>
      </c>
      <c r="D1537" s="827">
        <v>7</v>
      </c>
      <c r="E1537" s="815"/>
      <c r="F1537" s="818"/>
      <c r="G1537" s="817"/>
      <c r="H1537" s="827"/>
      <c r="I1537" s="818"/>
      <c r="J1537" s="818"/>
      <c r="K1537" s="812" t="str">
        <f ca="1">IFERROR(VLOOKUP(C1537,' Disaggregation - Section E '!A$618:N749,3,0),"")</f>
        <v/>
      </c>
      <c r="L1537" s="812"/>
      <c r="M1537" s="812"/>
      <c r="N1537" s="818"/>
      <c r="O1537" s="818"/>
      <c r="P1537" s="818"/>
    </row>
    <row r="1538" spans="1:16" x14ac:dyDescent="0.35">
      <c r="A1538" s="812" t="b">
        <v>0</v>
      </c>
      <c r="B1538" s="812"/>
      <c r="C1538" s="812" t="s">
        <v>4274</v>
      </c>
      <c r="D1538" s="827">
        <v>7</v>
      </c>
      <c r="E1538" s="815"/>
      <c r="F1538" s="818"/>
      <c r="G1538" s="817"/>
      <c r="H1538" s="827"/>
      <c r="I1538" s="818"/>
      <c r="J1538" s="818"/>
      <c r="K1538" s="812" t="str">
        <f ca="1">IFERROR(VLOOKUP(C1538,' Disaggregation - Section E '!A$618:N750,3,0),"")</f>
        <v/>
      </c>
      <c r="L1538" s="812"/>
      <c r="M1538" s="812"/>
      <c r="N1538" s="818"/>
      <c r="O1538" s="818"/>
      <c r="P1538" s="818"/>
    </row>
    <row r="1539" spans="1:16" x14ac:dyDescent="0.35">
      <c r="A1539" s="812" t="b">
        <v>0</v>
      </c>
      <c r="B1539" s="812"/>
      <c r="C1539" s="812" t="s">
        <v>4276</v>
      </c>
      <c r="D1539" s="827">
        <v>7</v>
      </c>
      <c r="E1539" s="815"/>
      <c r="F1539" s="818"/>
      <c r="G1539" s="817"/>
      <c r="H1539" s="827"/>
      <c r="I1539" s="818"/>
      <c r="J1539" s="818"/>
      <c r="K1539" s="812" t="str">
        <f ca="1">IFERROR(VLOOKUP(C1539,' Disaggregation - Section E '!A$618:N751,3,0),"")</f>
        <v/>
      </c>
      <c r="L1539" s="812"/>
      <c r="M1539" s="812"/>
      <c r="N1539" s="818"/>
      <c r="O1539" s="818"/>
      <c r="P1539" s="818"/>
    </row>
    <row r="1540" spans="1:16" x14ac:dyDescent="0.35">
      <c r="A1540" s="812" t="b">
        <v>0</v>
      </c>
      <c r="B1540" s="812"/>
      <c r="C1540" s="812" t="s">
        <v>4278</v>
      </c>
      <c r="D1540" s="827">
        <v>7</v>
      </c>
      <c r="E1540" s="815"/>
      <c r="F1540" s="818"/>
      <c r="G1540" s="817"/>
      <c r="H1540" s="827"/>
      <c r="I1540" s="818"/>
      <c r="J1540" s="818"/>
      <c r="K1540" s="812" t="str">
        <f ca="1">IFERROR(VLOOKUP(C1540,' Disaggregation - Section E '!A$618:N752,3,0),"")</f>
        <v/>
      </c>
      <c r="L1540" s="812"/>
      <c r="M1540" s="812"/>
      <c r="N1540" s="818"/>
      <c r="O1540" s="818"/>
      <c r="P1540" s="818"/>
    </row>
    <row r="1541" spans="1:16" x14ac:dyDescent="0.35">
      <c r="A1541" s="812" t="b">
        <v>0</v>
      </c>
      <c r="B1541" s="812"/>
      <c r="C1541" s="812" t="s">
        <v>4280</v>
      </c>
      <c r="D1541" s="827">
        <v>7</v>
      </c>
      <c r="E1541" s="815"/>
      <c r="F1541" s="818"/>
      <c r="G1541" s="817"/>
      <c r="H1541" s="827"/>
      <c r="I1541" s="818"/>
      <c r="J1541" s="818"/>
      <c r="K1541" s="812" t="str">
        <f ca="1">IFERROR(VLOOKUP(C1541,' Disaggregation - Section E '!A$618:N753,3,0),"")</f>
        <v/>
      </c>
      <c r="L1541" s="812"/>
      <c r="M1541" s="812"/>
      <c r="N1541" s="818"/>
      <c r="O1541" s="818"/>
      <c r="P1541" s="818"/>
    </row>
    <row r="1542" spans="1:16" x14ac:dyDescent="0.35">
      <c r="A1542" s="812" t="b">
        <v>0</v>
      </c>
      <c r="B1542" s="812"/>
      <c r="C1542" s="812" t="s">
        <v>4282</v>
      </c>
      <c r="D1542" s="827">
        <v>7</v>
      </c>
      <c r="E1542" s="815"/>
      <c r="F1542" s="818"/>
      <c r="G1542" s="817"/>
      <c r="H1542" s="827"/>
      <c r="I1542" s="818"/>
      <c r="J1542" s="818"/>
      <c r="K1542" s="812" t="str">
        <f ca="1">IFERROR(VLOOKUP(C1542,' Disaggregation - Section E '!A$618:N754,3,0),"")</f>
        <v/>
      </c>
      <c r="L1542" s="812"/>
      <c r="M1542" s="812"/>
      <c r="N1542" s="818"/>
      <c r="O1542" s="818"/>
      <c r="P1542" s="818"/>
    </row>
    <row r="1543" spans="1:16" x14ac:dyDescent="0.35">
      <c r="A1543" s="812" t="b">
        <v>0</v>
      </c>
      <c r="B1543" s="812"/>
      <c r="C1543" s="812" t="s">
        <v>4284</v>
      </c>
      <c r="D1543" s="827">
        <v>7</v>
      </c>
      <c r="E1543" s="815"/>
      <c r="F1543" s="818"/>
      <c r="G1543" s="817"/>
      <c r="H1543" s="827"/>
      <c r="I1543" s="818"/>
      <c r="J1543" s="818"/>
      <c r="K1543" s="812" t="str">
        <f ca="1">IFERROR(VLOOKUP(C1543,' Disaggregation - Section E '!A$618:N755,3,0),"")</f>
        <v/>
      </c>
      <c r="L1543" s="812"/>
      <c r="M1543" s="812"/>
      <c r="N1543" s="818"/>
      <c r="O1543" s="818"/>
      <c r="P1543" s="818"/>
    </row>
    <row r="1544" spans="1:16" x14ac:dyDescent="0.35">
      <c r="A1544" s="812" t="b">
        <v>0</v>
      </c>
      <c r="B1544" s="812"/>
      <c r="C1544" s="812" t="s">
        <v>4286</v>
      </c>
      <c r="D1544" s="827">
        <v>7</v>
      </c>
      <c r="E1544" s="815"/>
      <c r="F1544" s="818"/>
      <c r="G1544" s="817"/>
      <c r="H1544" s="827"/>
      <c r="I1544" s="818"/>
      <c r="J1544" s="818"/>
      <c r="K1544" s="812" t="str">
        <f ca="1">IFERROR(VLOOKUP(C1544,' Disaggregation - Section E '!A$618:N756,3,0),"")</f>
        <v/>
      </c>
      <c r="L1544" s="812"/>
      <c r="M1544" s="812"/>
      <c r="N1544" s="818"/>
      <c r="O1544" s="818"/>
      <c r="P1544" s="818"/>
    </row>
    <row r="1545" spans="1:16" x14ac:dyDescent="0.35">
      <c r="A1545" s="812" t="b">
        <v>0</v>
      </c>
      <c r="B1545" s="812"/>
      <c r="C1545" s="812" t="s">
        <v>4288</v>
      </c>
      <c r="D1545" s="827">
        <v>7</v>
      </c>
      <c r="E1545" s="815"/>
      <c r="F1545" s="818"/>
      <c r="G1545" s="817"/>
      <c r="H1545" s="827"/>
      <c r="I1545" s="818"/>
      <c r="J1545" s="818"/>
      <c r="K1545" s="812" t="str">
        <f ca="1">IFERROR(VLOOKUP(C1545,' Disaggregation - Section E '!A$618:N757,3,0),"")</f>
        <v/>
      </c>
      <c r="L1545" s="812"/>
      <c r="M1545" s="812"/>
      <c r="N1545" s="818"/>
      <c r="O1545" s="818"/>
      <c r="P1545" s="818"/>
    </row>
    <row r="1546" spans="1:16" x14ac:dyDescent="0.35">
      <c r="A1546" s="812" t="b">
        <v>0</v>
      </c>
      <c r="B1546" s="812"/>
      <c r="C1546" s="812" t="s">
        <v>4290</v>
      </c>
      <c r="D1546" s="827">
        <v>7</v>
      </c>
      <c r="E1546" s="815"/>
      <c r="F1546" s="818"/>
      <c r="G1546" s="817"/>
      <c r="H1546" s="827"/>
      <c r="I1546" s="818"/>
      <c r="J1546" s="818"/>
      <c r="K1546" s="812" t="str">
        <f ca="1">IFERROR(VLOOKUP(C1546,' Disaggregation - Section E '!A$618:N758,3,0),"")</f>
        <v/>
      </c>
      <c r="L1546" s="812"/>
      <c r="M1546" s="812"/>
      <c r="N1546" s="818"/>
      <c r="O1546" s="818"/>
      <c r="P1546" s="818"/>
    </row>
    <row r="1547" spans="1:16" x14ac:dyDescent="0.35">
      <c r="A1547" s="812" t="b">
        <v>0</v>
      </c>
      <c r="B1547" s="812"/>
      <c r="C1547" s="812" t="s">
        <v>4292</v>
      </c>
      <c r="D1547" s="827">
        <v>7</v>
      </c>
      <c r="E1547" s="815"/>
      <c r="F1547" s="818"/>
      <c r="G1547" s="817"/>
      <c r="H1547" s="827"/>
      <c r="I1547" s="818"/>
      <c r="J1547" s="818"/>
      <c r="K1547" s="812" t="str">
        <f ca="1">IFERROR(VLOOKUP(C1547,' Disaggregation - Section E '!A$618:N759,3,0),"")</f>
        <v/>
      </c>
      <c r="L1547" s="812"/>
      <c r="M1547" s="812"/>
      <c r="N1547" s="818"/>
      <c r="O1547" s="818"/>
      <c r="P1547" s="818"/>
    </row>
    <row r="1548" spans="1:16" x14ac:dyDescent="0.35">
      <c r="A1548" s="812" t="b">
        <v>0</v>
      </c>
      <c r="B1548" s="812"/>
      <c r="C1548" s="812" t="s">
        <v>4294</v>
      </c>
      <c r="D1548" s="827">
        <v>7</v>
      </c>
      <c r="E1548" s="815"/>
      <c r="F1548" s="818"/>
      <c r="G1548" s="817"/>
      <c r="H1548" s="827"/>
      <c r="I1548" s="818"/>
      <c r="J1548" s="818"/>
      <c r="K1548" s="812" t="str">
        <f ca="1">IFERROR(VLOOKUP(C1548,' Disaggregation - Section E '!A$618:N760,3,0),"")</f>
        <v/>
      </c>
      <c r="L1548" s="812"/>
      <c r="M1548" s="812"/>
      <c r="N1548" s="818"/>
      <c r="O1548" s="818"/>
      <c r="P1548" s="818"/>
    </row>
    <row r="1549" spans="1:16" x14ac:dyDescent="0.35">
      <c r="A1549" s="812" t="b">
        <v>0</v>
      </c>
      <c r="B1549" s="812"/>
      <c r="C1549" s="812" t="s">
        <v>4296</v>
      </c>
      <c r="D1549" s="827">
        <v>7</v>
      </c>
      <c r="E1549" s="815"/>
      <c r="F1549" s="818"/>
      <c r="G1549" s="817"/>
      <c r="H1549" s="827"/>
      <c r="I1549" s="818"/>
      <c r="J1549" s="818"/>
      <c r="K1549" s="812" t="str">
        <f ca="1">IFERROR(VLOOKUP(C1549,' Disaggregation - Section E '!A$618:N761,3,0),"")</f>
        <v/>
      </c>
      <c r="L1549" s="812"/>
      <c r="M1549" s="812"/>
      <c r="N1549" s="818"/>
      <c r="O1549" s="818"/>
      <c r="P1549" s="818"/>
    </row>
    <row r="1550" spans="1:16" x14ac:dyDescent="0.35">
      <c r="A1550" s="812" t="b">
        <v>0</v>
      </c>
      <c r="B1550" s="812"/>
      <c r="C1550" s="812" t="s">
        <v>4298</v>
      </c>
      <c r="D1550" s="827">
        <v>7</v>
      </c>
      <c r="E1550" s="815"/>
      <c r="F1550" s="818"/>
      <c r="G1550" s="817"/>
      <c r="H1550" s="827"/>
      <c r="I1550" s="818"/>
      <c r="J1550" s="818"/>
      <c r="K1550" s="812" t="str">
        <f ca="1">IFERROR(VLOOKUP(C1550,' Disaggregation - Section E '!A$618:N762,3,0),"")</f>
        <v/>
      </c>
      <c r="L1550" s="812"/>
      <c r="M1550" s="812"/>
      <c r="N1550" s="818"/>
      <c r="O1550" s="818"/>
      <c r="P1550" s="818"/>
    </row>
    <row r="1551" spans="1:16" x14ac:dyDescent="0.35">
      <c r="A1551" s="812" t="b">
        <v>0</v>
      </c>
      <c r="B1551" s="812"/>
      <c r="C1551" s="812" t="s">
        <v>4300</v>
      </c>
      <c r="D1551" s="827">
        <v>7</v>
      </c>
      <c r="E1551" s="815"/>
      <c r="F1551" s="818"/>
      <c r="G1551" s="817"/>
      <c r="H1551" s="827"/>
      <c r="I1551" s="818"/>
      <c r="J1551" s="818"/>
      <c r="K1551" s="812" t="str">
        <f ca="1">IFERROR(VLOOKUP(C1551,' Disaggregation - Section E '!A$618:N763,3,0),"")</f>
        <v/>
      </c>
      <c r="L1551" s="812"/>
      <c r="M1551" s="812"/>
      <c r="N1551" s="818"/>
      <c r="O1551" s="818"/>
      <c r="P1551" s="818"/>
    </row>
    <row r="1552" spans="1:16" x14ac:dyDescent="0.35">
      <c r="A1552" s="812" t="b">
        <v>0</v>
      </c>
      <c r="B1552" s="812"/>
      <c r="C1552" s="812" t="s">
        <v>4303</v>
      </c>
      <c r="D1552" s="827">
        <v>8</v>
      </c>
      <c r="E1552" s="815"/>
      <c r="F1552" s="818"/>
      <c r="G1552" s="817"/>
      <c r="H1552" s="827"/>
      <c r="I1552" s="818"/>
      <c r="J1552" s="818"/>
      <c r="K1552" s="812" t="str">
        <f ca="1">IFERROR(VLOOKUP(C1552,' Disaggregation - Section E '!A$618:N764,3,0),"")</f>
        <v/>
      </c>
      <c r="L1552" s="812"/>
      <c r="M1552" s="812"/>
      <c r="N1552" s="818"/>
      <c r="O1552" s="818"/>
      <c r="P1552" s="818"/>
    </row>
    <row r="1553" spans="1:16" x14ac:dyDescent="0.35">
      <c r="A1553" s="812" t="b">
        <v>0</v>
      </c>
      <c r="B1553" s="812"/>
      <c r="C1553" s="812" t="s">
        <v>4305</v>
      </c>
      <c r="D1553" s="827">
        <v>8</v>
      </c>
      <c r="E1553" s="815"/>
      <c r="F1553" s="818"/>
      <c r="G1553" s="817"/>
      <c r="H1553" s="827"/>
      <c r="I1553" s="818"/>
      <c r="J1553" s="818"/>
      <c r="K1553" s="812" t="str">
        <f ca="1">IFERROR(VLOOKUP(C1553,' Disaggregation - Section E '!A$618:N765,3,0),"")</f>
        <v/>
      </c>
      <c r="L1553" s="812"/>
      <c r="M1553" s="812"/>
      <c r="N1553" s="818"/>
      <c r="O1553" s="818"/>
      <c r="P1553" s="818"/>
    </row>
    <row r="1554" spans="1:16" x14ac:dyDescent="0.35">
      <c r="A1554" s="812" t="b">
        <v>0</v>
      </c>
      <c r="B1554" s="812"/>
      <c r="C1554" s="812" t="s">
        <v>4307</v>
      </c>
      <c r="D1554" s="827">
        <v>8</v>
      </c>
      <c r="E1554" s="815"/>
      <c r="F1554" s="818"/>
      <c r="G1554" s="817"/>
      <c r="H1554" s="827"/>
      <c r="I1554" s="818"/>
      <c r="J1554" s="818"/>
      <c r="K1554" s="812" t="str">
        <f ca="1">IFERROR(VLOOKUP(C1554,' Disaggregation - Section E '!A$618:N766,3,0),"")</f>
        <v/>
      </c>
      <c r="L1554" s="812"/>
      <c r="M1554" s="812"/>
      <c r="N1554" s="818"/>
      <c r="O1554" s="818"/>
      <c r="P1554" s="818"/>
    </row>
    <row r="1555" spans="1:16" x14ac:dyDescent="0.35">
      <c r="A1555" s="812" t="b">
        <v>0</v>
      </c>
      <c r="B1555" s="812"/>
      <c r="C1555" s="812" t="s">
        <v>4309</v>
      </c>
      <c r="D1555" s="827">
        <v>8</v>
      </c>
      <c r="E1555" s="815"/>
      <c r="F1555" s="818"/>
      <c r="G1555" s="817"/>
      <c r="H1555" s="827"/>
      <c r="I1555" s="818"/>
      <c r="J1555" s="818"/>
      <c r="K1555" s="812" t="str">
        <f ca="1">IFERROR(VLOOKUP(C1555,' Disaggregation - Section E '!A$618:N767,3,0),"")</f>
        <v/>
      </c>
      <c r="L1555" s="812"/>
      <c r="M1555" s="812"/>
      <c r="N1555" s="818"/>
      <c r="O1555" s="818"/>
      <c r="P1555" s="818"/>
    </row>
    <row r="1556" spans="1:16" x14ac:dyDescent="0.35">
      <c r="A1556" s="812" t="b">
        <v>0</v>
      </c>
      <c r="B1556" s="812"/>
      <c r="C1556" s="812" t="s">
        <v>4311</v>
      </c>
      <c r="D1556" s="827">
        <v>8</v>
      </c>
      <c r="E1556" s="815"/>
      <c r="F1556" s="818"/>
      <c r="G1556" s="817"/>
      <c r="H1556" s="827"/>
      <c r="I1556" s="818"/>
      <c r="J1556" s="818"/>
      <c r="K1556" s="812" t="str">
        <f ca="1">IFERROR(VLOOKUP(C1556,' Disaggregation - Section E '!A$618:N768,3,0),"")</f>
        <v/>
      </c>
      <c r="L1556" s="812"/>
      <c r="M1556" s="812"/>
      <c r="N1556" s="818"/>
      <c r="O1556" s="818"/>
      <c r="P1556" s="818"/>
    </row>
    <row r="1557" spans="1:16" x14ac:dyDescent="0.35">
      <c r="A1557" s="812" t="b">
        <v>0</v>
      </c>
      <c r="B1557" s="812"/>
      <c r="C1557" s="812" t="s">
        <v>4313</v>
      </c>
      <c r="D1557" s="827">
        <v>8</v>
      </c>
      <c r="E1557" s="815"/>
      <c r="F1557" s="818"/>
      <c r="G1557" s="817"/>
      <c r="H1557" s="827"/>
      <c r="I1557" s="818"/>
      <c r="J1557" s="818"/>
      <c r="K1557" s="812" t="str">
        <f ca="1">IFERROR(VLOOKUP(C1557,' Disaggregation - Section E '!A$618:N769,3,0),"")</f>
        <v/>
      </c>
      <c r="L1557" s="812"/>
      <c r="M1557" s="812"/>
      <c r="N1557" s="818"/>
      <c r="O1557" s="818"/>
      <c r="P1557" s="818"/>
    </row>
    <row r="1558" spans="1:16" x14ac:dyDescent="0.35">
      <c r="A1558" s="812" t="b">
        <v>0</v>
      </c>
      <c r="B1558" s="812"/>
      <c r="C1558" s="812" t="s">
        <v>4315</v>
      </c>
      <c r="D1558" s="827">
        <v>8</v>
      </c>
      <c r="E1558" s="815"/>
      <c r="F1558" s="818"/>
      <c r="G1558" s="817"/>
      <c r="H1558" s="827"/>
      <c r="I1558" s="818"/>
      <c r="J1558" s="818"/>
      <c r="K1558" s="812" t="str">
        <f ca="1">IFERROR(VLOOKUP(C1558,' Disaggregation - Section E '!A$618:N770,3,0),"")</f>
        <v/>
      </c>
      <c r="L1558" s="812"/>
      <c r="M1558" s="812"/>
      <c r="N1558" s="818"/>
      <c r="O1558" s="818"/>
      <c r="P1558" s="818"/>
    </row>
    <row r="1559" spans="1:16" x14ac:dyDescent="0.35">
      <c r="A1559" s="812" t="b">
        <v>0</v>
      </c>
      <c r="B1559" s="812"/>
      <c r="C1559" s="812" t="s">
        <v>4317</v>
      </c>
      <c r="D1559" s="827">
        <v>8</v>
      </c>
      <c r="E1559" s="815"/>
      <c r="F1559" s="818"/>
      <c r="G1559" s="817"/>
      <c r="H1559" s="827"/>
      <c r="I1559" s="818"/>
      <c r="J1559" s="818"/>
      <c r="K1559" s="812" t="str">
        <f ca="1">IFERROR(VLOOKUP(C1559,' Disaggregation - Section E '!A$618:N771,3,0),"")</f>
        <v/>
      </c>
      <c r="L1559" s="812"/>
      <c r="M1559" s="812"/>
      <c r="N1559" s="818"/>
      <c r="O1559" s="818"/>
      <c r="P1559" s="818"/>
    </row>
    <row r="1560" spans="1:16" x14ac:dyDescent="0.35">
      <c r="A1560" s="812" t="b">
        <v>0</v>
      </c>
      <c r="B1560" s="812"/>
      <c r="C1560" s="812" t="s">
        <v>4319</v>
      </c>
      <c r="D1560" s="827">
        <v>8</v>
      </c>
      <c r="E1560" s="815"/>
      <c r="F1560" s="818"/>
      <c r="G1560" s="817"/>
      <c r="H1560" s="827"/>
      <c r="I1560" s="818"/>
      <c r="J1560" s="818"/>
      <c r="K1560" s="812" t="str">
        <f ca="1">IFERROR(VLOOKUP(C1560,' Disaggregation - Section E '!A$618:N772,3,0),"")</f>
        <v/>
      </c>
      <c r="L1560" s="812"/>
      <c r="M1560" s="812"/>
      <c r="N1560" s="818"/>
      <c r="O1560" s="818"/>
      <c r="P1560" s="818"/>
    </row>
    <row r="1561" spans="1:16" x14ac:dyDescent="0.35">
      <c r="A1561" s="812" t="b">
        <v>0</v>
      </c>
      <c r="B1561" s="812"/>
      <c r="C1561" s="812" t="s">
        <v>4321</v>
      </c>
      <c r="D1561" s="827">
        <v>8</v>
      </c>
      <c r="E1561" s="815"/>
      <c r="F1561" s="818"/>
      <c r="G1561" s="817"/>
      <c r="H1561" s="827"/>
      <c r="I1561" s="818"/>
      <c r="J1561" s="818"/>
      <c r="K1561" s="812" t="str">
        <f ca="1">IFERROR(VLOOKUP(C1561,' Disaggregation - Section E '!A$618:N773,3,0),"")</f>
        <v/>
      </c>
      <c r="L1561" s="812"/>
      <c r="M1561" s="812"/>
      <c r="N1561" s="818"/>
      <c r="O1561" s="818"/>
      <c r="P1561" s="818"/>
    </row>
    <row r="1562" spans="1:16" x14ac:dyDescent="0.35">
      <c r="A1562" s="812" t="b">
        <v>0</v>
      </c>
      <c r="B1562" s="812"/>
      <c r="C1562" s="812" t="s">
        <v>4323</v>
      </c>
      <c r="D1562" s="827">
        <v>8</v>
      </c>
      <c r="E1562" s="815"/>
      <c r="F1562" s="818"/>
      <c r="G1562" s="817"/>
      <c r="H1562" s="827"/>
      <c r="I1562" s="818"/>
      <c r="J1562" s="818"/>
      <c r="K1562" s="812" t="str">
        <f ca="1">IFERROR(VLOOKUP(C1562,' Disaggregation - Section E '!A$618:N774,3,0),"")</f>
        <v/>
      </c>
      <c r="L1562" s="812"/>
      <c r="M1562" s="812"/>
      <c r="N1562" s="818"/>
      <c r="O1562" s="818"/>
      <c r="P1562" s="818"/>
    </row>
    <row r="1563" spans="1:16" x14ac:dyDescent="0.35">
      <c r="A1563" s="812" t="b">
        <v>0</v>
      </c>
      <c r="B1563" s="812"/>
      <c r="C1563" s="812" t="s">
        <v>4325</v>
      </c>
      <c r="D1563" s="827">
        <v>8</v>
      </c>
      <c r="E1563" s="815"/>
      <c r="F1563" s="818"/>
      <c r="G1563" s="817"/>
      <c r="H1563" s="827"/>
      <c r="I1563" s="818"/>
      <c r="J1563" s="818"/>
      <c r="K1563" s="812" t="str">
        <f ca="1">IFERROR(VLOOKUP(C1563,' Disaggregation - Section E '!A$618:N775,3,0),"")</f>
        <v/>
      </c>
      <c r="L1563" s="812"/>
      <c r="M1563" s="812"/>
      <c r="N1563" s="818"/>
      <c r="O1563" s="818"/>
      <c r="P1563" s="818"/>
    </row>
    <row r="1564" spans="1:16" x14ac:dyDescent="0.35">
      <c r="A1564" s="812" t="b">
        <v>0</v>
      </c>
      <c r="B1564" s="812"/>
      <c r="C1564" s="812" t="s">
        <v>4327</v>
      </c>
      <c r="D1564" s="827">
        <v>8</v>
      </c>
      <c r="E1564" s="815"/>
      <c r="F1564" s="818"/>
      <c r="G1564" s="817"/>
      <c r="H1564" s="827"/>
      <c r="I1564" s="818"/>
      <c r="J1564" s="818"/>
      <c r="K1564" s="812" t="str">
        <f ca="1">IFERROR(VLOOKUP(C1564,' Disaggregation - Section E '!A$618:N776,3,0),"")</f>
        <v/>
      </c>
      <c r="L1564" s="812"/>
      <c r="M1564" s="812"/>
      <c r="N1564" s="818"/>
      <c r="O1564" s="818"/>
      <c r="P1564" s="818"/>
    </row>
    <row r="1565" spans="1:16" x14ac:dyDescent="0.35">
      <c r="A1565" s="812" t="b">
        <v>0</v>
      </c>
      <c r="B1565" s="812"/>
      <c r="C1565" s="812" t="s">
        <v>4329</v>
      </c>
      <c r="D1565" s="827">
        <v>8</v>
      </c>
      <c r="E1565" s="815"/>
      <c r="F1565" s="818"/>
      <c r="G1565" s="817"/>
      <c r="H1565" s="827"/>
      <c r="I1565" s="818"/>
      <c r="J1565" s="818"/>
      <c r="K1565" s="812" t="str">
        <f ca="1">IFERROR(VLOOKUP(C1565,' Disaggregation - Section E '!A$618:N777,3,0),"")</f>
        <v/>
      </c>
      <c r="L1565" s="812"/>
      <c r="M1565" s="812"/>
      <c r="N1565" s="818"/>
      <c r="O1565" s="818"/>
      <c r="P1565" s="818"/>
    </row>
    <row r="1566" spans="1:16" x14ac:dyDescent="0.35">
      <c r="A1566" s="812" t="b">
        <v>0</v>
      </c>
      <c r="B1566" s="812"/>
      <c r="C1566" s="812" t="s">
        <v>4331</v>
      </c>
      <c r="D1566" s="827">
        <v>8</v>
      </c>
      <c r="E1566" s="815"/>
      <c r="F1566" s="818"/>
      <c r="G1566" s="817"/>
      <c r="H1566" s="827"/>
      <c r="I1566" s="818"/>
      <c r="J1566" s="818"/>
      <c r="K1566" s="812" t="str">
        <f ca="1">IFERROR(VLOOKUP(C1566,' Disaggregation - Section E '!A$618:N778,3,0),"")</f>
        <v/>
      </c>
      <c r="L1566" s="812"/>
      <c r="M1566" s="812"/>
      <c r="N1566" s="818"/>
      <c r="O1566" s="818"/>
      <c r="P1566" s="818"/>
    </row>
    <row r="1567" spans="1:16" x14ac:dyDescent="0.35">
      <c r="A1567" s="812" t="b">
        <v>0</v>
      </c>
      <c r="B1567" s="812"/>
      <c r="C1567" s="812" t="s">
        <v>4333</v>
      </c>
      <c r="D1567" s="827">
        <v>8</v>
      </c>
      <c r="E1567" s="815"/>
      <c r="F1567" s="818"/>
      <c r="G1567" s="817"/>
      <c r="H1567" s="827"/>
      <c r="I1567" s="818"/>
      <c r="J1567" s="818"/>
      <c r="K1567" s="812" t="str">
        <f ca="1">IFERROR(VLOOKUP(C1567,' Disaggregation - Section E '!A$618:N779,3,0),"")</f>
        <v/>
      </c>
      <c r="L1567" s="812"/>
      <c r="M1567" s="812"/>
      <c r="N1567" s="818"/>
      <c r="O1567" s="818"/>
      <c r="P1567" s="818"/>
    </row>
    <row r="1568" spans="1:16" x14ac:dyDescent="0.35">
      <c r="A1568" s="812" t="b">
        <v>0</v>
      </c>
      <c r="B1568" s="812"/>
      <c r="C1568" s="812" t="s">
        <v>4335</v>
      </c>
      <c r="D1568" s="827">
        <v>8</v>
      </c>
      <c r="E1568" s="815"/>
      <c r="F1568" s="818"/>
      <c r="G1568" s="817"/>
      <c r="H1568" s="827"/>
      <c r="I1568" s="818"/>
      <c r="J1568" s="818"/>
      <c r="K1568" s="812" t="str">
        <f ca="1">IFERROR(VLOOKUP(C1568,' Disaggregation - Section E '!A$618:N780,3,0),"")</f>
        <v/>
      </c>
      <c r="L1568" s="812"/>
      <c r="M1568" s="812"/>
      <c r="N1568" s="818"/>
      <c r="O1568" s="818"/>
      <c r="P1568" s="818"/>
    </row>
    <row r="1569" spans="1:16" x14ac:dyDescent="0.35">
      <c r="A1569" s="812" t="b">
        <v>0</v>
      </c>
      <c r="B1569" s="812"/>
      <c r="C1569" s="812" t="s">
        <v>4337</v>
      </c>
      <c r="D1569" s="827">
        <v>8</v>
      </c>
      <c r="E1569" s="815"/>
      <c r="F1569" s="818"/>
      <c r="G1569" s="817"/>
      <c r="H1569" s="827"/>
      <c r="I1569" s="818"/>
      <c r="J1569" s="818"/>
      <c r="K1569" s="812" t="str">
        <f ca="1">IFERROR(VLOOKUP(C1569,' Disaggregation - Section E '!A$618:N781,3,0),"")</f>
        <v/>
      </c>
      <c r="L1569" s="812"/>
      <c r="M1569" s="812"/>
      <c r="N1569" s="818"/>
      <c r="O1569" s="818"/>
      <c r="P1569" s="818"/>
    </row>
    <row r="1570" spans="1:16" x14ac:dyDescent="0.35">
      <c r="A1570" s="812" t="b">
        <v>0</v>
      </c>
      <c r="B1570" s="812"/>
      <c r="C1570" s="812" t="s">
        <v>4339</v>
      </c>
      <c r="D1570" s="827">
        <v>8</v>
      </c>
      <c r="E1570" s="815"/>
      <c r="F1570" s="818"/>
      <c r="G1570" s="817"/>
      <c r="H1570" s="827"/>
      <c r="I1570" s="818"/>
      <c r="J1570" s="818"/>
      <c r="K1570" s="812" t="str">
        <f ca="1">IFERROR(VLOOKUP(C1570,' Disaggregation - Section E '!A$618:N782,3,0),"")</f>
        <v/>
      </c>
      <c r="L1570" s="812"/>
      <c r="M1570" s="812"/>
      <c r="N1570" s="818"/>
      <c r="O1570" s="818"/>
      <c r="P1570" s="818"/>
    </row>
    <row r="1571" spans="1:16" x14ac:dyDescent="0.35">
      <c r="A1571" s="812" t="b">
        <v>0</v>
      </c>
      <c r="B1571" s="812"/>
      <c r="C1571" s="812" t="s">
        <v>4341</v>
      </c>
      <c r="D1571" s="827">
        <v>8</v>
      </c>
      <c r="E1571" s="815"/>
      <c r="F1571" s="818"/>
      <c r="G1571" s="817"/>
      <c r="H1571" s="827"/>
      <c r="I1571" s="818"/>
      <c r="J1571" s="818"/>
      <c r="K1571" s="812" t="str">
        <f ca="1">IFERROR(VLOOKUP(C1571,' Disaggregation - Section E '!A$618:N783,3,0),"")</f>
        <v/>
      </c>
      <c r="L1571" s="812"/>
      <c r="M1571" s="812"/>
      <c r="N1571" s="818"/>
      <c r="O1571" s="818"/>
      <c r="P1571" s="818"/>
    </row>
    <row r="1572" spans="1:16" x14ac:dyDescent="0.35">
      <c r="A1572" s="812" t="b">
        <v>0</v>
      </c>
      <c r="B1572" s="812"/>
      <c r="C1572" s="812" t="s">
        <v>4344</v>
      </c>
      <c r="D1572" s="827">
        <v>9</v>
      </c>
      <c r="E1572" s="815"/>
      <c r="F1572" s="818"/>
      <c r="G1572" s="817"/>
      <c r="H1572" s="827"/>
      <c r="I1572" s="818"/>
      <c r="J1572" s="818"/>
      <c r="K1572" s="812" t="str">
        <f ca="1">IFERROR(VLOOKUP(C1572,' Disaggregation - Section E '!A$618:N784,3,0),"")</f>
        <v/>
      </c>
      <c r="L1572" s="812"/>
      <c r="M1572" s="812"/>
      <c r="N1572" s="818"/>
      <c r="O1572" s="818"/>
      <c r="P1572" s="818"/>
    </row>
    <row r="1573" spans="1:16" x14ac:dyDescent="0.35">
      <c r="A1573" s="812" t="b">
        <v>0</v>
      </c>
      <c r="B1573" s="812"/>
      <c r="C1573" s="812" t="s">
        <v>4346</v>
      </c>
      <c r="D1573" s="827">
        <v>9</v>
      </c>
      <c r="E1573" s="815"/>
      <c r="F1573" s="818"/>
      <c r="G1573" s="817"/>
      <c r="H1573" s="827"/>
      <c r="I1573" s="818"/>
      <c r="J1573" s="818"/>
      <c r="K1573" s="812" t="str">
        <f ca="1">IFERROR(VLOOKUP(C1573,' Disaggregation - Section E '!A$618:N785,3,0),"")</f>
        <v/>
      </c>
      <c r="L1573" s="812"/>
      <c r="M1573" s="812"/>
      <c r="N1573" s="818"/>
      <c r="O1573" s="818"/>
      <c r="P1573" s="818"/>
    </row>
    <row r="1574" spans="1:16" x14ac:dyDescent="0.35">
      <c r="A1574" s="812" t="b">
        <v>0</v>
      </c>
      <c r="B1574" s="812"/>
      <c r="C1574" s="812" t="s">
        <v>4348</v>
      </c>
      <c r="D1574" s="827">
        <v>9</v>
      </c>
      <c r="E1574" s="815"/>
      <c r="F1574" s="818"/>
      <c r="G1574" s="817"/>
      <c r="H1574" s="827"/>
      <c r="I1574" s="818"/>
      <c r="J1574" s="818"/>
      <c r="K1574" s="812" t="str">
        <f ca="1">IFERROR(VLOOKUP(C1574,' Disaggregation - Section E '!A$618:N786,3,0),"")</f>
        <v/>
      </c>
      <c r="L1574" s="812"/>
      <c r="M1574" s="812"/>
      <c r="N1574" s="818"/>
      <c r="O1574" s="818"/>
      <c r="P1574" s="818"/>
    </row>
    <row r="1575" spans="1:16" x14ac:dyDescent="0.35">
      <c r="A1575" s="812" t="b">
        <v>0</v>
      </c>
      <c r="B1575" s="812"/>
      <c r="C1575" s="812" t="s">
        <v>4350</v>
      </c>
      <c r="D1575" s="827">
        <v>9</v>
      </c>
      <c r="E1575" s="815"/>
      <c r="F1575" s="818"/>
      <c r="G1575" s="817"/>
      <c r="H1575" s="827"/>
      <c r="I1575" s="818"/>
      <c r="J1575" s="818"/>
      <c r="K1575" s="812" t="str">
        <f ca="1">IFERROR(VLOOKUP(C1575,' Disaggregation - Section E '!A$618:N787,3,0),"")</f>
        <v/>
      </c>
      <c r="L1575" s="812"/>
      <c r="M1575" s="812"/>
      <c r="N1575" s="818"/>
      <c r="O1575" s="818"/>
      <c r="P1575" s="818"/>
    </row>
    <row r="1576" spans="1:16" x14ac:dyDescent="0.35">
      <c r="A1576" s="812" t="b">
        <v>0</v>
      </c>
      <c r="B1576" s="812"/>
      <c r="C1576" s="812" t="s">
        <v>4352</v>
      </c>
      <c r="D1576" s="827">
        <v>9</v>
      </c>
      <c r="E1576" s="815"/>
      <c r="F1576" s="818"/>
      <c r="G1576" s="817"/>
      <c r="H1576" s="827"/>
      <c r="I1576" s="818"/>
      <c r="J1576" s="818"/>
      <c r="K1576" s="812" t="str">
        <f ca="1">IFERROR(VLOOKUP(C1576,' Disaggregation - Section E '!A$618:N788,3,0),"")</f>
        <v/>
      </c>
      <c r="L1576" s="812"/>
      <c r="M1576" s="812"/>
      <c r="N1576" s="818"/>
      <c r="O1576" s="818"/>
      <c r="P1576" s="818"/>
    </row>
    <row r="1577" spans="1:16" x14ac:dyDescent="0.35">
      <c r="A1577" s="812" t="b">
        <v>0</v>
      </c>
      <c r="B1577" s="812"/>
      <c r="C1577" s="812" t="s">
        <v>4354</v>
      </c>
      <c r="D1577" s="827">
        <v>9</v>
      </c>
      <c r="E1577" s="815"/>
      <c r="F1577" s="818"/>
      <c r="G1577" s="817"/>
      <c r="H1577" s="827"/>
      <c r="I1577" s="818"/>
      <c r="J1577" s="818"/>
      <c r="K1577" s="812" t="str">
        <f ca="1">IFERROR(VLOOKUP(C1577,' Disaggregation - Section E '!A$618:N789,3,0),"")</f>
        <v/>
      </c>
      <c r="L1577" s="812"/>
      <c r="M1577" s="812"/>
      <c r="N1577" s="818"/>
      <c r="O1577" s="818"/>
      <c r="P1577" s="818"/>
    </row>
    <row r="1578" spans="1:16" x14ac:dyDescent="0.35">
      <c r="A1578" s="812" t="b">
        <v>0</v>
      </c>
      <c r="B1578" s="812"/>
      <c r="C1578" s="812" t="s">
        <v>4356</v>
      </c>
      <c r="D1578" s="827">
        <v>9</v>
      </c>
      <c r="E1578" s="815"/>
      <c r="F1578" s="818"/>
      <c r="G1578" s="817"/>
      <c r="H1578" s="827"/>
      <c r="I1578" s="818"/>
      <c r="J1578" s="818"/>
      <c r="K1578" s="812" t="str">
        <f ca="1">IFERROR(VLOOKUP(C1578,' Disaggregation - Section E '!A$618:N790,3,0),"")</f>
        <v/>
      </c>
      <c r="L1578" s="812"/>
      <c r="M1578" s="812"/>
      <c r="N1578" s="818"/>
      <c r="O1578" s="818"/>
      <c r="P1578" s="818"/>
    </row>
    <row r="1579" spans="1:16" x14ac:dyDescent="0.35">
      <c r="A1579" s="812" t="b">
        <v>0</v>
      </c>
      <c r="B1579" s="812"/>
      <c r="C1579" s="812" t="s">
        <v>4358</v>
      </c>
      <c r="D1579" s="827">
        <v>9</v>
      </c>
      <c r="E1579" s="815"/>
      <c r="F1579" s="818"/>
      <c r="G1579" s="817"/>
      <c r="H1579" s="827"/>
      <c r="I1579" s="818"/>
      <c r="J1579" s="818"/>
      <c r="K1579" s="812" t="str">
        <f ca="1">IFERROR(VLOOKUP(C1579,' Disaggregation - Section E '!A$618:N791,3,0),"")</f>
        <v/>
      </c>
      <c r="L1579" s="812"/>
      <c r="M1579" s="812"/>
      <c r="N1579" s="818"/>
      <c r="O1579" s="818"/>
      <c r="P1579" s="818"/>
    </row>
    <row r="1580" spans="1:16" x14ac:dyDescent="0.35">
      <c r="A1580" s="812" t="b">
        <v>0</v>
      </c>
      <c r="B1580" s="812"/>
      <c r="C1580" s="812" t="s">
        <v>4360</v>
      </c>
      <c r="D1580" s="827">
        <v>9</v>
      </c>
      <c r="E1580" s="815"/>
      <c r="F1580" s="818"/>
      <c r="G1580" s="817"/>
      <c r="H1580" s="827"/>
      <c r="I1580" s="818"/>
      <c r="J1580" s="818"/>
      <c r="K1580" s="812" t="str">
        <f ca="1">IFERROR(VLOOKUP(C1580,' Disaggregation - Section E '!A$618:N792,3,0),"")</f>
        <v/>
      </c>
      <c r="L1580" s="812"/>
      <c r="M1580" s="812"/>
      <c r="N1580" s="818"/>
      <c r="O1580" s="818"/>
      <c r="P1580" s="818"/>
    </row>
    <row r="1581" spans="1:16" x14ac:dyDescent="0.35">
      <c r="A1581" s="812" t="b">
        <v>0</v>
      </c>
      <c r="B1581" s="812"/>
      <c r="C1581" s="812" t="s">
        <v>4362</v>
      </c>
      <c r="D1581" s="827">
        <v>9</v>
      </c>
      <c r="E1581" s="815"/>
      <c r="F1581" s="818"/>
      <c r="G1581" s="817"/>
      <c r="H1581" s="827"/>
      <c r="I1581" s="818"/>
      <c r="J1581" s="818"/>
      <c r="K1581" s="812" t="str">
        <f ca="1">IFERROR(VLOOKUP(C1581,' Disaggregation - Section E '!A$618:N793,3,0),"")</f>
        <v/>
      </c>
      <c r="L1581" s="812"/>
      <c r="M1581" s="812"/>
      <c r="N1581" s="818"/>
      <c r="O1581" s="818"/>
      <c r="P1581" s="818"/>
    </row>
    <row r="1582" spans="1:16" x14ac:dyDescent="0.35">
      <c r="A1582" s="812" t="b">
        <v>0</v>
      </c>
      <c r="B1582" s="812"/>
      <c r="C1582" s="812" t="s">
        <v>4364</v>
      </c>
      <c r="D1582" s="827">
        <v>9</v>
      </c>
      <c r="E1582" s="815"/>
      <c r="F1582" s="818"/>
      <c r="G1582" s="817"/>
      <c r="H1582" s="827"/>
      <c r="I1582" s="818"/>
      <c r="J1582" s="818"/>
      <c r="K1582" s="812" t="str">
        <f ca="1">IFERROR(VLOOKUP(C1582,' Disaggregation - Section E '!A$618:N794,3,0),"")</f>
        <v/>
      </c>
      <c r="L1582" s="812"/>
      <c r="M1582" s="812"/>
      <c r="N1582" s="818"/>
      <c r="O1582" s="818"/>
      <c r="P1582" s="818"/>
    </row>
    <row r="1583" spans="1:16" x14ac:dyDescent="0.35">
      <c r="A1583" s="812" t="b">
        <v>0</v>
      </c>
      <c r="B1583" s="812"/>
      <c r="C1583" s="812" t="s">
        <v>4366</v>
      </c>
      <c r="D1583" s="827">
        <v>9</v>
      </c>
      <c r="E1583" s="815"/>
      <c r="F1583" s="818"/>
      <c r="G1583" s="817"/>
      <c r="H1583" s="827"/>
      <c r="I1583" s="818"/>
      <c r="J1583" s="818"/>
      <c r="K1583" s="812" t="str">
        <f ca="1">IFERROR(VLOOKUP(C1583,' Disaggregation - Section E '!A$618:N795,3,0),"")</f>
        <v/>
      </c>
      <c r="L1583" s="812"/>
      <c r="M1583" s="812"/>
      <c r="N1583" s="818"/>
      <c r="O1583" s="818"/>
      <c r="P1583" s="818"/>
    </row>
    <row r="1584" spans="1:16" x14ac:dyDescent="0.35">
      <c r="A1584" s="812" t="b">
        <v>0</v>
      </c>
      <c r="B1584" s="812"/>
      <c r="C1584" s="812" t="s">
        <v>4368</v>
      </c>
      <c r="D1584" s="827">
        <v>9</v>
      </c>
      <c r="E1584" s="815"/>
      <c r="F1584" s="818"/>
      <c r="G1584" s="817"/>
      <c r="H1584" s="827"/>
      <c r="I1584" s="818"/>
      <c r="J1584" s="818"/>
      <c r="K1584" s="812" t="str">
        <f ca="1">IFERROR(VLOOKUP(C1584,' Disaggregation - Section E '!A$618:N796,3,0),"")</f>
        <v/>
      </c>
      <c r="L1584" s="812"/>
      <c r="M1584" s="812"/>
      <c r="N1584" s="818"/>
      <c r="O1584" s="818"/>
      <c r="P1584" s="818"/>
    </row>
    <row r="1585" spans="1:16" x14ac:dyDescent="0.35">
      <c r="A1585" s="812" t="b">
        <v>0</v>
      </c>
      <c r="B1585" s="812"/>
      <c r="C1585" s="812" t="s">
        <v>4370</v>
      </c>
      <c r="D1585" s="827">
        <v>9</v>
      </c>
      <c r="E1585" s="815"/>
      <c r="F1585" s="818"/>
      <c r="G1585" s="817"/>
      <c r="H1585" s="827"/>
      <c r="I1585" s="818"/>
      <c r="J1585" s="818"/>
      <c r="K1585" s="812" t="str">
        <f ca="1">IFERROR(VLOOKUP(C1585,' Disaggregation - Section E '!A$618:N797,3,0),"")</f>
        <v/>
      </c>
      <c r="L1585" s="812"/>
      <c r="M1585" s="812"/>
      <c r="N1585" s="818"/>
      <c r="O1585" s="818"/>
      <c r="P1585" s="818"/>
    </row>
    <row r="1586" spans="1:16" x14ac:dyDescent="0.35">
      <c r="A1586" s="812" t="b">
        <v>0</v>
      </c>
      <c r="B1586" s="812"/>
      <c r="C1586" s="812" t="s">
        <v>4372</v>
      </c>
      <c r="D1586" s="827">
        <v>9</v>
      </c>
      <c r="E1586" s="815"/>
      <c r="F1586" s="818"/>
      <c r="G1586" s="817"/>
      <c r="H1586" s="827"/>
      <c r="I1586" s="818"/>
      <c r="J1586" s="818"/>
      <c r="K1586" s="812" t="str">
        <f ca="1">IFERROR(VLOOKUP(C1586,' Disaggregation - Section E '!A$618:N798,3,0),"")</f>
        <v/>
      </c>
      <c r="L1586" s="812"/>
      <c r="M1586" s="812"/>
      <c r="N1586" s="818"/>
      <c r="O1586" s="818"/>
      <c r="P1586" s="818"/>
    </row>
    <row r="1587" spans="1:16" x14ac:dyDescent="0.35">
      <c r="A1587" s="812" t="b">
        <v>0</v>
      </c>
      <c r="B1587" s="812"/>
      <c r="C1587" s="812" t="s">
        <v>4374</v>
      </c>
      <c r="D1587" s="827">
        <v>9</v>
      </c>
      <c r="E1587" s="815"/>
      <c r="F1587" s="818"/>
      <c r="G1587" s="817"/>
      <c r="H1587" s="827"/>
      <c r="I1587" s="818"/>
      <c r="J1587" s="818"/>
      <c r="K1587" s="812" t="str">
        <f ca="1">IFERROR(VLOOKUP(C1587,' Disaggregation - Section E '!A$618:N799,3,0),"")</f>
        <v/>
      </c>
      <c r="L1587" s="812"/>
      <c r="M1587" s="812"/>
      <c r="N1587" s="818"/>
      <c r="O1587" s="818"/>
      <c r="P1587" s="818"/>
    </row>
    <row r="1588" spans="1:16" x14ac:dyDescent="0.35">
      <c r="A1588" s="812" t="b">
        <v>0</v>
      </c>
      <c r="B1588" s="812"/>
      <c r="C1588" s="812" t="s">
        <v>4376</v>
      </c>
      <c r="D1588" s="827">
        <v>9</v>
      </c>
      <c r="E1588" s="815"/>
      <c r="F1588" s="818"/>
      <c r="G1588" s="817"/>
      <c r="H1588" s="827"/>
      <c r="I1588" s="818"/>
      <c r="J1588" s="818"/>
      <c r="K1588" s="812" t="str">
        <f ca="1">IFERROR(VLOOKUP(C1588,' Disaggregation - Section E '!A$618:N800,3,0),"")</f>
        <v/>
      </c>
      <c r="L1588" s="812"/>
      <c r="M1588" s="812"/>
      <c r="N1588" s="818"/>
      <c r="O1588" s="818"/>
      <c r="P1588" s="818"/>
    </row>
    <row r="1589" spans="1:16" x14ac:dyDescent="0.35">
      <c r="A1589" s="812" t="b">
        <v>0</v>
      </c>
      <c r="B1589" s="812"/>
      <c r="C1589" s="812" t="s">
        <v>4378</v>
      </c>
      <c r="D1589" s="827">
        <v>9</v>
      </c>
      <c r="E1589" s="815"/>
      <c r="F1589" s="818"/>
      <c r="G1589" s="817"/>
      <c r="H1589" s="827"/>
      <c r="I1589" s="818"/>
      <c r="J1589" s="818"/>
      <c r="K1589" s="812" t="str">
        <f ca="1">IFERROR(VLOOKUP(C1589,' Disaggregation - Section E '!A$618:N801,3,0),"")</f>
        <v/>
      </c>
      <c r="L1589" s="812"/>
      <c r="M1589" s="812"/>
      <c r="N1589" s="818"/>
      <c r="O1589" s="818"/>
      <c r="P1589" s="818"/>
    </row>
    <row r="1590" spans="1:16" x14ac:dyDescent="0.35">
      <c r="A1590" s="812" t="b">
        <v>0</v>
      </c>
      <c r="B1590" s="812"/>
      <c r="C1590" s="812" t="s">
        <v>4380</v>
      </c>
      <c r="D1590" s="827">
        <v>9</v>
      </c>
      <c r="E1590" s="815"/>
      <c r="F1590" s="818"/>
      <c r="G1590" s="817"/>
      <c r="H1590" s="827"/>
      <c r="I1590" s="818"/>
      <c r="J1590" s="818"/>
      <c r="K1590" s="812" t="str">
        <f ca="1">IFERROR(VLOOKUP(C1590,' Disaggregation - Section E '!A$618:N802,3,0),"")</f>
        <v/>
      </c>
      <c r="L1590" s="812"/>
      <c r="M1590" s="812"/>
      <c r="N1590" s="818"/>
      <c r="O1590" s="818"/>
      <c r="P1590" s="818"/>
    </row>
    <row r="1591" spans="1:16" x14ac:dyDescent="0.35">
      <c r="A1591" s="812" t="b">
        <v>0</v>
      </c>
      <c r="B1591" s="812"/>
      <c r="C1591" s="812" t="s">
        <v>4382</v>
      </c>
      <c r="D1591" s="827">
        <v>9</v>
      </c>
      <c r="E1591" s="815"/>
      <c r="F1591" s="818"/>
      <c r="G1591" s="817"/>
      <c r="H1591" s="827"/>
      <c r="I1591" s="818"/>
      <c r="J1591" s="818"/>
      <c r="K1591" s="812" t="str">
        <f ca="1">IFERROR(VLOOKUP(C1591,' Disaggregation - Section E '!A$618:N803,3,0),"")</f>
        <v/>
      </c>
      <c r="L1591" s="812"/>
      <c r="M1591" s="812"/>
      <c r="N1591" s="818"/>
      <c r="O1591" s="818"/>
      <c r="P1591" s="818"/>
    </row>
    <row r="1592" spans="1:16" x14ac:dyDescent="0.35">
      <c r="A1592" s="812" t="b">
        <v>0</v>
      </c>
      <c r="B1592" s="812"/>
      <c r="C1592" s="812" t="s">
        <v>4385</v>
      </c>
      <c r="D1592" s="827">
        <v>10</v>
      </c>
      <c r="E1592" s="815"/>
      <c r="F1592" s="818"/>
      <c r="G1592" s="817"/>
      <c r="H1592" s="827"/>
      <c r="I1592" s="818"/>
      <c r="J1592" s="818"/>
      <c r="K1592" s="812" t="str">
        <f ca="1">IFERROR(VLOOKUP(C1592,' Disaggregation - Section E '!A$618:N804,3,0),"")</f>
        <v/>
      </c>
      <c r="L1592" s="812"/>
      <c r="M1592" s="812"/>
      <c r="N1592" s="818"/>
      <c r="O1592" s="818"/>
      <c r="P1592" s="818"/>
    </row>
    <row r="1593" spans="1:16" x14ac:dyDescent="0.35">
      <c r="A1593" s="812" t="b">
        <v>0</v>
      </c>
      <c r="B1593" s="812"/>
      <c r="C1593" s="812" t="s">
        <v>4387</v>
      </c>
      <c r="D1593" s="827">
        <v>10</v>
      </c>
      <c r="E1593" s="815"/>
      <c r="F1593" s="818"/>
      <c r="G1593" s="817"/>
      <c r="H1593" s="827"/>
      <c r="I1593" s="818"/>
      <c r="J1593" s="818"/>
      <c r="K1593" s="812" t="str">
        <f ca="1">IFERROR(VLOOKUP(C1593,' Disaggregation - Section E '!A$618:N805,3,0),"")</f>
        <v/>
      </c>
      <c r="L1593" s="812"/>
      <c r="M1593" s="812"/>
      <c r="N1593" s="818"/>
      <c r="O1593" s="818"/>
      <c r="P1593" s="818"/>
    </row>
    <row r="1594" spans="1:16" x14ac:dyDescent="0.35">
      <c r="A1594" s="812" t="b">
        <v>0</v>
      </c>
      <c r="B1594" s="812"/>
      <c r="C1594" s="812" t="s">
        <v>4389</v>
      </c>
      <c r="D1594" s="827">
        <v>10</v>
      </c>
      <c r="E1594" s="815"/>
      <c r="F1594" s="818"/>
      <c r="G1594" s="817"/>
      <c r="H1594" s="827"/>
      <c r="I1594" s="818"/>
      <c r="J1594" s="818"/>
      <c r="K1594" s="812" t="str">
        <f ca="1">IFERROR(VLOOKUP(C1594,' Disaggregation - Section E '!A$618:N806,3,0),"")</f>
        <v/>
      </c>
      <c r="L1594" s="812"/>
      <c r="M1594" s="812"/>
      <c r="N1594" s="818"/>
      <c r="O1594" s="818"/>
      <c r="P1594" s="818"/>
    </row>
    <row r="1595" spans="1:16" x14ac:dyDescent="0.35">
      <c r="A1595" s="812" t="b">
        <v>0</v>
      </c>
      <c r="B1595" s="812"/>
      <c r="C1595" s="812" t="s">
        <v>4391</v>
      </c>
      <c r="D1595" s="827">
        <v>10</v>
      </c>
      <c r="E1595" s="815"/>
      <c r="F1595" s="818"/>
      <c r="G1595" s="817"/>
      <c r="H1595" s="827"/>
      <c r="I1595" s="818"/>
      <c r="J1595" s="818"/>
      <c r="K1595" s="812" t="str">
        <f ca="1">IFERROR(VLOOKUP(C1595,' Disaggregation - Section E '!A$618:N807,3,0),"")</f>
        <v/>
      </c>
      <c r="L1595" s="812"/>
      <c r="M1595" s="812"/>
      <c r="N1595" s="818"/>
      <c r="O1595" s="818"/>
      <c r="P1595" s="818"/>
    </row>
    <row r="1596" spans="1:16" x14ac:dyDescent="0.35">
      <c r="A1596" s="812" t="b">
        <v>0</v>
      </c>
      <c r="B1596" s="812"/>
      <c r="C1596" s="812" t="s">
        <v>4393</v>
      </c>
      <c r="D1596" s="827">
        <v>10</v>
      </c>
      <c r="E1596" s="815"/>
      <c r="F1596" s="818"/>
      <c r="G1596" s="817"/>
      <c r="H1596" s="827"/>
      <c r="I1596" s="818"/>
      <c r="J1596" s="818"/>
      <c r="K1596" s="812" t="str">
        <f ca="1">IFERROR(VLOOKUP(C1596,' Disaggregation - Section E '!A$618:N808,3,0),"")</f>
        <v/>
      </c>
      <c r="L1596" s="812"/>
      <c r="M1596" s="812"/>
      <c r="N1596" s="818"/>
      <c r="O1596" s="818"/>
      <c r="P1596" s="818"/>
    </row>
    <row r="1597" spans="1:16" x14ac:dyDescent="0.35">
      <c r="A1597" s="812" t="b">
        <v>0</v>
      </c>
      <c r="B1597" s="812"/>
      <c r="C1597" s="812" t="s">
        <v>4395</v>
      </c>
      <c r="D1597" s="827">
        <v>10</v>
      </c>
      <c r="E1597" s="815"/>
      <c r="F1597" s="818"/>
      <c r="G1597" s="817"/>
      <c r="H1597" s="827"/>
      <c r="I1597" s="818"/>
      <c r="J1597" s="818"/>
      <c r="K1597" s="812" t="str">
        <f ca="1">IFERROR(VLOOKUP(C1597,' Disaggregation - Section E '!A$618:N809,3,0),"")</f>
        <v/>
      </c>
      <c r="L1597" s="812"/>
      <c r="M1597" s="812"/>
      <c r="N1597" s="818"/>
      <c r="O1597" s="818"/>
      <c r="P1597" s="818"/>
    </row>
    <row r="1598" spans="1:16" x14ac:dyDescent="0.35">
      <c r="A1598" s="812" t="b">
        <v>0</v>
      </c>
      <c r="B1598" s="812"/>
      <c r="C1598" s="812" t="s">
        <v>4397</v>
      </c>
      <c r="D1598" s="827">
        <v>10</v>
      </c>
      <c r="E1598" s="815"/>
      <c r="F1598" s="818"/>
      <c r="G1598" s="817"/>
      <c r="H1598" s="827"/>
      <c r="I1598" s="818"/>
      <c r="J1598" s="818"/>
      <c r="K1598" s="812" t="str">
        <f ca="1">IFERROR(VLOOKUP(C1598,' Disaggregation - Section E '!A$618:N810,3,0),"")</f>
        <v/>
      </c>
      <c r="L1598" s="812"/>
      <c r="M1598" s="812"/>
      <c r="N1598" s="818"/>
      <c r="O1598" s="818"/>
      <c r="P1598" s="818"/>
    </row>
    <row r="1599" spans="1:16" x14ac:dyDescent="0.35">
      <c r="A1599" s="812" t="b">
        <v>0</v>
      </c>
      <c r="B1599" s="812"/>
      <c r="C1599" s="812" t="s">
        <v>4399</v>
      </c>
      <c r="D1599" s="827">
        <v>10</v>
      </c>
      <c r="E1599" s="815"/>
      <c r="F1599" s="818"/>
      <c r="G1599" s="817"/>
      <c r="H1599" s="827"/>
      <c r="I1599" s="818"/>
      <c r="J1599" s="818"/>
      <c r="K1599" s="812" t="str">
        <f ca="1">IFERROR(VLOOKUP(C1599,' Disaggregation - Section E '!A$618:N811,3,0),"")</f>
        <v/>
      </c>
      <c r="L1599" s="812"/>
      <c r="M1599" s="812"/>
      <c r="N1599" s="818"/>
      <c r="O1599" s="818"/>
      <c r="P1599" s="818"/>
    </row>
    <row r="1600" spans="1:16" x14ac:dyDescent="0.35">
      <c r="A1600" s="812" t="b">
        <v>0</v>
      </c>
      <c r="B1600" s="812"/>
      <c r="C1600" s="812" t="s">
        <v>4401</v>
      </c>
      <c r="D1600" s="827">
        <v>10</v>
      </c>
      <c r="E1600" s="815"/>
      <c r="F1600" s="818"/>
      <c r="G1600" s="817"/>
      <c r="H1600" s="827"/>
      <c r="I1600" s="818"/>
      <c r="J1600" s="818"/>
      <c r="K1600" s="812" t="str">
        <f ca="1">IFERROR(VLOOKUP(C1600,' Disaggregation - Section E '!A$618:N812,3,0),"")</f>
        <v/>
      </c>
      <c r="L1600" s="812"/>
      <c r="M1600" s="812"/>
      <c r="N1600" s="818"/>
      <c r="O1600" s="818"/>
      <c r="P1600" s="818"/>
    </row>
    <row r="1601" spans="1:16" x14ac:dyDescent="0.35">
      <c r="A1601" s="812" t="b">
        <v>0</v>
      </c>
      <c r="B1601" s="812"/>
      <c r="C1601" s="812" t="s">
        <v>4403</v>
      </c>
      <c r="D1601" s="827">
        <v>10</v>
      </c>
      <c r="E1601" s="815"/>
      <c r="F1601" s="818"/>
      <c r="G1601" s="817"/>
      <c r="H1601" s="827"/>
      <c r="I1601" s="818"/>
      <c r="J1601" s="818"/>
      <c r="K1601" s="812" t="str">
        <f ca="1">IFERROR(VLOOKUP(C1601,' Disaggregation - Section E '!A$618:N813,3,0),"")</f>
        <v/>
      </c>
      <c r="L1601" s="812"/>
      <c r="M1601" s="812"/>
      <c r="N1601" s="818"/>
      <c r="O1601" s="818"/>
      <c r="P1601" s="818"/>
    </row>
    <row r="1602" spans="1:16" x14ac:dyDescent="0.35">
      <c r="A1602" s="812" t="b">
        <v>0</v>
      </c>
      <c r="B1602" s="812"/>
      <c r="C1602" s="812" t="s">
        <v>4405</v>
      </c>
      <c r="D1602" s="827">
        <v>10</v>
      </c>
      <c r="E1602" s="815"/>
      <c r="F1602" s="818"/>
      <c r="G1602" s="817"/>
      <c r="H1602" s="827"/>
      <c r="I1602" s="818"/>
      <c r="J1602" s="818"/>
      <c r="K1602" s="812" t="str">
        <f ca="1">IFERROR(VLOOKUP(C1602,' Disaggregation - Section E '!A$618:N814,3,0),"")</f>
        <v/>
      </c>
      <c r="L1602" s="812"/>
      <c r="M1602" s="812"/>
      <c r="N1602" s="818"/>
      <c r="O1602" s="818"/>
      <c r="P1602" s="818"/>
    </row>
    <row r="1603" spans="1:16" x14ac:dyDescent="0.35">
      <c r="A1603" s="812" t="b">
        <v>0</v>
      </c>
      <c r="B1603" s="812"/>
      <c r="C1603" s="812" t="s">
        <v>4407</v>
      </c>
      <c r="D1603" s="827">
        <v>10</v>
      </c>
      <c r="E1603" s="815"/>
      <c r="F1603" s="818"/>
      <c r="G1603" s="817"/>
      <c r="H1603" s="827"/>
      <c r="I1603" s="818"/>
      <c r="J1603" s="818"/>
      <c r="K1603" s="812" t="str">
        <f ca="1">IFERROR(VLOOKUP(C1603,' Disaggregation - Section E '!A$618:N815,3,0),"")</f>
        <v/>
      </c>
      <c r="L1603" s="812"/>
      <c r="M1603" s="812"/>
      <c r="N1603" s="818"/>
      <c r="O1603" s="818"/>
      <c r="P1603" s="818"/>
    </row>
    <row r="1604" spans="1:16" x14ac:dyDescent="0.35">
      <c r="A1604" s="812" t="b">
        <v>0</v>
      </c>
      <c r="B1604" s="812"/>
      <c r="C1604" s="812" t="s">
        <v>4409</v>
      </c>
      <c r="D1604" s="827">
        <v>10</v>
      </c>
      <c r="E1604" s="815"/>
      <c r="F1604" s="818"/>
      <c r="G1604" s="817"/>
      <c r="H1604" s="827"/>
      <c r="I1604" s="818"/>
      <c r="J1604" s="818"/>
      <c r="K1604" s="812" t="str">
        <f ca="1">IFERROR(VLOOKUP(C1604,' Disaggregation - Section E '!A$618:N816,3,0),"")</f>
        <v/>
      </c>
      <c r="L1604" s="812"/>
      <c r="M1604" s="812"/>
      <c r="N1604" s="818"/>
      <c r="O1604" s="818"/>
      <c r="P1604" s="818"/>
    </row>
    <row r="1605" spans="1:16" x14ac:dyDescent="0.35">
      <c r="A1605" s="812" t="b">
        <v>0</v>
      </c>
      <c r="B1605" s="812"/>
      <c r="C1605" s="812" t="s">
        <v>4411</v>
      </c>
      <c r="D1605" s="827">
        <v>10</v>
      </c>
      <c r="E1605" s="815"/>
      <c r="F1605" s="818"/>
      <c r="G1605" s="817"/>
      <c r="H1605" s="827"/>
      <c r="I1605" s="818"/>
      <c r="J1605" s="818"/>
      <c r="K1605" s="812" t="str">
        <f ca="1">IFERROR(VLOOKUP(C1605,' Disaggregation - Section E '!A$618:N817,3,0),"")</f>
        <v/>
      </c>
      <c r="L1605" s="812"/>
      <c r="M1605" s="812"/>
      <c r="N1605" s="818"/>
      <c r="O1605" s="818"/>
      <c r="P1605" s="818"/>
    </row>
    <row r="1606" spans="1:16" x14ac:dyDescent="0.35">
      <c r="A1606" s="812" t="b">
        <v>0</v>
      </c>
      <c r="B1606" s="812"/>
      <c r="C1606" s="812" t="s">
        <v>4413</v>
      </c>
      <c r="D1606" s="827">
        <v>10</v>
      </c>
      <c r="E1606" s="815"/>
      <c r="F1606" s="818"/>
      <c r="G1606" s="817"/>
      <c r="H1606" s="827"/>
      <c r="I1606" s="818"/>
      <c r="J1606" s="818"/>
      <c r="K1606" s="812" t="str">
        <f ca="1">IFERROR(VLOOKUP(C1606,' Disaggregation - Section E '!A$618:N818,3,0),"")</f>
        <v/>
      </c>
      <c r="L1606" s="812"/>
      <c r="M1606" s="812"/>
      <c r="N1606" s="818"/>
      <c r="O1606" s="818"/>
      <c r="P1606" s="818"/>
    </row>
    <row r="1607" spans="1:16" x14ac:dyDescent="0.35">
      <c r="A1607" s="812" t="b">
        <v>0</v>
      </c>
      <c r="B1607" s="812"/>
      <c r="C1607" s="812" t="s">
        <v>4415</v>
      </c>
      <c r="D1607" s="827">
        <v>10</v>
      </c>
      <c r="E1607" s="815"/>
      <c r="F1607" s="818"/>
      <c r="G1607" s="817"/>
      <c r="H1607" s="827"/>
      <c r="I1607" s="818"/>
      <c r="J1607" s="818"/>
      <c r="K1607" s="812" t="str">
        <f ca="1">IFERROR(VLOOKUP(C1607,' Disaggregation - Section E '!A$618:N819,3,0),"")</f>
        <v/>
      </c>
      <c r="L1607" s="812"/>
      <c r="M1607" s="812"/>
      <c r="N1607" s="818"/>
      <c r="O1607" s="818"/>
      <c r="P1607" s="818"/>
    </row>
    <row r="1608" spans="1:16" x14ac:dyDescent="0.35">
      <c r="A1608" s="812" t="b">
        <v>0</v>
      </c>
      <c r="B1608" s="812"/>
      <c r="C1608" s="812" t="s">
        <v>4417</v>
      </c>
      <c r="D1608" s="827">
        <v>10</v>
      </c>
      <c r="E1608" s="815"/>
      <c r="F1608" s="818"/>
      <c r="G1608" s="817"/>
      <c r="H1608" s="827"/>
      <c r="I1608" s="818"/>
      <c r="J1608" s="818"/>
      <c r="K1608" s="812" t="str">
        <f ca="1">IFERROR(VLOOKUP(C1608,' Disaggregation - Section E '!A$618:N820,3,0),"")</f>
        <v/>
      </c>
      <c r="L1608" s="812"/>
      <c r="M1608" s="812"/>
      <c r="N1608" s="818"/>
      <c r="O1608" s="818"/>
      <c r="P1608" s="818"/>
    </row>
    <row r="1609" spans="1:16" x14ac:dyDescent="0.35">
      <c r="A1609" s="812" t="b">
        <v>0</v>
      </c>
      <c r="B1609" s="812"/>
      <c r="C1609" s="812" t="s">
        <v>4419</v>
      </c>
      <c r="D1609" s="827">
        <v>10</v>
      </c>
      <c r="E1609" s="815"/>
      <c r="F1609" s="818"/>
      <c r="G1609" s="817"/>
      <c r="H1609" s="827"/>
      <c r="I1609" s="818"/>
      <c r="J1609" s="818"/>
      <c r="K1609" s="812" t="str">
        <f ca="1">IFERROR(VLOOKUP(C1609,' Disaggregation - Section E '!A$618:N821,3,0),"")</f>
        <v/>
      </c>
      <c r="L1609" s="812"/>
      <c r="M1609" s="812"/>
      <c r="N1609" s="818"/>
      <c r="O1609" s="818"/>
      <c r="P1609" s="818"/>
    </row>
    <row r="1610" spans="1:16" x14ac:dyDescent="0.35">
      <c r="A1610" s="812" t="b">
        <v>0</v>
      </c>
      <c r="B1610" s="812"/>
      <c r="C1610" s="812" t="s">
        <v>4421</v>
      </c>
      <c r="D1610" s="827">
        <v>10</v>
      </c>
      <c r="E1610" s="815"/>
      <c r="F1610" s="818"/>
      <c r="G1610" s="817"/>
      <c r="H1610" s="827"/>
      <c r="I1610" s="818"/>
      <c r="J1610" s="818"/>
      <c r="K1610" s="812" t="str">
        <f ca="1">IFERROR(VLOOKUP(C1610,' Disaggregation - Section E '!A$618:N822,3,0),"")</f>
        <v/>
      </c>
      <c r="L1610" s="812"/>
      <c r="M1610" s="812"/>
      <c r="N1610" s="818"/>
      <c r="O1610" s="818"/>
      <c r="P1610" s="818"/>
    </row>
    <row r="1611" spans="1:16" x14ac:dyDescent="0.35">
      <c r="A1611" s="812" t="b">
        <v>0</v>
      </c>
      <c r="B1611" s="812"/>
      <c r="C1611" s="812" t="s">
        <v>4423</v>
      </c>
      <c r="D1611" s="827">
        <v>10</v>
      </c>
      <c r="E1611" s="815"/>
      <c r="F1611" s="818"/>
      <c r="G1611" s="817"/>
      <c r="H1611" s="827"/>
      <c r="I1611" s="818"/>
      <c r="J1611" s="818"/>
      <c r="K1611" s="812" t="str">
        <f ca="1">IFERROR(VLOOKUP(C1611,' Disaggregation - Section E '!A$618:N823,3,0),"")</f>
        <v/>
      </c>
      <c r="L1611" s="812"/>
      <c r="M1611" s="812"/>
      <c r="N1611" s="818"/>
      <c r="O1611" s="818"/>
      <c r="P1611" s="818"/>
    </row>
    <row r="1612" spans="1:16" x14ac:dyDescent="0.35">
      <c r="A1612" s="812" t="b">
        <v>0</v>
      </c>
      <c r="B1612" s="812"/>
      <c r="C1612" s="812" t="s">
        <v>4426</v>
      </c>
      <c r="D1612" s="827">
        <v>11</v>
      </c>
      <c r="E1612" s="815"/>
      <c r="F1612" s="818"/>
      <c r="G1612" s="817"/>
      <c r="H1612" s="827"/>
      <c r="I1612" s="818"/>
      <c r="J1612" s="818"/>
      <c r="K1612" s="812" t="str">
        <f ca="1">IFERROR(VLOOKUP(C1612,' Disaggregation - Section E '!A$618:N824,3,0),"")</f>
        <v/>
      </c>
      <c r="L1612" s="812"/>
      <c r="M1612" s="812"/>
      <c r="N1612" s="818"/>
      <c r="O1612" s="818"/>
      <c r="P1612" s="818"/>
    </row>
    <row r="1613" spans="1:16" x14ac:dyDescent="0.35">
      <c r="A1613" s="812" t="b">
        <v>0</v>
      </c>
      <c r="B1613" s="812"/>
      <c r="C1613" s="812" t="s">
        <v>4428</v>
      </c>
      <c r="D1613" s="827">
        <v>11</v>
      </c>
      <c r="E1613" s="815"/>
      <c r="F1613" s="818"/>
      <c r="G1613" s="817"/>
      <c r="H1613" s="827"/>
      <c r="I1613" s="818"/>
      <c r="J1613" s="818"/>
      <c r="K1613" s="812" t="str">
        <f ca="1">IFERROR(VLOOKUP(C1613,' Disaggregation - Section E '!A$618:N825,3,0),"")</f>
        <v/>
      </c>
      <c r="L1613" s="812"/>
      <c r="M1613" s="812"/>
      <c r="N1613" s="818"/>
      <c r="O1613" s="818"/>
      <c r="P1613" s="818"/>
    </row>
    <row r="1614" spans="1:16" x14ac:dyDescent="0.35">
      <c r="A1614" s="812" t="b">
        <v>0</v>
      </c>
      <c r="B1614" s="812"/>
      <c r="C1614" s="812" t="s">
        <v>4430</v>
      </c>
      <c r="D1614" s="827">
        <v>11</v>
      </c>
      <c r="E1614" s="815"/>
      <c r="F1614" s="818"/>
      <c r="G1614" s="817"/>
      <c r="H1614" s="827"/>
      <c r="I1614" s="818"/>
      <c r="J1614" s="818"/>
      <c r="K1614" s="812" t="str">
        <f ca="1">IFERROR(VLOOKUP(C1614,' Disaggregation - Section E '!A$618:N826,3,0),"")</f>
        <v/>
      </c>
      <c r="L1614" s="812"/>
      <c r="M1614" s="812"/>
      <c r="N1614" s="818"/>
      <c r="O1614" s="818"/>
      <c r="P1614" s="818"/>
    </row>
    <row r="1615" spans="1:16" x14ac:dyDescent="0.35">
      <c r="A1615" s="812" t="b">
        <v>0</v>
      </c>
      <c r="B1615" s="812"/>
      <c r="C1615" s="812" t="s">
        <v>4432</v>
      </c>
      <c r="D1615" s="827">
        <v>11</v>
      </c>
      <c r="E1615" s="815"/>
      <c r="F1615" s="818"/>
      <c r="G1615" s="817"/>
      <c r="H1615" s="827"/>
      <c r="I1615" s="818"/>
      <c r="J1615" s="818"/>
      <c r="K1615" s="812" t="str">
        <f ca="1">IFERROR(VLOOKUP(C1615,' Disaggregation - Section E '!A$618:N827,3,0),"")</f>
        <v/>
      </c>
      <c r="L1615" s="812"/>
      <c r="M1615" s="812"/>
      <c r="N1615" s="818"/>
      <c r="O1615" s="818"/>
      <c r="P1615" s="818"/>
    </row>
    <row r="1616" spans="1:16" x14ac:dyDescent="0.35">
      <c r="A1616" s="812" t="b">
        <v>0</v>
      </c>
      <c r="B1616" s="812"/>
      <c r="C1616" s="812" t="s">
        <v>4434</v>
      </c>
      <c r="D1616" s="827">
        <v>11</v>
      </c>
      <c r="E1616" s="815"/>
      <c r="F1616" s="818"/>
      <c r="G1616" s="817"/>
      <c r="H1616" s="827"/>
      <c r="I1616" s="818"/>
      <c r="J1616" s="818"/>
      <c r="K1616" s="812" t="str">
        <f ca="1">IFERROR(VLOOKUP(C1616,' Disaggregation - Section E '!A$618:N828,3,0),"")</f>
        <v/>
      </c>
      <c r="L1616" s="812"/>
      <c r="M1616" s="812"/>
      <c r="N1616" s="818"/>
      <c r="O1616" s="818"/>
      <c r="P1616" s="818"/>
    </row>
    <row r="1617" spans="1:16" x14ac:dyDescent="0.35">
      <c r="A1617" s="812" t="b">
        <v>0</v>
      </c>
      <c r="B1617" s="812"/>
      <c r="C1617" s="812" t="s">
        <v>4436</v>
      </c>
      <c r="D1617" s="827">
        <v>11</v>
      </c>
      <c r="E1617" s="815"/>
      <c r="F1617" s="818"/>
      <c r="G1617" s="817"/>
      <c r="H1617" s="827"/>
      <c r="I1617" s="818"/>
      <c r="J1617" s="818"/>
      <c r="K1617" s="812" t="str">
        <f ca="1">IFERROR(VLOOKUP(C1617,' Disaggregation - Section E '!A$618:N829,3,0),"")</f>
        <v/>
      </c>
      <c r="L1617" s="812"/>
      <c r="M1617" s="812"/>
      <c r="N1617" s="818"/>
      <c r="O1617" s="818"/>
      <c r="P1617" s="818"/>
    </row>
    <row r="1618" spans="1:16" x14ac:dyDescent="0.35">
      <c r="A1618" s="812" t="b">
        <v>0</v>
      </c>
      <c r="B1618" s="812"/>
      <c r="C1618" s="812" t="s">
        <v>4438</v>
      </c>
      <c r="D1618" s="827">
        <v>11</v>
      </c>
      <c r="E1618" s="815"/>
      <c r="F1618" s="818"/>
      <c r="G1618" s="817"/>
      <c r="H1618" s="827"/>
      <c r="I1618" s="818"/>
      <c r="J1618" s="818"/>
      <c r="K1618" s="812" t="str">
        <f ca="1">IFERROR(VLOOKUP(C1618,' Disaggregation - Section E '!A$618:N830,3,0),"")</f>
        <v/>
      </c>
      <c r="L1618" s="812"/>
      <c r="M1618" s="812"/>
      <c r="N1618" s="818"/>
      <c r="O1618" s="818"/>
      <c r="P1618" s="818"/>
    </row>
    <row r="1619" spans="1:16" x14ac:dyDescent="0.35">
      <c r="A1619" s="812" t="b">
        <v>0</v>
      </c>
      <c r="B1619" s="812"/>
      <c r="C1619" s="812" t="s">
        <v>4440</v>
      </c>
      <c r="D1619" s="827">
        <v>11</v>
      </c>
      <c r="E1619" s="815"/>
      <c r="F1619" s="818"/>
      <c r="G1619" s="817"/>
      <c r="H1619" s="827"/>
      <c r="I1619" s="818"/>
      <c r="J1619" s="818"/>
      <c r="K1619" s="812" t="str">
        <f ca="1">IFERROR(VLOOKUP(C1619,' Disaggregation - Section E '!A$618:N831,3,0),"")</f>
        <v/>
      </c>
      <c r="L1619" s="812"/>
      <c r="M1619" s="812"/>
      <c r="N1619" s="818"/>
      <c r="O1619" s="818"/>
      <c r="P1619" s="818"/>
    </row>
    <row r="1620" spans="1:16" x14ac:dyDescent="0.35">
      <c r="A1620" s="812" t="b">
        <v>0</v>
      </c>
      <c r="B1620" s="812"/>
      <c r="C1620" s="812" t="s">
        <v>4442</v>
      </c>
      <c r="D1620" s="827">
        <v>11</v>
      </c>
      <c r="E1620" s="815"/>
      <c r="F1620" s="818"/>
      <c r="G1620" s="817"/>
      <c r="H1620" s="827"/>
      <c r="I1620" s="818"/>
      <c r="J1620" s="818"/>
      <c r="K1620" s="812" t="str">
        <f ca="1">IFERROR(VLOOKUP(C1620,' Disaggregation - Section E '!A$618:N832,3,0),"")</f>
        <v/>
      </c>
      <c r="L1620" s="812"/>
      <c r="M1620" s="812"/>
      <c r="N1620" s="818"/>
      <c r="O1620" s="818"/>
      <c r="P1620" s="818"/>
    </row>
    <row r="1621" spans="1:16" x14ac:dyDescent="0.35">
      <c r="A1621" s="812" t="b">
        <v>0</v>
      </c>
      <c r="B1621" s="812"/>
      <c r="C1621" s="812" t="s">
        <v>4444</v>
      </c>
      <c r="D1621" s="827">
        <v>11</v>
      </c>
      <c r="E1621" s="815"/>
      <c r="F1621" s="818"/>
      <c r="G1621" s="817"/>
      <c r="H1621" s="827"/>
      <c r="I1621" s="818"/>
      <c r="J1621" s="818"/>
      <c r="K1621" s="812" t="str">
        <f ca="1">IFERROR(VLOOKUP(C1621,' Disaggregation - Section E '!A$618:N833,3,0),"")</f>
        <v/>
      </c>
      <c r="L1621" s="812"/>
      <c r="M1621" s="812"/>
      <c r="N1621" s="818"/>
      <c r="O1621" s="818"/>
      <c r="P1621" s="818"/>
    </row>
    <row r="1622" spans="1:16" x14ac:dyDescent="0.35">
      <c r="A1622" s="812" t="b">
        <v>0</v>
      </c>
      <c r="B1622" s="812"/>
      <c r="C1622" s="812" t="s">
        <v>4446</v>
      </c>
      <c r="D1622" s="827">
        <v>11</v>
      </c>
      <c r="E1622" s="815"/>
      <c r="F1622" s="818"/>
      <c r="G1622" s="817"/>
      <c r="H1622" s="827"/>
      <c r="I1622" s="818"/>
      <c r="J1622" s="818"/>
      <c r="K1622" s="812" t="str">
        <f ca="1">IFERROR(VLOOKUP(C1622,' Disaggregation - Section E '!A$618:N834,3,0),"")</f>
        <v/>
      </c>
      <c r="L1622" s="812"/>
      <c r="M1622" s="812"/>
      <c r="N1622" s="818"/>
      <c r="O1622" s="818"/>
      <c r="P1622" s="818"/>
    </row>
    <row r="1623" spans="1:16" x14ac:dyDescent="0.35">
      <c r="A1623" s="812" t="b">
        <v>0</v>
      </c>
      <c r="B1623" s="812"/>
      <c r="C1623" s="812" t="s">
        <v>4448</v>
      </c>
      <c r="D1623" s="827">
        <v>11</v>
      </c>
      <c r="E1623" s="815"/>
      <c r="F1623" s="818"/>
      <c r="G1623" s="817"/>
      <c r="H1623" s="827"/>
      <c r="I1623" s="818"/>
      <c r="J1623" s="818"/>
      <c r="K1623" s="812" t="str">
        <f ca="1">IFERROR(VLOOKUP(C1623,' Disaggregation - Section E '!A$618:N835,3,0),"")</f>
        <v/>
      </c>
      <c r="L1623" s="812"/>
      <c r="M1623" s="812"/>
      <c r="N1623" s="818"/>
      <c r="O1623" s="818"/>
      <c r="P1623" s="818"/>
    </row>
    <row r="1624" spans="1:16" x14ac:dyDescent="0.35">
      <c r="A1624" s="812" t="b">
        <v>0</v>
      </c>
      <c r="B1624" s="812"/>
      <c r="C1624" s="812" t="s">
        <v>4450</v>
      </c>
      <c r="D1624" s="827">
        <v>11</v>
      </c>
      <c r="E1624" s="815"/>
      <c r="F1624" s="818"/>
      <c r="G1624" s="817"/>
      <c r="H1624" s="827"/>
      <c r="I1624" s="818"/>
      <c r="J1624" s="818"/>
      <c r="K1624" s="812" t="str">
        <f ca="1">IFERROR(VLOOKUP(C1624,' Disaggregation - Section E '!A$618:N836,3,0),"")</f>
        <v/>
      </c>
      <c r="L1624" s="812"/>
      <c r="M1624" s="812"/>
      <c r="N1624" s="818"/>
      <c r="O1624" s="818"/>
      <c r="P1624" s="818"/>
    </row>
    <row r="1625" spans="1:16" x14ac:dyDescent="0.35">
      <c r="A1625" s="812" t="b">
        <v>0</v>
      </c>
      <c r="B1625" s="812"/>
      <c r="C1625" s="812" t="s">
        <v>4452</v>
      </c>
      <c r="D1625" s="827">
        <v>11</v>
      </c>
      <c r="E1625" s="815"/>
      <c r="F1625" s="818"/>
      <c r="G1625" s="817"/>
      <c r="H1625" s="827"/>
      <c r="I1625" s="818"/>
      <c r="J1625" s="818"/>
      <c r="K1625" s="812" t="str">
        <f ca="1">IFERROR(VLOOKUP(C1625,' Disaggregation - Section E '!A$618:N837,3,0),"")</f>
        <v/>
      </c>
      <c r="L1625" s="812"/>
      <c r="M1625" s="812"/>
      <c r="N1625" s="818"/>
      <c r="O1625" s="818"/>
      <c r="P1625" s="818"/>
    </row>
    <row r="1626" spans="1:16" x14ac:dyDescent="0.35">
      <c r="A1626" s="812" t="b">
        <v>0</v>
      </c>
      <c r="B1626" s="812"/>
      <c r="C1626" s="812" t="s">
        <v>4454</v>
      </c>
      <c r="D1626" s="827">
        <v>11</v>
      </c>
      <c r="E1626" s="815"/>
      <c r="F1626" s="818"/>
      <c r="G1626" s="817"/>
      <c r="H1626" s="827"/>
      <c r="I1626" s="818"/>
      <c r="J1626" s="818"/>
      <c r="K1626" s="812" t="str">
        <f ca="1">IFERROR(VLOOKUP(C1626,' Disaggregation - Section E '!A$618:N838,3,0),"")</f>
        <v/>
      </c>
      <c r="L1626" s="812"/>
      <c r="M1626" s="812"/>
      <c r="N1626" s="818"/>
      <c r="O1626" s="818"/>
      <c r="P1626" s="818"/>
    </row>
    <row r="1627" spans="1:16" x14ac:dyDescent="0.35">
      <c r="A1627" s="812" t="b">
        <v>0</v>
      </c>
      <c r="B1627" s="812"/>
      <c r="C1627" s="812" t="s">
        <v>4456</v>
      </c>
      <c r="D1627" s="827">
        <v>11</v>
      </c>
      <c r="E1627" s="815"/>
      <c r="F1627" s="818"/>
      <c r="G1627" s="817"/>
      <c r="H1627" s="827"/>
      <c r="I1627" s="818"/>
      <c r="J1627" s="818"/>
      <c r="K1627" s="812" t="str">
        <f ca="1">IFERROR(VLOOKUP(C1627,' Disaggregation - Section E '!A$618:N839,3,0),"")</f>
        <v/>
      </c>
      <c r="L1627" s="812"/>
      <c r="M1627" s="812"/>
      <c r="N1627" s="818"/>
      <c r="O1627" s="818"/>
      <c r="P1627" s="818"/>
    </row>
    <row r="1628" spans="1:16" x14ac:dyDescent="0.35">
      <c r="A1628" s="812" t="b">
        <v>0</v>
      </c>
      <c r="B1628" s="812"/>
      <c r="C1628" s="812" t="s">
        <v>4458</v>
      </c>
      <c r="D1628" s="827">
        <v>11</v>
      </c>
      <c r="E1628" s="815"/>
      <c r="F1628" s="818"/>
      <c r="G1628" s="817"/>
      <c r="H1628" s="827"/>
      <c r="I1628" s="818"/>
      <c r="J1628" s="818"/>
      <c r="K1628" s="812" t="str">
        <f ca="1">IFERROR(VLOOKUP(C1628,' Disaggregation - Section E '!A$618:N840,3,0),"")</f>
        <v/>
      </c>
      <c r="L1628" s="812"/>
      <c r="M1628" s="812"/>
      <c r="N1628" s="818"/>
      <c r="O1628" s="818"/>
      <c r="P1628" s="818"/>
    </row>
    <row r="1629" spans="1:16" x14ac:dyDescent="0.35">
      <c r="A1629" s="812" t="b">
        <v>0</v>
      </c>
      <c r="B1629" s="812"/>
      <c r="C1629" s="812" t="s">
        <v>4460</v>
      </c>
      <c r="D1629" s="827">
        <v>11</v>
      </c>
      <c r="E1629" s="815"/>
      <c r="F1629" s="818"/>
      <c r="G1629" s="817"/>
      <c r="H1629" s="827"/>
      <c r="I1629" s="818"/>
      <c r="J1629" s="818"/>
      <c r="K1629" s="812" t="str">
        <f ca="1">IFERROR(VLOOKUP(C1629,' Disaggregation - Section E '!A$618:N841,3,0),"")</f>
        <v/>
      </c>
      <c r="L1629" s="812"/>
      <c r="M1629" s="812"/>
      <c r="N1629" s="818"/>
      <c r="O1629" s="818"/>
      <c r="P1629" s="818"/>
    </row>
    <row r="1630" spans="1:16" x14ac:dyDescent="0.35">
      <c r="A1630" s="812" t="b">
        <v>0</v>
      </c>
      <c r="B1630" s="812"/>
      <c r="C1630" s="812" t="s">
        <v>4462</v>
      </c>
      <c r="D1630" s="827">
        <v>11</v>
      </c>
      <c r="E1630" s="815"/>
      <c r="F1630" s="818"/>
      <c r="G1630" s="817"/>
      <c r="H1630" s="827"/>
      <c r="I1630" s="818"/>
      <c r="J1630" s="818"/>
      <c r="K1630" s="812" t="str">
        <f ca="1">IFERROR(VLOOKUP(C1630,' Disaggregation - Section E '!A$618:N842,3,0),"")</f>
        <v/>
      </c>
      <c r="L1630" s="812"/>
      <c r="M1630" s="812"/>
      <c r="N1630" s="818"/>
      <c r="O1630" s="818"/>
      <c r="P1630" s="818"/>
    </row>
    <row r="1631" spans="1:16" x14ac:dyDescent="0.35">
      <c r="A1631" s="812" t="b">
        <v>0</v>
      </c>
      <c r="B1631" s="812"/>
      <c r="C1631" s="812" t="s">
        <v>4464</v>
      </c>
      <c r="D1631" s="827">
        <v>11</v>
      </c>
      <c r="E1631" s="815"/>
      <c r="F1631" s="818"/>
      <c r="G1631" s="817"/>
      <c r="H1631" s="827"/>
      <c r="I1631" s="818"/>
      <c r="J1631" s="818"/>
      <c r="K1631" s="812" t="str">
        <f ca="1">IFERROR(VLOOKUP(C1631,' Disaggregation - Section E '!A$618:N843,3,0),"")</f>
        <v/>
      </c>
      <c r="L1631" s="812"/>
      <c r="M1631" s="812"/>
      <c r="N1631" s="818"/>
      <c r="O1631" s="818"/>
      <c r="P1631" s="818"/>
    </row>
    <row r="1632" spans="1:16" x14ac:dyDescent="0.35">
      <c r="A1632" s="812" t="b">
        <v>0</v>
      </c>
      <c r="B1632" s="812"/>
      <c r="C1632" s="812" t="s">
        <v>4467</v>
      </c>
      <c r="D1632" s="827">
        <v>12</v>
      </c>
      <c r="E1632" s="815"/>
      <c r="F1632" s="818"/>
      <c r="G1632" s="817"/>
      <c r="H1632" s="827"/>
      <c r="I1632" s="818"/>
      <c r="J1632" s="818"/>
      <c r="K1632" s="812" t="str">
        <f ca="1">IFERROR(VLOOKUP(C1632,' Disaggregation - Section E '!A$618:N844,3,0),"")</f>
        <v/>
      </c>
      <c r="L1632" s="812"/>
      <c r="M1632" s="812"/>
      <c r="N1632" s="818"/>
      <c r="O1632" s="818"/>
      <c r="P1632" s="818"/>
    </row>
    <row r="1633" spans="1:16" x14ac:dyDescent="0.35">
      <c r="A1633" s="812" t="b">
        <v>0</v>
      </c>
      <c r="B1633" s="812"/>
      <c r="C1633" s="812" t="s">
        <v>4469</v>
      </c>
      <c r="D1633" s="827">
        <v>12</v>
      </c>
      <c r="E1633" s="815"/>
      <c r="F1633" s="818"/>
      <c r="G1633" s="817"/>
      <c r="H1633" s="827"/>
      <c r="I1633" s="818"/>
      <c r="J1633" s="818"/>
      <c r="K1633" s="812" t="str">
        <f ca="1">IFERROR(VLOOKUP(C1633,' Disaggregation - Section E '!A$618:N845,3,0),"")</f>
        <v/>
      </c>
      <c r="L1633" s="812"/>
      <c r="M1633" s="812"/>
      <c r="N1633" s="818"/>
      <c r="O1633" s="818"/>
      <c r="P1633" s="818"/>
    </row>
    <row r="1634" spans="1:16" x14ac:dyDescent="0.35">
      <c r="A1634" s="812" t="b">
        <v>0</v>
      </c>
      <c r="B1634" s="812"/>
      <c r="C1634" s="812" t="s">
        <v>4471</v>
      </c>
      <c r="D1634" s="827">
        <v>12</v>
      </c>
      <c r="E1634" s="815"/>
      <c r="F1634" s="818"/>
      <c r="G1634" s="817"/>
      <c r="H1634" s="827"/>
      <c r="I1634" s="818"/>
      <c r="J1634" s="818"/>
      <c r="K1634" s="812" t="str">
        <f ca="1">IFERROR(VLOOKUP(C1634,' Disaggregation - Section E '!A$618:N846,3,0),"")</f>
        <v/>
      </c>
      <c r="L1634" s="812"/>
      <c r="M1634" s="812"/>
      <c r="N1634" s="818"/>
      <c r="O1634" s="818"/>
      <c r="P1634" s="818"/>
    </row>
    <row r="1635" spans="1:16" x14ac:dyDescent="0.35">
      <c r="A1635" s="812" t="b">
        <v>0</v>
      </c>
      <c r="B1635" s="812"/>
      <c r="C1635" s="812" t="s">
        <v>4473</v>
      </c>
      <c r="D1635" s="827">
        <v>12</v>
      </c>
      <c r="E1635" s="815"/>
      <c r="F1635" s="818"/>
      <c r="G1635" s="817"/>
      <c r="H1635" s="827"/>
      <c r="I1635" s="818"/>
      <c r="J1635" s="818"/>
      <c r="K1635" s="812" t="str">
        <f ca="1">IFERROR(VLOOKUP(C1635,' Disaggregation - Section E '!A$618:N847,3,0),"")</f>
        <v/>
      </c>
      <c r="L1635" s="812"/>
      <c r="M1635" s="812"/>
      <c r="N1635" s="818"/>
      <c r="O1635" s="818"/>
      <c r="P1635" s="818"/>
    </row>
    <row r="1636" spans="1:16" x14ac:dyDescent="0.35">
      <c r="A1636" s="812" t="b">
        <v>0</v>
      </c>
      <c r="B1636" s="812"/>
      <c r="C1636" s="812" t="s">
        <v>4475</v>
      </c>
      <c r="D1636" s="827">
        <v>12</v>
      </c>
      <c r="E1636" s="815"/>
      <c r="F1636" s="818"/>
      <c r="G1636" s="817"/>
      <c r="H1636" s="827"/>
      <c r="I1636" s="818"/>
      <c r="J1636" s="818"/>
      <c r="K1636" s="812" t="str">
        <f ca="1">IFERROR(VLOOKUP(C1636,' Disaggregation - Section E '!A$618:N848,3,0),"")</f>
        <v/>
      </c>
      <c r="L1636" s="812"/>
      <c r="M1636" s="812"/>
      <c r="N1636" s="818"/>
      <c r="O1636" s="818"/>
      <c r="P1636" s="818"/>
    </row>
    <row r="1637" spans="1:16" x14ac:dyDescent="0.35">
      <c r="A1637" s="812" t="b">
        <v>0</v>
      </c>
      <c r="B1637" s="812"/>
      <c r="C1637" s="812" t="s">
        <v>4477</v>
      </c>
      <c r="D1637" s="827">
        <v>12</v>
      </c>
      <c r="E1637" s="815"/>
      <c r="F1637" s="818"/>
      <c r="G1637" s="817"/>
      <c r="H1637" s="827"/>
      <c r="I1637" s="818"/>
      <c r="J1637" s="818"/>
      <c r="K1637" s="812" t="str">
        <f ca="1">IFERROR(VLOOKUP(C1637,' Disaggregation - Section E '!A$618:N849,3,0),"")</f>
        <v/>
      </c>
      <c r="L1637" s="812"/>
      <c r="M1637" s="812"/>
      <c r="N1637" s="818"/>
      <c r="O1637" s="818"/>
      <c r="P1637" s="818"/>
    </row>
    <row r="1638" spans="1:16" x14ac:dyDescent="0.35">
      <c r="A1638" s="812" t="b">
        <v>0</v>
      </c>
      <c r="B1638" s="812"/>
      <c r="C1638" s="812" t="s">
        <v>4479</v>
      </c>
      <c r="D1638" s="827">
        <v>12</v>
      </c>
      <c r="E1638" s="815"/>
      <c r="F1638" s="818"/>
      <c r="G1638" s="817"/>
      <c r="H1638" s="827"/>
      <c r="I1638" s="818"/>
      <c r="J1638" s="818"/>
      <c r="K1638" s="812" t="str">
        <f ca="1">IFERROR(VLOOKUP(C1638,' Disaggregation - Section E '!A$618:N850,3,0),"")</f>
        <v/>
      </c>
      <c r="L1638" s="812"/>
      <c r="M1638" s="812"/>
      <c r="N1638" s="818"/>
      <c r="O1638" s="818"/>
      <c r="P1638" s="818"/>
    </row>
    <row r="1639" spans="1:16" x14ac:dyDescent="0.35">
      <c r="A1639" s="812" t="b">
        <v>0</v>
      </c>
      <c r="B1639" s="812"/>
      <c r="C1639" s="812" t="s">
        <v>4481</v>
      </c>
      <c r="D1639" s="827">
        <v>12</v>
      </c>
      <c r="E1639" s="815"/>
      <c r="F1639" s="818"/>
      <c r="G1639" s="817"/>
      <c r="H1639" s="827"/>
      <c r="I1639" s="818"/>
      <c r="J1639" s="818"/>
      <c r="K1639" s="812" t="str">
        <f ca="1">IFERROR(VLOOKUP(C1639,' Disaggregation - Section E '!A$618:N851,3,0),"")</f>
        <v/>
      </c>
      <c r="L1639" s="812"/>
      <c r="M1639" s="812"/>
      <c r="N1639" s="818"/>
      <c r="O1639" s="818"/>
      <c r="P1639" s="818"/>
    </row>
    <row r="1640" spans="1:16" x14ac:dyDescent="0.35">
      <c r="A1640" s="812" t="b">
        <v>0</v>
      </c>
      <c r="B1640" s="812"/>
      <c r="C1640" s="812" t="s">
        <v>4483</v>
      </c>
      <c r="D1640" s="827">
        <v>12</v>
      </c>
      <c r="E1640" s="815"/>
      <c r="F1640" s="818"/>
      <c r="G1640" s="817"/>
      <c r="H1640" s="827"/>
      <c r="I1640" s="818"/>
      <c r="J1640" s="818"/>
      <c r="K1640" s="812" t="str">
        <f ca="1">IFERROR(VLOOKUP(C1640,' Disaggregation - Section E '!A$618:N852,3,0),"")</f>
        <v/>
      </c>
      <c r="L1640" s="812"/>
      <c r="M1640" s="812"/>
      <c r="N1640" s="818"/>
      <c r="O1640" s="818"/>
      <c r="P1640" s="818"/>
    </row>
    <row r="1641" spans="1:16" x14ac:dyDescent="0.35">
      <c r="A1641" s="812" t="b">
        <v>0</v>
      </c>
      <c r="B1641" s="812"/>
      <c r="C1641" s="812" t="s">
        <v>4485</v>
      </c>
      <c r="D1641" s="827">
        <v>12</v>
      </c>
      <c r="E1641" s="815"/>
      <c r="F1641" s="818"/>
      <c r="G1641" s="817"/>
      <c r="H1641" s="827"/>
      <c r="I1641" s="818"/>
      <c r="J1641" s="818"/>
      <c r="K1641" s="812" t="str">
        <f ca="1">IFERROR(VLOOKUP(C1641,' Disaggregation - Section E '!A$618:N853,3,0),"")</f>
        <v/>
      </c>
      <c r="L1641" s="812"/>
      <c r="M1641" s="812"/>
      <c r="N1641" s="818"/>
      <c r="O1641" s="818"/>
      <c r="P1641" s="818"/>
    </row>
    <row r="1642" spans="1:16" x14ac:dyDescent="0.35">
      <c r="A1642" s="812" t="b">
        <v>0</v>
      </c>
      <c r="B1642" s="812"/>
      <c r="C1642" s="812" t="s">
        <v>4487</v>
      </c>
      <c r="D1642" s="827">
        <v>12</v>
      </c>
      <c r="E1642" s="815"/>
      <c r="F1642" s="818"/>
      <c r="G1642" s="817"/>
      <c r="H1642" s="827"/>
      <c r="I1642" s="818"/>
      <c r="J1642" s="818"/>
      <c r="K1642" s="812" t="str">
        <f ca="1">IFERROR(VLOOKUP(C1642,' Disaggregation - Section E '!A$618:N854,3,0),"")</f>
        <v/>
      </c>
      <c r="L1642" s="812"/>
      <c r="M1642" s="812"/>
      <c r="N1642" s="818"/>
      <c r="O1642" s="818"/>
      <c r="P1642" s="818"/>
    </row>
    <row r="1643" spans="1:16" x14ac:dyDescent="0.35">
      <c r="A1643" s="812" t="b">
        <v>0</v>
      </c>
      <c r="B1643" s="812"/>
      <c r="C1643" s="812" t="s">
        <v>4489</v>
      </c>
      <c r="D1643" s="827">
        <v>12</v>
      </c>
      <c r="E1643" s="815"/>
      <c r="F1643" s="818"/>
      <c r="G1643" s="817"/>
      <c r="H1643" s="827"/>
      <c r="I1643" s="818"/>
      <c r="J1643" s="818"/>
      <c r="K1643" s="812" t="str">
        <f ca="1">IFERROR(VLOOKUP(C1643,' Disaggregation - Section E '!A$618:N855,3,0),"")</f>
        <v/>
      </c>
      <c r="L1643" s="812"/>
      <c r="M1643" s="812"/>
      <c r="N1643" s="818"/>
      <c r="O1643" s="818"/>
      <c r="P1643" s="818"/>
    </row>
    <row r="1644" spans="1:16" x14ac:dyDescent="0.35">
      <c r="A1644" s="812" t="b">
        <v>0</v>
      </c>
      <c r="B1644" s="812"/>
      <c r="C1644" s="812" t="s">
        <v>4491</v>
      </c>
      <c r="D1644" s="827">
        <v>12</v>
      </c>
      <c r="E1644" s="815"/>
      <c r="F1644" s="818"/>
      <c r="G1644" s="817"/>
      <c r="H1644" s="827"/>
      <c r="I1644" s="818"/>
      <c r="J1644" s="818"/>
      <c r="K1644" s="812" t="str">
        <f ca="1">IFERROR(VLOOKUP(C1644,' Disaggregation - Section E '!A$618:N856,3,0),"")</f>
        <v/>
      </c>
      <c r="L1644" s="812"/>
      <c r="M1644" s="812"/>
      <c r="N1644" s="818"/>
      <c r="O1644" s="818"/>
      <c r="P1644" s="818"/>
    </row>
    <row r="1645" spans="1:16" x14ac:dyDescent="0.35">
      <c r="A1645" s="812" t="b">
        <v>0</v>
      </c>
      <c r="B1645" s="812"/>
      <c r="C1645" s="812" t="s">
        <v>4493</v>
      </c>
      <c r="D1645" s="827">
        <v>12</v>
      </c>
      <c r="E1645" s="815"/>
      <c r="F1645" s="818"/>
      <c r="G1645" s="817"/>
      <c r="H1645" s="827"/>
      <c r="I1645" s="818"/>
      <c r="J1645" s="818"/>
      <c r="K1645" s="812" t="str">
        <f ca="1">IFERROR(VLOOKUP(C1645,' Disaggregation - Section E '!A$618:N857,3,0),"")</f>
        <v/>
      </c>
      <c r="L1645" s="812"/>
      <c r="M1645" s="812"/>
      <c r="N1645" s="818"/>
      <c r="O1645" s="818"/>
      <c r="P1645" s="818"/>
    </row>
    <row r="1646" spans="1:16" x14ac:dyDescent="0.35">
      <c r="A1646" s="812" t="b">
        <v>0</v>
      </c>
      <c r="B1646" s="812"/>
      <c r="C1646" s="812" t="s">
        <v>4495</v>
      </c>
      <c r="D1646" s="827">
        <v>12</v>
      </c>
      <c r="E1646" s="815"/>
      <c r="F1646" s="818"/>
      <c r="G1646" s="817"/>
      <c r="H1646" s="827"/>
      <c r="I1646" s="818"/>
      <c r="J1646" s="818"/>
      <c r="K1646" s="812" t="str">
        <f ca="1">IFERROR(VLOOKUP(C1646,' Disaggregation - Section E '!A$618:N858,3,0),"")</f>
        <v/>
      </c>
      <c r="L1646" s="812"/>
      <c r="M1646" s="812"/>
      <c r="N1646" s="818"/>
      <c r="O1646" s="818"/>
      <c r="P1646" s="818"/>
    </row>
    <row r="1647" spans="1:16" x14ac:dyDescent="0.35">
      <c r="A1647" s="812" t="b">
        <v>0</v>
      </c>
      <c r="B1647" s="812"/>
      <c r="C1647" s="812" t="s">
        <v>4497</v>
      </c>
      <c r="D1647" s="827">
        <v>12</v>
      </c>
      <c r="E1647" s="815"/>
      <c r="F1647" s="818"/>
      <c r="G1647" s="817"/>
      <c r="H1647" s="827"/>
      <c r="I1647" s="818"/>
      <c r="J1647" s="818"/>
      <c r="K1647" s="812" t="str">
        <f ca="1">IFERROR(VLOOKUP(C1647,' Disaggregation - Section E '!A$618:N859,3,0),"")</f>
        <v/>
      </c>
      <c r="L1647" s="812"/>
      <c r="M1647" s="812"/>
      <c r="N1647" s="818"/>
      <c r="O1647" s="818"/>
      <c r="P1647" s="818"/>
    </row>
    <row r="1648" spans="1:16" x14ac:dyDescent="0.35">
      <c r="A1648" s="812" t="b">
        <v>0</v>
      </c>
      <c r="B1648" s="812"/>
      <c r="C1648" s="812" t="s">
        <v>4499</v>
      </c>
      <c r="D1648" s="827">
        <v>12</v>
      </c>
      <c r="E1648" s="815"/>
      <c r="F1648" s="818"/>
      <c r="G1648" s="817"/>
      <c r="H1648" s="827"/>
      <c r="I1648" s="818"/>
      <c r="J1648" s="818"/>
      <c r="K1648" s="812" t="str">
        <f ca="1">IFERROR(VLOOKUP(C1648,' Disaggregation - Section E '!A$618:N860,3,0),"")</f>
        <v/>
      </c>
      <c r="L1648" s="812"/>
      <c r="M1648" s="812"/>
      <c r="N1648" s="818"/>
      <c r="O1648" s="818"/>
      <c r="P1648" s="818"/>
    </row>
    <row r="1649" spans="1:16" x14ac:dyDescent="0.35">
      <c r="A1649" s="812" t="b">
        <v>0</v>
      </c>
      <c r="B1649" s="812"/>
      <c r="C1649" s="812" t="s">
        <v>4501</v>
      </c>
      <c r="D1649" s="827">
        <v>12</v>
      </c>
      <c r="E1649" s="815"/>
      <c r="F1649" s="818"/>
      <c r="G1649" s="817"/>
      <c r="H1649" s="827"/>
      <c r="I1649" s="818"/>
      <c r="J1649" s="818"/>
      <c r="K1649" s="812" t="str">
        <f ca="1">IFERROR(VLOOKUP(C1649,' Disaggregation - Section E '!A$618:N861,3,0),"")</f>
        <v/>
      </c>
      <c r="L1649" s="812"/>
      <c r="M1649" s="812"/>
      <c r="N1649" s="818"/>
      <c r="O1649" s="818"/>
      <c r="P1649" s="818"/>
    </row>
    <row r="1650" spans="1:16" x14ac:dyDescent="0.35">
      <c r="A1650" s="812" t="b">
        <v>0</v>
      </c>
      <c r="B1650" s="812"/>
      <c r="C1650" s="812" t="s">
        <v>4503</v>
      </c>
      <c r="D1650" s="827">
        <v>12</v>
      </c>
      <c r="E1650" s="815"/>
      <c r="F1650" s="818"/>
      <c r="G1650" s="817"/>
      <c r="H1650" s="827"/>
      <c r="I1650" s="818"/>
      <c r="J1650" s="818"/>
      <c r="K1650" s="812" t="str">
        <f ca="1">IFERROR(VLOOKUP(C1650,' Disaggregation - Section E '!A$618:N862,3,0),"")</f>
        <v/>
      </c>
      <c r="L1650" s="812"/>
      <c r="M1650" s="812"/>
      <c r="N1650" s="818"/>
      <c r="O1650" s="818"/>
      <c r="P1650" s="818"/>
    </row>
    <row r="1651" spans="1:16" x14ac:dyDescent="0.35">
      <c r="A1651" s="812" t="b">
        <v>0</v>
      </c>
      <c r="B1651" s="812"/>
      <c r="C1651" s="812" t="s">
        <v>4505</v>
      </c>
      <c r="D1651" s="827">
        <v>12</v>
      </c>
      <c r="E1651" s="815"/>
      <c r="F1651" s="818"/>
      <c r="G1651" s="817"/>
      <c r="H1651" s="827"/>
      <c r="I1651" s="818"/>
      <c r="J1651" s="818"/>
      <c r="K1651" s="812" t="str">
        <f ca="1">IFERROR(VLOOKUP(C1651,' Disaggregation - Section E '!A$618:N863,3,0),"")</f>
        <v/>
      </c>
      <c r="L1651" s="812"/>
      <c r="M1651" s="812"/>
      <c r="N1651" s="818"/>
      <c r="O1651" s="818"/>
      <c r="P1651" s="818"/>
    </row>
    <row r="1652" spans="1:16" x14ac:dyDescent="0.35">
      <c r="A1652" s="812" t="b">
        <v>0</v>
      </c>
      <c r="B1652" s="812"/>
      <c r="C1652" s="812" t="s">
        <v>4508</v>
      </c>
      <c r="D1652" s="827">
        <v>13</v>
      </c>
      <c r="E1652" s="815"/>
      <c r="F1652" s="818"/>
      <c r="G1652" s="817"/>
      <c r="H1652" s="827"/>
      <c r="I1652" s="818"/>
      <c r="J1652" s="818"/>
      <c r="K1652" s="812" t="str">
        <f ca="1">IFERROR(VLOOKUP(C1652,' Disaggregation - Section E '!A$618:N864,3,0),"")</f>
        <v/>
      </c>
      <c r="L1652" s="812"/>
      <c r="M1652" s="812"/>
      <c r="N1652" s="818"/>
      <c r="O1652" s="818"/>
      <c r="P1652" s="818"/>
    </row>
    <row r="1653" spans="1:16" x14ac:dyDescent="0.35">
      <c r="A1653" s="812" t="b">
        <v>0</v>
      </c>
      <c r="B1653" s="812"/>
      <c r="C1653" s="812" t="s">
        <v>4510</v>
      </c>
      <c r="D1653" s="827">
        <v>13</v>
      </c>
      <c r="E1653" s="815"/>
      <c r="F1653" s="818"/>
      <c r="G1653" s="817"/>
      <c r="H1653" s="827"/>
      <c r="I1653" s="818"/>
      <c r="J1653" s="818"/>
      <c r="K1653" s="812" t="str">
        <f ca="1">IFERROR(VLOOKUP(C1653,' Disaggregation - Section E '!A$618:N865,3,0),"")</f>
        <v/>
      </c>
      <c r="L1653" s="812"/>
      <c r="M1653" s="812"/>
      <c r="N1653" s="818"/>
      <c r="O1653" s="818"/>
      <c r="P1653" s="818"/>
    </row>
    <row r="1654" spans="1:16" x14ac:dyDescent="0.35">
      <c r="A1654" s="812" t="b">
        <v>0</v>
      </c>
      <c r="B1654" s="812"/>
      <c r="C1654" s="812" t="s">
        <v>4512</v>
      </c>
      <c r="D1654" s="827">
        <v>13</v>
      </c>
      <c r="E1654" s="815"/>
      <c r="F1654" s="818"/>
      <c r="G1654" s="817"/>
      <c r="H1654" s="827"/>
      <c r="I1654" s="818"/>
      <c r="J1654" s="818"/>
      <c r="K1654" s="812" t="str">
        <f ca="1">IFERROR(VLOOKUP(C1654,' Disaggregation - Section E '!A$618:N866,3,0),"")</f>
        <v/>
      </c>
      <c r="L1654" s="812"/>
      <c r="M1654" s="812"/>
      <c r="N1654" s="818"/>
      <c r="O1654" s="818"/>
      <c r="P1654" s="818"/>
    </row>
    <row r="1655" spans="1:16" x14ac:dyDescent="0.35">
      <c r="A1655" s="812" t="b">
        <v>0</v>
      </c>
      <c r="B1655" s="812"/>
      <c r="C1655" s="812" t="s">
        <v>4514</v>
      </c>
      <c r="D1655" s="827">
        <v>13</v>
      </c>
      <c r="E1655" s="815"/>
      <c r="F1655" s="818"/>
      <c r="G1655" s="817"/>
      <c r="H1655" s="827"/>
      <c r="I1655" s="818"/>
      <c r="J1655" s="818"/>
      <c r="K1655" s="812" t="str">
        <f ca="1">IFERROR(VLOOKUP(C1655,' Disaggregation - Section E '!A$618:N867,3,0),"")</f>
        <v/>
      </c>
      <c r="L1655" s="812"/>
      <c r="M1655" s="812"/>
      <c r="N1655" s="818"/>
      <c r="O1655" s="818"/>
      <c r="P1655" s="818"/>
    </row>
    <row r="1656" spans="1:16" x14ac:dyDescent="0.35">
      <c r="A1656" s="812" t="b">
        <v>0</v>
      </c>
      <c r="B1656" s="812"/>
      <c r="C1656" s="812" t="s">
        <v>4516</v>
      </c>
      <c r="D1656" s="827">
        <v>13</v>
      </c>
      <c r="E1656" s="815"/>
      <c r="F1656" s="818"/>
      <c r="G1656" s="817"/>
      <c r="H1656" s="827"/>
      <c r="I1656" s="818"/>
      <c r="J1656" s="818"/>
      <c r="K1656" s="812" t="str">
        <f ca="1">IFERROR(VLOOKUP(C1656,' Disaggregation - Section E '!A$618:N868,3,0),"")</f>
        <v/>
      </c>
      <c r="L1656" s="812"/>
      <c r="M1656" s="812"/>
      <c r="N1656" s="818"/>
      <c r="O1656" s="818"/>
      <c r="P1656" s="818"/>
    </row>
    <row r="1657" spans="1:16" x14ac:dyDescent="0.35">
      <c r="A1657" s="812" t="b">
        <v>0</v>
      </c>
      <c r="B1657" s="812"/>
      <c r="C1657" s="812" t="s">
        <v>4518</v>
      </c>
      <c r="D1657" s="827">
        <v>13</v>
      </c>
      <c r="E1657" s="815"/>
      <c r="F1657" s="818"/>
      <c r="G1657" s="817"/>
      <c r="H1657" s="827"/>
      <c r="I1657" s="818"/>
      <c r="J1657" s="818"/>
      <c r="K1657" s="812" t="str">
        <f ca="1">IFERROR(VLOOKUP(C1657,' Disaggregation - Section E '!A$618:N869,3,0),"")</f>
        <v/>
      </c>
      <c r="L1657" s="812"/>
      <c r="M1657" s="812"/>
      <c r="N1657" s="818"/>
      <c r="O1657" s="818"/>
      <c r="P1657" s="818"/>
    </row>
    <row r="1658" spans="1:16" x14ac:dyDescent="0.35">
      <c r="A1658" s="812" t="b">
        <v>0</v>
      </c>
      <c r="B1658" s="812"/>
      <c r="C1658" s="812" t="s">
        <v>4520</v>
      </c>
      <c r="D1658" s="827">
        <v>13</v>
      </c>
      <c r="E1658" s="815"/>
      <c r="F1658" s="818"/>
      <c r="G1658" s="817"/>
      <c r="H1658" s="827"/>
      <c r="I1658" s="818"/>
      <c r="J1658" s="818"/>
      <c r="K1658" s="812" t="str">
        <f ca="1">IFERROR(VLOOKUP(C1658,' Disaggregation - Section E '!A$618:N870,3,0),"")</f>
        <v/>
      </c>
      <c r="L1658" s="812"/>
      <c r="M1658" s="812"/>
      <c r="N1658" s="818"/>
      <c r="O1658" s="818"/>
      <c r="P1658" s="818"/>
    </row>
    <row r="1659" spans="1:16" x14ac:dyDescent="0.35">
      <c r="A1659" s="812" t="b">
        <v>0</v>
      </c>
      <c r="B1659" s="812"/>
      <c r="C1659" s="812" t="s">
        <v>4522</v>
      </c>
      <c r="D1659" s="827">
        <v>13</v>
      </c>
      <c r="E1659" s="815"/>
      <c r="F1659" s="818"/>
      <c r="G1659" s="817"/>
      <c r="H1659" s="827"/>
      <c r="I1659" s="818"/>
      <c r="J1659" s="818"/>
      <c r="K1659" s="812" t="str">
        <f ca="1">IFERROR(VLOOKUP(C1659,' Disaggregation - Section E '!A$618:N871,3,0),"")</f>
        <v/>
      </c>
      <c r="L1659" s="812"/>
      <c r="M1659" s="812"/>
      <c r="N1659" s="818"/>
      <c r="O1659" s="818"/>
      <c r="P1659" s="818"/>
    </row>
    <row r="1660" spans="1:16" x14ac:dyDescent="0.35">
      <c r="A1660" s="812" t="b">
        <v>0</v>
      </c>
      <c r="B1660" s="812"/>
      <c r="C1660" s="812" t="s">
        <v>4524</v>
      </c>
      <c r="D1660" s="827">
        <v>13</v>
      </c>
      <c r="E1660" s="815"/>
      <c r="F1660" s="818"/>
      <c r="G1660" s="817"/>
      <c r="H1660" s="827"/>
      <c r="I1660" s="818"/>
      <c r="J1660" s="818"/>
      <c r="K1660" s="812" t="str">
        <f ca="1">IFERROR(VLOOKUP(C1660,' Disaggregation - Section E '!A$618:N872,3,0),"")</f>
        <v/>
      </c>
      <c r="L1660" s="812"/>
      <c r="M1660" s="812"/>
      <c r="N1660" s="818"/>
      <c r="O1660" s="818"/>
      <c r="P1660" s="818"/>
    </row>
    <row r="1661" spans="1:16" x14ac:dyDescent="0.35">
      <c r="A1661" s="812" t="b">
        <v>0</v>
      </c>
      <c r="B1661" s="812"/>
      <c r="C1661" s="812" t="s">
        <v>4526</v>
      </c>
      <c r="D1661" s="827">
        <v>13</v>
      </c>
      <c r="E1661" s="815"/>
      <c r="F1661" s="818"/>
      <c r="G1661" s="817"/>
      <c r="H1661" s="827"/>
      <c r="I1661" s="818"/>
      <c r="J1661" s="818"/>
      <c r="K1661" s="812" t="str">
        <f ca="1">IFERROR(VLOOKUP(C1661,' Disaggregation - Section E '!A$618:N873,3,0),"")</f>
        <v/>
      </c>
      <c r="L1661" s="812"/>
      <c r="M1661" s="812"/>
      <c r="N1661" s="818"/>
      <c r="O1661" s="818"/>
      <c r="P1661" s="818"/>
    </row>
    <row r="1662" spans="1:16" x14ac:dyDescent="0.35">
      <c r="A1662" s="812" t="b">
        <v>0</v>
      </c>
      <c r="B1662" s="812"/>
      <c r="C1662" s="812" t="s">
        <v>4528</v>
      </c>
      <c r="D1662" s="827">
        <v>13</v>
      </c>
      <c r="E1662" s="815"/>
      <c r="F1662" s="818"/>
      <c r="G1662" s="817"/>
      <c r="H1662" s="827"/>
      <c r="I1662" s="818"/>
      <c r="J1662" s="818"/>
      <c r="K1662" s="812" t="str">
        <f ca="1">IFERROR(VLOOKUP(C1662,' Disaggregation - Section E '!A$618:N874,3,0),"")</f>
        <v/>
      </c>
      <c r="L1662" s="812"/>
      <c r="M1662" s="812"/>
      <c r="N1662" s="818"/>
      <c r="O1662" s="818"/>
      <c r="P1662" s="818"/>
    </row>
    <row r="1663" spans="1:16" x14ac:dyDescent="0.35">
      <c r="A1663" s="812" t="b">
        <v>0</v>
      </c>
      <c r="B1663" s="812"/>
      <c r="C1663" s="812" t="s">
        <v>4530</v>
      </c>
      <c r="D1663" s="827">
        <v>13</v>
      </c>
      <c r="E1663" s="815"/>
      <c r="F1663" s="818"/>
      <c r="G1663" s="817"/>
      <c r="H1663" s="827"/>
      <c r="I1663" s="818"/>
      <c r="J1663" s="818"/>
      <c r="K1663" s="812" t="str">
        <f ca="1">IFERROR(VLOOKUP(C1663,' Disaggregation - Section E '!A$618:N875,3,0),"")</f>
        <v/>
      </c>
      <c r="L1663" s="812"/>
      <c r="M1663" s="812"/>
      <c r="N1663" s="818"/>
      <c r="O1663" s="818"/>
      <c r="P1663" s="818"/>
    </row>
    <row r="1664" spans="1:16" x14ac:dyDescent="0.35">
      <c r="A1664" s="812" t="b">
        <v>0</v>
      </c>
      <c r="B1664" s="812"/>
      <c r="C1664" s="812" t="s">
        <v>4532</v>
      </c>
      <c r="D1664" s="827">
        <v>13</v>
      </c>
      <c r="E1664" s="815"/>
      <c r="F1664" s="818"/>
      <c r="G1664" s="817"/>
      <c r="H1664" s="827"/>
      <c r="I1664" s="818"/>
      <c r="J1664" s="818"/>
      <c r="K1664" s="812" t="str">
        <f ca="1">IFERROR(VLOOKUP(C1664,' Disaggregation - Section E '!A$618:N876,3,0),"")</f>
        <v/>
      </c>
      <c r="L1664" s="812"/>
      <c r="M1664" s="812"/>
      <c r="N1664" s="818"/>
      <c r="O1664" s="818"/>
      <c r="P1664" s="818"/>
    </row>
    <row r="1665" spans="1:16" x14ac:dyDescent="0.35">
      <c r="A1665" s="812" t="b">
        <v>0</v>
      </c>
      <c r="B1665" s="812"/>
      <c r="C1665" s="812" t="s">
        <v>4534</v>
      </c>
      <c r="D1665" s="827">
        <v>13</v>
      </c>
      <c r="E1665" s="815"/>
      <c r="F1665" s="818"/>
      <c r="G1665" s="817"/>
      <c r="H1665" s="827"/>
      <c r="I1665" s="818"/>
      <c r="J1665" s="818"/>
      <c r="K1665" s="812" t="str">
        <f ca="1">IFERROR(VLOOKUP(C1665,' Disaggregation - Section E '!A$618:N877,3,0),"")</f>
        <v/>
      </c>
      <c r="L1665" s="812"/>
      <c r="M1665" s="812"/>
      <c r="N1665" s="818"/>
      <c r="O1665" s="818"/>
      <c r="P1665" s="818"/>
    </row>
    <row r="1666" spans="1:16" x14ac:dyDescent="0.35">
      <c r="A1666" s="812" t="b">
        <v>0</v>
      </c>
      <c r="B1666" s="812"/>
      <c r="C1666" s="812" t="s">
        <v>4536</v>
      </c>
      <c r="D1666" s="827">
        <v>13</v>
      </c>
      <c r="E1666" s="815"/>
      <c r="F1666" s="818"/>
      <c r="G1666" s="817"/>
      <c r="H1666" s="827"/>
      <c r="I1666" s="818"/>
      <c r="J1666" s="818"/>
      <c r="K1666" s="812" t="str">
        <f ca="1">IFERROR(VLOOKUP(C1666,' Disaggregation - Section E '!A$618:N878,3,0),"")</f>
        <v/>
      </c>
      <c r="L1666" s="812"/>
      <c r="M1666" s="812"/>
      <c r="N1666" s="818"/>
      <c r="O1666" s="818"/>
      <c r="P1666" s="818"/>
    </row>
    <row r="1667" spans="1:16" x14ac:dyDescent="0.35">
      <c r="A1667" s="812" t="b">
        <v>0</v>
      </c>
      <c r="B1667" s="812"/>
      <c r="C1667" s="812" t="s">
        <v>4538</v>
      </c>
      <c r="D1667" s="827">
        <v>13</v>
      </c>
      <c r="E1667" s="815"/>
      <c r="F1667" s="818"/>
      <c r="G1667" s="817"/>
      <c r="H1667" s="827"/>
      <c r="I1667" s="818"/>
      <c r="J1667" s="818"/>
      <c r="K1667" s="812" t="str">
        <f ca="1">IFERROR(VLOOKUP(C1667,' Disaggregation - Section E '!A$618:N879,3,0),"")</f>
        <v/>
      </c>
      <c r="L1667" s="812"/>
      <c r="M1667" s="812"/>
      <c r="N1667" s="818"/>
      <c r="O1667" s="818"/>
      <c r="P1667" s="818"/>
    </row>
    <row r="1668" spans="1:16" x14ac:dyDescent="0.35">
      <c r="A1668" s="812" t="b">
        <v>0</v>
      </c>
      <c r="B1668" s="812"/>
      <c r="C1668" s="812" t="s">
        <v>4540</v>
      </c>
      <c r="D1668" s="827">
        <v>13</v>
      </c>
      <c r="E1668" s="815"/>
      <c r="F1668" s="818"/>
      <c r="G1668" s="817"/>
      <c r="H1668" s="827"/>
      <c r="I1668" s="818"/>
      <c r="J1668" s="818"/>
      <c r="K1668" s="812" t="str">
        <f ca="1">IFERROR(VLOOKUP(C1668,' Disaggregation - Section E '!A$618:N880,3,0),"")</f>
        <v/>
      </c>
      <c r="L1668" s="812"/>
      <c r="M1668" s="812"/>
      <c r="N1668" s="818"/>
      <c r="O1668" s="818"/>
      <c r="P1668" s="818"/>
    </row>
    <row r="1669" spans="1:16" x14ac:dyDescent="0.35">
      <c r="A1669" s="812" t="b">
        <v>0</v>
      </c>
      <c r="B1669" s="812"/>
      <c r="C1669" s="812" t="s">
        <v>4542</v>
      </c>
      <c r="D1669" s="827">
        <v>13</v>
      </c>
      <c r="E1669" s="815"/>
      <c r="F1669" s="818"/>
      <c r="G1669" s="817"/>
      <c r="H1669" s="827"/>
      <c r="I1669" s="818"/>
      <c r="J1669" s="818"/>
      <c r="K1669" s="812" t="str">
        <f ca="1">IFERROR(VLOOKUP(C1669,' Disaggregation - Section E '!A$618:N881,3,0),"")</f>
        <v/>
      </c>
      <c r="L1669" s="812"/>
      <c r="M1669" s="812"/>
      <c r="N1669" s="818"/>
      <c r="O1669" s="818"/>
      <c r="P1669" s="818"/>
    </row>
    <row r="1670" spans="1:16" x14ac:dyDescent="0.35">
      <c r="A1670" s="812" t="b">
        <v>0</v>
      </c>
      <c r="B1670" s="812"/>
      <c r="C1670" s="812" t="s">
        <v>4544</v>
      </c>
      <c r="D1670" s="827">
        <v>13</v>
      </c>
      <c r="E1670" s="815"/>
      <c r="F1670" s="818"/>
      <c r="G1670" s="817"/>
      <c r="H1670" s="827"/>
      <c r="I1670" s="818"/>
      <c r="J1670" s="818"/>
      <c r="K1670" s="812" t="str">
        <f ca="1">IFERROR(VLOOKUP(C1670,' Disaggregation - Section E '!A$618:N882,3,0),"")</f>
        <v/>
      </c>
      <c r="L1670" s="812"/>
      <c r="M1670" s="812"/>
      <c r="N1670" s="818"/>
      <c r="O1670" s="818"/>
      <c r="P1670" s="818"/>
    </row>
    <row r="1671" spans="1:16" x14ac:dyDescent="0.35">
      <c r="A1671" s="812" t="b">
        <v>0</v>
      </c>
      <c r="B1671" s="812"/>
      <c r="C1671" s="812" t="s">
        <v>4546</v>
      </c>
      <c r="D1671" s="827">
        <v>13</v>
      </c>
      <c r="E1671" s="815"/>
      <c r="F1671" s="818"/>
      <c r="G1671" s="817"/>
      <c r="H1671" s="827"/>
      <c r="I1671" s="818"/>
      <c r="J1671" s="818"/>
      <c r="K1671" s="812" t="str">
        <f ca="1">IFERROR(VLOOKUP(C1671,' Disaggregation - Section E '!A$618:N883,3,0),"")</f>
        <v/>
      </c>
      <c r="L1671" s="812"/>
      <c r="M1671" s="812"/>
      <c r="N1671" s="818"/>
      <c r="O1671" s="818"/>
      <c r="P1671" s="818"/>
    </row>
    <row r="1672" spans="1:16" x14ac:dyDescent="0.35">
      <c r="A1672" s="812" t="b">
        <v>0</v>
      </c>
      <c r="B1672" s="812"/>
      <c r="C1672" s="812" t="s">
        <v>4549</v>
      </c>
      <c r="D1672" s="827">
        <v>14</v>
      </c>
      <c r="E1672" s="815"/>
      <c r="F1672" s="818"/>
      <c r="G1672" s="817"/>
      <c r="H1672" s="827"/>
      <c r="I1672" s="818"/>
      <c r="J1672" s="818"/>
      <c r="K1672" s="812" t="str">
        <f ca="1">IFERROR(VLOOKUP(C1672,' Disaggregation - Section E '!A$618:N884,3,0),"")</f>
        <v/>
      </c>
      <c r="L1672" s="812"/>
      <c r="M1672" s="812"/>
      <c r="N1672" s="818"/>
      <c r="O1672" s="818"/>
      <c r="P1672" s="818"/>
    </row>
    <row r="1673" spans="1:16" x14ac:dyDescent="0.35">
      <c r="A1673" s="812" t="b">
        <v>0</v>
      </c>
      <c r="B1673" s="812"/>
      <c r="C1673" s="812" t="s">
        <v>4551</v>
      </c>
      <c r="D1673" s="827">
        <v>14</v>
      </c>
      <c r="E1673" s="815"/>
      <c r="F1673" s="818"/>
      <c r="G1673" s="817"/>
      <c r="H1673" s="827"/>
      <c r="I1673" s="818"/>
      <c r="J1673" s="818"/>
      <c r="K1673" s="812" t="str">
        <f ca="1">IFERROR(VLOOKUP(C1673,' Disaggregation - Section E '!A$618:N885,3,0),"")</f>
        <v/>
      </c>
      <c r="L1673" s="812"/>
      <c r="M1673" s="812"/>
      <c r="N1673" s="818"/>
      <c r="O1673" s="818"/>
      <c r="P1673" s="818"/>
    </row>
    <row r="1674" spans="1:16" x14ac:dyDescent="0.35">
      <c r="A1674" s="812" t="b">
        <v>0</v>
      </c>
      <c r="B1674" s="812"/>
      <c r="C1674" s="812" t="s">
        <v>4553</v>
      </c>
      <c r="D1674" s="827">
        <v>14</v>
      </c>
      <c r="E1674" s="815"/>
      <c r="F1674" s="818"/>
      <c r="G1674" s="817"/>
      <c r="H1674" s="827"/>
      <c r="I1674" s="818"/>
      <c r="J1674" s="818"/>
      <c r="K1674" s="812" t="str">
        <f ca="1">IFERROR(VLOOKUP(C1674,' Disaggregation - Section E '!A$618:N886,3,0),"")</f>
        <v/>
      </c>
      <c r="L1674" s="812"/>
      <c r="M1674" s="812"/>
      <c r="N1674" s="818"/>
      <c r="O1674" s="818"/>
      <c r="P1674" s="818"/>
    </row>
    <row r="1675" spans="1:16" x14ac:dyDescent="0.35">
      <c r="A1675" s="812" t="b">
        <v>0</v>
      </c>
      <c r="B1675" s="812"/>
      <c r="C1675" s="812" t="s">
        <v>4555</v>
      </c>
      <c r="D1675" s="827">
        <v>14</v>
      </c>
      <c r="E1675" s="815"/>
      <c r="F1675" s="818"/>
      <c r="G1675" s="817"/>
      <c r="H1675" s="827"/>
      <c r="I1675" s="818"/>
      <c r="J1675" s="818"/>
      <c r="K1675" s="812" t="str">
        <f ca="1">IFERROR(VLOOKUP(C1675,' Disaggregation - Section E '!A$618:N887,3,0),"")</f>
        <v/>
      </c>
      <c r="L1675" s="812"/>
      <c r="M1675" s="812"/>
      <c r="N1675" s="818"/>
      <c r="O1675" s="818"/>
      <c r="P1675" s="818"/>
    </row>
    <row r="1676" spans="1:16" x14ac:dyDescent="0.35">
      <c r="A1676" s="812" t="b">
        <v>0</v>
      </c>
      <c r="B1676" s="812"/>
      <c r="C1676" s="812" t="s">
        <v>4557</v>
      </c>
      <c r="D1676" s="827">
        <v>14</v>
      </c>
      <c r="E1676" s="815"/>
      <c r="F1676" s="818"/>
      <c r="G1676" s="817"/>
      <c r="H1676" s="827"/>
      <c r="I1676" s="818"/>
      <c r="J1676" s="818"/>
      <c r="K1676" s="812" t="str">
        <f ca="1">IFERROR(VLOOKUP(C1676,' Disaggregation - Section E '!A$618:N888,3,0),"")</f>
        <v/>
      </c>
      <c r="L1676" s="812"/>
      <c r="M1676" s="812"/>
      <c r="N1676" s="818"/>
      <c r="O1676" s="818"/>
      <c r="P1676" s="818"/>
    </row>
    <row r="1677" spans="1:16" x14ac:dyDescent="0.35">
      <c r="A1677" s="812" t="b">
        <v>0</v>
      </c>
      <c r="B1677" s="812"/>
      <c r="C1677" s="812" t="s">
        <v>4559</v>
      </c>
      <c r="D1677" s="827">
        <v>14</v>
      </c>
      <c r="E1677" s="815"/>
      <c r="F1677" s="818"/>
      <c r="G1677" s="817"/>
      <c r="H1677" s="827"/>
      <c r="I1677" s="818"/>
      <c r="J1677" s="818"/>
      <c r="K1677" s="812" t="str">
        <f ca="1">IFERROR(VLOOKUP(C1677,' Disaggregation - Section E '!A$618:N889,3,0),"")</f>
        <v/>
      </c>
      <c r="L1677" s="812"/>
      <c r="M1677" s="812"/>
      <c r="N1677" s="818"/>
      <c r="O1677" s="818"/>
      <c r="P1677" s="818"/>
    </row>
    <row r="1678" spans="1:16" x14ac:dyDescent="0.35">
      <c r="A1678" s="812" t="b">
        <v>0</v>
      </c>
      <c r="B1678" s="812"/>
      <c r="C1678" s="812" t="s">
        <v>4561</v>
      </c>
      <c r="D1678" s="827">
        <v>14</v>
      </c>
      <c r="E1678" s="815"/>
      <c r="F1678" s="818"/>
      <c r="G1678" s="817"/>
      <c r="H1678" s="827"/>
      <c r="I1678" s="818"/>
      <c r="J1678" s="818"/>
      <c r="K1678" s="812" t="str">
        <f ca="1">IFERROR(VLOOKUP(C1678,' Disaggregation - Section E '!A$618:N890,3,0),"")</f>
        <v/>
      </c>
      <c r="L1678" s="812"/>
      <c r="M1678" s="812"/>
      <c r="N1678" s="818"/>
      <c r="O1678" s="818"/>
      <c r="P1678" s="818"/>
    </row>
    <row r="1679" spans="1:16" x14ac:dyDescent="0.35">
      <c r="A1679" s="812" t="b">
        <v>0</v>
      </c>
      <c r="B1679" s="812"/>
      <c r="C1679" s="812" t="s">
        <v>4563</v>
      </c>
      <c r="D1679" s="827">
        <v>14</v>
      </c>
      <c r="E1679" s="815"/>
      <c r="F1679" s="818"/>
      <c r="G1679" s="817"/>
      <c r="H1679" s="827"/>
      <c r="I1679" s="818"/>
      <c r="J1679" s="818"/>
      <c r="K1679" s="812" t="str">
        <f ca="1">IFERROR(VLOOKUP(C1679,' Disaggregation - Section E '!A$618:N891,3,0),"")</f>
        <v/>
      </c>
      <c r="L1679" s="812"/>
      <c r="M1679" s="812"/>
      <c r="N1679" s="818"/>
      <c r="O1679" s="818"/>
      <c r="P1679" s="818"/>
    </row>
    <row r="1680" spans="1:16" x14ac:dyDescent="0.35">
      <c r="A1680" s="812" t="b">
        <v>0</v>
      </c>
      <c r="B1680" s="812"/>
      <c r="C1680" s="812" t="s">
        <v>4565</v>
      </c>
      <c r="D1680" s="827">
        <v>14</v>
      </c>
      <c r="E1680" s="815"/>
      <c r="F1680" s="818"/>
      <c r="G1680" s="817"/>
      <c r="H1680" s="827"/>
      <c r="I1680" s="818"/>
      <c r="J1680" s="818"/>
      <c r="K1680" s="812" t="str">
        <f ca="1">IFERROR(VLOOKUP(C1680,' Disaggregation - Section E '!A$618:N892,3,0),"")</f>
        <v/>
      </c>
      <c r="L1680" s="812"/>
      <c r="M1680" s="812"/>
      <c r="N1680" s="818"/>
      <c r="O1680" s="818"/>
      <c r="P1680" s="818"/>
    </row>
    <row r="1681" spans="1:16" x14ac:dyDescent="0.35">
      <c r="A1681" s="812" t="b">
        <v>0</v>
      </c>
      <c r="B1681" s="812"/>
      <c r="C1681" s="812" t="s">
        <v>4567</v>
      </c>
      <c r="D1681" s="827">
        <v>14</v>
      </c>
      <c r="E1681" s="815"/>
      <c r="F1681" s="818"/>
      <c r="G1681" s="817"/>
      <c r="H1681" s="827"/>
      <c r="I1681" s="818"/>
      <c r="J1681" s="818"/>
      <c r="K1681" s="812" t="str">
        <f ca="1">IFERROR(VLOOKUP(C1681,' Disaggregation - Section E '!A$618:N893,3,0),"")</f>
        <v/>
      </c>
      <c r="L1681" s="812"/>
      <c r="M1681" s="812"/>
      <c r="N1681" s="818"/>
      <c r="O1681" s="818"/>
      <c r="P1681" s="818"/>
    </row>
    <row r="1682" spans="1:16" x14ac:dyDescent="0.35">
      <c r="A1682" s="812" t="b">
        <v>0</v>
      </c>
      <c r="B1682" s="812"/>
      <c r="C1682" s="812" t="s">
        <v>4569</v>
      </c>
      <c r="D1682" s="827">
        <v>14</v>
      </c>
      <c r="E1682" s="815"/>
      <c r="F1682" s="818"/>
      <c r="G1682" s="817"/>
      <c r="H1682" s="827"/>
      <c r="I1682" s="818"/>
      <c r="J1682" s="818"/>
      <c r="K1682" s="812" t="str">
        <f ca="1">IFERROR(VLOOKUP(C1682,' Disaggregation - Section E '!A$618:N894,3,0),"")</f>
        <v/>
      </c>
      <c r="L1682" s="812"/>
      <c r="M1682" s="812"/>
      <c r="N1682" s="818"/>
      <c r="O1682" s="818"/>
      <c r="P1682" s="818"/>
    </row>
    <row r="1683" spans="1:16" x14ac:dyDescent="0.35">
      <c r="A1683" s="812" t="b">
        <v>0</v>
      </c>
      <c r="B1683" s="812"/>
      <c r="C1683" s="812" t="s">
        <v>4571</v>
      </c>
      <c r="D1683" s="827">
        <v>14</v>
      </c>
      <c r="E1683" s="815"/>
      <c r="F1683" s="818"/>
      <c r="G1683" s="817"/>
      <c r="H1683" s="827"/>
      <c r="I1683" s="818"/>
      <c r="J1683" s="818"/>
      <c r="K1683" s="812" t="str">
        <f ca="1">IFERROR(VLOOKUP(C1683,' Disaggregation - Section E '!A$618:N895,3,0),"")</f>
        <v/>
      </c>
      <c r="L1683" s="812"/>
      <c r="M1683" s="812"/>
      <c r="N1683" s="818"/>
      <c r="O1683" s="818"/>
      <c r="P1683" s="818"/>
    </row>
    <row r="1684" spans="1:16" x14ac:dyDescent="0.35">
      <c r="A1684" s="812" t="b">
        <v>0</v>
      </c>
      <c r="B1684" s="812"/>
      <c r="C1684" s="812" t="s">
        <v>4573</v>
      </c>
      <c r="D1684" s="827">
        <v>14</v>
      </c>
      <c r="E1684" s="815"/>
      <c r="F1684" s="818"/>
      <c r="G1684" s="817"/>
      <c r="H1684" s="827"/>
      <c r="I1684" s="818"/>
      <c r="J1684" s="818"/>
      <c r="K1684" s="812" t="str">
        <f ca="1">IFERROR(VLOOKUP(C1684,' Disaggregation - Section E '!A$618:N896,3,0),"")</f>
        <v/>
      </c>
      <c r="L1684" s="812"/>
      <c r="M1684" s="812"/>
      <c r="N1684" s="818"/>
      <c r="O1684" s="818"/>
      <c r="P1684" s="818"/>
    </row>
    <row r="1685" spans="1:16" x14ac:dyDescent="0.35">
      <c r="A1685" s="812" t="b">
        <v>0</v>
      </c>
      <c r="B1685" s="812"/>
      <c r="C1685" s="812" t="s">
        <v>4575</v>
      </c>
      <c r="D1685" s="827">
        <v>14</v>
      </c>
      <c r="E1685" s="815"/>
      <c r="F1685" s="818"/>
      <c r="G1685" s="817"/>
      <c r="H1685" s="827"/>
      <c r="I1685" s="818"/>
      <c r="J1685" s="818"/>
      <c r="K1685" s="812" t="str">
        <f ca="1">IFERROR(VLOOKUP(C1685,' Disaggregation - Section E '!A$618:N897,3,0),"")</f>
        <v/>
      </c>
      <c r="L1685" s="812"/>
      <c r="M1685" s="812"/>
      <c r="N1685" s="818"/>
      <c r="O1685" s="818"/>
      <c r="P1685" s="818"/>
    </row>
    <row r="1686" spans="1:16" x14ac:dyDescent="0.35">
      <c r="A1686" s="812" t="b">
        <v>0</v>
      </c>
      <c r="B1686" s="812"/>
      <c r="C1686" s="812" t="s">
        <v>4577</v>
      </c>
      <c r="D1686" s="827">
        <v>14</v>
      </c>
      <c r="E1686" s="815"/>
      <c r="F1686" s="818"/>
      <c r="G1686" s="817"/>
      <c r="H1686" s="827"/>
      <c r="I1686" s="818"/>
      <c r="J1686" s="818"/>
      <c r="K1686" s="812" t="str">
        <f ca="1">IFERROR(VLOOKUP(C1686,' Disaggregation - Section E '!A$618:N898,3,0),"")</f>
        <v/>
      </c>
      <c r="L1686" s="812"/>
      <c r="M1686" s="812"/>
      <c r="N1686" s="818"/>
      <c r="O1686" s="818"/>
      <c r="P1686" s="818"/>
    </row>
    <row r="1687" spans="1:16" x14ac:dyDescent="0.35">
      <c r="A1687" s="812" t="b">
        <v>0</v>
      </c>
      <c r="B1687" s="812"/>
      <c r="C1687" s="812" t="s">
        <v>4579</v>
      </c>
      <c r="D1687" s="827">
        <v>14</v>
      </c>
      <c r="E1687" s="815"/>
      <c r="F1687" s="818"/>
      <c r="G1687" s="817"/>
      <c r="H1687" s="827"/>
      <c r="I1687" s="818"/>
      <c r="J1687" s="818"/>
      <c r="K1687" s="812" t="str">
        <f ca="1">IFERROR(VLOOKUP(C1687,' Disaggregation - Section E '!A$618:N899,3,0),"")</f>
        <v/>
      </c>
      <c r="L1687" s="812"/>
      <c r="M1687" s="812"/>
      <c r="N1687" s="818"/>
      <c r="O1687" s="818"/>
      <c r="P1687" s="818"/>
    </row>
    <row r="1688" spans="1:16" x14ac:dyDescent="0.35">
      <c r="A1688" s="812" t="b">
        <v>0</v>
      </c>
      <c r="B1688" s="812"/>
      <c r="C1688" s="812" t="s">
        <v>4581</v>
      </c>
      <c r="D1688" s="827">
        <v>14</v>
      </c>
      <c r="E1688" s="815"/>
      <c r="F1688" s="818"/>
      <c r="G1688" s="817"/>
      <c r="H1688" s="827"/>
      <c r="I1688" s="818"/>
      <c r="J1688" s="818"/>
      <c r="K1688" s="812" t="str">
        <f ca="1">IFERROR(VLOOKUP(C1688,' Disaggregation - Section E '!A$618:N900,3,0),"")</f>
        <v/>
      </c>
      <c r="L1688" s="812"/>
      <c r="M1688" s="812"/>
      <c r="N1688" s="818"/>
      <c r="O1688" s="818"/>
      <c r="P1688" s="818"/>
    </row>
    <row r="1689" spans="1:16" x14ac:dyDescent="0.35">
      <c r="A1689" s="812" t="b">
        <v>0</v>
      </c>
      <c r="B1689" s="812"/>
      <c r="C1689" s="812" t="s">
        <v>4583</v>
      </c>
      <c r="D1689" s="827">
        <v>14</v>
      </c>
      <c r="E1689" s="815"/>
      <c r="F1689" s="818"/>
      <c r="G1689" s="817"/>
      <c r="H1689" s="827"/>
      <c r="I1689" s="818"/>
      <c r="J1689" s="818"/>
      <c r="K1689" s="812" t="str">
        <f ca="1">IFERROR(VLOOKUP(C1689,' Disaggregation - Section E '!A$618:N901,3,0),"")</f>
        <v/>
      </c>
      <c r="L1689" s="812"/>
      <c r="M1689" s="812"/>
      <c r="N1689" s="818"/>
      <c r="O1689" s="818"/>
      <c r="P1689" s="818"/>
    </row>
    <row r="1690" spans="1:16" x14ac:dyDescent="0.35">
      <c r="A1690" s="812" t="b">
        <v>0</v>
      </c>
      <c r="B1690" s="812"/>
      <c r="C1690" s="812" t="s">
        <v>4585</v>
      </c>
      <c r="D1690" s="827">
        <v>14</v>
      </c>
      <c r="E1690" s="815"/>
      <c r="F1690" s="818"/>
      <c r="G1690" s="817"/>
      <c r="H1690" s="827"/>
      <c r="I1690" s="818"/>
      <c r="J1690" s="818"/>
      <c r="K1690" s="812" t="str">
        <f ca="1">IFERROR(VLOOKUP(C1690,' Disaggregation - Section E '!A$618:N902,3,0),"")</f>
        <v/>
      </c>
      <c r="L1690" s="812"/>
      <c r="M1690" s="812"/>
      <c r="N1690" s="818"/>
      <c r="O1690" s="818"/>
      <c r="P1690" s="818"/>
    </row>
    <row r="1691" spans="1:16" x14ac:dyDescent="0.35">
      <c r="A1691" s="812" t="b">
        <v>0</v>
      </c>
      <c r="B1691" s="812"/>
      <c r="C1691" s="812" t="s">
        <v>4587</v>
      </c>
      <c r="D1691" s="827">
        <v>14</v>
      </c>
      <c r="E1691" s="815"/>
      <c r="F1691" s="818"/>
      <c r="G1691" s="817"/>
      <c r="H1691" s="827"/>
      <c r="I1691" s="818"/>
      <c r="J1691" s="818"/>
      <c r="K1691" s="812" t="str">
        <f ca="1">IFERROR(VLOOKUP(C1691,' Disaggregation - Section E '!A$618:N903,3,0),"")</f>
        <v/>
      </c>
      <c r="L1691" s="812"/>
      <c r="M1691" s="812"/>
      <c r="N1691" s="818"/>
      <c r="O1691" s="818"/>
      <c r="P1691" s="818"/>
    </row>
    <row r="1692" spans="1:16" x14ac:dyDescent="0.35">
      <c r="A1692" s="812" t="b">
        <v>0</v>
      </c>
      <c r="B1692" s="812"/>
      <c r="C1692" s="812" t="s">
        <v>4590</v>
      </c>
      <c r="D1692" s="827">
        <v>15</v>
      </c>
      <c r="E1692" s="815"/>
      <c r="F1692" s="818"/>
      <c r="G1692" s="817"/>
      <c r="H1692" s="827"/>
      <c r="I1692" s="818"/>
      <c r="J1692" s="818"/>
      <c r="K1692" s="812" t="str">
        <f ca="1">IFERROR(VLOOKUP(C1692,' Disaggregation - Section E '!A$618:N904,3,0),"")</f>
        <v/>
      </c>
      <c r="L1692" s="812"/>
      <c r="M1692" s="812"/>
      <c r="N1692" s="818"/>
      <c r="O1692" s="818"/>
      <c r="P1692" s="818"/>
    </row>
    <row r="1693" spans="1:16" x14ac:dyDescent="0.35">
      <c r="A1693" s="812" t="b">
        <v>0</v>
      </c>
      <c r="B1693" s="812"/>
      <c r="C1693" s="812" t="s">
        <v>4592</v>
      </c>
      <c r="D1693" s="827">
        <v>15</v>
      </c>
      <c r="E1693" s="815"/>
      <c r="F1693" s="818"/>
      <c r="G1693" s="817"/>
      <c r="H1693" s="827"/>
      <c r="I1693" s="818"/>
      <c r="J1693" s="818"/>
      <c r="K1693" s="812" t="str">
        <f ca="1">IFERROR(VLOOKUP(C1693,' Disaggregation - Section E '!A$618:N905,3,0),"")</f>
        <v/>
      </c>
      <c r="L1693" s="812"/>
      <c r="M1693" s="812"/>
      <c r="N1693" s="818"/>
      <c r="O1693" s="818"/>
      <c r="P1693" s="818"/>
    </row>
    <row r="1694" spans="1:16" x14ac:dyDescent="0.35">
      <c r="A1694" s="812" t="b">
        <v>0</v>
      </c>
      <c r="B1694" s="812"/>
      <c r="C1694" s="812" t="s">
        <v>4594</v>
      </c>
      <c r="D1694" s="827">
        <v>15</v>
      </c>
      <c r="E1694" s="815"/>
      <c r="F1694" s="818"/>
      <c r="G1694" s="817"/>
      <c r="H1694" s="827"/>
      <c r="I1694" s="818"/>
      <c r="J1694" s="818"/>
      <c r="K1694" s="812" t="str">
        <f ca="1">IFERROR(VLOOKUP(C1694,' Disaggregation - Section E '!A$618:N906,3,0),"")</f>
        <v/>
      </c>
      <c r="L1694" s="812"/>
      <c r="M1694" s="812"/>
      <c r="N1694" s="818"/>
      <c r="O1694" s="818"/>
      <c r="P1694" s="818"/>
    </row>
    <row r="1695" spans="1:16" x14ac:dyDescent="0.35">
      <c r="A1695" s="812" t="b">
        <v>0</v>
      </c>
      <c r="B1695" s="812"/>
      <c r="C1695" s="812" t="s">
        <v>4596</v>
      </c>
      <c r="D1695" s="827">
        <v>15</v>
      </c>
      <c r="E1695" s="815"/>
      <c r="F1695" s="818"/>
      <c r="G1695" s="817"/>
      <c r="H1695" s="827"/>
      <c r="I1695" s="818"/>
      <c r="J1695" s="818"/>
      <c r="K1695" s="812" t="str">
        <f ca="1">IFERROR(VLOOKUP(C1695,' Disaggregation - Section E '!A$618:N907,3,0),"")</f>
        <v/>
      </c>
      <c r="L1695" s="812"/>
      <c r="M1695" s="812"/>
      <c r="N1695" s="818"/>
      <c r="O1695" s="818"/>
      <c r="P1695" s="818"/>
    </row>
    <row r="1696" spans="1:16" x14ac:dyDescent="0.35">
      <c r="A1696" s="812" t="b">
        <v>0</v>
      </c>
      <c r="B1696" s="812"/>
      <c r="C1696" s="812" t="s">
        <v>4598</v>
      </c>
      <c r="D1696" s="827">
        <v>15</v>
      </c>
      <c r="E1696" s="815"/>
      <c r="F1696" s="818"/>
      <c r="G1696" s="817"/>
      <c r="H1696" s="827"/>
      <c r="I1696" s="818"/>
      <c r="J1696" s="818"/>
      <c r="K1696" s="812" t="str">
        <f ca="1">IFERROR(VLOOKUP(C1696,' Disaggregation - Section E '!A$618:N908,3,0),"")</f>
        <v/>
      </c>
      <c r="L1696" s="812"/>
      <c r="M1696" s="812"/>
      <c r="N1696" s="818"/>
      <c r="O1696" s="818"/>
      <c r="P1696" s="818"/>
    </row>
    <row r="1697" spans="1:16" x14ac:dyDescent="0.35">
      <c r="A1697" s="812" t="b">
        <v>0</v>
      </c>
      <c r="B1697" s="812"/>
      <c r="C1697" s="812" t="s">
        <v>4600</v>
      </c>
      <c r="D1697" s="827">
        <v>15</v>
      </c>
      <c r="E1697" s="815"/>
      <c r="F1697" s="818"/>
      <c r="G1697" s="817"/>
      <c r="H1697" s="827"/>
      <c r="I1697" s="818"/>
      <c r="J1697" s="818"/>
      <c r="K1697" s="812" t="str">
        <f ca="1">IFERROR(VLOOKUP(C1697,' Disaggregation - Section E '!A$618:N909,3,0),"")</f>
        <v/>
      </c>
      <c r="L1697" s="812"/>
      <c r="M1697" s="812"/>
      <c r="N1697" s="818"/>
      <c r="O1697" s="818"/>
      <c r="P1697" s="818"/>
    </row>
    <row r="1698" spans="1:16" x14ac:dyDescent="0.35">
      <c r="A1698" s="812" t="b">
        <v>0</v>
      </c>
      <c r="B1698" s="812"/>
      <c r="C1698" s="812" t="s">
        <v>4602</v>
      </c>
      <c r="D1698" s="827">
        <v>15</v>
      </c>
      <c r="E1698" s="815"/>
      <c r="F1698" s="818"/>
      <c r="G1698" s="817"/>
      <c r="H1698" s="827"/>
      <c r="I1698" s="818"/>
      <c r="J1698" s="818"/>
      <c r="K1698" s="812" t="str">
        <f ca="1">IFERROR(VLOOKUP(C1698,' Disaggregation - Section E '!A$618:N910,3,0),"")</f>
        <v/>
      </c>
      <c r="L1698" s="812"/>
      <c r="M1698" s="812"/>
      <c r="N1698" s="818"/>
      <c r="O1698" s="818"/>
      <c r="P1698" s="818"/>
    </row>
    <row r="1699" spans="1:16" x14ac:dyDescent="0.35">
      <c r="A1699" s="812" t="b">
        <v>0</v>
      </c>
      <c r="B1699" s="812"/>
      <c r="C1699" s="812" t="s">
        <v>4604</v>
      </c>
      <c r="D1699" s="827">
        <v>15</v>
      </c>
      <c r="E1699" s="815"/>
      <c r="F1699" s="818"/>
      <c r="G1699" s="817"/>
      <c r="H1699" s="827"/>
      <c r="I1699" s="818"/>
      <c r="J1699" s="818"/>
      <c r="K1699" s="812" t="str">
        <f ca="1">IFERROR(VLOOKUP(C1699,' Disaggregation - Section E '!A$618:N911,3,0),"")</f>
        <v/>
      </c>
      <c r="L1699" s="812"/>
      <c r="M1699" s="812"/>
      <c r="N1699" s="818"/>
      <c r="O1699" s="818"/>
      <c r="P1699" s="818"/>
    </row>
    <row r="1700" spans="1:16" x14ac:dyDescent="0.35">
      <c r="A1700" s="812" t="b">
        <v>0</v>
      </c>
      <c r="B1700" s="812"/>
      <c r="C1700" s="812" t="s">
        <v>4606</v>
      </c>
      <c r="D1700" s="827">
        <v>15</v>
      </c>
      <c r="E1700" s="815"/>
      <c r="F1700" s="818"/>
      <c r="G1700" s="817"/>
      <c r="H1700" s="827"/>
      <c r="I1700" s="818"/>
      <c r="J1700" s="818"/>
      <c r="K1700" s="812" t="str">
        <f ca="1">IFERROR(VLOOKUP(C1700,' Disaggregation - Section E '!A$618:N912,3,0),"")</f>
        <v/>
      </c>
      <c r="L1700" s="812"/>
      <c r="M1700" s="812"/>
      <c r="N1700" s="818"/>
      <c r="O1700" s="818"/>
      <c r="P1700" s="818"/>
    </row>
    <row r="1701" spans="1:16" x14ac:dyDescent="0.35">
      <c r="A1701" s="812" t="b">
        <v>0</v>
      </c>
      <c r="B1701" s="812"/>
      <c r="C1701" s="812" t="s">
        <v>4608</v>
      </c>
      <c r="D1701" s="827">
        <v>15</v>
      </c>
      <c r="E1701" s="815"/>
      <c r="F1701" s="818"/>
      <c r="G1701" s="817"/>
      <c r="H1701" s="827"/>
      <c r="I1701" s="818"/>
      <c r="J1701" s="818"/>
      <c r="K1701" s="812" t="str">
        <f ca="1">IFERROR(VLOOKUP(C1701,' Disaggregation - Section E '!A$618:N913,3,0),"")</f>
        <v/>
      </c>
      <c r="L1701" s="812"/>
      <c r="M1701" s="812"/>
      <c r="N1701" s="818"/>
      <c r="O1701" s="818"/>
      <c r="P1701" s="818"/>
    </row>
    <row r="1702" spans="1:16" x14ac:dyDescent="0.35">
      <c r="A1702" s="812" t="b">
        <v>0</v>
      </c>
      <c r="B1702" s="812"/>
      <c r="C1702" s="812" t="s">
        <v>4610</v>
      </c>
      <c r="D1702" s="827">
        <v>15</v>
      </c>
      <c r="E1702" s="815"/>
      <c r="F1702" s="818"/>
      <c r="G1702" s="817"/>
      <c r="H1702" s="827"/>
      <c r="I1702" s="818"/>
      <c r="J1702" s="818"/>
      <c r="K1702" s="812" t="str">
        <f ca="1">IFERROR(VLOOKUP(C1702,' Disaggregation - Section E '!A$618:N914,3,0),"")</f>
        <v/>
      </c>
      <c r="L1702" s="812"/>
      <c r="M1702" s="812"/>
      <c r="N1702" s="818"/>
      <c r="O1702" s="818"/>
      <c r="P1702" s="818"/>
    </row>
    <row r="1703" spans="1:16" x14ac:dyDescent="0.35">
      <c r="A1703" s="812" t="b">
        <v>0</v>
      </c>
      <c r="B1703" s="812"/>
      <c r="C1703" s="812" t="s">
        <v>4612</v>
      </c>
      <c r="D1703" s="827">
        <v>15</v>
      </c>
      <c r="E1703" s="815"/>
      <c r="F1703" s="818"/>
      <c r="G1703" s="817"/>
      <c r="H1703" s="827"/>
      <c r="I1703" s="818"/>
      <c r="J1703" s="818"/>
      <c r="K1703" s="812" t="str">
        <f ca="1">IFERROR(VLOOKUP(C1703,' Disaggregation - Section E '!A$618:N915,3,0),"")</f>
        <v/>
      </c>
      <c r="L1703" s="812"/>
      <c r="M1703" s="812"/>
      <c r="N1703" s="818"/>
      <c r="O1703" s="818"/>
      <c r="P1703" s="818"/>
    </row>
    <row r="1704" spans="1:16" x14ac:dyDescent="0.35">
      <c r="A1704" s="812" t="b">
        <v>0</v>
      </c>
      <c r="B1704" s="812"/>
      <c r="C1704" s="812" t="s">
        <v>4614</v>
      </c>
      <c r="D1704" s="827">
        <v>15</v>
      </c>
      <c r="E1704" s="815"/>
      <c r="F1704" s="818"/>
      <c r="G1704" s="817"/>
      <c r="H1704" s="827"/>
      <c r="I1704" s="818"/>
      <c r="J1704" s="818"/>
      <c r="K1704" s="812" t="str">
        <f ca="1">IFERROR(VLOOKUP(C1704,' Disaggregation - Section E '!A$618:N916,3,0),"")</f>
        <v/>
      </c>
      <c r="L1704" s="812"/>
      <c r="M1704" s="812"/>
      <c r="N1704" s="818"/>
      <c r="O1704" s="818"/>
      <c r="P1704" s="818"/>
    </row>
    <row r="1705" spans="1:16" x14ac:dyDescent="0.35">
      <c r="A1705" s="812" t="b">
        <v>0</v>
      </c>
      <c r="B1705" s="812"/>
      <c r="C1705" s="812" t="s">
        <v>4616</v>
      </c>
      <c r="D1705" s="827">
        <v>15</v>
      </c>
      <c r="E1705" s="815"/>
      <c r="F1705" s="818"/>
      <c r="G1705" s="817"/>
      <c r="H1705" s="827"/>
      <c r="I1705" s="818"/>
      <c r="J1705" s="818"/>
      <c r="K1705" s="812" t="str">
        <f ca="1">IFERROR(VLOOKUP(C1705,' Disaggregation - Section E '!A$618:N917,3,0),"")</f>
        <v/>
      </c>
      <c r="L1705" s="812"/>
      <c r="M1705" s="812"/>
      <c r="N1705" s="818"/>
      <c r="O1705" s="818"/>
      <c r="P1705" s="818"/>
    </row>
    <row r="1706" spans="1:16" x14ac:dyDescent="0.35">
      <c r="A1706" s="812" t="b">
        <v>0</v>
      </c>
      <c r="B1706" s="812"/>
      <c r="C1706" s="812" t="s">
        <v>4618</v>
      </c>
      <c r="D1706" s="827">
        <v>15</v>
      </c>
      <c r="E1706" s="815"/>
      <c r="F1706" s="818"/>
      <c r="G1706" s="817"/>
      <c r="H1706" s="827"/>
      <c r="I1706" s="818"/>
      <c r="J1706" s="818"/>
      <c r="K1706" s="812" t="str">
        <f ca="1">IFERROR(VLOOKUP(C1706,' Disaggregation - Section E '!A$618:N918,3,0),"")</f>
        <v/>
      </c>
      <c r="L1706" s="812"/>
      <c r="M1706" s="812"/>
      <c r="N1706" s="818"/>
      <c r="O1706" s="818"/>
      <c r="P1706" s="818"/>
    </row>
    <row r="1707" spans="1:16" x14ac:dyDescent="0.35">
      <c r="A1707" s="812" t="b">
        <v>0</v>
      </c>
      <c r="B1707" s="812"/>
      <c r="C1707" s="812" t="s">
        <v>4620</v>
      </c>
      <c r="D1707" s="827">
        <v>15</v>
      </c>
      <c r="E1707" s="815"/>
      <c r="F1707" s="818"/>
      <c r="G1707" s="817"/>
      <c r="H1707" s="827"/>
      <c r="I1707" s="818"/>
      <c r="J1707" s="818"/>
      <c r="K1707" s="812" t="str">
        <f ca="1">IFERROR(VLOOKUP(C1707,' Disaggregation - Section E '!A$618:N919,3,0),"")</f>
        <v/>
      </c>
      <c r="L1707" s="812"/>
      <c r="M1707" s="812"/>
      <c r="N1707" s="818"/>
      <c r="O1707" s="818"/>
      <c r="P1707" s="818"/>
    </row>
    <row r="1708" spans="1:16" x14ac:dyDescent="0.35">
      <c r="A1708" s="812" t="b">
        <v>0</v>
      </c>
      <c r="B1708" s="812"/>
      <c r="C1708" s="812" t="s">
        <v>4622</v>
      </c>
      <c r="D1708" s="827">
        <v>15</v>
      </c>
      <c r="E1708" s="815"/>
      <c r="F1708" s="818"/>
      <c r="G1708" s="817"/>
      <c r="H1708" s="827"/>
      <c r="I1708" s="818"/>
      <c r="J1708" s="818"/>
      <c r="K1708" s="812" t="str">
        <f ca="1">IFERROR(VLOOKUP(C1708,' Disaggregation - Section E '!A$618:N920,3,0),"")</f>
        <v/>
      </c>
      <c r="L1708" s="812"/>
      <c r="M1708" s="812"/>
      <c r="N1708" s="818"/>
      <c r="O1708" s="818"/>
      <c r="P1708" s="818"/>
    </row>
    <row r="1709" spans="1:16" x14ac:dyDescent="0.35">
      <c r="A1709" s="812" t="b">
        <v>0</v>
      </c>
      <c r="B1709" s="812"/>
      <c r="C1709" s="812" t="s">
        <v>4624</v>
      </c>
      <c r="D1709" s="827">
        <v>15</v>
      </c>
      <c r="E1709" s="815"/>
      <c r="F1709" s="818"/>
      <c r="G1709" s="817"/>
      <c r="H1709" s="827"/>
      <c r="I1709" s="818"/>
      <c r="J1709" s="818"/>
      <c r="K1709" s="812" t="str">
        <f ca="1">IFERROR(VLOOKUP(C1709,' Disaggregation - Section E '!A$618:N921,3,0),"")</f>
        <v/>
      </c>
      <c r="L1709" s="812"/>
      <c r="M1709" s="812"/>
      <c r="N1709" s="818"/>
      <c r="O1709" s="818"/>
      <c r="P1709" s="818"/>
    </row>
    <row r="1710" spans="1:16" x14ac:dyDescent="0.35">
      <c r="A1710" s="812" t="b">
        <v>0</v>
      </c>
      <c r="B1710" s="812"/>
      <c r="C1710" s="812" t="s">
        <v>4626</v>
      </c>
      <c r="D1710" s="827">
        <v>15</v>
      </c>
      <c r="E1710" s="815"/>
      <c r="F1710" s="818"/>
      <c r="G1710" s="817"/>
      <c r="H1710" s="827"/>
      <c r="I1710" s="818"/>
      <c r="J1710" s="818"/>
      <c r="K1710" s="812" t="str">
        <f ca="1">IFERROR(VLOOKUP(C1710,' Disaggregation - Section E '!A$618:N922,3,0),"")</f>
        <v/>
      </c>
      <c r="L1710" s="812"/>
      <c r="M1710" s="812"/>
      <c r="N1710" s="818"/>
      <c r="O1710" s="818"/>
      <c r="P1710" s="818"/>
    </row>
    <row r="1711" spans="1:16" x14ac:dyDescent="0.35">
      <c r="A1711" s="812" t="b">
        <v>0</v>
      </c>
      <c r="B1711" s="812"/>
      <c r="C1711" s="812" t="s">
        <v>4628</v>
      </c>
      <c r="D1711" s="827">
        <v>15</v>
      </c>
      <c r="E1711" s="815"/>
      <c r="F1711" s="818"/>
      <c r="G1711" s="817"/>
      <c r="H1711" s="827"/>
      <c r="I1711" s="818"/>
      <c r="J1711" s="818"/>
      <c r="K1711" s="812" t="str">
        <f ca="1">IFERROR(VLOOKUP(C1711,' Disaggregation - Section E '!A$618:N923,3,0),"")</f>
        <v/>
      </c>
      <c r="L1711" s="812"/>
      <c r="M1711" s="812"/>
      <c r="N1711" s="818"/>
      <c r="O1711" s="818"/>
      <c r="P1711" s="818"/>
    </row>
    <row r="1712" spans="1:16" x14ac:dyDescent="0.35">
      <c r="A1712" s="812" t="b">
        <v>0</v>
      </c>
      <c r="B1712" s="812"/>
      <c r="C1712" s="812" t="s">
        <v>4631</v>
      </c>
      <c r="D1712" s="827">
        <v>16</v>
      </c>
      <c r="E1712" s="815"/>
      <c r="F1712" s="818"/>
      <c r="G1712" s="817"/>
      <c r="H1712" s="827"/>
      <c r="I1712" s="818"/>
      <c r="J1712" s="818"/>
      <c r="K1712" s="812" t="str">
        <f ca="1">IFERROR(VLOOKUP(C1712,' Disaggregation - Section E '!A$618:N924,3,0),"")</f>
        <v/>
      </c>
      <c r="L1712" s="812"/>
      <c r="M1712" s="812"/>
      <c r="N1712" s="818"/>
      <c r="O1712" s="818"/>
      <c r="P1712" s="818"/>
    </row>
    <row r="1713" spans="1:16" x14ac:dyDescent="0.35">
      <c r="A1713" s="812" t="b">
        <v>0</v>
      </c>
      <c r="B1713" s="812"/>
      <c r="C1713" s="812" t="s">
        <v>4633</v>
      </c>
      <c r="D1713" s="827">
        <v>16</v>
      </c>
      <c r="E1713" s="815"/>
      <c r="F1713" s="818"/>
      <c r="G1713" s="817"/>
      <c r="H1713" s="827"/>
      <c r="I1713" s="818"/>
      <c r="J1713" s="818"/>
      <c r="K1713" s="812" t="str">
        <f ca="1">IFERROR(VLOOKUP(C1713,' Disaggregation - Section E '!A$618:N925,3,0),"")</f>
        <v/>
      </c>
      <c r="L1713" s="812"/>
      <c r="M1713" s="812"/>
      <c r="N1713" s="818"/>
      <c r="O1713" s="818"/>
      <c r="P1713" s="818"/>
    </row>
    <row r="1714" spans="1:16" x14ac:dyDescent="0.35">
      <c r="A1714" s="812" t="b">
        <v>0</v>
      </c>
      <c r="B1714" s="812"/>
      <c r="C1714" s="812" t="s">
        <v>4635</v>
      </c>
      <c r="D1714" s="827">
        <v>16</v>
      </c>
      <c r="E1714" s="815"/>
      <c r="F1714" s="818"/>
      <c r="G1714" s="817"/>
      <c r="H1714" s="827"/>
      <c r="I1714" s="818"/>
      <c r="J1714" s="818"/>
      <c r="K1714" s="812" t="str">
        <f ca="1">IFERROR(VLOOKUP(C1714,' Disaggregation - Section E '!A$618:N926,3,0),"")</f>
        <v/>
      </c>
      <c r="L1714" s="812"/>
      <c r="M1714" s="812"/>
      <c r="N1714" s="818"/>
      <c r="O1714" s="818"/>
      <c r="P1714" s="818"/>
    </row>
    <row r="1715" spans="1:16" x14ac:dyDescent="0.35">
      <c r="A1715" s="812" t="b">
        <v>0</v>
      </c>
      <c r="B1715" s="812"/>
      <c r="C1715" s="812" t="s">
        <v>4637</v>
      </c>
      <c r="D1715" s="827">
        <v>16</v>
      </c>
      <c r="E1715" s="815"/>
      <c r="F1715" s="818"/>
      <c r="G1715" s="817"/>
      <c r="H1715" s="827"/>
      <c r="I1715" s="818"/>
      <c r="J1715" s="818"/>
      <c r="K1715" s="812" t="str">
        <f ca="1">IFERROR(VLOOKUP(C1715,' Disaggregation - Section E '!A$618:N927,3,0),"")</f>
        <v/>
      </c>
      <c r="L1715" s="812"/>
      <c r="M1715" s="812"/>
      <c r="N1715" s="818"/>
      <c r="O1715" s="818"/>
      <c r="P1715" s="818"/>
    </row>
    <row r="1716" spans="1:16" x14ac:dyDescent="0.35">
      <c r="A1716" s="812" t="b">
        <v>0</v>
      </c>
      <c r="B1716" s="812"/>
      <c r="C1716" s="812" t="s">
        <v>4639</v>
      </c>
      <c r="D1716" s="827">
        <v>16</v>
      </c>
      <c r="E1716" s="815"/>
      <c r="F1716" s="818"/>
      <c r="G1716" s="817"/>
      <c r="H1716" s="827"/>
      <c r="I1716" s="818"/>
      <c r="J1716" s="818"/>
      <c r="K1716" s="812" t="str">
        <f ca="1">IFERROR(VLOOKUP(C1716,' Disaggregation - Section E '!A$618:N928,3,0),"")</f>
        <v/>
      </c>
      <c r="L1716" s="812"/>
      <c r="M1716" s="812"/>
      <c r="N1716" s="818"/>
      <c r="O1716" s="818"/>
      <c r="P1716" s="818"/>
    </row>
    <row r="1717" spans="1:16" x14ac:dyDescent="0.35">
      <c r="A1717" s="812" t="b">
        <v>0</v>
      </c>
      <c r="B1717" s="812"/>
      <c r="C1717" s="812" t="s">
        <v>4641</v>
      </c>
      <c r="D1717" s="827">
        <v>16</v>
      </c>
      <c r="E1717" s="815"/>
      <c r="F1717" s="818"/>
      <c r="G1717" s="817"/>
      <c r="H1717" s="827"/>
      <c r="I1717" s="818"/>
      <c r="J1717" s="818"/>
      <c r="K1717" s="812" t="str">
        <f ca="1">IFERROR(VLOOKUP(C1717,' Disaggregation - Section E '!A$618:N929,3,0),"")</f>
        <v/>
      </c>
      <c r="L1717" s="812"/>
      <c r="M1717" s="812"/>
      <c r="N1717" s="818"/>
      <c r="O1717" s="818"/>
      <c r="P1717" s="818"/>
    </row>
    <row r="1718" spans="1:16" x14ac:dyDescent="0.35">
      <c r="A1718" s="812" t="b">
        <v>0</v>
      </c>
      <c r="B1718" s="812"/>
      <c r="C1718" s="812" t="s">
        <v>4643</v>
      </c>
      <c r="D1718" s="827">
        <v>16</v>
      </c>
      <c r="E1718" s="815"/>
      <c r="F1718" s="818"/>
      <c r="G1718" s="817"/>
      <c r="H1718" s="827"/>
      <c r="I1718" s="818"/>
      <c r="J1718" s="818"/>
      <c r="K1718" s="812" t="str">
        <f ca="1">IFERROR(VLOOKUP(C1718,' Disaggregation - Section E '!A$618:N930,3,0),"")</f>
        <v/>
      </c>
      <c r="L1718" s="812"/>
      <c r="M1718" s="812"/>
      <c r="N1718" s="818"/>
      <c r="O1718" s="818"/>
      <c r="P1718" s="818"/>
    </row>
    <row r="1719" spans="1:16" x14ac:dyDescent="0.35">
      <c r="A1719" s="812" t="b">
        <v>0</v>
      </c>
      <c r="B1719" s="812"/>
      <c r="C1719" s="812" t="s">
        <v>4645</v>
      </c>
      <c r="D1719" s="827">
        <v>16</v>
      </c>
      <c r="E1719" s="815"/>
      <c r="F1719" s="818"/>
      <c r="G1719" s="817"/>
      <c r="H1719" s="827"/>
      <c r="I1719" s="818"/>
      <c r="J1719" s="818"/>
      <c r="K1719" s="812" t="str">
        <f ca="1">IFERROR(VLOOKUP(C1719,' Disaggregation - Section E '!A$618:N931,3,0),"")</f>
        <v/>
      </c>
      <c r="L1719" s="812"/>
      <c r="M1719" s="812"/>
      <c r="N1719" s="818"/>
      <c r="O1719" s="818"/>
      <c r="P1719" s="818"/>
    </row>
    <row r="1720" spans="1:16" x14ac:dyDescent="0.35">
      <c r="A1720" s="812" t="b">
        <v>0</v>
      </c>
      <c r="B1720" s="812"/>
      <c r="C1720" s="812" t="s">
        <v>4647</v>
      </c>
      <c r="D1720" s="827">
        <v>16</v>
      </c>
      <c r="E1720" s="815"/>
      <c r="F1720" s="818"/>
      <c r="G1720" s="817"/>
      <c r="H1720" s="827"/>
      <c r="I1720" s="818"/>
      <c r="J1720" s="818"/>
      <c r="K1720" s="812" t="str">
        <f ca="1">IFERROR(VLOOKUP(C1720,' Disaggregation - Section E '!A$618:N932,3,0),"")</f>
        <v/>
      </c>
      <c r="L1720" s="812"/>
      <c r="M1720" s="812"/>
      <c r="N1720" s="818"/>
      <c r="O1720" s="818"/>
      <c r="P1720" s="818"/>
    </row>
    <row r="1721" spans="1:16" x14ac:dyDescent="0.35">
      <c r="A1721" s="812" t="b">
        <v>0</v>
      </c>
      <c r="B1721" s="812"/>
      <c r="C1721" s="812" t="s">
        <v>4649</v>
      </c>
      <c r="D1721" s="827">
        <v>16</v>
      </c>
      <c r="E1721" s="815"/>
      <c r="F1721" s="818"/>
      <c r="G1721" s="817"/>
      <c r="H1721" s="827"/>
      <c r="I1721" s="818"/>
      <c r="J1721" s="818"/>
      <c r="K1721" s="812" t="str">
        <f ca="1">IFERROR(VLOOKUP(C1721,' Disaggregation - Section E '!A$618:N933,3,0),"")</f>
        <v/>
      </c>
      <c r="L1721" s="812"/>
      <c r="M1721" s="812"/>
      <c r="N1721" s="818"/>
      <c r="O1721" s="818"/>
      <c r="P1721" s="818"/>
    </row>
    <row r="1722" spans="1:16" x14ac:dyDescent="0.35">
      <c r="A1722" s="812" t="b">
        <v>0</v>
      </c>
      <c r="B1722" s="812"/>
      <c r="C1722" s="812" t="s">
        <v>4651</v>
      </c>
      <c r="D1722" s="827">
        <v>16</v>
      </c>
      <c r="E1722" s="815"/>
      <c r="F1722" s="818"/>
      <c r="G1722" s="817"/>
      <c r="H1722" s="827"/>
      <c r="I1722" s="818"/>
      <c r="J1722" s="818"/>
      <c r="K1722" s="812" t="str">
        <f ca="1">IFERROR(VLOOKUP(C1722,' Disaggregation - Section E '!A$618:N934,3,0),"")</f>
        <v/>
      </c>
      <c r="L1722" s="812"/>
      <c r="M1722" s="812"/>
      <c r="N1722" s="818"/>
      <c r="O1722" s="818"/>
      <c r="P1722" s="818"/>
    </row>
    <row r="1723" spans="1:16" x14ac:dyDescent="0.35">
      <c r="A1723" s="812" t="b">
        <v>0</v>
      </c>
      <c r="B1723" s="812"/>
      <c r="C1723" s="812" t="s">
        <v>4653</v>
      </c>
      <c r="D1723" s="827">
        <v>16</v>
      </c>
      <c r="E1723" s="815"/>
      <c r="F1723" s="818"/>
      <c r="G1723" s="817"/>
      <c r="H1723" s="827"/>
      <c r="I1723" s="818"/>
      <c r="J1723" s="818"/>
      <c r="K1723" s="812" t="str">
        <f ca="1">IFERROR(VLOOKUP(C1723,' Disaggregation - Section E '!A$618:N935,3,0),"")</f>
        <v/>
      </c>
      <c r="L1723" s="812"/>
      <c r="M1723" s="812"/>
      <c r="N1723" s="818"/>
      <c r="O1723" s="818"/>
      <c r="P1723" s="818"/>
    </row>
    <row r="1724" spans="1:16" x14ac:dyDescent="0.35">
      <c r="A1724" s="812" t="b">
        <v>0</v>
      </c>
      <c r="B1724" s="812"/>
      <c r="C1724" s="812" t="s">
        <v>4655</v>
      </c>
      <c r="D1724" s="827">
        <v>16</v>
      </c>
      <c r="E1724" s="815"/>
      <c r="F1724" s="818"/>
      <c r="G1724" s="817"/>
      <c r="H1724" s="827"/>
      <c r="I1724" s="818"/>
      <c r="J1724" s="818"/>
      <c r="K1724" s="812" t="str">
        <f ca="1">IFERROR(VLOOKUP(C1724,' Disaggregation - Section E '!A$618:N936,3,0),"")</f>
        <v/>
      </c>
      <c r="L1724" s="812"/>
      <c r="M1724" s="812"/>
      <c r="N1724" s="818"/>
      <c r="O1724" s="818"/>
      <c r="P1724" s="818"/>
    </row>
    <row r="1725" spans="1:16" x14ac:dyDescent="0.35">
      <c r="A1725" s="812" t="b">
        <v>0</v>
      </c>
      <c r="B1725" s="812"/>
      <c r="C1725" s="812" t="s">
        <v>4657</v>
      </c>
      <c r="D1725" s="827">
        <v>16</v>
      </c>
      <c r="E1725" s="815"/>
      <c r="F1725" s="818"/>
      <c r="G1725" s="817"/>
      <c r="H1725" s="827"/>
      <c r="I1725" s="818"/>
      <c r="J1725" s="818"/>
      <c r="K1725" s="812" t="str">
        <f ca="1">IFERROR(VLOOKUP(C1725,' Disaggregation - Section E '!A$618:N937,3,0),"")</f>
        <v/>
      </c>
      <c r="L1725" s="812"/>
      <c r="M1725" s="812"/>
      <c r="N1725" s="818"/>
      <c r="O1725" s="818"/>
      <c r="P1725" s="818"/>
    </row>
    <row r="1726" spans="1:16" x14ac:dyDescent="0.35">
      <c r="A1726" s="812" t="b">
        <v>0</v>
      </c>
      <c r="B1726" s="812"/>
      <c r="C1726" s="812" t="s">
        <v>4659</v>
      </c>
      <c r="D1726" s="827">
        <v>16</v>
      </c>
      <c r="E1726" s="815"/>
      <c r="F1726" s="818"/>
      <c r="G1726" s="817"/>
      <c r="H1726" s="827"/>
      <c r="I1726" s="818"/>
      <c r="J1726" s="818"/>
      <c r="K1726" s="812" t="str">
        <f ca="1">IFERROR(VLOOKUP(C1726,' Disaggregation - Section E '!A$618:N938,3,0),"")</f>
        <v/>
      </c>
      <c r="L1726" s="812"/>
      <c r="M1726" s="812"/>
      <c r="N1726" s="818"/>
      <c r="O1726" s="818"/>
      <c r="P1726" s="818"/>
    </row>
    <row r="1727" spans="1:16" x14ac:dyDescent="0.35">
      <c r="A1727" s="812" t="b">
        <v>0</v>
      </c>
      <c r="B1727" s="812"/>
      <c r="C1727" s="812" t="s">
        <v>4661</v>
      </c>
      <c r="D1727" s="827">
        <v>16</v>
      </c>
      <c r="E1727" s="815"/>
      <c r="F1727" s="818"/>
      <c r="G1727" s="817"/>
      <c r="H1727" s="827"/>
      <c r="I1727" s="818"/>
      <c r="J1727" s="818"/>
      <c r="K1727" s="812" t="str">
        <f ca="1">IFERROR(VLOOKUP(C1727,' Disaggregation - Section E '!A$618:N939,3,0),"")</f>
        <v/>
      </c>
      <c r="L1727" s="812"/>
      <c r="M1727" s="812"/>
      <c r="N1727" s="818"/>
      <c r="O1727" s="818"/>
      <c r="P1727" s="818"/>
    </row>
    <row r="1728" spans="1:16" x14ac:dyDescent="0.35">
      <c r="A1728" s="812" t="b">
        <v>0</v>
      </c>
      <c r="B1728" s="812"/>
      <c r="C1728" s="812" t="s">
        <v>4663</v>
      </c>
      <c r="D1728" s="827">
        <v>16</v>
      </c>
      <c r="E1728" s="815"/>
      <c r="F1728" s="818"/>
      <c r="G1728" s="817"/>
      <c r="H1728" s="827"/>
      <c r="I1728" s="818"/>
      <c r="J1728" s="818"/>
      <c r="K1728" s="812" t="str">
        <f ca="1">IFERROR(VLOOKUP(C1728,' Disaggregation - Section E '!A$618:N940,3,0),"")</f>
        <v/>
      </c>
      <c r="L1728" s="812"/>
      <c r="M1728" s="812"/>
      <c r="N1728" s="818"/>
      <c r="O1728" s="818"/>
      <c r="P1728" s="818"/>
    </row>
    <row r="1729" spans="1:16" x14ac:dyDescent="0.35">
      <c r="A1729" s="812" t="b">
        <v>0</v>
      </c>
      <c r="B1729" s="812"/>
      <c r="C1729" s="812" t="s">
        <v>4665</v>
      </c>
      <c r="D1729" s="827">
        <v>16</v>
      </c>
      <c r="E1729" s="815"/>
      <c r="F1729" s="818"/>
      <c r="G1729" s="817"/>
      <c r="H1729" s="827"/>
      <c r="I1729" s="818"/>
      <c r="J1729" s="818"/>
      <c r="K1729" s="812" t="str">
        <f ca="1">IFERROR(VLOOKUP(C1729,' Disaggregation - Section E '!A$618:N941,3,0),"")</f>
        <v/>
      </c>
      <c r="L1729" s="812"/>
      <c r="M1729" s="812"/>
      <c r="N1729" s="818"/>
      <c r="O1729" s="818"/>
      <c r="P1729" s="818"/>
    </row>
    <row r="1730" spans="1:16" x14ac:dyDescent="0.35">
      <c r="A1730" s="812" t="b">
        <v>0</v>
      </c>
      <c r="B1730" s="812"/>
      <c r="C1730" s="812" t="s">
        <v>4667</v>
      </c>
      <c r="D1730" s="827">
        <v>16</v>
      </c>
      <c r="E1730" s="815"/>
      <c r="F1730" s="818"/>
      <c r="G1730" s="817"/>
      <c r="H1730" s="827"/>
      <c r="I1730" s="818"/>
      <c r="J1730" s="818"/>
      <c r="K1730" s="812" t="str">
        <f ca="1">IFERROR(VLOOKUP(C1730,' Disaggregation - Section E '!A$618:N942,3,0),"")</f>
        <v/>
      </c>
      <c r="L1730" s="812"/>
      <c r="M1730" s="812"/>
      <c r="N1730" s="818"/>
      <c r="O1730" s="818"/>
      <c r="P1730" s="818"/>
    </row>
    <row r="1731" spans="1:16" x14ac:dyDescent="0.35">
      <c r="A1731" s="812" t="b">
        <v>0</v>
      </c>
      <c r="B1731" s="812"/>
      <c r="C1731" s="812" t="s">
        <v>4669</v>
      </c>
      <c r="D1731" s="827">
        <v>16</v>
      </c>
      <c r="E1731" s="815"/>
      <c r="F1731" s="818"/>
      <c r="G1731" s="817"/>
      <c r="H1731" s="827"/>
      <c r="I1731" s="818"/>
      <c r="J1731" s="818"/>
      <c r="K1731" s="812" t="str">
        <f ca="1">IFERROR(VLOOKUP(C1731,' Disaggregation - Section E '!A$618:N943,3,0),"")</f>
        <v/>
      </c>
      <c r="L1731" s="812"/>
      <c r="M1731" s="812"/>
      <c r="N1731" s="818"/>
      <c r="O1731" s="818"/>
      <c r="P1731" s="818"/>
    </row>
    <row r="1732" spans="1:16" x14ac:dyDescent="0.35">
      <c r="A1732" s="812" t="b">
        <v>0</v>
      </c>
      <c r="B1732" s="812"/>
      <c r="C1732" s="812" t="s">
        <v>4672</v>
      </c>
      <c r="D1732" s="827">
        <v>17</v>
      </c>
      <c r="E1732" s="815"/>
      <c r="F1732" s="818"/>
      <c r="G1732" s="817"/>
      <c r="H1732" s="827"/>
      <c r="I1732" s="818"/>
      <c r="J1732" s="818"/>
      <c r="K1732" s="812" t="str">
        <f ca="1">IFERROR(VLOOKUP(C1732,' Disaggregation - Section E '!A$618:N944,3,0),"")</f>
        <v/>
      </c>
      <c r="L1732" s="812"/>
      <c r="M1732" s="812"/>
      <c r="N1732" s="818"/>
      <c r="O1732" s="818"/>
      <c r="P1732" s="818"/>
    </row>
    <row r="1733" spans="1:16" x14ac:dyDescent="0.35">
      <c r="A1733" s="812" t="b">
        <v>0</v>
      </c>
      <c r="B1733" s="812"/>
      <c r="C1733" s="812" t="s">
        <v>4674</v>
      </c>
      <c r="D1733" s="827">
        <v>17</v>
      </c>
      <c r="E1733" s="815"/>
      <c r="F1733" s="818"/>
      <c r="G1733" s="817"/>
      <c r="H1733" s="827"/>
      <c r="I1733" s="818"/>
      <c r="J1733" s="818"/>
      <c r="K1733" s="812" t="str">
        <f ca="1">IFERROR(VLOOKUP(C1733,' Disaggregation - Section E '!A$618:N945,3,0),"")</f>
        <v/>
      </c>
      <c r="L1733" s="812"/>
      <c r="M1733" s="812"/>
      <c r="N1733" s="818"/>
      <c r="O1733" s="818"/>
      <c r="P1733" s="818"/>
    </row>
    <row r="1734" spans="1:16" x14ac:dyDescent="0.35">
      <c r="A1734" s="812" t="b">
        <v>0</v>
      </c>
      <c r="B1734" s="812"/>
      <c r="C1734" s="812" t="s">
        <v>4676</v>
      </c>
      <c r="D1734" s="827">
        <v>17</v>
      </c>
      <c r="E1734" s="815"/>
      <c r="F1734" s="818"/>
      <c r="G1734" s="817"/>
      <c r="H1734" s="827"/>
      <c r="I1734" s="818"/>
      <c r="J1734" s="818"/>
      <c r="K1734" s="812" t="str">
        <f ca="1">IFERROR(VLOOKUP(C1734,' Disaggregation - Section E '!A$618:N946,3,0),"")</f>
        <v/>
      </c>
      <c r="L1734" s="812"/>
      <c r="M1734" s="812"/>
      <c r="N1734" s="818"/>
      <c r="O1734" s="818"/>
      <c r="P1734" s="818"/>
    </row>
    <row r="1735" spans="1:16" x14ac:dyDescent="0.35">
      <c r="A1735" s="812" t="b">
        <v>0</v>
      </c>
      <c r="B1735" s="812"/>
      <c r="C1735" s="812" t="s">
        <v>4678</v>
      </c>
      <c r="D1735" s="827">
        <v>17</v>
      </c>
      <c r="E1735" s="815"/>
      <c r="F1735" s="818"/>
      <c r="G1735" s="817"/>
      <c r="H1735" s="827"/>
      <c r="I1735" s="818"/>
      <c r="J1735" s="818"/>
      <c r="K1735" s="812" t="str">
        <f ca="1">IFERROR(VLOOKUP(C1735,' Disaggregation - Section E '!A$618:N947,3,0),"")</f>
        <v/>
      </c>
      <c r="L1735" s="812"/>
      <c r="M1735" s="812"/>
      <c r="N1735" s="818"/>
      <c r="O1735" s="818"/>
      <c r="P1735" s="818"/>
    </row>
    <row r="1736" spans="1:16" x14ac:dyDescent="0.35">
      <c r="A1736" s="812" t="b">
        <v>0</v>
      </c>
      <c r="B1736" s="812"/>
      <c r="C1736" s="812" t="s">
        <v>4680</v>
      </c>
      <c r="D1736" s="827">
        <v>17</v>
      </c>
      <c r="E1736" s="815"/>
      <c r="F1736" s="818"/>
      <c r="G1736" s="817"/>
      <c r="H1736" s="827"/>
      <c r="I1736" s="818"/>
      <c r="J1736" s="818"/>
      <c r="K1736" s="812" t="str">
        <f ca="1">IFERROR(VLOOKUP(C1736,' Disaggregation - Section E '!A$618:N948,3,0),"")</f>
        <v/>
      </c>
      <c r="L1736" s="812"/>
      <c r="M1736" s="812"/>
      <c r="N1736" s="818"/>
      <c r="O1736" s="818"/>
      <c r="P1736" s="818"/>
    </row>
    <row r="1737" spans="1:16" x14ac:dyDescent="0.35">
      <c r="A1737" s="812" t="b">
        <v>0</v>
      </c>
      <c r="B1737" s="812"/>
      <c r="C1737" s="812" t="s">
        <v>4682</v>
      </c>
      <c r="D1737" s="827">
        <v>17</v>
      </c>
      <c r="E1737" s="815"/>
      <c r="F1737" s="818"/>
      <c r="G1737" s="817"/>
      <c r="H1737" s="827"/>
      <c r="I1737" s="818"/>
      <c r="J1737" s="818"/>
      <c r="K1737" s="812" t="str">
        <f ca="1">IFERROR(VLOOKUP(C1737,' Disaggregation - Section E '!A$618:N949,3,0),"")</f>
        <v/>
      </c>
      <c r="L1737" s="812"/>
      <c r="M1737" s="812"/>
      <c r="N1737" s="818"/>
      <c r="O1737" s="818"/>
      <c r="P1737" s="818"/>
    </row>
    <row r="1738" spans="1:16" x14ac:dyDescent="0.35">
      <c r="A1738" s="812" t="b">
        <v>0</v>
      </c>
      <c r="B1738" s="812"/>
      <c r="C1738" s="812" t="s">
        <v>4684</v>
      </c>
      <c r="D1738" s="827">
        <v>17</v>
      </c>
      <c r="E1738" s="815"/>
      <c r="F1738" s="818"/>
      <c r="G1738" s="817"/>
      <c r="H1738" s="827"/>
      <c r="I1738" s="818"/>
      <c r="J1738" s="818"/>
      <c r="K1738" s="812" t="str">
        <f ca="1">IFERROR(VLOOKUP(C1738,' Disaggregation - Section E '!A$618:N950,3,0),"")</f>
        <v/>
      </c>
      <c r="L1738" s="812"/>
      <c r="M1738" s="812"/>
      <c r="N1738" s="818"/>
      <c r="O1738" s="818"/>
      <c r="P1738" s="818"/>
    </row>
    <row r="1739" spans="1:16" x14ac:dyDescent="0.35">
      <c r="A1739" s="812" t="b">
        <v>0</v>
      </c>
      <c r="B1739" s="812"/>
      <c r="C1739" s="812" t="s">
        <v>4686</v>
      </c>
      <c r="D1739" s="827">
        <v>17</v>
      </c>
      <c r="E1739" s="815"/>
      <c r="F1739" s="818"/>
      <c r="G1739" s="817"/>
      <c r="H1739" s="827"/>
      <c r="I1739" s="818"/>
      <c r="J1739" s="818"/>
      <c r="K1739" s="812" t="str">
        <f ca="1">IFERROR(VLOOKUP(C1739,' Disaggregation - Section E '!A$618:N951,3,0),"")</f>
        <v/>
      </c>
      <c r="L1739" s="812"/>
      <c r="M1739" s="812"/>
      <c r="N1739" s="818"/>
      <c r="O1739" s="818"/>
      <c r="P1739" s="818"/>
    </row>
    <row r="1740" spans="1:16" x14ac:dyDescent="0.35">
      <c r="A1740" s="812" t="b">
        <v>0</v>
      </c>
      <c r="B1740" s="812"/>
      <c r="C1740" s="812" t="s">
        <v>4688</v>
      </c>
      <c r="D1740" s="827">
        <v>17</v>
      </c>
      <c r="E1740" s="815"/>
      <c r="F1740" s="818"/>
      <c r="G1740" s="817"/>
      <c r="H1740" s="827"/>
      <c r="I1740" s="818"/>
      <c r="J1740" s="818"/>
      <c r="K1740" s="812" t="str">
        <f ca="1">IFERROR(VLOOKUP(C1740,' Disaggregation - Section E '!A$618:N952,3,0),"")</f>
        <v/>
      </c>
      <c r="L1740" s="812"/>
      <c r="M1740" s="812"/>
      <c r="N1740" s="818"/>
      <c r="O1740" s="818"/>
      <c r="P1740" s="818"/>
    </row>
    <row r="1741" spans="1:16" x14ac:dyDescent="0.35">
      <c r="A1741" s="812" t="b">
        <v>0</v>
      </c>
      <c r="B1741" s="812"/>
      <c r="C1741" s="812" t="s">
        <v>4690</v>
      </c>
      <c r="D1741" s="827">
        <v>17</v>
      </c>
      <c r="E1741" s="815"/>
      <c r="F1741" s="818"/>
      <c r="G1741" s="817"/>
      <c r="H1741" s="827"/>
      <c r="I1741" s="818"/>
      <c r="J1741" s="818"/>
      <c r="K1741" s="812" t="str">
        <f ca="1">IFERROR(VLOOKUP(C1741,' Disaggregation - Section E '!A$618:N953,3,0),"")</f>
        <v/>
      </c>
      <c r="L1741" s="812"/>
      <c r="M1741" s="812"/>
      <c r="N1741" s="818"/>
      <c r="O1741" s="818"/>
      <c r="P1741" s="818"/>
    </row>
    <row r="1742" spans="1:16" x14ac:dyDescent="0.35">
      <c r="A1742" s="812" t="b">
        <v>0</v>
      </c>
      <c r="B1742" s="812"/>
      <c r="C1742" s="812" t="s">
        <v>4692</v>
      </c>
      <c r="D1742" s="827">
        <v>17</v>
      </c>
      <c r="E1742" s="815"/>
      <c r="F1742" s="818"/>
      <c r="G1742" s="817"/>
      <c r="H1742" s="827"/>
      <c r="I1742" s="818"/>
      <c r="J1742" s="818"/>
      <c r="K1742" s="812" t="str">
        <f ca="1">IFERROR(VLOOKUP(C1742,' Disaggregation - Section E '!A$618:N954,3,0),"")</f>
        <v/>
      </c>
      <c r="L1742" s="812"/>
      <c r="M1742" s="812"/>
      <c r="N1742" s="818"/>
      <c r="O1742" s="818"/>
      <c r="P1742" s="818"/>
    </row>
    <row r="1743" spans="1:16" x14ac:dyDescent="0.35">
      <c r="A1743" s="812" t="b">
        <v>0</v>
      </c>
      <c r="B1743" s="812"/>
      <c r="C1743" s="812" t="s">
        <v>4694</v>
      </c>
      <c r="D1743" s="827">
        <v>17</v>
      </c>
      <c r="E1743" s="815"/>
      <c r="F1743" s="818"/>
      <c r="G1743" s="817"/>
      <c r="H1743" s="827"/>
      <c r="I1743" s="818"/>
      <c r="J1743" s="818"/>
      <c r="K1743" s="812" t="str">
        <f ca="1">IFERROR(VLOOKUP(C1743,' Disaggregation - Section E '!A$618:N955,3,0),"")</f>
        <v/>
      </c>
      <c r="L1743" s="812"/>
      <c r="M1743" s="812"/>
      <c r="N1743" s="818"/>
      <c r="O1743" s="818"/>
      <c r="P1743" s="818"/>
    </row>
    <row r="1744" spans="1:16" x14ac:dyDescent="0.35">
      <c r="A1744" s="812" t="b">
        <v>0</v>
      </c>
      <c r="B1744" s="812"/>
      <c r="C1744" s="812" t="s">
        <v>4696</v>
      </c>
      <c r="D1744" s="827">
        <v>17</v>
      </c>
      <c r="E1744" s="815"/>
      <c r="F1744" s="818"/>
      <c r="G1744" s="817"/>
      <c r="H1744" s="827"/>
      <c r="I1744" s="818"/>
      <c r="J1744" s="818"/>
      <c r="K1744" s="812" t="str">
        <f ca="1">IFERROR(VLOOKUP(C1744,' Disaggregation - Section E '!A$618:N956,3,0),"")</f>
        <v/>
      </c>
      <c r="L1744" s="812"/>
      <c r="M1744" s="812"/>
      <c r="N1744" s="818"/>
      <c r="O1744" s="818"/>
      <c r="P1744" s="818"/>
    </row>
    <row r="1745" spans="1:16" x14ac:dyDescent="0.35">
      <c r="A1745" s="812" t="b">
        <v>0</v>
      </c>
      <c r="B1745" s="812"/>
      <c r="C1745" s="812" t="s">
        <v>4698</v>
      </c>
      <c r="D1745" s="827">
        <v>17</v>
      </c>
      <c r="E1745" s="815"/>
      <c r="F1745" s="818"/>
      <c r="G1745" s="817"/>
      <c r="H1745" s="827"/>
      <c r="I1745" s="818"/>
      <c r="J1745" s="818"/>
      <c r="K1745" s="812" t="str">
        <f ca="1">IFERROR(VLOOKUP(C1745,' Disaggregation - Section E '!A$618:N957,3,0),"")</f>
        <v/>
      </c>
      <c r="L1745" s="812"/>
      <c r="M1745" s="812"/>
      <c r="N1745" s="818"/>
      <c r="O1745" s="818"/>
      <c r="P1745" s="818"/>
    </row>
    <row r="1746" spans="1:16" x14ac:dyDescent="0.35">
      <c r="A1746" s="812" t="b">
        <v>0</v>
      </c>
      <c r="B1746" s="812"/>
      <c r="C1746" s="812" t="s">
        <v>4700</v>
      </c>
      <c r="D1746" s="827">
        <v>17</v>
      </c>
      <c r="E1746" s="815"/>
      <c r="F1746" s="818"/>
      <c r="G1746" s="817"/>
      <c r="H1746" s="827"/>
      <c r="I1746" s="818"/>
      <c r="J1746" s="818"/>
      <c r="K1746" s="812" t="str">
        <f ca="1">IFERROR(VLOOKUP(C1746,' Disaggregation - Section E '!A$618:N958,3,0),"")</f>
        <v/>
      </c>
      <c r="L1746" s="812"/>
      <c r="M1746" s="812"/>
      <c r="N1746" s="818"/>
      <c r="O1746" s="818"/>
      <c r="P1746" s="818"/>
    </row>
    <row r="1747" spans="1:16" x14ac:dyDescent="0.35">
      <c r="A1747" s="812" t="b">
        <v>0</v>
      </c>
      <c r="B1747" s="812"/>
      <c r="C1747" s="812" t="s">
        <v>4702</v>
      </c>
      <c r="D1747" s="827">
        <v>17</v>
      </c>
      <c r="E1747" s="815"/>
      <c r="F1747" s="818"/>
      <c r="G1747" s="817"/>
      <c r="H1747" s="827"/>
      <c r="I1747" s="818"/>
      <c r="J1747" s="818"/>
      <c r="K1747" s="812" t="str">
        <f ca="1">IFERROR(VLOOKUP(C1747,' Disaggregation - Section E '!A$618:N959,3,0),"")</f>
        <v/>
      </c>
      <c r="L1747" s="812"/>
      <c r="M1747" s="812"/>
      <c r="N1747" s="818"/>
      <c r="O1747" s="818"/>
      <c r="P1747" s="818"/>
    </row>
    <row r="1748" spans="1:16" x14ac:dyDescent="0.35">
      <c r="A1748" s="812" t="b">
        <v>0</v>
      </c>
      <c r="B1748" s="812"/>
      <c r="C1748" s="812" t="s">
        <v>4704</v>
      </c>
      <c r="D1748" s="827">
        <v>17</v>
      </c>
      <c r="E1748" s="815"/>
      <c r="F1748" s="818"/>
      <c r="G1748" s="817"/>
      <c r="H1748" s="827"/>
      <c r="I1748" s="818"/>
      <c r="J1748" s="818"/>
      <c r="K1748" s="812" t="str">
        <f ca="1">IFERROR(VLOOKUP(C1748,' Disaggregation - Section E '!A$618:N960,3,0),"")</f>
        <v/>
      </c>
      <c r="L1748" s="812"/>
      <c r="M1748" s="812"/>
      <c r="N1748" s="818"/>
      <c r="O1748" s="818"/>
      <c r="P1748" s="818"/>
    </row>
    <row r="1749" spans="1:16" x14ac:dyDescent="0.35">
      <c r="A1749" s="812" t="b">
        <v>0</v>
      </c>
      <c r="B1749" s="812"/>
      <c r="C1749" s="812" t="s">
        <v>4706</v>
      </c>
      <c r="D1749" s="827">
        <v>17</v>
      </c>
      <c r="E1749" s="815"/>
      <c r="F1749" s="818"/>
      <c r="G1749" s="817"/>
      <c r="H1749" s="827"/>
      <c r="I1749" s="818"/>
      <c r="J1749" s="818"/>
      <c r="K1749" s="812" t="str">
        <f ca="1">IFERROR(VLOOKUP(C1749,' Disaggregation - Section E '!A$618:N961,3,0),"")</f>
        <v/>
      </c>
      <c r="L1749" s="812"/>
      <c r="M1749" s="812"/>
      <c r="N1749" s="818"/>
      <c r="O1749" s="818"/>
      <c r="P1749" s="818"/>
    </row>
    <row r="1750" spans="1:16" x14ac:dyDescent="0.35">
      <c r="A1750" s="812" t="b">
        <v>0</v>
      </c>
      <c r="B1750" s="812"/>
      <c r="C1750" s="812" t="s">
        <v>4708</v>
      </c>
      <c r="D1750" s="827">
        <v>17</v>
      </c>
      <c r="E1750" s="815"/>
      <c r="F1750" s="818"/>
      <c r="G1750" s="817"/>
      <c r="H1750" s="827"/>
      <c r="I1750" s="818"/>
      <c r="J1750" s="818"/>
      <c r="K1750" s="812" t="str">
        <f ca="1">IFERROR(VLOOKUP(C1750,' Disaggregation - Section E '!A$618:N962,3,0),"")</f>
        <v/>
      </c>
      <c r="L1750" s="812"/>
      <c r="M1750" s="812"/>
      <c r="N1750" s="818"/>
      <c r="O1750" s="818"/>
      <c r="P1750" s="818"/>
    </row>
    <row r="1751" spans="1:16" x14ac:dyDescent="0.35">
      <c r="A1751" s="812" t="b">
        <v>0</v>
      </c>
      <c r="B1751" s="812"/>
      <c r="C1751" s="812" t="s">
        <v>4710</v>
      </c>
      <c r="D1751" s="827">
        <v>17</v>
      </c>
      <c r="E1751" s="815"/>
      <c r="F1751" s="818"/>
      <c r="G1751" s="817"/>
      <c r="H1751" s="827"/>
      <c r="I1751" s="818"/>
      <c r="J1751" s="818"/>
      <c r="K1751" s="812" t="str">
        <f ca="1">IFERROR(VLOOKUP(C1751,' Disaggregation - Section E '!A$618:N963,3,0),"")</f>
        <v/>
      </c>
      <c r="L1751" s="812"/>
      <c r="M1751" s="812"/>
      <c r="N1751" s="818"/>
      <c r="O1751" s="818"/>
      <c r="P1751" s="818"/>
    </row>
    <row r="1752" spans="1:16" x14ac:dyDescent="0.35">
      <c r="A1752" s="812" t="b">
        <v>0</v>
      </c>
      <c r="B1752" s="812"/>
      <c r="C1752" s="812" t="s">
        <v>4713</v>
      </c>
      <c r="D1752" s="827">
        <v>18</v>
      </c>
      <c r="E1752" s="815"/>
      <c r="F1752" s="818"/>
      <c r="G1752" s="817"/>
      <c r="H1752" s="827"/>
      <c r="I1752" s="818"/>
      <c r="J1752" s="818"/>
      <c r="K1752" s="812" t="str">
        <f ca="1">IFERROR(VLOOKUP(C1752,' Disaggregation - Section E '!A$618:N964,3,0),"")</f>
        <v/>
      </c>
      <c r="L1752" s="812"/>
      <c r="M1752" s="812"/>
      <c r="N1752" s="818"/>
      <c r="O1752" s="818"/>
      <c r="P1752" s="818"/>
    </row>
    <row r="1753" spans="1:16" x14ac:dyDescent="0.35">
      <c r="A1753" s="812" t="b">
        <v>0</v>
      </c>
      <c r="B1753" s="812"/>
      <c r="C1753" s="812" t="s">
        <v>4715</v>
      </c>
      <c r="D1753" s="827">
        <v>18</v>
      </c>
      <c r="E1753" s="815"/>
      <c r="F1753" s="818"/>
      <c r="G1753" s="817"/>
      <c r="H1753" s="827"/>
      <c r="I1753" s="818"/>
      <c r="J1753" s="818"/>
      <c r="K1753" s="812" t="str">
        <f ca="1">IFERROR(VLOOKUP(C1753,' Disaggregation - Section E '!A$618:N965,3,0),"")</f>
        <v/>
      </c>
      <c r="L1753" s="812"/>
      <c r="M1753" s="812"/>
      <c r="N1753" s="818"/>
      <c r="O1753" s="818"/>
      <c r="P1753" s="818"/>
    </row>
    <row r="1754" spans="1:16" x14ac:dyDescent="0.35">
      <c r="A1754" s="812" t="b">
        <v>0</v>
      </c>
      <c r="B1754" s="812"/>
      <c r="C1754" s="812" t="s">
        <v>4717</v>
      </c>
      <c r="D1754" s="827">
        <v>18</v>
      </c>
      <c r="E1754" s="815"/>
      <c r="F1754" s="818"/>
      <c r="G1754" s="817"/>
      <c r="H1754" s="827"/>
      <c r="I1754" s="818"/>
      <c r="J1754" s="818"/>
      <c r="K1754" s="812" t="str">
        <f ca="1">IFERROR(VLOOKUP(C1754,' Disaggregation - Section E '!A$618:N966,3,0),"")</f>
        <v/>
      </c>
      <c r="L1754" s="812"/>
      <c r="M1754" s="812"/>
      <c r="N1754" s="818"/>
      <c r="O1754" s="818"/>
      <c r="P1754" s="818"/>
    </row>
    <row r="1755" spans="1:16" x14ac:dyDescent="0.35">
      <c r="A1755" s="812" t="b">
        <v>0</v>
      </c>
      <c r="B1755" s="812"/>
      <c r="C1755" s="812" t="s">
        <v>4719</v>
      </c>
      <c r="D1755" s="827">
        <v>18</v>
      </c>
      <c r="E1755" s="815"/>
      <c r="F1755" s="818"/>
      <c r="G1755" s="817"/>
      <c r="H1755" s="827"/>
      <c r="I1755" s="818"/>
      <c r="J1755" s="818"/>
      <c r="K1755" s="812" t="str">
        <f ca="1">IFERROR(VLOOKUP(C1755,' Disaggregation - Section E '!A$618:N967,3,0),"")</f>
        <v/>
      </c>
      <c r="L1755" s="812"/>
      <c r="M1755" s="812"/>
      <c r="N1755" s="818"/>
      <c r="O1755" s="818"/>
      <c r="P1755" s="818"/>
    </row>
    <row r="1756" spans="1:16" x14ac:dyDescent="0.35">
      <c r="A1756" s="812" t="b">
        <v>0</v>
      </c>
      <c r="B1756" s="812"/>
      <c r="C1756" s="812" t="s">
        <v>4721</v>
      </c>
      <c r="D1756" s="827">
        <v>18</v>
      </c>
      <c r="E1756" s="815"/>
      <c r="F1756" s="818"/>
      <c r="G1756" s="817"/>
      <c r="H1756" s="827"/>
      <c r="I1756" s="818"/>
      <c r="J1756" s="818"/>
      <c r="K1756" s="812" t="str">
        <f ca="1">IFERROR(VLOOKUP(C1756,' Disaggregation - Section E '!A$618:N968,3,0),"")</f>
        <v/>
      </c>
      <c r="L1756" s="812"/>
      <c r="M1756" s="812"/>
      <c r="N1756" s="818"/>
      <c r="O1756" s="818"/>
      <c r="P1756" s="818"/>
    </row>
    <row r="1757" spans="1:16" x14ac:dyDescent="0.35">
      <c r="A1757" s="812" t="b">
        <v>0</v>
      </c>
      <c r="B1757" s="812"/>
      <c r="C1757" s="812" t="s">
        <v>4723</v>
      </c>
      <c r="D1757" s="827">
        <v>18</v>
      </c>
      <c r="E1757" s="815"/>
      <c r="F1757" s="818"/>
      <c r="G1757" s="817"/>
      <c r="H1757" s="827"/>
      <c r="I1757" s="818"/>
      <c r="J1757" s="818"/>
      <c r="K1757" s="812" t="str">
        <f ca="1">IFERROR(VLOOKUP(C1757,' Disaggregation - Section E '!A$618:N969,3,0),"")</f>
        <v/>
      </c>
      <c r="L1757" s="812"/>
      <c r="M1757" s="812"/>
      <c r="N1757" s="818"/>
      <c r="O1757" s="818"/>
      <c r="P1757" s="818"/>
    </row>
    <row r="1758" spans="1:16" x14ac:dyDescent="0.35">
      <c r="A1758" s="812" t="b">
        <v>0</v>
      </c>
      <c r="B1758" s="812"/>
      <c r="C1758" s="812" t="s">
        <v>4725</v>
      </c>
      <c r="D1758" s="827">
        <v>18</v>
      </c>
      <c r="E1758" s="815"/>
      <c r="F1758" s="818"/>
      <c r="G1758" s="817"/>
      <c r="H1758" s="827"/>
      <c r="I1758" s="818"/>
      <c r="J1758" s="818"/>
      <c r="K1758" s="812" t="str">
        <f ca="1">IFERROR(VLOOKUP(C1758,' Disaggregation - Section E '!A$618:N970,3,0),"")</f>
        <v/>
      </c>
      <c r="L1758" s="812"/>
      <c r="M1758" s="812"/>
      <c r="N1758" s="818"/>
      <c r="O1758" s="818"/>
      <c r="P1758" s="818"/>
    </row>
    <row r="1759" spans="1:16" x14ac:dyDescent="0.35">
      <c r="A1759" s="812" t="b">
        <v>0</v>
      </c>
      <c r="B1759" s="812"/>
      <c r="C1759" s="812" t="s">
        <v>4727</v>
      </c>
      <c r="D1759" s="827">
        <v>18</v>
      </c>
      <c r="E1759" s="815"/>
      <c r="F1759" s="818"/>
      <c r="G1759" s="817"/>
      <c r="H1759" s="827"/>
      <c r="I1759" s="818"/>
      <c r="J1759" s="818"/>
      <c r="K1759" s="812" t="str">
        <f ca="1">IFERROR(VLOOKUP(C1759,' Disaggregation - Section E '!A$618:N971,3,0),"")</f>
        <v/>
      </c>
      <c r="L1759" s="812"/>
      <c r="M1759" s="812"/>
      <c r="N1759" s="818"/>
      <c r="O1759" s="818"/>
      <c r="P1759" s="818"/>
    </row>
    <row r="1760" spans="1:16" x14ac:dyDescent="0.35">
      <c r="A1760" s="812" t="b">
        <v>0</v>
      </c>
      <c r="B1760" s="812"/>
      <c r="C1760" s="812" t="s">
        <v>4729</v>
      </c>
      <c r="D1760" s="827">
        <v>18</v>
      </c>
      <c r="E1760" s="815"/>
      <c r="F1760" s="818"/>
      <c r="G1760" s="817"/>
      <c r="H1760" s="827"/>
      <c r="I1760" s="818"/>
      <c r="J1760" s="818"/>
      <c r="K1760" s="812" t="str">
        <f ca="1">IFERROR(VLOOKUP(C1760,' Disaggregation - Section E '!A$618:N972,3,0),"")</f>
        <v/>
      </c>
      <c r="L1760" s="812"/>
      <c r="M1760" s="812"/>
      <c r="N1760" s="818"/>
      <c r="O1760" s="818"/>
      <c r="P1760" s="818"/>
    </row>
    <row r="1761" spans="1:16" x14ac:dyDescent="0.35">
      <c r="A1761" s="812" t="b">
        <v>0</v>
      </c>
      <c r="B1761" s="812"/>
      <c r="C1761" s="812" t="s">
        <v>4731</v>
      </c>
      <c r="D1761" s="827">
        <v>18</v>
      </c>
      <c r="E1761" s="815"/>
      <c r="F1761" s="818"/>
      <c r="G1761" s="817"/>
      <c r="H1761" s="827"/>
      <c r="I1761" s="818"/>
      <c r="J1761" s="818"/>
      <c r="K1761" s="812" t="str">
        <f ca="1">IFERROR(VLOOKUP(C1761,' Disaggregation - Section E '!A$618:N973,3,0),"")</f>
        <v/>
      </c>
      <c r="L1761" s="812"/>
      <c r="M1761" s="812"/>
      <c r="N1761" s="818"/>
      <c r="O1761" s="818"/>
      <c r="P1761" s="818"/>
    </row>
    <row r="1762" spans="1:16" x14ac:dyDescent="0.35">
      <c r="A1762" s="812" t="b">
        <v>0</v>
      </c>
      <c r="B1762" s="812"/>
      <c r="C1762" s="812" t="s">
        <v>4733</v>
      </c>
      <c r="D1762" s="827">
        <v>18</v>
      </c>
      <c r="E1762" s="815"/>
      <c r="F1762" s="818"/>
      <c r="G1762" s="817"/>
      <c r="H1762" s="827"/>
      <c r="I1762" s="818"/>
      <c r="J1762" s="818"/>
      <c r="K1762" s="812" t="str">
        <f ca="1">IFERROR(VLOOKUP(C1762,' Disaggregation - Section E '!A$618:N974,3,0),"")</f>
        <v/>
      </c>
      <c r="L1762" s="812"/>
      <c r="M1762" s="812"/>
      <c r="N1762" s="818"/>
      <c r="O1762" s="818"/>
      <c r="P1762" s="818"/>
    </row>
    <row r="1763" spans="1:16" x14ac:dyDescent="0.35">
      <c r="A1763" s="812" t="b">
        <v>0</v>
      </c>
      <c r="B1763" s="812"/>
      <c r="C1763" s="812" t="s">
        <v>4735</v>
      </c>
      <c r="D1763" s="827">
        <v>18</v>
      </c>
      <c r="E1763" s="815"/>
      <c r="F1763" s="818"/>
      <c r="G1763" s="817"/>
      <c r="H1763" s="827"/>
      <c r="I1763" s="818"/>
      <c r="J1763" s="818"/>
      <c r="K1763" s="812" t="str">
        <f ca="1">IFERROR(VLOOKUP(C1763,' Disaggregation - Section E '!A$618:N975,3,0),"")</f>
        <v/>
      </c>
      <c r="L1763" s="812"/>
      <c r="M1763" s="812"/>
      <c r="N1763" s="818"/>
      <c r="O1763" s="818"/>
      <c r="P1763" s="818"/>
    </row>
    <row r="1764" spans="1:16" x14ac:dyDescent="0.35">
      <c r="A1764" s="812" t="b">
        <v>0</v>
      </c>
      <c r="B1764" s="812"/>
      <c r="C1764" s="812" t="s">
        <v>4737</v>
      </c>
      <c r="D1764" s="827">
        <v>18</v>
      </c>
      <c r="E1764" s="815"/>
      <c r="F1764" s="818"/>
      <c r="G1764" s="817"/>
      <c r="H1764" s="827"/>
      <c r="I1764" s="818"/>
      <c r="J1764" s="818"/>
      <c r="K1764" s="812" t="str">
        <f ca="1">IFERROR(VLOOKUP(C1764,' Disaggregation - Section E '!A$618:N976,3,0),"")</f>
        <v/>
      </c>
      <c r="L1764" s="812"/>
      <c r="M1764" s="812"/>
      <c r="N1764" s="818"/>
      <c r="O1764" s="818"/>
      <c r="P1764" s="818"/>
    </row>
    <row r="1765" spans="1:16" x14ac:dyDescent="0.35">
      <c r="A1765" s="812" t="b">
        <v>0</v>
      </c>
      <c r="B1765" s="812"/>
      <c r="C1765" s="812" t="s">
        <v>4739</v>
      </c>
      <c r="D1765" s="827">
        <v>18</v>
      </c>
      <c r="E1765" s="815"/>
      <c r="F1765" s="818"/>
      <c r="G1765" s="817"/>
      <c r="H1765" s="827"/>
      <c r="I1765" s="818"/>
      <c r="J1765" s="818"/>
      <c r="K1765" s="812" t="str">
        <f ca="1">IFERROR(VLOOKUP(C1765,' Disaggregation - Section E '!A$618:N977,3,0),"")</f>
        <v/>
      </c>
      <c r="L1765" s="812"/>
      <c r="M1765" s="812"/>
      <c r="N1765" s="818"/>
      <c r="O1765" s="818"/>
      <c r="P1765" s="818"/>
    </row>
    <row r="1766" spans="1:16" x14ac:dyDescent="0.35">
      <c r="A1766" s="812" t="b">
        <v>0</v>
      </c>
      <c r="B1766" s="812"/>
      <c r="C1766" s="812" t="s">
        <v>4741</v>
      </c>
      <c r="D1766" s="827">
        <v>18</v>
      </c>
      <c r="E1766" s="815"/>
      <c r="F1766" s="818"/>
      <c r="G1766" s="817"/>
      <c r="H1766" s="827"/>
      <c r="I1766" s="818"/>
      <c r="J1766" s="818"/>
      <c r="K1766" s="812" t="str">
        <f ca="1">IFERROR(VLOOKUP(C1766,' Disaggregation - Section E '!A$618:N978,3,0),"")</f>
        <v/>
      </c>
      <c r="L1766" s="812"/>
      <c r="M1766" s="812"/>
      <c r="N1766" s="818"/>
      <c r="O1766" s="818"/>
      <c r="P1766" s="818"/>
    </row>
    <row r="1767" spans="1:16" x14ac:dyDescent="0.35">
      <c r="A1767" s="812" t="b">
        <v>0</v>
      </c>
      <c r="B1767" s="812"/>
      <c r="C1767" s="812" t="s">
        <v>4743</v>
      </c>
      <c r="D1767" s="827">
        <v>18</v>
      </c>
      <c r="E1767" s="815"/>
      <c r="F1767" s="818"/>
      <c r="G1767" s="817"/>
      <c r="H1767" s="827"/>
      <c r="I1767" s="818"/>
      <c r="J1767" s="818"/>
      <c r="K1767" s="812" t="str">
        <f ca="1">IFERROR(VLOOKUP(C1767,' Disaggregation - Section E '!A$618:N979,3,0),"")</f>
        <v/>
      </c>
      <c r="L1767" s="812"/>
      <c r="M1767" s="812"/>
      <c r="N1767" s="818"/>
      <c r="O1767" s="818"/>
      <c r="P1767" s="818"/>
    </row>
    <row r="1768" spans="1:16" x14ac:dyDescent="0.35">
      <c r="A1768" s="812" t="b">
        <v>0</v>
      </c>
      <c r="B1768" s="812"/>
      <c r="C1768" s="812" t="s">
        <v>4745</v>
      </c>
      <c r="D1768" s="827">
        <v>18</v>
      </c>
      <c r="E1768" s="815"/>
      <c r="F1768" s="818"/>
      <c r="G1768" s="817"/>
      <c r="H1768" s="827"/>
      <c r="I1768" s="818"/>
      <c r="J1768" s="818"/>
      <c r="K1768" s="812" t="str">
        <f ca="1">IFERROR(VLOOKUP(C1768,' Disaggregation - Section E '!A$618:N980,3,0),"")</f>
        <v/>
      </c>
      <c r="L1768" s="812"/>
      <c r="M1768" s="812"/>
      <c r="N1768" s="818"/>
      <c r="O1768" s="818"/>
      <c r="P1768" s="818"/>
    </row>
    <row r="1769" spans="1:16" x14ac:dyDescent="0.35">
      <c r="A1769" s="812" t="b">
        <v>0</v>
      </c>
      <c r="B1769" s="812"/>
      <c r="C1769" s="812" t="s">
        <v>4747</v>
      </c>
      <c r="D1769" s="827">
        <v>18</v>
      </c>
      <c r="E1769" s="815"/>
      <c r="F1769" s="818"/>
      <c r="G1769" s="817"/>
      <c r="H1769" s="827"/>
      <c r="I1769" s="818"/>
      <c r="J1769" s="818"/>
      <c r="K1769" s="812" t="str">
        <f ca="1">IFERROR(VLOOKUP(C1769,' Disaggregation - Section E '!A$618:N981,3,0),"")</f>
        <v/>
      </c>
      <c r="L1769" s="812"/>
      <c r="M1769" s="812"/>
      <c r="N1769" s="818"/>
      <c r="O1769" s="818"/>
      <c r="P1769" s="818"/>
    </row>
    <row r="1770" spans="1:16" x14ac:dyDescent="0.35">
      <c r="A1770" s="812" t="b">
        <v>0</v>
      </c>
      <c r="B1770" s="812"/>
      <c r="C1770" s="812" t="s">
        <v>4749</v>
      </c>
      <c r="D1770" s="827">
        <v>18</v>
      </c>
      <c r="E1770" s="815"/>
      <c r="F1770" s="818"/>
      <c r="G1770" s="817"/>
      <c r="H1770" s="827"/>
      <c r="I1770" s="818"/>
      <c r="J1770" s="818"/>
      <c r="K1770" s="812" t="str">
        <f ca="1">IFERROR(VLOOKUP(C1770,' Disaggregation - Section E '!A$618:N982,3,0),"")</f>
        <v/>
      </c>
      <c r="L1770" s="812"/>
      <c r="M1770" s="812"/>
      <c r="N1770" s="818"/>
      <c r="O1770" s="818"/>
      <c r="P1770" s="818"/>
    </row>
    <row r="1771" spans="1:16" x14ac:dyDescent="0.35">
      <c r="A1771" s="812" t="b">
        <v>0</v>
      </c>
      <c r="B1771" s="812"/>
      <c r="C1771" s="812" t="s">
        <v>4751</v>
      </c>
      <c r="D1771" s="827">
        <v>18</v>
      </c>
      <c r="E1771" s="815"/>
      <c r="F1771" s="818"/>
      <c r="G1771" s="817"/>
      <c r="H1771" s="827"/>
      <c r="I1771" s="818"/>
      <c r="J1771" s="818"/>
      <c r="K1771" s="812" t="str">
        <f ca="1">IFERROR(VLOOKUP(C1771,' Disaggregation - Section E '!A$618:N983,3,0),"")</f>
        <v/>
      </c>
      <c r="L1771" s="812"/>
      <c r="M1771" s="812"/>
      <c r="N1771" s="818"/>
      <c r="O1771" s="818"/>
      <c r="P1771" s="818"/>
    </row>
    <row r="1772" spans="1:16" x14ac:dyDescent="0.35">
      <c r="A1772" s="812" t="b">
        <v>0</v>
      </c>
      <c r="B1772" s="812"/>
      <c r="C1772" s="812" t="s">
        <v>4754</v>
      </c>
      <c r="D1772" s="827">
        <v>19</v>
      </c>
      <c r="E1772" s="815"/>
      <c r="F1772" s="818"/>
      <c r="G1772" s="817"/>
      <c r="H1772" s="827"/>
      <c r="I1772" s="818"/>
      <c r="J1772" s="818"/>
      <c r="K1772" s="812" t="str">
        <f ca="1">IFERROR(VLOOKUP(C1772,' Disaggregation - Section E '!A$618:N984,3,0),"")</f>
        <v/>
      </c>
      <c r="L1772" s="812"/>
      <c r="M1772" s="812"/>
      <c r="N1772" s="818"/>
      <c r="O1772" s="818"/>
      <c r="P1772" s="818"/>
    </row>
    <row r="1773" spans="1:16" x14ac:dyDescent="0.35">
      <c r="A1773" s="812" t="b">
        <v>0</v>
      </c>
      <c r="B1773" s="812"/>
      <c r="C1773" s="812" t="s">
        <v>4756</v>
      </c>
      <c r="D1773" s="827">
        <v>19</v>
      </c>
      <c r="E1773" s="815"/>
      <c r="F1773" s="818"/>
      <c r="G1773" s="817"/>
      <c r="H1773" s="827"/>
      <c r="I1773" s="818"/>
      <c r="J1773" s="818"/>
      <c r="K1773" s="812" t="str">
        <f ca="1">IFERROR(VLOOKUP(C1773,' Disaggregation - Section E '!A$618:N985,3,0),"")</f>
        <v/>
      </c>
      <c r="L1773" s="812"/>
      <c r="M1773" s="812"/>
      <c r="N1773" s="818"/>
      <c r="O1773" s="818"/>
      <c r="P1773" s="818"/>
    </row>
    <row r="1774" spans="1:16" x14ac:dyDescent="0.35">
      <c r="A1774" s="812" t="b">
        <v>0</v>
      </c>
      <c r="B1774" s="812"/>
      <c r="C1774" s="812" t="s">
        <v>4758</v>
      </c>
      <c r="D1774" s="827">
        <v>19</v>
      </c>
      <c r="E1774" s="815"/>
      <c r="F1774" s="818"/>
      <c r="G1774" s="817"/>
      <c r="H1774" s="827"/>
      <c r="I1774" s="818"/>
      <c r="J1774" s="818"/>
      <c r="K1774" s="812" t="str">
        <f ca="1">IFERROR(VLOOKUP(C1774,' Disaggregation - Section E '!A$618:N986,3,0),"")</f>
        <v/>
      </c>
      <c r="L1774" s="812"/>
      <c r="M1774" s="812"/>
      <c r="N1774" s="818"/>
      <c r="O1774" s="818"/>
      <c r="P1774" s="818"/>
    </row>
    <row r="1775" spans="1:16" x14ac:dyDescent="0.35">
      <c r="A1775" s="812" t="b">
        <v>0</v>
      </c>
      <c r="B1775" s="812"/>
      <c r="C1775" s="812" t="s">
        <v>4760</v>
      </c>
      <c r="D1775" s="827">
        <v>19</v>
      </c>
      <c r="E1775" s="815"/>
      <c r="F1775" s="818"/>
      <c r="G1775" s="817"/>
      <c r="H1775" s="827"/>
      <c r="I1775" s="818"/>
      <c r="J1775" s="818"/>
      <c r="K1775" s="812" t="str">
        <f ca="1">IFERROR(VLOOKUP(C1775,' Disaggregation - Section E '!A$618:N987,3,0),"")</f>
        <v/>
      </c>
      <c r="L1775" s="812"/>
      <c r="M1775" s="812"/>
      <c r="N1775" s="818"/>
      <c r="O1775" s="818"/>
      <c r="P1775" s="818"/>
    </row>
    <row r="1776" spans="1:16" x14ac:dyDescent="0.35">
      <c r="A1776" s="812" t="b">
        <v>0</v>
      </c>
      <c r="B1776" s="812"/>
      <c r="C1776" s="812" t="s">
        <v>4762</v>
      </c>
      <c r="D1776" s="827">
        <v>19</v>
      </c>
      <c r="E1776" s="815"/>
      <c r="F1776" s="818"/>
      <c r="G1776" s="817"/>
      <c r="H1776" s="827"/>
      <c r="I1776" s="818"/>
      <c r="J1776" s="818"/>
      <c r="K1776" s="812" t="str">
        <f ca="1">IFERROR(VLOOKUP(C1776,' Disaggregation - Section E '!A$618:N988,3,0),"")</f>
        <v/>
      </c>
      <c r="L1776" s="812"/>
      <c r="M1776" s="812"/>
      <c r="N1776" s="818"/>
      <c r="O1776" s="818"/>
      <c r="P1776" s="818"/>
    </row>
    <row r="1777" spans="1:16" x14ac:dyDescent="0.35">
      <c r="A1777" s="812" t="b">
        <v>0</v>
      </c>
      <c r="B1777" s="812"/>
      <c r="C1777" s="812" t="s">
        <v>4764</v>
      </c>
      <c r="D1777" s="827">
        <v>19</v>
      </c>
      <c r="E1777" s="815"/>
      <c r="F1777" s="818"/>
      <c r="G1777" s="817"/>
      <c r="H1777" s="827"/>
      <c r="I1777" s="818"/>
      <c r="J1777" s="818"/>
      <c r="K1777" s="812" t="str">
        <f ca="1">IFERROR(VLOOKUP(C1777,' Disaggregation - Section E '!A$618:N989,3,0),"")</f>
        <v/>
      </c>
      <c r="L1777" s="812"/>
      <c r="M1777" s="812"/>
      <c r="N1777" s="818"/>
      <c r="O1777" s="818"/>
      <c r="P1777" s="818"/>
    </row>
    <row r="1778" spans="1:16" x14ac:dyDescent="0.35">
      <c r="A1778" s="812" t="b">
        <v>0</v>
      </c>
      <c r="B1778" s="812"/>
      <c r="C1778" s="812" t="s">
        <v>4766</v>
      </c>
      <c r="D1778" s="827">
        <v>19</v>
      </c>
      <c r="E1778" s="815"/>
      <c r="F1778" s="818"/>
      <c r="G1778" s="817"/>
      <c r="H1778" s="827"/>
      <c r="I1778" s="818"/>
      <c r="J1778" s="818"/>
      <c r="K1778" s="812" t="str">
        <f ca="1">IFERROR(VLOOKUP(C1778,' Disaggregation - Section E '!A$618:N990,3,0),"")</f>
        <v/>
      </c>
      <c r="L1778" s="812"/>
      <c r="M1778" s="812"/>
      <c r="N1778" s="818"/>
      <c r="O1778" s="818"/>
      <c r="P1778" s="818"/>
    </row>
    <row r="1779" spans="1:16" x14ac:dyDescent="0.35">
      <c r="A1779" s="812" t="b">
        <v>0</v>
      </c>
      <c r="B1779" s="812"/>
      <c r="C1779" s="812" t="s">
        <v>4768</v>
      </c>
      <c r="D1779" s="827">
        <v>19</v>
      </c>
      <c r="E1779" s="815"/>
      <c r="F1779" s="818"/>
      <c r="G1779" s="817"/>
      <c r="H1779" s="827"/>
      <c r="I1779" s="818"/>
      <c r="J1779" s="818"/>
      <c r="K1779" s="812" t="str">
        <f ca="1">IFERROR(VLOOKUP(C1779,' Disaggregation - Section E '!A$618:N991,3,0),"")</f>
        <v/>
      </c>
      <c r="L1779" s="812"/>
      <c r="M1779" s="812"/>
      <c r="N1779" s="818"/>
      <c r="O1779" s="818"/>
      <c r="P1779" s="818"/>
    </row>
    <row r="1780" spans="1:16" x14ac:dyDescent="0.35">
      <c r="A1780" s="812" t="b">
        <v>0</v>
      </c>
      <c r="B1780" s="812"/>
      <c r="C1780" s="812" t="s">
        <v>4770</v>
      </c>
      <c r="D1780" s="827">
        <v>19</v>
      </c>
      <c r="E1780" s="815"/>
      <c r="F1780" s="818"/>
      <c r="G1780" s="817"/>
      <c r="H1780" s="827"/>
      <c r="I1780" s="818"/>
      <c r="J1780" s="818"/>
      <c r="K1780" s="812" t="str">
        <f ca="1">IFERROR(VLOOKUP(C1780,' Disaggregation - Section E '!A$618:N992,3,0),"")</f>
        <v/>
      </c>
      <c r="L1780" s="812"/>
      <c r="M1780" s="812"/>
      <c r="N1780" s="818"/>
      <c r="O1780" s="818"/>
      <c r="P1780" s="818"/>
    </row>
    <row r="1781" spans="1:16" x14ac:dyDescent="0.35">
      <c r="A1781" s="812" t="b">
        <v>0</v>
      </c>
      <c r="B1781" s="812"/>
      <c r="C1781" s="812" t="s">
        <v>4772</v>
      </c>
      <c r="D1781" s="827">
        <v>19</v>
      </c>
      <c r="E1781" s="815"/>
      <c r="F1781" s="818"/>
      <c r="G1781" s="817"/>
      <c r="H1781" s="827"/>
      <c r="I1781" s="818"/>
      <c r="J1781" s="818"/>
      <c r="K1781" s="812" t="str">
        <f ca="1">IFERROR(VLOOKUP(C1781,' Disaggregation - Section E '!A$618:N993,3,0),"")</f>
        <v/>
      </c>
      <c r="L1781" s="812"/>
      <c r="M1781" s="812"/>
      <c r="N1781" s="818"/>
      <c r="O1781" s="818"/>
      <c r="P1781" s="818"/>
    </row>
    <row r="1782" spans="1:16" x14ac:dyDescent="0.35">
      <c r="A1782" s="812" t="b">
        <v>0</v>
      </c>
      <c r="B1782" s="812"/>
      <c r="C1782" s="812" t="s">
        <v>4774</v>
      </c>
      <c r="D1782" s="827">
        <v>19</v>
      </c>
      <c r="E1782" s="815"/>
      <c r="F1782" s="818"/>
      <c r="G1782" s="817"/>
      <c r="H1782" s="827"/>
      <c r="I1782" s="818"/>
      <c r="J1782" s="818"/>
      <c r="K1782" s="812" t="str">
        <f ca="1">IFERROR(VLOOKUP(C1782,' Disaggregation - Section E '!A$618:N994,3,0),"")</f>
        <v/>
      </c>
      <c r="L1782" s="812"/>
      <c r="M1782" s="812"/>
      <c r="N1782" s="818"/>
      <c r="O1782" s="818"/>
      <c r="P1782" s="818"/>
    </row>
    <row r="1783" spans="1:16" x14ac:dyDescent="0.35">
      <c r="A1783" s="812" t="b">
        <v>0</v>
      </c>
      <c r="B1783" s="812"/>
      <c r="C1783" s="812" t="s">
        <v>4776</v>
      </c>
      <c r="D1783" s="827">
        <v>19</v>
      </c>
      <c r="E1783" s="815"/>
      <c r="F1783" s="818"/>
      <c r="G1783" s="817"/>
      <c r="H1783" s="827"/>
      <c r="I1783" s="818"/>
      <c r="J1783" s="818"/>
      <c r="K1783" s="812" t="str">
        <f ca="1">IFERROR(VLOOKUP(C1783,' Disaggregation - Section E '!A$618:N995,3,0),"")</f>
        <v/>
      </c>
      <c r="L1783" s="812"/>
      <c r="M1783" s="812"/>
      <c r="N1783" s="818"/>
      <c r="O1783" s="818"/>
      <c r="P1783" s="818"/>
    </row>
    <row r="1784" spans="1:16" x14ac:dyDescent="0.35">
      <c r="A1784" s="812" t="b">
        <v>0</v>
      </c>
      <c r="B1784" s="812"/>
      <c r="C1784" s="812" t="s">
        <v>4778</v>
      </c>
      <c r="D1784" s="827">
        <v>19</v>
      </c>
      <c r="E1784" s="815"/>
      <c r="F1784" s="818"/>
      <c r="G1784" s="817"/>
      <c r="H1784" s="827"/>
      <c r="I1784" s="818"/>
      <c r="J1784" s="818"/>
      <c r="K1784" s="812" t="str">
        <f ca="1">IFERROR(VLOOKUP(C1784,' Disaggregation - Section E '!A$618:N996,3,0),"")</f>
        <v/>
      </c>
      <c r="L1784" s="812"/>
      <c r="M1784" s="812"/>
      <c r="N1784" s="818"/>
      <c r="O1784" s="818"/>
      <c r="P1784" s="818"/>
    </row>
    <row r="1785" spans="1:16" x14ac:dyDescent="0.35">
      <c r="A1785" s="812" t="b">
        <v>0</v>
      </c>
      <c r="B1785" s="812"/>
      <c r="C1785" s="812" t="s">
        <v>4780</v>
      </c>
      <c r="D1785" s="827">
        <v>19</v>
      </c>
      <c r="E1785" s="815"/>
      <c r="F1785" s="818"/>
      <c r="G1785" s="817"/>
      <c r="H1785" s="827"/>
      <c r="I1785" s="818"/>
      <c r="J1785" s="818"/>
      <c r="K1785" s="812" t="str">
        <f ca="1">IFERROR(VLOOKUP(C1785,' Disaggregation - Section E '!A$618:N997,3,0),"")</f>
        <v/>
      </c>
      <c r="L1785" s="812"/>
      <c r="M1785" s="812"/>
      <c r="N1785" s="818"/>
      <c r="O1785" s="818"/>
      <c r="P1785" s="818"/>
    </row>
    <row r="1786" spans="1:16" x14ac:dyDescent="0.35">
      <c r="A1786" s="812" t="b">
        <v>0</v>
      </c>
      <c r="B1786" s="812"/>
      <c r="C1786" s="812" t="s">
        <v>4782</v>
      </c>
      <c r="D1786" s="827">
        <v>19</v>
      </c>
      <c r="E1786" s="815"/>
      <c r="F1786" s="818"/>
      <c r="G1786" s="817"/>
      <c r="H1786" s="827"/>
      <c r="I1786" s="818"/>
      <c r="J1786" s="818"/>
      <c r="K1786" s="812" t="str">
        <f ca="1">IFERROR(VLOOKUP(C1786,' Disaggregation - Section E '!A$618:N998,3,0),"")</f>
        <v/>
      </c>
      <c r="L1786" s="812"/>
      <c r="M1786" s="812"/>
      <c r="N1786" s="818"/>
      <c r="O1786" s="818"/>
      <c r="P1786" s="818"/>
    </row>
    <row r="1787" spans="1:16" x14ac:dyDescent="0.35">
      <c r="A1787" s="812" t="b">
        <v>0</v>
      </c>
      <c r="B1787" s="812"/>
      <c r="C1787" s="812" t="s">
        <v>4784</v>
      </c>
      <c r="D1787" s="827">
        <v>19</v>
      </c>
      <c r="E1787" s="815"/>
      <c r="F1787" s="818"/>
      <c r="G1787" s="817"/>
      <c r="H1787" s="827"/>
      <c r="I1787" s="818"/>
      <c r="J1787" s="818"/>
      <c r="K1787" s="812" t="str">
        <f ca="1">IFERROR(VLOOKUP(C1787,' Disaggregation - Section E '!A$618:N999,3,0),"")</f>
        <v/>
      </c>
      <c r="L1787" s="812"/>
      <c r="M1787" s="812"/>
      <c r="N1787" s="818"/>
      <c r="O1787" s="818"/>
      <c r="P1787" s="818"/>
    </row>
    <row r="1788" spans="1:16" x14ac:dyDescent="0.35">
      <c r="A1788" s="812" t="b">
        <v>0</v>
      </c>
      <c r="B1788" s="812"/>
      <c r="C1788" s="812" t="s">
        <v>4786</v>
      </c>
      <c r="D1788" s="827">
        <v>19</v>
      </c>
      <c r="E1788" s="815"/>
      <c r="F1788" s="818"/>
      <c r="G1788" s="817"/>
      <c r="H1788" s="827"/>
      <c r="I1788" s="818"/>
      <c r="J1788" s="818"/>
      <c r="K1788" s="812" t="str">
        <f ca="1">IFERROR(VLOOKUP(C1788,' Disaggregation - Section E '!A$618:N1000,3,0),"")</f>
        <v/>
      </c>
      <c r="L1788" s="812"/>
      <c r="M1788" s="812"/>
      <c r="N1788" s="818"/>
      <c r="O1788" s="818"/>
      <c r="P1788" s="818"/>
    </row>
    <row r="1789" spans="1:16" x14ac:dyDescent="0.35">
      <c r="A1789" s="812" t="b">
        <v>0</v>
      </c>
      <c r="B1789" s="812"/>
      <c r="C1789" s="812" t="s">
        <v>4788</v>
      </c>
      <c r="D1789" s="827">
        <v>19</v>
      </c>
      <c r="E1789" s="815"/>
      <c r="F1789" s="818"/>
      <c r="G1789" s="817"/>
      <c r="H1789" s="827"/>
      <c r="I1789" s="818"/>
      <c r="J1789" s="818"/>
      <c r="K1789" s="812" t="str">
        <f ca="1">IFERROR(VLOOKUP(C1789,' Disaggregation - Section E '!A$618:N1001,3,0),"")</f>
        <v/>
      </c>
      <c r="L1789" s="812"/>
      <c r="M1789" s="812"/>
      <c r="N1789" s="818"/>
      <c r="O1789" s="818"/>
      <c r="P1789" s="818"/>
    </row>
    <row r="1790" spans="1:16" x14ac:dyDescent="0.35">
      <c r="A1790" s="812" t="b">
        <v>0</v>
      </c>
      <c r="B1790" s="812"/>
      <c r="C1790" s="812" t="s">
        <v>4790</v>
      </c>
      <c r="D1790" s="827">
        <v>19</v>
      </c>
      <c r="E1790" s="815"/>
      <c r="F1790" s="818"/>
      <c r="G1790" s="817"/>
      <c r="H1790" s="827"/>
      <c r="I1790" s="818"/>
      <c r="J1790" s="818"/>
      <c r="K1790" s="812" t="str">
        <f ca="1">IFERROR(VLOOKUP(C1790,' Disaggregation - Section E '!A$618:N1002,3,0),"")</f>
        <v/>
      </c>
      <c r="L1790" s="812"/>
      <c r="M1790" s="812"/>
      <c r="N1790" s="818"/>
      <c r="O1790" s="818"/>
      <c r="P1790" s="818"/>
    </row>
    <row r="1791" spans="1:16" x14ac:dyDescent="0.35">
      <c r="A1791" s="812" t="b">
        <v>0</v>
      </c>
      <c r="B1791" s="812"/>
      <c r="C1791" s="812" t="s">
        <v>4792</v>
      </c>
      <c r="D1791" s="827">
        <v>19</v>
      </c>
      <c r="E1791" s="815"/>
      <c r="F1791" s="818"/>
      <c r="G1791" s="817"/>
      <c r="H1791" s="827"/>
      <c r="I1791" s="818"/>
      <c r="J1791" s="818"/>
      <c r="K1791" s="812" t="str">
        <f ca="1">IFERROR(VLOOKUP(C1791,' Disaggregation - Section E '!A$618:N1003,3,0),"")</f>
        <v/>
      </c>
      <c r="L1791" s="812"/>
      <c r="M1791" s="812"/>
      <c r="N1791" s="818"/>
      <c r="O1791" s="818"/>
      <c r="P1791" s="818"/>
    </row>
    <row r="1792" spans="1:16" x14ac:dyDescent="0.35">
      <c r="A1792" s="812" t="b">
        <v>0</v>
      </c>
      <c r="B1792" s="812"/>
      <c r="C1792" s="812" t="s">
        <v>4795</v>
      </c>
      <c r="D1792" s="827">
        <v>20</v>
      </c>
      <c r="E1792" s="815"/>
      <c r="F1792" s="818"/>
      <c r="G1792" s="817"/>
      <c r="H1792" s="827"/>
      <c r="I1792" s="818"/>
      <c r="J1792" s="818"/>
      <c r="K1792" s="812" t="str">
        <f ca="1">IFERROR(VLOOKUP(C1792,' Disaggregation - Section E '!A$618:N1004,3,0),"")</f>
        <v/>
      </c>
      <c r="L1792" s="812"/>
      <c r="M1792" s="812"/>
      <c r="N1792" s="818"/>
      <c r="O1792" s="818"/>
      <c r="P1792" s="818"/>
    </row>
    <row r="1793" spans="1:16" x14ac:dyDescent="0.35">
      <c r="A1793" s="812" t="b">
        <v>0</v>
      </c>
      <c r="B1793" s="812"/>
      <c r="C1793" s="812" t="s">
        <v>4797</v>
      </c>
      <c r="D1793" s="827">
        <v>20</v>
      </c>
      <c r="E1793" s="815"/>
      <c r="F1793" s="818"/>
      <c r="G1793" s="817"/>
      <c r="H1793" s="827"/>
      <c r="I1793" s="818"/>
      <c r="J1793" s="818"/>
      <c r="K1793" s="812" t="str">
        <f ca="1">IFERROR(VLOOKUP(C1793,' Disaggregation - Section E '!A$618:N1005,3,0),"")</f>
        <v/>
      </c>
      <c r="L1793" s="812"/>
      <c r="M1793" s="812"/>
      <c r="N1793" s="818"/>
      <c r="O1793" s="818"/>
      <c r="P1793" s="818"/>
    </row>
    <row r="1794" spans="1:16" x14ac:dyDescent="0.35">
      <c r="A1794" s="812" t="b">
        <v>0</v>
      </c>
      <c r="B1794" s="812"/>
      <c r="C1794" s="812" t="s">
        <v>4799</v>
      </c>
      <c r="D1794" s="827">
        <v>20</v>
      </c>
      <c r="E1794" s="815"/>
      <c r="F1794" s="818"/>
      <c r="G1794" s="817"/>
      <c r="H1794" s="827"/>
      <c r="I1794" s="818"/>
      <c r="J1794" s="818"/>
      <c r="K1794" s="812" t="str">
        <f ca="1">IFERROR(VLOOKUP(C1794,' Disaggregation - Section E '!A$618:N1006,3,0),"")</f>
        <v/>
      </c>
      <c r="L1794" s="812"/>
      <c r="M1794" s="812"/>
      <c r="N1794" s="818"/>
      <c r="O1794" s="818"/>
      <c r="P1794" s="818"/>
    </row>
    <row r="1795" spans="1:16" x14ac:dyDescent="0.35">
      <c r="A1795" s="812" t="b">
        <v>0</v>
      </c>
      <c r="B1795" s="812"/>
      <c r="C1795" s="812" t="s">
        <v>4801</v>
      </c>
      <c r="D1795" s="827">
        <v>20</v>
      </c>
      <c r="E1795" s="815"/>
      <c r="F1795" s="818"/>
      <c r="G1795" s="817"/>
      <c r="H1795" s="827"/>
      <c r="I1795" s="818"/>
      <c r="J1795" s="818"/>
      <c r="K1795" s="812" t="str">
        <f ca="1">IFERROR(VLOOKUP(C1795,' Disaggregation - Section E '!A$618:N1007,3,0),"")</f>
        <v/>
      </c>
      <c r="L1795" s="812"/>
      <c r="M1795" s="812"/>
      <c r="N1795" s="818"/>
      <c r="O1795" s="818"/>
      <c r="P1795" s="818"/>
    </row>
    <row r="1796" spans="1:16" x14ac:dyDescent="0.35">
      <c r="A1796" s="812" t="b">
        <v>0</v>
      </c>
      <c r="B1796" s="812"/>
      <c r="C1796" s="812" t="s">
        <v>4803</v>
      </c>
      <c r="D1796" s="827">
        <v>20</v>
      </c>
      <c r="E1796" s="815"/>
      <c r="F1796" s="818"/>
      <c r="G1796" s="817"/>
      <c r="H1796" s="827"/>
      <c r="I1796" s="818"/>
      <c r="J1796" s="818"/>
      <c r="K1796" s="812" t="str">
        <f ca="1">IFERROR(VLOOKUP(C1796,' Disaggregation - Section E '!A$618:N1008,3,0),"")</f>
        <v/>
      </c>
      <c r="L1796" s="812"/>
      <c r="M1796" s="812"/>
      <c r="N1796" s="818"/>
      <c r="O1796" s="818"/>
      <c r="P1796" s="818"/>
    </row>
    <row r="1797" spans="1:16" x14ac:dyDescent="0.35">
      <c r="A1797" s="812" t="b">
        <v>0</v>
      </c>
      <c r="B1797" s="812"/>
      <c r="C1797" s="812" t="s">
        <v>4805</v>
      </c>
      <c r="D1797" s="827">
        <v>20</v>
      </c>
      <c r="E1797" s="815"/>
      <c r="F1797" s="818"/>
      <c r="G1797" s="817"/>
      <c r="H1797" s="827"/>
      <c r="I1797" s="818"/>
      <c r="J1797" s="818"/>
      <c r="K1797" s="812" t="str">
        <f ca="1">IFERROR(VLOOKUP(C1797,' Disaggregation - Section E '!A$618:N1009,3,0),"")</f>
        <v/>
      </c>
      <c r="L1797" s="812"/>
      <c r="M1797" s="812"/>
      <c r="N1797" s="818"/>
      <c r="O1797" s="818"/>
      <c r="P1797" s="818"/>
    </row>
    <row r="1798" spans="1:16" x14ac:dyDescent="0.35">
      <c r="A1798" s="812" t="b">
        <v>0</v>
      </c>
      <c r="B1798" s="812"/>
      <c r="C1798" s="812" t="s">
        <v>4807</v>
      </c>
      <c r="D1798" s="827">
        <v>20</v>
      </c>
      <c r="E1798" s="815"/>
      <c r="F1798" s="818"/>
      <c r="G1798" s="817"/>
      <c r="H1798" s="827"/>
      <c r="I1798" s="818"/>
      <c r="J1798" s="818"/>
      <c r="K1798" s="812" t="str">
        <f ca="1">IFERROR(VLOOKUP(C1798,' Disaggregation - Section E '!A$618:N1010,3,0),"")</f>
        <v/>
      </c>
      <c r="L1798" s="812"/>
      <c r="M1798" s="812"/>
      <c r="N1798" s="818"/>
      <c r="O1798" s="818"/>
      <c r="P1798" s="818"/>
    </row>
    <row r="1799" spans="1:16" x14ac:dyDescent="0.35">
      <c r="A1799" s="812" t="b">
        <v>0</v>
      </c>
      <c r="B1799" s="812"/>
      <c r="C1799" s="812" t="s">
        <v>4809</v>
      </c>
      <c r="D1799" s="827">
        <v>20</v>
      </c>
      <c r="E1799" s="815"/>
      <c r="F1799" s="818"/>
      <c r="G1799" s="817"/>
      <c r="H1799" s="827"/>
      <c r="I1799" s="818"/>
      <c r="J1799" s="818"/>
      <c r="K1799" s="812" t="str">
        <f ca="1">IFERROR(VLOOKUP(C1799,' Disaggregation - Section E '!A$618:N1011,3,0),"")</f>
        <v/>
      </c>
      <c r="L1799" s="812"/>
      <c r="M1799" s="812"/>
      <c r="N1799" s="818"/>
      <c r="O1799" s="818"/>
      <c r="P1799" s="818"/>
    </row>
    <row r="1800" spans="1:16" x14ac:dyDescent="0.35">
      <c r="A1800" s="812" t="b">
        <v>0</v>
      </c>
      <c r="B1800" s="812"/>
      <c r="C1800" s="812" t="s">
        <v>4811</v>
      </c>
      <c r="D1800" s="827">
        <v>20</v>
      </c>
      <c r="E1800" s="815"/>
      <c r="F1800" s="818"/>
      <c r="G1800" s="817"/>
      <c r="H1800" s="827"/>
      <c r="I1800" s="818"/>
      <c r="J1800" s="818"/>
      <c r="K1800" s="812" t="str">
        <f ca="1">IFERROR(VLOOKUP(C1800,' Disaggregation - Section E '!A$618:N1012,3,0),"")</f>
        <v/>
      </c>
      <c r="L1800" s="812"/>
      <c r="M1800" s="812"/>
      <c r="N1800" s="818"/>
      <c r="O1800" s="818"/>
      <c r="P1800" s="818"/>
    </row>
    <row r="1801" spans="1:16" x14ac:dyDescent="0.35">
      <c r="A1801" s="812" t="b">
        <v>0</v>
      </c>
      <c r="B1801" s="812"/>
      <c r="C1801" s="812" t="s">
        <v>4813</v>
      </c>
      <c r="D1801" s="827">
        <v>20</v>
      </c>
      <c r="E1801" s="815"/>
      <c r="F1801" s="818"/>
      <c r="G1801" s="817"/>
      <c r="H1801" s="827"/>
      <c r="I1801" s="818"/>
      <c r="J1801" s="818"/>
      <c r="K1801" s="812" t="str">
        <f ca="1">IFERROR(VLOOKUP(C1801,' Disaggregation - Section E '!A$618:N1013,3,0),"")</f>
        <v/>
      </c>
      <c r="L1801" s="812"/>
      <c r="M1801" s="812"/>
      <c r="N1801" s="818"/>
      <c r="O1801" s="818"/>
      <c r="P1801" s="818"/>
    </row>
    <row r="1802" spans="1:16" x14ac:dyDescent="0.35">
      <c r="A1802" s="812" t="b">
        <v>0</v>
      </c>
      <c r="B1802" s="812"/>
      <c r="C1802" s="812" t="s">
        <v>4815</v>
      </c>
      <c r="D1802" s="827">
        <v>20</v>
      </c>
      <c r="E1802" s="815"/>
      <c r="F1802" s="818"/>
      <c r="G1802" s="817"/>
      <c r="H1802" s="827"/>
      <c r="I1802" s="818"/>
      <c r="J1802" s="818"/>
      <c r="K1802" s="812" t="str">
        <f ca="1">IFERROR(VLOOKUP(C1802,' Disaggregation - Section E '!A$618:N1014,3,0),"")</f>
        <v/>
      </c>
      <c r="L1802" s="812"/>
      <c r="M1802" s="812"/>
      <c r="N1802" s="818"/>
      <c r="O1802" s="818"/>
      <c r="P1802" s="818"/>
    </row>
    <row r="1803" spans="1:16" x14ac:dyDescent="0.35">
      <c r="A1803" s="812" t="b">
        <v>0</v>
      </c>
      <c r="B1803" s="812"/>
      <c r="C1803" s="812" t="s">
        <v>4817</v>
      </c>
      <c r="D1803" s="827">
        <v>20</v>
      </c>
      <c r="E1803" s="815"/>
      <c r="F1803" s="818"/>
      <c r="G1803" s="817"/>
      <c r="H1803" s="827"/>
      <c r="I1803" s="818"/>
      <c r="J1803" s="818"/>
      <c r="K1803" s="812" t="str">
        <f ca="1">IFERROR(VLOOKUP(C1803,' Disaggregation - Section E '!A$618:N1015,3,0),"")</f>
        <v/>
      </c>
      <c r="L1803" s="812"/>
      <c r="M1803" s="812"/>
      <c r="N1803" s="818"/>
      <c r="O1803" s="818"/>
      <c r="P1803" s="818"/>
    </row>
    <row r="1804" spans="1:16" x14ac:dyDescent="0.35">
      <c r="A1804" s="812" t="b">
        <v>0</v>
      </c>
      <c r="B1804" s="812"/>
      <c r="C1804" s="812" t="s">
        <v>4819</v>
      </c>
      <c r="D1804" s="827">
        <v>20</v>
      </c>
      <c r="E1804" s="815"/>
      <c r="F1804" s="818"/>
      <c r="G1804" s="817"/>
      <c r="H1804" s="827"/>
      <c r="I1804" s="818"/>
      <c r="J1804" s="818"/>
      <c r="K1804" s="812" t="str">
        <f ca="1">IFERROR(VLOOKUP(C1804,' Disaggregation - Section E '!A$618:N1016,3,0),"")</f>
        <v/>
      </c>
      <c r="L1804" s="812"/>
      <c r="M1804" s="812"/>
      <c r="N1804" s="818"/>
      <c r="O1804" s="818"/>
      <c r="P1804" s="818"/>
    </row>
    <row r="1805" spans="1:16" x14ac:dyDescent="0.35">
      <c r="A1805" s="812" t="b">
        <v>0</v>
      </c>
      <c r="B1805" s="812"/>
      <c r="C1805" s="812" t="s">
        <v>4821</v>
      </c>
      <c r="D1805" s="827">
        <v>20</v>
      </c>
      <c r="E1805" s="815"/>
      <c r="F1805" s="818"/>
      <c r="G1805" s="817"/>
      <c r="H1805" s="827"/>
      <c r="I1805" s="818"/>
      <c r="J1805" s="818"/>
      <c r="K1805" s="812" t="str">
        <f ca="1">IFERROR(VLOOKUP(C1805,' Disaggregation - Section E '!A$618:N1017,3,0),"")</f>
        <v/>
      </c>
      <c r="L1805" s="812"/>
      <c r="M1805" s="812"/>
      <c r="N1805" s="818"/>
      <c r="O1805" s="818"/>
      <c r="P1805" s="818"/>
    </row>
    <row r="1806" spans="1:16" x14ac:dyDescent="0.35">
      <c r="A1806" s="812" t="b">
        <v>0</v>
      </c>
      <c r="B1806" s="812"/>
      <c r="C1806" s="812" t="s">
        <v>4823</v>
      </c>
      <c r="D1806" s="827">
        <v>20</v>
      </c>
      <c r="E1806" s="815"/>
      <c r="F1806" s="818"/>
      <c r="G1806" s="817"/>
      <c r="H1806" s="827"/>
      <c r="I1806" s="818"/>
      <c r="J1806" s="818"/>
      <c r="K1806" s="812" t="str">
        <f ca="1">IFERROR(VLOOKUP(C1806,' Disaggregation - Section E '!A$618:N1018,3,0),"")</f>
        <v/>
      </c>
      <c r="L1806" s="812"/>
      <c r="M1806" s="812"/>
      <c r="N1806" s="818"/>
      <c r="O1806" s="818"/>
      <c r="P1806" s="818"/>
    </row>
    <row r="1807" spans="1:16" x14ac:dyDescent="0.35">
      <c r="A1807" s="812" t="b">
        <v>0</v>
      </c>
      <c r="B1807" s="812"/>
      <c r="C1807" s="812" t="s">
        <v>4825</v>
      </c>
      <c r="D1807" s="827">
        <v>20</v>
      </c>
      <c r="E1807" s="815"/>
      <c r="F1807" s="818"/>
      <c r="G1807" s="817"/>
      <c r="H1807" s="827"/>
      <c r="I1807" s="818"/>
      <c r="J1807" s="818"/>
      <c r="K1807" s="812" t="str">
        <f ca="1">IFERROR(VLOOKUP(C1807,' Disaggregation - Section E '!A$618:N1019,3,0),"")</f>
        <v/>
      </c>
      <c r="L1807" s="812"/>
      <c r="M1807" s="812"/>
      <c r="N1807" s="818"/>
      <c r="O1807" s="818"/>
      <c r="P1807" s="818"/>
    </row>
    <row r="1808" spans="1:16" x14ac:dyDescent="0.35">
      <c r="A1808" s="812" t="b">
        <v>0</v>
      </c>
      <c r="B1808" s="812"/>
      <c r="C1808" s="812" t="s">
        <v>4827</v>
      </c>
      <c r="D1808" s="827">
        <v>20</v>
      </c>
      <c r="E1808" s="815"/>
      <c r="F1808" s="818"/>
      <c r="G1808" s="817"/>
      <c r="H1808" s="827"/>
      <c r="I1808" s="818"/>
      <c r="J1808" s="818"/>
      <c r="K1808" s="812" t="str">
        <f ca="1">IFERROR(VLOOKUP(C1808,' Disaggregation - Section E '!A$618:N1020,3,0),"")</f>
        <v/>
      </c>
      <c r="L1808" s="812"/>
      <c r="M1808" s="812"/>
      <c r="N1808" s="818"/>
      <c r="O1808" s="818"/>
      <c r="P1808" s="818"/>
    </row>
    <row r="1809" spans="1:16" x14ac:dyDescent="0.35">
      <c r="A1809" s="812" t="b">
        <v>0</v>
      </c>
      <c r="B1809" s="812"/>
      <c r="C1809" s="812" t="s">
        <v>4829</v>
      </c>
      <c r="D1809" s="827">
        <v>20</v>
      </c>
      <c r="E1809" s="815"/>
      <c r="F1809" s="818"/>
      <c r="G1809" s="817"/>
      <c r="H1809" s="827"/>
      <c r="I1809" s="818"/>
      <c r="J1809" s="818"/>
      <c r="K1809" s="812" t="str">
        <f ca="1">IFERROR(VLOOKUP(C1809,' Disaggregation - Section E '!A$618:N1021,3,0),"")</f>
        <v/>
      </c>
      <c r="L1809" s="812"/>
      <c r="M1809" s="812"/>
      <c r="N1809" s="818"/>
      <c r="O1809" s="818"/>
      <c r="P1809" s="818"/>
    </row>
    <row r="1810" spans="1:16" x14ac:dyDescent="0.35">
      <c r="A1810" s="812" t="b">
        <v>0</v>
      </c>
      <c r="B1810" s="812"/>
      <c r="C1810" s="812" t="s">
        <v>4831</v>
      </c>
      <c r="D1810" s="827">
        <v>20</v>
      </c>
      <c r="E1810" s="815"/>
      <c r="F1810" s="818"/>
      <c r="G1810" s="817"/>
      <c r="H1810" s="827"/>
      <c r="I1810" s="818"/>
      <c r="J1810" s="818"/>
      <c r="K1810" s="812" t="str">
        <f ca="1">IFERROR(VLOOKUP(C1810,' Disaggregation - Section E '!A$618:N1022,3,0),"")</f>
        <v/>
      </c>
      <c r="L1810" s="812"/>
      <c r="M1810" s="812"/>
      <c r="N1810" s="818"/>
      <c r="O1810" s="818"/>
      <c r="P1810" s="818"/>
    </row>
    <row r="1811" spans="1:16" x14ac:dyDescent="0.35">
      <c r="A1811" s="812" t="b">
        <v>0</v>
      </c>
      <c r="B1811" s="812"/>
      <c r="C1811" s="812" t="s">
        <v>4833</v>
      </c>
      <c r="D1811" s="827">
        <v>20</v>
      </c>
      <c r="E1811" s="815"/>
      <c r="F1811" s="818"/>
      <c r="G1811" s="817"/>
      <c r="H1811" s="827"/>
      <c r="I1811" s="818"/>
      <c r="J1811" s="818"/>
      <c r="K1811" s="812" t="str">
        <f ca="1">IFERROR(VLOOKUP(C1811,' Disaggregation - Section E '!A$618:N1023,3,0),"")</f>
        <v/>
      </c>
      <c r="L1811" s="812"/>
      <c r="M1811" s="812"/>
      <c r="N1811" s="818"/>
      <c r="O1811" s="818"/>
      <c r="P1811" s="818"/>
    </row>
    <row r="1812" spans="1:16" x14ac:dyDescent="0.35">
      <c r="A1812" s="812" t="b">
        <v>0</v>
      </c>
      <c r="B1812" s="812"/>
      <c r="C1812" s="812" t="s">
        <v>4836</v>
      </c>
      <c r="D1812" s="827">
        <v>21</v>
      </c>
      <c r="E1812" s="815"/>
      <c r="F1812" s="818"/>
      <c r="G1812" s="817"/>
      <c r="H1812" s="827"/>
      <c r="I1812" s="818"/>
      <c r="J1812" s="818"/>
      <c r="K1812" s="812" t="str">
        <f ca="1">IFERROR(VLOOKUP(C1812,' Disaggregation - Section E '!A$618:N1024,3,0),"")</f>
        <v/>
      </c>
      <c r="L1812" s="812"/>
      <c r="M1812" s="812"/>
      <c r="N1812" s="818"/>
      <c r="O1812" s="818"/>
      <c r="P1812" s="818"/>
    </row>
    <row r="1813" spans="1:16" x14ac:dyDescent="0.35">
      <c r="A1813" s="812" t="b">
        <v>0</v>
      </c>
      <c r="B1813" s="812"/>
      <c r="C1813" s="812" t="s">
        <v>4838</v>
      </c>
      <c r="D1813" s="827">
        <v>21</v>
      </c>
      <c r="E1813" s="815"/>
      <c r="F1813" s="818"/>
      <c r="G1813" s="817"/>
      <c r="H1813" s="827"/>
      <c r="I1813" s="818"/>
      <c r="J1813" s="818"/>
      <c r="K1813" s="812" t="str">
        <f ca="1">IFERROR(VLOOKUP(C1813,' Disaggregation - Section E '!A$618:N1025,3,0),"")</f>
        <v/>
      </c>
      <c r="L1813" s="812"/>
      <c r="M1813" s="812"/>
      <c r="N1813" s="818"/>
      <c r="O1813" s="818"/>
      <c r="P1813" s="818"/>
    </row>
    <row r="1814" spans="1:16" x14ac:dyDescent="0.35">
      <c r="A1814" s="812" t="b">
        <v>0</v>
      </c>
      <c r="B1814" s="812"/>
      <c r="C1814" s="812" t="s">
        <v>4840</v>
      </c>
      <c r="D1814" s="827">
        <v>21</v>
      </c>
      <c r="E1814" s="815"/>
      <c r="F1814" s="818"/>
      <c r="G1814" s="817"/>
      <c r="H1814" s="827"/>
      <c r="I1814" s="818"/>
      <c r="J1814" s="818"/>
      <c r="K1814" s="812" t="str">
        <f ca="1">IFERROR(VLOOKUP(C1814,' Disaggregation - Section E '!A$618:N1026,3,0),"")</f>
        <v/>
      </c>
      <c r="L1814" s="812"/>
      <c r="M1814" s="812"/>
      <c r="N1814" s="818"/>
      <c r="O1814" s="818"/>
      <c r="P1814" s="818"/>
    </row>
    <row r="1815" spans="1:16" x14ac:dyDescent="0.35">
      <c r="A1815" s="812" t="b">
        <v>0</v>
      </c>
      <c r="B1815" s="812"/>
      <c r="C1815" s="812" t="s">
        <v>4842</v>
      </c>
      <c r="D1815" s="827">
        <v>21</v>
      </c>
      <c r="E1815" s="815"/>
      <c r="F1815" s="818"/>
      <c r="G1815" s="817"/>
      <c r="H1815" s="827"/>
      <c r="I1815" s="818"/>
      <c r="J1815" s="818"/>
      <c r="K1815" s="812" t="str">
        <f ca="1">IFERROR(VLOOKUP(C1815,' Disaggregation - Section E '!A$618:N1027,3,0),"")</f>
        <v/>
      </c>
      <c r="L1815" s="812"/>
      <c r="M1815" s="812"/>
      <c r="N1815" s="818"/>
      <c r="O1815" s="818"/>
      <c r="P1815" s="818"/>
    </row>
    <row r="1816" spans="1:16" x14ac:dyDescent="0.35">
      <c r="A1816" s="812" t="b">
        <v>0</v>
      </c>
      <c r="B1816" s="812"/>
      <c r="C1816" s="812" t="s">
        <v>4844</v>
      </c>
      <c r="D1816" s="827">
        <v>21</v>
      </c>
      <c r="E1816" s="815"/>
      <c r="F1816" s="818"/>
      <c r="G1816" s="817"/>
      <c r="H1816" s="827"/>
      <c r="I1816" s="818"/>
      <c r="J1816" s="818"/>
      <c r="K1816" s="812" t="str">
        <f ca="1">IFERROR(VLOOKUP(C1816,' Disaggregation - Section E '!A$618:N1028,3,0),"")</f>
        <v/>
      </c>
      <c r="L1816" s="812"/>
      <c r="M1816" s="812"/>
      <c r="N1816" s="818"/>
      <c r="O1816" s="818"/>
      <c r="P1816" s="818"/>
    </row>
    <row r="1817" spans="1:16" x14ac:dyDescent="0.35">
      <c r="A1817" s="812" t="b">
        <v>0</v>
      </c>
      <c r="B1817" s="812"/>
      <c r="C1817" s="812" t="s">
        <v>4846</v>
      </c>
      <c r="D1817" s="827">
        <v>21</v>
      </c>
      <c r="E1817" s="815"/>
      <c r="F1817" s="818"/>
      <c r="G1817" s="817"/>
      <c r="H1817" s="827"/>
      <c r="I1817" s="818"/>
      <c r="J1817" s="818"/>
      <c r="K1817" s="812" t="str">
        <f ca="1">IFERROR(VLOOKUP(C1817,' Disaggregation - Section E '!A$618:N1029,3,0),"")</f>
        <v/>
      </c>
      <c r="L1817" s="812"/>
      <c r="M1817" s="812"/>
      <c r="N1817" s="818"/>
      <c r="O1817" s="818"/>
      <c r="P1817" s="818"/>
    </row>
    <row r="1818" spans="1:16" x14ac:dyDescent="0.35">
      <c r="A1818" s="812" t="b">
        <v>0</v>
      </c>
      <c r="B1818" s="812"/>
      <c r="C1818" s="812" t="s">
        <v>4848</v>
      </c>
      <c r="D1818" s="827">
        <v>21</v>
      </c>
      <c r="E1818" s="815"/>
      <c r="F1818" s="818"/>
      <c r="G1818" s="817"/>
      <c r="H1818" s="827"/>
      <c r="I1818" s="818"/>
      <c r="J1818" s="818"/>
      <c r="K1818" s="812" t="str">
        <f ca="1">IFERROR(VLOOKUP(C1818,' Disaggregation - Section E '!A$618:N1030,3,0),"")</f>
        <v/>
      </c>
      <c r="L1818" s="812"/>
      <c r="M1818" s="812"/>
      <c r="N1818" s="818"/>
      <c r="O1818" s="818"/>
      <c r="P1818" s="818"/>
    </row>
    <row r="1819" spans="1:16" x14ac:dyDescent="0.35">
      <c r="A1819" s="812" t="b">
        <v>0</v>
      </c>
      <c r="B1819" s="812"/>
      <c r="C1819" s="812" t="s">
        <v>4850</v>
      </c>
      <c r="D1819" s="827">
        <v>21</v>
      </c>
      <c r="E1819" s="815"/>
      <c r="F1819" s="818"/>
      <c r="G1819" s="817"/>
      <c r="H1819" s="827"/>
      <c r="I1819" s="818"/>
      <c r="J1819" s="818"/>
      <c r="K1819" s="812" t="str">
        <f ca="1">IFERROR(VLOOKUP(C1819,' Disaggregation - Section E '!A$618:N1031,3,0),"")</f>
        <v/>
      </c>
      <c r="L1819" s="812"/>
      <c r="M1819" s="812"/>
      <c r="N1819" s="818"/>
      <c r="O1819" s="818"/>
      <c r="P1819" s="818"/>
    </row>
    <row r="1820" spans="1:16" x14ac:dyDescent="0.35">
      <c r="A1820" s="812" t="b">
        <v>0</v>
      </c>
      <c r="B1820" s="812"/>
      <c r="C1820" s="812" t="s">
        <v>4852</v>
      </c>
      <c r="D1820" s="827">
        <v>21</v>
      </c>
      <c r="E1820" s="815"/>
      <c r="F1820" s="818"/>
      <c r="G1820" s="817"/>
      <c r="H1820" s="827"/>
      <c r="I1820" s="818"/>
      <c r="J1820" s="818"/>
      <c r="K1820" s="812" t="str">
        <f ca="1">IFERROR(VLOOKUP(C1820,' Disaggregation - Section E '!A$618:N1032,3,0),"")</f>
        <v/>
      </c>
      <c r="L1820" s="812"/>
      <c r="M1820" s="812"/>
      <c r="N1820" s="818"/>
      <c r="O1820" s="818"/>
      <c r="P1820" s="818"/>
    </row>
    <row r="1821" spans="1:16" x14ac:dyDescent="0.35">
      <c r="A1821" s="812" t="b">
        <v>0</v>
      </c>
      <c r="B1821" s="812"/>
      <c r="C1821" s="812" t="s">
        <v>4854</v>
      </c>
      <c r="D1821" s="827">
        <v>21</v>
      </c>
      <c r="E1821" s="815"/>
      <c r="F1821" s="818"/>
      <c r="G1821" s="817"/>
      <c r="H1821" s="827"/>
      <c r="I1821" s="818"/>
      <c r="J1821" s="818"/>
      <c r="K1821" s="812" t="str">
        <f ca="1">IFERROR(VLOOKUP(C1821,' Disaggregation - Section E '!A$618:N1033,3,0),"")</f>
        <v/>
      </c>
      <c r="L1821" s="812"/>
      <c r="M1821" s="812"/>
      <c r="N1821" s="818"/>
      <c r="O1821" s="818"/>
      <c r="P1821" s="818"/>
    </row>
    <row r="1822" spans="1:16" x14ac:dyDescent="0.35">
      <c r="A1822" s="812" t="b">
        <v>0</v>
      </c>
      <c r="B1822" s="812"/>
      <c r="C1822" s="812" t="s">
        <v>4856</v>
      </c>
      <c r="D1822" s="827">
        <v>21</v>
      </c>
      <c r="E1822" s="815"/>
      <c r="F1822" s="818"/>
      <c r="G1822" s="817"/>
      <c r="H1822" s="827"/>
      <c r="I1822" s="818"/>
      <c r="J1822" s="818"/>
      <c r="K1822" s="812" t="str">
        <f ca="1">IFERROR(VLOOKUP(C1822,' Disaggregation - Section E '!A$618:N1034,3,0),"")</f>
        <v/>
      </c>
      <c r="L1822" s="812"/>
      <c r="M1822" s="812"/>
      <c r="N1822" s="818"/>
      <c r="O1822" s="818"/>
      <c r="P1822" s="818"/>
    </row>
    <row r="1823" spans="1:16" x14ac:dyDescent="0.35">
      <c r="A1823" s="812" t="b">
        <v>0</v>
      </c>
      <c r="B1823" s="812"/>
      <c r="C1823" s="812" t="s">
        <v>4858</v>
      </c>
      <c r="D1823" s="827">
        <v>21</v>
      </c>
      <c r="E1823" s="815"/>
      <c r="F1823" s="818"/>
      <c r="G1823" s="817"/>
      <c r="H1823" s="827"/>
      <c r="I1823" s="818"/>
      <c r="J1823" s="818"/>
      <c r="K1823" s="812" t="str">
        <f ca="1">IFERROR(VLOOKUP(C1823,' Disaggregation - Section E '!A$618:N1035,3,0),"")</f>
        <v/>
      </c>
      <c r="L1823" s="812"/>
      <c r="M1823" s="812"/>
      <c r="N1823" s="818"/>
      <c r="O1823" s="818"/>
      <c r="P1823" s="818"/>
    </row>
    <row r="1824" spans="1:16" x14ac:dyDescent="0.35">
      <c r="A1824" s="812" t="b">
        <v>0</v>
      </c>
      <c r="B1824" s="812"/>
      <c r="C1824" s="812" t="s">
        <v>4860</v>
      </c>
      <c r="D1824" s="827">
        <v>21</v>
      </c>
      <c r="E1824" s="815"/>
      <c r="F1824" s="818"/>
      <c r="G1824" s="817"/>
      <c r="H1824" s="827"/>
      <c r="I1824" s="818"/>
      <c r="J1824" s="818"/>
      <c r="K1824" s="812" t="str">
        <f ca="1">IFERROR(VLOOKUP(C1824,' Disaggregation - Section E '!A$618:N1036,3,0),"")</f>
        <v/>
      </c>
      <c r="L1824" s="812"/>
      <c r="M1824" s="812"/>
      <c r="N1824" s="818"/>
      <c r="O1824" s="818"/>
      <c r="P1824" s="818"/>
    </row>
    <row r="1825" spans="1:16" x14ac:dyDescent="0.35">
      <c r="A1825" s="812" t="b">
        <v>0</v>
      </c>
      <c r="B1825" s="812"/>
      <c r="C1825" s="812" t="s">
        <v>4862</v>
      </c>
      <c r="D1825" s="827">
        <v>21</v>
      </c>
      <c r="E1825" s="815"/>
      <c r="F1825" s="818"/>
      <c r="G1825" s="817"/>
      <c r="H1825" s="827"/>
      <c r="I1825" s="818"/>
      <c r="J1825" s="818"/>
      <c r="K1825" s="812" t="str">
        <f ca="1">IFERROR(VLOOKUP(C1825,' Disaggregation - Section E '!A$618:N1037,3,0),"")</f>
        <v/>
      </c>
      <c r="L1825" s="812"/>
      <c r="M1825" s="812"/>
      <c r="N1825" s="818"/>
      <c r="O1825" s="818"/>
      <c r="P1825" s="818"/>
    </row>
    <row r="1826" spans="1:16" x14ac:dyDescent="0.35">
      <c r="A1826" s="812" t="b">
        <v>0</v>
      </c>
      <c r="B1826" s="812"/>
      <c r="C1826" s="812" t="s">
        <v>4864</v>
      </c>
      <c r="D1826" s="827">
        <v>21</v>
      </c>
      <c r="E1826" s="815"/>
      <c r="F1826" s="818"/>
      <c r="G1826" s="817"/>
      <c r="H1826" s="827"/>
      <c r="I1826" s="818"/>
      <c r="J1826" s="818"/>
      <c r="K1826" s="812" t="str">
        <f ca="1">IFERROR(VLOOKUP(C1826,' Disaggregation - Section E '!A$618:N1038,3,0),"")</f>
        <v/>
      </c>
      <c r="L1826" s="812"/>
      <c r="M1826" s="812"/>
      <c r="N1826" s="818"/>
      <c r="O1826" s="818"/>
      <c r="P1826" s="818"/>
    </row>
    <row r="1827" spans="1:16" x14ac:dyDescent="0.35">
      <c r="A1827" s="812" t="b">
        <v>0</v>
      </c>
      <c r="B1827" s="812"/>
      <c r="C1827" s="812" t="s">
        <v>4866</v>
      </c>
      <c r="D1827" s="827">
        <v>21</v>
      </c>
      <c r="E1827" s="815"/>
      <c r="F1827" s="818"/>
      <c r="G1827" s="817"/>
      <c r="H1827" s="827"/>
      <c r="I1827" s="818"/>
      <c r="J1827" s="818"/>
      <c r="K1827" s="812" t="str">
        <f ca="1">IFERROR(VLOOKUP(C1827,' Disaggregation - Section E '!A$618:N1039,3,0),"")</f>
        <v/>
      </c>
      <c r="L1827" s="812"/>
      <c r="M1827" s="812"/>
      <c r="N1827" s="818"/>
      <c r="O1827" s="818"/>
      <c r="P1827" s="818"/>
    </row>
    <row r="1828" spans="1:16" x14ac:dyDescent="0.35">
      <c r="A1828" s="812" t="b">
        <v>0</v>
      </c>
      <c r="B1828" s="812"/>
      <c r="C1828" s="812" t="s">
        <v>4868</v>
      </c>
      <c r="D1828" s="827">
        <v>21</v>
      </c>
      <c r="E1828" s="815"/>
      <c r="F1828" s="818"/>
      <c r="G1828" s="817"/>
      <c r="H1828" s="827"/>
      <c r="I1828" s="818"/>
      <c r="J1828" s="818"/>
      <c r="K1828" s="812" t="str">
        <f ca="1">IFERROR(VLOOKUP(C1828,' Disaggregation - Section E '!A$618:N1040,3,0),"")</f>
        <v/>
      </c>
      <c r="L1828" s="812"/>
      <c r="M1828" s="812"/>
      <c r="N1828" s="818"/>
      <c r="O1828" s="818"/>
      <c r="P1828" s="818"/>
    </row>
    <row r="1829" spans="1:16" x14ac:dyDescent="0.35">
      <c r="A1829" s="812" t="b">
        <v>0</v>
      </c>
      <c r="B1829" s="812"/>
      <c r="C1829" s="812" t="s">
        <v>4870</v>
      </c>
      <c r="D1829" s="827">
        <v>21</v>
      </c>
      <c r="E1829" s="815"/>
      <c r="F1829" s="818"/>
      <c r="G1829" s="817"/>
      <c r="H1829" s="827"/>
      <c r="I1829" s="818"/>
      <c r="J1829" s="818"/>
      <c r="K1829" s="812" t="str">
        <f ca="1">IFERROR(VLOOKUP(C1829,' Disaggregation - Section E '!A$618:N1041,3,0),"")</f>
        <v/>
      </c>
      <c r="L1829" s="812"/>
      <c r="M1829" s="812"/>
      <c r="N1829" s="818"/>
      <c r="O1829" s="818"/>
      <c r="P1829" s="818"/>
    </row>
    <row r="1830" spans="1:16" x14ac:dyDescent="0.35">
      <c r="A1830" s="812" t="b">
        <v>0</v>
      </c>
      <c r="B1830" s="812"/>
      <c r="C1830" s="812" t="s">
        <v>4872</v>
      </c>
      <c r="D1830" s="827">
        <v>21</v>
      </c>
      <c r="E1830" s="815"/>
      <c r="F1830" s="818"/>
      <c r="G1830" s="817"/>
      <c r="H1830" s="827"/>
      <c r="I1830" s="818"/>
      <c r="J1830" s="818"/>
      <c r="K1830" s="812" t="str">
        <f ca="1">IFERROR(VLOOKUP(C1830,' Disaggregation - Section E '!A$618:N1042,3,0),"")</f>
        <v/>
      </c>
      <c r="L1830" s="812"/>
      <c r="M1830" s="812"/>
      <c r="N1830" s="818"/>
      <c r="O1830" s="818"/>
      <c r="P1830" s="818"/>
    </row>
    <row r="1831" spans="1:16" x14ac:dyDescent="0.35">
      <c r="A1831" s="812" t="b">
        <v>0</v>
      </c>
      <c r="B1831" s="812"/>
      <c r="C1831" s="812" t="s">
        <v>4874</v>
      </c>
      <c r="D1831" s="827">
        <v>21</v>
      </c>
      <c r="E1831" s="815"/>
      <c r="F1831" s="818"/>
      <c r="G1831" s="817"/>
      <c r="H1831" s="827"/>
      <c r="I1831" s="818"/>
      <c r="J1831" s="818"/>
      <c r="K1831" s="812" t="str">
        <f ca="1">IFERROR(VLOOKUP(C1831,' Disaggregation - Section E '!A$618:N1043,3,0),"")</f>
        <v/>
      </c>
      <c r="L1831" s="812"/>
      <c r="M1831" s="812"/>
      <c r="N1831" s="818"/>
      <c r="O1831" s="818"/>
      <c r="P1831" s="818"/>
    </row>
    <row r="1832" spans="1:16" x14ac:dyDescent="0.35">
      <c r="A1832" s="812" t="b">
        <v>0</v>
      </c>
      <c r="B1832" s="812"/>
      <c r="C1832" s="812" t="s">
        <v>4877</v>
      </c>
      <c r="D1832" s="827">
        <v>22</v>
      </c>
      <c r="E1832" s="815"/>
      <c r="F1832" s="818"/>
      <c r="G1832" s="817"/>
      <c r="H1832" s="827"/>
      <c r="I1832" s="818"/>
      <c r="J1832" s="818"/>
      <c r="K1832" s="812" t="str">
        <f ca="1">IFERROR(VLOOKUP(C1832,' Disaggregation - Section E '!A$618:N1044,3,0),"")</f>
        <v/>
      </c>
      <c r="L1832" s="812"/>
      <c r="M1832" s="812"/>
      <c r="N1832" s="818"/>
      <c r="O1832" s="818"/>
      <c r="P1832" s="818"/>
    </row>
    <row r="1833" spans="1:16" x14ac:dyDescent="0.35">
      <c r="A1833" s="812" t="b">
        <v>0</v>
      </c>
      <c r="B1833" s="812"/>
      <c r="C1833" s="812" t="s">
        <v>4879</v>
      </c>
      <c r="D1833" s="827">
        <v>22</v>
      </c>
      <c r="E1833" s="815"/>
      <c r="F1833" s="818"/>
      <c r="G1833" s="817"/>
      <c r="H1833" s="827"/>
      <c r="I1833" s="818"/>
      <c r="J1833" s="818"/>
      <c r="K1833" s="812" t="str">
        <f ca="1">IFERROR(VLOOKUP(C1833,' Disaggregation - Section E '!A$618:N1045,3,0),"")</f>
        <v/>
      </c>
      <c r="L1833" s="812"/>
      <c r="M1833" s="812"/>
      <c r="N1833" s="818"/>
      <c r="O1833" s="818"/>
      <c r="P1833" s="818"/>
    </row>
    <row r="1834" spans="1:16" x14ac:dyDescent="0.35">
      <c r="A1834" s="812" t="b">
        <v>0</v>
      </c>
      <c r="B1834" s="812"/>
      <c r="C1834" s="812" t="s">
        <v>4881</v>
      </c>
      <c r="D1834" s="827">
        <v>22</v>
      </c>
      <c r="E1834" s="815"/>
      <c r="F1834" s="818"/>
      <c r="G1834" s="817"/>
      <c r="H1834" s="827"/>
      <c r="I1834" s="818"/>
      <c r="J1834" s="818"/>
      <c r="K1834" s="812" t="str">
        <f ca="1">IFERROR(VLOOKUP(C1834,' Disaggregation - Section E '!A$618:N1046,3,0),"")</f>
        <v/>
      </c>
      <c r="L1834" s="812"/>
      <c r="M1834" s="812"/>
      <c r="N1834" s="818"/>
      <c r="O1834" s="818"/>
      <c r="P1834" s="818"/>
    </row>
    <row r="1835" spans="1:16" x14ac:dyDescent="0.35">
      <c r="A1835" s="812" t="b">
        <v>0</v>
      </c>
      <c r="B1835" s="812"/>
      <c r="C1835" s="812" t="s">
        <v>4883</v>
      </c>
      <c r="D1835" s="827">
        <v>22</v>
      </c>
      <c r="E1835" s="815"/>
      <c r="F1835" s="818"/>
      <c r="G1835" s="817"/>
      <c r="H1835" s="827"/>
      <c r="I1835" s="818"/>
      <c r="J1835" s="818"/>
      <c r="K1835" s="812" t="str">
        <f ca="1">IFERROR(VLOOKUP(C1835,' Disaggregation - Section E '!A$618:N1047,3,0),"")</f>
        <v/>
      </c>
      <c r="L1835" s="812"/>
      <c r="M1835" s="812"/>
      <c r="N1835" s="818"/>
      <c r="O1835" s="818"/>
      <c r="P1835" s="818"/>
    </row>
    <row r="1836" spans="1:16" x14ac:dyDescent="0.35">
      <c r="A1836" s="812" t="b">
        <v>0</v>
      </c>
      <c r="B1836" s="812"/>
      <c r="C1836" s="812" t="s">
        <v>4885</v>
      </c>
      <c r="D1836" s="827">
        <v>22</v>
      </c>
      <c r="E1836" s="815"/>
      <c r="F1836" s="818"/>
      <c r="G1836" s="817"/>
      <c r="H1836" s="827"/>
      <c r="I1836" s="818"/>
      <c r="J1836" s="818"/>
      <c r="K1836" s="812" t="str">
        <f ca="1">IFERROR(VLOOKUP(C1836,' Disaggregation - Section E '!A$618:N1048,3,0),"")</f>
        <v/>
      </c>
      <c r="L1836" s="812"/>
      <c r="M1836" s="812"/>
      <c r="N1836" s="818"/>
      <c r="O1836" s="818"/>
      <c r="P1836" s="818"/>
    </row>
    <row r="1837" spans="1:16" x14ac:dyDescent="0.35">
      <c r="A1837" s="812" t="b">
        <v>0</v>
      </c>
      <c r="B1837" s="812"/>
      <c r="C1837" s="812" t="s">
        <v>4887</v>
      </c>
      <c r="D1837" s="827">
        <v>22</v>
      </c>
      <c r="E1837" s="815"/>
      <c r="F1837" s="818"/>
      <c r="G1837" s="817"/>
      <c r="H1837" s="827"/>
      <c r="I1837" s="818"/>
      <c r="J1837" s="818"/>
      <c r="K1837" s="812" t="str">
        <f ca="1">IFERROR(VLOOKUP(C1837,' Disaggregation - Section E '!A$618:N1049,3,0),"")</f>
        <v/>
      </c>
      <c r="L1837" s="812"/>
      <c r="M1837" s="812"/>
      <c r="N1837" s="818"/>
      <c r="O1837" s="818"/>
      <c r="P1837" s="818"/>
    </row>
    <row r="1838" spans="1:16" x14ac:dyDescent="0.35">
      <c r="A1838" s="812" t="b">
        <v>0</v>
      </c>
      <c r="B1838" s="812"/>
      <c r="C1838" s="812" t="s">
        <v>4889</v>
      </c>
      <c r="D1838" s="827">
        <v>22</v>
      </c>
      <c r="E1838" s="815"/>
      <c r="F1838" s="818"/>
      <c r="G1838" s="817"/>
      <c r="H1838" s="827"/>
      <c r="I1838" s="818"/>
      <c r="J1838" s="818"/>
      <c r="K1838" s="812" t="str">
        <f ca="1">IFERROR(VLOOKUP(C1838,' Disaggregation - Section E '!A$618:N1050,3,0),"")</f>
        <v/>
      </c>
      <c r="L1838" s="812"/>
      <c r="M1838" s="812"/>
      <c r="N1838" s="818"/>
      <c r="O1838" s="818"/>
      <c r="P1838" s="818"/>
    </row>
    <row r="1839" spans="1:16" x14ac:dyDescent="0.35">
      <c r="A1839" s="812" t="b">
        <v>0</v>
      </c>
      <c r="B1839" s="812"/>
      <c r="C1839" s="812" t="s">
        <v>4891</v>
      </c>
      <c r="D1839" s="827">
        <v>22</v>
      </c>
      <c r="E1839" s="815"/>
      <c r="F1839" s="818"/>
      <c r="G1839" s="817"/>
      <c r="H1839" s="827"/>
      <c r="I1839" s="818"/>
      <c r="J1839" s="818"/>
      <c r="K1839" s="812" t="str">
        <f ca="1">IFERROR(VLOOKUP(C1839,' Disaggregation - Section E '!A$618:N1051,3,0),"")</f>
        <v/>
      </c>
      <c r="L1839" s="812"/>
      <c r="M1839" s="812"/>
      <c r="N1839" s="818"/>
      <c r="O1839" s="818"/>
      <c r="P1839" s="818"/>
    </row>
    <row r="1840" spans="1:16" x14ac:dyDescent="0.35">
      <c r="A1840" s="812" t="b">
        <v>0</v>
      </c>
      <c r="B1840" s="812"/>
      <c r="C1840" s="812" t="s">
        <v>4893</v>
      </c>
      <c r="D1840" s="827">
        <v>22</v>
      </c>
      <c r="E1840" s="815"/>
      <c r="F1840" s="818"/>
      <c r="G1840" s="817"/>
      <c r="H1840" s="827"/>
      <c r="I1840" s="818"/>
      <c r="J1840" s="818"/>
      <c r="K1840" s="812" t="str">
        <f ca="1">IFERROR(VLOOKUP(C1840,' Disaggregation - Section E '!A$618:N1052,3,0),"")</f>
        <v/>
      </c>
      <c r="L1840" s="812"/>
      <c r="M1840" s="812"/>
      <c r="N1840" s="818"/>
      <c r="O1840" s="818"/>
      <c r="P1840" s="818"/>
    </row>
    <row r="1841" spans="1:16" x14ac:dyDescent="0.35">
      <c r="A1841" s="812" t="b">
        <v>0</v>
      </c>
      <c r="B1841" s="812"/>
      <c r="C1841" s="812" t="s">
        <v>4895</v>
      </c>
      <c r="D1841" s="827">
        <v>22</v>
      </c>
      <c r="E1841" s="815"/>
      <c r="F1841" s="818"/>
      <c r="G1841" s="817"/>
      <c r="H1841" s="827"/>
      <c r="I1841" s="818"/>
      <c r="J1841" s="818"/>
      <c r="K1841" s="812" t="str">
        <f ca="1">IFERROR(VLOOKUP(C1841,' Disaggregation - Section E '!A$618:N1053,3,0),"")</f>
        <v/>
      </c>
      <c r="L1841" s="812"/>
      <c r="M1841" s="812"/>
      <c r="N1841" s="818"/>
      <c r="O1841" s="818"/>
      <c r="P1841" s="818"/>
    </row>
    <row r="1842" spans="1:16" x14ac:dyDescent="0.35">
      <c r="A1842" s="812" t="b">
        <v>0</v>
      </c>
      <c r="B1842" s="812"/>
      <c r="C1842" s="812" t="s">
        <v>4897</v>
      </c>
      <c r="D1842" s="827">
        <v>22</v>
      </c>
      <c r="E1842" s="815"/>
      <c r="F1842" s="818"/>
      <c r="G1842" s="817"/>
      <c r="H1842" s="827"/>
      <c r="I1842" s="818"/>
      <c r="J1842" s="818"/>
      <c r="K1842" s="812" t="str">
        <f ca="1">IFERROR(VLOOKUP(C1842,' Disaggregation - Section E '!A$618:N1054,3,0),"")</f>
        <v/>
      </c>
      <c r="L1842" s="812"/>
      <c r="M1842" s="812"/>
      <c r="N1842" s="818"/>
      <c r="O1842" s="818"/>
      <c r="P1842" s="818"/>
    </row>
    <row r="1843" spans="1:16" x14ac:dyDescent="0.35">
      <c r="A1843" s="812" t="b">
        <v>0</v>
      </c>
      <c r="B1843" s="812"/>
      <c r="C1843" s="812" t="s">
        <v>4899</v>
      </c>
      <c r="D1843" s="827">
        <v>22</v>
      </c>
      <c r="E1843" s="815"/>
      <c r="F1843" s="818"/>
      <c r="G1843" s="817"/>
      <c r="H1843" s="827"/>
      <c r="I1843" s="818"/>
      <c r="J1843" s="818"/>
      <c r="K1843" s="812" t="str">
        <f ca="1">IFERROR(VLOOKUP(C1843,' Disaggregation - Section E '!A$618:N1055,3,0),"")</f>
        <v/>
      </c>
      <c r="L1843" s="812"/>
      <c r="M1843" s="812"/>
      <c r="N1843" s="818"/>
      <c r="O1843" s="818"/>
      <c r="P1843" s="818"/>
    </row>
    <row r="1844" spans="1:16" x14ac:dyDescent="0.35">
      <c r="A1844" s="812" t="b">
        <v>0</v>
      </c>
      <c r="B1844" s="812"/>
      <c r="C1844" s="812" t="s">
        <v>4901</v>
      </c>
      <c r="D1844" s="827">
        <v>22</v>
      </c>
      <c r="E1844" s="815"/>
      <c r="F1844" s="818"/>
      <c r="G1844" s="817"/>
      <c r="H1844" s="827"/>
      <c r="I1844" s="818"/>
      <c r="J1844" s="818"/>
      <c r="K1844" s="812" t="str">
        <f ca="1">IFERROR(VLOOKUP(C1844,' Disaggregation - Section E '!A$618:N1056,3,0),"")</f>
        <v/>
      </c>
      <c r="L1844" s="812"/>
      <c r="M1844" s="812"/>
      <c r="N1844" s="818"/>
      <c r="O1844" s="818"/>
      <c r="P1844" s="818"/>
    </row>
    <row r="1845" spans="1:16" x14ac:dyDescent="0.35">
      <c r="A1845" s="812" t="b">
        <v>0</v>
      </c>
      <c r="B1845" s="812"/>
      <c r="C1845" s="812" t="s">
        <v>4903</v>
      </c>
      <c r="D1845" s="827">
        <v>22</v>
      </c>
      <c r="E1845" s="815"/>
      <c r="F1845" s="818"/>
      <c r="G1845" s="817"/>
      <c r="H1845" s="827"/>
      <c r="I1845" s="818"/>
      <c r="J1845" s="818"/>
      <c r="K1845" s="812" t="str">
        <f ca="1">IFERROR(VLOOKUP(C1845,' Disaggregation - Section E '!A$618:N1057,3,0),"")</f>
        <v/>
      </c>
      <c r="L1845" s="812"/>
      <c r="M1845" s="812"/>
      <c r="N1845" s="818"/>
      <c r="O1845" s="818"/>
      <c r="P1845" s="818"/>
    </row>
    <row r="1846" spans="1:16" x14ac:dyDescent="0.35">
      <c r="A1846" s="812" t="b">
        <v>0</v>
      </c>
      <c r="B1846" s="812"/>
      <c r="C1846" s="812" t="s">
        <v>4905</v>
      </c>
      <c r="D1846" s="827">
        <v>22</v>
      </c>
      <c r="E1846" s="815"/>
      <c r="F1846" s="818"/>
      <c r="G1846" s="817"/>
      <c r="H1846" s="827"/>
      <c r="I1846" s="818"/>
      <c r="J1846" s="818"/>
      <c r="K1846" s="812" t="str">
        <f ca="1">IFERROR(VLOOKUP(C1846,' Disaggregation - Section E '!A$618:N1058,3,0),"")</f>
        <v/>
      </c>
      <c r="L1846" s="812"/>
      <c r="M1846" s="812"/>
      <c r="N1846" s="818"/>
      <c r="O1846" s="818"/>
      <c r="P1846" s="818"/>
    </row>
    <row r="1847" spans="1:16" x14ac:dyDescent="0.35">
      <c r="A1847" s="812" t="b">
        <v>0</v>
      </c>
      <c r="B1847" s="812"/>
      <c r="C1847" s="812" t="s">
        <v>4907</v>
      </c>
      <c r="D1847" s="827">
        <v>22</v>
      </c>
      <c r="E1847" s="815"/>
      <c r="F1847" s="818"/>
      <c r="G1847" s="817"/>
      <c r="H1847" s="827"/>
      <c r="I1847" s="818"/>
      <c r="J1847" s="818"/>
      <c r="K1847" s="812" t="str">
        <f ca="1">IFERROR(VLOOKUP(C1847,' Disaggregation - Section E '!A$618:N1059,3,0),"")</f>
        <v/>
      </c>
      <c r="L1847" s="812"/>
      <c r="M1847" s="812"/>
      <c r="N1847" s="818"/>
      <c r="O1847" s="818"/>
      <c r="P1847" s="818"/>
    </row>
    <row r="1848" spans="1:16" x14ac:dyDescent="0.35">
      <c r="A1848" s="812" t="b">
        <v>0</v>
      </c>
      <c r="B1848" s="812"/>
      <c r="C1848" s="812" t="s">
        <v>4909</v>
      </c>
      <c r="D1848" s="827">
        <v>22</v>
      </c>
      <c r="E1848" s="815"/>
      <c r="F1848" s="818"/>
      <c r="G1848" s="817"/>
      <c r="H1848" s="827"/>
      <c r="I1848" s="818"/>
      <c r="J1848" s="818"/>
      <c r="K1848" s="812" t="str">
        <f ca="1">IFERROR(VLOOKUP(C1848,' Disaggregation - Section E '!A$618:N1060,3,0),"")</f>
        <v/>
      </c>
      <c r="L1848" s="812"/>
      <c r="M1848" s="812"/>
      <c r="N1848" s="818"/>
      <c r="O1848" s="818"/>
      <c r="P1848" s="818"/>
    </row>
    <row r="1849" spans="1:16" x14ac:dyDescent="0.35">
      <c r="A1849" s="812" t="b">
        <v>0</v>
      </c>
      <c r="B1849" s="812"/>
      <c r="C1849" s="812" t="s">
        <v>4911</v>
      </c>
      <c r="D1849" s="827">
        <v>22</v>
      </c>
      <c r="E1849" s="815"/>
      <c r="F1849" s="818"/>
      <c r="G1849" s="817"/>
      <c r="H1849" s="827"/>
      <c r="I1849" s="818"/>
      <c r="J1849" s="818"/>
      <c r="K1849" s="812" t="str">
        <f ca="1">IFERROR(VLOOKUP(C1849,' Disaggregation - Section E '!A$618:N1061,3,0),"")</f>
        <v/>
      </c>
      <c r="L1849" s="812"/>
      <c r="M1849" s="812"/>
      <c r="N1849" s="818"/>
      <c r="O1849" s="818"/>
      <c r="P1849" s="818"/>
    </row>
    <row r="1850" spans="1:16" x14ac:dyDescent="0.35">
      <c r="A1850" s="812" t="b">
        <v>0</v>
      </c>
      <c r="B1850" s="812"/>
      <c r="C1850" s="812" t="s">
        <v>4913</v>
      </c>
      <c r="D1850" s="827">
        <v>22</v>
      </c>
      <c r="E1850" s="815"/>
      <c r="F1850" s="818"/>
      <c r="G1850" s="817"/>
      <c r="H1850" s="827"/>
      <c r="I1850" s="818"/>
      <c r="J1850" s="818"/>
      <c r="K1850" s="812" t="str">
        <f ca="1">IFERROR(VLOOKUP(C1850,' Disaggregation - Section E '!A$618:N1062,3,0),"")</f>
        <v/>
      </c>
      <c r="L1850" s="812"/>
      <c r="M1850" s="812"/>
      <c r="N1850" s="818"/>
      <c r="O1850" s="818"/>
      <c r="P1850" s="818"/>
    </row>
    <row r="1851" spans="1:16" x14ac:dyDescent="0.35">
      <c r="A1851" s="812" t="b">
        <v>0</v>
      </c>
      <c r="B1851" s="812"/>
      <c r="C1851" s="812" t="s">
        <v>4915</v>
      </c>
      <c r="D1851" s="827">
        <v>22</v>
      </c>
      <c r="E1851" s="815"/>
      <c r="F1851" s="818"/>
      <c r="G1851" s="817"/>
      <c r="H1851" s="827"/>
      <c r="I1851" s="818"/>
      <c r="J1851" s="818"/>
      <c r="K1851" s="812" t="str">
        <f ca="1">IFERROR(VLOOKUP(C1851,' Disaggregation - Section E '!A$618:N1063,3,0),"")</f>
        <v/>
      </c>
      <c r="L1851" s="812"/>
      <c r="M1851" s="812"/>
      <c r="N1851" s="818"/>
      <c r="O1851" s="818"/>
      <c r="P1851" s="818"/>
    </row>
    <row r="1852" spans="1:16" x14ac:dyDescent="0.35">
      <c r="A1852" s="812" t="b">
        <v>0</v>
      </c>
      <c r="B1852" s="812"/>
      <c r="C1852" s="812" t="s">
        <v>4918</v>
      </c>
      <c r="D1852" s="827">
        <v>23</v>
      </c>
      <c r="E1852" s="815"/>
      <c r="F1852" s="818"/>
      <c r="G1852" s="817"/>
      <c r="H1852" s="827"/>
      <c r="I1852" s="818"/>
      <c r="J1852" s="818"/>
      <c r="K1852" s="812" t="str">
        <f ca="1">IFERROR(VLOOKUP(C1852,' Disaggregation - Section E '!A$618:N1064,3,0),"")</f>
        <v/>
      </c>
      <c r="L1852" s="812"/>
      <c r="M1852" s="812"/>
      <c r="N1852" s="818"/>
      <c r="O1852" s="818"/>
      <c r="P1852" s="818"/>
    </row>
    <row r="1853" spans="1:16" x14ac:dyDescent="0.35">
      <c r="A1853" s="812" t="b">
        <v>0</v>
      </c>
      <c r="B1853" s="812"/>
      <c r="C1853" s="812" t="s">
        <v>4920</v>
      </c>
      <c r="D1853" s="827">
        <v>23</v>
      </c>
      <c r="E1853" s="815"/>
      <c r="F1853" s="818"/>
      <c r="G1853" s="817"/>
      <c r="H1853" s="827"/>
      <c r="I1853" s="818"/>
      <c r="J1853" s="818"/>
      <c r="K1853" s="812" t="str">
        <f ca="1">IFERROR(VLOOKUP(C1853,' Disaggregation - Section E '!A$618:N1065,3,0),"")</f>
        <v/>
      </c>
      <c r="L1853" s="812"/>
      <c r="M1853" s="812"/>
      <c r="N1853" s="818"/>
      <c r="O1853" s="818"/>
      <c r="P1853" s="818"/>
    </row>
    <row r="1854" spans="1:16" x14ac:dyDescent="0.35">
      <c r="A1854" s="812" t="b">
        <v>0</v>
      </c>
      <c r="B1854" s="812"/>
      <c r="C1854" s="812" t="s">
        <v>4922</v>
      </c>
      <c r="D1854" s="827">
        <v>23</v>
      </c>
      <c r="E1854" s="815"/>
      <c r="F1854" s="818"/>
      <c r="G1854" s="817"/>
      <c r="H1854" s="827"/>
      <c r="I1854" s="818"/>
      <c r="J1854" s="818"/>
      <c r="K1854" s="812" t="str">
        <f ca="1">IFERROR(VLOOKUP(C1854,' Disaggregation - Section E '!A$618:N1066,3,0),"")</f>
        <v/>
      </c>
      <c r="L1854" s="812"/>
      <c r="M1854" s="812"/>
      <c r="N1854" s="818"/>
      <c r="O1854" s="818"/>
      <c r="P1854" s="818"/>
    </row>
    <row r="1855" spans="1:16" x14ac:dyDescent="0.35">
      <c r="A1855" s="812" t="b">
        <v>0</v>
      </c>
      <c r="B1855" s="812"/>
      <c r="C1855" s="812" t="s">
        <v>4924</v>
      </c>
      <c r="D1855" s="827">
        <v>23</v>
      </c>
      <c r="E1855" s="815"/>
      <c r="F1855" s="818"/>
      <c r="G1855" s="817"/>
      <c r="H1855" s="827"/>
      <c r="I1855" s="818"/>
      <c r="J1855" s="818"/>
      <c r="K1855" s="812" t="str">
        <f ca="1">IFERROR(VLOOKUP(C1855,' Disaggregation - Section E '!A$618:N1067,3,0),"")</f>
        <v/>
      </c>
      <c r="L1855" s="812"/>
      <c r="M1855" s="812"/>
      <c r="N1855" s="818"/>
      <c r="O1855" s="818"/>
      <c r="P1855" s="818"/>
    </row>
    <row r="1856" spans="1:16" x14ac:dyDescent="0.35">
      <c r="A1856" s="812" t="b">
        <v>0</v>
      </c>
      <c r="B1856" s="812"/>
      <c r="C1856" s="812" t="s">
        <v>4926</v>
      </c>
      <c r="D1856" s="827">
        <v>23</v>
      </c>
      <c r="E1856" s="815"/>
      <c r="F1856" s="818"/>
      <c r="G1856" s="817"/>
      <c r="H1856" s="827"/>
      <c r="I1856" s="818"/>
      <c r="J1856" s="818"/>
      <c r="K1856" s="812" t="str">
        <f ca="1">IFERROR(VLOOKUP(C1856,' Disaggregation - Section E '!A$618:N1068,3,0),"")</f>
        <v/>
      </c>
      <c r="L1856" s="812"/>
      <c r="M1856" s="812"/>
      <c r="N1856" s="818"/>
      <c r="O1856" s="818"/>
      <c r="P1856" s="818"/>
    </row>
    <row r="1857" spans="1:16" x14ac:dyDescent="0.35">
      <c r="A1857" s="812" t="b">
        <v>0</v>
      </c>
      <c r="B1857" s="812"/>
      <c r="C1857" s="812" t="s">
        <v>4928</v>
      </c>
      <c r="D1857" s="827">
        <v>23</v>
      </c>
      <c r="E1857" s="815"/>
      <c r="F1857" s="818"/>
      <c r="G1857" s="817"/>
      <c r="H1857" s="827"/>
      <c r="I1857" s="818"/>
      <c r="J1857" s="818"/>
      <c r="K1857" s="812" t="str">
        <f ca="1">IFERROR(VLOOKUP(C1857,' Disaggregation - Section E '!A$618:N1069,3,0),"")</f>
        <v/>
      </c>
      <c r="L1857" s="812"/>
      <c r="M1857" s="812"/>
      <c r="N1857" s="818"/>
      <c r="O1857" s="818"/>
      <c r="P1857" s="818"/>
    </row>
    <row r="1858" spans="1:16" x14ac:dyDescent="0.35">
      <c r="A1858" s="812" t="b">
        <v>0</v>
      </c>
      <c r="B1858" s="812"/>
      <c r="C1858" s="812" t="s">
        <v>4930</v>
      </c>
      <c r="D1858" s="827">
        <v>23</v>
      </c>
      <c r="E1858" s="815"/>
      <c r="F1858" s="818"/>
      <c r="G1858" s="817"/>
      <c r="H1858" s="827"/>
      <c r="I1858" s="818"/>
      <c r="J1858" s="818"/>
      <c r="K1858" s="812" t="str">
        <f ca="1">IFERROR(VLOOKUP(C1858,' Disaggregation - Section E '!A$618:N1070,3,0),"")</f>
        <v/>
      </c>
      <c r="L1858" s="812"/>
      <c r="M1858" s="812"/>
      <c r="N1858" s="818"/>
      <c r="O1858" s="818"/>
      <c r="P1858" s="818"/>
    </row>
    <row r="1859" spans="1:16" x14ac:dyDescent="0.35">
      <c r="A1859" s="812" t="b">
        <v>0</v>
      </c>
      <c r="B1859" s="812"/>
      <c r="C1859" s="812" t="s">
        <v>4932</v>
      </c>
      <c r="D1859" s="827">
        <v>23</v>
      </c>
      <c r="E1859" s="815"/>
      <c r="F1859" s="818"/>
      <c r="G1859" s="817"/>
      <c r="H1859" s="827"/>
      <c r="I1859" s="818"/>
      <c r="J1859" s="818"/>
      <c r="K1859" s="812" t="str">
        <f ca="1">IFERROR(VLOOKUP(C1859,' Disaggregation - Section E '!A$618:N1071,3,0),"")</f>
        <v/>
      </c>
      <c r="L1859" s="812"/>
      <c r="M1859" s="812"/>
      <c r="N1859" s="818"/>
      <c r="O1859" s="818"/>
      <c r="P1859" s="818"/>
    </row>
    <row r="1860" spans="1:16" x14ac:dyDescent="0.35">
      <c r="A1860" s="812" t="b">
        <v>0</v>
      </c>
      <c r="B1860" s="812"/>
      <c r="C1860" s="812" t="s">
        <v>4934</v>
      </c>
      <c r="D1860" s="827">
        <v>23</v>
      </c>
      <c r="E1860" s="815"/>
      <c r="F1860" s="818"/>
      <c r="G1860" s="817"/>
      <c r="H1860" s="827"/>
      <c r="I1860" s="818"/>
      <c r="J1860" s="818"/>
      <c r="K1860" s="812" t="str">
        <f ca="1">IFERROR(VLOOKUP(C1860,' Disaggregation - Section E '!A$618:N1072,3,0),"")</f>
        <v/>
      </c>
      <c r="L1860" s="812"/>
      <c r="M1860" s="812"/>
      <c r="N1860" s="818"/>
      <c r="O1860" s="818"/>
      <c r="P1860" s="818"/>
    </row>
    <row r="1861" spans="1:16" x14ac:dyDescent="0.35">
      <c r="A1861" s="812" t="b">
        <v>0</v>
      </c>
      <c r="B1861" s="812"/>
      <c r="C1861" s="812" t="s">
        <v>4936</v>
      </c>
      <c r="D1861" s="827">
        <v>23</v>
      </c>
      <c r="E1861" s="815"/>
      <c r="F1861" s="818"/>
      <c r="G1861" s="817"/>
      <c r="H1861" s="827"/>
      <c r="I1861" s="818"/>
      <c r="J1861" s="818"/>
      <c r="K1861" s="812" t="str">
        <f ca="1">IFERROR(VLOOKUP(C1861,' Disaggregation - Section E '!A$618:N1073,3,0),"")</f>
        <v/>
      </c>
      <c r="L1861" s="812"/>
      <c r="M1861" s="812"/>
      <c r="N1861" s="818"/>
      <c r="O1861" s="818"/>
      <c r="P1861" s="818"/>
    </row>
    <row r="1862" spans="1:16" x14ac:dyDescent="0.35">
      <c r="A1862" s="812" t="b">
        <v>0</v>
      </c>
      <c r="B1862" s="812"/>
      <c r="C1862" s="812" t="s">
        <v>4938</v>
      </c>
      <c r="D1862" s="827">
        <v>23</v>
      </c>
      <c r="E1862" s="815"/>
      <c r="F1862" s="818"/>
      <c r="G1862" s="817"/>
      <c r="H1862" s="827"/>
      <c r="I1862" s="818"/>
      <c r="J1862" s="818"/>
      <c r="K1862" s="812" t="str">
        <f ca="1">IFERROR(VLOOKUP(C1862,' Disaggregation - Section E '!A$618:N1074,3,0),"")</f>
        <v/>
      </c>
      <c r="L1862" s="812"/>
      <c r="M1862" s="812"/>
      <c r="N1862" s="818"/>
      <c r="O1862" s="818"/>
      <c r="P1862" s="818"/>
    </row>
    <row r="1863" spans="1:16" x14ac:dyDescent="0.35">
      <c r="A1863" s="812" t="b">
        <v>0</v>
      </c>
      <c r="B1863" s="812"/>
      <c r="C1863" s="812" t="s">
        <v>4940</v>
      </c>
      <c r="D1863" s="827">
        <v>23</v>
      </c>
      <c r="E1863" s="815"/>
      <c r="F1863" s="818"/>
      <c r="G1863" s="817"/>
      <c r="H1863" s="827"/>
      <c r="I1863" s="818"/>
      <c r="J1863" s="818"/>
      <c r="K1863" s="812" t="str">
        <f ca="1">IFERROR(VLOOKUP(C1863,' Disaggregation - Section E '!A$618:N1075,3,0),"")</f>
        <v/>
      </c>
      <c r="L1863" s="812"/>
      <c r="M1863" s="812"/>
      <c r="N1863" s="818"/>
      <c r="O1863" s="818"/>
      <c r="P1863" s="818"/>
    </row>
    <row r="1864" spans="1:16" x14ac:dyDescent="0.35">
      <c r="A1864" s="812" t="b">
        <v>0</v>
      </c>
      <c r="B1864" s="812"/>
      <c r="C1864" s="812" t="s">
        <v>4942</v>
      </c>
      <c r="D1864" s="827">
        <v>23</v>
      </c>
      <c r="E1864" s="815"/>
      <c r="F1864" s="818"/>
      <c r="G1864" s="817"/>
      <c r="H1864" s="827"/>
      <c r="I1864" s="818"/>
      <c r="J1864" s="818"/>
      <c r="K1864" s="812" t="str">
        <f ca="1">IFERROR(VLOOKUP(C1864,' Disaggregation - Section E '!A$618:N1076,3,0),"")</f>
        <v/>
      </c>
      <c r="L1864" s="812"/>
      <c r="M1864" s="812"/>
      <c r="N1864" s="818"/>
      <c r="O1864" s="818"/>
      <c r="P1864" s="818"/>
    </row>
    <row r="1865" spans="1:16" x14ac:dyDescent="0.35">
      <c r="A1865" s="812" t="b">
        <v>0</v>
      </c>
      <c r="B1865" s="812"/>
      <c r="C1865" s="812" t="s">
        <v>4944</v>
      </c>
      <c r="D1865" s="827">
        <v>23</v>
      </c>
      <c r="E1865" s="815"/>
      <c r="F1865" s="818"/>
      <c r="G1865" s="817"/>
      <c r="H1865" s="827"/>
      <c r="I1865" s="818"/>
      <c r="J1865" s="818"/>
      <c r="K1865" s="812" t="str">
        <f ca="1">IFERROR(VLOOKUP(C1865,' Disaggregation - Section E '!A$618:N1077,3,0),"")</f>
        <v/>
      </c>
      <c r="L1865" s="812"/>
      <c r="M1865" s="812"/>
      <c r="N1865" s="818"/>
      <c r="O1865" s="818"/>
      <c r="P1865" s="818"/>
    </row>
    <row r="1866" spans="1:16" x14ac:dyDescent="0.35">
      <c r="A1866" s="812" t="b">
        <v>0</v>
      </c>
      <c r="B1866" s="812"/>
      <c r="C1866" s="812" t="s">
        <v>4946</v>
      </c>
      <c r="D1866" s="827">
        <v>23</v>
      </c>
      <c r="E1866" s="815"/>
      <c r="F1866" s="818"/>
      <c r="G1866" s="817"/>
      <c r="H1866" s="827"/>
      <c r="I1866" s="818"/>
      <c r="J1866" s="818"/>
      <c r="K1866" s="812" t="str">
        <f ca="1">IFERROR(VLOOKUP(C1866,' Disaggregation - Section E '!A$618:N1078,3,0),"")</f>
        <v/>
      </c>
      <c r="L1866" s="812"/>
      <c r="M1866" s="812"/>
      <c r="N1866" s="818"/>
      <c r="O1866" s="818"/>
      <c r="P1866" s="818"/>
    </row>
    <row r="1867" spans="1:16" x14ac:dyDescent="0.35">
      <c r="A1867" s="812" t="b">
        <v>0</v>
      </c>
      <c r="B1867" s="812"/>
      <c r="C1867" s="812" t="s">
        <v>4948</v>
      </c>
      <c r="D1867" s="827">
        <v>23</v>
      </c>
      <c r="E1867" s="815"/>
      <c r="F1867" s="818"/>
      <c r="G1867" s="817"/>
      <c r="H1867" s="827"/>
      <c r="I1867" s="818"/>
      <c r="J1867" s="818"/>
      <c r="K1867" s="812" t="str">
        <f ca="1">IFERROR(VLOOKUP(C1867,' Disaggregation - Section E '!A$618:N1079,3,0),"")</f>
        <v/>
      </c>
      <c r="L1867" s="812"/>
      <c r="M1867" s="812"/>
      <c r="N1867" s="818"/>
      <c r="O1867" s="818"/>
      <c r="P1867" s="818"/>
    </row>
    <row r="1868" spans="1:16" x14ac:dyDescent="0.35">
      <c r="A1868" s="812" t="b">
        <v>0</v>
      </c>
      <c r="B1868" s="812"/>
      <c r="C1868" s="812" t="s">
        <v>4950</v>
      </c>
      <c r="D1868" s="827">
        <v>23</v>
      </c>
      <c r="E1868" s="815"/>
      <c r="F1868" s="818"/>
      <c r="G1868" s="817"/>
      <c r="H1868" s="827"/>
      <c r="I1868" s="818"/>
      <c r="J1868" s="818"/>
      <c r="K1868" s="812" t="str">
        <f ca="1">IFERROR(VLOOKUP(C1868,' Disaggregation - Section E '!A$618:N1080,3,0),"")</f>
        <v/>
      </c>
      <c r="L1868" s="812"/>
      <c r="M1868" s="812"/>
      <c r="N1868" s="818"/>
      <c r="O1868" s="818"/>
      <c r="P1868" s="818"/>
    </row>
    <row r="1869" spans="1:16" x14ac:dyDescent="0.35">
      <c r="A1869" s="812" t="b">
        <v>0</v>
      </c>
      <c r="B1869" s="812"/>
      <c r="C1869" s="812" t="s">
        <v>4952</v>
      </c>
      <c r="D1869" s="827">
        <v>23</v>
      </c>
      <c r="E1869" s="815"/>
      <c r="F1869" s="818"/>
      <c r="G1869" s="817"/>
      <c r="H1869" s="827"/>
      <c r="I1869" s="818"/>
      <c r="J1869" s="818"/>
      <c r="K1869" s="812" t="str">
        <f ca="1">IFERROR(VLOOKUP(C1869,' Disaggregation - Section E '!A$618:N1081,3,0),"")</f>
        <v/>
      </c>
      <c r="L1869" s="812"/>
      <c r="M1869" s="812"/>
      <c r="N1869" s="818"/>
      <c r="O1869" s="818"/>
      <c r="P1869" s="818"/>
    </row>
    <row r="1870" spans="1:16" x14ac:dyDescent="0.35">
      <c r="A1870" s="812" t="b">
        <v>0</v>
      </c>
      <c r="B1870" s="812"/>
      <c r="C1870" s="812" t="s">
        <v>4954</v>
      </c>
      <c r="D1870" s="827">
        <v>23</v>
      </c>
      <c r="E1870" s="815"/>
      <c r="F1870" s="818"/>
      <c r="G1870" s="817"/>
      <c r="H1870" s="827"/>
      <c r="I1870" s="818"/>
      <c r="J1870" s="818"/>
      <c r="K1870" s="812" t="str">
        <f ca="1">IFERROR(VLOOKUP(C1870,' Disaggregation - Section E '!A$618:N1082,3,0),"")</f>
        <v/>
      </c>
      <c r="L1870" s="812"/>
      <c r="M1870" s="812"/>
      <c r="N1870" s="818"/>
      <c r="O1870" s="818"/>
      <c r="P1870" s="818"/>
    </row>
    <row r="1871" spans="1:16" x14ac:dyDescent="0.35">
      <c r="A1871" s="812" t="b">
        <v>0</v>
      </c>
      <c r="B1871" s="812"/>
      <c r="C1871" s="812" t="s">
        <v>4956</v>
      </c>
      <c r="D1871" s="827">
        <v>23</v>
      </c>
      <c r="E1871" s="815"/>
      <c r="F1871" s="818"/>
      <c r="G1871" s="817"/>
      <c r="H1871" s="827"/>
      <c r="I1871" s="818"/>
      <c r="J1871" s="818"/>
      <c r="K1871" s="812" t="str">
        <f ca="1">IFERROR(VLOOKUP(C1871,' Disaggregation - Section E '!A$618:N1083,3,0),"")</f>
        <v/>
      </c>
      <c r="L1871" s="812"/>
      <c r="M1871" s="812"/>
      <c r="N1871" s="818"/>
      <c r="O1871" s="818"/>
      <c r="P1871" s="818"/>
    </row>
    <row r="1872" spans="1:16" x14ac:dyDescent="0.35">
      <c r="A1872" s="812" t="b">
        <v>0</v>
      </c>
      <c r="B1872" s="812"/>
      <c r="C1872" s="812" t="s">
        <v>4959</v>
      </c>
      <c r="D1872" s="827">
        <v>24</v>
      </c>
      <c r="E1872" s="815"/>
      <c r="F1872" s="818"/>
      <c r="G1872" s="817"/>
      <c r="H1872" s="827"/>
      <c r="I1872" s="818"/>
      <c r="J1872" s="818"/>
      <c r="K1872" s="812" t="str">
        <f ca="1">IFERROR(VLOOKUP(C1872,' Disaggregation - Section E '!A$618:N1084,3,0),"")</f>
        <v/>
      </c>
      <c r="L1872" s="812"/>
      <c r="M1872" s="812"/>
      <c r="N1872" s="818"/>
      <c r="O1872" s="818"/>
      <c r="P1872" s="818"/>
    </row>
    <row r="1873" spans="1:16" x14ac:dyDescent="0.35">
      <c r="A1873" s="812" t="b">
        <v>0</v>
      </c>
      <c r="B1873" s="812"/>
      <c r="C1873" s="812" t="s">
        <v>4961</v>
      </c>
      <c r="D1873" s="827">
        <v>24</v>
      </c>
      <c r="E1873" s="815"/>
      <c r="F1873" s="818"/>
      <c r="G1873" s="817"/>
      <c r="H1873" s="827"/>
      <c r="I1873" s="818"/>
      <c r="J1873" s="818"/>
      <c r="K1873" s="812" t="str">
        <f ca="1">IFERROR(VLOOKUP(C1873,' Disaggregation - Section E '!A$618:N1085,3,0),"")</f>
        <v/>
      </c>
      <c r="L1873" s="812"/>
      <c r="M1873" s="812"/>
      <c r="N1873" s="818"/>
      <c r="O1873" s="818"/>
      <c r="P1873" s="818"/>
    </row>
    <row r="1874" spans="1:16" x14ac:dyDescent="0.35">
      <c r="A1874" s="812" t="b">
        <v>0</v>
      </c>
      <c r="B1874" s="812"/>
      <c r="C1874" s="812" t="s">
        <v>4963</v>
      </c>
      <c r="D1874" s="827">
        <v>24</v>
      </c>
      <c r="E1874" s="815"/>
      <c r="F1874" s="818"/>
      <c r="G1874" s="817"/>
      <c r="H1874" s="827"/>
      <c r="I1874" s="818"/>
      <c r="J1874" s="818"/>
      <c r="K1874" s="812" t="str">
        <f ca="1">IFERROR(VLOOKUP(C1874,' Disaggregation - Section E '!A$618:N1086,3,0),"")</f>
        <v/>
      </c>
      <c r="L1874" s="812"/>
      <c r="M1874" s="812"/>
      <c r="N1874" s="818"/>
      <c r="O1874" s="818"/>
      <c r="P1874" s="818"/>
    </row>
    <row r="1875" spans="1:16" x14ac:dyDescent="0.35">
      <c r="A1875" s="812" t="b">
        <v>0</v>
      </c>
      <c r="B1875" s="812"/>
      <c r="C1875" s="812" t="s">
        <v>4965</v>
      </c>
      <c r="D1875" s="827">
        <v>24</v>
      </c>
      <c r="E1875" s="815"/>
      <c r="F1875" s="818"/>
      <c r="G1875" s="817"/>
      <c r="H1875" s="827"/>
      <c r="I1875" s="818"/>
      <c r="J1875" s="818"/>
      <c r="K1875" s="812" t="str">
        <f ca="1">IFERROR(VLOOKUP(C1875,' Disaggregation - Section E '!A$618:N1087,3,0),"")</f>
        <v/>
      </c>
      <c r="L1875" s="812"/>
      <c r="M1875" s="812"/>
      <c r="N1875" s="818"/>
      <c r="O1875" s="818"/>
      <c r="P1875" s="818"/>
    </row>
    <row r="1876" spans="1:16" x14ac:dyDescent="0.35">
      <c r="A1876" s="812" t="b">
        <v>0</v>
      </c>
      <c r="B1876" s="812"/>
      <c r="C1876" s="812" t="s">
        <v>4967</v>
      </c>
      <c r="D1876" s="827">
        <v>24</v>
      </c>
      <c r="E1876" s="815"/>
      <c r="F1876" s="818"/>
      <c r="G1876" s="817"/>
      <c r="H1876" s="827"/>
      <c r="I1876" s="818"/>
      <c r="J1876" s="818"/>
      <c r="K1876" s="812" t="str">
        <f ca="1">IFERROR(VLOOKUP(C1876,' Disaggregation - Section E '!A$618:N1088,3,0),"")</f>
        <v/>
      </c>
      <c r="L1876" s="812"/>
      <c r="M1876" s="812"/>
      <c r="N1876" s="818"/>
      <c r="O1876" s="818"/>
      <c r="P1876" s="818"/>
    </row>
    <row r="1877" spans="1:16" x14ac:dyDescent="0.35">
      <c r="A1877" s="812" t="b">
        <v>0</v>
      </c>
      <c r="B1877" s="812"/>
      <c r="C1877" s="812" t="s">
        <v>4969</v>
      </c>
      <c r="D1877" s="827">
        <v>24</v>
      </c>
      <c r="E1877" s="815"/>
      <c r="F1877" s="818"/>
      <c r="G1877" s="817"/>
      <c r="H1877" s="827"/>
      <c r="I1877" s="818"/>
      <c r="J1877" s="818"/>
      <c r="K1877" s="812" t="str">
        <f ca="1">IFERROR(VLOOKUP(C1877,' Disaggregation - Section E '!A$618:N1089,3,0),"")</f>
        <v/>
      </c>
      <c r="L1877" s="812"/>
      <c r="M1877" s="812"/>
      <c r="N1877" s="818"/>
      <c r="O1877" s="818"/>
      <c r="P1877" s="818"/>
    </row>
    <row r="1878" spans="1:16" x14ac:dyDescent="0.35">
      <c r="A1878" s="812" t="b">
        <v>0</v>
      </c>
      <c r="B1878" s="812"/>
      <c r="C1878" s="812" t="s">
        <v>4971</v>
      </c>
      <c r="D1878" s="827">
        <v>24</v>
      </c>
      <c r="E1878" s="815"/>
      <c r="F1878" s="818"/>
      <c r="G1878" s="817"/>
      <c r="H1878" s="827"/>
      <c r="I1878" s="818"/>
      <c r="J1878" s="818"/>
      <c r="K1878" s="812" t="str">
        <f ca="1">IFERROR(VLOOKUP(C1878,' Disaggregation - Section E '!A$618:N1090,3,0),"")</f>
        <v/>
      </c>
      <c r="L1878" s="812"/>
      <c r="M1878" s="812"/>
      <c r="N1878" s="818"/>
      <c r="O1878" s="818"/>
      <c r="P1878" s="818"/>
    </row>
    <row r="1879" spans="1:16" x14ac:dyDescent="0.35">
      <c r="A1879" s="812" t="b">
        <v>0</v>
      </c>
      <c r="B1879" s="812"/>
      <c r="C1879" s="812" t="s">
        <v>4973</v>
      </c>
      <c r="D1879" s="827">
        <v>24</v>
      </c>
      <c r="E1879" s="815"/>
      <c r="F1879" s="818"/>
      <c r="G1879" s="817"/>
      <c r="H1879" s="827"/>
      <c r="I1879" s="818"/>
      <c r="J1879" s="818"/>
      <c r="K1879" s="812" t="str">
        <f ca="1">IFERROR(VLOOKUP(C1879,' Disaggregation - Section E '!A$618:N1091,3,0),"")</f>
        <v/>
      </c>
      <c r="L1879" s="812"/>
      <c r="M1879" s="812"/>
      <c r="N1879" s="818"/>
      <c r="O1879" s="818"/>
      <c r="P1879" s="818"/>
    </row>
    <row r="1880" spans="1:16" x14ac:dyDescent="0.35">
      <c r="A1880" s="812" t="b">
        <v>0</v>
      </c>
      <c r="B1880" s="812"/>
      <c r="C1880" s="812" t="s">
        <v>4975</v>
      </c>
      <c r="D1880" s="827">
        <v>24</v>
      </c>
      <c r="E1880" s="815"/>
      <c r="F1880" s="818"/>
      <c r="G1880" s="817"/>
      <c r="H1880" s="827"/>
      <c r="I1880" s="818"/>
      <c r="J1880" s="818"/>
      <c r="K1880" s="812" t="str">
        <f ca="1">IFERROR(VLOOKUP(C1880,' Disaggregation - Section E '!A$618:N1092,3,0),"")</f>
        <v/>
      </c>
      <c r="L1880" s="812"/>
      <c r="M1880" s="812"/>
      <c r="N1880" s="818"/>
      <c r="O1880" s="818"/>
      <c r="P1880" s="818"/>
    </row>
    <row r="1881" spans="1:16" x14ac:dyDescent="0.35">
      <c r="A1881" s="812" t="b">
        <v>0</v>
      </c>
      <c r="B1881" s="812"/>
      <c r="C1881" s="812" t="s">
        <v>4977</v>
      </c>
      <c r="D1881" s="827">
        <v>24</v>
      </c>
      <c r="E1881" s="815"/>
      <c r="F1881" s="818"/>
      <c r="G1881" s="817"/>
      <c r="H1881" s="827"/>
      <c r="I1881" s="818"/>
      <c r="J1881" s="818"/>
      <c r="K1881" s="812" t="str">
        <f ca="1">IFERROR(VLOOKUP(C1881,' Disaggregation - Section E '!A$618:N1093,3,0),"")</f>
        <v/>
      </c>
      <c r="L1881" s="812"/>
      <c r="M1881" s="812"/>
      <c r="N1881" s="818"/>
      <c r="O1881" s="818"/>
      <c r="P1881" s="818"/>
    </row>
    <row r="1882" spans="1:16" x14ac:dyDescent="0.35">
      <c r="A1882" s="812" t="b">
        <v>0</v>
      </c>
      <c r="B1882" s="812"/>
      <c r="C1882" s="812" t="s">
        <v>4979</v>
      </c>
      <c r="D1882" s="827">
        <v>24</v>
      </c>
      <c r="E1882" s="815"/>
      <c r="F1882" s="818"/>
      <c r="G1882" s="817"/>
      <c r="H1882" s="827"/>
      <c r="I1882" s="818"/>
      <c r="J1882" s="818"/>
      <c r="K1882" s="812" t="str">
        <f ca="1">IFERROR(VLOOKUP(C1882,' Disaggregation - Section E '!A$618:N1094,3,0),"")</f>
        <v/>
      </c>
      <c r="L1882" s="812"/>
      <c r="M1882" s="812"/>
      <c r="N1882" s="818"/>
      <c r="O1882" s="818"/>
      <c r="P1882" s="818"/>
    </row>
    <row r="1883" spans="1:16" x14ac:dyDescent="0.35">
      <c r="A1883" s="812" t="b">
        <v>0</v>
      </c>
      <c r="B1883" s="812"/>
      <c r="C1883" s="812" t="s">
        <v>4981</v>
      </c>
      <c r="D1883" s="827">
        <v>24</v>
      </c>
      <c r="E1883" s="815"/>
      <c r="F1883" s="818"/>
      <c r="G1883" s="817"/>
      <c r="H1883" s="827"/>
      <c r="I1883" s="818"/>
      <c r="J1883" s="818"/>
      <c r="K1883" s="812" t="str">
        <f ca="1">IFERROR(VLOOKUP(C1883,' Disaggregation - Section E '!A$618:N1095,3,0),"")</f>
        <v/>
      </c>
      <c r="L1883" s="812"/>
      <c r="M1883" s="812"/>
      <c r="N1883" s="818"/>
      <c r="O1883" s="818"/>
      <c r="P1883" s="818"/>
    </row>
    <row r="1884" spans="1:16" x14ac:dyDescent="0.35">
      <c r="A1884" s="812" t="b">
        <v>0</v>
      </c>
      <c r="B1884" s="812"/>
      <c r="C1884" s="812" t="s">
        <v>4983</v>
      </c>
      <c r="D1884" s="827">
        <v>24</v>
      </c>
      <c r="E1884" s="815"/>
      <c r="F1884" s="818"/>
      <c r="G1884" s="817"/>
      <c r="H1884" s="827"/>
      <c r="I1884" s="818"/>
      <c r="J1884" s="818"/>
      <c r="K1884" s="812" t="str">
        <f ca="1">IFERROR(VLOOKUP(C1884,' Disaggregation - Section E '!A$618:N1096,3,0),"")</f>
        <v/>
      </c>
      <c r="L1884" s="812"/>
      <c r="M1884" s="812"/>
      <c r="N1884" s="818"/>
      <c r="O1884" s="818"/>
      <c r="P1884" s="818"/>
    </row>
    <row r="1885" spans="1:16" x14ac:dyDescent="0.35">
      <c r="A1885" s="812" t="b">
        <v>0</v>
      </c>
      <c r="B1885" s="812"/>
      <c r="C1885" s="812" t="s">
        <v>4985</v>
      </c>
      <c r="D1885" s="827">
        <v>24</v>
      </c>
      <c r="E1885" s="815"/>
      <c r="F1885" s="818"/>
      <c r="G1885" s="817"/>
      <c r="H1885" s="827"/>
      <c r="I1885" s="818"/>
      <c r="J1885" s="818"/>
      <c r="K1885" s="812" t="str">
        <f ca="1">IFERROR(VLOOKUP(C1885,' Disaggregation - Section E '!A$618:N1097,3,0),"")</f>
        <v/>
      </c>
      <c r="L1885" s="812"/>
      <c r="M1885" s="812"/>
      <c r="N1885" s="818"/>
      <c r="O1885" s="818"/>
      <c r="P1885" s="818"/>
    </row>
    <row r="1886" spans="1:16" x14ac:dyDescent="0.35">
      <c r="A1886" s="812" t="b">
        <v>0</v>
      </c>
      <c r="B1886" s="812"/>
      <c r="C1886" s="812" t="s">
        <v>4987</v>
      </c>
      <c r="D1886" s="827">
        <v>24</v>
      </c>
      <c r="E1886" s="815"/>
      <c r="F1886" s="818"/>
      <c r="G1886" s="817"/>
      <c r="H1886" s="827"/>
      <c r="I1886" s="818"/>
      <c r="J1886" s="818"/>
      <c r="K1886" s="812" t="str">
        <f ca="1">IFERROR(VLOOKUP(C1886,' Disaggregation - Section E '!A$618:N1098,3,0),"")</f>
        <v/>
      </c>
      <c r="L1886" s="812"/>
      <c r="M1886" s="812"/>
      <c r="N1886" s="818"/>
      <c r="O1886" s="818"/>
      <c r="P1886" s="818"/>
    </row>
    <row r="1887" spans="1:16" x14ac:dyDescent="0.35">
      <c r="A1887" s="812" t="b">
        <v>0</v>
      </c>
      <c r="B1887" s="812"/>
      <c r="C1887" s="812" t="s">
        <v>4989</v>
      </c>
      <c r="D1887" s="827">
        <v>24</v>
      </c>
      <c r="E1887" s="815"/>
      <c r="F1887" s="818"/>
      <c r="G1887" s="817"/>
      <c r="H1887" s="827"/>
      <c r="I1887" s="818"/>
      <c r="J1887" s="818"/>
      <c r="K1887" s="812" t="str">
        <f ca="1">IFERROR(VLOOKUP(C1887,' Disaggregation - Section E '!A$618:N1099,3,0),"")</f>
        <v/>
      </c>
      <c r="L1887" s="812"/>
      <c r="M1887" s="812"/>
      <c r="N1887" s="818"/>
      <c r="O1887" s="818"/>
      <c r="P1887" s="818"/>
    </row>
    <row r="1888" spans="1:16" x14ac:dyDescent="0.35">
      <c r="A1888" s="812" t="b">
        <v>0</v>
      </c>
      <c r="B1888" s="812"/>
      <c r="C1888" s="812" t="s">
        <v>4991</v>
      </c>
      <c r="D1888" s="827">
        <v>24</v>
      </c>
      <c r="E1888" s="815"/>
      <c r="F1888" s="818"/>
      <c r="G1888" s="817"/>
      <c r="H1888" s="827"/>
      <c r="I1888" s="818"/>
      <c r="J1888" s="818"/>
      <c r="K1888" s="812" t="str">
        <f ca="1">IFERROR(VLOOKUP(C1888,' Disaggregation - Section E '!A$618:N1100,3,0),"")</f>
        <v/>
      </c>
      <c r="L1888" s="812"/>
      <c r="M1888" s="812"/>
      <c r="N1888" s="818"/>
      <c r="O1888" s="818"/>
      <c r="P1888" s="818"/>
    </row>
    <row r="1889" spans="1:16" x14ac:dyDescent="0.35">
      <c r="A1889" s="812" t="b">
        <v>0</v>
      </c>
      <c r="B1889" s="812"/>
      <c r="C1889" s="812" t="s">
        <v>4993</v>
      </c>
      <c r="D1889" s="827">
        <v>24</v>
      </c>
      <c r="E1889" s="815"/>
      <c r="F1889" s="818"/>
      <c r="G1889" s="817"/>
      <c r="H1889" s="827"/>
      <c r="I1889" s="818"/>
      <c r="J1889" s="818"/>
      <c r="K1889" s="812" t="str">
        <f ca="1">IFERROR(VLOOKUP(C1889,' Disaggregation - Section E '!A$618:N1101,3,0),"")</f>
        <v/>
      </c>
      <c r="L1889" s="812"/>
      <c r="M1889" s="812"/>
      <c r="N1889" s="818"/>
      <c r="O1889" s="818"/>
      <c r="P1889" s="818"/>
    </row>
    <row r="1890" spans="1:16" x14ac:dyDescent="0.35">
      <c r="A1890" s="812" t="b">
        <v>0</v>
      </c>
      <c r="B1890" s="812"/>
      <c r="C1890" s="812" t="s">
        <v>4995</v>
      </c>
      <c r="D1890" s="827">
        <v>24</v>
      </c>
      <c r="E1890" s="815"/>
      <c r="F1890" s="818"/>
      <c r="G1890" s="817"/>
      <c r="H1890" s="827"/>
      <c r="I1890" s="818"/>
      <c r="J1890" s="818"/>
      <c r="K1890" s="812" t="str">
        <f ca="1">IFERROR(VLOOKUP(C1890,' Disaggregation - Section E '!A$618:N1102,3,0),"")</f>
        <v/>
      </c>
      <c r="L1890" s="812"/>
      <c r="M1890" s="812"/>
      <c r="N1890" s="818"/>
      <c r="O1890" s="818"/>
      <c r="P1890" s="818"/>
    </row>
    <row r="1891" spans="1:16" x14ac:dyDescent="0.35">
      <c r="A1891" s="812" t="b">
        <v>0</v>
      </c>
      <c r="B1891" s="812"/>
      <c r="C1891" s="812" t="s">
        <v>4997</v>
      </c>
      <c r="D1891" s="827">
        <v>24</v>
      </c>
      <c r="E1891" s="815"/>
      <c r="F1891" s="818"/>
      <c r="G1891" s="817"/>
      <c r="H1891" s="827"/>
      <c r="I1891" s="818"/>
      <c r="J1891" s="818"/>
      <c r="K1891" s="812" t="str">
        <f ca="1">IFERROR(VLOOKUP(C1891,' Disaggregation - Section E '!A$618:N1103,3,0),"")</f>
        <v/>
      </c>
      <c r="L1891" s="812"/>
      <c r="M1891" s="812"/>
      <c r="N1891" s="818"/>
      <c r="O1891" s="818"/>
      <c r="P1891" s="818"/>
    </row>
    <row r="1892" spans="1:16" x14ac:dyDescent="0.35">
      <c r="A1892" s="812" t="b">
        <v>0</v>
      </c>
      <c r="B1892" s="812"/>
      <c r="C1892" s="812" t="s">
        <v>5000</v>
      </c>
      <c r="D1892" s="827">
        <v>25</v>
      </c>
      <c r="E1892" s="815"/>
      <c r="F1892" s="818"/>
      <c r="G1892" s="817"/>
      <c r="H1892" s="827"/>
      <c r="I1892" s="818"/>
      <c r="J1892" s="818"/>
      <c r="K1892" s="812" t="str">
        <f ca="1">IFERROR(VLOOKUP(C1892,' Disaggregation - Section E '!A$618:N1104,3,0),"")</f>
        <v/>
      </c>
      <c r="L1892" s="812"/>
      <c r="M1892" s="812"/>
      <c r="N1892" s="818"/>
      <c r="O1892" s="818"/>
      <c r="P1892" s="818"/>
    </row>
    <row r="1893" spans="1:16" x14ac:dyDescent="0.35">
      <c r="A1893" s="812" t="b">
        <v>0</v>
      </c>
      <c r="B1893" s="812"/>
      <c r="C1893" s="812" t="s">
        <v>5002</v>
      </c>
      <c r="D1893" s="827">
        <v>25</v>
      </c>
      <c r="E1893" s="815"/>
      <c r="F1893" s="818"/>
      <c r="G1893" s="817"/>
      <c r="H1893" s="827"/>
      <c r="I1893" s="818"/>
      <c r="J1893" s="818"/>
      <c r="K1893" s="812" t="str">
        <f ca="1">IFERROR(VLOOKUP(C1893,' Disaggregation - Section E '!A$618:N1105,3,0),"")</f>
        <v/>
      </c>
      <c r="L1893" s="812"/>
      <c r="M1893" s="812"/>
      <c r="N1893" s="818"/>
      <c r="O1893" s="818"/>
      <c r="P1893" s="818"/>
    </row>
    <row r="1894" spans="1:16" x14ac:dyDescent="0.35">
      <c r="A1894" s="812" t="b">
        <v>0</v>
      </c>
      <c r="B1894" s="812"/>
      <c r="C1894" s="812" t="s">
        <v>5004</v>
      </c>
      <c r="D1894" s="827">
        <v>25</v>
      </c>
      <c r="E1894" s="815"/>
      <c r="F1894" s="818"/>
      <c r="G1894" s="817"/>
      <c r="H1894" s="827"/>
      <c r="I1894" s="818"/>
      <c r="J1894" s="818"/>
      <c r="K1894" s="812" t="str">
        <f ca="1">IFERROR(VLOOKUP(C1894,' Disaggregation - Section E '!A$618:N1106,3,0),"")</f>
        <v/>
      </c>
      <c r="L1894" s="812"/>
      <c r="M1894" s="812"/>
      <c r="N1894" s="818"/>
      <c r="O1894" s="818"/>
      <c r="P1894" s="818"/>
    </row>
    <row r="1895" spans="1:16" x14ac:dyDescent="0.35">
      <c r="A1895" s="812" t="b">
        <v>0</v>
      </c>
      <c r="B1895" s="812"/>
      <c r="C1895" s="812" t="s">
        <v>5006</v>
      </c>
      <c r="D1895" s="827">
        <v>25</v>
      </c>
      <c r="E1895" s="815"/>
      <c r="F1895" s="818"/>
      <c r="G1895" s="817"/>
      <c r="H1895" s="827"/>
      <c r="I1895" s="818"/>
      <c r="J1895" s="818"/>
      <c r="K1895" s="812" t="str">
        <f ca="1">IFERROR(VLOOKUP(C1895,' Disaggregation - Section E '!A$618:N1107,3,0),"")</f>
        <v/>
      </c>
      <c r="L1895" s="812"/>
      <c r="M1895" s="812"/>
      <c r="N1895" s="818"/>
      <c r="O1895" s="818"/>
      <c r="P1895" s="818"/>
    </row>
    <row r="1896" spans="1:16" x14ac:dyDescent="0.35">
      <c r="A1896" s="812" t="b">
        <v>0</v>
      </c>
      <c r="B1896" s="812"/>
      <c r="C1896" s="812" t="s">
        <v>5008</v>
      </c>
      <c r="D1896" s="827">
        <v>25</v>
      </c>
      <c r="E1896" s="815"/>
      <c r="F1896" s="818"/>
      <c r="G1896" s="817"/>
      <c r="H1896" s="827"/>
      <c r="I1896" s="818"/>
      <c r="J1896" s="818"/>
      <c r="K1896" s="812" t="str">
        <f ca="1">IFERROR(VLOOKUP(C1896,' Disaggregation - Section E '!A$618:N1108,3,0),"")</f>
        <v/>
      </c>
      <c r="L1896" s="812"/>
      <c r="M1896" s="812"/>
      <c r="N1896" s="818"/>
      <c r="O1896" s="818"/>
      <c r="P1896" s="818"/>
    </row>
    <row r="1897" spans="1:16" x14ac:dyDescent="0.35">
      <c r="A1897" s="812" t="b">
        <v>0</v>
      </c>
      <c r="B1897" s="812"/>
      <c r="C1897" s="812" t="s">
        <v>5010</v>
      </c>
      <c r="D1897" s="827">
        <v>25</v>
      </c>
      <c r="E1897" s="815"/>
      <c r="F1897" s="818"/>
      <c r="G1897" s="817"/>
      <c r="H1897" s="827"/>
      <c r="I1897" s="818"/>
      <c r="J1897" s="818"/>
      <c r="K1897" s="812" t="str">
        <f ca="1">IFERROR(VLOOKUP(C1897,' Disaggregation - Section E '!A$618:N1109,3,0),"")</f>
        <v/>
      </c>
      <c r="L1897" s="812"/>
      <c r="M1897" s="812"/>
      <c r="N1897" s="818"/>
      <c r="O1897" s="818"/>
      <c r="P1897" s="818"/>
    </row>
    <row r="1898" spans="1:16" x14ac:dyDescent="0.35">
      <c r="A1898" s="812" t="b">
        <v>0</v>
      </c>
      <c r="B1898" s="812"/>
      <c r="C1898" s="812" t="s">
        <v>5012</v>
      </c>
      <c r="D1898" s="827">
        <v>25</v>
      </c>
      <c r="E1898" s="815"/>
      <c r="F1898" s="818"/>
      <c r="G1898" s="817"/>
      <c r="H1898" s="827"/>
      <c r="I1898" s="818"/>
      <c r="J1898" s="818"/>
      <c r="K1898" s="812" t="str">
        <f ca="1">IFERROR(VLOOKUP(C1898,' Disaggregation - Section E '!A$618:N1110,3,0),"")</f>
        <v/>
      </c>
      <c r="L1898" s="812"/>
      <c r="M1898" s="812"/>
      <c r="N1898" s="818"/>
      <c r="O1898" s="818"/>
      <c r="P1898" s="818"/>
    </row>
    <row r="1899" spans="1:16" x14ac:dyDescent="0.35">
      <c r="A1899" s="812" t="b">
        <v>0</v>
      </c>
      <c r="B1899" s="812"/>
      <c r="C1899" s="812" t="s">
        <v>5014</v>
      </c>
      <c r="D1899" s="827">
        <v>25</v>
      </c>
      <c r="E1899" s="815"/>
      <c r="F1899" s="818"/>
      <c r="G1899" s="817"/>
      <c r="H1899" s="827"/>
      <c r="I1899" s="818"/>
      <c r="J1899" s="818"/>
      <c r="K1899" s="812" t="str">
        <f ca="1">IFERROR(VLOOKUP(C1899,' Disaggregation - Section E '!A$618:N1111,3,0),"")</f>
        <v/>
      </c>
      <c r="L1899" s="812"/>
      <c r="M1899" s="812"/>
      <c r="N1899" s="818"/>
      <c r="O1899" s="818"/>
      <c r="P1899" s="818"/>
    </row>
    <row r="1900" spans="1:16" x14ac:dyDescent="0.35">
      <c r="A1900" s="812" t="b">
        <v>0</v>
      </c>
      <c r="B1900" s="812"/>
      <c r="C1900" s="812" t="s">
        <v>5016</v>
      </c>
      <c r="D1900" s="827">
        <v>25</v>
      </c>
      <c r="E1900" s="815"/>
      <c r="F1900" s="818"/>
      <c r="G1900" s="817"/>
      <c r="H1900" s="827"/>
      <c r="I1900" s="818"/>
      <c r="J1900" s="818"/>
      <c r="K1900" s="812" t="str">
        <f ca="1">IFERROR(VLOOKUP(C1900,' Disaggregation - Section E '!A$618:N1112,3,0),"")</f>
        <v/>
      </c>
      <c r="L1900" s="812"/>
      <c r="M1900" s="812"/>
      <c r="N1900" s="818"/>
      <c r="O1900" s="818"/>
      <c r="P1900" s="818"/>
    </row>
    <row r="1901" spans="1:16" x14ac:dyDescent="0.35">
      <c r="A1901" s="812" t="b">
        <v>0</v>
      </c>
      <c r="B1901" s="812"/>
      <c r="C1901" s="812" t="s">
        <v>5018</v>
      </c>
      <c r="D1901" s="827">
        <v>25</v>
      </c>
      <c r="E1901" s="815"/>
      <c r="F1901" s="818"/>
      <c r="G1901" s="817"/>
      <c r="H1901" s="827"/>
      <c r="I1901" s="818"/>
      <c r="J1901" s="818"/>
      <c r="K1901" s="812" t="str">
        <f ca="1">IFERROR(VLOOKUP(C1901,' Disaggregation - Section E '!A$618:N1113,3,0),"")</f>
        <v/>
      </c>
      <c r="L1901" s="812"/>
      <c r="M1901" s="812"/>
      <c r="N1901" s="818"/>
      <c r="O1901" s="818"/>
      <c r="P1901" s="818"/>
    </row>
    <row r="1902" spans="1:16" x14ac:dyDescent="0.35">
      <c r="A1902" s="812" t="b">
        <v>0</v>
      </c>
      <c r="B1902" s="812"/>
      <c r="C1902" s="812" t="s">
        <v>5020</v>
      </c>
      <c r="D1902" s="827">
        <v>25</v>
      </c>
      <c r="E1902" s="815"/>
      <c r="F1902" s="818"/>
      <c r="G1902" s="817"/>
      <c r="H1902" s="827"/>
      <c r="I1902" s="818"/>
      <c r="J1902" s="818"/>
      <c r="K1902" s="812" t="str">
        <f ca="1">IFERROR(VLOOKUP(C1902,' Disaggregation - Section E '!A$618:N1114,3,0),"")</f>
        <v/>
      </c>
      <c r="L1902" s="812"/>
      <c r="M1902" s="812"/>
      <c r="N1902" s="818"/>
      <c r="O1902" s="818"/>
      <c r="P1902" s="818"/>
    </row>
    <row r="1903" spans="1:16" x14ac:dyDescent="0.35">
      <c r="A1903" s="812" t="b">
        <v>0</v>
      </c>
      <c r="B1903" s="812"/>
      <c r="C1903" s="812" t="s">
        <v>5022</v>
      </c>
      <c r="D1903" s="827">
        <v>25</v>
      </c>
      <c r="E1903" s="815"/>
      <c r="F1903" s="818"/>
      <c r="G1903" s="817"/>
      <c r="H1903" s="827"/>
      <c r="I1903" s="818"/>
      <c r="J1903" s="818"/>
      <c r="K1903" s="812" t="str">
        <f ca="1">IFERROR(VLOOKUP(C1903,' Disaggregation - Section E '!A$618:N1115,3,0),"")</f>
        <v/>
      </c>
      <c r="L1903" s="812"/>
      <c r="M1903" s="812"/>
      <c r="N1903" s="818"/>
      <c r="O1903" s="818"/>
      <c r="P1903" s="818"/>
    </row>
    <row r="1904" spans="1:16" x14ac:dyDescent="0.35">
      <c r="A1904" s="812" t="b">
        <v>0</v>
      </c>
      <c r="B1904" s="812"/>
      <c r="C1904" s="812" t="s">
        <v>5024</v>
      </c>
      <c r="D1904" s="827">
        <v>25</v>
      </c>
      <c r="E1904" s="815"/>
      <c r="F1904" s="818"/>
      <c r="G1904" s="817"/>
      <c r="H1904" s="827"/>
      <c r="I1904" s="818"/>
      <c r="J1904" s="818"/>
      <c r="K1904" s="812" t="str">
        <f ca="1">IFERROR(VLOOKUP(C1904,' Disaggregation - Section E '!A$618:N1116,3,0),"")</f>
        <v/>
      </c>
      <c r="L1904" s="812"/>
      <c r="M1904" s="812"/>
      <c r="N1904" s="818"/>
      <c r="O1904" s="818"/>
      <c r="P1904" s="818"/>
    </row>
    <row r="1905" spans="1:16" x14ac:dyDescent="0.35">
      <c r="A1905" s="812" t="b">
        <v>0</v>
      </c>
      <c r="B1905" s="812"/>
      <c r="C1905" s="812" t="s">
        <v>5026</v>
      </c>
      <c r="D1905" s="827">
        <v>25</v>
      </c>
      <c r="E1905" s="815"/>
      <c r="F1905" s="818"/>
      <c r="G1905" s="817"/>
      <c r="H1905" s="827"/>
      <c r="I1905" s="818"/>
      <c r="J1905" s="818"/>
      <c r="K1905" s="812" t="str">
        <f ca="1">IFERROR(VLOOKUP(C1905,' Disaggregation - Section E '!A$618:N1117,3,0),"")</f>
        <v/>
      </c>
      <c r="L1905" s="812"/>
      <c r="M1905" s="812"/>
      <c r="N1905" s="818"/>
      <c r="O1905" s="818"/>
      <c r="P1905" s="818"/>
    </row>
    <row r="1906" spans="1:16" x14ac:dyDescent="0.35">
      <c r="A1906" s="812" t="b">
        <v>0</v>
      </c>
      <c r="B1906" s="812"/>
      <c r="C1906" s="812" t="s">
        <v>5028</v>
      </c>
      <c r="D1906" s="827">
        <v>25</v>
      </c>
      <c r="E1906" s="815"/>
      <c r="F1906" s="818"/>
      <c r="G1906" s="817"/>
      <c r="H1906" s="827"/>
      <c r="I1906" s="818"/>
      <c r="J1906" s="818"/>
      <c r="K1906" s="812" t="str">
        <f ca="1">IFERROR(VLOOKUP(C1906,' Disaggregation - Section E '!A$618:N1118,3,0),"")</f>
        <v/>
      </c>
      <c r="L1906" s="812"/>
      <c r="M1906" s="812"/>
      <c r="N1906" s="818"/>
      <c r="O1906" s="818"/>
      <c r="P1906" s="818"/>
    </row>
    <row r="1907" spans="1:16" x14ac:dyDescent="0.35">
      <c r="A1907" s="812" t="b">
        <v>0</v>
      </c>
      <c r="B1907" s="812"/>
      <c r="C1907" s="812" t="s">
        <v>5030</v>
      </c>
      <c r="D1907" s="827">
        <v>25</v>
      </c>
      <c r="E1907" s="815"/>
      <c r="F1907" s="818"/>
      <c r="G1907" s="817"/>
      <c r="H1907" s="827"/>
      <c r="I1907" s="818"/>
      <c r="J1907" s="818"/>
      <c r="K1907" s="812" t="str">
        <f ca="1">IFERROR(VLOOKUP(C1907,' Disaggregation - Section E '!A$618:N1119,3,0),"")</f>
        <v/>
      </c>
      <c r="L1907" s="812"/>
      <c r="M1907" s="812"/>
      <c r="N1907" s="818"/>
      <c r="O1907" s="818"/>
      <c r="P1907" s="818"/>
    </row>
    <row r="1908" spans="1:16" x14ac:dyDescent="0.35">
      <c r="A1908" s="812" t="b">
        <v>0</v>
      </c>
      <c r="B1908" s="812"/>
      <c r="C1908" s="812" t="s">
        <v>5032</v>
      </c>
      <c r="D1908" s="827">
        <v>25</v>
      </c>
      <c r="E1908" s="815"/>
      <c r="F1908" s="818"/>
      <c r="G1908" s="817"/>
      <c r="H1908" s="827"/>
      <c r="I1908" s="818"/>
      <c r="J1908" s="818"/>
      <c r="K1908" s="812" t="str">
        <f ca="1">IFERROR(VLOOKUP(C1908,' Disaggregation - Section E '!A$618:N1120,3,0),"")</f>
        <v/>
      </c>
      <c r="L1908" s="812"/>
      <c r="M1908" s="812"/>
      <c r="N1908" s="818"/>
      <c r="O1908" s="818"/>
      <c r="P1908" s="818"/>
    </row>
    <row r="1909" spans="1:16" x14ac:dyDescent="0.35">
      <c r="A1909" s="812" t="b">
        <v>0</v>
      </c>
      <c r="B1909" s="812"/>
      <c r="C1909" s="812" t="s">
        <v>5034</v>
      </c>
      <c r="D1909" s="827">
        <v>25</v>
      </c>
      <c r="E1909" s="815"/>
      <c r="F1909" s="818"/>
      <c r="G1909" s="817"/>
      <c r="H1909" s="827"/>
      <c r="I1909" s="818"/>
      <c r="J1909" s="818"/>
      <c r="K1909" s="812" t="str">
        <f ca="1">IFERROR(VLOOKUP(C1909,' Disaggregation - Section E '!A$618:N1121,3,0),"")</f>
        <v/>
      </c>
      <c r="L1909" s="812"/>
      <c r="M1909" s="812"/>
      <c r="N1909" s="818"/>
      <c r="O1909" s="818"/>
      <c r="P1909" s="818"/>
    </row>
    <row r="1910" spans="1:16" x14ac:dyDescent="0.35">
      <c r="A1910" s="812" t="b">
        <v>0</v>
      </c>
      <c r="B1910" s="812"/>
      <c r="C1910" s="812" t="s">
        <v>5036</v>
      </c>
      <c r="D1910" s="827">
        <v>25</v>
      </c>
      <c r="E1910" s="815"/>
      <c r="F1910" s="818"/>
      <c r="G1910" s="817"/>
      <c r="H1910" s="827"/>
      <c r="I1910" s="818"/>
      <c r="J1910" s="818"/>
      <c r="K1910" s="812" t="str">
        <f ca="1">IFERROR(VLOOKUP(C1910,' Disaggregation - Section E '!A$618:N1122,3,0),"")</f>
        <v/>
      </c>
      <c r="L1910" s="812"/>
      <c r="M1910" s="812"/>
      <c r="N1910" s="818"/>
      <c r="O1910" s="818"/>
      <c r="P1910" s="818"/>
    </row>
    <row r="1911" spans="1:16" x14ac:dyDescent="0.35">
      <c r="A1911" s="812" t="b">
        <v>0</v>
      </c>
      <c r="B1911" s="812"/>
      <c r="C1911" s="812" t="s">
        <v>5038</v>
      </c>
      <c r="D1911" s="827">
        <v>25</v>
      </c>
      <c r="E1911" s="815"/>
      <c r="F1911" s="818"/>
      <c r="G1911" s="817"/>
      <c r="H1911" s="827"/>
      <c r="I1911" s="818"/>
      <c r="J1911" s="818"/>
      <c r="K1911" s="812" t="str">
        <f ca="1">IFERROR(VLOOKUP(C1911,' Disaggregation - Section E '!A$618:N1123,3,0),"")</f>
        <v/>
      </c>
      <c r="L1911" s="812"/>
      <c r="M1911" s="812"/>
      <c r="N1911" s="818"/>
      <c r="O1911" s="818"/>
      <c r="P1911" s="818"/>
    </row>
    <row r="1912" spans="1:16" x14ac:dyDescent="0.35">
      <c r="A1912" s="812" t="b">
        <v>0</v>
      </c>
      <c r="B1912" s="812"/>
      <c r="C1912" s="812" t="s">
        <v>5041</v>
      </c>
      <c r="D1912" s="827">
        <v>26</v>
      </c>
      <c r="E1912" s="815"/>
      <c r="F1912" s="818"/>
      <c r="G1912" s="817"/>
      <c r="H1912" s="827"/>
      <c r="I1912" s="818"/>
      <c r="J1912" s="818"/>
      <c r="K1912" s="812" t="str">
        <f ca="1">IFERROR(VLOOKUP(C1912,' Disaggregation - Section E '!A$618:N1124,3,0),"")</f>
        <v/>
      </c>
      <c r="L1912" s="812"/>
      <c r="M1912" s="812"/>
      <c r="N1912" s="818"/>
      <c r="O1912" s="818"/>
      <c r="P1912" s="818"/>
    </row>
    <row r="1913" spans="1:16" x14ac:dyDescent="0.35">
      <c r="A1913" s="812" t="b">
        <v>0</v>
      </c>
      <c r="B1913" s="812"/>
      <c r="C1913" s="812" t="s">
        <v>5043</v>
      </c>
      <c r="D1913" s="827">
        <v>26</v>
      </c>
      <c r="E1913" s="815"/>
      <c r="F1913" s="818"/>
      <c r="G1913" s="817"/>
      <c r="H1913" s="827"/>
      <c r="I1913" s="818"/>
      <c r="J1913" s="818"/>
      <c r="K1913" s="812" t="str">
        <f ca="1">IFERROR(VLOOKUP(C1913,' Disaggregation - Section E '!A$618:N1125,3,0),"")</f>
        <v/>
      </c>
      <c r="L1913" s="812"/>
      <c r="M1913" s="812"/>
      <c r="N1913" s="818"/>
      <c r="O1913" s="818"/>
      <c r="P1913" s="818"/>
    </row>
    <row r="1914" spans="1:16" x14ac:dyDescent="0.35">
      <c r="A1914" s="812" t="b">
        <v>0</v>
      </c>
      <c r="B1914" s="812"/>
      <c r="C1914" s="812" t="s">
        <v>5045</v>
      </c>
      <c r="D1914" s="827">
        <v>26</v>
      </c>
      <c r="E1914" s="815"/>
      <c r="F1914" s="818"/>
      <c r="G1914" s="817"/>
      <c r="H1914" s="827"/>
      <c r="I1914" s="818"/>
      <c r="J1914" s="818"/>
      <c r="K1914" s="812" t="str">
        <f ca="1">IFERROR(VLOOKUP(C1914,' Disaggregation - Section E '!A$618:N1126,3,0),"")</f>
        <v/>
      </c>
      <c r="L1914" s="812"/>
      <c r="M1914" s="812"/>
      <c r="N1914" s="818"/>
      <c r="O1914" s="818"/>
      <c r="P1914" s="818"/>
    </row>
    <row r="1915" spans="1:16" x14ac:dyDescent="0.35">
      <c r="A1915" s="812" t="b">
        <v>0</v>
      </c>
      <c r="B1915" s="812"/>
      <c r="C1915" s="812" t="s">
        <v>5047</v>
      </c>
      <c r="D1915" s="827">
        <v>26</v>
      </c>
      <c r="E1915" s="815"/>
      <c r="F1915" s="818"/>
      <c r="G1915" s="817"/>
      <c r="H1915" s="827"/>
      <c r="I1915" s="818"/>
      <c r="J1915" s="818"/>
      <c r="K1915" s="812" t="str">
        <f ca="1">IFERROR(VLOOKUP(C1915,' Disaggregation - Section E '!A$618:N1127,3,0),"")</f>
        <v/>
      </c>
      <c r="L1915" s="812"/>
      <c r="M1915" s="812"/>
      <c r="N1915" s="818"/>
      <c r="O1915" s="818"/>
      <c r="P1915" s="818"/>
    </row>
    <row r="1916" spans="1:16" x14ac:dyDescent="0.35">
      <c r="A1916" s="812" t="b">
        <v>0</v>
      </c>
      <c r="B1916" s="812"/>
      <c r="C1916" s="812" t="s">
        <v>5049</v>
      </c>
      <c r="D1916" s="827">
        <v>26</v>
      </c>
      <c r="E1916" s="815"/>
      <c r="F1916" s="818"/>
      <c r="G1916" s="817"/>
      <c r="H1916" s="827"/>
      <c r="I1916" s="818"/>
      <c r="J1916" s="818"/>
      <c r="K1916" s="812" t="str">
        <f ca="1">IFERROR(VLOOKUP(C1916,' Disaggregation - Section E '!A$618:N1128,3,0),"")</f>
        <v/>
      </c>
      <c r="L1916" s="812"/>
      <c r="M1916" s="812"/>
      <c r="N1916" s="818"/>
      <c r="O1916" s="818"/>
      <c r="P1916" s="818"/>
    </row>
    <row r="1917" spans="1:16" x14ac:dyDescent="0.35">
      <c r="A1917" s="812" t="b">
        <v>0</v>
      </c>
      <c r="B1917" s="812"/>
      <c r="C1917" s="812" t="s">
        <v>5051</v>
      </c>
      <c r="D1917" s="827">
        <v>26</v>
      </c>
      <c r="E1917" s="815"/>
      <c r="F1917" s="818"/>
      <c r="G1917" s="817"/>
      <c r="H1917" s="827"/>
      <c r="I1917" s="818"/>
      <c r="J1917" s="818"/>
      <c r="K1917" s="812" t="str">
        <f ca="1">IFERROR(VLOOKUP(C1917,' Disaggregation - Section E '!A$618:N1129,3,0),"")</f>
        <v/>
      </c>
      <c r="L1917" s="812"/>
      <c r="M1917" s="812"/>
      <c r="N1917" s="818"/>
      <c r="O1917" s="818"/>
      <c r="P1917" s="818"/>
    </row>
    <row r="1918" spans="1:16" x14ac:dyDescent="0.35">
      <c r="A1918" s="812" t="b">
        <v>0</v>
      </c>
      <c r="B1918" s="812"/>
      <c r="C1918" s="812" t="s">
        <v>5053</v>
      </c>
      <c r="D1918" s="827">
        <v>26</v>
      </c>
      <c r="E1918" s="815"/>
      <c r="F1918" s="818"/>
      <c r="G1918" s="817"/>
      <c r="H1918" s="827"/>
      <c r="I1918" s="818"/>
      <c r="J1918" s="818"/>
      <c r="K1918" s="812" t="str">
        <f ca="1">IFERROR(VLOOKUP(C1918,' Disaggregation - Section E '!A$618:N1130,3,0),"")</f>
        <v/>
      </c>
      <c r="L1918" s="812"/>
      <c r="M1918" s="812"/>
      <c r="N1918" s="818"/>
      <c r="O1918" s="818"/>
      <c r="P1918" s="818"/>
    </row>
    <row r="1919" spans="1:16" x14ac:dyDescent="0.35">
      <c r="A1919" s="812" t="b">
        <v>0</v>
      </c>
      <c r="B1919" s="812"/>
      <c r="C1919" s="812" t="s">
        <v>5055</v>
      </c>
      <c r="D1919" s="827">
        <v>26</v>
      </c>
      <c r="E1919" s="815"/>
      <c r="F1919" s="818"/>
      <c r="G1919" s="817"/>
      <c r="H1919" s="827"/>
      <c r="I1919" s="818"/>
      <c r="J1919" s="818"/>
      <c r="K1919" s="812" t="str">
        <f ca="1">IFERROR(VLOOKUP(C1919,' Disaggregation - Section E '!A$618:N1131,3,0),"")</f>
        <v/>
      </c>
      <c r="L1919" s="812"/>
      <c r="M1919" s="812"/>
      <c r="N1919" s="818"/>
      <c r="O1919" s="818"/>
      <c r="P1919" s="818"/>
    </row>
    <row r="1920" spans="1:16" x14ac:dyDescent="0.35">
      <c r="A1920" s="812" t="b">
        <v>0</v>
      </c>
      <c r="B1920" s="812"/>
      <c r="C1920" s="812" t="s">
        <v>5057</v>
      </c>
      <c r="D1920" s="827">
        <v>26</v>
      </c>
      <c r="E1920" s="815"/>
      <c r="F1920" s="818"/>
      <c r="G1920" s="817"/>
      <c r="H1920" s="827"/>
      <c r="I1920" s="818"/>
      <c r="J1920" s="818"/>
      <c r="K1920" s="812" t="str">
        <f ca="1">IFERROR(VLOOKUP(C1920,' Disaggregation - Section E '!A$618:N1132,3,0),"")</f>
        <v/>
      </c>
      <c r="L1920" s="812"/>
      <c r="M1920" s="812"/>
      <c r="N1920" s="818"/>
      <c r="O1920" s="818"/>
      <c r="P1920" s="818"/>
    </row>
    <row r="1921" spans="1:16" x14ac:dyDescent="0.35">
      <c r="A1921" s="812" t="b">
        <v>0</v>
      </c>
      <c r="B1921" s="812"/>
      <c r="C1921" s="812" t="s">
        <v>5059</v>
      </c>
      <c r="D1921" s="827">
        <v>26</v>
      </c>
      <c r="E1921" s="815"/>
      <c r="F1921" s="818"/>
      <c r="G1921" s="817"/>
      <c r="H1921" s="827"/>
      <c r="I1921" s="818"/>
      <c r="J1921" s="818"/>
      <c r="K1921" s="812" t="str">
        <f ca="1">IFERROR(VLOOKUP(C1921,' Disaggregation - Section E '!A$618:N1133,3,0),"")</f>
        <v/>
      </c>
      <c r="L1921" s="812"/>
      <c r="M1921" s="812"/>
      <c r="N1921" s="818"/>
      <c r="O1921" s="818"/>
      <c r="P1921" s="818"/>
    </row>
    <row r="1922" spans="1:16" x14ac:dyDescent="0.35">
      <c r="A1922" s="812" t="b">
        <v>0</v>
      </c>
      <c r="B1922" s="812"/>
      <c r="C1922" s="812" t="s">
        <v>5061</v>
      </c>
      <c r="D1922" s="827">
        <v>26</v>
      </c>
      <c r="E1922" s="815"/>
      <c r="F1922" s="818"/>
      <c r="G1922" s="817"/>
      <c r="H1922" s="827"/>
      <c r="I1922" s="818"/>
      <c r="J1922" s="818"/>
      <c r="K1922" s="812" t="str">
        <f ca="1">IFERROR(VLOOKUP(C1922,' Disaggregation - Section E '!A$618:N1134,3,0),"")</f>
        <v/>
      </c>
      <c r="L1922" s="812"/>
      <c r="M1922" s="812"/>
      <c r="N1922" s="818"/>
      <c r="O1922" s="818"/>
      <c r="P1922" s="818"/>
    </row>
    <row r="1923" spans="1:16" x14ac:dyDescent="0.35">
      <c r="A1923" s="812" t="b">
        <v>0</v>
      </c>
      <c r="B1923" s="812"/>
      <c r="C1923" s="812" t="s">
        <v>5063</v>
      </c>
      <c r="D1923" s="827">
        <v>26</v>
      </c>
      <c r="E1923" s="815"/>
      <c r="F1923" s="818"/>
      <c r="G1923" s="817"/>
      <c r="H1923" s="827"/>
      <c r="I1923" s="818"/>
      <c r="J1923" s="818"/>
      <c r="K1923" s="812" t="str">
        <f ca="1">IFERROR(VLOOKUP(C1923,' Disaggregation - Section E '!A$618:N1135,3,0),"")</f>
        <v/>
      </c>
      <c r="L1923" s="812"/>
      <c r="M1923" s="812"/>
      <c r="N1923" s="818"/>
      <c r="O1923" s="818"/>
      <c r="P1923" s="818"/>
    </row>
    <row r="1924" spans="1:16" x14ac:dyDescent="0.35">
      <c r="A1924" s="812" t="b">
        <v>0</v>
      </c>
      <c r="B1924" s="812"/>
      <c r="C1924" s="812" t="s">
        <v>5065</v>
      </c>
      <c r="D1924" s="827">
        <v>26</v>
      </c>
      <c r="E1924" s="815"/>
      <c r="F1924" s="818"/>
      <c r="G1924" s="817"/>
      <c r="H1924" s="827"/>
      <c r="I1924" s="818"/>
      <c r="J1924" s="818"/>
      <c r="K1924" s="812" t="str">
        <f ca="1">IFERROR(VLOOKUP(C1924,' Disaggregation - Section E '!A$618:N1136,3,0),"")</f>
        <v/>
      </c>
      <c r="L1924" s="812"/>
      <c r="M1924" s="812"/>
      <c r="N1924" s="818"/>
      <c r="O1924" s="818"/>
      <c r="P1924" s="818"/>
    </row>
    <row r="1925" spans="1:16" x14ac:dyDescent="0.35">
      <c r="A1925" s="812" t="b">
        <v>0</v>
      </c>
      <c r="B1925" s="812"/>
      <c r="C1925" s="812" t="s">
        <v>5067</v>
      </c>
      <c r="D1925" s="827">
        <v>26</v>
      </c>
      <c r="E1925" s="815"/>
      <c r="F1925" s="818"/>
      <c r="G1925" s="817"/>
      <c r="H1925" s="827"/>
      <c r="I1925" s="818"/>
      <c r="J1925" s="818"/>
      <c r="K1925" s="812" t="str">
        <f ca="1">IFERROR(VLOOKUP(C1925,' Disaggregation - Section E '!A$618:N1137,3,0),"")</f>
        <v/>
      </c>
      <c r="L1925" s="812"/>
      <c r="M1925" s="812"/>
      <c r="N1925" s="818"/>
      <c r="O1925" s="818"/>
      <c r="P1925" s="818"/>
    </row>
    <row r="1926" spans="1:16" x14ac:dyDescent="0.35">
      <c r="A1926" s="812" t="b">
        <v>0</v>
      </c>
      <c r="B1926" s="812"/>
      <c r="C1926" s="812" t="s">
        <v>5069</v>
      </c>
      <c r="D1926" s="827">
        <v>26</v>
      </c>
      <c r="E1926" s="815"/>
      <c r="F1926" s="818"/>
      <c r="G1926" s="817"/>
      <c r="H1926" s="827"/>
      <c r="I1926" s="818"/>
      <c r="J1926" s="818"/>
      <c r="K1926" s="812" t="str">
        <f ca="1">IFERROR(VLOOKUP(C1926,' Disaggregation - Section E '!A$618:N1138,3,0),"")</f>
        <v/>
      </c>
      <c r="L1926" s="812"/>
      <c r="M1926" s="812"/>
      <c r="N1926" s="818"/>
      <c r="O1926" s="818"/>
      <c r="P1926" s="818"/>
    </row>
    <row r="1927" spans="1:16" x14ac:dyDescent="0.35">
      <c r="A1927" s="812" t="b">
        <v>0</v>
      </c>
      <c r="B1927" s="812"/>
      <c r="C1927" s="812" t="s">
        <v>5071</v>
      </c>
      <c r="D1927" s="827">
        <v>26</v>
      </c>
      <c r="E1927" s="815"/>
      <c r="F1927" s="818"/>
      <c r="G1927" s="817"/>
      <c r="H1927" s="827"/>
      <c r="I1927" s="818"/>
      <c r="J1927" s="818"/>
      <c r="K1927" s="812" t="str">
        <f ca="1">IFERROR(VLOOKUP(C1927,' Disaggregation - Section E '!A$618:N1139,3,0),"")</f>
        <v/>
      </c>
      <c r="L1927" s="812"/>
      <c r="M1927" s="812"/>
      <c r="N1927" s="818"/>
      <c r="O1927" s="818"/>
      <c r="P1927" s="818"/>
    </row>
    <row r="1928" spans="1:16" x14ac:dyDescent="0.35">
      <c r="A1928" s="812" t="b">
        <v>0</v>
      </c>
      <c r="B1928" s="812"/>
      <c r="C1928" s="812" t="s">
        <v>5073</v>
      </c>
      <c r="D1928" s="827">
        <v>26</v>
      </c>
      <c r="E1928" s="815"/>
      <c r="F1928" s="818"/>
      <c r="G1928" s="817"/>
      <c r="H1928" s="827"/>
      <c r="I1928" s="818"/>
      <c r="J1928" s="818"/>
      <c r="K1928" s="812" t="str">
        <f ca="1">IFERROR(VLOOKUP(C1928,' Disaggregation - Section E '!A$618:N1140,3,0),"")</f>
        <v/>
      </c>
      <c r="L1928" s="812"/>
      <c r="M1928" s="812"/>
      <c r="N1928" s="818"/>
      <c r="O1928" s="818"/>
      <c r="P1928" s="818"/>
    </row>
    <row r="1929" spans="1:16" x14ac:dyDescent="0.35">
      <c r="A1929" s="812" t="b">
        <v>0</v>
      </c>
      <c r="B1929" s="812"/>
      <c r="C1929" s="812" t="s">
        <v>5075</v>
      </c>
      <c r="D1929" s="827">
        <v>26</v>
      </c>
      <c r="E1929" s="815"/>
      <c r="F1929" s="818"/>
      <c r="G1929" s="817"/>
      <c r="H1929" s="827"/>
      <c r="I1929" s="818"/>
      <c r="J1929" s="818"/>
      <c r="K1929" s="812" t="str">
        <f ca="1">IFERROR(VLOOKUP(C1929,' Disaggregation - Section E '!A$618:N1141,3,0),"")</f>
        <v/>
      </c>
      <c r="L1929" s="812"/>
      <c r="M1929" s="812"/>
      <c r="N1929" s="818"/>
      <c r="O1929" s="818"/>
      <c r="P1929" s="818"/>
    </row>
    <row r="1930" spans="1:16" x14ac:dyDescent="0.35">
      <c r="A1930" s="812" t="b">
        <v>0</v>
      </c>
      <c r="B1930" s="812"/>
      <c r="C1930" s="812" t="s">
        <v>5077</v>
      </c>
      <c r="D1930" s="827">
        <v>26</v>
      </c>
      <c r="E1930" s="815"/>
      <c r="F1930" s="818"/>
      <c r="G1930" s="817"/>
      <c r="H1930" s="827"/>
      <c r="I1930" s="818"/>
      <c r="J1930" s="818"/>
      <c r="K1930" s="812" t="str">
        <f ca="1">IFERROR(VLOOKUP(C1930,' Disaggregation - Section E '!A$618:N1142,3,0),"")</f>
        <v/>
      </c>
      <c r="L1930" s="812"/>
      <c r="M1930" s="812"/>
      <c r="N1930" s="818"/>
      <c r="O1930" s="818"/>
      <c r="P1930" s="818"/>
    </row>
    <row r="1931" spans="1:16" x14ac:dyDescent="0.35">
      <c r="A1931" s="812" t="b">
        <v>0</v>
      </c>
      <c r="B1931" s="812"/>
      <c r="C1931" s="812" t="s">
        <v>5079</v>
      </c>
      <c r="D1931" s="827">
        <v>26</v>
      </c>
      <c r="E1931" s="815"/>
      <c r="F1931" s="818"/>
      <c r="G1931" s="817"/>
      <c r="H1931" s="827"/>
      <c r="I1931" s="818"/>
      <c r="J1931" s="818"/>
      <c r="K1931" s="812" t="str">
        <f ca="1">IFERROR(VLOOKUP(C1931,' Disaggregation - Section E '!A$618:N1143,3,0),"")</f>
        <v/>
      </c>
      <c r="L1931" s="812"/>
      <c r="M1931" s="812"/>
      <c r="N1931" s="818"/>
      <c r="O1931" s="818"/>
      <c r="P1931" s="818"/>
    </row>
    <row r="1932" spans="1:16" x14ac:dyDescent="0.35">
      <c r="A1932" s="812" t="b">
        <v>0</v>
      </c>
      <c r="B1932" s="812"/>
      <c r="C1932" s="812" t="s">
        <v>5082</v>
      </c>
      <c r="D1932" s="827">
        <v>27</v>
      </c>
      <c r="E1932" s="815"/>
      <c r="F1932" s="818"/>
      <c r="G1932" s="817"/>
      <c r="H1932" s="827"/>
      <c r="I1932" s="818"/>
      <c r="J1932" s="818"/>
      <c r="K1932" s="812" t="str">
        <f ca="1">IFERROR(VLOOKUP(C1932,' Disaggregation - Section E '!A$618:N1144,3,0),"")</f>
        <v/>
      </c>
      <c r="L1932" s="812"/>
      <c r="M1932" s="812"/>
      <c r="N1932" s="818"/>
      <c r="O1932" s="818"/>
      <c r="P1932" s="818"/>
    </row>
    <row r="1933" spans="1:16" x14ac:dyDescent="0.35">
      <c r="A1933" s="812" t="b">
        <v>0</v>
      </c>
      <c r="B1933" s="812"/>
      <c r="C1933" s="812" t="s">
        <v>5084</v>
      </c>
      <c r="D1933" s="827">
        <v>27</v>
      </c>
      <c r="E1933" s="815"/>
      <c r="F1933" s="818"/>
      <c r="G1933" s="817"/>
      <c r="H1933" s="827"/>
      <c r="I1933" s="818"/>
      <c r="J1933" s="818"/>
      <c r="K1933" s="812" t="str">
        <f ca="1">IFERROR(VLOOKUP(C1933,' Disaggregation - Section E '!A$618:N1145,3,0),"")</f>
        <v/>
      </c>
      <c r="L1933" s="812"/>
      <c r="M1933" s="812"/>
      <c r="N1933" s="818"/>
      <c r="O1933" s="818"/>
      <c r="P1933" s="818"/>
    </row>
    <row r="1934" spans="1:16" x14ac:dyDescent="0.35">
      <c r="A1934" s="812" t="b">
        <v>0</v>
      </c>
      <c r="B1934" s="812"/>
      <c r="C1934" s="812" t="s">
        <v>5086</v>
      </c>
      <c r="D1934" s="827">
        <v>27</v>
      </c>
      <c r="E1934" s="815"/>
      <c r="F1934" s="818"/>
      <c r="G1934" s="817"/>
      <c r="H1934" s="827"/>
      <c r="I1934" s="818"/>
      <c r="J1934" s="818"/>
      <c r="K1934" s="812" t="str">
        <f ca="1">IFERROR(VLOOKUP(C1934,' Disaggregation - Section E '!A$618:N1146,3,0),"")</f>
        <v/>
      </c>
      <c r="L1934" s="812"/>
      <c r="M1934" s="812"/>
      <c r="N1934" s="818"/>
      <c r="O1934" s="818"/>
      <c r="P1934" s="818"/>
    </row>
    <row r="1935" spans="1:16" x14ac:dyDescent="0.35">
      <c r="A1935" s="812" t="b">
        <v>0</v>
      </c>
      <c r="B1935" s="812"/>
      <c r="C1935" s="812" t="s">
        <v>5088</v>
      </c>
      <c r="D1935" s="827">
        <v>27</v>
      </c>
      <c r="E1935" s="815"/>
      <c r="F1935" s="818"/>
      <c r="G1935" s="817"/>
      <c r="H1935" s="827"/>
      <c r="I1935" s="818"/>
      <c r="J1935" s="818"/>
      <c r="K1935" s="812" t="str">
        <f ca="1">IFERROR(VLOOKUP(C1935,' Disaggregation - Section E '!A$618:N1147,3,0),"")</f>
        <v/>
      </c>
      <c r="L1935" s="812"/>
      <c r="M1935" s="812"/>
      <c r="N1935" s="818"/>
      <c r="O1935" s="818"/>
      <c r="P1935" s="818"/>
    </row>
    <row r="1936" spans="1:16" x14ac:dyDescent="0.35">
      <c r="A1936" s="812" t="b">
        <v>0</v>
      </c>
      <c r="B1936" s="812"/>
      <c r="C1936" s="812" t="s">
        <v>5090</v>
      </c>
      <c r="D1936" s="827">
        <v>27</v>
      </c>
      <c r="E1936" s="815"/>
      <c r="F1936" s="818"/>
      <c r="G1936" s="817"/>
      <c r="H1936" s="827"/>
      <c r="I1936" s="818"/>
      <c r="J1936" s="818"/>
      <c r="K1936" s="812" t="str">
        <f ca="1">IFERROR(VLOOKUP(C1936,' Disaggregation - Section E '!A$618:N1148,3,0),"")</f>
        <v/>
      </c>
      <c r="L1936" s="812"/>
      <c r="M1936" s="812"/>
      <c r="N1936" s="818"/>
      <c r="O1936" s="818"/>
      <c r="P1936" s="818"/>
    </row>
    <row r="1937" spans="1:16" x14ac:dyDescent="0.35">
      <c r="A1937" s="812" t="b">
        <v>0</v>
      </c>
      <c r="B1937" s="812"/>
      <c r="C1937" s="812" t="s">
        <v>5092</v>
      </c>
      <c r="D1937" s="827">
        <v>27</v>
      </c>
      <c r="E1937" s="815"/>
      <c r="F1937" s="818"/>
      <c r="G1937" s="817"/>
      <c r="H1937" s="827"/>
      <c r="I1937" s="818"/>
      <c r="J1937" s="818"/>
      <c r="K1937" s="812" t="str">
        <f ca="1">IFERROR(VLOOKUP(C1937,' Disaggregation - Section E '!A$618:N1149,3,0),"")</f>
        <v/>
      </c>
      <c r="L1937" s="812"/>
      <c r="M1937" s="812"/>
      <c r="N1937" s="818"/>
      <c r="O1937" s="818"/>
      <c r="P1937" s="818"/>
    </row>
    <row r="1938" spans="1:16" x14ac:dyDescent="0.35">
      <c r="A1938" s="812" t="b">
        <v>0</v>
      </c>
      <c r="B1938" s="812"/>
      <c r="C1938" s="812" t="s">
        <v>5094</v>
      </c>
      <c r="D1938" s="827">
        <v>27</v>
      </c>
      <c r="E1938" s="815"/>
      <c r="F1938" s="818"/>
      <c r="G1938" s="817"/>
      <c r="H1938" s="827"/>
      <c r="I1938" s="818"/>
      <c r="J1938" s="818"/>
      <c r="K1938" s="812" t="str">
        <f ca="1">IFERROR(VLOOKUP(C1938,' Disaggregation - Section E '!A$618:N1150,3,0),"")</f>
        <v/>
      </c>
      <c r="L1938" s="812"/>
      <c r="M1938" s="812"/>
      <c r="N1938" s="818"/>
      <c r="O1938" s="818"/>
      <c r="P1938" s="818"/>
    </row>
    <row r="1939" spans="1:16" x14ac:dyDescent="0.35">
      <c r="A1939" s="812" t="b">
        <v>0</v>
      </c>
      <c r="B1939" s="812"/>
      <c r="C1939" s="812" t="s">
        <v>5096</v>
      </c>
      <c r="D1939" s="827">
        <v>27</v>
      </c>
      <c r="E1939" s="815"/>
      <c r="F1939" s="818"/>
      <c r="G1939" s="817"/>
      <c r="H1939" s="827"/>
      <c r="I1939" s="818"/>
      <c r="J1939" s="818"/>
      <c r="K1939" s="812" t="str">
        <f ca="1">IFERROR(VLOOKUP(C1939,' Disaggregation - Section E '!A$618:N1151,3,0),"")</f>
        <v/>
      </c>
      <c r="L1939" s="812"/>
      <c r="M1939" s="812"/>
      <c r="N1939" s="818"/>
      <c r="O1939" s="818"/>
      <c r="P1939" s="818"/>
    </row>
    <row r="1940" spans="1:16" x14ac:dyDescent="0.35">
      <c r="A1940" s="812" t="b">
        <v>0</v>
      </c>
      <c r="B1940" s="812"/>
      <c r="C1940" s="812" t="s">
        <v>5098</v>
      </c>
      <c r="D1940" s="827">
        <v>27</v>
      </c>
      <c r="E1940" s="815"/>
      <c r="F1940" s="818"/>
      <c r="G1940" s="817"/>
      <c r="H1940" s="827"/>
      <c r="I1940" s="818"/>
      <c r="J1940" s="818"/>
      <c r="K1940" s="812" t="str">
        <f ca="1">IFERROR(VLOOKUP(C1940,' Disaggregation - Section E '!A$618:N1152,3,0),"")</f>
        <v/>
      </c>
      <c r="L1940" s="812"/>
      <c r="M1940" s="812"/>
      <c r="N1940" s="818"/>
      <c r="O1940" s="818"/>
      <c r="P1940" s="818"/>
    </row>
    <row r="1941" spans="1:16" x14ac:dyDescent="0.35">
      <c r="A1941" s="812" t="b">
        <v>0</v>
      </c>
      <c r="B1941" s="812"/>
      <c r="C1941" s="812" t="s">
        <v>5100</v>
      </c>
      <c r="D1941" s="827">
        <v>27</v>
      </c>
      <c r="E1941" s="815"/>
      <c r="F1941" s="818"/>
      <c r="G1941" s="817"/>
      <c r="H1941" s="827"/>
      <c r="I1941" s="818"/>
      <c r="J1941" s="818"/>
      <c r="K1941" s="812" t="str">
        <f ca="1">IFERROR(VLOOKUP(C1941,' Disaggregation - Section E '!A$618:N1153,3,0),"")</f>
        <v/>
      </c>
      <c r="L1941" s="812"/>
      <c r="M1941" s="812"/>
      <c r="N1941" s="818"/>
      <c r="O1941" s="818"/>
      <c r="P1941" s="818"/>
    </row>
    <row r="1942" spans="1:16" x14ac:dyDescent="0.35">
      <c r="A1942" s="812" t="b">
        <v>0</v>
      </c>
      <c r="B1942" s="812"/>
      <c r="C1942" s="812" t="s">
        <v>5102</v>
      </c>
      <c r="D1942" s="827">
        <v>27</v>
      </c>
      <c r="E1942" s="815"/>
      <c r="F1942" s="818"/>
      <c r="G1942" s="817"/>
      <c r="H1942" s="827"/>
      <c r="I1942" s="818"/>
      <c r="J1942" s="818"/>
      <c r="K1942" s="812" t="str">
        <f ca="1">IFERROR(VLOOKUP(C1942,' Disaggregation - Section E '!A$618:N1154,3,0),"")</f>
        <v/>
      </c>
      <c r="L1942" s="812"/>
      <c r="M1942" s="812"/>
      <c r="N1942" s="818"/>
      <c r="O1942" s="818"/>
      <c r="P1942" s="818"/>
    </row>
    <row r="1943" spans="1:16" x14ac:dyDescent="0.35">
      <c r="A1943" s="812" t="b">
        <v>0</v>
      </c>
      <c r="B1943" s="812"/>
      <c r="C1943" s="812" t="s">
        <v>5104</v>
      </c>
      <c r="D1943" s="827">
        <v>27</v>
      </c>
      <c r="E1943" s="815"/>
      <c r="F1943" s="818"/>
      <c r="G1943" s="817"/>
      <c r="H1943" s="827"/>
      <c r="I1943" s="818"/>
      <c r="J1943" s="818"/>
      <c r="K1943" s="812" t="str">
        <f ca="1">IFERROR(VLOOKUP(C1943,' Disaggregation - Section E '!A$618:N1155,3,0),"")</f>
        <v/>
      </c>
      <c r="L1943" s="812"/>
      <c r="M1943" s="812"/>
      <c r="N1943" s="818"/>
      <c r="O1943" s="818"/>
      <c r="P1943" s="818"/>
    </row>
    <row r="1944" spans="1:16" x14ac:dyDescent="0.35">
      <c r="A1944" s="812" t="b">
        <v>0</v>
      </c>
      <c r="B1944" s="812"/>
      <c r="C1944" s="812" t="s">
        <v>5106</v>
      </c>
      <c r="D1944" s="827">
        <v>27</v>
      </c>
      <c r="E1944" s="815"/>
      <c r="F1944" s="818"/>
      <c r="G1944" s="817"/>
      <c r="H1944" s="827"/>
      <c r="I1944" s="818"/>
      <c r="J1944" s="818"/>
      <c r="K1944" s="812" t="str">
        <f ca="1">IFERROR(VLOOKUP(C1944,' Disaggregation - Section E '!A$618:N1156,3,0),"")</f>
        <v/>
      </c>
      <c r="L1944" s="812"/>
      <c r="M1944" s="812"/>
      <c r="N1944" s="818"/>
      <c r="O1944" s="818"/>
      <c r="P1944" s="818"/>
    </row>
    <row r="1945" spans="1:16" x14ac:dyDescent="0.35">
      <c r="A1945" s="812" t="b">
        <v>0</v>
      </c>
      <c r="B1945" s="812"/>
      <c r="C1945" s="812" t="s">
        <v>5108</v>
      </c>
      <c r="D1945" s="827">
        <v>27</v>
      </c>
      <c r="E1945" s="815"/>
      <c r="F1945" s="818"/>
      <c r="G1945" s="817"/>
      <c r="H1945" s="827"/>
      <c r="I1945" s="818"/>
      <c r="J1945" s="818"/>
      <c r="K1945" s="812" t="str">
        <f ca="1">IFERROR(VLOOKUP(C1945,' Disaggregation - Section E '!A$618:N1157,3,0),"")</f>
        <v/>
      </c>
      <c r="L1945" s="812"/>
      <c r="M1945" s="812"/>
      <c r="N1945" s="818"/>
      <c r="O1945" s="818"/>
      <c r="P1945" s="818"/>
    </row>
    <row r="1946" spans="1:16" x14ac:dyDescent="0.35">
      <c r="A1946" s="812" t="b">
        <v>0</v>
      </c>
      <c r="B1946" s="812"/>
      <c r="C1946" s="812" t="s">
        <v>5110</v>
      </c>
      <c r="D1946" s="827">
        <v>27</v>
      </c>
      <c r="E1946" s="815"/>
      <c r="F1946" s="818"/>
      <c r="G1946" s="817"/>
      <c r="H1946" s="827"/>
      <c r="I1946" s="818"/>
      <c r="J1946" s="818"/>
      <c r="K1946" s="812" t="str">
        <f ca="1">IFERROR(VLOOKUP(C1946,' Disaggregation - Section E '!A$618:N1158,3,0),"")</f>
        <v/>
      </c>
      <c r="L1946" s="812"/>
      <c r="M1946" s="812"/>
      <c r="N1946" s="818"/>
      <c r="O1946" s="818"/>
      <c r="P1946" s="818"/>
    </row>
    <row r="1947" spans="1:16" x14ac:dyDescent="0.35">
      <c r="A1947" s="812" t="b">
        <v>0</v>
      </c>
      <c r="B1947" s="812"/>
      <c r="C1947" s="812" t="s">
        <v>5112</v>
      </c>
      <c r="D1947" s="827">
        <v>27</v>
      </c>
      <c r="E1947" s="815"/>
      <c r="F1947" s="818"/>
      <c r="G1947" s="817"/>
      <c r="H1947" s="827"/>
      <c r="I1947" s="818"/>
      <c r="J1947" s="818"/>
      <c r="K1947" s="812" t="str">
        <f ca="1">IFERROR(VLOOKUP(C1947,' Disaggregation - Section E '!A$618:N1159,3,0),"")</f>
        <v/>
      </c>
      <c r="L1947" s="812"/>
      <c r="M1947" s="812"/>
      <c r="N1947" s="818"/>
      <c r="O1947" s="818"/>
      <c r="P1947" s="818"/>
    </row>
    <row r="1948" spans="1:16" x14ac:dyDescent="0.35">
      <c r="A1948" s="812" t="b">
        <v>0</v>
      </c>
      <c r="B1948" s="812"/>
      <c r="C1948" s="812" t="s">
        <v>5114</v>
      </c>
      <c r="D1948" s="827">
        <v>27</v>
      </c>
      <c r="E1948" s="815"/>
      <c r="F1948" s="818"/>
      <c r="G1948" s="817"/>
      <c r="H1948" s="827"/>
      <c r="I1948" s="818"/>
      <c r="J1948" s="818"/>
      <c r="K1948" s="812" t="str">
        <f ca="1">IFERROR(VLOOKUP(C1948,' Disaggregation - Section E '!A$618:N1160,3,0),"")</f>
        <v/>
      </c>
      <c r="L1948" s="812"/>
      <c r="M1948" s="812"/>
      <c r="N1948" s="818"/>
      <c r="O1948" s="818"/>
      <c r="P1948" s="818"/>
    </row>
    <row r="1949" spans="1:16" x14ac:dyDescent="0.35">
      <c r="A1949" s="812" t="b">
        <v>0</v>
      </c>
      <c r="B1949" s="812"/>
      <c r="C1949" s="812" t="s">
        <v>5116</v>
      </c>
      <c r="D1949" s="827">
        <v>27</v>
      </c>
      <c r="E1949" s="815"/>
      <c r="F1949" s="818"/>
      <c r="G1949" s="817"/>
      <c r="H1949" s="827"/>
      <c r="I1949" s="818"/>
      <c r="J1949" s="818"/>
      <c r="K1949" s="812" t="str">
        <f ca="1">IFERROR(VLOOKUP(C1949,' Disaggregation - Section E '!A$618:N1161,3,0),"")</f>
        <v/>
      </c>
      <c r="L1949" s="812"/>
      <c r="M1949" s="812"/>
      <c r="N1949" s="818"/>
      <c r="O1949" s="818"/>
      <c r="P1949" s="818"/>
    </row>
    <row r="1950" spans="1:16" x14ac:dyDescent="0.35">
      <c r="A1950" s="812" t="b">
        <v>0</v>
      </c>
      <c r="B1950" s="812"/>
      <c r="C1950" s="812" t="s">
        <v>5118</v>
      </c>
      <c r="D1950" s="827">
        <v>27</v>
      </c>
      <c r="E1950" s="815"/>
      <c r="F1950" s="818"/>
      <c r="G1950" s="817"/>
      <c r="H1950" s="827"/>
      <c r="I1950" s="818"/>
      <c r="J1950" s="818"/>
      <c r="K1950" s="812" t="str">
        <f ca="1">IFERROR(VLOOKUP(C1950,' Disaggregation - Section E '!A$618:N1162,3,0),"")</f>
        <v/>
      </c>
      <c r="L1950" s="812"/>
      <c r="M1950" s="812"/>
      <c r="N1950" s="818"/>
      <c r="O1950" s="818"/>
      <c r="P1950" s="818"/>
    </row>
    <row r="1951" spans="1:16" x14ac:dyDescent="0.35">
      <c r="A1951" s="812" t="b">
        <v>0</v>
      </c>
      <c r="B1951" s="812"/>
      <c r="C1951" s="812" t="s">
        <v>5120</v>
      </c>
      <c r="D1951" s="827">
        <v>27</v>
      </c>
      <c r="E1951" s="815"/>
      <c r="F1951" s="818"/>
      <c r="G1951" s="817"/>
      <c r="H1951" s="827"/>
      <c r="I1951" s="818"/>
      <c r="J1951" s="818"/>
      <c r="K1951" s="812" t="str">
        <f ca="1">IFERROR(VLOOKUP(C1951,' Disaggregation - Section E '!A$618:N1163,3,0),"")</f>
        <v/>
      </c>
      <c r="L1951" s="812"/>
      <c r="M1951" s="812"/>
      <c r="N1951" s="818"/>
      <c r="O1951" s="818"/>
      <c r="P1951" s="818"/>
    </row>
    <row r="1952" spans="1:16" x14ac:dyDescent="0.35">
      <c r="A1952" s="812" t="b">
        <v>0</v>
      </c>
      <c r="B1952" s="812"/>
      <c r="C1952" s="812" t="s">
        <v>5123</v>
      </c>
      <c r="D1952" s="827">
        <v>28</v>
      </c>
      <c r="E1952" s="815"/>
      <c r="F1952" s="818"/>
      <c r="G1952" s="817"/>
      <c r="H1952" s="827"/>
      <c r="I1952" s="818"/>
      <c r="J1952" s="818"/>
      <c r="K1952" s="812" t="str">
        <f ca="1">IFERROR(VLOOKUP(C1952,' Disaggregation - Section E '!A$618:N1164,3,0),"")</f>
        <v/>
      </c>
      <c r="L1952" s="812"/>
      <c r="M1952" s="812"/>
      <c r="N1952" s="818"/>
      <c r="O1952" s="818"/>
      <c r="P1952" s="818"/>
    </row>
    <row r="1953" spans="1:16" x14ac:dyDescent="0.35">
      <c r="A1953" s="812" t="b">
        <v>0</v>
      </c>
      <c r="B1953" s="812"/>
      <c r="C1953" s="812" t="s">
        <v>5125</v>
      </c>
      <c r="D1953" s="827">
        <v>28</v>
      </c>
      <c r="E1953" s="815"/>
      <c r="F1953" s="818"/>
      <c r="G1953" s="817"/>
      <c r="H1953" s="827"/>
      <c r="I1953" s="818"/>
      <c r="J1953" s="818"/>
      <c r="K1953" s="812" t="str">
        <f ca="1">IFERROR(VLOOKUP(C1953,' Disaggregation - Section E '!A$618:N1165,3,0),"")</f>
        <v/>
      </c>
      <c r="L1953" s="812"/>
      <c r="M1953" s="812"/>
      <c r="N1953" s="818"/>
      <c r="O1953" s="818"/>
      <c r="P1953" s="818"/>
    </row>
    <row r="1954" spans="1:16" x14ac:dyDescent="0.35">
      <c r="A1954" s="812" t="b">
        <v>0</v>
      </c>
      <c r="B1954" s="812"/>
      <c r="C1954" s="812" t="s">
        <v>5127</v>
      </c>
      <c r="D1954" s="827">
        <v>28</v>
      </c>
      <c r="E1954" s="815"/>
      <c r="F1954" s="818"/>
      <c r="G1954" s="817"/>
      <c r="H1954" s="827"/>
      <c r="I1954" s="818"/>
      <c r="J1954" s="818"/>
      <c r="K1954" s="812" t="str">
        <f ca="1">IFERROR(VLOOKUP(C1954,' Disaggregation - Section E '!A$618:N1166,3,0),"")</f>
        <v/>
      </c>
      <c r="L1954" s="812"/>
      <c r="M1954" s="812"/>
      <c r="N1954" s="818"/>
      <c r="O1954" s="818"/>
      <c r="P1954" s="818"/>
    </row>
    <row r="1955" spans="1:16" x14ac:dyDescent="0.35">
      <c r="A1955" s="812" t="b">
        <v>0</v>
      </c>
      <c r="B1955" s="812"/>
      <c r="C1955" s="812" t="s">
        <v>5129</v>
      </c>
      <c r="D1955" s="827">
        <v>28</v>
      </c>
      <c r="E1955" s="815"/>
      <c r="F1955" s="818"/>
      <c r="G1955" s="817"/>
      <c r="H1955" s="827"/>
      <c r="I1955" s="818"/>
      <c r="J1955" s="818"/>
      <c r="K1955" s="812" t="str">
        <f ca="1">IFERROR(VLOOKUP(C1955,' Disaggregation - Section E '!A$618:N1167,3,0),"")</f>
        <v/>
      </c>
      <c r="L1955" s="812"/>
      <c r="M1955" s="812"/>
      <c r="N1955" s="818"/>
      <c r="O1955" s="818"/>
      <c r="P1955" s="818"/>
    </row>
    <row r="1956" spans="1:16" x14ac:dyDescent="0.35">
      <c r="A1956" s="812" t="b">
        <v>0</v>
      </c>
      <c r="B1956" s="812"/>
      <c r="C1956" s="812" t="s">
        <v>5131</v>
      </c>
      <c r="D1956" s="827">
        <v>28</v>
      </c>
      <c r="E1956" s="815"/>
      <c r="F1956" s="818"/>
      <c r="G1956" s="817"/>
      <c r="H1956" s="827"/>
      <c r="I1956" s="818"/>
      <c r="J1956" s="818"/>
      <c r="K1956" s="812" t="str">
        <f ca="1">IFERROR(VLOOKUP(C1956,' Disaggregation - Section E '!A$618:N1168,3,0),"")</f>
        <v/>
      </c>
      <c r="L1956" s="812"/>
      <c r="M1956" s="812"/>
      <c r="N1956" s="818"/>
      <c r="O1956" s="818"/>
      <c r="P1956" s="818"/>
    </row>
    <row r="1957" spans="1:16" x14ac:dyDescent="0.35">
      <c r="A1957" s="812" t="b">
        <v>0</v>
      </c>
      <c r="B1957" s="812"/>
      <c r="C1957" s="812" t="s">
        <v>5133</v>
      </c>
      <c r="D1957" s="827">
        <v>28</v>
      </c>
      <c r="E1957" s="815"/>
      <c r="F1957" s="818"/>
      <c r="G1957" s="817"/>
      <c r="H1957" s="827"/>
      <c r="I1957" s="818"/>
      <c r="J1957" s="818"/>
      <c r="K1957" s="812" t="str">
        <f ca="1">IFERROR(VLOOKUP(C1957,' Disaggregation - Section E '!A$618:N1169,3,0),"")</f>
        <v/>
      </c>
      <c r="L1957" s="812"/>
      <c r="M1957" s="812"/>
      <c r="N1957" s="818"/>
      <c r="O1957" s="818"/>
      <c r="P1957" s="818"/>
    </row>
    <row r="1958" spans="1:16" x14ac:dyDescent="0.35">
      <c r="A1958" s="812" t="b">
        <v>0</v>
      </c>
      <c r="B1958" s="812"/>
      <c r="C1958" s="812" t="s">
        <v>5135</v>
      </c>
      <c r="D1958" s="827">
        <v>28</v>
      </c>
      <c r="E1958" s="815"/>
      <c r="F1958" s="818"/>
      <c r="G1958" s="817"/>
      <c r="H1958" s="827"/>
      <c r="I1958" s="818"/>
      <c r="J1958" s="818"/>
      <c r="K1958" s="812" t="str">
        <f ca="1">IFERROR(VLOOKUP(C1958,' Disaggregation - Section E '!A$618:N1170,3,0),"")</f>
        <v/>
      </c>
      <c r="L1958" s="812"/>
      <c r="M1958" s="812"/>
      <c r="N1958" s="818"/>
      <c r="O1958" s="818"/>
      <c r="P1958" s="818"/>
    </row>
    <row r="1959" spans="1:16" x14ac:dyDescent="0.35">
      <c r="A1959" s="812" t="b">
        <v>0</v>
      </c>
      <c r="B1959" s="812"/>
      <c r="C1959" s="812" t="s">
        <v>5137</v>
      </c>
      <c r="D1959" s="827">
        <v>28</v>
      </c>
      <c r="E1959" s="815"/>
      <c r="F1959" s="818"/>
      <c r="G1959" s="817"/>
      <c r="H1959" s="827"/>
      <c r="I1959" s="818"/>
      <c r="J1959" s="818"/>
      <c r="K1959" s="812" t="str">
        <f ca="1">IFERROR(VLOOKUP(C1959,' Disaggregation - Section E '!A$618:N1171,3,0),"")</f>
        <v/>
      </c>
      <c r="L1959" s="812"/>
      <c r="M1959" s="812"/>
      <c r="N1959" s="818"/>
      <c r="O1959" s="818"/>
      <c r="P1959" s="818"/>
    </row>
    <row r="1960" spans="1:16" x14ac:dyDescent="0.35">
      <c r="A1960" s="812" t="b">
        <v>0</v>
      </c>
      <c r="B1960" s="812"/>
      <c r="C1960" s="812" t="s">
        <v>5139</v>
      </c>
      <c r="D1960" s="827">
        <v>28</v>
      </c>
      <c r="E1960" s="815"/>
      <c r="F1960" s="818"/>
      <c r="G1960" s="817"/>
      <c r="H1960" s="827"/>
      <c r="I1960" s="818"/>
      <c r="J1960" s="818"/>
      <c r="K1960" s="812" t="str">
        <f ca="1">IFERROR(VLOOKUP(C1960,' Disaggregation - Section E '!A$618:N1172,3,0),"")</f>
        <v/>
      </c>
      <c r="L1960" s="812"/>
      <c r="M1960" s="812"/>
      <c r="N1960" s="818"/>
      <c r="O1960" s="818"/>
      <c r="P1960" s="818"/>
    </row>
    <row r="1961" spans="1:16" x14ac:dyDescent="0.35">
      <c r="A1961" s="812" t="b">
        <v>0</v>
      </c>
      <c r="B1961" s="812"/>
      <c r="C1961" s="812" t="s">
        <v>5141</v>
      </c>
      <c r="D1961" s="827">
        <v>28</v>
      </c>
      <c r="E1961" s="815"/>
      <c r="F1961" s="818"/>
      <c r="G1961" s="817"/>
      <c r="H1961" s="827"/>
      <c r="I1961" s="818"/>
      <c r="J1961" s="818"/>
      <c r="K1961" s="812" t="str">
        <f ca="1">IFERROR(VLOOKUP(C1961,' Disaggregation - Section E '!A$618:N1173,3,0),"")</f>
        <v/>
      </c>
      <c r="L1961" s="812"/>
      <c r="M1961" s="812"/>
      <c r="N1961" s="818"/>
      <c r="O1961" s="818"/>
      <c r="P1961" s="818"/>
    </row>
    <row r="1962" spans="1:16" x14ac:dyDescent="0.35">
      <c r="A1962" s="812" t="b">
        <v>0</v>
      </c>
      <c r="B1962" s="812"/>
      <c r="C1962" s="812" t="s">
        <v>5143</v>
      </c>
      <c r="D1962" s="827">
        <v>28</v>
      </c>
      <c r="E1962" s="815"/>
      <c r="F1962" s="818"/>
      <c r="G1962" s="817"/>
      <c r="H1962" s="827"/>
      <c r="I1962" s="818"/>
      <c r="J1962" s="818"/>
      <c r="K1962" s="812" t="str">
        <f ca="1">IFERROR(VLOOKUP(C1962,' Disaggregation - Section E '!A$618:N1174,3,0),"")</f>
        <v/>
      </c>
      <c r="L1962" s="812"/>
      <c r="M1962" s="812"/>
      <c r="N1962" s="818"/>
      <c r="O1962" s="818"/>
      <c r="P1962" s="818"/>
    </row>
    <row r="1963" spans="1:16" x14ac:dyDescent="0.35">
      <c r="A1963" s="812" t="b">
        <v>0</v>
      </c>
      <c r="B1963" s="812"/>
      <c r="C1963" s="812" t="s">
        <v>5145</v>
      </c>
      <c r="D1963" s="827">
        <v>28</v>
      </c>
      <c r="E1963" s="815"/>
      <c r="F1963" s="818"/>
      <c r="G1963" s="817"/>
      <c r="H1963" s="827"/>
      <c r="I1963" s="818"/>
      <c r="J1963" s="818"/>
      <c r="K1963" s="812" t="str">
        <f ca="1">IFERROR(VLOOKUP(C1963,' Disaggregation - Section E '!A$618:N1175,3,0),"")</f>
        <v/>
      </c>
      <c r="L1963" s="812"/>
      <c r="M1963" s="812"/>
      <c r="N1963" s="818"/>
      <c r="O1963" s="818"/>
      <c r="P1963" s="818"/>
    </row>
    <row r="1964" spans="1:16" x14ac:dyDescent="0.35">
      <c r="A1964" s="812" t="b">
        <v>0</v>
      </c>
      <c r="B1964" s="812"/>
      <c r="C1964" s="812" t="s">
        <v>5147</v>
      </c>
      <c r="D1964" s="827">
        <v>28</v>
      </c>
      <c r="E1964" s="815"/>
      <c r="F1964" s="818"/>
      <c r="G1964" s="817"/>
      <c r="H1964" s="827"/>
      <c r="I1964" s="818"/>
      <c r="J1964" s="818"/>
      <c r="K1964" s="812" t="str">
        <f ca="1">IFERROR(VLOOKUP(C1964,' Disaggregation - Section E '!A$618:N1176,3,0),"")</f>
        <v/>
      </c>
      <c r="L1964" s="812"/>
      <c r="M1964" s="812"/>
      <c r="N1964" s="818"/>
      <c r="O1964" s="818"/>
      <c r="P1964" s="818"/>
    </row>
    <row r="1965" spans="1:16" x14ac:dyDescent="0.35">
      <c r="A1965" s="812" t="b">
        <v>0</v>
      </c>
      <c r="B1965" s="812"/>
      <c r="C1965" s="812" t="s">
        <v>5149</v>
      </c>
      <c r="D1965" s="827">
        <v>28</v>
      </c>
      <c r="E1965" s="815"/>
      <c r="F1965" s="818"/>
      <c r="G1965" s="817"/>
      <c r="H1965" s="827"/>
      <c r="I1965" s="818"/>
      <c r="J1965" s="818"/>
      <c r="K1965" s="812" t="str">
        <f ca="1">IFERROR(VLOOKUP(C1965,' Disaggregation - Section E '!A$618:N1177,3,0),"")</f>
        <v/>
      </c>
      <c r="L1965" s="812"/>
      <c r="M1965" s="812"/>
      <c r="N1965" s="818"/>
      <c r="O1965" s="818"/>
      <c r="P1965" s="818"/>
    </row>
    <row r="1966" spans="1:16" x14ac:dyDescent="0.35">
      <c r="A1966" s="812" t="b">
        <v>0</v>
      </c>
      <c r="B1966" s="812"/>
      <c r="C1966" s="812" t="s">
        <v>5151</v>
      </c>
      <c r="D1966" s="827">
        <v>28</v>
      </c>
      <c r="E1966" s="815"/>
      <c r="F1966" s="818"/>
      <c r="G1966" s="817"/>
      <c r="H1966" s="827"/>
      <c r="I1966" s="818"/>
      <c r="J1966" s="818"/>
      <c r="K1966" s="812" t="str">
        <f ca="1">IFERROR(VLOOKUP(C1966,' Disaggregation - Section E '!A$618:N1178,3,0),"")</f>
        <v/>
      </c>
      <c r="L1966" s="812"/>
      <c r="M1966" s="812"/>
      <c r="N1966" s="818"/>
      <c r="O1966" s="818"/>
      <c r="P1966" s="818"/>
    </row>
    <row r="1967" spans="1:16" x14ac:dyDescent="0.35">
      <c r="A1967" s="812" t="b">
        <v>0</v>
      </c>
      <c r="B1967" s="812"/>
      <c r="C1967" s="812" t="s">
        <v>5153</v>
      </c>
      <c r="D1967" s="827">
        <v>28</v>
      </c>
      <c r="E1967" s="815"/>
      <c r="F1967" s="818"/>
      <c r="G1967" s="817"/>
      <c r="H1967" s="827"/>
      <c r="I1967" s="818"/>
      <c r="J1967" s="818"/>
      <c r="K1967" s="812" t="str">
        <f ca="1">IFERROR(VLOOKUP(C1967,' Disaggregation - Section E '!A$618:N1179,3,0),"")</f>
        <v/>
      </c>
      <c r="L1967" s="812"/>
      <c r="M1967" s="812"/>
      <c r="N1967" s="818"/>
      <c r="O1967" s="818"/>
      <c r="P1967" s="818"/>
    </row>
    <row r="1968" spans="1:16" x14ac:dyDescent="0.35">
      <c r="A1968" s="812" t="b">
        <v>0</v>
      </c>
      <c r="B1968" s="812"/>
      <c r="C1968" s="812" t="s">
        <v>5155</v>
      </c>
      <c r="D1968" s="827">
        <v>28</v>
      </c>
      <c r="E1968" s="815"/>
      <c r="F1968" s="818"/>
      <c r="G1968" s="817"/>
      <c r="H1968" s="827"/>
      <c r="I1968" s="818"/>
      <c r="J1968" s="818"/>
      <c r="K1968" s="812" t="str">
        <f ca="1">IFERROR(VLOOKUP(C1968,' Disaggregation - Section E '!A$618:N1180,3,0),"")</f>
        <v/>
      </c>
      <c r="L1968" s="812"/>
      <c r="M1968" s="812"/>
      <c r="N1968" s="818"/>
      <c r="O1968" s="818"/>
      <c r="P1968" s="818"/>
    </row>
    <row r="1969" spans="1:16" x14ac:dyDescent="0.35">
      <c r="A1969" s="812" t="b">
        <v>0</v>
      </c>
      <c r="B1969" s="812"/>
      <c r="C1969" s="812" t="s">
        <v>5157</v>
      </c>
      <c r="D1969" s="827">
        <v>28</v>
      </c>
      <c r="E1969" s="815"/>
      <c r="F1969" s="818"/>
      <c r="G1969" s="817"/>
      <c r="H1969" s="827"/>
      <c r="I1969" s="818"/>
      <c r="J1969" s="818"/>
      <c r="K1969" s="812" t="str">
        <f ca="1">IFERROR(VLOOKUP(C1969,' Disaggregation - Section E '!A$618:N1181,3,0),"")</f>
        <v/>
      </c>
      <c r="L1969" s="812"/>
      <c r="M1969" s="812"/>
      <c r="N1969" s="818"/>
      <c r="O1969" s="818"/>
      <c r="P1969" s="818"/>
    </row>
    <row r="1970" spans="1:16" x14ac:dyDescent="0.35">
      <c r="A1970" s="812" t="b">
        <v>0</v>
      </c>
      <c r="B1970" s="812"/>
      <c r="C1970" s="812" t="s">
        <v>5159</v>
      </c>
      <c r="D1970" s="827">
        <v>28</v>
      </c>
      <c r="E1970" s="815"/>
      <c r="F1970" s="818"/>
      <c r="G1970" s="817"/>
      <c r="H1970" s="827"/>
      <c r="I1970" s="818"/>
      <c r="J1970" s="818"/>
      <c r="K1970" s="812" t="str">
        <f ca="1">IFERROR(VLOOKUP(C1970,' Disaggregation - Section E '!A$618:N1182,3,0),"")</f>
        <v/>
      </c>
      <c r="L1970" s="812"/>
      <c r="M1970" s="812"/>
      <c r="N1970" s="818"/>
      <c r="O1970" s="818"/>
      <c r="P1970" s="818"/>
    </row>
    <row r="1971" spans="1:16" x14ac:dyDescent="0.35">
      <c r="A1971" s="812" t="b">
        <v>0</v>
      </c>
      <c r="B1971" s="812"/>
      <c r="C1971" s="812" t="s">
        <v>5161</v>
      </c>
      <c r="D1971" s="827">
        <v>28</v>
      </c>
      <c r="E1971" s="815"/>
      <c r="F1971" s="818"/>
      <c r="G1971" s="817"/>
      <c r="H1971" s="827"/>
      <c r="I1971" s="818"/>
      <c r="J1971" s="818"/>
      <c r="K1971" s="812" t="str">
        <f ca="1">IFERROR(VLOOKUP(C1971,' Disaggregation - Section E '!A$618:N1183,3,0),"")</f>
        <v/>
      </c>
      <c r="L1971" s="812"/>
      <c r="M1971" s="812"/>
      <c r="N1971" s="818"/>
      <c r="O1971" s="818"/>
      <c r="P1971" s="818"/>
    </row>
    <row r="1972" spans="1:16" x14ac:dyDescent="0.35">
      <c r="A1972" s="812" t="b">
        <v>0</v>
      </c>
      <c r="B1972" s="812"/>
      <c r="C1972" s="812" t="s">
        <v>5164</v>
      </c>
      <c r="D1972" s="827">
        <v>29</v>
      </c>
      <c r="E1972" s="815"/>
      <c r="F1972" s="818"/>
      <c r="G1972" s="817"/>
      <c r="H1972" s="827"/>
      <c r="I1972" s="818"/>
      <c r="J1972" s="818"/>
      <c r="K1972" s="812" t="str">
        <f ca="1">IFERROR(VLOOKUP(C1972,' Disaggregation - Section E '!A$618:N1184,3,0),"")</f>
        <v/>
      </c>
      <c r="L1972" s="812"/>
      <c r="M1972" s="812"/>
      <c r="N1972" s="818"/>
      <c r="O1972" s="818"/>
      <c r="P1972" s="818"/>
    </row>
    <row r="1973" spans="1:16" x14ac:dyDescent="0.35">
      <c r="A1973" s="812" t="b">
        <v>0</v>
      </c>
      <c r="B1973" s="812"/>
      <c r="C1973" s="812" t="s">
        <v>5166</v>
      </c>
      <c r="D1973" s="827">
        <v>29</v>
      </c>
      <c r="E1973" s="815"/>
      <c r="F1973" s="818"/>
      <c r="G1973" s="817"/>
      <c r="H1973" s="827"/>
      <c r="I1973" s="818"/>
      <c r="J1973" s="818"/>
      <c r="K1973" s="812" t="str">
        <f ca="1">IFERROR(VLOOKUP(C1973,' Disaggregation - Section E '!A$618:N1185,3,0),"")</f>
        <v/>
      </c>
      <c r="L1973" s="812"/>
      <c r="M1973" s="812"/>
      <c r="N1973" s="818"/>
      <c r="O1973" s="818"/>
      <c r="P1973" s="818"/>
    </row>
    <row r="1974" spans="1:16" x14ac:dyDescent="0.35">
      <c r="A1974" s="812" t="b">
        <v>0</v>
      </c>
      <c r="B1974" s="812"/>
      <c r="C1974" s="812" t="s">
        <v>5168</v>
      </c>
      <c r="D1974" s="827">
        <v>29</v>
      </c>
      <c r="E1974" s="815"/>
      <c r="F1974" s="818"/>
      <c r="G1974" s="817"/>
      <c r="H1974" s="827"/>
      <c r="I1974" s="818"/>
      <c r="J1974" s="818"/>
      <c r="K1974" s="812" t="str">
        <f ca="1">IFERROR(VLOOKUP(C1974,' Disaggregation - Section E '!A$618:N1186,3,0),"")</f>
        <v/>
      </c>
      <c r="L1974" s="812"/>
      <c r="M1974" s="812"/>
      <c r="N1974" s="818"/>
      <c r="O1974" s="818"/>
      <c r="P1974" s="818"/>
    </row>
    <row r="1975" spans="1:16" x14ac:dyDescent="0.35">
      <c r="A1975" s="812" t="b">
        <v>0</v>
      </c>
      <c r="B1975" s="812"/>
      <c r="C1975" s="812" t="s">
        <v>5170</v>
      </c>
      <c r="D1975" s="827">
        <v>29</v>
      </c>
      <c r="E1975" s="815"/>
      <c r="F1975" s="818"/>
      <c r="G1975" s="817"/>
      <c r="H1975" s="827"/>
      <c r="I1975" s="818"/>
      <c r="J1975" s="818"/>
      <c r="K1975" s="812" t="str">
        <f ca="1">IFERROR(VLOOKUP(C1975,' Disaggregation - Section E '!A$618:N1187,3,0),"")</f>
        <v/>
      </c>
      <c r="L1975" s="812"/>
      <c r="M1975" s="812"/>
      <c r="N1975" s="818"/>
      <c r="O1975" s="818"/>
      <c r="P1975" s="818"/>
    </row>
    <row r="1976" spans="1:16" x14ac:dyDescent="0.35">
      <c r="A1976" s="812" t="b">
        <v>0</v>
      </c>
      <c r="B1976" s="812"/>
      <c r="C1976" s="812" t="s">
        <v>5172</v>
      </c>
      <c r="D1976" s="827">
        <v>29</v>
      </c>
      <c r="E1976" s="815"/>
      <c r="F1976" s="818"/>
      <c r="G1976" s="817"/>
      <c r="H1976" s="827"/>
      <c r="I1976" s="818"/>
      <c r="J1976" s="818"/>
      <c r="K1976" s="812" t="str">
        <f ca="1">IFERROR(VLOOKUP(C1976,' Disaggregation - Section E '!A$618:N1188,3,0),"")</f>
        <v/>
      </c>
      <c r="L1976" s="812"/>
      <c r="M1976" s="812"/>
      <c r="N1976" s="818"/>
      <c r="O1976" s="818"/>
      <c r="P1976" s="818"/>
    </row>
    <row r="1977" spans="1:16" x14ac:dyDescent="0.35">
      <c r="A1977" s="812" t="b">
        <v>0</v>
      </c>
      <c r="B1977" s="812"/>
      <c r="C1977" s="812" t="s">
        <v>5174</v>
      </c>
      <c r="D1977" s="827">
        <v>29</v>
      </c>
      <c r="E1977" s="815"/>
      <c r="F1977" s="818"/>
      <c r="G1977" s="817"/>
      <c r="H1977" s="827"/>
      <c r="I1977" s="818"/>
      <c r="J1977" s="818"/>
      <c r="K1977" s="812" t="str">
        <f ca="1">IFERROR(VLOOKUP(C1977,' Disaggregation - Section E '!A$618:N1189,3,0),"")</f>
        <v/>
      </c>
      <c r="L1977" s="812"/>
      <c r="M1977" s="812"/>
      <c r="N1977" s="818"/>
      <c r="O1977" s="818"/>
      <c r="P1977" s="818"/>
    </row>
    <row r="1978" spans="1:16" x14ac:dyDescent="0.35">
      <c r="A1978" s="812" t="b">
        <v>0</v>
      </c>
      <c r="B1978" s="812"/>
      <c r="C1978" s="812" t="s">
        <v>5176</v>
      </c>
      <c r="D1978" s="827">
        <v>29</v>
      </c>
      <c r="E1978" s="815"/>
      <c r="F1978" s="818"/>
      <c r="G1978" s="817"/>
      <c r="H1978" s="827"/>
      <c r="I1978" s="818"/>
      <c r="J1978" s="818"/>
      <c r="K1978" s="812" t="str">
        <f ca="1">IFERROR(VLOOKUP(C1978,' Disaggregation - Section E '!A$618:N1190,3,0),"")</f>
        <v/>
      </c>
      <c r="L1978" s="812"/>
      <c r="M1978" s="812"/>
      <c r="N1978" s="818"/>
      <c r="O1978" s="818"/>
      <c r="P1978" s="818"/>
    </row>
    <row r="1979" spans="1:16" x14ac:dyDescent="0.35">
      <c r="A1979" s="812" t="b">
        <v>0</v>
      </c>
      <c r="B1979" s="812"/>
      <c r="C1979" s="812" t="s">
        <v>5178</v>
      </c>
      <c r="D1979" s="827">
        <v>29</v>
      </c>
      <c r="E1979" s="815"/>
      <c r="F1979" s="818"/>
      <c r="G1979" s="817"/>
      <c r="H1979" s="827"/>
      <c r="I1979" s="818"/>
      <c r="J1979" s="818"/>
      <c r="K1979" s="812" t="str">
        <f ca="1">IFERROR(VLOOKUP(C1979,' Disaggregation - Section E '!A$618:N1191,3,0),"")</f>
        <v/>
      </c>
      <c r="L1979" s="812"/>
      <c r="M1979" s="812"/>
      <c r="N1979" s="818"/>
      <c r="O1979" s="818"/>
      <c r="P1979" s="818"/>
    </row>
    <row r="1980" spans="1:16" x14ac:dyDescent="0.35">
      <c r="A1980" s="812" t="b">
        <v>0</v>
      </c>
      <c r="B1980" s="812"/>
      <c r="C1980" s="812" t="s">
        <v>5180</v>
      </c>
      <c r="D1980" s="827">
        <v>29</v>
      </c>
      <c r="E1980" s="815"/>
      <c r="F1980" s="818"/>
      <c r="G1980" s="817"/>
      <c r="H1980" s="827"/>
      <c r="I1980" s="818"/>
      <c r="J1980" s="818"/>
      <c r="K1980" s="812" t="str">
        <f ca="1">IFERROR(VLOOKUP(C1980,' Disaggregation - Section E '!A$618:N1192,3,0),"")</f>
        <v/>
      </c>
      <c r="L1980" s="812"/>
      <c r="M1980" s="812"/>
      <c r="N1980" s="818"/>
      <c r="O1980" s="818"/>
      <c r="P1980" s="818"/>
    </row>
    <row r="1981" spans="1:16" x14ac:dyDescent="0.35">
      <c r="A1981" s="812" t="b">
        <v>0</v>
      </c>
      <c r="B1981" s="812"/>
      <c r="C1981" s="812" t="s">
        <v>5182</v>
      </c>
      <c r="D1981" s="827">
        <v>29</v>
      </c>
      <c r="E1981" s="815"/>
      <c r="F1981" s="818"/>
      <c r="G1981" s="817"/>
      <c r="H1981" s="827"/>
      <c r="I1981" s="818"/>
      <c r="J1981" s="818"/>
      <c r="K1981" s="812" t="str">
        <f ca="1">IFERROR(VLOOKUP(C1981,' Disaggregation - Section E '!A$618:N1193,3,0),"")</f>
        <v/>
      </c>
      <c r="L1981" s="812"/>
      <c r="M1981" s="812"/>
      <c r="N1981" s="818"/>
      <c r="O1981" s="818"/>
      <c r="P1981" s="818"/>
    </row>
    <row r="1982" spans="1:16" x14ac:dyDescent="0.35">
      <c r="A1982" s="812" t="b">
        <v>0</v>
      </c>
      <c r="B1982" s="812"/>
      <c r="C1982" s="812" t="s">
        <v>5184</v>
      </c>
      <c r="D1982" s="827">
        <v>29</v>
      </c>
      <c r="E1982" s="815"/>
      <c r="F1982" s="818"/>
      <c r="G1982" s="817"/>
      <c r="H1982" s="827"/>
      <c r="I1982" s="818"/>
      <c r="J1982" s="818"/>
      <c r="K1982" s="812" t="str">
        <f ca="1">IFERROR(VLOOKUP(C1982,' Disaggregation - Section E '!A$618:N1194,3,0),"")</f>
        <v/>
      </c>
      <c r="L1982" s="812"/>
      <c r="M1982" s="812"/>
      <c r="N1982" s="818"/>
      <c r="O1982" s="818"/>
      <c r="P1982" s="818"/>
    </row>
    <row r="1983" spans="1:16" x14ac:dyDescent="0.35">
      <c r="A1983" s="812" t="b">
        <v>0</v>
      </c>
      <c r="B1983" s="812"/>
      <c r="C1983" s="812" t="s">
        <v>5186</v>
      </c>
      <c r="D1983" s="827">
        <v>29</v>
      </c>
      <c r="E1983" s="815"/>
      <c r="F1983" s="818"/>
      <c r="G1983" s="817"/>
      <c r="H1983" s="827"/>
      <c r="I1983" s="818"/>
      <c r="J1983" s="818"/>
      <c r="K1983" s="812" t="str">
        <f ca="1">IFERROR(VLOOKUP(C1983,' Disaggregation - Section E '!A$618:N1195,3,0),"")</f>
        <v/>
      </c>
      <c r="L1983" s="812"/>
      <c r="M1983" s="812"/>
      <c r="N1983" s="818"/>
      <c r="O1983" s="818"/>
      <c r="P1983" s="818"/>
    </row>
    <row r="1984" spans="1:16" x14ac:dyDescent="0.35">
      <c r="A1984" s="812" t="b">
        <v>0</v>
      </c>
      <c r="B1984" s="812"/>
      <c r="C1984" s="812" t="s">
        <v>5188</v>
      </c>
      <c r="D1984" s="827">
        <v>29</v>
      </c>
      <c r="E1984" s="815"/>
      <c r="F1984" s="818"/>
      <c r="G1984" s="817"/>
      <c r="H1984" s="827"/>
      <c r="I1984" s="818"/>
      <c r="J1984" s="818"/>
      <c r="K1984" s="812" t="str">
        <f ca="1">IFERROR(VLOOKUP(C1984,' Disaggregation - Section E '!A$618:N1196,3,0),"")</f>
        <v/>
      </c>
      <c r="L1984" s="812"/>
      <c r="M1984" s="812"/>
      <c r="N1984" s="818"/>
      <c r="O1984" s="818"/>
      <c r="P1984" s="818"/>
    </row>
    <row r="1985" spans="1:16" x14ac:dyDescent="0.35">
      <c r="A1985" s="812" t="b">
        <v>0</v>
      </c>
      <c r="B1985" s="812"/>
      <c r="C1985" s="812" t="s">
        <v>5190</v>
      </c>
      <c r="D1985" s="827">
        <v>29</v>
      </c>
      <c r="E1985" s="815"/>
      <c r="F1985" s="818"/>
      <c r="G1985" s="817"/>
      <c r="H1985" s="827"/>
      <c r="I1985" s="818"/>
      <c r="J1985" s="818"/>
      <c r="K1985" s="812" t="str">
        <f ca="1">IFERROR(VLOOKUP(C1985,' Disaggregation - Section E '!A$618:N1197,3,0),"")</f>
        <v/>
      </c>
      <c r="L1985" s="812"/>
      <c r="M1985" s="812"/>
      <c r="N1985" s="818"/>
      <c r="O1985" s="818"/>
      <c r="P1985" s="818"/>
    </row>
    <row r="1986" spans="1:16" x14ac:dyDescent="0.35">
      <c r="A1986" s="812" t="b">
        <v>0</v>
      </c>
      <c r="B1986" s="812"/>
      <c r="C1986" s="812" t="s">
        <v>5192</v>
      </c>
      <c r="D1986" s="827">
        <v>29</v>
      </c>
      <c r="E1986" s="815"/>
      <c r="F1986" s="818"/>
      <c r="G1986" s="817"/>
      <c r="H1986" s="827"/>
      <c r="I1986" s="818"/>
      <c r="J1986" s="818"/>
      <c r="K1986" s="812" t="str">
        <f ca="1">IFERROR(VLOOKUP(C1986,' Disaggregation - Section E '!A$618:N1198,3,0),"")</f>
        <v/>
      </c>
      <c r="L1986" s="812"/>
      <c r="M1986" s="812"/>
      <c r="N1986" s="818"/>
      <c r="O1986" s="818"/>
      <c r="P1986" s="818"/>
    </row>
    <row r="1987" spans="1:16" x14ac:dyDescent="0.35">
      <c r="A1987" s="812" t="b">
        <v>0</v>
      </c>
      <c r="B1987" s="812"/>
      <c r="C1987" s="812" t="s">
        <v>5194</v>
      </c>
      <c r="D1987" s="827">
        <v>29</v>
      </c>
      <c r="E1987" s="815"/>
      <c r="F1987" s="818"/>
      <c r="G1987" s="817"/>
      <c r="H1987" s="827"/>
      <c r="I1987" s="818"/>
      <c r="J1987" s="818"/>
      <c r="K1987" s="812" t="str">
        <f ca="1">IFERROR(VLOOKUP(C1987,' Disaggregation - Section E '!A$618:N1199,3,0),"")</f>
        <v/>
      </c>
      <c r="L1987" s="812"/>
      <c r="M1987" s="812"/>
      <c r="N1987" s="818"/>
      <c r="O1987" s="818"/>
      <c r="P1987" s="818"/>
    </row>
    <row r="1988" spans="1:16" x14ac:dyDescent="0.35">
      <c r="A1988" s="812" t="b">
        <v>0</v>
      </c>
      <c r="B1988" s="812"/>
      <c r="C1988" s="812" t="s">
        <v>5196</v>
      </c>
      <c r="D1988" s="827">
        <v>29</v>
      </c>
      <c r="E1988" s="815"/>
      <c r="F1988" s="818"/>
      <c r="G1988" s="817"/>
      <c r="H1988" s="827"/>
      <c r="I1988" s="818"/>
      <c r="J1988" s="818"/>
      <c r="K1988" s="812" t="str">
        <f ca="1">IFERROR(VLOOKUP(C1988,' Disaggregation - Section E '!A$618:N1200,3,0),"")</f>
        <v/>
      </c>
      <c r="L1988" s="812"/>
      <c r="M1988" s="812"/>
      <c r="N1988" s="818"/>
      <c r="O1988" s="818"/>
      <c r="P1988" s="818"/>
    </row>
    <row r="1989" spans="1:16" x14ac:dyDescent="0.35">
      <c r="A1989" s="812" t="b">
        <v>0</v>
      </c>
      <c r="B1989" s="812"/>
      <c r="C1989" s="812" t="s">
        <v>5198</v>
      </c>
      <c r="D1989" s="827">
        <v>29</v>
      </c>
      <c r="E1989" s="815"/>
      <c r="F1989" s="818"/>
      <c r="G1989" s="817"/>
      <c r="H1989" s="827"/>
      <c r="I1989" s="818"/>
      <c r="J1989" s="818"/>
      <c r="K1989" s="812" t="str">
        <f ca="1">IFERROR(VLOOKUP(C1989,' Disaggregation - Section E '!A$618:N1201,3,0),"")</f>
        <v/>
      </c>
      <c r="L1989" s="812"/>
      <c r="M1989" s="812"/>
      <c r="N1989" s="818"/>
      <c r="O1989" s="818"/>
      <c r="P1989" s="818"/>
    </row>
    <row r="1990" spans="1:16" x14ac:dyDescent="0.35">
      <c r="A1990" s="812" t="b">
        <v>0</v>
      </c>
      <c r="B1990" s="812"/>
      <c r="C1990" s="812" t="s">
        <v>5200</v>
      </c>
      <c r="D1990" s="827">
        <v>29</v>
      </c>
      <c r="E1990" s="815"/>
      <c r="F1990" s="818"/>
      <c r="G1990" s="817"/>
      <c r="H1990" s="827"/>
      <c r="I1990" s="818"/>
      <c r="J1990" s="818"/>
      <c r="K1990" s="812" t="str">
        <f ca="1">IFERROR(VLOOKUP(C1990,' Disaggregation - Section E '!A$618:N1202,3,0),"")</f>
        <v/>
      </c>
      <c r="L1990" s="812"/>
      <c r="M1990" s="812"/>
      <c r="N1990" s="818"/>
      <c r="O1990" s="818"/>
      <c r="P1990" s="818"/>
    </row>
    <row r="1991" spans="1:16" x14ac:dyDescent="0.35">
      <c r="A1991" s="812" t="b">
        <v>0</v>
      </c>
      <c r="B1991" s="812"/>
      <c r="C1991" s="812" t="s">
        <v>5202</v>
      </c>
      <c r="D1991" s="827">
        <v>29</v>
      </c>
      <c r="E1991" s="815"/>
      <c r="F1991" s="818"/>
      <c r="G1991" s="817"/>
      <c r="H1991" s="827"/>
      <c r="I1991" s="818"/>
      <c r="J1991" s="818"/>
      <c r="K1991" s="812" t="str">
        <f ca="1">IFERROR(VLOOKUP(C1991,' Disaggregation - Section E '!A$618:N1203,3,0),"")</f>
        <v/>
      </c>
      <c r="L1991" s="812"/>
      <c r="M1991" s="812"/>
      <c r="N1991" s="818"/>
      <c r="O1991" s="818"/>
      <c r="P1991" s="818"/>
    </row>
    <row r="1992" spans="1:16" x14ac:dyDescent="0.35">
      <c r="A1992" s="812" t="b">
        <v>0</v>
      </c>
      <c r="B1992" s="812"/>
      <c r="C1992" s="812" t="s">
        <v>5205</v>
      </c>
      <c r="D1992" s="827">
        <v>30</v>
      </c>
      <c r="E1992" s="815"/>
      <c r="F1992" s="818"/>
      <c r="G1992" s="817"/>
      <c r="H1992" s="827"/>
      <c r="I1992" s="818"/>
      <c r="J1992" s="818"/>
      <c r="K1992" s="812" t="str">
        <f ca="1">IFERROR(VLOOKUP(C1992,' Disaggregation - Section E '!A$618:N1204,3,0),"")</f>
        <v/>
      </c>
      <c r="L1992" s="812"/>
      <c r="M1992" s="812"/>
      <c r="N1992" s="818"/>
      <c r="O1992" s="818"/>
      <c r="P1992" s="818"/>
    </row>
    <row r="1993" spans="1:16" x14ac:dyDescent="0.35">
      <c r="A1993" s="812" t="b">
        <v>0</v>
      </c>
      <c r="B1993" s="812"/>
      <c r="C1993" s="812" t="s">
        <v>5207</v>
      </c>
      <c r="D1993" s="827">
        <v>30</v>
      </c>
      <c r="E1993" s="815"/>
      <c r="F1993" s="818"/>
      <c r="G1993" s="817"/>
      <c r="H1993" s="827"/>
      <c r="I1993" s="818"/>
      <c r="J1993" s="818"/>
      <c r="K1993" s="812" t="str">
        <f ca="1">IFERROR(VLOOKUP(C1993,' Disaggregation - Section E '!A$618:N1205,3,0),"")</f>
        <v/>
      </c>
      <c r="L1993" s="812"/>
      <c r="M1993" s="812"/>
      <c r="N1993" s="818"/>
      <c r="O1993" s="818"/>
      <c r="P1993" s="818"/>
    </row>
    <row r="1994" spans="1:16" x14ac:dyDescent="0.35">
      <c r="A1994" s="812" t="b">
        <v>0</v>
      </c>
      <c r="B1994" s="812"/>
      <c r="C1994" s="812" t="s">
        <v>5209</v>
      </c>
      <c r="D1994" s="827">
        <v>30</v>
      </c>
      <c r="E1994" s="815"/>
      <c r="F1994" s="818"/>
      <c r="G1994" s="817"/>
      <c r="H1994" s="827"/>
      <c r="I1994" s="818"/>
      <c r="J1994" s="818"/>
      <c r="K1994" s="812" t="str">
        <f ca="1">IFERROR(VLOOKUP(C1994,' Disaggregation - Section E '!A$618:N1206,3,0),"")</f>
        <v/>
      </c>
      <c r="L1994" s="812"/>
      <c r="M1994" s="812"/>
      <c r="N1994" s="818"/>
      <c r="O1994" s="818"/>
      <c r="P1994" s="818"/>
    </row>
    <row r="1995" spans="1:16" x14ac:dyDescent="0.35">
      <c r="A1995" s="812" t="b">
        <v>0</v>
      </c>
      <c r="B1995" s="812"/>
      <c r="C1995" s="812" t="s">
        <v>5211</v>
      </c>
      <c r="D1995" s="827">
        <v>30</v>
      </c>
      <c r="E1995" s="815"/>
      <c r="F1995" s="818"/>
      <c r="G1995" s="817"/>
      <c r="H1995" s="827"/>
      <c r="I1995" s="818"/>
      <c r="J1995" s="818"/>
      <c r="K1995" s="812" t="str">
        <f ca="1">IFERROR(VLOOKUP(C1995,' Disaggregation - Section E '!A$618:N1207,3,0),"")</f>
        <v/>
      </c>
      <c r="L1995" s="812"/>
      <c r="M1995" s="812"/>
      <c r="N1995" s="818"/>
      <c r="O1995" s="818"/>
      <c r="P1995" s="818"/>
    </row>
    <row r="1996" spans="1:16" x14ac:dyDescent="0.35">
      <c r="A1996" s="812" t="b">
        <v>0</v>
      </c>
      <c r="B1996" s="812"/>
      <c r="C1996" s="812" t="s">
        <v>5213</v>
      </c>
      <c r="D1996" s="827">
        <v>30</v>
      </c>
      <c r="E1996" s="815"/>
      <c r="F1996" s="818"/>
      <c r="G1996" s="817"/>
      <c r="H1996" s="827"/>
      <c r="I1996" s="818"/>
      <c r="J1996" s="818"/>
      <c r="K1996" s="812" t="str">
        <f ca="1">IFERROR(VLOOKUP(C1996,' Disaggregation - Section E '!A$618:N1208,3,0),"")</f>
        <v/>
      </c>
      <c r="L1996" s="812"/>
      <c r="M1996" s="812"/>
      <c r="N1996" s="818"/>
      <c r="O1996" s="818"/>
      <c r="P1996" s="818"/>
    </row>
    <row r="1997" spans="1:16" x14ac:dyDescent="0.35">
      <c r="A1997" s="812" t="b">
        <v>0</v>
      </c>
      <c r="B1997" s="812"/>
      <c r="C1997" s="812" t="s">
        <v>5215</v>
      </c>
      <c r="D1997" s="827">
        <v>30</v>
      </c>
      <c r="E1997" s="815"/>
      <c r="F1997" s="818"/>
      <c r="G1997" s="817"/>
      <c r="H1997" s="827"/>
      <c r="I1997" s="818"/>
      <c r="J1997" s="818"/>
      <c r="K1997" s="812" t="str">
        <f ca="1">IFERROR(VLOOKUP(C1997,' Disaggregation - Section E '!A$618:N1209,3,0),"")</f>
        <v/>
      </c>
      <c r="L1997" s="812"/>
      <c r="M1997" s="812"/>
      <c r="N1997" s="818"/>
      <c r="O1997" s="818"/>
      <c r="P1997" s="818"/>
    </row>
    <row r="1998" spans="1:16" x14ac:dyDescent="0.35">
      <c r="A1998" s="812" t="b">
        <v>0</v>
      </c>
      <c r="B1998" s="812"/>
      <c r="C1998" s="812" t="s">
        <v>5217</v>
      </c>
      <c r="D1998" s="827">
        <v>30</v>
      </c>
      <c r="E1998" s="815"/>
      <c r="F1998" s="818"/>
      <c r="G1998" s="817"/>
      <c r="H1998" s="827"/>
      <c r="I1998" s="818"/>
      <c r="J1998" s="818"/>
      <c r="K1998" s="812" t="str">
        <f ca="1">IFERROR(VLOOKUP(C1998,' Disaggregation - Section E '!A$618:N1210,3,0),"")</f>
        <v/>
      </c>
      <c r="L1998" s="812"/>
      <c r="M1998" s="812"/>
      <c r="N1998" s="818"/>
      <c r="O1998" s="818"/>
      <c r="P1998" s="818"/>
    </row>
    <row r="1999" spans="1:16" x14ac:dyDescent="0.35">
      <c r="A1999" s="812" t="b">
        <v>0</v>
      </c>
      <c r="B1999" s="812"/>
      <c r="C1999" s="812" t="s">
        <v>5219</v>
      </c>
      <c r="D1999" s="827">
        <v>30</v>
      </c>
      <c r="E1999" s="815"/>
      <c r="F1999" s="818"/>
      <c r="G1999" s="817"/>
      <c r="H1999" s="827"/>
      <c r="I1999" s="818"/>
      <c r="J1999" s="818"/>
      <c r="K1999" s="812" t="str">
        <f ca="1">IFERROR(VLOOKUP(C1999,' Disaggregation - Section E '!A$618:N1211,3,0),"")</f>
        <v/>
      </c>
      <c r="L1999" s="812"/>
      <c r="M1999" s="812"/>
      <c r="N1999" s="818"/>
      <c r="O1999" s="818"/>
      <c r="P1999" s="818"/>
    </row>
    <row r="2000" spans="1:16" x14ac:dyDescent="0.35">
      <c r="A2000" s="812" t="b">
        <v>0</v>
      </c>
      <c r="B2000" s="812"/>
      <c r="C2000" s="812" t="s">
        <v>5221</v>
      </c>
      <c r="D2000" s="827">
        <v>30</v>
      </c>
      <c r="E2000" s="815"/>
      <c r="F2000" s="818"/>
      <c r="G2000" s="817"/>
      <c r="H2000" s="827"/>
      <c r="I2000" s="818"/>
      <c r="J2000" s="818"/>
      <c r="K2000" s="812" t="str">
        <f ca="1">IFERROR(VLOOKUP(C2000,' Disaggregation - Section E '!A$618:N1212,3,0),"")</f>
        <v/>
      </c>
      <c r="L2000" s="812"/>
      <c r="M2000" s="812"/>
      <c r="N2000" s="818"/>
      <c r="O2000" s="818"/>
      <c r="P2000" s="818"/>
    </row>
    <row r="2001" spans="1:16" x14ac:dyDescent="0.35">
      <c r="A2001" s="812" t="b">
        <v>0</v>
      </c>
      <c r="B2001" s="812"/>
      <c r="C2001" s="812" t="s">
        <v>5223</v>
      </c>
      <c r="D2001" s="827">
        <v>30</v>
      </c>
      <c r="E2001" s="815"/>
      <c r="F2001" s="818"/>
      <c r="G2001" s="817"/>
      <c r="H2001" s="827"/>
      <c r="I2001" s="818"/>
      <c r="J2001" s="818"/>
      <c r="K2001" s="812" t="str">
        <f ca="1">IFERROR(VLOOKUP(C2001,' Disaggregation - Section E '!A$618:N1213,3,0),"")</f>
        <v/>
      </c>
      <c r="L2001" s="812"/>
      <c r="M2001" s="812"/>
      <c r="N2001" s="818"/>
      <c r="O2001" s="818"/>
      <c r="P2001" s="818"/>
    </row>
    <row r="2002" spans="1:16" x14ac:dyDescent="0.35">
      <c r="A2002" s="812" t="b">
        <v>0</v>
      </c>
      <c r="B2002" s="812"/>
      <c r="C2002" s="812" t="s">
        <v>5225</v>
      </c>
      <c r="D2002" s="827">
        <v>30</v>
      </c>
      <c r="E2002" s="815"/>
      <c r="F2002" s="818"/>
      <c r="G2002" s="817"/>
      <c r="H2002" s="827"/>
      <c r="I2002" s="818"/>
      <c r="J2002" s="818"/>
      <c r="K2002" s="812" t="str">
        <f ca="1">IFERROR(VLOOKUP(C2002,' Disaggregation - Section E '!A$618:N1214,3,0),"")</f>
        <v/>
      </c>
      <c r="L2002" s="812"/>
      <c r="M2002" s="812"/>
      <c r="N2002" s="818"/>
      <c r="O2002" s="818"/>
      <c r="P2002" s="818"/>
    </row>
    <row r="2003" spans="1:16" x14ac:dyDescent="0.35">
      <c r="A2003" s="812" t="b">
        <v>0</v>
      </c>
      <c r="B2003" s="812"/>
      <c r="C2003" s="812" t="s">
        <v>5227</v>
      </c>
      <c r="D2003" s="827">
        <v>30</v>
      </c>
      <c r="E2003" s="815"/>
      <c r="F2003" s="818"/>
      <c r="G2003" s="817"/>
      <c r="H2003" s="827"/>
      <c r="I2003" s="818"/>
      <c r="J2003" s="818"/>
      <c r="K2003" s="812" t="str">
        <f ca="1">IFERROR(VLOOKUP(C2003,' Disaggregation - Section E '!A$618:N1215,3,0),"")</f>
        <v/>
      </c>
      <c r="L2003" s="812"/>
      <c r="M2003" s="812"/>
      <c r="N2003" s="818"/>
      <c r="O2003" s="818"/>
      <c r="P2003" s="818"/>
    </row>
    <row r="2004" spans="1:16" x14ac:dyDescent="0.35">
      <c r="A2004" s="812" t="b">
        <v>0</v>
      </c>
      <c r="B2004" s="812"/>
      <c r="C2004" s="812" t="s">
        <v>5229</v>
      </c>
      <c r="D2004" s="827">
        <v>30</v>
      </c>
      <c r="E2004" s="815"/>
      <c r="F2004" s="818"/>
      <c r="G2004" s="817"/>
      <c r="H2004" s="827"/>
      <c r="I2004" s="818"/>
      <c r="J2004" s="818"/>
      <c r="K2004" s="812" t="str">
        <f ca="1">IFERROR(VLOOKUP(C2004,' Disaggregation - Section E '!A$618:N1216,3,0),"")</f>
        <v/>
      </c>
      <c r="L2004" s="812"/>
      <c r="M2004" s="812"/>
      <c r="N2004" s="818"/>
      <c r="O2004" s="818"/>
      <c r="P2004" s="818"/>
    </row>
    <row r="2005" spans="1:16" x14ac:dyDescent="0.35">
      <c r="A2005" s="812" t="b">
        <v>0</v>
      </c>
      <c r="B2005" s="812"/>
      <c r="C2005" s="812" t="s">
        <v>5231</v>
      </c>
      <c r="D2005" s="827">
        <v>30</v>
      </c>
      <c r="E2005" s="815"/>
      <c r="F2005" s="818"/>
      <c r="G2005" s="817"/>
      <c r="H2005" s="827"/>
      <c r="I2005" s="818"/>
      <c r="J2005" s="818"/>
      <c r="K2005" s="812" t="str">
        <f ca="1">IFERROR(VLOOKUP(C2005,' Disaggregation - Section E '!A$618:N1217,3,0),"")</f>
        <v/>
      </c>
      <c r="L2005" s="812"/>
      <c r="M2005" s="812"/>
      <c r="N2005" s="818"/>
      <c r="O2005" s="818"/>
      <c r="P2005" s="818"/>
    </row>
    <row r="2006" spans="1:16" x14ac:dyDescent="0.35">
      <c r="A2006" s="812" t="b">
        <v>0</v>
      </c>
      <c r="B2006" s="812"/>
      <c r="C2006" s="812" t="s">
        <v>5233</v>
      </c>
      <c r="D2006" s="827">
        <v>30</v>
      </c>
      <c r="E2006" s="815"/>
      <c r="F2006" s="818"/>
      <c r="G2006" s="817"/>
      <c r="H2006" s="827"/>
      <c r="I2006" s="818"/>
      <c r="J2006" s="818"/>
      <c r="K2006" s="812" t="str">
        <f ca="1">IFERROR(VLOOKUP(C2006,' Disaggregation - Section E '!A$618:N1218,3,0),"")</f>
        <v/>
      </c>
      <c r="L2006" s="812"/>
      <c r="M2006" s="812"/>
      <c r="N2006" s="818"/>
      <c r="O2006" s="818"/>
      <c r="P2006" s="818"/>
    </row>
    <row r="2007" spans="1:16" x14ac:dyDescent="0.35">
      <c r="A2007" s="812" t="b">
        <v>0</v>
      </c>
      <c r="B2007" s="812"/>
      <c r="C2007" s="812" t="s">
        <v>5235</v>
      </c>
      <c r="D2007" s="827">
        <v>30</v>
      </c>
      <c r="E2007" s="815"/>
      <c r="F2007" s="818"/>
      <c r="G2007" s="817"/>
      <c r="H2007" s="827"/>
      <c r="I2007" s="818"/>
      <c r="J2007" s="818"/>
      <c r="K2007" s="812" t="str">
        <f ca="1">IFERROR(VLOOKUP(C2007,' Disaggregation - Section E '!A$618:N1219,3,0),"")</f>
        <v/>
      </c>
      <c r="L2007" s="812"/>
      <c r="M2007" s="812"/>
      <c r="N2007" s="818"/>
      <c r="O2007" s="818"/>
      <c r="P2007" s="818"/>
    </row>
    <row r="2008" spans="1:16" x14ac:dyDescent="0.35">
      <c r="A2008" s="812" t="b">
        <v>0</v>
      </c>
      <c r="B2008" s="812"/>
      <c r="C2008" s="812" t="s">
        <v>5237</v>
      </c>
      <c r="D2008" s="827">
        <v>30</v>
      </c>
      <c r="E2008" s="815"/>
      <c r="F2008" s="818"/>
      <c r="G2008" s="817"/>
      <c r="H2008" s="827"/>
      <c r="I2008" s="818"/>
      <c r="J2008" s="818"/>
      <c r="K2008" s="812" t="str">
        <f ca="1">IFERROR(VLOOKUP(C2008,' Disaggregation - Section E '!A$618:N1220,3,0),"")</f>
        <v/>
      </c>
      <c r="L2008" s="812"/>
      <c r="M2008" s="812"/>
      <c r="N2008" s="818"/>
      <c r="O2008" s="818"/>
      <c r="P2008" s="818"/>
    </row>
    <row r="2009" spans="1:16" x14ac:dyDescent="0.35">
      <c r="A2009" s="812" t="b">
        <v>0</v>
      </c>
      <c r="B2009" s="812"/>
      <c r="C2009" s="812" t="s">
        <v>5239</v>
      </c>
      <c r="D2009" s="827">
        <v>30</v>
      </c>
      <c r="E2009" s="815"/>
      <c r="F2009" s="818"/>
      <c r="G2009" s="817"/>
      <c r="H2009" s="827"/>
      <c r="I2009" s="818"/>
      <c r="J2009" s="818"/>
      <c r="K2009" s="812" t="str">
        <f ca="1">IFERROR(VLOOKUP(C2009,' Disaggregation - Section E '!A$618:N1221,3,0),"")</f>
        <v/>
      </c>
      <c r="L2009" s="812"/>
      <c r="M2009" s="812"/>
      <c r="N2009" s="818"/>
      <c r="O2009" s="818"/>
      <c r="P2009" s="818"/>
    </row>
    <row r="2010" spans="1:16" x14ac:dyDescent="0.35">
      <c r="A2010" s="812" t="b">
        <v>0</v>
      </c>
      <c r="B2010" s="812"/>
      <c r="C2010" s="812" t="s">
        <v>5241</v>
      </c>
      <c r="D2010" s="827">
        <v>30</v>
      </c>
      <c r="E2010" s="815"/>
      <c r="F2010" s="818"/>
      <c r="G2010" s="817"/>
      <c r="H2010" s="827"/>
      <c r="I2010" s="818"/>
      <c r="J2010" s="818"/>
      <c r="K2010" s="812" t="str">
        <f ca="1">IFERROR(VLOOKUP(C2010,' Disaggregation - Section E '!A$618:N1222,3,0),"")</f>
        <v/>
      </c>
      <c r="L2010" s="812"/>
      <c r="M2010" s="812"/>
      <c r="N2010" s="818"/>
      <c r="O2010" s="818"/>
      <c r="P2010" s="818"/>
    </row>
    <row r="2011" spans="1:16" x14ac:dyDescent="0.35">
      <c r="A2011" s="812" t="b">
        <v>0</v>
      </c>
      <c r="B2011" s="812"/>
      <c r="C2011" s="812" t="s">
        <v>5243</v>
      </c>
      <c r="D2011" s="827">
        <v>30</v>
      </c>
      <c r="E2011" s="815"/>
      <c r="F2011" s="818"/>
      <c r="G2011" s="817"/>
      <c r="H2011" s="827"/>
      <c r="I2011" s="818"/>
      <c r="J2011" s="818"/>
      <c r="K2011" s="812" t="str">
        <f ca="1">IFERROR(VLOOKUP(C2011,' Disaggregation - Section E '!A$618:N1223,3,0),"")</f>
        <v/>
      </c>
      <c r="L2011" s="812"/>
      <c r="M2011" s="812"/>
      <c r="N2011" s="818"/>
      <c r="O2011" s="818"/>
      <c r="P2011" s="818"/>
    </row>
    <row r="2012" spans="1:16" x14ac:dyDescent="0.35">
      <c r="A2012" s="812" t="b">
        <f t="shared" ref="A2012:A2075" ca="1" si="142">IF(M2012&lt;&gt;"",TRUE,FALSE)</f>
        <v>0</v>
      </c>
      <c r="B2012" s="812"/>
      <c r="C2012" s="825" t="str">
        <f ca="1">IF(COUNTA(D$1410:D2012)=1,"",OFFSET(B2010,-COUNTA(D$1410:D2012)+3,1))</f>
        <v>a163p000004cuoqAAA</v>
      </c>
      <c r="D2012" s="827"/>
      <c r="E2012" s="815" t="str">
        <f ca="1">IFERROR(IF(VLOOKUP(C2012,' Disaggregation - Section E '!A$618:N1224,7,0)="","",VLOOKUP(C2012,' Disaggregation - Section E '!A$618:N1224,7,0)*100),"")</f>
        <v/>
      </c>
      <c r="F2012" s="818" t="str">
        <f ca="1">IFERROR(VLOOKUP(C2012,' Disaggregation - Section E '!A$618:N1224,5,0),"")</f>
        <v/>
      </c>
      <c r="G2012" s="817" t="str">
        <f ca="1">IFERROR(IF(VLOOKUP(C2012,' Disaggregation - Section E '!A$618:N1224,6,0)="","",VLOOKUP(C2012,' Disaggregation - Section E '!A$618:N1224,6,0)),"")</f>
        <v/>
      </c>
      <c r="H2012" s="827" t="str">
        <f ca="1">IFERROR(IF(INDEX(' Disaggregation - Section E '!F$618:F2421,MATCH(C2012,' Disaggregation - Section E '!A$618:A2421,0)+1,1)&lt;&gt;0,INDEX(' Disaggregation - Section E '!F$618:F$1820,MATCH(C2012,' Disaggregation - Section E '!A$618:A2421,0)+1,1),""),"")</f>
        <v/>
      </c>
      <c r="I2012" s="818" t="str">
        <f ca="1">IFERROR(IF(VLOOKUP(C2012,' Disaggregation - Section E '!A$618:N1224,8,0)=0,"",VLOOKUP(C2012,' Disaggregation - Section E '!A$618:N1224,8,0)),"")</f>
        <v/>
      </c>
      <c r="J2012" s="818" t="str">
        <f ca="1">IFERROR(IF(VLOOKUP(C2012,' Disaggregation - Section E '!A$618:N2421,13,0)=0,"",VLOOKUP(C2012,' Disaggregation - Section E '!A$618:N2421,13,0)),"")</f>
        <v/>
      </c>
      <c r="K2012" s="812" t="str">
        <f ca="1">IFERROR(VLOOKUP(C2012,' Disaggregation - Section E '!A$618:N1224,3,0),"")</f>
        <v/>
      </c>
      <c r="L2012" s="812"/>
      <c r="M2012" s="812" t="str">
        <f ca="1">IFERROR(IF(VLOOKUP(C2012,' Disaggregation - Section E '!A$618:T1224,20,0)=0,"",VLOOKUP(C2012,' Disaggregation - Section E '!A$618:T1224,20,0)),"")</f>
        <v/>
      </c>
      <c r="N2012" s="818" t="str">
        <f ca="1">IFERROR(IF(VLOOKUP(C2012,' Disaggregation - Section E '!A$618:N1224,14,0)=0,"",VLOOKUP(C2012,' Disaggregation - Section E '!A$618:N1224,14,0)),"")</f>
        <v/>
      </c>
      <c r="O2012" s="818" t="str">
        <f ca="1">IFERROR(IF(VLOOKUP(C2012,' Disaggregation - Section E '!A$618:N1224,9,0)=0,"",VLOOKUP(C2012,' Disaggregation - Section E '!A$618:N1224,9,0)),"")</f>
        <v/>
      </c>
      <c r="P2012" s="818" t="str">
        <f ca="1">IFERROR(IF(VLOOKUP(C2012,' Disaggregation - Section E '!A$618:N1224,10,0)=0,"",VLOOKUP(C2012,' Disaggregation - Section E '!A$618:N1224,10,0)),"")</f>
        <v/>
      </c>
    </row>
    <row r="2013" spans="1:16" x14ac:dyDescent="0.35">
      <c r="A2013" s="812" t="b">
        <f t="shared" ca="1" si="142"/>
        <v>0</v>
      </c>
      <c r="B2013" s="812"/>
      <c r="C2013" s="825" t="str">
        <f ca="1">IF(COUNTA(D$1410:D2013)=1,"",OFFSET(B2011,-COUNTA(D$1410:D2013)+3,1))</f>
        <v>a163p000004cuorAAA</v>
      </c>
      <c r="D2013" s="827"/>
      <c r="E2013" s="815" t="str">
        <f ca="1">IFERROR(IF(VLOOKUP(C2013,' Disaggregation - Section E '!A$618:N1225,7,0)="","",VLOOKUP(C2013,' Disaggregation - Section E '!A$618:N1225,7,0)*100),"")</f>
        <v/>
      </c>
      <c r="F2013" s="818" t="str">
        <f ca="1">IFERROR(VLOOKUP(C2013,' Disaggregation - Section E '!A$618:N1225,5,0),"")</f>
        <v/>
      </c>
      <c r="G2013" s="817" t="str">
        <f ca="1">IFERROR(IF(VLOOKUP(C2013,' Disaggregation - Section E '!A$618:N1225,6,0)="","",VLOOKUP(C2013,' Disaggregation - Section E '!A$618:N1225,6,0)),"")</f>
        <v/>
      </c>
      <c r="H2013" s="827" t="str">
        <f ca="1">IFERROR(IF(INDEX(' Disaggregation - Section E '!F$618:F2422,MATCH(C2013,' Disaggregation - Section E '!A$618:A2422,0)+1,1)&lt;&gt;0,INDEX(' Disaggregation - Section E '!F$618:F$1820,MATCH(C2013,' Disaggregation - Section E '!A$618:A2422,0)+1,1),""),"")</f>
        <v/>
      </c>
      <c r="I2013" s="818" t="str">
        <f ca="1">IFERROR(IF(VLOOKUP(C2013,' Disaggregation - Section E '!A$618:N1225,8,0)=0,"",VLOOKUP(C2013,' Disaggregation - Section E '!A$618:N1225,8,0)),"")</f>
        <v/>
      </c>
      <c r="J2013" s="818" t="str">
        <f ca="1">IFERROR(IF(VLOOKUP(C2013,' Disaggregation - Section E '!A$618:N2422,13,0)=0,"",VLOOKUP(C2013,' Disaggregation - Section E '!A$618:N2422,13,0)),"")</f>
        <v/>
      </c>
      <c r="K2013" s="812" t="str">
        <f ca="1">IFERROR(VLOOKUP(C2013,' Disaggregation - Section E '!A$618:N1225,3,0),"")</f>
        <v/>
      </c>
      <c r="L2013" s="812"/>
      <c r="M2013" s="812" t="str">
        <f ca="1">IFERROR(IF(VLOOKUP(C2013,' Disaggregation - Section E '!A$618:T1225,20,0)=0,"",VLOOKUP(C2013,' Disaggregation - Section E '!A$618:T1225,20,0)),"")</f>
        <v/>
      </c>
      <c r="N2013" s="818" t="str">
        <f ca="1">IFERROR(IF(VLOOKUP(C2013,' Disaggregation - Section E '!A$618:N1225,14,0)=0,"",VLOOKUP(C2013,' Disaggregation - Section E '!A$618:N1225,14,0)),"")</f>
        <v/>
      </c>
      <c r="O2013" s="818" t="str">
        <f ca="1">IFERROR(IF(VLOOKUP(C2013,' Disaggregation - Section E '!A$618:N1225,9,0)=0,"",VLOOKUP(C2013,' Disaggregation - Section E '!A$618:N1225,9,0)),"")</f>
        <v/>
      </c>
      <c r="P2013" s="818" t="str">
        <f ca="1">IFERROR(IF(VLOOKUP(C2013,' Disaggregation - Section E '!A$618:N1225,10,0)=0,"",VLOOKUP(C2013,' Disaggregation - Section E '!A$618:N1225,10,0)),"")</f>
        <v/>
      </c>
    </row>
    <row r="2014" spans="1:16" x14ac:dyDescent="0.35">
      <c r="A2014" s="812" t="b">
        <f t="shared" ca="1" si="142"/>
        <v>0</v>
      </c>
      <c r="B2014" s="812"/>
      <c r="C2014" s="825" t="str">
        <f ca="1">IF(COUNTA(D$1410:D2014)=1,"",OFFSET(B2012,-COUNTA(D$1410:D2014)+3,1))</f>
        <v>a163p000004cuosAAA</v>
      </c>
      <c r="D2014" s="827"/>
      <c r="E2014" s="815" t="str">
        <f ca="1">IFERROR(IF(VLOOKUP(C2014,' Disaggregation - Section E '!A$618:N1226,7,0)="","",VLOOKUP(C2014,' Disaggregation - Section E '!A$618:N1226,7,0)*100),"")</f>
        <v/>
      </c>
      <c r="F2014" s="818" t="str">
        <f ca="1">IFERROR(VLOOKUP(C2014,' Disaggregation - Section E '!A$618:N1226,5,0),"")</f>
        <v/>
      </c>
      <c r="G2014" s="817" t="str">
        <f ca="1">IFERROR(IF(VLOOKUP(C2014,' Disaggregation - Section E '!A$618:N1226,6,0)="","",VLOOKUP(C2014,' Disaggregation - Section E '!A$618:N1226,6,0)),"")</f>
        <v/>
      </c>
      <c r="H2014" s="827" t="str">
        <f ca="1">IFERROR(IF(INDEX(' Disaggregation - Section E '!F$618:F2423,MATCH(C2014,' Disaggregation - Section E '!A$618:A2423,0)+1,1)&lt;&gt;0,INDEX(' Disaggregation - Section E '!F$618:F$1820,MATCH(C2014,' Disaggregation - Section E '!A$618:A2423,0)+1,1),""),"")</f>
        <v/>
      </c>
      <c r="I2014" s="818" t="str">
        <f ca="1">IFERROR(IF(VLOOKUP(C2014,' Disaggregation - Section E '!A$618:N1226,8,0)=0,"",VLOOKUP(C2014,' Disaggregation - Section E '!A$618:N1226,8,0)),"")</f>
        <v/>
      </c>
      <c r="J2014" s="818" t="str">
        <f ca="1">IFERROR(IF(VLOOKUP(C2014,' Disaggregation - Section E '!A$618:N2423,13,0)=0,"",VLOOKUP(C2014,' Disaggregation - Section E '!A$618:N2423,13,0)),"")</f>
        <v/>
      </c>
      <c r="K2014" s="812" t="str">
        <f ca="1">IFERROR(VLOOKUP(C2014,' Disaggregation - Section E '!A$618:N1226,3,0),"")</f>
        <v/>
      </c>
      <c r="L2014" s="812"/>
      <c r="M2014" s="812" t="str">
        <f ca="1">IFERROR(IF(VLOOKUP(C2014,' Disaggregation - Section E '!A$618:T1226,20,0)=0,"",VLOOKUP(C2014,' Disaggregation - Section E '!A$618:T1226,20,0)),"")</f>
        <v/>
      </c>
      <c r="N2014" s="818" t="str">
        <f ca="1">IFERROR(IF(VLOOKUP(C2014,' Disaggregation - Section E '!A$618:N1226,14,0)=0,"",VLOOKUP(C2014,' Disaggregation - Section E '!A$618:N1226,14,0)),"")</f>
        <v/>
      </c>
      <c r="O2014" s="818" t="str">
        <f ca="1">IFERROR(IF(VLOOKUP(C2014,' Disaggregation - Section E '!A$618:N1226,9,0)=0,"",VLOOKUP(C2014,' Disaggregation - Section E '!A$618:N1226,9,0)),"")</f>
        <v/>
      </c>
      <c r="P2014" s="818" t="str">
        <f ca="1">IFERROR(IF(VLOOKUP(C2014,' Disaggregation - Section E '!A$618:N1226,10,0)=0,"",VLOOKUP(C2014,' Disaggregation - Section E '!A$618:N1226,10,0)),"")</f>
        <v/>
      </c>
    </row>
    <row r="2015" spans="1:16" x14ac:dyDescent="0.35">
      <c r="A2015" s="812" t="b">
        <f t="shared" ca="1" si="142"/>
        <v>0</v>
      </c>
      <c r="B2015" s="812"/>
      <c r="C2015" s="825" t="str">
        <f ca="1">IF(COUNTA(D$1410:D2015)=1,"",OFFSET(B2013,-COUNTA(D$1410:D2015)+3,1))</f>
        <v>a163p000004cuotAAA</v>
      </c>
      <c r="D2015" s="827"/>
      <c r="E2015" s="815" t="str">
        <f ca="1">IFERROR(IF(VLOOKUP(C2015,' Disaggregation - Section E '!A$618:N1227,7,0)="","",VLOOKUP(C2015,' Disaggregation - Section E '!A$618:N1227,7,0)*100),"")</f>
        <v/>
      </c>
      <c r="F2015" s="818" t="str">
        <f ca="1">IFERROR(VLOOKUP(C2015,' Disaggregation - Section E '!A$618:N1227,5,0),"")</f>
        <v/>
      </c>
      <c r="G2015" s="817" t="str">
        <f ca="1">IFERROR(IF(VLOOKUP(C2015,' Disaggregation - Section E '!A$618:N1227,6,0)="","",VLOOKUP(C2015,' Disaggregation - Section E '!A$618:N1227,6,0)),"")</f>
        <v/>
      </c>
      <c r="H2015" s="827" t="str">
        <f ca="1">IFERROR(IF(INDEX(' Disaggregation - Section E '!F$618:F2424,MATCH(C2015,' Disaggregation - Section E '!A$618:A2424,0)+1,1)&lt;&gt;0,INDEX(' Disaggregation - Section E '!F$618:F$1820,MATCH(C2015,' Disaggregation - Section E '!A$618:A2424,0)+1,1),""),"")</f>
        <v/>
      </c>
      <c r="I2015" s="818" t="str">
        <f ca="1">IFERROR(IF(VLOOKUP(C2015,' Disaggregation - Section E '!A$618:N1227,8,0)=0,"",VLOOKUP(C2015,' Disaggregation - Section E '!A$618:N1227,8,0)),"")</f>
        <v/>
      </c>
      <c r="J2015" s="818" t="str">
        <f ca="1">IFERROR(IF(VLOOKUP(C2015,' Disaggregation - Section E '!A$618:N2424,13,0)=0,"",VLOOKUP(C2015,' Disaggregation - Section E '!A$618:N2424,13,0)),"")</f>
        <v/>
      </c>
      <c r="K2015" s="812" t="str">
        <f ca="1">IFERROR(VLOOKUP(C2015,' Disaggregation - Section E '!A$618:N1227,3,0),"")</f>
        <v/>
      </c>
      <c r="L2015" s="812"/>
      <c r="M2015" s="812" t="str">
        <f ca="1">IFERROR(IF(VLOOKUP(C2015,' Disaggregation - Section E '!A$618:T1227,20,0)=0,"",VLOOKUP(C2015,' Disaggregation - Section E '!A$618:T1227,20,0)),"")</f>
        <v/>
      </c>
      <c r="N2015" s="818" t="str">
        <f ca="1">IFERROR(IF(VLOOKUP(C2015,' Disaggregation - Section E '!A$618:N1227,14,0)=0,"",VLOOKUP(C2015,' Disaggregation - Section E '!A$618:N1227,14,0)),"")</f>
        <v/>
      </c>
      <c r="O2015" s="818" t="str">
        <f ca="1">IFERROR(IF(VLOOKUP(C2015,' Disaggregation - Section E '!A$618:N1227,9,0)=0,"",VLOOKUP(C2015,' Disaggregation - Section E '!A$618:N1227,9,0)),"")</f>
        <v/>
      </c>
      <c r="P2015" s="818" t="str">
        <f ca="1">IFERROR(IF(VLOOKUP(C2015,' Disaggregation - Section E '!A$618:N1227,10,0)=0,"",VLOOKUP(C2015,' Disaggregation - Section E '!A$618:N1227,10,0)),"")</f>
        <v/>
      </c>
    </row>
    <row r="2016" spans="1:16" x14ac:dyDescent="0.35">
      <c r="A2016" s="812" t="b">
        <f t="shared" ca="1" si="142"/>
        <v>0</v>
      </c>
      <c r="B2016" s="812"/>
      <c r="C2016" s="825" t="str">
        <f ca="1">IF(COUNTA(D$1410:D2016)=1,"",OFFSET(B2014,-COUNTA(D$1410:D2016)+3,1))</f>
        <v>a163p000004cuouAAA</v>
      </c>
      <c r="D2016" s="827"/>
      <c r="E2016" s="815" t="str">
        <f ca="1">IFERROR(IF(VLOOKUP(C2016,' Disaggregation - Section E '!A$618:N1228,7,0)="","",VLOOKUP(C2016,' Disaggregation - Section E '!A$618:N1228,7,0)*100),"")</f>
        <v/>
      </c>
      <c r="F2016" s="818" t="str">
        <f ca="1">IFERROR(VLOOKUP(C2016,' Disaggregation - Section E '!A$618:N1228,5,0),"")</f>
        <v/>
      </c>
      <c r="G2016" s="817" t="str">
        <f ca="1">IFERROR(IF(VLOOKUP(C2016,' Disaggregation - Section E '!A$618:N1228,6,0)="","",VLOOKUP(C2016,' Disaggregation - Section E '!A$618:N1228,6,0)),"")</f>
        <v/>
      </c>
      <c r="H2016" s="827" t="str">
        <f ca="1">IFERROR(IF(INDEX(' Disaggregation - Section E '!F$618:F2425,MATCH(C2016,' Disaggregation - Section E '!A$618:A2425,0)+1,1)&lt;&gt;0,INDEX(' Disaggregation - Section E '!F$618:F$1820,MATCH(C2016,' Disaggregation - Section E '!A$618:A2425,0)+1,1),""),"")</f>
        <v/>
      </c>
      <c r="I2016" s="818" t="str">
        <f ca="1">IFERROR(IF(VLOOKUP(C2016,' Disaggregation - Section E '!A$618:N1228,8,0)=0,"",VLOOKUP(C2016,' Disaggregation - Section E '!A$618:N1228,8,0)),"")</f>
        <v/>
      </c>
      <c r="J2016" s="818" t="str">
        <f ca="1">IFERROR(IF(VLOOKUP(C2016,' Disaggregation - Section E '!A$618:N2425,13,0)=0,"",VLOOKUP(C2016,' Disaggregation - Section E '!A$618:N2425,13,0)),"")</f>
        <v/>
      </c>
      <c r="K2016" s="812" t="str">
        <f ca="1">IFERROR(VLOOKUP(C2016,' Disaggregation - Section E '!A$618:N1228,3,0),"")</f>
        <v/>
      </c>
      <c r="L2016" s="812"/>
      <c r="M2016" s="812" t="str">
        <f ca="1">IFERROR(IF(VLOOKUP(C2016,' Disaggregation - Section E '!A$618:T1228,20,0)=0,"",VLOOKUP(C2016,' Disaggregation - Section E '!A$618:T1228,20,0)),"")</f>
        <v/>
      </c>
      <c r="N2016" s="818" t="str">
        <f ca="1">IFERROR(IF(VLOOKUP(C2016,' Disaggregation - Section E '!A$618:N1228,14,0)=0,"",VLOOKUP(C2016,' Disaggregation - Section E '!A$618:N1228,14,0)),"")</f>
        <v/>
      </c>
      <c r="O2016" s="818" t="str">
        <f ca="1">IFERROR(IF(VLOOKUP(C2016,' Disaggregation - Section E '!A$618:N1228,9,0)=0,"",VLOOKUP(C2016,' Disaggregation - Section E '!A$618:N1228,9,0)),"")</f>
        <v/>
      </c>
      <c r="P2016" s="818" t="str">
        <f ca="1">IFERROR(IF(VLOOKUP(C2016,' Disaggregation - Section E '!A$618:N1228,10,0)=0,"",VLOOKUP(C2016,' Disaggregation - Section E '!A$618:N1228,10,0)),"")</f>
        <v/>
      </c>
    </row>
    <row r="2017" spans="1:16" x14ac:dyDescent="0.35">
      <c r="A2017" s="812" t="b">
        <f t="shared" ca="1" si="142"/>
        <v>0</v>
      </c>
      <c r="B2017" s="812"/>
      <c r="C2017" s="825" t="str">
        <f ca="1">IF(COUNTA(D$1410:D2017)=1,"",OFFSET(B2015,-COUNTA(D$1410:D2017)+3,1))</f>
        <v>a163p000004cuovAAA</v>
      </c>
      <c r="D2017" s="827"/>
      <c r="E2017" s="815" t="str">
        <f ca="1">IFERROR(IF(VLOOKUP(C2017,' Disaggregation - Section E '!A$618:N1229,7,0)="","",VLOOKUP(C2017,' Disaggregation - Section E '!A$618:N1229,7,0)*100),"")</f>
        <v/>
      </c>
      <c r="F2017" s="818" t="str">
        <f ca="1">IFERROR(VLOOKUP(C2017,' Disaggregation - Section E '!A$618:N1229,5,0),"")</f>
        <v/>
      </c>
      <c r="G2017" s="817" t="str">
        <f ca="1">IFERROR(IF(VLOOKUP(C2017,' Disaggregation - Section E '!A$618:N1229,6,0)="","",VLOOKUP(C2017,' Disaggregation - Section E '!A$618:N1229,6,0)),"")</f>
        <v/>
      </c>
      <c r="H2017" s="827" t="str">
        <f ca="1">IFERROR(IF(INDEX(' Disaggregation - Section E '!F$618:F2426,MATCH(C2017,' Disaggregation - Section E '!A$618:A2426,0)+1,1)&lt;&gt;0,INDEX(' Disaggregation - Section E '!F$618:F$1820,MATCH(C2017,' Disaggregation - Section E '!A$618:A2426,0)+1,1),""),"")</f>
        <v/>
      </c>
      <c r="I2017" s="818" t="str">
        <f ca="1">IFERROR(IF(VLOOKUP(C2017,' Disaggregation - Section E '!A$618:N1229,8,0)=0,"",VLOOKUP(C2017,' Disaggregation - Section E '!A$618:N1229,8,0)),"")</f>
        <v/>
      </c>
      <c r="J2017" s="818" t="str">
        <f ca="1">IFERROR(IF(VLOOKUP(C2017,' Disaggregation - Section E '!A$618:N2426,13,0)=0,"",VLOOKUP(C2017,' Disaggregation - Section E '!A$618:N2426,13,0)),"")</f>
        <v/>
      </c>
      <c r="K2017" s="812" t="str">
        <f ca="1">IFERROR(VLOOKUP(C2017,' Disaggregation - Section E '!A$618:N1229,3,0),"")</f>
        <v/>
      </c>
      <c r="L2017" s="812"/>
      <c r="M2017" s="812" t="str">
        <f ca="1">IFERROR(IF(VLOOKUP(C2017,' Disaggregation - Section E '!A$618:T1229,20,0)=0,"",VLOOKUP(C2017,' Disaggregation - Section E '!A$618:T1229,20,0)),"")</f>
        <v/>
      </c>
      <c r="N2017" s="818" t="str">
        <f ca="1">IFERROR(IF(VLOOKUP(C2017,' Disaggregation - Section E '!A$618:N1229,14,0)=0,"",VLOOKUP(C2017,' Disaggregation - Section E '!A$618:N1229,14,0)),"")</f>
        <v/>
      </c>
      <c r="O2017" s="818" t="str">
        <f ca="1">IFERROR(IF(VLOOKUP(C2017,' Disaggregation - Section E '!A$618:N1229,9,0)=0,"",VLOOKUP(C2017,' Disaggregation - Section E '!A$618:N1229,9,0)),"")</f>
        <v/>
      </c>
      <c r="P2017" s="818" t="str">
        <f ca="1">IFERROR(IF(VLOOKUP(C2017,' Disaggregation - Section E '!A$618:N1229,10,0)=0,"",VLOOKUP(C2017,' Disaggregation - Section E '!A$618:N1229,10,0)),"")</f>
        <v/>
      </c>
    </row>
    <row r="2018" spans="1:16" x14ac:dyDescent="0.35">
      <c r="A2018" s="812" t="b">
        <f t="shared" ca="1" si="142"/>
        <v>0</v>
      </c>
      <c r="B2018" s="812"/>
      <c r="C2018" s="825" t="str">
        <f ca="1">IF(COUNTA(D$1410:D2018)=1,"",OFFSET(B2016,-COUNTA(D$1410:D2018)+3,1))</f>
        <v>a163p000004cuowAAA</v>
      </c>
      <c r="D2018" s="827"/>
      <c r="E2018" s="815" t="str">
        <f ca="1">IFERROR(IF(VLOOKUP(C2018,' Disaggregation - Section E '!A$618:N1230,7,0)="","",VLOOKUP(C2018,' Disaggregation - Section E '!A$618:N1230,7,0)*100),"")</f>
        <v/>
      </c>
      <c r="F2018" s="818" t="str">
        <f ca="1">IFERROR(VLOOKUP(C2018,' Disaggregation - Section E '!A$618:N1230,5,0),"")</f>
        <v/>
      </c>
      <c r="G2018" s="817" t="str">
        <f ca="1">IFERROR(IF(VLOOKUP(C2018,' Disaggregation - Section E '!A$618:N1230,6,0)="","",VLOOKUP(C2018,' Disaggregation - Section E '!A$618:N1230,6,0)),"")</f>
        <v/>
      </c>
      <c r="H2018" s="827" t="str">
        <f ca="1">IFERROR(IF(INDEX(' Disaggregation - Section E '!F$618:F2427,MATCH(C2018,' Disaggregation - Section E '!A$618:A2427,0)+1,1)&lt;&gt;0,INDEX(' Disaggregation - Section E '!F$618:F$1820,MATCH(C2018,' Disaggregation - Section E '!A$618:A2427,0)+1,1),""),"")</f>
        <v/>
      </c>
      <c r="I2018" s="818" t="str">
        <f ca="1">IFERROR(IF(VLOOKUP(C2018,' Disaggregation - Section E '!A$618:N1230,8,0)=0,"",VLOOKUP(C2018,' Disaggregation - Section E '!A$618:N1230,8,0)),"")</f>
        <v/>
      </c>
      <c r="J2018" s="818" t="str">
        <f ca="1">IFERROR(IF(VLOOKUP(C2018,' Disaggregation - Section E '!A$618:N2427,13,0)=0,"",VLOOKUP(C2018,' Disaggregation - Section E '!A$618:N2427,13,0)),"")</f>
        <v/>
      </c>
      <c r="K2018" s="812" t="str">
        <f ca="1">IFERROR(VLOOKUP(C2018,' Disaggregation - Section E '!A$618:N1230,3,0),"")</f>
        <v/>
      </c>
      <c r="L2018" s="812"/>
      <c r="M2018" s="812" t="str">
        <f ca="1">IFERROR(IF(VLOOKUP(C2018,' Disaggregation - Section E '!A$618:T1230,20,0)=0,"",VLOOKUP(C2018,' Disaggregation - Section E '!A$618:T1230,20,0)),"")</f>
        <v/>
      </c>
      <c r="N2018" s="818" t="str">
        <f ca="1">IFERROR(IF(VLOOKUP(C2018,' Disaggregation - Section E '!A$618:N1230,14,0)=0,"",VLOOKUP(C2018,' Disaggregation - Section E '!A$618:N1230,14,0)),"")</f>
        <v/>
      </c>
      <c r="O2018" s="818" t="str">
        <f ca="1">IFERROR(IF(VLOOKUP(C2018,' Disaggregation - Section E '!A$618:N1230,9,0)=0,"",VLOOKUP(C2018,' Disaggregation - Section E '!A$618:N1230,9,0)),"")</f>
        <v/>
      </c>
      <c r="P2018" s="818" t="str">
        <f ca="1">IFERROR(IF(VLOOKUP(C2018,' Disaggregation - Section E '!A$618:N1230,10,0)=0,"",VLOOKUP(C2018,' Disaggregation - Section E '!A$618:N1230,10,0)),"")</f>
        <v/>
      </c>
    </row>
    <row r="2019" spans="1:16" x14ac:dyDescent="0.35">
      <c r="A2019" s="812" t="b">
        <f t="shared" ca="1" si="142"/>
        <v>0</v>
      </c>
      <c r="B2019" s="812"/>
      <c r="C2019" s="825" t="str">
        <f ca="1">IF(COUNTA(D$1410:D2019)=1,"",OFFSET(B2017,-COUNTA(D$1410:D2019)+3,1))</f>
        <v>a163p000004cuoxAAA</v>
      </c>
      <c r="D2019" s="827"/>
      <c r="E2019" s="815" t="str">
        <f ca="1">IFERROR(IF(VLOOKUP(C2019,' Disaggregation - Section E '!A$618:N1231,7,0)="","",VLOOKUP(C2019,' Disaggregation - Section E '!A$618:N1231,7,0)*100),"")</f>
        <v/>
      </c>
      <c r="F2019" s="818" t="str">
        <f ca="1">IFERROR(VLOOKUP(C2019,' Disaggregation - Section E '!A$618:N1231,5,0),"")</f>
        <v/>
      </c>
      <c r="G2019" s="817" t="str">
        <f ca="1">IFERROR(IF(VLOOKUP(C2019,' Disaggregation - Section E '!A$618:N1231,6,0)="","",VLOOKUP(C2019,' Disaggregation - Section E '!A$618:N1231,6,0)),"")</f>
        <v/>
      </c>
      <c r="H2019" s="827" t="str">
        <f ca="1">IFERROR(IF(INDEX(' Disaggregation - Section E '!F$618:F2428,MATCH(C2019,' Disaggregation - Section E '!A$618:A2428,0)+1,1)&lt;&gt;0,INDEX(' Disaggregation - Section E '!F$618:F$1820,MATCH(C2019,' Disaggregation - Section E '!A$618:A2428,0)+1,1),""),"")</f>
        <v/>
      </c>
      <c r="I2019" s="818" t="str">
        <f ca="1">IFERROR(IF(VLOOKUP(C2019,' Disaggregation - Section E '!A$618:N1231,8,0)=0,"",VLOOKUP(C2019,' Disaggregation - Section E '!A$618:N1231,8,0)),"")</f>
        <v/>
      </c>
      <c r="J2019" s="818" t="str">
        <f ca="1">IFERROR(IF(VLOOKUP(C2019,' Disaggregation - Section E '!A$618:N2428,13,0)=0,"",VLOOKUP(C2019,' Disaggregation - Section E '!A$618:N2428,13,0)),"")</f>
        <v/>
      </c>
      <c r="K2019" s="812" t="str">
        <f ca="1">IFERROR(VLOOKUP(C2019,' Disaggregation - Section E '!A$618:N1231,3,0),"")</f>
        <v/>
      </c>
      <c r="L2019" s="812"/>
      <c r="M2019" s="812" t="str">
        <f ca="1">IFERROR(IF(VLOOKUP(C2019,' Disaggregation - Section E '!A$618:T1231,20,0)=0,"",VLOOKUP(C2019,' Disaggregation - Section E '!A$618:T1231,20,0)),"")</f>
        <v/>
      </c>
      <c r="N2019" s="818" t="str">
        <f ca="1">IFERROR(IF(VLOOKUP(C2019,' Disaggregation - Section E '!A$618:N1231,14,0)=0,"",VLOOKUP(C2019,' Disaggregation - Section E '!A$618:N1231,14,0)),"")</f>
        <v/>
      </c>
      <c r="O2019" s="818" t="str">
        <f ca="1">IFERROR(IF(VLOOKUP(C2019,' Disaggregation - Section E '!A$618:N1231,9,0)=0,"",VLOOKUP(C2019,' Disaggregation - Section E '!A$618:N1231,9,0)),"")</f>
        <v/>
      </c>
      <c r="P2019" s="818" t="str">
        <f ca="1">IFERROR(IF(VLOOKUP(C2019,' Disaggregation - Section E '!A$618:N1231,10,0)=0,"",VLOOKUP(C2019,' Disaggregation - Section E '!A$618:N1231,10,0)),"")</f>
        <v/>
      </c>
    </row>
    <row r="2020" spans="1:16" x14ac:dyDescent="0.35">
      <c r="A2020" s="812" t="b">
        <f t="shared" ca="1" si="142"/>
        <v>0</v>
      </c>
      <c r="B2020" s="812"/>
      <c r="C2020" s="825" t="str">
        <f ca="1">IF(COUNTA(D$1410:D2020)=1,"",OFFSET(B2018,-COUNTA(D$1410:D2020)+3,1))</f>
        <v>a163p000004cuoyAAA</v>
      </c>
      <c r="D2020" s="827"/>
      <c r="E2020" s="815" t="str">
        <f ca="1">IFERROR(IF(VLOOKUP(C2020,' Disaggregation - Section E '!A$618:N1232,7,0)="","",VLOOKUP(C2020,' Disaggregation - Section E '!A$618:N1232,7,0)*100),"")</f>
        <v/>
      </c>
      <c r="F2020" s="818" t="str">
        <f ca="1">IFERROR(VLOOKUP(C2020,' Disaggregation - Section E '!A$618:N1232,5,0),"")</f>
        <v/>
      </c>
      <c r="G2020" s="817" t="str">
        <f ca="1">IFERROR(IF(VLOOKUP(C2020,' Disaggregation - Section E '!A$618:N1232,6,0)="","",VLOOKUP(C2020,' Disaggregation - Section E '!A$618:N1232,6,0)),"")</f>
        <v/>
      </c>
      <c r="H2020" s="827" t="str">
        <f ca="1">IFERROR(IF(INDEX(' Disaggregation - Section E '!F$618:F2429,MATCH(C2020,' Disaggregation - Section E '!A$618:A2429,0)+1,1)&lt;&gt;0,INDEX(' Disaggregation - Section E '!F$618:F$1820,MATCH(C2020,' Disaggregation - Section E '!A$618:A2429,0)+1,1),""),"")</f>
        <v/>
      </c>
      <c r="I2020" s="818" t="str">
        <f ca="1">IFERROR(IF(VLOOKUP(C2020,' Disaggregation - Section E '!A$618:N1232,8,0)=0,"",VLOOKUP(C2020,' Disaggregation - Section E '!A$618:N1232,8,0)),"")</f>
        <v/>
      </c>
      <c r="J2020" s="818" t="str">
        <f ca="1">IFERROR(IF(VLOOKUP(C2020,' Disaggregation - Section E '!A$618:N2429,13,0)=0,"",VLOOKUP(C2020,' Disaggregation - Section E '!A$618:N2429,13,0)),"")</f>
        <v/>
      </c>
      <c r="K2020" s="812" t="str">
        <f ca="1">IFERROR(VLOOKUP(C2020,' Disaggregation - Section E '!A$618:N1232,3,0),"")</f>
        <v/>
      </c>
      <c r="L2020" s="812"/>
      <c r="M2020" s="812" t="str">
        <f ca="1">IFERROR(IF(VLOOKUP(C2020,' Disaggregation - Section E '!A$618:T1232,20,0)=0,"",VLOOKUP(C2020,' Disaggregation - Section E '!A$618:T1232,20,0)),"")</f>
        <v/>
      </c>
      <c r="N2020" s="818" t="str">
        <f ca="1">IFERROR(IF(VLOOKUP(C2020,' Disaggregation - Section E '!A$618:N1232,14,0)=0,"",VLOOKUP(C2020,' Disaggregation - Section E '!A$618:N1232,14,0)),"")</f>
        <v/>
      </c>
      <c r="O2020" s="818" t="str">
        <f ca="1">IFERROR(IF(VLOOKUP(C2020,' Disaggregation - Section E '!A$618:N1232,9,0)=0,"",VLOOKUP(C2020,' Disaggregation - Section E '!A$618:N1232,9,0)),"")</f>
        <v/>
      </c>
      <c r="P2020" s="818" t="str">
        <f ca="1">IFERROR(IF(VLOOKUP(C2020,' Disaggregation - Section E '!A$618:N1232,10,0)=0,"",VLOOKUP(C2020,' Disaggregation - Section E '!A$618:N1232,10,0)),"")</f>
        <v/>
      </c>
    </row>
    <row r="2021" spans="1:16" x14ac:dyDescent="0.35">
      <c r="A2021" s="812" t="b">
        <f t="shared" ca="1" si="142"/>
        <v>0</v>
      </c>
      <c r="B2021" s="812"/>
      <c r="C2021" s="825" t="str">
        <f ca="1">IF(COUNTA(D$1410:D2021)=1,"",OFFSET(B2019,-COUNTA(D$1410:D2021)+3,1))</f>
        <v>a163p000004cuozAAA</v>
      </c>
      <c r="D2021" s="827"/>
      <c r="E2021" s="815" t="str">
        <f ca="1">IFERROR(IF(VLOOKUP(C2021,' Disaggregation - Section E '!A$618:N1233,7,0)="","",VLOOKUP(C2021,' Disaggregation - Section E '!A$618:N1233,7,0)*100),"")</f>
        <v/>
      </c>
      <c r="F2021" s="818" t="str">
        <f ca="1">IFERROR(VLOOKUP(C2021,' Disaggregation - Section E '!A$618:N1233,5,0),"")</f>
        <v/>
      </c>
      <c r="G2021" s="817" t="str">
        <f ca="1">IFERROR(IF(VLOOKUP(C2021,' Disaggregation - Section E '!A$618:N1233,6,0)="","",VLOOKUP(C2021,' Disaggregation - Section E '!A$618:N1233,6,0)),"")</f>
        <v/>
      </c>
      <c r="H2021" s="827" t="str">
        <f ca="1">IFERROR(IF(INDEX(' Disaggregation - Section E '!F$618:F2430,MATCH(C2021,' Disaggregation - Section E '!A$618:A2430,0)+1,1)&lt;&gt;0,INDEX(' Disaggregation - Section E '!F$618:F$1820,MATCH(C2021,' Disaggregation - Section E '!A$618:A2430,0)+1,1),""),"")</f>
        <v/>
      </c>
      <c r="I2021" s="818" t="str">
        <f ca="1">IFERROR(IF(VLOOKUP(C2021,' Disaggregation - Section E '!A$618:N1233,8,0)=0,"",VLOOKUP(C2021,' Disaggregation - Section E '!A$618:N1233,8,0)),"")</f>
        <v/>
      </c>
      <c r="J2021" s="818" t="str">
        <f ca="1">IFERROR(IF(VLOOKUP(C2021,' Disaggregation - Section E '!A$618:N2430,13,0)=0,"",VLOOKUP(C2021,' Disaggregation - Section E '!A$618:N2430,13,0)),"")</f>
        <v/>
      </c>
      <c r="K2021" s="812" t="str">
        <f ca="1">IFERROR(VLOOKUP(C2021,' Disaggregation - Section E '!A$618:N1233,3,0),"")</f>
        <v/>
      </c>
      <c r="L2021" s="812"/>
      <c r="M2021" s="812" t="str">
        <f ca="1">IFERROR(IF(VLOOKUP(C2021,' Disaggregation - Section E '!A$618:T1233,20,0)=0,"",VLOOKUP(C2021,' Disaggregation - Section E '!A$618:T1233,20,0)),"")</f>
        <v/>
      </c>
      <c r="N2021" s="818" t="str">
        <f ca="1">IFERROR(IF(VLOOKUP(C2021,' Disaggregation - Section E '!A$618:N1233,14,0)=0,"",VLOOKUP(C2021,' Disaggregation - Section E '!A$618:N1233,14,0)),"")</f>
        <v/>
      </c>
      <c r="O2021" s="818" t="str">
        <f ca="1">IFERROR(IF(VLOOKUP(C2021,' Disaggregation - Section E '!A$618:N1233,9,0)=0,"",VLOOKUP(C2021,' Disaggregation - Section E '!A$618:N1233,9,0)),"")</f>
        <v/>
      </c>
      <c r="P2021" s="818" t="str">
        <f ca="1">IFERROR(IF(VLOOKUP(C2021,' Disaggregation - Section E '!A$618:N1233,10,0)=0,"",VLOOKUP(C2021,' Disaggregation - Section E '!A$618:N1233,10,0)),"")</f>
        <v/>
      </c>
    </row>
    <row r="2022" spans="1:16" x14ac:dyDescent="0.35">
      <c r="A2022" s="812" t="b">
        <f t="shared" ca="1" si="142"/>
        <v>0</v>
      </c>
      <c r="B2022" s="812"/>
      <c r="C2022" s="825" t="str">
        <f ca="1">IF(COUNTA(D$1410:D2022)=1,"",OFFSET(B2020,-COUNTA(D$1410:D2022)+3,1))</f>
        <v>a163p000004cup0AAA</v>
      </c>
      <c r="D2022" s="827"/>
      <c r="E2022" s="815" t="str">
        <f ca="1">IFERROR(IF(VLOOKUP(C2022,' Disaggregation - Section E '!A$618:N1234,7,0)="","",VLOOKUP(C2022,' Disaggregation - Section E '!A$618:N1234,7,0)*100),"")</f>
        <v/>
      </c>
      <c r="F2022" s="818" t="str">
        <f ca="1">IFERROR(VLOOKUP(C2022,' Disaggregation - Section E '!A$618:N1234,5,0),"")</f>
        <v/>
      </c>
      <c r="G2022" s="817" t="str">
        <f ca="1">IFERROR(IF(VLOOKUP(C2022,' Disaggregation - Section E '!A$618:N1234,6,0)="","",VLOOKUP(C2022,' Disaggregation - Section E '!A$618:N1234,6,0)),"")</f>
        <v/>
      </c>
      <c r="H2022" s="827" t="str">
        <f ca="1">IFERROR(IF(INDEX(' Disaggregation - Section E '!F$618:F2431,MATCH(C2022,' Disaggregation - Section E '!A$618:A2431,0)+1,1)&lt;&gt;0,INDEX(' Disaggregation - Section E '!F$618:F$1820,MATCH(C2022,' Disaggregation - Section E '!A$618:A2431,0)+1,1),""),"")</f>
        <v/>
      </c>
      <c r="I2022" s="818" t="str">
        <f ca="1">IFERROR(IF(VLOOKUP(C2022,' Disaggregation - Section E '!A$618:N1234,8,0)=0,"",VLOOKUP(C2022,' Disaggregation - Section E '!A$618:N1234,8,0)),"")</f>
        <v/>
      </c>
      <c r="J2022" s="818" t="str">
        <f ca="1">IFERROR(IF(VLOOKUP(C2022,' Disaggregation - Section E '!A$618:N2431,13,0)=0,"",VLOOKUP(C2022,' Disaggregation - Section E '!A$618:N2431,13,0)),"")</f>
        <v/>
      </c>
      <c r="K2022" s="812" t="str">
        <f ca="1">IFERROR(VLOOKUP(C2022,' Disaggregation - Section E '!A$618:N1234,3,0),"")</f>
        <v/>
      </c>
      <c r="L2022" s="812"/>
      <c r="M2022" s="812" t="str">
        <f ca="1">IFERROR(IF(VLOOKUP(C2022,' Disaggregation - Section E '!A$618:T1234,20,0)=0,"",VLOOKUP(C2022,' Disaggregation - Section E '!A$618:T1234,20,0)),"")</f>
        <v/>
      </c>
      <c r="N2022" s="818" t="str">
        <f ca="1">IFERROR(IF(VLOOKUP(C2022,' Disaggregation - Section E '!A$618:N1234,14,0)=0,"",VLOOKUP(C2022,' Disaggregation - Section E '!A$618:N1234,14,0)),"")</f>
        <v/>
      </c>
      <c r="O2022" s="818" t="str">
        <f ca="1">IFERROR(IF(VLOOKUP(C2022,' Disaggregation - Section E '!A$618:N1234,9,0)=0,"",VLOOKUP(C2022,' Disaggregation - Section E '!A$618:N1234,9,0)),"")</f>
        <v/>
      </c>
      <c r="P2022" s="818" t="str">
        <f ca="1">IFERROR(IF(VLOOKUP(C2022,' Disaggregation - Section E '!A$618:N1234,10,0)=0,"",VLOOKUP(C2022,' Disaggregation - Section E '!A$618:N1234,10,0)),"")</f>
        <v/>
      </c>
    </row>
    <row r="2023" spans="1:16" x14ac:dyDescent="0.35">
      <c r="A2023" s="812" t="b">
        <f t="shared" ca="1" si="142"/>
        <v>0</v>
      </c>
      <c r="B2023" s="812"/>
      <c r="C2023" s="825" t="str">
        <f ca="1">IF(COUNTA(D$1410:D2023)=1,"",OFFSET(B2021,-COUNTA(D$1410:D2023)+3,1))</f>
        <v>a163p000004cup1AAA</v>
      </c>
      <c r="D2023" s="827"/>
      <c r="E2023" s="815" t="str">
        <f ca="1">IFERROR(IF(VLOOKUP(C2023,' Disaggregation - Section E '!A$618:N1235,7,0)="","",VLOOKUP(C2023,' Disaggregation - Section E '!A$618:N1235,7,0)*100),"")</f>
        <v/>
      </c>
      <c r="F2023" s="818" t="str">
        <f ca="1">IFERROR(VLOOKUP(C2023,' Disaggregation - Section E '!A$618:N1235,5,0),"")</f>
        <v/>
      </c>
      <c r="G2023" s="817" t="str">
        <f ca="1">IFERROR(IF(VLOOKUP(C2023,' Disaggregation - Section E '!A$618:N1235,6,0)="","",VLOOKUP(C2023,' Disaggregation - Section E '!A$618:N1235,6,0)),"")</f>
        <v/>
      </c>
      <c r="H2023" s="827" t="str">
        <f ca="1">IFERROR(IF(INDEX(' Disaggregation - Section E '!F$618:F2432,MATCH(C2023,' Disaggregation - Section E '!A$618:A2432,0)+1,1)&lt;&gt;0,INDEX(' Disaggregation - Section E '!F$618:F$1820,MATCH(C2023,' Disaggregation - Section E '!A$618:A2432,0)+1,1),""),"")</f>
        <v/>
      </c>
      <c r="I2023" s="818" t="str">
        <f ca="1">IFERROR(IF(VLOOKUP(C2023,' Disaggregation - Section E '!A$618:N1235,8,0)=0,"",VLOOKUP(C2023,' Disaggregation - Section E '!A$618:N1235,8,0)),"")</f>
        <v/>
      </c>
      <c r="J2023" s="818" t="str">
        <f ca="1">IFERROR(IF(VLOOKUP(C2023,' Disaggregation - Section E '!A$618:N2432,13,0)=0,"",VLOOKUP(C2023,' Disaggregation - Section E '!A$618:N2432,13,0)),"")</f>
        <v/>
      </c>
      <c r="K2023" s="812" t="str">
        <f ca="1">IFERROR(VLOOKUP(C2023,' Disaggregation - Section E '!A$618:N1235,3,0),"")</f>
        <v/>
      </c>
      <c r="L2023" s="812"/>
      <c r="M2023" s="812" t="str">
        <f ca="1">IFERROR(IF(VLOOKUP(C2023,' Disaggregation - Section E '!A$618:T1235,20,0)=0,"",VLOOKUP(C2023,' Disaggregation - Section E '!A$618:T1235,20,0)),"")</f>
        <v/>
      </c>
      <c r="N2023" s="818" t="str">
        <f ca="1">IFERROR(IF(VLOOKUP(C2023,' Disaggregation - Section E '!A$618:N1235,14,0)=0,"",VLOOKUP(C2023,' Disaggregation - Section E '!A$618:N1235,14,0)),"")</f>
        <v/>
      </c>
      <c r="O2023" s="818" t="str">
        <f ca="1">IFERROR(IF(VLOOKUP(C2023,' Disaggregation - Section E '!A$618:N1235,9,0)=0,"",VLOOKUP(C2023,' Disaggregation - Section E '!A$618:N1235,9,0)),"")</f>
        <v/>
      </c>
      <c r="P2023" s="818" t="str">
        <f ca="1">IFERROR(IF(VLOOKUP(C2023,' Disaggregation - Section E '!A$618:N1235,10,0)=0,"",VLOOKUP(C2023,' Disaggregation - Section E '!A$618:N1235,10,0)),"")</f>
        <v/>
      </c>
    </row>
    <row r="2024" spans="1:16" x14ac:dyDescent="0.35">
      <c r="A2024" s="812" t="b">
        <f t="shared" ca="1" si="142"/>
        <v>0</v>
      </c>
      <c r="B2024" s="812"/>
      <c r="C2024" s="825" t="str">
        <f ca="1">IF(COUNTA(D$1410:D2024)=1,"",OFFSET(B2022,-COUNTA(D$1410:D2024)+3,1))</f>
        <v>a163p000004cup2AAA</v>
      </c>
      <c r="D2024" s="827"/>
      <c r="E2024" s="815" t="str">
        <f ca="1">IFERROR(IF(VLOOKUP(C2024,' Disaggregation - Section E '!A$618:N1236,7,0)="","",VLOOKUP(C2024,' Disaggregation - Section E '!A$618:N1236,7,0)*100),"")</f>
        <v/>
      </c>
      <c r="F2024" s="818" t="str">
        <f ca="1">IFERROR(VLOOKUP(C2024,' Disaggregation - Section E '!A$618:N1236,5,0),"")</f>
        <v/>
      </c>
      <c r="G2024" s="817" t="str">
        <f ca="1">IFERROR(IF(VLOOKUP(C2024,' Disaggregation - Section E '!A$618:N1236,6,0)="","",VLOOKUP(C2024,' Disaggregation - Section E '!A$618:N1236,6,0)),"")</f>
        <v/>
      </c>
      <c r="H2024" s="827" t="str">
        <f ca="1">IFERROR(IF(INDEX(' Disaggregation - Section E '!F$618:F2433,MATCH(C2024,' Disaggregation - Section E '!A$618:A2433,0)+1,1)&lt;&gt;0,INDEX(' Disaggregation - Section E '!F$618:F$1820,MATCH(C2024,' Disaggregation - Section E '!A$618:A2433,0)+1,1),""),"")</f>
        <v/>
      </c>
      <c r="I2024" s="818" t="str">
        <f ca="1">IFERROR(IF(VLOOKUP(C2024,' Disaggregation - Section E '!A$618:N1236,8,0)=0,"",VLOOKUP(C2024,' Disaggregation - Section E '!A$618:N1236,8,0)),"")</f>
        <v/>
      </c>
      <c r="J2024" s="818" t="str">
        <f ca="1">IFERROR(IF(VLOOKUP(C2024,' Disaggregation - Section E '!A$618:N2433,13,0)=0,"",VLOOKUP(C2024,' Disaggregation - Section E '!A$618:N2433,13,0)),"")</f>
        <v/>
      </c>
      <c r="K2024" s="812" t="str">
        <f ca="1">IFERROR(VLOOKUP(C2024,' Disaggregation - Section E '!A$618:N1236,3,0),"")</f>
        <v/>
      </c>
      <c r="L2024" s="812"/>
      <c r="M2024" s="812" t="str">
        <f ca="1">IFERROR(IF(VLOOKUP(C2024,' Disaggregation - Section E '!A$618:T1236,20,0)=0,"",VLOOKUP(C2024,' Disaggregation - Section E '!A$618:T1236,20,0)),"")</f>
        <v/>
      </c>
      <c r="N2024" s="818" t="str">
        <f ca="1">IFERROR(IF(VLOOKUP(C2024,' Disaggregation - Section E '!A$618:N1236,14,0)=0,"",VLOOKUP(C2024,' Disaggregation - Section E '!A$618:N1236,14,0)),"")</f>
        <v/>
      </c>
      <c r="O2024" s="818" t="str">
        <f ca="1">IFERROR(IF(VLOOKUP(C2024,' Disaggregation - Section E '!A$618:N1236,9,0)=0,"",VLOOKUP(C2024,' Disaggregation - Section E '!A$618:N1236,9,0)),"")</f>
        <v/>
      </c>
      <c r="P2024" s="818" t="str">
        <f ca="1">IFERROR(IF(VLOOKUP(C2024,' Disaggregation - Section E '!A$618:N1236,10,0)=0,"",VLOOKUP(C2024,' Disaggregation - Section E '!A$618:N1236,10,0)),"")</f>
        <v/>
      </c>
    </row>
    <row r="2025" spans="1:16" x14ac:dyDescent="0.35">
      <c r="A2025" s="812" t="b">
        <f t="shared" ca="1" si="142"/>
        <v>0</v>
      </c>
      <c r="B2025" s="812"/>
      <c r="C2025" s="825" t="str">
        <f ca="1">IF(COUNTA(D$1410:D2025)=1,"",OFFSET(B2023,-COUNTA(D$1410:D2025)+3,1))</f>
        <v>a163p000004cup3AAA</v>
      </c>
      <c r="D2025" s="827"/>
      <c r="E2025" s="815" t="str">
        <f ca="1">IFERROR(IF(VLOOKUP(C2025,' Disaggregation - Section E '!A$618:N1237,7,0)="","",VLOOKUP(C2025,' Disaggregation - Section E '!A$618:N1237,7,0)*100),"")</f>
        <v/>
      </c>
      <c r="F2025" s="818" t="str">
        <f ca="1">IFERROR(VLOOKUP(C2025,' Disaggregation - Section E '!A$618:N1237,5,0),"")</f>
        <v/>
      </c>
      <c r="G2025" s="817" t="str">
        <f ca="1">IFERROR(IF(VLOOKUP(C2025,' Disaggregation - Section E '!A$618:N1237,6,0)="","",VLOOKUP(C2025,' Disaggregation - Section E '!A$618:N1237,6,0)),"")</f>
        <v/>
      </c>
      <c r="H2025" s="827" t="str">
        <f ca="1">IFERROR(IF(INDEX(' Disaggregation - Section E '!F$618:F2434,MATCH(C2025,' Disaggregation - Section E '!A$618:A2434,0)+1,1)&lt;&gt;0,INDEX(' Disaggregation - Section E '!F$618:F$1820,MATCH(C2025,' Disaggregation - Section E '!A$618:A2434,0)+1,1),""),"")</f>
        <v/>
      </c>
      <c r="I2025" s="818" t="str">
        <f ca="1">IFERROR(IF(VLOOKUP(C2025,' Disaggregation - Section E '!A$618:N1237,8,0)=0,"",VLOOKUP(C2025,' Disaggregation - Section E '!A$618:N1237,8,0)),"")</f>
        <v/>
      </c>
      <c r="J2025" s="818" t="str">
        <f ca="1">IFERROR(IF(VLOOKUP(C2025,' Disaggregation - Section E '!A$618:N2434,13,0)=0,"",VLOOKUP(C2025,' Disaggregation - Section E '!A$618:N2434,13,0)),"")</f>
        <v/>
      </c>
      <c r="K2025" s="812" t="str">
        <f ca="1">IFERROR(VLOOKUP(C2025,' Disaggregation - Section E '!A$618:N1237,3,0),"")</f>
        <v/>
      </c>
      <c r="L2025" s="812"/>
      <c r="M2025" s="812" t="str">
        <f ca="1">IFERROR(IF(VLOOKUP(C2025,' Disaggregation - Section E '!A$618:T1237,20,0)=0,"",VLOOKUP(C2025,' Disaggregation - Section E '!A$618:T1237,20,0)),"")</f>
        <v/>
      </c>
      <c r="N2025" s="818" t="str">
        <f ca="1">IFERROR(IF(VLOOKUP(C2025,' Disaggregation - Section E '!A$618:N1237,14,0)=0,"",VLOOKUP(C2025,' Disaggregation - Section E '!A$618:N1237,14,0)),"")</f>
        <v/>
      </c>
      <c r="O2025" s="818" t="str">
        <f ca="1">IFERROR(IF(VLOOKUP(C2025,' Disaggregation - Section E '!A$618:N1237,9,0)=0,"",VLOOKUP(C2025,' Disaggregation - Section E '!A$618:N1237,9,0)),"")</f>
        <v/>
      </c>
      <c r="P2025" s="818" t="str">
        <f ca="1">IFERROR(IF(VLOOKUP(C2025,' Disaggregation - Section E '!A$618:N1237,10,0)=0,"",VLOOKUP(C2025,' Disaggregation - Section E '!A$618:N1237,10,0)),"")</f>
        <v/>
      </c>
    </row>
    <row r="2026" spans="1:16" x14ac:dyDescent="0.35">
      <c r="A2026" s="812" t="b">
        <f t="shared" ca="1" si="142"/>
        <v>0</v>
      </c>
      <c r="B2026" s="812"/>
      <c r="C2026" s="825" t="str">
        <f ca="1">IF(COUNTA(D$1410:D2026)=1,"",OFFSET(B2024,-COUNTA(D$1410:D2026)+3,1))</f>
        <v>a163p000004cup4AAA</v>
      </c>
      <c r="D2026" s="827"/>
      <c r="E2026" s="815" t="str">
        <f ca="1">IFERROR(IF(VLOOKUP(C2026,' Disaggregation - Section E '!A$618:N1238,7,0)="","",VLOOKUP(C2026,' Disaggregation - Section E '!A$618:N1238,7,0)*100),"")</f>
        <v/>
      </c>
      <c r="F2026" s="818" t="str">
        <f ca="1">IFERROR(VLOOKUP(C2026,' Disaggregation - Section E '!A$618:N1238,5,0),"")</f>
        <v/>
      </c>
      <c r="G2026" s="817" t="str">
        <f ca="1">IFERROR(IF(VLOOKUP(C2026,' Disaggregation - Section E '!A$618:N1238,6,0)="","",VLOOKUP(C2026,' Disaggregation - Section E '!A$618:N1238,6,0)),"")</f>
        <v/>
      </c>
      <c r="H2026" s="827" t="str">
        <f ca="1">IFERROR(IF(INDEX(' Disaggregation - Section E '!F$618:F2435,MATCH(C2026,' Disaggregation - Section E '!A$618:A2435,0)+1,1)&lt;&gt;0,INDEX(' Disaggregation - Section E '!F$618:F$1820,MATCH(C2026,' Disaggregation - Section E '!A$618:A2435,0)+1,1),""),"")</f>
        <v/>
      </c>
      <c r="I2026" s="818" t="str">
        <f ca="1">IFERROR(IF(VLOOKUP(C2026,' Disaggregation - Section E '!A$618:N1238,8,0)=0,"",VLOOKUP(C2026,' Disaggregation - Section E '!A$618:N1238,8,0)),"")</f>
        <v/>
      </c>
      <c r="J2026" s="818" t="str">
        <f ca="1">IFERROR(IF(VLOOKUP(C2026,' Disaggregation - Section E '!A$618:N2435,13,0)=0,"",VLOOKUP(C2026,' Disaggregation - Section E '!A$618:N2435,13,0)),"")</f>
        <v/>
      </c>
      <c r="K2026" s="812" t="str">
        <f ca="1">IFERROR(VLOOKUP(C2026,' Disaggregation - Section E '!A$618:N1238,3,0),"")</f>
        <v/>
      </c>
      <c r="L2026" s="812"/>
      <c r="M2026" s="812" t="str">
        <f ca="1">IFERROR(IF(VLOOKUP(C2026,' Disaggregation - Section E '!A$618:T1238,20,0)=0,"",VLOOKUP(C2026,' Disaggregation - Section E '!A$618:T1238,20,0)),"")</f>
        <v/>
      </c>
      <c r="N2026" s="818" t="str">
        <f ca="1">IFERROR(IF(VLOOKUP(C2026,' Disaggregation - Section E '!A$618:N1238,14,0)=0,"",VLOOKUP(C2026,' Disaggregation - Section E '!A$618:N1238,14,0)),"")</f>
        <v/>
      </c>
      <c r="O2026" s="818" t="str">
        <f ca="1">IFERROR(IF(VLOOKUP(C2026,' Disaggregation - Section E '!A$618:N1238,9,0)=0,"",VLOOKUP(C2026,' Disaggregation - Section E '!A$618:N1238,9,0)),"")</f>
        <v/>
      </c>
      <c r="P2026" s="818" t="str">
        <f ca="1">IFERROR(IF(VLOOKUP(C2026,' Disaggregation - Section E '!A$618:N1238,10,0)=0,"",VLOOKUP(C2026,' Disaggregation - Section E '!A$618:N1238,10,0)),"")</f>
        <v/>
      </c>
    </row>
    <row r="2027" spans="1:16" x14ac:dyDescent="0.35">
      <c r="A2027" s="812" t="b">
        <f t="shared" ca="1" si="142"/>
        <v>0</v>
      </c>
      <c r="B2027" s="812"/>
      <c r="C2027" s="825" t="str">
        <f ca="1">IF(COUNTA(D$1410:D2027)=1,"",OFFSET(B2025,-COUNTA(D$1410:D2027)+3,1))</f>
        <v>a163p000004cup5AAA</v>
      </c>
      <c r="D2027" s="827"/>
      <c r="E2027" s="815" t="str">
        <f ca="1">IFERROR(IF(VLOOKUP(C2027,' Disaggregation - Section E '!A$618:N1239,7,0)="","",VLOOKUP(C2027,' Disaggregation - Section E '!A$618:N1239,7,0)*100),"")</f>
        <v/>
      </c>
      <c r="F2027" s="818" t="str">
        <f ca="1">IFERROR(VLOOKUP(C2027,' Disaggregation - Section E '!A$618:N1239,5,0),"")</f>
        <v/>
      </c>
      <c r="G2027" s="817" t="str">
        <f ca="1">IFERROR(IF(VLOOKUP(C2027,' Disaggregation - Section E '!A$618:N1239,6,0)="","",VLOOKUP(C2027,' Disaggregation - Section E '!A$618:N1239,6,0)),"")</f>
        <v/>
      </c>
      <c r="H2027" s="827" t="str">
        <f ca="1">IFERROR(IF(INDEX(' Disaggregation - Section E '!F$618:F2436,MATCH(C2027,' Disaggregation - Section E '!A$618:A2436,0)+1,1)&lt;&gt;0,INDEX(' Disaggregation - Section E '!F$618:F$1820,MATCH(C2027,' Disaggregation - Section E '!A$618:A2436,0)+1,1),""),"")</f>
        <v/>
      </c>
      <c r="I2027" s="818" t="str">
        <f ca="1">IFERROR(IF(VLOOKUP(C2027,' Disaggregation - Section E '!A$618:N1239,8,0)=0,"",VLOOKUP(C2027,' Disaggregation - Section E '!A$618:N1239,8,0)),"")</f>
        <v/>
      </c>
      <c r="J2027" s="818" t="str">
        <f ca="1">IFERROR(IF(VLOOKUP(C2027,' Disaggregation - Section E '!A$618:N2436,13,0)=0,"",VLOOKUP(C2027,' Disaggregation - Section E '!A$618:N2436,13,0)),"")</f>
        <v/>
      </c>
      <c r="K2027" s="812" t="str">
        <f ca="1">IFERROR(VLOOKUP(C2027,' Disaggregation - Section E '!A$618:N1239,3,0),"")</f>
        <v/>
      </c>
      <c r="L2027" s="812"/>
      <c r="M2027" s="812" t="str">
        <f ca="1">IFERROR(IF(VLOOKUP(C2027,' Disaggregation - Section E '!A$618:T1239,20,0)=0,"",VLOOKUP(C2027,' Disaggregation - Section E '!A$618:T1239,20,0)),"")</f>
        <v/>
      </c>
      <c r="N2027" s="818" t="str">
        <f ca="1">IFERROR(IF(VLOOKUP(C2027,' Disaggregation - Section E '!A$618:N1239,14,0)=0,"",VLOOKUP(C2027,' Disaggregation - Section E '!A$618:N1239,14,0)),"")</f>
        <v/>
      </c>
      <c r="O2027" s="818" t="str">
        <f ca="1">IFERROR(IF(VLOOKUP(C2027,' Disaggregation - Section E '!A$618:N1239,9,0)=0,"",VLOOKUP(C2027,' Disaggregation - Section E '!A$618:N1239,9,0)),"")</f>
        <v/>
      </c>
      <c r="P2027" s="818" t="str">
        <f ca="1">IFERROR(IF(VLOOKUP(C2027,' Disaggregation - Section E '!A$618:N1239,10,0)=0,"",VLOOKUP(C2027,' Disaggregation - Section E '!A$618:N1239,10,0)),"")</f>
        <v/>
      </c>
    </row>
    <row r="2028" spans="1:16" x14ac:dyDescent="0.35">
      <c r="A2028" s="812" t="b">
        <f t="shared" ca="1" si="142"/>
        <v>0</v>
      </c>
      <c r="B2028" s="812"/>
      <c r="C2028" s="825" t="str">
        <f ca="1">IF(COUNTA(D$1410:D2028)=1,"",OFFSET(B2026,-COUNTA(D$1410:D2028)+3,1))</f>
        <v>a163p000004cup6AAA</v>
      </c>
      <c r="D2028" s="827"/>
      <c r="E2028" s="815" t="str">
        <f ca="1">IFERROR(IF(VLOOKUP(C2028,' Disaggregation - Section E '!A$618:N1240,7,0)="","",VLOOKUP(C2028,' Disaggregation - Section E '!A$618:N1240,7,0)*100),"")</f>
        <v/>
      </c>
      <c r="F2028" s="818" t="str">
        <f ca="1">IFERROR(VLOOKUP(C2028,' Disaggregation - Section E '!A$618:N1240,5,0),"")</f>
        <v/>
      </c>
      <c r="G2028" s="817" t="str">
        <f ca="1">IFERROR(IF(VLOOKUP(C2028,' Disaggregation - Section E '!A$618:N1240,6,0)="","",VLOOKUP(C2028,' Disaggregation - Section E '!A$618:N1240,6,0)),"")</f>
        <v/>
      </c>
      <c r="H2028" s="827" t="str">
        <f ca="1">IFERROR(IF(INDEX(' Disaggregation - Section E '!F$618:F2437,MATCH(C2028,' Disaggregation - Section E '!A$618:A2437,0)+1,1)&lt;&gt;0,INDEX(' Disaggregation - Section E '!F$618:F$1820,MATCH(C2028,' Disaggregation - Section E '!A$618:A2437,0)+1,1),""),"")</f>
        <v/>
      </c>
      <c r="I2028" s="818" t="str">
        <f ca="1">IFERROR(IF(VLOOKUP(C2028,' Disaggregation - Section E '!A$618:N1240,8,0)=0,"",VLOOKUP(C2028,' Disaggregation - Section E '!A$618:N1240,8,0)),"")</f>
        <v/>
      </c>
      <c r="J2028" s="818" t="str">
        <f ca="1">IFERROR(IF(VLOOKUP(C2028,' Disaggregation - Section E '!A$618:N2437,13,0)=0,"",VLOOKUP(C2028,' Disaggregation - Section E '!A$618:N2437,13,0)),"")</f>
        <v/>
      </c>
      <c r="K2028" s="812" t="str">
        <f ca="1">IFERROR(VLOOKUP(C2028,' Disaggregation - Section E '!A$618:N1240,3,0),"")</f>
        <v/>
      </c>
      <c r="L2028" s="812"/>
      <c r="M2028" s="812" t="str">
        <f ca="1">IFERROR(IF(VLOOKUP(C2028,' Disaggregation - Section E '!A$618:T1240,20,0)=0,"",VLOOKUP(C2028,' Disaggregation - Section E '!A$618:T1240,20,0)),"")</f>
        <v/>
      </c>
      <c r="N2028" s="818" t="str">
        <f ca="1">IFERROR(IF(VLOOKUP(C2028,' Disaggregation - Section E '!A$618:N1240,14,0)=0,"",VLOOKUP(C2028,' Disaggregation - Section E '!A$618:N1240,14,0)),"")</f>
        <v/>
      </c>
      <c r="O2028" s="818" t="str">
        <f ca="1">IFERROR(IF(VLOOKUP(C2028,' Disaggregation - Section E '!A$618:N1240,9,0)=0,"",VLOOKUP(C2028,' Disaggregation - Section E '!A$618:N1240,9,0)),"")</f>
        <v/>
      </c>
      <c r="P2028" s="818" t="str">
        <f ca="1">IFERROR(IF(VLOOKUP(C2028,' Disaggregation - Section E '!A$618:N1240,10,0)=0,"",VLOOKUP(C2028,' Disaggregation - Section E '!A$618:N1240,10,0)),"")</f>
        <v/>
      </c>
    </row>
    <row r="2029" spans="1:16" x14ac:dyDescent="0.35">
      <c r="A2029" s="812" t="b">
        <f t="shared" ca="1" si="142"/>
        <v>0</v>
      </c>
      <c r="B2029" s="812"/>
      <c r="C2029" s="825" t="str">
        <f ca="1">IF(COUNTA(D$1410:D2029)=1,"",OFFSET(B2027,-COUNTA(D$1410:D2029)+3,1))</f>
        <v>a163p000004cup7AAA</v>
      </c>
      <c r="D2029" s="827"/>
      <c r="E2029" s="815" t="str">
        <f ca="1">IFERROR(IF(VLOOKUP(C2029,' Disaggregation - Section E '!A$618:N1241,7,0)="","",VLOOKUP(C2029,' Disaggregation - Section E '!A$618:N1241,7,0)*100),"")</f>
        <v/>
      </c>
      <c r="F2029" s="818" t="str">
        <f ca="1">IFERROR(VLOOKUP(C2029,' Disaggregation - Section E '!A$618:N1241,5,0),"")</f>
        <v/>
      </c>
      <c r="G2029" s="817" t="str">
        <f ca="1">IFERROR(IF(VLOOKUP(C2029,' Disaggregation - Section E '!A$618:N1241,6,0)="","",VLOOKUP(C2029,' Disaggregation - Section E '!A$618:N1241,6,0)),"")</f>
        <v/>
      </c>
      <c r="H2029" s="827" t="str">
        <f ca="1">IFERROR(IF(INDEX(' Disaggregation - Section E '!F$618:F2438,MATCH(C2029,' Disaggregation - Section E '!A$618:A2438,0)+1,1)&lt;&gt;0,INDEX(' Disaggregation - Section E '!F$618:F$1820,MATCH(C2029,' Disaggregation - Section E '!A$618:A2438,0)+1,1),""),"")</f>
        <v/>
      </c>
      <c r="I2029" s="818" t="str">
        <f ca="1">IFERROR(IF(VLOOKUP(C2029,' Disaggregation - Section E '!A$618:N1241,8,0)=0,"",VLOOKUP(C2029,' Disaggregation - Section E '!A$618:N1241,8,0)),"")</f>
        <v/>
      </c>
      <c r="J2029" s="818" t="str">
        <f ca="1">IFERROR(IF(VLOOKUP(C2029,' Disaggregation - Section E '!A$618:N2438,13,0)=0,"",VLOOKUP(C2029,' Disaggregation - Section E '!A$618:N2438,13,0)),"")</f>
        <v/>
      </c>
      <c r="K2029" s="812" t="str">
        <f ca="1">IFERROR(VLOOKUP(C2029,' Disaggregation - Section E '!A$618:N1241,3,0),"")</f>
        <v/>
      </c>
      <c r="L2029" s="812"/>
      <c r="M2029" s="812" t="str">
        <f ca="1">IFERROR(IF(VLOOKUP(C2029,' Disaggregation - Section E '!A$618:T1241,20,0)=0,"",VLOOKUP(C2029,' Disaggregation - Section E '!A$618:T1241,20,0)),"")</f>
        <v/>
      </c>
      <c r="N2029" s="818" t="str">
        <f ca="1">IFERROR(IF(VLOOKUP(C2029,' Disaggregation - Section E '!A$618:N1241,14,0)=0,"",VLOOKUP(C2029,' Disaggregation - Section E '!A$618:N1241,14,0)),"")</f>
        <v/>
      </c>
      <c r="O2029" s="818" t="str">
        <f ca="1">IFERROR(IF(VLOOKUP(C2029,' Disaggregation - Section E '!A$618:N1241,9,0)=0,"",VLOOKUP(C2029,' Disaggregation - Section E '!A$618:N1241,9,0)),"")</f>
        <v/>
      </c>
      <c r="P2029" s="818" t="str">
        <f ca="1">IFERROR(IF(VLOOKUP(C2029,' Disaggregation - Section E '!A$618:N1241,10,0)=0,"",VLOOKUP(C2029,' Disaggregation - Section E '!A$618:N1241,10,0)),"")</f>
        <v/>
      </c>
    </row>
    <row r="2030" spans="1:16" x14ac:dyDescent="0.35">
      <c r="A2030" s="812" t="b">
        <f t="shared" ca="1" si="142"/>
        <v>0</v>
      </c>
      <c r="B2030" s="812"/>
      <c r="C2030" s="825" t="str">
        <f ca="1">IF(COUNTA(D$1410:D2030)=1,"",OFFSET(B2028,-COUNTA(D$1410:D2030)+3,1))</f>
        <v>a163p000004cup8AAA</v>
      </c>
      <c r="D2030" s="827"/>
      <c r="E2030" s="815" t="str">
        <f ca="1">IFERROR(IF(VLOOKUP(C2030,' Disaggregation - Section E '!A$618:N1242,7,0)="","",VLOOKUP(C2030,' Disaggregation - Section E '!A$618:N1242,7,0)*100),"")</f>
        <v/>
      </c>
      <c r="F2030" s="818" t="str">
        <f ca="1">IFERROR(VLOOKUP(C2030,' Disaggregation - Section E '!A$618:N1242,5,0),"")</f>
        <v/>
      </c>
      <c r="G2030" s="817" t="str">
        <f ca="1">IFERROR(IF(VLOOKUP(C2030,' Disaggregation - Section E '!A$618:N1242,6,0)="","",VLOOKUP(C2030,' Disaggregation - Section E '!A$618:N1242,6,0)),"")</f>
        <v/>
      </c>
      <c r="H2030" s="827" t="str">
        <f ca="1">IFERROR(IF(INDEX(' Disaggregation - Section E '!F$618:F2439,MATCH(C2030,' Disaggregation - Section E '!A$618:A2439,0)+1,1)&lt;&gt;0,INDEX(' Disaggregation - Section E '!F$618:F$1820,MATCH(C2030,' Disaggregation - Section E '!A$618:A2439,0)+1,1),""),"")</f>
        <v/>
      </c>
      <c r="I2030" s="818" t="str">
        <f ca="1">IFERROR(IF(VLOOKUP(C2030,' Disaggregation - Section E '!A$618:N1242,8,0)=0,"",VLOOKUP(C2030,' Disaggregation - Section E '!A$618:N1242,8,0)),"")</f>
        <v/>
      </c>
      <c r="J2030" s="818" t="str">
        <f ca="1">IFERROR(IF(VLOOKUP(C2030,' Disaggregation - Section E '!A$618:N2439,13,0)=0,"",VLOOKUP(C2030,' Disaggregation - Section E '!A$618:N2439,13,0)),"")</f>
        <v/>
      </c>
      <c r="K2030" s="812" t="str">
        <f ca="1">IFERROR(VLOOKUP(C2030,' Disaggregation - Section E '!A$618:N1242,3,0),"")</f>
        <v/>
      </c>
      <c r="L2030" s="812"/>
      <c r="M2030" s="812" t="str">
        <f ca="1">IFERROR(IF(VLOOKUP(C2030,' Disaggregation - Section E '!A$618:T1242,20,0)=0,"",VLOOKUP(C2030,' Disaggregation - Section E '!A$618:T1242,20,0)),"")</f>
        <v/>
      </c>
      <c r="N2030" s="818" t="str">
        <f ca="1">IFERROR(IF(VLOOKUP(C2030,' Disaggregation - Section E '!A$618:N1242,14,0)=0,"",VLOOKUP(C2030,' Disaggregation - Section E '!A$618:N1242,14,0)),"")</f>
        <v/>
      </c>
      <c r="O2030" s="818" t="str">
        <f ca="1">IFERROR(IF(VLOOKUP(C2030,' Disaggregation - Section E '!A$618:N1242,9,0)=0,"",VLOOKUP(C2030,' Disaggregation - Section E '!A$618:N1242,9,0)),"")</f>
        <v/>
      </c>
      <c r="P2030" s="818" t="str">
        <f ca="1">IFERROR(IF(VLOOKUP(C2030,' Disaggregation - Section E '!A$618:N1242,10,0)=0,"",VLOOKUP(C2030,' Disaggregation - Section E '!A$618:N1242,10,0)),"")</f>
        <v/>
      </c>
    </row>
    <row r="2031" spans="1:16" x14ac:dyDescent="0.35">
      <c r="A2031" s="812" t="b">
        <f t="shared" ca="1" si="142"/>
        <v>0</v>
      </c>
      <c r="B2031" s="812"/>
      <c r="C2031" s="825" t="str">
        <f ca="1">IF(COUNTA(D$1410:D2031)=1,"",OFFSET(B2029,-COUNTA(D$1410:D2031)+3,1))</f>
        <v>a163p000004cup9AAA</v>
      </c>
      <c r="D2031" s="827"/>
      <c r="E2031" s="815" t="str">
        <f ca="1">IFERROR(IF(VLOOKUP(C2031,' Disaggregation - Section E '!A$618:N1243,7,0)="","",VLOOKUP(C2031,' Disaggregation - Section E '!A$618:N1243,7,0)*100),"")</f>
        <v/>
      </c>
      <c r="F2031" s="818" t="str">
        <f ca="1">IFERROR(VLOOKUP(C2031,' Disaggregation - Section E '!A$618:N1243,5,0),"")</f>
        <v/>
      </c>
      <c r="G2031" s="817" t="str">
        <f ca="1">IFERROR(IF(VLOOKUP(C2031,' Disaggregation - Section E '!A$618:N1243,6,0)="","",VLOOKUP(C2031,' Disaggregation - Section E '!A$618:N1243,6,0)),"")</f>
        <v/>
      </c>
      <c r="H2031" s="827" t="str">
        <f ca="1">IFERROR(IF(INDEX(' Disaggregation - Section E '!F$618:F2440,MATCH(C2031,' Disaggregation - Section E '!A$618:A2440,0)+1,1)&lt;&gt;0,INDEX(' Disaggregation - Section E '!F$618:F$1820,MATCH(C2031,' Disaggregation - Section E '!A$618:A2440,0)+1,1),""),"")</f>
        <v/>
      </c>
      <c r="I2031" s="818" t="str">
        <f ca="1">IFERROR(IF(VLOOKUP(C2031,' Disaggregation - Section E '!A$618:N1243,8,0)=0,"",VLOOKUP(C2031,' Disaggregation - Section E '!A$618:N1243,8,0)),"")</f>
        <v/>
      </c>
      <c r="J2031" s="818" t="str">
        <f ca="1">IFERROR(IF(VLOOKUP(C2031,' Disaggregation - Section E '!A$618:N2440,13,0)=0,"",VLOOKUP(C2031,' Disaggregation - Section E '!A$618:N2440,13,0)),"")</f>
        <v/>
      </c>
      <c r="K2031" s="812" t="str">
        <f ca="1">IFERROR(VLOOKUP(C2031,' Disaggregation - Section E '!A$618:N1243,3,0),"")</f>
        <v/>
      </c>
      <c r="L2031" s="812"/>
      <c r="M2031" s="812" t="str">
        <f ca="1">IFERROR(IF(VLOOKUP(C2031,' Disaggregation - Section E '!A$618:T1243,20,0)=0,"",VLOOKUP(C2031,' Disaggregation - Section E '!A$618:T1243,20,0)),"")</f>
        <v/>
      </c>
      <c r="N2031" s="818" t="str">
        <f ca="1">IFERROR(IF(VLOOKUP(C2031,' Disaggregation - Section E '!A$618:N1243,14,0)=0,"",VLOOKUP(C2031,' Disaggregation - Section E '!A$618:N1243,14,0)),"")</f>
        <v/>
      </c>
      <c r="O2031" s="818" t="str">
        <f ca="1">IFERROR(IF(VLOOKUP(C2031,' Disaggregation - Section E '!A$618:N1243,9,0)=0,"",VLOOKUP(C2031,' Disaggregation - Section E '!A$618:N1243,9,0)),"")</f>
        <v/>
      </c>
      <c r="P2031" s="818" t="str">
        <f ca="1">IFERROR(IF(VLOOKUP(C2031,' Disaggregation - Section E '!A$618:N1243,10,0)=0,"",VLOOKUP(C2031,' Disaggregation - Section E '!A$618:N1243,10,0)),"")</f>
        <v/>
      </c>
    </row>
    <row r="2032" spans="1:16" x14ac:dyDescent="0.35">
      <c r="A2032" s="812" t="b">
        <f t="shared" ca="1" si="142"/>
        <v>0</v>
      </c>
      <c r="B2032" s="812"/>
      <c r="C2032" s="825" t="str">
        <f ca="1">IF(COUNTA(D$1410:D2032)=1,"",OFFSET(B2030,-COUNTA(D$1410:D2032)+3,1))</f>
        <v>a163p000004cupAAAQ</v>
      </c>
      <c r="D2032" s="827"/>
      <c r="E2032" s="815" t="str">
        <f ca="1">IFERROR(IF(VLOOKUP(C2032,' Disaggregation - Section E '!A$618:N1244,7,0)="","",VLOOKUP(C2032,' Disaggregation - Section E '!A$618:N1244,7,0)*100),"")</f>
        <v/>
      </c>
      <c r="F2032" s="818" t="str">
        <f ca="1">IFERROR(VLOOKUP(C2032,' Disaggregation - Section E '!A$618:N1244,5,0),"")</f>
        <v/>
      </c>
      <c r="G2032" s="817" t="str">
        <f ca="1">IFERROR(IF(VLOOKUP(C2032,' Disaggregation - Section E '!A$618:N1244,6,0)="","",VLOOKUP(C2032,' Disaggregation - Section E '!A$618:N1244,6,0)),"")</f>
        <v/>
      </c>
      <c r="H2032" s="827" t="str">
        <f ca="1">IFERROR(IF(INDEX(' Disaggregation - Section E '!F$618:F2441,MATCH(C2032,' Disaggregation - Section E '!A$618:A2441,0)+1,1)&lt;&gt;0,INDEX(' Disaggregation - Section E '!F$618:F$1820,MATCH(C2032,' Disaggregation - Section E '!A$618:A2441,0)+1,1),""),"")</f>
        <v/>
      </c>
      <c r="I2032" s="818" t="str">
        <f ca="1">IFERROR(IF(VLOOKUP(C2032,' Disaggregation - Section E '!A$618:N1244,8,0)=0,"",VLOOKUP(C2032,' Disaggregation - Section E '!A$618:N1244,8,0)),"")</f>
        <v/>
      </c>
      <c r="J2032" s="818" t="str">
        <f ca="1">IFERROR(IF(VLOOKUP(C2032,' Disaggregation - Section E '!A$618:N2441,13,0)=0,"",VLOOKUP(C2032,' Disaggregation - Section E '!A$618:N2441,13,0)),"")</f>
        <v/>
      </c>
      <c r="K2032" s="812" t="str">
        <f ca="1">IFERROR(VLOOKUP(C2032,' Disaggregation - Section E '!A$618:N1244,3,0),"")</f>
        <v/>
      </c>
      <c r="L2032" s="812"/>
      <c r="M2032" s="812" t="str">
        <f ca="1">IFERROR(IF(VLOOKUP(C2032,' Disaggregation - Section E '!A$618:T1244,20,0)=0,"",VLOOKUP(C2032,' Disaggregation - Section E '!A$618:T1244,20,0)),"")</f>
        <v/>
      </c>
      <c r="N2032" s="818" t="str">
        <f ca="1">IFERROR(IF(VLOOKUP(C2032,' Disaggregation - Section E '!A$618:N1244,14,0)=0,"",VLOOKUP(C2032,' Disaggregation - Section E '!A$618:N1244,14,0)),"")</f>
        <v/>
      </c>
      <c r="O2032" s="818" t="str">
        <f ca="1">IFERROR(IF(VLOOKUP(C2032,' Disaggregation - Section E '!A$618:N1244,9,0)=0,"",VLOOKUP(C2032,' Disaggregation - Section E '!A$618:N1244,9,0)),"")</f>
        <v/>
      </c>
      <c r="P2032" s="818" t="str">
        <f ca="1">IFERROR(IF(VLOOKUP(C2032,' Disaggregation - Section E '!A$618:N1244,10,0)=0,"",VLOOKUP(C2032,' Disaggregation - Section E '!A$618:N1244,10,0)),"")</f>
        <v/>
      </c>
    </row>
    <row r="2033" spans="1:16" x14ac:dyDescent="0.35">
      <c r="A2033" s="812" t="b">
        <f t="shared" ca="1" si="142"/>
        <v>0</v>
      </c>
      <c r="B2033" s="812"/>
      <c r="C2033" s="825" t="str">
        <f ca="1">IF(COUNTA(D$1410:D2033)=1,"",OFFSET(B2031,-COUNTA(D$1410:D2033)+3,1))</f>
        <v>a163p000004cupBAAQ</v>
      </c>
      <c r="D2033" s="827"/>
      <c r="E2033" s="815" t="str">
        <f ca="1">IFERROR(IF(VLOOKUP(C2033,' Disaggregation - Section E '!A$618:N1245,7,0)="","",VLOOKUP(C2033,' Disaggregation - Section E '!A$618:N1245,7,0)*100),"")</f>
        <v/>
      </c>
      <c r="F2033" s="818" t="str">
        <f ca="1">IFERROR(VLOOKUP(C2033,' Disaggregation - Section E '!A$618:N1245,5,0),"")</f>
        <v/>
      </c>
      <c r="G2033" s="817" t="str">
        <f ca="1">IFERROR(IF(VLOOKUP(C2033,' Disaggregation - Section E '!A$618:N1245,6,0)="","",VLOOKUP(C2033,' Disaggregation - Section E '!A$618:N1245,6,0)),"")</f>
        <v/>
      </c>
      <c r="H2033" s="827" t="str">
        <f ca="1">IFERROR(IF(INDEX(' Disaggregation - Section E '!F$618:F2442,MATCH(C2033,' Disaggregation - Section E '!A$618:A2442,0)+1,1)&lt;&gt;0,INDEX(' Disaggregation - Section E '!F$618:F$1820,MATCH(C2033,' Disaggregation - Section E '!A$618:A2442,0)+1,1),""),"")</f>
        <v/>
      </c>
      <c r="I2033" s="818" t="str">
        <f ca="1">IFERROR(IF(VLOOKUP(C2033,' Disaggregation - Section E '!A$618:N1245,8,0)=0,"",VLOOKUP(C2033,' Disaggregation - Section E '!A$618:N1245,8,0)),"")</f>
        <v/>
      </c>
      <c r="J2033" s="818" t="str">
        <f ca="1">IFERROR(IF(VLOOKUP(C2033,' Disaggregation - Section E '!A$618:N2442,13,0)=0,"",VLOOKUP(C2033,' Disaggregation - Section E '!A$618:N2442,13,0)),"")</f>
        <v/>
      </c>
      <c r="K2033" s="812" t="str">
        <f ca="1">IFERROR(VLOOKUP(C2033,' Disaggregation - Section E '!A$618:N1245,3,0),"")</f>
        <v/>
      </c>
      <c r="L2033" s="812"/>
      <c r="M2033" s="812" t="str">
        <f ca="1">IFERROR(IF(VLOOKUP(C2033,' Disaggregation - Section E '!A$618:T1245,20,0)=0,"",VLOOKUP(C2033,' Disaggregation - Section E '!A$618:T1245,20,0)),"")</f>
        <v/>
      </c>
      <c r="N2033" s="818" t="str">
        <f ca="1">IFERROR(IF(VLOOKUP(C2033,' Disaggregation - Section E '!A$618:N1245,14,0)=0,"",VLOOKUP(C2033,' Disaggregation - Section E '!A$618:N1245,14,0)),"")</f>
        <v/>
      </c>
      <c r="O2033" s="818" t="str">
        <f ca="1">IFERROR(IF(VLOOKUP(C2033,' Disaggregation - Section E '!A$618:N1245,9,0)=0,"",VLOOKUP(C2033,' Disaggregation - Section E '!A$618:N1245,9,0)),"")</f>
        <v/>
      </c>
      <c r="P2033" s="818" t="str">
        <f ca="1">IFERROR(IF(VLOOKUP(C2033,' Disaggregation - Section E '!A$618:N1245,10,0)=0,"",VLOOKUP(C2033,' Disaggregation - Section E '!A$618:N1245,10,0)),"")</f>
        <v/>
      </c>
    </row>
    <row r="2034" spans="1:16" x14ac:dyDescent="0.35">
      <c r="A2034" s="812" t="b">
        <f t="shared" ca="1" si="142"/>
        <v>0</v>
      </c>
      <c r="B2034" s="812"/>
      <c r="C2034" s="825" t="str">
        <f ca="1">IF(COUNTA(D$1410:D2034)=1,"",OFFSET(B2032,-COUNTA(D$1410:D2034)+3,1))</f>
        <v>a163p000004cupCAAQ</v>
      </c>
      <c r="D2034" s="827"/>
      <c r="E2034" s="815" t="str">
        <f ca="1">IFERROR(IF(VLOOKUP(C2034,' Disaggregation - Section E '!A$618:N1246,7,0)="","",VLOOKUP(C2034,' Disaggregation - Section E '!A$618:N1246,7,0)*100),"")</f>
        <v/>
      </c>
      <c r="F2034" s="818" t="str">
        <f ca="1">IFERROR(VLOOKUP(C2034,' Disaggregation - Section E '!A$618:N1246,5,0),"")</f>
        <v/>
      </c>
      <c r="G2034" s="817" t="str">
        <f ca="1">IFERROR(IF(VLOOKUP(C2034,' Disaggregation - Section E '!A$618:N1246,6,0)="","",VLOOKUP(C2034,' Disaggregation - Section E '!A$618:N1246,6,0)),"")</f>
        <v/>
      </c>
      <c r="H2034" s="827" t="str">
        <f ca="1">IFERROR(IF(INDEX(' Disaggregation - Section E '!F$618:F2443,MATCH(C2034,' Disaggregation - Section E '!A$618:A2443,0)+1,1)&lt;&gt;0,INDEX(' Disaggregation - Section E '!F$618:F$1820,MATCH(C2034,' Disaggregation - Section E '!A$618:A2443,0)+1,1),""),"")</f>
        <v/>
      </c>
      <c r="I2034" s="818" t="str">
        <f ca="1">IFERROR(IF(VLOOKUP(C2034,' Disaggregation - Section E '!A$618:N1246,8,0)=0,"",VLOOKUP(C2034,' Disaggregation - Section E '!A$618:N1246,8,0)),"")</f>
        <v/>
      </c>
      <c r="J2034" s="818" t="str">
        <f ca="1">IFERROR(IF(VLOOKUP(C2034,' Disaggregation - Section E '!A$618:N2443,13,0)=0,"",VLOOKUP(C2034,' Disaggregation - Section E '!A$618:N2443,13,0)),"")</f>
        <v/>
      </c>
      <c r="K2034" s="812" t="str">
        <f ca="1">IFERROR(VLOOKUP(C2034,' Disaggregation - Section E '!A$618:N1246,3,0),"")</f>
        <v/>
      </c>
      <c r="L2034" s="812"/>
      <c r="M2034" s="812" t="str">
        <f ca="1">IFERROR(IF(VLOOKUP(C2034,' Disaggregation - Section E '!A$618:T1246,20,0)=0,"",VLOOKUP(C2034,' Disaggregation - Section E '!A$618:T1246,20,0)),"")</f>
        <v/>
      </c>
      <c r="N2034" s="818" t="str">
        <f ca="1">IFERROR(IF(VLOOKUP(C2034,' Disaggregation - Section E '!A$618:N1246,14,0)=0,"",VLOOKUP(C2034,' Disaggregation - Section E '!A$618:N1246,14,0)),"")</f>
        <v/>
      </c>
      <c r="O2034" s="818" t="str">
        <f ca="1">IFERROR(IF(VLOOKUP(C2034,' Disaggregation - Section E '!A$618:N1246,9,0)=0,"",VLOOKUP(C2034,' Disaggregation - Section E '!A$618:N1246,9,0)),"")</f>
        <v/>
      </c>
      <c r="P2034" s="818" t="str">
        <f ca="1">IFERROR(IF(VLOOKUP(C2034,' Disaggregation - Section E '!A$618:N1246,10,0)=0,"",VLOOKUP(C2034,' Disaggregation - Section E '!A$618:N1246,10,0)),"")</f>
        <v/>
      </c>
    </row>
    <row r="2035" spans="1:16" x14ac:dyDescent="0.35">
      <c r="A2035" s="812" t="b">
        <f t="shared" ca="1" si="142"/>
        <v>0</v>
      </c>
      <c r="B2035" s="812"/>
      <c r="C2035" s="825" t="str">
        <f ca="1">IF(COUNTA(D$1410:D2035)=1,"",OFFSET(B2033,-COUNTA(D$1410:D2035)+3,1))</f>
        <v>a163p000004cupDAAQ</v>
      </c>
      <c r="D2035" s="827"/>
      <c r="E2035" s="815" t="str">
        <f ca="1">IFERROR(IF(VLOOKUP(C2035,' Disaggregation - Section E '!A$618:N1247,7,0)="","",VLOOKUP(C2035,' Disaggregation - Section E '!A$618:N1247,7,0)*100),"")</f>
        <v/>
      </c>
      <c r="F2035" s="818" t="str">
        <f ca="1">IFERROR(VLOOKUP(C2035,' Disaggregation - Section E '!A$618:N1247,5,0),"")</f>
        <v/>
      </c>
      <c r="G2035" s="817" t="str">
        <f ca="1">IFERROR(IF(VLOOKUP(C2035,' Disaggregation - Section E '!A$618:N1247,6,0)="","",VLOOKUP(C2035,' Disaggregation - Section E '!A$618:N1247,6,0)),"")</f>
        <v/>
      </c>
      <c r="H2035" s="827" t="str">
        <f ca="1">IFERROR(IF(INDEX(' Disaggregation - Section E '!F$618:F2444,MATCH(C2035,' Disaggregation - Section E '!A$618:A2444,0)+1,1)&lt;&gt;0,INDEX(' Disaggregation - Section E '!F$618:F$1820,MATCH(C2035,' Disaggregation - Section E '!A$618:A2444,0)+1,1),""),"")</f>
        <v/>
      </c>
      <c r="I2035" s="818" t="str">
        <f ca="1">IFERROR(IF(VLOOKUP(C2035,' Disaggregation - Section E '!A$618:N1247,8,0)=0,"",VLOOKUP(C2035,' Disaggregation - Section E '!A$618:N1247,8,0)),"")</f>
        <v/>
      </c>
      <c r="J2035" s="818" t="str">
        <f ca="1">IFERROR(IF(VLOOKUP(C2035,' Disaggregation - Section E '!A$618:N2444,13,0)=0,"",VLOOKUP(C2035,' Disaggregation - Section E '!A$618:N2444,13,0)),"")</f>
        <v/>
      </c>
      <c r="K2035" s="812" t="str">
        <f ca="1">IFERROR(VLOOKUP(C2035,' Disaggregation - Section E '!A$618:N1247,3,0),"")</f>
        <v/>
      </c>
      <c r="L2035" s="812"/>
      <c r="M2035" s="812" t="str">
        <f ca="1">IFERROR(IF(VLOOKUP(C2035,' Disaggregation - Section E '!A$618:T1247,20,0)=0,"",VLOOKUP(C2035,' Disaggregation - Section E '!A$618:T1247,20,0)),"")</f>
        <v/>
      </c>
      <c r="N2035" s="818" t="str">
        <f ca="1">IFERROR(IF(VLOOKUP(C2035,' Disaggregation - Section E '!A$618:N1247,14,0)=0,"",VLOOKUP(C2035,' Disaggregation - Section E '!A$618:N1247,14,0)),"")</f>
        <v/>
      </c>
      <c r="O2035" s="818" t="str">
        <f ca="1">IFERROR(IF(VLOOKUP(C2035,' Disaggregation - Section E '!A$618:N1247,9,0)=0,"",VLOOKUP(C2035,' Disaggregation - Section E '!A$618:N1247,9,0)),"")</f>
        <v/>
      </c>
      <c r="P2035" s="818" t="str">
        <f ca="1">IFERROR(IF(VLOOKUP(C2035,' Disaggregation - Section E '!A$618:N1247,10,0)=0,"",VLOOKUP(C2035,' Disaggregation - Section E '!A$618:N1247,10,0)),"")</f>
        <v/>
      </c>
    </row>
    <row r="2036" spans="1:16" x14ac:dyDescent="0.35">
      <c r="A2036" s="812" t="b">
        <f t="shared" ca="1" si="142"/>
        <v>0</v>
      </c>
      <c r="B2036" s="812"/>
      <c r="C2036" s="825" t="str">
        <f ca="1">IF(COUNTA(D$1410:D2036)=1,"",OFFSET(B2034,-COUNTA(D$1410:D2036)+3,1))</f>
        <v>a163p000004cupEAAQ</v>
      </c>
      <c r="D2036" s="827"/>
      <c r="E2036" s="815" t="str">
        <f ca="1">IFERROR(IF(VLOOKUP(C2036,' Disaggregation - Section E '!A$618:N1248,7,0)="","",VLOOKUP(C2036,' Disaggregation - Section E '!A$618:N1248,7,0)*100),"")</f>
        <v/>
      </c>
      <c r="F2036" s="818" t="str">
        <f ca="1">IFERROR(VLOOKUP(C2036,' Disaggregation - Section E '!A$618:N1248,5,0),"")</f>
        <v/>
      </c>
      <c r="G2036" s="817" t="str">
        <f ca="1">IFERROR(IF(VLOOKUP(C2036,' Disaggregation - Section E '!A$618:N1248,6,0)="","",VLOOKUP(C2036,' Disaggregation - Section E '!A$618:N1248,6,0)),"")</f>
        <v/>
      </c>
      <c r="H2036" s="827" t="str">
        <f ca="1">IFERROR(IF(INDEX(' Disaggregation - Section E '!F$618:F2445,MATCH(C2036,' Disaggregation - Section E '!A$618:A2445,0)+1,1)&lt;&gt;0,INDEX(' Disaggregation - Section E '!F$618:F$1820,MATCH(C2036,' Disaggregation - Section E '!A$618:A2445,0)+1,1),""),"")</f>
        <v/>
      </c>
      <c r="I2036" s="818" t="str">
        <f ca="1">IFERROR(IF(VLOOKUP(C2036,' Disaggregation - Section E '!A$618:N1248,8,0)=0,"",VLOOKUP(C2036,' Disaggregation - Section E '!A$618:N1248,8,0)),"")</f>
        <v/>
      </c>
      <c r="J2036" s="818" t="str">
        <f ca="1">IFERROR(IF(VLOOKUP(C2036,' Disaggregation - Section E '!A$618:N2445,13,0)=0,"",VLOOKUP(C2036,' Disaggregation - Section E '!A$618:N2445,13,0)),"")</f>
        <v/>
      </c>
      <c r="K2036" s="812" t="str">
        <f ca="1">IFERROR(VLOOKUP(C2036,' Disaggregation - Section E '!A$618:N1248,3,0),"")</f>
        <v/>
      </c>
      <c r="L2036" s="812"/>
      <c r="M2036" s="812" t="str">
        <f ca="1">IFERROR(IF(VLOOKUP(C2036,' Disaggregation - Section E '!A$618:T1248,20,0)=0,"",VLOOKUP(C2036,' Disaggregation - Section E '!A$618:T1248,20,0)),"")</f>
        <v/>
      </c>
      <c r="N2036" s="818" t="str">
        <f ca="1">IFERROR(IF(VLOOKUP(C2036,' Disaggregation - Section E '!A$618:N1248,14,0)=0,"",VLOOKUP(C2036,' Disaggregation - Section E '!A$618:N1248,14,0)),"")</f>
        <v/>
      </c>
      <c r="O2036" s="818" t="str">
        <f ca="1">IFERROR(IF(VLOOKUP(C2036,' Disaggregation - Section E '!A$618:N1248,9,0)=0,"",VLOOKUP(C2036,' Disaggregation - Section E '!A$618:N1248,9,0)),"")</f>
        <v/>
      </c>
      <c r="P2036" s="818" t="str">
        <f ca="1">IFERROR(IF(VLOOKUP(C2036,' Disaggregation - Section E '!A$618:N1248,10,0)=0,"",VLOOKUP(C2036,' Disaggregation - Section E '!A$618:N1248,10,0)),"")</f>
        <v/>
      </c>
    </row>
    <row r="2037" spans="1:16" x14ac:dyDescent="0.35">
      <c r="A2037" s="812" t="b">
        <f t="shared" ca="1" si="142"/>
        <v>0</v>
      </c>
      <c r="B2037" s="812"/>
      <c r="C2037" s="825" t="str">
        <f ca="1">IF(COUNTA(D$1410:D2037)=1,"",OFFSET(B2035,-COUNTA(D$1410:D2037)+3,1))</f>
        <v>a163p000004cupFAAQ</v>
      </c>
      <c r="D2037" s="827"/>
      <c r="E2037" s="815" t="str">
        <f ca="1">IFERROR(IF(VLOOKUP(C2037,' Disaggregation - Section E '!A$618:N1249,7,0)="","",VLOOKUP(C2037,' Disaggregation - Section E '!A$618:N1249,7,0)*100),"")</f>
        <v/>
      </c>
      <c r="F2037" s="818" t="str">
        <f ca="1">IFERROR(VLOOKUP(C2037,' Disaggregation - Section E '!A$618:N1249,5,0),"")</f>
        <v/>
      </c>
      <c r="G2037" s="817" t="str">
        <f ca="1">IFERROR(IF(VLOOKUP(C2037,' Disaggregation - Section E '!A$618:N1249,6,0)="","",VLOOKUP(C2037,' Disaggregation - Section E '!A$618:N1249,6,0)),"")</f>
        <v/>
      </c>
      <c r="H2037" s="827" t="str">
        <f ca="1">IFERROR(IF(INDEX(' Disaggregation - Section E '!F$618:F2446,MATCH(C2037,' Disaggregation - Section E '!A$618:A2446,0)+1,1)&lt;&gt;0,INDEX(' Disaggregation - Section E '!F$618:F$1820,MATCH(C2037,' Disaggregation - Section E '!A$618:A2446,0)+1,1),""),"")</f>
        <v/>
      </c>
      <c r="I2037" s="818" t="str">
        <f ca="1">IFERROR(IF(VLOOKUP(C2037,' Disaggregation - Section E '!A$618:N1249,8,0)=0,"",VLOOKUP(C2037,' Disaggregation - Section E '!A$618:N1249,8,0)),"")</f>
        <v/>
      </c>
      <c r="J2037" s="818" t="str">
        <f ca="1">IFERROR(IF(VLOOKUP(C2037,' Disaggregation - Section E '!A$618:N2446,13,0)=0,"",VLOOKUP(C2037,' Disaggregation - Section E '!A$618:N2446,13,0)),"")</f>
        <v/>
      </c>
      <c r="K2037" s="812" t="str">
        <f ca="1">IFERROR(VLOOKUP(C2037,' Disaggregation - Section E '!A$618:N1249,3,0),"")</f>
        <v/>
      </c>
      <c r="L2037" s="812"/>
      <c r="M2037" s="812" t="str">
        <f ca="1">IFERROR(IF(VLOOKUP(C2037,' Disaggregation - Section E '!A$618:T1249,20,0)=0,"",VLOOKUP(C2037,' Disaggregation - Section E '!A$618:T1249,20,0)),"")</f>
        <v/>
      </c>
      <c r="N2037" s="818" t="str">
        <f ca="1">IFERROR(IF(VLOOKUP(C2037,' Disaggregation - Section E '!A$618:N1249,14,0)=0,"",VLOOKUP(C2037,' Disaggregation - Section E '!A$618:N1249,14,0)),"")</f>
        <v/>
      </c>
      <c r="O2037" s="818" t="str">
        <f ca="1">IFERROR(IF(VLOOKUP(C2037,' Disaggregation - Section E '!A$618:N1249,9,0)=0,"",VLOOKUP(C2037,' Disaggregation - Section E '!A$618:N1249,9,0)),"")</f>
        <v/>
      </c>
      <c r="P2037" s="818" t="str">
        <f ca="1">IFERROR(IF(VLOOKUP(C2037,' Disaggregation - Section E '!A$618:N1249,10,0)=0,"",VLOOKUP(C2037,' Disaggregation - Section E '!A$618:N1249,10,0)),"")</f>
        <v/>
      </c>
    </row>
    <row r="2038" spans="1:16" x14ac:dyDescent="0.35">
      <c r="A2038" s="812" t="b">
        <f t="shared" ca="1" si="142"/>
        <v>0</v>
      </c>
      <c r="B2038" s="812"/>
      <c r="C2038" s="825" t="str">
        <f ca="1">IF(COUNTA(D$1410:D2038)=1,"",OFFSET(B2036,-COUNTA(D$1410:D2038)+3,1))</f>
        <v>a163p000004cupGAAQ</v>
      </c>
      <c r="D2038" s="827"/>
      <c r="E2038" s="815" t="str">
        <f ca="1">IFERROR(IF(VLOOKUP(C2038,' Disaggregation - Section E '!A$618:N1250,7,0)="","",VLOOKUP(C2038,' Disaggregation - Section E '!A$618:N1250,7,0)*100),"")</f>
        <v/>
      </c>
      <c r="F2038" s="818" t="str">
        <f ca="1">IFERROR(VLOOKUP(C2038,' Disaggregation - Section E '!A$618:N1250,5,0),"")</f>
        <v/>
      </c>
      <c r="G2038" s="817" t="str">
        <f ca="1">IFERROR(IF(VLOOKUP(C2038,' Disaggregation - Section E '!A$618:N1250,6,0)="","",VLOOKUP(C2038,' Disaggregation - Section E '!A$618:N1250,6,0)),"")</f>
        <v/>
      </c>
      <c r="H2038" s="827" t="str">
        <f ca="1">IFERROR(IF(INDEX(' Disaggregation - Section E '!F$618:F2447,MATCH(C2038,' Disaggregation - Section E '!A$618:A2447,0)+1,1)&lt;&gt;0,INDEX(' Disaggregation - Section E '!F$618:F$1820,MATCH(C2038,' Disaggregation - Section E '!A$618:A2447,0)+1,1),""),"")</f>
        <v/>
      </c>
      <c r="I2038" s="818" t="str">
        <f ca="1">IFERROR(IF(VLOOKUP(C2038,' Disaggregation - Section E '!A$618:N1250,8,0)=0,"",VLOOKUP(C2038,' Disaggregation - Section E '!A$618:N1250,8,0)),"")</f>
        <v/>
      </c>
      <c r="J2038" s="818" t="str">
        <f ca="1">IFERROR(IF(VLOOKUP(C2038,' Disaggregation - Section E '!A$618:N2447,13,0)=0,"",VLOOKUP(C2038,' Disaggregation - Section E '!A$618:N2447,13,0)),"")</f>
        <v/>
      </c>
      <c r="K2038" s="812" t="str">
        <f ca="1">IFERROR(VLOOKUP(C2038,' Disaggregation - Section E '!A$618:N1250,3,0),"")</f>
        <v/>
      </c>
      <c r="L2038" s="812"/>
      <c r="M2038" s="812" t="str">
        <f ca="1">IFERROR(IF(VLOOKUP(C2038,' Disaggregation - Section E '!A$618:T1250,20,0)=0,"",VLOOKUP(C2038,' Disaggregation - Section E '!A$618:T1250,20,0)),"")</f>
        <v/>
      </c>
      <c r="N2038" s="818" t="str">
        <f ca="1">IFERROR(IF(VLOOKUP(C2038,' Disaggregation - Section E '!A$618:N1250,14,0)=0,"",VLOOKUP(C2038,' Disaggregation - Section E '!A$618:N1250,14,0)),"")</f>
        <v/>
      </c>
      <c r="O2038" s="818" t="str">
        <f ca="1">IFERROR(IF(VLOOKUP(C2038,' Disaggregation - Section E '!A$618:N1250,9,0)=0,"",VLOOKUP(C2038,' Disaggregation - Section E '!A$618:N1250,9,0)),"")</f>
        <v/>
      </c>
      <c r="P2038" s="818" t="str">
        <f ca="1">IFERROR(IF(VLOOKUP(C2038,' Disaggregation - Section E '!A$618:N1250,10,0)=0,"",VLOOKUP(C2038,' Disaggregation - Section E '!A$618:N1250,10,0)),"")</f>
        <v/>
      </c>
    </row>
    <row r="2039" spans="1:16" x14ac:dyDescent="0.35">
      <c r="A2039" s="812" t="b">
        <f t="shared" ca="1" si="142"/>
        <v>0</v>
      </c>
      <c r="B2039" s="812"/>
      <c r="C2039" s="825" t="str">
        <f ca="1">IF(COUNTA(D$1410:D2039)=1,"",OFFSET(B2037,-COUNTA(D$1410:D2039)+3,1))</f>
        <v>a163p000004cupHAAQ</v>
      </c>
      <c r="D2039" s="827"/>
      <c r="E2039" s="815" t="str">
        <f ca="1">IFERROR(IF(VLOOKUP(C2039,' Disaggregation - Section E '!A$618:N1251,7,0)="","",VLOOKUP(C2039,' Disaggregation - Section E '!A$618:N1251,7,0)*100),"")</f>
        <v/>
      </c>
      <c r="F2039" s="818" t="str">
        <f ca="1">IFERROR(VLOOKUP(C2039,' Disaggregation - Section E '!A$618:N1251,5,0),"")</f>
        <v/>
      </c>
      <c r="G2039" s="817" t="str">
        <f ca="1">IFERROR(IF(VLOOKUP(C2039,' Disaggregation - Section E '!A$618:N1251,6,0)="","",VLOOKUP(C2039,' Disaggregation - Section E '!A$618:N1251,6,0)),"")</f>
        <v/>
      </c>
      <c r="H2039" s="827" t="str">
        <f ca="1">IFERROR(IF(INDEX(' Disaggregation - Section E '!F$618:F2448,MATCH(C2039,' Disaggregation - Section E '!A$618:A2448,0)+1,1)&lt;&gt;0,INDEX(' Disaggregation - Section E '!F$618:F$1820,MATCH(C2039,' Disaggregation - Section E '!A$618:A2448,0)+1,1),""),"")</f>
        <v/>
      </c>
      <c r="I2039" s="818" t="str">
        <f ca="1">IFERROR(IF(VLOOKUP(C2039,' Disaggregation - Section E '!A$618:N1251,8,0)=0,"",VLOOKUP(C2039,' Disaggregation - Section E '!A$618:N1251,8,0)),"")</f>
        <v/>
      </c>
      <c r="J2039" s="818" t="str">
        <f ca="1">IFERROR(IF(VLOOKUP(C2039,' Disaggregation - Section E '!A$618:N2448,13,0)=0,"",VLOOKUP(C2039,' Disaggregation - Section E '!A$618:N2448,13,0)),"")</f>
        <v/>
      </c>
      <c r="K2039" s="812" t="str">
        <f ca="1">IFERROR(VLOOKUP(C2039,' Disaggregation - Section E '!A$618:N1251,3,0),"")</f>
        <v/>
      </c>
      <c r="L2039" s="812"/>
      <c r="M2039" s="812" t="str">
        <f ca="1">IFERROR(IF(VLOOKUP(C2039,' Disaggregation - Section E '!A$618:T1251,20,0)=0,"",VLOOKUP(C2039,' Disaggregation - Section E '!A$618:T1251,20,0)),"")</f>
        <v/>
      </c>
      <c r="N2039" s="818" t="str">
        <f ca="1">IFERROR(IF(VLOOKUP(C2039,' Disaggregation - Section E '!A$618:N1251,14,0)=0,"",VLOOKUP(C2039,' Disaggregation - Section E '!A$618:N1251,14,0)),"")</f>
        <v/>
      </c>
      <c r="O2039" s="818" t="str">
        <f ca="1">IFERROR(IF(VLOOKUP(C2039,' Disaggregation - Section E '!A$618:N1251,9,0)=0,"",VLOOKUP(C2039,' Disaggregation - Section E '!A$618:N1251,9,0)),"")</f>
        <v/>
      </c>
      <c r="P2039" s="818" t="str">
        <f ca="1">IFERROR(IF(VLOOKUP(C2039,' Disaggregation - Section E '!A$618:N1251,10,0)=0,"",VLOOKUP(C2039,' Disaggregation - Section E '!A$618:N1251,10,0)),"")</f>
        <v/>
      </c>
    </row>
    <row r="2040" spans="1:16" x14ac:dyDescent="0.35">
      <c r="A2040" s="812" t="b">
        <f t="shared" ca="1" si="142"/>
        <v>0</v>
      </c>
      <c r="B2040" s="812"/>
      <c r="C2040" s="825" t="str">
        <f ca="1">IF(COUNTA(D$1410:D2040)=1,"",OFFSET(B2038,-COUNTA(D$1410:D2040)+3,1))</f>
        <v>a163p000004cupIAAQ</v>
      </c>
      <c r="D2040" s="827"/>
      <c r="E2040" s="815" t="str">
        <f ca="1">IFERROR(IF(VLOOKUP(C2040,' Disaggregation - Section E '!A$618:N1252,7,0)="","",VLOOKUP(C2040,' Disaggregation - Section E '!A$618:N1252,7,0)*100),"")</f>
        <v/>
      </c>
      <c r="F2040" s="818" t="str">
        <f ca="1">IFERROR(VLOOKUP(C2040,' Disaggregation - Section E '!A$618:N1252,5,0),"")</f>
        <v/>
      </c>
      <c r="G2040" s="817" t="str">
        <f ca="1">IFERROR(IF(VLOOKUP(C2040,' Disaggregation - Section E '!A$618:N1252,6,0)="","",VLOOKUP(C2040,' Disaggregation - Section E '!A$618:N1252,6,0)),"")</f>
        <v/>
      </c>
      <c r="H2040" s="827" t="str">
        <f ca="1">IFERROR(IF(INDEX(' Disaggregation - Section E '!F$618:F2449,MATCH(C2040,' Disaggregation - Section E '!A$618:A2449,0)+1,1)&lt;&gt;0,INDEX(' Disaggregation - Section E '!F$618:F$1820,MATCH(C2040,' Disaggregation - Section E '!A$618:A2449,0)+1,1),""),"")</f>
        <v/>
      </c>
      <c r="I2040" s="818" t="str">
        <f ca="1">IFERROR(IF(VLOOKUP(C2040,' Disaggregation - Section E '!A$618:N1252,8,0)=0,"",VLOOKUP(C2040,' Disaggregation - Section E '!A$618:N1252,8,0)),"")</f>
        <v/>
      </c>
      <c r="J2040" s="818" t="str">
        <f ca="1">IFERROR(IF(VLOOKUP(C2040,' Disaggregation - Section E '!A$618:N2449,13,0)=0,"",VLOOKUP(C2040,' Disaggregation - Section E '!A$618:N2449,13,0)),"")</f>
        <v/>
      </c>
      <c r="K2040" s="812" t="str">
        <f ca="1">IFERROR(VLOOKUP(C2040,' Disaggregation - Section E '!A$618:N1252,3,0),"")</f>
        <v/>
      </c>
      <c r="L2040" s="812"/>
      <c r="M2040" s="812" t="str">
        <f ca="1">IFERROR(IF(VLOOKUP(C2040,' Disaggregation - Section E '!A$618:T1252,20,0)=0,"",VLOOKUP(C2040,' Disaggregation - Section E '!A$618:T1252,20,0)),"")</f>
        <v/>
      </c>
      <c r="N2040" s="818" t="str">
        <f ca="1">IFERROR(IF(VLOOKUP(C2040,' Disaggregation - Section E '!A$618:N1252,14,0)=0,"",VLOOKUP(C2040,' Disaggregation - Section E '!A$618:N1252,14,0)),"")</f>
        <v/>
      </c>
      <c r="O2040" s="818" t="str">
        <f ca="1">IFERROR(IF(VLOOKUP(C2040,' Disaggregation - Section E '!A$618:N1252,9,0)=0,"",VLOOKUP(C2040,' Disaggregation - Section E '!A$618:N1252,9,0)),"")</f>
        <v/>
      </c>
      <c r="P2040" s="818" t="str">
        <f ca="1">IFERROR(IF(VLOOKUP(C2040,' Disaggregation - Section E '!A$618:N1252,10,0)=0,"",VLOOKUP(C2040,' Disaggregation - Section E '!A$618:N1252,10,0)),"")</f>
        <v/>
      </c>
    </row>
    <row r="2041" spans="1:16" x14ac:dyDescent="0.35">
      <c r="A2041" s="812" t="b">
        <f t="shared" ca="1" si="142"/>
        <v>0</v>
      </c>
      <c r="B2041" s="812"/>
      <c r="C2041" s="825" t="str">
        <f ca="1">IF(COUNTA(D$1410:D2041)=1,"",OFFSET(B2039,-COUNTA(D$1410:D2041)+3,1))</f>
        <v>a163p000004cupJAAQ</v>
      </c>
      <c r="D2041" s="827"/>
      <c r="E2041" s="815" t="str">
        <f ca="1">IFERROR(IF(VLOOKUP(C2041,' Disaggregation - Section E '!A$618:N1253,7,0)="","",VLOOKUP(C2041,' Disaggregation - Section E '!A$618:N1253,7,0)*100),"")</f>
        <v/>
      </c>
      <c r="F2041" s="818" t="str">
        <f ca="1">IFERROR(VLOOKUP(C2041,' Disaggregation - Section E '!A$618:N1253,5,0),"")</f>
        <v/>
      </c>
      <c r="G2041" s="817" t="str">
        <f ca="1">IFERROR(IF(VLOOKUP(C2041,' Disaggregation - Section E '!A$618:N1253,6,0)="","",VLOOKUP(C2041,' Disaggregation - Section E '!A$618:N1253,6,0)),"")</f>
        <v/>
      </c>
      <c r="H2041" s="827" t="str">
        <f ca="1">IFERROR(IF(INDEX(' Disaggregation - Section E '!F$618:F2450,MATCH(C2041,' Disaggregation - Section E '!A$618:A2450,0)+1,1)&lt;&gt;0,INDEX(' Disaggregation - Section E '!F$618:F$1820,MATCH(C2041,' Disaggregation - Section E '!A$618:A2450,0)+1,1),""),"")</f>
        <v/>
      </c>
      <c r="I2041" s="818" t="str">
        <f ca="1">IFERROR(IF(VLOOKUP(C2041,' Disaggregation - Section E '!A$618:N1253,8,0)=0,"",VLOOKUP(C2041,' Disaggregation - Section E '!A$618:N1253,8,0)),"")</f>
        <v/>
      </c>
      <c r="J2041" s="818" t="str">
        <f ca="1">IFERROR(IF(VLOOKUP(C2041,' Disaggregation - Section E '!A$618:N2450,13,0)=0,"",VLOOKUP(C2041,' Disaggregation - Section E '!A$618:N2450,13,0)),"")</f>
        <v/>
      </c>
      <c r="K2041" s="812" t="str">
        <f ca="1">IFERROR(VLOOKUP(C2041,' Disaggregation - Section E '!A$618:N1253,3,0),"")</f>
        <v/>
      </c>
      <c r="L2041" s="812"/>
      <c r="M2041" s="812" t="str">
        <f ca="1">IFERROR(IF(VLOOKUP(C2041,' Disaggregation - Section E '!A$618:T1253,20,0)=0,"",VLOOKUP(C2041,' Disaggregation - Section E '!A$618:T1253,20,0)),"")</f>
        <v/>
      </c>
      <c r="N2041" s="818" t="str">
        <f ca="1">IFERROR(IF(VLOOKUP(C2041,' Disaggregation - Section E '!A$618:N1253,14,0)=0,"",VLOOKUP(C2041,' Disaggregation - Section E '!A$618:N1253,14,0)),"")</f>
        <v/>
      </c>
      <c r="O2041" s="818" t="str">
        <f ca="1">IFERROR(IF(VLOOKUP(C2041,' Disaggregation - Section E '!A$618:N1253,9,0)=0,"",VLOOKUP(C2041,' Disaggregation - Section E '!A$618:N1253,9,0)),"")</f>
        <v/>
      </c>
      <c r="P2041" s="818" t="str">
        <f ca="1">IFERROR(IF(VLOOKUP(C2041,' Disaggregation - Section E '!A$618:N1253,10,0)=0,"",VLOOKUP(C2041,' Disaggregation - Section E '!A$618:N1253,10,0)),"")</f>
        <v/>
      </c>
    </row>
    <row r="2042" spans="1:16" x14ac:dyDescent="0.35">
      <c r="A2042" s="812" t="b">
        <f t="shared" ca="1" si="142"/>
        <v>0</v>
      </c>
      <c r="B2042" s="812"/>
      <c r="C2042" s="825" t="str">
        <f ca="1">IF(COUNTA(D$1410:D2042)=1,"",OFFSET(B2040,-COUNTA(D$1410:D2042)+3,1))</f>
        <v>a163p000004cupKAAQ</v>
      </c>
      <c r="D2042" s="827"/>
      <c r="E2042" s="815" t="str">
        <f ca="1">IFERROR(IF(VLOOKUP(C2042,' Disaggregation - Section E '!A$618:N1254,7,0)="","",VLOOKUP(C2042,' Disaggregation - Section E '!A$618:N1254,7,0)*100),"")</f>
        <v/>
      </c>
      <c r="F2042" s="818" t="str">
        <f ca="1">IFERROR(VLOOKUP(C2042,' Disaggregation - Section E '!A$618:N1254,5,0),"")</f>
        <v/>
      </c>
      <c r="G2042" s="817" t="str">
        <f ca="1">IFERROR(IF(VLOOKUP(C2042,' Disaggregation - Section E '!A$618:N1254,6,0)="","",VLOOKUP(C2042,' Disaggregation - Section E '!A$618:N1254,6,0)),"")</f>
        <v/>
      </c>
      <c r="H2042" s="827" t="str">
        <f ca="1">IFERROR(IF(INDEX(' Disaggregation - Section E '!F$618:F2451,MATCH(C2042,' Disaggregation - Section E '!A$618:A2451,0)+1,1)&lt;&gt;0,INDEX(' Disaggregation - Section E '!F$618:F$1820,MATCH(C2042,' Disaggregation - Section E '!A$618:A2451,0)+1,1),""),"")</f>
        <v/>
      </c>
      <c r="I2042" s="818" t="str">
        <f ca="1">IFERROR(IF(VLOOKUP(C2042,' Disaggregation - Section E '!A$618:N1254,8,0)=0,"",VLOOKUP(C2042,' Disaggregation - Section E '!A$618:N1254,8,0)),"")</f>
        <v/>
      </c>
      <c r="J2042" s="818" t="str">
        <f ca="1">IFERROR(IF(VLOOKUP(C2042,' Disaggregation - Section E '!A$618:N2451,13,0)=0,"",VLOOKUP(C2042,' Disaggregation - Section E '!A$618:N2451,13,0)),"")</f>
        <v/>
      </c>
      <c r="K2042" s="812" t="str">
        <f ca="1">IFERROR(VLOOKUP(C2042,' Disaggregation - Section E '!A$618:N1254,3,0),"")</f>
        <v/>
      </c>
      <c r="L2042" s="812"/>
      <c r="M2042" s="812" t="str">
        <f ca="1">IFERROR(IF(VLOOKUP(C2042,' Disaggregation - Section E '!A$618:T1254,20,0)=0,"",VLOOKUP(C2042,' Disaggregation - Section E '!A$618:T1254,20,0)),"")</f>
        <v/>
      </c>
      <c r="N2042" s="818" t="str">
        <f ca="1">IFERROR(IF(VLOOKUP(C2042,' Disaggregation - Section E '!A$618:N1254,14,0)=0,"",VLOOKUP(C2042,' Disaggregation - Section E '!A$618:N1254,14,0)),"")</f>
        <v/>
      </c>
      <c r="O2042" s="818" t="str">
        <f ca="1">IFERROR(IF(VLOOKUP(C2042,' Disaggregation - Section E '!A$618:N1254,9,0)=0,"",VLOOKUP(C2042,' Disaggregation - Section E '!A$618:N1254,9,0)),"")</f>
        <v/>
      </c>
      <c r="P2042" s="818" t="str">
        <f ca="1">IFERROR(IF(VLOOKUP(C2042,' Disaggregation - Section E '!A$618:N1254,10,0)=0,"",VLOOKUP(C2042,' Disaggregation - Section E '!A$618:N1254,10,0)),"")</f>
        <v/>
      </c>
    </row>
    <row r="2043" spans="1:16" x14ac:dyDescent="0.35">
      <c r="A2043" s="812" t="b">
        <f t="shared" ca="1" si="142"/>
        <v>0</v>
      </c>
      <c r="B2043" s="812"/>
      <c r="C2043" s="825" t="str">
        <f ca="1">IF(COUNTA(D$1410:D2043)=1,"",OFFSET(B2041,-COUNTA(D$1410:D2043)+3,1))</f>
        <v>a163p000004cupLAAQ</v>
      </c>
      <c r="D2043" s="827"/>
      <c r="E2043" s="815" t="str">
        <f ca="1">IFERROR(IF(VLOOKUP(C2043,' Disaggregation - Section E '!A$618:N1255,7,0)="","",VLOOKUP(C2043,' Disaggregation - Section E '!A$618:N1255,7,0)*100),"")</f>
        <v/>
      </c>
      <c r="F2043" s="818" t="str">
        <f ca="1">IFERROR(VLOOKUP(C2043,' Disaggregation - Section E '!A$618:N1255,5,0),"")</f>
        <v/>
      </c>
      <c r="G2043" s="817" t="str">
        <f ca="1">IFERROR(IF(VLOOKUP(C2043,' Disaggregation - Section E '!A$618:N1255,6,0)="","",VLOOKUP(C2043,' Disaggregation - Section E '!A$618:N1255,6,0)),"")</f>
        <v/>
      </c>
      <c r="H2043" s="827" t="str">
        <f ca="1">IFERROR(IF(INDEX(' Disaggregation - Section E '!F$618:F2452,MATCH(C2043,' Disaggregation - Section E '!A$618:A2452,0)+1,1)&lt;&gt;0,INDEX(' Disaggregation - Section E '!F$618:F$1820,MATCH(C2043,' Disaggregation - Section E '!A$618:A2452,0)+1,1),""),"")</f>
        <v/>
      </c>
      <c r="I2043" s="818" t="str">
        <f ca="1">IFERROR(IF(VLOOKUP(C2043,' Disaggregation - Section E '!A$618:N1255,8,0)=0,"",VLOOKUP(C2043,' Disaggregation - Section E '!A$618:N1255,8,0)),"")</f>
        <v/>
      </c>
      <c r="J2043" s="818" t="str">
        <f ca="1">IFERROR(IF(VLOOKUP(C2043,' Disaggregation - Section E '!A$618:N2452,13,0)=0,"",VLOOKUP(C2043,' Disaggregation - Section E '!A$618:N2452,13,0)),"")</f>
        <v/>
      </c>
      <c r="K2043" s="812" t="str">
        <f ca="1">IFERROR(VLOOKUP(C2043,' Disaggregation - Section E '!A$618:N1255,3,0),"")</f>
        <v/>
      </c>
      <c r="L2043" s="812"/>
      <c r="M2043" s="812" t="str">
        <f ca="1">IFERROR(IF(VLOOKUP(C2043,' Disaggregation - Section E '!A$618:T1255,20,0)=0,"",VLOOKUP(C2043,' Disaggregation - Section E '!A$618:T1255,20,0)),"")</f>
        <v/>
      </c>
      <c r="N2043" s="818" t="str">
        <f ca="1">IFERROR(IF(VLOOKUP(C2043,' Disaggregation - Section E '!A$618:N1255,14,0)=0,"",VLOOKUP(C2043,' Disaggregation - Section E '!A$618:N1255,14,0)),"")</f>
        <v/>
      </c>
      <c r="O2043" s="818" t="str">
        <f ca="1">IFERROR(IF(VLOOKUP(C2043,' Disaggregation - Section E '!A$618:N1255,9,0)=0,"",VLOOKUP(C2043,' Disaggregation - Section E '!A$618:N1255,9,0)),"")</f>
        <v/>
      </c>
      <c r="P2043" s="818" t="str">
        <f ca="1">IFERROR(IF(VLOOKUP(C2043,' Disaggregation - Section E '!A$618:N1255,10,0)=0,"",VLOOKUP(C2043,' Disaggregation - Section E '!A$618:N1255,10,0)),"")</f>
        <v/>
      </c>
    </row>
    <row r="2044" spans="1:16" x14ac:dyDescent="0.35">
      <c r="A2044" s="812" t="b">
        <f t="shared" ca="1" si="142"/>
        <v>0</v>
      </c>
      <c r="B2044" s="812"/>
      <c r="C2044" s="825" t="str">
        <f ca="1">IF(COUNTA(D$1410:D2044)=1,"",OFFSET(B2042,-COUNTA(D$1410:D2044)+3,1))</f>
        <v>a163p000004cupMAAQ</v>
      </c>
      <c r="D2044" s="827"/>
      <c r="E2044" s="815" t="str">
        <f ca="1">IFERROR(IF(VLOOKUP(C2044,' Disaggregation - Section E '!A$618:N1256,7,0)="","",VLOOKUP(C2044,' Disaggregation - Section E '!A$618:N1256,7,0)*100),"")</f>
        <v/>
      </c>
      <c r="F2044" s="818" t="str">
        <f ca="1">IFERROR(VLOOKUP(C2044,' Disaggregation - Section E '!A$618:N1256,5,0),"")</f>
        <v/>
      </c>
      <c r="G2044" s="817" t="str">
        <f ca="1">IFERROR(IF(VLOOKUP(C2044,' Disaggregation - Section E '!A$618:N1256,6,0)="","",VLOOKUP(C2044,' Disaggregation - Section E '!A$618:N1256,6,0)),"")</f>
        <v/>
      </c>
      <c r="H2044" s="827" t="str">
        <f ca="1">IFERROR(IF(INDEX(' Disaggregation - Section E '!F$618:F2453,MATCH(C2044,' Disaggregation - Section E '!A$618:A2453,0)+1,1)&lt;&gt;0,INDEX(' Disaggregation - Section E '!F$618:F$1820,MATCH(C2044,' Disaggregation - Section E '!A$618:A2453,0)+1,1),""),"")</f>
        <v/>
      </c>
      <c r="I2044" s="818" t="str">
        <f ca="1">IFERROR(IF(VLOOKUP(C2044,' Disaggregation - Section E '!A$618:N1256,8,0)=0,"",VLOOKUP(C2044,' Disaggregation - Section E '!A$618:N1256,8,0)),"")</f>
        <v/>
      </c>
      <c r="J2044" s="818" t="str">
        <f ca="1">IFERROR(IF(VLOOKUP(C2044,' Disaggregation - Section E '!A$618:N2453,13,0)=0,"",VLOOKUP(C2044,' Disaggregation - Section E '!A$618:N2453,13,0)),"")</f>
        <v/>
      </c>
      <c r="K2044" s="812" t="str">
        <f ca="1">IFERROR(VLOOKUP(C2044,' Disaggregation - Section E '!A$618:N1256,3,0),"")</f>
        <v/>
      </c>
      <c r="L2044" s="812"/>
      <c r="M2044" s="812" t="str">
        <f ca="1">IFERROR(IF(VLOOKUP(C2044,' Disaggregation - Section E '!A$618:T1256,20,0)=0,"",VLOOKUP(C2044,' Disaggregation - Section E '!A$618:T1256,20,0)),"")</f>
        <v/>
      </c>
      <c r="N2044" s="818" t="str">
        <f ca="1">IFERROR(IF(VLOOKUP(C2044,' Disaggregation - Section E '!A$618:N1256,14,0)=0,"",VLOOKUP(C2044,' Disaggregation - Section E '!A$618:N1256,14,0)),"")</f>
        <v/>
      </c>
      <c r="O2044" s="818" t="str">
        <f ca="1">IFERROR(IF(VLOOKUP(C2044,' Disaggregation - Section E '!A$618:N1256,9,0)=0,"",VLOOKUP(C2044,' Disaggregation - Section E '!A$618:N1256,9,0)),"")</f>
        <v/>
      </c>
      <c r="P2044" s="818" t="str">
        <f ca="1">IFERROR(IF(VLOOKUP(C2044,' Disaggregation - Section E '!A$618:N1256,10,0)=0,"",VLOOKUP(C2044,' Disaggregation - Section E '!A$618:N1256,10,0)),"")</f>
        <v/>
      </c>
    </row>
    <row r="2045" spans="1:16" x14ac:dyDescent="0.35">
      <c r="A2045" s="812" t="b">
        <f t="shared" ca="1" si="142"/>
        <v>0</v>
      </c>
      <c r="B2045" s="812"/>
      <c r="C2045" s="825" t="str">
        <f ca="1">IF(COUNTA(D$1410:D2045)=1,"",OFFSET(B2043,-COUNTA(D$1410:D2045)+3,1))</f>
        <v>a163p000004cupNAAQ</v>
      </c>
      <c r="D2045" s="827"/>
      <c r="E2045" s="815" t="str">
        <f ca="1">IFERROR(IF(VLOOKUP(C2045,' Disaggregation - Section E '!A$618:N1257,7,0)="","",VLOOKUP(C2045,' Disaggregation - Section E '!A$618:N1257,7,0)*100),"")</f>
        <v/>
      </c>
      <c r="F2045" s="818" t="str">
        <f ca="1">IFERROR(VLOOKUP(C2045,' Disaggregation - Section E '!A$618:N1257,5,0),"")</f>
        <v/>
      </c>
      <c r="G2045" s="817" t="str">
        <f ca="1">IFERROR(IF(VLOOKUP(C2045,' Disaggregation - Section E '!A$618:N1257,6,0)="","",VLOOKUP(C2045,' Disaggregation - Section E '!A$618:N1257,6,0)),"")</f>
        <v/>
      </c>
      <c r="H2045" s="827" t="str">
        <f ca="1">IFERROR(IF(INDEX(' Disaggregation - Section E '!F$618:F2454,MATCH(C2045,' Disaggregation - Section E '!A$618:A2454,0)+1,1)&lt;&gt;0,INDEX(' Disaggregation - Section E '!F$618:F$1820,MATCH(C2045,' Disaggregation - Section E '!A$618:A2454,0)+1,1),""),"")</f>
        <v/>
      </c>
      <c r="I2045" s="818" t="str">
        <f ca="1">IFERROR(IF(VLOOKUP(C2045,' Disaggregation - Section E '!A$618:N1257,8,0)=0,"",VLOOKUP(C2045,' Disaggregation - Section E '!A$618:N1257,8,0)),"")</f>
        <v/>
      </c>
      <c r="J2045" s="818" t="str">
        <f ca="1">IFERROR(IF(VLOOKUP(C2045,' Disaggregation - Section E '!A$618:N2454,13,0)=0,"",VLOOKUP(C2045,' Disaggregation - Section E '!A$618:N2454,13,0)),"")</f>
        <v/>
      </c>
      <c r="K2045" s="812" t="str">
        <f ca="1">IFERROR(VLOOKUP(C2045,' Disaggregation - Section E '!A$618:N1257,3,0),"")</f>
        <v/>
      </c>
      <c r="L2045" s="812"/>
      <c r="M2045" s="812" t="str">
        <f ca="1">IFERROR(IF(VLOOKUP(C2045,' Disaggregation - Section E '!A$618:T1257,20,0)=0,"",VLOOKUP(C2045,' Disaggregation - Section E '!A$618:T1257,20,0)),"")</f>
        <v/>
      </c>
      <c r="N2045" s="818" t="str">
        <f ca="1">IFERROR(IF(VLOOKUP(C2045,' Disaggregation - Section E '!A$618:N1257,14,0)=0,"",VLOOKUP(C2045,' Disaggregation - Section E '!A$618:N1257,14,0)),"")</f>
        <v/>
      </c>
      <c r="O2045" s="818" t="str">
        <f ca="1">IFERROR(IF(VLOOKUP(C2045,' Disaggregation - Section E '!A$618:N1257,9,0)=0,"",VLOOKUP(C2045,' Disaggregation - Section E '!A$618:N1257,9,0)),"")</f>
        <v/>
      </c>
      <c r="P2045" s="818" t="str">
        <f ca="1">IFERROR(IF(VLOOKUP(C2045,' Disaggregation - Section E '!A$618:N1257,10,0)=0,"",VLOOKUP(C2045,' Disaggregation - Section E '!A$618:N1257,10,0)),"")</f>
        <v/>
      </c>
    </row>
    <row r="2046" spans="1:16" x14ac:dyDescent="0.35">
      <c r="A2046" s="812" t="b">
        <f t="shared" ca="1" si="142"/>
        <v>0</v>
      </c>
      <c r="B2046" s="812"/>
      <c r="C2046" s="825" t="str">
        <f ca="1">IF(COUNTA(D$1410:D2046)=1,"",OFFSET(B2044,-COUNTA(D$1410:D2046)+3,1))</f>
        <v>a163p000004cupOAAQ</v>
      </c>
      <c r="D2046" s="827"/>
      <c r="E2046" s="815" t="str">
        <f ca="1">IFERROR(IF(VLOOKUP(C2046,' Disaggregation - Section E '!A$618:N1258,7,0)="","",VLOOKUP(C2046,' Disaggregation - Section E '!A$618:N1258,7,0)*100),"")</f>
        <v/>
      </c>
      <c r="F2046" s="818" t="str">
        <f ca="1">IFERROR(VLOOKUP(C2046,' Disaggregation - Section E '!A$618:N1258,5,0),"")</f>
        <v/>
      </c>
      <c r="G2046" s="817" t="str">
        <f ca="1">IFERROR(IF(VLOOKUP(C2046,' Disaggregation - Section E '!A$618:N1258,6,0)="","",VLOOKUP(C2046,' Disaggregation - Section E '!A$618:N1258,6,0)),"")</f>
        <v/>
      </c>
      <c r="H2046" s="827" t="str">
        <f ca="1">IFERROR(IF(INDEX(' Disaggregation - Section E '!F$618:F2455,MATCH(C2046,' Disaggregation - Section E '!A$618:A2455,0)+1,1)&lt;&gt;0,INDEX(' Disaggregation - Section E '!F$618:F$1820,MATCH(C2046,' Disaggregation - Section E '!A$618:A2455,0)+1,1),""),"")</f>
        <v/>
      </c>
      <c r="I2046" s="818" t="str">
        <f ca="1">IFERROR(IF(VLOOKUP(C2046,' Disaggregation - Section E '!A$618:N1258,8,0)=0,"",VLOOKUP(C2046,' Disaggregation - Section E '!A$618:N1258,8,0)),"")</f>
        <v/>
      </c>
      <c r="J2046" s="818" t="str">
        <f ca="1">IFERROR(IF(VLOOKUP(C2046,' Disaggregation - Section E '!A$618:N2455,13,0)=0,"",VLOOKUP(C2046,' Disaggregation - Section E '!A$618:N2455,13,0)),"")</f>
        <v/>
      </c>
      <c r="K2046" s="812" t="str">
        <f ca="1">IFERROR(VLOOKUP(C2046,' Disaggregation - Section E '!A$618:N1258,3,0),"")</f>
        <v/>
      </c>
      <c r="L2046" s="812"/>
      <c r="M2046" s="812" t="str">
        <f ca="1">IFERROR(IF(VLOOKUP(C2046,' Disaggregation - Section E '!A$618:T1258,20,0)=0,"",VLOOKUP(C2046,' Disaggregation - Section E '!A$618:T1258,20,0)),"")</f>
        <v/>
      </c>
      <c r="N2046" s="818" t="str">
        <f ca="1">IFERROR(IF(VLOOKUP(C2046,' Disaggregation - Section E '!A$618:N1258,14,0)=0,"",VLOOKUP(C2046,' Disaggregation - Section E '!A$618:N1258,14,0)),"")</f>
        <v/>
      </c>
      <c r="O2046" s="818" t="str">
        <f ca="1">IFERROR(IF(VLOOKUP(C2046,' Disaggregation - Section E '!A$618:N1258,9,0)=0,"",VLOOKUP(C2046,' Disaggregation - Section E '!A$618:N1258,9,0)),"")</f>
        <v/>
      </c>
      <c r="P2046" s="818" t="str">
        <f ca="1">IFERROR(IF(VLOOKUP(C2046,' Disaggregation - Section E '!A$618:N1258,10,0)=0,"",VLOOKUP(C2046,' Disaggregation - Section E '!A$618:N1258,10,0)),"")</f>
        <v/>
      </c>
    </row>
    <row r="2047" spans="1:16" x14ac:dyDescent="0.35">
      <c r="A2047" s="812" t="b">
        <f t="shared" ca="1" si="142"/>
        <v>0</v>
      </c>
      <c r="B2047" s="812"/>
      <c r="C2047" s="825" t="str">
        <f ca="1">IF(COUNTA(D$1410:D2047)=1,"",OFFSET(B2045,-COUNTA(D$1410:D2047)+3,1))</f>
        <v>a163p000004cupPAAQ</v>
      </c>
      <c r="D2047" s="827"/>
      <c r="E2047" s="815" t="str">
        <f ca="1">IFERROR(IF(VLOOKUP(C2047,' Disaggregation - Section E '!A$618:N1259,7,0)="","",VLOOKUP(C2047,' Disaggregation - Section E '!A$618:N1259,7,0)*100),"")</f>
        <v/>
      </c>
      <c r="F2047" s="818" t="str">
        <f ca="1">IFERROR(VLOOKUP(C2047,' Disaggregation - Section E '!A$618:N1259,5,0),"")</f>
        <v/>
      </c>
      <c r="G2047" s="817" t="str">
        <f ca="1">IFERROR(IF(VLOOKUP(C2047,' Disaggregation - Section E '!A$618:N1259,6,0)="","",VLOOKUP(C2047,' Disaggregation - Section E '!A$618:N1259,6,0)),"")</f>
        <v/>
      </c>
      <c r="H2047" s="827" t="str">
        <f ca="1">IFERROR(IF(INDEX(' Disaggregation - Section E '!F$618:F2456,MATCH(C2047,' Disaggregation - Section E '!A$618:A2456,0)+1,1)&lt;&gt;0,INDEX(' Disaggregation - Section E '!F$618:F$1820,MATCH(C2047,' Disaggregation - Section E '!A$618:A2456,0)+1,1),""),"")</f>
        <v/>
      </c>
      <c r="I2047" s="818" t="str">
        <f ca="1">IFERROR(IF(VLOOKUP(C2047,' Disaggregation - Section E '!A$618:N1259,8,0)=0,"",VLOOKUP(C2047,' Disaggregation - Section E '!A$618:N1259,8,0)),"")</f>
        <v/>
      </c>
      <c r="J2047" s="818" t="str">
        <f ca="1">IFERROR(IF(VLOOKUP(C2047,' Disaggregation - Section E '!A$618:N2456,13,0)=0,"",VLOOKUP(C2047,' Disaggregation - Section E '!A$618:N2456,13,0)),"")</f>
        <v/>
      </c>
      <c r="K2047" s="812" t="str">
        <f ca="1">IFERROR(VLOOKUP(C2047,' Disaggregation - Section E '!A$618:N1259,3,0),"")</f>
        <v/>
      </c>
      <c r="L2047" s="812"/>
      <c r="M2047" s="812" t="str">
        <f ca="1">IFERROR(IF(VLOOKUP(C2047,' Disaggregation - Section E '!A$618:T1259,20,0)=0,"",VLOOKUP(C2047,' Disaggregation - Section E '!A$618:T1259,20,0)),"")</f>
        <v/>
      </c>
      <c r="N2047" s="818" t="str">
        <f ca="1">IFERROR(IF(VLOOKUP(C2047,' Disaggregation - Section E '!A$618:N1259,14,0)=0,"",VLOOKUP(C2047,' Disaggregation - Section E '!A$618:N1259,14,0)),"")</f>
        <v/>
      </c>
      <c r="O2047" s="818" t="str">
        <f ca="1">IFERROR(IF(VLOOKUP(C2047,' Disaggregation - Section E '!A$618:N1259,9,0)=0,"",VLOOKUP(C2047,' Disaggregation - Section E '!A$618:N1259,9,0)),"")</f>
        <v/>
      </c>
      <c r="P2047" s="818" t="str">
        <f ca="1">IFERROR(IF(VLOOKUP(C2047,' Disaggregation - Section E '!A$618:N1259,10,0)=0,"",VLOOKUP(C2047,' Disaggregation - Section E '!A$618:N1259,10,0)),"")</f>
        <v/>
      </c>
    </row>
    <row r="2048" spans="1:16" x14ac:dyDescent="0.35">
      <c r="A2048" s="812" t="b">
        <f t="shared" ca="1" si="142"/>
        <v>0</v>
      </c>
      <c r="B2048" s="812"/>
      <c r="C2048" s="825" t="str">
        <f ca="1">IF(COUNTA(D$1410:D2048)=1,"",OFFSET(B2046,-COUNTA(D$1410:D2048)+3,1))</f>
        <v>a163p000004cupQAAQ</v>
      </c>
      <c r="D2048" s="827"/>
      <c r="E2048" s="815" t="str">
        <f ca="1">IFERROR(IF(VLOOKUP(C2048,' Disaggregation - Section E '!A$618:N1260,7,0)="","",VLOOKUP(C2048,' Disaggregation - Section E '!A$618:N1260,7,0)*100),"")</f>
        <v/>
      </c>
      <c r="F2048" s="818" t="str">
        <f ca="1">IFERROR(VLOOKUP(C2048,' Disaggregation - Section E '!A$618:N1260,5,0),"")</f>
        <v/>
      </c>
      <c r="G2048" s="817" t="str">
        <f ca="1">IFERROR(IF(VLOOKUP(C2048,' Disaggregation - Section E '!A$618:N1260,6,0)="","",VLOOKUP(C2048,' Disaggregation - Section E '!A$618:N1260,6,0)),"")</f>
        <v/>
      </c>
      <c r="H2048" s="827" t="str">
        <f ca="1">IFERROR(IF(INDEX(' Disaggregation - Section E '!F$618:F2457,MATCH(C2048,' Disaggregation - Section E '!A$618:A2457,0)+1,1)&lt;&gt;0,INDEX(' Disaggregation - Section E '!F$618:F$1820,MATCH(C2048,' Disaggregation - Section E '!A$618:A2457,0)+1,1),""),"")</f>
        <v/>
      </c>
      <c r="I2048" s="818" t="str">
        <f ca="1">IFERROR(IF(VLOOKUP(C2048,' Disaggregation - Section E '!A$618:N1260,8,0)=0,"",VLOOKUP(C2048,' Disaggregation - Section E '!A$618:N1260,8,0)),"")</f>
        <v/>
      </c>
      <c r="J2048" s="818" t="str">
        <f ca="1">IFERROR(IF(VLOOKUP(C2048,' Disaggregation - Section E '!A$618:N2457,13,0)=0,"",VLOOKUP(C2048,' Disaggregation - Section E '!A$618:N2457,13,0)),"")</f>
        <v/>
      </c>
      <c r="K2048" s="812" t="str">
        <f ca="1">IFERROR(VLOOKUP(C2048,' Disaggregation - Section E '!A$618:N1260,3,0),"")</f>
        <v/>
      </c>
      <c r="L2048" s="812"/>
      <c r="M2048" s="812" t="str">
        <f ca="1">IFERROR(IF(VLOOKUP(C2048,' Disaggregation - Section E '!A$618:T1260,20,0)=0,"",VLOOKUP(C2048,' Disaggregation - Section E '!A$618:T1260,20,0)),"")</f>
        <v/>
      </c>
      <c r="N2048" s="818" t="str">
        <f ca="1">IFERROR(IF(VLOOKUP(C2048,' Disaggregation - Section E '!A$618:N1260,14,0)=0,"",VLOOKUP(C2048,' Disaggregation - Section E '!A$618:N1260,14,0)),"")</f>
        <v/>
      </c>
      <c r="O2048" s="818" t="str">
        <f ca="1">IFERROR(IF(VLOOKUP(C2048,' Disaggregation - Section E '!A$618:N1260,9,0)=0,"",VLOOKUP(C2048,' Disaggregation - Section E '!A$618:N1260,9,0)),"")</f>
        <v/>
      </c>
      <c r="P2048" s="818" t="str">
        <f ca="1">IFERROR(IF(VLOOKUP(C2048,' Disaggregation - Section E '!A$618:N1260,10,0)=0,"",VLOOKUP(C2048,' Disaggregation - Section E '!A$618:N1260,10,0)),"")</f>
        <v/>
      </c>
    </row>
    <row r="2049" spans="1:16" x14ac:dyDescent="0.35">
      <c r="A2049" s="812" t="b">
        <f t="shared" ca="1" si="142"/>
        <v>0</v>
      </c>
      <c r="B2049" s="812"/>
      <c r="C2049" s="825" t="str">
        <f ca="1">IF(COUNTA(D$1410:D2049)=1,"",OFFSET(B2047,-COUNTA(D$1410:D2049)+3,1))</f>
        <v>a163p000004cupRAAQ</v>
      </c>
      <c r="D2049" s="827"/>
      <c r="E2049" s="815" t="str">
        <f ca="1">IFERROR(IF(VLOOKUP(C2049,' Disaggregation - Section E '!A$618:N1261,7,0)="","",VLOOKUP(C2049,' Disaggregation - Section E '!A$618:N1261,7,0)*100),"")</f>
        <v/>
      </c>
      <c r="F2049" s="818" t="str">
        <f ca="1">IFERROR(VLOOKUP(C2049,' Disaggregation - Section E '!A$618:N1261,5,0),"")</f>
        <v/>
      </c>
      <c r="G2049" s="817" t="str">
        <f ca="1">IFERROR(IF(VLOOKUP(C2049,' Disaggregation - Section E '!A$618:N1261,6,0)="","",VLOOKUP(C2049,' Disaggregation - Section E '!A$618:N1261,6,0)),"")</f>
        <v/>
      </c>
      <c r="H2049" s="827" t="str">
        <f ca="1">IFERROR(IF(INDEX(' Disaggregation - Section E '!F$618:F2458,MATCH(C2049,' Disaggregation - Section E '!A$618:A2458,0)+1,1)&lt;&gt;0,INDEX(' Disaggregation - Section E '!F$618:F$1820,MATCH(C2049,' Disaggregation - Section E '!A$618:A2458,0)+1,1),""),"")</f>
        <v/>
      </c>
      <c r="I2049" s="818" t="str">
        <f ca="1">IFERROR(IF(VLOOKUP(C2049,' Disaggregation - Section E '!A$618:N1261,8,0)=0,"",VLOOKUP(C2049,' Disaggregation - Section E '!A$618:N1261,8,0)),"")</f>
        <v/>
      </c>
      <c r="J2049" s="818" t="str">
        <f ca="1">IFERROR(IF(VLOOKUP(C2049,' Disaggregation - Section E '!A$618:N2458,13,0)=0,"",VLOOKUP(C2049,' Disaggregation - Section E '!A$618:N2458,13,0)),"")</f>
        <v/>
      </c>
      <c r="K2049" s="812" t="str">
        <f ca="1">IFERROR(VLOOKUP(C2049,' Disaggregation - Section E '!A$618:N1261,3,0),"")</f>
        <v/>
      </c>
      <c r="L2049" s="812"/>
      <c r="M2049" s="812" t="str">
        <f ca="1">IFERROR(IF(VLOOKUP(C2049,' Disaggregation - Section E '!A$618:T1261,20,0)=0,"",VLOOKUP(C2049,' Disaggregation - Section E '!A$618:T1261,20,0)),"")</f>
        <v/>
      </c>
      <c r="N2049" s="818" t="str">
        <f ca="1">IFERROR(IF(VLOOKUP(C2049,' Disaggregation - Section E '!A$618:N1261,14,0)=0,"",VLOOKUP(C2049,' Disaggregation - Section E '!A$618:N1261,14,0)),"")</f>
        <v/>
      </c>
      <c r="O2049" s="818" t="str">
        <f ca="1">IFERROR(IF(VLOOKUP(C2049,' Disaggregation - Section E '!A$618:N1261,9,0)=0,"",VLOOKUP(C2049,' Disaggregation - Section E '!A$618:N1261,9,0)),"")</f>
        <v/>
      </c>
      <c r="P2049" s="818" t="str">
        <f ca="1">IFERROR(IF(VLOOKUP(C2049,' Disaggregation - Section E '!A$618:N1261,10,0)=0,"",VLOOKUP(C2049,' Disaggregation - Section E '!A$618:N1261,10,0)),"")</f>
        <v/>
      </c>
    </row>
    <row r="2050" spans="1:16" x14ac:dyDescent="0.35">
      <c r="A2050" s="812" t="b">
        <f t="shared" ca="1" si="142"/>
        <v>0</v>
      </c>
      <c r="B2050" s="812"/>
      <c r="C2050" s="825" t="str">
        <f ca="1">IF(COUNTA(D$1410:D2050)=1,"",OFFSET(B2048,-COUNTA(D$1410:D2050)+3,1))</f>
        <v>a163p000004cupSAAQ</v>
      </c>
      <c r="D2050" s="827"/>
      <c r="E2050" s="815" t="str">
        <f ca="1">IFERROR(IF(VLOOKUP(C2050,' Disaggregation - Section E '!A$618:N1262,7,0)="","",VLOOKUP(C2050,' Disaggregation - Section E '!A$618:N1262,7,0)*100),"")</f>
        <v/>
      </c>
      <c r="F2050" s="818" t="str">
        <f ca="1">IFERROR(VLOOKUP(C2050,' Disaggregation - Section E '!A$618:N1262,5,0),"")</f>
        <v/>
      </c>
      <c r="G2050" s="817" t="str">
        <f ca="1">IFERROR(IF(VLOOKUP(C2050,' Disaggregation - Section E '!A$618:N1262,6,0)="","",VLOOKUP(C2050,' Disaggregation - Section E '!A$618:N1262,6,0)),"")</f>
        <v/>
      </c>
      <c r="H2050" s="827" t="str">
        <f ca="1">IFERROR(IF(INDEX(' Disaggregation - Section E '!F$618:F2459,MATCH(C2050,' Disaggregation - Section E '!A$618:A2459,0)+1,1)&lt;&gt;0,INDEX(' Disaggregation - Section E '!F$618:F$1820,MATCH(C2050,' Disaggregation - Section E '!A$618:A2459,0)+1,1),""),"")</f>
        <v/>
      </c>
      <c r="I2050" s="818" t="str">
        <f ca="1">IFERROR(IF(VLOOKUP(C2050,' Disaggregation - Section E '!A$618:N1262,8,0)=0,"",VLOOKUP(C2050,' Disaggregation - Section E '!A$618:N1262,8,0)),"")</f>
        <v/>
      </c>
      <c r="J2050" s="818" t="str">
        <f ca="1">IFERROR(IF(VLOOKUP(C2050,' Disaggregation - Section E '!A$618:N2459,13,0)=0,"",VLOOKUP(C2050,' Disaggregation - Section E '!A$618:N2459,13,0)),"")</f>
        <v/>
      </c>
      <c r="K2050" s="812" t="str">
        <f ca="1">IFERROR(VLOOKUP(C2050,' Disaggregation - Section E '!A$618:N1262,3,0),"")</f>
        <v/>
      </c>
      <c r="L2050" s="812"/>
      <c r="M2050" s="812" t="str">
        <f ca="1">IFERROR(IF(VLOOKUP(C2050,' Disaggregation - Section E '!A$618:T1262,20,0)=0,"",VLOOKUP(C2050,' Disaggregation - Section E '!A$618:T1262,20,0)),"")</f>
        <v/>
      </c>
      <c r="N2050" s="818" t="str">
        <f ca="1">IFERROR(IF(VLOOKUP(C2050,' Disaggregation - Section E '!A$618:N1262,14,0)=0,"",VLOOKUP(C2050,' Disaggregation - Section E '!A$618:N1262,14,0)),"")</f>
        <v/>
      </c>
      <c r="O2050" s="818" t="str">
        <f ca="1">IFERROR(IF(VLOOKUP(C2050,' Disaggregation - Section E '!A$618:N1262,9,0)=0,"",VLOOKUP(C2050,' Disaggregation - Section E '!A$618:N1262,9,0)),"")</f>
        <v/>
      </c>
      <c r="P2050" s="818" t="str">
        <f ca="1">IFERROR(IF(VLOOKUP(C2050,' Disaggregation - Section E '!A$618:N1262,10,0)=0,"",VLOOKUP(C2050,' Disaggregation - Section E '!A$618:N1262,10,0)),"")</f>
        <v/>
      </c>
    </row>
    <row r="2051" spans="1:16" x14ac:dyDescent="0.35">
      <c r="A2051" s="812" t="b">
        <f t="shared" ca="1" si="142"/>
        <v>0</v>
      </c>
      <c r="B2051" s="812"/>
      <c r="C2051" s="825" t="str">
        <f ca="1">IF(COUNTA(D$1410:D2051)=1,"",OFFSET(B2049,-COUNTA(D$1410:D2051)+3,1))</f>
        <v>a163p000004cupTAAQ</v>
      </c>
      <c r="D2051" s="827"/>
      <c r="E2051" s="815" t="str">
        <f ca="1">IFERROR(IF(VLOOKUP(C2051,' Disaggregation - Section E '!A$618:N1263,7,0)="","",VLOOKUP(C2051,' Disaggregation - Section E '!A$618:N1263,7,0)*100),"")</f>
        <v/>
      </c>
      <c r="F2051" s="818" t="str">
        <f ca="1">IFERROR(VLOOKUP(C2051,' Disaggregation - Section E '!A$618:N1263,5,0),"")</f>
        <v/>
      </c>
      <c r="G2051" s="817" t="str">
        <f ca="1">IFERROR(IF(VLOOKUP(C2051,' Disaggregation - Section E '!A$618:N1263,6,0)="","",VLOOKUP(C2051,' Disaggregation - Section E '!A$618:N1263,6,0)),"")</f>
        <v/>
      </c>
      <c r="H2051" s="827" t="str">
        <f ca="1">IFERROR(IF(INDEX(' Disaggregation - Section E '!F$618:F2460,MATCH(C2051,' Disaggregation - Section E '!A$618:A2460,0)+1,1)&lt;&gt;0,INDEX(' Disaggregation - Section E '!F$618:F$1820,MATCH(C2051,' Disaggregation - Section E '!A$618:A2460,0)+1,1),""),"")</f>
        <v/>
      </c>
      <c r="I2051" s="818" t="str">
        <f ca="1">IFERROR(IF(VLOOKUP(C2051,' Disaggregation - Section E '!A$618:N1263,8,0)=0,"",VLOOKUP(C2051,' Disaggregation - Section E '!A$618:N1263,8,0)),"")</f>
        <v/>
      </c>
      <c r="J2051" s="818" t="str">
        <f ca="1">IFERROR(IF(VLOOKUP(C2051,' Disaggregation - Section E '!A$618:N2460,13,0)=0,"",VLOOKUP(C2051,' Disaggregation - Section E '!A$618:N2460,13,0)),"")</f>
        <v/>
      </c>
      <c r="K2051" s="812" t="str">
        <f ca="1">IFERROR(VLOOKUP(C2051,' Disaggregation - Section E '!A$618:N1263,3,0),"")</f>
        <v/>
      </c>
      <c r="L2051" s="812"/>
      <c r="M2051" s="812" t="str">
        <f ca="1">IFERROR(IF(VLOOKUP(C2051,' Disaggregation - Section E '!A$618:T1263,20,0)=0,"",VLOOKUP(C2051,' Disaggregation - Section E '!A$618:T1263,20,0)),"")</f>
        <v/>
      </c>
      <c r="N2051" s="818" t="str">
        <f ca="1">IFERROR(IF(VLOOKUP(C2051,' Disaggregation - Section E '!A$618:N1263,14,0)=0,"",VLOOKUP(C2051,' Disaggregation - Section E '!A$618:N1263,14,0)),"")</f>
        <v/>
      </c>
      <c r="O2051" s="818" t="str">
        <f ca="1">IFERROR(IF(VLOOKUP(C2051,' Disaggregation - Section E '!A$618:N1263,9,0)=0,"",VLOOKUP(C2051,' Disaggregation - Section E '!A$618:N1263,9,0)),"")</f>
        <v/>
      </c>
      <c r="P2051" s="818" t="str">
        <f ca="1">IFERROR(IF(VLOOKUP(C2051,' Disaggregation - Section E '!A$618:N1263,10,0)=0,"",VLOOKUP(C2051,' Disaggregation - Section E '!A$618:N1263,10,0)),"")</f>
        <v/>
      </c>
    </row>
    <row r="2052" spans="1:16" x14ac:dyDescent="0.35">
      <c r="A2052" s="812" t="b">
        <f t="shared" ca="1" si="142"/>
        <v>0</v>
      </c>
      <c r="B2052" s="812"/>
      <c r="C2052" s="825" t="str">
        <f ca="1">IF(COUNTA(D$1410:D2052)=1,"",OFFSET(B2050,-COUNTA(D$1410:D2052)+3,1))</f>
        <v>a163p000004cupUAAQ</v>
      </c>
      <c r="D2052" s="827"/>
      <c r="E2052" s="815" t="str">
        <f ca="1">IFERROR(IF(VLOOKUP(C2052,' Disaggregation - Section E '!A$618:N1264,7,0)="","",VLOOKUP(C2052,' Disaggregation - Section E '!A$618:N1264,7,0)*100),"")</f>
        <v/>
      </c>
      <c r="F2052" s="818" t="str">
        <f ca="1">IFERROR(VLOOKUP(C2052,' Disaggregation - Section E '!A$618:N1264,5,0),"")</f>
        <v/>
      </c>
      <c r="G2052" s="817" t="str">
        <f ca="1">IFERROR(IF(VLOOKUP(C2052,' Disaggregation - Section E '!A$618:N1264,6,0)="","",VLOOKUP(C2052,' Disaggregation - Section E '!A$618:N1264,6,0)),"")</f>
        <v/>
      </c>
      <c r="H2052" s="827" t="str">
        <f ca="1">IFERROR(IF(INDEX(' Disaggregation - Section E '!F$618:F2461,MATCH(C2052,' Disaggregation - Section E '!A$618:A2461,0)+1,1)&lt;&gt;0,INDEX(' Disaggregation - Section E '!F$618:F$1820,MATCH(C2052,' Disaggregation - Section E '!A$618:A2461,0)+1,1),""),"")</f>
        <v/>
      </c>
      <c r="I2052" s="818" t="str">
        <f ca="1">IFERROR(IF(VLOOKUP(C2052,' Disaggregation - Section E '!A$618:N1264,8,0)=0,"",VLOOKUP(C2052,' Disaggregation - Section E '!A$618:N1264,8,0)),"")</f>
        <v/>
      </c>
      <c r="J2052" s="818" t="str">
        <f ca="1">IFERROR(IF(VLOOKUP(C2052,' Disaggregation - Section E '!A$618:N2461,13,0)=0,"",VLOOKUP(C2052,' Disaggregation - Section E '!A$618:N2461,13,0)),"")</f>
        <v/>
      </c>
      <c r="K2052" s="812" t="str">
        <f ca="1">IFERROR(VLOOKUP(C2052,' Disaggregation - Section E '!A$618:N1264,3,0),"")</f>
        <v/>
      </c>
      <c r="L2052" s="812"/>
      <c r="M2052" s="812" t="str">
        <f ca="1">IFERROR(IF(VLOOKUP(C2052,' Disaggregation - Section E '!A$618:T1264,20,0)=0,"",VLOOKUP(C2052,' Disaggregation - Section E '!A$618:T1264,20,0)),"")</f>
        <v/>
      </c>
      <c r="N2052" s="818" t="str">
        <f ca="1">IFERROR(IF(VLOOKUP(C2052,' Disaggregation - Section E '!A$618:N1264,14,0)=0,"",VLOOKUP(C2052,' Disaggregation - Section E '!A$618:N1264,14,0)),"")</f>
        <v/>
      </c>
      <c r="O2052" s="818" t="str">
        <f ca="1">IFERROR(IF(VLOOKUP(C2052,' Disaggregation - Section E '!A$618:N1264,9,0)=0,"",VLOOKUP(C2052,' Disaggregation - Section E '!A$618:N1264,9,0)),"")</f>
        <v/>
      </c>
      <c r="P2052" s="818" t="str">
        <f ca="1">IFERROR(IF(VLOOKUP(C2052,' Disaggregation - Section E '!A$618:N1264,10,0)=0,"",VLOOKUP(C2052,' Disaggregation - Section E '!A$618:N1264,10,0)),"")</f>
        <v/>
      </c>
    </row>
    <row r="2053" spans="1:16" x14ac:dyDescent="0.35">
      <c r="A2053" s="812" t="b">
        <f t="shared" ca="1" si="142"/>
        <v>0</v>
      </c>
      <c r="B2053" s="812"/>
      <c r="C2053" s="825" t="str">
        <f ca="1">IF(COUNTA(D$1410:D2053)=1,"",OFFSET(B2051,-COUNTA(D$1410:D2053)+3,1))</f>
        <v>a163p000004cupVAAQ</v>
      </c>
      <c r="D2053" s="827"/>
      <c r="E2053" s="815" t="str">
        <f ca="1">IFERROR(IF(VLOOKUP(C2053,' Disaggregation - Section E '!A$618:N1265,7,0)="","",VLOOKUP(C2053,' Disaggregation - Section E '!A$618:N1265,7,0)*100),"")</f>
        <v/>
      </c>
      <c r="F2053" s="818" t="str">
        <f ca="1">IFERROR(VLOOKUP(C2053,' Disaggregation - Section E '!A$618:N1265,5,0),"")</f>
        <v/>
      </c>
      <c r="G2053" s="817" t="str">
        <f ca="1">IFERROR(IF(VLOOKUP(C2053,' Disaggregation - Section E '!A$618:N1265,6,0)="","",VLOOKUP(C2053,' Disaggregation - Section E '!A$618:N1265,6,0)),"")</f>
        <v/>
      </c>
      <c r="H2053" s="827" t="str">
        <f ca="1">IFERROR(IF(INDEX(' Disaggregation - Section E '!F$618:F2462,MATCH(C2053,' Disaggregation - Section E '!A$618:A2462,0)+1,1)&lt;&gt;0,INDEX(' Disaggregation - Section E '!F$618:F$1820,MATCH(C2053,' Disaggregation - Section E '!A$618:A2462,0)+1,1),""),"")</f>
        <v/>
      </c>
      <c r="I2053" s="818" t="str">
        <f ca="1">IFERROR(IF(VLOOKUP(C2053,' Disaggregation - Section E '!A$618:N1265,8,0)=0,"",VLOOKUP(C2053,' Disaggregation - Section E '!A$618:N1265,8,0)),"")</f>
        <v/>
      </c>
      <c r="J2053" s="818" t="str">
        <f ca="1">IFERROR(IF(VLOOKUP(C2053,' Disaggregation - Section E '!A$618:N2462,13,0)=0,"",VLOOKUP(C2053,' Disaggregation - Section E '!A$618:N2462,13,0)),"")</f>
        <v/>
      </c>
      <c r="K2053" s="812" t="str">
        <f ca="1">IFERROR(VLOOKUP(C2053,' Disaggregation - Section E '!A$618:N1265,3,0),"")</f>
        <v/>
      </c>
      <c r="L2053" s="812"/>
      <c r="M2053" s="812" t="str">
        <f ca="1">IFERROR(IF(VLOOKUP(C2053,' Disaggregation - Section E '!A$618:T1265,20,0)=0,"",VLOOKUP(C2053,' Disaggregation - Section E '!A$618:T1265,20,0)),"")</f>
        <v/>
      </c>
      <c r="N2053" s="818" t="str">
        <f ca="1">IFERROR(IF(VLOOKUP(C2053,' Disaggregation - Section E '!A$618:N1265,14,0)=0,"",VLOOKUP(C2053,' Disaggregation - Section E '!A$618:N1265,14,0)),"")</f>
        <v/>
      </c>
      <c r="O2053" s="818" t="str">
        <f ca="1">IFERROR(IF(VLOOKUP(C2053,' Disaggregation - Section E '!A$618:N1265,9,0)=0,"",VLOOKUP(C2053,' Disaggregation - Section E '!A$618:N1265,9,0)),"")</f>
        <v/>
      </c>
      <c r="P2053" s="818" t="str">
        <f ca="1">IFERROR(IF(VLOOKUP(C2053,' Disaggregation - Section E '!A$618:N1265,10,0)=0,"",VLOOKUP(C2053,' Disaggregation - Section E '!A$618:N1265,10,0)),"")</f>
        <v/>
      </c>
    </row>
    <row r="2054" spans="1:16" x14ac:dyDescent="0.35">
      <c r="A2054" s="812" t="b">
        <f t="shared" ca="1" si="142"/>
        <v>0</v>
      </c>
      <c r="B2054" s="812"/>
      <c r="C2054" s="825" t="str">
        <f ca="1">IF(COUNTA(D$1410:D2054)=1,"",OFFSET(B2052,-COUNTA(D$1410:D2054)+3,1))</f>
        <v>a163p000004cupWAAQ</v>
      </c>
      <c r="D2054" s="827"/>
      <c r="E2054" s="815" t="str">
        <f ca="1">IFERROR(IF(VLOOKUP(C2054,' Disaggregation - Section E '!A$618:N1266,7,0)="","",VLOOKUP(C2054,' Disaggregation - Section E '!A$618:N1266,7,0)*100),"")</f>
        <v/>
      </c>
      <c r="F2054" s="818" t="str">
        <f ca="1">IFERROR(VLOOKUP(C2054,' Disaggregation - Section E '!A$618:N1266,5,0),"")</f>
        <v/>
      </c>
      <c r="G2054" s="817" t="str">
        <f ca="1">IFERROR(IF(VLOOKUP(C2054,' Disaggregation - Section E '!A$618:N1266,6,0)="","",VLOOKUP(C2054,' Disaggregation - Section E '!A$618:N1266,6,0)),"")</f>
        <v/>
      </c>
      <c r="H2054" s="827" t="str">
        <f ca="1">IFERROR(IF(INDEX(' Disaggregation - Section E '!F$618:F2463,MATCH(C2054,' Disaggregation - Section E '!A$618:A2463,0)+1,1)&lt;&gt;0,INDEX(' Disaggregation - Section E '!F$618:F$1820,MATCH(C2054,' Disaggregation - Section E '!A$618:A2463,0)+1,1),""),"")</f>
        <v/>
      </c>
      <c r="I2054" s="818" t="str">
        <f ca="1">IFERROR(IF(VLOOKUP(C2054,' Disaggregation - Section E '!A$618:N1266,8,0)=0,"",VLOOKUP(C2054,' Disaggregation - Section E '!A$618:N1266,8,0)),"")</f>
        <v/>
      </c>
      <c r="J2054" s="818" t="str">
        <f ca="1">IFERROR(IF(VLOOKUP(C2054,' Disaggregation - Section E '!A$618:N2463,13,0)=0,"",VLOOKUP(C2054,' Disaggregation - Section E '!A$618:N2463,13,0)),"")</f>
        <v/>
      </c>
      <c r="K2054" s="812" t="str">
        <f ca="1">IFERROR(VLOOKUP(C2054,' Disaggregation - Section E '!A$618:N1266,3,0),"")</f>
        <v/>
      </c>
      <c r="L2054" s="812"/>
      <c r="M2054" s="812" t="str">
        <f ca="1">IFERROR(IF(VLOOKUP(C2054,' Disaggregation - Section E '!A$618:T1266,20,0)=0,"",VLOOKUP(C2054,' Disaggregation - Section E '!A$618:T1266,20,0)),"")</f>
        <v/>
      </c>
      <c r="N2054" s="818" t="str">
        <f ca="1">IFERROR(IF(VLOOKUP(C2054,' Disaggregation - Section E '!A$618:N1266,14,0)=0,"",VLOOKUP(C2054,' Disaggregation - Section E '!A$618:N1266,14,0)),"")</f>
        <v/>
      </c>
      <c r="O2054" s="818" t="str">
        <f ca="1">IFERROR(IF(VLOOKUP(C2054,' Disaggregation - Section E '!A$618:N1266,9,0)=0,"",VLOOKUP(C2054,' Disaggregation - Section E '!A$618:N1266,9,0)),"")</f>
        <v/>
      </c>
      <c r="P2054" s="818" t="str">
        <f ca="1">IFERROR(IF(VLOOKUP(C2054,' Disaggregation - Section E '!A$618:N1266,10,0)=0,"",VLOOKUP(C2054,' Disaggregation - Section E '!A$618:N1266,10,0)),"")</f>
        <v/>
      </c>
    </row>
    <row r="2055" spans="1:16" x14ac:dyDescent="0.35">
      <c r="A2055" s="812" t="b">
        <f t="shared" ca="1" si="142"/>
        <v>0</v>
      </c>
      <c r="B2055" s="812"/>
      <c r="C2055" s="825" t="str">
        <f ca="1">IF(COUNTA(D$1410:D2055)=1,"",OFFSET(B2053,-COUNTA(D$1410:D2055)+3,1))</f>
        <v>a163p000004cupXAAQ</v>
      </c>
      <c r="D2055" s="827"/>
      <c r="E2055" s="815" t="str">
        <f ca="1">IFERROR(IF(VLOOKUP(C2055,' Disaggregation - Section E '!A$618:N1267,7,0)="","",VLOOKUP(C2055,' Disaggregation - Section E '!A$618:N1267,7,0)*100),"")</f>
        <v/>
      </c>
      <c r="F2055" s="818" t="str">
        <f ca="1">IFERROR(VLOOKUP(C2055,' Disaggregation - Section E '!A$618:N1267,5,0),"")</f>
        <v/>
      </c>
      <c r="G2055" s="817" t="str">
        <f ca="1">IFERROR(IF(VLOOKUP(C2055,' Disaggregation - Section E '!A$618:N1267,6,0)="","",VLOOKUP(C2055,' Disaggregation - Section E '!A$618:N1267,6,0)),"")</f>
        <v/>
      </c>
      <c r="H2055" s="827" t="str">
        <f ca="1">IFERROR(IF(INDEX(' Disaggregation - Section E '!F$618:F2464,MATCH(C2055,' Disaggregation - Section E '!A$618:A2464,0)+1,1)&lt;&gt;0,INDEX(' Disaggregation - Section E '!F$618:F$1820,MATCH(C2055,' Disaggregation - Section E '!A$618:A2464,0)+1,1),""),"")</f>
        <v/>
      </c>
      <c r="I2055" s="818" t="str">
        <f ca="1">IFERROR(IF(VLOOKUP(C2055,' Disaggregation - Section E '!A$618:N1267,8,0)=0,"",VLOOKUP(C2055,' Disaggregation - Section E '!A$618:N1267,8,0)),"")</f>
        <v/>
      </c>
      <c r="J2055" s="818" t="str">
        <f ca="1">IFERROR(IF(VLOOKUP(C2055,' Disaggregation - Section E '!A$618:N2464,13,0)=0,"",VLOOKUP(C2055,' Disaggregation - Section E '!A$618:N2464,13,0)),"")</f>
        <v/>
      </c>
      <c r="K2055" s="812" t="str">
        <f ca="1">IFERROR(VLOOKUP(C2055,' Disaggregation - Section E '!A$618:N1267,3,0),"")</f>
        <v/>
      </c>
      <c r="L2055" s="812"/>
      <c r="M2055" s="812" t="str">
        <f ca="1">IFERROR(IF(VLOOKUP(C2055,' Disaggregation - Section E '!A$618:T1267,20,0)=0,"",VLOOKUP(C2055,' Disaggregation - Section E '!A$618:T1267,20,0)),"")</f>
        <v/>
      </c>
      <c r="N2055" s="818" t="str">
        <f ca="1">IFERROR(IF(VLOOKUP(C2055,' Disaggregation - Section E '!A$618:N1267,14,0)=0,"",VLOOKUP(C2055,' Disaggregation - Section E '!A$618:N1267,14,0)),"")</f>
        <v/>
      </c>
      <c r="O2055" s="818" t="str">
        <f ca="1">IFERROR(IF(VLOOKUP(C2055,' Disaggregation - Section E '!A$618:N1267,9,0)=0,"",VLOOKUP(C2055,' Disaggregation - Section E '!A$618:N1267,9,0)),"")</f>
        <v/>
      </c>
      <c r="P2055" s="818" t="str">
        <f ca="1">IFERROR(IF(VLOOKUP(C2055,' Disaggregation - Section E '!A$618:N1267,10,0)=0,"",VLOOKUP(C2055,' Disaggregation - Section E '!A$618:N1267,10,0)),"")</f>
        <v/>
      </c>
    </row>
    <row r="2056" spans="1:16" x14ac:dyDescent="0.35">
      <c r="A2056" s="812" t="b">
        <f t="shared" ca="1" si="142"/>
        <v>0</v>
      </c>
      <c r="B2056" s="812"/>
      <c r="C2056" s="825" t="str">
        <f ca="1">IF(COUNTA(D$1410:D2056)=1,"",OFFSET(B2054,-COUNTA(D$1410:D2056)+3,1))</f>
        <v>a163p000004cupYAAQ</v>
      </c>
      <c r="D2056" s="827"/>
      <c r="E2056" s="815" t="str">
        <f ca="1">IFERROR(IF(VLOOKUP(C2056,' Disaggregation - Section E '!A$618:N1268,7,0)="","",VLOOKUP(C2056,' Disaggregation - Section E '!A$618:N1268,7,0)*100),"")</f>
        <v/>
      </c>
      <c r="F2056" s="818" t="str">
        <f ca="1">IFERROR(VLOOKUP(C2056,' Disaggregation - Section E '!A$618:N1268,5,0),"")</f>
        <v/>
      </c>
      <c r="G2056" s="817" t="str">
        <f ca="1">IFERROR(IF(VLOOKUP(C2056,' Disaggregation - Section E '!A$618:N1268,6,0)="","",VLOOKUP(C2056,' Disaggregation - Section E '!A$618:N1268,6,0)),"")</f>
        <v/>
      </c>
      <c r="H2056" s="827" t="str">
        <f ca="1">IFERROR(IF(INDEX(' Disaggregation - Section E '!F$618:F2465,MATCH(C2056,' Disaggregation - Section E '!A$618:A2465,0)+1,1)&lt;&gt;0,INDEX(' Disaggregation - Section E '!F$618:F$1820,MATCH(C2056,' Disaggregation - Section E '!A$618:A2465,0)+1,1),""),"")</f>
        <v/>
      </c>
      <c r="I2056" s="818" t="str">
        <f ca="1">IFERROR(IF(VLOOKUP(C2056,' Disaggregation - Section E '!A$618:N1268,8,0)=0,"",VLOOKUP(C2056,' Disaggregation - Section E '!A$618:N1268,8,0)),"")</f>
        <v/>
      </c>
      <c r="J2056" s="818" t="str">
        <f ca="1">IFERROR(IF(VLOOKUP(C2056,' Disaggregation - Section E '!A$618:N2465,13,0)=0,"",VLOOKUP(C2056,' Disaggregation - Section E '!A$618:N2465,13,0)),"")</f>
        <v/>
      </c>
      <c r="K2056" s="812" t="str">
        <f ca="1">IFERROR(VLOOKUP(C2056,' Disaggregation - Section E '!A$618:N1268,3,0),"")</f>
        <v/>
      </c>
      <c r="L2056" s="812"/>
      <c r="M2056" s="812" t="str">
        <f ca="1">IFERROR(IF(VLOOKUP(C2056,' Disaggregation - Section E '!A$618:T1268,20,0)=0,"",VLOOKUP(C2056,' Disaggregation - Section E '!A$618:T1268,20,0)),"")</f>
        <v/>
      </c>
      <c r="N2056" s="818" t="str">
        <f ca="1">IFERROR(IF(VLOOKUP(C2056,' Disaggregation - Section E '!A$618:N1268,14,0)=0,"",VLOOKUP(C2056,' Disaggregation - Section E '!A$618:N1268,14,0)),"")</f>
        <v/>
      </c>
      <c r="O2056" s="818" t="str">
        <f ca="1">IFERROR(IF(VLOOKUP(C2056,' Disaggregation - Section E '!A$618:N1268,9,0)=0,"",VLOOKUP(C2056,' Disaggregation - Section E '!A$618:N1268,9,0)),"")</f>
        <v/>
      </c>
      <c r="P2056" s="818" t="str">
        <f ca="1">IFERROR(IF(VLOOKUP(C2056,' Disaggregation - Section E '!A$618:N1268,10,0)=0,"",VLOOKUP(C2056,' Disaggregation - Section E '!A$618:N1268,10,0)),"")</f>
        <v/>
      </c>
    </row>
    <row r="2057" spans="1:16" x14ac:dyDescent="0.35">
      <c r="A2057" s="812" t="b">
        <f t="shared" ca="1" si="142"/>
        <v>0</v>
      </c>
      <c r="B2057" s="812"/>
      <c r="C2057" s="825" t="str">
        <f ca="1">IF(COUNTA(D$1410:D2057)=1,"",OFFSET(B2055,-COUNTA(D$1410:D2057)+3,1))</f>
        <v>a163p000004cupZAAQ</v>
      </c>
      <c r="D2057" s="827"/>
      <c r="E2057" s="815" t="str">
        <f ca="1">IFERROR(IF(VLOOKUP(C2057,' Disaggregation - Section E '!A$618:N1269,7,0)="","",VLOOKUP(C2057,' Disaggregation - Section E '!A$618:N1269,7,0)*100),"")</f>
        <v/>
      </c>
      <c r="F2057" s="818" t="str">
        <f ca="1">IFERROR(VLOOKUP(C2057,' Disaggregation - Section E '!A$618:N1269,5,0),"")</f>
        <v/>
      </c>
      <c r="G2057" s="817" t="str">
        <f ca="1">IFERROR(IF(VLOOKUP(C2057,' Disaggregation - Section E '!A$618:N1269,6,0)="","",VLOOKUP(C2057,' Disaggregation - Section E '!A$618:N1269,6,0)),"")</f>
        <v/>
      </c>
      <c r="H2057" s="827" t="str">
        <f ca="1">IFERROR(IF(INDEX(' Disaggregation - Section E '!F$618:F2466,MATCH(C2057,' Disaggregation - Section E '!A$618:A2466,0)+1,1)&lt;&gt;0,INDEX(' Disaggregation - Section E '!F$618:F$1820,MATCH(C2057,' Disaggregation - Section E '!A$618:A2466,0)+1,1),""),"")</f>
        <v/>
      </c>
      <c r="I2057" s="818" t="str">
        <f ca="1">IFERROR(IF(VLOOKUP(C2057,' Disaggregation - Section E '!A$618:N1269,8,0)=0,"",VLOOKUP(C2057,' Disaggregation - Section E '!A$618:N1269,8,0)),"")</f>
        <v/>
      </c>
      <c r="J2057" s="818" t="str">
        <f ca="1">IFERROR(IF(VLOOKUP(C2057,' Disaggregation - Section E '!A$618:N2466,13,0)=0,"",VLOOKUP(C2057,' Disaggregation - Section E '!A$618:N2466,13,0)),"")</f>
        <v/>
      </c>
      <c r="K2057" s="812" t="str">
        <f ca="1">IFERROR(VLOOKUP(C2057,' Disaggregation - Section E '!A$618:N1269,3,0),"")</f>
        <v/>
      </c>
      <c r="L2057" s="812"/>
      <c r="M2057" s="812" t="str">
        <f ca="1">IFERROR(IF(VLOOKUP(C2057,' Disaggregation - Section E '!A$618:T1269,20,0)=0,"",VLOOKUP(C2057,' Disaggregation - Section E '!A$618:T1269,20,0)),"")</f>
        <v/>
      </c>
      <c r="N2057" s="818" t="str">
        <f ca="1">IFERROR(IF(VLOOKUP(C2057,' Disaggregation - Section E '!A$618:N1269,14,0)=0,"",VLOOKUP(C2057,' Disaggregation - Section E '!A$618:N1269,14,0)),"")</f>
        <v/>
      </c>
      <c r="O2057" s="818" t="str">
        <f ca="1">IFERROR(IF(VLOOKUP(C2057,' Disaggregation - Section E '!A$618:N1269,9,0)=0,"",VLOOKUP(C2057,' Disaggregation - Section E '!A$618:N1269,9,0)),"")</f>
        <v/>
      </c>
      <c r="P2057" s="818" t="str">
        <f ca="1">IFERROR(IF(VLOOKUP(C2057,' Disaggregation - Section E '!A$618:N1269,10,0)=0,"",VLOOKUP(C2057,' Disaggregation - Section E '!A$618:N1269,10,0)),"")</f>
        <v/>
      </c>
    </row>
    <row r="2058" spans="1:16" x14ac:dyDescent="0.35">
      <c r="A2058" s="812" t="b">
        <f t="shared" ca="1" si="142"/>
        <v>0</v>
      </c>
      <c r="B2058" s="812"/>
      <c r="C2058" s="825" t="str">
        <f ca="1">IF(COUNTA(D$1410:D2058)=1,"",OFFSET(B2056,-COUNTA(D$1410:D2058)+3,1))</f>
        <v>a163p000004cupaAAA</v>
      </c>
      <c r="D2058" s="827"/>
      <c r="E2058" s="815" t="str">
        <f ca="1">IFERROR(IF(VLOOKUP(C2058,' Disaggregation - Section E '!A$618:N1270,7,0)="","",VLOOKUP(C2058,' Disaggregation - Section E '!A$618:N1270,7,0)*100),"")</f>
        <v/>
      </c>
      <c r="F2058" s="818" t="str">
        <f ca="1">IFERROR(VLOOKUP(C2058,' Disaggregation - Section E '!A$618:N1270,5,0),"")</f>
        <v/>
      </c>
      <c r="G2058" s="817" t="str">
        <f ca="1">IFERROR(IF(VLOOKUP(C2058,' Disaggregation - Section E '!A$618:N1270,6,0)="","",VLOOKUP(C2058,' Disaggregation - Section E '!A$618:N1270,6,0)),"")</f>
        <v/>
      </c>
      <c r="H2058" s="827" t="str">
        <f ca="1">IFERROR(IF(INDEX(' Disaggregation - Section E '!F$618:F2467,MATCH(C2058,' Disaggregation - Section E '!A$618:A2467,0)+1,1)&lt;&gt;0,INDEX(' Disaggregation - Section E '!F$618:F$1820,MATCH(C2058,' Disaggregation - Section E '!A$618:A2467,0)+1,1),""),"")</f>
        <v/>
      </c>
      <c r="I2058" s="818" t="str">
        <f ca="1">IFERROR(IF(VLOOKUP(C2058,' Disaggregation - Section E '!A$618:N1270,8,0)=0,"",VLOOKUP(C2058,' Disaggregation - Section E '!A$618:N1270,8,0)),"")</f>
        <v/>
      </c>
      <c r="J2058" s="818" t="str">
        <f ca="1">IFERROR(IF(VLOOKUP(C2058,' Disaggregation - Section E '!A$618:N2467,13,0)=0,"",VLOOKUP(C2058,' Disaggregation - Section E '!A$618:N2467,13,0)),"")</f>
        <v/>
      </c>
      <c r="K2058" s="812" t="str">
        <f ca="1">IFERROR(VLOOKUP(C2058,' Disaggregation - Section E '!A$618:N1270,3,0),"")</f>
        <v/>
      </c>
      <c r="L2058" s="812"/>
      <c r="M2058" s="812" t="str">
        <f ca="1">IFERROR(IF(VLOOKUP(C2058,' Disaggregation - Section E '!A$618:T1270,20,0)=0,"",VLOOKUP(C2058,' Disaggregation - Section E '!A$618:T1270,20,0)),"")</f>
        <v/>
      </c>
      <c r="N2058" s="818" t="str">
        <f ca="1">IFERROR(IF(VLOOKUP(C2058,' Disaggregation - Section E '!A$618:N1270,14,0)=0,"",VLOOKUP(C2058,' Disaggregation - Section E '!A$618:N1270,14,0)),"")</f>
        <v/>
      </c>
      <c r="O2058" s="818" t="str">
        <f ca="1">IFERROR(IF(VLOOKUP(C2058,' Disaggregation - Section E '!A$618:N1270,9,0)=0,"",VLOOKUP(C2058,' Disaggregation - Section E '!A$618:N1270,9,0)),"")</f>
        <v/>
      </c>
      <c r="P2058" s="818" t="str">
        <f ca="1">IFERROR(IF(VLOOKUP(C2058,' Disaggregation - Section E '!A$618:N1270,10,0)=0,"",VLOOKUP(C2058,' Disaggregation - Section E '!A$618:N1270,10,0)),"")</f>
        <v/>
      </c>
    </row>
    <row r="2059" spans="1:16" x14ac:dyDescent="0.35">
      <c r="A2059" s="812" t="b">
        <f t="shared" ca="1" si="142"/>
        <v>0</v>
      </c>
      <c r="B2059" s="812"/>
      <c r="C2059" s="825" t="str">
        <f ca="1">IF(COUNTA(D$1410:D2059)=1,"",OFFSET(B2057,-COUNTA(D$1410:D2059)+3,1))</f>
        <v>a163p000004cupbAAA</v>
      </c>
      <c r="D2059" s="827"/>
      <c r="E2059" s="815" t="str">
        <f ca="1">IFERROR(IF(VLOOKUP(C2059,' Disaggregation - Section E '!A$618:N1271,7,0)="","",VLOOKUP(C2059,' Disaggregation - Section E '!A$618:N1271,7,0)*100),"")</f>
        <v/>
      </c>
      <c r="F2059" s="818" t="str">
        <f ca="1">IFERROR(VLOOKUP(C2059,' Disaggregation - Section E '!A$618:N1271,5,0),"")</f>
        <v/>
      </c>
      <c r="G2059" s="817" t="str">
        <f ca="1">IFERROR(IF(VLOOKUP(C2059,' Disaggregation - Section E '!A$618:N1271,6,0)="","",VLOOKUP(C2059,' Disaggregation - Section E '!A$618:N1271,6,0)),"")</f>
        <v/>
      </c>
      <c r="H2059" s="827" t="str">
        <f ca="1">IFERROR(IF(INDEX(' Disaggregation - Section E '!F$618:F2468,MATCH(C2059,' Disaggregation - Section E '!A$618:A2468,0)+1,1)&lt;&gt;0,INDEX(' Disaggregation - Section E '!F$618:F$1820,MATCH(C2059,' Disaggregation - Section E '!A$618:A2468,0)+1,1),""),"")</f>
        <v/>
      </c>
      <c r="I2059" s="818" t="str">
        <f ca="1">IFERROR(IF(VLOOKUP(C2059,' Disaggregation - Section E '!A$618:N1271,8,0)=0,"",VLOOKUP(C2059,' Disaggregation - Section E '!A$618:N1271,8,0)),"")</f>
        <v/>
      </c>
      <c r="J2059" s="818" t="str">
        <f ca="1">IFERROR(IF(VLOOKUP(C2059,' Disaggregation - Section E '!A$618:N2468,13,0)=0,"",VLOOKUP(C2059,' Disaggregation - Section E '!A$618:N2468,13,0)),"")</f>
        <v/>
      </c>
      <c r="K2059" s="812" t="str">
        <f ca="1">IFERROR(VLOOKUP(C2059,' Disaggregation - Section E '!A$618:N1271,3,0),"")</f>
        <v/>
      </c>
      <c r="L2059" s="812"/>
      <c r="M2059" s="812" t="str">
        <f ca="1">IFERROR(IF(VLOOKUP(C2059,' Disaggregation - Section E '!A$618:T1271,20,0)=0,"",VLOOKUP(C2059,' Disaggregation - Section E '!A$618:T1271,20,0)),"")</f>
        <v/>
      </c>
      <c r="N2059" s="818" t="str">
        <f ca="1">IFERROR(IF(VLOOKUP(C2059,' Disaggregation - Section E '!A$618:N1271,14,0)=0,"",VLOOKUP(C2059,' Disaggregation - Section E '!A$618:N1271,14,0)),"")</f>
        <v/>
      </c>
      <c r="O2059" s="818" t="str">
        <f ca="1">IFERROR(IF(VLOOKUP(C2059,' Disaggregation - Section E '!A$618:N1271,9,0)=0,"",VLOOKUP(C2059,' Disaggregation - Section E '!A$618:N1271,9,0)),"")</f>
        <v/>
      </c>
      <c r="P2059" s="818" t="str">
        <f ca="1">IFERROR(IF(VLOOKUP(C2059,' Disaggregation - Section E '!A$618:N1271,10,0)=0,"",VLOOKUP(C2059,' Disaggregation - Section E '!A$618:N1271,10,0)),"")</f>
        <v/>
      </c>
    </row>
    <row r="2060" spans="1:16" x14ac:dyDescent="0.35">
      <c r="A2060" s="812" t="b">
        <f t="shared" ca="1" si="142"/>
        <v>0</v>
      </c>
      <c r="B2060" s="812"/>
      <c r="C2060" s="825" t="str">
        <f ca="1">IF(COUNTA(D$1410:D2060)=1,"",OFFSET(B2058,-COUNTA(D$1410:D2060)+3,1))</f>
        <v>a163p000004cupcAAA</v>
      </c>
      <c r="D2060" s="827"/>
      <c r="E2060" s="815" t="str">
        <f ca="1">IFERROR(IF(VLOOKUP(C2060,' Disaggregation - Section E '!A$618:N1272,7,0)="","",VLOOKUP(C2060,' Disaggregation - Section E '!A$618:N1272,7,0)*100),"")</f>
        <v/>
      </c>
      <c r="F2060" s="818" t="str">
        <f ca="1">IFERROR(VLOOKUP(C2060,' Disaggregation - Section E '!A$618:N1272,5,0),"")</f>
        <v/>
      </c>
      <c r="G2060" s="817" t="str">
        <f ca="1">IFERROR(IF(VLOOKUP(C2060,' Disaggregation - Section E '!A$618:N1272,6,0)="","",VLOOKUP(C2060,' Disaggregation - Section E '!A$618:N1272,6,0)),"")</f>
        <v/>
      </c>
      <c r="H2060" s="827" t="str">
        <f ca="1">IFERROR(IF(INDEX(' Disaggregation - Section E '!F$618:F2469,MATCH(C2060,' Disaggregation - Section E '!A$618:A2469,0)+1,1)&lt;&gt;0,INDEX(' Disaggregation - Section E '!F$618:F$1820,MATCH(C2060,' Disaggregation - Section E '!A$618:A2469,0)+1,1),""),"")</f>
        <v/>
      </c>
      <c r="I2060" s="818" t="str">
        <f ca="1">IFERROR(IF(VLOOKUP(C2060,' Disaggregation - Section E '!A$618:N1272,8,0)=0,"",VLOOKUP(C2060,' Disaggregation - Section E '!A$618:N1272,8,0)),"")</f>
        <v/>
      </c>
      <c r="J2060" s="818" t="str">
        <f ca="1">IFERROR(IF(VLOOKUP(C2060,' Disaggregation - Section E '!A$618:N2469,13,0)=0,"",VLOOKUP(C2060,' Disaggregation - Section E '!A$618:N2469,13,0)),"")</f>
        <v/>
      </c>
      <c r="K2060" s="812" t="str">
        <f ca="1">IFERROR(VLOOKUP(C2060,' Disaggregation - Section E '!A$618:N1272,3,0),"")</f>
        <v/>
      </c>
      <c r="L2060" s="812"/>
      <c r="M2060" s="812" t="str">
        <f ca="1">IFERROR(IF(VLOOKUP(C2060,' Disaggregation - Section E '!A$618:T1272,20,0)=0,"",VLOOKUP(C2060,' Disaggregation - Section E '!A$618:T1272,20,0)),"")</f>
        <v/>
      </c>
      <c r="N2060" s="818" t="str">
        <f ca="1">IFERROR(IF(VLOOKUP(C2060,' Disaggregation - Section E '!A$618:N1272,14,0)=0,"",VLOOKUP(C2060,' Disaggregation - Section E '!A$618:N1272,14,0)),"")</f>
        <v/>
      </c>
      <c r="O2060" s="818" t="str">
        <f ca="1">IFERROR(IF(VLOOKUP(C2060,' Disaggregation - Section E '!A$618:N1272,9,0)=0,"",VLOOKUP(C2060,' Disaggregation - Section E '!A$618:N1272,9,0)),"")</f>
        <v/>
      </c>
      <c r="P2060" s="818" t="str">
        <f ca="1">IFERROR(IF(VLOOKUP(C2060,' Disaggregation - Section E '!A$618:N1272,10,0)=0,"",VLOOKUP(C2060,' Disaggregation - Section E '!A$618:N1272,10,0)),"")</f>
        <v/>
      </c>
    </row>
    <row r="2061" spans="1:16" x14ac:dyDescent="0.35">
      <c r="A2061" s="812" t="b">
        <f t="shared" ca="1" si="142"/>
        <v>0</v>
      </c>
      <c r="B2061" s="812"/>
      <c r="C2061" s="825" t="str">
        <f ca="1">IF(COUNTA(D$1410:D2061)=1,"",OFFSET(B2059,-COUNTA(D$1410:D2061)+3,1))</f>
        <v>a163p000004cupdAAA</v>
      </c>
      <c r="D2061" s="827"/>
      <c r="E2061" s="815" t="str">
        <f ca="1">IFERROR(IF(VLOOKUP(C2061,' Disaggregation - Section E '!A$618:N1273,7,0)="","",VLOOKUP(C2061,' Disaggregation - Section E '!A$618:N1273,7,0)*100),"")</f>
        <v/>
      </c>
      <c r="F2061" s="818" t="str">
        <f ca="1">IFERROR(VLOOKUP(C2061,' Disaggregation - Section E '!A$618:N1273,5,0),"")</f>
        <v/>
      </c>
      <c r="G2061" s="817" t="str">
        <f ca="1">IFERROR(IF(VLOOKUP(C2061,' Disaggregation - Section E '!A$618:N1273,6,0)="","",VLOOKUP(C2061,' Disaggregation - Section E '!A$618:N1273,6,0)),"")</f>
        <v/>
      </c>
      <c r="H2061" s="827" t="str">
        <f ca="1">IFERROR(IF(INDEX(' Disaggregation - Section E '!F$618:F2470,MATCH(C2061,' Disaggregation - Section E '!A$618:A2470,0)+1,1)&lt;&gt;0,INDEX(' Disaggregation - Section E '!F$618:F$1820,MATCH(C2061,' Disaggregation - Section E '!A$618:A2470,0)+1,1),""),"")</f>
        <v/>
      </c>
      <c r="I2061" s="818" t="str">
        <f ca="1">IFERROR(IF(VLOOKUP(C2061,' Disaggregation - Section E '!A$618:N1273,8,0)=0,"",VLOOKUP(C2061,' Disaggregation - Section E '!A$618:N1273,8,0)),"")</f>
        <v/>
      </c>
      <c r="J2061" s="818" t="str">
        <f ca="1">IFERROR(IF(VLOOKUP(C2061,' Disaggregation - Section E '!A$618:N2470,13,0)=0,"",VLOOKUP(C2061,' Disaggregation - Section E '!A$618:N2470,13,0)),"")</f>
        <v/>
      </c>
      <c r="K2061" s="812" t="str">
        <f ca="1">IFERROR(VLOOKUP(C2061,' Disaggregation - Section E '!A$618:N1273,3,0),"")</f>
        <v/>
      </c>
      <c r="L2061" s="812"/>
      <c r="M2061" s="812" t="str">
        <f ca="1">IFERROR(IF(VLOOKUP(C2061,' Disaggregation - Section E '!A$618:T1273,20,0)=0,"",VLOOKUP(C2061,' Disaggregation - Section E '!A$618:T1273,20,0)),"")</f>
        <v/>
      </c>
      <c r="N2061" s="818" t="str">
        <f ca="1">IFERROR(IF(VLOOKUP(C2061,' Disaggregation - Section E '!A$618:N1273,14,0)=0,"",VLOOKUP(C2061,' Disaggregation - Section E '!A$618:N1273,14,0)),"")</f>
        <v/>
      </c>
      <c r="O2061" s="818" t="str">
        <f ca="1">IFERROR(IF(VLOOKUP(C2061,' Disaggregation - Section E '!A$618:N1273,9,0)=0,"",VLOOKUP(C2061,' Disaggregation - Section E '!A$618:N1273,9,0)),"")</f>
        <v/>
      </c>
      <c r="P2061" s="818" t="str">
        <f ca="1">IFERROR(IF(VLOOKUP(C2061,' Disaggregation - Section E '!A$618:N1273,10,0)=0,"",VLOOKUP(C2061,' Disaggregation - Section E '!A$618:N1273,10,0)),"")</f>
        <v/>
      </c>
    </row>
    <row r="2062" spans="1:16" x14ac:dyDescent="0.35">
      <c r="A2062" s="812" t="b">
        <f t="shared" ca="1" si="142"/>
        <v>0</v>
      </c>
      <c r="B2062" s="812"/>
      <c r="C2062" s="825" t="str">
        <f ca="1">IF(COUNTA(D$1410:D2062)=1,"",OFFSET(B2060,-COUNTA(D$1410:D2062)+3,1))</f>
        <v>a163p000004cupeAAA</v>
      </c>
      <c r="D2062" s="827"/>
      <c r="E2062" s="815" t="str">
        <f ca="1">IFERROR(IF(VLOOKUP(C2062,' Disaggregation - Section E '!A$618:N1274,7,0)="","",VLOOKUP(C2062,' Disaggregation - Section E '!A$618:N1274,7,0)*100),"")</f>
        <v/>
      </c>
      <c r="F2062" s="818" t="str">
        <f ca="1">IFERROR(VLOOKUP(C2062,' Disaggregation - Section E '!A$618:N1274,5,0),"")</f>
        <v/>
      </c>
      <c r="G2062" s="817" t="str">
        <f ca="1">IFERROR(IF(VLOOKUP(C2062,' Disaggregation - Section E '!A$618:N1274,6,0)="","",VLOOKUP(C2062,' Disaggregation - Section E '!A$618:N1274,6,0)),"")</f>
        <v/>
      </c>
      <c r="H2062" s="827" t="str">
        <f ca="1">IFERROR(IF(INDEX(' Disaggregation - Section E '!F$618:F2471,MATCH(C2062,' Disaggregation - Section E '!A$618:A2471,0)+1,1)&lt;&gt;0,INDEX(' Disaggregation - Section E '!F$618:F$1820,MATCH(C2062,' Disaggregation - Section E '!A$618:A2471,0)+1,1),""),"")</f>
        <v/>
      </c>
      <c r="I2062" s="818" t="str">
        <f ca="1">IFERROR(IF(VLOOKUP(C2062,' Disaggregation - Section E '!A$618:N1274,8,0)=0,"",VLOOKUP(C2062,' Disaggregation - Section E '!A$618:N1274,8,0)),"")</f>
        <v/>
      </c>
      <c r="J2062" s="818" t="str">
        <f ca="1">IFERROR(IF(VLOOKUP(C2062,' Disaggregation - Section E '!A$618:N2471,13,0)=0,"",VLOOKUP(C2062,' Disaggregation - Section E '!A$618:N2471,13,0)),"")</f>
        <v/>
      </c>
      <c r="K2062" s="812" t="str">
        <f ca="1">IFERROR(VLOOKUP(C2062,' Disaggregation - Section E '!A$618:N1274,3,0),"")</f>
        <v/>
      </c>
      <c r="L2062" s="812"/>
      <c r="M2062" s="812" t="str">
        <f ca="1">IFERROR(IF(VLOOKUP(C2062,' Disaggregation - Section E '!A$618:T1274,20,0)=0,"",VLOOKUP(C2062,' Disaggregation - Section E '!A$618:T1274,20,0)),"")</f>
        <v/>
      </c>
      <c r="N2062" s="818" t="str">
        <f ca="1">IFERROR(IF(VLOOKUP(C2062,' Disaggregation - Section E '!A$618:N1274,14,0)=0,"",VLOOKUP(C2062,' Disaggregation - Section E '!A$618:N1274,14,0)),"")</f>
        <v/>
      </c>
      <c r="O2062" s="818" t="str">
        <f ca="1">IFERROR(IF(VLOOKUP(C2062,' Disaggregation - Section E '!A$618:N1274,9,0)=0,"",VLOOKUP(C2062,' Disaggregation - Section E '!A$618:N1274,9,0)),"")</f>
        <v/>
      </c>
      <c r="P2062" s="818" t="str">
        <f ca="1">IFERROR(IF(VLOOKUP(C2062,' Disaggregation - Section E '!A$618:N1274,10,0)=0,"",VLOOKUP(C2062,' Disaggregation - Section E '!A$618:N1274,10,0)),"")</f>
        <v/>
      </c>
    </row>
    <row r="2063" spans="1:16" x14ac:dyDescent="0.35">
      <c r="A2063" s="812" t="b">
        <f t="shared" ca="1" si="142"/>
        <v>0</v>
      </c>
      <c r="B2063" s="812"/>
      <c r="C2063" s="825" t="str">
        <f ca="1">IF(COUNTA(D$1410:D2063)=1,"",OFFSET(B2061,-COUNTA(D$1410:D2063)+3,1))</f>
        <v>a163p000004cupfAAA</v>
      </c>
      <c r="D2063" s="827"/>
      <c r="E2063" s="815" t="str">
        <f ca="1">IFERROR(IF(VLOOKUP(C2063,' Disaggregation - Section E '!A$618:N1275,7,0)="","",VLOOKUP(C2063,' Disaggregation - Section E '!A$618:N1275,7,0)*100),"")</f>
        <v/>
      </c>
      <c r="F2063" s="818" t="str">
        <f ca="1">IFERROR(VLOOKUP(C2063,' Disaggregation - Section E '!A$618:N1275,5,0),"")</f>
        <v/>
      </c>
      <c r="G2063" s="817" t="str">
        <f ca="1">IFERROR(IF(VLOOKUP(C2063,' Disaggregation - Section E '!A$618:N1275,6,0)="","",VLOOKUP(C2063,' Disaggregation - Section E '!A$618:N1275,6,0)),"")</f>
        <v/>
      </c>
      <c r="H2063" s="827" t="str">
        <f ca="1">IFERROR(IF(INDEX(' Disaggregation - Section E '!F$618:F2472,MATCH(C2063,' Disaggregation - Section E '!A$618:A2472,0)+1,1)&lt;&gt;0,INDEX(' Disaggregation - Section E '!F$618:F$1820,MATCH(C2063,' Disaggregation - Section E '!A$618:A2472,0)+1,1),""),"")</f>
        <v/>
      </c>
      <c r="I2063" s="818" t="str">
        <f ca="1">IFERROR(IF(VLOOKUP(C2063,' Disaggregation - Section E '!A$618:N1275,8,0)=0,"",VLOOKUP(C2063,' Disaggregation - Section E '!A$618:N1275,8,0)),"")</f>
        <v/>
      </c>
      <c r="J2063" s="818" t="str">
        <f ca="1">IFERROR(IF(VLOOKUP(C2063,' Disaggregation - Section E '!A$618:N2472,13,0)=0,"",VLOOKUP(C2063,' Disaggregation - Section E '!A$618:N2472,13,0)),"")</f>
        <v/>
      </c>
      <c r="K2063" s="812" t="str">
        <f ca="1">IFERROR(VLOOKUP(C2063,' Disaggregation - Section E '!A$618:N1275,3,0),"")</f>
        <v/>
      </c>
      <c r="L2063" s="812"/>
      <c r="M2063" s="812" t="str">
        <f ca="1">IFERROR(IF(VLOOKUP(C2063,' Disaggregation - Section E '!A$618:T1275,20,0)=0,"",VLOOKUP(C2063,' Disaggregation - Section E '!A$618:T1275,20,0)),"")</f>
        <v/>
      </c>
      <c r="N2063" s="818" t="str">
        <f ca="1">IFERROR(IF(VLOOKUP(C2063,' Disaggregation - Section E '!A$618:N1275,14,0)=0,"",VLOOKUP(C2063,' Disaggregation - Section E '!A$618:N1275,14,0)),"")</f>
        <v/>
      </c>
      <c r="O2063" s="818" t="str">
        <f ca="1">IFERROR(IF(VLOOKUP(C2063,' Disaggregation - Section E '!A$618:N1275,9,0)=0,"",VLOOKUP(C2063,' Disaggregation - Section E '!A$618:N1275,9,0)),"")</f>
        <v/>
      </c>
      <c r="P2063" s="818" t="str">
        <f ca="1">IFERROR(IF(VLOOKUP(C2063,' Disaggregation - Section E '!A$618:N1275,10,0)=0,"",VLOOKUP(C2063,' Disaggregation - Section E '!A$618:N1275,10,0)),"")</f>
        <v/>
      </c>
    </row>
    <row r="2064" spans="1:16" x14ac:dyDescent="0.35">
      <c r="A2064" s="812" t="b">
        <f t="shared" ca="1" si="142"/>
        <v>0</v>
      </c>
      <c r="B2064" s="812"/>
      <c r="C2064" s="825" t="str">
        <f ca="1">IF(COUNTA(D$1410:D2064)=1,"",OFFSET(B2062,-COUNTA(D$1410:D2064)+3,1))</f>
        <v>a163p000004cupgAAA</v>
      </c>
      <c r="D2064" s="827"/>
      <c r="E2064" s="815" t="str">
        <f ca="1">IFERROR(IF(VLOOKUP(C2064,' Disaggregation - Section E '!A$618:N1276,7,0)="","",VLOOKUP(C2064,' Disaggregation - Section E '!A$618:N1276,7,0)*100),"")</f>
        <v/>
      </c>
      <c r="F2064" s="818" t="str">
        <f ca="1">IFERROR(VLOOKUP(C2064,' Disaggregation - Section E '!A$618:N1276,5,0),"")</f>
        <v/>
      </c>
      <c r="G2064" s="817" t="str">
        <f ca="1">IFERROR(IF(VLOOKUP(C2064,' Disaggregation - Section E '!A$618:N1276,6,0)="","",VLOOKUP(C2064,' Disaggregation - Section E '!A$618:N1276,6,0)),"")</f>
        <v/>
      </c>
      <c r="H2064" s="827" t="str">
        <f ca="1">IFERROR(IF(INDEX(' Disaggregation - Section E '!F$618:F2473,MATCH(C2064,' Disaggregation - Section E '!A$618:A2473,0)+1,1)&lt;&gt;0,INDEX(' Disaggregation - Section E '!F$618:F$1820,MATCH(C2064,' Disaggregation - Section E '!A$618:A2473,0)+1,1),""),"")</f>
        <v/>
      </c>
      <c r="I2064" s="818" t="str">
        <f ca="1">IFERROR(IF(VLOOKUP(C2064,' Disaggregation - Section E '!A$618:N1276,8,0)=0,"",VLOOKUP(C2064,' Disaggregation - Section E '!A$618:N1276,8,0)),"")</f>
        <v/>
      </c>
      <c r="J2064" s="818" t="str">
        <f ca="1">IFERROR(IF(VLOOKUP(C2064,' Disaggregation - Section E '!A$618:N2473,13,0)=0,"",VLOOKUP(C2064,' Disaggregation - Section E '!A$618:N2473,13,0)),"")</f>
        <v/>
      </c>
      <c r="K2064" s="812" t="str">
        <f ca="1">IFERROR(VLOOKUP(C2064,' Disaggregation - Section E '!A$618:N1276,3,0),"")</f>
        <v/>
      </c>
      <c r="L2064" s="812"/>
      <c r="M2064" s="812" t="str">
        <f ca="1">IFERROR(IF(VLOOKUP(C2064,' Disaggregation - Section E '!A$618:T1276,20,0)=0,"",VLOOKUP(C2064,' Disaggregation - Section E '!A$618:T1276,20,0)),"")</f>
        <v/>
      </c>
      <c r="N2064" s="818" t="str">
        <f ca="1">IFERROR(IF(VLOOKUP(C2064,' Disaggregation - Section E '!A$618:N1276,14,0)=0,"",VLOOKUP(C2064,' Disaggregation - Section E '!A$618:N1276,14,0)),"")</f>
        <v/>
      </c>
      <c r="O2064" s="818" t="str">
        <f ca="1">IFERROR(IF(VLOOKUP(C2064,' Disaggregation - Section E '!A$618:N1276,9,0)=0,"",VLOOKUP(C2064,' Disaggregation - Section E '!A$618:N1276,9,0)),"")</f>
        <v/>
      </c>
      <c r="P2064" s="818" t="str">
        <f ca="1">IFERROR(IF(VLOOKUP(C2064,' Disaggregation - Section E '!A$618:N1276,10,0)=0,"",VLOOKUP(C2064,' Disaggregation - Section E '!A$618:N1276,10,0)),"")</f>
        <v/>
      </c>
    </row>
    <row r="2065" spans="1:16" x14ac:dyDescent="0.35">
      <c r="A2065" s="812" t="b">
        <f t="shared" ca="1" si="142"/>
        <v>0</v>
      </c>
      <c r="B2065" s="812"/>
      <c r="C2065" s="825" t="str">
        <f ca="1">IF(COUNTA(D$1410:D2065)=1,"",OFFSET(B2063,-COUNTA(D$1410:D2065)+3,1))</f>
        <v>a163p000004cuphAAA</v>
      </c>
      <c r="D2065" s="827"/>
      <c r="E2065" s="815" t="str">
        <f ca="1">IFERROR(IF(VLOOKUP(C2065,' Disaggregation - Section E '!A$618:N1277,7,0)="","",VLOOKUP(C2065,' Disaggregation - Section E '!A$618:N1277,7,0)*100),"")</f>
        <v/>
      </c>
      <c r="F2065" s="818" t="str">
        <f ca="1">IFERROR(VLOOKUP(C2065,' Disaggregation - Section E '!A$618:N1277,5,0),"")</f>
        <v/>
      </c>
      <c r="G2065" s="817" t="str">
        <f ca="1">IFERROR(IF(VLOOKUP(C2065,' Disaggregation - Section E '!A$618:N1277,6,0)="","",VLOOKUP(C2065,' Disaggregation - Section E '!A$618:N1277,6,0)),"")</f>
        <v/>
      </c>
      <c r="H2065" s="827" t="str">
        <f ca="1">IFERROR(IF(INDEX(' Disaggregation - Section E '!F$618:F2474,MATCH(C2065,' Disaggregation - Section E '!A$618:A2474,0)+1,1)&lt;&gt;0,INDEX(' Disaggregation - Section E '!F$618:F$1820,MATCH(C2065,' Disaggregation - Section E '!A$618:A2474,0)+1,1),""),"")</f>
        <v/>
      </c>
      <c r="I2065" s="818" t="str">
        <f ca="1">IFERROR(IF(VLOOKUP(C2065,' Disaggregation - Section E '!A$618:N1277,8,0)=0,"",VLOOKUP(C2065,' Disaggregation - Section E '!A$618:N1277,8,0)),"")</f>
        <v/>
      </c>
      <c r="J2065" s="818" t="str">
        <f ca="1">IFERROR(IF(VLOOKUP(C2065,' Disaggregation - Section E '!A$618:N2474,13,0)=0,"",VLOOKUP(C2065,' Disaggregation - Section E '!A$618:N2474,13,0)),"")</f>
        <v/>
      </c>
      <c r="K2065" s="812" t="str">
        <f ca="1">IFERROR(VLOOKUP(C2065,' Disaggregation - Section E '!A$618:N1277,3,0),"")</f>
        <v/>
      </c>
      <c r="L2065" s="812"/>
      <c r="M2065" s="812" t="str">
        <f ca="1">IFERROR(IF(VLOOKUP(C2065,' Disaggregation - Section E '!A$618:T1277,20,0)=0,"",VLOOKUP(C2065,' Disaggregation - Section E '!A$618:T1277,20,0)),"")</f>
        <v/>
      </c>
      <c r="N2065" s="818" t="str">
        <f ca="1">IFERROR(IF(VLOOKUP(C2065,' Disaggregation - Section E '!A$618:N1277,14,0)=0,"",VLOOKUP(C2065,' Disaggregation - Section E '!A$618:N1277,14,0)),"")</f>
        <v/>
      </c>
      <c r="O2065" s="818" t="str">
        <f ca="1">IFERROR(IF(VLOOKUP(C2065,' Disaggregation - Section E '!A$618:N1277,9,0)=0,"",VLOOKUP(C2065,' Disaggregation - Section E '!A$618:N1277,9,0)),"")</f>
        <v/>
      </c>
      <c r="P2065" s="818" t="str">
        <f ca="1">IFERROR(IF(VLOOKUP(C2065,' Disaggregation - Section E '!A$618:N1277,10,0)=0,"",VLOOKUP(C2065,' Disaggregation - Section E '!A$618:N1277,10,0)),"")</f>
        <v/>
      </c>
    </row>
    <row r="2066" spans="1:16" x14ac:dyDescent="0.35">
      <c r="A2066" s="812" t="b">
        <f t="shared" ca="1" si="142"/>
        <v>0</v>
      </c>
      <c r="B2066" s="812"/>
      <c r="C2066" s="825" t="str">
        <f ca="1">IF(COUNTA(D$1410:D2066)=1,"",OFFSET(B2064,-COUNTA(D$1410:D2066)+3,1))</f>
        <v>a163p000004cupiAAA</v>
      </c>
      <c r="D2066" s="827"/>
      <c r="E2066" s="815" t="str">
        <f ca="1">IFERROR(IF(VLOOKUP(C2066,' Disaggregation - Section E '!A$618:N1278,7,0)="","",VLOOKUP(C2066,' Disaggregation - Section E '!A$618:N1278,7,0)*100),"")</f>
        <v/>
      </c>
      <c r="F2066" s="818" t="str">
        <f ca="1">IFERROR(VLOOKUP(C2066,' Disaggregation - Section E '!A$618:N1278,5,0),"")</f>
        <v/>
      </c>
      <c r="G2066" s="817" t="str">
        <f ca="1">IFERROR(IF(VLOOKUP(C2066,' Disaggregation - Section E '!A$618:N1278,6,0)="","",VLOOKUP(C2066,' Disaggregation - Section E '!A$618:N1278,6,0)),"")</f>
        <v/>
      </c>
      <c r="H2066" s="827" t="str">
        <f ca="1">IFERROR(IF(INDEX(' Disaggregation - Section E '!F$618:F2475,MATCH(C2066,' Disaggregation - Section E '!A$618:A2475,0)+1,1)&lt;&gt;0,INDEX(' Disaggregation - Section E '!F$618:F$1820,MATCH(C2066,' Disaggregation - Section E '!A$618:A2475,0)+1,1),""),"")</f>
        <v/>
      </c>
      <c r="I2066" s="818" t="str">
        <f ca="1">IFERROR(IF(VLOOKUP(C2066,' Disaggregation - Section E '!A$618:N1278,8,0)=0,"",VLOOKUP(C2066,' Disaggregation - Section E '!A$618:N1278,8,0)),"")</f>
        <v/>
      </c>
      <c r="J2066" s="818" t="str">
        <f ca="1">IFERROR(IF(VLOOKUP(C2066,' Disaggregation - Section E '!A$618:N2475,13,0)=0,"",VLOOKUP(C2066,' Disaggregation - Section E '!A$618:N2475,13,0)),"")</f>
        <v/>
      </c>
      <c r="K2066" s="812" t="str">
        <f ca="1">IFERROR(VLOOKUP(C2066,' Disaggregation - Section E '!A$618:N1278,3,0),"")</f>
        <v/>
      </c>
      <c r="L2066" s="812"/>
      <c r="M2066" s="812" t="str">
        <f ca="1">IFERROR(IF(VLOOKUP(C2066,' Disaggregation - Section E '!A$618:T1278,20,0)=0,"",VLOOKUP(C2066,' Disaggregation - Section E '!A$618:T1278,20,0)),"")</f>
        <v/>
      </c>
      <c r="N2066" s="818" t="str">
        <f ca="1">IFERROR(IF(VLOOKUP(C2066,' Disaggregation - Section E '!A$618:N1278,14,0)=0,"",VLOOKUP(C2066,' Disaggregation - Section E '!A$618:N1278,14,0)),"")</f>
        <v/>
      </c>
      <c r="O2066" s="818" t="str">
        <f ca="1">IFERROR(IF(VLOOKUP(C2066,' Disaggregation - Section E '!A$618:N1278,9,0)=0,"",VLOOKUP(C2066,' Disaggregation - Section E '!A$618:N1278,9,0)),"")</f>
        <v/>
      </c>
      <c r="P2066" s="818" t="str">
        <f ca="1">IFERROR(IF(VLOOKUP(C2066,' Disaggregation - Section E '!A$618:N1278,10,0)=0,"",VLOOKUP(C2066,' Disaggregation - Section E '!A$618:N1278,10,0)),"")</f>
        <v/>
      </c>
    </row>
    <row r="2067" spans="1:16" x14ac:dyDescent="0.35">
      <c r="A2067" s="812" t="b">
        <f t="shared" ca="1" si="142"/>
        <v>0</v>
      </c>
      <c r="B2067" s="812"/>
      <c r="C2067" s="825" t="str">
        <f ca="1">IF(COUNTA(D$1410:D2067)=1,"",OFFSET(B2065,-COUNTA(D$1410:D2067)+3,1))</f>
        <v>a163p000004cupjAAA</v>
      </c>
      <c r="D2067" s="827"/>
      <c r="E2067" s="815" t="str">
        <f ca="1">IFERROR(IF(VLOOKUP(C2067,' Disaggregation - Section E '!A$618:N1279,7,0)="","",VLOOKUP(C2067,' Disaggregation - Section E '!A$618:N1279,7,0)*100),"")</f>
        <v/>
      </c>
      <c r="F2067" s="818" t="str">
        <f ca="1">IFERROR(VLOOKUP(C2067,' Disaggregation - Section E '!A$618:N1279,5,0),"")</f>
        <v/>
      </c>
      <c r="G2067" s="817" t="str">
        <f ca="1">IFERROR(IF(VLOOKUP(C2067,' Disaggregation - Section E '!A$618:N1279,6,0)="","",VLOOKUP(C2067,' Disaggregation - Section E '!A$618:N1279,6,0)),"")</f>
        <v/>
      </c>
      <c r="H2067" s="827" t="str">
        <f ca="1">IFERROR(IF(INDEX(' Disaggregation - Section E '!F$618:F2476,MATCH(C2067,' Disaggregation - Section E '!A$618:A2476,0)+1,1)&lt;&gt;0,INDEX(' Disaggregation - Section E '!F$618:F$1820,MATCH(C2067,' Disaggregation - Section E '!A$618:A2476,0)+1,1),""),"")</f>
        <v/>
      </c>
      <c r="I2067" s="818" t="str">
        <f ca="1">IFERROR(IF(VLOOKUP(C2067,' Disaggregation - Section E '!A$618:N1279,8,0)=0,"",VLOOKUP(C2067,' Disaggregation - Section E '!A$618:N1279,8,0)),"")</f>
        <v/>
      </c>
      <c r="J2067" s="818" t="str">
        <f ca="1">IFERROR(IF(VLOOKUP(C2067,' Disaggregation - Section E '!A$618:N2476,13,0)=0,"",VLOOKUP(C2067,' Disaggregation - Section E '!A$618:N2476,13,0)),"")</f>
        <v/>
      </c>
      <c r="K2067" s="812" t="str">
        <f ca="1">IFERROR(VLOOKUP(C2067,' Disaggregation - Section E '!A$618:N1279,3,0),"")</f>
        <v/>
      </c>
      <c r="L2067" s="812"/>
      <c r="M2067" s="812" t="str">
        <f ca="1">IFERROR(IF(VLOOKUP(C2067,' Disaggregation - Section E '!A$618:T1279,20,0)=0,"",VLOOKUP(C2067,' Disaggregation - Section E '!A$618:T1279,20,0)),"")</f>
        <v/>
      </c>
      <c r="N2067" s="818" t="str">
        <f ca="1">IFERROR(IF(VLOOKUP(C2067,' Disaggregation - Section E '!A$618:N1279,14,0)=0,"",VLOOKUP(C2067,' Disaggregation - Section E '!A$618:N1279,14,0)),"")</f>
        <v/>
      </c>
      <c r="O2067" s="818" t="str">
        <f ca="1">IFERROR(IF(VLOOKUP(C2067,' Disaggregation - Section E '!A$618:N1279,9,0)=0,"",VLOOKUP(C2067,' Disaggregation - Section E '!A$618:N1279,9,0)),"")</f>
        <v/>
      </c>
      <c r="P2067" s="818" t="str">
        <f ca="1">IFERROR(IF(VLOOKUP(C2067,' Disaggregation - Section E '!A$618:N1279,10,0)=0,"",VLOOKUP(C2067,' Disaggregation - Section E '!A$618:N1279,10,0)),"")</f>
        <v/>
      </c>
    </row>
    <row r="2068" spans="1:16" x14ac:dyDescent="0.35">
      <c r="A2068" s="812" t="b">
        <f t="shared" ca="1" si="142"/>
        <v>0</v>
      </c>
      <c r="B2068" s="812"/>
      <c r="C2068" s="825" t="str">
        <f ca="1">IF(COUNTA(D$1410:D2068)=1,"",OFFSET(B2066,-COUNTA(D$1410:D2068)+3,1))</f>
        <v>a163p000004cupkAAA</v>
      </c>
      <c r="D2068" s="827"/>
      <c r="E2068" s="815" t="str">
        <f ca="1">IFERROR(IF(VLOOKUP(C2068,' Disaggregation - Section E '!A$618:N1280,7,0)="","",VLOOKUP(C2068,' Disaggregation - Section E '!A$618:N1280,7,0)*100),"")</f>
        <v/>
      </c>
      <c r="F2068" s="818" t="str">
        <f ca="1">IFERROR(VLOOKUP(C2068,' Disaggregation - Section E '!A$618:N1280,5,0),"")</f>
        <v/>
      </c>
      <c r="G2068" s="817" t="str">
        <f ca="1">IFERROR(IF(VLOOKUP(C2068,' Disaggregation - Section E '!A$618:N1280,6,0)="","",VLOOKUP(C2068,' Disaggregation - Section E '!A$618:N1280,6,0)),"")</f>
        <v/>
      </c>
      <c r="H2068" s="827" t="str">
        <f ca="1">IFERROR(IF(INDEX(' Disaggregation - Section E '!F$618:F2477,MATCH(C2068,' Disaggregation - Section E '!A$618:A2477,0)+1,1)&lt;&gt;0,INDEX(' Disaggregation - Section E '!F$618:F$1820,MATCH(C2068,' Disaggregation - Section E '!A$618:A2477,0)+1,1),""),"")</f>
        <v/>
      </c>
      <c r="I2068" s="818" t="str">
        <f ca="1">IFERROR(IF(VLOOKUP(C2068,' Disaggregation - Section E '!A$618:N1280,8,0)=0,"",VLOOKUP(C2068,' Disaggregation - Section E '!A$618:N1280,8,0)),"")</f>
        <v/>
      </c>
      <c r="J2068" s="818" t="str">
        <f ca="1">IFERROR(IF(VLOOKUP(C2068,' Disaggregation - Section E '!A$618:N2477,13,0)=0,"",VLOOKUP(C2068,' Disaggregation - Section E '!A$618:N2477,13,0)),"")</f>
        <v/>
      </c>
      <c r="K2068" s="812" t="str">
        <f ca="1">IFERROR(VLOOKUP(C2068,' Disaggregation - Section E '!A$618:N1280,3,0),"")</f>
        <v/>
      </c>
      <c r="L2068" s="812"/>
      <c r="M2068" s="812" t="str">
        <f ca="1">IFERROR(IF(VLOOKUP(C2068,' Disaggregation - Section E '!A$618:T1280,20,0)=0,"",VLOOKUP(C2068,' Disaggregation - Section E '!A$618:T1280,20,0)),"")</f>
        <v/>
      </c>
      <c r="N2068" s="818" t="str">
        <f ca="1">IFERROR(IF(VLOOKUP(C2068,' Disaggregation - Section E '!A$618:N1280,14,0)=0,"",VLOOKUP(C2068,' Disaggregation - Section E '!A$618:N1280,14,0)),"")</f>
        <v/>
      </c>
      <c r="O2068" s="818" t="str">
        <f ca="1">IFERROR(IF(VLOOKUP(C2068,' Disaggregation - Section E '!A$618:N1280,9,0)=0,"",VLOOKUP(C2068,' Disaggregation - Section E '!A$618:N1280,9,0)),"")</f>
        <v/>
      </c>
      <c r="P2068" s="818" t="str">
        <f ca="1">IFERROR(IF(VLOOKUP(C2068,' Disaggregation - Section E '!A$618:N1280,10,0)=0,"",VLOOKUP(C2068,' Disaggregation - Section E '!A$618:N1280,10,0)),"")</f>
        <v/>
      </c>
    </row>
    <row r="2069" spans="1:16" x14ac:dyDescent="0.35">
      <c r="A2069" s="812" t="b">
        <f t="shared" ca="1" si="142"/>
        <v>0</v>
      </c>
      <c r="B2069" s="812"/>
      <c r="C2069" s="825" t="str">
        <f ca="1">IF(COUNTA(D$1410:D2069)=1,"",OFFSET(B2067,-COUNTA(D$1410:D2069)+3,1))</f>
        <v>a163p000004cuplAAA</v>
      </c>
      <c r="D2069" s="827"/>
      <c r="E2069" s="815" t="str">
        <f ca="1">IFERROR(IF(VLOOKUP(C2069,' Disaggregation - Section E '!A$618:N1281,7,0)="","",VLOOKUP(C2069,' Disaggregation - Section E '!A$618:N1281,7,0)*100),"")</f>
        <v/>
      </c>
      <c r="F2069" s="818" t="str">
        <f ca="1">IFERROR(VLOOKUP(C2069,' Disaggregation - Section E '!A$618:N1281,5,0),"")</f>
        <v/>
      </c>
      <c r="G2069" s="817" t="str">
        <f ca="1">IFERROR(IF(VLOOKUP(C2069,' Disaggregation - Section E '!A$618:N1281,6,0)="","",VLOOKUP(C2069,' Disaggregation - Section E '!A$618:N1281,6,0)),"")</f>
        <v/>
      </c>
      <c r="H2069" s="827" t="str">
        <f ca="1">IFERROR(IF(INDEX(' Disaggregation - Section E '!F$618:F2478,MATCH(C2069,' Disaggregation - Section E '!A$618:A2478,0)+1,1)&lt;&gt;0,INDEX(' Disaggregation - Section E '!F$618:F$1820,MATCH(C2069,' Disaggregation - Section E '!A$618:A2478,0)+1,1),""),"")</f>
        <v/>
      </c>
      <c r="I2069" s="818" t="str">
        <f ca="1">IFERROR(IF(VLOOKUP(C2069,' Disaggregation - Section E '!A$618:N1281,8,0)=0,"",VLOOKUP(C2069,' Disaggregation - Section E '!A$618:N1281,8,0)),"")</f>
        <v/>
      </c>
      <c r="J2069" s="818" t="str">
        <f ca="1">IFERROR(IF(VLOOKUP(C2069,' Disaggregation - Section E '!A$618:N2478,13,0)=0,"",VLOOKUP(C2069,' Disaggregation - Section E '!A$618:N2478,13,0)),"")</f>
        <v/>
      </c>
      <c r="K2069" s="812" t="str">
        <f ca="1">IFERROR(VLOOKUP(C2069,' Disaggregation - Section E '!A$618:N1281,3,0),"")</f>
        <v/>
      </c>
      <c r="L2069" s="812"/>
      <c r="M2069" s="812" t="str">
        <f ca="1">IFERROR(IF(VLOOKUP(C2069,' Disaggregation - Section E '!A$618:T1281,20,0)=0,"",VLOOKUP(C2069,' Disaggregation - Section E '!A$618:T1281,20,0)),"")</f>
        <v/>
      </c>
      <c r="N2069" s="818" t="str">
        <f ca="1">IFERROR(IF(VLOOKUP(C2069,' Disaggregation - Section E '!A$618:N1281,14,0)=0,"",VLOOKUP(C2069,' Disaggregation - Section E '!A$618:N1281,14,0)),"")</f>
        <v/>
      </c>
      <c r="O2069" s="818" t="str">
        <f ca="1">IFERROR(IF(VLOOKUP(C2069,' Disaggregation - Section E '!A$618:N1281,9,0)=0,"",VLOOKUP(C2069,' Disaggregation - Section E '!A$618:N1281,9,0)),"")</f>
        <v/>
      </c>
      <c r="P2069" s="818" t="str">
        <f ca="1">IFERROR(IF(VLOOKUP(C2069,' Disaggregation - Section E '!A$618:N1281,10,0)=0,"",VLOOKUP(C2069,' Disaggregation - Section E '!A$618:N1281,10,0)),"")</f>
        <v/>
      </c>
    </row>
    <row r="2070" spans="1:16" x14ac:dyDescent="0.35">
      <c r="A2070" s="812" t="b">
        <f t="shared" ca="1" si="142"/>
        <v>0</v>
      </c>
      <c r="B2070" s="812"/>
      <c r="C2070" s="825" t="str">
        <f ca="1">IF(COUNTA(D$1410:D2070)=1,"",OFFSET(B2068,-COUNTA(D$1410:D2070)+3,1))</f>
        <v>a163p000004cupmAAA</v>
      </c>
      <c r="D2070" s="827"/>
      <c r="E2070" s="815" t="str">
        <f ca="1">IFERROR(IF(VLOOKUP(C2070,' Disaggregation - Section E '!A$618:N1282,7,0)="","",VLOOKUP(C2070,' Disaggregation - Section E '!A$618:N1282,7,0)*100),"")</f>
        <v/>
      </c>
      <c r="F2070" s="818" t="str">
        <f ca="1">IFERROR(VLOOKUP(C2070,' Disaggregation - Section E '!A$618:N1282,5,0),"")</f>
        <v/>
      </c>
      <c r="G2070" s="817" t="str">
        <f ca="1">IFERROR(IF(VLOOKUP(C2070,' Disaggregation - Section E '!A$618:N1282,6,0)="","",VLOOKUP(C2070,' Disaggregation - Section E '!A$618:N1282,6,0)),"")</f>
        <v/>
      </c>
      <c r="H2070" s="827" t="str">
        <f ca="1">IFERROR(IF(INDEX(' Disaggregation - Section E '!F$618:F2479,MATCH(C2070,' Disaggregation - Section E '!A$618:A2479,0)+1,1)&lt;&gt;0,INDEX(' Disaggregation - Section E '!F$618:F$1820,MATCH(C2070,' Disaggregation - Section E '!A$618:A2479,0)+1,1),""),"")</f>
        <v/>
      </c>
      <c r="I2070" s="818" t="str">
        <f ca="1">IFERROR(IF(VLOOKUP(C2070,' Disaggregation - Section E '!A$618:N1282,8,0)=0,"",VLOOKUP(C2070,' Disaggregation - Section E '!A$618:N1282,8,0)),"")</f>
        <v/>
      </c>
      <c r="J2070" s="818" t="str">
        <f ca="1">IFERROR(IF(VLOOKUP(C2070,' Disaggregation - Section E '!A$618:N2479,13,0)=0,"",VLOOKUP(C2070,' Disaggregation - Section E '!A$618:N2479,13,0)),"")</f>
        <v/>
      </c>
      <c r="K2070" s="812" t="str">
        <f ca="1">IFERROR(VLOOKUP(C2070,' Disaggregation - Section E '!A$618:N1282,3,0),"")</f>
        <v/>
      </c>
      <c r="L2070" s="812"/>
      <c r="M2070" s="812" t="str">
        <f ca="1">IFERROR(IF(VLOOKUP(C2070,' Disaggregation - Section E '!A$618:T1282,20,0)=0,"",VLOOKUP(C2070,' Disaggregation - Section E '!A$618:T1282,20,0)),"")</f>
        <v/>
      </c>
      <c r="N2070" s="818" t="str">
        <f ca="1">IFERROR(IF(VLOOKUP(C2070,' Disaggregation - Section E '!A$618:N1282,14,0)=0,"",VLOOKUP(C2070,' Disaggregation - Section E '!A$618:N1282,14,0)),"")</f>
        <v/>
      </c>
      <c r="O2070" s="818" t="str">
        <f ca="1">IFERROR(IF(VLOOKUP(C2070,' Disaggregation - Section E '!A$618:N1282,9,0)=0,"",VLOOKUP(C2070,' Disaggregation - Section E '!A$618:N1282,9,0)),"")</f>
        <v/>
      </c>
      <c r="P2070" s="818" t="str">
        <f ca="1">IFERROR(IF(VLOOKUP(C2070,' Disaggregation - Section E '!A$618:N1282,10,0)=0,"",VLOOKUP(C2070,' Disaggregation - Section E '!A$618:N1282,10,0)),"")</f>
        <v/>
      </c>
    </row>
    <row r="2071" spans="1:16" x14ac:dyDescent="0.35">
      <c r="A2071" s="812" t="b">
        <f t="shared" ca="1" si="142"/>
        <v>0</v>
      </c>
      <c r="B2071" s="812"/>
      <c r="C2071" s="825" t="str">
        <f ca="1">IF(COUNTA(D$1410:D2071)=1,"",OFFSET(B2069,-COUNTA(D$1410:D2071)+3,1))</f>
        <v>a163p000004cupnAAA</v>
      </c>
      <c r="D2071" s="827"/>
      <c r="E2071" s="815" t="str">
        <f ca="1">IFERROR(IF(VLOOKUP(C2071,' Disaggregation - Section E '!A$618:N1283,7,0)="","",VLOOKUP(C2071,' Disaggregation - Section E '!A$618:N1283,7,0)*100),"")</f>
        <v/>
      </c>
      <c r="F2071" s="818" t="str">
        <f ca="1">IFERROR(VLOOKUP(C2071,' Disaggregation - Section E '!A$618:N1283,5,0),"")</f>
        <v/>
      </c>
      <c r="G2071" s="817" t="str">
        <f ca="1">IFERROR(IF(VLOOKUP(C2071,' Disaggregation - Section E '!A$618:N1283,6,0)="","",VLOOKUP(C2071,' Disaggregation - Section E '!A$618:N1283,6,0)),"")</f>
        <v/>
      </c>
      <c r="H2071" s="827" t="str">
        <f ca="1">IFERROR(IF(INDEX(' Disaggregation - Section E '!F$618:F2480,MATCH(C2071,' Disaggregation - Section E '!A$618:A2480,0)+1,1)&lt;&gt;0,INDEX(' Disaggregation - Section E '!F$618:F$1820,MATCH(C2071,' Disaggregation - Section E '!A$618:A2480,0)+1,1),""),"")</f>
        <v/>
      </c>
      <c r="I2071" s="818" t="str">
        <f ca="1">IFERROR(IF(VLOOKUP(C2071,' Disaggregation - Section E '!A$618:N1283,8,0)=0,"",VLOOKUP(C2071,' Disaggregation - Section E '!A$618:N1283,8,0)),"")</f>
        <v/>
      </c>
      <c r="J2071" s="818" t="str">
        <f ca="1">IFERROR(IF(VLOOKUP(C2071,' Disaggregation - Section E '!A$618:N2480,13,0)=0,"",VLOOKUP(C2071,' Disaggregation - Section E '!A$618:N2480,13,0)),"")</f>
        <v/>
      </c>
      <c r="K2071" s="812" t="str">
        <f ca="1">IFERROR(VLOOKUP(C2071,' Disaggregation - Section E '!A$618:N1283,3,0),"")</f>
        <v/>
      </c>
      <c r="L2071" s="812"/>
      <c r="M2071" s="812" t="str">
        <f ca="1">IFERROR(IF(VLOOKUP(C2071,' Disaggregation - Section E '!A$618:T1283,20,0)=0,"",VLOOKUP(C2071,' Disaggregation - Section E '!A$618:T1283,20,0)),"")</f>
        <v/>
      </c>
      <c r="N2071" s="818" t="str">
        <f ca="1">IFERROR(IF(VLOOKUP(C2071,' Disaggregation - Section E '!A$618:N1283,14,0)=0,"",VLOOKUP(C2071,' Disaggregation - Section E '!A$618:N1283,14,0)),"")</f>
        <v/>
      </c>
      <c r="O2071" s="818" t="str">
        <f ca="1">IFERROR(IF(VLOOKUP(C2071,' Disaggregation - Section E '!A$618:N1283,9,0)=0,"",VLOOKUP(C2071,' Disaggregation - Section E '!A$618:N1283,9,0)),"")</f>
        <v/>
      </c>
      <c r="P2071" s="818" t="str">
        <f ca="1">IFERROR(IF(VLOOKUP(C2071,' Disaggregation - Section E '!A$618:N1283,10,0)=0,"",VLOOKUP(C2071,' Disaggregation - Section E '!A$618:N1283,10,0)),"")</f>
        <v/>
      </c>
    </row>
    <row r="2072" spans="1:16" x14ac:dyDescent="0.35">
      <c r="A2072" s="812" t="b">
        <f t="shared" ca="1" si="142"/>
        <v>0</v>
      </c>
      <c r="B2072" s="812"/>
      <c r="C2072" s="825" t="str">
        <f ca="1">IF(COUNTA(D$1410:D2072)=1,"",OFFSET(B2070,-COUNTA(D$1410:D2072)+3,1))</f>
        <v>a163p000004cupoAAA</v>
      </c>
      <c r="D2072" s="827"/>
      <c r="E2072" s="815" t="str">
        <f ca="1">IFERROR(IF(VLOOKUP(C2072,' Disaggregation - Section E '!A$618:N1284,7,0)="","",VLOOKUP(C2072,' Disaggregation - Section E '!A$618:N1284,7,0)*100),"")</f>
        <v/>
      </c>
      <c r="F2072" s="818" t="str">
        <f ca="1">IFERROR(VLOOKUP(C2072,' Disaggregation - Section E '!A$618:N1284,5,0),"")</f>
        <v/>
      </c>
      <c r="G2072" s="817" t="str">
        <f ca="1">IFERROR(IF(VLOOKUP(C2072,' Disaggregation - Section E '!A$618:N1284,6,0)="","",VLOOKUP(C2072,' Disaggregation - Section E '!A$618:N1284,6,0)),"")</f>
        <v/>
      </c>
      <c r="H2072" s="827" t="str">
        <f ca="1">IFERROR(IF(INDEX(' Disaggregation - Section E '!F$618:F2481,MATCH(C2072,' Disaggregation - Section E '!A$618:A2481,0)+1,1)&lt;&gt;0,INDEX(' Disaggregation - Section E '!F$618:F$1820,MATCH(C2072,' Disaggregation - Section E '!A$618:A2481,0)+1,1),""),"")</f>
        <v/>
      </c>
      <c r="I2072" s="818" t="str">
        <f ca="1">IFERROR(IF(VLOOKUP(C2072,' Disaggregation - Section E '!A$618:N1284,8,0)=0,"",VLOOKUP(C2072,' Disaggregation - Section E '!A$618:N1284,8,0)),"")</f>
        <v/>
      </c>
      <c r="J2072" s="818" t="str">
        <f ca="1">IFERROR(IF(VLOOKUP(C2072,' Disaggregation - Section E '!A$618:N2481,13,0)=0,"",VLOOKUP(C2072,' Disaggregation - Section E '!A$618:N2481,13,0)),"")</f>
        <v/>
      </c>
      <c r="K2072" s="812" t="str">
        <f ca="1">IFERROR(VLOOKUP(C2072,' Disaggregation - Section E '!A$618:N1284,3,0),"")</f>
        <v/>
      </c>
      <c r="L2072" s="812"/>
      <c r="M2072" s="812" t="str">
        <f ca="1">IFERROR(IF(VLOOKUP(C2072,' Disaggregation - Section E '!A$618:T1284,20,0)=0,"",VLOOKUP(C2072,' Disaggregation - Section E '!A$618:T1284,20,0)),"")</f>
        <v/>
      </c>
      <c r="N2072" s="818" t="str">
        <f ca="1">IFERROR(IF(VLOOKUP(C2072,' Disaggregation - Section E '!A$618:N1284,14,0)=0,"",VLOOKUP(C2072,' Disaggregation - Section E '!A$618:N1284,14,0)),"")</f>
        <v/>
      </c>
      <c r="O2072" s="818" t="str">
        <f ca="1">IFERROR(IF(VLOOKUP(C2072,' Disaggregation - Section E '!A$618:N1284,9,0)=0,"",VLOOKUP(C2072,' Disaggregation - Section E '!A$618:N1284,9,0)),"")</f>
        <v/>
      </c>
      <c r="P2072" s="818" t="str">
        <f ca="1">IFERROR(IF(VLOOKUP(C2072,' Disaggregation - Section E '!A$618:N1284,10,0)=0,"",VLOOKUP(C2072,' Disaggregation - Section E '!A$618:N1284,10,0)),"")</f>
        <v/>
      </c>
    </row>
    <row r="2073" spans="1:16" x14ac:dyDescent="0.35">
      <c r="A2073" s="812" t="b">
        <f t="shared" ca="1" si="142"/>
        <v>0</v>
      </c>
      <c r="B2073" s="812"/>
      <c r="C2073" s="825" t="str">
        <f ca="1">IF(COUNTA(D$1410:D2073)=1,"",OFFSET(B2071,-COUNTA(D$1410:D2073)+3,1))</f>
        <v>a163p000004cuppAAA</v>
      </c>
      <c r="D2073" s="827"/>
      <c r="E2073" s="815" t="str">
        <f ca="1">IFERROR(IF(VLOOKUP(C2073,' Disaggregation - Section E '!A$618:N1285,7,0)="","",VLOOKUP(C2073,' Disaggregation - Section E '!A$618:N1285,7,0)*100),"")</f>
        <v/>
      </c>
      <c r="F2073" s="818" t="str">
        <f ca="1">IFERROR(VLOOKUP(C2073,' Disaggregation - Section E '!A$618:N1285,5,0),"")</f>
        <v/>
      </c>
      <c r="G2073" s="817" t="str">
        <f ca="1">IFERROR(IF(VLOOKUP(C2073,' Disaggregation - Section E '!A$618:N1285,6,0)="","",VLOOKUP(C2073,' Disaggregation - Section E '!A$618:N1285,6,0)),"")</f>
        <v/>
      </c>
      <c r="H2073" s="827" t="str">
        <f ca="1">IFERROR(IF(INDEX(' Disaggregation - Section E '!F$618:F2482,MATCH(C2073,' Disaggregation - Section E '!A$618:A2482,0)+1,1)&lt;&gt;0,INDEX(' Disaggregation - Section E '!F$618:F$1820,MATCH(C2073,' Disaggregation - Section E '!A$618:A2482,0)+1,1),""),"")</f>
        <v/>
      </c>
      <c r="I2073" s="818" t="str">
        <f ca="1">IFERROR(IF(VLOOKUP(C2073,' Disaggregation - Section E '!A$618:N1285,8,0)=0,"",VLOOKUP(C2073,' Disaggregation - Section E '!A$618:N1285,8,0)),"")</f>
        <v/>
      </c>
      <c r="J2073" s="818" t="str">
        <f ca="1">IFERROR(IF(VLOOKUP(C2073,' Disaggregation - Section E '!A$618:N2482,13,0)=0,"",VLOOKUP(C2073,' Disaggregation - Section E '!A$618:N2482,13,0)),"")</f>
        <v/>
      </c>
      <c r="K2073" s="812" t="str">
        <f ca="1">IFERROR(VLOOKUP(C2073,' Disaggregation - Section E '!A$618:N1285,3,0),"")</f>
        <v/>
      </c>
      <c r="L2073" s="812"/>
      <c r="M2073" s="812" t="str">
        <f ca="1">IFERROR(IF(VLOOKUP(C2073,' Disaggregation - Section E '!A$618:T1285,20,0)=0,"",VLOOKUP(C2073,' Disaggregation - Section E '!A$618:T1285,20,0)),"")</f>
        <v/>
      </c>
      <c r="N2073" s="818" t="str">
        <f ca="1">IFERROR(IF(VLOOKUP(C2073,' Disaggregation - Section E '!A$618:N1285,14,0)=0,"",VLOOKUP(C2073,' Disaggregation - Section E '!A$618:N1285,14,0)),"")</f>
        <v/>
      </c>
      <c r="O2073" s="818" t="str">
        <f ca="1">IFERROR(IF(VLOOKUP(C2073,' Disaggregation - Section E '!A$618:N1285,9,0)=0,"",VLOOKUP(C2073,' Disaggregation - Section E '!A$618:N1285,9,0)),"")</f>
        <v/>
      </c>
      <c r="P2073" s="818" t="str">
        <f ca="1">IFERROR(IF(VLOOKUP(C2073,' Disaggregation - Section E '!A$618:N1285,10,0)=0,"",VLOOKUP(C2073,' Disaggregation - Section E '!A$618:N1285,10,0)),"")</f>
        <v/>
      </c>
    </row>
    <row r="2074" spans="1:16" x14ac:dyDescent="0.35">
      <c r="A2074" s="812" t="b">
        <f t="shared" ca="1" si="142"/>
        <v>0</v>
      </c>
      <c r="B2074" s="812"/>
      <c r="C2074" s="825" t="str">
        <f ca="1">IF(COUNTA(D$1410:D2074)=1,"",OFFSET(B2072,-COUNTA(D$1410:D2074)+3,1))</f>
        <v>a163p000004cupqAAA</v>
      </c>
      <c r="D2074" s="827"/>
      <c r="E2074" s="815" t="str">
        <f ca="1">IFERROR(IF(VLOOKUP(C2074,' Disaggregation - Section E '!A$618:N1286,7,0)="","",VLOOKUP(C2074,' Disaggregation - Section E '!A$618:N1286,7,0)*100),"")</f>
        <v/>
      </c>
      <c r="F2074" s="818" t="str">
        <f ca="1">IFERROR(VLOOKUP(C2074,' Disaggregation - Section E '!A$618:N1286,5,0),"")</f>
        <v/>
      </c>
      <c r="G2074" s="817" t="str">
        <f ca="1">IFERROR(IF(VLOOKUP(C2074,' Disaggregation - Section E '!A$618:N1286,6,0)="","",VLOOKUP(C2074,' Disaggregation - Section E '!A$618:N1286,6,0)),"")</f>
        <v/>
      </c>
      <c r="H2074" s="827" t="str">
        <f ca="1">IFERROR(IF(INDEX(' Disaggregation - Section E '!F$618:F2483,MATCH(C2074,' Disaggregation - Section E '!A$618:A2483,0)+1,1)&lt;&gt;0,INDEX(' Disaggregation - Section E '!F$618:F$1820,MATCH(C2074,' Disaggregation - Section E '!A$618:A2483,0)+1,1),""),"")</f>
        <v/>
      </c>
      <c r="I2074" s="818" t="str">
        <f ca="1">IFERROR(IF(VLOOKUP(C2074,' Disaggregation - Section E '!A$618:N1286,8,0)=0,"",VLOOKUP(C2074,' Disaggregation - Section E '!A$618:N1286,8,0)),"")</f>
        <v/>
      </c>
      <c r="J2074" s="818" t="str">
        <f ca="1">IFERROR(IF(VLOOKUP(C2074,' Disaggregation - Section E '!A$618:N2483,13,0)=0,"",VLOOKUP(C2074,' Disaggregation - Section E '!A$618:N2483,13,0)),"")</f>
        <v/>
      </c>
      <c r="K2074" s="812" t="str">
        <f ca="1">IFERROR(VLOOKUP(C2074,' Disaggregation - Section E '!A$618:N1286,3,0),"")</f>
        <v/>
      </c>
      <c r="L2074" s="812"/>
      <c r="M2074" s="812" t="str">
        <f ca="1">IFERROR(IF(VLOOKUP(C2074,' Disaggregation - Section E '!A$618:T1286,20,0)=0,"",VLOOKUP(C2074,' Disaggregation - Section E '!A$618:T1286,20,0)),"")</f>
        <v/>
      </c>
      <c r="N2074" s="818" t="str">
        <f ca="1">IFERROR(IF(VLOOKUP(C2074,' Disaggregation - Section E '!A$618:N1286,14,0)=0,"",VLOOKUP(C2074,' Disaggregation - Section E '!A$618:N1286,14,0)),"")</f>
        <v/>
      </c>
      <c r="O2074" s="818" t="str">
        <f ca="1">IFERROR(IF(VLOOKUP(C2074,' Disaggregation - Section E '!A$618:N1286,9,0)=0,"",VLOOKUP(C2074,' Disaggregation - Section E '!A$618:N1286,9,0)),"")</f>
        <v/>
      </c>
      <c r="P2074" s="818" t="str">
        <f ca="1">IFERROR(IF(VLOOKUP(C2074,' Disaggregation - Section E '!A$618:N1286,10,0)=0,"",VLOOKUP(C2074,' Disaggregation - Section E '!A$618:N1286,10,0)),"")</f>
        <v/>
      </c>
    </row>
    <row r="2075" spans="1:16" x14ac:dyDescent="0.35">
      <c r="A2075" s="812" t="b">
        <f t="shared" ca="1" si="142"/>
        <v>0</v>
      </c>
      <c r="B2075" s="812"/>
      <c r="C2075" s="825" t="str">
        <f ca="1">IF(COUNTA(D$1410:D2075)=1,"",OFFSET(B2073,-COUNTA(D$1410:D2075)+3,1))</f>
        <v>a163p000004cuprAAA</v>
      </c>
      <c r="D2075" s="827"/>
      <c r="E2075" s="815" t="str">
        <f ca="1">IFERROR(IF(VLOOKUP(C2075,' Disaggregation - Section E '!A$618:N1287,7,0)="","",VLOOKUP(C2075,' Disaggregation - Section E '!A$618:N1287,7,0)*100),"")</f>
        <v/>
      </c>
      <c r="F2075" s="818" t="str">
        <f ca="1">IFERROR(VLOOKUP(C2075,' Disaggregation - Section E '!A$618:N1287,5,0),"")</f>
        <v/>
      </c>
      <c r="G2075" s="817" t="str">
        <f ca="1">IFERROR(IF(VLOOKUP(C2075,' Disaggregation - Section E '!A$618:N1287,6,0)="","",VLOOKUP(C2075,' Disaggregation - Section E '!A$618:N1287,6,0)),"")</f>
        <v/>
      </c>
      <c r="H2075" s="827" t="str">
        <f ca="1">IFERROR(IF(INDEX(' Disaggregation - Section E '!F$618:F2484,MATCH(C2075,' Disaggregation - Section E '!A$618:A2484,0)+1,1)&lt;&gt;0,INDEX(' Disaggregation - Section E '!F$618:F$1820,MATCH(C2075,' Disaggregation - Section E '!A$618:A2484,0)+1,1),""),"")</f>
        <v/>
      </c>
      <c r="I2075" s="818" t="str">
        <f ca="1">IFERROR(IF(VLOOKUP(C2075,' Disaggregation - Section E '!A$618:N1287,8,0)=0,"",VLOOKUP(C2075,' Disaggregation - Section E '!A$618:N1287,8,0)),"")</f>
        <v/>
      </c>
      <c r="J2075" s="818" t="str">
        <f ca="1">IFERROR(IF(VLOOKUP(C2075,' Disaggregation - Section E '!A$618:N2484,13,0)=0,"",VLOOKUP(C2075,' Disaggregation - Section E '!A$618:N2484,13,0)),"")</f>
        <v/>
      </c>
      <c r="K2075" s="812" t="str">
        <f ca="1">IFERROR(VLOOKUP(C2075,' Disaggregation - Section E '!A$618:N1287,3,0),"")</f>
        <v/>
      </c>
      <c r="L2075" s="812"/>
      <c r="M2075" s="812" t="str">
        <f ca="1">IFERROR(IF(VLOOKUP(C2075,' Disaggregation - Section E '!A$618:T1287,20,0)=0,"",VLOOKUP(C2075,' Disaggregation - Section E '!A$618:T1287,20,0)),"")</f>
        <v/>
      </c>
      <c r="N2075" s="818" t="str">
        <f ca="1">IFERROR(IF(VLOOKUP(C2075,' Disaggregation - Section E '!A$618:N1287,14,0)=0,"",VLOOKUP(C2075,' Disaggregation - Section E '!A$618:N1287,14,0)),"")</f>
        <v/>
      </c>
      <c r="O2075" s="818" t="str">
        <f ca="1">IFERROR(IF(VLOOKUP(C2075,' Disaggregation - Section E '!A$618:N1287,9,0)=0,"",VLOOKUP(C2075,' Disaggregation - Section E '!A$618:N1287,9,0)),"")</f>
        <v/>
      </c>
      <c r="P2075" s="818" t="str">
        <f ca="1">IFERROR(IF(VLOOKUP(C2075,' Disaggregation - Section E '!A$618:N1287,10,0)=0,"",VLOOKUP(C2075,' Disaggregation - Section E '!A$618:N1287,10,0)),"")</f>
        <v/>
      </c>
    </row>
    <row r="2076" spans="1:16" x14ac:dyDescent="0.35">
      <c r="A2076" s="812" t="b">
        <f t="shared" ref="A2076:A2139" ca="1" si="143">IF(M2076&lt;&gt;"",TRUE,FALSE)</f>
        <v>0</v>
      </c>
      <c r="B2076" s="812"/>
      <c r="C2076" s="825" t="str">
        <f ca="1">IF(COUNTA(D$1410:D2076)=1,"",OFFSET(B2074,-COUNTA(D$1410:D2076)+3,1))</f>
        <v>a163p000004cupsAAA</v>
      </c>
      <c r="D2076" s="827"/>
      <c r="E2076" s="815" t="str">
        <f ca="1">IFERROR(IF(VLOOKUP(C2076,' Disaggregation - Section E '!A$618:N1288,7,0)="","",VLOOKUP(C2076,' Disaggregation - Section E '!A$618:N1288,7,0)*100),"")</f>
        <v/>
      </c>
      <c r="F2076" s="818" t="str">
        <f ca="1">IFERROR(VLOOKUP(C2076,' Disaggregation - Section E '!A$618:N1288,5,0),"")</f>
        <v/>
      </c>
      <c r="G2076" s="817" t="str">
        <f ca="1">IFERROR(IF(VLOOKUP(C2076,' Disaggregation - Section E '!A$618:N1288,6,0)="","",VLOOKUP(C2076,' Disaggregation - Section E '!A$618:N1288,6,0)),"")</f>
        <v/>
      </c>
      <c r="H2076" s="827" t="str">
        <f ca="1">IFERROR(IF(INDEX(' Disaggregation - Section E '!F$618:F2485,MATCH(C2076,' Disaggregation - Section E '!A$618:A2485,0)+1,1)&lt;&gt;0,INDEX(' Disaggregation - Section E '!F$618:F$1820,MATCH(C2076,' Disaggregation - Section E '!A$618:A2485,0)+1,1),""),"")</f>
        <v/>
      </c>
      <c r="I2076" s="818" t="str">
        <f ca="1">IFERROR(IF(VLOOKUP(C2076,' Disaggregation - Section E '!A$618:N1288,8,0)=0,"",VLOOKUP(C2076,' Disaggregation - Section E '!A$618:N1288,8,0)),"")</f>
        <v/>
      </c>
      <c r="J2076" s="818" t="str">
        <f ca="1">IFERROR(IF(VLOOKUP(C2076,' Disaggregation - Section E '!A$618:N2485,13,0)=0,"",VLOOKUP(C2076,' Disaggregation - Section E '!A$618:N2485,13,0)),"")</f>
        <v/>
      </c>
      <c r="K2076" s="812" t="str">
        <f ca="1">IFERROR(VLOOKUP(C2076,' Disaggregation - Section E '!A$618:N1288,3,0),"")</f>
        <v/>
      </c>
      <c r="L2076" s="812"/>
      <c r="M2076" s="812" t="str">
        <f ca="1">IFERROR(IF(VLOOKUP(C2076,' Disaggregation - Section E '!A$618:T1288,20,0)=0,"",VLOOKUP(C2076,' Disaggregation - Section E '!A$618:T1288,20,0)),"")</f>
        <v/>
      </c>
      <c r="N2076" s="818" t="str">
        <f ca="1">IFERROR(IF(VLOOKUP(C2076,' Disaggregation - Section E '!A$618:N1288,14,0)=0,"",VLOOKUP(C2076,' Disaggregation - Section E '!A$618:N1288,14,0)),"")</f>
        <v/>
      </c>
      <c r="O2076" s="818" t="str">
        <f ca="1">IFERROR(IF(VLOOKUP(C2076,' Disaggregation - Section E '!A$618:N1288,9,0)=0,"",VLOOKUP(C2076,' Disaggregation - Section E '!A$618:N1288,9,0)),"")</f>
        <v/>
      </c>
      <c r="P2076" s="818" t="str">
        <f ca="1">IFERROR(IF(VLOOKUP(C2076,' Disaggregation - Section E '!A$618:N1288,10,0)=0,"",VLOOKUP(C2076,' Disaggregation - Section E '!A$618:N1288,10,0)),"")</f>
        <v/>
      </c>
    </row>
    <row r="2077" spans="1:16" x14ac:dyDescent="0.35">
      <c r="A2077" s="812" t="b">
        <f t="shared" ca="1" si="143"/>
        <v>0</v>
      </c>
      <c r="B2077" s="812"/>
      <c r="C2077" s="825" t="str">
        <f ca="1">IF(COUNTA(D$1410:D2077)=1,"",OFFSET(B2075,-COUNTA(D$1410:D2077)+3,1))</f>
        <v>a163p000004cuptAAA</v>
      </c>
      <c r="D2077" s="827"/>
      <c r="E2077" s="815" t="str">
        <f ca="1">IFERROR(IF(VLOOKUP(C2077,' Disaggregation - Section E '!A$618:N1289,7,0)="","",VLOOKUP(C2077,' Disaggregation - Section E '!A$618:N1289,7,0)*100),"")</f>
        <v/>
      </c>
      <c r="F2077" s="818" t="str">
        <f ca="1">IFERROR(VLOOKUP(C2077,' Disaggregation - Section E '!A$618:N1289,5,0),"")</f>
        <v/>
      </c>
      <c r="G2077" s="817" t="str">
        <f ca="1">IFERROR(IF(VLOOKUP(C2077,' Disaggregation - Section E '!A$618:N1289,6,0)="","",VLOOKUP(C2077,' Disaggregation - Section E '!A$618:N1289,6,0)),"")</f>
        <v/>
      </c>
      <c r="H2077" s="827" t="str">
        <f ca="1">IFERROR(IF(INDEX(' Disaggregation - Section E '!F$618:F2486,MATCH(C2077,' Disaggregation - Section E '!A$618:A2486,0)+1,1)&lt;&gt;0,INDEX(' Disaggregation - Section E '!F$618:F$1820,MATCH(C2077,' Disaggregation - Section E '!A$618:A2486,0)+1,1),""),"")</f>
        <v/>
      </c>
      <c r="I2077" s="818" t="str">
        <f ca="1">IFERROR(IF(VLOOKUP(C2077,' Disaggregation - Section E '!A$618:N1289,8,0)=0,"",VLOOKUP(C2077,' Disaggregation - Section E '!A$618:N1289,8,0)),"")</f>
        <v/>
      </c>
      <c r="J2077" s="818" t="str">
        <f ca="1">IFERROR(IF(VLOOKUP(C2077,' Disaggregation - Section E '!A$618:N2486,13,0)=0,"",VLOOKUP(C2077,' Disaggregation - Section E '!A$618:N2486,13,0)),"")</f>
        <v/>
      </c>
      <c r="K2077" s="812" t="str">
        <f ca="1">IFERROR(VLOOKUP(C2077,' Disaggregation - Section E '!A$618:N1289,3,0),"")</f>
        <v/>
      </c>
      <c r="L2077" s="812"/>
      <c r="M2077" s="812" t="str">
        <f ca="1">IFERROR(IF(VLOOKUP(C2077,' Disaggregation - Section E '!A$618:T1289,20,0)=0,"",VLOOKUP(C2077,' Disaggregation - Section E '!A$618:T1289,20,0)),"")</f>
        <v/>
      </c>
      <c r="N2077" s="818" t="str">
        <f ca="1">IFERROR(IF(VLOOKUP(C2077,' Disaggregation - Section E '!A$618:N1289,14,0)=0,"",VLOOKUP(C2077,' Disaggregation - Section E '!A$618:N1289,14,0)),"")</f>
        <v/>
      </c>
      <c r="O2077" s="818" t="str">
        <f ca="1">IFERROR(IF(VLOOKUP(C2077,' Disaggregation - Section E '!A$618:N1289,9,0)=0,"",VLOOKUP(C2077,' Disaggregation - Section E '!A$618:N1289,9,0)),"")</f>
        <v/>
      </c>
      <c r="P2077" s="818" t="str">
        <f ca="1">IFERROR(IF(VLOOKUP(C2077,' Disaggregation - Section E '!A$618:N1289,10,0)=0,"",VLOOKUP(C2077,' Disaggregation - Section E '!A$618:N1289,10,0)),"")</f>
        <v/>
      </c>
    </row>
    <row r="2078" spans="1:16" x14ac:dyDescent="0.35">
      <c r="A2078" s="812" t="b">
        <f t="shared" ca="1" si="143"/>
        <v>0</v>
      </c>
      <c r="B2078" s="812"/>
      <c r="C2078" s="825" t="str">
        <f ca="1">IF(COUNTA(D$1410:D2078)=1,"",OFFSET(B2076,-COUNTA(D$1410:D2078)+3,1))</f>
        <v>a163p000004cupuAAA</v>
      </c>
      <c r="D2078" s="827"/>
      <c r="E2078" s="815" t="str">
        <f ca="1">IFERROR(IF(VLOOKUP(C2078,' Disaggregation - Section E '!A$618:N1290,7,0)="","",VLOOKUP(C2078,' Disaggregation - Section E '!A$618:N1290,7,0)*100),"")</f>
        <v/>
      </c>
      <c r="F2078" s="818" t="str">
        <f ca="1">IFERROR(VLOOKUP(C2078,' Disaggregation - Section E '!A$618:N1290,5,0),"")</f>
        <v/>
      </c>
      <c r="G2078" s="817" t="str">
        <f ca="1">IFERROR(IF(VLOOKUP(C2078,' Disaggregation - Section E '!A$618:N1290,6,0)="","",VLOOKUP(C2078,' Disaggregation - Section E '!A$618:N1290,6,0)),"")</f>
        <v/>
      </c>
      <c r="H2078" s="827" t="str">
        <f ca="1">IFERROR(IF(INDEX(' Disaggregation - Section E '!F$618:F2487,MATCH(C2078,' Disaggregation - Section E '!A$618:A2487,0)+1,1)&lt;&gt;0,INDEX(' Disaggregation - Section E '!F$618:F$1820,MATCH(C2078,' Disaggregation - Section E '!A$618:A2487,0)+1,1),""),"")</f>
        <v/>
      </c>
      <c r="I2078" s="818" t="str">
        <f ca="1">IFERROR(IF(VLOOKUP(C2078,' Disaggregation - Section E '!A$618:N1290,8,0)=0,"",VLOOKUP(C2078,' Disaggregation - Section E '!A$618:N1290,8,0)),"")</f>
        <v/>
      </c>
      <c r="J2078" s="818" t="str">
        <f ca="1">IFERROR(IF(VLOOKUP(C2078,' Disaggregation - Section E '!A$618:N2487,13,0)=0,"",VLOOKUP(C2078,' Disaggregation - Section E '!A$618:N2487,13,0)),"")</f>
        <v/>
      </c>
      <c r="K2078" s="812" t="str">
        <f ca="1">IFERROR(VLOOKUP(C2078,' Disaggregation - Section E '!A$618:N1290,3,0),"")</f>
        <v/>
      </c>
      <c r="L2078" s="812"/>
      <c r="M2078" s="812" t="str">
        <f ca="1">IFERROR(IF(VLOOKUP(C2078,' Disaggregation - Section E '!A$618:T1290,20,0)=0,"",VLOOKUP(C2078,' Disaggregation - Section E '!A$618:T1290,20,0)),"")</f>
        <v/>
      </c>
      <c r="N2078" s="818" t="str">
        <f ca="1">IFERROR(IF(VLOOKUP(C2078,' Disaggregation - Section E '!A$618:N1290,14,0)=0,"",VLOOKUP(C2078,' Disaggregation - Section E '!A$618:N1290,14,0)),"")</f>
        <v/>
      </c>
      <c r="O2078" s="818" t="str">
        <f ca="1">IFERROR(IF(VLOOKUP(C2078,' Disaggregation - Section E '!A$618:N1290,9,0)=0,"",VLOOKUP(C2078,' Disaggregation - Section E '!A$618:N1290,9,0)),"")</f>
        <v/>
      </c>
      <c r="P2078" s="818" t="str">
        <f ca="1">IFERROR(IF(VLOOKUP(C2078,' Disaggregation - Section E '!A$618:N1290,10,0)=0,"",VLOOKUP(C2078,' Disaggregation - Section E '!A$618:N1290,10,0)),"")</f>
        <v/>
      </c>
    </row>
    <row r="2079" spans="1:16" x14ac:dyDescent="0.35">
      <c r="A2079" s="812" t="b">
        <f t="shared" ca="1" si="143"/>
        <v>0</v>
      </c>
      <c r="B2079" s="812"/>
      <c r="C2079" s="825" t="str">
        <f ca="1">IF(COUNTA(D$1410:D2079)=1,"",OFFSET(B2077,-COUNTA(D$1410:D2079)+3,1))</f>
        <v>a163p000004cupvAAA</v>
      </c>
      <c r="D2079" s="827"/>
      <c r="E2079" s="815" t="str">
        <f ca="1">IFERROR(IF(VLOOKUP(C2079,' Disaggregation - Section E '!A$618:N1291,7,0)="","",VLOOKUP(C2079,' Disaggregation - Section E '!A$618:N1291,7,0)*100),"")</f>
        <v/>
      </c>
      <c r="F2079" s="818" t="str">
        <f ca="1">IFERROR(VLOOKUP(C2079,' Disaggregation - Section E '!A$618:N1291,5,0),"")</f>
        <v/>
      </c>
      <c r="G2079" s="817" t="str">
        <f ca="1">IFERROR(IF(VLOOKUP(C2079,' Disaggregation - Section E '!A$618:N1291,6,0)="","",VLOOKUP(C2079,' Disaggregation - Section E '!A$618:N1291,6,0)),"")</f>
        <v/>
      </c>
      <c r="H2079" s="827" t="str">
        <f ca="1">IFERROR(IF(INDEX(' Disaggregation - Section E '!F$618:F2488,MATCH(C2079,' Disaggregation - Section E '!A$618:A2488,0)+1,1)&lt;&gt;0,INDEX(' Disaggregation - Section E '!F$618:F$1820,MATCH(C2079,' Disaggregation - Section E '!A$618:A2488,0)+1,1),""),"")</f>
        <v/>
      </c>
      <c r="I2079" s="818" t="str">
        <f ca="1">IFERROR(IF(VLOOKUP(C2079,' Disaggregation - Section E '!A$618:N1291,8,0)=0,"",VLOOKUP(C2079,' Disaggregation - Section E '!A$618:N1291,8,0)),"")</f>
        <v/>
      </c>
      <c r="J2079" s="818" t="str">
        <f ca="1">IFERROR(IF(VLOOKUP(C2079,' Disaggregation - Section E '!A$618:N2488,13,0)=0,"",VLOOKUP(C2079,' Disaggregation - Section E '!A$618:N2488,13,0)),"")</f>
        <v/>
      </c>
      <c r="K2079" s="812" t="str">
        <f ca="1">IFERROR(VLOOKUP(C2079,' Disaggregation - Section E '!A$618:N1291,3,0),"")</f>
        <v/>
      </c>
      <c r="L2079" s="812"/>
      <c r="M2079" s="812" t="str">
        <f ca="1">IFERROR(IF(VLOOKUP(C2079,' Disaggregation - Section E '!A$618:T1291,20,0)=0,"",VLOOKUP(C2079,' Disaggregation - Section E '!A$618:T1291,20,0)),"")</f>
        <v/>
      </c>
      <c r="N2079" s="818" t="str">
        <f ca="1">IFERROR(IF(VLOOKUP(C2079,' Disaggregation - Section E '!A$618:N1291,14,0)=0,"",VLOOKUP(C2079,' Disaggregation - Section E '!A$618:N1291,14,0)),"")</f>
        <v/>
      </c>
      <c r="O2079" s="818" t="str">
        <f ca="1">IFERROR(IF(VLOOKUP(C2079,' Disaggregation - Section E '!A$618:N1291,9,0)=0,"",VLOOKUP(C2079,' Disaggregation - Section E '!A$618:N1291,9,0)),"")</f>
        <v/>
      </c>
      <c r="P2079" s="818" t="str">
        <f ca="1">IFERROR(IF(VLOOKUP(C2079,' Disaggregation - Section E '!A$618:N1291,10,0)=0,"",VLOOKUP(C2079,' Disaggregation - Section E '!A$618:N1291,10,0)),"")</f>
        <v/>
      </c>
    </row>
    <row r="2080" spans="1:16" x14ac:dyDescent="0.35">
      <c r="A2080" s="812" t="b">
        <f t="shared" ca="1" si="143"/>
        <v>0</v>
      </c>
      <c r="B2080" s="812"/>
      <c r="C2080" s="825" t="str">
        <f ca="1">IF(COUNTA(D$1410:D2080)=1,"",OFFSET(B2078,-COUNTA(D$1410:D2080)+3,1))</f>
        <v>a163p000004cupwAAA</v>
      </c>
      <c r="D2080" s="827"/>
      <c r="E2080" s="815" t="str">
        <f ca="1">IFERROR(IF(VLOOKUP(C2080,' Disaggregation - Section E '!A$618:N1292,7,0)="","",VLOOKUP(C2080,' Disaggregation - Section E '!A$618:N1292,7,0)*100),"")</f>
        <v/>
      </c>
      <c r="F2080" s="818" t="str">
        <f ca="1">IFERROR(VLOOKUP(C2080,' Disaggregation - Section E '!A$618:N1292,5,0),"")</f>
        <v/>
      </c>
      <c r="G2080" s="817" t="str">
        <f ca="1">IFERROR(IF(VLOOKUP(C2080,' Disaggregation - Section E '!A$618:N1292,6,0)="","",VLOOKUP(C2080,' Disaggregation - Section E '!A$618:N1292,6,0)),"")</f>
        <v/>
      </c>
      <c r="H2080" s="827" t="str">
        <f ca="1">IFERROR(IF(INDEX(' Disaggregation - Section E '!F$618:F2489,MATCH(C2080,' Disaggregation - Section E '!A$618:A2489,0)+1,1)&lt;&gt;0,INDEX(' Disaggregation - Section E '!F$618:F$1820,MATCH(C2080,' Disaggregation - Section E '!A$618:A2489,0)+1,1),""),"")</f>
        <v/>
      </c>
      <c r="I2080" s="818" t="str">
        <f ca="1">IFERROR(IF(VLOOKUP(C2080,' Disaggregation - Section E '!A$618:N1292,8,0)=0,"",VLOOKUP(C2080,' Disaggregation - Section E '!A$618:N1292,8,0)),"")</f>
        <v/>
      </c>
      <c r="J2080" s="818" t="str">
        <f ca="1">IFERROR(IF(VLOOKUP(C2080,' Disaggregation - Section E '!A$618:N2489,13,0)=0,"",VLOOKUP(C2080,' Disaggregation - Section E '!A$618:N2489,13,0)),"")</f>
        <v/>
      </c>
      <c r="K2080" s="812" t="str">
        <f ca="1">IFERROR(VLOOKUP(C2080,' Disaggregation - Section E '!A$618:N1292,3,0),"")</f>
        <v/>
      </c>
      <c r="L2080" s="812"/>
      <c r="M2080" s="812" t="str">
        <f ca="1">IFERROR(IF(VLOOKUP(C2080,' Disaggregation - Section E '!A$618:T1292,20,0)=0,"",VLOOKUP(C2080,' Disaggregation - Section E '!A$618:T1292,20,0)),"")</f>
        <v/>
      </c>
      <c r="N2080" s="818" t="str">
        <f ca="1">IFERROR(IF(VLOOKUP(C2080,' Disaggregation - Section E '!A$618:N1292,14,0)=0,"",VLOOKUP(C2080,' Disaggregation - Section E '!A$618:N1292,14,0)),"")</f>
        <v/>
      </c>
      <c r="O2080" s="818" t="str">
        <f ca="1">IFERROR(IF(VLOOKUP(C2080,' Disaggregation - Section E '!A$618:N1292,9,0)=0,"",VLOOKUP(C2080,' Disaggregation - Section E '!A$618:N1292,9,0)),"")</f>
        <v/>
      </c>
      <c r="P2080" s="818" t="str">
        <f ca="1">IFERROR(IF(VLOOKUP(C2080,' Disaggregation - Section E '!A$618:N1292,10,0)=0,"",VLOOKUP(C2080,' Disaggregation - Section E '!A$618:N1292,10,0)),"")</f>
        <v/>
      </c>
    </row>
    <row r="2081" spans="1:16" x14ac:dyDescent="0.35">
      <c r="A2081" s="812" t="b">
        <f t="shared" ca="1" si="143"/>
        <v>0</v>
      </c>
      <c r="B2081" s="812"/>
      <c r="C2081" s="825" t="str">
        <f ca="1">IF(COUNTA(D$1410:D2081)=1,"",OFFSET(B2079,-COUNTA(D$1410:D2081)+3,1))</f>
        <v>a163p000004cupxAAA</v>
      </c>
      <c r="D2081" s="827"/>
      <c r="E2081" s="815" t="str">
        <f ca="1">IFERROR(IF(VLOOKUP(C2081,' Disaggregation - Section E '!A$618:N1293,7,0)="","",VLOOKUP(C2081,' Disaggregation - Section E '!A$618:N1293,7,0)*100),"")</f>
        <v/>
      </c>
      <c r="F2081" s="818" t="str">
        <f ca="1">IFERROR(VLOOKUP(C2081,' Disaggregation - Section E '!A$618:N1293,5,0),"")</f>
        <v/>
      </c>
      <c r="G2081" s="817" t="str">
        <f ca="1">IFERROR(IF(VLOOKUP(C2081,' Disaggregation - Section E '!A$618:N1293,6,0)="","",VLOOKUP(C2081,' Disaggregation - Section E '!A$618:N1293,6,0)),"")</f>
        <v/>
      </c>
      <c r="H2081" s="827" t="str">
        <f ca="1">IFERROR(IF(INDEX(' Disaggregation - Section E '!F$618:F2490,MATCH(C2081,' Disaggregation - Section E '!A$618:A2490,0)+1,1)&lt;&gt;0,INDEX(' Disaggregation - Section E '!F$618:F$1820,MATCH(C2081,' Disaggregation - Section E '!A$618:A2490,0)+1,1),""),"")</f>
        <v/>
      </c>
      <c r="I2081" s="818" t="str">
        <f ca="1">IFERROR(IF(VLOOKUP(C2081,' Disaggregation - Section E '!A$618:N1293,8,0)=0,"",VLOOKUP(C2081,' Disaggregation - Section E '!A$618:N1293,8,0)),"")</f>
        <v/>
      </c>
      <c r="J2081" s="818" t="str">
        <f ca="1">IFERROR(IF(VLOOKUP(C2081,' Disaggregation - Section E '!A$618:N2490,13,0)=0,"",VLOOKUP(C2081,' Disaggregation - Section E '!A$618:N2490,13,0)),"")</f>
        <v/>
      </c>
      <c r="K2081" s="812" t="str">
        <f ca="1">IFERROR(VLOOKUP(C2081,' Disaggregation - Section E '!A$618:N1293,3,0),"")</f>
        <v/>
      </c>
      <c r="L2081" s="812"/>
      <c r="M2081" s="812" t="str">
        <f ca="1">IFERROR(IF(VLOOKUP(C2081,' Disaggregation - Section E '!A$618:T1293,20,0)=0,"",VLOOKUP(C2081,' Disaggregation - Section E '!A$618:T1293,20,0)),"")</f>
        <v/>
      </c>
      <c r="N2081" s="818" t="str">
        <f ca="1">IFERROR(IF(VLOOKUP(C2081,' Disaggregation - Section E '!A$618:N1293,14,0)=0,"",VLOOKUP(C2081,' Disaggregation - Section E '!A$618:N1293,14,0)),"")</f>
        <v/>
      </c>
      <c r="O2081" s="818" t="str">
        <f ca="1">IFERROR(IF(VLOOKUP(C2081,' Disaggregation - Section E '!A$618:N1293,9,0)=0,"",VLOOKUP(C2081,' Disaggregation - Section E '!A$618:N1293,9,0)),"")</f>
        <v/>
      </c>
      <c r="P2081" s="818" t="str">
        <f ca="1">IFERROR(IF(VLOOKUP(C2081,' Disaggregation - Section E '!A$618:N1293,10,0)=0,"",VLOOKUP(C2081,' Disaggregation - Section E '!A$618:N1293,10,0)),"")</f>
        <v/>
      </c>
    </row>
    <row r="2082" spans="1:16" x14ac:dyDescent="0.35">
      <c r="A2082" s="812" t="b">
        <f t="shared" ca="1" si="143"/>
        <v>0</v>
      </c>
      <c r="B2082" s="812"/>
      <c r="C2082" s="825" t="str">
        <f ca="1">IF(COUNTA(D$1410:D2082)=1,"",OFFSET(B2080,-COUNTA(D$1410:D2082)+3,1))</f>
        <v>a163p000004cupyAAA</v>
      </c>
      <c r="D2082" s="827"/>
      <c r="E2082" s="815" t="str">
        <f ca="1">IFERROR(IF(VLOOKUP(C2082,' Disaggregation - Section E '!A$618:N1294,7,0)="","",VLOOKUP(C2082,' Disaggregation - Section E '!A$618:N1294,7,0)*100),"")</f>
        <v/>
      </c>
      <c r="F2082" s="818" t="str">
        <f ca="1">IFERROR(VLOOKUP(C2082,' Disaggregation - Section E '!A$618:N1294,5,0),"")</f>
        <v/>
      </c>
      <c r="G2082" s="817" t="str">
        <f ca="1">IFERROR(IF(VLOOKUP(C2082,' Disaggregation - Section E '!A$618:N1294,6,0)="","",VLOOKUP(C2082,' Disaggregation - Section E '!A$618:N1294,6,0)),"")</f>
        <v/>
      </c>
      <c r="H2082" s="827" t="str">
        <f ca="1">IFERROR(IF(INDEX(' Disaggregation - Section E '!F$618:F2491,MATCH(C2082,' Disaggregation - Section E '!A$618:A2491,0)+1,1)&lt;&gt;0,INDEX(' Disaggregation - Section E '!F$618:F$1820,MATCH(C2082,' Disaggregation - Section E '!A$618:A2491,0)+1,1),""),"")</f>
        <v/>
      </c>
      <c r="I2082" s="818" t="str">
        <f ca="1">IFERROR(IF(VLOOKUP(C2082,' Disaggregation - Section E '!A$618:N1294,8,0)=0,"",VLOOKUP(C2082,' Disaggregation - Section E '!A$618:N1294,8,0)),"")</f>
        <v/>
      </c>
      <c r="J2082" s="818" t="str">
        <f ca="1">IFERROR(IF(VLOOKUP(C2082,' Disaggregation - Section E '!A$618:N2491,13,0)=0,"",VLOOKUP(C2082,' Disaggregation - Section E '!A$618:N2491,13,0)),"")</f>
        <v/>
      </c>
      <c r="K2082" s="812" t="str">
        <f ca="1">IFERROR(VLOOKUP(C2082,' Disaggregation - Section E '!A$618:N1294,3,0),"")</f>
        <v/>
      </c>
      <c r="L2082" s="812"/>
      <c r="M2082" s="812" t="str">
        <f ca="1">IFERROR(IF(VLOOKUP(C2082,' Disaggregation - Section E '!A$618:T1294,20,0)=0,"",VLOOKUP(C2082,' Disaggregation - Section E '!A$618:T1294,20,0)),"")</f>
        <v/>
      </c>
      <c r="N2082" s="818" t="str">
        <f ca="1">IFERROR(IF(VLOOKUP(C2082,' Disaggregation - Section E '!A$618:N1294,14,0)=0,"",VLOOKUP(C2082,' Disaggregation - Section E '!A$618:N1294,14,0)),"")</f>
        <v/>
      </c>
      <c r="O2082" s="818" t="str">
        <f ca="1">IFERROR(IF(VLOOKUP(C2082,' Disaggregation - Section E '!A$618:N1294,9,0)=0,"",VLOOKUP(C2082,' Disaggregation - Section E '!A$618:N1294,9,0)),"")</f>
        <v/>
      </c>
      <c r="P2082" s="818" t="str">
        <f ca="1">IFERROR(IF(VLOOKUP(C2082,' Disaggregation - Section E '!A$618:N1294,10,0)=0,"",VLOOKUP(C2082,' Disaggregation - Section E '!A$618:N1294,10,0)),"")</f>
        <v/>
      </c>
    </row>
    <row r="2083" spans="1:16" x14ac:dyDescent="0.35">
      <c r="A2083" s="812" t="b">
        <f t="shared" ca="1" si="143"/>
        <v>0</v>
      </c>
      <c r="B2083" s="812"/>
      <c r="C2083" s="825" t="str">
        <f ca="1">IF(COUNTA(D$1410:D2083)=1,"",OFFSET(B2081,-COUNTA(D$1410:D2083)+3,1))</f>
        <v>a163p000004cupzAAA</v>
      </c>
      <c r="D2083" s="827"/>
      <c r="E2083" s="815" t="str">
        <f ca="1">IFERROR(IF(VLOOKUP(C2083,' Disaggregation - Section E '!A$618:N1295,7,0)="","",VLOOKUP(C2083,' Disaggregation - Section E '!A$618:N1295,7,0)*100),"")</f>
        <v/>
      </c>
      <c r="F2083" s="818" t="str">
        <f ca="1">IFERROR(VLOOKUP(C2083,' Disaggregation - Section E '!A$618:N1295,5,0),"")</f>
        <v/>
      </c>
      <c r="G2083" s="817" t="str">
        <f ca="1">IFERROR(IF(VLOOKUP(C2083,' Disaggregation - Section E '!A$618:N1295,6,0)="","",VLOOKUP(C2083,' Disaggregation - Section E '!A$618:N1295,6,0)),"")</f>
        <v/>
      </c>
      <c r="H2083" s="827" t="str">
        <f ca="1">IFERROR(IF(INDEX(' Disaggregation - Section E '!F$618:F2492,MATCH(C2083,' Disaggregation - Section E '!A$618:A2492,0)+1,1)&lt;&gt;0,INDEX(' Disaggregation - Section E '!F$618:F$1820,MATCH(C2083,' Disaggregation - Section E '!A$618:A2492,0)+1,1),""),"")</f>
        <v/>
      </c>
      <c r="I2083" s="818" t="str">
        <f ca="1">IFERROR(IF(VLOOKUP(C2083,' Disaggregation - Section E '!A$618:N1295,8,0)=0,"",VLOOKUP(C2083,' Disaggregation - Section E '!A$618:N1295,8,0)),"")</f>
        <v/>
      </c>
      <c r="J2083" s="818" t="str">
        <f ca="1">IFERROR(IF(VLOOKUP(C2083,' Disaggregation - Section E '!A$618:N2492,13,0)=0,"",VLOOKUP(C2083,' Disaggregation - Section E '!A$618:N2492,13,0)),"")</f>
        <v/>
      </c>
      <c r="K2083" s="812" t="str">
        <f ca="1">IFERROR(VLOOKUP(C2083,' Disaggregation - Section E '!A$618:N1295,3,0),"")</f>
        <v/>
      </c>
      <c r="L2083" s="812"/>
      <c r="M2083" s="812" t="str">
        <f ca="1">IFERROR(IF(VLOOKUP(C2083,' Disaggregation - Section E '!A$618:T1295,20,0)=0,"",VLOOKUP(C2083,' Disaggregation - Section E '!A$618:T1295,20,0)),"")</f>
        <v/>
      </c>
      <c r="N2083" s="818" t="str">
        <f ca="1">IFERROR(IF(VLOOKUP(C2083,' Disaggregation - Section E '!A$618:N1295,14,0)=0,"",VLOOKUP(C2083,' Disaggregation - Section E '!A$618:N1295,14,0)),"")</f>
        <v/>
      </c>
      <c r="O2083" s="818" t="str">
        <f ca="1">IFERROR(IF(VLOOKUP(C2083,' Disaggregation - Section E '!A$618:N1295,9,0)=0,"",VLOOKUP(C2083,' Disaggregation - Section E '!A$618:N1295,9,0)),"")</f>
        <v/>
      </c>
      <c r="P2083" s="818" t="str">
        <f ca="1">IFERROR(IF(VLOOKUP(C2083,' Disaggregation - Section E '!A$618:N1295,10,0)=0,"",VLOOKUP(C2083,' Disaggregation - Section E '!A$618:N1295,10,0)),"")</f>
        <v/>
      </c>
    </row>
    <row r="2084" spans="1:16" x14ac:dyDescent="0.35">
      <c r="A2084" s="812" t="b">
        <f t="shared" ca="1" si="143"/>
        <v>0</v>
      </c>
      <c r="B2084" s="812"/>
      <c r="C2084" s="825" t="str">
        <f ca="1">IF(COUNTA(D$1410:D2084)=1,"",OFFSET(B2082,-COUNTA(D$1410:D2084)+3,1))</f>
        <v>a163p000004cuq0AAA</v>
      </c>
      <c r="D2084" s="827"/>
      <c r="E2084" s="815" t="str">
        <f ca="1">IFERROR(IF(VLOOKUP(C2084,' Disaggregation - Section E '!A$618:N1296,7,0)="","",VLOOKUP(C2084,' Disaggregation - Section E '!A$618:N1296,7,0)*100),"")</f>
        <v/>
      </c>
      <c r="F2084" s="818" t="str">
        <f ca="1">IFERROR(VLOOKUP(C2084,' Disaggregation - Section E '!A$618:N1296,5,0),"")</f>
        <v/>
      </c>
      <c r="G2084" s="817" t="str">
        <f ca="1">IFERROR(IF(VLOOKUP(C2084,' Disaggregation - Section E '!A$618:N1296,6,0)="","",VLOOKUP(C2084,' Disaggregation - Section E '!A$618:N1296,6,0)),"")</f>
        <v/>
      </c>
      <c r="H2084" s="827" t="str">
        <f ca="1">IFERROR(IF(INDEX(' Disaggregation - Section E '!F$618:F2493,MATCH(C2084,' Disaggregation - Section E '!A$618:A2493,0)+1,1)&lt;&gt;0,INDEX(' Disaggregation - Section E '!F$618:F$1820,MATCH(C2084,' Disaggregation - Section E '!A$618:A2493,0)+1,1),""),"")</f>
        <v/>
      </c>
      <c r="I2084" s="818" t="str">
        <f ca="1">IFERROR(IF(VLOOKUP(C2084,' Disaggregation - Section E '!A$618:N1296,8,0)=0,"",VLOOKUP(C2084,' Disaggregation - Section E '!A$618:N1296,8,0)),"")</f>
        <v/>
      </c>
      <c r="J2084" s="818" t="str">
        <f ca="1">IFERROR(IF(VLOOKUP(C2084,' Disaggregation - Section E '!A$618:N2493,13,0)=0,"",VLOOKUP(C2084,' Disaggregation - Section E '!A$618:N2493,13,0)),"")</f>
        <v/>
      </c>
      <c r="K2084" s="812" t="str">
        <f ca="1">IFERROR(VLOOKUP(C2084,' Disaggregation - Section E '!A$618:N1296,3,0),"")</f>
        <v/>
      </c>
      <c r="L2084" s="812"/>
      <c r="M2084" s="812" t="str">
        <f ca="1">IFERROR(IF(VLOOKUP(C2084,' Disaggregation - Section E '!A$618:T1296,20,0)=0,"",VLOOKUP(C2084,' Disaggregation - Section E '!A$618:T1296,20,0)),"")</f>
        <v/>
      </c>
      <c r="N2084" s="818" t="str">
        <f ca="1">IFERROR(IF(VLOOKUP(C2084,' Disaggregation - Section E '!A$618:N1296,14,0)=0,"",VLOOKUP(C2084,' Disaggregation - Section E '!A$618:N1296,14,0)),"")</f>
        <v/>
      </c>
      <c r="O2084" s="818" t="str">
        <f ca="1">IFERROR(IF(VLOOKUP(C2084,' Disaggregation - Section E '!A$618:N1296,9,0)=0,"",VLOOKUP(C2084,' Disaggregation - Section E '!A$618:N1296,9,0)),"")</f>
        <v/>
      </c>
      <c r="P2084" s="818" t="str">
        <f ca="1">IFERROR(IF(VLOOKUP(C2084,' Disaggregation - Section E '!A$618:N1296,10,0)=0,"",VLOOKUP(C2084,' Disaggregation - Section E '!A$618:N1296,10,0)),"")</f>
        <v/>
      </c>
    </row>
    <row r="2085" spans="1:16" x14ac:dyDescent="0.35">
      <c r="A2085" s="812" t="b">
        <f t="shared" ca="1" si="143"/>
        <v>0</v>
      </c>
      <c r="B2085" s="812"/>
      <c r="C2085" s="825" t="str">
        <f ca="1">IF(COUNTA(D$1410:D2085)=1,"",OFFSET(B2083,-COUNTA(D$1410:D2085)+3,1))</f>
        <v>a163p000004cuq1AAA</v>
      </c>
      <c r="D2085" s="827"/>
      <c r="E2085" s="815" t="str">
        <f ca="1">IFERROR(IF(VLOOKUP(C2085,' Disaggregation - Section E '!A$618:N1297,7,0)="","",VLOOKUP(C2085,' Disaggregation - Section E '!A$618:N1297,7,0)*100),"")</f>
        <v/>
      </c>
      <c r="F2085" s="818" t="str">
        <f ca="1">IFERROR(VLOOKUP(C2085,' Disaggregation - Section E '!A$618:N1297,5,0),"")</f>
        <v/>
      </c>
      <c r="G2085" s="817" t="str">
        <f ca="1">IFERROR(IF(VLOOKUP(C2085,' Disaggregation - Section E '!A$618:N1297,6,0)="","",VLOOKUP(C2085,' Disaggregation - Section E '!A$618:N1297,6,0)),"")</f>
        <v/>
      </c>
      <c r="H2085" s="827" t="str">
        <f ca="1">IFERROR(IF(INDEX(' Disaggregation - Section E '!F$618:F2494,MATCH(C2085,' Disaggregation - Section E '!A$618:A2494,0)+1,1)&lt;&gt;0,INDEX(' Disaggregation - Section E '!F$618:F$1820,MATCH(C2085,' Disaggregation - Section E '!A$618:A2494,0)+1,1),""),"")</f>
        <v/>
      </c>
      <c r="I2085" s="818" t="str">
        <f ca="1">IFERROR(IF(VLOOKUP(C2085,' Disaggregation - Section E '!A$618:N1297,8,0)=0,"",VLOOKUP(C2085,' Disaggregation - Section E '!A$618:N1297,8,0)),"")</f>
        <v/>
      </c>
      <c r="J2085" s="818" t="str">
        <f ca="1">IFERROR(IF(VLOOKUP(C2085,' Disaggregation - Section E '!A$618:N2494,13,0)=0,"",VLOOKUP(C2085,' Disaggregation - Section E '!A$618:N2494,13,0)),"")</f>
        <v/>
      </c>
      <c r="K2085" s="812" t="str">
        <f ca="1">IFERROR(VLOOKUP(C2085,' Disaggregation - Section E '!A$618:N1297,3,0),"")</f>
        <v/>
      </c>
      <c r="L2085" s="812"/>
      <c r="M2085" s="812" t="str">
        <f ca="1">IFERROR(IF(VLOOKUP(C2085,' Disaggregation - Section E '!A$618:T1297,20,0)=0,"",VLOOKUP(C2085,' Disaggregation - Section E '!A$618:T1297,20,0)),"")</f>
        <v/>
      </c>
      <c r="N2085" s="818" t="str">
        <f ca="1">IFERROR(IF(VLOOKUP(C2085,' Disaggregation - Section E '!A$618:N1297,14,0)=0,"",VLOOKUP(C2085,' Disaggregation - Section E '!A$618:N1297,14,0)),"")</f>
        <v/>
      </c>
      <c r="O2085" s="818" t="str">
        <f ca="1">IFERROR(IF(VLOOKUP(C2085,' Disaggregation - Section E '!A$618:N1297,9,0)=0,"",VLOOKUP(C2085,' Disaggregation - Section E '!A$618:N1297,9,0)),"")</f>
        <v/>
      </c>
      <c r="P2085" s="818" t="str">
        <f ca="1">IFERROR(IF(VLOOKUP(C2085,' Disaggregation - Section E '!A$618:N1297,10,0)=0,"",VLOOKUP(C2085,' Disaggregation - Section E '!A$618:N1297,10,0)),"")</f>
        <v/>
      </c>
    </row>
    <row r="2086" spans="1:16" x14ac:dyDescent="0.35">
      <c r="A2086" s="812" t="b">
        <f t="shared" ca="1" si="143"/>
        <v>0</v>
      </c>
      <c r="B2086" s="812"/>
      <c r="C2086" s="825" t="str">
        <f ca="1">IF(COUNTA(D$1410:D2086)=1,"",OFFSET(B2084,-COUNTA(D$1410:D2086)+3,1))</f>
        <v>a163p000004cuq2AAA</v>
      </c>
      <c r="D2086" s="827"/>
      <c r="E2086" s="815" t="str">
        <f ca="1">IFERROR(IF(VLOOKUP(C2086,' Disaggregation - Section E '!A$618:N1298,7,0)="","",VLOOKUP(C2086,' Disaggregation - Section E '!A$618:N1298,7,0)*100),"")</f>
        <v/>
      </c>
      <c r="F2086" s="818" t="str">
        <f ca="1">IFERROR(VLOOKUP(C2086,' Disaggregation - Section E '!A$618:N1298,5,0),"")</f>
        <v/>
      </c>
      <c r="G2086" s="817" t="str">
        <f ca="1">IFERROR(IF(VLOOKUP(C2086,' Disaggregation - Section E '!A$618:N1298,6,0)="","",VLOOKUP(C2086,' Disaggregation - Section E '!A$618:N1298,6,0)),"")</f>
        <v/>
      </c>
      <c r="H2086" s="827" t="str">
        <f ca="1">IFERROR(IF(INDEX(' Disaggregation - Section E '!F$618:F2495,MATCH(C2086,' Disaggregation - Section E '!A$618:A2495,0)+1,1)&lt;&gt;0,INDEX(' Disaggregation - Section E '!F$618:F$1820,MATCH(C2086,' Disaggregation - Section E '!A$618:A2495,0)+1,1),""),"")</f>
        <v/>
      </c>
      <c r="I2086" s="818" t="str">
        <f ca="1">IFERROR(IF(VLOOKUP(C2086,' Disaggregation - Section E '!A$618:N1298,8,0)=0,"",VLOOKUP(C2086,' Disaggregation - Section E '!A$618:N1298,8,0)),"")</f>
        <v/>
      </c>
      <c r="J2086" s="818" t="str">
        <f ca="1">IFERROR(IF(VLOOKUP(C2086,' Disaggregation - Section E '!A$618:N2495,13,0)=0,"",VLOOKUP(C2086,' Disaggregation - Section E '!A$618:N2495,13,0)),"")</f>
        <v/>
      </c>
      <c r="K2086" s="812" t="str">
        <f ca="1">IFERROR(VLOOKUP(C2086,' Disaggregation - Section E '!A$618:N1298,3,0),"")</f>
        <v/>
      </c>
      <c r="L2086" s="812"/>
      <c r="M2086" s="812" t="str">
        <f ca="1">IFERROR(IF(VLOOKUP(C2086,' Disaggregation - Section E '!A$618:T1298,20,0)=0,"",VLOOKUP(C2086,' Disaggregation - Section E '!A$618:T1298,20,0)),"")</f>
        <v/>
      </c>
      <c r="N2086" s="818" t="str">
        <f ca="1">IFERROR(IF(VLOOKUP(C2086,' Disaggregation - Section E '!A$618:N1298,14,0)=0,"",VLOOKUP(C2086,' Disaggregation - Section E '!A$618:N1298,14,0)),"")</f>
        <v/>
      </c>
      <c r="O2086" s="818" t="str">
        <f ca="1">IFERROR(IF(VLOOKUP(C2086,' Disaggregation - Section E '!A$618:N1298,9,0)=0,"",VLOOKUP(C2086,' Disaggregation - Section E '!A$618:N1298,9,0)),"")</f>
        <v/>
      </c>
      <c r="P2086" s="818" t="str">
        <f ca="1">IFERROR(IF(VLOOKUP(C2086,' Disaggregation - Section E '!A$618:N1298,10,0)=0,"",VLOOKUP(C2086,' Disaggregation - Section E '!A$618:N1298,10,0)),"")</f>
        <v/>
      </c>
    </row>
    <row r="2087" spans="1:16" x14ac:dyDescent="0.35">
      <c r="A2087" s="812" t="b">
        <f t="shared" ca="1" si="143"/>
        <v>0</v>
      </c>
      <c r="B2087" s="812"/>
      <c r="C2087" s="825" t="str">
        <f ca="1">IF(COUNTA(D$1410:D2087)=1,"",OFFSET(B2085,-COUNTA(D$1410:D2087)+3,1))</f>
        <v>a163p000004cuq3AAA</v>
      </c>
      <c r="D2087" s="827"/>
      <c r="E2087" s="815" t="str">
        <f ca="1">IFERROR(IF(VLOOKUP(C2087,' Disaggregation - Section E '!A$618:N1299,7,0)="","",VLOOKUP(C2087,' Disaggregation - Section E '!A$618:N1299,7,0)*100),"")</f>
        <v/>
      </c>
      <c r="F2087" s="818" t="str">
        <f ca="1">IFERROR(VLOOKUP(C2087,' Disaggregation - Section E '!A$618:N1299,5,0),"")</f>
        <v/>
      </c>
      <c r="G2087" s="817" t="str">
        <f ca="1">IFERROR(IF(VLOOKUP(C2087,' Disaggregation - Section E '!A$618:N1299,6,0)="","",VLOOKUP(C2087,' Disaggregation - Section E '!A$618:N1299,6,0)),"")</f>
        <v/>
      </c>
      <c r="H2087" s="827" t="str">
        <f ca="1">IFERROR(IF(INDEX(' Disaggregation - Section E '!F$618:F2496,MATCH(C2087,' Disaggregation - Section E '!A$618:A2496,0)+1,1)&lt;&gt;0,INDEX(' Disaggregation - Section E '!F$618:F$1820,MATCH(C2087,' Disaggregation - Section E '!A$618:A2496,0)+1,1),""),"")</f>
        <v/>
      </c>
      <c r="I2087" s="818" t="str">
        <f ca="1">IFERROR(IF(VLOOKUP(C2087,' Disaggregation - Section E '!A$618:N1299,8,0)=0,"",VLOOKUP(C2087,' Disaggregation - Section E '!A$618:N1299,8,0)),"")</f>
        <v/>
      </c>
      <c r="J2087" s="818" t="str">
        <f ca="1">IFERROR(IF(VLOOKUP(C2087,' Disaggregation - Section E '!A$618:N2496,13,0)=0,"",VLOOKUP(C2087,' Disaggregation - Section E '!A$618:N2496,13,0)),"")</f>
        <v/>
      </c>
      <c r="K2087" s="812" t="str">
        <f ca="1">IFERROR(VLOOKUP(C2087,' Disaggregation - Section E '!A$618:N1299,3,0),"")</f>
        <v/>
      </c>
      <c r="L2087" s="812"/>
      <c r="M2087" s="812" t="str">
        <f ca="1">IFERROR(IF(VLOOKUP(C2087,' Disaggregation - Section E '!A$618:T1299,20,0)=0,"",VLOOKUP(C2087,' Disaggregation - Section E '!A$618:T1299,20,0)),"")</f>
        <v/>
      </c>
      <c r="N2087" s="818" t="str">
        <f ca="1">IFERROR(IF(VLOOKUP(C2087,' Disaggregation - Section E '!A$618:N1299,14,0)=0,"",VLOOKUP(C2087,' Disaggregation - Section E '!A$618:N1299,14,0)),"")</f>
        <v/>
      </c>
      <c r="O2087" s="818" t="str">
        <f ca="1">IFERROR(IF(VLOOKUP(C2087,' Disaggregation - Section E '!A$618:N1299,9,0)=0,"",VLOOKUP(C2087,' Disaggregation - Section E '!A$618:N1299,9,0)),"")</f>
        <v/>
      </c>
      <c r="P2087" s="818" t="str">
        <f ca="1">IFERROR(IF(VLOOKUP(C2087,' Disaggregation - Section E '!A$618:N1299,10,0)=0,"",VLOOKUP(C2087,' Disaggregation - Section E '!A$618:N1299,10,0)),"")</f>
        <v/>
      </c>
    </row>
    <row r="2088" spans="1:16" x14ac:dyDescent="0.35">
      <c r="A2088" s="812" t="b">
        <f t="shared" ca="1" si="143"/>
        <v>0</v>
      </c>
      <c r="B2088" s="812"/>
      <c r="C2088" s="825" t="str">
        <f ca="1">IF(COUNTA(D$1410:D2088)=1,"",OFFSET(B2086,-COUNTA(D$1410:D2088)+3,1))</f>
        <v>a163p000004cuq4AAA</v>
      </c>
      <c r="D2088" s="827"/>
      <c r="E2088" s="815" t="str">
        <f ca="1">IFERROR(IF(VLOOKUP(C2088,' Disaggregation - Section E '!A$618:N1300,7,0)="","",VLOOKUP(C2088,' Disaggregation - Section E '!A$618:N1300,7,0)*100),"")</f>
        <v/>
      </c>
      <c r="F2088" s="818" t="str">
        <f ca="1">IFERROR(VLOOKUP(C2088,' Disaggregation - Section E '!A$618:N1300,5,0),"")</f>
        <v/>
      </c>
      <c r="G2088" s="817" t="str">
        <f ca="1">IFERROR(IF(VLOOKUP(C2088,' Disaggregation - Section E '!A$618:N1300,6,0)="","",VLOOKUP(C2088,' Disaggregation - Section E '!A$618:N1300,6,0)),"")</f>
        <v/>
      </c>
      <c r="H2088" s="827" t="str">
        <f ca="1">IFERROR(IF(INDEX(' Disaggregation - Section E '!F$618:F2497,MATCH(C2088,' Disaggregation - Section E '!A$618:A2497,0)+1,1)&lt;&gt;0,INDEX(' Disaggregation - Section E '!F$618:F$1820,MATCH(C2088,' Disaggregation - Section E '!A$618:A2497,0)+1,1),""),"")</f>
        <v/>
      </c>
      <c r="I2088" s="818" t="str">
        <f ca="1">IFERROR(IF(VLOOKUP(C2088,' Disaggregation - Section E '!A$618:N1300,8,0)=0,"",VLOOKUP(C2088,' Disaggregation - Section E '!A$618:N1300,8,0)),"")</f>
        <v/>
      </c>
      <c r="J2088" s="818" t="str">
        <f ca="1">IFERROR(IF(VLOOKUP(C2088,' Disaggregation - Section E '!A$618:N2497,13,0)=0,"",VLOOKUP(C2088,' Disaggregation - Section E '!A$618:N2497,13,0)),"")</f>
        <v/>
      </c>
      <c r="K2088" s="812" t="str">
        <f ca="1">IFERROR(VLOOKUP(C2088,' Disaggregation - Section E '!A$618:N1300,3,0),"")</f>
        <v/>
      </c>
      <c r="L2088" s="812"/>
      <c r="M2088" s="812" t="str">
        <f ca="1">IFERROR(IF(VLOOKUP(C2088,' Disaggregation - Section E '!A$618:T1300,20,0)=0,"",VLOOKUP(C2088,' Disaggregation - Section E '!A$618:T1300,20,0)),"")</f>
        <v/>
      </c>
      <c r="N2088" s="818" t="str">
        <f ca="1">IFERROR(IF(VLOOKUP(C2088,' Disaggregation - Section E '!A$618:N1300,14,0)=0,"",VLOOKUP(C2088,' Disaggregation - Section E '!A$618:N1300,14,0)),"")</f>
        <v/>
      </c>
      <c r="O2088" s="818" t="str">
        <f ca="1">IFERROR(IF(VLOOKUP(C2088,' Disaggregation - Section E '!A$618:N1300,9,0)=0,"",VLOOKUP(C2088,' Disaggregation - Section E '!A$618:N1300,9,0)),"")</f>
        <v/>
      </c>
      <c r="P2088" s="818" t="str">
        <f ca="1">IFERROR(IF(VLOOKUP(C2088,' Disaggregation - Section E '!A$618:N1300,10,0)=0,"",VLOOKUP(C2088,' Disaggregation - Section E '!A$618:N1300,10,0)),"")</f>
        <v/>
      </c>
    </row>
    <row r="2089" spans="1:16" x14ac:dyDescent="0.35">
      <c r="A2089" s="812" t="b">
        <f t="shared" ca="1" si="143"/>
        <v>0</v>
      </c>
      <c r="B2089" s="812"/>
      <c r="C2089" s="825" t="str">
        <f ca="1">IF(COUNTA(D$1410:D2089)=1,"",OFFSET(B2087,-COUNTA(D$1410:D2089)+3,1))</f>
        <v>a163p000004cuq5AAA</v>
      </c>
      <c r="D2089" s="827"/>
      <c r="E2089" s="815" t="str">
        <f ca="1">IFERROR(IF(VLOOKUP(C2089,' Disaggregation - Section E '!A$618:N1301,7,0)="","",VLOOKUP(C2089,' Disaggregation - Section E '!A$618:N1301,7,0)*100),"")</f>
        <v/>
      </c>
      <c r="F2089" s="818" t="str">
        <f ca="1">IFERROR(VLOOKUP(C2089,' Disaggregation - Section E '!A$618:N1301,5,0),"")</f>
        <v/>
      </c>
      <c r="G2089" s="817" t="str">
        <f ca="1">IFERROR(IF(VLOOKUP(C2089,' Disaggregation - Section E '!A$618:N1301,6,0)="","",VLOOKUP(C2089,' Disaggregation - Section E '!A$618:N1301,6,0)),"")</f>
        <v/>
      </c>
      <c r="H2089" s="827" t="str">
        <f ca="1">IFERROR(IF(INDEX(' Disaggregation - Section E '!F$618:F2498,MATCH(C2089,' Disaggregation - Section E '!A$618:A2498,0)+1,1)&lt;&gt;0,INDEX(' Disaggregation - Section E '!F$618:F$1820,MATCH(C2089,' Disaggregation - Section E '!A$618:A2498,0)+1,1),""),"")</f>
        <v/>
      </c>
      <c r="I2089" s="818" t="str">
        <f ca="1">IFERROR(IF(VLOOKUP(C2089,' Disaggregation - Section E '!A$618:N1301,8,0)=0,"",VLOOKUP(C2089,' Disaggregation - Section E '!A$618:N1301,8,0)),"")</f>
        <v/>
      </c>
      <c r="J2089" s="818" t="str">
        <f ca="1">IFERROR(IF(VLOOKUP(C2089,' Disaggregation - Section E '!A$618:N2498,13,0)=0,"",VLOOKUP(C2089,' Disaggregation - Section E '!A$618:N2498,13,0)),"")</f>
        <v/>
      </c>
      <c r="K2089" s="812" t="str">
        <f ca="1">IFERROR(VLOOKUP(C2089,' Disaggregation - Section E '!A$618:N1301,3,0),"")</f>
        <v/>
      </c>
      <c r="L2089" s="812"/>
      <c r="M2089" s="812" t="str">
        <f ca="1">IFERROR(IF(VLOOKUP(C2089,' Disaggregation - Section E '!A$618:T1301,20,0)=0,"",VLOOKUP(C2089,' Disaggregation - Section E '!A$618:T1301,20,0)),"")</f>
        <v/>
      </c>
      <c r="N2089" s="818" t="str">
        <f ca="1">IFERROR(IF(VLOOKUP(C2089,' Disaggregation - Section E '!A$618:N1301,14,0)=0,"",VLOOKUP(C2089,' Disaggregation - Section E '!A$618:N1301,14,0)),"")</f>
        <v/>
      </c>
      <c r="O2089" s="818" t="str">
        <f ca="1">IFERROR(IF(VLOOKUP(C2089,' Disaggregation - Section E '!A$618:N1301,9,0)=0,"",VLOOKUP(C2089,' Disaggregation - Section E '!A$618:N1301,9,0)),"")</f>
        <v/>
      </c>
      <c r="P2089" s="818" t="str">
        <f ca="1">IFERROR(IF(VLOOKUP(C2089,' Disaggregation - Section E '!A$618:N1301,10,0)=0,"",VLOOKUP(C2089,' Disaggregation - Section E '!A$618:N1301,10,0)),"")</f>
        <v/>
      </c>
    </row>
    <row r="2090" spans="1:16" x14ac:dyDescent="0.35">
      <c r="A2090" s="812" t="b">
        <f t="shared" ca="1" si="143"/>
        <v>0</v>
      </c>
      <c r="B2090" s="812"/>
      <c r="C2090" s="825" t="str">
        <f ca="1">IF(COUNTA(D$1410:D2090)=1,"",OFFSET(B2088,-COUNTA(D$1410:D2090)+3,1))</f>
        <v>a163p000004cuq6AAA</v>
      </c>
      <c r="D2090" s="827"/>
      <c r="E2090" s="815" t="str">
        <f ca="1">IFERROR(IF(VLOOKUP(C2090,' Disaggregation - Section E '!A$618:N1302,7,0)="","",VLOOKUP(C2090,' Disaggregation - Section E '!A$618:N1302,7,0)*100),"")</f>
        <v/>
      </c>
      <c r="F2090" s="818" t="str">
        <f ca="1">IFERROR(VLOOKUP(C2090,' Disaggregation - Section E '!A$618:N1302,5,0),"")</f>
        <v/>
      </c>
      <c r="G2090" s="817" t="str">
        <f ca="1">IFERROR(IF(VLOOKUP(C2090,' Disaggregation - Section E '!A$618:N1302,6,0)="","",VLOOKUP(C2090,' Disaggregation - Section E '!A$618:N1302,6,0)),"")</f>
        <v/>
      </c>
      <c r="H2090" s="827" t="str">
        <f ca="1">IFERROR(IF(INDEX(' Disaggregation - Section E '!F$618:F2499,MATCH(C2090,' Disaggregation - Section E '!A$618:A2499,0)+1,1)&lt;&gt;0,INDEX(' Disaggregation - Section E '!F$618:F$1820,MATCH(C2090,' Disaggregation - Section E '!A$618:A2499,0)+1,1),""),"")</f>
        <v/>
      </c>
      <c r="I2090" s="818" t="str">
        <f ca="1">IFERROR(IF(VLOOKUP(C2090,' Disaggregation - Section E '!A$618:N1302,8,0)=0,"",VLOOKUP(C2090,' Disaggregation - Section E '!A$618:N1302,8,0)),"")</f>
        <v/>
      </c>
      <c r="J2090" s="818" t="str">
        <f ca="1">IFERROR(IF(VLOOKUP(C2090,' Disaggregation - Section E '!A$618:N2499,13,0)=0,"",VLOOKUP(C2090,' Disaggregation - Section E '!A$618:N2499,13,0)),"")</f>
        <v/>
      </c>
      <c r="K2090" s="812" t="str">
        <f ca="1">IFERROR(VLOOKUP(C2090,' Disaggregation - Section E '!A$618:N1302,3,0),"")</f>
        <v/>
      </c>
      <c r="L2090" s="812"/>
      <c r="M2090" s="812" t="str">
        <f ca="1">IFERROR(IF(VLOOKUP(C2090,' Disaggregation - Section E '!A$618:T1302,20,0)=0,"",VLOOKUP(C2090,' Disaggregation - Section E '!A$618:T1302,20,0)),"")</f>
        <v/>
      </c>
      <c r="N2090" s="818" t="str">
        <f ca="1">IFERROR(IF(VLOOKUP(C2090,' Disaggregation - Section E '!A$618:N1302,14,0)=0,"",VLOOKUP(C2090,' Disaggregation - Section E '!A$618:N1302,14,0)),"")</f>
        <v/>
      </c>
      <c r="O2090" s="818" t="str">
        <f ca="1">IFERROR(IF(VLOOKUP(C2090,' Disaggregation - Section E '!A$618:N1302,9,0)=0,"",VLOOKUP(C2090,' Disaggregation - Section E '!A$618:N1302,9,0)),"")</f>
        <v/>
      </c>
      <c r="P2090" s="818" t="str">
        <f ca="1">IFERROR(IF(VLOOKUP(C2090,' Disaggregation - Section E '!A$618:N1302,10,0)=0,"",VLOOKUP(C2090,' Disaggregation - Section E '!A$618:N1302,10,0)),"")</f>
        <v/>
      </c>
    </row>
    <row r="2091" spans="1:16" x14ac:dyDescent="0.35">
      <c r="A2091" s="812" t="b">
        <f t="shared" ca="1" si="143"/>
        <v>0</v>
      </c>
      <c r="B2091" s="812"/>
      <c r="C2091" s="825" t="str">
        <f ca="1">IF(COUNTA(D$1410:D2091)=1,"",OFFSET(B2089,-COUNTA(D$1410:D2091)+3,1))</f>
        <v>a163p000004cuq7AAA</v>
      </c>
      <c r="D2091" s="827"/>
      <c r="E2091" s="815" t="str">
        <f ca="1">IFERROR(IF(VLOOKUP(C2091,' Disaggregation - Section E '!A$618:N1303,7,0)="","",VLOOKUP(C2091,' Disaggregation - Section E '!A$618:N1303,7,0)*100),"")</f>
        <v/>
      </c>
      <c r="F2091" s="818" t="str">
        <f ca="1">IFERROR(VLOOKUP(C2091,' Disaggregation - Section E '!A$618:N1303,5,0),"")</f>
        <v/>
      </c>
      <c r="G2091" s="817" t="str">
        <f ca="1">IFERROR(IF(VLOOKUP(C2091,' Disaggregation - Section E '!A$618:N1303,6,0)="","",VLOOKUP(C2091,' Disaggregation - Section E '!A$618:N1303,6,0)),"")</f>
        <v/>
      </c>
      <c r="H2091" s="827" t="str">
        <f ca="1">IFERROR(IF(INDEX(' Disaggregation - Section E '!F$618:F2500,MATCH(C2091,' Disaggregation - Section E '!A$618:A2500,0)+1,1)&lt;&gt;0,INDEX(' Disaggregation - Section E '!F$618:F$1820,MATCH(C2091,' Disaggregation - Section E '!A$618:A2500,0)+1,1),""),"")</f>
        <v/>
      </c>
      <c r="I2091" s="818" t="str">
        <f ca="1">IFERROR(IF(VLOOKUP(C2091,' Disaggregation - Section E '!A$618:N1303,8,0)=0,"",VLOOKUP(C2091,' Disaggregation - Section E '!A$618:N1303,8,0)),"")</f>
        <v/>
      </c>
      <c r="J2091" s="818" t="str">
        <f ca="1">IFERROR(IF(VLOOKUP(C2091,' Disaggregation - Section E '!A$618:N2500,13,0)=0,"",VLOOKUP(C2091,' Disaggregation - Section E '!A$618:N2500,13,0)),"")</f>
        <v/>
      </c>
      <c r="K2091" s="812" t="str">
        <f ca="1">IFERROR(VLOOKUP(C2091,' Disaggregation - Section E '!A$618:N1303,3,0),"")</f>
        <v/>
      </c>
      <c r="L2091" s="812"/>
      <c r="M2091" s="812" t="str">
        <f ca="1">IFERROR(IF(VLOOKUP(C2091,' Disaggregation - Section E '!A$618:T1303,20,0)=0,"",VLOOKUP(C2091,' Disaggregation - Section E '!A$618:T1303,20,0)),"")</f>
        <v/>
      </c>
      <c r="N2091" s="818" t="str">
        <f ca="1">IFERROR(IF(VLOOKUP(C2091,' Disaggregation - Section E '!A$618:N1303,14,0)=0,"",VLOOKUP(C2091,' Disaggregation - Section E '!A$618:N1303,14,0)),"")</f>
        <v/>
      </c>
      <c r="O2091" s="818" t="str">
        <f ca="1">IFERROR(IF(VLOOKUP(C2091,' Disaggregation - Section E '!A$618:N1303,9,0)=0,"",VLOOKUP(C2091,' Disaggregation - Section E '!A$618:N1303,9,0)),"")</f>
        <v/>
      </c>
      <c r="P2091" s="818" t="str">
        <f ca="1">IFERROR(IF(VLOOKUP(C2091,' Disaggregation - Section E '!A$618:N1303,10,0)=0,"",VLOOKUP(C2091,' Disaggregation - Section E '!A$618:N1303,10,0)),"")</f>
        <v/>
      </c>
    </row>
    <row r="2092" spans="1:16" x14ac:dyDescent="0.35">
      <c r="A2092" s="812" t="b">
        <f t="shared" ca="1" si="143"/>
        <v>0</v>
      </c>
      <c r="B2092" s="812"/>
      <c r="C2092" s="825" t="str">
        <f ca="1">IF(COUNTA(D$1410:D2092)=1,"",OFFSET(B2090,-COUNTA(D$1410:D2092)+3,1))</f>
        <v>a163p000004cuq8AAA</v>
      </c>
      <c r="D2092" s="827"/>
      <c r="E2092" s="815" t="str">
        <f ca="1">IFERROR(IF(VLOOKUP(C2092,' Disaggregation - Section E '!A$618:N1304,7,0)="","",VLOOKUP(C2092,' Disaggregation - Section E '!A$618:N1304,7,0)*100),"")</f>
        <v/>
      </c>
      <c r="F2092" s="818" t="str">
        <f ca="1">IFERROR(VLOOKUP(C2092,' Disaggregation - Section E '!A$618:N1304,5,0),"")</f>
        <v/>
      </c>
      <c r="G2092" s="817" t="str">
        <f ca="1">IFERROR(IF(VLOOKUP(C2092,' Disaggregation - Section E '!A$618:N1304,6,0)="","",VLOOKUP(C2092,' Disaggregation - Section E '!A$618:N1304,6,0)),"")</f>
        <v/>
      </c>
      <c r="H2092" s="827" t="str">
        <f ca="1">IFERROR(IF(INDEX(' Disaggregation - Section E '!F$618:F2501,MATCH(C2092,' Disaggregation - Section E '!A$618:A2501,0)+1,1)&lt;&gt;0,INDEX(' Disaggregation - Section E '!F$618:F$1820,MATCH(C2092,' Disaggregation - Section E '!A$618:A2501,0)+1,1),""),"")</f>
        <v/>
      </c>
      <c r="I2092" s="818" t="str">
        <f ca="1">IFERROR(IF(VLOOKUP(C2092,' Disaggregation - Section E '!A$618:N1304,8,0)=0,"",VLOOKUP(C2092,' Disaggregation - Section E '!A$618:N1304,8,0)),"")</f>
        <v/>
      </c>
      <c r="J2092" s="818" t="str">
        <f ca="1">IFERROR(IF(VLOOKUP(C2092,' Disaggregation - Section E '!A$618:N2501,13,0)=0,"",VLOOKUP(C2092,' Disaggregation - Section E '!A$618:N2501,13,0)),"")</f>
        <v/>
      </c>
      <c r="K2092" s="812" t="str">
        <f ca="1">IFERROR(VLOOKUP(C2092,' Disaggregation - Section E '!A$618:N1304,3,0),"")</f>
        <v/>
      </c>
      <c r="L2092" s="812"/>
      <c r="M2092" s="812" t="str">
        <f ca="1">IFERROR(IF(VLOOKUP(C2092,' Disaggregation - Section E '!A$618:T1304,20,0)=0,"",VLOOKUP(C2092,' Disaggregation - Section E '!A$618:T1304,20,0)),"")</f>
        <v/>
      </c>
      <c r="N2092" s="818" t="str">
        <f ca="1">IFERROR(IF(VLOOKUP(C2092,' Disaggregation - Section E '!A$618:N1304,14,0)=0,"",VLOOKUP(C2092,' Disaggregation - Section E '!A$618:N1304,14,0)),"")</f>
        <v/>
      </c>
      <c r="O2092" s="818" t="str">
        <f ca="1">IFERROR(IF(VLOOKUP(C2092,' Disaggregation - Section E '!A$618:N1304,9,0)=0,"",VLOOKUP(C2092,' Disaggregation - Section E '!A$618:N1304,9,0)),"")</f>
        <v/>
      </c>
      <c r="P2092" s="818" t="str">
        <f ca="1">IFERROR(IF(VLOOKUP(C2092,' Disaggregation - Section E '!A$618:N1304,10,0)=0,"",VLOOKUP(C2092,' Disaggregation - Section E '!A$618:N1304,10,0)),"")</f>
        <v/>
      </c>
    </row>
    <row r="2093" spans="1:16" x14ac:dyDescent="0.35">
      <c r="A2093" s="812" t="b">
        <f t="shared" ca="1" si="143"/>
        <v>0</v>
      </c>
      <c r="B2093" s="812"/>
      <c r="C2093" s="825" t="str">
        <f ca="1">IF(COUNTA(D$1410:D2093)=1,"",OFFSET(B2091,-COUNTA(D$1410:D2093)+3,1))</f>
        <v>a163p000004cuq9AAA</v>
      </c>
      <c r="D2093" s="827"/>
      <c r="E2093" s="815" t="str">
        <f ca="1">IFERROR(IF(VLOOKUP(C2093,' Disaggregation - Section E '!A$618:N1305,7,0)="","",VLOOKUP(C2093,' Disaggregation - Section E '!A$618:N1305,7,0)*100),"")</f>
        <v/>
      </c>
      <c r="F2093" s="818" t="str">
        <f ca="1">IFERROR(VLOOKUP(C2093,' Disaggregation - Section E '!A$618:N1305,5,0),"")</f>
        <v/>
      </c>
      <c r="G2093" s="817" t="str">
        <f ca="1">IFERROR(IF(VLOOKUP(C2093,' Disaggregation - Section E '!A$618:N1305,6,0)="","",VLOOKUP(C2093,' Disaggregation - Section E '!A$618:N1305,6,0)),"")</f>
        <v/>
      </c>
      <c r="H2093" s="827" t="str">
        <f ca="1">IFERROR(IF(INDEX(' Disaggregation - Section E '!F$618:F2502,MATCH(C2093,' Disaggregation - Section E '!A$618:A2502,0)+1,1)&lt;&gt;0,INDEX(' Disaggregation - Section E '!F$618:F$1820,MATCH(C2093,' Disaggregation - Section E '!A$618:A2502,0)+1,1),""),"")</f>
        <v/>
      </c>
      <c r="I2093" s="818" t="str">
        <f ca="1">IFERROR(IF(VLOOKUP(C2093,' Disaggregation - Section E '!A$618:N1305,8,0)=0,"",VLOOKUP(C2093,' Disaggregation - Section E '!A$618:N1305,8,0)),"")</f>
        <v/>
      </c>
      <c r="J2093" s="818" t="str">
        <f ca="1">IFERROR(IF(VLOOKUP(C2093,' Disaggregation - Section E '!A$618:N2502,13,0)=0,"",VLOOKUP(C2093,' Disaggregation - Section E '!A$618:N2502,13,0)),"")</f>
        <v/>
      </c>
      <c r="K2093" s="812" t="str">
        <f ca="1">IFERROR(VLOOKUP(C2093,' Disaggregation - Section E '!A$618:N1305,3,0),"")</f>
        <v/>
      </c>
      <c r="L2093" s="812"/>
      <c r="M2093" s="812" t="str">
        <f ca="1">IFERROR(IF(VLOOKUP(C2093,' Disaggregation - Section E '!A$618:T1305,20,0)=0,"",VLOOKUP(C2093,' Disaggregation - Section E '!A$618:T1305,20,0)),"")</f>
        <v/>
      </c>
      <c r="N2093" s="818" t="str">
        <f ca="1">IFERROR(IF(VLOOKUP(C2093,' Disaggregation - Section E '!A$618:N1305,14,0)=0,"",VLOOKUP(C2093,' Disaggregation - Section E '!A$618:N1305,14,0)),"")</f>
        <v/>
      </c>
      <c r="O2093" s="818" t="str">
        <f ca="1">IFERROR(IF(VLOOKUP(C2093,' Disaggregation - Section E '!A$618:N1305,9,0)=0,"",VLOOKUP(C2093,' Disaggregation - Section E '!A$618:N1305,9,0)),"")</f>
        <v/>
      </c>
      <c r="P2093" s="818" t="str">
        <f ca="1">IFERROR(IF(VLOOKUP(C2093,' Disaggregation - Section E '!A$618:N1305,10,0)=0,"",VLOOKUP(C2093,' Disaggregation - Section E '!A$618:N1305,10,0)),"")</f>
        <v/>
      </c>
    </row>
    <row r="2094" spans="1:16" x14ac:dyDescent="0.35">
      <c r="A2094" s="812" t="b">
        <f t="shared" ca="1" si="143"/>
        <v>0</v>
      </c>
      <c r="B2094" s="812"/>
      <c r="C2094" s="825" t="str">
        <f ca="1">IF(COUNTA(D$1410:D2094)=1,"",OFFSET(B2092,-COUNTA(D$1410:D2094)+3,1))</f>
        <v>a163p000004cuqAAAQ</v>
      </c>
      <c r="D2094" s="827"/>
      <c r="E2094" s="815" t="str">
        <f ca="1">IFERROR(IF(VLOOKUP(C2094,' Disaggregation - Section E '!A$618:N1306,7,0)="","",VLOOKUP(C2094,' Disaggregation - Section E '!A$618:N1306,7,0)*100),"")</f>
        <v/>
      </c>
      <c r="F2094" s="818" t="str">
        <f ca="1">IFERROR(VLOOKUP(C2094,' Disaggregation - Section E '!A$618:N1306,5,0),"")</f>
        <v/>
      </c>
      <c r="G2094" s="817" t="str">
        <f ca="1">IFERROR(IF(VLOOKUP(C2094,' Disaggregation - Section E '!A$618:N1306,6,0)="","",VLOOKUP(C2094,' Disaggregation - Section E '!A$618:N1306,6,0)),"")</f>
        <v/>
      </c>
      <c r="H2094" s="827" t="str">
        <f ca="1">IFERROR(IF(INDEX(' Disaggregation - Section E '!F$618:F2503,MATCH(C2094,' Disaggregation - Section E '!A$618:A2503,0)+1,1)&lt;&gt;0,INDEX(' Disaggregation - Section E '!F$618:F$1820,MATCH(C2094,' Disaggregation - Section E '!A$618:A2503,0)+1,1),""),"")</f>
        <v/>
      </c>
      <c r="I2094" s="818" t="str">
        <f ca="1">IFERROR(IF(VLOOKUP(C2094,' Disaggregation - Section E '!A$618:N1306,8,0)=0,"",VLOOKUP(C2094,' Disaggregation - Section E '!A$618:N1306,8,0)),"")</f>
        <v/>
      </c>
      <c r="J2094" s="818" t="str">
        <f ca="1">IFERROR(IF(VLOOKUP(C2094,' Disaggregation - Section E '!A$618:N2503,13,0)=0,"",VLOOKUP(C2094,' Disaggregation - Section E '!A$618:N2503,13,0)),"")</f>
        <v/>
      </c>
      <c r="K2094" s="812" t="str">
        <f ca="1">IFERROR(VLOOKUP(C2094,' Disaggregation - Section E '!A$618:N1306,3,0),"")</f>
        <v/>
      </c>
      <c r="L2094" s="812"/>
      <c r="M2094" s="812" t="str">
        <f ca="1">IFERROR(IF(VLOOKUP(C2094,' Disaggregation - Section E '!A$618:T1306,20,0)=0,"",VLOOKUP(C2094,' Disaggregation - Section E '!A$618:T1306,20,0)),"")</f>
        <v/>
      </c>
      <c r="N2094" s="818" t="str">
        <f ca="1">IFERROR(IF(VLOOKUP(C2094,' Disaggregation - Section E '!A$618:N1306,14,0)=0,"",VLOOKUP(C2094,' Disaggregation - Section E '!A$618:N1306,14,0)),"")</f>
        <v/>
      </c>
      <c r="O2094" s="818" t="str">
        <f ca="1">IFERROR(IF(VLOOKUP(C2094,' Disaggregation - Section E '!A$618:N1306,9,0)=0,"",VLOOKUP(C2094,' Disaggregation - Section E '!A$618:N1306,9,0)),"")</f>
        <v/>
      </c>
      <c r="P2094" s="818" t="str">
        <f ca="1">IFERROR(IF(VLOOKUP(C2094,' Disaggregation - Section E '!A$618:N1306,10,0)=0,"",VLOOKUP(C2094,' Disaggregation - Section E '!A$618:N1306,10,0)),"")</f>
        <v/>
      </c>
    </row>
    <row r="2095" spans="1:16" x14ac:dyDescent="0.35">
      <c r="A2095" s="812" t="b">
        <f t="shared" ca="1" si="143"/>
        <v>0</v>
      </c>
      <c r="B2095" s="812"/>
      <c r="C2095" s="825" t="str">
        <f ca="1">IF(COUNTA(D$1410:D2095)=1,"",OFFSET(B2093,-COUNTA(D$1410:D2095)+3,1))</f>
        <v>a163p000004cuqBAAQ</v>
      </c>
      <c r="D2095" s="827"/>
      <c r="E2095" s="815" t="str">
        <f ca="1">IFERROR(IF(VLOOKUP(C2095,' Disaggregation - Section E '!A$618:N1307,7,0)="","",VLOOKUP(C2095,' Disaggregation - Section E '!A$618:N1307,7,0)*100),"")</f>
        <v/>
      </c>
      <c r="F2095" s="818" t="str">
        <f ca="1">IFERROR(VLOOKUP(C2095,' Disaggregation - Section E '!A$618:N1307,5,0),"")</f>
        <v/>
      </c>
      <c r="G2095" s="817" t="str">
        <f ca="1">IFERROR(IF(VLOOKUP(C2095,' Disaggregation - Section E '!A$618:N1307,6,0)="","",VLOOKUP(C2095,' Disaggregation - Section E '!A$618:N1307,6,0)),"")</f>
        <v/>
      </c>
      <c r="H2095" s="827" t="str">
        <f ca="1">IFERROR(IF(INDEX(' Disaggregation - Section E '!F$618:F2504,MATCH(C2095,' Disaggregation - Section E '!A$618:A2504,0)+1,1)&lt;&gt;0,INDEX(' Disaggregation - Section E '!F$618:F$1820,MATCH(C2095,' Disaggregation - Section E '!A$618:A2504,0)+1,1),""),"")</f>
        <v/>
      </c>
      <c r="I2095" s="818" t="str">
        <f ca="1">IFERROR(IF(VLOOKUP(C2095,' Disaggregation - Section E '!A$618:N1307,8,0)=0,"",VLOOKUP(C2095,' Disaggregation - Section E '!A$618:N1307,8,0)),"")</f>
        <v/>
      </c>
      <c r="J2095" s="818" t="str">
        <f ca="1">IFERROR(IF(VLOOKUP(C2095,' Disaggregation - Section E '!A$618:N2504,13,0)=0,"",VLOOKUP(C2095,' Disaggregation - Section E '!A$618:N2504,13,0)),"")</f>
        <v/>
      </c>
      <c r="K2095" s="812" t="str">
        <f ca="1">IFERROR(VLOOKUP(C2095,' Disaggregation - Section E '!A$618:N1307,3,0),"")</f>
        <v/>
      </c>
      <c r="L2095" s="812"/>
      <c r="M2095" s="812" t="str">
        <f ca="1">IFERROR(IF(VLOOKUP(C2095,' Disaggregation - Section E '!A$618:T1307,20,0)=0,"",VLOOKUP(C2095,' Disaggregation - Section E '!A$618:T1307,20,0)),"")</f>
        <v/>
      </c>
      <c r="N2095" s="818" t="str">
        <f ca="1">IFERROR(IF(VLOOKUP(C2095,' Disaggregation - Section E '!A$618:N1307,14,0)=0,"",VLOOKUP(C2095,' Disaggregation - Section E '!A$618:N1307,14,0)),"")</f>
        <v/>
      </c>
      <c r="O2095" s="818" t="str">
        <f ca="1">IFERROR(IF(VLOOKUP(C2095,' Disaggregation - Section E '!A$618:N1307,9,0)=0,"",VLOOKUP(C2095,' Disaggregation - Section E '!A$618:N1307,9,0)),"")</f>
        <v/>
      </c>
      <c r="P2095" s="818" t="str">
        <f ca="1">IFERROR(IF(VLOOKUP(C2095,' Disaggregation - Section E '!A$618:N1307,10,0)=0,"",VLOOKUP(C2095,' Disaggregation - Section E '!A$618:N1307,10,0)),"")</f>
        <v/>
      </c>
    </row>
    <row r="2096" spans="1:16" x14ac:dyDescent="0.35">
      <c r="A2096" s="812" t="b">
        <f t="shared" ca="1" si="143"/>
        <v>0</v>
      </c>
      <c r="B2096" s="812"/>
      <c r="C2096" s="825" t="str">
        <f ca="1">IF(COUNTA(D$1410:D2096)=1,"",OFFSET(B2094,-COUNTA(D$1410:D2096)+3,1))</f>
        <v>a163p000004cuqCAAQ</v>
      </c>
      <c r="D2096" s="827"/>
      <c r="E2096" s="815" t="str">
        <f ca="1">IFERROR(IF(VLOOKUP(C2096,' Disaggregation - Section E '!A$618:N1308,7,0)="","",VLOOKUP(C2096,' Disaggregation - Section E '!A$618:N1308,7,0)*100),"")</f>
        <v/>
      </c>
      <c r="F2096" s="818" t="str">
        <f ca="1">IFERROR(VLOOKUP(C2096,' Disaggregation - Section E '!A$618:N1308,5,0),"")</f>
        <v/>
      </c>
      <c r="G2096" s="817" t="str">
        <f ca="1">IFERROR(IF(VLOOKUP(C2096,' Disaggregation - Section E '!A$618:N1308,6,0)="","",VLOOKUP(C2096,' Disaggregation - Section E '!A$618:N1308,6,0)),"")</f>
        <v/>
      </c>
      <c r="H2096" s="827" t="str">
        <f ca="1">IFERROR(IF(INDEX(' Disaggregation - Section E '!F$618:F2505,MATCH(C2096,' Disaggregation - Section E '!A$618:A2505,0)+1,1)&lt;&gt;0,INDEX(' Disaggregation - Section E '!F$618:F$1820,MATCH(C2096,' Disaggregation - Section E '!A$618:A2505,0)+1,1),""),"")</f>
        <v/>
      </c>
      <c r="I2096" s="818" t="str">
        <f ca="1">IFERROR(IF(VLOOKUP(C2096,' Disaggregation - Section E '!A$618:N1308,8,0)=0,"",VLOOKUP(C2096,' Disaggregation - Section E '!A$618:N1308,8,0)),"")</f>
        <v/>
      </c>
      <c r="J2096" s="818" t="str">
        <f ca="1">IFERROR(IF(VLOOKUP(C2096,' Disaggregation - Section E '!A$618:N2505,13,0)=0,"",VLOOKUP(C2096,' Disaggregation - Section E '!A$618:N2505,13,0)),"")</f>
        <v/>
      </c>
      <c r="K2096" s="812" t="str">
        <f ca="1">IFERROR(VLOOKUP(C2096,' Disaggregation - Section E '!A$618:N1308,3,0),"")</f>
        <v/>
      </c>
      <c r="L2096" s="812"/>
      <c r="M2096" s="812" t="str">
        <f ca="1">IFERROR(IF(VLOOKUP(C2096,' Disaggregation - Section E '!A$618:T1308,20,0)=0,"",VLOOKUP(C2096,' Disaggregation - Section E '!A$618:T1308,20,0)),"")</f>
        <v/>
      </c>
      <c r="N2096" s="818" t="str">
        <f ca="1">IFERROR(IF(VLOOKUP(C2096,' Disaggregation - Section E '!A$618:N1308,14,0)=0,"",VLOOKUP(C2096,' Disaggregation - Section E '!A$618:N1308,14,0)),"")</f>
        <v/>
      </c>
      <c r="O2096" s="818" t="str">
        <f ca="1">IFERROR(IF(VLOOKUP(C2096,' Disaggregation - Section E '!A$618:N1308,9,0)=0,"",VLOOKUP(C2096,' Disaggregation - Section E '!A$618:N1308,9,0)),"")</f>
        <v/>
      </c>
      <c r="P2096" s="818" t="str">
        <f ca="1">IFERROR(IF(VLOOKUP(C2096,' Disaggregation - Section E '!A$618:N1308,10,0)=0,"",VLOOKUP(C2096,' Disaggregation - Section E '!A$618:N1308,10,0)),"")</f>
        <v/>
      </c>
    </row>
    <row r="2097" spans="1:16" x14ac:dyDescent="0.35">
      <c r="A2097" s="812" t="b">
        <f t="shared" ca="1" si="143"/>
        <v>0</v>
      </c>
      <c r="B2097" s="812"/>
      <c r="C2097" s="825" t="str">
        <f ca="1">IF(COUNTA(D$1410:D2097)=1,"",OFFSET(B2095,-COUNTA(D$1410:D2097)+3,1))</f>
        <v>a163p000004cuqDAAQ</v>
      </c>
      <c r="D2097" s="827"/>
      <c r="E2097" s="815" t="str">
        <f ca="1">IFERROR(IF(VLOOKUP(C2097,' Disaggregation - Section E '!A$618:N1309,7,0)="","",VLOOKUP(C2097,' Disaggregation - Section E '!A$618:N1309,7,0)*100),"")</f>
        <v/>
      </c>
      <c r="F2097" s="818" t="str">
        <f ca="1">IFERROR(VLOOKUP(C2097,' Disaggregation - Section E '!A$618:N1309,5,0),"")</f>
        <v/>
      </c>
      <c r="G2097" s="817" t="str">
        <f ca="1">IFERROR(IF(VLOOKUP(C2097,' Disaggregation - Section E '!A$618:N1309,6,0)="","",VLOOKUP(C2097,' Disaggregation - Section E '!A$618:N1309,6,0)),"")</f>
        <v/>
      </c>
      <c r="H2097" s="827" t="str">
        <f ca="1">IFERROR(IF(INDEX(' Disaggregation - Section E '!F$618:F2506,MATCH(C2097,' Disaggregation - Section E '!A$618:A2506,0)+1,1)&lt;&gt;0,INDEX(' Disaggregation - Section E '!F$618:F$1820,MATCH(C2097,' Disaggregation - Section E '!A$618:A2506,0)+1,1),""),"")</f>
        <v/>
      </c>
      <c r="I2097" s="818" t="str">
        <f ca="1">IFERROR(IF(VLOOKUP(C2097,' Disaggregation - Section E '!A$618:N1309,8,0)=0,"",VLOOKUP(C2097,' Disaggregation - Section E '!A$618:N1309,8,0)),"")</f>
        <v/>
      </c>
      <c r="J2097" s="818" t="str">
        <f ca="1">IFERROR(IF(VLOOKUP(C2097,' Disaggregation - Section E '!A$618:N2506,13,0)=0,"",VLOOKUP(C2097,' Disaggregation - Section E '!A$618:N2506,13,0)),"")</f>
        <v/>
      </c>
      <c r="K2097" s="812" t="str">
        <f ca="1">IFERROR(VLOOKUP(C2097,' Disaggregation - Section E '!A$618:N1309,3,0),"")</f>
        <v/>
      </c>
      <c r="L2097" s="812"/>
      <c r="M2097" s="812" t="str">
        <f ca="1">IFERROR(IF(VLOOKUP(C2097,' Disaggregation - Section E '!A$618:T1309,20,0)=0,"",VLOOKUP(C2097,' Disaggregation - Section E '!A$618:T1309,20,0)),"")</f>
        <v/>
      </c>
      <c r="N2097" s="818" t="str">
        <f ca="1">IFERROR(IF(VLOOKUP(C2097,' Disaggregation - Section E '!A$618:N1309,14,0)=0,"",VLOOKUP(C2097,' Disaggregation - Section E '!A$618:N1309,14,0)),"")</f>
        <v/>
      </c>
      <c r="O2097" s="818" t="str">
        <f ca="1">IFERROR(IF(VLOOKUP(C2097,' Disaggregation - Section E '!A$618:N1309,9,0)=0,"",VLOOKUP(C2097,' Disaggregation - Section E '!A$618:N1309,9,0)),"")</f>
        <v/>
      </c>
      <c r="P2097" s="818" t="str">
        <f ca="1">IFERROR(IF(VLOOKUP(C2097,' Disaggregation - Section E '!A$618:N1309,10,0)=0,"",VLOOKUP(C2097,' Disaggregation - Section E '!A$618:N1309,10,0)),"")</f>
        <v/>
      </c>
    </row>
    <row r="2098" spans="1:16" x14ac:dyDescent="0.35">
      <c r="A2098" s="812" t="b">
        <f t="shared" ca="1" si="143"/>
        <v>0</v>
      </c>
      <c r="B2098" s="812"/>
      <c r="C2098" s="825" t="str">
        <f ca="1">IF(COUNTA(D$1410:D2098)=1,"",OFFSET(B2096,-COUNTA(D$1410:D2098)+3,1))</f>
        <v>a163p000004cuqEAAQ</v>
      </c>
      <c r="D2098" s="827"/>
      <c r="E2098" s="815" t="str">
        <f ca="1">IFERROR(IF(VLOOKUP(C2098,' Disaggregation - Section E '!A$618:N1310,7,0)="","",VLOOKUP(C2098,' Disaggregation - Section E '!A$618:N1310,7,0)*100),"")</f>
        <v/>
      </c>
      <c r="F2098" s="818" t="str">
        <f ca="1">IFERROR(VLOOKUP(C2098,' Disaggregation - Section E '!A$618:N1310,5,0),"")</f>
        <v/>
      </c>
      <c r="G2098" s="817" t="str">
        <f ca="1">IFERROR(IF(VLOOKUP(C2098,' Disaggregation - Section E '!A$618:N1310,6,0)="","",VLOOKUP(C2098,' Disaggregation - Section E '!A$618:N1310,6,0)),"")</f>
        <v/>
      </c>
      <c r="H2098" s="827" t="str">
        <f ca="1">IFERROR(IF(INDEX(' Disaggregation - Section E '!F$618:F2507,MATCH(C2098,' Disaggregation - Section E '!A$618:A2507,0)+1,1)&lt;&gt;0,INDEX(' Disaggregation - Section E '!F$618:F$1820,MATCH(C2098,' Disaggregation - Section E '!A$618:A2507,0)+1,1),""),"")</f>
        <v/>
      </c>
      <c r="I2098" s="818" t="str">
        <f ca="1">IFERROR(IF(VLOOKUP(C2098,' Disaggregation - Section E '!A$618:N1310,8,0)=0,"",VLOOKUP(C2098,' Disaggregation - Section E '!A$618:N1310,8,0)),"")</f>
        <v/>
      </c>
      <c r="J2098" s="818" t="str">
        <f ca="1">IFERROR(IF(VLOOKUP(C2098,' Disaggregation - Section E '!A$618:N2507,13,0)=0,"",VLOOKUP(C2098,' Disaggregation - Section E '!A$618:N2507,13,0)),"")</f>
        <v/>
      </c>
      <c r="K2098" s="812" t="str">
        <f ca="1">IFERROR(VLOOKUP(C2098,' Disaggregation - Section E '!A$618:N1310,3,0),"")</f>
        <v/>
      </c>
      <c r="L2098" s="812"/>
      <c r="M2098" s="812" t="str">
        <f ca="1">IFERROR(IF(VLOOKUP(C2098,' Disaggregation - Section E '!A$618:T1310,20,0)=0,"",VLOOKUP(C2098,' Disaggregation - Section E '!A$618:T1310,20,0)),"")</f>
        <v/>
      </c>
      <c r="N2098" s="818" t="str">
        <f ca="1">IFERROR(IF(VLOOKUP(C2098,' Disaggregation - Section E '!A$618:N1310,14,0)=0,"",VLOOKUP(C2098,' Disaggregation - Section E '!A$618:N1310,14,0)),"")</f>
        <v/>
      </c>
      <c r="O2098" s="818" t="str">
        <f ca="1">IFERROR(IF(VLOOKUP(C2098,' Disaggregation - Section E '!A$618:N1310,9,0)=0,"",VLOOKUP(C2098,' Disaggregation - Section E '!A$618:N1310,9,0)),"")</f>
        <v/>
      </c>
      <c r="P2098" s="818" t="str">
        <f ca="1">IFERROR(IF(VLOOKUP(C2098,' Disaggregation - Section E '!A$618:N1310,10,0)=0,"",VLOOKUP(C2098,' Disaggregation - Section E '!A$618:N1310,10,0)),"")</f>
        <v/>
      </c>
    </row>
    <row r="2099" spans="1:16" x14ac:dyDescent="0.35">
      <c r="A2099" s="812" t="b">
        <f t="shared" ca="1" si="143"/>
        <v>0</v>
      </c>
      <c r="B2099" s="812"/>
      <c r="C2099" s="825" t="str">
        <f ca="1">IF(COUNTA(D$1410:D2099)=1,"",OFFSET(B2097,-COUNTA(D$1410:D2099)+3,1))</f>
        <v>a163p000004cuqFAAQ</v>
      </c>
      <c r="D2099" s="827"/>
      <c r="E2099" s="815" t="str">
        <f ca="1">IFERROR(IF(VLOOKUP(C2099,' Disaggregation - Section E '!A$618:N1311,7,0)="","",VLOOKUP(C2099,' Disaggregation - Section E '!A$618:N1311,7,0)*100),"")</f>
        <v/>
      </c>
      <c r="F2099" s="818" t="str">
        <f ca="1">IFERROR(VLOOKUP(C2099,' Disaggregation - Section E '!A$618:N1311,5,0),"")</f>
        <v/>
      </c>
      <c r="G2099" s="817" t="str">
        <f ca="1">IFERROR(IF(VLOOKUP(C2099,' Disaggregation - Section E '!A$618:N1311,6,0)="","",VLOOKUP(C2099,' Disaggregation - Section E '!A$618:N1311,6,0)),"")</f>
        <v/>
      </c>
      <c r="H2099" s="827" t="str">
        <f ca="1">IFERROR(IF(INDEX(' Disaggregation - Section E '!F$618:F2508,MATCH(C2099,' Disaggregation - Section E '!A$618:A2508,0)+1,1)&lt;&gt;0,INDEX(' Disaggregation - Section E '!F$618:F$1820,MATCH(C2099,' Disaggregation - Section E '!A$618:A2508,0)+1,1),""),"")</f>
        <v/>
      </c>
      <c r="I2099" s="818" t="str">
        <f ca="1">IFERROR(IF(VLOOKUP(C2099,' Disaggregation - Section E '!A$618:N1311,8,0)=0,"",VLOOKUP(C2099,' Disaggregation - Section E '!A$618:N1311,8,0)),"")</f>
        <v/>
      </c>
      <c r="J2099" s="818" t="str">
        <f ca="1">IFERROR(IF(VLOOKUP(C2099,' Disaggregation - Section E '!A$618:N2508,13,0)=0,"",VLOOKUP(C2099,' Disaggregation - Section E '!A$618:N2508,13,0)),"")</f>
        <v/>
      </c>
      <c r="K2099" s="812" t="str">
        <f ca="1">IFERROR(VLOOKUP(C2099,' Disaggregation - Section E '!A$618:N1311,3,0),"")</f>
        <v/>
      </c>
      <c r="L2099" s="812"/>
      <c r="M2099" s="812" t="str">
        <f ca="1">IFERROR(IF(VLOOKUP(C2099,' Disaggregation - Section E '!A$618:T1311,20,0)=0,"",VLOOKUP(C2099,' Disaggregation - Section E '!A$618:T1311,20,0)),"")</f>
        <v/>
      </c>
      <c r="N2099" s="818" t="str">
        <f ca="1">IFERROR(IF(VLOOKUP(C2099,' Disaggregation - Section E '!A$618:N1311,14,0)=0,"",VLOOKUP(C2099,' Disaggregation - Section E '!A$618:N1311,14,0)),"")</f>
        <v/>
      </c>
      <c r="O2099" s="818" t="str">
        <f ca="1">IFERROR(IF(VLOOKUP(C2099,' Disaggregation - Section E '!A$618:N1311,9,0)=0,"",VLOOKUP(C2099,' Disaggregation - Section E '!A$618:N1311,9,0)),"")</f>
        <v/>
      </c>
      <c r="P2099" s="818" t="str">
        <f ca="1">IFERROR(IF(VLOOKUP(C2099,' Disaggregation - Section E '!A$618:N1311,10,0)=0,"",VLOOKUP(C2099,' Disaggregation - Section E '!A$618:N1311,10,0)),"")</f>
        <v/>
      </c>
    </row>
    <row r="2100" spans="1:16" x14ac:dyDescent="0.35">
      <c r="A2100" s="812" t="b">
        <f t="shared" ca="1" si="143"/>
        <v>0</v>
      </c>
      <c r="B2100" s="812"/>
      <c r="C2100" s="825" t="str">
        <f ca="1">IF(COUNTA(D$1410:D2100)=1,"",OFFSET(B2098,-COUNTA(D$1410:D2100)+3,1))</f>
        <v>a163p000004cuqGAAQ</v>
      </c>
      <c r="D2100" s="827"/>
      <c r="E2100" s="815" t="str">
        <f ca="1">IFERROR(IF(VLOOKUP(C2100,' Disaggregation - Section E '!A$618:N1312,7,0)="","",VLOOKUP(C2100,' Disaggregation - Section E '!A$618:N1312,7,0)*100),"")</f>
        <v/>
      </c>
      <c r="F2100" s="818" t="str">
        <f ca="1">IFERROR(VLOOKUP(C2100,' Disaggregation - Section E '!A$618:N1312,5,0),"")</f>
        <v/>
      </c>
      <c r="G2100" s="817" t="str">
        <f ca="1">IFERROR(IF(VLOOKUP(C2100,' Disaggregation - Section E '!A$618:N1312,6,0)="","",VLOOKUP(C2100,' Disaggregation - Section E '!A$618:N1312,6,0)),"")</f>
        <v/>
      </c>
      <c r="H2100" s="827" t="str">
        <f ca="1">IFERROR(IF(INDEX(' Disaggregation - Section E '!F$618:F2509,MATCH(C2100,' Disaggregation - Section E '!A$618:A2509,0)+1,1)&lt;&gt;0,INDEX(' Disaggregation - Section E '!F$618:F$1820,MATCH(C2100,' Disaggregation - Section E '!A$618:A2509,0)+1,1),""),"")</f>
        <v/>
      </c>
      <c r="I2100" s="818" t="str">
        <f ca="1">IFERROR(IF(VLOOKUP(C2100,' Disaggregation - Section E '!A$618:N1312,8,0)=0,"",VLOOKUP(C2100,' Disaggregation - Section E '!A$618:N1312,8,0)),"")</f>
        <v/>
      </c>
      <c r="J2100" s="818" t="str">
        <f ca="1">IFERROR(IF(VLOOKUP(C2100,' Disaggregation - Section E '!A$618:N2509,13,0)=0,"",VLOOKUP(C2100,' Disaggregation - Section E '!A$618:N2509,13,0)),"")</f>
        <v/>
      </c>
      <c r="K2100" s="812" t="str">
        <f ca="1">IFERROR(VLOOKUP(C2100,' Disaggregation - Section E '!A$618:N1312,3,0),"")</f>
        <v/>
      </c>
      <c r="L2100" s="812"/>
      <c r="M2100" s="812" t="str">
        <f ca="1">IFERROR(IF(VLOOKUP(C2100,' Disaggregation - Section E '!A$618:T1312,20,0)=0,"",VLOOKUP(C2100,' Disaggregation - Section E '!A$618:T1312,20,0)),"")</f>
        <v/>
      </c>
      <c r="N2100" s="818" t="str">
        <f ca="1">IFERROR(IF(VLOOKUP(C2100,' Disaggregation - Section E '!A$618:N1312,14,0)=0,"",VLOOKUP(C2100,' Disaggregation - Section E '!A$618:N1312,14,0)),"")</f>
        <v/>
      </c>
      <c r="O2100" s="818" t="str">
        <f ca="1">IFERROR(IF(VLOOKUP(C2100,' Disaggregation - Section E '!A$618:N1312,9,0)=0,"",VLOOKUP(C2100,' Disaggregation - Section E '!A$618:N1312,9,0)),"")</f>
        <v/>
      </c>
      <c r="P2100" s="818" t="str">
        <f ca="1">IFERROR(IF(VLOOKUP(C2100,' Disaggregation - Section E '!A$618:N1312,10,0)=0,"",VLOOKUP(C2100,' Disaggregation - Section E '!A$618:N1312,10,0)),"")</f>
        <v/>
      </c>
    </row>
    <row r="2101" spans="1:16" x14ac:dyDescent="0.35">
      <c r="A2101" s="812" t="b">
        <f t="shared" ca="1" si="143"/>
        <v>0</v>
      </c>
      <c r="B2101" s="812"/>
      <c r="C2101" s="825" t="str">
        <f ca="1">IF(COUNTA(D$1410:D2101)=1,"",OFFSET(B2099,-COUNTA(D$1410:D2101)+3,1))</f>
        <v>a163p000004cuqHAAQ</v>
      </c>
      <c r="D2101" s="827"/>
      <c r="E2101" s="815" t="str">
        <f ca="1">IFERROR(IF(VLOOKUP(C2101,' Disaggregation - Section E '!A$618:N1313,7,0)="","",VLOOKUP(C2101,' Disaggregation - Section E '!A$618:N1313,7,0)*100),"")</f>
        <v/>
      </c>
      <c r="F2101" s="818" t="str">
        <f ca="1">IFERROR(VLOOKUP(C2101,' Disaggregation - Section E '!A$618:N1313,5,0),"")</f>
        <v/>
      </c>
      <c r="G2101" s="817" t="str">
        <f ca="1">IFERROR(IF(VLOOKUP(C2101,' Disaggregation - Section E '!A$618:N1313,6,0)="","",VLOOKUP(C2101,' Disaggregation - Section E '!A$618:N1313,6,0)),"")</f>
        <v/>
      </c>
      <c r="H2101" s="827" t="str">
        <f ca="1">IFERROR(IF(INDEX(' Disaggregation - Section E '!F$618:F2510,MATCH(C2101,' Disaggregation - Section E '!A$618:A2510,0)+1,1)&lt;&gt;0,INDEX(' Disaggregation - Section E '!F$618:F$1820,MATCH(C2101,' Disaggregation - Section E '!A$618:A2510,0)+1,1),""),"")</f>
        <v/>
      </c>
      <c r="I2101" s="818" t="str">
        <f ca="1">IFERROR(IF(VLOOKUP(C2101,' Disaggregation - Section E '!A$618:N1313,8,0)=0,"",VLOOKUP(C2101,' Disaggregation - Section E '!A$618:N1313,8,0)),"")</f>
        <v/>
      </c>
      <c r="J2101" s="818" t="str">
        <f ca="1">IFERROR(IF(VLOOKUP(C2101,' Disaggregation - Section E '!A$618:N2510,13,0)=0,"",VLOOKUP(C2101,' Disaggregation - Section E '!A$618:N2510,13,0)),"")</f>
        <v/>
      </c>
      <c r="K2101" s="812" t="str">
        <f ca="1">IFERROR(VLOOKUP(C2101,' Disaggregation - Section E '!A$618:N1313,3,0),"")</f>
        <v/>
      </c>
      <c r="L2101" s="812"/>
      <c r="M2101" s="812" t="str">
        <f ca="1">IFERROR(IF(VLOOKUP(C2101,' Disaggregation - Section E '!A$618:T1313,20,0)=0,"",VLOOKUP(C2101,' Disaggregation - Section E '!A$618:T1313,20,0)),"")</f>
        <v/>
      </c>
      <c r="N2101" s="818" t="str">
        <f ca="1">IFERROR(IF(VLOOKUP(C2101,' Disaggregation - Section E '!A$618:N1313,14,0)=0,"",VLOOKUP(C2101,' Disaggregation - Section E '!A$618:N1313,14,0)),"")</f>
        <v/>
      </c>
      <c r="O2101" s="818" t="str">
        <f ca="1">IFERROR(IF(VLOOKUP(C2101,' Disaggregation - Section E '!A$618:N1313,9,0)=0,"",VLOOKUP(C2101,' Disaggregation - Section E '!A$618:N1313,9,0)),"")</f>
        <v/>
      </c>
      <c r="P2101" s="818" t="str">
        <f ca="1">IFERROR(IF(VLOOKUP(C2101,' Disaggregation - Section E '!A$618:N1313,10,0)=0,"",VLOOKUP(C2101,' Disaggregation - Section E '!A$618:N1313,10,0)),"")</f>
        <v/>
      </c>
    </row>
    <row r="2102" spans="1:16" x14ac:dyDescent="0.35">
      <c r="A2102" s="812" t="b">
        <f t="shared" ca="1" si="143"/>
        <v>0</v>
      </c>
      <c r="B2102" s="812"/>
      <c r="C2102" s="825" t="str">
        <f ca="1">IF(COUNTA(D$1410:D2102)=1,"",OFFSET(B2100,-COUNTA(D$1410:D2102)+3,1))</f>
        <v>a163p000004cuqIAAQ</v>
      </c>
      <c r="D2102" s="827"/>
      <c r="E2102" s="815" t="str">
        <f ca="1">IFERROR(IF(VLOOKUP(C2102,' Disaggregation - Section E '!A$618:N1314,7,0)="","",VLOOKUP(C2102,' Disaggregation - Section E '!A$618:N1314,7,0)*100),"")</f>
        <v/>
      </c>
      <c r="F2102" s="818" t="str">
        <f ca="1">IFERROR(VLOOKUP(C2102,' Disaggregation - Section E '!A$618:N1314,5,0),"")</f>
        <v/>
      </c>
      <c r="G2102" s="817" t="str">
        <f ca="1">IFERROR(IF(VLOOKUP(C2102,' Disaggregation - Section E '!A$618:N1314,6,0)="","",VLOOKUP(C2102,' Disaggregation - Section E '!A$618:N1314,6,0)),"")</f>
        <v/>
      </c>
      <c r="H2102" s="827" t="str">
        <f ca="1">IFERROR(IF(INDEX(' Disaggregation - Section E '!F$618:F2511,MATCH(C2102,' Disaggregation - Section E '!A$618:A2511,0)+1,1)&lt;&gt;0,INDEX(' Disaggregation - Section E '!F$618:F$1820,MATCH(C2102,' Disaggregation - Section E '!A$618:A2511,0)+1,1),""),"")</f>
        <v/>
      </c>
      <c r="I2102" s="818" t="str">
        <f ca="1">IFERROR(IF(VLOOKUP(C2102,' Disaggregation - Section E '!A$618:N1314,8,0)=0,"",VLOOKUP(C2102,' Disaggregation - Section E '!A$618:N1314,8,0)),"")</f>
        <v/>
      </c>
      <c r="J2102" s="818" t="str">
        <f ca="1">IFERROR(IF(VLOOKUP(C2102,' Disaggregation - Section E '!A$618:N2511,13,0)=0,"",VLOOKUP(C2102,' Disaggregation - Section E '!A$618:N2511,13,0)),"")</f>
        <v/>
      </c>
      <c r="K2102" s="812" t="str">
        <f ca="1">IFERROR(VLOOKUP(C2102,' Disaggregation - Section E '!A$618:N1314,3,0),"")</f>
        <v/>
      </c>
      <c r="L2102" s="812"/>
      <c r="M2102" s="812" t="str">
        <f ca="1">IFERROR(IF(VLOOKUP(C2102,' Disaggregation - Section E '!A$618:T1314,20,0)=0,"",VLOOKUP(C2102,' Disaggregation - Section E '!A$618:T1314,20,0)),"")</f>
        <v/>
      </c>
      <c r="N2102" s="818" t="str">
        <f ca="1">IFERROR(IF(VLOOKUP(C2102,' Disaggregation - Section E '!A$618:N1314,14,0)=0,"",VLOOKUP(C2102,' Disaggregation - Section E '!A$618:N1314,14,0)),"")</f>
        <v/>
      </c>
      <c r="O2102" s="818" t="str">
        <f ca="1">IFERROR(IF(VLOOKUP(C2102,' Disaggregation - Section E '!A$618:N1314,9,0)=0,"",VLOOKUP(C2102,' Disaggregation - Section E '!A$618:N1314,9,0)),"")</f>
        <v/>
      </c>
      <c r="P2102" s="818" t="str">
        <f ca="1">IFERROR(IF(VLOOKUP(C2102,' Disaggregation - Section E '!A$618:N1314,10,0)=0,"",VLOOKUP(C2102,' Disaggregation - Section E '!A$618:N1314,10,0)),"")</f>
        <v/>
      </c>
    </row>
    <row r="2103" spans="1:16" x14ac:dyDescent="0.35">
      <c r="A2103" s="812" t="b">
        <f t="shared" ca="1" si="143"/>
        <v>0</v>
      </c>
      <c r="B2103" s="812"/>
      <c r="C2103" s="825" t="str">
        <f ca="1">IF(COUNTA(D$1410:D2103)=1,"",OFFSET(B2101,-COUNTA(D$1410:D2103)+3,1))</f>
        <v>a163p000004cuqJAAQ</v>
      </c>
      <c r="D2103" s="827"/>
      <c r="E2103" s="815" t="str">
        <f ca="1">IFERROR(IF(VLOOKUP(C2103,' Disaggregation - Section E '!A$618:N1315,7,0)="","",VLOOKUP(C2103,' Disaggregation - Section E '!A$618:N1315,7,0)*100),"")</f>
        <v/>
      </c>
      <c r="F2103" s="818" t="str">
        <f ca="1">IFERROR(VLOOKUP(C2103,' Disaggregation - Section E '!A$618:N1315,5,0),"")</f>
        <v/>
      </c>
      <c r="G2103" s="817" t="str">
        <f ca="1">IFERROR(IF(VLOOKUP(C2103,' Disaggregation - Section E '!A$618:N1315,6,0)="","",VLOOKUP(C2103,' Disaggregation - Section E '!A$618:N1315,6,0)),"")</f>
        <v/>
      </c>
      <c r="H2103" s="827" t="str">
        <f ca="1">IFERROR(IF(INDEX(' Disaggregation - Section E '!F$618:F2512,MATCH(C2103,' Disaggregation - Section E '!A$618:A2512,0)+1,1)&lt;&gt;0,INDEX(' Disaggregation - Section E '!F$618:F$1820,MATCH(C2103,' Disaggregation - Section E '!A$618:A2512,0)+1,1),""),"")</f>
        <v/>
      </c>
      <c r="I2103" s="818" t="str">
        <f ca="1">IFERROR(IF(VLOOKUP(C2103,' Disaggregation - Section E '!A$618:N1315,8,0)=0,"",VLOOKUP(C2103,' Disaggregation - Section E '!A$618:N1315,8,0)),"")</f>
        <v/>
      </c>
      <c r="J2103" s="818" t="str">
        <f ca="1">IFERROR(IF(VLOOKUP(C2103,' Disaggregation - Section E '!A$618:N2512,13,0)=0,"",VLOOKUP(C2103,' Disaggregation - Section E '!A$618:N2512,13,0)),"")</f>
        <v/>
      </c>
      <c r="K2103" s="812" t="str">
        <f ca="1">IFERROR(VLOOKUP(C2103,' Disaggregation - Section E '!A$618:N1315,3,0),"")</f>
        <v/>
      </c>
      <c r="L2103" s="812"/>
      <c r="M2103" s="812" t="str">
        <f ca="1">IFERROR(IF(VLOOKUP(C2103,' Disaggregation - Section E '!A$618:T1315,20,0)=0,"",VLOOKUP(C2103,' Disaggregation - Section E '!A$618:T1315,20,0)),"")</f>
        <v/>
      </c>
      <c r="N2103" s="818" t="str">
        <f ca="1">IFERROR(IF(VLOOKUP(C2103,' Disaggregation - Section E '!A$618:N1315,14,0)=0,"",VLOOKUP(C2103,' Disaggregation - Section E '!A$618:N1315,14,0)),"")</f>
        <v/>
      </c>
      <c r="O2103" s="818" t="str">
        <f ca="1">IFERROR(IF(VLOOKUP(C2103,' Disaggregation - Section E '!A$618:N1315,9,0)=0,"",VLOOKUP(C2103,' Disaggregation - Section E '!A$618:N1315,9,0)),"")</f>
        <v/>
      </c>
      <c r="P2103" s="818" t="str">
        <f ca="1">IFERROR(IF(VLOOKUP(C2103,' Disaggregation - Section E '!A$618:N1315,10,0)=0,"",VLOOKUP(C2103,' Disaggregation - Section E '!A$618:N1315,10,0)),"")</f>
        <v/>
      </c>
    </row>
    <row r="2104" spans="1:16" x14ac:dyDescent="0.35">
      <c r="A2104" s="812" t="b">
        <f t="shared" ca="1" si="143"/>
        <v>0</v>
      </c>
      <c r="B2104" s="812"/>
      <c r="C2104" s="825" t="str">
        <f ca="1">IF(COUNTA(D$1410:D2104)=1,"",OFFSET(B2102,-COUNTA(D$1410:D2104)+3,1))</f>
        <v>a163p000004cuqKAAQ</v>
      </c>
      <c r="D2104" s="827"/>
      <c r="E2104" s="815" t="str">
        <f ca="1">IFERROR(IF(VLOOKUP(C2104,' Disaggregation - Section E '!A$618:N1316,7,0)="","",VLOOKUP(C2104,' Disaggregation - Section E '!A$618:N1316,7,0)*100),"")</f>
        <v/>
      </c>
      <c r="F2104" s="818" t="str">
        <f ca="1">IFERROR(VLOOKUP(C2104,' Disaggregation - Section E '!A$618:N1316,5,0),"")</f>
        <v/>
      </c>
      <c r="G2104" s="817" t="str">
        <f ca="1">IFERROR(IF(VLOOKUP(C2104,' Disaggregation - Section E '!A$618:N1316,6,0)="","",VLOOKUP(C2104,' Disaggregation - Section E '!A$618:N1316,6,0)),"")</f>
        <v/>
      </c>
      <c r="H2104" s="827" t="str">
        <f ca="1">IFERROR(IF(INDEX(' Disaggregation - Section E '!F$618:F2513,MATCH(C2104,' Disaggregation - Section E '!A$618:A2513,0)+1,1)&lt;&gt;0,INDEX(' Disaggregation - Section E '!F$618:F$1820,MATCH(C2104,' Disaggregation - Section E '!A$618:A2513,0)+1,1),""),"")</f>
        <v/>
      </c>
      <c r="I2104" s="818" t="str">
        <f ca="1">IFERROR(IF(VLOOKUP(C2104,' Disaggregation - Section E '!A$618:N1316,8,0)=0,"",VLOOKUP(C2104,' Disaggregation - Section E '!A$618:N1316,8,0)),"")</f>
        <v/>
      </c>
      <c r="J2104" s="818" t="str">
        <f ca="1">IFERROR(IF(VLOOKUP(C2104,' Disaggregation - Section E '!A$618:N2513,13,0)=0,"",VLOOKUP(C2104,' Disaggregation - Section E '!A$618:N2513,13,0)),"")</f>
        <v/>
      </c>
      <c r="K2104" s="812" t="str">
        <f ca="1">IFERROR(VLOOKUP(C2104,' Disaggregation - Section E '!A$618:N1316,3,0),"")</f>
        <v/>
      </c>
      <c r="L2104" s="812"/>
      <c r="M2104" s="812" t="str">
        <f ca="1">IFERROR(IF(VLOOKUP(C2104,' Disaggregation - Section E '!A$618:T1316,20,0)=0,"",VLOOKUP(C2104,' Disaggregation - Section E '!A$618:T1316,20,0)),"")</f>
        <v/>
      </c>
      <c r="N2104" s="818" t="str">
        <f ca="1">IFERROR(IF(VLOOKUP(C2104,' Disaggregation - Section E '!A$618:N1316,14,0)=0,"",VLOOKUP(C2104,' Disaggregation - Section E '!A$618:N1316,14,0)),"")</f>
        <v/>
      </c>
      <c r="O2104" s="818" t="str">
        <f ca="1">IFERROR(IF(VLOOKUP(C2104,' Disaggregation - Section E '!A$618:N1316,9,0)=0,"",VLOOKUP(C2104,' Disaggregation - Section E '!A$618:N1316,9,0)),"")</f>
        <v/>
      </c>
      <c r="P2104" s="818" t="str">
        <f ca="1">IFERROR(IF(VLOOKUP(C2104,' Disaggregation - Section E '!A$618:N1316,10,0)=0,"",VLOOKUP(C2104,' Disaggregation - Section E '!A$618:N1316,10,0)),"")</f>
        <v/>
      </c>
    </row>
    <row r="2105" spans="1:16" x14ac:dyDescent="0.35">
      <c r="A2105" s="812" t="b">
        <f t="shared" ca="1" si="143"/>
        <v>0</v>
      </c>
      <c r="B2105" s="812"/>
      <c r="C2105" s="825" t="str">
        <f ca="1">IF(COUNTA(D$1410:D2105)=1,"",OFFSET(B2103,-COUNTA(D$1410:D2105)+3,1))</f>
        <v>a163p000004cuqLAAQ</v>
      </c>
      <c r="D2105" s="827"/>
      <c r="E2105" s="815" t="str">
        <f ca="1">IFERROR(IF(VLOOKUP(C2105,' Disaggregation - Section E '!A$618:N1317,7,0)="","",VLOOKUP(C2105,' Disaggregation - Section E '!A$618:N1317,7,0)*100),"")</f>
        <v/>
      </c>
      <c r="F2105" s="818" t="str">
        <f ca="1">IFERROR(VLOOKUP(C2105,' Disaggregation - Section E '!A$618:N1317,5,0),"")</f>
        <v/>
      </c>
      <c r="G2105" s="817" t="str">
        <f ca="1">IFERROR(IF(VLOOKUP(C2105,' Disaggregation - Section E '!A$618:N1317,6,0)="","",VLOOKUP(C2105,' Disaggregation - Section E '!A$618:N1317,6,0)),"")</f>
        <v/>
      </c>
      <c r="H2105" s="827" t="str">
        <f ca="1">IFERROR(IF(INDEX(' Disaggregation - Section E '!F$618:F2514,MATCH(C2105,' Disaggregation - Section E '!A$618:A2514,0)+1,1)&lt;&gt;0,INDEX(' Disaggregation - Section E '!F$618:F$1820,MATCH(C2105,' Disaggregation - Section E '!A$618:A2514,0)+1,1),""),"")</f>
        <v/>
      </c>
      <c r="I2105" s="818" t="str">
        <f ca="1">IFERROR(IF(VLOOKUP(C2105,' Disaggregation - Section E '!A$618:N1317,8,0)=0,"",VLOOKUP(C2105,' Disaggregation - Section E '!A$618:N1317,8,0)),"")</f>
        <v/>
      </c>
      <c r="J2105" s="818" t="str">
        <f ca="1">IFERROR(IF(VLOOKUP(C2105,' Disaggregation - Section E '!A$618:N2514,13,0)=0,"",VLOOKUP(C2105,' Disaggregation - Section E '!A$618:N2514,13,0)),"")</f>
        <v/>
      </c>
      <c r="K2105" s="812" t="str">
        <f ca="1">IFERROR(VLOOKUP(C2105,' Disaggregation - Section E '!A$618:N1317,3,0),"")</f>
        <v/>
      </c>
      <c r="L2105" s="812"/>
      <c r="M2105" s="812" t="str">
        <f ca="1">IFERROR(IF(VLOOKUP(C2105,' Disaggregation - Section E '!A$618:T1317,20,0)=0,"",VLOOKUP(C2105,' Disaggregation - Section E '!A$618:T1317,20,0)),"")</f>
        <v/>
      </c>
      <c r="N2105" s="818" t="str">
        <f ca="1">IFERROR(IF(VLOOKUP(C2105,' Disaggregation - Section E '!A$618:N1317,14,0)=0,"",VLOOKUP(C2105,' Disaggregation - Section E '!A$618:N1317,14,0)),"")</f>
        <v/>
      </c>
      <c r="O2105" s="818" t="str">
        <f ca="1">IFERROR(IF(VLOOKUP(C2105,' Disaggregation - Section E '!A$618:N1317,9,0)=0,"",VLOOKUP(C2105,' Disaggregation - Section E '!A$618:N1317,9,0)),"")</f>
        <v/>
      </c>
      <c r="P2105" s="818" t="str">
        <f ca="1">IFERROR(IF(VLOOKUP(C2105,' Disaggregation - Section E '!A$618:N1317,10,0)=0,"",VLOOKUP(C2105,' Disaggregation - Section E '!A$618:N1317,10,0)),"")</f>
        <v/>
      </c>
    </row>
    <row r="2106" spans="1:16" x14ac:dyDescent="0.35">
      <c r="A2106" s="812" t="b">
        <f t="shared" ca="1" si="143"/>
        <v>0</v>
      </c>
      <c r="B2106" s="812"/>
      <c r="C2106" s="825" t="str">
        <f ca="1">IF(COUNTA(D$1410:D2106)=1,"",OFFSET(B2104,-COUNTA(D$1410:D2106)+3,1))</f>
        <v>a163p000004cuqMAAQ</v>
      </c>
      <c r="D2106" s="827"/>
      <c r="E2106" s="815" t="str">
        <f ca="1">IFERROR(IF(VLOOKUP(C2106,' Disaggregation - Section E '!A$618:N1318,7,0)="","",VLOOKUP(C2106,' Disaggregation - Section E '!A$618:N1318,7,0)*100),"")</f>
        <v/>
      </c>
      <c r="F2106" s="818" t="str">
        <f ca="1">IFERROR(VLOOKUP(C2106,' Disaggregation - Section E '!A$618:N1318,5,0),"")</f>
        <v/>
      </c>
      <c r="G2106" s="817" t="str">
        <f ca="1">IFERROR(IF(VLOOKUP(C2106,' Disaggregation - Section E '!A$618:N1318,6,0)="","",VLOOKUP(C2106,' Disaggregation - Section E '!A$618:N1318,6,0)),"")</f>
        <v/>
      </c>
      <c r="H2106" s="827" t="str">
        <f ca="1">IFERROR(IF(INDEX(' Disaggregation - Section E '!F$618:F2515,MATCH(C2106,' Disaggregation - Section E '!A$618:A2515,0)+1,1)&lt;&gt;0,INDEX(' Disaggregation - Section E '!F$618:F$1820,MATCH(C2106,' Disaggregation - Section E '!A$618:A2515,0)+1,1),""),"")</f>
        <v/>
      </c>
      <c r="I2106" s="818" t="str">
        <f ca="1">IFERROR(IF(VLOOKUP(C2106,' Disaggregation - Section E '!A$618:N1318,8,0)=0,"",VLOOKUP(C2106,' Disaggregation - Section E '!A$618:N1318,8,0)),"")</f>
        <v/>
      </c>
      <c r="J2106" s="818" t="str">
        <f ca="1">IFERROR(IF(VLOOKUP(C2106,' Disaggregation - Section E '!A$618:N2515,13,0)=0,"",VLOOKUP(C2106,' Disaggregation - Section E '!A$618:N2515,13,0)),"")</f>
        <v/>
      </c>
      <c r="K2106" s="812" t="str">
        <f ca="1">IFERROR(VLOOKUP(C2106,' Disaggregation - Section E '!A$618:N1318,3,0),"")</f>
        <v/>
      </c>
      <c r="L2106" s="812"/>
      <c r="M2106" s="812" t="str">
        <f ca="1">IFERROR(IF(VLOOKUP(C2106,' Disaggregation - Section E '!A$618:T1318,20,0)=0,"",VLOOKUP(C2106,' Disaggregation - Section E '!A$618:T1318,20,0)),"")</f>
        <v/>
      </c>
      <c r="N2106" s="818" t="str">
        <f ca="1">IFERROR(IF(VLOOKUP(C2106,' Disaggregation - Section E '!A$618:N1318,14,0)=0,"",VLOOKUP(C2106,' Disaggregation - Section E '!A$618:N1318,14,0)),"")</f>
        <v/>
      </c>
      <c r="O2106" s="818" t="str">
        <f ca="1">IFERROR(IF(VLOOKUP(C2106,' Disaggregation - Section E '!A$618:N1318,9,0)=0,"",VLOOKUP(C2106,' Disaggregation - Section E '!A$618:N1318,9,0)),"")</f>
        <v/>
      </c>
      <c r="P2106" s="818" t="str">
        <f ca="1">IFERROR(IF(VLOOKUP(C2106,' Disaggregation - Section E '!A$618:N1318,10,0)=0,"",VLOOKUP(C2106,' Disaggregation - Section E '!A$618:N1318,10,0)),"")</f>
        <v/>
      </c>
    </row>
    <row r="2107" spans="1:16" x14ac:dyDescent="0.35">
      <c r="A2107" s="812" t="b">
        <f t="shared" ca="1" si="143"/>
        <v>0</v>
      </c>
      <c r="B2107" s="812"/>
      <c r="C2107" s="825" t="str">
        <f ca="1">IF(COUNTA(D$1410:D2107)=1,"",OFFSET(B2105,-COUNTA(D$1410:D2107)+3,1))</f>
        <v>a163p000004cuqNAAQ</v>
      </c>
      <c r="D2107" s="827"/>
      <c r="E2107" s="815" t="str">
        <f ca="1">IFERROR(IF(VLOOKUP(C2107,' Disaggregation - Section E '!A$618:N1319,7,0)="","",VLOOKUP(C2107,' Disaggregation - Section E '!A$618:N1319,7,0)*100),"")</f>
        <v/>
      </c>
      <c r="F2107" s="818" t="str">
        <f ca="1">IFERROR(VLOOKUP(C2107,' Disaggregation - Section E '!A$618:N1319,5,0),"")</f>
        <v/>
      </c>
      <c r="G2107" s="817" t="str">
        <f ca="1">IFERROR(IF(VLOOKUP(C2107,' Disaggregation - Section E '!A$618:N1319,6,0)="","",VLOOKUP(C2107,' Disaggregation - Section E '!A$618:N1319,6,0)),"")</f>
        <v/>
      </c>
      <c r="H2107" s="827" t="str">
        <f ca="1">IFERROR(IF(INDEX(' Disaggregation - Section E '!F$618:F2516,MATCH(C2107,' Disaggregation - Section E '!A$618:A2516,0)+1,1)&lt;&gt;0,INDEX(' Disaggregation - Section E '!F$618:F$1820,MATCH(C2107,' Disaggregation - Section E '!A$618:A2516,0)+1,1),""),"")</f>
        <v/>
      </c>
      <c r="I2107" s="818" t="str">
        <f ca="1">IFERROR(IF(VLOOKUP(C2107,' Disaggregation - Section E '!A$618:N1319,8,0)=0,"",VLOOKUP(C2107,' Disaggregation - Section E '!A$618:N1319,8,0)),"")</f>
        <v/>
      </c>
      <c r="J2107" s="818" t="str">
        <f ca="1">IFERROR(IF(VLOOKUP(C2107,' Disaggregation - Section E '!A$618:N2516,13,0)=0,"",VLOOKUP(C2107,' Disaggregation - Section E '!A$618:N2516,13,0)),"")</f>
        <v/>
      </c>
      <c r="K2107" s="812" t="str">
        <f ca="1">IFERROR(VLOOKUP(C2107,' Disaggregation - Section E '!A$618:N1319,3,0),"")</f>
        <v/>
      </c>
      <c r="L2107" s="812"/>
      <c r="M2107" s="812" t="str">
        <f ca="1">IFERROR(IF(VLOOKUP(C2107,' Disaggregation - Section E '!A$618:T1319,20,0)=0,"",VLOOKUP(C2107,' Disaggregation - Section E '!A$618:T1319,20,0)),"")</f>
        <v/>
      </c>
      <c r="N2107" s="818" t="str">
        <f ca="1">IFERROR(IF(VLOOKUP(C2107,' Disaggregation - Section E '!A$618:N1319,14,0)=0,"",VLOOKUP(C2107,' Disaggregation - Section E '!A$618:N1319,14,0)),"")</f>
        <v/>
      </c>
      <c r="O2107" s="818" t="str">
        <f ca="1">IFERROR(IF(VLOOKUP(C2107,' Disaggregation - Section E '!A$618:N1319,9,0)=0,"",VLOOKUP(C2107,' Disaggregation - Section E '!A$618:N1319,9,0)),"")</f>
        <v/>
      </c>
      <c r="P2107" s="818" t="str">
        <f ca="1">IFERROR(IF(VLOOKUP(C2107,' Disaggregation - Section E '!A$618:N1319,10,0)=0,"",VLOOKUP(C2107,' Disaggregation - Section E '!A$618:N1319,10,0)),"")</f>
        <v/>
      </c>
    </row>
    <row r="2108" spans="1:16" x14ac:dyDescent="0.35">
      <c r="A2108" s="812" t="b">
        <f t="shared" ca="1" si="143"/>
        <v>0</v>
      </c>
      <c r="B2108" s="812"/>
      <c r="C2108" s="825" t="str">
        <f ca="1">IF(COUNTA(D$1410:D2108)=1,"",OFFSET(B2106,-COUNTA(D$1410:D2108)+3,1))</f>
        <v>a163p000004cuqOAAQ</v>
      </c>
      <c r="D2108" s="827"/>
      <c r="E2108" s="815" t="str">
        <f ca="1">IFERROR(IF(VLOOKUP(C2108,' Disaggregation - Section E '!A$618:N1320,7,0)="","",VLOOKUP(C2108,' Disaggregation - Section E '!A$618:N1320,7,0)*100),"")</f>
        <v/>
      </c>
      <c r="F2108" s="818" t="str">
        <f ca="1">IFERROR(VLOOKUP(C2108,' Disaggregation - Section E '!A$618:N1320,5,0),"")</f>
        <v/>
      </c>
      <c r="G2108" s="817" t="str">
        <f ca="1">IFERROR(IF(VLOOKUP(C2108,' Disaggregation - Section E '!A$618:N1320,6,0)="","",VLOOKUP(C2108,' Disaggregation - Section E '!A$618:N1320,6,0)),"")</f>
        <v/>
      </c>
      <c r="H2108" s="827" t="str">
        <f ca="1">IFERROR(IF(INDEX(' Disaggregation - Section E '!F$618:F2517,MATCH(C2108,' Disaggregation - Section E '!A$618:A2517,0)+1,1)&lt;&gt;0,INDEX(' Disaggregation - Section E '!F$618:F$1820,MATCH(C2108,' Disaggregation - Section E '!A$618:A2517,0)+1,1),""),"")</f>
        <v/>
      </c>
      <c r="I2108" s="818" t="str">
        <f ca="1">IFERROR(IF(VLOOKUP(C2108,' Disaggregation - Section E '!A$618:N1320,8,0)=0,"",VLOOKUP(C2108,' Disaggregation - Section E '!A$618:N1320,8,0)),"")</f>
        <v/>
      </c>
      <c r="J2108" s="818" t="str">
        <f ca="1">IFERROR(IF(VLOOKUP(C2108,' Disaggregation - Section E '!A$618:N2517,13,0)=0,"",VLOOKUP(C2108,' Disaggregation - Section E '!A$618:N2517,13,0)),"")</f>
        <v/>
      </c>
      <c r="K2108" s="812" t="str">
        <f ca="1">IFERROR(VLOOKUP(C2108,' Disaggregation - Section E '!A$618:N1320,3,0),"")</f>
        <v/>
      </c>
      <c r="L2108" s="812"/>
      <c r="M2108" s="812" t="str">
        <f ca="1">IFERROR(IF(VLOOKUP(C2108,' Disaggregation - Section E '!A$618:T1320,20,0)=0,"",VLOOKUP(C2108,' Disaggregation - Section E '!A$618:T1320,20,0)),"")</f>
        <v/>
      </c>
      <c r="N2108" s="818" t="str">
        <f ca="1">IFERROR(IF(VLOOKUP(C2108,' Disaggregation - Section E '!A$618:N1320,14,0)=0,"",VLOOKUP(C2108,' Disaggregation - Section E '!A$618:N1320,14,0)),"")</f>
        <v/>
      </c>
      <c r="O2108" s="818" t="str">
        <f ca="1">IFERROR(IF(VLOOKUP(C2108,' Disaggregation - Section E '!A$618:N1320,9,0)=0,"",VLOOKUP(C2108,' Disaggregation - Section E '!A$618:N1320,9,0)),"")</f>
        <v/>
      </c>
      <c r="P2108" s="818" t="str">
        <f ca="1">IFERROR(IF(VLOOKUP(C2108,' Disaggregation - Section E '!A$618:N1320,10,0)=0,"",VLOOKUP(C2108,' Disaggregation - Section E '!A$618:N1320,10,0)),"")</f>
        <v/>
      </c>
    </row>
    <row r="2109" spans="1:16" x14ac:dyDescent="0.35">
      <c r="A2109" s="812" t="b">
        <f t="shared" ca="1" si="143"/>
        <v>0</v>
      </c>
      <c r="B2109" s="812"/>
      <c r="C2109" s="825" t="str">
        <f ca="1">IF(COUNTA(D$1410:D2109)=1,"",OFFSET(B2107,-COUNTA(D$1410:D2109)+3,1))</f>
        <v>a163p000004cuqPAAQ</v>
      </c>
      <c r="D2109" s="827"/>
      <c r="E2109" s="815" t="str">
        <f ca="1">IFERROR(IF(VLOOKUP(C2109,' Disaggregation - Section E '!A$618:N1321,7,0)="","",VLOOKUP(C2109,' Disaggregation - Section E '!A$618:N1321,7,0)*100),"")</f>
        <v/>
      </c>
      <c r="F2109" s="818" t="str">
        <f ca="1">IFERROR(VLOOKUP(C2109,' Disaggregation - Section E '!A$618:N1321,5,0),"")</f>
        <v/>
      </c>
      <c r="G2109" s="817" t="str">
        <f ca="1">IFERROR(IF(VLOOKUP(C2109,' Disaggregation - Section E '!A$618:N1321,6,0)="","",VLOOKUP(C2109,' Disaggregation - Section E '!A$618:N1321,6,0)),"")</f>
        <v/>
      </c>
      <c r="H2109" s="827" t="str">
        <f ca="1">IFERROR(IF(INDEX(' Disaggregation - Section E '!F$618:F2518,MATCH(C2109,' Disaggregation - Section E '!A$618:A2518,0)+1,1)&lt;&gt;0,INDEX(' Disaggregation - Section E '!F$618:F$1820,MATCH(C2109,' Disaggregation - Section E '!A$618:A2518,0)+1,1),""),"")</f>
        <v/>
      </c>
      <c r="I2109" s="818" t="str">
        <f ca="1">IFERROR(IF(VLOOKUP(C2109,' Disaggregation - Section E '!A$618:N1321,8,0)=0,"",VLOOKUP(C2109,' Disaggregation - Section E '!A$618:N1321,8,0)),"")</f>
        <v/>
      </c>
      <c r="J2109" s="818" t="str">
        <f ca="1">IFERROR(IF(VLOOKUP(C2109,' Disaggregation - Section E '!A$618:N2518,13,0)=0,"",VLOOKUP(C2109,' Disaggregation - Section E '!A$618:N2518,13,0)),"")</f>
        <v/>
      </c>
      <c r="K2109" s="812" t="str">
        <f ca="1">IFERROR(VLOOKUP(C2109,' Disaggregation - Section E '!A$618:N1321,3,0),"")</f>
        <v/>
      </c>
      <c r="L2109" s="812"/>
      <c r="M2109" s="812" t="str">
        <f ca="1">IFERROR(IF(VLOOKUP(C2109,' Disaggregation - Section E '!A$618:T1321,20,0)=0,"",VLOOKUP(C2109,' Disaggregation - Section E '!A$618:T1321,20,0)),"")</f>
        <v/>
      </c>
      <c r="N2109" s="818" t="str">
        <f ca="1">IFERROR(IF(VLOOKUP(C2109,' Disaggregation - Section E '!A$618:N1321,14,0)=0,"",VLOOKUP(C2109,' Disaggregation - Section E '!A$618:N1321,14,0)),"")</f>
        <v/>
      </c>
      <c r="O2109" s="818" t="str">
        <f ca="1">IFERROR(IF(VLOOKUP(C2109,' Disaggregation - Section E '!A$618:N1321,9,0)=0,"",VLOOKUP(C2109,' Disaggregation - Section E '!A$618:N1321,9,0)),"")</f>
        <v/>
      </c>
      <c r="P2109" s="818" t="str">
        <f ca="1">IFERROR(IF(VLOOKUP(C2109,' Disaggregation - Section E '!A$618:N1321,10,0)=0,"",VLOOKUP(C2109,' Disaggregation - Section E '!A$618:N1321,10,0)),"")</f>
        <v/>
      </c>
    </row>
    <row r="2110" spans="1:16" x14ac:dyDescent="0.35">
      <c r="A2110" s="812" t="b">
        <f t="shared" ca="1" si="143"/>
        <v>0</v>
      </c>
      <c r="B2110" s="812"/>
      <c r="C2110" s="825" t="str">
        <f ca="1">IF(COUNTA(D$1410:D2110)=1,"",OFFSET(B2108,-COUNTA(D$1410:D2110)+3,1))</f>
        <v>a163p000004cuqQAAQ</v>
      </c>
      <c r="D2110" s="827"/>
      <c r="E2110" s="815" t="str">
        <f ca="1">IFERROR(IF(VLOOKUP(C2110,' Disaggregation - Section E '!A$618:N1322,7,0)="","",VLOOKUP(C2110,' Disaggregation - Section E '!A$618:N1322,7,0)*100),"")</f>
        <v/>
      </c>
      <c r="F2110" s="818" t="str">
        <f ca="1">IFERROR(VLOOKUP(C2110,' Disaggregation - Section E '!A$618:N1322,5,0),"")</f>
        <v/>
      </c>
      <c r="G2110" s="817" t="str">
        <f ca="1">IFERROR(IF(VLOOKUP(C2110,' Disaggregation - Section E '!A$618:N1322,6,0)="","",VLOOKUP(C2110,' Disaggregation - Section E '!A$618:N1322,6,0)),"")</f>
        <v/>
      </c>
      <c r="H2110" s="827" t="str">
        <f ca="1">IFERROR(IF(INDEX(' Disaggregation - Section E '!F$618:F2519,MATCH(C2110,' Disaggregation - Section E '!A$618:A2519,0)+1,1)&lt;&gt;0,INDEX(' Disaggregation - Section E '!F$618:F$1820,MATCH(C2110,' Disaggregation - Section E '!A$618:A2519,0)+1,1),""),"")</f>
        <v/>
      </c>
      <c r="I2110" s="818" t="str">
        <f ca="1">IFERROR(IF(VLOOKUP(C2110,' Disaggregation - Section E '!A$618:N1322,8,0)=0,"",VLOOKUP(C2110,' Disaggregation - Section E '!A$618:N1322,8,0)),"")</f>
        <v/>
      </c>
      <c r="J2110" s="818" t="str">
        <f ca="1">IFERROR(IF(VLOOKUP(C2110,' Disaggregation - Section E '!A$618:N2519,13,0)=0,"",VLOOKUP(C2110,' Disaggregation - Section E '!A$618:N2519,13,0)),"")</f>
        <v/>
      </c>
      <c r="K2110" s="812" t="str">
        <f ca="1">IFERROR(VLOOKUP(C2110,' Disaggregation - Section E '!A$618:N1322,3,0),"")</f>
        <v/>
      </c>
      <c r="L2110" s="812"/>
      <c r="M2110" s="812" t="str">
        <f ca="1">IFERROR(IF(VLOOKUP(C2110,' Disaggregation - Section E '!A$618:T1322,20,0)=0,"",VLOOKUP(C2110,' Disaggregation - Section E '!A$618:T1322,20,0)),"")</f>
        <v/>
      </c>
      <c r="N2110" s="818" t="str">
        <f ca="1">IFERROR(IF(VLOOKUP(C2110,' Disaggregation - Section E '!A$618:N1322,14,0)=0,"",VLOOKUP(C2110,' Disaggregation - Section E '!A$618:N1322,14,0)),"")</f>
        <v/>
      </c>
      <c r="O2110" s="818" t="str">
        <f ca="1">IFERROR(IF(VLOOKUP(C2110,' Disaggregation - Section E '!A$618:N1322,9,0)=0,"",VLOOKUP(C2110,' Disaggregation - Section E '!A$618:N1322,9,0)),"")</f>
        <v/>
      </c>
      <c r="P2110" s="818" t="str">
        <f ca="1">IFERROR(IF(VLOOKUP(C2110,' Disaggregation - Section E '!A$618:N1322,10,0)=0,"",VLOOKUP(C2110,' Disaggregation - Section E '!A$618:N1322,10,0)),"")</f>
        <v/>
      </c>
    </row>
    <row r="2111" spans="1:16" x14ac:dyDescent="0.35">
      <c r="A2111" s="812" t="b">
        <f t="shared" ca="1" si="143"/>
        <v>0</v>
      </c>
      <c r="B2111" s="812"/>
      <c r="C2111" s="825" t="str">
        <f ca="1">IF(COUNTA(D$1410:D2111)=1,"",OFFSET(B2109,-COUNTA(D$1410:D2111)+3,1))</f>
        <v>a163p000004cuqRAAQ</v>
      </c>
      <c r="D2111" s="827"/>
      <c r="E2111" s="815" t="str">
        <f ca="1">IFERROR(IF(VLOOKUP(C2111,' Disaggregation - Section E '!A$618:N1323,7,0)="","",VLOOKUP(C2111,' Disaggregation - Section E '!A$618:N1323,7,0)*100),"")</f>
        <v/>
      </c>
      <c r="F2111" s="818" t="str">
        <f ca="1">IFERROR(VLOOKUP(C2111,' Disaggregation - Section E '!A$618:N1323,5,0),"")</f>
        <v/>
      </c>
      <c r="G2111" s="817" t="str">
        <f ca="1">IFERROR(IF(VLOOKUP(C2111,' Disaggregation - Section E '!A$618:N1323,6,0)="","",VLOOKUP(C2111,' Disaggregation - Section E '!A$618:N1323,6,0)),"")</f>
        <v/>
      </c>
      <c r="H2111" s="827" t="str">
        <f ca="1">IFERROR(IF(INDEX(' Disaggregation - Section E '!F$618:F2520,MATCH(C2111,' Disaggregation - Section E '!A$618:A2520,0)+1,1)&lt;&gt;0,INDEX(' Disaggregation - Section E '!F$618:F$1820,MATCH(C2111,' Disaggregation - Section E '!A$618:A2520,0)+1,1),""),"")</f>
        <v/>
      </c>
      <c r="I2111" s="818" t="str">
        <f ca="1">IFERROR(IF(VLOOKUP(C2111,' Disaggregation - Section E '!A$618:N1323,8,0)=0,"",VLOOKUP(C2111,' Disaggregation - Section E '!A$618:N1323,8,0)),"")</f>
        <v/>
      </c>
      <c r="J2111" s="818" t="str">
        <f ca="1">IFERROR(IF(VLOOKUP(C2111,' Disaggregation - Section E '!A$618:N2520,13,0)=0,"",VLOOKUP(C2111,' Disaggregation - Section E '!A$618:N2520,13,0)),"")</f>
        <v/>
      </c>
      <c r="K2111" s="812" t="str">
        <f ca="1">IFERROR(VLOOKUP(C2111,' Disaggregation - Section E '!A$618:N1323,3,0),"")</f>
        <v/>
      </c>
      <c r="L2111" s="812"/>
      <c r="M2111" s="812" t="str">
        <f ca="1">IFERROR(IF(VLOOKUP(C2111,' Disaggregation - Section E '!A$618:T1323,20,0)=0,"",VLOOKUP(C2111,' Disaggregation - Section E '!A$618:T1323,20,0)),"")</f>
        <v/>
      </c>
      <c r="N2111" s="818" t="str">
        <f ca="1">IFERROR(IF(VLOOKUP(C2111,' Disaggregation - Section E '!A$618:N1323,14,0)=0,"",VLOOKUP(C2111,' Disaggregation - Section E '!A$618:N1323,14,0)),"")</f>
        <v/>
      </c>
      <c r="O2111" s="818" t="str">
        <f ca="1">IFERROR(IF(VLOOKUP(C2111,' Disaggregation - Section E '!A$618:N1323,9,0)=0,"",VLOOKUP(C2111,' Disaggregation - Section E '!A$618:N1323,9,0)),"")</f>
        <v/>
      </c>
      <c r="P2111" s="818" t="str">
        <f ca="1">IFERROR(IF(VLOOKUP(C2111,' Disaggregation - Section E '!A$618:N1323,10,0)=0,"",VLOOKUP(C2111,' Disaggregation - Section E '!A$618:N1323,10,0)),"")</f>
        <v/>
      </c>
    </row>
    <row r="2112" spans="1:16" x14ac:dyDescent="0.35">
      <c r="A2112" s="812" t="b">
        <f t="shared" ca="1" si="143"/>
        <v>0</v>
      </c>
      <c r="B2112" s="812"/>
      <c r="C2112" s="825" t="str">
        <f ca="1">IF(COUNTA(D$1410:D2112)=1,"",OFFSET(B2110,-COUNTA(D$1410:D2112)+3,1))</f>
        <v>a163p000004cuqSAAQ</v>
      </c>
      <c r="D2112" s="827"/>
      <c r="E2112" s="815" t="str">
        <f ca="1">IFERROR(IF(VLOOKUP(C2112,' Disaggregation - Section E '!A$618:N1324,7,0)="","",VLOOKUP(C2112,' Disaggregation - Section E '!A$618:N1324,7,0)*100),"")</f>
        <v/>
      </c>
      <c r="F2112" s="818" t="str">
        <f ca="1">IFERROR(VLOOKUP(C2112,' Disaggregation - Section E '!A$618:N1324,5,0),"")</f>
        <v/>
      </c>
      <c r="G2112" s="817" t="str">
        <f ca="1">IFERROR(IF(VLOOKUP(C2112,' Disaggregation - Section E '!A$618:N1324,6,0)="","",VLOOKUP(C2112,' Disaggregation - Section E '!A$618:N1324,6,0)),"")</f>
        <v/>
      </c>
      <c r="H2112" s="827" t="str">
        <f ca="1">IFERROR(IF(INDEX(' Disaggregation - Section E '!F$618:F2521,MATCH(C2112,' Disaggregation - Section E '!A$618:A2521,0)+1,1)&lt;&gt;0,INDEX(' Disaggregation - Section E '!F$618:F$1820,MATCH(C2112,' Disaggregation - Section E '!A$618:A2521,0)+1,1),""),"")</f>
        <v/>
      </c>
      <c r="I2112" s="818" t="str">
        <f ca="1">IFERROR(IF(VLOOKUP(C2112,' Disaggregation - Section E '!A$618:N1324,8,0)=0,"",VLOOKUP(C2112,' Disaggregation - Section E '!A$618:N1324,8,0)),"")</f>
        <v/>
      </c>
      <c r="J2112" s="818" t="str">
        <f ca="1">IFERROR(IF(VLOOKUP(C2112,' Disaggregation - Section E '!A$618:N2521,13,0)=0,"",VLOOKUP(C2112,' Disaggregation - Section E '!A$618:N2521,13,0)),"")</f>
        <v/>
      </c>
      <c r="K2112" s="812" t="str">
        <f ca="1">IFERROR(VLOOKUP(C2112,' Disaggregation - Section E '!A$618:N1324,3,0),"")</f>
        <v/>
      </c>
      <c r="L2112" s="812"/>
      <c r="M2112" s="812" t="str">
        <f ca="1">IFERROR(IF(VLOOKUP(C2112,' Disaggregation - Section E '!A$618:T1324,20,0)=0,"",VLOOKUP(C2112,' Disaggregation - Section E '!A$618:T1324,20,0)),"")</f>
        <v/>
      </c>
      <c r="N2112" s="818" t="str">
        <f ca="1">IFERROR(IF(VLOOKUP(C2112,' Disaggregation - Section E '!A$618:N1324,14,0)=0,"",VLOOKUP(C2112,' Disaggregation - Section E '!A$618:N1324,14,0)),"")</f>
        <v/>
      </c>
      <c r="O2112" s="818" t="str">
        <f ca="1">IFERROR(IF(VLOOKUP(C2112,' Disaggregation - Section E '!A$618:N1324,9,0)=0,"",VLOOKUP(C2112,' Disaggregation - Section E '!A$618:N1324,9,0)),"")</f>
        <v/>
      </c>
      <c r="P2112" s="818" t="str">
        <f ca="1">IFERROR(IF(VLOOKUP(C2112,' Disaggregation - Section E '!A$618:N1324,10,0)=0,"",VLOOKUP(C2112,' Disaggregation - Section E '!A$618:N1324,10,0)),"")</f>
        <v/>
      </c>
    </row>
    <row r="2113" spans="1:16" x14ac:dyDescent="0.35">
      <c r="A2113" s="812" t="b">
        <f t="shared" ca="1" si="143"/>
        <v>0</v>
      </c>
      <c r="B2113" s="812"/>
      <c r="C2113" s="825" t="str">
        <f ca="1">IF(COUNTA(D$1410:D2113)=1,"",OFFSET(B2111,-COUNTA(D$1410:D2113)+3,1))</f>
        <v>a163p000004cuqTAAQ</v>
      </c>
      <c r="D2113" s="827"/>
      <c r="E2113" s="815" t="str">
        <f ca="1">IFERROR(IF(VLOOKUP(C2113,' Disaggregation - Section E '!A$618:N1325,7,0)="","",VLOOKUP(C2113,' Disaggregation - Section E '!A$618:N1325,7,0)*100),"")</f>
        <v/>
      </c>
      <c r="F2113" s="818" t="str">
        <f ca="1">IFERROR(VLOOKUP(C2113,' Disaggregation - Section E '!A$618:N1325,5,0),"")</f>
        <v/>
      </c>
      <c r="G2113" s="817" t="str">
        <f ca="1">IFERROR(IF(VLOOKUP(C2113,' Disaggregation - Section E '!A$618:N1325,6,0)="","",VLOOKUP(C2113,' Disaggregation - Section E '!A$618:N1325,6,0)),"")</f>
        <v/>
      </c>
      <c r="H2113" s="827" t="str">
        <f ca="1">IFERROR(IF(INDEX(' Disaggregation - Section E '!F$618:F2522,MATCH(C2113,' Disaggregation - Section E '!A$618:A2522,0)+1,1)&lt;&gt;0,INDEX(' Disaggregation - Section E '!F$618:F$1820,MATCH(C2113,' Disaggregation - Section E '!A$618:A2522,0)+1,1),""),"")</f>
        <v/>
      </c>
      <c r="I2113" s="818" t="str">
        <f ca="1">IFERROR(IF(VLOOKUP(C2113,' Disaggregation - Section E '!A$618:N1325,8,0)=0,"",VLOOKUP(C2113,' Disaggregation - Section E '!A$618:N1325,8,0)),"")</f>
        <v/>
      </c>
      <c r="J2113" s="818" t="str">
        <f ca="1">IFERROR(IF(VLOOKUP(C2113,' Disaggregation - Section E '!A$618:N2522,13,0)=0,"",VLOOKUP(C2113,' Disaggregation - Section E '!A$618:N2522,13,0)),"")</f>
        <v/>
      </c>
      <c r="K2113" s="812" t="str">
        <f ca="1">IFERROR(VLOOKUP(C2113,' Disaggregation - Section E '!A$618:N1325,3,0),"")</f>
        <v/>
      </c>
      <c r="L2113" s="812"/>
      <c r="M2113" s="812" t="str">
        <f ca="1">IFERROR(IF(VLOOKUP(C2113,' Disaggregation - Section E '!A$618:T1325,20,0)=0,"",VLOOKUP(C2113,' Disaggregation - Section E '!A$618:T1325,20,0)),"")</f>
        <v/>
      </c>
      <c r="N2113" s="818" t="str">
        <f ca="1">IFERROR(IF(VLOOKUP(C2113,' Disaggregation - Section E '!A$618:N1325,14,0)=0,"",VLOOKUP(C2113,' Disaggregation - Section E '!A$618:N1325,14,0)),"")</f>
        <v/>
      </c>
      <c r="O2113" s="818" t="str">
        <f ca="1">IFERROR(IF(VLOOKUP(C2113,' Disaggregation - Section E '!A$618:N1325,9,0)=0,"",VLOOKUP(C2113,' Disaggregation - Section E '!A$618:N1325,9,0)),"")</f>
        <v/>
      </c>
      <c r="P2113" s="818" t="str">
        <f ca="1">IFERROR(IF(VLOOKUP(C2113,' Disaggregation - Section E '!A$618:N1325,10,0)=0,"",VLOOKUP(C2113,' Disaggregation - Section E '!A$618:N1325,10,0)),"")</f>
        <v/>
      </c>
    </row>
    <row r="2114" spans="1:16" x14ac:dyDescent="0.35">
      <c r="A2114" s="812" t="b">
        <f t="shared" ca="1" si="143"/>
        <v>0</v>
      </c>
      <c r="B2114" s="812"/>
      <c r="C2114" s="825" t="str">
        <f ca="1">IF(COUNTA(D$1410:D2114)=1,"",OFFSET(B2112,-COUNTA(D$1410:D2114)+3,1))</f>
        <v>a163p000004cuqUAAQ</v>
      </c>
      <c r="D2114" s="827"/>
      <c r="E2114" s="815" t="str">
        <f ca="1">IFERROR(IF(VLOOKUP(C2114,' Disaggregation - Section E '!A$618:N1326,7,0)="","",VLOOKUP(C2114,' Disaggregation - Section E '!A$618:N1326,7,0)*100),"")</f>
        <v/>
      </c>
      <c r="F2114" s="818" t="str">
        <f ca="1">IFERROR(VLOOKUP(C2114,' Disaggregation - Section E '!A$618:N1326,5,0),"")</f>
        <v/>
      </c>
      <c r="G2114" s="817" t="str">
        <f ca="1">IFERROR(IF(VLOOKUP(C2114,' Disaggregation - Section E '!A$618:N1326,6,0)="","",VLOOKUP(C2114,' Disaggregation - Section E '!A$618:N1326,6,0)),"")</f>
        <v/>
      </c>
      <c r="H2114" s="827" t="str">
        <f ca="1">IFERROR(IF(INDEX(' Disaggregation - Section E '!F$618:F2523,MATCH(C2114,' Disaggregation - Section E '!A$618:A2523,0)+1,1)&lt;&gt;0,INDEX(' Disaggregation - Section E '!F$618:F$1820,MATCH(C2114,' Disaggregation - Section E '!A$618:A2523,0)+1,1),""),"")</f>
        <v/>
      </c>
      <c r="I2114" s="818" t="str">
        <f ca="1">IFERROR(IF(VLOOKUP(C2114,' Disaggregation - Section E '!A$618:N1326,8,0)=0,"",VLOOKUP(C2114,' Disaggregation - Section E '!A$618:N1326,8,0)),"")</f>
        <v/>
      </c>
      <c r="J2114" s="818" t="str">
        <f ca="1">IFERROR(IF(VLOOKUP(C2114,' Disaggregation - Section E '!A$618:N2523,13,0)=0,"",VLOOKUP(C2114,' Disaggregation - Section E '!A$618:N2523,13,0)),"")</f>
        <v/>
      </c>
      <c r="K2114" s="812" t="str">
        <f ca="1">IFERROR(VLOOKUP(C2114,' Disaggregation - Section E '!A$618:N1326,3,0),"")</f>
        <v/>
      </c>
      <c r="L2114" s="812"/>
      <c r="M2114" s="812" t="str">
        <f ca="1">IFERROR(IF(VLOOKUP(C2114,' Disaggregation - Section E '!A$618:T1326,20,0)=0,"",VLOOKUP(C2114,' Disaggregation - Section E '!A$618:T1326,20,0)),"")</f>
        <v/>
      </c>
      <c r="N2114" s="818" t="str">
        <f ca="1">IFERROR(IF(VLOOKUP(C2114,' Disaggregation - Section E '!A$618:N1326,14,0)=0,"",VLOOKUP(C2114,' Disaggregation - Section E '!A$618:N1326,14,0)),"")</f>
        <v/>
      </c>
      <c r="O2114" s="818" t="str">
        <f ca="1">IFERROR(IF(VLOOKUP(C2114,' Disaggregation - Section E '!A$618:N1326,9,0)=0,"",VLOOKUP(C2114,' Disaggregation - Section E '!A$618:N1326,9,0)),"")</f>
        <v/>
      </c>
      <c r="P2114" s="818" t="str">
        <f ca="1">IFERROR(IF(VLOOKUP(C2114,' Disaggregation - Section E '!A$618:N1326,10,0)=0,"",VLOOKUP(C2114,' Disaggregation - Section E '!A$618:N1326,10,0)),"")</f>
        <v/>
      </c>
    </row>
    <row r="2115" spans="1:16" x14ac:dyDescent="0.35">
      <c r="A2115" s="812" t="b">
        <f t="shared" ca="1" si="143"/>
        <v>0</v>
      </c>
      <c r="B2115" s="812"/>
      <c r="C2115" s="825" t="str">
        <f ca="1">IF(COUNTA(D$1410:D2115)=1,"",OFFSET(B2113,-COUNTA(D$1410:D2115)+3,1))</f>
        <v>a163p000004cuqVAAQ</v>
      </c>
      <c r="D2115" s="827"/>
      <c r="E2115" s="815" t="str">
        <f ca="1">IFERROR(IF(VLOOKUP(C2115,' Disaggregation - Section E '!A$618:N1327,7,0)="","",VLOOKUP(C2115,' Disaggregation - Section E '!A$618:N1327,7,0)*100),"")</f>
        <v/>
      </c>
      <c r="F2115" s="818" t="str">
        <f ca="1">IFERROR(VLOOKUP(C2115,' Disaggregation - Section E '!A$618:N1327,5,0),"")</f>
        <v/>
      </c>
      <c r="G2115" s="817" t="str">
        <f ca="1">IFERROR(IF(VLOOKUP(C2115,' Disaggregation - Section E '!A$618:N1327,6,0)="","",VLOOKUP(C2115,' Disaggregation - Section E '!A$618:N1327,6,0)),"")</f>
        <v/>
      </c>
      <c r="H2115" s="827" t="str">
        <f ca="1">IFERROR(IF(INDEX(' Disaggregation - Section E '!F$618:F2524,MATCH(C2115,' Disaggregation - Section E '!A$618:A2524,0)+1,1)&lt;&gt;0,INDEX(' Disaggregation - Section E '!F$618:F$1820,MATCH(C2115,' Disaggregation - Section E '!A$618:A2524,0)+1,1),""),"")</f>
        <v/>
      </c>
      <c r="I2115" s="818" t="str">
        <f ca="1">IFERROR(IF(VLOOKUP(C2115,' Disaggregation - Section E '!A$618:N1327,8,0)=0,"",VLOOKUP(C2115,' Disaggregation - Section E '!A$618:N1327,8,0)),"")</f>
        <v/>
      </c>
      <c r="J2115" s="818" t="str">
        <f ca="1">IFERROR(IF(VLOOKUP(C2115,' Disaggregation - Section E '!A$618:N2524,13,0)=0,"",VLOOKUP(C2115,' Disaggregation - Section E '!A$618:N2524,13,0)),"")</f>
        <v/>
      </c>
      <c r="K2115" s="812" t="str">
        <f ca="1">IFERROR(VLOOKUP(C2115,' Disaggregation - Section E '!A$618:N1327,3,0),"")</f>
        <v/>
      </c>
      <c r="L2115" s="812"/>
      <c r="M2115" s="812" t="str">
        <f ca="1">IFERROR(IF(VLOOKUP(C2115,' Disaggregation - Section E '!A$618:T1327,20,0)=0,"",VLOOKUP(C2115,' Disaggregation - Section E '!A$618:T1327,20,0)),"")</f>
        <v/>
      </c>
      <c r="N2115" s="818" t="str">
        <f ca="1">IFERROR(IF(VLOOKUP(C2115,' Disaggregation - Section E '!A$618:N1327,14,0)=0,"",VLOOKUP(C2115,' Disaggregation - Section E '!A$618:N1327,14,0)),"")</f>
        <v/>
      </c>
      <c r="O2115" s="818" t="str">
        <f ca="1">IFERROR(IF(VLOOKUP(C2115,' Disaggregation - Section E '!A$618:N1327,9,0)=0,"",VLOOKUP(C2115,' Disaggregation - Section E '!A$618:N1327,9,0)),"")</f>
        <v/>
      </c>
      <c r="P2115" s="818" t="str">
        <f ca="1">IFERROR(IF(VLOOKUP(C2115,' Disaggregation - Section E '!A$618:N1327,10,0)=0,"",VLOOKUP(C2115,' Disaggregation - Section E '!A$618:N1327,10,0)),"")</f>
        <v/>
      </c>
    </row>
    <row r="2116" spans="1:16" x14ac:dyDescent="0.35">
      <c r="A2116" s="812" t="b">
        <f t="shared" ca="1" si="143"/>
        <v>0</v>
      </c>
      <c r="B2116" s="812"/>
      <c r="C2116" s="825" t="str">
        <f ca="1">IF(COUNTA(D$1410:D2116)=1,"",OFFSET(B2114,-COUNTA(D$1410:D2116)+3,1))</f>
        <v>a163p000004cuqWAAQ</v>
      </c>
      <c r="D2116" s="827"/>
      <c r="E2116" s="815" t="str">
        <f ca="1">IFERROR(IF(VLOOKUP(C2116,' Disaggregation - Section E '!A$618:N1328,7,0)="","",VLOOKUP(C2116,' Disaggregation - Section E '!A$618:N1328,7,0)*100),"")</f>
        <v/>
      </c>
      <c r="F2116" s="818" t="str">
        <f ca="1">IFERROR(VLOOKUP(C2116,' Disaggregation - Section E '!A$618:N1328,5,0),"")</f>
        <v/>
      </c>
      <c r="G2116" s="817" t="str">
        <f ca="1">IFERROR(IF(VLOOKUP(C2116,' Disaggregation - Section E '!A$618:N1328,6,0)="","",VLOOKUP(C2116,' Disaggregation - Section E '!A$618:N1328,6,0)),"")</f>
        <v/>
      </c>
      <c r="H2116" s="827" t="str">
        <f ca="1">IFERROR(IF(INDEX(' Disaggregation - Section E '!F$618:F2525,MATCH(C2116,' Disaggregation - Section E '!A$618:A2525,0)+1,1)&lt;&gt;0,INDEX(' Disaggregation - Section E '!F$618:F$1820,MATCH(C2116,' Disaggregation - Section E '!A$618:A2525,0)+1,1),""),"")</f>
        <v/>
      </c>
      <c r="I2116" s="818" t="str">
        <f ca="1">IFERROR(IF(VLOOKUP(C2116,' Disaggregation - Section E '!A$618:N1328,8,0)=0,"",VLOOKUP(C2116,' Disaggregation - Section E '!A$618:N1328,8,0)),"")</f>
        <v/>
      </c>
      <c r="J2116" s="818" t="str">
        <f ca="1">IFERROR(IF(VLOOKUP(C2116,' Disaggregation - Section E '!A$618:N2525,13,0)=0,"",VLOOKUP(C2116,' Disaggregation - Section E '!A$618:N2525,13,0)),"")</f>
        <v/>
      </c>
      <c r="K2116" s="812" t="str">
        <f ca="1">IFERROR(VLOOKUP(C2116,' Disaggregation - Section E '!A$618:N1328,3,0),"")</f>
        <v/>
      </c>
      <c r="L2116" s="812"/>
      <c r="M2116" s="812" t="str">
        <f ca="1">IFERROR(IF(VLOOKUP(C2116,' Disaggregation - Section E '!A$618:T1328,20,0)=0,"",VLOOKUP(C2116,' Disaggregation - Section E '!A$618:T1328,20,0)),"")</f>
        <v/>
      </c>
      <c r="N2116" s="818" t="str">
        <f ca="1">IFERROR(IF(VLOOKUP(C2116,' Disaggregation - Section E '!A$618:N1328,14,0)=0,"",VLOOKUP(C2116,' Disaggregation - Section E '!A$618:N1328,14,0)),"")</f>
        <v/>
      </c>
      <c r="O2116" s="818" t="str">
        <f ca="1">IFERROR(IF(VLOOKUP(C2116,' Disaggregation - Section E '!A$618:N1328,9,0)=0,"",VLOOKUP(C2116,' Disaggregation - Section E '!A$618:N1328,9,0)),"")</f>
        <v/>
      </c>
      <c r="P2116" s="818" t="str">
        <f ca="1">IFERROR(IF(VLOOKUP(C2116,' Disaggregation - Section E '!A$618:N1328,10,0)=0,"",VLOOKUP(C2116,' Disaggregation - Section E '!A$618:N1328,10,0)),"")</f>
        <v/>
      </c>
    </row>
    <row r="2117" spans="1:16" x14ac:dyDescent="0.35">
      <c r="A2117" s="812" t="b">
        <f t="shared" ca="1" si="143"/>
        <v>0</v>
      </c>
      <c r="B2117" s="812"/>
      <c r="C2117" s="825" t="str">
        <f ca="1">IF(COUNTA(D$1410:D2117)=1,"",OFFSET(B2115,-COUNTA(D$1410:D2117)+3,1))</f>
        <v>a163p000004cuqXAAQ</v>
      </c>
      <c r="D2117" s="827"/>
      <c r="E2117" s="815" t="str">
        <f ca="1">IFERROR(IF(VLOOKUP(C2117,' Disaggregation - Section E '!A$618:N1329,7,0)="","",VLOOKUP(C2117,' Disaggregation - Section E '!A$618:N1329,7,0)*100),"")</f>
        <v/>
      </c>
      <c r="F2117" s="818" t="str">
        <f ca="1">IFERROR(VLOOKUP(C2117,' Disaggregation - Section E '!A$618:N1329,5,0),"")</f>
        <v/>
      </c>
      <c r="G2117" s="817" t="str">
        <f ca="1">IFERROR(IF(VLOOKUP(C2117,' Disaggregation - Section E '!A$618:N1329,6,0)="","",VLOOKUP(C2117,' Disaggregation - Section E '!A$618:N1329,6,0)),"")</f>
        <v/>
      </c>
      <c r="H2117" s="827" t="str">
        <f ca="1">IFERROR(IF(INDEX(' Disaggregation - Section E '!F$618:F2526,MATCH(C2117,' Disaggregation - Section E '!A$618:A2526,0)+1,1)&lt;&gt;0,INDEX(' Disaggregation - Section E '!F$618:F$1820,MATCH(C2117,' Disaggregation - Section E '!A$618:A2526,0)+1,1),""),"")</f>
        <v/>
      </c>
      <c r="I2117" s="818" t="str">
        <f ca="1">IFERROR(IF(VLOOKUP(C2117,' Disaggregation - Section E '!A$618:N1329,8,0)=0,"",VLOOKUP(C2117,' Disaggregation - Section E '!A$618:N1329,8,0)),"")</f>
        <v/>
      </c>
      <c r="J2117" s="818" t="str">
        <f ca="1">IFERROR(IF(VLOOKUP(C2117,' Disaggregation - Section E '!A$618:N2526,13,0)=0,"",VLOOKUP(C2117,' Disaggregation - Section E '!A$618:N2526,13,0)),"")</f>
        <v/>
      </c>
      <c r="K2117" s="812" t="str">
        <f ca="1">IFERROR(VLOOKUP(C2117,' Disaggregation - Section E '!A$618:N1329,3,0),"")</f>
        <v/>
      </c>
      <c r="L2117" s="812"/>
      <c r="M2117" s="812" t="str">
        <f ca="1">IFERROR(IF(VLOOKUP(C2117,' Disaggregation - Section E '!A$618:T1329,20,0)=0,"",VLOOKUP(C2117,' Disaggregation - Section E '!A$618:T1329,20,0)),"")</f>
        <v/>
      </c>
      <c r="N2117" s="818" t="str">
        <f ca="1">IFERROR(IF(VLOOKUP(C2117,' Disaggregation - Section E '!A$618:N1329,14,0)=0,"",VLOOKUP(C2117,' Disaggregation - Section E '!A$618:N1329,14,0)),"")</f>
        <v/>
      </c>
      <c r="O2117" s="818" t="str">
        <f ca="1">IFERROR(IF(VLOOKUP(C2117,' Disaggregation - Section E '!A$618:N1329,9,0)=0,"",VLOOKUP(C2117,' Disaggregation - Section E '!A$618:N1329,9,0)),"")</f>
        <v/>
      </c>
      <c r="P2117" s="818" t="str">
        <f ca="1">IFERROR(IF(VLOOKUP(C2117,' Disaggregation - Section E '!A$618:N1329,10,0)=0,"",VLOOKUP(C2117,' Disaggregation - Section E '!A$618:N1329,10,0)),"")</f>
        <v/>
      </c>
    </row>
    <row r="2118" spans="1:16" x14ac:dyDescent="0.35">
      <c r="A2118" s="812" t="b">
        <f t="shared" ca="1" si="143"/>
        <v>0</v>
      </c>
      <c r="B2118" s="812"/>
      <c r="C2118" s="825" t="str">
        <f ca="1">IF(COUNTA(D$1410:D2118)=1,"",OFFSET(B2116,-COUNTA(D$1410:D2118)+3,1))</f>
        <v>a163p000004cuqYAAQ</v>
      </c>
      <c r="D2118" s="827"/>
      <c r="E2118" s="815" t="str">
        <f ca="1">IFERROR(IF(VLOOKUP(C2118,' Disaggregation - Section E '!A$618:N1330,7,0)="","",VLOOKUP(C2118,' Disaggregation - Section E '!A$618:N1330,7,0)*100),"")</f>
        <v/>
      </c>
      <c r="F2118" s="818" t="str">
        <f ca="1">IFERROR(VLOOKUP(C2118,' Disaggregation - Section E '!A$618:N1330,5,0),"")</f>
        <v/>
      </c>
      <c r="G2118" s="817" t="str">
        <f ca="1">IFERROR(IF(VLOOKUP(C2118,' Disaggregation - Section E '!A$618:N1330,6,0)="","",VLOOKUP(C2118,' Disaggregation - Section E '!A$618:N1330,6,0)),"")</f>
        <v/>
      </c>
      <c r="H2118" s="827" t="str">
        <f ca="1">IFERROR(IF(INDEX(' Disaggregation - Section E '!F$618:F2527,MATCH(C2118,' Disaggregation - Section E '!A$618:A2527,0)+1,1)&lt;&gt;0,INDEX(' Disaggregation - Section E '!F$618:F$1820,MATCH(C2118,' Disaggregation - Section E '!A$618:A2527,0)+1,1),""),"")</f>
        <v/>
      </c>
      <c r="I2118" s="818" t="str">
        <f ca="1">IFERROR(IF(VLOOKUP(C2118,' Disaggregation - Section E '!A$618:N1330,8,0)=0,"",VLOOKUP(C2118,' Disaggregation - Section E '!A$618:N1330,8,0)),"")</f>
        <v/>
      </c>
      <c r="J2118" s="818" t="str">
        <f ca="1">IFERROR(IF(VLOOKUP(C2118,' Disaggregation - Section E '!A$618:N2527,13,0)=0,"",VLOOKUP(C2118,' Disaggregation - Section E '!A$618:N2527,13,0)),"")</f>
        <v/>
      </c>
      <c r="K2118" s="812" t="str">
        <f ca="1">IFERROR(VLOOKUP(C2118,' Disaggregation - Section E '!A$618:N1330,3,0),"")</f>
        <v/>
      </c>
      <c r="L2118" s="812"/>
      <c r="M2118" s="812" t="str">
        <f ca="1">IFERROR(IF(VLOOKUP(C2118,' Disaggregation - Section E '!A$618:T1330,20,0)=0,"",VLOOKUP(C2118,' Disaggregation - Section E '!A$618:T1330,20,0)),"")</f>
        <v/>
      </c>
      <c r="N2118" s="818" t="str">
        <f ca="1">IFERROR(IF(VLOOKUP(C2118,' Disaggregation - Section E '!A$618:N1330,14,0)=0,"",VLOOKUP(C2118,' Disaggregation - Section E '!A$618:N1330,14,0)),"")</f>
        <v/>
      </c>
      <c r="O2118" s="818" t="str">
        <f ca="1">IFERROR(IF(VLOOKUP(C2118,' Disaggregation - Section E '!A$618:N1330,9,0)=0,"",VLOOKUP(C2118,' Disaggregation - Section E '!A$618:N1330,9,0)),"")</f>
        <v/>
      </c>
      <c r="P2118" s="818" t="str">
        <f ca="1">IFERROR(IF(VLOOKUP(C2118,' Disaggregation - Section E '!A$618:N1330,10,0)=0,"",VLOOKUP(C2118,' Disaggregation - Section E '!A$618:N1330,10,0)),"")</f>
        <v/>
      </c>
    </row>
    <row r="2119" spans="1:16" x14ac:dyDescent="0.35">
      <c r="A2119" s="812" t="b">
        <f t="shared" ca="1" si="143"/>
        <v>0</v>
      </c>
      <c r="B2119" s="812"/>
      <c r="C2119" s="825" t="str">
        <f ca="1">IF(COUNTA(D$1410:D2119)=1,"",OFFSET(B2117,-COUNTA(D$1410:D2119)+3,1))</f>
        <v>a163p000004cuqZAAQ</v>
      </c>
      <c r="D2119" s="827"/>
      <c r="E2119" s="815" t="str">
        <f ca="1">IFERROR(IF(VLOOKUP(C2119,' Disaggregation - Section E '!A$618:N1331,7,0)="","",VLOOKUP(C2119,' Disaggregation - Section E '!A$618:N1331,7,0)*100),"")</f>
        <v/>
      </c>
      <c r="F2119" s="818" t="str">
        <f ca="1">IFERROR(VLOOKUP(C2119,' Disaggregation - Section E '!A$618:N1331,5,0),"")</f>
        <v/>
      </c>
      <c r="G2119" s="817" t="str">
        <f ca="1">IFERROR(IF(VLOOKUP(C2119,' Disaggregation - Section E '!A$618:N1331,6,0)="","",VLOOKUP(C2119,' Disaggregation - Section E '!A$618:N1331,6,0)),"")</f>
        <v/>
      </c>
      <c r="H2119" s="827" t="str">
        <f ca="1">IFERROR(IF(INDEX(' Disaggregation - Section E '!F$618:F2528,MATCH(C2119,' Disaggregation - Section E '!A$618:A2528,0)+1,1)&lt;&gt;0,INDEX(' Disaggregation - Section E '!F$618:F$1820,MATCH(C2119,' Disaggregation - Section E '!A$618:A2528,0)+1,1),""),"")</f>
        <v/>
      </c>
      <c r="I2119" s="818" t="str">
        <f ca="1">IFERROR(IF(VLOOKUP(C2119,' Disaggregation - Section E '!A$618:N1331,8,0)=0,"",VLOOKUP(C2119,' Disaggregation - Section E '!A$618:N1331,8,0)),"")</f>
        <v/>
      </c>
      <c r="J2119" s="818" t="str">
        <f ca="1">IFERROR(IF(VLOOKUP(C2119,' Disaggregation - Section E '!A$618:N2528,13,0)=0,"",VLOOKUP(C2119,' Disaggregation - Section E '!A$618:N2528,13,0)),"")</f>
        <v/>
      </c>
      <c r="K2119" s="812" t="str">
        <f ca="1">IFERROR(VLOOKUP(C2119,' Disaggregation - Section E '!A$618:N1331,3,0),"")</f>
        <v/>
      </c>
      <c r="L2119" s="812"/>
      <c r="M2119" s="812" t="str">
        <f ca="1">IFERROR(IF(VLOOKUP(C2119,' Disaggregation - Section E '!A$618:T1331,20,0)=0,"",VLOOKUP(C2119,' Disaggregation - Section E '!A$618:T1331,20,0)),"")</f>
        <v/>
      </c>
      <c r="N2119" s="818" t="str">
        <f ca="1">IFERROR(IF(VLOOKUP(C2119,' Disaggregation - Section E '!A$618:N1331,14,0)=0,"",VLOOKUP(C2119,' Disaggregation - Section E '!A$618:N1331,14,0)),"")</f>
        <v/>
      </c>
      <c r="O2119" s="818" t="str">
        <f ca="1">IFERROR(IF(VLOOKUP(C2119,' Disaggregation - Section E '!A$618:N1331,9,0)=0,"",VLOOKUP(C2119,' Disaggregation - Section E '!A$618:N1331,9,0)),"")</f>
        <v/>
      </c>
      <c r="P2119" s="818" t="str">
        <f ca="1">IFERROR(IF(VLOOKUP(C2119,' Disaggregation - Section E '!A$618:N1331,10,0)=0,"",VLOOKUP(C2119,' Disaggregation - Section E '!A$618:N1331,10,0)),"")</f>
        <v/>
      </c>
    </row>
    <row r="2120" spans="1:16" x14ac:dyDescent="0.35">
      <c r="A2120" s="812" t="b">
        <f t="shared" ca="1" si="143"/>
        <v>0</v>
      </c>
      <c r="B2120" s="812"/>
      <c r="C2120" s="825" t="str">
        <f ca="1">IF(COUNTA(D$1410:D2120)=1,"",OFFSET(B2118,-COUNTA(D$1410:D2120)+3,1))</f>
        <v>a163p000004cuqaAAA</v>
      </c>
      <c r="D2120" s="827"/>
      <c r="E2120" s="815" t="str">
        <f ca="1">IFERROR(IF(VLOOKUP(C2120,' Disaggregation - Section E '!A$618:N1332,7,0)="","",VLOOKUP(C2120,' Disaggregation - Section E '!A$618:N1332,7,0)*100),"")</f>
        <v/>
      </c>
      <c r="F2120" s="818" t="str">
        <f ca="1">IFERROR(VLOOKUP(C2120,' Disaggregation - Section E '!A$618:N1332,5,0),"")</f>
        <v/>
      </c>
      <c r="G2120" s="817" t="str">
        <f ca="1">IFERROR(IF(VLOOKUP(C2120,' Disaggregation - Section E '!A$618:N1332,6,0)="","",VLOOKUP(C2120,' Disaggregation - Section E '!A$618:N1332,6,0)),"")</f>
        <v/>
      </c>
      <c r="H2120" s="827" t="str">
        <f ca="1">IFERROR(IF(INDEX(' Disaggregation - Section E '!F$618:F2529,MATCH(C2120,' Disaggregation - Section E '!A$618:A2529,0)+1,1)&lt;&gt;0,INDEX(' Disaggregation - Section E '!F$618:F$1820,MATCH(C2120,' Disaggregation - Section E '!A$618:A2529,0)+1,1),""),"")</f>
        <v/>
      </c>
      <c r="I2120" s="818" t="str">
        <f ca="1">IFERROR(IF(VLOOKUP(C2120,' Disaggregation - Section E '!A$618:N1332,8,0)=0,"",VLOOKUP(C2120,' Disaggregation - Section E '!A$618:N1332,8,0)),"")</f>
        <v/>
      </c>
      <c r="J2120" s="818" t="str">
        <f ca="1">IFERROR(IF(VLOOKUP(C2120,' Disaggregation - Section E '!A$618:N2529,13,0)=0,"",VLOOKUP(C2120,' Disaggregation - Section E '!A$618:N2529,13,0)),"")</f>
        <v/>
      </c>
      <c r="K2120" s="812" t="str">
        <f ca="1">IFERROR(VLOOKUP(C2120,' Disaggregation - Section E '!A$618:N1332,3,0),"")</f>
        <v/>
      </c>
      <c r="L2120" s="812"/>
      <c r="M2120" s="812" t="str">
        <f ca="1">IFERROR(IF(VLOOKUP(C2120,' Disaggregation - Section E '!A$618:T1332,20,0)=0,"",VLOOKUP(C2120,' Disaggregation - Section E '!A$618:T1332,20,0)),"")</f>
        <v/>
      </c>
      <c r="N2120" s="818" t="str">
        <f ca="1">IFERROR(IF(VLOOKUP(C2120,' Disaggregation - Section E '!A$618:N1332,14,0)=0,"",VLOOKUP(C2120,' Disaggregation - Section E '!A$618:N1332,14,0)),"")</f>
        <v/>
      </c>
      <c r="O2120" s="818" t="str">
        <f ca="1">IFERROR(IF(VLOOKUP(C2120,' Disaggregation - Section E '!A$618:N1332,9,0)=0,"",VLOOKUP(C2120,' Disaggregation - Section E '!A$618:N1332,9,0)),"")</f>
        <v/>
      </c>
      <c r="P2120" s="818" t="str">
        <f ca="1">IFERROR(IF(VLOOKUP(C2120,' Disaggregation - Section E '!A$618:N1332,10,0)=0,"",VLOOKUP(C2120,' Disaggregation - Section E '!A$618:N1332,10,0)),"")</f>
        <v/>
      </c>
    </row>
    <row r="2121" spans="1:16" x14ac:dyDescent="0.35">
      <c r="A2121" s="812" t="b">
        <f t="shared" ca="1" si="143"/>
        <v>0</v>
      </c>
      <c r="B2121" s="812"/>
      <c r="C2121" s="825" t="str">
        <f ca="1">IF(COUNTA(D$1410:D2121)=1,"",OFFSET(B2119,-COUNTA(D$1410:D2121)+3,1))</f>
        <v>a163p000004cuqbAAA</v>
      </c>
      <c r="D2121" s="827"/>
      <c r="E2121" s="815" t="str">
        <f ca="1">IFERROR(IF(VLOOKUP(C2121,' Disaggregation - Section E '!A$618:N1333,7,0)="","",VLOOKUP(C2121,' Disaggregation - Section E '!A$618:N1333,7,0)*100),"")</f>
        <v/>
      </c>
      <c r="F2121" s="818" t="str">
        <f ca="1">IFERROR(VLOOKUP(C2121,' Disaggregation - Section E '!A$618:N1333,5,0),"")</f>
        <v/>
      </c>
      <c r="G2121" s="817" t="str">
        <f ca="1">IFERROR(IF(VLOOKUP(C2121,' Disaggregation - Section E '!A$618:N1333,6,0)="","",VLOOKUP(C2121,' Disaggregation - Section E '!A$618:N1333,6,0)),"")</f>
        <v/>
      </c>
      <c r="H2121" s="827" t="str">
        <f ca="1">IFERROR(IF(INDEX(' Disaggregation - Section E '!F$618:F2530,MATCH(C2121,' Disaggregation - Section E '!A$618:A2530,0)+1,1)&lt;&gt;0,INDEX(' Disaggregation - Section E '!F$618:F$1820,MATCH(C2121,' Disaggregation - Section E '!A$618:A2530,0)+1,1),""),"")</f>
        <v/>
      </c>
      <c r="I2121" s="818" t="str">
        <f ca="1">IFERROR(IF(VLOOKUP(C2121,' Disaggregation - Section E '!A$618:N1333,8,0)=0,"",VLOOKUP(C2121,' Disaggregation - Section E '!A$618:N1333,8,0)),"")</f>
        <v/>
      </c>
      <c r="J2121" s="818" t="str">
        <f ca="1">IFERROR(IF(VLOOKUP(C2121,' Disaggregation - Section E '!A$618:N2530,13,0)=0,"",VLOOKUP(C2121,' Disaggregation - Section E '!A$618:N2530,13,0)),"")</f>
        <v/>
      </c>
      <c r="K2121" s="812" t="str">
        <f ca="1">IFERROR(VLOOKUP(C2121,' Disaggregation - Section E '!A$618:N1333,3,0),"")</f>
        <v/>
      </c>
      <c r="L2121" s="812"/>
      <c r="M2121" s="812" t="str">
        <f ca="1">IFERROR(IF(VLOOKUP(C2121,' Disaggregation - Section E '!A$618:T1333,20,0)=0,"",VLOOKUP(C2121,' Disaggregation - Section E '!A$618:T1333,20,0)),"")</f>
        <v/>
      </c>
      <c r="N2121" s="818" t="str">
        <f ca="1">IFERROR(IF(VLOOKUP(C2121,' Disaggregation - Section E '!A$618:N1333,14,0)=0,"",VLOOKUP(C2121,' Disaggregation - Section E '!A$618:N1333,14,0)),"")</f>
        <v/>
      </c>
      <c r="O2121" s="818" t="str">
        <f ca="1">IFERROR(IF(VLOOKUP(C2121,' Disaggregation - Section E '!A$618:N1333,9,0)=0,"",VLOOKUP(C2121,' Disaggregation - Section E '!A$618:N1333,9,0)),"")</f>
        <v/>
      </c>
      <c r="P2121" s="818" t="str">
        <f ca="1">IFERROR(IF(VLOOKUP(C2121,' Disaggregation - Section E '!A$618:N1333,10,0)=0,"",VLOOKUP(C2121,' Disaggregation - Section E '!A$618:N1333,10,0)),"")</f>
        <v/>
      </c>
    </row>
    <row r="2122" spans="1:16" x14ac:dyDescent="0.35">
      <c r="A2122" s="812" t="b">
        <f t="shared" ca="1" si="143"/>
        <v>0</v>
      </c>
      <c r="B2122" s="812"/>
      <c r="C2122" s="825" t="str">
        <f ca="1">IF(COUNTA(D$1410:D2122)=1,"",OFFSET(B2120,-COUNTA(D$1410:D2122)+3,1))</f>
        <v>a163p000004cuqcAAA</v>
      </c>
      <c r="D2122" s="827"/>
      <c r="E2122" s="815" t="str">
        <f ca="1">IFERROR(IF(VLOOKUP(C2122,' Disaggregation - Section E '!A$618:N1334,7,0)="","",VLOOKUP(C2122,' Disaggregation - Section E '!A$618:N1334,7,0)*100),"")</f>
        <v/>
      </c>
      <c r="F2122" s="818" t="str">
        <f ca="1">IFERROR(VLOOKUP(C2122,' Disaggregation - Section E '!A$618:N1334,5,0),"")</f>
        <v/>
      </c>
      <c r="G2122" s="817" t="str">
        <f ca="1">IFERROR(IF(VLOOKUP(C2122,' Disaggregation - Section E '!A$618:N1334,6,0)="","",VLOOKUP(C2122,' Disaggregation - Section E '!A$618:N1334,6,0)),"")</f>
        <v/>
      </c>
      <c r="H2122" s="827" t="str">
        <f ca="1">IFERROR(IF(INDEX(' Disaggregation - Section E '!F$618:F2531,MATCH(C2122,' Disaggregation - Section E '!A$618:A2531,0)+1,1)&lt;&gt;0,INDEX(' Disaggregation - Section E '!F$618:F$1820,MATCH(C2122,' Disaggregation - Section E '!A$618:A2531,0)+1,1),""),"")</f>
        <v/>
      </c>
      <c r="I2122" s="818" t="str">
        <f ca="1">IFERROR(IF(VLOOKUP(C2122,' Disaggregation - Section E '!A$618:N1334,8,0)=0,"",VLOOKUP(C2122,' Disaggregation - Section E '!A$618:N1334,8,0)),"")</f>
        <v/>
      </c>
      <c r="J2122" s="818" t="str">
        <f ca="1">IFERROR(IF(VLOOKUP(C2122,' Disaggregation - Section E '!A$618:N2531,13,0)=0,"",VLOOKUP(C2122,' Disaggregation - Section E '!A$618:N2531,13,0)),"")</f>
        <v/>
      </c>
      <c r="K2122" s="812" t="str">
        <f ca="1">IFERROR(VLOOKUP(C2122,' Disaggregation - Section E '!A$618:N1334,3,0),"")</f>
        <v/>
      </c>
      <c r="L2122" s="812"/>
      <c r="M2122" s="812" t="str">
        <f ca="1">IFERROR(IF(VLOOKUP(C2122,' Disaggregation - Section E '!A$618:T1334,20,0)=0,"",VLOOKUP(C2122,' Disaggregation - Section E '!A$618:T1334,20,0)),"")</f>
        <v/>
      </c>
      <c r="N2122" s="818" t="str">
        <f ca="1">IFERROR(IF(VLOOKUP(C2122,' Disaggregation - Section E '!A$618:N1334,14,0)=0,"",VLOOKUP(C2122,' Disaggregation - Section E '!A$618:N1334,14,0)),"")</f>
        <v/>
      </c>
      <c r="O2122" s="818" t="str">
        <f ca="1">IFERROR(IF(VLOOKUP(C2122,' Disaggregation - Section E '!A$618:N1334,9,0)=0,"",VLOOKUP(C2122,' Disaggregation - Section E '!A$618:N1334,9,0)),"")</f>
        <v/>
      </c>
      <c r="P2122" s="818" t="str">
        <f ca="1">IFERROR(IF(VLOOKUP(C2122,' Disaggregation - Section E '!A$618:N1334,10,0)=0,"",VLOOKUP(C2122,' Disaggregation - Section E '!A$618:N1334,10,0)),"")</f>
        <v/>
      </c>
    </row>
    <row r="2123" spans="1:16" x14ac:dyDescent="0.35">
      <c r="A2123" s="812" t="b">
        <f t="shared" ca="1" si="143"/>
        <v>0</v>
      </c>
      <c r="B2123" s="812"/>
      <c r="C2123" s="825" t="str">
        <f ca="1">IF(COUNTA(D$1410:D2123)=1,"",OFFSET(B2121,-COUNTA(D$1410:D2123)+3,1))</f>
        <v>a163p000004cuqdAAA</v>
      </c>
      <c r="D2123" s="827"/>
      <c r="E2123" s="815" t="str">
        <f ca="1">IFERROR(IF(VLOOKUP(C2123,' Disaggregation - Section E '!A$618:N1335,7,0)="","",VLOOKUP(C2123,' Disaggregation - Section E '!A$618:N1335,7,0)*100),"")</f>
        <v/>
      </c>
      <c r="F2123" s="818" t="str">
        <f ca="1">IFERROR(VLOOKUP(C2123,' Disaggregation - Section E '!A$618:N1335,5,0),"")</f>
        <v/>
      </c>
      <c r="G2123" s="817" t="str">
        <f ca="1">IFERROR(IF(VLOOKUP(C2123,' Disaggregation - Section E '!A$618:N1335,6,0)="","",VLOOKUP(C2123,' Disaggregation - Section E '!A$618:N1335,6,0)),"")</f>
        <v/>
      </c>
      <c r="H2123" s="827" t="str">
        <f ca="1">IFERROR(IF(INDEX(' Disaggregation - Section E '!F$618:F2532,MATCH(C2123,' Disaggregation - Section E '!A$618:A2532,0)+1,1)&lt;&gt;0,INDEX(' Disaggregation - Section E '!F$618:F$1820,MATCH(C2123,' Disaggregation - Section E '!A$618:A2532,0)+1,1),""),"")</f>
        <v/>
      </c>
      <c r="I2123" s="818" t="str">
        <f ca="1">IFERROR(IF(VLOOKUP(C2123,' Disaggregation - Section E '!A$618:N1335,8,0)=0,"",VLOOKUP(C2123,' Disaggregation - Section E '!A$618:N1335,8,0)),"")</f>
        <v/>
      </c>
      <c r="J2123" s="818" t="str">
        <f ca="1">IFERROR(IF(VLOOKUP(C2123,' Disaggregation - Section E '!A$618:N2532,13,0)=0,"",VLOOKUP(C2123,' Disaggregation - Section E '!A$618:N2532,13,0)),"")</f>
        <v/>
      </c>
      <c r="K2123" s="812" t="str">
        <f ca="1">IFERROR(VLOOKUP(C2123,' Disaggregation - Section E '!A$618:N1335,3,0),"")</f>
        <v/>
      </c>
      <c r="L2123" s="812"/>
      <c r="M2123" s="812" t="str">
        <f ca="1">IFERROR(IF(VLOOKUP(C2123,' Disaggregation - Section E '!A$618:T1335,20,0)=0,"",VLOOKUP(C2123,' Disaggregation - Section E '!A$618:T1335,20,0)),"")</f>
        <v/>
      </c>
      <c r="N2123" s="818" t="str">
        <f ca="1">IFERROR(IF(VLOOKUP(C2123,' Disaggregation - Section E '!A$618:N1335,14,0)=0,"",VLOOKUP(C2123,' Disaggregation - Section E '!A$618:N1335,14,0)),"")</f>
        <v/>
      </c>
      <c r="O2123" s="818" t="str">
        <f ca="1">IFERROR(IF(VLOOKUP(C2123,' Disaggregation - Section E '!A$618:N1335,9,0)=0,"",VLOOKUP(C2123,' Disaggregation - Section E '!A$618:N1335,9,0)),"")</f>
        <v/>
      </c>
      <c r="P2123" s="818" t="str">
        <f ca="1">IFERROR(IF(VLOOKUP(C2123,' Disaggregation - Section E '!A$618:N1335,10,0)=0,"",VLOOKUP(C2123,' Disaggregation - Section E '!A$618:N1335,10,0)),"")</f>
        <v/>
      </c>
    </row>
    <row r="2124" spans="1:16" x14ac:dyDescent="0.35">
      <c r="A2124" s="812" t="b">
        <f t="shared" ca="1" si="143"/>
        <v>0</v>
      </c>
      <c r="B2124" s="812"/>
      <c r="C2124" s="825" t="str">
        <f ca="1">IF(COUNTA(D$1410:D2124)=1,"",OFFSET(B2122,-COUNTA(D$1410:D2124)+3,1))</f>
        <v>a163p000004cuqeAAA</v>
      </c>
      <c r="D2124" s="827"/>
      <c r="E2124" s="815" t="str">
        <f ca="1">IFERROR(IF(VLOOKUP(C2124,' Disaggregation - Section E '!A$618:N1336,7,0)="","",VLOOKUP(C2124,' Disaggregation - Section E '!A$618:N1336,7,0)*100),"")</f>
        <v/>
      </c>
      <c r="F2124" s="818" t="str">
        <f ca="1">IFERROR(VLOOKUP(C2124,' Disaggregation - Section E '!A$618:N1336,5,0),"")</f>
        <v/>
      </c>
      <c r="G2124" s="817" t="str">
        <f ca="1">IFERROR(IF(VLOOKUP(C2124,' Disaggregation - Section E '!A$618:N1336,6,0)="","",VLOOKUP(C2124,' Disaggregation - Section E '!A$618:N1336,6,0)),"")</f>
        <v/>
      </c>
      <c r="H2124" s="827" t="str">
        <f ca="1">IFERROR(IF(INDEX(' Disaggregation - Section E '!F$618:F2533,MATCH(C2124,' Disaggregation - Section E '!A$618:A2533,0)+1,1)&lt;&gt;0,INDEX(' Disaggregation - Section E '!F$618:F$1820,MATCH(C2124,' Disaggregation - Section E '!A$618:A2533,0)+1,1),""),"")</f>
        <v/>
      </c>
      <c r="I2124" s="818" t="str">
        <f ca="1">IFERROR(IF(VLOOKUP(C2124,' Disaggregation - Section E '!A$618:N1336,8,0)=0,"",VLOOKUP(C2124,' Disaggregation - Section E '!A$618:N1336,8,0)),"")</f>
        <v/>
      </c>
      <c r="J2124" s="818" t="str">
        <f ca="1">IFERROR(IF(VLOOKUP(C2124,' Disaggregation - Section E '!A$618:N2533,13,0)=0,"",VLOOKUP(C2124,' Disaggregation - Section E '!A$618:N2533,13,0)),"")</f>
        <v/>
      </c>
      <c r="K2124" s="812" t="str">
        <f ca="1">IFERROR(VLOOKUP(C2124,' Disaggregation - Section E '!A$618:N1336,3,0),"")</f>
        <v/>
      </c>
      <c r="L2124" s="812"/>
      <c r="M2124" s="812" t="str">
        <f ca="1">IFERROR(IF(VLOOKUP(C2124,' Disaggregation - Section E '!A$618:T1336,20,0)=0,"",VLOOKUP(C2124,' Disaggregation - Section E '!A$618:T1336,20,0)),"")</f>
        <v/>
      </c>
      <c r="N2124" s="818" t="str">
        <f ca="1">IFERROR(IF(VLOOKUP(C2124,' Disaggregation - Section E '!A$618:N1336,14,0)=0,"",VLOOKUP(C2124,' Disaggregation - Section E '!A$618:N1336,14,0)),"")</f>
        <v/>
      </c>
      <c r="O2124" s="818" t="str">
        <f ca="1">IFERROR(IF(VLOOKUP(C2124,' Disaggregation - Section E '!A$618:N1336,9,0)=0,"",VLOOKUP(C2124,' Disaggregation - Section E '!A$618:N1336,9,0)),"")</f>
        <v/>
      </c>
      <c r="P2124" s="818" t="str">
        <f ca="1">IFERROR(IF(VLOOKUP(C2124,' Disaggregation - Section E '!A$618:N1336,10,0)=0,"",VLOOKUP(C2124,' Disaggregation - Section E '!A$618:N1336,10,0)),"")</f>
        <v/>
      </c>
    </row>
    <row r="2125" spans="1:16" x14ac:dyDescent="0.35">
      <c r="A2125" s="812" t="b">
        <f t="shared" ca="1" si="143"/>
        <v>0</v>
      </c>
      <c r="B2125" s="812"/>
      <c r="C2125" s="825" t="str">
        <f ca="1">IF(COUNTA(D$1410:D2125)=1,"",OFFSET(B2123,-COUNTA(D$1410:D2125)+3,1))</f>
        <v>a163p000004cuqfAAA</v>
      </c>
      <c r="D2125" s="827"/>
      <c r="E2125" s="815" t="str">
        <f ca="1">IFERROR(IF(VLOOKUP(C2125,' Disaggregation - Section E '!A$618:N1337,7,0)="","",VLOOKUP(C2125,' Disaggregation - Section E '!A$618:N1337,7,0)*100),"")</f>
        <v/>
      </c>
      <c r="F2125" s="818" t="str">
        <f ca="1">IFERROR(VLOOKUP(C2125,' Disaggregation - Section E '!A$618:N1337,5,0),"")</f>
        <v/>
      </c>
      <c r="G2125" s="817" t="str">
        <f ca="1">IFERROR(IF(VLOOKUP(C2125,' Disaggregation - Section E '!A$618:N1337,6,0)="","",VLOOKUP(C2125,' Disaggregation - Section E '!A$618:N1337,6,0)),"")</f>
        <v/>
      </c>
      <c r="H2125" s="827" t="str">
        <f ca="1">IFERROR(IF(INDEX(' Disaggregation - Section E '!F$618:F2534,MATCH(C2125,' Disaggregation - Section E '!A$618:A2534,0)+1,1)&lt;&gt;0,INDEX(' Disaggregation - Section E '!F$618:F$1820,MATCH(C2125,' Disaggregation - Section E '!A$618:A2534,0)+1,1),""),"")</f>
        <v/>
      </c>
      <c r="I2125" s="818" t="str">
        <f ca="1">IFERROR(IF(VLOOKUP(C2125,' Disaggregation - Section E '!A$618:N1337,8,0)=0,"",VLOOKUP(C2125,' Disaggregation - Section E '!A$618:N1337,8,0)),"")</f>
        <v/>
      </c>
      <c r="J2125" s="818" t="str">
        <f ca="1">IFERROR(IF(VLOOKUP(C2125,' Disaggregation - Section E '!A$618:N2534,13,0)=0,"",VLOOKUP(C2125,' Disaggregation - Section E '!A$618:N2534,13,0)),"")</f>
        <v/>
      </c>
      <c r="K2125" s="812" t="str">
        <f ca="1">IFERROR(VLOOKUP(C2125,' Disaggregation - Section E '!A$618:N1337,3,0),"")</f>
        <v/>
      </c>
      <c r="L2125" s="812"/>
      <c r="M2125" s="812" t="str">
        <f ca="1">IFERROR(IF(VLOOKUP(C2125,' Disaggregation - Section E '!A$618:T1337,20,0)=0,"",VLOOKUP(C2125,' Disaggregation - Section E '!A$618:T1337,20,0)),"")</f>
        <v/>
      </c>
      <c r="N2125" s="818" t="str">
        <f ca="1">IFERROR(IF(VLOOKUP(C2125,' Disaggregation - Section E '!A$618:N1337,14,0)=0,"",VLOOKUP(C2125,' Disaggregation - Section E '!A$618:N1337,14,0)),"")</f>
        <v/>
      </c>
      <c r="O2125" s="818" t="str">
        <f ca="1">IFERROR(IF(VLOOKUP(C2125,' Disaggregation - Section E '!A$618:N1337,9,0)=0,"",VLOOKUP(C2125,' Disaggregation - Section E '!A$618:N1337,9,0)),"")</f>
        <v/>
      </c>
      <c r="P2125" s="818" t="str">
        <f ca="1">IFERROR(IF(VLOOKUP(C2125,' Disaggregation - Section E '!A$618:N1337,10,0)=0,"",VLOOKUP(C2125,' Disaggregation - Section E '!A$618:N1337,10,0)),"")</f>
        <v/>
      </c>
    </row>
    <row r="2126" spans="1:16" x14ac:dyDescent="0.35">
      <c r="A2126" s="812" t="b">
        <f t="shared" ca="1" si="143"/>
        <v>0</v>
      </c>
      <c r="B2126" s="812"/>
      <c r="C2126" s="825" t="str">
        <f ca="1">IF(COUNTA(D$1410:D2126)=1,"",OFFSET(B2124,-COUNTA(D$1410:D2126)+3,1))</f>
        <v>a163p000004cuqgAAA</v>
      </c>
      <c r="D2126" s="827"/>
      <c r="E2126" s="815" t="str">
        <f ca="1">IFERROR(IF(VLOOKUP(C2126,' Disaggregation - Section E '!A$618:N1338,7,0)="","",VLOOKUP(C2126,' Disaggregation - Section E '!A$618:N1338,7,0)*100),"")</f>
        <v/>
      </c>
      <c r="F2126" s="818" t="str">
        <f ca="1">IFERROR(VLOOKUP(C2126,' Disaggregation - Section E '!A$618:N1338,5,0),"")</f>
        <v/>
      </c>
      <c r="G2126" s="817" t="str">
        <f ca="1">IFERROR(IF(VLOOKUP(C2126,' Disaggregation - Section E '!A$618:N1338,6,0)="","",VLOOKUP(C2126,' Disaggregation - Section E '!A$618:N1338,6,0)),"")</f>
        <v/>
      </c>
      <c r="H2126" s="827" t="str">
        <f ca="1">IFERROR(IF(INDEX(' Disaggregation - Section E '!F$618:F2535,MATCH(C2126,' Disaggregation - Section E '!A$618:A2535,0)+1,1)&lt;&gt;0,INDEX(' Disaggregation - Section E '!F$618:F$1820,MATCH(C2126,' Disaggregation - Section E '!A$618:A2535,0)+1,1),""),"")</f>
        <v/>
      </c>
      <c r="I2126" s="818" t="str">
        <f ca="1">IFERROR(IF(VLOOKUP(C2126,' Disaggregation - Section E '!A$618:N1338,8,0)=0,"",VLOOKUP(C2126,' Disaggregation - Section E '!A$618:N1338,8,0)),"")</f>
        <v/>
      </c>
      <c r="J2126" s="818" t="str">
        <f ca="1">IFERROR(IF(VLOOKUP(C2126,' Disaggregation - Section E '!A$618:N2535,13,0)=0,"",VLOOKUP(C2126,' Disaggregation - Section E '!A$618:N2535,13,0)),"")</f>
        <v/>
      </c>
      <c r="K2126" s="812" t="str">
        <f ca="1">IFERROR(VLOOKUP(C2126,' Disaggregation - Section E '!A$618:N1338,3,0),"")</f>
        <v/>
      </c>
      <c r="L2126" s="812"/>
      <c r="M2126" s="812" t="str">
        <f ca="1">IFERROR(IF(VLOOKUP(C2126,' Disaggregation - Section E '!A$618:T1338,20,0)=0,"",VLOOKUP(C2126,' Disaggregation - Section E '!A$618:T1338,20,0)),"")</f>
        <v/>
      </c>
      <c r="N2126" s="818" t="str">
        <f ca="1">IFERROR(IF(VLOOKUP(C2126,' Disaggregation - Section E '!A$618:N1338,14,0)=0,"",VLOOKUP(C2126,' Disaggregation - Section E '!A$618:N1338,14,0)),"")</f>
        <v/>
      </c>
      <c r="O2126" s="818" t="str">
        <f ca="1">IFERROR(IF(VLOOKUP(C2126,' Disaggregation - Section E '!A$618:N1338,9,0)=0,"",VLOOKUP(C2126,' Disaggregation - Section E '!A$618:N1338,9,0)),"")</f>
        <v/>
      </c>
      <c r="P2126" s="818" t="str">
        <f ca="1">IFERROR(IF(VLOOKUP(C2126,' Disaggregation - Section E '!A$618:N1338,10,0)=0,"",VLOOKUP(C2126,' Disaggregation - Section E '!A$618:N1338,10,0)),"")</f>
        <v/>
      </c>
    </row>
    <row r="2127" spans="1:16" x14ac:dyDescent="0.35">
      <c r="A2127" s="812" t="b">
        <f t="shared" ca="1" si="143"/>
        <v>0</v>
      </c>
      <c r="B2127" s="812"/>
      <c r="C2127" s="825" t="str">
        <f ca="1">IF(COUNTA(D$1410:D2127)=1,"",OFFSET(B2125,-COUNTA(D$1410:D2127)+3,1))</f>
        <v>a163p000004cuqhAAA</v>
      </c>
      <c r="D2127" s="827"/>
      <c r="E2127" s="815" t="str">
        <f ca="1">IFERROR(IF(VLOOKUP(C2127,' Disaggregation - Section E '!A$618:N1339,7,0)="","",VLOOKUP(C2127,' Disaggregation - Section E '!A$618:N1339,7,0)*100),"")</f>
        <v/>
      </c>
      <c r="F2127" s="818" t="str">
        <f ca="1">IFERROR(VLOOKUP(C2127,' Disaggregation - Section E '!A$618:N1339,5,0),"")</f>
        <v/>
      </c>
      <c r="G2127" s="817" t="str">
        <f ca="1">IFERROR(IF(VLOOKUP(C2127,' Disaggregation - Section E '!A$618:N1339,6,0)="","",VLOOKUP(C2127,' Disaggregation - Section E '!A$618:N1339,6,0)),"")</f>
        <v/>
      </c>
      <c r="H2127" s="827" t="str">
        <f ca="1">IFERROR(IF(INDEX(' Disaggregation - Section E '!F$618:F2536,MATCH(C2127,' Disaggregation - Section E '!A$618:A2536,0)+1,1)&lt;&gt;0,INDEX(' Disaggregation - Section E '!F$618:F$1820,MATCH(C2127,' Disaggregation - Section E '!A$618:A2536,0)+1,1),""),"")</f>
        <v/>
      </c>
      <c r="I2127" s="818" t="str">
        <f ca="1">IFERROR(IF(VLOOKUP(C2127,' Disaggregation - Section E '!A$618:N1339,8,0)=0,"",VLOOKUP(C2127,' Disaggregation - Section E '!A$618:N1339,8,0)),"")</f>
        <v/>
      </c>
      <c r="J2127" s="818" t="str">
        <f ca="1">IFERROR(IF(VLOOKUP(C2127,' Disaggregation - Section E '!A$618:N2536,13,0)=0,"",VLOOKUP(C2127,' Disaggregation - Section E '!A$618:N2536,13,0)),"")</f>
        <v/>
      </c>
      <c r="K2127" s="812" t="str">
        <f ca="1">IFERROR(VLOOKUP(C2127,' Disaggregation - Section E '!A$618:N1339,3,0),"")</f>
        <v/>
      </c>
      <c r="L2127" s="812"/>
      <c r="M2127" s="812" t="str">
        <f ca="1">IFERROR(IF(VLOOKUP(C2127,' Disaggregation - Section E '!A$618:T1339,20,0)=0,"",VLOOKUP(C2127,' Disaggregation - Section E '!A$618:T1339,20,0)),"")</f>
        <v/>
      </c>
      <c r="N2127" s="818" t="str">
        <f ca="1">IFERROR(IF(VLOOKUP(C2127,' Disaggregation - Section E '!A$618:N1339,14,0)=0,"",VLOOKUP(C2127,' Disaggregation - Section E '!A$618:N1339,14,0)),"")</f>
        <v/>
      </c>
      <c r="O2127" s="818" t="str">
        <f ca="1">IFERROR(IF(VLOOKUP(C2127,' Disaggregation - Section E '!A$618:N1339,9,0)=0,"",VLOOKUP(C2127,' Disaggregation - Section E '!A$618:N1339,9,0)),"")</f>
        <v/>
      </c>
      <c r="P2127" s="818" t="str">
        <f ca="1">IFERROR(IF(VLOOKUP(C2127,' Disaggregation - Section E '!A$618:N1339,10,0)=0,"",VLOOKUP(C2127,' Disaggregation - Section E '!A$618:N1339,10,0)),"")</f>
        <v/>
      </c>
    </row>
    <row r="2128" spans="1:16" x14ac:dyDescent="0.35">
      <c r="A2128" s="812" t="b">
        <f t="shared" ca="1" si="143"/>
        <v>0</v>
      </c>
      <c r="B2128" s="812"/>
      <c r="C2128" s="825" t="str">
        <f ca="1">IF(COUNTA(D$1410:D2128)=1,"",OFFSET(B2126,-COUNTA(D$1410:D2128)+3,1))</f>
        <v>a163p000004cuqiAAA</v>
      </c>
      <c r="D2128" s="827"/>
      <c r="E2128" s="815" t="str">
        <f ca="1">IFERROR(IF(VLOOKUP(C2128,' Disaggregation - Section E '!A$618:N1340,7,0)="","",VLOOKUP(C2128,' Disaggregation - Section E '!A$618:N1340,7,0)*100),"")</f>
        <v/>
      </c>
      <c r="F2128" s="818" t="str">
        <f ca="1">IFERROR(VLOOKUP(C2128,' Disaggregation - Section E '!A$618:N1340,5,0),"")</f>
        <v/>
      </c>
      <c r="G2128" s="817" t="str">
        <f ca="1">IFERROR(IF(VLOOKUP(C2128,' Disaggregation - Section E '!A$618:N1340,6,0)="","",VLOOKUP(C2128,' Disaggregation - Section E '!A$618:N1340,6,0)),"")</f>
        <v/>
      </c>
      <c r="H2128" s="827" t="str">
        <f ca="1">IFERROR(IF(INDEX(' Disaggregation - Section E '!F$618:F2537,MATCH(C2128,' Disaggregation - Section E '!A$618:A2537,0)+1,1)&lt;&gt;0,INDEX(' Disaggregation - Section E '!F$618:F$1820,MATCH(C2128,' Disaggregation - Section E '!A$618:A2537,0)+1,1),""),"")</f>
        <v/>
      </c>
      <c r="I2128" s="818" t="str">
        <f ca="1">IFERROR(IF(VLOOKUP(C2128,' Disaggregation - Section E '!A$618:N1340,8,0)=0,"",VLOOKUP(C2128,' Disaggregation - Section E '!A$618:N1340,8,0)),"")</f>
        <v/>
      </c>
      <c r="J2128" s="818" t="str">
        <f ca="1">IFERROR(IF(VLOOKUP(C2128,' Disaggregation - Section E '!A$618:N2537,13,0)=0,"",VLOOKUP(C2128,' Disaggregation - Section E '!A$618:N2537,13,0)),"")</f>
        <v/>
      </c>
      <c r="K2128" s="812" t="str">
        <f ca="1">IFERROR(VLOOKUP(C2128,' Disaggregation - Section E '!A$618:N1340,3,0),"")</f>
        <v/>
      </c>
      <c r="L2128" s="812"/>
      <c r="M2128" s="812" t="str">
        <f ca="1">IFERROR(IF(VLOOKUP(C2128,' Disaggregation - Section E '!A$618:T1340,20,0)=0,"",VLOOKUP(C2128,' Disaggregation - Section E '!A$618:T1340,20,0)),"")</f>
        <v/>
      </c>
      <c r="N2128" s="818" t="str">
        <f ca="1">IFERROR(IF(VLOOKUP(C2128,' Disaggregation - Section E '!A$618:N1340,14,0)=0,"",VLOOKUP(C2128,' Disaggregation - Section E '!A$618:N1340,14,0)),"")</f>
        <v/>
      </c>
      <c r="O2128" s="818" t="str">
        <f ca="1">IFERROR(IF(VLOOKUP(C2128,' Disaggregation - Section E '!A$618:N1340,9,0)=0,"",VLOOKUP(C2128,' Disaggregation - Section E '!A$618:N1340,9,0)),"")</f>
        <v/>
      </c>
      <c r="P2128" s="818" t="str">
        <f ca="1">IFERROR(IF(VLOOKUP(C2128,' Disaggregation - Section E '!A$618:N1340,10,0)=0,"",VLOOKUP(C2128,' Disaggregation - Section E '!A$618:N1340,10,0)),"")</f>
        <v/>
      </c>
    </row>
    <row r="2129" spans="1:16" x14ac:dyDescent="0.35">
      <c r="A2129" s="812" t="b">
        <f t="shared" ca="1" si="143"/>
        <v>0</v>
      </c>
      <c r="B2129" s="812"/>
      <c r="C2129" s="825" t="str">
        <f ca="1">IF(COUNTA(D$1410:D2129)=1,"",OFFSET(B2127,-COUNTA(D$1410:D2129)+3,1))</f>
        <v>a163p000004cuqjAAA</v>
      </c>
      <c r="D2129" s="827"/>
      <c r="E2129" s="815" t="str">
        <f ca="1">IFERROR(IF(VLOOKUP(C2129,' Disaggregation - Section E '!A$618:N1341,7,0)="","",VLOOKUP(C2129,' Disaggregation - Section E '!A$618:N1341,7,0)*100),"")</f>
        <v/>
      </c>
      <c r="F2129" s="818" t="str">
        <f ca="1">IFERROR(VLOOKUP(C2129,' Disaggregation - Section E '!A$618:N1341,5,0),"")</f>
        <v/>
      </c>
      <c r="G2129" s="817" t="str">
        <f ca="1">IFERROR(IF(VLOOKUP(C2129,' Disaggregation - Section E '!A$618:N1341,6,0)="","",VLOOKUP(C2129,' Disaggregation - Section E '!A$618:N1341,6,0)),"")</f>
        <v/>
      </c>
      <c r="H2129" s="827" t="str">
        <f ca="1">IFERROR(IF(INDEX(' Disaggregation - Section E '!F$618:F2538,MATCH(C2129,' Disaggregation - Section E '!A$618:A2538,0)+1,1)&lt;&gt;0,INDEX(' Disaggregation - Section E '!F$618:F$1820,MATCH(C2129,' Disaggregation - Section E '!A$618:A2538,0)+1,1),""),"")</f>
        <v/>
      </c>
      <c r="I2129" s="818" t="str">
        <f ca="1">IFERROR(IF(VLOOKUP(C2129,' Disaggregation - Section E '!A$618:N1341,8,0)=0,"",VLOOKUP(C2129,' Disaggregation - Section E '!A$618:N1341,8,0)),"")</f>
        <v/>
      </c>
      <c r="J2129" s="818" t="str">
        <f ca="1">IFERROR(IF(VLOOKUP(C2129,' Disaggregation - Section E '!A$618:N2538,13,0)=0,"",VLOOKUP(C2129,' Disaggregation - Section E '!A$618:N2538,13,0)),"")</f>
        <v/>
      </c>
      <c r="K2129" s="812" t="str">
        <f ca="1">IFERROR(VLOOKUP(C2129,' Disaggregation - Section E '!A$618:N1341,3,0),"")</f>
        <v/>
      </c>
      <c r="L2129" s="812"/>
      <c r="M2129" s="812" t="str">
        <f ca="1">IFERROR(IF(VLOOKUP(C2129,' Disaggregation - Section E '!A$618:T1341,20,0)=0,"",VLOOKUP(C2129,' Disaggregation - Section E '!A$618:T1341,20,0)),"")</f>
        <v/>
      </c>
      <c r="N2129" s="818" t="str">
        <f ca="1">IFERROR(IF(VLOOKUP(C2129,' Disaggregation - Section E '!A$618:N1341,14,0)=0,"",VLOOKUP(C2129,' Disaggregation - Section E '!A$618:N1341,14,0)),"")</f>
        <v/>
      </c>
      <c r="O2129" s="818" t="str">
        <f ca="1">IFERROR(IF(VLOOKUP(C2129,' Disaggregation - Section E '!A$618:N1341,9,0)=0,"",VLOOKUP(C2129,' Disaggregation - Section E '!A$618:N1341,9,0)),"")</f>
        <v/>
      </c>
      <c r="P2129" s="818" t="str">
        <f ca="1">IFERROR(IF(VLOOKUP(C2129,' Disaggregation - Section E '!A$618:N1341,10,0)=0,"",VLOOKUP(C2129,' Disaggregation - Section E '!A$618:N1341,10,0)),"")</f>
        <v/>
      </c>
    </row>
    <row r="2130" spans="1:16" x14ac:dyDescent="0.35">
      <c r="A2130" s="812" t="b">
        <f t="shared" ca="1" si="143"/>
        <v>0</v>
      </c>
      <c r="B2130" s="812"/>
      <c r="C2130" s="825" t="str">
        <f ca="1">IF(COUNTA(D$1410:D2130)=1,"",OFFSET(B2128,-COUNTA(D$1410:D2130)+3,1))</f>
        <v>a163p000004cuqkAAA</v>
      </c>
      <c r="D2130" s="827"/>
      <c r="E2130" s="815" t="str">
        <f ca="1">IFERROR(IF(VLOOKUP(C2130,' Disaggregation - Section E '!A$618:N1342,7,0)="","",VLOOKUP(C2130,' Disaggregation - Section E '!A$618:N1342,7,0)*100),"")</f>
        <v/>
      </c>
      <c r="F2130" s="818" t="str">
        <f ca="1">IFERROR(VLOOKUP(C2130,' Disaggregation - Section E '!A$618:N1342,5,0),"")</f>
        <v/>
      </c>
      <c r="G2130" s="817" t="str">
        <f ca="1">IFERROR(IF(VLOOKUP(C2130,' Disaggregation - Section E '!A$618:N1342,6,0)="","",VLOOKUP(C2130,' Disaggregation - Section E '!A$618:N1342,6,0)),"")</f>
        <v/>
      </c>
      <c r="H2130" s="827" t="str">
        <f ca="1">IFERROR(IF(INDEX(' Disaggregation - Section E '!F$618:F2539,MATCH(C2130,' Disaggregation - Section E '!A$618:A2539,0)+1,1)&lt;&gt;0,INDEX(' Disaggregation - Section E '!F$618:F$1820,MATCH(C2130,' Disaggregation - Section E '!A$618:A2539,0)+1,1),""),"")</f>
        <v/>
      </c>
      <c r="I2130" s="818" t="str">
        <f ca="1">IFERROR(IF(VLOOKUP(C2130,' Disaggregation - Section E '!A$618:N1342,8,0)=0,"",VLOOKUP(C2130,' Disaggregation - Section E '!A$618:N1342,8,0)),"")</f>
        <v/>
      </c>
      <c r="J2130" s="818" t="str">
        <f ca="1">IFERROR(IF(VLOOKUP(C2130,' Disaggregation - Section E '!A$618:N2539,13,0)=0,"",VLOOKUP(C2130,' Disaggregation - Section E '!A$618:N2539,13,0)),"")</f>
        <v/>
      </c>
      <c r="K2130" s="812" t="str">
        <f ca="1">IFERROR(VLOOKUP(C2130,' Disaggregation - Section E '!A$618:N1342,3,0),"")</f>
        <v/>
      </c>
      <c r="L2130" s="812"/>
      <c r="M2130" s="812" t="str">
        <f ca="1">IFERROR(IF(VLOOKUP(C2130,' Disaggregation - Section E '!A$618:T1342,20,0)=0,"",VLOOKUP(C2130,' Disaggregation - Section E '!A$618:T1342,20,0)),"")</f>
        <v/>
      </c>
      <c r="N2130" s="818" t="str">
        <f ca="1">IFERROR(IF(VLOOKUP(C2130,' Disaggregation - Section E '!A$618:N1342,14,0)=0,"",VLOOKUP(C2130,' Disaggregation - Section E '!A$618:N1342,14,0)),"")</f>
        <v/>
      </c>
      <c r="O2130" s="818" t="str">
        <f ca="1">IFERROR(IF(VLOOKUP(C2130,' Disaggregation - Section E '!A$618:N1342,9,0)=0,"",VLOOKUP(C2130,' Disaggregation - Section E '!A$618:N1342,9,0)),"")</f>
        <v/>
      </c>
      <c r="P2130" s="818" t="str">
        <f ca="1">IFERROR(IF(VLOOKUP(C2130,' Disaggregation - Section E '!A$618:N1342,10,0)=0,"",VLOOKUP(C2130,' Disaggregation - Section E '!A$618:N1342,10,0)),"")</f>
        <v/>
      </c>
    </row>
    <row r="2131" spans="1:16" x14ac:dyDescent="0.35">
      <c r="A2131" s="812" t="b">
        <f t="shared" ca="1" si="143"/>
        <v>0</v>
      </c>
      <c r="B2131" s="812"/>
      <c r="C2131" s="825" t="str">
        <f ca="1">IF(COUNTA(D$1410:D2131)=1,"",OFFSET(B2129,-COUNTA(D$1410:D2131)+3,1))</f>
        <v>a163p000004cuqlAAA</v>
      </c>
      <c r="D2131" s="827"/>
      <c r="E2131" s="815" t="str">
        <f ca="1">IFERROR(IF(VLOOKUP(C2131,' Disaggregation - Section E '!A$618:N1343,7,0)="","",VLOOKUP(C2131,' Disaggregation - Section E '!A$618:N1343,7,0)*100),"")</f>
        <v/>
      </c>
      <c r="F2131" s="818" t="str">
        <f ca="1">IFERROR(VLOOKUP(C2131,' Disaggregation - Section E '!A$618:N1343,5,0),"")</f>
        <v/>
      </c>
      <c r="G2131" s="817" t="str">
        <f ca="1">IFERROR(IF(VLOOKUP(C2131,' Disaggregation - Section E '!A$618:N1343,6,0)="","",VLOOKUP(C2131,' Disaggregation - Section E '!A$618:N1343,6,0)),"")</f>
        <v/>
      </c>
      <c r="H2131" s="827" t="str">
        <f ca="1">IFERROR(IF(INDEX(' Disaggregation - Section E '!F$618:F2540,MATCH(C2131,' Disaggregation - Section E '!A$618:A2540,0)+1,1)&lt;&gt;0,INDEX(' Disaggregation - Section E '!F$618:F$1820,MATCH(C2131,' Disaggregation - Section E '!A$618:A2540,0)+1,1),""),"")</f>
        <v/>
      </c>
      <c r="I2131" s="818" t="str">
        <f ca="1">IFERROR(IF(VLOOKUP(C2131,' Disaggregation - Section E '!A$618:N1343,8,0)=0,"",VLOOKUP(C2131,' Disaggregation - Section E '!A$618:N1343,8,0)),"")</f>
        <v/>
      </c>
      <c r="J2131" s="818" t="str">
        <f ca="1">IFERROR(IF(VLOOKUP(C2131,' Disaggregation - Section E '!A$618:N2540,13,0)=0,"",VLOOKUP(C2131,' Disaggregation - Section E '!A$618:N2540,13,0)),"")</f>
        <v/>
      </c>
      <c r="K2131" s="812" t="str">
        <f ca="1">IFERROR(VLOOKUP(C2131,' Disaggregation - Section E '!A$618:N1343,3,0),"")</f>
        <v/>
      </c>
      <c r="L2131" s="812"/>
      <c r="M2131" s="812" t="str">
        <f ca="1">IFERROR(IF(VLOOKUP(C2131,' Disaggregation - Section E '!A$618:T1343,20,0)=0,"",VLOOKUP(C2131,' Disaggregation - Section E '!A$618:T1343,20,0)),"")</f>
        <v/>
      </c>
      <c r="N2131" s="818" t="str">
        <f ca="1">IFERROR(IF(VLOOKUP(C2131,' Disaggregation - Section E '!A$618:N1343,14,0)=0,"",VLOOKUP(C2131,' Disaggregation - Section E '!A$618:N1343,14,0)),"")</f>
        <v/>
      </c>
      <c r="O2131" s="818" t="str">
        <f ca="1">IFERROR(IF(VLOOKUP(C2131,' Disaggregation - Section E '!A$618:N1343,9,0)=0,"",VLOOKUP(C2131,' Disaggregation - Section E '!A$618:N1343,9,0)),"")</f>
        <v/>
      </c>
      <c r="P2131" s="818" t="str">
        <f ca="1">IFERROR(IF(VLOOKUP(C2131,' Disaggregation - Section E '!A$618:N1343,10,0)=0,"",VLOOKUP(C2131,' Disaggregation - Section E '!A$618:N1343,10,0)),"")</f>
        <v/>
      </c>
    </row>
    <row r="2132" spans="1:16" x14ac:dyDescent="0.35">
      <c r="A2132" s="812" t="b">
        <f t="shared" ca="1" si="143"/>
        <v>0</v>
      </c>
      <c r="B2132" s="812"/>
      <c r="C2132" s="825" t="str">
        <f ca="1">IF(COUNTA(D$1410:D2132)=1,"",OFFSET(B2130,-COUNTA(D$1410:D2132)+3,1))</f>
        <v>a163p000004cuqmAAA</v>
      </c>
      <c r="D2132" s="827"/>
      <c r="E2132" s="815" t="str">
        <f ca="1">IFERROR(IF(VLOOKUP(C2132,' Disaggregation - Section E '!A$618:N1344,7,0)="","",VLOOKUP(C2132,' Disaggregation - Section E '!A$618:N1344,7,0)*100),"")</f>
        <v/>
      </c>
      <c r="F2132" s="818" t="str">
        <f ca="1">IFERROR(VLOOKUP(C2132,' Disaggregation - Section E '!A$618:N1344,5,0),"")</f>
        <v/>
      </c>
      <c r="G2132" s="817" t="str">
        <f ca="1">IFERROR(IF(VLOOKUP(C2132,' Disaggregation - Section E '!A$618:N1344,6,0)="","",VLOOKUP(C2132,' Disaggregation - Section E '!A$618:N1344,6,0)),"")</f>
        <v/>
      </c>
      <c r="H2132" s="827" t="str">
        <f ca="1">IFERROR(IF(INDEX(' Disaggregation - Section E '!F$618:F2541,MATCH(C2132,' Disaggregation - Section E '!A$618:A2541,0)+1,1)&lt;&gt;0,INDEX(' Disaggregation - Section E '!F$618:F$1820,MATCH(C2132,' Disaggregation - Section E '!A$618:A2541,0)+1,1),""),"")</f>
        <v/>
      </c>
      <c r="I2132" s="818" t="str">
        <f ca="1">IFERROR(IF(VLOOKUP(C2132,' Disaggregation - Section E '!A$618:N1344,8,0)=0,"",VLOOKUP(C2132,' Disaggregation - Section E '!A$618:N1344,8,0)),"")</f>
        <v/>
      </c>
      <c r="J2132" s="818" t="str">
        <f ca="1">IFERROR(IF(VLOOKUP(C2132,' Disaggregation - Section E '!A$618:N2541,13,0)=0,"",VLOOKUP(C2132,' Disaggregation - Section E '!A$618:N2541,13,0)),"")</f>
        <v/>
      </c>
      <c r="K2132" s="812" t="str">
        <f ca="1">IFERROR(VLOOKUP(C2132,' Disaggregation - Section E '!A$618:N1344,3,0),"")</f>
        <v/>
      </c>
      <c r="L2132" s="812"/>
      <c r="M2132" s="812" t="str">
        <f ca="1">IFERROR(IF(VLOOKUP(C2132,' Disaggregation - Section E '!A$618:T1344,20,0)=0,"",VLOOKUP(C2132,' Disaggregation - Section E '!A$618:T1344,20,0)),"")</f>
        <v/>
      </c>
      <c r="N2132" s="818" t="str">
        <f ca="1">IFERROR(IF(VLOOKUP(C2132,' Disaggregation - Section E '!A$618:N1344,14,0)=0,"",VLOOKUP(C2132,' Disaggregation - Section E '!A$618:N1344,14,0)),"")</f>
        <v/>
      </c>
      <c r="O2132" s="818" t="str">
        <f ca="1">IFERROR(IF(VLOOKUP(C2132,' Disaggregation - Section E '!A$618:N1344,9,0)=0,"",VLOOKUP(C2132,' Disaggregation - Section E '!A$618:N1344,9,0)),"")</f>
        <v/>
      </c>
      <c r="P2132" s="818" t="str">
        <f ca="1">IFERROR(IF(VLOOKUP(C2132,' Disaggregation - Section E '!A$618:N1344,10,0)=0,"",VLOOKUP(C2132,' Disaggregation - Section E '!A$618:N1344,10,0)),"")</f>
        <v/>
      </c>
    </row>
    <row r="2133" spans="1:16" x14ac:dyDescent="0.35">
      <c r="A2133" s="812" t="b">
        <f t="shared" ca="1" si="143"/>
        <v>0</v>
      </c>
      <c r="B2133" s="812"/>
      <c r="C2133" s="825" t="str">
        <f ca="1">IF(COUNTA(D$1410:D2133)=1,"",OFFSET(B2131,-COUNTA(D$1410:D2133)+3,1))</f>
        <v>a163p000004cuqnAAA</v>
      </c>
      <c r="D2133" s="827"/>
      <c r="E2133" s="815" t="str">
        <f ca="1">IFERROR(IF(VLOOKUP(C2133,' Disaggregation - Section E '!A$618:N1345,7,0)="","",VLOOKUP(C2133,' Disaggregation - Section E '!A$618:N1345,7,0)*100),"")</f>
        <v/>
      </c>
      <c r="F2133" s="818" t="str">
        <f ca="1">IFERROR(VLOOKUP(C2133,' Disaggregation - Section E '!A$618:N1345,5,0),"")</f>
        <v/>
      </c>
      <c r="G2133" s="817" t="str">
        <f ca="1">IFERROR(IF(VLOOKUP(C2133,' Disaggregation - Section E '!A$618:N1345,6,0)="","",VLOOKUP(C2133,' Disaggregation - Section E '!A$618:N1345,6,0)),"")</f>
        <v/>
      </c>
      <c r="H2133" s="827" t="str">
        <f ca="1">IFERROR(IF(INDEX(' Disaggregation - Section E '!F$618:F2542,MATCH(C2133,' Disaggregation - Section E '!A$618:A2542,0)+1,1)&lt;&gt;0,INDEX(' Disaggregation - Section E '!F$618:F$1820,MATCH(C2133,' Disaggregation - Section E '!A$618:A2542,0)+1,1),""),"")</f>
        <v/>
      </c>
      <c r="I2133" s="818" t="str">
        <f ca="1">IFERROR(IF(VLOOKUP(C2133,' Disaggregation - Section E '!A$618:N1345,8,0)=0,"",VLOOKUP(C2133,' Disaggregation - Section E '!A$618:N1345,8,0)),"")</f>
        <v/>
      </c>
      <c r="J2133" s="818" t="str">
        <f ca="1">IFERROR(IF(VLOOKUP(C2133,' Disaggregation - Section E '!A$618:N2542,13,0)=0,"",VLOOKUP(C2133,' Disaggregation - Section E '!A$618:N2542,13,0)),"")</f>
        <v/>
      </c>
      <c r="K2133" s="812" t="str">
        <f ca="1">IFERROR(VLOOKUP(C2133,' Disaggregation - Section E '!A$618:N1345,3,0),"")</f>
        <v/>
      </c>
      <c r="L2133" s="812"/>
      <c r="M2133" s="812" t="str">
        <f ca="1">IFERROR(IF(VLOOKUP(C2133,' Disaggregation - Section E '!A$618:T1345,20,0)=0,"",VLOOKUP(C2133,' Disaggregation - Section E '!A$618:T1345,20,0)),"")</f>
        <v/>
      </c>
      <c r="N2133" s="818" t="str">
        <f ca="1">IFERROR(IF(VLOOKUP(C2133,' Disaggregation - Section E '!A$618:N1345,14,0)=0,"",VLOOKUP(C2133,' Disaggregation - Section E '!A$618:N1345,14,0)),"")</f>
        <v/>
      </c>
      <c r="O2133" s="818" t="str">
        <f ca="1">IFERROR(IF(VLOOKUP(C2133,' Disaggregation - Section E '!A$618:N1345,9,0)=0,"",VLOOKUP(C2133,' Disaggregation - Section E '!A$618:N1345,9,0)),"")</f>
        <v/>
      </c>
      <c r="P2133" s="818" t="str">
        <f ca="1">IFERROR(IF(VLOOKUP(C2133,' Disaggregation - Section E '!A$618:N1345,10,0)=0,"",VLOOKUP(C2133,' Disaggregation - Section E '!A$618:N1345,10,0)),"")</f>
        <v/>
      </c>
    </row>
    <row r="2134" spans="1:16" x14ac:dyDescent="0.35">
      <c r="A2134" s="812" t="b">
        <f t="shared" ca="1" si="143"/>
        <v>0</v>
      </c>
      <c r="B2134" s="812"/>
      <c r="C2134" s="825" t="str">
        <f ca="1">IF(COUNTA(D$1410:D2134)=1,"",OFFSET(B2132,-COUNTA(D$1410:D2134)+3,1))</f>
        <v>a163p000004cuqoAAA</v>
      </c>
      <c r="D2134" s="827"/>
      <c r="E2134" s="815" t="str">
        <f ca="1">IFERROR(IF(VLOOKUP(C2134,' Disaggregation - Section E '!A$618:N1346,7,0)="","",VLOOKUP(C2134,' Disaggregation - Section E '!A$618:N1346,7,0)*100),"")</f>
        <v/>
      </c>
      <c r="F2134" s="818" t="str">
        <f ca="1">IFERROR(VLOOKUP(C2134,' Disaggregation - Section E '!A$618:N1346,5,0),"")</f>
        <v/>
      </c>
      <c r="G2134" s="817" t="str">
        <f ca="1">IFERROR(IF(VLOOKUP(C2134,' Disaggregation - Section E '!A$618:N1346,6,0)="","",VLOOKUP(C2134,' Disaggregation - Section E '!A$618:N1346,6,0)),"")</f>
        <v/>
      </c>
      <c r="H2134" s="827" t="str">
        <f ca="1">IFERROR(IF(INDEX(' Disaggregation - Section E '!F$618:F2543,MATCH(C2134,' Disaggregation - Section E '!A$618:A2543,0)+1,1)&lt;&gt;0,INDEX(' Disaggregation - Section E '!F$618:F$1820,MATCH(C2134,' Disaggregation - Section E '!A$618:A2543,0)+1,1),""),"")</f>
        <v/>
      </c>
      <c r="I2134" s="818" t="str">
        <f ca="1">IFERROR(IF(VLOOKUP(C2134,' Disaggregation - Section E '!A$618:N1346,8,0)=0,"",VLOOKUP(C2134,' Disaggregation - Section E '!A$618:N1346,8,0)),"")</f>
        <v/>
      </c>
      <c r="J2134" s="818" t="str">
        <f ca="1">IFERROR(IF(VLOOKUP(C2134,' Disaggregation - Section E '!A$618:N2543,13,0)=0,"",VLOOKUP(C2134,' Disaggregation - Section E '!A$618:N2543,13,0)),"")</f>
        <v/>
      </c>
      <c r="K2134" s="812" t="str">
        <f ca="1">IFERROR(VLOOKUP(C2134,' Disaggregation - Section E '!A$618:N1346,3,0),"")</f>
        <v/>
      </c>
      <c r="L2134" s="812"/>
      <c r="M2134" s="812" t="str">
        <f ca="1">IFERROR(IF(VLOOKUP(C2134,' Disaggregation - Section E '!A$618:T1346,20,0)=0,"",VLOOKUP(C2134,' Disaggregation - Section E '!A$618:T1346,20,0)),"")</f>
        <v/>
      </c>
      <c r="N2134" s="818" t="str">
        <f ca="1">IFERROR(IF(VLOOKUP(C2134,' Disaggregation - Section E '!A$618:N1346,14,0)=0,"",VLOOKUP(C2134,' Disaggregation - Section E '!A$618:N1346,14,0)),"")</f>
        <v/>
      </c>
      <c r="O2134" s="818" t="str">
        <f ca="1">IFERROR(IF(VLOOKUP(C2134,' Disaggregation - Section E '!A$618:N1346,9,0)=0,"",VLOOKUP(C2134,' Disaggregation - Section E '!A$618:N1346,9,0)),"")</f>
        <v/>
      </c>
      <c r="P2134" s="818" t="str">
        <f ca="1">IFERROR(IF(VLOOKUP(C2134,' Disaggregation - Section E '!A$618:N1346,10,0)=0,"",VLOOKUP(C2134,' Disaggregation - Section E '!A$618:N1346,10,0)),"")</f>
        <v/>
      </c>
    </row>
    <row r="2135" spans="1:16" x14ac:dyDescent="0.35">
      <c r="A2135" s="812" t="b">
        <f t="shared" ca="1" si="143"/>
        <v>0</v>
      </c>
      <c r="B2135" s="812"/>
      <c r="C2135" s="825" t="str">
        <f ca="1">IF(COUNTA(D$1410:D2135)=1,"",OFFSET(B2133,-COUNTA(D$1410:D2135)+3,1))</f>
        <v>a163p000004cuqpAAA</v>
      </c>
      <c r="D2135" s="827"/>
      <c r="E2135" s="815" t="str">
        <f ca="1">IFERROR(IF(VLOOKUP(C2135,' Disaggregation - Section E '!A$618:N1347,7,0)="","",VLOOKUP(C2135,' Disaggregation - Section E '!A$618:N1347,7,0)*100),"")</f>
        <v/>
      </c>
      <c r="F2135" s="818" t="str">
        <f ca="1">IFERROR(VLOOKUP(C2135,' Disaggregation - Section E '!A$618:N1347,5,0),"")</f>
        <v/>
      </c>
      <c r="G2135" s="817" t="str">
        <f ca="1">IFERROR(IF(VLOOKUP(C2135,' Disaggregation - Section E '!A$618:N1347,6,0)="","",VLOOKUP(C2135,' Disaggregation - Section E '!A$618:N1347,6,0)),"")</f>
        <v/>
      </c>
      <c r="H2135" s="827" t="str">
        <f ca="1">IFERROR(IF(INDEX(' Disaggregation - Section E '!F$618:F2544,MATCH(C2135,' Disaggregation - Section E '!A$618:A2544,0)+1,1)&lt;&gt;0,INDEX(' Disaggregation - Section E '!F$618:F$1820,MATCH(C2135,' Disaggregation - Section E '!A$618:A2544,0)+1,1),""),"")</f>
        <v/>
      </c>
      <c r="I2135" s="818" t="str">
        <f ca="1">IFERROR(IF(VLOOKUP(C2135,' Disaggregation - Section E '!A$618:N1347,8,0)=0,"",VLOOKUP(C2135,' Disaggregation - Section E '!A$618:N1347,8,0)),"")</f>
        <v/>
      </c>
      <c r="J2135" s="818" t="str">
        <f ca="1">IFERROR(IF(VLOOKUP(C2135,' Disaggregation - Section E '!A$618:N2544,13,0)=0,"",VLOOKUP(C2135,' Disaggregation - Section E '!A$618:N2544,13,0)),"")</f>
        <v/>
      </c>
      <c r="K2135" s="812" t="str">
        <f ca="1">IFERROR(VLOOKUP(C2135,' Disaggregation - Section E '!A$618:N1347,3,0),"")</f>
        <v/>
      </c>
      <c r="L2135" s="812"/>
      <c r="M2135" s="812" t="str">
        <f ca="1">IFERROR(IF(VLOOKUP(C2135,' Disaggregation - Section E '!A$618:T1347,20,0)=0,"",VLOOKUP(C2135,' Disaggregation - Section E '!A$618:T1347,20,0)),"")</f>
        <v/>
      </c>
      <c r="N2135" s="818" t="str">
        <f ca="1">IFERROR(IF(VLOOKUP(C2135,' Disaggregation - Section E '!A$618:N1347,14,0)=0,"",VLOOKUP(C2135,' Disaggregation - Section E '!A$618:N1347,14,0)),"")</f>
        <v/>
      </c>
      <c r="O2135" s="818" t="str">
        <f ca="1">IFERROR(IF(VLOOKUP(C2135,' Disaggregation - Section E '!A$618:N1347,9,0)=0,"",VLOOKUP(C2135,' Disaggregation - Section E '!A$618:N1347,9,0)),"")</f>
        <v/>
      </c>
      <c r="P2135" s="818" t="str">
        <f ca="1">IFERROR(IF(VLOOKUP(C2135,' Disaggregation - Section E '!A$618:N1347,10,0)=0,"",VLOOKUP(C2135,' Disaggregation - Section E '!A$618:N1347,10,0)),"")</f>
        <v/>
      </c>
    </row>
    <row r="2136" spans="1:16" x14ac:dyDescent="0.35">
      <c r="A2136" s="812" t="b">
        <f t="shared" ca="1" si="143"/>
        <v>0</v>
      </c>
      <c r="B2136" s="812"/>
      <c r="C2136" s="825" t="str">
        <f ca="1">IF(COUNTA(D$1410:D2136)=1,"",OFFSET(B2134,-COUNTA(D$1410:D2136)+3,1))</f>
        <v>a163p000004cuqqAAA</v>
      </c>
      <c r="D2136" s="827"/>
      <c r="E2136" s="815" t="str">
        <f ca="1">IFERROR(IF(VLOOKUP(C2136,' Disaggregation - Section E '!A$618:N1348,7,0)="","",VLOOKUP(C2136,' Disaggregation - Section E '!A$618:N1348,7,0)*100),"")</f>
        <v/>
      </c>
      <c r="F2136" s="818" t="str">
        <f ca="1">IFERROR(VLOOKUP(C2136,' Disaggregation - Section E '!A$618:N1348,5,0),"")</f>
        <v/>
      </c>
      <c r="G2136" s="817" t="str">
        <f ca="1">IFERROR(IF(VLOOKUP(C2136,' Disaggregation - Section E '!A$618:N1348,6,0)="","",VLOOKUP(C2136,' Disaggregation - Section E '!A$618:N1348,6,0)),"")</f>
        <v/>
      </c>
      <c r="H2136" s="827" t="str">
        <f ca="1">IFERROR(IF(INDEX(' Disaggregation - Section E '!F$618:F2545,MATCH(C2136,' Disaggregation - Section E '!A$618:A2545,0)+1,1)&lt;&gt;0,INDEX(' Disaggregation - Section E '!F$618:F$1820,MATCH(C2136,' Disaggregation - Section E '!A$618:A2545,0)+1,1),""),"")</f>
        <v/>
      </c>
      <c r="I2136" s="818" t="str">
        <f ca="1">IFERROR(IF(VLOOKUP(C2136,' Disaggregation - Section E '!A$618:N1348,8,0)=0,"",VLOOKUP(C2136,' Disaggregation - Section E '!A$618:N1348,8,0)),"")</f>
        <v/>
      </c>
      <c r="J2136" s="818" t="str">
        <f ca="1">IFERROR(IF(VLOOKUP(C2136,' Disaggregation - Section E '!A$618:N2545,13,0)=0,"",VLOOKUP(C2136,' Disaggregation - Section E '!A$618:N2545,13,0)),"")</f>
        <v/>
      </c>
      <c r="K2136" s="812" t="str">
        <f ca="1">IFERROR(VLOOKUP(C2136,' Disaggregation - Section E '!A$618:N1348,3,0),"")</f>
        <v/>
      </c>
      <c r="L2136" s="812"/>
      <c r="M2136" s="812" t="str">
        <f ca="1">IFERROR(IF(VLOOKUP(C2136,' Disaggregation - Section E '!A$618:T1348,20,0)=0,"",VLOOKUP(C2136,' Disaggregation - Section E '!A$618:T1348,20,0)),"")</f>
        <v/>
      </c>
      <c r="N2136" s="818" t="str">
        <f ca="1">IFERROR(IF(VLOOKUP(C2136,' Disaggregation - Section E '!A$618:N1348,14,0)=0,"",VLOOKUP(C2136,' Disaggregation - Section E '!A$618:N1348,14,0)),"")</f>
        <v/>
      </c>
      <c r="O2136" s="818" t="str">
        <f ca="1">IFERROR(IF(VLOOKUP(C2136,' Disaggregation - Section E '!A$618:N1348,9,0)=0,"",VLOOKUP(C2136,' Disaggregation - Section E '!A$618:N1348,9,0)),"")</f>
        <v/>
      </c>
      <c r="P2136" s="818" t="str">
        <f ca="1">IFERROR(IF(VLOOKUP(C2136,' Disaggregation - Section E '!A$618:N1348,10,0)=0,"",VLOOKUP(C2136,' Disaggregation - Section E '!A$618:N1348,10,0)),"")</f>
        <v/>
      </c>
    </row>
    <row r="2137" spans="1:16" x14ac:dyDescent="0.35">
      <c r="A2137" s="812" t="b">
        <f t="shared" ca="1" si="143"/>
        <v>0</v>
      </c>
      <c r="B2137" s="812"/>
      <c r="C2137" s="825" t="str">
        <f ca="1">IF(COUNTA(D$1410:D2137)=1,"",OFFSET(B2135,-COUNTA(D$1410:D2137)+3,1))</f>
        <v>a163p000004cuqrAAA</v>
      </c>
      <c r="D2137" s="827"/>
      <c r="E2137" s="815" t="str">
        <f ca="1">IFERROR(IF(VLOOKUP(C2137,' Disaggregation - Section E '!A$618:N1349,7,0)="","",VLOOKUP(C2137,' Disaggregation - Section E '!A$618:N1349,7,0)*100),"")</f>
        <v/>
      </c>
      <c r="F2137" s="818" t="str">
        <f ca="1">IFERROR(VLOOKUP(C2137,' Disaggregation - Section E '!A$618:N1349,5,0),"")</f>
        <v/>
      </c>
      <c r="G2137" s="817" t="str">
        <f ca="1">IFERROR(IF(VLOOKUP(C2137,' Disaggregation - Section E '!A$618:N1349,6,0)="","",VLOOKUP(C2137,' Disaggregation - Section E '!A$618:N1349,6,0)),"")</f>
        <v/>
      </c>
      <c r="H2137" s="827" t="str">
        <f ca="1">IFERROR(IF(INDEX(' Disaggregation - Section E '!F$618:F2546,MATCH(C2137,' Disaggregation - Section E '!A$618:A2546,0)+1,1)&lt;&gt;0,INDEX(' Disaggregation - Section E '!F$618:F$1820,MATCH(C2137,' Disaggregation - Section E '!A$618:A2546,0)+1,1),""),"")</f>
        <v/>
      </c>
      <c r="I2137" s="818" t="str">
        <f ca="1">IFERROR(IF(VLOOKUP(C2137,' Disaggregation - Section E '!A$618:N1349,8,0)=0,"",VLOOKUP(C2137,' Disaggregation - Section E '!A$618:N1349,8,0)),"")</f>
        <v/>
      </c>
      <c r="J2137" s="818" t="str">
        <f ca="1">IFERROR(IF(VLOOKUP(C2137,' Disaggregation - Section E '!A$618:N2546,13,0)=0,"",VLOOKUP(C2137,' Disaggregation - Section E '!A$618:N2546,13,0)),"")</f>
        <v/>
      </c>
      <c r="K2137" s="812" t="str">
        <f ca="1">IFERROR(VLOOKUP(C2137,' Disaggregation - Section E '!A$618:N1349,3,0),"")</f>
        <v/>
      </c>
      <c r="L2137" s="812"/>
      <c r="M2137" s="812" t="str">
        <f ca="1">IFERROR(IF(VLOOKUP(C2137,' Disaggregation - Section E '!A$618:T1349,20,0)=0,"",VLOOKUP(C2137,' Disaggregation - Section E '!A$618:T1349,20,0)),"")</f>
        <v/>
      </c>
      <c r="N2137" s="818" t="str">
        <f ca="1">IFERROR(IF(VLOOKUP(C2137,' Disaggregation - Section E '!A$618:N1349,14,0)=0,"",VLOOKUP(C2137,' Disaggregation - Section E '!A$618:N1349,14,0)),"")</f>
        <v/>
      </c>
      <c r="O2137" s="818" t="str">
        <f ca="1">IFERROR(IF(VLOOKUP(C2137,' Disaggregation - Section E '!A$618:N1349,9,0)=0,"",VLOOKUP(C2137,' Disaggregation - Section E '!A$618:N1349,9,0)),"")</f>
        <v/>
      </c>
      <c r="P2137" s="818" t="str">
        <f ca="1">IFERROR(IF(VLOOKUP(C2137,' Disaggregation - Section E '!A$618:N1349,10,0)=0,"",VLOOKUP(C2137,' Disaggregation - Section E '!A$618:N1349,10,0)),"")</f>
        <v/>
      </c>
    </row>
    <row r="2138" spans="1:16" x14ac:dyDescent="0.35">
      <c r="A2138" s="812" t="b">
        <f t="shared" ca="1" si="143"/>
        <v>0</v>
      </c>
      <c r="B2138" s="812"/>
      <c r="C2138" s="825" t="str">
        <f ca="1">IF(COUNTA(D$1410:D2138)=1,"",OFFSET(B2136,-COUNTA(D$1410:D2138)+3,1))</f>
        <v>a163p000004cuqsAAA</v>
      </c>
      <c r="D2138" s="827"/>
      <c r="E2138" s="815" t="str">
        <f ca="1">IFERROR(IF(VLOOKUP(C2138,' Disaggregation - Section E '!A$618:N1350,7,0)="","",VLOOKUP(C2138,' Disaggregation - Section E '!A$618:N1350,7,0)*100),"")</f>
        <v/>
      </c>
      <c r="F2138" s="818" t="str">
        <f ca="1">IFERROR(VLOOKUP(C2138,' Disaggregation - Section E '!A$618:N1350,5,0),"")</f>
        <v/>
      </c>
      <c r="G2138" s="817" t="str">
        <f ca="1">IFERROR(IF(VLOOKUP(C2138,' Disaggregation - Section E '!A$618:N1350,6,0)="","",VLOOKUP(C2138,' Disaggregation - Section E '!A$618:N1350,6,0)),"")</f>
        <v/>
      </c>
      <c r="H2138" s="827" t="str">
        <f ca="1">IFERROR(IF(INDEX(' Disaggregation - Section E '!F$618:F2547,MATCH(C2138,' Disaggregation - Section E '!A$618:A2547,0)+1,1)&lt;&gt;0,INDEX(' Disaggregation - Section E '!F$618:F$1820,MATCH(C2138,' Disaggregation - Section E '!A$618:A2547,0)+1,1),""),"")</f>
        <v/>
      </c>
      <c r="I2138" s="818" t="str">
        <f ca="1">IFERROR(IF(VLOOKUP(C2138,' Disaggregation - Section E '!A$618:N1350,8,0)=0,"",VLOOKUP(C2138,' Disaggregation - Section E '!A$618:N1350,8,0)),"")</f>
        <v/>
      </c>
      <c r="J2138" s="818" t="str">
        <f ca="1">IFERROR(IF(VLOOKUP(C2138,' Disaggregation - Section E '!A$618:N2547,13,0)=0,"",VLOOKUP(C2138,' Disaggregation - Section E '!A$618:N2547,13,0)),"")</f>
        <v/>
      </c>
      <c r="K2138" s="812" t="str">
        <f ca="1">IFERROR(VLOOKUP(C2138,' Disaggregation - Section E '!A$618:N1350,3,0),"")</f>
        <v/>
      </c>
      <c r="L2138" s="812"/>
      <c r="M2138" s="812" t="str">
        <f ca="1">IFERROR(IF(VLOOKUP(C2138,' Disaggregation - Section E '!A$618:T1350,20,0)=0,"",VLOOKUP(C2138,' Disaggregation - Section E '!A$618:T1350,20,0)),"")</f>
        <v/>
      </c>
      <c r="N2138" s="818" t="str">
        <f ca="1">IFERROR(IF(VLOOKUP(C2138,' Disaggregation - Section E '!A$618:N1350,14,0)=0,"",VLOOKUP(C2138,' Disaggregation - Section E '!A$618:N1350,14,0)),"")</f>
        <v/>
      </c>
      <c r="O2138" s="818" t="str">
        <f ca="1">IFERROR(IF(VLOOKUP(C2138,' Disaggregation - Section E '!A$618:N1350,9,0)=0,"",VLOOKUP(C2138,' Disaggregation - Section E '!A$618:N1350,9,0)),"")</f>
        <v/>
      </c>
      <c r="P2138" s="818" t="str">
        <f ca="1">IFERROR(IF(VLOOKUP(C2138,' Disaggregation - Section E '!A$618:N1350,10,0)=0,"",VLOOKUP(C2138,' Disaggregation - Section E '!A$618:N1350,10,0)),"")</f>
        <v/>
      </c>
    </row>
    <row r="2139" spans="1:16" x14ac:dyDescent="0.35">
      <c r="A2139" s="812" t="b">
        <f t="shared" ca="1" si="143"/>
        <v>0</v>
      </c>
      <c r="B2139" s="812"/>
      <c r="C2139" s="825" t="str">
        <f ca="1">IF(COUNTA(D$1410:D2139)=1,"",OFFSET(B2137,-COUNTA(D$1410:D2139)+3,1))</f>
        <v>a163p000004cuqtAAA</v>
      </c>
      <c r="D2139" s="827"/>
      <c r="E2139" s="815" t="str">
        <f ca="1">IFERROR(IF(VLOOKUP(C2139,' Disaggregation - Section E '!A$618:N1351,7,0)="","",VLOOKUP(C2139,' Disaggregation - Section E '!A$618:N1351,7,0)*100),"")</f>
        <v/>
      </c>
      <c r="F2139" s="818" t="str">
        <f ca="1">IFERROR(VLOOKUP(C2139,' Disaggregation - Section E '!A$618:N1351,5,0),"")</f>
        <v/>
      </c>
      <c r="G2139" s="817" t="str">
        <f ca="1">IFERROR(IF(VLOOKUP(C2139,' Disaggregation - Section E '!A$618:N1351,6,0)="","",VLOOKUP(C2139,' Disaggregation - Section E '!A$618:N1351,6,0)),"")</f>
        <v/>
      </c>
      <c r="H2139" s="827" t="str">
        <f ca="1">IFERROR(IF(INDEX(' Disaggregation - Section E '!F$618:F2548,MATCH(C2139,' Disaggregation - Section E '!A$618:A2548,0)+1,1)&lt;&gt;0,INDEX(' Disaggregation - Section E '!F$618:F$1820,MATCH(C2139,' Disaggregation - Section E '!A$618:A2548,0)+1,1),""),"")</f>
        <v/>
      </c>
      <c r="I2139" s="818" t="str">
        <f ca="1">IFERROR(IF(VLOOKUP(C2139,' Disaggregation - Section E '!A$618:N1351,8,0)=0,"",VLOOKUP(C2139,' Disaggregation - Section E '!A$618:N1351,8,0)),"")</f>
        <v/>
      </c>
      <c r="J2139" s="818" t="str">
        <f ca="1">IFERROR(IF(VLOOKUP(C2139,' Disaggregation - Section E '!A$618:N2548,13,0)=0,"",VLOOKUP(C2139,' Disaggregation - Section E '!A$618:N2548,13,0)),"")</f>
        <v/>
      </c>
      <c r="K2139" s="812" t="str">
        <f ca="1">IFERROR(VLOOKUP(C2139,' Disaggregation - Section E '!A$618:N1351,3,0),"")</f>
        <v/>
      </c>
      <c r="L2139" s="812"/>
      <c r="M2139" s="812" t="str">
        <f ca="1">IFERROR(IF(VLOOKUP(C2139,' Disaggregation - Section E '!A$618:T1351,20,0)=0,"",VLOOKUP(C2139,' Disaggregation - Section E '!A$618:T1351,20,0)),"")</f>
        <v/>
      </c>
      <c r="N2139" s="818" t="str">
        <f ca="1">IFERROR(IF(VLOOKUP(C2139,' Disaggregation - Section E '!A$618:N1351,14,0)=0,"",VLOOKUP(C2139,' Disaggregation - Section E '!A$618:N1351,14,0)),"")</f>
        <v/>
      </c>
      <c r="O2139" s="818" t="str">
        <f ca="1">IFERROR(IF(VLOOKUP(C2139,' Disaggregation - Section E '!A$618:N1351,9,0)=0,"",VLOOKUP(C2139,' Disaggregation - Section E '!A$618:N1351,9,0)),"")</f>
        <v/>
      </c>
      <c r="P2139" s="818" t="str">
        <f ca="1">IFERROR(IF(VLOOKUP(C2139,' Disaggregation - Section E '!A$618:N1351,10,0)=0,"",VLOOKUP(C2139,' Disaggregation - Section E '!A$618:N1351,10,0)),"")</f>
        <v/>
      </c>
    </row>
    <row r="2140" spans="1:16" x14ac:dyDescent="0.35">
      <c r="A2140" s="812" t="b">
        <f t="shared" ref="A2140:A2191" ca="1" si="144">IF(M2140&lt;&gt;"",TRUE,FALSE)</f>
        <v>0</v>
      </c>
      <c r="B2140" s="812"/>
      <c r="C2140" s="825" t="str">
        <f ca="1">IF(COUNTA(D$1410:D2140)=1,"",OFFSET(B2138,-COUNTA(D$1410:D2140)+3,1))</f>
        <v>a163p000004cuquAAA</v>
      </c>
      <c r="D2140" s="827"/>
      <c r="E2140" s="815" t="str">
        <f ca="1">IFERROR(IF(VLOOKUP(C2140,' Disaggregation - Section E '!A$618:N1352,7,0)="","",VLOOKUP(C2140,' Disaggregation - Section E '!A$618:N1352,7,0)*100),"")</f>
        <v/>
      </c>
      <c r="F2140" s="818" t="str">
        <f ca="1">IFERROR(VLOOKUP(C2140,' Disaggregation - Section E '!A$618:N1352,5,0),"")</f>
        <v/>
      </c>
      <c r="G2140" s="817" t="str">
        <f ca="1">IFERROR(IF(VLOOKUP(C2140,' Disaggregation - Section E '!A$618:N1352,6,0)="","",VLOOKUP(C2140,' Disaggregation - Section E '!A$618:N1352,6,0)),"")</f>
        <v/>
      </c>
      <c r="H2140" s="827" t="str">
        <f ca="1">IFERROR(IF(INDEX(' Disaggregation - Section E '!F$618:F2549,MATCH(C2140,' Disaggregation - Section E '!A$618:A2549,0)+1,1)&lt;&gt;0,INDEX(' Disaggregation - Section E '!F$618:F$1820,MATCH(C2140,' Disaggregation - Section E '!A$618:A2549,0)+1,1),""),"")</f>
        <v/>
      </c>
      <c r="I2140" s="818" t="str">
        <f ca="1">IFERROR(IF(VLOOKUP(C2140,' Disaggregation - Section E '!A$618:N1352,8,0)=0,"",VLOOKUP(C2140,' Disaggregation - Section E '!A$618:N1352,8,0)),"")</f>
        <v/>
      </c>
      <c r="J2140" s="818" t="str">
        <f ca="1">IFERROR(IF(VLOOKUP(C2140,' Disaggregation - Section E '!A$618:N2549,13,0)=0,"",VLOOKUP(C2140,' Disaggregation - Section E '!A$618:N2549,13,0)),"")</f>
        <v/>
      </c>
      <c r="K2140" s="812" t="str">
        <f ca="1">IFERROR(VLOOKUP(C2140,' Disaggregation - Section E '!A$618:N1352,3,0),"")</f>
        <v/>
      </c>
      <c r="L2140" s="812"/>
      <c r="M2140" s="812" t="str">
        <f ca="1">IFERROR(IF(VLOOKUP(C2140,' Disaggregation - Section E '!A$618:T1352,20,0)=0,"",VLOOKUP(C2140,' Disaggregation - Section E '!A$618:T1352,20,0)),"")</f>
        <v/>
      </c>
      <c r="N2140" s="818" t="str">
        <f ca="1">IFERROR(IF(VLOOKUP(C2140,' Disaggregation - Section E '!A$618:N1352,14,0)=0,"",VLOOKUP(C2140,' Disaggregation - Section E '!A$618:N1352,14,0)),"")</f>
        <v/>
      </c>
      <c r="O2140" s="818" t="str">
        <f ca="1">IFERROR(IF(VLOOKUP(C2140,' Disaggregation - Section E '!A$618:N1352,9,0)=0,"",VLOOKUP(C2140,' Disaggregation - Section E '!A$618:N1352,9,0)),"")</f>
        <v/>
      </c>
      <c r="P2140" s="818" t="str">
        <f ca="1">IFERROR(IF(VLOOKUP(C2140,' Disaggregation - Section E '!A$618:N1352,10,0)=0,"",VLOOKUP(C2140,' Disaggregation - Section E '!A$618:N1352,10,0)),"")</f>
        <v/>
      </c>
    </row>
    <row r="2141" spans="1:16" x14ac:dyDescent="0.35">
      <c r="A2141" s="812" t="b">
        <f t="shared" ca="1" si="144"/>
        <v>0</v>
      </c>
      <c r="B2141" s="812"/>
      <c r="C2141" s="825" t="str">
        <f ca="1">IF(COUNTA(D$1410:D2141)=1,"",OFFSET(B2139,-COUNTA(D$1410:D2141)+3,1))</f>
        <v>a163p000004cuqvAAA</v>
      </c>
      <c r="D2141" s="827"/>
      <c r="E2141" s="815" t="str">
        <f ca="1">IFERROR(IF(VLOOKUP(C2141,' Disaggregation - Section E '!A$618:N1353,7,0)="","",VLOOKUP(C2141,' Disaggregation - Section E '!A$618:N1353,7,0)*100),"")</f>
        <v/>
      </c>
      <c r="F2141" s="818" t="str">
        <f ca="1">IFERROR(VLOOKUP(C2141,' Disaggregation - Section E '!A$618:N1353,5,0),"")</f>
        <v/>
      </c>
      <c r="G2141" s="817" t="str">
        <f ca="1">IFERROR(IF(VLOOKUP(C2141,' Disaggregation - Section E '!A$618:N1353,6,0)="","",VLOOKUP(C2141,' Disaggregation - Section E '!A$618:N1353,6,0)),"")</f>
        <v/>
      </c>
      <c r="H2141" s="827" t="str">
        <f ca="1">IFERROR(IF(INDEX(' Disaggregation - Section E '!F$618:F2550,MATCH(C2141,' Disaggregation - Section E '!A$618:A2550,0)+1,1)&lt;&gt;0,INDEX(' Disaggregation - Section E '!F$618:F$1820,MATCH(C2141,' Disaggregation - Section E '!A$618:A2550,0)+1,1),""),"")</f>
        <v/>
      </c>
      <c r="I2141" s="818" t="str">
        <f ca="1">IFERROR(IF(VLOOKUP(C2141,' Disaggregation - Section E '!A$618:N1353,8,0)=0,"",VLOOKUP(C2141,' Disaggregation - Section E '!A$618:N1353,8,0)),"")</f>
        <v/>
      </c>
      <c r="J2141" s="818" t="str">
        <f ca="1">IFERROR(IF(VLOOKUP(C2141,' Disaggregation - Section E '!A$618:N2550,13,0)=0,"",VLOOKUP(C2141,' Disaggregation - Section E '!A$618:N2550,13,0)),"")</f>
        <v/>
      </c>
      <c r="K2141" s="812" t="str">
        <f ca="1">IFERROR(VLOOKUP(C2141,' Disaggregation - Section E '!A$618:N1353,3,0),"")</f>
        <v/>
      </c>
      <c r="L2141" s="812"/>
      <c r="M2141" s="812" t="str">
        <f ca="1">IFERROR(IF(VLOOKUP(C2141,' Disaggregation - Section E '!A$618:T1353,20,0)=0,"",VLOOKUP(C2141,' Disaggregation - Section E '!A$618:T1353,20,0)),"")</f>
        <v/>
      </c>
      <c r="N2141" s="818" t="str">
        <f ca="1">IFERROR(IF(VLOOKUP(C2141,' Disaggregation - Section E '!A$618:N1353,14,0)=0,"",VLOOKUP(C2141,' Disaggregation - Section E '!A$618:N1353,14,0)),"")</f>
        <v/>
      </c>
      <c r="O2141" s="818" t="str">
        <f ca="1">IFERROR(IF(VLOOKUP(C2141,' Disaggregation - Section E '!A$618:N1353,9,0)=0,"",VLOOKUP(C2141,' Disaggregation - Section E '!A$618:N1353,9,0)),"")</f>
        <v/>
      </c>
      <c r="P2141" s="818" t="str">
        <f ca="1">IFERROR(IF(VLOOKUP(C2141,' Disaggregation - Section E '!A$618:N1353,10,0)=0,"",VLOOKUP(C2141,' Disaggregation - Section E '!A$618:N1353,10,0)),"")</f>
        <v/>
      </c>
    </row>
    <row r="2142" spans="1:16" x14ac:dyDescent="0.35">
      <c r="A2142" s="812" t="b">
        <f t="shared" ca="1" si="144"/>
        <v>0</v>
      </c>
      <c r="B2142" s="812"/>
      <c r="C2142" s="825" t="str">
        <f ca="1">IF(COUNTA(D$1410:D2142)=1,"",OFFSET(B2140,-COUNTA(D$1410:D2142)+3,1))</f>
        <v>a163p000004cuqwAAA</v>
      </c>
      <c r="D2142" s="827"/>
      <c r="E2142" s="815" t="str">
        <f ca="1">IFERROR(IF(VLOOKUP(C2142,' Disaggregation - Section E '!A$618:N1354,7,0)="","",VLOOKUP(C2142,' Disaggregation - Section E '!A$618:N1354,7,0)*100),"")</f>
        <v/>
      </c>
      <c r="F2142" s="818" t="str">
        <f ca="1">IFERROR(VLOOKUP(C2142,' Disaggregation - Section E '!A$618:N1354,5,0),"")</f>
        <v/>
      </c>
      <c r="G2142" s="817" t="str">
        <f ca="1">IFERROR(IF(VLOOKUP(C2142,' Disaggregation - Section E '!A$618:N1354,6,0)="","",VLOOKUP(C2142,' Disaggregation - Section E '!A$618:N1354,6,0)),"")</f>
        <v/>
      </c>
      <c r="H2142" s="827" t="str">
        <f ca="1">IFERROR(IF(INDEX(' Disaggregation - Section E '!F$618:F2551,MATCH(C2142,' Disaggregation - Section E '!A$618:A2551,0)+1,1)&lt;&gt;0,INDEX(' Disaggregation - Section E '!F$618:F$1820,MATCH(C2142,' Disaggregation - Section E '!A$618:A2551,0)+1,1),""),"")</f>
        <v/>
      </c>
      <c r="I2142" s="818" t="str">
        <f ca="1">IFERROR(IF(VLOOKUP(C2142,' Disaggregation - Section E '!A$618:N1354,8,0)=0,"",VLOOKUP(C2142,' Disaggregation - Section E '!A$618:N1354,8,0)),"")</f>
        <v/>
      </c>
      <c r="J2142" s="818" t="str">
        <f ca="1">IFERROR(IF(VLOOKUP(C2142,' Disaggregation - Section E '!A$618:N2551,13,0)=0,"",VLOOKUP(C2142,' Disaggregation - Section E '!A$618:N2551,13,0)),"")</f>
        <v/>
      </c>
      <c r="K2142" s="812" t="str">
        <f ca="1">IFERROR(VLOOKUP(C2142,' Disaggregation - Section E '!A$618:N1354,3,0),"")</f>
        <v/>
      </c>
      <c r="L2142" s="812"/>
      <c r="M2142" s="812" t="str">
        <f ca="1">IFERROR(IF(VLOOKUP(C2142,' Disaggregation - Section E '!A$618:T1354,20,0)=0,"",VLOOKUP(C2142,' Disaggregation - Section E '!A$618:T1354,20,0)),"")</f>
        <v/>
      </c>
      <c r="N2142" s="818" t="str">
        <f ca="1">IFERROR(IF(VLOOKUP(C2142,' Disaggregation - Section E '!A$618:N1354,14,0)=0,"",VLOOKUP(C2142,' Disaggregation - Section E '!A$618:N1354,14,0)),"")</f>
        <v/>
      </c>
      <c r="O2142" s="818" t="str">
        <f ca="1">IFERROR(IF(VLOOKUP(C2142,' Disaggregation - Section E '!A$618:N1354,9,0)=0,"",VLOOKUP(C2142,' Disaggregation - Section E '!A$618:N1354,9,0)),"")</f>
        <v/>
      </c>
      <c r="P2142" s="818" t="str">
        <f ca="1">IFERROR(IF(VLOOKUP(C2142,' Disaggregation - Section E '!A$618:N1354,10,0)=0,"",VLOOKUP(C2142,' Disaggregation - Section E '!A$618:N1354,10,0)),"")</f>
        <v/>
      </c>
    </row>
    <row r="2143" spans="1:16" x14ac:dyDescent="0.35">
      <c r="A2143" s="812" t="b">
        <f t="shared" ca="1" si="144"/>
        <v>0</v>
      </c>
      <c r="B2143" s="812"/>
      <c r="C2143" s="825" t="str">
        <f ca="1">IF(COUNTA(D$1410:D2143)=1,"",OFFSET(B2141,-COUNTA(D$1410:D2143)+3,1))</f>
        <v>a163p000004cuqxAAA</v>
      </c>
      <c r="D2143" s="827"/>
      <c r="E2143" s="815" t="str">
        <f ca="1">IFERROR(IF(VLOOKUP(C2143,' Disaggregation - Section E '!A$618:N1355,7,0)="","",VLOOKUP(C2143,' Disaggregation - Section E '!A$618:N1355,7,0)*100),"")</f>
        <v/>
      </c>
      <c r="F2143" s="818" t="str">
        <f ca="1">IFERROR(VLOOKUP(C2143,' Disaggregation - Section E '!A$618:N1355,5,0),"")</f>
        <v/>
      </c>
      <c r="G2143" s="817" t="str">
        <f ca="1">IFERROR(IF(VLOOKUP(C2143,' Disaggregation - Section E '!A$618:N1355,6,0)="","",VLOOKUP(C2143,' Disaggregation - Section E '!A$618:N1355,6,0)),"")</f>
        <v/>
      </c>
      <c r="H2143" s="827" t="str">
        <f ca="1">IFERROR(IF(INDEX(' Disaggregation - Section E '!F$618:F2552,MATCH(C2143,' Disaggregation - Section E '!A$618:A2552,0)+1,1)&lt;&gt;0,INDEX(' Disaggregation - Section E '!F$618:F$1820,MATCH(C2143,' Disaggregation - Section E '!A$618:A2552,0)+1,1),""),"")</f>
        <v/>
      </c>
      <c r="I2143" s="818" t="str">
        <f ca="1">IFERROR(IF(VLOOKUP(C2143,' Disaggregation - Section E '!A$618:N1355,8,0)=0,"",VLOOKUP(C2143,' Disaggregation - Section E '!A$618:N1355,8,0)),"")</f>
        <v/>
      </c>
      <c r="J2143" s="818" t="str">
        <f ca="1">IFERROR(IF(VLOOKUP(C2143,' Disaggregation - Section E '!A$618:N2552,13,0)=0,"",VLOOKUP(C2143,' Disaggregation - Section E '!A$618:N2552,13,0)),"")</f>
        <v/>
      </c>
      <c r="K2143" s="812" t="str">
        <f ca="1">IFERROR(VLOOKUP(C2143,' Disaggregation - Section E '!A$618:N1355,3,0),"")</f>
        <v/>
      </c>
      <c r="L2143" s="812"/>
      <c r="M2143" s="812" t="str">
        <f ca="1">IFERROR(IF(VLOOKUP(C2143,' Disaggregation - Section E '!A$618:T1355,20,0)=0,"",VLOOKUP(C2143,' Disaggregation - Section E '!A$618:T1355,20,0)),"")</f>
        <v/>
      </c>
      <c r="N2143" s="818" t="str">
        <f ca="1">IFERROR(IF(VLOOKUP(C2143,' Disaggregation - Section E '!A$618:N1355,14,0)=0,"",VLOOKUP(C2143,' Disaggregation - Section E '!A$618:N1355,14,0)),"")</f>
        <v/>
      </c>
      <c r="O2143" s="818" t="str">
        <f ca="1">IFERROR(IF(VLOOKUP(C2143,' Disaggregation - Section E '!A$618:N1355,9,0)=0,"",VLOOKUP(C2143,' Disaggregation - Section E '!A$618:N1355,9,0)),"")</f>
        <v/>
      </c>
      <c r="P2143" s="818" t="str">
        <f ca="1">IFERROR(IF(VLOOKUP(C2143,' Disaggregation - Section E '!A$618:N1355,10,0)=0,"",VLOOKUP(C2143,' Disaggregation - Section E '!A$618:N1355,10,0)),"")</f>
        <v/>
      </c>
    </row>
    <row r="2144" spans="1:16" x14ac:dyDescent="0.35">
      <c r="A2144" s="812" t="b">
        <f t="shared" ca="1" si="144"/>
        <v>0</v>
      </c>
      <c r="B2144" s="812"/>
      <c r="C2144" s="825" t="str">
        <f ca="1">IF(COUNTA(D$1410:D2144)=1,"",OFFSET(B2142,-COUNTA(D$1410:D2144)+3,1))</f>
        <v>a163p000004cuqyAAA</v>
      </c>
      <c r="D2144" s="827"/>
      <c r="E2144" s="815" t="str">
        <f ca="1">IFERROR(IF(VLOOKUP(C2144,' Disaggregation - Section E '!A$618:N1356,7,0)="","",VLOOKUP(C2144,' Disaggregation - Section E '!A$618:N1356,7,0)*100),"")</f>
        <v/>
      </c>
      <c r="F2144" s="818" t="str">
        <f ca="1">IFERROR(VLOOKUP(C2144,' Disaggregation - Section E '!A$618:N1356,5,0),"")</f>
        <v/>
      </c>
      <c r="G2144" s="817" t="str">
        <f ca="1">IFERROR(IF(VLOOKUP(C2144,' Disaggregation - Section E '!A$618:N1356,6,0)="","",VLOOKUP(C2144,' Disaggregation - Section E '!A$618:N1356,6,0)),"")</f>
        <v/>
      </c>
      <c r="H2144" s="827" t="str">
        <f ca="1">IFERROR(IF(INDEX(' Disaggregation - Section E '!F$618:F2553,MATCH(C2144,' Disaggregation - Section E '!A$618:A2553,0)+1,1)&lt;&gt;0,INDEX(' Disaggregation - Section E '!F$618:F$1820,MATCH(C2144,' Disaggregation - Section E '!A$618:A2553,0)+1,1),""),"")</f>
        <v/>
      </c>
      <c r="I2144" s="818" t="str">
        <f ca="1">IFERROR(IF(VLOOKUP(C2144,' Disaggregation - Section E '!A$618:N1356,8,0)=0,"",VLOOKUP(C2144,' Disaggregation - Section E '!A$618:N1356,8,0)),"")</f>
        <v/>
      </c>
      <c r="J2144" s="818" t="str">
        <f ca="1">IFERROR(IF(VLOOKUP(C2144,' Disaggregation - Section E '!A$618:N2553,13,0)=0,"",VLOOKUP(C2144,' Disaggregation - Section E '!A$618:N2553,13,0)),"")</f>
        <v/>
      </c>
      <c r="K2144" s="812" t="str">
        <f ca="1">IFERROR(VLOOKUP(C2144,' Disaggregation - Section E '!A$618:N1356,3,0),"")</f>
        <v/>
      </c>
      <c r="L2144" s="812"/>
      <c r="M2144" s="812" t="str">
        <f ca="1">IFERROR(IF(VLOOKUP(C2144,' Disaggregation - Section E '!A$618:T1356,20,0)=0,"",VLOOKUP(C2144,' Disaggregation - Section E '!A$618:T1356,20,0)),"")</f>
        <v/>
      </c>
      <c r="N2144" s="818" t="str">
        <f ca="1">IFERROR(IF(VLOOKUP(C2144,' Disaggregation - Section E '!A$618:N1356,14,0)=0,"",VLOOKUP(C2144,' Disaggregation - Section E '!A$618:N1356,14,0)),"")</f>
        <v/>
      </c>
      <c r="O2144" s="818" t="str">
        <f ca="1">IFERROR(IF(VLOOKUP(C2144,' Disaggregation - Section E '!A$618:N1356,9,0)=0,"",VLOOKUP(C2144,' Disaggregation - Section E '!A$618:N1356,9,0)),"")</f>
        <v/>
      </c>
      <c r="P2144" s="818" t="str">
        <f ca="1">IFERROR(IF(VLOOKUP(C2144,' Disaggregation - Section E '!A$618:N1356,10,0)=0,"",VLOOKUP(C2144,' Disaggregation - Section E '!A$618:N1356,10,0)),"")</f>
        <v/>
      </c>
    </row>
    <row r="2145" spans="1:16" x14ac:dyDescent="0.35">
      <c r="A2145" s="812" t="b">
        <f t="shared" ca="1" si="144"/>
        <v>0</v>
      </c>
      <c r="B2145" s="812"/>
      <c r="C2145" s="825" t="str">
        <f ca="1">IF(COUNTA(D$1410:D2145)=1,"",OFFSET(B2143,-COUNTA(D$1410:D2145)+3,1))</f>
        <v>a163p000004cuqzAAA</v>
      </c>
      <c r="D2145" s="827"/>
      <c r="E2145" s="815" t="str">
        <f ca="1">IFERROR(IF(VLOOKUP(C2145,' Disaggregation - Section E '!A$618:N1357,7,0)="","",VLOOKUP(C2145,' Disaggregation - Section E '!A$618:N1357,7,0)*100),"")</f>
        <v/>
      </c>
      <c r="F2145" s="818" t="str">
        <f ca="1">IFERROR(VLOOKUP(C2145,' Disaggregation - Section E '!A$618:N1357,5,0),"")</f>
        <v/>
      </c>
      <c r="G2145" s="817" t="str">
        <f ca="1">IFERROR(IF(VLOOKUP(C2145,' Disaggregation - Section E '!A$618:N1357,6,0)="","",VLOOKUP(C2145,' Disaggregation - Section E '!A$618:N1357,6,0)),"")</f>
        <v/>
      </c>
      <c r="H2145" s="827" t="str">
        <f ca="1">IFERROR(IF(INDEX(' Disaggregation - Section E '!F$618:F2554,MATCH(C2145,' Disaggregation - Section E '!A$618:A2554,0)+1,1)&lt;&gt;0,INDEX(' Disaggregation - Section E '!F$618:F$1820,MATCH(C2145,' Disaggregation - Section E '!A$618:A2554,0)+1,1),""),"")</f>
        <v/>
      </c>
      <c r="I2145" s="818" t="str">
        <f ca="1">IFERROR(IF(VLOOKUP(C2145,' Disaggregation - Section E '!A$618:N1357,8,0)=0,"",VLOOKUP(C2145,' Disaggregation - Section E '!A$618:N1357,8,0)),"")</f>
        <v/>
      </c>
      <c r="J2145" s="818" t="str">
        <f ca="1">IFERROR(IF(VLOOKUP(C2145,' Disaggregation - Section E '!A$618:N2554,13,0)=0,"",VLOOKUP(C2145,' Disaggregation - Section E '!A$618:N2554,13,0)),"")</f>
        <v/>
      </c>
      <c r="K2145" s="812" t="str">
        <f ca="1">IFERROR(VLOOKUP(C2145,' Disaggregation - Section E '!A$618:N1357,3,0),"")</f>
        <v/>
      </c>
      <c r="L2145" s="812"/>
      <c r="M2145" s="812" t="str">
        <f ca="1">IFERROR(IF(VLOOKUP(C2145,' Disaggregation - Section E '!A$618:T1357,20,0)=0,"",VLOOKUP(C2145,' Disaggregation - Section E '!A$618:T1357,20,0)),"")</f>
        <v/>
      </c>
      <c r="N2145" s="818" t="str">
        <f ca="1">IFERROR(IF(VLOOKUP(C2145,' Disaggregation - Section E '!A$618:N1357,14,0)=0,"",VLOOKUP(C2145,' Disaggregation - Section E '!A$618:N1357,14,0)),"")</f>
        <v/>
      </c>
      <c r="O2145" s="818" t="str">
        <f ca="1">IFERROR(IF(VLOOKUP(C2145,' Disaggregation - Section E '!A$618:N1357,9,0)=0,"",VLOOKUP(C2145,' Disaggregation - Section E '!A$618:N1357,9,0)),"")</f>
        <v/>
      </c>
      <c r="P2145" s="818" t="str">
        <f ca="1">IFERROR(IF(VLOOKUP(C2145,' Disaggregation - Section E '!A$618:N1357,10,0)=0,"",VLOOKUP(C2145,' Disaggregation - Section E '!A$618:N1357,10,0)),"")</f>
        <v/>
      </c>
    </row>
    <row r="2146" spans="1:16" x14ac:dyDescent="0.35">
      <c r="A2146" s="812" t="b">
        <f t="shared" ca="1" si="144"/>
        <v>0</v>
      </c>
      <c r="B2146" s="812"/>
      <c r="C2146" s="825" t="str">
        <f ca="1">IF(COUNTA(D$1410:D2146)=1,"",OFFSET(B2144,-COUNTA(D$1410:D2146)+3,1))</f>
        <v>a163p000004cur0AAA</v>
      </c>
      <c r="D2146" s="827"/>
      <c r="E2146" s="815" t="str">
        <f ca="1">IFERROR(IF(VLOOKUP(C2146,' Disaggregation - Section E '!A$618:N1358,7,0)="","",VLOOKUP(C2146,' Disaggregation - Section E '!A$618:N1358,7,0)*100),"")</f>
        <v/>
      </c>
      <c r="F2146" s="818" t="str">
        <f ca="1">IFERROR(VLOOKUP(C2146,' Disaggregation - Section E '!A$618:N1358,5,0),"")</f>
        <v/>
      </c>
      <c r="G2146" s="817" t="str">
        <f ca="1">IFERROR(IF(VLOOKUP(C2146,' Disaggregation - Section E '!A$618:N1358,6,0)="","",VLOOKUP(C2146,' Disaggregation - Section E '!A$618:N1358,6,0)),"")</f>
        <v/>
      </c>
      <c r="H2146" s="827" t="str">
        <f ca="1">IFERROR(IF(INDEX(' Disaggregation - Section E '!F$618:F2555,MATCH(C2146,' Disaggregation - Section E '!A$618:A2555,0)+1,1)&lt;&gt;0,INDEX(' Disaggregation - Section E '!F$618:F$1820,MATCH(C2146,' Disaggregation - Section E '!A$618:A2555,0)+1,1),""),"")</f>
        <v/>
      </c>
      <c r="I2146" s="818" t="str">
        <f ca="1">IFERROR(IF(VLOOKUP(C2146,' Disaggregation - Section E '!A$618:N1358,8,0)=0,"",VLOOKUP(C2146,' Disaggregation - Section E '!A$618:N1358,8,0)),"")</f>
        <v/>
      </c>
      <c r="J2146" s="818" t="str">
        <f ca="1">IFERROR(IF(VLOOKUP(C2146,' Disaggregation - Section E '!A$618:N2555,13,0)=0,"",VLOOKUP(C2146,' Disaggregation - Section E '!A$618:N2555,13,0)),"")</f>
        <v/>
      </c>
      <c r="K2146" s="812" t="str">
        <f ca="1">IFERROR(VLOOKUP(C2146,' Disaggregation - Section E '!A$618:N1358,3,0),"")</f>
        <v/>
      </c>
      <c r="L2146" s="812"/>
      <c r="M2146" s="812" t="str">
        <f ca="1">IFERROR(IF(VLOOKUP(C2146,' Disaggregation - Section E '!A$618:T1358,20,0)=0,"",VLOOKUP(C2146,' Disaggregation - Section E '!A$618:T1358,20,0)),"")</f>
        <v/>
      </c>
      <c r="N2146" s="818" t="str">
        <f ca="1">IFERROR(IF(VLOOKUP(C2146,' Disaggregation - Section E '!A$618:N1358,14,0)=0,"",VLOOKUP(C2146,' Disaggregation - Section E '!A$618:N1358,14,0)),"")</f>
        <v/>
      </c>
      <c r="O2146" s="818" t="str">
        <f ca="1">IFERROR(IF(VLOOKUP(C2146,' Disaggregation - Section E '!A$618:N1358,9,0)=0,"",VLOOKUP(C2146,' Disaggregation - Section E '!A$618:N1358,9,0)),"")</f>
        <v/>
      </c>
      <c r="P2146" s="818" t="str">
        <f ca="1">IFERROR(IF(VLOOKUP(C2146,' Disaggregation - Section E '!A$618:N1358,10,0)=0,"",VLOOKUP(C2146,' Disaggregation - Section E '!A$618:N1358,10,0)),"")</f>
        <v/>
      </c>
    </row>
    <row r="2147" spans="1:16" x14ac:dyDescent="0.35">
      <c r="A2147" s="812" t="b">
        <f t="shared" ca="1" si="144"/>
        <v>0</v>
      </c>
      <c r="B2147" s="812"/>
      <c r="C2147" s="825" t="str">
        <f ca="1">IF(COUNTA(D$1410:D2147)=1,"",OFFSET(B2145,-COUNTA(D$1410:D2147)+3,1))</f>
        <v>a163p000004cur1AAA</v>
      </c>
      <c r="D2147" s="827"/>
      <c r="E2147" s="815" t="str">
        <f ca="1">IFERROR(IF(VLOOKUP(C2147,' Disaggregation - Section E '!A$618:N1359,7,0)="","",VLOOKUP(C2147,' Disaggregation - Section E '!A$618:N1359,7,0)*100),"")</f>
        <v/>
      </c>
      <c r="F2147" s="818" t="str">
        <f ca="1">IFERROR(VLOOKUP(C2147,' Disaggregation - Section E '!A$618:N1359,5,0),"")</f>
        <v/>
      </c>
      <c r="G2147" s="817" t="str">
        <f ca="1">IFERROR(IF(VLOOKUP(C2147,' Disaggregation - Section E '!A$618:N1359,6,0)="","",VLOOKUP(C2147,' Disaggregation - Section E '!A$618:N1359,6,0)),"")</f>
        <v/>
      </c>
      <c r="H2147" s="827" t="str">
        <f ca="1">IFERROR(IF(INDEX(' Disaggregation - Section E '!F$618:F2556,MATCH(C2147,' Disaggregation - Section E '!A$618:A2556,0)+1,1)&lt;&gt;0,INDEX(' Disaggregation - Section E '!F$618:F$1820,MATCH(C2147,' Disaggregation - Section E '!A$618:A2556,0)+1,1),""),"")</f>
        <v/>
      </c>
      <c r="I2147" s="818" t="str">
        <f ca="1">IFERROR(IF(VLOOKUP(C2147,' Disaggregation - Section E '!A$618:N1359,8,0)=0,"",VLOOKUP(C2147,' Disaggregation - Section E '!A$618:N1359,8,0)),"")</f>
        <v/>
      </c>
      <c r="J2147" s="818" t="str">
        <f ca="1">IFERROR(IF(VLOOKUP(C2147,' Disaggregation - Section E '!A$618:N2556,13,0)=0,"",VLOOKUP(C2147,' Disaggregation - Section E '!A$618:N2556,13,0)),"")</f>
        <v/>
      </c>
      <c r="K2147" s="812" t="str">
        <f ca="1">IFERROR(VLOOKUP(C2147,' Disaggregation - Section E '!A$618:N1359,3,0),"")</f>
        <v/>
      </c>
      <c r="L2147" s="812"/>
      <c r="M2147" s="812" t="str">
        <f ca="1">IFERROR(IF(VLOOKUP(C2147,' Disaggregation - Section E '!A$618:T1359,20,0)=0,"",VLOOKUP(C2147,' Disaggregation - Section E '!A$618:T1359,20,0)),"")</f>
        <v/>
      </c>
      <c r="N2147" s="818" t="str">
        <f ca="1">IFERROR(IF(VLOOKUP(C2147,' Disaggregation - Section E '!A$618:N1359,14,0)=0,"",VLOOKUP(C2147,' Disaggregation - Section E '!A$618:N1359,14,0)),"")</f>
        <v/>
      </c>
      <c r="O2147" s="818" t="str">
        <f ca="1">IFERROR(IF(VLOOKUP(C2147,' Disaggregation - Section E '!A$618:N1359,9,0)=0,"",VLOOKUP(C2147,' Disaggregation - Section E '!A$618:N1359,9,0)),"")</f>
        <v/>
      </c>
      <c r="P2147" s="818" t="str">
        <f ca="1">IFERROR(IF(VLOOKUP(C2147,' Disaggregation - Section E '!A$618:N1359,10,0)=0,"",VLOOKUP(C2147,' Disaggregation - Section E '!A$618:N1359,10,0)),"")</f>
        <v/>
      </c>
    </row>
    <row r="2148" spans="1:16" x14ac:dyDescent="0.35">
      <c r="A2148" s="812" t="b">
        <f t="shared" ca="1" si="144"/>
        <v>0</v>
      </c>
      <c r="B2148" s="812"/>
      <c r="C2148" s="825" t="str">
        <f ca="1">IF(COUNTA(D$1410:D2148)=1,"",OFFSET(B2146,-COUNTA(D$1410:D2148)+3,1))</f>
        <v>a163p000004cur2AAA</v>
      </c>
      <c r="D2148" s="827"/>
      <c r="E2148" s="815" t="str">
        <f ca="1">IFERROR(IF(VLOOKUP(C2148,' Disaggregation - Section E '!A$618:N1360,7,0)="","",VLOOKUP(C2148,' Disaggregation - Section E '!A$618:N1360,7,0)*100),"")</f>
        <v/>
      </c>
      <c r="F2148" s="818" t="str">
        <f ca="1">IFERROR(VLOOKUP(C2148,' Disaggregation - Section E '!A$618:N1360,5,0),"")</f>
        <v/>
      </c>
      <c r="G2148" s="817" t="str">
        <f ca="1">IFERROR(IF(VLOOKUP(C2148,' Disaggregation - Section E '!A$618:N1360,6,0)="","",VLOOKUP(C2148,' Disaggregation - Section E '!A$618:N1360,6,0)),"")</f>
        <v/>
      </c>
      <c r="H2148" s="827" t="str">
        <f ca="1">IFERROR(IF(INDEX(' Disaggregation - Section E '!F$618:F2557,MATCH(C2148,' Disaggregation - Section E '!A$618:A2557,0)+1,1)&lt;&gt;0,INDEX(' Disaggregation - Section E '!F$618:F$1820,MATCH(C2148,' Disaggregation - Section E '!A$618:A2557,0)+1,1),""),"")</f>
        <v/>
      </c>
      <c r="I2148" s="818" t="str">
        <f ca="1">IFERROR(IF(VLOOKUP(C2148,' Disaggregation - Section E '!A$618:N1360,8,0)=0,"",VLOOKUP(C2148,' Disaggregation - Section E '!A$618:N1360,8,0)),"")</f>
        <v/>
      </c>
      <c r="J2148" s="818" t="str">
        <f ca="1">IFERROR(IF(VLOOKUP(C2148,' Disaggregation - Section E '!A$618:N2557,13,0)=0,"",VLOOKUP(C2148,' Disaggregation - Section E '!A$618:N2557,13,0)),"")</f>
        <v/>
      </c>
      <c r="K2148" s="812" t="str">
        <f ca="1">IFERROR(VLOOKUP(C2148,' Disaggregation - Section E '!A$618:N1360,3,0),"")</f>
        <v/>
      </c>
      <c r="L2148" s="812"/>
      <c r="M2148" s="812" t="str">
        <f ca="1">IFERROR(IF(VLOOKUP(C2148,' Disaggregation - Section E '!A$618:T1360,20,0)=0,"",VLOOKUP(C2148,' Disaggregation - Section E '!A$618:T1360,20,0)),"")</f>
        <v/>
      </c>
      <c r="N2148" s="818" t="str">
        <f ca="1">IFERROR(IF(VLOOKUP(C2148,' Disaggregation - Section E '!A$618:N1360,14,0)=0,"",VLOOKUP(C2148,' Disaggregation - Section E '!A$618:N1360,14,0)),"")</f>
        <v/>
      </c>
      <c r="O2148" s="818" t="str">
        <f ca="1">IFERROR(IF(VLOOKUP(C2148,' Disaggregation - Section E '!A$618:N1360,9,0)=0,"",VLOOKUP(C2148,' Disaggregation - Section E '!A$618:N1360,9,0)),"")</f>
        <v/>
      </c>
      <c r="P2148" s="818" t="str">
        <f ca="1">IFERROR(IF(VLOOKUP(C2148,' Disaggregation - Section E '!A$618:N1360,10,0)=0,"",VLOOKUP(C2148,' Disaggregation - Section E '!A$618:N1360,10,0)),"")</f>
        <v/>
      </c>
    </row>
    <row r="2149" spans="1:16" x14ac:dyDescent="0.35">
      <c r="A2149" s="812" t="b">
        <f t="shared" ca="1" si="144"/>
        <v>0</v>
      </c>
      <c r="B2149" s="812"/>
      <c r="C2149" s="825" t="str">
        <f ca="1">IF(COUNTA(D$1410:D2149)=1,"",OFFSET(B2147,-COUNTA(D$1410:D2149)+3,1))</f>
        <v>a163p000004cur3AAA</v>
      </c>
      <c r="D2149" s="827"/>
      <c r="E2149" s="815" t="str">
        <f ca="1">IFERROR(IF(VLOOKUP(C2149,' Disaggregation - Section E '!A$618:N1361,7,0)="","",VLOOKUP(C2149,' Disaggregation - Section E '!A$618:N1361,7,0)*100),"")</f>
        <v/>
      </c>
      <c r="F2149" s="818" t="str">
        <f ca="1">IFERROR(VLOOKUP(C2149,' Disaggregation - Section E '!A$618:N1361,5,0),"")</f>
        <v/>
      </c>
      <c r="G2149" s="817" t="str">
        <f ca="1">IFERROR(IF(VLOOKUP(C2149,' Disaggregation - Section E '!A$618:N1361,6,0)="","",VLOOKUP(C2149,' Disaggregation - Section E '!A$618:N1361,6,0)),"")</f>
        <v/>
      </c>
      <c r="H2149" s="827" t="str">
        <f ca="1">IFERROR(IF(INDEX(' Disaggregation - Section E '!F$618:F2558,MATCH(C2149,' Disaggregation - Section E '!A$618:A2558,0)+1,1)&lt;&gt;0,INDEX(' Disaggregation - Section E '!F$618:F$1820,MATCH(C2149,' Disaggregation - Section E '!A$618:A2558,0)+1,1),""),"")</f>
        <v/>
      </c>
      <c r="I2149" s="818" t="str">
        <f ca="1">IFERROR(IF(VLOOKUP(C2149,' Disaggregation - Section E '!A$618:N1361,8,0)=0,"",VLOOKUP(C2149,' Disaggregation - Section E '!A$618:N1361,8,0)),"")</f>
        <v/>
      </c>
      <c r="J2149" s="818" t="str">
        <f ca="1">IFERROR(IF(VLOOKUP(C2149,' Disaggregation - Section E '!A$618:N2558,13,0)=0,"",VLOOKUP(C2149,' Disaggregation - Section E '!A$618:N2558,13,0)),"")</f>
        <v/>
      </c>
      <c r="K2149" s="812" t="str">
        <f ca="1">IFERROR(VLOOKUP(C2149,' Disaggregation - Section E '!A$618:N1361,3,0),"")</f>
        <v/>
      </c>
      <c r="L2149" s="812"/>
      <c r="M2149" s="812" t="str">
        <f ca="1">IFERROR(IF(VLOOKUP(C2149,' Disaggregation - Section E '!A$618:T1361,20,0)=0,"",VLOOKUP(C2149,' Disaggregation - Section E '!A$618:T1361,20,0)),"")</f>
        <v/>
      </c>
      <c r="N2149" s="818" t="str">
        <f ca="1">IFERROR(IF(VLOOKUP(C2149,' Disaggregation - Section E '!A$618:N1361,14,0)=0,"",VLOOKUP(C2149,' Disaggregation - Section E '!A$618:N1361,14,0)),"")</f>
        <v/>
      </c>
      <c r="O2149" s="818" t="str">
        <f ca="1">IFERROR(IF(VLOOKUP(C2149,' Disaggregation - Section E '!A$618:N1361,9,0)=0,"",VLOOKUP(C2149,' Disaggregation - Section E '!A$618:N1361,9,0)),"")</f>
        <v/>
      </c>
      <c r="P2149" s="818" t="str">
        <f ca="1">IFERROR(IF(VLOOKUP(C2149,' Disaggregation - Section E '!A$618:N1361,10,0)=0,"",VLOOKUP(C2149,' Disaggregation - Section E '!A$618:N1361,10,0)),"")</f>
        <v/>
      </c>
    </row>
    <row r="2150" spans="1:16" x14ac:dyDescent="0.35">
      <c r="A2150" s="812" t="b">
        <f t="shared" ca="1" si="144"/>
        <v>0</v>
      </c>
      <c r="B2150" s="812"/>
      <c r="C2150" s="825" t="str">
        <f ca="1">IF(COUNTA(D$1410:D2150)=1,"",OFFSET(B2148,-COUNTA(D$1410:D2150)+3,1))</f>
        <v>a163p000004cur4AAA</v>
      </c>
      <c r="D2150" s="827"/>
      <c r="E2150" s="815" t="str">
        <f ca="1">IFERROR(IF(VLOOKUP(C2150,' Disaggregation - Section E '!A$618:N1362,7,0)="","",VLOOKUP(C2150,' Disaggregation - Section E '!A$618:N1362,7,0)*100),"")</f>
        <v/>
      </c>
      <c r="F2150" s="818" t="str">
        <f ca="1">IFERROR(VLOOKUP(C2150,' Disaggregation - Section E '!A$618:N1362,5,0),"")</f>
        <v/>
      </c>
      <c r="G2150" s="817" t="str">
        <f ca="1">IFERROR(IF(VLOOKUP(C2150,' Disaggregation - Section E '!A$618:N1362,6,0)="","",VLOOKUP(C2150,' Disaggregation - Section E '!A$618:N1362,6,0)),"")</f>
        <v/>
      </c>
      <c r="H2150" s="827" t="str">
        <f ca="1">IFERROR(IF(INDEX(' Disaggregation - Section E '!F$618:F2559,MATCH(C2150,' Disaggregation - Section E '!A$618:A2559,0)+1,1)&lt;&gt;0,INDEX(' Disaggregation - Section E '!F$618:F$1820,MATCH(C2150,' Disaggregation - Section E '!A$618:A2559,0)+1,1),""),"")</f>
        <v/>
      </c>
      <c r="I2150" s="818" t="str">
        <f ca="1">IFERROR(IF(VLOOKUP(C2150,' Disaggregation - Section E '!A$618:N1362,8,0)=0,"",VLOOKUP(C2150,' Disaggregation - Section E '!A$618:N1362,8,0)),"")</f>
        <v/>
      </c>
      <c r="J2150" s="818" t="str">
        <f ca="1">IFERROR(IF(VLOOKUP(C2150,' Disaggregation - Section E '!A$618:N2559,13,0)=0,"",VLOOKUP(C2150,' Disaggregation - Section E '!A$618:N2559,13,0)),"")</f>
        <v/>
      </c>
      <c r="K2150" s="812" t="str">
        <f ca="1">IFERROR(VLOOKUP(C2150,' Disaggregation - Section E '!A$618:N1362,3,0),"")</f>
        <v/>
      </c>
      <c r="L2150" s="812"/>
      <c r="M2150" s="812" t="str">
        <f ca="1">IFERROR(IF(VLOOKUP(C2150,' Disaggregation - Section E '!A$618:T1362,20,0)=0,"",VLOOKUP(C2150,' Disaggregation - Section E '!A$618:T1362,20,0)),"")</f>
        <v/>
      </c>
      <c r="N2150" s="818" t="str">
        <f ca="1">IFERROR(IF(VLOOKUP(C2150,' Disaggregation - Section E '!A$618:N1362,14,0)=0,"",VLOOKUP(C2150,' Disaggregation - Section E '!A$618:N1362,14,0)),"")</f>
        <v/>
      </c>
      <c r="O2150" s="818" t="str">
        <f ca="1">IFERROR(IF(VLOOKUP(C2150,' Disaggregation - Section E '!A$618:N1362,9,0)=0,"",VLOOKUP(C2150,' Disaggregation - Section E '!A$618:N1362,9,0)),"")</f>
        <v/>
      </c>
      <c r="P2150" s="818" t="str">
        <f ca="1">IFERROR(IF(VLOOKUP(C2150,' Disaggregation - Section E '!A$618:N1362,10,0)=0,"",VLOOKUP(C2150,' Disaggregation - Section E '!A$618:N1362,10,0)),"")</f>
        <v/>
      </c>
    </row>
    <row r="2151" spans="1:16" x14ac:dyDescent="0.35">
      <c r="A2151" s="812" t="b">
        <f t="shared" ca="1" si="144"/>
        <v>0</v>
      </c>
      <c r="B2151" s="812"/>
      <c r="C2151" s="825" t="str">
        <f ca="1">IF(COUNTA(D$1410:D2151)=1,"",OFFSET(B2149,-COUNTA(D$1410:D2151)+3,1))</f>
        <v>a163p000004cur5AAA</v>
      </c>
      <c r="D2151" s="827"/>
      <c r="E2151" s="815" t="str">
        <f ca="1">IFERROR(IF(VLOOKUP(C2151,' Disaggregation - Section E '!A$618:N1363,7,0)="","",VLOOKUP(C2151,' Disaggregation - Section E '!A$618:N1363,7,0)*100),"")</f>
        <v/>
      </c>
      <c r="F2151" s="818" t="str">
        <f ca="1">IFERROR(VLOOKUP(C2151,' Disaggregation - Section E '!A$618:N1363,5,0),"")</f>
        <v/>
      </c>
      <c r="G2151" s="817" t="str">
        <f ca="1">IFERROR(IF(VLOOKUP(C2151,' Disaggregation - Section E '!A$618:N1363,6,0)="","",VLOOKUP(C2151,' Disaggregation - Section E '!A$618:N1363,6,0)),"")</f>
        <v/>
      </c>
      <c r="H2151" s="827" t="str">
        <f ca="1">IFERROR(IF(INDEX(' Disaggregation - Section E '!F$618:F2560,MATCH(C2151,' Disaggregation - Section E '!A$618:A2560,0)+1,1)&lt;&gt;0,INDEX(' Disaggregation - Section E '!F$618:F$1820,MATCH(C2151,' Disaggregation - Section E '!A$618:A2560,0)+1,1),""),"")</f>
        <v/>
      </c>
      <c r="I2151" s="818" t="str">
        <f ca="1">IFERROR(IF(VLOOKUP(C2151,' Disaggregation - Section E '!A$618:N1363,8,0)=0,"",VLOOKUP(C2151,' Disaggregation - Section E '!A$618:N1363,8,0)),"")</f>
        <v/>
      </c>
      <c r="J2151" s="818" t="str">
        <f ca="1">IFERROR(IF(VLOOKUP(C2151,' Disaggregation - Section E '!A$618:N2560,13,0)=0,"",VLOOKUP(C2151,' Disaggregation - Section E '!A$618:N2560,13,0)),"")</f>
        <v/>
      </c>
      <c r="K2151" s="812" t="str">
        <f ca="1">IFERROR(VLOOKUP(C2151,' Disaggregation - Section E '!A$618:N1363,3,0),"")</f>
        <v/>
      </c>
      <c r="L2151" s="812"/>
      <c r="M2151" s="812" t="str">
        <f ca="1">IFERROR(IF(VLOOKUP(C2151,' Disaggregation - Section E '!A$618:T1363,20,0)=0,"",VLOOKUP(C2151,' Disaggregation - Section E '!A$618:T1363,20,0)),"")</f>
        <v/>
      </c>
      <c r="N2151" s="818" t="str">
        <f ca="1">IFERROR(IF(VLOOKUP(C2151,' Disaggregation - Section E '!A$618:N1363,14,0)=0,"",VLOOKUP(C2151,' Disaggregation - Section E '!A$618:N1363,14,0)),"")</f>
        <v/>
      </c>
      <c r="O2151" s="818" t="str">
        <f ca="1">IFERROR(IF(VLOOKUP(C2151,' Disaggregation - Section E '!A$618:N1363,9,0)=0,"",VLOOKUP(C2151,' Disaggregation - Section E '!A$618:N1363,9,0)),"")</f>
        <v/>
      </c>
      <c r="P2151" s="818" t="str">
        <f ca="1">IFERROR(IF(VLOOKUP(C2151,' Disaggregation - Section E '!A$618:N1363,10,0)=0,"",VLOOKUP(C2151,' Disaggregation - Section E '!A$618:N1363,10,0)),"")</f>
        <v/>
      </c>
    </row>
    <row r="2152" spans="1:16" x14ac:dyDescent="0.35">
      <c r="A2152" s="812" t="b">
        <f t="shared" ca="1" si="144"/>
        <v>0</v>
      </c>
      <c r="B2152" s="812"/>
      <c r="C2152" s="825" t="str">
        <f ca="1">IF(COUNTA(D$1410:D2152)=1,"",OFFSET(B2150,-COUNTA(D$1410:D2152)+3,1))</f>
        <v>a163p000004cur6AAA</v>
      </c>
      <c r="D2152" s="827"/>
      <c r="E2152" s="815" t="str">
        <f ca="1">IFERROR(IF(VLOOKUP(C2152,' Disaggregation - Section E '!A$618:N1364,7,0)="","",VLOOKUP(C2152,' Disaggregation - Section E '!A$618:N1364,7,0)*100),"")</f>
        <v/>
      </c>
      <c r="F2152" s="818" t="str">
        <f ca="1">IFERROR(VLOOKUP(C2152,' Disaggregation - Section E '!A$618:N1364,5,0),"")</f>
        <v/>
      </c>
      <c r="G2152" s="817" t="str">
        <f ca="1">IFERROR(IF(VLOOKUP(C2152,' Disaggregation - Section E '!A$618:N1364,6,0)="","",VLOOKUP(C2152,' Disaggregation - Section E '!A$618:N1364,6,0)),"")</f>
        <v/>
      </c>
      <c r="H2152" s="827" t="str">
        <f ca="1">IFERROR(IF(INDEX(' Disaggregation - Section E '!F$618:F2561,MATCH(C2152,' Disaggregation - Section E '!A$618:A2561,0)+1,1)&lt;&gt;0,INDEX(' Disaggregation - Section E '!F$618:F$1820,MATCH(C2152,' Disaggregation - Section E '!A$618:A2561,0)+1,1),""),"")</f>
        <v/>
      </c>
      <c r="I2152" s="818" t="str">
        <f ca="1">IFERROR(IF(VLOOKUP(C2152,' Disaggregation - Section E '!A$618:N1364,8,0)=0,"",VLOOKUP(C2152,' Disaggregation - Section E '!A$618:N1364,8,0)),"")</f>
        <v/>
      </c>
      <c r="J2152" s="818" t="str">
        <f ca="1">IFERROR(IF(VLOOKUP(C2152,' Disaggregation - Section E '!A$618:N2561,13,0)=0,"",VLOOKUP(C2152,' Disaggregation - Section E '!A$618:N2561,13,0)),"")</f>
        <v/>
      </c>
      <c r="K2152" s="812" t="str">
        <f ca="1">IFERROR(VLOOKUP(C2152,' Disaggregation - Section E '!A$618:N1364,3,0),"")</f>
        <v/>
      </c>
      <c r="L2152" s="812"/>
      <c r="M2152" s="812" t="str">
        <f ca="1">IFERROR(IF(VLOOKUP(C2152,' Disaggregation - Section E '!A$618:T1364,20,0)=0,"",VLOOKUP(C2152,' Disaggregation - Section E '!A$618:T1364,20,0)),"")</f>
        <v/>
      </c>
      <c r="N2152" s="818" t="str">
        <f ca="1">IFERROR(IF(VLOOKUP(C2152,' Disaggregation - Section E '!A$618:N1364,14,0)=0,"",VLOOKUP(C2152,' Disaggregation - Section E '!A$618:N1364,14,0)),"")</f>
        <v/>
      </c>
      <c r="O2152" s="818" t="str">
        <f ca="1">IFERROR(IF(VLOOKUP(C2152,' Disaggregation - Section E '!A$618:N1364,9,0)=0,"",VLOOKUP(C2152,' Disaggregation - Section E '!A$618:N1364,9,0)),"")</f>
        <v/>
      </c>
      <c r="P2152" s="818" t="str">
        <f ca="1">IFERROR(IF(VLOOKUP(C2152,' Disaggregation - Section E '!A$618:N1364,10,0)=0,"",VLOOKUP(C2152,' Disaggregation - Section E '!A$618:N1364,10,0)),"")</f>
        <v/>
      </c>
    </row>
    <row r="2153" spans="1:16" x14ac:dyDescent="0.35">
      <c r="A2153" s="812" t="b">
        <f t="shared" ca="1" si="144"/>
        <v>0</v>
      </c>
      <c r="B2153" s="812"/>
      <c r="C2153" s="825" t="str">
        <f ca="1">IF(COUNTA(D$1410:D2153)=1,"",OFFSET(B2151,-COUNTA(D$1410:D2153)+3,1))</f>
        <v>a163p000004cur7AAA</v>
      </c>
      <c r="D2153" s="827"/>
      <c r="E2153" s="815" t="str">
        <f ca="1">IFERROR(IF(VLOOKUP(C2153,' Disaggregation - Section E '!A$618:N1365,7,0)="","",VLOOKUP(C2153,' Disaggregation - Section E '!A$618:N1365,7,0)*100),"")</f>
        <v/>
      </c>
      <c r="F2153" s="818" t="str">
        <f ca="1">IFERROR(VLOOKUP(C2153,' Disaggregation - Section E '!A$618:N1365,5,0),"")</f>
        <v/>
      </c>
      <c r="G2153" s="817" t="str">
        <f ca="1">IFERROR(IF(VLOOKUP(C2153,' Disaggregation - Section E '!A$618:N1365,6,0)="","",VLOOKUP(C2153,' Disaggregation - Section E '!A$618:N1365,6,0)),"")</f>
        <v/>
      </c>
      <c r="H2153" s="827" t="str">
        <f ca="1">IFERROR(IF(INDEX(' Disaggregation - Section E '!F$618:F2562,MATCH(C2153,' Disaggregation - Section E '!A$618:A2562,0)+1,1)&lt;&gt;0,INDEX(' Disaggregation - Section E '!F$618:F$1820,MATCH(C2153,' Disaggregation - Section E '!A$618:A2562,0)+1,1),""),"")</f>
        <v/>
      </c>
      <c r="I2153" s="818" t="str">
        <f ca="1">IFERROR(IF(VLOOKUP(C2153,' Disaggregation - Section E '!A$618:N1365,8,0)=0,"",VLOOKUP(C2153,' Disaggregation - Section E '!A$618:N1365,8,0)),"")</f>
        <v/>
      </c>
      <c r="J2153" s="818" t="str">
        <f ca="1">IFERROR(IF(VLOOKUP(C2153,' Disaggregation - Section E '!A$618:N2562,13,0)=0,"",VLOOKUP(C2153,' Disaggregation - Section E '!A$618:N2562,13,0)),"")</f>
        <v/>
      </c>
      <c r="K2153" s="812" t="str">
        <f ca="1">IFERROR(VLOOKUP(C2153,' Disaggregation - Section E '!A$618:N1365,3,0),"")</f>
        <v/>
      </c>
      <c r="L2153" s="812"/>
      <c r="M2153" s="812" t="str">
        <f ca="1">IFERROR(IF(VLOOKUP(C2153,' Disaggregation - Section E '!A$618:T1365,20,0)=0,"",VLOOKUP(C2153,' Disaggregation - Section E '!A$618:T1365,20,0)),"")</f>
        <v/>
      </c>
      <c r="N2153" s="818" t="str">
        <f ca="1">IFERROR(IF(VLOOKUP(C2153,' Disaggregation - Section E '!A$618:N1365,14,0)=0,"",VLOOKUP(C2153,' Disaggregation - Section E '!A$618:N1365,14,0)),"")</f>
        <v/>
      </c>
      <c r="O2153" s="818" t="str">
        <f ca="1">IFERROR(IF(VLOOKUP(C2153,' Disaggregation - Section E '!A$618:N1365,9,0)=0,"",VLOOKUP(C2153,' Disaggregation - Section E '!A$618:N1365,9,0)),"")</f>
        <v/>
      </c>
      <c r="P2153" s="818" t="str">
        <f ca="1">IFERROR(IF(VLOOKUP(C2153,' Disaggregation - Section E '!A$618:N1365,10,0)=0,"",VLOOKUP(C2153,' Disaggregation - Section E '!A$618:N1365,10,0)),"")</f>
        <v/>
      </c>
    </row>
    <row r="2154" spans="1:16" x14ac:dyDescent="0.35">
      <c r="A2154" s="812" t="b">
        <f t="shared" ca="1" si="144"/>
        <v>0</v>
      </c>
      <c r="B2154" s="812"/>
      <c r="C2154" s="825" t="str">
        <f ca="1">IF(COUNTA(D$1410:D2154)=1,"",OFFSET(B2152,-COUNTA(D$1410:D2154)+3,1))</f>
        <v>a163p000004cur8AAA</v>
      </c>
      <c r="D2154" s="827"/>
      <c r="E2154" s="815" t="str">
        <f ca="1">IFERROR(IF(VLOOKUP(C2154,' Disaggregation - Section E '!A$618:N1366,7,0)="","",VLOOKUP(C2154,' Disaggregation - Section E '!A$618:N1366,7,0)*100),"")</f>
        <v/>
      </c>
      <c r="F2154" s="818" t="str">
        <f ca="1">IFERROR(VLOOKUP(C2154,' Disaggregation - Section E '!A$618:N1366,5,0),"")</f>
        <v/>
      </c>
      <c r="G2154" s="817" t="str">
        <f ca="1">IFERROR(IF(VLOOKUP(C2154,' Disaggregation - Section E '!A$618:N1366,6,0)="","",VLOOKUP(C2154,' Disaggregation - Section E '!A$618:N1366,6,0)),"")</f>
        <v/>
      </c>
      <c r="H2154" s="827" t="str">
        <f ca="1">IFERROR(IF(INDEX(' Disaggregation - Section E '!F$618:F2563,MATCH(C2154,' Disaggregation - Section E '!A$618:A2563,0)+1,1)&lt;&gt;0,INDEX(' Disaggregation - Section E '!F$618:F$1820,MATCH(C2154,' Disaggregation - Section E '!A$618:A2563,0)+1,1),""),"")</f>
        <v/>
      </c>
      <c r="I2154" s="818" t="str">
        <f ca="1">IFERROR(IF(VLOOKUP(C2154,' Disaggregation - Section E '!A$618:N1366,8,0)=0,"",VLOOKUP(C2154,' Disaggregation - Section E '!A$618:N1366,8,0)),"")</f>
        <v/>
      </c>
      <c r="J2154" s="818" t="str">
        <f ca="1">IFERROR(IF(VLOOKUP(C2154,' Disaggregation - Section E '!A$618:N2563,13,0)=0,"",VLOOKUP(C2154,' Disaggregation - Section E '!A$618:N2563,13,0)),"")</f>
        <v/>
      </c>
      <c r="K2154" s="812" t="str">
        <f ca="1">IFERROR(VLOOKUP(C2154,' Disaggregation - Section E '!A$618:N1366,3,0),"")</f>
        <v/>
      </c>
      <c r="L2154" s="812"/>
      <c r="M2154" s="812" t="str">
        <f ca="1">IFERROR(IF(VLOOKUP(C2154,' Disaggregation - Section E '!A$618:T1366,20,0)=0,"",VLOOKUP(C2154,' Disaggregation - Section E '!A$618:T1366,20,0)),"")</f>
        <v/>
      </c>
      <c r="N2154" s="818" t="str">
        <f ca="1">IFERROR(IF(VLOOKUP(C2154,' Disaggregation - Section E '!A$618:N1366,14,0)=0,"",VLOOKUP(C2154,' Disaggregation - Section E '!A$618:N1366,14,0)),"")</f>
        <v/>
      </c>
      <c r="O2154" s="818" t="str">
        <f ca="1">IFERROR(IF(VLOOKUP(C2154,' Disaggregation - Section E '!A$618:N1366,9,0)=0,"",VLOOKUP(C2154,' Disaggregation - Section E '!A$618:N1366,9,0)),"")</f>
        <v/>
      </c>
      <c r="P2154" s="818" t="str">
        <f ca="1">IFERROR(IF(VLOOKUP(C2154,' Disaggregation - Section E '!A$618:N1366,10,0)=0,"",VLOOKUP(C2154,' Disaggregation - Section E '!A$618:N1366,10,0)),"")</f>
        <v/>
      </c>
    </row>
    <row r="2155" spans="1:16" x14ac:dyDescent="0.35">
      <c r="A2155" s="812" t="b">
        <f t="shared" ca="1" si="144"/>
        <v>0</v>
      </c>
      <c r="B2155" s="812"/>
      <c r="C2155" s="825" t="str">
        <f ca="1">IF(COUNTA(D$1410:D2155)=1,"",OFFSET(B2153,-COUNTA(D$1410:D2155)+3,1))</f>
        <v>a163p000004cur9AAA</v>
      </c>
      <c r="D2155" s="827"/>
      <c r="E2155" s="815" t="str">
        <f ca="1">IFERROR(IF(VLOOKUP(C2155,' Disaggregation - Section E '!A$618:N1367,7,0)="","",VLOOKUP(C2155,' Disaggregation - Section E '!A$618:N1367,7,0)*100),"")</f>
        <v/>
      </c>
      <c r="F2155" s="818" t="str">
        <f ca="1">IFERROR(VLOOKUP(C2155,' Disaggregation - Section E '!A$618:N1367,5,0),"")</f>
        <v/>
      </c>
      <c r="G2155" s="817" t="str">
        <f ca="1">IFERROR(IF(VLOOKUP(C2155,' Disaggregation - Section E '!A$618:N1367,6,0)="","",VLOOKUP(C2155,' Disaggregation - Section E '!A$618:N1367,6,0)),"")</f>
        <v/>
      </c>
      <c r="H2155" s="827" t="str">
        <f ca="1">IFERROR(IF(INDEX(' Disaggregation - Section E '!F$618:F2564,MATCH(C2155,' Disaggregation - Section E '!A$618:A2564,0)+1,1)&lt;&gt;0,INDEX(' Disaggregation - Section E '!F$618:F$1820,MATCH(C2155,' Disaggregation - Section E '!A$618:A2564,0)+1,1),""),"")</f>
        <v/>
      </c>
      <c r="I2155" s="818" t="str">
        <f ca="1">IFERROR(IF(VLOOKUP(C2155,' Disaggregation - Section E '!A$618:N1367,8,0)=0,"",VLOOKUP(C2155,' Disaggregation - Section E '!A$618:N1367,8,0)),"")</f>
        <v/>
      </c>
      <c r="J2155" s="818" t="str">
        <f ca="1">IFERROR(IF(VLOOKUP(C2155,' Disaggregation - Section E '!A$618:N2564,13,0)=0,"",VLOOKUP(C2155,' Disaggregation - Section E '!A$618:N2564,13,0)),"")</f>
        <v/>
      </c>
      <c r="K2155" s="812" t="str">
        <f ca="1">IFERROR(VLOOKUP(C2155,' Disaggregation - Section E '!A$618:N1367,3,0),"")</f>
        <v/>
      </c>
      <c r="L2155" s="812"/>
      <c r="M2155" s="812" t="str">
        <f ca="1">IFERROR(IF(VLOOKUP(C2155,' Disaggregation - Section E '!A$618:T1367,20,0)=0,"",VLOOKUP(C2155,' Disaggregation - Section E '!A$618:T1367,20,0)),"")</f>
        <v/>
      </c>
      <c r="N2155" s="818" t="str">
        <f ca="1">IFERROR(IF(VLOOKUP(C2155,' Disaggregation - Section E '!A$618:N1367,14,0)=0,"",VLOOKUP(C2155,' Disaggregation - Section E '!A$618:N1367,14,0)),"")</f>
        <v/>
      </c>
      <c r="O2155" s="818" t="str">
        <f ca="1">IFERROR(IF(VLOOKUP(C2155,' Disaggregation - Section E '!A$618:N1367,9,0)=0,"",VLOOKUP(C2155,' Disaggregation - Section E '!A$618:N1367,9,0)),"")</f>
        <v/>
      </c>
      <c r="P2155" s="818" t="str">
        <f ca="1">IFERROR(IF(VLOOKUP(C2155,' Disaggregation - Section E '!A$618:N1367,10,0)=0,"",VLOOKUP(C2155,' Disaggregation - Section E '!A$618:N1367,10,0)),"")</f>
        <v/>
      </c>
    </row>
    <row r="2156" spans="1:16" x14ac:dyDescent="0.35">
      <c r="A2156" s="812" t="b">
        <f t="shared" ca="1" si="144"/>
        <v>0</v>
      </c>
      <c r="B2156" s="812"/>
      <c r="C2156" s="825" t="str">
        <f ca="1">IF(COUNTA(D$1410:D2156)=1,"",OFFSET(B2154,-COUNTA(D$1410:D2156)+3,1))</f>
        <v>a163p000004curAAAQ</v>
      </c>
      <c r="D2156" s="827"/>
      <c r="E2156" s="815" t="str">
        <f ca="1">IFERROR(IF(VLOOKUP(C2156,' Disaggregation - Section E '!A$618:N1368,7,0)="","",VLOOKUP(C2156,' Disaggregation - Section E '!A$618:N1368,7,0)*100),"")</f>
        <v/>
      </c>
      <c r="F2156" s="818" t="str">
        <f ca="1">IFERROR(VLOOKUP(C2156,' Disaggregation - Section E '!A$618:N1368,5,0),"")</f>
        <v/>
      </c>
      <c r="G2156" s="817" t="str">
        <f ca="1">IFERROR(IF(VLOOKUP(C2156,' Disaggregation - Section E '!A$618:N1368,6,0)="","",VLOOKUP(C2156,' Disaggregation - Section E '!A$618:N1368,6,0)),"")</f>
        <v/>
      </c>
      <c r="H2156" s="827" t="str">
        <f ca="1">IFERROR(IF(INDEX(' Disaggregation - Section E '!F$618:F2565,MATCH(C2156,' Disaggregation - Section E '!A$618:A2565,0)+1,1)&lt;&gt;0,INDEX(' Disaggregation - Section E '!F$618:F$1820,MATCH(C2156,' Disaggregation - Section E '!A$618:A2565,0)+1,1),""),"")</f>
        <v/>
      </c>
      <c r="I2156" s="818" t="str">
        <f ca="1">IFERROR(IF(VLOOKUP(C2156,' Disaggregation - Section E '!A$618:N1368,8,0)=0,"",VLOOKUP(C2156,' Disaggregation - Section E '!A$618:N1368,8,0)),"")</f>
        <v/>
      </c>
      <c r="J2156" s="818" t="str">
        <f ca="1">IFERROR(IF(VLOOKUP(C2156,' Disaggregation - Section E '!A$618:N2565,13,0)=0,"",VLOOKUP(C2156,' Disaggregation - Section E '!A$618:N2565,13,0)),"")</f>
        <v/>
      </c>
      <c r="K2156" s="812" t="str">
        <f ca="1">IFERROR(VLOOKUP(C2156,' Disaggregation - Section E '!A$618:N1368,3,0),"")</f>
        <v/>
      </c>
      <c r="L2156" s="812"/>
      <c r="M2156" s="812" t="str">
        <f ca="1">IFERROR(IF(VLOOKUP(C2156,' Disaggregation - Section E '!A$618:T1368,20,0)=0,"",VLOOKUP(C2156,' Disaggregation - Section E '!A$618:T1368,20,0)),"")</f>
        <v/>
      </c>
      <c r="N2156" s="818" t="str">
        <f ca="1">IFERROR(IF(VLOOKUP(C2156,' Disaggregation - Section E '!A$618:N1368,14,0)=0,"",VLOOKUP(C2156,' Disaggregation - Section E '!A$618:N1368,14,0)),"")</f>
        <v/>
      </c>
      <c r="O2156" s="818" t="str">
        <f ca="1">IFERROR(IF(VLOOKUP(C2156,' Disaggregation - Section E '!A$618:N1368,9,0)=0,"",VLOOKUP(C2156,' Disaggregation - Section E '!A$618:N1368,9,0)),"")</f>
        <v/>
      </c>
      <c r="P2156" s="818" t="str">
        <f ca="1">IFERROR(IF(VLOOKUP(C2156,' Disaggregation - Section E '!A$618:N1368,10,0)=0,"",VLOOKUP(C2156,' Disaggregation - Section E '!A$618:N1368,10,0)),"")</f>
        <v/>
      </c>
    </row>
    <row r="2157" spans="1:16" x14ac:dyDescent="0.35">
      <c r="A2157" s="812" t="b">
        <f t="shared" ca="1" si="144"/>
        <v>0</v>
      </c>
      <c r="B2157" s="812"/>
      <c r="C2157" s="825" t="str">
        <f ca="1">IF(COUNTA(D$1410:D2157)=1,"",OFFSET(B2155,-COUNTA(D$1410:D2157)+3,1))</f>
        <v>a163p000004curBAAQ</v>
      </c>
      <c r="D2157" s="827"/>
      <c r="E2157" s="815" t="str">
        <f ca="1">IFERROR(IF(VLOOKUP(C2157,' Disaggregation - Section E '!A$618:N1369,7,0)="","",VLOOKUP(C2157,' Disaggregation - Section E '!A$618:N1369,7,0)*100),"")</f>
        <v/>
      </c>
      <c r="F2157" s="818" t="str">
        <f ca="1">IFERROR(VLOOKUP(C2157,' Disaggregation - Section E '!A$618:N1369,5,0),"")</f>
        <v/>
      </c>
      <c r="G2157" s="817" t="str">
        <f ca="1">IFERROR(IF(VLOOKUP(C2157,' Disaggregation - Section E '!A$618:N1369,6,0)="","",VLOOKUP(C2157,' Disaggregation - Section E '!A$618:N1369,6,0)),"")</f>
        <v/>
      </c>
      <c r="H2157" s="827" t="str">
        <f ca="1">IFERROR(IF(INDEX(' Disaggregation - Section E '!F$618:F2566,MATCH(C2157,' Disaggregation - Section E '!A$618:A2566,0)+1,1)&lt;&gt;0,INDEX(' Disaggregation - Section E '!F$618:F$1820,MATCH(C2157,' Disaggregation - Section E '!A$618:A2566,0)+1,1),""),"")</f>
        <v/>
      </c>
      <c r="I2157" s="818" t="str">
        <f ca="1">IFERROR(IF(VLOOKUP(C2157,' Disaggregation - Section E '!A$618:N1369,8,0)=0,"",VLOOKUP(C2157,' Disaggregation - Section E '!A$618:N1369,8,0)),"")</f>
        <v/>
      </c>
      <c r="J2157" s="818" t="str">
        <f ca="1">IFERROR(IF(VLOOKUP(C2157,' Disaggregation - Section E '!A$618:N2566,13,0)=0,"",VLOOKUP(C2157,' Disaggregation - Section E '!A$618:N2566,13,0)),"")</f>
        <v/>
      </c>
      <c r="K2157" s="812" t="str">
        <f ca="1">IFERROR(VLOOKUP(C2157,' Disaggregation - Section E '!A$618:N1369,3,0),"")</f>
        <v/>
      </c>
      <c r="L2157" s="812"/>
      <c r="M2157" s="812" t="str">
        <f ca="1">IFERROR(IF(VLOOKUP(C2157,' Disaggregation - Section E '!A$618:T1369,20,0)=0,"",VLOOKUP(C2157,' Disaggregation - Section E '!A$618:T1369,20,0)),"")</f>
        <v/>
      </c>
      <c r="N2157" s="818" t="str">
        <f ca="1">IFERROR(IF(VLOOKUP(C2157,' Disaggregation - Section E '!A$618:N1369,14,0)=0,"",VLOOKUP(C2157,' Disaggregation - Section E '!A$618:N1369,14,0)),"")</f>
        <v/>
      </c>
      <c r="O2157" s="818" t="str">
        <f ca="1">IFERROR(IF(VLOOKUP(C2157,' Disaggregation - Section E '!A$618:N1369,9,0)=0,"",VLOOKUP(C2157,' Disaggregation - Section E '!A$618:N1369,9,0)),"")</f>
        <v/>
      </c>
      <c r="P2157" s="818" t="str">
        <f ca="1">IFERROR(IF(VLOOKUP(C2157,' Disaggregation - Section E '!A$618:N1369,10,0)=0,"",VLOOKUP(C2157,' Disaggregation - Section E '!A$618:N1369,10,0)),"")</f>
        <v/>
      </c>
    </row>
    <row r="2158" spans="1:16" x14ac:dyDescent="0.35">
      <c r="A2158" s="812" t="b">
        <f t="shared" ca="1" si="144"/>
        <v>0</v>
      </c>
      <c r="B2158" s="812"/>
      <c r="C2158" s="825" t="str">
        <f ca="1">IF(COUNTA(D$1410:D2158)=1,"",OFFSET(B2156,-COUNTA(D$1410:D2158)+3,1))</f>
        <v>a163p000004curCAAQ</v>
      </c>
      <c r="D2158" s="827"/>
      <c r="E2158" s="815" t="str">
        <f ca="1">IFERROR(IF(VLOOKUP(C2158,' Disaggregation - Section E '!A$618:N1370,7,0)="","",VLOOKUP(C2158,' Disaggregation - Section E '!A$618:N1370,7,0)*100),"")</f>
        <v/>
      </c>
      <c r="F2158" s="818" t="str">
        <f ca="1">IFERROR(VLOOKUP(C2158,' Disaggregation - Section E '!A$618:N1370,5,0),"")</f>
        <v/>
      </c>
      <c r="G2158" s="817" t="str">
        <f ca="1">IFERROR(IF(VLOOKUP(C2158,' Disaggregation - Section E '!A$618:N1370,6,0)="","",VLOOKUP(C2158,' Disaggregation - Section E '!A$618:N1370,6,0)),"")</f>
        <v/>
      </c>
      <c r="H2158" s="827" t="str">
        <f ca="1">IFERROR(IF(INDEX(' Disaggregation - Section E '!F$618:F2567,MATCH(C2158,' Disaggregation - Section E '!A$618:A2567,0)+1,1)&lt;&gt;0,INDEX(' Disaggregation - Section E '!F$618:F$1820,MATCH(C2158,' Disaggregation - Section E '!A$618:A2567,0)+1,1),""),"")</f>
        <v/>
      </c>
      <c r="I2158" s="818" t="str">
        <f ca="1">IFERROR(IF(VLOOKUP(C2158,' Disaggregation - Section E '!A$618:N1370,8,0)=0,"",VLOOKUP(C2158,' Disaggregation - Section E '!A$618:N1370,8,0)),"")</f>
        <v/>
      </c>
      <c r="J2158" s="818" t="str">
        <f ca="1">IFERROR(IF(VLOOKUP(C2158,' Disaggregation - Section E '!A$618:N2567,13,0)=0,"",VLOOKUP(C2158,' Disaggregation - Section E '!A$618:N2567,13,0)),"")</f>
        <v/>
      </c>
      <c r="K2158" s="812" t="str">
        <f ca="1">IFERROR(VLOOKUP(C2158,' Disaggregation - Section E '!A$618:N1370,3,0),"")</f>
        <v/>
      </c>
      <c r="L2158" s="812"/>
      <c r="M2158" s="812" t="str">
        <f ca="1">IFERROR(IF(VLOOKUP(C2158,' Disaggregation - Section E '!A$618:T1370,20,0)=0,"",VLOOKUP(C2158,' Disaggregation - Section E '!A$618:T1370,20,0)),"")</f>
        <v/>
      </c>
      <c r="N2158" s="818" t="str">
        <f ca="1">IFERROR(IF(VLOOKUP(C2158,' Disaggregation - Section E '!A$618:N1370,14,0)=0,"",VLOOKUP(C2158,' Disaggregation - Section E '!A$618:N1370,14,0)),"")</f>
        <v/>
      </c>
      <c r="O2158" s="818" t="str">
        <f ca="1">IFERROR(IF(VLOOKUP(C2158,' Disaggregation - Section E '!A$618:N1370,9,0)=0,"",VLOOKUP(C2158,' Disaggregation - Section E '!A$618:N1370,9,0)),"")</f>
        <v/>
      </c>
      <c r="P2158" s="818" t="str">
        <f ca="1">IFERROR(IF(VLOOKUP(C2158,' Disaggregation - Section E '!A$618:N1370,10,0)=0,"",VLOOKUP(C2158,' Disaggregation - Section E '!A$618:N1370,10,0)),"")</f>
        <v/>
      </c>
    </row>
    <row r="2159" spans="1:16" x14ac:dyDescent="0.35">
      <c r="A2159" s="812" t="b">
        <f t="shared" ca="1" si="144"/>
        <v>0</v>
      </c>
      <c r="B2159" s="812"/>
      <c r="C2159" s="825" t="str">
        <f ca="1">IF(COUNTA(D$1410:D2159)=1,"",OFFSET(B2157,-COUNTA(D$1410:D2159)+3,1))</f>
        <v>a163p000004curDAAQ</v>
      </c>
      <c r="D2159" s="827"/>
      <c r="E2159" s="815" t="str">
        <f ca="1">IFERROR(IF(VLOOKUP(C2159,' Disaggregation - Section E '!A$618:N1371,7,0)="","",VLOOKUP(C2159,' Disaggregation - Section E '!A$618:N1371,7,0)*100),"")</f>
        <v/>
      </c>
      <c r="F2159" s="818" t="str">
        <f ca="1">IFERROR(VLOOKUP(C2159,' Disaggregation - Section E '!A$618:N1371,5,0),"")</f>
        <v/>
      </c>
      <c r="G2159" s="817" t="str">
        <f ca="1">IFERROR(IF(VLOOKUP(C2159,' Disaggregation - Section E '!A$618:N1371,6,0)="","",VLOOKUP(C2159,' Disaggregation - Section E '!A$618:N1371,6,0)),"")</f>
        <v/>
      </c>
      <c r="H2159" s="827" t="str">
        <f ca="1">IFERROR(IF(INDEX(' Disaggregation - Section E '!F$618:F2568,MATCH(C2159,' Disaggregation - Section E '!A$618:A2568,0)+1,1)&lt;&gt;0,INDEX(' Disaggregation - Section E '!F$618:F$1820,MATCH(C2159,' Disaggregation - Section E '!A$618:A2568,0)+1,1),""),"")</f>
        <v/>
      </c>
      <c r="I2159" s="818" t="str">
        <f ca="1">IFERROR(IF(VLOOKUP(C2159,' Disaggregation - Section E '!A$618:N1371,8,0)=0,"",VLOOKUP(C2159,' Disaggregation - Section E '!A$618:N1371,8,0)),"")</f>
        <v/>
      </c>
      <c r="J2159" s="818" t="str">
        <f ca="1">IFERROR(IF(VLOOKUP(C2159,' Disaggregation - Section E '!A$618:N2568,13,0)=0,"",VLOOKUP(C2159,' Disaggregation - Section E '!A$618:N2568,13,0)),"")</f>
        <v/>
      </c>
      <c r="K2159" s="812" t="str">
        <f ca="1">IFERROR(VLOOKUP(C2159,' Disaggregation - Section E '!A$618:N1371,3,0),"")</f>
        <v/>
      </c>
      <c r="L2159" s="812"/>
      <c r="M2159" s="812" t="str">
        <f ca="1">IFERROR(IF(VLOOKUP(C2159,' Disaggregation - Section E '!A$618:T1371,20,0)=0,"",VLOOKUP(C2159,' Disaggregation - Section E '!A$618:T1371,20,0)),"")</f>
        <v/>
      </c>
      <c r="N2159" s="818" t="str">
        <f ca="1">IFERROR(IF(VLOOKUP(C2159,' Disaggregation - Section E '!A$618:N1371,14,0)=0,"",VLOOKUP(C2159,' Disaggregation - Section E '!A$618:N1371,14,0)),"")</f>
        <v/>
      </c>
      <c r="O2159" s="818" t="str">
        <f ca="1">IFERROR(IF(VLOOKUP(C2159,' Disaggregation - Section E '!A$618:N1371,9,0)=0,"",VLOOKUP(C2159,' Disaggregation - Section E '!A$618:N1371,9,0)),"")</f>
        <v/>
      </c>
      <c r="P2159" s="818" t="str">
        <f ca="1">IFERROR(IF(VLOOKUP(C2159,' Disaggregation - Section E '!A$618:N1371,10,0)=0,"",VLOOKUP(C2159,' Disaggregation - Section E '!A$618:N1371,10,0)),"")</f>
        <v/>
      </c>
    </row>
    <row r="2160" spans="1:16" x14ac:dyDescent="0.35">
      <c r="A2160" s="812" t="b">
        <f t="shared" ca="1" si="144"/>
        <v>0</v>
      </c>
      <c r="B2160" s="812"/>
      <c r="C2160" s="825" t="str">
        <f ca="1">IF(COUNTA(D$1410:D2160)=1,"",OFFSET(B2158,-COUNTA(D$1410:D2160)+3,1))</f>
        <v>a163p000004curEAAQ</v>
      </c>
      <c r="D2160" s="827"/>
      <c r="E2160" s="815" t="str">
        <f ca="1">IFERROR(IF(VLOOKUP(C2160,' Disaggregation - Section E '!A$618:N1372,7,0)="","",VLOOKUP(C2160,' Disaggregation - Section E '!A$618:N1372,7,0)*100),"")</f>
        <v/>
      </c>
      <c r="F2160" s="818" t="str">
        <f ca="1">IFERROR(VLOOKUP(C2160,' Disaggregation - Section E '!A$618:N1372,5,0),"")</f>
        <v/>
      </c>
      <c r="G2160" s="817" t="str">
        <f ca="1">IFERROR(IF(VLOOKUP(C2160,' Disaggregation - Section E '!A$618:N1372,6,0)="","",VLOOKUP(C2160,' Disaggregation - Section E '!A$618:N1372,6,0)),"")</f>
        <v/>
      </c>
      <c r="H2160" s="827" t="str">
        <f ca="1">IFERROR(IF(INDEX(' Disaggregation - Section E '!F$618:F2569,MATCH(C2160,' Disaggregation - Section E '!A$618:A2569,0)+1,1)&lt;&gt;0,INDEX(' Disaggregation - Section E '!F$618:F$1820,MATCH(C2160,' Disaggregation - Section E '!A$618:A2569,0)+1,1),""),"")</f>
        <v/>
      </c>
      <c r="I2160" s="818" t="str">
        <f ca="1">IFERROR(IF(VLOOKUP(C2160,' Disaggregation - Section E '!A$618:N1372,8,0)=0,"",VLOOKUP(C2160,' Disaggregation - Section E '!A$618:N1372,8,0)),"")</f>
        <v/>
      </c>
      <c r="J2160" s="818" t="str">
        <f ca="1">IFERROR(IF(VLOOKUP(C2160,' Disaggregation - Section E '!A$618:N2569,13,0)=0,"",VLOOKUP(C2160,' Disaggregation - Section E '!A$618:N2569,13,0)),"")</f>
        <v/>
      </c>
      <c r="K2160" s="812" t="str">
        <f ca="1">IFERROR(VLOOKUP(C2160,' Disaggregation - Section E '!A$618:N1372,3,0),"")</f>
        <v/>
      </c>
      <c r="L2160" s="812"/>
      <c r="M2160" s="812" t="str">
        <f ca="1">IFERROR(IF(VLOOKUP(C2160,' Disaggregation - Section E '!A$618:T1372,20,0)=0,"",VLOOKUP(C2160,' Disaggregation - Section E '!A$618:T1372,20,0)),"")</f>
        <v/>
      </c>
      <c r="N2160" s="818" t="str">
        <f ca="1">IFERROR(IF(VLOOKUP(C2160,' Disaggregation - Section E '!A$618:N1372,14,0)=0,"",VLOOKUP(C2160,' Disaggregation - Section E '!A$618:N1372,14,0)),"")</f>
        <v/>
      </c>
      <c r="O2160" s="818" t="str">
        <f ca="1">IFERROR(IF(VLOOKUP(C2160,' Disaggregation - Section E '!A$618:N1372,9,0)=0,"",VLOOKUP(C2160,' Disaggregation - Section E '!A$618:N1372,9,0)),"")</f>
        <v/>
      </c>
      <c r="P2160" s="818" t="str">
        <f ca="1">IFERROR(IF(VLOOKUP(C2160,' Disaggregation - Section E '!A$618:N1372,10,0)=0,"",VLOOKUP(C2160,' Disaggregation - Section E '!A$618:N1372,10,0)),"")</f>
        <v/>
      </c>
    </row>
    <row r="2161" spans="1:16" x14ac:dyDescent="0.35">
      <c r="A2161" s="812" t="b">
        <f t="shared" ca="1" si="144"/>
        <v>0</v>
      </c>
      <c r="B2161" s="812"/>
      <c r="C2161" s="825" t="str">
        <f ca="1">IF(COUNTA(D$1410:D2161)=1,"",OFFSET(B2159,-COUNTA(D$1410:D2161)+3,1))</f>
        <v>a163p000004curFAAQ</v>
      </c>
      <c r="D2161" s="827"/>
      <c r="E2161" s="815" t="str">
        <f ca="1">IFERROR(IF(VLOOKUP(C2161,' Disaggregation - Section E '!A$618:N1373,7,0)="","",VLOOKUP(C2161,' Disaggregation - Section E '!A$618:N1373,7,0)*100),"")</f>
        <v/>
      </c>
      <c r="F2161" s="818" t="str">
        <f ca="1">IFERROR(VLOOKUP(C2161,' Disaggregation - Section E '!A$618:N1373,5,0),"")</f>
        <v/>
      </c>
      <c r="G2161" s="817" t="str">
        <f ca="1">IFERROR(IF(VLOOKUP(C2161,' Disaggregation - Section E '!A$618:N1373,6,0)="","",VLOOKUP(C2161,' Disaggregation - Section E '!A$618:N1373,6,0)),"")</f>
        <v/>
      </c>
      <c r="H2161" s="827" t="str">
        <f ca="1">IFERROR(IF(INDEX(' Disaggregation - Section E '!F$618:F2570,MATCH(C2161,' Disaggregation - Section E '!A$618:A2570,0)+1,1)&lt;&gt;0,INDEX(' Disaggregation - Section E '!F$618:F$1820,MATCH(C2161,' Disaggregation - Section E '!A$618:A2570,0)+1,1),""),"")</f>
        <v/>
      </c>
      <c r="I2161" s="818" t="str">
        <f ca="1">IFERROR(IF(VLOOKUP(C2161,' Disaggregation - Section E '!A$618:N1373,8,0)=0,"",VLOOKUP(C2161,' Disaggregation - Section E '!A$618:N1373,8,0)),"")</f>
        <v/>
      </c>
      <c r="J2161" s="818" t="str">
        <f ca="1">IFERROR(IF(VLOOKUP(C2161,' Disaggregation - Section E '!A$618:N2570,13,0)=0,"",VLOOKUP(C2161,' Disaggregation - Section E '!A$618:N2570,13,0)),"")</f>
        <v/>
      </c>
      <c r="K2161" s="812" t="str">
        <f ca="1">IFERROR(VLOOKUP(C2161,' Disaggregation - Section E '!A$618:N1373,3,0),"")</f>
        <v/>
      </c>
      <c r="L2161" s="812"/>
      <c r="M2161" s="812" t="str">
        <f ca="1">IFERROR(IF(VLOOKUP(C2161,' Disaggregation - Section E '!A$618:T1373,20,0)=0,"",VLOOKUP(C2161,' Disaggregation - Section E '!A$618:T1373,20,0)),"")</f>
        <v/>
      </c>
      <c r="N2161" s="818" t="str">
        <f ca="1">IFERROR(IF(VLOOKUP(C2161,' Disaggregation - Section E '!A$618:N1373,14,0)=0,"",VLOOKUP(C2161,' Disaggregation - Section E '!A$618:N1373,14,0)),"")</f>
        <v/>
      </c>
      <c r="O2161" s="818" t="str">
        <f ca="1">IFERROR(IF(VLOOKUP(C2161,' Disaggregation - Section E '!A$618:N1373,9,0)=0,"",VLOOKUP(C2161,' Disaggregation - Section E '!A$618:N1373,9,0)),"")</f>
        <v/>
      </c>
      <c r="P2161" s="818" t="str">
        <f ca="1">IFERROR(IF(VLOOKUP(C2161,' Disaggregation - Section E '!A$618:N1373,10,0)=0,"",VLOOKUP(C2161,' Disaggregation - Section E '!A$618:N1373,10,0)),"")</f>
        <v/>
      </c>
    </row>
    <row r="2162" spans="1:16" x14ac:dyDescent="0.35">
      <c r="A2162" s="812" t="b">
        <f t="shared" ca="1" si="144"/>
        <v>0</v>
      </c>
      <c r="B2162" s="812"/>
      <c r="C2162" s="825" t="str">
        <f ca="1">IF(COUNTA(D$1410:D2162)=1,"",OFFSET(B2160,-COUNTA(D$1410:D2162)+3,1))</f>
        <v>a163p000004curGAAQ</v>
      </c>
      <c r="D2162" s="827"/>
      <c r="E2162" s="815" t="str">
        <f ca="1">IFERROR(IF(VLOOKUP(C2162,' Disaggregation - Section E '!A$618:N1374,7,0)="","",VLOOKUP(C2162,' Disaggregation - Section E '!A$618:N1374,7,0)*100),"")</f>
        <v/>
      </c>
      <c r="F2162" s="818" t="str">
        <f ca="1">IFERROR(VLOOKUP(C2162,' Disaggregation - Section E '!A$618:N1374,5,0),"")</f>
        <v/>
      </c>
      <c r="G2162" s="817" t="str">
        <f ca="1">IFERROR(IF(VLOOKUP(C2162,' Disaggregation - Section E '!A$618:N1374,6,0)="","",VLOOKUP(C2162,' Disaggregation - Section E '!A$618:N1374,6,0)),"")</f>
        <v/>
      </c>
      <c r="H2162" s="827" t="str">
        <f ca="1">IFERROR(IF(INDEX(' Disaggregation - Section E '!F$618:F2571,MATCH(C2162,' Disaggregation - Section E '!A$618:A2571,0)+1,1)&lt;&gt;0,INDEX(' Disaggregation - Section E '!F$618:F$1820,MATCH(C2162,' Disaggregation - Section E '!A$618:A2571,0)+1,1),""),"")</f>
        <v/>
      </c>
      <c r="I2162" s="818" t="str">
        <f ca="1">IFERROR(IF(VLOOKUP(C2162,' Disaggregation - Section E '!A$618:N1374,8,0)=0,"",VLOOKUP(C2162,' Disaggregation - Section E '!A$618:N1374,8,0)),"")</f>
        <v/>
      </c>
      <c r="J2162" s="818" t="str">
        <f ca="1">IFERROR(IF(VLOOKUP(C2162,' Disaggregation - Section E '!A$618:N2571,13,0)=0,"",VLOOKUP(C2162,' Disaggregation - Section E '!A$618:N2571,13,0)),"")</f>
        <v/>
      </c>
      <c r="K2162" s="812" t="str">
        <f ca="1">IFERROR(VLOOKUP(C2162,' Disaggregation - Section E '!A$618:N1374,3,0),"")</f>
        <v/>
      </c>
      <c r="L2162" s="812"/>
      <c r="M2162" s="812" t="str">
        <f ca="1">IFERROR(IF(VLOOKUP(C2162,' Disaggregation - Section E '!A$618:T1374,20,0)=0,"",VLOOKUP(C2162,' Disaggregation - Section E '!A$618:T1374,20,0)),"")</f>
        <v/>
      </c>
      <c r="N2162" s="818" t="str">
        <f ca="1">IFERROR(IF(VLOOKUP(C2162,' Disaggregation - Section E '!A$618:N1374,14,0)=0,"",VLOOKUP(C2162,' Disaggregation - Section E '!A$618:N1374,14,0)),"")</f>
        <v/>
      </c>
      <c r="O2162" s="818" t="str">
        <f ca="1">IFERROR(IF(VLOOKUP(C2162,' Disaggregation - Section E '!A$618:N1374,9,0)=0,"",VLOOKUP(C2162,' Disaggregation - Section E '!A$618:N1374,9,0)),"")</f>
        <v/>
      </c>
      <c r="P2162" s="818" t="str">
        <f ca="1">IFERROR(IF(VLOOKUP(C2162,' Disaggregation - Section E '!A$618:N1374,10,0)=0,"",VLOOKUP(C2162,' Disaggregation - Section E '!A$618:N1374,10,0)),"")</f>
        <v/>
      </c>
    </row>
    <row r="2163" spans="1:16" x14ac:dyDescent="0.35">
      <c r="A2163" s="812" t="b">
        <f t="shared" ca="1" si="144"/>
        <v>0</v>
      </c>
      <c r="B2163" s="812"/>
      <c r="C2163" s="825" t="str">
        <f ca="1">IF(COUNTA(D$1410:D2163)=1,"",OFFSET(B2161,-COUNTA(D$1410:D2163)+3,1))</f>
        <v>a163p000004curHAAQ</v>
      </c>
      <c r="D2163" s="827"/>
      <c r="E2163" s="815" t="str">
        <f ca="1">IFERROR(IF(VLOOKUP(C2163,' Disaggregation - Section E '!A$618:N1375,7,0)="","",VLOOKUP(C2163,' Disaggregation - Section E '!A$618:N1375,7,0)*100),"")</f>
        <v/>
      </c>
      <c r="F2163" s="818" t="str">
        <f ca="1">IFERROR(VLOOKUP(C2163,' Disaggregation - Section E '!A$618:N1375,5,0),"")</f>
        <v/>
      </c>
      <c r="G2163" s="817" t="str">
        <f ca="1">IFERROR(IF(VLOOKUP(C2163,' Disaggregation - Section E '!A$618:N1375,6,0)="","",VLOOKUP(C2163,' Disaggregation - Section E '!A$618:N1375,6,0)),"")</f>
        <v/>
      </c>
      <c r="H2163" s="827" t="str">
        <f ca="1">IFERROR(IF(INDEX(' Disaggregation - Section E '!F$618:F2572,MATCH(C2163,' Disaggregation - Section E '!A$618:A2572,0)+1,1)&lt;&gt;0,INDEX(' Disaggregation - Section E '!F$618:F$1820,MATCH(C2163,' Disaggregation - Section E '!A$618:A2572,0)+1,1),""),"")</f>
        <v/>
      </c>
      <c r="I2163" s="818" t="str">
        <f ca="1">IFERROR(IF(VLOOKUP(C2163,' Disaggregation - Section E '!A$618:N1375,8,0)=0,"",VLOOKUP(C2163,' Disaggregation - Section E '!A$618:N1375,8,0)),"")</f>
        <v/>
      </c>
      <c r="J2163" s="818" t="str">
        <f ca="1">IFERROR(IF(VLOOKUP(C2163,' Disaggregation - Section E '!A$618:N2572,13,0)=0,"",VLOOKUP(C2163,' Disaggregation - Section E '!A$618:N2572,13,0)),"")</f>
        <v/>
      </c>
      <c r="K2163" s="812" t="str">
        <f ca="1">IFERROR(VLOOKUP(C2163,' Disaggregation - Section E '!A$618:N1375,3,0),"")</f>
        <v/>
      </c>
      <c r="L2163" s="812"/>
      <c r="M2163" s="812" t="str">
        <f ca="1">IFERROR(IF(VLOOKUP(C2163,' Disaggregation - Section E '!A$618:T1375,20,0)=0,"",VLOOKUP(C2163,' Disaggregation - Section E '!A$618:T1375,20,0)),"")</f>
        <v/>
      </c>
      <c r="N2163" s="818" t="str">
        <f ca="1">IFERROR(IF(VLOOKUP(C2163,' Disaggregation - Section E '!A$618:N1375,14,0)=0,"",VLOOKUP(C2163,' Disaggregation - Section E '!A$618:N1375,14,0)),"")</f>
        <v/>
      </c>
      <c r="O2163" s="818" t="str">
        <f ca="1">IFERROR(IF(VLOOKUP(C2163,' Disaggregation - Section E '!A$618:N1375,9,0)=0,"",VLOOKUP(C2163,' Disaggregation - Section E '!A$618:N1375,9,0)),"")</f>
        <v/>
      </c>
      <c r="P2163" s="818" t="str">
        <f ca="1">IFERROR(IF(VLOOKUP(C2163,' Disaggregation - Section E '!A$618:N1375,10,0)=0,"",VLOOKUP(C2163,' Disaggregation - Section E '!A$618:N1375,10,0)),"")</f>
        <v/>
      </c>
    </row>
    <row r="2164" spans="1:16" x14ac:dyDescent="0.35">
      <c r="A2164" s="812" t="b">
        <f t="shared" ca="1" si="144"/>
        <v>0</v>
      </c>
      <c r="B2164" s="812"/>
      <c r="C2164" s="825" t="str">
        <f ca="1">IF(COUNTA(D$1410:D2164)=1,"",OFFSET(B2162,-COUNTA(D$1410:D2164)+3,1))</f>
        <v>a163p000004curIAAQ</v>
      </c>
      <c r="D2164" s="827"/>
      <c r="E2164" s="815" t="str">
        <f ca="1">IFERROR(IF(VLOOKUP(C2164,' Disaggregation - Section E '!A$618:N1376,7,0)="","",VLOOKUP(C2164,' Disaggregation - Section E '!A$618:N1376,7,0)*100),"")</f>
        <v/>
      </c>
      <c r="F2164" s="818" t="str">
        <f ca="1">IFERROR(VLOOKUP(C2164,' Disaggregation - Section E '!A$618:N1376,5,0),"")</f>
        <v/>
      </c>
      <c r="G2164" s="817" t="str">
        <f ca="1">IFERROR(IF(VLOOKUP(C2164,' Disaggregation - Section E '!A$618:N1376,6,0)="","",VLOOKUP(C2164,' Disaggregation - Section E '!A$618:N1376,6,0)),"")</f>
        <v/>
      </c>
      <c r="H2164" s="827" t="str">
        <f ca="1">IFERROR(IF(INDEX(' Disaggregation - Section E '!F$618:F2573,MATCH(C2164,' Disaggregation - Section E '!A$618:A2573,0)+1,1)&lt;&gt;0,INDEX(' Disaggregation - Section E '!F$618:F$1820,MATCH(C2164,' Disaggregation - Section E '!A$618:A2573,0)+1,1),""),"")</f>
        <v/>
      </c>
      <c r="I2164" s="818" t="str">
        <f ca="1">IFERROR(IF(VLOOKUP(C2164,' Disaggregation - Section E '!A$618:N1376,8,0)=0,"",VLOOKUP(C2164,' Disaggregation - Section E '!A$618:N1376,8,0)),"")</f>
        <v/>
      </c>
      <c r="J2164" s="818" t="str">
        <f ca="1">IFERROR(IF(VLOOKUP(C2164,' Disaggregation - Section E '!A$618:N2573,13,0)=0,"",VLOOKUP(C2164,' Disaggregation - Section E '!A$618:N2573,13,0)),"")</f>
        <v/>
      </c>
      <c r="K2164" s="812" t="str">
        <f ca="1">IFERROR(VLOOKUP(C2164,' Disaggregation - Section E '!A$618:N1376,3,0),"")</f>
        <v/>
      </c>
      <c r="L2164" s="812"/>
      <c r="M2164" s="812" t="str">
        <f ca="1">IFERROR(IF(VLOOKUP(C2164,' Disaggregation - Section E '!A$618:T1376,20,0)=0,"",VLOOKUP(C2164,' Disaggregation - Section E '!A$618:T1376,20,0)),"")</f>
        <v/>
      </c>
      <c r="N2164" s="818" t="str">
        <f ca="1">IFERROR(IF(VLOOKUP(C2164,' Disaggregation - Section E '!A$618:N1376,14,0)=0,"",VLOOKUP(C2164,' Disaggregation - Section E '!A$618:N1376,14,0)),"")</f>
        <v/>
      </c>
      <c r="O2164" s="818" t="str">
        <f ca="1">IFERROR(IF(VLOOKUP(C2164,' Disaggregation - Section E '!A$618:N1376,9,0)=0,"",VLOOKUP(C2164,' Disaggregation - Section E '!A$618:N1376,9,0)),"")</f>
        <v/>
      </c>
      <c r="P2164" s="818" t="str">
        <f ca="1">IFERROR(IF(VLOOKUP(C2164,' Disaggregation - Section E '!A$618:N1376,10,0)=0,"",VLOOKUP(C2164,' Disaggregation - Section E '!A$618:N1376,10,0)),"")</f>
        <v/>
      </c>
    </row>
    <row r="2165" spans="1:16" x14ac:dyDescent="0.35">
      <c r="A2165" s="812" t="b">
        <f t="shared" ca="1" si="144"/>
        <v>0</v>
      </c>
      <c r="B2165" s="812"/>
      <c r="C2165" s="825" t="str">
        <f ca="1">IF(COUNTA(D$1410:D2165)=1,"",OFFSET(B2163,-COUNTA(D$1410:D2165)+3,1))</f>
        <v>a163p000004curJAAQ</v>
      </c>
      <c r="D2165" s="827"/>
      <c r="E2165" s="815" t="str">
        <f ca="1">IFERROR(IF(VLOOKUP(C2165,' Disaggregation - Section E '!A$618:N1377,7,0)="","",VLOOKUP(C2165,' Disaggregation - Section E '!A$618:N1377,7,0)*100),"")</f>
        <v/>
      </c>
      <c r="F2165" s="818" t="str">
        <f ca="1">IFERROR(VLOOKUP(C2165,' Disaggregation - Section E '!A$618:N1377,5,0),"")</f>
        <v/>
      </c>
      <c r="G2165" s="817" t="str">
        <f ca="1">IFERROR(IF(VLOOKUP(C2165,' Disaggregation - Section E '!A$618:N1377,6,0)="","",VLOOKUP(C2165,' Disaggregation - Section E '!A$618:N1377,6,0)),"")</f>
        <v/>
      </c>
      <c r="H2165" s="827" t="str">
        <f ca="1">IFERROR(IF(INDEX(' Disaggregation - Section E '!F$618:F2574,MATCH(C2165,' Disaggregation - Section E '!A$618:A2574,0)+1,1)&lt;&gt;0,INDEX(' Disaggregation - Section E '!F$618:F$1820,MATCH(C2165,' Disaggregation - Section E '!A$618:A2574,0)+1,1),""),"")</f>
        <v/>
      </c>
      <c r="I2165" s="818" t="str">
        <f ca="1">IFERROR(IF(VLOOKUP(C2165,' Disaggregation - Section E '!A$618:N1377,8,0)=0,"",VLOOKUP(C2165,' Disaggregation - Section E '!A$618:N1377,8,0)),"")</f>
        <v/>
      </c>
      <c r="J2165" s="818" t="str">
        <f ca="1">IFERROR(IF(VLOOKUP(C2165,' Disaggregation - Section E '!A$618:N2574,13,0)=0,"",VLOOKUP(C2165,' Disaggregation - Section E '!A$618:N2574,13,0)),"")</f>
        <v/>
      </c>
      <c r="K2165" s="812" t="str">
        <f ca="1">IFERROR(VLOOKUP(C2165,' Disaggregation - Section E '!A$618:N1377,3,0),"")</f>
        <v/>
      </c>
      <c r="L2165" s="812"/>
      <c r="M2165" s="812" t="str">
        <f ca="1">IFERROR(IF(VLOOKUP(C2165,' Disaggregation - Section E '!A$618:T1377,20,0)=0,"",VLOOKUP(C2165,' Disaggregation - Section E '!A$618:T1377,20,0)),"")</f>
        <v/>
      </c>
      <c r="N2165" s="818" t="str">
        <f ca="1">IFERROR(IF(VLOOKUP(C2165,' Disaggregation - Section E '!A$618:N1377,14,0)=0,"",VLOOKUP(C2165,' Disaggregation - Section E '!A$618:N1377,14,0)),"")</f>
        <v/>
      </c>
      <c r="O2165" s="818" t="str">
        <f ca="1">IFERROR(IF(VLOOKUP(C2165,' Disaggregation - Section E '!A$618:N1377,9,0)=0,"",VLOOKUP(C2165,' Disaggregation - Section E '!A$618:N1377,9,0)),"")</f>
        <v/>
      </c>
      <c r="P2165" s="818" t="str">
        <f ca="1">IFERROR(IF(VLOOKUP(C2165,' Disaggregation - Section E '!A$618:N1377,10,0)=0,"",VLOOKUP(C2165,' Disaggregation - Section E '!A$618:N1377,10,0)),"")</f>
        <v/>
      </c>
    </row>
    <row r="2166" spans="1:16" x14ac:dyDescent="0.35">
      <c r="A2166" s="812" t="b">
        <f t="shared" ca="1" si="144"/>
        <v>0</v>
      </c>
      <c r="B2166" s="812"/>
      <c r="C2166" s="825" t="str">
        <f ca="1">IF(COUNTA(D$1410:D2166)=1,"",OFFSET(B2164,-COUNTA(D$1410:D2166)+3,1))</f>
        <v>a163p000004curKAAQ</v>
      </c>
      <c r="D2166" s="827"/>
      <c r="E2166" s="815" t="str">
        <f ca="1">IFERROR(IF(VLOOKUP(C2166,' Disaggregation - Section E '!A$618:N1378,7,0)="","",VLOOKUP(C2166,' Disaggregation - Section E '!A$618:N1378,7,0)*100),"")</f>
        <v/>
      </c>
      <c r="F2166" s="818" t="str">
        <f ca="1">IFERROR(VLOOKUP(C2166,' Disaggregation - Section E '!A$618:N1378,5,0),"")</f>
        <v/>
      </c>
      <c r="G2166" s="817" t="str">
        <f ca="1">IFERROR(IF(VLOOKUP(C2166,' Disaggregation - Section E '!A$618:N1378,6,0)="","",VLOOKUP(C2166,' Disaggregation - Section E '!A$618:N1378,6,0)),"")</f>
        <v/>
      </c>
      <c r="H2166" s="827" t="str">
        <f ca="1">IFERROR(IF(INDEX(' Disaggregation - Section E '!F$618:F2575,MATCH(C2166,' Disaggregation - Section E '!A$618:A2575,0)+1,1)&lt;&gt;0,INDEX(' Disaggregation - Section E '!F$618:F$1820,MATCH(C2166,' Disaggregation - Section E '!A$618:A2575,0)+1,1),""),"")</f>
        <v/>
      </c>
      <c r="I2166" s="818" t="str">
        <f ca="1">IFERROR(IF(VLOOKUP(C2166,' Disaggregation - Section E '!A$618:N1378,8,0)=0,"",VLOOKUP(C2166,' Disaggregation - Section E '!A$618:N1378,8,0)),"")</f>
        <v/>
      </c>
      <c r="J2166" s="818" t="str">
        <f ca="1">IFERROR(IF(VLOOKUP(C2166,' Disaggregation - Section E '!A$618:N2575,13,0)=0,"",VLOOKUP(C2166,' Disaggregation - Section E '!A$618:N2575,13,0)),"")</f>
        <v/>
      </c>
      <c r="K2166" s="812" t="str">
        <f ca="1">IFERROR(VLOOKUP(C2166,' Disaggregation - Section E '!A$618:N1378,3,0),"")</f>
        <v/>
      </c>
      <c r="L2166" s="812"/>
      <c r="M2166" s="812" t="str">
        <f ca="1">IFERROR(IF(VLOOKUP(C2166,' Disaggregation - Section E '!A$618:T1378,20,0)=0,"",VLOOKUP(C2166,' Disaggregation - Section E '!A$618:T1378,20,0)),"")</f>
        <v/>
      </c>
      <c r="N2166" s="818" t="str">
        <f ca="1">IFERROR(IF(VLOOKUP(C2166,' Disaggregation - Section E '!A$618:N1378,14,0)=0,"",VLOOKUP(C2166,' Disaggregation - Section E '!A$618:N1378,14,0)),"")</f>
        <v/>
      </c>
      <c r="O2166" s="818" t="str">
        <f ca="1">IFERROR(IF(VLOOKUP(C2166,' Disaggregation - Section E '!A$618:N1378,9,0)=0,"",VLOOKUP(C2166,' Disaggregation - Section E '!A$618:N1378,9,0)),"")</f>
        <v/>
      </c>
      <c r="P2166" s="818" t="str">
        <f ca="1">IFERROR(IF(VLOOKUP(C2166,' Disaggregation - Section E '!A$618:N1378,10,0)=0,"",VLOOKUP(C2166,' Disaggregation - Section E '!A$618:N1378,10,0)),"")</f>
        <v/>
      </c>
    </row>
    <row r="2167" spans="1:16" x14ac:dyDescent="0.35">
      <c r="A2167" s="812" t="b">
        <f t="shared" ca="1" si="144"/>
        <v>0</v>
      </c>
      <c r="B2167" s="812"/>
      <c r="C2167" s="825" t="str">
        <f ca="1">IF(COUNTA(D$1410:D2167)=1,"",OFFSET(B2165,-COUNTA(D$1410:D2167)+3,1))</f>
        <v>a163p000004curLAAQ</v>
      </c>
      <c r="D2167" s="827"/>
      <c r="E2167" s="815" t="str">
        <f ca="1">IFERROR(IF(VLOOKUP(C2167,' Disaggregation - Section E '!A$618:N1379,7,0)="","",VLOOKUP(C2167,' Disaggregation - Section E '!A$618:N1379,7,0)*100),"")</f>
        <v/>
      </c>
      <c r="F2167" s="818" t="str">
        <f ca="1">IFERROR(VLOOKUP(C2167,' Disaggregation - Section E '!A$618:N1379,5,0),"")</f>
        <v/>
      </c>
      <c r="G2167" s="817" t="str">
        <f ca="1">IFERROR(IF(VLOOKUP(C2167,' Disaggregation - Section E '!A$618:N1379,6,0)="","",VLOOKUP(C2167,' Disaggregation - Section E '!A$618:N1379,6,0)),"")</f>
        <v/>
      </c>
      <c r="H2167" s="827" t="str">
        <f ca="1">IFERROR(IF(INDEX(' Disaggregation - Section E '!F$618:F2576,MATCH(C2167,' Disaggregation - Section E '!A$618:A2576,0)+1,1)&lt;&gt;0,INDEX(' Disaggregation - Section E '!F$618:F$1820,MATCH(C2167,' Disaggregation - Section E '!A$618:A2576,0)+1,1),""),"")</f>
        <v/>
      </c>
      <c r="I2167" s="818" t="str">
        <f ca="1">IFERROR(IF(VLOOKUP(C2167,' Disaggregation - Section E '!A$618:N1379,8,0)=0,"",VLOOKUP(C2167,' Disaggregation - Section E '!A$618:N1379,8,0)),"")</f>
        <v/>
      </c>
      <c r="J2167" s="818" t="str">
        <f ca="1">IFERROR(IF(VLOOKUP(C2167,' Disaggregation - Section E '!A$618:N2576,13,0)=0,"",VLOOKUP(C2167,' Disaggregation - Section E '!A$618:N2576,13,0)),"")</f>
        <v/>
      </c>
      <c r="K2167" s="812" t="str">
        <f ca="1">IFERROR(VLOOKUP(C2167,' Disaggregation - Section E '!A$618:N1379,3,0),"")</f>
        <v/>
      </c>
      <c r="L2167" s="812"/>
      <c r="M2167" s="812" t="str">
        <f ca="1">IFERROR(IF(VLOOKUP(C2167,' Disaggregation - Section E '!A$618:T1379,20,0)=0,"",VLOOKUP(C2167,' Disaggregation - Section E '!A$618:T1379,20,0)),"")</f>
        <v/>
      </c>
      <c r="N2167" s="818" t="str">
        <f ca="1">IFERROR(IF(VLOOKUP(C2167,' Disaggregation - Section E '!A$618:N1379,14,0)=0,"",VLOOKUP(C2167,' Disaggregation - Section E '!A$618:N1379,14,0)),"")</f>
        <v/>
      </c>
      <c r="O2167" s="818" t="str">
        <f ca="1">IFERROR(IF(VLOOKUP(C2167,' Disaggregation - Section E '!A$618:N1379,9,0)=0,"",VLOOKUP(C2167,' Disaggregation - Section E '!A$618:N1379,9,0)),"")</f>
        <v/>
      </c>
      <c r="P2167" s="818" t="str">
        <f ca="1">IFERROR(IF(VLOOKUP(C2167,' Disaggregation - Section E '!A$618:N1379,10,0)=0,"",VLOOKUP(C2167,' Disaggregation - Section E '!A$618:N1379,10,0)),"")</f>
        <v/>
      </c>
    </row>
    <row r="2168" spans="1:16" x14ac:dyDescent="0.35">
      <c r="A2168" s="812" t="b">
        <f t="shared" ca="1" si="144"/>
        <v>0</v>
      </c>
      <c r="B2168" s="812"/>
      <c r="C2168" s="825" t="str">
        <f ca="1">IF(COUNTA(D$1410:D2168)=1,"",OFFSET(B2166,-COUNTA(D$1410:D2168)+3,1))</f>
        <v>a163p000004curMAAQ</v>
      </c>
      <c r="D2168" s="827"/>
      <c r="E2168" s="815" t="str">
        <f ca="1">IFERROR(IF(VLOOKUP(C2168,' Disaggregation - Section E '!A$618:N1380,7,0)="","",VLOOKUP(C2168,' Disaggregation - Section E '!A$618:N1380,7,0)*100),"")</f>
        <v/>
      </c>
      <c r="F2168" s="818" t="str">
        <f ca="1">IFERROR(VLOOKUP(C2168,' Disaggregation - Section E '!A$618:N1380,5,0),"")</f>
        <v/>
      </c>
      <c r="G2168" s="817" t="str">
        <f ca="1">IFERROR(IF(VLOOKUP(C2168,' Disaggregation - Section E '!A$618:N1380,6,0)="","",VLOOKUP(C2168,' Disaggregation - Section E '!A$618:N1380,6,0)),"")</f>
        <v/>
      </c>
      <c r="H2168" s="827" t="str">
        <f ca="1">IFERROR(IF(INDEX(' Disaggregation - Section E '!F$618:F2577,MATCH(C2168,' Disaggregation - Section E '!A$618:A2577,0)+1,1)&lt;&gt;0,INDEX(' Disaggregation - Section E '!F$618:F$1820,MATCH(C2168,' Disaggregation - Section E '!A$618:A2577,0)+1,1),""),"")</f>
        <v/>
      </c>
      <c r="I2168" s="818" t="str">
        <f ca="1">IFERROR(IF(VLOOKUP(C2168,' Disaggregation - Section E '!A$618:N1380,8,0)=0,"",VLOOKUP(C2168,' Disaggregation - Section E '!A$618:N1380,8,0)),"")</f>
        <v/>
      </c>
      <c r="J2168" s="818" t="str">
        <f ca="1">IFERROR(IF(VLOOKUP(C2168,' Disaggregation - Section E '!A$618:N2577,13,0)=0,"",VLOOKUP(C2168,' Disaggregation - Section E '!A$618:N2577,13,0)),"")</f>
        <v/>
      </c>
      <c r="K2168" s="812" t="str">
        <f ca="1">IFERROR(VLOOKUP(C2168,' Disaggregation - Section E '!A$618:N1380,3,0),"")</f>
        <v/>
      </c>
      <c r="L2168" s="812"/>
      <c r="M2168" s="812" t="str">
        <f ca="1">IFERROR(IF(VLOOKUP(C2168,' Disaggregation - Section E '!A$618:T1380,20,0)=0,"",VLOOKUP(C2168,' Disaggregation - Section E '!A$618:T1380,20,0)),"")</f>
        <v/>
      </c>
      <c r="N2168" s="818" t="str">
        <f ca="1">IFERROR(IF(VLOOKUP(C2168,' Disaggregation - Section E '!A$618:N1380,14,0)=0,"",VLOOKUP(C2168,' Disaggregation - Section E '!A$618:N1380,14,0)),"")</f>
        <v/>
      </c>
      <c r="O2168" s="818" t="str">
        <f ca="1">IFERROR(IF(VLOOKUP(C2168,' Disaggregation - Section E '!A$618:N1380,9,0)=0,"",VLOOKUP(C2168,' Disaggregation - Section E '!A$618:N1380,9,0)),"")</f>
        <v/>
      </c>
      <c r="P2168" s="818" t="str">
        <f ca="1">IFERROR(IF(VLOOKUP(C2168,' Disaggregation - Section E '!A$618:N1380,10,0)=0,"",VLOOKUP(C2168,' Disaggregation - Section E '!A$618:N1380,10,0)),"")</f>
        <v/>
      </c>
    </row>
    <row r="2169" spans="1:16" x14ac:dyDescent="0.35">
      <c r="A2169" s="812" t="b">
        <f t="shared" ca="1" si="144"/>
        <v>0</v>
      </c>
      <c r="B2169" s="812"/>
      <c r="C2169" s="825" t="str">
        <f ca="1">IF(COUNTA(D$1410:D2169)=1,"",OFFSET(B2167,-COUNTA(D$1410:D2169)+3,1))</f>
        <v>a163p000004curNAAQ</v>
      </c>
      <c r="D2169" s="827"/>
      <c r="E2169" s="815" t="str">
        <f ca="1">IFERROR(IF(VLOOKUP(C2169,' Disaggregation - Section E '!A$618:N1381,7,0)="","",VLOOKUP(C2169,' Disaggregation - Section E '!A$618:N1381,7,0)*100),"")</f>
        <v/>
      </c>
      <c r="F2169" s="818" t="str">
        <f ca="1">IFERROR(VLOOKUP(C2169,' Disaggregation - Section E '!A$618:N1381,5,0),"")</f>
        <v/>
      </c>
      <c r="G2169" s="817" t="str">
        <f ca="1">IFERROR(IF(VLOOKUP(C2169,' Disaggregation - Section E '!A$618:N1381,6,0)="","",VLOOKUP(C2169,' Disaggregation - Section E '!A$618:N1381,6,0)),"")</f>
        <v/>
      </c>
      <c r="H2169" s="827" t="str">
        <f ca="1">IFERROR(IF(INDEX(' Disaggregation - Section E '!F$618:F2578,MATCH(C2169,' Disaggregation - Section E '!A$618:A2578,0)+1,1)&lt;&gt;0,INDEX(' Disaggregation - Section E '!F$618:F$1820,MATCH(C2169,' Disaggregation - Section E '!A$618:A2578,0)+1,1),""),"")</f>
        <v/>
      </c>
      <c r="I2169" s="818" t="str">
        <f ca="1">IFERROR(IF(VLOOKUP(C2169,' Disaggregation - Section E '!A$618:N1381,8,0)=0,"",VLOOKUP(C2169,' Disaggregation - Section E '!A$618:N1381,8,0)),"")</f>
        <v/>
      </c>
      <c r="J2169" s="818" t="str">
        <f ca="1">IFERROR(IF(VLOOKUP(C2169,' Disaggregation - Section E '!A$618:N2578,13,0)=0,"",VLOOKUP(C2169,' Disaggregation - Section E '!A$618:N2578,13,0)),"")</f>
        <v/>
      </c>
      <c r="K2169" s="812" t="str">
        <f ca="1">IFERROR(VLOOKUP(C2169,' Disaggregation - Section E '!A$618:N1381,3,0),"")</f>
        <v/>
      </c>
      <c r="L2169" s="812"/>
      <c r="M2169" s="812" t="str">
        <f ca="1">IFERROR(IF(VLOOKUP(C2169,' Disaggregation - Section E '!A$618:T1381,20,0)=0,"",VLOOKUP(C2169,' Disaggregation - Section E '!A$618:T1381,20,0)),"")</f>
        <v/>
      </c>
      <c r="N2169" s="818" t="str">
        <f ca="1">IFERROR(IF(VLOOKUP(C2169,' Disaggregation - Section E '!A$618:N1381,14,0)=0,"",VLOOKUP(C2169,' Disaggregation - Section E '!A$618:N1381,14,0)),"")</f>
        <v/>
      </c>
      <c r="O2169" s="818" t="str">
        <f ca="1">IFERROR(IF(VLOOKUP(C2169,' Disaggregation - Section E '!A$618:N1381,9,0)=0,"",VLOOKUP(C2169,' Disaggregation - Section E '!A$618:N1381,9,0)),"")</f>
        <v/>
      </c>
      <c r="P2169" s="818" t="str">
        <f ca="1">IFERROR(IF(VLOOKUP(C2169,' Disaggregation - Section E '!A$618:N1381,10,0)=0,"",VLOOKUP(C2169,' Disaggregation - Section E '!A$618:N1381,10,0)),"")</f>
        <v/>
      </c>
    </row>
    <row r="2170" spans="1:16" x14ac:dyDescent="0.35">
      <c r="A2170" s="812" t="b">
        <f t="shared" ca="1" si="144"/>
        <v>0</v>
      </c>
      <c r="B2170" s="812"/>
      <c r="C2170" s="825" t="str">
        <f ca="1">IF(COUNTA(D$1410:D2170)=1,"",OFFSET(B2168,-COUNTA(D$1410:D2170)+3,1))</f>
        <v>a163p000004curOAAQ</v>
      </c>
      <c r="D2170" s="827"/>
      <c r="E2170" s="815" t="str">
        <f ca="1">IFERROR(IF(VLOOKUP(C2170,' Disaggregation - Section E '!A$618:N1382,7,0)="","",VLOOKUP(C2170,' Disaggregation - Section E '!A$618:N1382,7,0)*100),"")</f>
        <v/>
      </c>
      <c r="F2170" s="818" t="str">
        <f ca="1">IFERROR(VLOOKUP(C2170,' Disaggregation - Section E '!A$618:N1382,5,0),"")</f>
        <v/>
      </c>
      <c r="G2170" s="817" t="str">
        <f ca="1">IFERROR(IF(VLOOKUP(C2170,' Disaggregation - Section E '!A$618:N1382,6,0)="","",VLOOKUP(C2170,' Disaggregation - Section E '!A$618:N1382,6,0)),"")</f>
        <v/>
      </c>
      <c r="H2170" s="827" t="str">
        <f ca="1">IFERROR(IF(INDEX(' Disaggregation - Section E '!F$618:F2579,MATCH(C2170,' Disaggregation - Section E '!A$618:A2579,0)+1,1)&lt;&gt;0,INDEX(' Disaggregation - Section E '!F$618:F$1820,MATCH(C2170,' Disaggregation - Section E '!A$618:A2579,0)+1,1),""),"")</f>
        <v/>
      </c>
      <c r="I2170" s="818" t="str">
        <f ca="1">IFERROR(IF(VLOOKUP(C2170,' Disaggregation - Section E '!A$618:N1382,8,0)=0,"",VLOOKUP(C2170,' Disaggregation - Section E '!A$618:N1382,8,0)),"")</f>
        <v/>
      </c>
      <c r="J2170" s="818" t="str">
        <f ca="1">IFERROR(IF(VLOOKUP(C2170,' Disaggregation - Section E '!A$618:N2579,13,0)=0,"",VLOOKUP(C2170,' Disaggregation - Section E '!A$618:N2579,13,0)),"")</f>
        <v/>
      </c>
      <c r="K2170" s="812" t="str">
        <f ca="1">IFERROR(VLOOKUP(C2170,' Disaggregation - Section E '!A$618:N1382,3,0),"")</f>
        <v/>
      </c>
      <c r="L2170" s="812"/>
      <c r="M2170" s="812" t="str">
        <f ca="1">IFERROR(IF(VLOOKUP(C2170,' Disaggregation - Section E '!A$618:T1382,20,0)=0,"",VLOOKUP(C2170,' Disaggregation - Section E '!A$618:T1382,20,0)),"")</f>
        <v/>
      </c>
      <c r="N2170" s="818" t="str">
        <f ca="1">IFERROR(IF(VLOOKUP(C2170,' Disaggregation - Section E '!A$618:N1382,14,0)=0,"",VLOOKUP(C2170,' Disaggregation - Section E '!A$618:N1382,14,0)),"")</f>
        <v/>
      </c>
      <c r="O2170" s="818" t="str">
        <f ca="1">IFERROR(IF(VLOOKUP(C2170,' Disaggregation - Section E '!A$618:N1382,9,0)=0,"",VLOOKUP(C2170,' Disaggregation - Section E '!A$618:N1382,9,0)),"")</f>
        <v/>
      </c>
      <c r="P2170" s="818" t="str">
        <f ca="1">IFERROR(IF(VLOOKUP(C2170,' Disaggregation - Section E '!A$618:N1382,10,0)=0,"",VLOOKUP(C2170,' Disaggregation - Section E '!A$618:N1382,10,0)),"")</f>
        <v/>
      </c>
    </row>
    <row r="2171" spans="1:16" x14ac:dyDescent="0.35">
      <c r="A2171" s="812" t="b">
        <f t="shared" ca="1" si="144"/>
        <v>0</v>
      </c>
      <c r="B2171" s="812"/>
      <c r="C2171" s="825" t="str">
        <f ca="1">IF(COUNTA(D$1410:D2171)=1,"",OFFSET(B2169,-COUNTA(D$1410:D2171)+3,1))</f>
        <v>a163p000004curPAAQ</v>
      </c>
      <c r="D2171" s="827"/>
      <c r="E2171" s="815" t="str">
        <f ca="1">IFERROR(IF(VLOOKUP(C2171,' Disaggregation - Section E '!A$618:N1383,7,0)="","",VLOOKUP(C2171,' Disaggregation - Section E '!A$618:N1383,7,0)*100),"")</f>
        <v/>
      </c>
      <c r="F2171" s="818" t="str">
        <f ca="1">IFERROR(VLOOKUP(C2171,' Disaggregation - Section E '!A$618:N1383,5,0),"")</f>
        <v/>
      </c>
      <c r="G2171" s="817" t="str">
        <f ca="1">IFERROR(IF(VLOOKUP(C2171,' Disaggregation - Section E '!A$618:N1383,6,0)="","",VLOOKUP(C2171,' Disaggregation - Section E '!A$618:N1383,6,0)),"")</f>
        <v/>
      </c>
      <c r="H2171" s="827" t="str">
        <f ca="1">IFERROR(IF(INDEX(' Disaggregation - Section E '!F$618:F2580,MATCH(C2171,' Disaggregation - Section E '!A$618:A2580,0)+1,1)&lt;&gt;0,INDEX(' Disaggregation - Section E '!F$618:F$1820,MATCH(C2171,' Disaggregation - Section E '!A$618:A2580,0)+1,1),""),"")</f>
        <v/>
      </c>
      <c r="I2171" s="818" t="str">
        <f ca="1">IFERROR(IF(VLOOKUP(C2171,' Disaggregation - Section E '!A$618:N1383,8,0)=0,"",VLOOKUP(C2171,' Disaggregation - Section E '!A$618:N1383,8,0)),"")</f>
        <v/>
      </c>
      <c r="J2171" s="818" t="str">
        <f ca="1">IFERROR(IF(VLOOKUP(C2171,' Disaggregation - Section E '!A$618:N2580,13,0)=0,"",VLOOKUP(C2171,' Disaggregation - Section E '!A$618:N2580,13,0)),"")</f>
        <v/>
      </c>
      <c r="K2171" s="812" t="str">
        <f ca="1">IFERROR(VLOOKUP(C2171,' Disaggregation - Section E '!A$618:N1383,3,0),"")</f>
        <v/>
      </c>
      <c r="L2171" s="812"/>
      <c r="M2171" s="812" t="str">
        <f ca="1">IFERROR(IF(VLOOKUP(C2171,' Disaggregation - Section E '!A$618:T1383,20,0)=0,"",VLOOKUP(C2171,' Disaggregation - Section E '!A$618:T1383,20,0)),"")</f>
        <v/>
      </c>
      <c r="N2171" s="818" t="str">
        <f ca="1">IFERROR(IF(VLOOKUP(C2171,' Disaggregation - Section E '!A$618:N1383,14,0)=0,"",VLOOKUP(C2171,' Disaggregation - Section E '!A$618:N1383,14,0)),"")</f>
        <v/>
      </c>
      <c r="O2171" s="818" t="str">
        <f ca="1">IFERROR(IF(VLOOKUP(C2171,' Disaggregation - Section E '!A$618:N1383,9,0)=0,"",VLOOKUP(C2171,' Disaggregation - Section E '!A$618:N1383,9,0)),"")</f>
        <v/>
      </c>
      <c r="P2171" s="818" t="str">
        <f ca="1">IFERROR(IF(VLOOKUP(C2171,' Disaggregation - Section E '!A$618:N1383,10,0)=0,"",VLOOKUP(C2171,' Disaggregation - Section E '!A$618:N1383,10,0)),"")</f>
        <v/>
      </c>
    </row>
    <row r="2172" spans="1:16" x14ac:dyDescent="0.35">
      <c r="A2172" s="812" t="b">
        <f t="shared" ca="1" si="144"/>
        <v>0</v>
      </c>
      <c r="B2172" s="812"/>
      <c r="C2172" s="825" t="str">
        <f ca="1">IF(COUNTA(D$1410:D2172)=1,"",OFFSET(B2170,-COUNTA(D$1410:D2172)+3,1))</f>
        <v>a163p000004curQAAQ</v>
      </c>
      <c r="D2172" s="827"/>
      <c r="E2172" s="815" t="str">
        <f ca="1">IFERROR(IF(VLOOKUP(C2172,' Disaggregation - Section E '!A$618:N1384,7,0)="","",VLOOKUP(C2172,' Disaggregation - Section E '!A$618:N1384,7,0)*100),"")</f>
        <v/>
      </c>
      <c r="F2172" s="818" t="str">
        <f ca="1">IFERROR(VLOOKUP(C2172,' Disaggregation - Section E '!A$618:N1384,5,0),"")</f>
        <v/>
      </c>
      <c r="G2172" s="817" t="str">
        <f ca="1">IFERROR(IF(VLOOKUP(C2172,' Disaggregation - Section E '!A$618:N1384,6,0)="","",VLOOKUP(C2172,' Disaggregation - Section E '!A$618:N1384,6,0)),"")</f>
        <v/>
      </c>
      <c r="H2172" s="827" t="str">
        <f ca="1">IFERROR(IF(INDEX(' Disaggregation - Section E '!F$618:F2581,MATCH(C2172,' Disaggregation - Section E '!A$618:A2581,0)+1,1)&lt;&gt;0,INDEX(' Disaggregation - Section E '!F$618:F$1820,MATCH(C2172,' Disaggregation - Section E '!A$618:A2581,0)+1,1),""),"")</f>
        <v/>
      </c>
      <c r="I2172" s="818" t="str">
        <f ca="1">IFERROR(IF(VLOOKUP(C2172,' Disaggregation - Section E '!A$618:N1384,8,0)=0,"",VLOOKUP(C2172,' Disaggregation - Section E '!A$618:N1384,8,0)),"")</f>
        <v/>
      </c>
      <c r="J2172" s="818" t="str">
        <f ca="1">IFERROR(IF(VLOOKUP(C2172,' Disaggregation - Section E '!A$618:N2581,13,0)=0,"",VLOOKUP(C2172,' Disaggregation - Section E '!A$618:N2581,13,0)),"")</f>
        <v/>
      </c>
      <c r="K2172" s="812" t="str">
        <f ca="1">IFERROR(VLOOKUP(C2172,' Disaggregation - Section E '!A$618:N1384,3,0),"")</f>
        <v/>
      </c>
      <c r="L2172" s="812"/>
      <c r="M2172" s="812" t="str">
        <f ca="1">IFERROR(IF(VLOOKUP(C2172,' Disaggregation - Section E '!A$618:T1384,20,0)=0,"",VLOOKUP(C2172,' Disaggregation - Section E '!A$618:T1384,20,0)),"")</f>
        <v/>
      </c>
      <c r="N2172" s="818" t="str">
        <f ca="1">IFERROR(IF(VLOOKUP(C2172,' Disaggregation - Section E '!A$618:N1384,14,0)=0,"",VLOOKUP(C2172,' Disaggregation - Section E '!A$618:N1384,14,0)),"")</f>
        <v/>
      </c>
      <c r="O2172" s="818" t="str">
        <f ca="1">IFERROR(IF(VLOOKUP(C2172,' Disaggregation - Section E '!A$618:N1384,9,0)=0,"",VLOOKUP(C2172,' Disaggregation - Section E '!A$618:N1384,9,0)),"")</f>
        <v/>
      </c>
      <c r="P2172" s="818" t="str">
        <f ca="1">IFERROR(IF(VLOOKUP(C2172,' Disaggregation - Section E '!A$618:N1384,10,0)=0,"",VLOOKUP(C2172,' Disaggregation - Section E '!A$618:N1384,10,0)),"")</f>
        <v/>
      </c>
    </row>
    <row r="2173" spans="1:16" x14ac:dyDescent="0.35">
      <c r="A2173" s="812" t="b">
        <f t="shared" ca="1" si="144"/>
        <v>0</v>
      </c>
      <c r="B2173" s="812"/>
      <c r="C2173" s="825" t="str">
        <f ca="1">IF(COUNTA(D$1410:D2173)=1,"",OFFSET(B2171,-COUNTA(D$1410:D2173)+3,1))</f>
        <v>a163p000004curRAAQ</v>
      </c>
      <c r="D2173" s="827"/>
      <c r="E2173" s="815" t="str">
        <f ca="1">IFERROR(IF(VLOOKUP(C2173,' Disaggregation - Section E '!A$618:N1385,7,0)="","",VLOOKUP(C2173,' Disaggregation - Section E '!A$618:N1385,7,0)*100),"")</f>
        <v/>
      </c>
      <c r="F2173" s="818" t="str">
        <f ca="1">IFERROR(VLOOKUP(C2173,' Disaggregation - Section E '!A$618:N1385,5,0),"")</f>
        <v/>
      </c>
      <c r="G2173" s="817" t="str">
        <f ca="1">IFERROR(IF(VLOOKUP(C2173,' Disaggregation - Section E '!A$618:N1385,6,0)="","",VLOOKUP(C2173,' Disaggregation - Section E '!A$618:N1385,6,0)),"")</f>
        <v/>
      </c>
      <c r="H2173" s="827" t="str">
        <f ca="1">IFERROR(IF(INDEX(' Disaggregation - Section E '!F$618:F2582,MATCH(C2173,' Disaggregation - Section E '!A$618:A2582,0)+1,1)&lt;&gt;0,INDEX(' Disaggregation - Section E '!F$618:F$1820,MATCH(C2173,' Disaggregation - Section E '!A$618:A2582,0)+1,1),""),"")</f>
        <v/>
      </c>
      <c r="I2173" s="818" t="str">
        <f ca="1">IFERROR(IF(VLOOKUP(C2173,' Disaggregation - Section E '!A$618:N1385,8,0)=0,"",VLOOKUP(C2173,' Disaggregation - Section E '!A$618:N1385,8,0)),"")</f>
        <v/>
      </c>
      <c r="J2173" s="818" t="str">
        <f ca="1">IFERROR(IF(VLOOKUP(C2173,' Disaggregation - Section E '!A$618:N2582,13,0)=0,"",VLOOKUP(C2173,' Disaggregation - Section E '!A$618:N2582,13,0)),"")</f>
        <v/>
      </c>
      <c r="K2173" s="812" t="str">
        <f ca="1">IFERROR(VLOOKUP(C2173,' Disaggregation - Section E '!A$618:N1385,3,0),"")</f>
        <v/>
      </c>
      <c r="L2173" s="812"/>
      <c r="M2173" s="812" t="str">
        <f ca="1">IFERROR(IF(VLOOKUP(C2173,' Disaggregation - Section E '!A$618:T1385,20,0)=0,"",VLOOKUP(C2173,' Disaggregation - Section E '!A$618:T1385,20,0)),"")</f>
        <v/>
      </c>
      <c r="N2173" s="818" t="str">
        <f ca="1">IFERROR(IF(VLOOKUP(C2173,' Disaggregation - Section E '!A$618:N1385,14,0)=0,"",VLOOKUP(C2173,' Disaggregation - Section E '!A$618:N1385,14,0)),"")</f>
        <v/>
      </c>
      <c r="O2173" s="818" t="str">
        <f ca="1">IFERROR(IF(VLOOKUP(C2173,' Disaggregation - Section E '!A$618:N1385,9,0)=0,"",VLOOKUP(C2173,' Disaggregation - Section E '!A$618:N1385,9,0)),"")</f>
        <v/>
      </c>
      <c r="P2173" s="818" t="str">
        <f ca="1">IFERROR(IF(VLOOKUP(C2173,' Disaggregation - Section E '!A$618:N1385,10,0)=0,"",VLOOKUP(C2173,' Disaggregation - Section E '!A$618:N1385,10,0)),"")</f>
        <v/>
      </c>
    </row>
    <row r="2174" spans="1:16" x14ac:dyDescent="0.35">
      <c r="A2174" s="812" t="b">
        <f t="shared" ca="1" si="144"/>
        <v>0</v>
      </c>
      <c r="B2174" s="812"/>
      <c r="C2174" s="825" t="str">
        <f ca="1">IF(COUNTA(D$1410:D2174)=1,"",OFFSET(B2172,-COUNTA(D$1410:D2174)+3,1))</f>
        <v>a163p000004curSAAQ</v>
      </c>
      <c r="D2174" s="827"/>
      <c r="E2174" s="815" t="str">
        <f ca="1">IFERROR(IF(VLOOKUP(C2174,' Disaggregation - Section E '!A$618:N1386,7,0)="","",VLOOKUP(C2174,' Disaggregation - Section E '!A$618:N1386,7,0)*100),"")</f>
        <v/>
      </c>
      <c r="F2174" s="818" t="str">
        <f ca="1">IFERROR(VLOOKUP(C2174,' Disaggregation - Section E '!A$618:N1386,5,0),"")</f>
        <v/>
      </c>
      <c r="G2174" s="817" t="str">
        <f ca="1">IFERROR(IF(VLOOKUP(C2174,' Disaggregation - Section E '!A$618:N1386,6,0)="","",VLOOKUP(C2174,' Disaggregation - Section E '!A$618:N1386,6,0)),"")</f>
        <v/>
      </c>
      <c r="H2174" s="827" t="str">
        <f ca="1">IFERROR(IF(INDEX(' Disaggregation - Section E '!F$618:F2583,MATCH(C2174,' Disaggregation - Section E '!A$618:A2583,0)+1,1)&lt;&gt;0,INDEX(' Disaggregation - Section E '!F$618:F$1820,MATCH(C2174,' Disaggregation - Section E '!A$618:A2583,0)+1,1),""),"")</f>
        <v/>
      </c>
      <c r="I2174" s="818" t="str">
        <f ca="1">IFERROR(IF(VLOOKUP(C2174,' Disaggregation - Section E '!A$618:N1386,8,0)=0,"",VLOOKUP(C2174,' Disaggregation - Section E '!A$618:N1386,8,0)),"")</f>
        <v/>
      </c>
      <c r="J2174" s="818" t="str">
        <f ca="1">IFERROR(IF(VLOOKUP(C2174,' Disaggregation - Section E '!A$618:N2583,13,0)=0,"",VLOOKUP(C2174,' Disaggregation - Section E '!A$618:N2583,13,0)),"")</f>
        <v/>
      </c>
      <c r="K2174" s="812" t="str">
        <f ca="1">IFERROR(VLOOKUP(C2174,' Disaggregation - Section E '!A$618:N1386,3,0),"")</f>
        <v/>
      </c>
      <c r="L2174" s="812"/>
      <c r="M2174" s="812" t="str">
        <f ca="1">IFERROR(IF(VLOOKUP(C2174,' Disaggregation - Section E '!A$618:T1386,20,0)=0,"",VLOOKUP(C2174,' Disaggregation - Section E '!A$618:T1386,20,0)),"")</f>
        <v/>
      </c>
      <c r="N2174" s="818" t="str">
        <f ca="1">IFERROR(IF(VLOOKUP(C2174,' Disaggregation - Section E '!A$618:N1386,14,0)=0,"",VLOOKUP(C2174,' Disaggregation - Section E '!A$618:N1386,14,0)),"")</f>
        <v/>
      </c>
      <c r="O2174" s="818" t="str">
        <f ca="1">IFERROR(IF(VLOOKUP(C2174,' Disaggregation - Section E '!A$618:N1386,9,0)=0,"",VLOOKUP(C2174,' Disaggregation - Section E '!A$618:N1386,9,0)),"")</f>
        <v/>
      </c>
      <c r="P2174" s="818" t="str">
        <f ca="1">IFERROR(IF(VLOOKUP(C2174,' Disaggregation - Section E '!A$618:N1386,10,0)=0,"",VLOOKUP(C2174,' Disaggregation - Section E '!A$618:N1386,10,0)),"")</f>
        <v/>
      </c>
    </row>
    <row r="2175" spans="1:16" x14ac:dyDescent="0.35">
      <c r="A2175" s="812" t="b">
        <f t="shared" ca="1" si="144"/>
        <v>0</v>
      </c>
      <c r="B2175" s="812"/>
      <c r="C2175" s="825" t="str">
        <f ca="1">IF(COUNTA(D$1410:D2175)=1,"",OFFSET(B2173,-COUNTA(D$1410:D2175)+3,1))</f>
        <v>a163p000004curTAAQ</v>
      </c>
      <c r="D2175" s="827"/>
      <c r="E2175" s="815" t="str">
        <f ca="1">IFERROR(IF(VLOOKUP(C2175,' Disaggregation - Section E '!A$618:N1387,7,0)="","",VLOOKUP(C2175,' Disaggregation - Section E '!A$618:N1387,7,0)*100),"")</f>
        <v/>
      </c>
      <c r="F2175" s="818" t="str">
        <f ca="1">IFERROR(VLOOKUP(C2175,' Disaggregation - Section E '!A$618:N1387,5,0),"")</f>
        <v/>
      </c>
      <c r="G2175" s="817" t="str">
        <f ca="1">IFERROR(IF(VLOOKUP(C2175,' Disaggregation - Section E '!A$618:N1387,6,0)="","",VLOOKUP(C2175,' Disaggregation - Section E '!A$618:N1387,6,0)),"")</f>
        <v/>
      </c>
      <c r="H2175" s="827" t="str">
        <f ca="1">IFERROR(IF(INDEX(' Disaggregation - Section E '!F$618:F2584,MATCH(C2175,' Disaggregation - Section E '!A$618:A2584,0)+1,1)&lt;&gt;0,INDEX(' Disaggregation - Section E '!F$618:F$1820,MATCH(C2175,' Disaggregation - Section E '!A$618:A2584,0)+1,1),""),"")</f>
        <v/>
      </c>
      <c r="I2175" s="818" t="str">
        <f ca="1">IFERROR(IF(VLOOKUP(C2175,' Disaggregation - Section E '!A$618:N1387,8,0)=0,"",VLOOKUP(C2175,' Disaggregation - Section E '!A$618:N1387,8,0)),"")</f>
        <v/>
      </c>
      <c r="J2175" s="818" t="str">
        <f ca="1">IFERROR(IF(VLOOKUP(C2175,' Disaggregation - Section E '!A$618:N2584,13,0)=0,"",VLOOKUP(C2175,' Disaggregation - Section E '!A$618:N2584,13,0)),"")</f>
        <v/>
      </c>
      <c r="K2175" s="812" t="str">
        <f ca="1">IFERROR(VLOOKUP(C2175,' Disaggregation - Section E '!A$618:N1387,3,0),"")</f>
        <v/>
      </c>
      <c r="L2175" s="812"/>
      <c r="M2175" s="812" t="str">
        <f ca="1">IFERROR(IF(VLOOKUP(C2175,' Disaggregation - Section E '!A$618:T1387,20,0)=0,"",VLOOKUP(C2175,' Disaggregation - Section E '!A$618:T1387,20,0)),"")</f>
        <v/>
      </c>
      <c r="N2175" s="818" t="str">
        <f ca="1">IFERROR(IF(VLOOKUP(C2175,' Disaggregation - Section E '!A$618:N1387,14,0)=0,"",VLOOKUP(C2175,' Disaggregation - Section E '!A$618:N1387,14,0)),"")</f>
        <v/>
      </c>
      <c r="O2175" s="818" t="str">
        <f ca="1">IFERROR(IF(VLOOKUP(C2175,' Disaggregation - Section E '!A$618:N1387,9,0)=0,"",VLOOKUP(C2175,' Disaggregation - Section E '!A$618:N1387,9,0)),"")</f>
        <v/>
      </c>
      <c r="P2175" s="818" t="str">
        <f ca="1">IFERROR(IF(VLOOKUP(C2175,' Disaggregation - Section E '!A$618:N1387,10,0)=0,"",VLOOKUP(C2175,' Disaggregation - Section E '!A$618:N1387,10,0)),"")</f>
        <v/>
      </c>
    </row>
    <row r="2176" spans="1:16" x14ac:dyDescent="0.35">
      <c r="A2176" s="812" t="b">
        <f t="shared" ca="1" si="144"/>
        <v>0</v>
      </c>
      <c r="B2176" s="812"/>
      <c r="C2176" s="825" t="str">
        <f ca="1">IF(COUNTA(D$1410:D2176)=1,"",OFFSET(B2174,-COUNTA(D$1410:D2176)+3,1))</f>
        <v>a163p000004curUAAQ</v>
      </c>
      <c r="D2176" s="827"/>
      <c r="E2176" s="815" t="str">
        <f ca="1">IFERROR(IF(VLOOKUP(C2176,' Disaggregation - Section E '!A$618:N1388,7,0)="","",VLOOKUP(C2176,' Disaggregation - Section E '!A$618:N1388,7,0)*100),"")</f>
        <v/>
      </c>
      <c r="F2176" s="818" t="str">
        <f ca="1">IFERROR(VLOOKUP(C2176,' Disaggregation - Section E '!A$618:N1388,5,0),"")</f>
        <v/>
      </c>
      <c r="G2176" s="817" t="str">
        <f ca="1">IFERROR(IF(VLOOKUP(C2176,' Disaggregation - Section E '!A$618:N1388,6,0)="","",VLOOKUP(C2176,' Disaggregation - Section E '!A$618:N1388,6,0)),"")</f>
        <v/>
      </c>
      <c r="H2176" s="827" t="str">
        <f ca="1">IFERROR(IF(INDEX(' Disaggregation - Section E '!F$618:F2585,MATCH(C2176,' Disaggregation - Section E '!A$618:A2585,0)+1,1)&lt;&gt;0,INDEX(' Disaggregation - Section E '!F$618:F$1820,MATCH(C2176,' Disaggregation - Section E '!A$618:A2585,0)+1,1),""),"")</f>
        <v/>
      </c>
      <c r="I2176" s="818" t="str">
        <f ca="1">IFERROR(IF(VLOOKUP(C2176,' Disaggregation - Section E '!A$618:N1388,8,0)=0,"",VLOOKUP(C2176,' Disaggregation - Section E '!A$618:N1388,8,0)),"")</f>
        <v/>
      </c>
      <c r="J2176" s="818" t="str">
        <f ca="1">IFERROR(IF(VLOOKUP(C2176,' Disaggregation - Section E '!A$618:N2585,13,0)=0,"",VLOOKUP(C2176,' Disaggregation - Section E '!A$618:N2585,13,0)),"")</f>
        <v/>
      </c>
      <c r="K2176" s="812" t="str">
        <f ca="1">IFERROR(VLOOKUP(C2176,' Disaggregation - Section E '!A$618:N1388,3,0),"")</f>
        <v/>
      </c>
      <c r="L2176" s="812"/>
      <c r="M2176" s="812" t="str">
        <f ca="1">IFERROR(IF(VLOOKUP(C2176,' Disaggregation - Section E '!A$618:T1388,20,0)=0,"",VLOOKUP(C2176,' Disaggregation - Section E '!A$618:T1388,20,0)),"")</f>
        <v/>
      </c>
      <c r="N2176" s="818" t="str">
        <f ca="1">IFERROR(IF(VLOOKUP(C2176,' Disaggregation - Section E '!A$618:N1388,14,0)=0,"",VLOOKUP(C2176,' Disaggregation - Section E '!A$618:N1388,14,0)),"")</f>
        <v/>
      </c>
      <c r="O2176" s="818" t="str">
        <f ca="1">IFERROR(IF(VLOOKUP(C2176,' Disaggregation - Section E '!A$618:N1388,9,0)=0,"",VLOOKUP(C2176,' Disaggregation - Section E '!A$618:N1388,9,0)),"")</f>
        <v/>
      </c>
      <c r="P2176" s="818" t="str">
        <f ca="1">IFERROR(IF(VLOOKUP(C2176,' Disaggregation - Section E '!A$618:N1388,10,0)=0,"",VLOOKUP(C2176,' Disaggregation - Section E '!A$618:N1388,10,0)),"")</f>
        <v/>
      </c>
    </row>
    <row r="2177" spans="1:16" x14ac:dyDescent="0.35">
      <c r="A2177" s="812" t="b">
        <f t="shared" ca="1" si="144"/>
        <v>0</v>
      </c>
      <c r="B2177" s="812"/>
      <c r="C2177" s="825" t="str">
        <f ca="1">IF(COUNTA(D$1410:D2177)=1,"",OFFSET(B2175,-COUNTA(D$1410:D2177)+3,1))</f>
        <v>a163p000004curVAAQ</v>
      </c>
      <c r="D2177" s="827"/>
      <c r="E2177" s="815" t="str">
        <f ca="1">IFERROR(IF(VLOOKUP(C2177,' Disaggregation - Section E '!A$618:N1389,7,0)="","",VLOOKUP(C2177,' Disaggregation - Section E '!A$618:N1389,7,0)*100),"")</f>
        <v/>
      </c>
      <c r="F2177" s="818" t="str">
        <f ca="1">IFERROR(VLOOKUP(C2177,' Disaggregation - Section E '!A$618:N1389,5,0),"")</f>
        <v/>
      </c>
      <c r="G2177" s="817" t="str">
        <f ca="1">IFERROR(IF(VLOOKUP(C2177,' Disaggregation - Section E '!A$618:N1389,6,0)="","",VLOOKUP(C2177,' Disaggregation - Section E '!A$618:N1389,6,0)),"")</f>
        <v/>
      </c>
      <c r="H2177" s="827" t="str">
        <f ca="1">IFERROR(IF(INDEX(' Disaggregation - Section E '!F$618:F2586,MATCH(C2177,' Disaggregation - Section E '!A$618:A2586,0)+1,1)&lt;&gt;0,INDEX(' Disaggregation - Section E '!F$618:F$1820,MATCH(C2177,' Disaggregation - Section E '!A$618:A2586,0)+1,1),""),"")</f>
        <v/>
      </c>
      <c r="I2177" s="818" t="str">
        <f ca="1">IFERROR(IF(VLOOKUP(C2177,' Disaggregation - Section E '!A$618:N1389,8,0)=0,"",VLOOKUP(C2177,' Disaggregation - Section E '!A$618:N1389,8,0)),"")</f>
        <v/>
      </c>
      <c r="J2177" s="818" t="str">
        <f ca="1">IFERROR(IF(VLOOKUP(C2177,' Disaggregation - Section E '!A$618:N2586,13,0)=0,"",VLOOKUP(C2177,' Disaggregation - Section E '!A$618:N2586,13,0)),"")</f>
        <v/>
      </c>
      <c r="K2177" s="812" t="str">
        <f ca="1">IFERROR(VLOOKUP(C2177,' Disaggregation - Section E '!A$618:N1389,3,0),"")</f>
        <v/>
      </c>
      <c r="L2177" s="812"/>
      <c r="M2177" s="812" t="str">
        <f ca="1">IFERROR(IF(VLOOKUP(C2177,' Disaggregation - Section E '!A$618:T1389,20,0)=0,"",VLOOKUP(C2177,' Disaggregation - Section E '!A$618:T1389,20,0)),"")</f>
        <v/>
      </c>
      <c r="N2177" s="818" t="str">
        <f ca="1">IFERROR(IF(VLOOKUP(C2177,' Disaggregation - Section E '!A$618:N1389,14,0)=0,"",VLOOKUP(C2177,' Disaggregation - Section E '!A$618:N1389,14,0)),"")</f>
        <v/>
      </c>
      <c r="O2177" s="818" t="str">
        <f ca="1">IFERROR(IF(VLOOKUP(C2177,' Disaggregation - Section E '!A$618:N1389,9,0)=0,"",VLOOKUP(C2177,' Disaggregation - Section E '!A$618:N1389,9,0)),"")</f>
        <v/>
      </c>
      <c r="P2177" s="818" t="str">
        <f ca="1">IFERROR(IF(VLOOKUP(C2177,' Disaggregation - Section E '!A$618:N1389,10,0)=0,"",VLOOKUP(C2177,' Disaggregation - Section E '!A$618:N1389,10,0)),"")</f>
        <v/>
      </c>
    </row>
    <row r="2178" spans="1:16" x14ac:dyDescent="0.35">
      <c r="A2178" s="812" t="b">
        <f t="shared" ca="1" si="144"/>
        <v>0</v>
      </c>
      <c r="B2178" s="812"/>
      <c r="C2178" s="825" t="str">
        <f ca="1">IF(COUNTA(D$1410:D2178)=1,"",OFFSET(B2176,-COUNTA(D$1410:D2178)+3,1))</f>
        <v>a163p000004curWAAQ</v>
      </c>
      <c r="D2178" s="827"/>
      <c r="E2178" s="815" t="str">
        <f ca="1">IFERROR(IF(VLOOKUP(C2178,' Disaggregation - Section E '!A$618:N1390,7,0)="","",VLOOKUP(C2178,' Disaggregation - Section E '!A$618:N1390,7,0)*100),"")</f>
        <v/>
      </c>
      <c r="F2178" s="818" t="str">
        <f ca="1">IFERROR(VLOOKUP(C2178,' Disaggregation - Section E '!A$618:N1390,5,0),"")</f>
        <v/>
      </c>
      <c r="G2178" s="817" t="str">
        <f ca="1">IFERROR(IF(VLOOKUP(C2178,' Disaggregation - Section E '!A$618:N1390,6,0)="","",VLOOKUP(C2178,' Disaggregation - Section E '!A$618:N1390,6,0)),"")</f>
        <v/>
      </c>
      <c r="H2178" s="827" t="str">
        <f ca="1">IFERROR(IF(INDEX(' Disaggregation - Section E '!F$618:F2587,MATCH(C2178,' Disaggregation - Section E '!A$618:A2587,0)+1,1)&lt;&gt;0,INDEX(' Disaggregation - Section E '!F$618:F$1820,MATCH(C2178,' Disaggregation - Section E '!A$618:A2587,0)+1,1),""),"")</f>
        <v/>
      </c>
      <c r="I2178" s="818" t="str">
        <f ca="1">IFERROR(IF(VLOOKUP(C2178,' Disaggregation - Section E '!A$618:N1390,8,0)=0,"",VLOOKUP(C2178,' Disaggregation - Section E '!A$618:N1390,8,0)),"")</f>
        <v/>
      </c>
      <c r="J2178" s="818" t="str">
        <f ca="1">IFERROR(IF(VLOOKUP(C2178,' Disaggregation - Section E '!A$618:N2587,13,0)=0,"",VLOOKUP(C2178,' Disaggregation - Section E '!A$618:N2587,13,0)),"")</f>
        <v/>
      </c>
      <c r="K2178" s="812" t="str">
        <f ca="1">IFERROR(VLOOKUP(C2178,' Disaggregation - Section E '!A$618:N1390,3,0),"")</f>
        <v/>
      </c>
      <c r="L2178" s="812"/>
      <c r="M2178" s="812" t="str">
        <f ca="1">IFERROR(IF(VLOOKUP(C2178,' Disaggregation - Section E '!A$618:T1390,20,0)=0,"",VLOOKUP(C2178,' Disaggregation - Section E '!A$618:T1390,20,0)),"")</f>
        <v/>
      </c>
      <c r="N2178" s="818" t="str">
        <f ca="1">IFERROR(IF(VLOOKUP(C2178,' Disaggregation - Section E '!A$618:N1390,14,0)=0,"",VLOOKUP(C2178,' Disaggregation - Section E '!A$618:N1390,14,0)),"")</f>
        <v/>
      </c>
      <c r="O2178" s="818" t="str">
        <f ca="1">IFERROR(IF(VLOOKUP(C2178,' Disaggregation - Section E '!A$618:N1390,9,0)=0,"",VLOOKUP(C2178,' Disaggregation - Section E '!A$618:N1390,9,0)),"")</f>
        <v/>
      </c>
      <c r="P2178" s="818" t="str">
        <f ca="1">IFERROR(IF(VLOOKUP(C2178,' Disaggregation - Section E '!A$618:N1390,10,0)=0,"",VLOOKUP(C2178,' Disaggregation - Section E '!A$618:N1390,10,0)),"")</f>
        <v/>
      </c>
    </row>
    <row r="2179" spans="1:16" x14ac:dyDescent="0.35">
      <c r="A2179" s="812" t="b">
        <f t="shared" ca="1" si="144"/>
        <v>0</v>
      </c>
      <c r="B2179" s="812"/>
      <c r="C2179" s="825" t="str">
        <f ca="1">IF(COUNTA(D$1410:D2179)=1,"",OFFSET(B2177,-COUNTA(D$1410:D2179)+3,1))</f>
        <v>a163p000004curXAAQ</v>
      </c>
      <c r="D2179" s="827"/>
      <c r="E2179" s="815" t="str">
        <f ca="1">IFERROR(IF(VLOOKUP(C2179,' Disaggregation - Section E '!A$618:N1391,7,0)="","",VLOOKUP(C2179,' Disaggregation - Section E '!A$618:N1391,7,0)*100),"")</f>
        <v/>
      </c>
      <c r="F2179" s="818" t="str">
        <f ca="1">IFERROR(VLOOKUP(C2179,' Disaggregation - Section E '!A$618:N1391,5,0),"")</f>
        <v/>
      </c>
      <c r="G2179" s="817" t="str">
        <f ca="1">IFERROR(IF(VLOOKUP(C2179,' Disaggregation - Section E '!A$618:N1391,6,0)="","",VLOOKUP(C2179,' Disaggregation - Section E '!A$618:N1391,6,0)),"")</f>
        <v/>
      </c>
      <c r="H2179" s="827" t="str">
        <f ca="1">IFERROR(IF(INDEX(' Disaggregation - Section E '!F$618:F2588,MATCH(C2179,' Disaggregation - Section E '!A$618:A2588,0)+1,1)&lt;&gt;0,INDEX(' Disaggregation - Section E '!F$618:F$1820,MATCH(C2179,' Disaggregation - Section E '!A$618:A2588,0)+1,1),""),"")</f>
        <v/>
      </c>
      <c r="I2179" s="818" t="str">
        <f ca="1">IFERROR(IF(VLOOKUP(C2179,' Disaggregation - Section E '!A$618:N1391,8,0)=0,"",VLOOKUP(C2179,' Disaggregation - Section E '!A$618:N1391,8,0)),"")</f>
        <v/>
      </c>
      <c r="J2179" s="818" t="str">
        <f ca="1">IFERROR(IF(VLOOKUP(C2179,' Disaggregation - Section E '!A$618:N2588,13,0)=0,"",VLOOKUP(C2179,' Disaggregation - Section E '!A$618:N2588,13,0)),"")</f>
        <v/>
      </c>
      <c r="K2179" s="812" t="str">
        <f ca="1">IFERROR(VLOOKUP(C2179,' Disaggregation - Section E '!A$618:N1391,3,0),"")</f>
        <v/>
      </c>
      <c r="L2179" s="812"/>
      <c r="M2179" s="812" t="str">
        <f ca="1">IFERROR(IF(VLOOKUP(C2179,' Disaggregation - Section E '!A$618:T1391,20,0)=0,"",VLOOKUP(C2179,' Disaggregation - Section E '!A$618:T1391,20,0)),"")</f>
        <v/>
      </c>
      <c r="N2179" s="818" t="str">
        <f ca="1">IFERROR(IF(VLOOKUP(C2179,' Disaggregation - Section E '!A$618:N1391,14,0)=0,"",VLOOKUP(C2179,' Disaggregation - Section E '!A$618:N1391,14,0)),"")</f>
        <v/>
      </c>
      <c r="O2179" s="818" t="str">
        <f ca="1">IFERROR(IF(VLOOKUP(C2179,' Disaggregation - Section E '!A$618:N1391,9,0)=0,"",VLOOKUP(C2179,' Disaggregation - Section E '!A$618:N1391,9,0)),"")</f>
        <v/>
      </c>
      <c r="P2179" s="818" t="str">
        <f ca="1">IFERROR(IF(VLOOKUP(C2179,' Disaggregation - Section E '!A$618:N1391,10,0)=0,"",VLOOKUP(C2179,' Disaggregation - Section E '!A$618:N1391,10,0)),"")</f>
        <v/>
      </c>
    </row>
    <row r="2180" spans="1:16" x14ac:dyDescent="0.35">
      <c r="A2180" s="812" t="b">
        <f t="shared" ca="1" si="144"/>
        <v>0</v>
      </c>
      <c r="B2180" s="812"/>
      <c r="C2180" s="825" t="str">
        <f ca="1">IF(COUNTA(D$1410:D2180)=1,"",OFFSET(B2178,-COUNTA(D$1410:D2180)+3,1))</f>
        <v>a163p000004curYAAQ</v>
      </c>
      <c r="D2180" s="827"/>
      <c r="E2180" s="815" t="str">
        <f ca="1">IFERROR(IF(VLOOKUP(C2180,' Disaggregation - Section E '!A$618:N1392,7,0)="","",VLOOKUP(C2180,' Disaggregation - Section E '!A$618:N1392,7,0)*100),"")</f>
        <v/>
      </c>
      <c r="F2180" s="818" t="str">
        <f ca="1">IFERROR(VLOOKUP(C2180,' Disaggregation - Section E '!A$618:N1392,5,0),"")</f>
        <v/>
      </c>
      <c r="G2180" s="817" t="str">
        <f ca="1">IFERROR(IF(VLOOKUP(C2180,' Disaggregation - Section E '!A$618:N1392,6,0)="","",VLOOKUP(C2180,' Disaggregation - Section E '!A$618:N1392,6,0)),"")</f>
        <v/>
      </c>
      <c r="H2180" s="827" t="str">
        <f ca="1">IFERROR(IF(INDEX(' Disaggregation - Section E '!F$618:F2589,MATCH(C2180,' Disaggregation - Section E '!A$618:A2589,0)+1,1)&lt;&gt;0,INDEX(' Disaggregation - Section E '!F$618:F$1820,MATCH(C2180,' Disaggregation - Section E '!A$618:A2589,0)+1,1),""),"")</f>
        <v/>
      </c>
      <c r="I2180" s="818" t="str">
        <f ca="1">IFERROR(IF(VLOOKUP(C2180,' Disaggregation - Section E '!A$618:N1392,8,0)=0,"",VLOOKUP(C2180,' Disaggregation - Section E '!A$618:N1392,8,0)),"")</f>
        <v/>
      </c>
      <c r="J2180" s="818" t="str">
        <f ca="1">IFERROR(IF(VLOOKUP(C2180,' Disaggregation - Section E '!A$618:N2589,13,0)=0,"",VLOOKUP(C2180,' Disaggregation - Section E '!A$618:N2589,13,0)),"")</f>
        <v/>
      </c>
      <c r="K2180" s="812" t="str">
        <f ca="1">IFERROR(VLOOKUP(C2180,' Disaggregation - Section E '!A$618:N1392,3,0),"")</f>
        <v/>
      </c>
      <c r="L2180" s="812"/>
      <c r="M2180" s="812" t="str">
        <f ca="1">IFERROR(IF(VLOOKUP(C2180,' Disaggregation - Section E '!A$618:T1392,20,0)=0,"",VLOOKUP(C2180,' Disaggregation - Section E '!A$618:T1392,20,0)),"")</f>
        <v/>
      </c>
      <c r="N2180" s="818" t="str">
        <f ca="1">IFERROR(IF(VLOOKUP(C2180,' Disaggregation - Section E '!A$618:N1392,14,0)=0,"",VLOOKUP(C2180,' Disaggregation - Section E '!A$618:N1392,14,0)),"")</f>
        <v/>
      </c>
      <c r="O2180" s="818" t="str">
        <f ca="1">IFERROR(IF(VLOOKUP(C2180,' Disaggregation - Section E '!A$618:N1392,9,0)=0,"",VLOOKUP(C2180,' Disaggregation - Section E '!A$618:N1392,9,0)),"")</f>
        <v/>
      </c>
      <c r="P2180" s="818" t="str">
        <f ca="1">IFERROR(IF(VLOOKUP(C2180,' Disaggregation - Section E '!A$618:N1392,10,0)=0,"",VLOOKUP(C2180,' Disaggregation - Section E '!A$618:N1392,10,0)),"")</f>
        <v/>
      </c>
    </row>
    <row r="2181" spans="1:16" x14ac:dyDescent="0.35">
      <c r="A2181" s="812" t="b">
        <f t="shared" ca="1" si="144"/>
        <v>0</v>
      </c>
      <c r="B2181" s="812"/>
      <c r="C2181" s="825" t="str">
        <f ca="1">IF(COUNTA(D$1410:D2181)=1,"",OFFSET(B2179,-COUNTA(D$1410:D2181)+3,1))</f>
        <v>a163p000004curZAAQ</v>
      </c>
      <c r="D2181" s="827"/>
      <c r="E2181" s="815" t="str">
        <f ca="1">IFERROR(IF(VLOOKUP(C2181,' Disaggregation - Section E '!A$618:N1393,7,0)="","",VLOOKUP(C2181,' Disaggregation - Section E '!A$618:N1393,7,0)*100),"")</f>
        <v/>
      </c>
      <c r="F2181" s="818" t="str">
        <f ca="1">IFERROR(VLOOKUP(C2181,' Disaggregation - Section E '!A$618:N1393,5,0),"")</f>
        <v/>
      </c>
      <c r="G2181" s="817" t="str">
        <f ca="1">IFERROR(IF(VLOOKUP(C2181,' Disaggregation - Section E '!A$618:N1393,6,0)="","",VLOOKUP(C2181,' Disaggregation - Section E '!A$618:N1393,6,0)),"")</f>
        <v/>
      </c>
      <c r="H2181" s="827" t="str">
        <f ca="1">IFERROR(IF(INDEX(' Disaggregation - Section E '!F$618:F2590,MATCH(C2181,' Disaggregation - Section E '!A$618:A2590,0)+1,1)&lt;&gt;0,INDEX(' Disaggregation - Section E '!F$618:F$1820,MATCH(C2181,' Disaggregation - Section E '!A$618:A2590,0)+1,1),""),"")</f>
        <v/>
      </c>
      <c r="I2181" s="818" t="str">
        <f ca="1">IFERROR(IF(VLOOKUP(C2181,' Disaggregation - Section E '!A$618:N1393,8,0)=0,"",VLOOKUP(C2181,' Disaggregation - Section E '!A$618:N1393,8,0)),"")</f>
        <v/>
      </c>
      <c r="J2181" s="818" t="str">
        <f ca="1">IFERROR(IF(VLOOKUP(C2181,' Disaggregation - Section E '!A$618:N2590,13,0)=0,"",VLOOKUP(C2181,' Disaggregation - Section E '!A$618:N2590,13,0)),"")</f>
        <v/>
      </c>
      <c r="K2181" s="812" t="str">
        <f ca="1">IFERROR(VLOOKUP(C2181,' Disaggregation - Section E '!A$618:N1393,3,0),"")</f>
        <v/>
      </c>
      <c r="L2181" s="812"/>
      <c r="M2181" s="812" t="str">
        <f ca="1">IFERROR(IF(VLOOKUP(C2181,' Disaggregation - Section E '!A$618:T1393,20,0)=0,"",VLOOKUP(C2181,' Disaggregation - Section E '!A$618:T1393,20,0)),"")</f>
        <v/>
      </c>
      <c r="N2181" s="818" t="str">
        <f ca="1">IFERROR(IF(VLOOKUP(C2181,' Disaggregation - Section E '!A$618:N1393,14,0)=0,"",VLOOKUP(C2181,' Disaggregation - Section E '!A$618:N1393,14,0)),"")</f>
        <v/>
      </c>
      <c r="O2181" s="818" t="str">
        <f ca="1">IFERROR(IF(VLOOKUP(C2181,' Disaggregation - Section E '!A$618:N1393,9,0)=0,"",VLOOKUP(C2181,' Disaggregation - Section E '!A$618:N1393,9,0)),"")</f>
        <v/>
      </c>
      <c r="P2181" s="818" t="str">
        <f ca="1">IFERROR(IF(VLOOKUP(C2181,' Disaggregation - Section E '!A$618:N1393,10,0)=0,"",VLOOKUP(C2181,' Disaggregation - Section E '!A$618:N1393,10,0)),"")</f>
        <v/>
      </c>
    </row>
    <row r="2182" spans="1:16" x14ac:dyDescent="0.35">
      <c r="A2182" s="812" t="b">
        <f t="shared" ca="1" si="144"/>
        <v>0</v>
      </c>
      <c r="B2182" s="812"/>
      <c r="C2182" s="825" t="str">
        <f ca="1">IF(COUNTA(D$1410:D2182)=1,"",OFFSET(B2180,-COUNTA(D$1410:D2182)+3,1))</f>
        <v>a163p000004curaAAA</v>
      </c>
      <c r="D2182" s="827"/>
      <c r="E2182" s="815" t="str">
        <f ca="1">IFERROR(IF(VLOOKUP(C2182,' Disaggregation - Section E '!A$618:N1394,7,0)="","",VLOOKUP(C2182,' Disaggregation - Section E '!A$618:N1394,7,0)*100),"")</f>
        <v/>
      </c>
      <c r="F2182" s="818" t="str">
        <f ca="1">IFERROR(VLOOKUP(C2182,' Disaggregation - Section E '!A$618:N1394,5,0),"")</f>
        <v/>
      </c>
      <c r="G2182" s="817" t="str">
        <f ca="1">IFERROR(IF(VLOOKUP(C2182,' Disaggregation - Section E '!A$618:N1394,6,0)="","",VLOOKUP(C2182,' Disaggregation - Section E '!A$618:N1394,6,0)),"")</f>
        <v/>
      </c>
      <c r="H2182" s="827" t="str">
        <f ca="1">IFERROR(IF(INDEX(' Disaggregation - Section E '!F$618:F2591,MATCH(C2182,' Disaggregation - Section E '!A$618:A2591,0)+1,1)&lt;&gt;0,INDEX(' Disaggregation - Section E '!F$618:F$1820,MATCH(C2182,' Disaggregation - Section E '!A$618:A2591,0)+1,1),""),"")</f>
        <v/>
      </c>
      <c r="I2182" s="818" t="str">
        <f ca="1">IFERROR(IF(VLOOKUP(C2182,' Disaggregation - Section E '!A$618:N1394,8,0)=0,"",VLOOKUP(C2182,' Disaggregation - Section E '!A$618:N1394,8,0)),"")</f>
        <v/>
      </c>
      <c r="J2182" s="818" t="str">
        <f ca="1">IFERROR(IF(VLOOKUP(C2182,' Disaggregation - Section E '!A$618:N2591,13,0)=0,"",VLOOKUP(C2182,' Disaggregation - Section E '!A$618:N2591,13,0)),"")</f>
        <v/>
      </c>
      <c r="K2182" s="812" t="str">
        <f ca="1">IFERROR(VLOOKUP(C2182,' Disaggregation - Section E '!A$618:N1394,3,0),"")</f>
        <v/>
      </c>
      <c r="L2182" s="812"/>
      <c r="M2182" s="812" t="str">
        <f ca="1">IFERROR(IF(VLOOKUP(C2182,' Disaggregation - Section E '!A$618:T1394,20,0)=0,"",VLOOKUP(C2182,' Disaggregation - Section E '!A$618:T1394,20,0)),"")</f>
        <v/>
      </c>
      <c r="N2182" s="818" t="str">
        <f ca="1">IFERROR(IF(VLOOKUP(C2182,' Disaggregation - Section E '!A$618:N1394,14,0)=0,"",VLOOKUP(C2182,' Disaggregation - Section E '!A$618:N1394,14,0)),"")</f>
        <v/>
      </c>
      <c r="O2182" s="818" t="str">
        <f ca="1">IFERROR(IF(VLOOKUP(C2182,' Disaggregation - Section E '!A$618:N1394,9,0)=0,"",VLOOKUP(C2182,' Disaggregation - Section E '!A$618:N1394,9,0)),"")</f>
        <v/>
      </c>
      <c r="P2182" s="818" t="str">
        <f ca="1">IFERROR(IF(VLOOKUP(C2182,' Disaggregation - Section E '!A$618:N1394,10,0)=0,"",VLOOKUP(C2182,' Disaggregation - Section E '!A$618:N1394,10,0)),"")</f>
        <v/>
      </c>
    </row>
    <row r="2183" spans="1:16" x14ac:dyDescent="0.35">
      <c r="A2183" s="812" t="b">
        <f t="shared" ca="1" si="144"/>
        <v>0</v>
      </c>
      <c r="B2183" s="812"/>
      <c r="C2183" s="825" t="str">
        <f ca="1">IF(COUNTA(D$1410:D2183)=1,"",OFFSET(B2181,-COUNTA(D$1410:D2183)+3,1))</f>
        <v>a163p000004curbAAA</v>
      </c>
      <c r="D2183" s="827"/>
      <c r="E2183" s="815" t="str">
        <f ca="1">IFERROR(IF(VLOOKUP(C2183,' Disaggregation - Section E '!A$618:N1395,7,0)="","",VLOOKUP(C2183,' Disaggregation - Section E '!A$618:N1395,7,0)*100),"")</f>
        <v/>
      </c>
      <c r="F2183" s="818" t="str">
        <f ca="1">IFERROR(VLOOKUP(C2183,' Disaggregation - Section E '!A$618:N1395,5,0),"")</f>
        <v/>
      </c>
      <c r="G2183" s="817" t="str">
        <f ca="1">IFERROR(IF(VLOOKUP(C2183,' Disaggregation - Section E '!A$618:N1395,6,0)="","",VLOOKUP(C2183,' Disaggregation - Section E '!A$618:N1395,6,0)),"")</f>
        <v/>
      </c>
      <c r="H2183" s="827" t="str">
        <f ca="1">IFERROR(IF(INDEX(' Disaggregation - Section E '!F$618:F2592,MATCH(C2183,' Disaggregation - Section E '!A$618:A2592,0)+1,1)&lt;&gt;0,INDEX(' Disaggregation - Section E '!F$618:F$1820,MATCH(C2183,' Disaggregation - Section E '!A$618:A2592,0)+1,1),""),"")</f>
        <v/>
      </c>
      <c r="I2183" s="818" t="str">
        <f ca="1">IFERROR(IF(VLOOKUP(C2183,' Disaggregation - Section E '!A$618:N1395,8,0)=0,"",VLOOKUP(C2183,' Disaggregation - Section E '!A$618:N1395,8,0)),"")</f>
        <v/>
      </c>
      <c r="J2183" s="818" t="str">
        <f ca="1">IFERROR(IF(VLOOKUP(C2183,' Disaggregation - Section E '!A$618:N2592,13,0)=0,"",VLOOKUP(C2183,' Disaggregation - Section E '!A$618:N2592,13,0)),"")</f>
        <v/>
      </c>
      <c r="K2183" s="812" t="str">
        <f ca="1">IFERROR(VLOOKUP(C2183,' Disaggregation - Section E '!A$618:N1395,3,0),"")</f>
        <v/>
      </c>
      <c r="L2183" s="812"/>
      <c r="M2183" s="812" t="str">
        <f ca="1">IFERROR(IF(VLOOKUP(C2183,' Disaggregation - Section E '!A$618:T1395,20,0)=0,"",VLOOKUP(C2183,' Disaggregation - Section E '!A$618:T1395,20,0)),"")</f>
        <v/>
      </c>
      <c r="N2183" s="818" t="str">
        <f ca="1">IFERROR(IF(VLOOKUP(C2183,' Disaggregation - Section E '!A$618:N1395,14,0)=0,"",VLOOKUP(C2183,' Disaggregation - Section E '!A$618:N1395,14,0)),"")</f>
        <v/>
      </c>
      <c r="O2183" s="818" t="str">
        <f ca="1">IFERROR(IF(VLOOKUP(C2183,' Disaggregation - Section E '!A$618:N1395,9,0)=0,"",VLOOKUP(C2183,' Disaggregation - Section E '!A$618:N1395,9,0)),"")</f>
        <v/>
      </c>
      <c r="P2183" s="818" t="str">
        <f ca="1">IFERROR(IF(VLOOKUP(C2183,' Disaggregation - Section E '!A$618:N1395,10,0)=0,"",VLOOKUP(C2183,' Disaggregation - Section E '!A$618:N1395,10,0)),"")</f>
        <v/>
      </c>
    </row>
    <row r="2184" spans="1:16" x14ac:dyDescent="0.35">
      <c r="A2184" s="812" t="b">
        <f t="shared" ca="1" si="144"/>
        <v>0</v>
      </c>
      <c r="B2184" s="812"/>
      <c r="C2184" s="825" t="str">
        <f ca="1">IF(COUNTA(D$1410:D2184)=1,"",OFFSET(B2182,-COUNTA(D$1410:D2184)+3,1))</f>
        <v>a163p000004curcAAA</v>
      </c>
      <c r="D2184" s="827"/>
      <c r="E2184" s="815" t="str">
        <f ca="1">IFERROR(IF(VLOOKUP(C2184,' Disaggregation - Section E '!A$618:N1396,7,0)="","",VLOOKUP(C2184,' Disaggregation - Section E '!A$618:N1396,7,0)*100),"")</f>
        <v/>
      </c>
      <c r="F2184" s="818" t="str">
        <f ca="1">IFERROR(VLOOKUP(C2184,' Disaggregation - Section E '!A$618:N1396,5,0),"")</f>
        <v/>
      </c>
      <c r="G2184" s="817" t="str">
        <f ca="1">IFERROR(IF(VLOOKUP(C2184,' Disaggregation - Section E '!A$618:N1396,6,0)="","",VLOOKUP(C2184,' Disaggregation - Section E '!A$618:N1396,6,0)),"")</f>
        <v/>
      </c>
      <c r="H2184" s="827" t="str">
        <f ca="1">IFERROR(IF(INDEX(' Disaggregation - Section E '!F$618:F2593,MATCH(C2184,' Disaggregation - Section E '!A$618:A2593,0)+1,1)&lt;&gt;0,INDEX(' Disaggregation - Section E '!F$618:F$1820,MATCH(C2184,' Disaggregation - Section E '!A$618:A2593,0)+1,1),""),"")</f>
        <v/>
      </c>
      <c r="I2184" s="818" t="str">
        <f ca="1">IFERROR(IF(VLOOKUP(C2184,' Disaggregation - Section E '!A$618:N1396,8,0)=0,"",VLOOKUP(C2184,' Disaggregation - Section E '!A$618:N1396,8,0)),"")</f>
        <v/>
      </c>
      <c r="J2184" s="818" t="str">
        <f ca="1">IFERROR(IF(VLOOKUP(C2184,' Disaggregation - Section E '!A$618:N2593,13,0)=0,"",VLOOKUP(C2184,' Disaggregation - Section E '!A$618:N2593,13,0)),"")</f>
        <v/>
      </c>
      <c r="K2184" s="812" t="str">
        <f ca="1">IFERROR(VLOOKUP(C2184,' Disaggregation - Section E '!A$618:N1396,3,0),"")</f>
        <v/>
      </c>
      <c r="L2184" s="812"/>
      <c r="M2184" s="812" t="str">
        <f ca="1">IFERROR(IF(VLOOKUP(C2184,' Disaggregation - Section E '!A$618:T1396,20,0)=0,"",VLOOKUP(C2184,' Disaggregation - Section E '!A$618:T1396,20,0)),"")</f>
        <v/>
      </c>
      <c r="N2184" s="818" t="str">
        <f ca="1">IFERROR(IF(VLOOKUP(C2184,' Disaggregation - Section E '!A$618:N1396,14,0)=0,"",VLOOKUP(C2184,' Disaggregation - Section E '!A$618:N1396,14,0)),"")</f>
        <v/>
      </c>
      <c r="O2184" s="818" t="str">
        <f ca="1">IFERROR(IF(VLOOKUP(C2184,' Disaggregation - Section E '!A$618:N1396,9,0)=0,"",VLOOKUP(C2184,' Disaggregation - Section E '!A$618:N1396,9,0)),"")</f>
        <v/>
      </c>
      <c r="P2184" s="818" t="str">
        <f ca="1">IFERROR(IF(VLOOKUP(C2184,' Disaggregation - Section E '!A$618:N1396,10,0)=0,"",VLOOKUP(C2184,' Disaggregation - Section E '!A$618:N1396,10,0)),"")</f>
        <v/>
      </c>
    </row>
    <row r="2185" spans="1:16" x14ac:dyDescent="0.35">
      <c r="A2185" s="812" t="b">
        <f t="shared" ca="1" si="144"/>
        <v>0</v>
      </c>
      <c r="B2185" s="812"/>
      <c r="C2185" s="825" t="str">
        <f ca="1">IF(COUNTA(D$1410:D2185)=1,"",OFFSET(B2183,-COUNTA(D$1410:D2185)+3,1))</f>
        <v>a163p000004curdAAA</v>
      </c>
      <c r="D2185" s="827"/>
      <c r="E2185" s="815" t="str">
        <f ca="1">IFERROR(IF(VLOOKUP(C2185,' Disaggregation - Section E '!A$618:N1397,7,0)="","",VLOOKUP(C2185,' Disaggregation - Section E '!A$618:N1397,7,0)*100),"")</f>
        <v/>
      </c>
      <c r="F2185" s="818" t="str">
        <f ca="1">IFERROR(VLOOKUP(C2185,' Disaggregation - Section E '!A$618:N1397,5,0),"")</f>
        <v/>
      </c>
      <c r="G2185" s="817" t="str">
        <f ca="1">IFERROR(IF(VLOOKUP(C2185,' Disaggregation - Section E '!A$618:N1397,6,0)="","",VLOOKUP(C2185,' Disaggregation - Section E '!A$618:N1397,6,0)),"")</f>
        <v/>
      </c>
      <c r="H2185" s="827" t="str">
        <f ca="1">IFERROR(IF(INDEX(' Disaggregation - Section E '!F$618:F2594,MATCH(C2185,' Disaggregation - Section E '!A$618:A2594,0)+1,1)&lt;&gt;0,INDEX(' Disaggregation - Section E '!F$618:F$1820,MATCH(C2185,' Disaggregation - Section E '!A$618:A2594,0)+1,1),""),"")</f>
        <v/>
      </c>
      <c r="I2185" s="818" t="str">
        <f ca="1">IFERROR(IF(VLOOKUP(C2185,' Disaggregation - Section E '!A$618:N1397,8,0)=0,"",VLOOKUP(C2185,' Disaggregation - Section E '!A$618:N1397,8,0)),"")</f>
        <v/>
      </c>
      <c r="J2185" s="818" t="str">
        <f ca="1">IFERROR(IF(VLOOKUP(C2185,' Disaggregation - Section E '!A$618:N2594,13,0)=0,"",VLOOKUP(C2185,' Disaggregation - Section E '!A$618:N2594,13,0)),"")</f>
        <v/>
      </c>
      <c r="K2185" s="812" t="str">
        <f ca="1">IFERROR(VLOOKUP(C2185,' Disaggregation - Section E '!A$618:N1397,3,0),"")</f>
        <v/>
      </c>
      <c r="L2185" s="812"/>
      <c r="M2185" s="812" t="str">
        <f ca="1">IFERROR(IF(VLOOKUP(C2185,' Disaggregation - Section E '!A$618:T1397,20,0)=0,"",VLOOKUP(C2185,' Disaggregation - Section E '!A$618:T1397,20,0)),"")</f>
        <v/>
      </c>
      <c r="N2185" s="818" t="str">
        <f ca="1">IFERROR(IF(VLOOKUP(C2185,' Disaggregation - Section E '!A$618:N1397,14,0)=0,"",VLOOKUP(C2185,' Disaggregation - Section E '!A$618:N1397,14,0)),"")</f>
        <v/>
      </c>
      <c r="O2185" s="818" t="str">
        <f ca="1">IFERROR(IF(VLOOKUP(C2185,' Disaggregation - Section E '!A$618:N1397,9,0)=0,"",VLOOKUP(C2185,' Disaggregation - Section E '!A$618:N1397,9,0)),"")</f>
        <v/>
      </c>
      <c r="P2185" s="818" t="str">
        <f ca="1">IFERROR(IF(VLOOKUP(C2185,' Disaggregation - Section E '!A$618:N1397,10,0)=0,"",VLOOKUP(C2185,' Disaggregation - Section E '!A$618:N1397,10,0)),"")</f>
        <v/>
      </c>
    </row>
    <row r="2186" spans="1:16" x14ac:dyDescent="0.35">
      <c r="A2186" s="812" t="b">
        <f t="shared" ca="1" si="144"/>
        <v>0</v>
      </c>
      <c r="B2186" s="812"/>
      <c r="C2186" s="825" t="str">
        <f ca="1">IF(COUNTA(D$1410:D2186)=1,"",OFFSET(B2184,-COUNTA(D$1410:D2186)+3,1))</f>
        <v>a163p000004cureAAA</v>
      </c>
      <c r="D2186" s="827"/>
      <c r="E2186" s="815" t="str">
        <f ca="1">IFERROR(IF(VLOOKUP(C2186,' Disaggregation - Section E '!A$618:N1398,7,0)="","",VLOOKUP(C2186,' Disaggregation - Section E '!A$618:N1398,7,0)*100),"")</f>
        <v/>
      </c>
      <c r="F2186" s="818" t="str">
        <f ca="1">IFERROR(VLOOKUP(C2186,' Disaggregation - Section E '!A$618:N1398,5,0),"")</f>
        <v/>
      </c>
      <c r="G2186" s="817" t="str">
        <f ca="1">IFERROR(IF(VLOOKUP(C2186,' Disaggregation - Section E '!A$618:N1398,6,0)="","",VLOOKUP(C2186,' Disaggregation - Section E '!A$618:N1398,6,0)),"")</f>
        <v/>
      </c>
      <c r="H2186" s="827" t="str">
        <f ca="1">IFERROR(IF(INDEX(' Disaggregation - Section E '!F$618:F2595,MATCH(C2186,' Disaggregation - Section E '!A$618:A2595,0)+1,1)&lt;&gt;0,INDEX(' Disaggregation - Section E '!F$618:F$1820,MATCH(C2186,' Disaggregation - Section E '!A$618:A2595,0)+1,1),""),"")</f>
        <v/>
      </c>
      <c r="I2186" s="818" t="str">
        <f ca="1">IFERROR(IF(VLOOKUP(C2186,' Disaggregation - Section E '!A$618:N1398,8,0)=0,"",VLOOKUP(C2186,' Disaggregation - Section E '!A$618:N1398,8,0)),"")</f>
        <v/>
      </c>
      <c r="J2186" s="818" t="str">
        <f ca="1">IFERROR(IF(VLOOKUP(C2186,' Disaggregation - Section E '!A$618:N2595,13,0)=0,"",VLOOKUP(C2186,' Disaggregation - Section E '!A$618:N2595,13,0)),"")</f>
        <v/>
      </c>
      <c r="K2186" s="812" t="str">
        <f ca="1">IFERROR(VLOOKUP(C2186,' Disaggregation - Section E '!A$618:N1398,3,0),"")</f>
        <v/>
      </c>
      <c r="L2186" s="812"/>
      <c r="M2186" s="812" t="str">
        <f ca="1">IFERROR(IF(VLOOKUP(C2186,' Disaggregation - Section E '!A$618:T1398,20,0)=0,"",VLOOKUP(C2186,' Disaggregation - Section E '!A$618:T1398,20,0)),"")</f>
        <v/>
      </c>
      <c r="N2186" s="818" t="str">
        <f ca="1">IFERROR(IF(VLOOKUP(C2186,' Disaggregation - Section E '!A$618:N1398,14,0)=0,"",VLOOKUP(C2186,' Disaggregation - Section E '!A$618:N1398,14,0)),"")</f>
        <v/>
      </c>
      <c r="O2186" s="818" t="str">
        <f ca="1">IFERROR(IF(VLOOKUP(C2186,' Disaggregation - Section E '!A$618:N1398,9,0)=0,"",VLOOKUP(C2186,' Disaggregation - Section E '!A$618:N1398,9,0)),"")</f>
        <v/>
      </c>
      <c r="P2186" s="818" t="str">
        <f ca="1">IFERROR(IF(VLOOKUP(C2186,' Disaggregation - Section E '!A$618:N1398,10,0)=0,"",VLOOKUP(C2186,' Disaggregation - Section E '!A$618:N1398,10,0)),"")</f>
        <v/>
      </c>
    </row>
    <row r="2187" spans="1:16" x14ac:dyDescent="0.35">
      <c r="A2187" s="812" t="b">
        <f t="shared" ca="1" si="144"/>
        <v>0</v>
      </c>
      <c r="B2187" s="812"/>
      <c r="C2187" s="825" t="str">
        <f ca="1">IF(COUNTA(D$1410:D2187)=1,"",OFFSET(B2185,-COUNTA(D$1410:D2187)+3,1))</f>
        <v>a163p000004curfAAA</v>
      </c>
      <c r="D2187" s="827"/>
      <c r="E2187" s="815" t="str">
        <f ca="1">IFERROR(IF(VLOOKUP(C2187,' Disaggregation - Section E '!A$618:N1399,7,0)="","",VLOOKUP(C2187,' Disaggregation - Section E '!A$618:N1399,7,0)*100),"")</f>
        <v/>
      </c>
      <c r="F2187" s="818" t="str">
        <f ca="1">IFERROR(VLOOKUP(C2187,' Disaggregation - Section E '!A$618:N1399,5,0),"")</f>
        <v/>
      </c>
      <c r="G2187" s="817" t="str">
        <f ca="1">IFERROR(IF(VLOOKUP(C2187,' Disaggregation - Section E '!A$618:N1399,6,0)="","",VLOOKUP(C2187,' Disaggregation - Section E '!A$618:N1399,6,0)),"")</f>
        <v/>
      </c>
      <c r="H2187" s="827" t="str">
        <f ca="1">IFERROR(IF(INDEX(' Disaggregation - Section E '!F$618:F2596,MATCH(C2187,' Disaggregation - Section E '!A$618:A2596,0)+1,1)&lt;&gt;0,INDEX(' Disaggregation - Section E '!F$618:F$1820,MATCH(C2187,' Disaggregation - Section E '!A$618:A2596,0)+1,1),""),"")</f>
        <v/>
      </c>
      <c r="I2187" s="818" t="str">
        <f ca="1">IFERROR(IF(VLOOKUP(C2187,' Disaggregation - Section E '!A$618:N1399,8,0)=0,"",VLOOKUP(C2187,' Disaggregation - Section E '!A$618:N1399,8,0)),"")</f>
        <v/>
      </c>
      <c r="J2187" s="818" t="str">
        <f ca="1">IFERROR(IF(VLOOKUP(C2187,' Disaggregation - Section E '!A$618:N2596,13,0)=0,"",VLOOKUP(C2187,' Disaggregation - Section E '!A$618:N2596,13,0)),"")</f>
        <v/>
      </c>
      <c r="K2187" s="812" t="str">
        <f ca="1">IFERROR(VLOOKUP(C2187,' Disaggregation - Section E '!A$618:N1399,3,0),"")</f>
        <v/>
      </c>
      <c r="L2187" s="812"/>
      <c r="M2187" s="812" t="str">
        <f ca="1">IFERROR(IF(VLOOKUP(C2187,' Disaggregation - Section E '!A$618:T1399,20,0)=0,"",VLOOKUP(C2187,' Disaggregation - Section E '!A$618:T1399,20,0)),"")</f>
        <v/>
      </c>
      <c r="N2187" s="818" t="str">
        <f ca="1">IFERROR(IF(VLOOKUP(C2187,' Disaggregation - Section E '!A$618:N1399,14,0)=0,"",VLOOKUP(C2187,' Disaggregation - Section E '!A$618:N1399,14,0)),"")</f>
        <v/>
      </c>
      <c r="O2187" s="818" t="str">
        <f ca="1">IFERROR(IF(VLOOKUP(C2187,' Disaggregation - Section E '!A$618:N1399,9,0)=0,"",VLOOKUP(C2187,' Disaggregation - Section E '!A$618:N1399,9,0)),"")</f>
        <v/>
      </c>
      <c r="P2187" s="818" t="str">
        <f ca="1">IFERROR(IF(VLOOKUP(C2187,' Disaggregation - Section E '!A$618:N1399,10,0)=0,"",VLOOKUP(C2187,' Disaggregation - Section E '!A$618:N1399,10,0)),"")</f>
        <v/>
      </c>
    </row>
    <row r="2188" spans="1:16" x14ac:dyDescent="0.35">
      <c r="A2188" s="812" t="b">
        <f t="shared" ca="1" si="144"/>
        <v>0</v>
      </c>
      <c r="B2188" s="812"/>
      <c r="C2188" s="825" t="str">
        <f ca="1">IF(COUNTA(D$1410:D2188)=1,"",OFFSET(B2186,-COUNTA(D$1410:D2188)+3,1))</f>
        <v>a163p000004curgAAA</v>
      </c>
      <c r="D2188" s="827"/>
      <c r="E2188" s="815" t="str">
        <f ca="1">IFERROR(IF(VLOOKUP(C2188,' Disaggregation - Section E '!A$618:N1400,7,0)="","",VLOOKUP(C2188,' Disaggregation - Section E '!A$618:N1400,7,0)*100),"")</f>
        <v/>
      </c>
      <c r="F2188" s="818" t="str">
        <f ca="1">IFERROR(VLOOKUP(C2188,' Disaggregation - Section E '!A$618:N1400,5,0),"")</f>
        <v/>
      </c>
      <c r="G2188" s="817" t="str">
        <f ca="1">IFERROR(IF(VLOOKUP(C2188,' Disaggregation - Section E '!A$618:N1400,6,0)="","",VLOOKUP(C2188,' Disaggregation - Section E '!A$618:N1400,6,0)),"")</f>
        <v/>
      </c>
      <c r="H2188" s="827" t="str">
        <f ca="1">IFERROR(IF(INDEX(' Disaggregation - Section E '!F$618:F2597,MATCH(C2188,' Disaggregation - Section E '!A$618:A2597,0)+1,1)&lt;&gt;0,INDEX(' Disaggregation - Section E '!F$618:F$1820,MATCH(C2188,' Disaggregation - Section E '!A$618:A2597,0)+1,1),""),"")</f>
        <v/>
      </c>
      <c r="I2188" s="818" t="str">
        <f ca="1">IFERROR(IF(VLOOKUP(C2188,' Disaggregation - Section E '!A$618:N1400,8,0)=0,"",VLOOKUP(C2188,' Disaggregation - Section E '!A$618:N1400,8,0)),"")</f>
        <v/>
      </c>
      <c r="J2188" s="818" t="str">
        <f ca="1">IFERROR(IF(VLOOKUP(C2188,' Disaggregation - Section E '!A$618:N2597,13,0)=0,"",VLOOKUP(C2188,' Disaggregation - Section E '!A$618:N2597,13,0)),"")</f>
        <v/>
      </c>
      <c r="K2188" s="812" t="str">
        <f ca="1">IFERROR(VLOOKUP(C2188,' Disaggregation - Section E '!A$618:N1400,3,0),"")</f>
        <v/>
      </c>
      <c r="L2188" s="812"/>
      <c r="M2188" s="812" t="str">
        <f ca="1">IFERROR(IF(VLOOKUP(C2188,' Disaggregation - Section E '!A$618:T1400,20,0)=0,"",VLOOKUP(C2188,' Disaggregation - Section E '!A$618:T1400,20,0)),"")</f>
        <v/>
      </c>
      <c r="N2188" s="818" t="str">
        <f ca="1">IFERROR(IF(VLOOKUP(C2188,' Disaggregation - Section E '!A$618:N1400,14,0)=0,"",VLOOKUP(C2188,' Disaggregation - Section E '!A$618:N1400,14,0)),"")</f>
        <v/>
      </c>
      <c r="O2188" s="818" t="str">
        <f ca="1">IFERROR(IF(VLOOKUP(C2188,' Disaggregation - Section E '!A$618:N1400,9,0)=0,"",VLOOKUP(C2188,' Disaggregation - Section E '!A$618:N1400,9,0)),"")</f>
        <v/>
      </c>
      <c r="P2188" s="818" t="str">
        <f ca="1">IFERROR(IF(VLOOKUP(C2188,' Disaggregation - Section E '!A$618:N1400,10,0)=0,"",VLOOKUP(C2188,' Disaggregation - Section E '!A$618:N1400,10,0)),"")</f>
        <v/>
      </c>
    </row>
    <row r="2189" spans="1:16" x14ac:dyDescent="0.35">
      <c r="A2189" s="812" t="b">
        <f t="shared" ca="1" si="144"/>
        <v>0</v>
      </c>
      <c r="B2189" s="812"/>
      <c r="C2189" s="825" t="str">
        <f ca="1">IF(COUNTA(D$1410:D2189)=1,"",OFFSET(B2187,-COUNTA(D$1410:D2189)+3,1))</f>
        <v>a163p000004curhAAA</v>
      </c>
      <c r="D2189" s="827"/>
      <c r="E2189" s="815" t="str">
        <f ca="1">IFERROR(IF(VLOOKUP(C2189,' Disaggregation - Section E '!A$618:N1401,7,0)="","",VLOOKUP(C2189,' Disaggregation - Section E '!A$618:N1401,7,0)*100),"")</f>
        <v/>
      </c>
      <c r="F2189" s="818" t="str">
        <f ca="1">IFERROR(VLOOKUP(C2189,' Disaggregation - Section E '!A$618:N1401,5,0),"")</f>
        <v/>
      </c>
      <c r="G2189" s="817" t="str">
        <f ca="1">IFERROR(IF(VLOOKUP(C2189,' Disaggregation - Section E '!A$618:N1401,6,0)="","",VLOOKUP(C2189,' Disaggregation - Section E '!A$618:N1401,6,0)),"")</f>
        <v/>
      </c>
      <c r="H2189" s="827" t="str">
        <f ca="1">IFERROR(IF(INDEX(' Disaggregation - Section E '!F$618:F2598,MATCH(C2189,' Disaggregation - Section E '!A$618:A2598,0)+1,1)&lt;&gt;0,INDEX(' Disaggregation - Section E '!F$618:F$1820,MATCH(C2189,' Disaggregation - Section E '!A$618:A2598,0)+1,1),""),"")</f>
        <v/>
      </c>
      <c r="I2189" s="818" t="str">
        <f ca="1">IFERROR(IF(VLOOKUP(C2189,' Disaggregation - Section E '!A$618:N1401,8,0)=0,"",VLOOKUP(C2189,' Disaggregation - Section E '!A$618:N1401,8,0)),"")</f>
        <v/>
      </c>
      <c r="J2189" s="818" t="str">
        <f ca="1">IFERROR(IF(VLOOKUP(C2189,' Disaggregation - Section E '!A$618:N2598,13,0)=0,"",VLOOKUP(C2189,' Disaggregation - Section E '!A$618:N2598,13,0)),"")</f>
        <v/>
      </c>
      <c r="K2189" s="812" t="str">
        <f ca="1">IFERROR(VLOOKUP(C2189,' Disaggregation - Section E '!A$618:N1401,3,0),"")</f>
        <v/>
      </c>
      <c r="L2189" s="812"/>
      <c r="M2189" s="812" t="str">
        <f ca="1">IFERROR(IF(VLOOKUP(C2189,' Disaggregation - Section E '!A$618:T1401,20,0)=0,"",VLOOKUP(C2189,' Disaggregation - Section E '!A$618:T1401,20,0)),"")</f>
        <v/>
      </c>
      <c r="N2189" s="818" t="str">
        <f ca="1">IFERROR(IF(VLOOKUP(C2189,' Disaggregation - Section E '!A$618:N1401,14,0)=0,"",VLOOKUP(C2189,' Disaggregation - Section E '!A$618:N1401,14,0)),"")</f>
        <v/>
      </c>
      <c r="O2189" s="818" t="str">
        <f ca="1">IFERROR(IF(VLOOKUP(C2189,' Disaggregation - Section E '!A$618:N1401,9,0)=0,"",VLOOKUP(C2189,' Disaggregation - Section E '!A$618:N1401,9,0)),"")</f>
        <v/>
      </c>
      <c r="P2189" s="818" t="str">
        <f ca="1">IFERROR(IF(VLOOKUP(C2189,' Disaggregation - Section E '!A$618:N1401,10,0)=0,"",VLOOKUP(C2189,' Disaggregation - Section E '!A$618:N1401,10,0)),"")</f>
        <v/>
      </c>
    </row>
    <row r="2190" spans="1:16" x14ac:dyDescent="0.35">
      <c r="A2190" s="812" t="b">
        <f t="shared" ca="1" si="144"/>
        <v>0</v>
      </c>
      <c r="B2190" s="812"/>
      <c r="C2190" s="825" t="str">
        <f ca="1">IF(COUNTA(D$1410:D2190)=1,"",OFFSET(B2188,-COUNTA(D$1410:D2190)+3,1))</f>
        <v>a163p000004curiAAA</v>
      </c>
      <c r="D2190" s="827"/>
      <c r="E2190" s="815" t="str">
        <f ca="1">IFERROR(IF(VLOOKUP(C2190,' Disaggregation - Section E '!A$618:N1402,7,0)="","",VLOOKUP(C2190,' Disaggregation - Section E '!A$618:N1402,7,0)*100),"")</f>
        <v/>
      </c>
      <c r="F2190" s="818" t="str">
        <f ca="1">IFERROR(VLOOKUP(C2190,' Disaggregation - Section E '!A$618:N1402,5,0),"")</f>
        <v/>
      </c>
      <c r="G2190" s="817" t="str">
        <f ca="1">IFERROR(IF(VLOOKUP(C2190,' Disaggregation - Section E '!A$618:N1402,6,0)="","",VLOOKUP(C2190,' Disaggregation - Section E '!A$618:N1402,6,0)),"")</f>
        <v/>
      </c>
      <c r="H2190" s="827" t="str">
        <f ca="1">IFERROR(IF(INDEX(' Disaggregation - Section E '!F$618:F2599,MATCH(C2190,' Disaggregation - Section E '!A$618:A2599,0)+1,1)&lt;&gt;0,INDEX(' Disaggregation - Section E '!F$618:F$1820,MATCH(C2190,' Disaggregation - Section E '!A$618:A2599,0)+1,1),""),"")</f>
        <v/>
      </c>
      <c r="I2190" s="818" t="str">
        <f ca="1">IFERROR(IF(VLOOKUP(C2190,' Disaggregation - Section E '!A$618:N1402,8,0)=0,"",VLOOKUP(C2190,' Disaggregation - Section E '!A$618:N1402,8,0)),"")</f>
        <v/>
      </c>
      <c r="J2190" s="818" t="str">
        <f ca="1">IFERROR(IF(VLOOKUP(C2190,' Disaggregation - Section E '!A$618:N2599,13,0)=0,"",VLOOKUP(C2190,' Disaggregation - Section E '!A$618:N2599,13,0)),"")</f>
        <v/>
      </c>
      <c r="K2190" s="812" t="str">
        <f ca="1">IFERROR(VLOOKUP(C2190,' Disaggregation - Section E '!A$618:N1402,3,0),"")</f>
        <v/>
      </c>
      <c r="L2190" s="812"/>
      <c r="M2190" s="812" t="str">
        <f ca="1">IFERROR(IF(VLOOKUP(C2190,' Disaggregation - Section E '!A$618:T1402,20,0)=0,"",VLOOKUP(C2190,' Disaggregation - Section E '!A$618:T1402,20,0)),"")</f>
        <v/>
      </c>
      <c r="N2190" s="818" t="str">
        <f ca="1">IFERROR(IF(VLOOKUP(C2190,' Disaggregation - Section E '!A$618:N1402,14,0)=0,"",VLOOKUP(C2190,' Disaggregation - Section E '!A$618:N1402,14,0)),"")</f>
        <v/>
      </c>
      <c r="O2190" s="818" t="str">
        <f ca="1">IFERROR(IF(VLOOKUP(C2190,' Disaggregation - Section E '!A$618:N1402,9,0)=0,"",VLOOKUP(C2190,' Disaggregation - Section E '!A$618:N1402,9,0)),"")</f>
        <v/>
      </c>
      <c r="P2190" s="818" t="str">
        <f ca="1">IFERROR(IF(VLOOKUP(C2190,' Disaggregation - Section E '!A$618:N1402,10,0)=0,"",VLOOKUP(C2190,' Disaggregation - Section E '!A$618:N1402,10,0)),"")</f>
        <v/>
      </c>
    </row>
    <row r="2191" spans="1:16" x14ac:dyDescent="0.35">
      <c r="A2191" s="812" t="b">
        <f t="shared" ca="1" si="144"/>
        <v>0</v>
      </c>
      <c r="B2191" s="812"/>
      <c r="C2191" s="825" t="str">
        <f ca="1">IF(COUNTA(D$1410:D2191)=1,"",OFFSET(B2189,-COUNTA(D$1410:D2191)+3,1))</f>
        <v>a163p000004curjAAA</v>
      </c>
      <c r="D2191" s="827"/>
      <c r="E2191" s="815" t="str">
        <f ca="1">IFERROR(IF(VLOOKUP(C2191,' Disaggregation - Section E '!A$618:N1403,7,0)="","",VLOOKUP(C2191,' Disaggregation - Section E '!A$618:N1403,7,0)*100),"")</f>
        <v/>
      </c>
      <c r="F2191" s="818" t="str">
        <f ca="1">IFERROR(VLOOKUP(C2191,' Disaggregation - Section E '!A$618:N1403,5,0),"")</f>
        <v/>
      </c>
      <c r="G2191" s="817" t="str">
        <f ca="1">IFERROR(IF(VLOOKUP(C2191,' Disaggregation - Section E '!A$618:N1403,6,0)="","",VLOOKUP(C2191,' Disaggregation - Section E '!A$618:N1403,6,0)),"")</f>
        <v/>
      </c>
      <c r="H2191" s="827" t="str">
        <f ca="1">IFERROR(IF(INDEX(' Disaggregation - Section E '!F$618:F2600,MATCH(C2191,' Disaggregation - Section E '!A$618:A2600,0)+1,1)&lt;&gt;0,INDEX(' Disaggregation - Section E '!F$618:F$1820,MATCH(C2191,' Disaggregation - Section E '!A$618:A2600,0)+1,1),""),"")</f>
        <v/>
      </c>
      <c r="I2191" s="818" t="str">
        <f ca="1">IFERROR(IF(VLOOKUP(C2191,' Disaggregation - Section E '!A$618:N1403,8,0)=0,"",VLOOKUP(C2191,' Disaggregation - Section E '!A$618:N1403,8,0)),"")</f>
        <v/>
      </c>
      <c r="J2191" s="818" t="str">
        <f ca="1">IFERROR(IF(VLOOKUP(C2191,' Disaggregation - Section E '!A$618:N2600,13,0)=0,"",VLOOKUP(C2191,' Disaggregation - Section E '!A$618:N2600,13,0)),"")</f>
        <v/>
      </c>
      <c r="K2191" s="812" t="str">
        <f ca="1">IFERROR(VLOOKUP(C2191,' Disaggregation - Section E '!A$618:N1403,3,0),"")</f>
        <v/>
      </c>
      <c r="L2191" s="812"/>
      <c r="M2191" s="812" t="str">
        <f ca="1">IFERROR(IF(VLOOKUP(C2191,' Disaggregation - Section E '!A$618:T1403,20,0)=0,"",VLOOKUP(C2191,' Disaggregation - Section E '!A$618:T1403,20,0)),"")</f>
        <v/>
      </c>
      <c r="N2191" s="818" t="str">
        <f ca="1">IFERROR(IF(VLOOKUP(C2191,' Disaggregation - Section E '!A$618:N1403,14,0)=0,"",VLOOKUP(C2191,' Disaggregation - Section E '!A$618:N1403,14,0)),"")</f>
        <v/>
      </c>
      <c r="O2191" s="818" t="str">
        <f ca="1">IFERROR(IF(VLOOKUP(C2191,' Disaggregation - Section E '!A$618:N1403,9,0)=0,"",VLOOKUP(C2191,' Disaggregation - Section E '!A$618:N1403,9,0)),"")</f>
        <v/>
      </c>
      <c r="P2191" s="818" t="str">
        <f ca="1">IFERROR(IF(VLOOKUP(C2191,' Disaggregation - Section E '!A$618:N1403,10,0)=0,"",VLOOKUP(C2191,' Disaggregation - Section E '!A$618:N1403,10,0)),"")</f>
        <v/>
      </c>
    </row>
    <row r="2192" spans="1:16" x14ac:dyDescent="0.35">
      <c r="J2192" s="811" t="str">
        <f ca="1">IF(ROW()&gt;'Impact Indicator Target Update'!A19,"",INDIRECT("'Impact Indicators - Section B'!A"&amp;'Impact Indicator Target Update'!D19))</f>
        <v/>
      </c>
    </row>
    <row r="2193" spans="1:18" x14ac:dyDescent="0.35">
      <c r="J2193" s="811" t="str">
        <f ca="1">IF(ROW()&gt;'Impact Indicator Target Update'!A20,"",INDIRECT("'Impact Indicators - Section B'!A"&amp;'Impact Indicator Target Update'!D20))</f>
        <v/>
      </c>
    </row>
    <row r="2194" spans="1:18" x14ac:dyDescent="0.35">
      <c r="A2194" s="822" t="s">
        <v>363</v>
      </c>
      <c r="B2194" s="811" t="s">
        <v>352</v>
      </c>
      <c r="J2194" s="811" t="str">
        <f ca="1">IF(ROW()&gt;'Impact Indicator Target Update'!A21,"",INDIRECT("'Impact Indicators - Section B'!A"&amp;'Impact Indicator Target Update'!D21))</f>
        <v/>
      </c>
    </row>
    <row r="2195" spans="1:18" x14ac:dyDescent="0.35">
      <c r="A2195" s="812" t="s">
        <v>46</v>
      </c>
      <c r="B2195" s="812">
        <v>7</v>
      </c>
      <c r="C2195" s="812" t="s">
        <v>48</v>
      </c>
      <c r="D2195" s="812" t="s">
        <v>148</v>
      </c>
      <c r="E2195" s="812" t="s">
        <v>100</v>
      </c>
      <c r="F2195" s="812" t="s">
        <v>68</v>
      </c>
      <c r="G2195" s="812" t="s">
        <v>347</v>
      </c>
      <c r="H2195" s="812">
        <v>-81</v>
      </c>
      <c r="I2195" s="812" t="s">
        <v>349</v>
      </c>
      <c r="J2195" s="812" t="s">
        <v>39</v>
      </c>
      <c r="K2195" s="812" t="s">
        <v>279</v>
      </c>
      <c r="L2195" s="812" t="s">
        <v>345</v>
      </c>
      <c r="M2195" s="812" t="s">
        <v>474</v>
      </c>
      <c r="N2195" s="812" t="s">
        <v>9</v>
      </c>
      <c r="O2195" s="812" t="s">
        <v>473</v>
      </c>
      <c r="P2195" s="812" t="s">
        <v>67</v>
      </c>
      <c r="Q2195" s="812" t="s">
        <v>1</v>
      </c>
      <c r="R2195" s="812" t="s">
        <v>378</v>
      </c>
    </row>
    <row r="2196" spans="1:18" hidden="1" x14ac:dyDescent="0.35">
      <c r="A2196" s="812" t="b">
        <f ca="1">IF(M2196&lt;&gt;"",TRUE,FALSE)</f>
        <v>1</v>
      </c>
      <c r="B2196" s="812">
        <f>IF(_xlfn.ISFORMULA(J2196),B2195+1,B2195)</f>
        <v>8</v>
      </c>
      <c r="C2196" s="830" t="str">
        <f ca="1">IF(COUNTA($G$2194:G2195)=1,"",OFFSET(B2196,-COUNTA($G$2194:G2195)+1,1))</f>
        <v/>
      </c>
      <c r="D2196" s="812" t="str">
        <f ca="1">IFERROR(IF(INDIRECT("'WPTM - Section F'!AT"&amp;$B2196)=0,"",INDIRECT("'WPTM - Section F'!AT"&amp;$B2196)),"")</f>
        <v/>
      </c>
      <c r="E2196" s="818"/>
      <c r="F2196" s="818" t="str">
        <f ca="1">IFERROR(IF(INDIRECT("'WPTM - Section F'!AU"&amp;$B2196)=0,"",INDIRECT("'WPTM - Section F'!AU"&amp;$B2196)),"")</f>
        <v>Actividad clave (EN)</v>
      </c>
      <c r="G2196" s="835"/>
      <c r="H2196" s="813">
        <f>H2195+1</f>
        <v>-80</v>
      </c>
      <c r="I2196" s="812" t="str">
        <f ca="1">IF(IFERROR(VLOOKUP(INDIRECT("'WPTM - Section F'!F"&amp;B2196),'Overview - Section A'!M$29:R40,6,0),IFERROR(VLOOKUP(INDIRECT("'WPTM - Section F'!F"&amp;B2196),'Overview - Section A'!E$26:J28,6,0),""))=0,"",IFERROR(VLOOKUP(INDIRECT("'WPTM - Section F'!F"&amp;B2196),'Overview - Section A'!M$29:R40,6,0),IFERROR(VLOOKUP(INDIRECT("'WPTM - Section F'!F"&amp;B2196),'Overview - Section A'!E$26:J28,6,0),"")))</f>
        <v/>
      </c>
      <c r="J2196" s="812" t="str">
        <f ca="1">IFERROR(IF(INDIRECT("'WPTM - Section F'!G"&amp;$B2196)=0,"",INDIRECT("'WPTM - Section F'!G"&amp;$B2196)),"")</f>
        <v>País</v>
      </c>
      <c r="K2196" s="818" t="str">
        <f ca="1">IFERROR(IF(INDIRECT("'WPTM - Section F'!BF"&amp;$B2196)=0,"",INDIRECT("'WPTM - Section F'!BF"&amp;$B2196)),"")</f>
        <v>population english</v>
      </c>
      <c r="L2196" s="812" t="str">
        <f ca="1">IFERROR(INDEX('Reference Records'!F$284:F366,MATCH(INDIRECT("'WPTM - Section F'!AP"&amp;B2196)&amp;"|"&amp;INDIRECT("'WPTM - Section F'!C"&amp;$B2196),'Reference Records'!G$284:G366,0)),"")</f>
        <v/>
      </c>
      <c r="M2196" s="818" t="str">
        <f ca="1">IFERROR(IF(INDIRECT("'WPTM - Section F'!E"&amp;$B2196)=0,"",INDIRECT("'WPTM - Section F'!E"&amp;$B2196)),"")</f>
        <v>Actividad clave</v>
      </c>
      <c r="N2196" s="818" t="str">
        <f ca="1">IFERROR(IF(INDIRECT("'WPTM - Section F'!AV"&amp;$B2196)=0,"",INDIRECT("'WPTM - Section F'!AV"&amp;$B2196)),"")</f>
        <v>Comentarios (EN)</v>
      </c>
      <c r="O2196" s="818" t="str">
        <f ca="1">IFERROR(IF(INDIRECT("'WPTM - Section F'!AN"&amp;$B2196)=0,"",INDIRECT("'WPTM - Section F'!AN"&amp;$B2196)),"")</f>
        <v>Comentarios</v>
      </c>
      <c r="P2196" s="818" t="str">
        <f ca="1">IFERROR(IF(INDIRECT("'WPTM - Section F'!BE"&amp;$B2196)=0,"",INDIRECT("'WPTM - Section F'!BE"&amp;$B2196)),"")</f>
        <v>english interventions</v>
      </c>
      <c r="Q2196" s="818" t="s">
        <v>969</v>
      </c>
      <c r="R2196" s="827" t="s">
        <v>970</v>
      </c>
    </row>
    <row r="2197" spans="1:18" x14ac:dyDescent="0.35">
      <c r="A2197" s="812" t="b">
        <v>0</v>
      </c>
      <c r="B2197" s="812">
        <f t="shared" ref="B2197:B2260" si="145">IF(_xlfn.ISFORMULA(J2197),B2196+1,B2196)</f>
        <v>8</v>
      </c>
      <c r="C2197" s="830" t="s">
        <v>6500</v>
      </c>
      <c r="D2197" s="812" t="s">
        <v>1122</v>
      </c>
      <c r="E2197" s="818"/>
      <c r="F2197" s="818"/>
      <c r="G2197" s="835" t="s">
        <v>6501</v>
      </c>
      <c r="H2197" s="813">
        <f t="shared" ref="H2197:H2260" si="146">H2196+1</f>
        <v>-79</v>
      </c>
      <c r="I2197" s="812"/>
      <c r="J2197" s="812"/>
      <c r="K2197" s="818"/>
      <c r="L2197" s="812"/>
      <c r="M2197" s="818"/>
      <c r="N2197" s="818"/>
      <c r="O2197" s="818"/>
      <c r="P2197" s="818"/>
      <c r="Q2197" s="818"/>
      <c r="R2197" s="827">
        <v>1</v>
      </c>
    </row>
    <row r="2198" spans="1:18" x14ac:dyDescent="0.35">
      <c r="A2198" s="812" t="b">
        <v>0</v>
      </c>
      <c r="B2198" s="812">
        <f t="shared" si="145"/>
        <v>8</v>
      </c>
      <c r="C2198" s="830" t="s">
        <v>6502</v>
      </c>
      <c r="D2198" s="812" t="s">
        <v>1122</v>
      </c>
      <c r="E2198" s="818"/>
      <c r="F2198" s="818"/>
      <c r="G2198" s="835" t="s">
        <v>6503</v>
      </c>
      <c r="H2198" s="813">
        <f t="shared" si="146"/>
        <v>-78</v>
      </c>
      <c r="I2198" s="812"/>
      <c r="J2198" s="812"/>
      <c r="K2198" s="818"/>
      <c r="L2198" s="812"/>
      <c r="M2198" s="818"/>
      <c r="N2198" s="818"/>
      <c r="O2198" s="818"/>
      <c r="P2198" s="818"/>
      <c r="Q2198" s="818"/>
      <c r="R2198" s="827">
        <v>2</v>
      </c>
    </row>
    <row r="2199" spans="1:18" x14ac:dyDescent="0.35">
      <c r="A2199" s="812" t="b">
        <v>0</v>
      </c>
      <c r="B2199" s="812">
        <f t="shared" si="145"/>
        <v>8</v>
      </c>
      <c r="C2199" s="830" t="s">
        <v>6504</v>
      </c>
      <c r="D2199" s="812" t="s">
        <v>1122</v>
      </c>
      <c r="E2199" s="818"/>
      <c r="F2199" s="818"/>
      <c r="G2199" s="835" t="s">
        <v>6505</v>
      </c>
      <c r="H2199" s="813">
        <f t="shared" si="146"/>
        <v>-77</v>
      </c>
      <c r="I2199" s="812"/>
      <c r="J2199" s="812"/>
      <c r="K2199" s="818"/>
      <c r="L2199" s="812"/>
      <c r="M2199" s="818"/>
      <c r="N2199" s="818"/>
      <c r="O2199" s="818"/>
      <c r="P2199" s="818"/>
      <c r="Q2199" s="818"/>
      <c r="R2199" s="827">
        <v>3</v>
      </c>
    </row>
    <row r="2200" spans="1:18" x14ac:dyDescent="0.35">
      <c r="A2200" s="812" t="b">
        <v>0</v>
      </c>
      <c r="B2200" s="812">
        <f t="shared" si="145"/>
        <v>8</v>
      </c>
      <c r="C2200" s="830" t="s">
        <v>6506</v>
      </c>
      <c r="D2200" s="812" t="s">
        <v>1122</v>
      </c>
      <c r="E2200" s="818"/>
      <c r="F2200" s="818"/>
      <c r="G2200" s="835" t="s">
        <v>6507</v>
      </c>
      <c r="H2200" s="813">
        <f t="shared" si="146"/>
        <v>-76</v>
      </c>
      <c r="I2200" s="812"/>
      <c r="J2200" s="812"/>
      <c r="K2200" s="818"/>
      <c r="L2200" s="812"/>
      <c r="M2200" s="818"/>
      <c r="N2200" s="818"/>
      <c r="O2200" s="818"/>
      <c r="P2200" s="818"/>
      <c r="Q2200" s="818"/>
      <c r="R2200" s="827">
        <v>4</v>
      </c>
    </row>
    <row r="2201" spans="1:18" x14ac:dyDescent="0.35">
      <c r="A2201" s="812" t="b">
        <v>0</v>
      </c>
      <c r="B2201" s="812">
        <f t="shared" si="145"/>
        <v>8</v>
      </c>
      <c r="C2201" s="830" t="s">
        <v>6508</v>
      </c>
      <c r="D2201" s="812" t="s">
        <v>1122</v>
      </c>
      <c r="E2201" s="818"/>
      <c r="F2201" s="818"/>
      <c r="G2201" s="835" t="s">
        <v>6509</v>
      </c>
      <c r="H2201" s="813">
        <f t="shared" si="146"/>
        <v>-75</v>
      </c>
      <c r="I2201" s="812"/>
      <c r="J2201" s="812"/>
      <c r="K2201" s="818"/>
      <c r="L2201" s="812"/>
      <c r="M2201" s="818"/>
      <c r="N2201" s="818"/>
      <c r="O2201" s="818"/>
      <c r="P2201" s="818"/>
      <c r="Q2201" s="818"/>
      <c r="R2201" s="827">
        <v>5</v>
      </c>
    </row>
    <row r="2202" spans="1:18" x14ac:dyDescent="0.35">
      <c r="A2202" s="812" t="b">
        <v>0</v>
      </c>
      <c r="B2202" s="812">
        <f t="shared" si="145"/>
        <v>8</v>
      </c>
      <c r="C2202" s="830" t="s">
        <v>6510</v>
      </c>
      <c r="D2202" s="812" t="s">
        <v>1122</v>
      </c>
      <c r="E2202" s="818"/>
      <c r="F2202" s="818"/>
      <c r="G2202" s="835" t="s">
        <v>6511</v>
      </c>
      <c r="H2202" s="813">
        <f t="shared" si="146"/>
        <v>-74</v>
      </c>
      <c r="I2202" s="812"/>
      <c r="J2202" s="812"/>
      <c r="K2202" s="818"/>
      <c r="L2202" s="812"/>
      <c r="M2202" s="818"/>
      <c r="N2202" s="818"/>
      <c r="O2202" s="818"/>
      <c r="P2202" s="818"/>
      <c r="Q2202" s="818"/>
      <c r="R2202" s="827">
        <v>6</v>
      </c>
    </row>
    <row r="2203" spans="1:18" x14ac:dyDescent="0.35">
      <c r="A2203" s="812" t="b">
        <v>0</v>
      </c>
      <c r="B2203" s="812">
        <f t="shared" si="145"/>
        <v>8</v>
      </c>
      <c r="C2203" s="830" t="s">
        <v>6512</v>
      </c>
      <c r="D2203" s="812" t="s">
        <v>1122</v>
      </c>
      <c r="E2203" s="818"/>
      <c r="F2203" s="818"/>
      <c r="G2203" s="835" t="s">
        <v>6513</v>
      </c>
      <c r="H2203" s="813">
        <f t="shared" si="146"/>
        <v>-73</v>
      </c>
      <c r="I2203" s="812"/>
      <c r="J2203" s="812"/>
      <c r="K2203" s="818"/>
      <c r="L2203" s="812"/>
      <c r="M2203" s="818"/>
      <c r="N2203" s="818"/>
      <c r="O2203" s="818"/>
      <c r="P2203" s="818"/>
      <c r="Q2203" s="818"/>
      <c r="R2203" s="827">
        <v>7</v>
      </c>
    </row>
    <row r="2204" spans="1:18" x14ac:dyDescent="0.35">
      <c r="A2204" s="812" t="b">
        <v>0</v>
      </c>
      <c r="B2204" s="812">
        <f t="shared" si="145"/>
        <v>8</v>
      </c>
      <c r="C2204" s="830" t="s">
        <v>6514</v>
      </c>
      <c r="D2204" s="812" t="s">
        <v>1122</v>
      </c>
      <c r="E2204" s="818"/>
      <c r="F2204" s="818"/>
      <c r="G2204" s="835" t="s">
        <v>6515</v>
      </c>
      <c r="H2204" s="813">
        <f t="shared" si="146"/>
        <v>-72</v>
      </c>
      <c r="I2204" s="812"/>
      <c r="J2204" s="812"/>
      <c r="K2204" s="818"/>
      <c r="L2204" s="812"/>
      <c r="M2204" s="818"/>
      <c r="N2204" s="818"/>
      <c r="O2204" s="818"/>
      <c r="P2204" s="818"/>
      <c r="Q2204" s="818"/>
      <c r="R2204" s="827">
        <v>8</v>
      </c>
    </row>
    <row r="2205" spans="1:18" x14ac:dyDescent="0.35">
      <c r="A2205" s="812" t="b">
        <v>0</v>
      </c>
      <c r="B2205" s="812">
        <f t="shared" si="145"/>
        <v>8</v>
      </c>
      <c r="C2205" s="830" t="s">
        <v>6516</v>
      </c>
      <c r="D2205" s="812" t="s">
        <v>1122</v>
      </c>
      <c r="E2205" s="818"/>
      <c r="F2205" s="818"/>
      <c r="G2205" s="835" t="s">
        <v>6517</v>
      </c>
      <c r="H2205" s="813">
        <f t="shared" si="146"/>
        <v>-71</v>
      </c>
      <c r="I2205" s="812"/>
      <c r="J2205" s="812"/>
      <c r="K2205" s="818"/>
      <c r="L2205" s="812"/>
      <c r="M2205" s="818"/>
      <c r="N2205" s="818"/>
      <c r="O2205" s="818"/>
      <c r="P2205" s="818"/>
      <c r="Q2205" s="818"/>
      <c r="R2205" s="827">
        <v>9</v>
      </c>
    </row>
    <row r="2206" spans="1:18" x14ac:dyDescent="0.35">
      <c r="A2206" s="812" t="b">
        <v>0</v>
      </c>
      <c r="B2206" s="812">
        <f t="shared" si="145"/>
        <v>8</v>
      </c>
      <c r="C2206" s="830" t="s">
        <v>6518</v>
      </c>
      <c r="D2206" s="812" t="s">
        <v>1122</v>
      </c>
      <c r="E2206" s="818"/>
      <c r="F2206" s="818"/>
      <c r="G2206" s="835" t="s">
        <v>6519</v>
      </c>
      <c r="H2206" s="813">
        <f t="shared" si="146"/>
        <v>-70</v>
      </c>
      <c r="I2206" s="812"/>
      <c r="J2206" s="812"/>
      <c r="K2206" s="818"/>
      <c r="L2206" s="812"/>
      <c r="M2206" s="818"/>
      <c r="N2206" s="818"/>
      <c r="O2206" s="818"/>
      <c r="P2206" s="818"/>
      <c r="Q2206" s="818"/>
      <c r="R2206" s="827">
        <v>10</v>
      </c>
    </row>
    <row r="2207" spans="1:18" x14ac:dyDescent="0.35">
      <c r="A2207" s="812" t="b">
        <v>0</v>
      </c>
      <c r="B2207" s="812">
        <f t="shared" si="145"/>
        <v>8</v>
      </c>
      <c r="C2207" s="830" t="s">
        <v>6520</v>
      </c>
      <c r="D2207" s="812" t="s">
        <v>1122</v>
      </c>
      <c r="E2207" s="818"/>
      <c r="F2207" s="818"/>
      <c r="G2207" s="835" t="s">
        <v>6521</v>
      </c>
      <c r="H2207" s="813">
        <f t="shared" si="146"/>
        <v>-69</v>
      </c>
      <c r="I2207" s="812"/>
      <c r="J2207" s="812"/>
      <c r="K2207" s="818"/>
      <c r="L2207" s="812"/>
      <c r="M2207" s="818"/>
      <c r="N2207" s="818"/>
      <c r="O2207" s="818"/>
      <c r="P2207" s="818"/>
      <c r="Q2207" s="818"/>
      <c r="R2207" s="827">
        <v>11</v>
      </c>
    </row>
    <row r="2208" spans="1:18" x14ac:dyDescent="0.35">
      <c r="A2208" s="812" t="b">
        <v>0</v>
      </c>
      <c r="B2208" s="812">
        <f t="shared" si="145"/>
        <v>8</v>
      </c>
      <c r="C2208" s="830" t="s">
        <v>6522</v>
      </c>
      <c r="D2208" s="812" t="s">
        <v>1122</v>
      </c>
      <c r="E2208" s="818"/>
      <c r="F2208" s="818"/>
      <c r="G2208" s="835" t="s">
        <v>6523</v>
      </c>
      <c r="H2208" s="813">
        <f t="shared" si="146"/>
        <v>-68</v>
      </c>
      <c r="I2208" s="812"/>
      <c r="J2208" s="812"/>
      <c r="K2208" s="818"/>
      <c r="L2208" s="812"/>
      <c r="M2208" s="818"/>
      <c r="N2208" s="818"/>
      <c r="O2208" s="818"/>
      <c r="P2208" s="818"/>
      <c r="Q2208" s="818"/>
      <c r="R2208" s="827">
        <v>12</v>
      </c>
    </row>
    <row r="2209" spans="1:18" x14ac:dyDescent="0.35">
      <c r="A2209" s="812" t="b">
        <v>0</v>
      </c>
      <c r="B2209" s="812">
        <f t="shared" si="145"/>
        <v>8</v>
      </c>
      <c r="C2209" s="830" t="s">
        <v>6524</v>
      </c>
      <c r="D2209" s="812" t="s">
        <v>1122</v>
      </c>
      <c r="E2209" s="818"/>
      <c r="F2209" s="818"/>
      <c r="G2209" s="835" t="s">
        <v>6525</v>
      </c>
      <c r="H2209" s="813">
        <f t="shared" si="146"/>
        <v>-67</v>
      </c>
      <c r="I2209" s="812"/>
      <c r="J2209" s="812"/>
      <c r="K2209" s="818"/>
      <c r="L2209" s="812"/>
      <c r="M2209" s="818"/>
      <c r="N2209" s="818"/>
      <c r="O2209" s="818"/>
      <c r="P2209" s="818"/>
      <c r="Q2209" s="818"/>
      <c r="R2209" s="827">
        <v>13</v>
      </c>
    </row>
    <row r="2210" spans="1:18" x14ac:dyDescent="0.35">
      <c r="A2210" s="812" t="b">
        <v>0</v>
      </c>
      <c r="B2210" s="812">
        <f t="shared" si="145"/>
        <v>8</v>
      </c>
      <c r="C2210" s="830" t="s">
        <v>6526</v>
      </c>
      <c r="D2210" s="812" t="s">
        <v>1122</v>
      </c>
      <c r="E2210" s="818"/>
      <c r="F2210" s="818"/>
      <c r="G2210" s="835" t="s">
        <v>6527</v>
      </c>
      <c r="H2210" s="813">
        <f t="shared" si="146"/>
        <v>-66</v>
      </c>
      <c r="I2210" s="812"/>
      <c r="J2210" s="812"/>
      <c r="K2210" s="818"/>
      <c r="L2210" s="812"/>
      <c r="M2210" s="818"/>
      <c r="N2210" s="818"/>
      <c r="O2210" s="818"/>
      <c r="P2210" s="818"/>
      <c r="Q2210" s="818"/>
      <c r="R2210" s="827">
        <v>14</v>
      </c>
    </row>
    <row r="2211" spans="1:18" x14ac:dyDescent="0.35">
      <c r="A2211" s="812" t="b">
        <v>0</v>
      </c>
      <c r="B2211" s="812">
        <f t="shared" si="145"/>
        <v>8</v>
      </c>
      <c r="C2211" s="830" t="s">
        <v>6528</v>
      </c>
      <c r="D2211" s="812" t="s">
        <v>1122</v>
      </c>
      <c r="E2211" s="818"/>
      <c r="F2211" s="818"/>
      <c r="G2211" s="835" t="s">
        <v>6529</v>
      </c>
      <c r="H2211" s="813">
        <f t="shared" si="146"/>
        <v>-65</v>
      </c>
      <c r="I2211" s="812"/>
      <c r="J2211" s="812"/>
      <c r="K2211" s="818"/>
      <c r="L2211" s="812"/>
      <c r="M2211" s="818"/>
      <c r="N2211" s="818"/>
      <c r="O2211" s="818"/>
      <c r="P2211" s="818"/>
      <c r="Q2211" s="818"/>
      <c r="R2211" s="827">
        <v>15</v>
      </c>
    </row>
    <row r="2212" spans="1:18" x14ac:dyDescent="0.35">
      <c r="A2212" s="812" t="b">
        <v>0</v>
      </c>
      <c r="B2212" s="812">
        <f t="shared" si="145"/>
        <v>8</v>
      </c>
      <c r="C2212" s="830" t="s">
        <v>6530</v>
      </c>
      <c r="D2212" s="812" t="s">
        <v>1122</v>
      </c>
      <c r="E2212" s="818"/>
      <c r="F2212" s="818"/>
      <c r="G2212" s="835" t="s">
        <v>6531</v>
      </c>
      <c r="H2212" s="813">
        <f t="shared" si="146"/>
        <v>-64</v>
      </c>
      <c r="I2212" s="812"/>
      <c r="J2212" s="812"/>
      <c r="K2212" s="818"/>
      <c r="L2212" s="812"/>
      <c r="M2212" s="818"/>
      <c r="N2212" s="818"/>
      <c r="O2212" s="818"/>
      <c r="P2212" s="818"/>
      <c r="Q2212" s="818"/>
      <c r="R2212" s="827">
        <v>16</v>
      </c>
    </row>
    <row r="2213" spans="1:18" x14ac:dyDescent="0.35">
      <c r="A2213" s="812" t="b">
        <v>0</v>
      </c>
      <c r="B2213" s="812">
        <f t="shared" si="145"/>
        <v>8</v>
      </c>
      <c r="C2213" s="830" t="s">
        <v>6532</v>
      </c>
      <c r="D2213" s="812" t="s">
        <v>1122</v>
      </c>
      <c r="E2213" s="818"/>
      <c r="F2213" s="818"/>
      <c r="G2213" s="835" t="s">
        <v>6533</v>
      </c>
      <c r="H2213" s="813">
        <f t="shared" si="146"/>
        <v>-63</v>
      </c>
      <c r="I2213" s="812"/>
      <c r="J2213" s="812"/>
      <c r="K2213" s="818"/>
      <c r="L2213" s="812"/>
      <c r="M2213" s="818"/>
      <c r="N2213" s="818"/>
      <c r="O2213" s="818"/>
      <c r="P2213" s="818"/>
      <c r="Q2213" s="818"/>
      <c r="R2213" s="827">
        <v>17</v>
      </c>
    </row>
    <row r="2214" spans="1:18" x14ac:dyDescent="0.35">
      <c r="A2214" s="812" t="b">
        <v>0</v>
      </c>
      <c r="B2214" s="812">
        <f t="shared" si="145"/>
        <v>8</v>
      </c>
      <c r="C2214" s="830" t="s">
        <v>6534</v>
      </c>
      <c r="D2214" s="812" t="s">
        <v>1122</v>
      </c>
      <c r="E2214" s="818"/>
      <c r="F2214" s="818"/>
      <c r="G2214" s="835" t="s">
        <v>6535</v>
      </c>
      <c r="H2214" s="813">
        <f t="shared" si="146"/>
        <v>-62</v>
      </c>
      <c r="I2214" s="812"/>
      <c r="J2214" s="812"/>
      <c r="K2214" s="818"/>
      <c r="L2214" s="812"/>
      <c r="M2214" s="818"/>
      <c r="N2214" s="818"/>
      <c r="O2214" s="818"/>
      <c r="P2214" s="818"/>
      <c r="Q2214" s="818"/>
      <c r="R2214" s="827">
        <v>18</v>
      </c>
    </row>
    <row r="2215" spans="1:18" x14ac:dyDescent="0.35">
      <c r="A2215" s="812" t="b">
        <v>0</v>
      </c>
      <c r="B2215" s="812">
        <f t="shared" si="145"/>
        <v>8</v>
      </c>
      <c r="C2215" s="830" t="s">
        <v>6536</v>
      </c>
      <c r="D2215" s="812" t="s">
        <v>1122</v>
      </c>
      <c r="E2215" s="818"/>
      <c r="F2215" s="818"/>
      <c r="G2215" s="835" t="s">
        <v>6537</v>
      </c>
      <c r="H2215" s="813">
        <f t="shared" si="146"/>
        <v>-61</v>
      </c>
      <c r="I2215" s="812"/>
      <c r="J2215" s="812"/>
      <c r="K2215" s="818"/>
      <c r="L2215" s="812"/>
      <c r="M2215" s="818"/>
      <c r="N2215" s="818"/>
      <c r="O2215" s="818"/>
      <c r="P2215" s="818"/>
      <c r="Q2215" s="818"/>
      <c r="R2215" s="827">
        <v>19</v>
      </c>
    </row>
    <row r="2216" spans="1:18" x14ac:dyDescent="0.35">
      <c r="A2216" s="812" t="b">
        <v>0</v>
      </c>
      <c r="B2216" s="812">
        <f t="shared" si="145"/>
        <v>8</v>
      </c>
      <c r="C2216" s="830" t="s">
        <v>6538</v>
      </c>
      <c r="D2216" s="812" t="s">
        <v>1122</v>
      </c>
      <c r="E2216" s="818"/>
      <c r="F2216" s="818"/>
      <c r="G2216" s="835" t="s">
        <v>6539</v>
      </c>
      <c r="H2216" s="813">
        <f t="shared" si="146"/>
        <v>-60</v>
      </c>
      <c r="I2216" s="812"/>
      <c r="J2216" s="812"/>
      <c r="K2216" s="818"/>
      <c r="L2216" s="812"/>
      <c r="M2216" s="818"/>
      <c r="N2216" s="818"/>
      <c r="O2216" s="818"/>
      <c r="P2216" s="818"/>
      <c r="Q2216" s="818"/>
      <c r="R2216" s="827">
        <v>20</v>
      </c>
    </row>
    <row r="2217" spans="1:18" x14ac:dyDescent="0.35">
      <c r="A2217" s="812" t="b">
        <v>0</v>
      </c>
      <c r="B2217" s="812">
        <f t="shared" si="145"/>
        <v>8</v>
      </c>
      <c r="C2217" s="830" t="s">
        <v>6540</v>
      </c>
      <c r="D2217" s="812" t="s">
        <v>1122</v>
      </c>
      <c r="E2217" s="818"/>
      <c r="F2217" s="818"/>
      <c r="G2217" s="835" t="s">
        <v>6541</v>
      </c>
      <c r="H2217" s="813">
        <f t="shared" si="146"/>
        <v>-59</v>
      </c>
      <c r="I2217" s="812"/>
      <c r="J2217" s="812"/>
      <c r="K2217" s="818"/>
      <c r="L2217" s="812"/>
      <c r="M2217" s="818"/>
      <c r="N2217" s="818"/>
      <c r="O2217" s="818"/>
      <c r="P2217" s="818"/>
      <c r="Q2217" s="818"/>
      <c r="R2217" s="827">
        <v>21</v>
      </c>
    </row>
    <row r="2218" spans="1:18" x14ac:dyDescent="0.35">
      <c r="A2218" s="812" t="b">
        <v>0</v>
      </c>
      <c r="B2218" s="812">
        <f t="shared" si="145"/>
        <v>8</v>
      </c>
      <c r="C2218" s="830" t="s">
        <v>6542</v>
      </c>
      <c r="D2218" s="812" t="s">
        <v>1122</v>
      </c>
      <c r="E2218" s="818"/>
      <c r="F2218" s="818"/>
      <c r="G2218" s="835" t="s">
        <v>6543</v>
      </c>
      <c r="H2218" s="813">
        <f t="shared" si="146"/>
        <v>-58</v>
      </c>
      <c r="I2218" s="812"/>
      <c r="J2218" s="812"/>
      <c r="K2218" s="818"/>
      <c r="L2218" s="812"/>
      <c r="M2218" s="818"/>
      <c r="N2218" s="818"/>
      <c r="O2218" s="818"/>
      <c r="P2218" s="818"/>
      <c r="Q2218" s="818"/>
      <c r="R2218" s="827">
        <v>22</v>
      </c>
    </row>
    <row r="2219" spans="1:18" x14ac:dyDescent="0.35">
      <c r="A2219" s="812" t="b">
        <v>0</v>
      </c>
      <c r="B2219" s="812">
        <f t="shared" si="145"/>
        <v>8</v>
      </c>
      <c r="C2219" s="830" t="s">
        <v>6544</v>
      </c>
      <c r="D2219" s="812" t="s">
        <v>1122</v>
      </c>
      <c r="E2219" s="818"/>
      <c r="F2219" s="818"/>
      <c r="G2219" s="835" t="s">
        <v>6545</v>
      </c>
      <c r="H2219" s="813">
        <f t="shared" si="146"/>
        <v>-57</v>
      </c>
      <c r="I2219" s="812"/>
      <c r="J2219" s="812"/>
      <c r="K2219" s="818"/>
      <c r="L2219" s="812"/>
      <c r="M2219" s="818"/>
      <c r="N2219" s="818"/>
      <c r="O2219" s="818"/>
      <c r="P2219" s="818"/>
      <c r="Q2219" s="818"/>
      <c r="R2219" s="827">
        <v>23</v>
      </c>
    </row>
    <row r="2220" spans="1:18" x14ac:dyDescent="0.35">
      <c r="A2220" s="812" t="b">
        <v>0</v>
      </c>
      <c r="B2220" s="812">
        <f t="shared" si="145"/>
        <v>8</v>
      </c>
      <c r="C2220" s="830" t="s">
        <v>6546</v>
      </c>
      <c r="D2220" s="812" t="s">
        <v>1122</v>
      </c>
      <c r="E2220" s="818"/>
      <c r="F2220" s="818"/>
      <c r="G2220" s="835" t="s">
        <v>6547</v>
      </c>
      <c r="H2220" s="813">
        <f t="shared" si="146"/>
        <v>-56</v>
      </c>
      <c r="I2220" s="812"/>
      <c r="J2220" s="812"/>
      <c r="K2220" s="818"/>
      <c r="L2220" s="812"/>
      <c r="M2220" s="818"/>
      <c r="N2220" s="818"/>
      <c r="O2220" s="818"/>
      <c r="P2220" s="818"/>
      <c r="Q2220" s="818"/>
      <c r="R2220" s="827">
        <v>24</v>
      </c>
    </row>
    <row r="2221" spans="1:18" x14ac:dyDescent="0.35">
      <c r="A2221" s="812" t="b">
        <v>0</v>
      </c>
      <c r="B2221" s="812">
        <f t="shared" si="145"/>
        <v>8</v>
      </c>
      <c r="C2221" s="830" t="s">
        <v>6548</v>
      </c>
      <c r="D2221" s="812" t="s">
        <v>1122</v>
      </c>
      <c r="E2221" s="818"/>
      <c r="F2221" s="818"/>
      <c r="G2221" s="835" t="s">
        <v>6549</v>
      </c>
      <c r="H2221" s="813">
        <f t="shared" si="146"/>
        <v>-55</v>
      </c>
      <c r="I2221" s="812"/>
      <c r="J2221" s="812"/>
      <c r="K2221" s="818"/>
      <c r="L2221" s="812"/>
      <c r="M2221" s="818"/>
      <c r="N2221" s="818"/>
      <c r="O2221" s="818"/>
      <c r="P2221" s="818"/>
      <c r="Q2221" s="818"/>
      <c r="R2221" s="827">
        <v>25</v>
      </c>
    </row>
    <row r="2222" spans="1:18" x14ac:dyDescent="0.35">
      <c r="A2222" s="812" t="b">
        <v>0</v>
      </c>
      <c r="B2222" s="812">
        <f t="shared" si="145"/>
        <v>8</v>
      </c>
      <c r="C2222" s="830" t="s">
        <v>6550</v>
      </c>
      <c r="D2222" s="812" t="s">
        <v>1122</v>
      </c>
      <c r="E2222" s="818"/>
      <c r="F2222" s="818"/>
      <c r="G2222" s="835" t="s">
        <v>6551</v>
      </c>
      <c r="H2222" s="813">
        <f t="shared" si="146"/>
        <v>-54</v>
      </c>
      <c r="I2222" s="812"/>
      <c r="J2222" s="812"/>
      <c r="K2222" s="818"/>
      <c r="L2222" s="812"/>
      <c r="M2222" s="818"/>
      <c r="N2222" s="818"/>
      <c r="O2222" s="818"/>
      <c r="P2222" s="818"/>
      <c r="Q2222" s="818"/>
      <c r="R2222" s="827">
        <v>26</v>
      </c>
    </row>
    <row r="2223" spans="1:18" x14ac:dyDescent="0.35">
      <c r="A2223" s="812" t="b">
        <v>0</v>
      </c>
      <c r="B2223" s="812">
        <f t="shared" si="145"/>
        <v>8</v>
      </c>
      <c r="C2223" s="830" t="s">
        <v>6552</v>
      </c>
      <c r="D2223" s="812" t="s">
        <v>1122</v>
      </c>
      <c r="E2223" s="818"/>
      <c r="F2223" s="818"/>
      <c r="G2223" s="835" t="s">
        <v>6553</v>
      </c>
      <c r="H2223" s="813">
        <f t="shared" si="146"/>
        <v>-53</v>
      </c>
      <c r="I2223" s="812"/>
      <c r="J2223" s="812"/>
      <c r="K2223" s="818"/>
      <c r="L2223" s="812"/>
      <c r="M2223" s="818"/>
      <c r="N2223" s="818"/>
      <c r="O2223" s="818"/>
      <c r="P2223" s="818"/>
      <c r="Q2223" s="818"/>
      <c r="R2223" s="827">
        <v>27</v>
      </c>
    </row>
    <row r="2224" spans="1:18" x14ac:dyDescent="0.35">
      <c r="A2224" s="812" t="b">
        <v>0</v>
      </c>
      <c r="B2224" s="812">
        <f t="shared" si="145"/>
        <v>8</v>
      </c>
      <c r="C2224" s="830" t="s">
        <v>6554</v>
      </c>
      <c r="D2224" s="812" t="s">
        <v>1122</v>
      </c>
      <c r="E2224" s="818"/>
      <c r="F2224" s="818"/>
      <c r="G2224" s="835" t="s">
        <v>6555</v>
      </c>
      <c r="H2224" s="813">
        <f t="shared" si="146"/>
        <v>-52</v>
      </c>
      <c r="I2224" s="812"/>
      <c r="J2224" s="812"/>
      <c r="K2224" s="818"/>
      <c r="L2224" s="812"/>
      <c r="M2224" s="818"/>
      <c r="N2224" s="818"/>
      <c r="O2224" s="818"/>
      <c r="P2224" s="818"/>
      <c r="Q2224" s="818"/>
      <c r="R2224" s="827">
        <v>28</v>
      </c>
    </row>
    <row r="2225" spans="1:18" x14ac:dyDescent="0.35">
      <c r="A2225" s="812" t="b">
        <v>0</v>
      </c>
      <c r="B2225" s="812">
        <f t="shared" si="145"/>
        <v>8</v>
      </c>
      <c r="C2225" s="830" t="s">
        <v>6556</v>
      </c>
      <c r="D2225" s="812" t="s">
        <v>1122</v>
      </c>
      <c r="E2225" s="818"/>
      <c r="F2225" s="818"/>
      <c r="G2225" s="835" t="s">
        <v>6557</v>
      </c>
      <c r="H2225" s="813">
        <f t="shared" si="146"/>
        <v>-51</v>
      </c>
      <c r="I2225" s="812"/>
      <c r="J2225" s="812"/>
      <c r="K2225" s="818"/>
      <c r="L2225" s="812"/>
      <c r="M2225" s="818"/>
      <c r="N2225" s="818"/>
      <c r="O2225" s="818"/>
      <c r="P2225" s="818"/>
      <c r="Q2225" s="818"/>
      <c r="R2225" s="827">
        <v>29</v>
      </c>
    </row>
    <row r="2226" spans="1:18" x14ac:dyDescent="0.35">
      <c r="A2226" s="812" t="b">
        <v>0</v>
      </c>
      <c r="B2226" s="812">
        <f t="shared" si="145"/>
        <v>8</v>
      </c>
      <c r="C2226" s="830" t="s">
        <v>6558</v>
      </c>
      <c r="D2226" s="812" t="s">
        <v>1122</v>
      </c>
      <c r="E2226" s="818"/>
      <c r="F2226" s="818"/>
      <c r="G2226" s="835" t="s">
        <v>6559</v>
      </c>
      <c r="H2226" s="813">
        <f t="shared" si="146"/>
        <v>-50</v>
      </c>
      <c r="I2226" s="812"/>
      <c r="J2226" s="812"/>
      <c r="K2226" s="818"/>
      <c r="L2226" s="812"/>
      <c r="M2226" s="818"/>
      <c r="N2226" s="818"/>
      <c r="O2226" s="818"/>
      <c r="P2226" s="818"/>
      <c r="Q2226" s="818"/>
      <c r="R2226" s="827">
        <v>30</v>
      </c>
    </row>
    <row r="2227" spans="1:18" x14ac:dyDescent="0.35">
      <c r="A2227" s="812" t="b">
        <v>0</v>
      </c>
      <c r="B2227" s="812">
        <f t="shared" si="145"/>
        <v>8</v>
      </c>
      <c r="C2227" s="830" t="s">
        <v>6560</v>
      </c>
      <c r="D2227" s="812" t="s">
        <v>1122</v>
      </c>
      <c r="E2227" s="818"/>
      <c r="F2227" s="818"/>
      <c r="G2227" s="835" t="s">
        <v>6561</v>
      </c>
      <c r="H2227" s="813">
        <f t="shared" si="146"/>
        <v>-49</v>
      </c>
      <c r="I2227" s="812"/>
      <c r="J2227" s="812"/>
      <c r="K2227" s="818"/>
      <c r="L2227" s="812"/>
      <c r="M2227" s="818"/>
      <c r="N2227" s="818"/>
      <c r="O2227" s="818"/>
      <c r="P2227" s="818"/>
      <c r="Q2227" s="818"/>
      <c r="R2227" s="827">
        <v>31</v>
      </c>
    </row>
    <row r="2228" spans="1:18" x14ac:dyDescent="0.35">
      <c r="A2228" s="812" t="b">
        <v>0</v>
      </c>
      <c r="B2228" s="812">
        <f t="shared" si="145"/>
        <v>8</v>
      </c>
      <c r="C2228" s="830" t="s">
        <v>6562</v>
      </c>
      <c r="D2228" s="812" t="s">
        <v>1122</v>
      </c>
      <c r="E2228" s="818"/>
      <c r="F2228" s="818"/>
      <c r="G2228" s="835" t="s">
        <v>6563</v>
      </c>
      <c r="H2228" s="813">
        <f t="shared" si="146"/>
        <v>-48</v>
      </c>
      <c r="I2228" s="812"/>
      <c r="J2228" s="812"/>
      <c r="K2228" s="818"/>
      <c r="L2228" s="812"/>
      <c r="M2228" s="818"/>
      <c r="N2228" s="818"/>
      <c r="O2228" s="818"/>
      <c r="P2228" s="818"/>
      <c r="Q2228" s="818"/>
      <c r="R2228" s="827">
        <v>32</v>
      </c>
    </row>
    <row r="2229" spans="1:18" x14ac:dyDescent="0.35">
      <c r="A2229" s="812" t="b">
        <v>0</v>
      </c>
      <c r="B2229" s="812">
        <f t="shared" si="145"/>
        <v>8</v>
      </c>
      <c r="C2229" s="830" t="s">
        <v>6564</v>
      </c>
      <c r="D2229" s="812" t="s">
        <v>1122</v>
      </c>
      <c r="E2229" s="818"/>
      <c r="F2229" s="818"/>
      <c r="G2229" s="835" t="s">
        <v>6565</v>
      </c>
      <c r="H2229" s="813">
        <f t="shared" si="146"/>
        <v>-47</v>
      </c>
      <c r="I2229" s="812"/>
      <c r="J2229" s="812"/>
      <c r="K2229" s="818"/>
      <c r="L2229" s="812"/>
      <c r="M2229" s="818"/>
      <c r="N2229" s="818"/>
      <c r="O2229" s="818"/>
      <c r="P2229" s="818"/>
      <c r="Q2229" s="818"/>
      <c r="R2229" s="827">
        <v>33</v>
      </c>
    </row>
    <row r="2230" spans="1:18" x14ac:dyDescent="0.35">
      <c r="A2230" s="812" t="b">
        <v>0</v>
      </c>
      <c r="B2230" s="812">
        <f t="shared" si="145"/>
        <v>8</v>
      </c>
      <c r="C2230" s="830" t="s">
        <v>6566</v>
      </c>
      <c r="D2230" s="812" t="s">
        <v>1122</v>
      </c>
      <c r="E2230" s="818"/>
      <c r="F2230" s="818"/>
      <c r="G2230" s="835" t="s">
        <v>6567</v>
      </c>
      <c r="H2230" s="813">
        <f t="shared" si="146"/>
        <v>-46</v>
      </c>
      <c r="I2230" s="812"/>
      <c r="J2230" s="812"/>
      <c r="K2230" s="818"/>
      <c r="L2230" s="812"/>
      <c r="M2230" s="818"/>
      <c r="N2230" s="818"/>
      <c r="O2230" s="818"/>
      <c r="P2230" s="818"/>
      <c r="Q2230" s="818"/>
      <c r="R2230" s="827">
        <v>34</v>
      </c>
    </row>
    <row r="2231" spans="1:18" x14ac:dyDescent="0.35">
      <c r="A2231" s="812" t="b">
        <v>0</v>
      </c>
      <c r="B2231" s="812">
        <f t="shared" si="145"/>
        <v>8</v>
      </c>
      <c r="C2231" s="830" t="s">
        <v>6568</v>
      </c>
      <c r="D2231" s="812" t="s">
        <v>1122</v>
      </c>
      <c r="E2231" s="818"/>
      <c r="F2231" s="818"/>
      <c r="G2231" s="835" t="s">
        <v>6569</v>
      </c>
      <c r="H2231" s="813">
        <f t="shared" si="146"/>
        <v>-45</v>
      </c>
      <c r="I2231" s="812"/>
      <c r="J2231" s="812"/>
      <c r="K2231" s="818"/>
      <c r="L2231" s="812"/>
      <c r="M2231" s="818"/>
      <c r="N2231" s="818"/>
      <c r="O2231" s="818"/>
      <c r="P2231" s="818"/>
      <c r="Q2231" s="818"/>
      <c r="R2231" s="827">
        <v>35</v>
      </c>
    </row>
    <row r="2232" spans="1:18" x14ac:dyDescent="0.35">
      <c r="A2232" s="812" t="b">
        <v>0</v>
      </c>
      <c r="B2232" s="812">
        <f t="shared" si="145"/>
        <v>8</v>
      </c>
      <c r="C2232" s="830" t="s">
        <v>6570</v>
      </c>
      <c r="D2232" s="812" t="s">
        <v>1122</v>
      </c>
      <c r="E2232" s="818"/>
      <c r="F2232" s="818"/>
      <c r="G2232" s="835" t="s">
        <v>6571</v>
      </c>
      <c r="H2232" s="813">
        <f t="shared" si="146"/>
        <v>-44</v>
      </c>
      <c r="I2232" s="812"/>
      <c r="J2232" s="812"/>
      <c r="K2232" s="818"/>
      <c r="L2232" s="812"/>
      <c r="M2232" s="818"/>
      <c r="N2232" s="818"/>
      <c r="O2232" s="818"/>
      <c r="P2232" s="818"/>
      <c r="Q2232" s="818"/>
      <c r="R2232" s="827">
        <v>36</v>
      </c>
    </row>
    <row r="2233" spans="1:18" x14ac:dyDescent="0.35">
      <c r="A2233" s="812" t="b">
        <v>0</v>
      </c>
      <c r="B2233" s="812">
        <f t="shared" si="145"/>
        <v>8</v>
      </c>
      <c r="C2233" s="830" t="s">
        <v>6572</v>
      </c>
      <c r="D2233" s="812" t="s">
        <v>1122</v>
      </c>
      <c r="E2233" s="818"/>
      <c r="F2233" s="818"/>
      <c r="G2233" s="835" t="s">
        <v>6573</v>
      </c>
      <c r="H2233" s="813">
        <f t="shared" si="146"/>
        <v>-43</v>
      </c>
      <c r="I2233" s="812"/>
      <c r="J2233" s="812"/>
      <c r="K2233" s="818"/>
      <c r="L2233" s="812"/>
      <c r="M2233" s="818"/>
      <c r="N2233" s="818"/>
      <c r="O2233" s="818"/>
      <c r="P2233" s="818"/>
      <c r="Q2233" s="818"/>
      <c r="R2233" s="827">
        <v>37</v>
      </c>
    </row>
    <row r="2234" spans="1:18" x14ac:dyDescent="0.35">
      <c r="A2234" s="812" t="b">
        <v>0</v>
      </c>
      <c r="B2234" s="812">
        <f t="shared" si="145"/>
        <v>8</v>
      </c>
      <c r="C2234" s="830" t="s">
        <v>6574</v>
      </c>
      <c r="D2234" s="812" t="s">
        <v>1122</v>
      </c>
      <c r="E2234" s="818"/>
      <c r="F2234" s="818"/>
      <c r="G2234" s="835" t="s">
        <v>6575</v>
      </c>
      <c r="H2234" s="813">
        <f t="shared" si="146"/>
        <v>-42</v>
      </c>
      <c r="I2234" s="812"/>
      <c r="J2234" s="812"/>
      <c r="K2234" s="818"/>
      <c r="L2234" s="812"/>
      <c r="M2234" s="818"/>
      <c r="N2234" s="818"/>
      <c r="O2234" s="818"/>
      <c r="P2234" s="818"/>
      <c r="Q2234" s="818"/>
      <c r="R2234" s="827">
        <v>38</v>
      </c>
    </row>
    <row r="2235" spans="1:18" x14ac:dyDescent="0.35">
      <c r="A2235" s="812" t="b">
        <v>0</v>
      </c>
      <c r="B2235" s="812">
        <f t="shared" si="145"/>
        <v>8</v>
      </c>
      <c r="C2235" s="830" t="s">
        <v>6576</v>
      </c>
      <c r="D2235" s="812" t="s">
        <v>1122</v>
      </c>
      <c r="E2235" s="818"/>
      <c r="F2235" s="818"/>
      <c r="G2235" s="835" t="s">
        <v>6577</v>
      </c>
      <c r="H2235" s="813">
        <f t="shared" si="146"/>
        <v>-41</v>
      </c>
      <c r="I2235" s="812"/>
      <c r="J2235" s="812"/>
      <c r="K2235" s="818"/>
      <c r="L2235" s="812"/>
      <c r="M2235" s="818"/>
      <c r="N2235" s="818"/>
      <c r="O2235" s="818"/>
      <c r="P2235" s="818"/>
      <c r="Q2235" s="818"/>
      <c r="R2235" s="827">
        <v>39</v>
      </c>
    </row>
    <row r="2236" spans="1:18" x14ac:dyDescent="0.35">
      <c r="A2236" s="812" t="b">
        <v>0</v>
      </c>
      <c r="B2236" s="812">
        <f t="shared" si="145"/>
        <v>8</v>
      </c>
      <c r="C2236" s="830" t="s">
        <v>6578</v>
      </c>
      <c r="D2236" s="812" t="s">
        <v>1122</v>
      </c>
      <c r="E2236" s="818"/>
      <c r="F2236" s="818"/>
      <c r="G2236" s="835" t="s">
        <v>6579</v>
      </c>
      <c r="H2236" s="813">
        <f t="shared" si="146"/>
        <v>-40</v>
      </c>
      <c r="I2236" s="812"/>
      <c r="J2236" s="812"/>
      <c r="K2236" s="818"/>
      <c r="L2236" s="812"/>
      <c r="M2236" s="818"/>
      <c r="N2236" s="818"/>
      <c r="O2236" s="818"/>
      <c r="P2236" s="818"/>
      <c r="Q2236" s="818"/>
      <c r="R2236" s="827">
        <v>40</v>
      </c>
    </row>
    <row r="2237" spans="1:18" x14ac:dyDescent="0.35">
      <c r="A2237" s="812" t="b">
        <v>0</v>
      </c>
      <c r="B2237" s="812">
        <f t="shared" si="145"/>
        <v>8</v>
      </c>
      <c r="C2237" s="830" t="s">
        <v>6580</v>
      </c>
      <c r="D2237" s="812" t="s">
        <v>1122</v>
      </c>
      <c r="E2237" s="818"/>
      <c r="F2237" s="818"/>
      <c r="G2237" s="835" t="s">
        <v>6581</v>
      </c>
      <c r="H2237" s="813">
        <f t="shared" si="146"/>
        <v>-39</v>
      </c>
      <c r="I2237" s="812"/>
      <c r="J2237" s="812"/>
      <c r="K2237" s="818"/>
      <c r="L2237" s="812"/>
      <c r="M2237" s="818"/>
      <c r="N2237" s="818"/>
      <c r="O2237" s="818"/>
      <c r="P2237" s="818"/>
      <c r="Q2237" s="818"/>
      <c r="R2237" s="827">
        <v>41</v>
      </c>
    </row>
    <row r="2238" spans="1:18" x14ac:dyDescent="0.35">
      <c r="A2238" s="812" t="b">
        <v>0</v>
      </c>
      <c r="B2238" s="812">
        <f t="shared" si="145"/>
        <v>8</v>
      </c>
      <c r="C2238" s="830" t="s">
        <v>6582</v>
      </c>
      <c r="D2238" s="812" t="s">
        <v>1122</v>
      </c>
      <c r="E2238" s="818"/>
      <c r="F2238" s="818"/>
      <c r="G2238" s="835" t="s">
        <v>6583</v>
      </c>
      <c r="H2238" s="813">
        <f t="shared" si="146"/>
        <v>-38</v>
      </c>
      <c r="I2238" s="812"/>
      <c r="J2238" s="812"/>
      <c r="K2238" s="818"/>
      <c r="L2238" s="812"/>
      <c r="M2238" s="818"/>
      <c r="N2238" s="818"/>
      <c r="O2238" s="818"/>
      <c r="P2238" s="818"/>
      <c r="Q2238" s="818"/>
      <c r="R2238" s="827">
        <v>42</v>
      </c>
    </row>
    <row r="2239" spans="1:18" x14ac:dyDescent="0.35">
      <c r="A2239" s="812" t="b">
        <v>0</v>
      </c>
      <c r="B2239" s="812">
        <f t="shared" si="145"/>
        <v>8</v>
      </c>
      <c r="C2239" s="830" t="s">
        <v>6584</v>
      </c>
      <c r="D2239" s="812" t="s">
        <v>1122</v>
      </c>
      <c r="E2239" s="818"/>
      <c r="F2239" s="818"/>
      <c r="G2239" s="835" t="s">
        <v>6585</v>
      </c>
      <c r="H2239" s="813">
        <f t="shared" si="146"/>
        <v>-37</v>
      </c>
      <c r="I2239" s="812"/>
      <c r="J2239" s="812"/>
      <c r="K2239" s="818"/>
      <c r="L2239" s="812"/>
      <c r="M2239" s="818"/>
      <c r="N2239" s="818"/>
      <c r="O2239" s="818"/>
      <c r="P2239" s="818"/>
      <c r="Q2239" s="818"/>
      <c r="R2239" s="827">
        <v>43</v>
      </c>
    </row>
    <row r="2240" spans="1:18" x14ac:dyDescent="0.35">
      <c r="A2240" s="812" t="b">
        <v>0</v>
      </c>
      <c r="B2240" s="812">
        <f t="shared" si="145"/>
        <v>8</v>
      </c>
      <c r="C2240" s="830" t="s">
        <v>6586</v>
      </c>
      <c r="D2240" s="812" t="s">
        <v>1122</v>
      </c>
      <c r="E2240" s="818"/>
      <c r="F2240" s="818"/>
      <c r="G2240" s="835" t="s">
        <v>6587</v>
      </c>
      <c r="H2240" s="813">
        <f t="shared" si="146"/>
        <v>-36</v>
      </c>
      <c r="I2240" s="812"/>
      <c r="J2240" s="812"/>
      <c r="K2240" s="818"/>
      <c r="L2240" s="812"/>
      <c r="M2240" s="818"/>
      <c r="N2240" s="818"/>
      <c r="O2240" s="818"/>
      <c r="P2240" s="818"/>
      <c r="Q2240" s="818"/>
      <c r="R2240" s="827">
        <v>44</v>
      </c>
    </row>
    <row r="2241" spans="1:18" x14ac:dyDescent="0.35">
      <c r="A2241" s="812" t="b">
        <v>0</v>
      </c>
      <c r="B2241" s="812">
        <f t="shared" si="145"/>
        <v>8</v>
      </c>
      <c r="C2241" s="830" t="s">
        <v>6588</v>
      </c>
      <c r="D2241" s="812" t="s">
        <v>1122</v>
      </c>
      <c r="E2241" s="818"/>
      <c r="F2241" s="818"/>
      <c r="G2241" s="835" t="s">
        <v>6589</v>
      </c>
      <c r="H2241" s="813">
        <f t="shared" si="146"/>
        <v>-35</v>
      </c>
      <c r="I2241" s="812"/>
      <c r="J2241" s="812"/>
      <c r="K2241" s="818"/>
      <c r="L2241" s="812"/>
      <c r="M2241" s="818"/>
      <c r="N2241" s="818"/>
      <c r="O2241" s="818"/>
      <c r="P2241" s="818"/>
      <c r="Q2241" s="818"/>
      <c r="R2241" s="827">
        <v>45</v>
      </c>
    </row>
    <row r="2242" spans="1:18" x14ac:dyDescent="0.35">
      <c r="A2242" s="812" t="b">
        <v>0</v>
      </c>
      <c r="B2242" s="812">
        <f t="shared" si="145"/>
        <v>8</v>
      </c>
      <c r="C2242" s="830" t="s">
        <v>6590</v>
      </c>
      <c r="D2242" s="812" t="s">
        <v>1122</v>
      </c>
      <c r="E2242" s="818"/>
      <c r="F2242" s="818"/>
      <c r="G2242" s="835" t="s">
        <v>6591</v>
      </c>
      <c r="H2242" s="813">
        <f t="shared" si="146"/>
        <v>-34</v>
      </c>
      <c r="I2242" s="812"/>
      <c r="J2242" s="812"/>
      <c r="K2242" s="818"/>
      <c r="L2242" s="812"/>
      <c r="M2242" s="818"/>
      <c r="N2242" s="818"/>
      <c r="O2242" s="818"/>
      <c r="P2242" s="818"/>
      <c r="Q2242" s="818"/>
      <c r="R2242" s="827">
        <v>46</v>
      </c>
    </row>
    <row r="2243" spans="1:18" x14ac:dyDescent="0.35">
      <c r="A2243" s="812" t="b">
        <v>0</v>
      </c>
      <c r="B2243" s="812">
        <f t="shared" si="145"/>
        <v>8</v>
      </c>
      <c r="C2243" s="830" t="s">
        <v>6592</v>
      </c>
      <c r="D2243" s="812" t="s">
        <v>1122</v>
      </c>
      <c r="E2243" s="818"/>
      <c r="F2243" s="818"/>
      <c r="G2243" s="835" t="s">
        <v>6593</v>
      </c>
      <c r="H2243" s="813">
        <f t="shared" si="146"/>
        <v>-33</v>
      </c>
      <c r="I2243" s="812"/>
      <c r="J2243" s="812"/>
      <c r="K2243" s="818"/>
      <c r="L2243" s="812"/>
      <c r="M2243" s="818"/>
      <c r="N2243" s="818"/>
      <c r="O2243" s="818"/>
      <c r="P2243" s="818"/>
      <c r="Q2243" s="818"/>
      <c r="R2243" s="827">
        <v>47</v>
      </c>
    </row>
    <row r="2244" spans="1:18" x14ac:dyDescent="0.35">
      <c r="A2244" s="812" t="b">
        <v>0</v>
      </c>
      <c r="B2244" s="812">
        <f t="shared" si="145"/>
        <v>8</v>
      </c>
      <c r="C2244" s="830" t="s">
        <v>6594</v>
      </c>
      <c r="D2244" s="812" t="s">
        <v>1122</v>
      </c>
      <c r="E2244" s="818"/>
      <c r="F2244" s="818"/>
      <c r="G2244" s="835" t="s">
        <v>6595</v>
      </c>
      <c r="H2244" s="813">
        <f t="shared" si="146"/>
        <v>-32</v>
      </c>
      <c r="I2244" s="812"/>
      <c r="J2244" s="812"/>
      <c r="K2244" s="818"/>
      <c r="L2244" s="812"/>
      <c r="M2244" s="818"/>
      <c r="N2244" s="818"/>
      <c r="O2244" s="818"/>
      <c r="P2244" s="818"/>
      <c r="Q2244" s="818"/>
      <c r="R2244" s="827">
        <v>48</v>
      </c>
    </row>
    <row r="2245" spans="1:18" x14ac:dyDescent="0.35">
      <c r="A2245" s="812" t="b">
        <v>0</v>
      </c>
      <c r="B2245" s="812">
        <f t="shared" si="145"/>
        <v>8</v>
      </c>
      <c r="C2245" s="830" t="s">
        <v>6596</v>
      </c>
      <c r="D2245" s="812" t="s">
        <v>1122</v>
      </c>
      <c r="E2245" s="818"/>
      <c r="F2245" s="818"/>
      <c r="G2245" s="835" t="s">
        <v>6597</v>
      </c>
      <c r="H2245" s="813">
        <f t="shared" si="146"/>
        <v>-31</v>
      </c>
      <c r="I2245" s="812"/>
      <c r="J2245" s="812"/>
      <c r="K2245" s="818"/>
      <c r="L2245" s="812"/>
      <c r="M2245" s="818"/>
      <c r="N2245" s="818"/>
      <c r="O2245" s="818"/>
      <c r="P2245" s="818"/>
      <c r="Q2245" s="818"/>
      <c r="R2245" s="827">
        <v>49</v>
      </c>
    </row>
    <row r="2246" spans="1:18" x14ac:dyDescent="0.35">
      <c r="A2246" s="812" t="b">
        <v>0</v>
      </c>
      <c r="B2246" s="812">
        <f t="shared" si="145"/>
        <v>8</v>
      </c>
      <c r="C2246" s="830" t="s">
        <v>6598</v>
      </c>
      <c r="D2246" s="812" t="s">
        <v>1122</v>
      </c>
      <c r="E2246" s="818"/>
      <c r="F2246" s="818"/>
      <c r="G2246" s="835" t="s">
        <v>6599</v>
      </c>
      <c r="H2246" s="813">
        <f t="shared" si="146"/>
        <v>-30</v>
      </c>
      <c r="I2246" s="812"/>
      <c r="J2246" s="812"/>
      <c r="K2246" s="818"/>
      <c r="L2246" s="812"/>
      <c r="M2246" s="818"/>
      <c r="N2246" s="818"/>
      <c r="O2246" s="818"/>
      <c r="P2246" s="818"/>
      <c r="Q2246" s="818"/>
      <c r="R2246" s="827">
        <v>50</v>
      </c>
    </row>
    <row r="2247" spans="1:18" x14ac:dyDescent="0.35">
      <c r="A2247" s="812" t="b">
        <v>0</v>
      </c>
      <c r="B2247" s="812">
        <f t="shared" si="145"/>
        <v>8</v>
      </c>
      <c r="C2247" s="830" t="s">
        <v>6600</v>
      </c>
      <c r="D2247" s="812" t="s">
        <v>1122</v>
      </c>
      <c r="E2247" s="818"/>
      <c r="F2247" s="818"/>
      <c r="G2247" s="835" t="s">
        <v>6601</v>
      </c>
      <c r="H2247" s="813">
        <f t="shared" si="146"/>
        <v>-29</v>
      </c>
      <c r="I2247" s="812"/>
      <c r="J2247" s="812"/>
      <c r="K2247" s="818"/>
      <c r="L2247" s="812"/>
      <c r="M2247" s="818"/>
      <c r="N2247" s="818"/>
      <c r="O2247" s="818"/>
      <c r="P2247" s="818"/>
      <c r="Q2247" s="818"/>
      <c r="R2247" s="827">
        <v>51</v>
      </c>
    </row>
    <row r="2248" spans="1:18" x14ac:dyDescent="0.35">
      <c r="A2248" s="812" t="b">
        <v>0</v>
      </c>
      <c r="B2248" s="812">
        <f t="shared" si="145"/>
        <v>8</v>
      </c>
      <c r="C2248" s="830" t="s">
        <v>6602</v>
      </c>
      <c r="D2248" s="812" t="s">
        <v>1122</v>
      </c>
      <c r="E2248" s="818"/>
      <c r="F2248" s="818"/>
      <c r="G2248" s="835" t="s">
        <v>6603</v>
      </c>
      <c r="H2248" s="813">
        <f t="shared" si="146"/>
        <v>-28</v>
      </c>
      <c r="I2248" s="812"/>
      <c r="J2248" s="812"/>
      <c r="K2248" s="818"/>
      <c r="L2248" s="812"/>
      <c r="M2248" s="818"/>
      <c r="N2248" s="818"/>
      <c r="O2248" s="818"/>
      <c r="P2248" s="818"/>
      <c r="Q2248" s="818"/>
      <c r="R2248" s="827">
        <v>52</v>
      </c>
    </row>
    <row r="2249" spans="1:18" x14ac:dyDescent="0.35">
      <c r="A2249" s="812" t="b">
        <v>0</v>
      </c>
      <c r="B2249" s="812">
        <f t="shared" si="145"/>
        <v>8</v>
      </c>
      <c r="C2249" s="830" t="s">
        <v>6604</v>
      </c>
      <c r="D2249" s="812" t="s">
        <v>1122</v>
      </c>
      <c r="E2249" s="818"/>
      <c r="F2249" s="818"/>
      <c r="G2249" s="835" t="s">
        <v>6605</v>
      </c>
      <c r="H2249" s="813">
        <f t="shared" si="146"/>
        <v>-27</v>
      </c>
      <c r="I2249" s="812"/>
      <c r="J2249" s="812"/>
      <c r="K2249" s="818"/>
      <c r="L2249" s="812"/>
      <c r="M2249" s="818"/>
      <c r="N2249" s="818"/>
      <c r="O2249" s="818"/>
      <c r="P2249" s="818"/>
      <c r="Q2249" s="818"/>
      <c r="R2249" s="827">
        <v>53</v>
      </c>
    </row>
    <row r="2250" spans="1:18" x14ac:dyDescent="0.35">
      <c r="A2250" s="812" t="b">
        <v>0</v>
      </c>
      <c r="B2250" s="812">
        <f t="shared" si="145"/>
        <v>8</v>
      </c>
      <c r="C2250" s="830" t="s">
        <v>6606</v>
      </c>
      <c r="D2250" s="812" t="s">
        <v>1122</v>
      </c>
      <c r="E2250" s="818"/>
      <c r="F2250" s="818"/>
      <c r="G2250" s="835" t="s">
        <v>6607</v>
      </c>
      <c r="H2250" s="813">
        <f t="shared" si="146"/>
        <v>-26</v>
      </c>
      <c r="I2250" s="812"/>
      <c r="J2250" s="812"/>
      <c r="K2250" s="818"/>
      <c r="L2250" s="812"/>
      <c r="M2250" s="818"/>
      <c r="N2250" s="818"/>
      <c r="O2250" s="818"/>
      <c r="P2250" s="818"/>
      <c r="Q2250" s="818"/>
      <c r="R2250" s="827">
        <v>54</v>
      </c>
    </row>
    <row r="2251" spans="1:18" x14ac:dyDescent="0.35">
      <c r="A2251" s="812" t="b">
        <v>0</v>
      </c>
      <c r="B2251" s="812">
        <f t="shared" si="145"/>
        <v>8</v>
      </c>
      <c r="C2251" s="830" t="s">
        <v>6608</v>
      </c>
      <c r="D2251" s="812" t="s">
        <v>1122</v>
      </c>
      <c r="E2251" s="818"/>
      <c r="F2251" s="818"/>
      <c r="G2251" s="835" t="s">
        <v>6609</v>
      </c>
      <c r="H2251" s="813">
        <f t="shared" si="146"/>
        <v>-25</v>
      </c>
      <c r="I2251" s="812"/>
      <c r="J2251" s="812"/>
      <c r="K2251" s="818"/>
      <c r="L2251" s="812"/>
      <c r="M2251" s="818"/>
      <c r="N2251" s="818"/>
      <c r="O2251" s="818"/>
      <c r="P2251" s="818"/>
      <c r="Q2251" s="818"/>
      <c r="R2251" s="827">
        <v>55</v>
      </c>
    </row>
    <row r="2252" spans="1:18" x14ac:dyDescent="0.35">
      <c r="A2252" s="812" t="b">
        <v>0</v>
      </c>
      <c r="B2252" s="812">
        <f t="shared" si="145"/>
        <v>8</v>
      </c>
      <c r="C2252" s="830" t="s">
        <v>6610</v>
      </c>
      <c r="D2252" s="812" t="s">
        <v>1122</v>
      </c>
      <c r="E2252" s="818"/>
      <c r="F2252" s="818"/>
      <c r="G2252" s="835" t="s">
        <v>6611</v>
      </c>
      <c r="H2252" s="813">
        <f t="shared" si="146"/>
        <v>-24</v>
      </c>
      <c r="I2252" s="812"/>
      <c r="J2252" s="812"/>
      <c r="K2252" s="818"/>
      <c r="L2252" s="812"/>
      <c r="M2252" s="818"/>
      <c r="N2252" s="818"/>
      <c r="O2252" s="818"/>
      <c r="P2252" s="818"/>
      <c r="Q2252" s="818"/>
      <c r="R2252" s="827">
        <v>56</v>
      </c>
    </row>
    <row r="2253" spans="1:18" x14ac:dyDescent="0.35">
      <c r="A2253" s="812" t="b">
        <v>0</v>
      </c>
      <c r="B2253" s="812">
        <f t="shared" si="145"/>
        <v>8</v>
      </c>
      <c r="C2253" s="830" t="s">
        <v>6612</v>
      </c>
      <c r="D2253" s="812" t="s">
        <v>1122</v>
      </c>
      <c r="E2253" s="818"/>
      <c r="F2253" s="818"/>
      <c r="G2253" s="835" t="s">
        <v>6613</v>
      </c>
      <c r="H2253" s="813">
        <f t="shared" si="146"/>
        <v>-23</v>
      </c>
      <c r="I2253" s="812"/>
      <c r="J2253" s="812"/>
      <c r="K2253" s="818"/>
      <c r="L2253" s="812"/>
      <c r="M2253" s="818"/>
      <c r="N2253" s="818"/>
      <c r="O2253" s="818"/>
      <c r="P2253" s="818"/>
      <c r="Q2253" s="818"/>
      <c r="R2253" s="827">
        <v>57</v>
      </c>
    </row>
    <row r="2254" spans="1:18" x14ac:dyDescent="0.35">
      <c r="A2254" s="812" t="b">
        <v>0</v>
      </c>
      <c r="B2254" s="812">
        <f t="shared" si="145"/>
        <v>8</v>
      </c>
      <c r="C2254" s="830" t="s">
        <v>6614</v>
      </c>
      <c r="D2254" s="812" t="s">
        <v>1122</v>
      </c>
      <c r="E2254" s="818"/>
      <c r="F2254" s="818"/>
      <c r="G2254" s="835" t="s">
        <v>6615</v>
      </c>
      <c r="H2254" s="813">
        <f t="shared" si="146"/>
        <v>-22</v>
      </c>
      <c r="I2254" s="812"/>
      <c r="J2254" s="812"/>
      <c r="K2254" s="818"/>
      <c r="L2254" s="812"/>
      <c r="M2254" s="818"/>
      <c r="N2254" s="818"/>
      <c r="O2254" s="818"/>
      <c r="P2254" s="818"/>
      <c r="Q2254" s="818"/>
      <c r="R2254" s="827">
        <v>58</v>
      </c>
    </row>
    <row r="2255" spans="1:18" x14ac:dyDescent="0.35">
      <c r="A2255" s="812" t="b">
        <v>0</v>
      </c>
      <c r="B2255" s="812">
        <f t="shared" si="145"/>
        <v>8</v>
      </c>
      <c r="C2255" s="830" t="s">
        <v>6616</v>
      </c>
      <c r="D2255" s="812" t="s">
        <v>1122</v>
      </c>
      <c r="E2255" s="818"/>
      <c r="F2255" s="818"/>
      <c r="G2255" s="835" t="s">
        <v>6617</v>
      </c>
      <c r="H2255" s="813">
        <f t="shared" si="146"/>
        <v>-21</v>
      </c>
      <c r="I2255" s="812"/>
      <c r="J2255" s="812"/>
      <c r="K2255" s="818"/>
      <c r="L2255" s="812"/>
      <c r="M2255" s="818"/>
      <c r="N2255" s="818"/>
      <c r="O2255" s="818"/>
      <c r="P2255" s="818"/>
      <c r="Q2255" s="818"/>
      <c r="R2255" s="827">
        <v>59</v>
      </c>
    </row>
    <row r="2256" spans="1:18" x14ac:dyDescent="0.35">
      <c r="A2256" s="812" t="b">
        <v>0</v>
      </c>
      <c r="B2256" s="812">
        <f t="shared" si="145"/>
        <v>8</v>
      </c>
      <c r="C2256" s="830" t="s">
        <v>6618</v>
      </c>
      <c r="D2256" s="812" t="s">
        <v>1122</v>
      </c>
      <c r="E2256" s="818"/>
      <c r="F2256" s="818"/>
      <c r="G2256" s="835" t="s">
        <v>6619</v>
      </c>
      <c r="H2256" s="813">
        <f t="shared" si="146"/>
        <v>-20</v>
      </c>
      <c r="I2256" s="812"/>
      <c r="J2256" s="812"/>
      <c r="K2256" s="818"/>
      <c r="L2256" s="812"/>
      <c r="M2256" s="818"/>
      <c r="N2256" s="818"/>
      <c r="O2256" s="818"/>
      <c r="P2256" s="818"/>
      <c r="Q2256" s="818"/>
      <c r="R2256" s="827">
        <v>60</v>
      </c>
    </row>
    <row r="2257" spans="1:18" x14ac:dyDescent="0.35">
      <c r="A2257" s="812" t="b">
        <v>0</v>
      </c>
      <c r="B2257" s="812">
        <f t="shared" si="145"/>
        <v>8</v>
      </c>
      <c r="C2257" s="830" t="s">
        <v>6620</v>
      </c>
      <c r="D2257" s="812" t="s">
        <v>1122</v>
      </c>
      <c r="E2257" s="818"/>
      <c r="F2257" s="818"/>
      <c r="G2257" s="835" t="s">
        <v>6621</v>
      </c>
      <c r="H2257" s="813">
        <f t="shared" si="146"/>
        <v>-19</v>
      </c>
      <c r="I2257" s="812"/>
      <c r="J2257" s="812"/>
      <c r="K2257" s="818"/>
      <c r="L2257" s="812"/>
      <c r="M2257" s="818"/>
      <c r="N2257" s="818"/>
      <c r="O2257" s="818"/>
      <c r="P2257" s="818"/>
      <c r="Q2257" s="818"/>
      <c r="R2257" s="827">
        <v>61</v>
      </c>
    </row>
    <row r="2258" spans="1:18" x14ac:dyDescent="0.35">
      <c r="A2258" s="812" t="b">
        <v>0</v>
      </c>
      <c r="B2258" s="812">
        <f t="shared" si="145"/>
        <v>8</v>
      </c>
      <c r="C2258" s="830" t="s">
        <v>6622</v>
      </c>
      <c r="D2258" s="812" t="s">
        <v>1122</v>
      </c>
      <c r="E2258" s="818"/>
      <c r="F2258" s="818"/>
      <c r="G2258" s="835" t="s">
        <v>6623</v>
      </c>
      <c r="H2258" s="813">
        <f t="shared" si="146"/>
        <v>-18</v>
      </c>
      <c r="I2258" s="812"/>
      <c r="J2258" s="812"/>
      <c r="K2258" s="818"/>
      <c r="L2258" s="812"/>
      <c r="M2258" s="818"/>
      <c r="N2258" s="818"/>
      <c r="O2258" s="818"/>
      <c r="P2258" s="818"/>
      <c r="Q2258" s="818"/>
      <c r="R2258" s="827">
        <v>62</v>
      </c>
    </row>
    <row r="2259" spans="1:18" x14ac:dyDescent="0.35">
      <c r="A2259" s="812" t="b">
        <v>0</v>
      </c>
      <c r="B2259" s="812">
        <f t="shared" si="145"/>
        <v>8</v>
      </c>
      <c r="C2259" s="830" t="s">
        <v>6624</v>
      </c>
      <c r="D2259" s="812" t="s">
        <v>1122</v>
      </c>
      <c r="E2259" s="818"/>
      <c r="F2259" s="818"/>
      <c r="G2259" s="835" t="s">
        <v>6625</v>
      </c>
      <c r="H2259" s="813">
        <f t="shared" si="146"/>
        <v>-17</v>
      </c>
      <c r="I2259" s="812"/>
      <c r="J2259" s="812"/>
      <c r="K2259" s="818"/>
      <c r="L2259" s="812"/>
      <c r="M2259" s="818"/>
      <c r="N2259" s="818"/>
      <c r="O2259" s="818"/>
      <c r="P2259" s="818"/>
      <c r="Q2259" s="818"/>
      <c r="R2259" s="827">
        <v>63</v>
      </c>
    </row>
    <row r="2260" spans="1:18" x14ac:dyDescent="0.35">
      <c r="A2260" s="812" t="b">
        <v>0</v>
      </c>
      <c r="B2260" s="812">
        <f t="shared" si="145"/>
        <v>8</v>
      </c>
      <c r="C2260" s="830" t="s">
        <v>6626</v>
      </c>
      <c r="D2260" s="812" t="s">
        <v>1122</v>
      </c>
      <c r="E2260" s="818"/>
      <c r="F2260" s="818"/>
      <c r="G2260" s="835" t="s">
        <v>6627</v>
      </c>
      <c r="H2260" s="813">
        <f t="shared" si="146"/>
        <v>-16</v>
      </c>
      <c r="I2260" s="812"/>
      <c r="J2260" s="812"/>
      <c r="K2260" s="818"/>
      <c r="L2260" s="812"/>
      <c r="M2260" s="818"/>
      <c r="N2260" s="818"/>
      <c r="O2260" s="818"/>
      <c r="P2260" s="818"/>
      <c r="Q2260" s="818"/>
      <c r="R2260" s="827">
        <v>64</v>
      </c>
    </row>
    <row r="2261" spans="1:18" x14ac:dyDescent="0.35">
      <c r="A2261" s="812" t="b">
        <v>0</v>
      </c>
      <c r="B2261" s="812">
        <f t="shared" ref="B2261:B2324" si="147">IF(_xlfn.ISFORMULA(J2261),B2260+1,B2260)</f>
        <v>8</v>
      </c>
      <c r="C2261" s="830" t="s">
        <v>6628</v>
      </c>
      <c r="D2261" s="812" t="s">
        <v>1122</v>
      </c>
      <c r="E2261" s="818"/>
      <c r="F2261" s="818"/>
      <c r="G2261" s="835" t="s">
        <v>6629</v>
      </c>
      <c r="H2261" s="813">
        <f t="shared" ref="H2261:H2324" si="148">H2260+1</f>
        <v>-15</v>
      </c>
      <c r="I2261" s="812"/>
      <c r="J2261" s="812"/>
      <c r="K2261" s="818"/>
      <c r="L2261" s="812"/>
      <c r="M2261" s="818"/>
      <c r="N2261" s="818"/>
      <c r="O2261" s="818"/>
      <c r="P2261" s="818"/>
      <c r="Q2261" s="818"/>
      <c r="R2261" s="827">
        <v>65</v>
      </c>
    </row>
    <row r="2262" spans="1:18" x14ac:dyDescent="0.35">
      <c r="A2262" s="812" t="b">
        <v>0</v>
      </c>
      <c r="B2262" s="812">
        <f t="shared" si="147"/>
        <v>8</v>
      </c>
      <c r="C2262" s="830" t="s">
        <v>6630</v>
      </c>
      <c r="D2262" s="812" t="s">
        <v>1122</v>
      </c>
      <c r="E2262" s="818"/>
      <c r="F2262" s="818"/>
      <c r="G2262" s="835" t="s">
        <v>6631</v>
      </c>
      <c r="H2262" s="813">
        <f t="shared" si="148"/>
        <v>-14</v>
      </c>
      <c r="I2262" s="812"/>
      <c r="J2262" s="812"/>
      <c r="K2262" s="818"/>
      <c r="L2262" s="812"/>
      <c r="M2262" s="818"/>
      <c r="N2262" s="818"/>
      <c r="O2262" s="818"/>
      <c r="P2262" s="818"/>
      <c r="Q2262" s="818"/>
      <c r="R2262" s="827">
        <v>66</v>
      </c>
    </row>
    <row r="2263" spans="1:18" x14ac:dyDescent="0.35">
      <c r="A2263" s="812" t="b">
        <v>0</v>
      </c>
      <c r="B2263" s="812">
        <f t="shared" si="147"/>
        <v>8</v>
      </c>
      <c r="C2263" s="830" t="s">
        <v>6632</v>
      </c>
      <c r="D2263" s="812" t="s">
        <v>1122</v>
      </c>
      <c r="E2263" s="818"/>
      <c r="F2263" s="818"/>
      <c r="G2263" s="835" t="s">
        <v>6633</v>
      </c>
      <c r="H2263" s="813">
        <f t="shared" si="148"/>
        <v>-13</v>
      </c>
      <c r="I2263" s="812"/>
      <c r="J2263" s="812"/>
      <c r="K2263" s="818"/>
      <c r="L2263" s="812"/>
      <c r="M2263" s="818"/>
      <c r="N2263" s="818"/>
      <c r="O2263" s="818"/>
      <c r="P2263" s="818"/>
      <c r="Q2263" s="818"/>
      <c r="R2263" s="827">
        <v>67</v>
      </c>
    </row>
    <row r="2264" spans="1:18" x14ac:dyDescent="0.35">
      <c r="A2264" s="812" t="b">
        <v>0</v>
      </c>
      <c r="B2264" s="812">
        <f t="shared" si="147"/>
        <v>8</v>
      </c>
      <c r="C2264" s="830" t="s">
        <v>6634</v>
      </c>
      <c r="D2264" s="812" t="s">
        <v>1122</v>
      </c>
      <c r="E2264" s="818"/>
      <c r="F2264" s="818"/>
      <c r="G2264" s="835" t="s">
        <v>6635</v>
      </c>
      <c r="H2264" s="813">
        <f t="shared" si="148"/>
        <v>-12</v>
      </c>
      <c r="I2264" s="812"/>
      <c r="J2264" s="812"/>
      <c r="K2264" s="818"/>
      <c r="L2264" s="812"/>
      <c r="M2264" s="818"/>
      <c r="N2264" s="818"/>
      <c r="O2264" s="818"/>
      <c r="P2264" s="818"/>
      <c r="Q2264" s="818"/>
      <c r="R2264" s="827">
        <v>68</v>
      </c>
    </row>
    <row r="2265" spans="1:18" x14ac:dyDescent="0.35">
      <c r="A2265" s="812" t="b">
        <v>0</v>
      </c>
      <c r="B2265" s="812">
        <f t="shared" si="147"/>
        <v>8</v>
      </c>
      <c r="C2265" s="830" t="s">
        <v>6636</v>
      </c>
      <c r="D2265" s="812" t="s">
        <v>1122</v>
      </c>
      <c r="E2265" s="818"/>
      <c r="F2265" s="818"/>
      <c r="G2265" s="835" t="s">
        <v>6637</v>
      </c>
      <c r="H2265" s="813">
        <f t="shared" si="148"/>
        <v>-11</v>
      </c>
      <c r="I2265" s="812"/>
      <c r="J2265" s="812"/>
      <c r="K2265" s="818"/>
      <c r="L2265" s="812"/>
      <c r="M2265" s="818"/>
      <c r="N2265" s="818"/>
      <c r="O2265" s="818"/>
      <c r="P2265" s="818"/>
      <c r="Q2265" s="818"/>
      <c r="R2265" s="827">
        <v>69</v>
      </c>
    </row>
    <row r="2266" spans="1:18" x14ac:dyDescent="0.35">
      <c r="A2266" s="812" t="b">
        <v>0</v>
      </c>
      <c r="B2266" s="812">
        <f t="shared" si="147"/>
        <v>8</v>
      </c>
      <c r="C2266" s="830" t="s">
        <v>6638</v>
      </c>
      <c r="D2266" s="812" t="s">
        <v>1122</v>
      </c>
      <c r="E2266" s="818"/>
      <c r="F2266" s="818"/>
      <c r="G2266" s="835" t="s">
        <v>6639</v>
      </c>
      <c r="H2266" s="813">
        <f t="shared" si="148"/>
        <v>-10</v>
      </c>
      <c r="I2266" s="812"/>
      <c r="J2266" s="812"/>
      <c r="K2266" s="818"/>
      <c r="L2266" s="812"/>
      <c r="M2266" s="818"/>
      <c r="N2266" s="818"/>
      <c r="O2266" s="818"/>
      <c r="P2266" s="818"/>
      <c r="Q2266" s="818"/>
      <c r="R2266" s="827">
        <v>70</v>
      </c>
    </row>
    <row r="2267" spans="1:18" x14ac:dyDescent="0.35">
      <c r="A2267" s="812" t="b">
        <v>0</v>
      </c>
      <c r="B2267" s="812">
        <f t="shared" si="147"/>
        <v>8</v>
      </c>
      <c r="C2267" s="830" t="s">
        <v>6640</v>
      </c>
      <c r="D2267" s="812" t="s">
        <v>1122</v>
      </c>
      <c r="E2267" s="818"/>
      <c r="F2267" s="818"/>
      <c r="G2267" s="835" t="s">
        <v>6641</v>
      </c>
      <c r="H2267" s="813">
        <f t="shared" si="148"/>
        <v>-9</v>
      </c>
      <c r="I2267" s="812"/>
      <c r="J2267" s="812"/>
      <c r="K2267" s="818"/>
      <c r="L2267" s="812"/>
      <c r="M2267" s="818"/>
      <c r="N2267" s="818"/>
      <c r="O2267" s="818"/>
      <c r="P2267" s="818"/>
      <c r="Q2267" s="818"/>
      <c r="R2267" s="827">
        <v>71</v>
      </c>
    </row>
    <row r="2268" spans="1:18" x14ac:dyDescent="0.35">
      <c r="A2268" s="812" t="b">
        <v>0</v>
      </c>
      <c r="B2268" s="812">
        <f t="shared" si="147"/>
        <v>8</v>
      </c>
      <c r="C2268" s="830" t="s">
        <v>6642</v>
      </c>
      <c r="D2268" s="812" t="s">
        <v>1122</v>
      </c>
      <c r="E2268" s="818"/>
      <c r="F2268" s="818"/>
      <c r="G2268" s="835" t="s">
        <v>6643</v>
      </c>
      <c r="H2268" s="813">
        <f t="shared" si="148"/>
        <v>-8</v>
      </c>
      <c r="I2268" s="812"/>
      <c r="J2268" s="812"/>
      <c r="K2268" s="818"/>
      <c r="L2268" s="812"/>
      <c r="M2268" s="818"/>
      <c r="N2268" s="818"/>
      <c r="O2268" s="818"/>
      <c r="P2268" s="818"/>
      <c r="Q2268" s="818"/>
      <c r="R2268" s="827">
        <v>72</v>
      </c>
    </row>
    <row r="2269" spans="1:18" x14ac:dyDescent="0.35">
      <c r="A2269" s="812" t="b">
        <v>0</v>
      </c>
      <c r="B2269" s="812">
        <f t="shared" si="147"/>
        <v>8</v>
      </c>
      <c r="C2269" s="830" t="s">
        <v>6644</v>
      </c>
      <c r="D2269" s="812" t="s">
        <v>1122</v>
      </c>
      <c r="E2269" s="818"/>
      <c r="F2269" s="818"/>
      <c r="G2269" s="835" t="s">
        <v>6645</v>
      </c>
      <c r="H2269" s="813">
        <f t="shared" si="148"/>
        <v>-7</v>
      </c>
      <c r="I2269" s="812"/>
      <c r="J2269" s="812"/>
      <c r="K2269" s="818"/>
      <c r="L2269" s="812"/>
      <c r="M2269" s="818"/>
      <c r="N2269" s="818"/>
      <c r="O2269" s="818"/>
      <c r="P2269" s="818"/>
      <c r="Q2269" s="818"/>
      <c r="R2269" s="827">
        <v>73</v>
      </c>
    </row>
    <row r="2270" spans="1:18" x14ac:dyDescent="0.35">
      <c r="A2270" s="812" t="b">
        <v>0</v>
      </c>
      <c r="B2270" s="812">
        <f t="shared" si="147"/>
        <v>8</v>
      </c>
      <c r="C2270" s="830" t="s">
        <v>6646</v>
      </c>
      <c r="D2270" s="812" t="s">
        <v>1122</v>
      </c>
      <c r="E2270" s="818"/>
      <c r="F2270" s="818"/>
      <c r="G2270" s="835" t="s">
        <v>6647</v>
      </c>
      <c r="H2270" s="813">
        <f t="shared" si="148"/>
        <v>-6</v>
      </c>
      <c r="I2270" s="812"/>
      <c r="J2270" s="812"/>
      <c r="K2270" s="818"/>
      <c r="L2270" s="812"/>
      <c r="M2270" s="818"/>
      <c r="N2270" s="818"/>
      <c r="O2270" s="818"/>
      <c r="P2270" s="818"/>
      <c r="Q2270" s="818"/>
      <c r="R2270" s="827">
        <v>74</v>
      </c>
    </row>
    <row r="2271" spans="1:18" x14ac:dyDescent="0.35">
      <c r="A2271" s="812" t="b">
        <v>0</v>
      </c>
      <c r="B2271" s="812">
        <f t="shared" si="147"/>
        <v>8</v>
      </c>
      <c r="C2271" s="830" t="s">
        <v>6648</v>
      </c>
      <c r="D2271" s="812" t="s">
        <v>1122</v>
      </c>
      <c r="E2271" s="818"/>
      <c r="F2271" s="818"/>
      <c r="G2271" s="835" t="s">
        <v>6649</v>
      </c>
      <c r="H2271" s="813">
        <f t="shared" si="148"/>
        <v>-5</v>
      </c>
      <c r="I2271" s="812"/>
      <c r="J2271" s="812"/>
      <c r="K2271" s="818"/>
      <c r="L2271" s="812"/>
      <c r="M2271" s="818"/>
      <c r="N2271" s="818"/>
      <c r="O2271" s="818"/>
      <c r="P2271" s="818"/>
      <c r="Q2271" s="818"/>
      <c r="R2271" s="827">
        <v>75</v>
      </c>
    </row>
    <row r="2272" spans="1:18" x14ac:dyDescent="0.35">
      <c r="A2272" s="812" t="b">
        <v>0</v>
      </c>
      <c r="B2272" s="812">
        <f t="shared" si="147"/>
        <v>8</v>
      </c>
      <c r="C2272" s="830" t="s">
        <v>6650</v>
      </c>
      <c r="D2272" s="812" t="s">
        <v>1122</v>
      </c>
      <c r="E2272" s="818"/>
      <c r="F2272" s="818"/>
      <c r="G2272" s="835" t="s">
        <v>6651</v>
      </c>
      <c r="H2272" s="813">
        <f t="shared" si="148"/>
        <v>-4</v>
      </c>
      <c r="I2272" s="812"/>
      <c r="J2272" s="812"/>
      <c r="K2272" s="818"/>
      <c r="L2272" s="812"/>
      <c r="M2272" s="818"/>
      <c r="N2272" s="818"/>
      <c r="O2272" s="818"/>
      <c r="P2272" s="818"/>
      <c r="Q2272" s="818"/>
      <c r="R2272" s="827">
        <v>76</v>
      </c>
    </row>
    <row r="2273" spans="1:18" x14ac:dyDescent="0.35">
      <c r="A2273" s="812" t="b">
        <v>0</v>
      </c>
      <c r="B2273" s="812">
        <f t="shared" si="147"/>
        <v>8</v>
      </c>
      <c r="C2273" s="830" t="s">
        <v>6652</v>
      </c>
      <c r="D2273" s="812" t="s">
        <v>1122</v>
      </c>
      <c r="E2273" s="818"/>
      <c r="F2273" s="818"/>
      <c r="G2273" s="835" t="s">
        <v>6653</v>
      </c>
      <c r="H2273" s="813">
        <f t="shared" si="148"/>
        <v>-3</v>
      </c>
      <c r="I2273" s="812"/>
      <c r="J2273" s="812"/>
      <c r="K2273" s="818"/>
      <c r="L2273" s="812"/>
      <c r="M2273" s="818"/>
      <c r="N2273" s="818"/>
      <c r="O2273" s="818"/>
      <c r="P2273" s="818"/>
      <c r="Q2273" s="818"/>
      <c r="R2273" s="827">
        <v>77</v>
      </c>
    </row>
    <row r="2274" spans="1:18" x14ac:dyDescent="0.35">
      <c r="A2274" s="812" t="b">
        <v>0</v>
      </c>
      <c r="B2274" s="812">
        <f t="shared" si="147"/>
        <v>8</v>
      </c>
      <c r="C2274" s="830" t="s">
        <v>6654</v>
      </c>
      <c r="D2274" s="812" t="s">
        <v>1122</v>
      </c>
      <c r="E2274" s="818"/>
      <c r="F2274" s="818"/>
      <c r="G2274" s="835" t="s">
        <v>6655</v>
      </c>
      <c r="H2274" s="813">
        <f t="shared" si="148"/>
        <v>-2</v>
      </c>
      <c r="I2274" s="812"/>
      <c r="J2274" s="812"/>
      <c r="K2274" s="818"/>
      <c r="L2274" s="812"/>
      <c r="M2274" s="818"/>
      <c r="N2274" s="818"/>
      <c r="O2274" s="818"/>
      <c r="P2274" s="818"/>
      <c r="Q2274" s="818"/>
      <c r="R2274" s="827">
        <v>78</v>
      </c>
    </row>
    <row r="2275" spans="1:18" x14ac:dyDescent="0.35">
      <c r="A2275" s="812" t="b">
        <v>0</v>
      </c>
      <c r="B2275" s="812">
        <f t="shared" si="147"/>
        <v>8</v>
      </c>
      <c r="C2275" s="830" t="s">
        <v>6656</v>
      </c>
      <c r="D2275" s="812" t="s">
        <v>1122</v>
      </c>
      <c r="E2275" s="818"/>
      <c r="F2275" s="818"/>
      <c r="G2275" s="835" t="s">
        <v>6657</v>
      </c>
      <c r="H2275" s="813">
        <f t="shared" si="148"/>
        <v>-1</v>
      </c>
      <c r="I2275" s="812"/>
      <c r="J2275" s="812"/>
      <c r="K2275" s="818"/>
      <c r="L2275" s="812"/>
      <c r="M2275" s="818"/>
      <c r="N2275" s="818"/>
      <c r="O2275" s="818"/>
      <c r="P2275" s="818"/>
      <c r="Q2275" s="818"/>
      <c r="R2275" s="827">
        <v>79</v>
      </c>
    </row>
    <row r="2276" spans="1:18" x14ac:dyDescent="0.35">
      <c r="A2276" s="812" t="b">
        <v>0</v>
      </c>
      <c r="B2276" s="812">
        <f t="shared" si="147"/>
        <v>8</v>
      </c>
      <c r="C2276" s="830" t="s">
        <v>6658</v>
      </c>
      <c r="D2276" s="812" t="s">
        <v>1122</v>
      </c>
      <c r="E2276" s="818"/>
      <c r="F2276" s="818"/>
      <c r="G2276" s="835" t="s">
        <v>6659</v>
      </c>
      <c r="H2276" s="813">
        <f t="shared" si="148"/>
        <v>0</v>
      </c>
      <c r="I2276" s="812"/>
      <c r="J2276" s="812"/>
      <c r="K2276" s="818"/>
      <c r="L2276" s="812"/>
      <c r="M2276" s="818"/>
      <c r="N2276" s="818"/>
      <c r="O2276" s="818"/>
      <c r="P2276" s="818"/>
      <c r="Q2276" s="818"/>
      <c r="R2276" s="827">
        <v>80</v>
      </c>
    </row>
    <row r="2277" spans="1:18" x14ac:dyDescent="0.35">
      <c r="A2277" s="812" t="b">
        <f t="shared" ref="A2277:A2340" ca="1" si="149">IF(M2277&lt;&gt;"",TRUE,FALSE)</f>
        <v>0</v>
      </c>
      <c r="B2277" s="812">
        <f t="shared" si="147"/>
        <v>9</v>
      </c>
      <c r="C2277" s="832" t="str">
        <f ca="1">IF(COUNTA($G$2194:G2276)=1,"",OFFSET(B2277,-COUNTA($G$2194:G2276)+1,1))</f>
        <v>a1N3p000004CzyAEAS</v>
      </c>
      <c r="D2277" s="812" t="str">
        <f t="shared" ref="D2277:D2340" ca="1" si="150">IFERROR(IF(INDIRECT("'WPTM - Section F'!AT"&amp;$B2277)=0,"",INDIRECT("'WPTM - Section F'!AT"&amp;$B2277)),"")</f>
        <v>INT-161379</v>
      </c>
      <c r="E2277" s="818"/>
      <c r="F2277" s="818" t="str">
        <f t="shared" ref="F2277:F2340" ca="1" si="151">IFERROR(IF(INDIRECT("'WPTM - Section F'!AU"&amp;$B2277)=0,"",INDIRECT("'WPTM - Section F'!AU"&amp;$B2277)),"")</f>
        <v/>
      </c>
      <c r="G2277" s="835"/>
      <c r="H2277" s="813">
        <f t="shared" si="148"/>
        <v>1</v>
      </c>
      <c r="I2277" s="812" t="str">
        <f ca="1">IF(IFERROR(VLOOKUP(INDIRECT("'WPTM - Section F'!F"&amp;B2277),'Overview - Section A'!M$29:R121,6,0),IFERROR(VLOOKUP(INDIRECT("'WPTM - Section F'!F"&amp;B2277),'Overview - Section A'!E$26:J109,6,0),""))=0,"",IFERROR(VLOOKUP(INDIRECT("'WPTM - Section F'!F"&amp;B2277),'Overview - Section A'!M$29:R121,6,0),IFERROR(VLOOKUP(INDIRECT("'WPTM - Section F'!F"&amp;B2277),'Overview - Section A'!E$26:J109,6,0),"")))</f>
        <v/>
      </c>
      <c r="J2277" s="812" t="str">
        <f t="shared" ref="J2277:J2340" ca="1" si="152">IFERROR(IF(INDIRECT("'WPTM - Section F'!G"&amp;$B2277)=0,"",INDIRECT("'WPTM - Section F'!G"&amp;$B2277)),"")</f>
        <v/>
      </c>
      <c r="K2277" s="818" t="str">
        <f t="shared" ref="K2277:K2340" ca="1" si="153">IFERROR(IF(INDIRECT("'WPTM - Section F'!BF"&amp;$B2277)=0,"",INDIRECT("'WPTM - Section F'!BF"&amp;$B2277)),"")</f>
        <v/>
      </c>
      <c r="L2277" s="812" t="str">
        <f ca="1">IFERROR(INDEX('Reference Records'!F$284:F447,MATCH(INDIRECT("'WPTM - Section F'!AP"&amp;B2277)&amp;"|"&amp;INDIRECT("'WPTM - Section F'!C"&amp;$B2277),'Reference Records'!G$284:G447,0)),"")</f>
        <v/>
      </c>
      <c r="M2277" s="818" t="str">
        <f t="shared" ref="M2277:M2340" ca="1" si="154">IFERROR(IF(INDIRECT("'WPTM - Section F'!E"&amp;$B2277)=0,"",INDIRECT("'WPTM - Section F'!E"&amp;$B2277)),"")</f>
        <v/>
      </c>
      <c r="N2277" s="818" t="str">
        <f t="shared" ref="N2277:N2340" ca="1" si="155">IFERROR(IF(INDIRECT("'WPTM - Section F'!AV"&amp;$B2277)=0,"",INDIRECT("'WPTM - Section F'!AV"&amp;$B2277)),"")</f>
        <v/>
      </c>
      <c r="O2277" s="818" t="str">
        <f t="shared" ref="O2277:O2340" ca="1" si="156">IFERROR(IF(INDIRECT("'WPTM - Section F'!AN"&amp;$B2277)=0,"",INDIRECT("'WPTM - Section F'!AN"&amp;$B2277)),"")</f>
        <v/>
      </c>
      <c r="P2277" s="818" t="str">
        <f t="shared" ref="P2277:P2340" ca="1" si="157">IFERROR(IF(INDIRECT("'WPTM - Section F'!BE"&amp;$B2277)=0,"",INDIRECT("'WPTM - Section F'!BE"&amp;$B2277)),"")</f>
        <v/>
      </c>
      <c r="Q2277" s="818"/>
      <c r="R2277" s="827"/>
    </row>
    <row r="2278" spans="1:18" x14ac:dyDescent="0.35">
      <c r="A2278" s="812" t="b">
        <f t="shared" ca="1" si="149"/>
        <v>0</v>
      </c>
      <c r="B2278" s="812">
        <f t="shared" si="147"/>
        <v>10</v>
      </c>
      <c r="C2278" s="832" t="str">
        <f ca="1">IF(COUNTA($G$2194:G2277)=1,"",OFFSET(B2278,-COUNTA($G$2194:G2277)+1,1))</f>
        <v>a1N3p000004CzyBEAS</v>
      </c>
      <c r="D2278" s="812" t="str">
        <f t="shared" ca="1" si="150"/>
        <v>INT-161379</v>
      </c>
      <c r="E2278" s="818"/>
      <c r="F2278" s="818" t="str">
        <f t="shared" ca="1" si="151"/>
        <v/>
      </c>
      <c r="G2278" s="835"/>
      <c r="H2278" s="813">
        <f t="shared" si="148"/>
        <v>2</v>
      </c>
      <c r="I2278" s="812" t="str">
        <f ca="1">IF(IFERROR(VLOOKUP(INDIRECT("'WPTM - Section F'!F"&amp;B2278),'Overview - Section A'!M$29:R122,6,0),IFERROR(VLOOKUP(INDIRECT("'WPTM - Section F'!F"&amp;B2278),'Overview - Section A'!E$26:J110,6,0),""))=0,"",IFERROR(VLOOKUP(INDIRECT("'WPTM - Section F'!F"&amp;B2278),'Overview - Section A'!M$29:R122,6,0),IFERROR(VLOOKUP(INDIRECT("'WPTM - Section F'!F"&amp;B2278),'Overview - Section A'!E$26:J110,6,0),"")))</f>
        <v/>
      </c>
      <c r="J2278" s="812" t="str">
        <f t="shared" ca="1" si="152"/>
        <v/>
      </c>
      <c r="K2278" s="818" t="str">
        <f t="shared" ca="1" si="153"/>
        <v/>
      </c>
      <c r="L2278" s="812" t="str">
        <f ca="1">IFERROR(INDEX('Reference Records'!F$284:F448,MATCH(INDIRECT("'WPTM - Section F'!AP"&amp;B2278)&amp;"|"&amp;INDIRECT("'WPTM - Section F'!C"&amp;$B2278),'Reference Records'!G$284:G448,0)),"")</f>
        <v/>
      </c>
      <c r="M2278" s="818" t="str">
        <f t="shared" ca="1" si="154"/>
        <v/>
      </c>
      <c r="N2278" s="818" t="str">
        <f t="shared" ca="1" si="155"/>
        <v/>
      </c>
      <c r="O2278" s="818" t="str">
        <f t="shared" ca="1" si="156"/>
        <v/>
      </c>
      <c r="P2278" s="818" t="str">
        <f t="shared" ca="1" si="157"/>
        <v/>
      </c>
      <c r="Q2278" s="818"/>
      <c r="R2278" s="827"/>
    </row>
    <row r="2279" spans="1:18" x14ac:dyDescent="0.35">
      <c r="A2279" s="812" t="b">
        <f t="shared" ca="1" si="149"/>
        <v>0</v>
      </c>
      <c r="B2279" s="812">
        <f t="shared" si="147"/>
        <v>11</v>
      </c>
      <c r="C2279" s="832" t="str">
        <f ca="1">IF(COUNTA($G$2194:G2278)=1,"",OFFSET(B2279,-COUNTA($G$2194:G2278)+1,1))</f>
        <v>a1N3p000004CzyCEAS</v>
      </c>
      <c r="D2279" s="812" t="str">
        <f t="shared" ca="1" si="150"/>
        <v>INT-161379</v>
      </c>
      <c r="E2279" s="818"/>
      <c r="F2279" s="818" t="str">
        <f t="shared" ca="1" si="151"/>
        <v/>
      </c>
      <c r="G2279" s="835"/>
      <c r="H2279" s="813">
        <f t="shared" si="148"/>
        <v>3</v>
      </c>
      <c r="I2279" s="812" t="str">
        <f ca="1">IF(IFERROR(VLOOKUP(INDIRECT("'WPTM - Section F'!F"&amp;B2279),'Overview - Section A'!M$29:R123,6,0),IFERROR(VLOOKUP(INDIRECT("'WPTM - Section F'!F"&amp;B2279),'Overview - Section A'!E$26:J111,6,0),""))=0,"",IFERROR(VLOOKUP(INDIRECT("'WPTM - Section F'!F"&amp;B2279),'Overview - Section A'!M$29:R123,6,0),IFERROR(VLOOKUP(INDIRECT("'WPTM - Section F'!F"&amp;B2279),'Overview - Section A'!E$26:J111,6,0),"")))</f>
        <v/>
      </c>
      <c r="J2279" s="812" t="str">
        <f t="shared" ca="1" si="152"/>
        <v/>
      </c>
      <c r="K2279" s="818" t="str">
        <f t="shared" ca="1" si="153"/>
        <v/>
      </c>
      <c r="L2279" s="812" t="str">
        <f ca="1">IFERROR(INDEX('Reference Records'!F$284:F449,MATCH(INDIRECT("'WPTM - Section F'!AP"&amp;B2279)&amp;"|"&amp;INDIRECT("'WPTM - Section F'!C"&amp;$B2279),'Reference Records'!G$284:G449,0)),"")</f>
        <v/>
      </c>
      <c r="M2279" s="818" t="str">
        <f t="shared" ca="1" si="154"/>
        <v/>
      </c>
      <c r="N2279" s="818" t="str">
        <f t="shared" ca="1" si="155"/>
        <v/>
      </c>
      <c r="O2279" s="818" t="str">
        <f t="shared" ca="1" si="156"/>
        <v/>
      </c>
      <c r="P2279" s="818" t="str">
        <f t="shared" ca="1" si="157"/>
        <v/>
      </c>
      <c r="Q2279" s="818"/>
      <c r="R2279" s="827"/>
    </row>
    <row r="2280" spans="1:18" x14ac:dyDescent="0.35">
      <c r="A2280" s="812" t="b">
        <f t="shared" ca="1" si="149"/>
        <v>0</v>
      </c>
      <c r="B2280" s="812">
        <f t="shared" si="147"/>
        <v>12</v>
      </c>
      <c r="C2280" s="832" t="str">
        <f ca="1">IF(COUNTA($G$2194:G2279)=1,"",OFFSET(B2280,-COUNTA($G$2194:G2279)+1,1))</f>
        <v>a1N3p000004CzyDEAS</v>
      </c>
      <c r="D2280" s="812" t="str">
        <f t="shared" ca="1" si="150"/>
        <v>INT-161379</v>
      </c>
      <c r="E2280" s="818"/>
      <c r="F2280" s="818" t="str">
        <f t="shared" ca="1" si="151"/>
        <v/>
      </c>
      <c r="G2280" s="835"/>
      <c r="H2280" s="813">
        <f t="shared" si="148"/>
        <v>4</v>
      </c>
      <c r="I2280" s="812" t="str">
        <f ca="1">IF(IFERROR(VLOOKUP(INDIRECT("'WPTM - Section F'!F"&amp;B2280),'Overview - Section A'!M$29:R124,6,0),IFERROR(VLOOKUP(INDIRECT("'WPTM - Section F'!F"&amp;B2280),'Overview - Section A'!E$26:J112,6,0),""))=0,"",IFERROR(VLOOKUP(INDIRECT("'WPTM - Section F'!F"&amp;B2280),'Overview - Section A'!M$29:R124,6,0),IFERROR(VLOOKUP(INDIRECT("'WPTM - Section F'!F"&amp;B2280),'Overview - Section A'!E$26:J112,6,0),"")))</f>
        <v/>
      </c>
      <c r="J2280" s="812" t="str">
        <f t="shared" ca="1" si="152"/>
        <v/>
      </c>
      <c r="K2280" s="818" t="str">
        <f t="shared" ca="1" si="153"/>
        <v/>
      </c>
      <c r="L2280" s="812" t="str">
        <f ca="1">IFERROR(INDEX('Reference Records'!F$284:F450,MATCH(INDIRECT("'WPTM - Section F'!AP"&amp;B2280)&amp;"|"&amp;INDIRECT("'WPTM - Section F'!C"&amp;$B2280),'Reference Records'!G$284:G450,0)),"")</f>
        <v/>
      </c>
      <c r="M2280" s="818" t="str">
        <f t="shared" ca="1" si="154"/>
        <v/>
      </c>
      <c r="N2280" s="818" t="str">
        <f t="shared" ca="1" si="155"/>
        <v/>
      </c>
      <c r="O2280" s="818" t="str">
        <f t="shared" ca="1" si="156"/>
        <v/>
      </c>
      <c r="P2280" s="818" t="str">
        <f t="shared" ca="1" si="157"/>
        <v/>
      </c>
      <c r="Q2280" s="818"/>
      <c r="R2280" s="827"/>
    </row>
    <row r="2281" spans="1:18" x14ac:dyDescent="0.35">
      <c r="A2281" s="812" t="b">
        <f t="shared" ca="1" si="149"/>
        <v>0</v>
      </c>
      <c r="B2281" s="812">
        <f t="shared" si="147"/>
        <v>13</v>
      </c>
      <c r="C2281" s="832" t="str">
        <f ca="1">IF(COUNTA($G$2194:G2280)=1,"",OFFSET(B2281,-COUNTA($G$2194:G2280)+1,1))</f>
        <v>a1N3p000004CzyEEAS</v>
      </c>
      <c r="D2281" s="812" t="str">
        <f t="shared" ca="1" si="150"/>
        <v>INT-161379</v>
      </c>
      <c r="E2281" s="818"/>
      <c r="F2281" s="818" t="str">
        <f t="shared" ca="1" si="151"/>
        <v/>
      </c>
      <c r="G2281" s="835"/>
      <c r="H2281" s="813">
        <f t="shared" si="148"/>
        <v>5</v>
      </c>
      <c r="I2281" s="812" t="str">
        <f ca="1">IF(IFERROR(VLOOKUP(INDIRECT("'WPTM - Section F'!F"&amp;B2281),'Overview - Section A'!M$29:R125,6,0),IFERROR(VLOOKUP(INDIRECT("'WPTM - Section F'!F"&amp;B2281),'Overview - Section A'!E$26:J113,6,0),""))=0,"",IFERROR(VLOOKUP(INDIRECT("'WPTM - Section F'!F"&amp;B2281),'Overview - Section A'!M$29:R125,6,0),IFERROR(VLOOKUP(INDIRECT("'WPTM - Section F'!F"&amp;B2281),'Overview - Section A'!E$26:J113,6,0),"")))</f>
        <v/>
      </c>
      <c r="J2281" s="812" t="str">
        <f t="shared" ca="1" si="152"/>
        <v/>
      </c>
      <c r="K2281" s="818" t="str">
        <f t="shared" ca="1" si="153"/>
        <v/>
      </c>
      <c r="L2281" s="812" t="str">
        <f ca="1">IFERROR(INDEX('Reference Records'!F$284:F451,MATCH(INDIRECT("'WPTM - Section F'!AP"&amp;B2281)&amp;"|"&amp;INDIRECT("'WPTM - Section F'!C"&amp;$B2281),'Reference Records'!G$284:G451,0)),"")</f>
        <v/>
      </c>
      <c r="M2281" s="818" t="str">
        <f t="shared" ca="1" si="154"/>
        <v/>
      </c>
      <c r="N2281" s="818" t="str">
        <f t="shared" ca="1" si="155"/>
        <v/>
      </c>
      <c r="O2281" s="818" t="str">
        <f t="shared" ca="1" si="156"/>
        <v/>
      </c>
      <c r="P2281" s="818" t="str">
        <f t="shared" ca="1" si="157"/>
        <v/>
      </c>
      <c r="Q2281" s="818"/>
      <c r="R2281" s="827"/>
    </row>
    <row r="2282" spans="1:18" x14ac:dyDescent="0.35">
      <c r="A2282" s="812" t="b">
        <f t="shared" ca="1" si="149"/>
        <v>0</v>
      </c>
      <c r="B2282" s="812">
        <f t="shared" si="147"/>
        <v>14</v>
      </c>
      <c r="C2282" s="832" t="str">
        <f ca="1">IF(COUNTA($G$2194:G2281)=1,"",OFFSET(B2282,-COUNTA($G$2194:G2281)+1,1))</f>
        <v>a1N3p000004CzyFEAS</v>
      </c>
      <c r="D2282" s="812" t="str">
        <f t="shared" ca="1" si="150"/>
        <v>INT-161379</v>
      </c>
      <c r="E2282" s="818"/>
      <c r="F2282" s="818" t="str">
        <f t="shared" ca="1" si="151"/>
        <v/>
      </c>
      <c r="G2282" s="835"/>
      <c r="H2282" s="813">
        <f t="shared" si="148"/>
        <v>6</v>
      </c>
      <c r="I2282" s="812" t="str">
        <f ca="1">IF(IFERROR(VLOOKUP(INDIRECT("'WPTM - Section F'!F"&amp;B2282),'Overview - Section A'!M$29:R126,6,0),IFERROR(VLOOKUP(INDIRECT("'WPTM - Section F'!F"&amp;B2282),'Overview - Section A'!E$26:J114,6,0),""))=0,"",IFERROR(VLOOKUP(INDIRECT("'WPTM - Section F'!F"&amp;B2282),'Overview - Section A'!M$29:R126,6,0),IFERROR(VLOOKUP(INDIRECT("'WPTM - Section F'!F"&amp;B2282),'Overview - Section A'!E$26:J114,6,0),"")))</f>
        <v/>
      </c>
      <c r="J2282" s="812" t="str">
        <f t="shared" ca="1" si="152"/>
        <v/>
      </c>
      <c r="K2282" s="818" t="str">
        <f t="shared" ca="1" si="153"/>
        <v/>
      </c>
      <c r="L2282" s="812" t="str">
        <f ca="1">IFERROR(INDEX('Reference Records'!F$284:F452,MATCH(INDIRECT("'WPTM - Section F'!AP"&amp;B2282)&amp;"|"&amp;INDIRECT("'WPTM - Section F'!C"&amp;$B2282),'Reference Records'!G$284:G452,0)),"")</f>
        <v/>
      </c>
      <c r="M2282" s="818" t="str">
        <f t="shared" ca="1" si="154"/>
        <v/>
      </c>
      <c r="N2282" s="818" t="str">
        <f t="shared" ca="1" si="155"/>
        <v/>
      </c>
      <c r="O2282" s="818" t="str">
        <f t="shared" ca="1" si="156"/>
        <v/>
      </c>
      <c r="P2282" s="818" t="str">
        <f t="shared" ca="1" si="157"/>
        <v/>
      </c>
      <c r="Q2282" s="818"/>
      <c r="R2282" s="827"/>
    </row>
    <row r="2283" spans="1:18" x14ac:dyDescent="0.35">
      <c r="A2283" s="812" t="b">
        <f t="shared" ca="1" si="149"/>
        <v>0</v>
      </c>
      <c r="B2283" s="812">
        <f t="shared" si="147"/>
        <v>15</v>
      </c>
      <c r="C2283" s="832" t="str">
        <f ca="1">IF(COUNTA($G$2194:G2282)=1,"",OFFSET(B2283,-COUNTA($G$2194:G2282)+1,1))</f>
        <v>a1N3p000004CzyGEAS</v>
      </c>
      <c r="D2283" s="812" t="str">
        <f t="shared" ca="1" si="150"/>
        <v>INT-161379</v>
      </c>
      <c r="E2283" s="818"/>
      <c r="F2283" s="818" t="str">
        <f t="shared" ca="1" si="151"/>
        <v/>
      </c>
      <c r="G2283" s="835"/>
      <c r="H2283" s="813">
        <f t="shared" si="148"/>
        <v>7</v>
      </c>
      <c r="I2283" s="812" t="str">
        <f ca="1">IF(IFERROR(VLOOKUP(INDIRECT("'WPTM - Section F'!F"&amp;B2283),'Overview - Section A'!M$29:R127,6,0),IFERROR(VLOOKUP(INDIRECT("'WPTM - Section F'!F"&amp;B2283),'Overview - Section A'!E$26:J115,6,0),""))=0,"",IFERROR(VLOOKUP(INDIRECT("'WPTM - Section F'!F"&amp;B2283),'Overview - Section A'!M$29:R127,6,0),IFERROR(VLOOKUP(INDIRECT("'WPTM - Section F'!F"&amp;B2283),'Overview - Section A'!E$26:J115,6,0),"")))</f>
        <v/>
      </c>
      <c r="J2283" s="812" t="str">
        <f t="shared" ca="1" si="152"/>
        <v/>
      </c>
      <c r="K2283" s="818" t="str">
        <f t="shared" ca="1" si="153"/>
        <v/>
      </c>
      <c r="L2283" s="812" t="str">
        <f ca="1">IFERROR(INDEX('Reference Records'!F$284:F453,MATCH(INDIRECT("'WPTM - Section F'!AP"&amp;B2283)&amp;"|"&amp;INDIRECT("'WPTM - Section F'!C"&amp;$B2283),'Reference Records'!G$284:G453,0)),"")</f>
        <v/>
      </c>
      <c r="M2283" s="818" t="str">
        <f t="shared" ca="1" si="154"/>
        <v/>
      </c>
      <c r="N2283" s="818" t="str">
        <f t="shared" ca="1" si="155"/>
        <v/>
      </c>
      <c r="O2283" s="818" t="str">
        <f t="shared" ca="1" si="156"/>
        <v/>
      </c>
      <c r="P2283" s="818" t="str">
        <f t="shared" ca="1" si="157"/>
        <v/>
      </c>
      <c r="Q2283" s="818"/>
      <c r="R2283" s="827"/>
    </row>
    <row r="2284" spans="1:18" x14ac:dyDescent="0.35">
      <c r="A2284" s="812" t="b">
        <f t="shared" ca="1" si="149"/>
        <v>0</v>
      </c>
      <c r="B2284" s="812">
        <f t="shared" si="147"/>
        <v>16</v>
      </c>
      <c r="C2284" s="832" t="str">
        <f ca="1">IF(COUNTA($G$2194:G2283)=1,"",OFFSET(B2284,-COUNTA($G$2194:G2283)+1,1))</f>
        <v>a1N3p000004CzyHEAS</v>
      </c>
      <c r="D2284" s="812" t="str">
        <f t="shared" ca="1" si="150"/>
        <v>INT-161379</v>
      </c>
      <c r="E2284" s="818"/>
      <c r="F2284" s="818" t="str">
        <f t="shared" ca="1" si="151"/>
        <v/>
      </c>
      <c r="G2284" s="835"/>
      <c r="H2284" s="813">
        <f t="shared" si="148"/>
        <v>8</v>
      </c>
      <c r="I2284" s="812" t="str">
        <f ca="1">IF(IFERROR(VLOOKUP(INDIRECT("'WPTM - Section F'!F"&amp;B2284),'Overview - Section A'!M$29:R128,6,0),IFERROR(VLOOKUP(INDIRECT("'WPTM - Section F'!F"&amp;B2284),'Overview - Section A'!E$26:J116,6,0),""))=0,"",IFERROR(VLOOKUP(INDIRECT("'WPTM - Section F'!F"&amp;B2284),'Overview - Section A'!M$29:R128,6,0),IFERROR(VLOOKUP(INDIRECT("'WPTM - Section F'!F"&amp;B2284),'Overview - Section A'!E$26:J116,6,0),"")))</f>
        <v/>
      </c>
      <c r="J2284" s="812" t="str">
        <f t="shared" ca="1" si="152"/>
        <v/>
      </c>
      <c r="K2284" s="818" t="str">
        <f t="shared" ca="1" si="153"/>
        <v/>
      </c>
      <c r="L2284" s="812" t="str">
        <f ca="1">IFERROR(INDEX('Reference Records'!F$284:F454,MATCH(INDIRECT("'WPTM - Section F'!AP"&amp;B2284)&amp;"|"&amp;INDIRECT("'WPTM - Section F'!C"&amp;$B2284),'Reference Records'!G$284:G454,0)),"")</f>
        <v/>
      </c>
      <c r="M2284" s="818" t="str">
        <f t="shared" ca="1" si="154"/>
        <v/>
      </c>
      <c r="N2284" s="818" t="str">
        <f t="shared" ca="1" si="155"/>
        <v/>
      </c>
      <c r="O2284" s="818" t="str">
        <f t="shared" ca="1" si="156"/>
        <v/>
      </c>
      <c r="P2284" s="818" t="str">
        <f t="shared" ca="1" si="157"/>
        <v/>
      </c>
      <c r="Q2284" s="818"/>
      <c r="R2284" s="827"/>
    </row>
    <row r="2285" spans="1:18" x14ac:dyDescent="0.35">
      <c r="A2285" s="812" t="b">
        <f t="shared" ca="1" si="149"/>
        <v>0</v>
      </c>
      <c r="B2285" s="812">
        <f t="shared" si="147"/>
        <v>17</v>
      </c>
      <c r="C2285" s="832" t="str">
        <f ca="1">IF(COUNTA($G$2194:G2284)=1,"",OFFSET(B2285,-COUNTA($G$2194:G2284)+1,1))</f>
        <v>a1N3p000004CzyIEAS</v>
      </c>
      <c r="D2285" s="812" t="str">
        <f t="shared" ca="1" si="150"/>
        <v>INT-161379</v>
      </c>
      <c r="E2285" s="818"/>
      <c r="F2285" s="818" t="str">
        <f t="shared" ca="1" si="151"/>
        <v/>
      </c>
      <c r="G2285" s="835"/>
      <c r="H2285" s="813">
        <f t="shared" si="148"/>
        <v>9</v>
      </c>
      <c r="I2285" s="812" t="str">
        <f ca="1">IF(IFERROR(VLOOKUP(INDIRECT("'WPTM - Section F'!F"&amp;B2285),'Overview - Section A'!M$29:R129,6,0),IFERROR(VLOOKUP(INDIRECT("'WPTM - Section F'!F"&amp;B2285),'Overview - Section A'!E$26:J117,6,0),""))=0,"",IFERROR(VLOOKUP(INDIRECT("'WPTM - Section F'!F"&amp;B2285),'Overview - Section A'!M$29:R129,6,0),IFERROR(VLOOKUP(INDIRECT("'WPTM - Section F'!F"&amp;B2285),'Overview - Section A'!E$26:J117,6,0),"")))</f>
        <v/>
      </c>
      <c r="J2285" s="812" t="str">
        <f t="shared" ca="1" si="152"/>
        <v/>
      </c>
      <c r="K2285" s="818" t="str">
        <f t="shared" ca="1" si="153"/>
        <v/>
      </c>
      <c r="L2285" s="812" t="str">
        <f ca="1">IFERROR(INDEX('Reference Records'!F$284:F455,MATCH(INDIRECT("'WPTM - Section F'!AP"&amp;B2285)&amp;"|"&amp;INDIRECT("'WPTM - Section F'!C"&amp;$B2285),'Reference Records'!G$284:G455,0)),"")</f>
        <v/>
      </c>
      <c r="M2285" s="818" t="str">
        <f t="shared" ca="1" si="154"/>
        <v/>
      </c>
      <c r="N2285" s="818" t="str">
        <f t="shared" ca="1" si="155"/>
        <v/>
      </c>
      <c r="O2285" s="818" t="str">
        <f t="shared" ca="1" si="156"/>
        <v/>
      </c>
      <c r="P2285" s="818" t="str">
        <f t="shared" ca="1" si="157"/>
        <v/>
      </c>
      <c r="Q2285" s="818"/>
      <c r="R2285" s="827"/>
    </row>
    <row r="2286" spans="1:18" x14ac:dyDescent="0.35">
      <c r="A2286" s="812" t="b">
        <f t="shared" ca="1" si="149"/>
        <v>0</v>
      </c>
      <c r="B2286" s="812">
        <f t="shared" si="147"/>
        <v>18</v>
      </c>
      <c r="C2286" s="832" t="str">
        <f ca="1">IF(COUNTA($G$2194:G2285)=1,"",OFFSET(B2286,-COUNTA($G$2194:G2285)+1,1))</f>
        <v>a1N3p000004CzyJEAS</v>
      </c>
      <c r="D2286" s="812" t="str">
        <f t="shared" ca="1" si="150"/>
        <v>INT-161379</v>
      </c>
      <c r="E2286" s="818"/>
      <c r="F2286" s="818" t="str">
        <f t="shared" ca="1" si="151"/>
        <v/>
      </c>
      <c r="G2286" s="835"/>
      <c r="H2286" s="813">
        <f t="shared" si="148"/>
        <v>10</v>
      </c>
      <c r="I2286" s="812" t="str">
        <f ca="1">IF(IFERROR(VLOOKUP(INDIRECT("'WPTM - Section F'!F"&amp;B2286),'Overview - Section A'!M$29:R130,6,0),IFERROR(VLOOKUP(INDIRECT("'WPTM - Section F'!F"&amp;B2286),'Overview - Section A'!E$26:J118,6,0),""))=0,"",IFERROR(VLOOKUP(INDIRECT("'WPTM - Section F'!F"&amp;B2286),'Overview - Section A'!M$29:R130,6,0),IFERROR(VLOOKUP(INDIRECT("'WPTM - Section F'!F"&amp;B2286),'Overview - Section A'!E$26:J118,6,0),"")))</f>
        <v/>
      </c>
      <c r="J2286" s="812" t="str">
        <f t="shared" ca="1" si="152"/>
        <v/>
      </c>
      <c r="K2286" s="818" t="str">
        <f t="shared" ca="1" si="153"/>
        <v/>
      </c>
      <c r="L2286" s="812" t="str">
        <f ca="1">IFERROR(INDEX('Reference Records'!F$284:F456,MATCH(INDIRECT("'WPTM - Section F'!AP"&amp;B2286)&amp;"|"&amp;INDIRECT("'WPTM - Section F'!C"&amp;$B2286),'Reference Records'!G$284:G456,0)),"")</f>
        <v/>
      </c>
      <c r="M2286" s="818" t="str">
        <f t="shared" ca="1" si="154"/>
        <v/>
      </c>
      <c r="N2286" s="818" t="str">
        <f t="shared" ca="1" si="155"/>
        <v/>
      </c>
      <c r="O2286" s="818" t="str">
        <f t="shared" ca="1" si="156"/>
        <v/>
      </c>
      <c r="P2286" s="818" t="str">
        <f t="shared" ca="1" si="157"/>
        <v/>
      </c>
      <c r="Q2286" s="818"/>
      <c r="R2286" s="827"/>
    </row>
    <row r="2287" spans="1:18" x14ac:dyDescent="0.35">
      <c r="A2287" s="812" t="b">
        <f t="shared" ca="1" si="149"/>
        <v>0</v>
      </c>
      <c r="B2287" s="812">
        <f t="shared" si="147"/>
        <v>19</v>
      </c>
      <c r="C2287" s="832" t="str">
        <f ca="1">IF(COUNTA($G$2194:G2286)=1,"",OFFSET(B2287,-COUNTA($G$2194:G2286)+1,1))</f>
        <v>a1N3p000004CzyKEAS</v>
      </c>
      <c r="D2287" s="812" t="str">
        <f t="shared" ca="1" si="150"/>
        <v>INT-161379</v>
      </c>
      <c r="E2287" s="818"/>
      <c r="F2287" s="818" t="str">
        <f t="shared" ca="1" si="151"/>
        <v/>
      </c>
      <c r="G2287" s="835"/>
      <c r="H2287" s="813">
        <f t="shared" si="148"/>
        <v>11</v>
      </c>
      <c r="I2287" s="812" t="str">
        <f ca="1">IF(IFERROR(VLOOKUP(INDIRECT("'WPTM - Section F'!F"&amp;B2287),'Overview - Section A'!M$29:R131,6,0),IFERROR(VLOOKUP(INDIRECT("'WPTM - Section F'!F"&amp;B2287),'Overview - Section A'!E$26:J119,6,0),""))=0,"",IFERROR(VLOOKUP(INDIRECT("'WPTM - Section F'!F"&amp;B2287),'Overview - Section A'!M$29:R131,6,0),IFERROR(VLOOKUP(INDIRECT("'WPTM - Section F'!F"&amp;B2287),'Overview - Section A'!E$26:J119,6,0),"")))</f>
        <v/>
      </c>
      <c r="J2287" s="812" t="str">
        <f t="shared" ca="1" si="152"/>
        <v/>
      </c>
      <c r="K2287" s="818" t="str">
        <f t="shared" ca="1" si="153"/>
        <v/>
      </c>
      <c r="L2287" s="812" t="str">
        <f ca="1">IFERROR(INDEX('Reference Records'!F$284:F457,MATCH(INDIRECT("'WPTM - Section F'!AP"&amp;B2287)&amp;"|"&amp;INDIRECT("'WPTM - Section F'!C"&amp;$B2287),'Reference Records'!G$284:G457,0)),"")</f>
        <v/>
      </c>
      <c r="M2287" s="818" t="str">
        <f t="shared" ca="1" si="154"/>
        <v/>
      </c>
      <c r="N2287" s="818" t="str">
        <f t="shared" ca="1" si="155"/>
        <v/>
      </c>
      <c r="O2287" s="818" t="str">
        <f t="shared" ca="1" si="156"/>
        <v/>
      </c>
      <c r="P2287" s="818" t="str">
        <f t="shared" ca="1" si="157"/>
        <v/>
      </c>
      <c r="Q2287" s="818"/>
      <c r="R2287" s="827"/>
    </row>
    <row r="2288" spans="1:18" x14ac:dyDescent="0.35">
      <c r="A2288" s="812" t="b">
        <f t="shared" ca="1" si="149"/>
        <v>0</v>
      </c>
      <c r="B2288" s="812">
        <f t="shared" si="147"/>
        <v>20</v>
      </c>
      <c r="C2288" s="832" t="str">
        <f ca="1">IF(COUNTA($G$2194:G2287)=1,"",OFFSET(B2288,-COUNTA($G$2194:G2287)+1,1))</f>
        <v>a1N3p000004CzyLEAS</v>
      </c>
      <c r="D2288" s="812" t="str">
        <f t="shared" ca="1" si="150"/>
        <v>INT-161379</v>
      </c>
      <c r="E2288" s="818"/>
      <c r="F2288" s="818" t="str">
        <f t="shared" ca="1" si="151"/>
        <v/>
      </c>
      <c r="G2288" s="835"/>
      <c r="H2288" s="813">
        <f t="shared" si="148"/>
        <v>12</v>
      </c>
      <c r="I2288" s="812" t="str">
        <f ca="1">IF(IFERROR(VLOOKUP(INDIRECT("'WPTM - Section F'!F"&amp;B2288),'Overview - Section A'!M$29:R132,6,0),IFERROR(VLOOKUP(INDIRECT("'WPTM - Section F'!F"&amp;B2288),'Overview - Section A'!E$26:J120,6,0),""))=0,"",IFERROR(VLOOKUP(INDIRECT("'WPTM - Section F'!F"&amp;B2288),'Overview - Section A'!M$29:R132,6,0),IFERROR(VLOOKUP(INDIRECT("'WPTM - Section F'!F"&amp;B2288),'Overview - Section A'!E$26:J120,6,0),"")))</f>
        <v/>
      </c>
      <c r="J2288" s="812" t="str">
        <f t="shared" ca="1" si="152"/>
        <v/>
      </c>
      <c r="K2288" s="818" t="str">
        <f t="shared" ca="1" si="153"/>
        <v/>
      </c>
      <c r="L2288" s="812" t="str">
        <f ca="1">IFERROR(INDEX('Reference Records'!F$284:F458,MATCH(INDIRECT("'WPTM - Section F'!AP"&amp;B2288)&amp;"|"&amp;INDIRECT("'WPTM - Section F'!C"&amp;$B2288),'Reference Records'!G$284:G458,0)),"")</f>
        <v/>
      </c>
      <c r="M2288" s="818" t="str">
        <f t="shared" ca="1" si="154"/>
        <v/>
      </c>
      <c r="N2288" s="818" t="str">
        <f t="shared" ca="1" si="155"/>
        <v/>
      </c>
      <c r="O2288" s="818" t="str">
        <f t="shared" ca="1" si="156"/>
        <v/>
      </c>
      <c r="P2288" s="818" t="str">
        <f t="shared" ca="1" si="157"/>
        <v/>
      </c>
      <c r="Q2288" s="818"/>
      <c r="R2288" s="827"/>
    </row>
    <row r="2289" spans="1:18" x14ac:dyDescent="0.35">
      <c r="A2289" s="812" t="b">
        <f t="shared" ca="1" si="149"/>
        <v>0</v>
      </c>
      <c r="B2289" s="812">
        <f t="shared" si="147"/>
        <v>21</v>
      </c>
      <c r="C2289" s="832" t="str">
        <f ca="1">IF(COUNTA($G$2194:G2288)=1,"",OFFSET(B2289,-COUNTA($G$2194:G2288)+1,1))</f>
        <v>a1N3p000004CzyMEAS</v>
      </c>
      <c r="D2289" s="812" t="str">
        <f t="shared" ca="1" si="150"/>
        <v>INT-161379</v>
      </c>
      <c r="E2289" s="818"/>
      <c r="F2289" s="818" t="str">
        <f t="shared" ca="1" si="151"/>
        <v/>
      </c>
      <c r="G2289" s="835"/>
      <c r="H2289" s="813">
        <f t="shared" si="148"/>
        <v>13</v>
      </c>
      <c r="I2289" s="812" t="str">
        <f ca="1">IF(IFERROR(VLOOKUP(INDIRECT("'WPTM - Section F'!F"&amp;B2289),'Overview - Section A'!M$29:R133,6,0),IFERROR(VLOOKUP(INDIRECT("'WPTM - Section F'!F"&amp;B2289),'Overview - Section A'!E$26:J121,6,0),""))=0,"",IFERROR(VLOOKUP(INDIRECT("'WPTM - Section F'!F"&amp;B2289),'Overview - Section A'!M$29:R133,6,0),IFERROR(VLOOKUP(INDIRECT("'WPTM - Section F'!F"&amp;B2289),'Overview - Section A'!E$26:J121,6,0),"")))</f>
        <v/>
      </c>
      <c r="J2289" s="812" t="str">
        <f t="shared" ca="1" si="152"/>
        <v/>
      </c>
      <c r="K2289" s="818" t="str">
        <f t="shared" ca="1" si="153"/>
        <v/>
      </c>
      <c r="L2289" s="812" t="str">
        <f ca="1">IFERROR(INDEX('Reference Records'!F$284:F459,MATCH(INDIRECT("'WPTM - Section F'!AP"&amp;B2289)&amp;"|"&amp;INDIRECT("'WPTM - Section F'!C"&amp;$B2289),'Reference Records'!G$284:G459,0)),"")</f>
        <v/>
      </c>
      <c r="M2289" s="818" t="str">
        <f t="shared" ca="1" si="154"/>
        <v/>
      </c>
      <c r="N2289" s="818" t="str">
        <f t="shared" ca="1" si="155"/>
        <v/>
      </c>
      <c r="O2289" s="818" t="str">
        <f t="shared" ca="1" si="156"/>
        <v/>
      </c>
      <c r="P2289" s="818" t="str">
        <f t="shared" ca="1" si="157"/>
        <v/>
      </c>
      <c r="Q2289" s="818"/>
      <c r="R2289" s="827"/>
    </row>
    <row r="2290" spans="1:18" x14ac:dyDescent="0.35">
      <c r="A2290" s="812" t="b">
        <f t="shared" ca="1" si="149"/>
        <v>0</v>
      </c>
      <c r="B2290" s="812">
        <f t="shared" si="147"/>
        <v>22</v>
      </c>
      <c r="C2290" s="832" t="str">
        <f ca="1">IF(COUNTA($G$2194:G2289)=1,"",OFFSET(B2290,-COUNTA($G$2194:G2289)+1,1))</f>
        <v>a1N3p000004CzyNEAS</v>
      </c>
      <c r="D2290" s="812" t="str">
        <f t="shared" ca="1" si="150"/>
        <v>INT-161379</v>
      </c>
      <c r="E2290" s="818"/>
      <c r="F2290" s="818" t="str">
        <f t="shared" ca="1" si="151"/>
        <v/>
      </c>
      <c r="G2290" s="835"/>
      <c r="H2290" s="813">
        <f t="shared" si="148"/>
        <v>14</v>
      </c>
      <c r="I2290" s="812" t="str">
        <f ca="1">IF(IFERROR(VLOOKUP(INDIRECT("'WPTM - Section F'!F"&amp;B2290),'Overview - Section A'!M$29:R134,6,0),IFERROR(VLOOKUP(INDIRECT("'WPTM - Section F'!F"&amp;B2290),'Overview - Section A'!E$26:J122,6,0),""))=0,"",IFERROR(VLOOKUP(INDIRECT("'WPTM - Section F'!F"&amp;B2290),'Overview - Section A'!M$29:R134,6,0),IFERROR(VLOOKUP(INDIRECT("'WPTM - Section F'!F"&amp;B2290),'Overview - Section A'!E$26:J122,6,0),"")))</f>
        <v/>
      </c>
      <c r="J2290" s="812" t="str">
        <f t="shared" ca="1" si="152"/>
        <v/>
      </c>
      <c r="K2290" s="818" t="str">
        <f t="shared" ca="1" si="153"/>
        <v/>
      </c>
      <c r="L2290" s="812" t="str">
        <f ca="1">IFERROR(INDEX('Reference Records'!F$284:F460,MATCH(INDIRECT("'WPTM - Section F'!AP"&amp;B2290)&amp;"|"&amp;INDIRECT("'WPTM - Section F'!C"&amp;$B2290),'Reference Records'!G$284:G460,0)),"")</f>
        <v/>
      </c>
      <c r="M2290" s="818" t="str">
        <f t="shared" ca="1" si="154"/>
        <v/>
      </c>
      <c r="N2290" s="818" t="str">
        <f t="shared" ca="1" si="155"/>
        <v/>
      </c>
      <c r="O2290" s="818" t="str">
        <f t="shared" ca="1" si="156"/>
        <v/>
      </c>
      <c r="P2290" s="818" t="str">
        <f t="shared" ca="1" si="157"/>
        <v/>
      </c>
      <c r="Q2290" s="818"/>
      <c r="R2290" s="827"/>
    </row>
    <row r="2291" spans="1:18" x14ac:dyDescent="0.35">
      <c r="A2291" s="812" t="b">
        <f t="shared" ca="1" si="149"/>
        <v>0</v>
      </c>
      <c r="B2291" s="812">
        <f t="shared" si="147"/>
        <v>23</v>
      </c>
      <c r="C2291" s="832" t="str">
        <f ca="1">IF(COUNTA($G$2194:G2290)=1,"",OFFSET(B2291,-COUNTA($G$2194:G2290)+1,1))</f>
        <v>a1N3p000004CzyOEAS</v>
      </c>
      <c r="D2291" s="812" t="str">
        <f t="shared" ca="1" si="150"/>
        <v>INT-161379</v>
      </c>
      <c r="E2291" s="818"/>
      <c r="F2291" s="818" t="str">
        <f t="shared" ca="1" si="151"/>
        <v/>
      </c>
      <c r="G2291" s="835"/>
      <c r="H2291" s="813">
        <f t="shared" si="148"/>
        <v>15</v>
      </c>
      <c r="I2291" s="812" t="str">
        <f ca="1">IF(IFERROR(VLOOKUP(INDIRECT("'WPTM - Section F'!F"&amp;B2291),'Overview - Section A'!M$29:R135,6,0),IFERROR(VLOOKUP(INDIRECT("'WPTM - Section F'!F"&amp;B2291),'Overview - Section A'!E$26:J123,6,0),""))=0,"",IFERROR(VLOOKUP(INDIRECT("'WPTM - Section F'!F"&amp;B2291),'Overview - Section A'!M$29:R135,6,0),IFERROR(VLOOKUP(INDIRECT("'WPTM - Section F'!F"&amp;B2291),'Overview - Section A'!E$26:J123,6,0),"")))</f>
        <v/>
      </c>
      <c r="J2291" s="812" t="str">
        <f t="shared" ca="1" si="152"/>
        <v/>
      </c>
      <c r="K2291" s="818" t="str">
        <f t="shared" ca="1" si="153"/>
        <v/>
      </c>
      <c r="L2291" s="812" t="str">
        <f ca="1">IFERROR(INDEX('Reference Records'!F$284:F461,MATCH(INDIRECT("'WPTM - Section F'!AP"&amp;B2291)&amp;"|"&amp;INDIRECT("'WPTM - Section F'!C"&amp;$B2291),'Reference Records'!G$284:G461,0)),"")</f>
        <v/>
      </c>
      <c r="M2291" s="818" t="str">
        <f t="shared" ca="1" si="154"/>
        <v/>
      </c>
      <c r="N2291" s="818" t="str">
        <f t="shared" ca="1" si="155"/>
        <v/>
      </c>
      <c r="O2291" s="818" t="str">
        <f t="shared" ca="1" si="156"/>
        <v/>
      </c>
      <c r="P2291" s="818" t="str">
        <f t="shared" ca="1" si="157"/>
        <v/>
      </c>
      <c r="Q2291" s="818"/>
      <c r="R2291" s="827"/>
    </row>
    <row r="2292" spans="1:18" x14ac:dyDescent="0.35">
      <c r="A2292" s="812" t="b">
        <f t="shared" ca="1" si="149"/>
        <v>0</v>
      </c>
      <c r="B2292" s="812">
        <f t="shared" si="147"/>
        <v>24</v>
      </c>
      <c r="C2292" s="832" t="str">
        <f ca="1">IF(COUNTA($G$2194:G2291)=1,"",OFFSET(B2292,-COUNTA($G$2194:G2291)+1,1))</f>
        <v>a1N3p000004CzyPEAS</v>
      </c>
      <c r="D2292" s="812" t="str">
        <f t="shared" ca="1" si="150"/>
        <v>INT-161379</v>
      </c>
      <c r="E2292" s="818"/>
      <c r="F2292" s="818" t="str">
        <f t="shared" ca="1" si="151"/>
        <v/>
      </c>
      <c r="G2292" s="835"/>
      <c r="H2292" s="813">
        <f t="shared" si="148"/>
        <v>16</v>
      </c>
      <c r="I2292" s="812" t="str">
        <f ca="1">IF(IFERROR(VLOOKUP(INDIRECT("'WPTM - Section F'!F"&amp;B2292),'Overview - Section A'!M$29:R136,6,0),IFERROR(VLOOKUP(INDIRECT("'WPTM - Section F'!F"&amp;B2292),'Overview - Section A'!E$26:J124,6,0),""))=0,"",IFERROR(VLOOKUP(INDIRECT("'WPTM - Section F'!F"&amp;B2292),'Overview - Section A'!M$29:R136,6,0),IFERROR(VLOOKUP(INDIRECT("'WPTM - Section F'!F"&amp;B2292),'Overview - Section A'!E$26:J124,6,0),"")))</f>
        <v/>
      </c>
      <c r="J2292" s="812" t="str">
        <f t="shared" ca="1" si="152"/>
        <v/>
      </c>
      <c r="K2292" s="818" t="str">
        <f t="shared" ca="1" si="153"/>
        <v/>
      </c>
      <c r="L2292" s="812" t="str">
        <f ca="1">IFERROR(INDEX('Reference Records'!F$284:F462,MATCH(INDIRECT("'WPTM - Section F'!AP"&amp;B2292)&amp;"|"&amp;INDIRECT("'WPTM - Section F'!C"&amp;$B2292),'Reference Records'!G$284:G462,0)),"")</f>
        <v/>
      </c>
      <c r="M2292" s="818" t="str">
        <f t="shared" ca="1" si="154"/>
        <v/>
      </c>
      <c r="N2292" s="818" t="str">
        <f t="shared" ca="1" si="155"/>
        <v/>
      </c>
      <c r="O2292" s="818" t="str">
        <f t="shared" ca="1" si="156"/>
        <v/>
      </c>
      <c r="P2292" s="818" t="str">
        <f t="shared" ca="1" si="157"/>
        <v/>
      </c>
      <c r="Q2292" s="818"/>
      <c r="R2292" s="827"/>
    </row>
    <row r="2293" spans="1:18" x14ac:dyDescent="0.35">
      <c r="A2293" s="812" t="b">
        <f t="shared" ca="1" si="149"/>
        <v>0</v>
      </c>
      <c r="B2293" s="812">
        <f t="shared" si="147"/>
        <v>25</v>
      </c>
      <c r="C2293" s="832" t="str">
        <f ca="1">IF(COUNTA($G$2194:G2292)=1,"",OFFSET(B2293,-COUNTA($G$2194:G2292)+1,1))</f>
        <v>a1N3p000004CzyQEAS</v>
      </c>
      <c r="D2293" s="812" t="str">
        <f t="shared" ca="1" si="150"/>
        <v>INT-161379</v>
      </c>
      <c r="E2293" s="818"/>
      <c r="F2293" s="818" t="str">
        <f t="shared" ca="1" si="151"/>
        <v/>
      </c>
      <c r="G2293" s="835"/>
      <c r="H2293" s="813">
        <f t="shared" si="148"/>
        <v>17</v>
      </c>
      <c r="I2293" s="812" t="str">
        <f ca="1">IF(IFERROR(VLOOKUP(INDIRECT("'WPTM - Section F'!F"&amp;B2293),'Overview - Section A'!M$29:R137,6,0),IFERROR(VLOOKUP(INDIRECT("'WPTM - Section F'!F"&amp;B2293),'Overview - Section A'!E$26:J125,6,0),""))=0,"",IFERROR(VLOOKUP(INDIRECT("'WPTM - Section F'!F"&amp;B2293),'Overview - Section A'!M$29:R137,6,0),IFERROR(VLOOKUP(INDIRECT("'WPTM - Section F'!F"&amp;B2293),'Overview - Section A'!E$26:J125,6,0),"")))</f>
        <v/>
      </c>
      <c r="J2293" s="812" t="str">
        <f t="shared" ca="1" si="152"/>
        <v/>
      </c>
      <c r="K2293" s="818" t="str">
        <f t="shared" ca="1" si="153"/>
        <v/>
      </c>
      <c r="L2293" s="812" t="str">
        <f ca="1">IFERROR(INDEX('Reference Records'!F$284:F463,MATCH(INDIRECT("'WPTM - Section F'!AP"&amp;B2293)&amp;"|"&amp;INDIRECT("'WPTM - Section F'!C"&amp;$B2293),'Reference Records'!G$284:G463,0)),"")</f>
        <v/>
      </c>
      <c r="M2293" s="818" t="str">
        <f t="shared" ca="1" si="154"/>
        <v/>
      </c>
      <c r="N2293" s="818" t="str">
        <f t="shared" ca="1" si="155"/>
        <v/>
      </c>
      <c r="O2293" s="818" t="str">
        <f t="shared" ca="1" si="156"/>
        <v/>
      </c>
      <c r="P2293" s="818" t="str">
        <f t="shared" ca="1" si="157"/>
        <v/>
      </c>
      <c r="Q2293" s="818"/>
      <c r="R2293" s="827"/>
    </row>
    <row r="2294" spans="1:18" x14ac:dyDescent="0.35">
      <c r="A2294" s="812" t="b">
        <f t="shared" ca="1" si="149"/>
        <v>0</v>
      </c>
      <c r="B2294" s="812">
        <f t="shared" si="147"/>
        <v>26</v>
      </c>
      <c r="C2294" s="832" t="str">
        <f ca="1">IF(COUNTA($G$2194:G2293)=1,"",OFFSET(B2294,-COUNTA($G$2194:G2293)+1,1))</f>
        <v>a1N3p000004CzyREAS</v>
      </c>
      <c r="D2294" s="812" t="str">
        <f t="shared" ca="1" si="150"/>
        <v>INT-161379</v>
      </c>
      <c r="E2294" s="818"/>
      <c r="F2294" s="818" t="str">
        <f t="shared" ca="1" si="151"/>
        <v/>
      </c>
      <c r="G2294" s="835"/>
      <c r="H2294" s="813">
        <f t="shared" si="148"/>
        <v>18</v>
      </c>
      <c r="I2294" s="812" t="str">
        <f ca="1">IF(IFERROR(VLOOKUP(INDIRECT("'WPTM - Section F'!F"&amp;B2294),'Overview - Section A'!M$29:R138,6,0),IFERROR(VLOOKUP(INDIRECT("'WPTM - Section F'!F"&amp;B2294),'Overview - Section A'!E$26:J126,6,0),""))=0,"",IFERROR(VLOOKUP(INDIRECT("'WPTM - Section F'!F"&amp;B2294),'Overview - Section A'!M$29:R138,6,0),IFERROR(VLOOKUP(INDIRECT("'WPTM - Section F'!F"&amp;B2294),'Overview - Section A'!E$26:J126,6,0),"")))</f>
        <v/>
      </c>
      <c r="J2294" s="812" t="str">
        <f t="shared" ca="1" si="152"/>
        <v/>
      </c>
      <c r="K2294" s="818" t="str">
        <f t="shared" ca="1" si="153"/>
        <v/>
      </c>
      <c r="L2294" s="812" t="str">
        <f ca="1">IFERROR(INDEX('Reference Records'!F$284:F464,MATCH(INDIRECT("'WPTM - Section F'!AP"&amp;B2294)&amp;"|"&amp;INDIRECT("'WPTM - Section F'!C"&amp;$B2294),'Reference Records'!G$284:G464,0)),"")</f>
        <v/>
      </c>
      <c r="M2294" s="818" t="str">
        <f t="shared" ca="1" si="154"/>
        <v/>
      </c>
      <c r="N2294" s="818" t="str">
        <f t="shared" ca="1" si="155"/>
        <v/>
      </c>
      <c r="O2294" s="818" t="str">
        <f t="shared" ca="1" si="156"/>
        <v/>
      </c>
      <c r="P2294" s="818" t="str">
        <f t="shared" ca="1" si="157"/>
        <v/>
      </c>
      <c r="Q2294" s="818"/>
      <c r="R2294" s="827"/>
    </row>
    <row r="2295" spans="1:18" x14ac:dyDescent="0.35">
      <c r="A2295" s="812" t="b">
        <f t="shared" ca="1" si="149"/>
        <v>0</v>
      </c>
      <c r="B2295" s="812">
        <f t="shared" si="147"/>
        <v>27</v>
      </c>
      <c r="C2295" s="832" t="str">
        <f ca="1">IF(COUNTA($G$2194:G2294)=1,"",OFFSET(B2295,-COUNTA($G$2194:G2294)+1,1))</f>
        <v>a1N3p000004CzySEAS</v>
      </c>
      <c r="D2295" s="812" t="str">
        <f t="shared" ca="1" si="150"/>
        <v>INT-161379</v>
      </c>
      <c r="E2295" s="818"/>
      <c r="F2295" s="818" t="str">
        <f t="shared" ca="1" si="151"/>
        <v/>
      </c>
      <c r="G2295" s="835"/>
      <c r="H2295" s="813">
        <f t="shared" si="148"/>
        <v>19</v>
      </c>
      <c r="I2295" s="812" t="str">
        <f ca="1">IF(IFERROR(VLOOKUP(INDIRECT("'WPTM - Section F'!F"&amp;B2295),'Overview - Section A'!M$29:R139,6,0),IFERROR(VLOOKUP(INDIRECT("'WPTM - Section F'!F"&amp;B2295),'Overview - Section A'!E$26:J127,6,0),""))=0,"",IFERROR(VLOOKUP(INDIRECT("'WPTM - Section F'!F"&amp;B2295),'Overview - Section A'!M$29:R139,6,0),IFERROR(VLOOKUP(INDIRECT("'WPTM - Section F'!F"&amp;B2295),'Overview - Section A'!E$26:J127,6,0),"")))</f>
        <v/>
      </c>
      <c r="J2295" s="812" t="str">
        <f t="shared" ca="1" si="152"/>
        <v/>
      </c>
      <c r="K2295" s="818" t="str">
        <f t="shared" ca="1" si="153"/>
        <v/>
      </c>
      <c r="L2295" s="812" t="str">
        <f ca="1">IFERROR(INDEX('Reference Records'!F$284:F465,MATCH(INDIRECT("'WPTM - Section F'!AP"&amp;B2295)&amp;"|"&amp;INDIRECT("'WPTM - Section F'!C"&amp;$B2295),'Reference Records'!G$284:G465,0)),"")</f>
        <v/>
      </c>
      <c r="M2295" s="818" t="str">
        <f t="shared" ca="1" si="154"/>
        <v/>
      </c>
      <c r="N2295" s="818" t="str">
        <f t="shared" ca="1" si="155"/>
        <v/>
      </c>
      <c r="O2295" s="818" t="str">
        <f t="shared" ca="1" si="156"/>
        <v/>
      </c>
      <c r="P2295" s="818" t="str">
        <f t="shared" ca="1" si="157"/>
        <v/>
      </c>
      <c r="Q2295" s="818"/>
      <c r="R2295" s="827"/>
    </row>
    <row r="2296" spans="1:18" x14ac:dyDescent="0.35">
      <c r="A2296" s="812" t="b">
        <f t="shared" ca="1" si="149"/>
        <v>0</v>
      </c>
      <c r="B2296" s="812">
        <f t="shared" si="147"/>
        <v>28</v>
      </c>
      <c r="C2296" s="832" t="str">
        <f ca="1">IF(COUNTA($G$2194:G2295)=1,"",OFFSET(B2296,-COUNTA($G$2194:G2295)+1,1))</f>
        <v>a1N3p000004CzyTEAS</v>
      </c>
      <c r="D2296" s="812" t="str">
        <f t="shared" ca="1" si="150"/>
        <v>INT-161379</v>
      </c>
      <c r="E2296" s="818"/>
      <c r="F2296" s="818" t="str">
        <f t="shared" ca="1" si="151"/>
        <v/>
      </c>
      <c r="G2296" s="835"/>
      <c r="H2296" s="813">
        <f t="shared" si="148"/>
        <v>20</v>
      </c>
      <c r="I2296" s="812" t="str">
        <f ca="1">IF(IFERROR(VLOOKUP(INDIRECT("'WPTM - Section F'!F"&amp;B2296),'Overview - Section A'!M$29:R140,6,0),IFERROR(VLOOKUP(INDIRECT("'WPTM - Section F'!F"&amp;B2296),'Overview - Section A'!E$26:J128,6,0),""))=0,"",IFERROR(VLOOKUP(INDIRECT("'WPTM - Section F'!F"&amp;B2296),'Overview - Section A'!M$29:R140,6,0),IFERROR(VLOOKUP(INDIRECT("'WPTM - Section F'!F"&amp;B2296),'Overview - Section A'!E$26:J128,6,0),"")))</f>
        <v/>
      </c>
      <c r="J2296" s="812" t="str">
        <f t="shared" ca="1" si="152"/>
        <v/>
      </c>
      <c r="K2296" s="818" t="str">
        <f t="shared" ca="1" si="153"/>
        <v/>
      </c>
      <c r="L2296" s="812" t="str">
        <f ca="1">IFERROR(INDEX('Reference Records'!F$284:F466,MATCH(INDIRECT("'WPTM - Section F'!AP"&amp;B2296)&amp;"|"&amp;INDIRECT("'WPTM - Section F'!C"&amp;$B2296),'Reference Records'!G$284:G466,0)),"")</f>
        <v/>
      </c>
      <c r="M2296" s="818" t="str">
        <f t="shared" ca="1" si="154"/>
        <v/>
      </c>
      <c r="N2296" s="818" t="str">
        <f t="shared" ca="1" si="155"/>
        <v/>
      </c>
      <c r="O2296" s="818" t="str">
        <f t="shared" ca="1" si="156"/>
        <v/>
      </c>
      <c r="P2296" s="818" t="str">
        <f t="shared" ca="1" si="157"/>
        <v/>
      </c>
      <c r="Q2296" s="818"/>
      <c r="R2296" s="827"/>
    </row>
    <row r="2297" spans="1:18" x14ac:dyDescent="0.35">
      <c r="A2297" s="812" t="b">
        <f t="shared" ca="1" si="149"/>
        <v>0</v>
      </c>
      <c r="B2297" s="812">
        <f t="shared" si="147"/>
        <v>29</v>
      </c>
      <c r="C2297" s="832" t="str">
        <f ca="1">IF(COUNTA($G$2194:G2296)=1,"",OFFSET(B2297,-COUNTA($G$2194:G2296)+1,1))</f>
        <v>a1N3p000004CzyUEAS</v>
      </c>
      <c r="D2297" s="812" t="str">
        <f t="shared" ca="1" si="150"/>
        <v>INT-161379</v>
      </c>
      <c r="E2297" s="818"/>
      <c r="F2297" s="818" t="str">
        <f t="shared" ca="1" si="151"/>
        <v/>
      </c>
      <c r="G2297" s="835"/>
      <c r="H2297" s="813">
        <f t="shared" si="148"/>
        <v>21</v>
      </c>
      <c r="I2297" s="812" t="str">
        <f ca="1">IF(IFERROR(VLOOKUP(INDIRECT("'WPTM - Section F'!F"&amp;B2297),'Overview - Section A'!M$29:R141,6,0),IFERROR(VLOOKUP(INDIRECT("'WPTM - Section F'!F"&amp;B2297),'Overview - Section A'!E$26:J129,6,0),""))=0,"",IFERROR(VLOOKUP(INDIRECT("'WPTM - Section F'!F"&amp;B2297),'Overview - Section A'!M$29:R141,6,0),IFERROR(VLOOKUP(INDIRECT("'WPTM - Section F'!F"&amp;B2297),'Overview - Section A'!E$26:J129,6,0),"")))</f>
        <v/>
      </c>
      <c r="J2297" s="812" t="str">
        <f t="shared" ca="1" si="152"/>
        <v/>
      </c>
      <c r="K2297" s="818" t="str">
        <f t="shared" ca="1" si="153"/>
        <v/>
      </c>
      <c r="L2297" s="812" t="str">
        <f ca="1">IFERROR(INDEX('Reference Records'!F$284:F467,MATCH(INDIRECT("'WPTM - Section F'!AP"&amp;B2297)&amp;"|"&amp;INDIRECT("'WPTM - Section F'!C"&amp;$B2297),'Reference Records'!G$284:G467,0)),"")</f>
        <v/>
      </c>
      <c r="M2297" s="818" t="str">
        <f t="shared" ca="1" si="154"/>
        <v/>
      </c>
      <c r="N2297" s="818" t="str">
        <f t="shared" ca="1" si="155"/>
        <v/>
      </c>
      <c r="O2297" s="818" t="str">
        <f t="shared" ca="1" si="156"/>
        <v/>
      </c>
      <c r="P2297" s="818" t="str">
        <f t="shared" ca="1" si="157"/>
        <v/>
      </c>
      <c r="Q2297" s="818"/>
      <c r="R2297" s="827"/>
    </row>
    <row r="2298" spans="1:18" x14ac:dyDescent="0.35">
      <c r="A2298" s="812" t="b">
        <f t="shared" ca="1" si="149"/>
        <v>0</v>
      </c>
      <c r="B2298" s="812">
        <f t="shared" si="147"/>
        <v>30</v>
      </c>
      <c r="C2298" s="832" t="str">
        <f ca="1">IF(COUNTA($G$2194:G2297)=1,"",OFFSET(B2298,-COUNTA($G$2194:G2297)+1,1))</f>
        <v>a1N3p000004CzyVEAS</v>
      </c>
      <c r="D2298" s="812" t="str">
        <f t="shared" ca="1" si="150"/>
        <v>INT-161379</v>
      </c>
      <c r="E2298" s="818"/>
      <c r="F2298" s="818" t="str">
        <f t="shared" ca="1" si="151"/>
        <v/>
      </c>
      <c r="G2298" s="835"/>
      <c r="H2298" s="813">
        <f t="shared" si="148"/>
        <v>22</v>
      </c>
      <c r="I2298" s="812" t="str">
        <f ca="1">IF(IFERROR(VLOOKUP(INDIRECT("'WPTM - Section F'!F"&amp;B2298),'Overview - Section A'!M$29:R142,6,0),IFERROR(VLOOKUP(INDIRECT("'WPTM - Section F'!F"&amp;B2298),'Overview - Section A'!E$26:J130,6,0),""))=0,"",IFERROR(VLOOKUP(INDIRECT("'WPTM - Section F'!F"&amp;B2298),'Overview - Section A'!M$29:R142,6,0),IFERROR(VLOOKUP(INDIRECT("'WPTM - Section F'!F"&amp;B2298),'Overview - Section A'!E$26:J130,6,0),"")))</f>
        <v/>
      </c>
      <c r="J2298" s="812" t="str">
        <f t="shared" ca="1" si="152"/>
        <v/>
      </c>
      <c r="K2298" s="818" t="str">
        <f t="shared" ca="1" si="153"/>
        <v/>
      </c>
      <c r="L2298" s="812" t="str">
        <f ca="1">IFERROR(INDEX('Reference Records'!F$284:F468,MATCH(INDIRECT("'WPTM - Section F'!AP"&amp;B2298)&amp;"|"&amp;INDIRECT("'WPTM - Section F'!C"&amp;$B2298),'Reference Records'!G$284:G468,0)),"")</f>
        <v/>
      </c>
      <c r="M2298" s="818" t="str">
        <f t="shared" ca="1" si="154"/>
        <v/>
      </c>
      <c r="N2298" s="818" t="str">
        <f t="shared" ca="1" si="155"/>
        <v/>
      </c>
      <c r="O2298" s="818" t="str">
        <f t="shared" ca="1" si="156"/>
        <v/>
      </c>
      <c r="P2298" s="818" t="str">
        <f t="shared" ca="1" si="157"/>
        <v/>
      </c>
      <c r="Q2298" s="818"/>
      <c r="R2298" s="827"/>
    </row>
    <row r="2299" spans="1:18" x14ac:dyDescent="0.35">
      <c r="A2299" s="812" t="b">
        <f t="shared" ca="1" si="149"/>
        <v>0</v>
      </c>
      <c r="B2299" s="812">
        <f t="shared" si="147"/>
        <v>31</v>
      </c>
      <c r="C2299" s="832" t="str">
        <f ca="1">IF(COUNTA($G$2194:G2298)=1,"",OFFSET(B2299,-COUNTA($G$2194:G2298)+1,1))</f>
        <v>a1N3p000004CzyWEAS</v>
      </c>
      <c r="D2299" s="812" t="str">
        <f t="shared" ca="1" si="150"/>
        <v>INT-161379</v>
      </c>
      <c r="E2299" s="818"/>
      <c r="F2299" s="818" t="str">
        <f t="shared" ca="1" si="151"/>
        <v/>
      </c>
      <c r="G2299" s="835"/>
      <c r="H2299" s="813">
        <f t="shared" si="148"/>
        <v>23</v>
      </c>
      <c r="I2299" s="812" t="str">
        <f ca="1">IF(IFERROR(VLOOKUP(INDIRECT("'WPTM - Section F'!F"&amp;B2299),'Overview - Section A'!M$29:R143,6,0),IFERROR(VLOOKUP(INDIRECT("'WPTM - Section F'!F"&amp;B2299),'Overview - Section A'!E$26:J131,6,0),""))=0,"",IFERROR(VLOOKUP(INDIRECT("'WPTM - Section F'!F"&amp;B2299),'Overview - Section A'!M$29:R143,6,0),IFERROR(VLOOKUP(INDIRECT("'WPTM - Section F'!F"&amp;B2299),'Overview - Section A'!E$26:J131,6,0),"")))</f>
        <v/>
      </c>
      <c r="J2299" s="812" t="str">
        <f t="shared" ca="1" si="152"/>
        <v/>
      </c>
      <c r="K2299" s="818" t="str">
        <f t="shared" ca="1" si="153"/>
        <v/>
      </c>
      <c r="L2299" s="812" t="str">
        <f ca="1">IFERROR(INDEX('Reference Records'!F$284:F469,MATCH(INDIRECT("'WPTM - Section F'!AP"&amp;B2299)&amp;"|"&amp;INDIRECT("'WPTM - Section F'!C"&amp;$B2299),'Reference Records'!G$284:G469,0)),"")</f>
        <v/>
      </c>
      <c r="M2299" s="818" t="str">
        <f t="shared" ca="1" si="154"/>
        <v/>
      </c>
      <c r="N2299" s="818" t="str">
        <f t="shared" ca="1" si="155"/>
        <v/>
      </c>
      <c r="O2299" s="818" t="str">
        <f t="shared" ca="1" si="156"/>
        <v/>
      </c>
      <c r="P2299" s="818" t="str">
        <f t="shared" ca="1" si="157"/>
        <v/>
      </c>
      <c r="Q2299" s="818"/>
      <c r="R2299" s="827"/>
    </row>
    <row r="2300" spans="1:18" x14ac:dyDescent="0.35">
      <c r="A2300" s="812" t="b">
        <f t="shared" ca="1" si="149"/>
        <v>0</v>
      </c>
      <c r="B2300" s="812">
        <f t="shared" si="147"/>
        <v>32</v>
      </c>
      <c r="C2300" s="832" t="str">
        <f ca="1">IF(COUNTA($G$2194:G2299)=1,"",OFFSET(B2300,-COUNTA($G$2194:G2299)+1,1))</f>
        <v>a1N3p000004CzyXEAS</v>
      </c>
      <c r="D2300" s="812" t="str">
        <f t="shared" ca="1" si="150"/>
        <v>INT-161379</v>
      </c>
      <c r="E2300" s="818"/>
      <c r="F2300" s="818" t="str">
        <f t="shared" ca="1" si="151"/>
        <v/>
      </c>
      <c r="G2300" s="835"/>
      <c r="H2300" s="813">
        <f t="shared" si="148"/>
        <v>24</v>
      </c>
      <c r="I2300" s="812" t="str">
        <f ca="1">IF(IFERROR(VLOOKUP(INDIRECT("'WPTM - Section F'!F"&amp;B2300),'Overview - Section A'!M$29:R144,6,0),IFERROR(VLOOKUP(INDIRECT("'WPTM - Section F'!F"&amp;B2300),'Overview - Section A'!E$26:J132,6,0),""))=0,"",IFERROR(VLOOKUP(INDIRECT("'WPTM - Section F'!F"&amp;B2300),'Overview - Section A'!M$29:R144,6,0),IFERROR(VLOOKUP(INDIRECT("'WPTM - Section F'!F"&amp;B2300),'Overview - Section A'!E$26:J132,6,0),"")))</f>
        <v/>
      </c>
      <c r="J2300" s="812" t="str">
        <f t="shared" ca="1" si="152"/>
        <v/>
      </c>
      <c r="K2300" s="818" t="str">
        <f t="shared" ca="1" si="153"/>
        <v/>
      </c>
      <c r="L2300" s="812" t="str">
        <f ca="1">IFERROR(INDEX('Reference Records'!F$284:F470,MATCH(INDIRECT("'WPTM - Section F'!AP"&amp;B2300)&amp;"|"&amp;INDIRECT("'WPTM - Section F'!C"&amp;$B2300),'Reference Records'!G$284:G470,0)),"")</f>
        <v/>
      </c>
      <c r="M2300" s="818" t="str">
        <f t="shared" ca="1" si="154"/>
        <v/>
      </c>
      <c r="N2300" s="818" t="str">
        <f t="shared" ca="1" si="155"/>
        <v/>
      </c>
      <c r="O2300" s="818" t="str">
        <f t="shared" ca="1" si="156"/>
        <v/>
      </c>
      <c r="P2300" s="818" t="str">
        <f t="shared" ca="1" si="157"/>
        <v/>
      </c>
      <c r="Q2300" s="818"/>
      <c r="R2300" s="827"/>
    </row>
    <row r="2301" spans="1:18" x14ac:dyDescent="0.35">
      <c r="A2301" s="812" t="b">
        <f t="shared" ca="1" si="149"/>
        <v>0</v>
      </c>
      <c r="B2301" s="812">
        <f t="shared" si="147"/>
        <v>33</v>
      </c>
      <c r="C2301" s="832" t="str">
        <f ca="1">IF(COUNTA($G$2194:G2300)=1,"",OFFSET(B2301,-COUNTA($G$2194:G2300)+1,1))</f>
        <v>a1N3p000004CzyYEAS</v>
      </c>
      <c r="D2301" s="812" t="str">
        <f t="shared" ca="1" si="150"/>
        <v>INT-161379</v>
      </c>
      <c r="E2301" s="818"/>
      <c r="F2301" s="818" t="str">
        <f t="shared" ca="1" si="151"/>
        <v/>
      </c>
      <c r="G2301" s="835"/>
      <c r="H2301" s="813">
        <f t="shared" si="148"/>
        <v>25</v>
      </c>
      <c r="I2301" s="812" t="str">
        <f ca="1">IF(IFERROR(VLOOKUP(INDIRECT("'WPTM - Section F'!F"&amp;B2301),'Overview - Section A'!M$29:R145,6,0),IFERROR(VLOOKUP(INDIRECT("'WPTM - Section F'!F"&amp;B2301),'Overview - Section A'!E$26:J133,6,0),""))=0,"",IFERROR(VLOOKUP(INDIRECT("'WPTM - Section F'!F"&amp;B2301),'Overview - Section A'!M$29:R145,6,0),IFERROR(VLOOKUP(INDIRECT("'WPTM - Section F'!F"&amp;B2301),'Overview - Section A'!E$26:J133,6,0),"")))</f>
        <v/>
      </c>
      <c r="J2301" s="812" t="str">
        <f t="shared" ca="1" si="152"/>
        <v/>
      </c>
      <c r="K2301" s="818" t="str">
        <f t="shared" ca="1" si="153"/>
        <v/>
      </c>
      <c r="L2301" s="812" t="str">
        <f ca="1">IFERROR(INDEX('Reference Records'!F$284:F471,MATCH(INDIRECT("'WPTM - Section F'!AP"&amp;B2301)&amp;"|"&amp;INDIRECT("'WPTM - Section F'!C"&amp;$B2301),'Reference Records'!G$284:G471,0)),"")</f>
        <v/>
      </c>
      <c r="M2301" s="818" t="str">
        <f t="shared" ca="1" si="154"/>
        <v/>
      </c>
      <c r="N2301" s="818" t="str">
        <f t="shared" ca="1" si="155"/>
        <v/>
      </c>
      <c r="O2301" s="818" t="str">
        <f t="shared" ca="1" si="156"/>
        <v/>
      </c>
      <c r="P2301" s="818" t="str">
        <f t="shared" ca="1" si="157"/>
        <v/>
      </c>
      <c r="Q2301" s="818"/>
      <c r="R2301" s="827"/>
    </row>
    <row r="2302" spans="1:18" x14ac:dyDescent="0.35">
      <c r="A2302" s="812" t="b">
        <f t="shared" ca="1" si="149"/>
        <v>0</v>
      </c>
      <c r="B2302" s="812">
        <f t="shared" si="147"/>
        <v>34</v>
      </c>
      <c r="C2302" s="832" t="str">
        <f ca="1">IF(COUNTA($G$2194:G2301)=1,"",OFFSET(B2302,-COUNTA($G$2194:G2301)+1,1))</f>
        <v>a1N3p000004CzyZEAS</v>
      </c>
      <c r="D2302" s="812" t="str">
        <f t="shared" ca="1" si="150"/>
        <v>INT-161379</v>
      </c>
      <c r="E2302" s="818"/>
      <c r="F2302" s="818" t="str">
        <f t="shared" ca="1" si="151"/>
        <v/>
      </c>
      <c r="G2302" s="835"/>
      <c r="H2302" s="813">
        <f t="shared" si="148"/>
        <v>26</v>
      </c>
      <c r="I2302" s="812" t="str">
        <f ca="1">IF(IFERROR(VLOOKUP(INDIRECT("'WPTM - Section F'!F"&amp;B2302),'Overview - Section A'!M$29:R146,6,0),IFERROR(VLOOKUP(INDIRECT("'WPTM - Section F'!F"&amp;B2302),'Overview - Section A'!E$26:J134,6,0),""))=0,"",IFERROR(VLOOKUP(INDIRECT("'WPTM - Section F'!F"&amp;B2302),'Overview - Section A'!M$29:R146,6,0),IFERROR(VLOOKUP(INDIRECT("'WPTM - Section F'!F"&amp;B2302),'Overview - Section A'!E$26:J134,6,0),"")))</f>
        <v/>
      </c>
      <c r="J2302" s="812" t="str">
        <f t="shared" ca="1" si="152"/>
        <v/>
      </c>
      <c r="K2302" s="818" t="str">
        <f t="shared" ca="1" si="153"/>
        <v/>
      </c>
      <c r="L2302" s="812" t="str">
        <f ca="1">IFERROR(INDEX('Reference Records'!F$284:F472,MATCH(INDIRECT("'WPTM - Section F'!AP"&amp;B2302)&amp;"|"&amp;INDIRECT("'WPTM - Section F'!C"&amp;$B2302),'Reference Records'!G$284:G472,0)),"")</f>
        <v/>
      </c>
      <c r="M2302" s="818" t="str">
        <f t="shared" ca="1" si="154"/>
        <v/>
      </c>
      <c r="N2302" s="818" t="str">
        <f t="shared" ca="1" si="155"/>
        <v/>
      </c>
      <c r="O2302" s="818" t="str">
        <f t="shared" ca="1" si="156"/>
        <v/>
      </c>
      <c r="P2302" s="818" t="str">
        <f t="shared" ca="1" si="157"/>
        <v/>
      </c>
      <c r="Q2302" s="818"/>
      <c r="R2302" s="827"/>
    </row>
    <row r="2303" spans="1:18" x14ac:dyDescent="0.35">
      <c r="A2303" s="812" t="b">
        <f t="shared" ca="1" si="149"/>
        <v>0</v>
      </c>
      <c r="B2303" s="812">
        <f t="shared" si="147"/>
        <v>35</v>
      </c>
      <c r="C2303" s="832" t="str">
        <f ca="1">IF(COUNTA($G$2194:G2302)=1,"",OFFSET(B2303,-COUNTA($G$2194:G2302)+1,1))</f>
        <v>a1N3p000004CzyaEAC</v>
      </c>
      <c r="D2303" s="812" t="str">
        <f t="shared" ca="1" si="150"/>
        <v>INT-161379</v>
      </c>
      <c r="E2303" s="818"/>
      <c r="F2303" s="818" t="str">
        <f t="shared" ca="1" si="151"/>
        <v/>
      </c>
      <c r="G2303" s="835"/>
      <c r="H2303" s="813">
        <f t="shared" si="148"/>
        <v>27</v>
      </c>
      <c r="I2303" s="812" t="str">
        <f ca="1">IF(IFERROR(VLOOKUP(INDIRECT("'WPTM - Section F'!F"&amp;B2303),'Overview - Section A'!M$29:R147,6,0),IFERROR(VLOOKUP(INDIRECT("'WPTM - Section F'!F"&amp;B2303),'Overview - Section A'!E$26:J135,6,0),""))=0,"",IFERROR(VLOOKUP(INDIRECT("'WPTM - Section F'!F"&amp;B2303),'Overview - Section A'!M$29:R147,6,0),IFERROR(VLOOKUP(INDIRECT("'WPTM - Section F'!F"&amp;B2303),'Overview - Section A'!E$26:J135,6,0),"")))</f>
        <v/>
      </c>
      <c r="J2303" s="812" t="str">
        <f t="shared" ca="1" si="152"/>
        <v/>
      </c>
      <c r="K2303" s="818" t="str">
        <f t="shared" ca="1" si="153"/>
        <v/>
      </c>
      <c r="L2303" s="812" t="str">
        <f ca="1">IFERROR(INDEX('Reference Records'!F$284:F473,MATCH(INDIRECT("'WPTM - Section F'!AP"&amp;B2303)&amp;"|"&amp;INDIRECT("'WPTM - Section F'!C"&amp;$B2303),'Reference Records'!G$284:G473,0)),"")</f>
        <v/>
      </c>
      <c r="M2303" s="818" t="str">
        <f t="shared" ca="1" si="154"/>
        <v/>
      </c>
      <c r="N2303" s="818" t="str">
        <f t="shared" ca="1" si="155"/>
        <v/>
      </c>
      <c r="O2303" s="818" t="str">
        <f t="shared" ca="1" si="156"/>
        <v/>
      </c>
      <c r="P2303" s="818" t="str">
        <f t="shared" ca="1" si="157"/>
        <v/>
      </c>
      <c r="Q2303" s="818"/>
      <c r="R2303" s="827"/>
    </row>
    <row r="2304" spans="1:18" x14ac:dyDescent="0.35">
      <c r="A2304" s="812" t="b">
        <f t="shared" ca="1" si="149"/>
        <v>0</v>
      </c>
      <c r="B2304" s="812">
        <f t="shared" si="147"/>
        <v>36</v>
      </c>
      <c r="C2304" s="832" t="str">
        <f ca="1">IF(COUNTA($G$2194:G2303)=1,"",OFFSET(B2304,-COUNTA($G$2194:G2303)+1,1))</f>
        <v>a1N3p000004CzybEAC</v>
      </c>
      <c r="D2304" s="812" t="str">
        <f t="shared" ca="1" si="150"/>
        <v>INT-161379</v>
      </c>
      <c r="E2304" s="818"/>
      <c r="F2304" s="818" t="str">
        <f t="shared" ca="1" si="151"/>
        <v/>
      </c>
      <c r="G2304" s="835"/>
      <c r="H2304" s="813">
        <f t="shared" si="148"/>
        <v>28</v>
      </c>
      <c r="I2304" s="812" t="str">
        <f ca="1">IF(IFERROR(VLOOKUP(INDIRECT("'WPTM - Section F'!F"&amp;B2304),'Overview - Section A'!M$29:R148,6,0),IFERROR(VLOOKUP(INDIRECT("'WPTM - Section F'!F"&amp;B2304),'Overview - Section A'!E$26:J136,6,0),""))=0,"",IFERROR(VLOOKUP(INDIRECT("'WPTM - Section F'!F"&amp;B2304),'Overview - Section A'!M$29:R148,6,0),IFERROR(VLOOKUP(INDIRECT("'WPTM - Section F'!F"&amp;B2304),'Overview - Section A'!E$26:J136,6,0),"")))</f>
        <v/>
      </c>
      <c r="J2304" s="812" t="str">
        <f t="shared" ca="1" si="152"/>
        <v/>
      </c>
      <c r="K2304" s="818" t="str">
        <f t="shared" ca="1" si="153"/>
        <v/>
      </c>
      <c r="L2304" s="812" t="str">
        <f ca="1">IFERROR(INDEX('Reference Records'!F$284:F474,MATCH(INDIRECT("'WPTM - Section F'!AP"&amp;B2304)&amp;"|"&amp;INDIRECT("'WPTM - Section F'!C"&amp;$B2304),'Reference Records'!G$284:G474,0)),"")</f>
        <v/>
      </c>
      <c r="M2304" s="818" t="str">
        <f t="shared" ca="1" si="154"/>
        <v/>
      </c>
      <c r="N2304" s="818" t="str">
        <f t="shared" ca="1" si="155"/>
        <v/>
      </c>
      <c r="O2304" s="818" t="str">
        <f t="shared" ca="1" si="156"/>
        <v/>
      </c>
      <c r="P2304" s="818" t="str">
        <f t="shared" ca="1" si="157"/>
        <v/>
      </c>
      <c r="Q2304" s="818"/>
      <c r="R2304" s="827"/>
    </row>
    <row r="2305" spans="1:18" x14ac:dyDescent="0.35">
      <c r="A2305" s="812" t="b">
        <f t="shared" ca="1" si="149"/>
        <v>0</v>
      </c>
      <c r="B2305" s="812">
        <f t="shared" si="147"/>
        <v>37</v>
      </c>
      <c r="C2305" s="832" t="str">
        <f ca="1">IF(COUNTA($G$2194:G2304)=1,"",OFFSET(B2305,-COUNTA($G$2194:G2304)+1,1))</f>
        <v>a1N3p000004CzycEAC</v>
      </c>
      <c r="D2305" s="812" t="str">
        <f t="shared" ca="1" si="150"/>
        <v>INT-161379</v>
      </c>
      <c r="E2305" s="818"/>
      <c r="F2305" s="818" t="str">
        <f t="shared" ca="1" si="151"/>
        <v/>
      </c>
      <c r="G2305" s="835"/>
      <c r="H2305" s="813">
        <f t="shared" si="148"/>
        <v>29</v>
      </c>
      <c r="I2305" s="812" t="str">
        <f ca="1">IF(IFERROR(VLOOKUP(INDIRECT("'WPTM - Section F'!F"&amp;B2305),'Overview - Section A'!M$29:R149,6,0),IFERROR(VLOOKUP(INDIRECT("'WPTM - Section F'!F"&amp;B2305),'Overview - Section A'!E$26:J137,6,0),""))=0,"",IFERROR(VLOOKUP(INDIRECT("'WPTM - Section F'!F"&amp;B2305),'Overview - Section A'!M$29:R149,6,0),IFERROR(VLOOKUP(INDIRECT("'WPTM - Section F'!F"&amp;B2305),'Overview - Section A'!E$26:J137,6,0),"")))</f>
        <v/>
      </c>
      <c r="J2305" s="812" t="str">
        <f t="shared" ca="1" si="152"/>
        <v/>
      </c>
      <c r="K2305" s="818" t="str">
        <f t="shared" ca="1" si="153"/>
        <v/>
      </c>
      <c r="L2305" s="812" t="str">
        <f ca="1">IFERROR(INDEX('Reference Records'!F$284:F475,MATCH(INDIRECT("'WPTM - Section F'!AP"&amp;B2305)&amp;"|"&amp;INDIRECT("'WPTM - Section F'!C"&amp;$B2305),'Reference Records'!G$284:G475,0)),"")</f>
        <v/>
      </c>
      <c r="M2305" s="818" t="str">
        <f t="shared" ca="1" si="154"/>
        <v/>
      </c>
      <c r="N2305" s="818" t="str">
        <f t="shared" ca="1" si="155"/>
        <v/>
      </c>
      <c r="O2305" s="818" t="str">
        <f t="shared" ca="1" si="156"/>
        <v/>
      </c>
      <c r="P2305" s="818" t="str">
        <f t="shared" ca="1" si="157"/>
        <v/>
      </c>
      <c r="Q2305" s="818"/>
      <c r="R2305" s="827"/>
    </row>
    <row r="2306" spans="1:18" x14ac:dyDescent="0.35">
      <c r="A2306" s="812" t="b">
        <f t="shared" ca="1" si="149"/>
        <v>0</v>
      </c>
      <c r="B2306" s="812">
        <f t="shared" si="147"/>
        <v>38</v>
      </c>
      <c r="C2306" s="832" t="str">
        <f ca="1">IF(COUNTA($G$2194:G2305)=1,"",OFFSET(B2306,-COUNTA($G$2194:G2305)+1,1))</f>
        <v>a1N3p000004CzydEAC</v>
      </c>
      <c r="D2306" s="812" t="str">
        <f t="shared" ca="1" si="150"/>
        <v>INT-161379</v>
      </c>
      <c r="E2306" s="818"/>
      <c r="F2306" s="818" t="str">
        <f t="shared" ca="1" si="151"/>
        <v/>
      </c>
      <c r="G2306" s="835"/>
      <c r="H2306" s="813">
        <f t="shared" si="148"/>
        <v>30</v>
      </c>
      <c r="I2306" s="812" t="str">
        <f ca="1">IF(IFERROR(VLOOKUP(INDIRECT("'WPTM - Section F'!F"&amp;B2306),'Overview - Section A'!M$29:R150,6,0),IFERROR(VLOOKUP(INDIRECT("'WPTM - Section F'!F"&amp;B2306),'Overview - Section A'!E$26:J138,6,0),""))=0,"",IFERROR(VLOOKUP(INDIRECT("'WPTM - Section F'!F"&amp;B2306),'Overview - Section A'!M$29:R150,6,0),IFERROR(VLOOKUP(INDIRECT("'WPTM - Section F'!F"&amp;B2306),'Overview - Section A'!E$26:J138,6,0),"")))</f>
        <v/>
      </c>
      <c r="J2306" s="812" t="str">
        <f t="shared" ca="1" si="152"/>
        <v/>
      </c>
      <c r="K2306" s="818" t="str">
        <f t="shared" ca="1" si="153"/>
        <v/>
      </c>
      <c r="L2306" s="812" t="str">
        <f ca="1">IFERROR(INDEX('Reference Records'!F$284:F476,MATCH(INDIRECT("'WPTM - Section F'!AP"&amp;B2306)&amp;"|"&amp;INDIRECT("'WPTM - Section F'!C"&amp;$B2306),'Reference Records'!G$284:G476,0)),"")</f>
        <v/>
      </c>
      <c r="M2306" s="818" t="str">
        <f t="shared" ca="1" si="154"/>
        <v/>
      </c>
      <c r="N2306" s="818" t="str">
        <f t="shared" ca="1" si="155"/>
        <v/>
      </c>
      <c r="O2306" s="818" t="str">
        <f t="shared" ca="1" si="156"/>
        <v/>
      </c>
      <c r="P2306" s="818" t="str">
        <f t="shared" ca="1" si="157"/>
        <v/>
      </c>
      <c r="Q2306" s="818"/>
      <c r="R2306" s="827"/>
    </row>
    <row r="2307" spans="1:18" x14ac:dyDescent="0.35">
      <c r="A2307" s="812" t="b">
        <f t="shared" ca="1" si="149"/>
        <v>0</v>
      </c>
      <c r="B2307" s="812">
        <f t="shared" si="147"/>
        <v>39</v>
      </c>
      <c r="C2307" s="832" t="str">
        <f ca="1">IF(COUNTA($G$2194:G2306)=1,"",OFFSET(B2307,-COUNTA($G$2194:G2306)+1,1))</f>
        <v>a1N3p000004CzyeEAC</v>
      </c>
      <c r="D2307" s="812" t="str">
        <f t="shared" ca="1" si="150"/>
        <v>INT-161379</v>
      </c>
      <c r="E2307" s="818"/>
      <c r="F2307" s="818" t="str">
        <f t="shared" ca="1" si="151"/>
        <v/>
      </c>
      <c r="G2307" s="835"/>
      <c r="H2307" s="813">
        <f t="shared" si="148"/>
        <v>31</v>
      </c>
      <c r="I2307" s="812" t="str">
        <f ca="1">IF(IFERROR(VLOOKUP(INDIRECT("'WPTM - Section F'!F"&amp;B2307),'Overview - Section A'!M$29:R151,6,0),IFERROR(VLOOKUP(INDIRECT("'WPTM - Section F'!F"&amp;B2307),'Overview - Section A'!E$26:J139,6,0),""))=0,"",IFERROR(VLOOKUP(INDIRECT("'WPTM - Section F'!F"&amp;B2307),'Overview - Section A'!M$29:R151,6,0),IFERROR(VLOOKUP(INDIRECT("'WPTM - Section F'!F"&amp;B2307),'Overview - Section A'!E$26:J139,6,0),"")))</f>
        <v/>
      </c>
      <c r="J2307" s="812" t="str">
        <f t="shared" ca="1" si="152"/>
        <v/>
      </c>
      <c r="K2307" s="818" t="str">
        <f t="shared" ca="1" si="153"/>
        <v/>
      </c>
      <c r="L2307" s="812" t="str">
        <f ca="1">IFERROR(INDEX('Reference Records'!F$284:F477,MATCH(INDIRECT("'WPTM - Section F'!AP"&amp;B2307)&amp;"|"&amp;INDIRECT("'WPTM - Section F'!C"&amp;$B2307),'Reference Records'!G$284:G477,0)),"")</f>
        <v/>
      </c>
      <c r="M2307" s="818" t="str">
        <f t="shared" ca="1" si="154"/>
        <v/>
      </c>
      <c r="N2307" s="818" t="str">
        <f t="shared" ca="1" si="155"/>
        <v/>
      </c>
      <c r="O2307" s="818" t="str">
        <f t="shared" ca="1" si="156"/>
        <v/>
      </c>
      <c r="P2307" s="818" t="str">
        <f t="shared" ca="1" si="157"/>
        <v/>
      </c>
      <c r="Q2307" s="818"/>
      <c r="R2307" s="827"/>
    </row>
    <row r="2308" spans="1:18" x14ac:dyDescent="0.35">
      <c r="A2308" s="812" t="b">
        <f t="shared" ca="1" si="149"/>
        <v>0</v>
      </c>
      <c r="B2308" s="812">
        <f t="shared" si="147"/>
        <v>40</v>
      </c>
      <c r="C2308" s="832" t="str">
        <f ca="1">IF(COUNTA($G$2194:G2307)=1,"",OFFSET(B2308,-COUNTA($G$2194:G2307)+1,1))</f>
        <v>a1N3p000004CzyfEAC</v>
      </c>
      <c r="D2308" s="812" t="str">
        <f t="shared" ca="1" si="150"/>
        <v>INT-161379</v>
      </c>
      <c r="E2308" s="818"/>
      <c r="F2308" s="818" t="str">
        <f t="shared" ca="1" si="151"/>
        <v/>
      </c>
      <c r="G2308" s="835"/>
      <c r="H2308" s="813">
        <f t="shared" si="148"/>
        <v>32</v>
      </c>
      <c r="I2308" s="812" t="str">
        <f ca="1">IF(IFERROR(VLOOKUP(INDIRECT("'WPTM - Section F'!F"&amp;B2308),'Overview - Section A'!M$29:R152,6,0),IFERROR(VLOOKUP(INDIRECT("'WPTM - Section F'!F"&amp;B2308),'Overview - Section A'!E$26:J140,6,0),""))=0,"",IFERROR(VLOOKUP(INDIRECT("'WPTM - Section F'!F"&amp;B2308),'Overview - Section A'!M$29:R152,6,0),IFERROR(VLOOKUP(INDIRECT("'WPTM - Section F'!F"&amp;B2308),'Overview - Section A'!E$26:J140,6,0),"")))</f>
        <v/>
      </c>
      <c r="J2308" s="812" t="str">
        <f t="shared" ca="1" si="152"/>
        <v/>
      </c>
      <c r="K2308" s="818" t="str">
        <f t="shared" ca="1" si="153"/>
        <v/>
      </c>
      <c r="L2308" s="812" t="str">
        <f ca="1">IFERROR(INDEX('Reference Records'!F$284:F478,MATCH(INDIRECT("'WPTM - Section F'!AP"&amp;B2308)&amp;"|"&amp;INDIRECT("'WPTM - Section F'!C"&amp;$B2308),'Reference Records'!G$284:G478,0)),"")</f>
        <v/>
      </c>
      <c r="M2308" s="818" t="str">
        <f t="shared" ca="1" si="154"/>
        <v/>
      </c>
      <c r="N2308" s="818" t="str">
        <f t="shared" ca="1" si="155"/>
        <v/>
      </c>
      <c r="O2308" s="818" t="str">
        <f t="shared" ca="1" si="156"/>
        <v/>
      </c>
      <c r="P2308" s="818" t="str">
        <f t="shared" ca="1" si="157"/>
        <v/>
      </c>
      <c r="Q2308" s="818"/>
      <c r="R2308" s="827"/>
    </row>
    <row r="2309" spans="1:18" x14ac:dyDescent="0.35">
      <c r="A2309" s="812" t="b">
        <f t="shared" ca="1" si="149"/>
        <v>0</v>
      </c>
      <c r="B2309" s="812">
        <f t="shared" si="147"/>
        <v>41</v>
      </c>
      <c r="C2309" s="832" t="str">
        <f ca="1">IF(COUNTA($G$2194:G2308)=1,"",OFFSET(B2309,-COUNTA($G$2194:G2308)+1,1))</f>
        <v>a1N3p000004CzygEAC</v>
      </c>
      <c r="D2309" s="812" t="str">
        <f t="shared" ca="1" si="150"/>
        <v>INT-161379</v>
      </c>
      <c r="E2309" s="818"/>
      <c r="F2309" s="818" t="str">
        <f t="shared" ca="1" si="151"/>
        <v/>
      </c>
      <c r="G2309" s="835"/>
      <c r="H2309" s="813">
        <f t="shared" si="148"/>
        <v>33</v>
      </c>
      <c r="I2309" s="812" t="str">
        <f ca="1">IF(IFERROR(VLOOKUP(INDIRECT("'WPTM - Section F'!F"&amp;B2309),'Overview - Section A'!M$29:R153,6,0),IFERROR(VLOOKUP(INDIRECT("'WPTM - Section F'!F"&amp;B2309),'Overview - Section A'!E$26:J141,6,0),""))=0,"",IFERROR(VLOOKUP(INDIRECT("'WPTM - Section F'!F"&amp;B2309),'Overview - Section A'!M$29:R153,6,0),IFERROR(VLOOKUP(INDIRECT("'WPTM - Section F'!F"&amp;B2309),'Overview - Section A'!E$26:J141,6,0),"")))</f>
        <v/>
      </c>
      <c r="J2309" s="812" t="str">
        <f t="shared" ca="1" si="152"/>
        <v/>
      </c>
      <c r="K2309" s="818" t="str">
        <f t="shared" ca="1" si="153"/>
        <v/>
      </c>
      <c r="L2309" s="812" t="str">
        <f ca="1">IFERROR(INDEX('Reference Records'!F$284:F479,MATCH(INDIRECT("'WPTM - Section F'!AP"&amp;B2309)&amp;"|"&amp;INDIRECT("'WPTM - Section F'!C"&amp;$B2309),'Reference Records'!G$284:G479,0)),"")</f>
        <v/>
      </c>
      <c r="M2309" s="818" t="str">
        <f t="shared" ca="1" si="154"/>
        <v/>
      </c>
      <c r="N2309" s="818" t="str">
        <f t="shared" ca="1" si="155"/>
        <v/>
      </c>
      <c r="O2309" s="818" t="str">
        <f t="shared" ca="1" si="156"/>
        <v/>
      </c>
      <c r="P2309" s="818" t="str">
        <f t="shared" ca="1" si="157"/>
        <v/>
      </c>
      <c r="Q2309" s="818"/>
      <c r="R2309" s="827"/>
    </row>
    <row r="2310" spans="1:18" x14ac:dyDescent="0.35">
      <c r="A2310" s="812" t="b">
        <f t="shared" ca="1" si="149"/>
        <v>0</v>
      </c>
      <c r="B2310" s="812">
        <f t="shared" si="147"/>
        <v>42</v>
      </c>
      <c r="C2310" s="832" t="str">
        <f ca="1">IF(COUNTA($G$2194:G2309)=1,"",OFFSET(B2310,-COUNTA($G$2194:G2309)+1,1))</f>
        <v>a1N3p000004CzyhEAC</v>
      </c>
      <c r="D2310" s="812" t="str">
        <f t="shared" ca="1" si="150"/>
        <v>INT-161379</v>
      </c>
      <c r="E2310" s="818"/>
      <c r="F2310" s="818" t="str">
        <f t="shared" ca="1" si="151"/>
        <v/>
      </c>
      <c r="G2310" s="835"/>
      <c r="H2310" s="813">
        <f t="shared" si="148"/>
        <v>34</v>
      </c>
      <c r="I2310" s="812" t="str">
        <f ca="1">IF(IFERROR(VLOOKUP(INDIRECT("'WPTM - Section F'!F"&amp;B2310),'Overview - Section A'!M$29:R154,6,0),IFERROR(VLOOKUP(INDIRECT("'WPTM - Section F'!F"&amp;B2310),'Overview - Section A'!E$26:J142,6,0),""))=0,"",IFERROR(VLOOKUP(INDIRECT("'WPTM - Section F'!F"&amp;B2310),'Overview - Section A'!M$29:R154,6,0),IFERROR(VLOOKUP(INDIRECT("'WPTM - Section F'!F"&amp;B2310),'Overview - Section A'!E$26:J142,6,0),"")))</f>
        <v/>
      </c>
      <c r="J2310" s="812" t="str">
        <f t="shared" ca="1" si="152"/>
        <v/>
      </c>
      <c r="K2310" s="818" t="str">
        <f t="shared" ca="1" si="153"/>
        <v/>
      </c>
      <c r="L2310" s="812" t="str">
        <f ca="1">IFERROR(INDEX('Reference Records'!F$284:F480,MATCH(INDIRECT("'WPTM - Section F'!AP"&amp;B2310)&amp;"|"&amp;INDIRECT("'WPTM - Section F'!C"&amp;$B2310),'Reference Records'!G$284:G480,0)),"")</f>
        <v/>
      </c>
      <c r="M2310" s="818" t="str">
        <f t="shared" ca="1" si="154"/>
        <v/>
      </c>
      <c r="N2310" s="818" t="str">
        <f t="shared" ca="1" si="155"/>
        <v/>
      </c>
      <c r="O2310" s="818" t="str">
        <f t="shared" ca="1" si="156"/>
        <v/>
      </c>
      <c r="P2310" s="818" t="str">
        <f t="shared" ca="1" si="157"/>
        <v/>
      </c>
      <c r="Q2310" s="818"/>
      <c r="R2310" s="827"/>
    </row>
    <row r="2311" spans="1:18" x14ac:dyDescent="0.35">
      <c r="A2311" s="812" t="b">
        <f t="shared" ca="1" si="149"/>
        <v>0</v>
      </c>
      <c r="B2311" s="812">
        <f t="shared" si="147"/>
        <v>43</v>
      </c>
      <c r="C2311" s="832" t="str">
        <f ca="1">IF(COUNTA($G$2194:G2310)=1,"",OFFSET(B2311,-COUNTA($G$2194:G2310)+1,1))</f>
        <v>a1N3p000004CzyiEAC</v>
      </c>
      <c r="D2311" s="812" t="str">
        <f t="shared" ca="1" si="150"/>
        <v>INT-161379</v>
      </c>
      <c r="E2311" s="818"/>
      <c r="F2311" s="818" t="str">
        <f t="shared" ca="1" si="151"/>
        <v/>
      </c>
      <c r="G2311" s="835"/>
      <c r="H2311" s="813">
        <f t="shared" si="148"/>
        <v>35</v>
      </c>
      <c r="I2311" s="812" t="str">
        <f ca="1">IF(IFERROR(VLOOKUP(INDIRECT("'WPTM - Section F'!F"&amp;B2311),'Overview - Section A'!M$29:R155,6,0),IFERROR(VLOOKUP(INDIRECT("'WPTM - Section F'!F"&amp;B2311),'Overview - Section A'!E$26:J143,6,0),""))=0,"",IFERROR(VLOOKUP(INDIRECT("'WPTM - Section F'!F"&amp;B2311),'Overview - Section A'!M$29:R155,6,0),IFERROR(VLOOKUP(INDIRECT("'WPTM - Section F'!F"&amp;B2311),'Overview - Section A'!E$26:J143,6,0),"")))</f>
        <v/>
      </c>
      <c r="J2311" s="812" t="str">
        <f t="shared" ca="1" si="152"/>
        <v/>
      </c>
      <c r="K2311" s="818" t="str">
        <f t="shared" ca="1" si="153"/>
        <v/>
      </c>
      <c r="L2311" s="812" t="str">
        <f ca="1">IFERROR(INDEX('Reference Records'!F$284:F481,MATCH(INDIRECT("'WPTM - Section F'!AP"&amp;B2311)&amp;"|"&amp;INDIRECT("'WPTM - Section F'!C"&amp;$B2311),'Reference Records'!G$284:G481,0)),"")</f>
        <v/>
      </c>
      <c r="M2311" s="818" t="str">
        <f t="shared" ca="1" si="154"/>
        <v/>
      </c>
      <c r="N2311" s="818" t="str">
        <f t="shared" ca="1" si="155"/>
        <v/>
      </c>
      <c r="O2311" s="818" t="str">
        <f t="shared" ca="1" si="156"/>
        <v/>
      </c>
      <c r="P2311" s="818" t="str">
        <f t="shared" ca="1" si="157"/>
        <v/>
      </c>
      <c r="Q2311" s="818"/>
      <c r="R2311" s="827"/>
    </row>
    <row r="2312" spans="1:18" x14ac:dyDescent="0.35">
      <c r="A2312" s="812" t="b">
        <f t="shared" ca="1" si="149"/>
        <v>0</v>
      </c>
      <c r="B2312" s="812">
        <f t="shared" si="147"/>
        <v>44</v>
      </c>
      <c r="C2312" s="832" t="str">
        <f ca="1">IF(COUNTA($G$2194:G2311)=1,"",OFFSET(B2312,-COUNTA($G$2194:G2311)+1,1))</f>
        <v>a1N3p000004CzyjEAC</v>
      </c>
      <c r="D2312" s="812" t="str">
        <f t="shared" ca="1" si="150"/>
        <v>INT-161379</v>
      </c>
      <c r="E2312" s="818"/>
      <c r="F2312" s="818" t="str">
        <f t="shared" ca="1" si="151"/>
        <v/>
      </c>
      <c r="G2312" s="835"/>
      <c r="H2312" s="813">
        <f t="shared" si="148"/>
        <v>36</v>
      </c>
      <c r="I2312" s="812" t="str">
        <f ca="1">IF(IFERROR(VLOOKUP(INDIRECT("'WPTM - Section F'!F"&amp;B2312),'Overview - Section A'!M$29:R156,6,0),IFERROR(VLOOKUP(INDIRECT("'WPTM - Section F'!F"&amp;B2312),'Overview - Section A'!E$26:J144,6,0),""))=0,"",IFERROR(VLOOKUP(INDIRECT("'WPTM - Section F'!F"&amp;B2312),'Overview - Section A'!M$29:R156,6,0),IFERROR(VLOOKUP(INDIRECT("'WPTM - Section F'!F"&amp;B2312),'Overview - Section A'!E$26:J144,6,0),"")))</f>
        <v/>
      </c>
      <c r="J2312" s="812" t="str">
        <f t="shared" ca="1" si="152"/>
        <v/>
      </c>
      <c r="K2312" s="818" t="str">
        <f t="shared" ca="1" si="153"/>
        <v/>
      </c>
      <c r="L2312" s="812" t="str">
        <f ca="1">IFERROR(INDEX('Reference Records'!F$284:F482,MATCH(INDIRECT("'WPTM - Section F'!AP"&amp;B2312)&amp;"|"&amp;INDIRECT("'WPTM - Section F'!C"&amp;$B2312),'Reference Records'!G$284:G482,0)),"")</f>
        <v/>
      </c>
      <c r="M2312" s="818" t="str">
        <f t="shared" ca="1" si="154"/>
        <v/>
      </c>
      <c r="N2312" s="818" t="str">
        <f t="shared" ca="1" si="155"/>
        <v/>
      </c>
      <c r="O2312" s="818" t="str">
        <f t="shared" ca="1" si="156"/>
        <v/>
      </c>
      <c r="P2312" s="818" t="str">
        <f t="shared" ca="1" si="157"/>
        <v/>
      </c>
      <c r="Q2312" s="818"/>
      <c r="R2312" s="827"/>
    </row>
    <row r="2313" spans="1:18" x14ac:dyDescent="0.35">
      <c r="A2313" s="812" t="b">
        <f t="shared" ca="1" si="149"/>
        <v>0</v>
      </c>
      <c r="B2313" s="812">
        <f t="shared" si="147"/>
        <v>45</v>
      </c>
      <c r="C2313" s="832" t="str">
        <f ca="1">IF(COUNTA($G$2194:G2312)=1,"",OFFSET(B2313,-COUNTA($G$2194:G2312)+1,1))</f>
        <v>a1N3p000004CzykEAC</v>
      </c>
      <c r="D2313" s="812" t="str">
        <f t="shared" ca="1" si="150"/>
        <v>INT-161379</v>
      </c>
      <c r="E2313" s="818"/>
      <c r="F2313" s="818" t="str">
        <f t="shared" ca="1" si="151"/>
        <v/>
      </c>
      <c r="G2313" s="835"/>
      <c r="H2313" s="813">
        <f t="shared" si="148"/>
        <v>37</v>
      </c>
      <c r="I2313" s="812" t="str">
        <f ca="1">IF(IFERROR(VLOOKUP(INDIRECT("'WPTM - Section F'!F"&amp;B2313),'Overview - Section A'!M$29:R157,6,0),IFERROR(VLOOKUP(INDIRECT("'WPTM - Section F'!F"&amp;B2313),'Overview - Section A'!E$26:J145,6,0),""))=0,"",IFERROR(VLOOKUP(INDIRECT("'WPTM - Section F'!F"&amp;B2313),'Overview - Section A'!M$29:R157,6,0),IFERROR(VLOOKUP(INDIRECT("'WPTM - Section F'!F"&amp;B2313),'Overview - Section A'!E$26:J145,6,0),"")))</f>
        <v/>
      </c>
      <c r="J2313" s="812" t="str">
        <f t="shared" ca="1" si="152"/>
        <v/>
      </c>
      <c r="K2313" s="818" t="str">
        <f t="shared" ca="1" si="153"/>
        <v/>
      </c>
      <c r="L2313" s="812" t="str">
        <f ca="1">IFERROR(INDEX('Reference Records'!F$284:F483,MATCH(INDIRECT("'WPTM - Section F'!AP"&amp;B2313)&amp;"|"&amp;INDIRECT("'WPTM - Section F'!C"&amp;$B2313),'Reference Records'!G$284:G483,0)),"")</f>
        <v/>
      </c>
      <c r="M2313" s="818" t="str">
        <f t="shared" ca="1" si="154"/>
        <v/>
      </c>
      <c r="N2313" s="818" t="str">
        <f t="shared" ca="1" si="155"/>
        <v/>
      </c>
      <c r="O2313" s="818" t="str">
        <f t="shared" ca="1" si="156"/>
        <v/>
      </c>
      <c r="P2313" s="818" t="str">
        <f t="shared" ca="1" si="157"/>
        <v/>
      </c>
      <c r="Q2313" s="818"/>
      <c r="R2313" s="827"/>
    </row>
    <row r="2314" spans="1:18" x14ac:dyDescent="0.35">
      <c r="A2314" s="812" t="b">
        <f t="shared" ca="1" si="149"/>
        <v>0</v>
      </c>
      <c r="B2314" s="812">
        <f t="shared" si="147"/>
        <v>46</v>
      </c>
      <c r="C2314" s="832" t="str">
        <f ca="1">IF(COUNTA($G$2194:G2313)=1,"",OFFSET(B2314,-COUNTA($G$2194:G2313)+1,1))</f>
        <v>a1N3p000004CzylEAC</v>
      </c>
      <c r="D2314" s="812" t="str">
        <f t="shared" ca="1" si="150"/>
        <v>INT-161379</v>
      </c>
      <c r="E2314" s="818"/>
      <c r="F2314" s="818" t="str">
        <f t="shared" ca="1" si="151"/>
        <v/>
      </c>
      <c r="G2314" s="835"/>
      <c r="H2314" s="813">
        <f t="shared" si="148"/>
        <v>38</v>
      </c>
      <c r="I2314" s="812" t="str">
        <f ca="1">IF(IFERROR(VLOOKUP(INDIRECT("'WPTM - Section F'!F"&amp;B2314),'Overview - Section A'!M$29:R158,6,0),IFERROR(VLOOKUP(INDIRECT("'WPTM - Section F'!F"&amp;B2314),'Overview - Section A'!E$26:J146,6,0),""))=0,"",IFERROR(VLOOKUP(INDIRECT("'WPTM - Section F'!F"&amp;B2314),'Overview - Section A'!M$29:R158,6,0),IFERROR(VLOOKUP(INDIRECT("'WPTM - Section F'!F"&amp;B2314),'Overview - Section A'!E$26:J146,6,0),"")))</f>
        <v/>
      </c>
      <c r="J2314" s="812" t="str">
        <f t="shared" ca="1" si="152"/>
        <v/>
      </c>
      <c r="K2314" s="818" t="str">
        <f t="shared" ca="1" si="153"/>
        <v/>
      </c>
      <c r="L2314" s="812" t="str">
        <f ca="1">IFERROR(INDEX('Reference Records'!F$284:F484,MATCH(INDIRECT("'WPTM - Section F'!AP"&amp;B2314)&amp;"|"&amp;INDIRECT("'WPTM - Section F'!C"&amp;$B2314),'Reference Records'!G$284:G484,0)),"")</f>
        <v/>
      </c>
      <c r="M2314" s="818" t="str">
        <f t="shared" ca="1" si="154"/>
        <v/>
      </c>
      <c r="N2314" s="818" t="str">
        <f t="shared" ca="1" si="155"/>
        <v/>
      </c>
      <c r="O2314" s="818" t="str">
        <f t="shared" ca="1" si="156"/>
        <v/>
      </c>
      <c r="P2314" s="818" t="str">
        <f t="shared" ca="1" si="157"/>
        <v/>
      </c>
      <c r="Q2314" s="818"/>
      <c r="R2314" s="827"/>
    </row>
    <row r="2315" spans="1:18" x14ac:dyDescent="0.35">
      <c r="A2315" s="812" t="b">
        <f t="shared" ca="1" si="149"/>
        <v>0</v>
      </c>
      <c r="B2315" s="812">
        <f t="shared" si="147"/>
        <v>47</v>
      </c>
      <c r="C2315" s="832" t="str">
        <f ca="1">IF(COUNTA($G$2194:G2314)=1,"",OFFSET(B2315,-COUNTA($G$2194:G2314)+1,1))</f>
        <v>a1N3p000004CzymEAC</v>
      </c>
      <c r="D2315" s="812" t="str">
        <f t="shared" ca="1" si="150"/>
        <v>INT-161379</v>
      </c>
      <c r="E2315" s="818"/>
      <c r="F2315" s="818" t="str">
        <f t="shared" ca="1" si="151"/>
        <v/>
      </c>
      <c r="G2315" s="835"/>
      <c r="H2315" s="813">
        <f t="shared" si="148"/>
        <v>39</v>
      </c>
      <c r="I2315" s="812" t="str">
        <f ca="1">IF(IFERROR(VLOOKUP(INDIRECT("'WPTM - Section F'!F"&amp;B2315),'Overview - Section A'!M$29:R159,6,0),IFERROR(VLOOKUP(INDIRECT("'WPTM - Section F'!F"&amp;B2315),'Overview - Section A'!E$26:J147,6,0),""))=0,"",IFERROR(VLOOKUP(INDIRECT("'WPTM - Section F'!F"&amp;B2315),'Overview - Section A'!M$29:R159,6,0),IFERROR(VLOOKUP(INDIRECT("'WPTM - Section F'!F"&amp;B2315),'Overview - Section A'!E$26:J147,6,0),"")))</f>
        <v/>
      </c>
      <c r="J2315" s="812" t="str">
        <f t="shared" ca="1" si="152"/>
        <v/>
      </c>
      <c r="K2315" s="818" t="str">
        <f t="shared" ca="1" si="153"/>
        <v/>
      </c>
      <c r="L2315" s="812" t="str">
        <f ca="1">IFERROR(INDEX('Reference Records'!F$284:F485,MATCH(INDIRECT("'WPTM - Section F'!AP"&amp;B2315)&amp;"|"&amp;INDIRECT("'WPTM - Section F'!C"&amp;$B2315),'Reference Records'!G$284:G485,0)),"")</f>
        <v/>
      </c>
      <c r="M2315" s="818" t="str">
        <f t="shared" ca="1" si="154"/>
        <v/>
      </c>
      <c r="N2315" s="818" t="str">
        <f t="shared" ca="1" si="155"/>
        <v/>
      </c>
      <c r="O2315" s="818" t="str">
        <f t="shared" ca="1" si="156"/>
        <v/>
      </c>
      <c r="P2315" s="818" t="str">
        <f t="shared" ca="1" si="157"/>
        <v/>
      </c>
      <c r="Q2315" s="818"/>
      <c r="R2315" s="827"/>
    </row>
    <row r="2316" spans="1:18" x14ac:dyDescent="0.35">
      <c r="A2316" s="812" t="b">
        <f t="shared" ca="1" si="149"/>
        <v>0</v>
      </c>
      <c r="B2316" s="812">
        <f t="shared" si="147"/>
        <v>48</v>
      </c>
      <c r="C2316" s="832" t="str">
        <f ca="1">IF(COUNTA($G$2194:G2315)=1,"",OFFSET(B2316,-COUNTA($G$2194:G2315)+1,1))</f>
        <v>a1N3p000004CzynEAC</v>
      </c>
      <c r="D2316" s="812" t="str">
        <f t="shared" ca="1" si="150"/>
        <v>INT-161379</v>
      </c>
      <c r="E2316" s="818"/>
      <c r="F2316" s="818" t="str">
        <f t="shared" ca="1" si="151"/>
        <v/>
      </c>
      <c r="G2316" s="835"/>
      <c r="H2316" s="813">
        <f t="shared" si="148"/>
        <v>40</v>
      </c>
      <c r="I2316" s="812" t="str">
        <f ca="1">IF(IFERROR(VLOOKUP(INDIRECT("'WPTM - Section F'!F"&amp;B2316),'Overview - Section A'!M$29:R160,6,0),IFERROR(VLOOKUP(INDIRECT("'WPTM - Section F'!F"&amp;B2316),'Overview - Section A'!E$26:J148,6,0),""))=0,"",IFERROR(VLOOKUP(INDIRECT("'WPTM - Section F'!F"&amp;B2316),'Overview - Section A'!M$29:R160,6,0),IFERROR(VLOOKUP(INDIRECT("'WPTM - Section F'!F"&amp;B2316),'Overview - Section A'!E$26:J148,6,0),"")))</f>
        <v/>
      </c>
      <c r="J2316" s="812" t="str">
        <f t="shared" ca="1" si="152"/>
        <v/>
      </c>
      <c r="K2316" s="818" t="str">
        <f t="shared" ca="1" si="153"/>
        <v/>
      </c>
      <c r="L2316" s="812" t="str">
        <f ca="1">IFERROR(INDEX('Reference Records'!F$284:F486,MATCH(INDIRECT("'WPTM - Section F'!AP"&amp;B2316)&amp;"|"&amp;INDIRECT("'WPTM - Section F'!C"&amp;$B2316),'Reference Records'!G$284:G486,0)),"")</f>
        <v/>
      </c>
      <c r="M2316" s="818" t="str">
        <f t="shared" ca="1" si="154"/>
        <v/>
      </c>
      <c r="N2316" s="818" t="str">
        <f t="shared" ca="1" si="155"/>
        <v/>
      </c>
      <c r="O2316" s="818" t="str">
        <f t="shared" ca="1" si="156"/>
        <v/>
      </c>
      <c r="P2316" s="818" t="str">
        <f t="shared" ca="1" si="157"/>
        <v/>
      </c>
      <c r="Q2316" s="818"/>
      <c r="R2316" s="827"/>
    </row>
    <row r="2317" spans="1:18" x14ac:dyDescent="0.35">
      <c r="A2317" s="812" t="b">
        <f t="shared" ca="1" si="149"/>
        <v>0</v>
      </c>
      <c r="B2317" s="812">
        <f t="shared" si="147"/>
        <v>49</v>
      </c>
      <c r="C2317" s="832" t="str">
        <f ca="1">IF(COUNTA($G$2194:G2316)=1,"",OFFSET(B2317,-COUNTA($G$2194:G2316)+1,1))</f>
        <v>a1N3p000004CzyoEAC</v>
      </c>
      <c r="D2317" s="812" t="str">
        <f t="shared" ca="1" si="150"/>
        <v>INT-161379</v>
      </c>
      <c r="E2317" s="818"/>
      <c r="F2317" s="818" t="str">
        <f t="shared" ca="1" si="151"/>
        <v/>
      </c>
      <c r="G2317" s="835"/>
      <c r="H2317" s="813">
        <f t="shared" si="148"/>
        <v>41</v>
      </c>
      <c r="I2317" s="812" t="str">
        <f ca="1">IF(IFERROR(VLOOKUP(INDIRECT("'WPTM - Section F'!F"&amp;B2317),'Overview - Section A'!M$29:R161,6,0),IFERROR(VLOOKUP(INDIRECT("'WPTM - Section F'!F"&amp;B2317),'Overview - Section A'!E$26:J149,6,0),""))=0,"",IFERROR(VLOOKUP(INDIRECT("'WPTM - Section F'!F"&amp;B2317),'Overview - Section A'!M$29:R161,6,0),IFERROR(VLOOKUP(INDIRECT("'WPTM - Section F'!F"&amp;B2317),'Overview - Section A'!E$26:J149,6,0),"")))</f>
        <v/>
      </c>
      <c r="J2317" s="812" t="str">
        <f t="shared" ca="1" si="152"/>
        <v/>
      </c>
      <c r="K2317" s="818" t="str">
        <f t="shared" ca="1" si="153"/>
        <v/>
      </c>
      <c r="L2317" s="812" t="str">
        <f ca="1">IFERROR(INDEX('Reference Records'!F$284:F487,MATCH(INDIRECT("'WPTM - Section F'!AP"&amp;B2317)&amp;"|"&amp;INDIRECT("'WPTM - Section F'!C"&amp;$B2317),'Reference Records'!G$284:G487,0)),"")</f>
        <v/>
      </c>
      <c r="M2317" s="818" t="str">
        <f t="shared" ca="1" si="154"/>
        <v/>
      </c>
      <c r="N2317" s="818" t="str">
        <f t="shared" ca="1" si="155"/>
        <v/>
      </c>
      <c r="O2317" s="818" t="str">
        <f t="shared" ca="1" si="156"/>
        <v/>
      </c>
      <c r="P2317" s="818" t="str">
        <f t="shared" ca="1" si="157"/>
        <v/>
      </c>
      <c r="Q2317" s="818"/>
      <c r="R2317" s="827"/>
    </row>
    <row r="2318" spans="1:18" x14ac:dyDescent="0.35">
      <c r="A2318" s="812" t="b">
        <f t="shared" ca="1" si="149"/>
        <v>0</v>
      </c>
      <c r="B2318" s="812">
        <f t="shared" si="147"/>
        <v>50</v>
      </c>
      <c r="C2318" s="832" t="str">
        <f ca="1">IF(COUNTA($G$2194:G2317)=1,"",OFFSET(B2318,-COUNTA($G$2194:G2317)+1,1))</f>
        <v>a1N3p000004CzypEAC</v>
      </c>
      <c r="D2318" s="812" t="str">
        <f t="shared" ca="1" si="150"/>
        <v>INT-161379</v>
      </c>
      <c r="E2318" s="818"/>
      <c r="F2318" s="818" t="str">
        <f t="shared" ca="1" si="151"/>
        <v/>
      </c>
      <c r="G2318" s="835"/>
      <c r="H2318" s="813">
        <f t="shared" si="148"/>
        <v>42</v>
      </c>
      <c r="I2318" s="812" t="str">
        <f ca="1">IF(IFERROR(VLOOKUP(INDIRECT("'WPTM - Section F'!F"&amp;B2318),'Overview - Section A'!M$29:R162,6,0),IFERROR(VLOOKUP(INDIRECT("'WPTM - Section F'!F"&amp;B2318),'Overview - Section A'!E$26:J150,6,0),""))=0,"",IFERROR(VLOOKUP(INDIRECT("'WPTM - Section F'!F"&amp;B2318),'Overview - Section A'!M$29:R162,6,0),IFERROR(VLOOKUP(INDIRECT("'WPTM - Section F'!F"&amp;B2318),'Overview - Section A'!E$26:J150,6,0),"")))</f>
        <v/>
      </c>
      <c r="J2318" s="812" t="str">
        <f t="shared" ca="1" si="152"/>
        <v/>
      </c>
      <c r="K2318" s="818" t="str">
        <f t="shared" ca="1" si="153"/>
        <v/>
      </c>
      <c r="L2318" s="812" t="str">
        <f ca="1">IFERROR(INDEX('Reference Records'!F$284:F488,MATCH(INDIRECT("'WPTM - Section F'!AP"&amp;B2318)&amp;"|"&amp;INDIRECT("'WPTM - Section F'!C"&amp;$B2318),'Reference Records'!G$284:G488,0)),"")</f>
        <v/>
      </c>
      <c r="M2318" s="818" t="str">
        <f t="shared" ca="1" si="154"/>
        <v/>
      </c>
      <c r="N2318" s="818" t="str">
        <f t="shared" ca="1" si="155"/>
        <v/>
      </c>
      <c r="O2318" s="818" t="str">
        <f t="shared" ca="1" si="156"/>
        <v/>
      </c>
      <c r="P2318" s="818" t="str">
        <f t="shared" ca="1" si="157"/>
        <v/>
      </c>
      <c r="Q2318" s="818"/>
      <c r="R2318" s="827"/>
    </row>
    <row r="2319" spans="1:18" x14ac:dyDescent="0.35">
      <c r="A2319" s="812" t="b">
        <f t="shared" ca="1" si="149"/>
        <v>0</v>
      </c>
      <c r="B2319" s="812">
        <f t="shared" si="147"/>
        <v>51</v>
      </c>
      <c r="C2319" s="832" t="str">
        <f ca="1">IF(COUNTA($G$2194:G2318)=1,"",OFFSET(B2319,-COUNTA($G$2194:G2318)+1,1))</f>
        <v>a1N3p000004CzyqEAC</v>
      </c>
      <c r="D2319" s="812" t="str">
        <f t="shared" ca="1" si="150"/>
        <v>INT-161379</v>
      </c>
      <c r="E2319" s="818"/>
      <c r="F2319" s="818" t="str">
        <f t="shared" ca="1" si="151"/>
        <v/>
      </c>
      <c r="G2319" s="835"/>
      <c r="H2319" s="813">
        <f t="shared" si="148"/>
        <v>43</v>
      </c>
      <c r="I2319" s="812" t="str">
        <f ca="1">IF(IFERROR(VLOOKUP(INDIRECT("'WPTM - Section F'!F"&amp;B2319),'Overview - Section A'!M$29:R163,6,0),IFERROR(VLOOKUP(INDIRECT("'WPTM - Section F'!F"&amp;B2319),'Overview - Section A'!E$26:J151,6,0),""))=0,"",IFERROR(VLOOKUP(INDIRECT("'WPTM - Section F'!F"&amp;B2319),'Overview - Section A'!M$29:R163,6,0),IFERROR(VLOOKUP(INDIRECT("'WPTM - Section F'!F"&amp;B2319),'Overview - Section A'!E$26:J151,6,0),"")))</f>
        <v/>
      </c>
      <c r="J2319" s="812" t="str">
        <f t="shared" ca="1" si="152"/>
        <v/>
      </c>
      <c r="K2319" s="818" t="str">
        <f t="shared" ca="1" si="153"/>
        <v/>
      </c>
      <c r="L2319" s="812" t="str">
        <f ca="1">IFERROR(INDEX('Reference Records'!F$284:F489,MATCH(INDIRECT("'WPTM - Section F'!AP"&amp;B2319)&amp;"|"&amp;INDIRECT("'WPTM - Section F'!C"&amp;$B2319),'Reference Records'!G$284:G489,0)),"")</f>
        <v/>
      </c>
      <c r="M2319" s="818" t="str">
        <f t="shared" ca="1" si="154"/>
        <v/>
      </c>
      <c r="N2319" s="818" t="str">
        <f t="shared" ca="1" si="155"/>
        <v/>
      </c>
      <c r="O2319" s="818" t="str">
        <f t="shared" ca="1" si="156"/>
        <v/>
      </c>
      <c r="P2319" s="818" t="str">
        <f t="shared" ca="1" si="157"/>
        <v/>
      </c>
      <c r="Q2319" s="818"/>
      <c r="R2319" s="827"/>
    </row>
    <row r="2320" spans="1:18" x14ac:dyDescent="0.35">
      <c r="A2320" s="812" t="b">
        <f t="shared" ca="1" si="149"/>
        <v>0</v>
      </c>
      <c r="B2320" s="812">
        <f t="shared" si="147"/>
        <v>52</v>
      </c>
      <c r="C2320" s="832" t="str">
        <f ca="1">IF(COUNTA($G$2194:G2319)=1,"",OFFSET(B2320,-COUNTA($G$2194:G2319)+1,1))</f>
        <v>a1N3p000004CzyrEAC</v>
      </c>
      <c r="D2320" s="812" t="str">
        <f t="shared" ca="1" si="150"/>
        <v>INT-161379</v>
      </c>
      <c r="E2320" s="818"/>
      <c r="F2320" s="818" t="str">
        <f t="shared" ca="1" si="151"/>
        <v/>
      </c>
      <c r="G2320" s="835"/>
      <c r="H2320" s="813">
        <f t="shared" si="148"/>
        <v>44</v>
      </c>
      <c r="I2320" s="812" t="str">
        <f ca="1">IF(IFERROR(VLOOKUP(INDIRECT("'WPTM - Section F'!F"&amp;B2320),'Overview - Section A'!M$29:R164,6,0),IFERROR(VLOOKUP(INDIRECT("'WPTM - Section F'!F"&amp;B2320),'Overview - Section A'!E$26:J152,6,0),""))=0,"",IFERROR(VLOOKUP(INDIRECT("'WPTM - Section F'!F"&amp;B2320),'Overview - Section A'!M$29:R164,6,0),IFERROR(VLOOKUP(INDIRECT("'WPTM - Section F'!F"&amp;B2320),'Overview - Section A'!E$26:J152,6,0),"")))</f>
        <v/>
      </c>
      <c r="J2320" s="812" t="str">
        <f t="shared" ca="1" si="152"/>
        <v/>
      </c>
      <c r="K2320" s="818" t="str">
        <f t="shared" ca="1" si="153"/>
        <v/>
      </c>
      <c r="L2320" s="812" t="str">
        <f ca="1">IFERROR(INDEX('Reference Records'!F$284:F490,MATCH(INDIRECT("'WPTM - Section F'!AP"&amp;B2320)&amp;"|"&amp;INDIRECT("'WPTM - Section F'!C"&amp;$B2320),'Reference Records'!G$284:G490,0)),"")</f>
        <v/>
      </c>
      <c r="M2320" s="818" t="str">
        <f t="shared" ca="1" si="154"/>
        <v/>
      </c>
      <c r="N2320" s="818" t="str">
        <f t="shared" ca="1" si="155"/>
        <v/>
      </c>
      <c r="O2320" s="818" t="str">
        <f t="shared" ca="1" si="156"/>
        <v/>
      </c>
      <c r="P2320" s="818" t="str">
        <f t="shared" ca="1" si="157"/>
        <v/>
      </c>
      <c r="Q2320" s="818"/>
      <c r="R2320" s="827"/>
    </row>
    <row r="2321" spans="1:18" x14ac:dyDescent="0.35">
      <c r="A2321" s="812" t="b">
        <f t="shared" ca="1" si="149"/>
        <v>0</v>
      </c>
      <c r="B2321" s="812">
        <f t="shared" si="147"/>
        <v>53</v>
      </c>
      <c r="C2321" s="832" t="str">
        <f ca="1">IF(COUNTA($G$2194:G2320)=1,"",OFFSET(B2321,-COUNTA($G$2194:G2320)+1,1))</f>
        <v>a1N3p000004CzysEAC</v>
      </c>
      <c r="D2321" s="812" t="str">
        <f t="shared" ca="1" si="150"/>
        <v>INT-161379</v>
      </c>
      <c r="E2321" s="818"/>
      <c r="F2321" s="818" t="str">
        <f t="shared" ca="1" si="151"/>
        <v/>
      </c>
      <c r="G2321" s="835"/>
      <c r="H2321" s="813">
        <f t="shared" si="148"/>
        <v>45</v>
      </c>
      <c r="I2321" s="812" t="str">
        <f ca="1">IF(IFERROR(VLOOKUP(INDIRECT("'WPTM - Section F'!F"&amp;B2321),'Overview - Section A'!M$29:R165,6,0),IFERROR(VLOOKUP(INDIRECT("'WPTM - Section F'!F"&amp;B2321),'Overview - Section A'!E$26:J153,6,0),""))=0,"",IFERROR(VLOOKUP(INDIRECT("'WPTM - Section F'!F"&amp;B2321),'Overview - Section A'!M$29:R165,6,0),IFERROR(VLOOKUP(INDIRECT("'WPTM - Section F'!F"&amp;B2321),'Overview - Section A'!E$26:J153,6,0),"")))</f>
        <v/>
      </c>
      <c r="J2321" s="812" t="str">
        <f t="shared" ca="1" si="152"/>
        <v/>
      </c>
      <c r="K2321" s="818" t="str">
        <f t="shared" ca="1" si="153"/>
        <v/>
      </c>
      <c r="L2321" s="812" t="str">
        <f ca="1">IFERROR(INDEX('Reference Records'!F$284:F491,MATCH(INDIRECT("'WPTM - Section F'!AP"&amp;B2321)&amp;"|"&amp;INDIRECT("'WPTM - Section F'!C"&amp;$B2321),'Reference Records'!G$284:G491,0)),"")</f>
        <v/>
      </c>
      <c r="M2321" s="818" t="str">
        <f t="shared" ca="1" si="154"/>
        <v/>
      </c>
      <c r="N2321" s="818" t="str">
        <f t="shared" ca="1" si="155"/>
        <v/>
      </c>
      <c r="O2321" s="818" t="str">
        <f t="shared" ca="1" si="156"/>
        <v/>
      </c>
      <c r="P2321" s="818" t="str">
        <f t="shared" ca="1" si="157"/>
        <v/>
      </c>
      <c r="Q2321" s="818"/>
      <c r="R2321" s="827"/>
    </row>
    <row r="2322" spans="1:18" x14ac:dyDescent="0.35">
      <c r="A2322" s="812" t="b">
        <f t="shared" ca="1" si="149"/>
        <v>0</v>
      </c>
      <c r="B2322" s="812">
        <f t="shared" si="147"/>
        <v>54</v>
      </c>
      <c r="C2322" s="832" t="str">
        <f ca="1">IF(COUNTA($G$2194:G2321)=1,"",OFFSET(B2322,-COUNTA($G$2194:G2321)+1,1))</f>
        <v>a1N3p000004CzytEAC</v>
      </c>
      <c r="D2322" s="812" t="str">
        <f t="shared" ca="1" si="150"/>
        <v>INT-161379</v>
      </c>
      <c r="E2322" s="818"/>
      <c r="F2322" s="818" t="str">
        <f t="shared" ca="1" si="151"/>
        <v/>
      </c>
      <c r="G2322" s="835"/>
      <c r="H2322" s="813">
        <f t="shared" si="148"/>
        <v>46</v>
      </c>
      <c r="I2322" s="812" t="str">
        <f ca="1">IF(IFERROR(VLOOKUP(INDIRECT("'WPTM - Section F'!F"&amp;B2322),'Overview - Section A'!M$29:R166,6,0),IFERROR(VLOOKUP(INDIRECT("'WPTM - Section F'!F"&amp;B2322),'Overview - Section A'!E$26:J154,6,0),""))=0,"",IFERROR(VLOOKUP(INDIRECT("'WPTM - Section F'!F"&amp;B2322),'Overview - Section A'!M$29:R166,6,0),IFERROR(VLOOKUP(INDIRECT("'WPTM - Section F'!F"&amp;B2322),'Overview - Section A'!E$26:J154,6,0),"")))</f>
        <v/>
      </c>
      <c r="J2322" s="812" t="str">
        <f t="shared" ca="1" si="152"/>
        <v/>
      </c>
      <c r="K2322" s="818" t="str">
        <f t="shared" ca="1" si="153"/>
        <v/>
      </c>
      <c r="L2322" s="812" t="str">
        <f ca="1">IFERROR(INDEX('Reference Records'!F$284:F492,MATCH(INDIRECT("'WPTM - Section F'!AP"&amp;B2322)&amp;"|"&amp;INDIRECT("'WPTM - Section F'!C"&amp;$B2322),'Reference Records'!G$284:G492,0)),"")</f>
        <v/>
      </c>
      <c r="M2322" s="818" t="str">
        <f t="shared" ca="1" si="154"/>
        <v/>
      </c>
      <c r="N2322" s="818" t="str">
        <f t="shared" ca="1" si="155"/>
        <v/>
      </c>
      <c r="O2322" s="818" t="str">
        <f t="shared" ca="1" si="156"/>
        <v/>
      </c>
      <c r="P2322" s="818" t="str">
        <f t="shared" ca="1" si="157"/>
        <v/>
      </c>
      <c r="Q2322" s="818"/>
      <c r="R2322" s="827"/>
    </row>
    <row r="2323" spans="1:18" x14ac:dyDescent="0.35">
      <c r="A2323" s="812" t="b">
        <f t="shared" ca="1" si="149"/>
        <v>0</v>
      </c>
      <c r="B2323" s="812">
        <f t="shared" si="147"/>
        <v>55</v>
      </c>
      <c r="C2323" s="832" t="str">
        <f ca="1">IF(COUNTA($G$2194:G2322)=1,"",OFFSET(B2323,-COUNTA($G$2194:G2322)+1,1))</f>
        <v>a1N3p000004CzyuEAC</v>
      </c>
      <c r="D2323" s="812" t="str">
        <f t="shared" ca="1" si="150"/>
        <v>INT-161379</v>
      </c>
      <c r="E2323" s="818"/>
      <c r="F2323" s="818" t="str">
        <f t="shared" ca="1" si="151"/>
        <v/>
      </c>
      <c r="G2323" s="835"/>
      <c r="H2323" s="813">
        <f t="shared" si="148"/>
        <v>47</v>
      </c>
      <c r="I2323" s="812" t="str">
        <f ca="1">IF(IFERROR(VLOOKUP(INDIRECT("'WPTM - Section F'!F"&amp;B2323),'Overview - Section A'!M$29:R167,6,0),IFERROR(VLOOKUP(INDIRECT("'WPTM - Section F'!F"&amp;B2323),'Overview - Section A'!E$26:J155,6,0),""))=0,"",IFERROR(VLOOKUP(INDIRECT("'WPTM - Section F'!F"&amp;B2323),'Overview - Section A'!M$29:R167,6,0),IFERROR(VLOOKUP(INDIRECT("'WPTM - Section F'!F"&amp;B2323),'Overview - Section A'!E$26:J155,6,0),"")))</f>
        <v/>
      </c>
      <c r="J2323" s="812" t="str">
        <f t="shared" ca="1" si="152"/>
        <v/>
      </c>
      <c r="K2323" s="818" t="str">
        <f t="shared" ca="1" si="153"/>
        <v/>
      </c>
      <c r="L2323" s="812" t="str">
        <f ca="1">IFERROR(INDEX('Reference Records'!F$284:F493,MATCH(INDIRECT("'WPTM - Section F'!AP"&amp;B2323)&amp;"|"&amp;INDIRECT("'WPTM - Section F'!C"&amp;$B2323),'Reference Records'!G$284:G493,0)),"")</f>
        <v/>
      </c>
      <c r="M2323" s="818" t="str">
        <f t="shared" ca="1" si="154"/>
        <v/>
      </c>
      <c r="N2323" s="818" t="str">
        <f t="shared" ca="1" si="155"/>
        <v/>
      </c>
      <c r="O2323" s="818" t="str">
        <f t="shared" ca="1" si="156"/>
        <v/>
      </c>
      <c r="P2323" s="818" t="str">
        <f t="shared" ca="1" si="157"/>
        <v/>
      </c>
      <c r="Q2323" s="818"/>
      <c r="R2323" s="827"/>
    </row>
    <row r="2324" spans="1:18" x14ac:dyDescent="0.35">
      <c r="A2324" s="812" t="b">
        <f t="shared" ca="1" si="149"/>
        <v>0</v>
      </c>
      <c r="B2324" s="812">
        <f t="shared" si="147"/>
        <v>56</v>
      </c>
      <c r="C2324" s="832" t="str">
        <f ca="1">IF(COUNTA($G$2194:G2323)=1,"",OFFSET(B2324,-COUNTA($G$2194:G2323)+1,1))</f>
        <v>a1N3p000004CzyvEAC</v>
      </c>
      <c r="D2324" s="812" t="str">
        <f t="shared" ca="1" si="150"/>
        <v>INT-161379</v>
      </c>
      <c r="E2324" s="818"/>
      <c r="F2324" s="818" t="str">
        <f t="shared" ca="1" si="151"/>
        <v/>
      </c>
      <c r="G2324" s="835"/>
      <c r="H2324" s="813">
        <f t="shared" si="148"/>
        <v>48</v>
      </c>
      <c r="I2324" s="812" t="str">
        <f ca="1">IF(IFERROR(VLOOKUP(INDIRECT("'WPTM - Section F'!F"&amp;B2324),'Overview - Section A'!M$29:R168,6,0),IFERROR(VLOOKUP(INDIRECT("'WPTM - Section F'!F"&amp;B2324),'Overview - Section A'!E$26:J156,6,0),""))=0,"",IFERROR(VLOOKUP(INDIRECT("'WPTM - Section F'!F"&amp;B2324),'Overview - Section A'!M$29:R168,6,0),IFERROR(VLOOKUP(INDIRECT("'WPTM - Section F'!F"&amp;B2324),'Overview - Section A'!E$26:J156,6,0),"")))</f>
        <v/>
      </c>
      <c r="J2324" s="812" t="str">
        <f t="shared" ca="1" si="152"/>
        <v/>
      </c>
      <c r="K2324" s="818" t="str">
        <f t="shared" ca="1" si="153"/>
        <v/>
      </c>
      <c r="L2324" s="812" t="str">
        <f ca="1">IFERROR(INDEX('Reference Records'!F$284:F494,MATCH(INDIRECT("'WPTM - Section F'!AP"&amp;B2324)&amp;"|"&amp;INDIRECT("'WPTM - Section F'!C"&amp;$B2324),'Reference Records'!G$284:G494,0)),"")</f>
        <v/>
      </c>
      <c r="M2324" s="818" t="str">
        <f t="shared" ca="1" si="154"/>
        <v/>
      </c>
      <c r="N2324" s="818" t="str">
        <f t="shared" ca="1" si="155"/>
        <v/>
      </c>
      <c r="O2324" s="818" t="str">
        <f t="shared" ca="1" si="156"/>
        <v/>
      </c>
      <c r="P2324" s="818" t="str">
        <f t="shared" ca="1" si="157"/>
        <v/>
      </c>
      <c r="Q2324" s="818"/>
      <c r="R2324" s="827"/>
    </row>
    <row r="2325" spans="1:18" x14ac:dyDescent="0.35">
      <c r="A2325" s="812" t="b">
        <f t="shared" ca="1" si="149"/>
        <v>0</v>
      </c>
      <c r="B2325" s="812">
        <f t="shared" ref="B2325:B2356" si="158">IF(_xlfn.ISFORMULA(J2325),B2324+1,B2324)</f>
        <v>57</v>
      </c>
      <c r="C2325" s="832" t="str">
        <f ca="1">IF(COUNTA($G$2194:G2324)=1,"",OFFSET(B2325,-COUNTA($G$2194:G2324)+1,1))</f>
        <v>a1N3p000004CzywEAC</v>
      </c>
      <c r="D2325" s="812" t="str">
        <f t="shared" ca="1" si="150"/>
        <v>INT-161379</v>
      </c>
      <c r="E2325" s="818"/>
      <c r="F2325" s="818" t="str">
        <f t="shared" ca="1" si="151"/>
        <v/>
      </c>
      <c r="G2325" s="835"/>
      <c r="H2325" s="813">
        <f t="shared" ref="H2325:H2356" si="159">H2324+1</f>
        <v>49</v>
      </c>
      <c r="I2325" s="812" t="str">
        <f ca="1">IF(IFERROR(VLOOKUP(INDIRECT("'WPTM - Section F'!F"&amp;B2325),'Overview - Section A'!M$29:R169,6,0),IFERROR(VLOOKUP(INDIRECT("'WPTM - Section F'!F"&amp;B2325),'Overview - Section A'!E$26:J157,6,0),""))=0,"",IFERROR(VLOOKUP(INDIRECT("'WPTM - Section F'!F"&amp;B2325),'Overview - Section A'!M$29:R169,6,0),IFERROR(VLOOKUP(INDIRECT("'WPTM - Section F'!F"&amp;B2325),'Overview - Section A'!E$26:J157,6,0),"")))</f>
        <v/>
      </c>
      <c r="J2325" s="812" t="str">
        <f t="shared" ca="1" si="152"/>
        <v/>
      </c>
      <c r="K2325" s="818" t="str">
        <f t="shared" ca="1" si="153"/>
        <v/>
      </c>
      <c r="L2325" s="812" t="str">
        <f ca="1">IFERROR(INDEX('Reference Records'!F$284:F495,MATCH(INDIRECT("'WPTM - Section F'!AP"&amp;B2325)&amp;"|"&amp;INDIRECT("'WPTM - Section F'!C"&amp;$B2325),'Reference Records'!G$284:G495,0)),"")</f>
        <v/>
      </c>
      <c r="M2325" s="818" t="str">
        <f t="shared" ca="1" si="154"/>
        <v/>
      </c>
      <c r="N2325" s="818" t="str">
        <f t="shared" ca="1" si="155"/>
        <v/>
      </c>
      <c r="O2325" s="818" t="str">
        <f t="shared" ca="1" si="156"/>
        <v/>
      </c>
      <c r="P2325" s="818" t="str">
        <f t="shared" ca="1" si="157"/>
        <v/>
      </c>
      <c r="Q2325" s="818"/>
      <c r="R2325" s="827"/>
    </row>
    <row r="2326" spans="1:18" x14ac:dyDescent="0.35">
      <c r="A2326" s="812" t="b">
        <f t="shared" ca="1" si="149"/>
        <v>0</v>
      </c>
      <c r="B2326" s="812">
        <f t="shared" si="158"/>
        <v>58</v>
      </c>
      <c r="C2326" s="832" t="str">
        <f ca="1">IF(COUNTA($G$2194:G2325)=1,"",OFFSET(B2326,-COUNTA($G$2194:G2325)+1,1))</f>
        <v>a1N3p000004CzyxEAC</v>
      </c>
      <c r="D2326" s="812" t="str">
        <f t="shared" ca="1" si="150"/>
        <v>INT-161379</v>
      </c>
      <c r="E2326" s="818"/>
      <c r="F2326" s="818" t="str">
        <f t="shared" ca="1" si="151"/>
        <v/>
      </c>
      <c r="G2326" s="835"/>
      <c r="H2326" s="813">
        <f t="shared" si="159"/>
        <v>50</v>
      </c>
      <c r="I2326" s="812" t="str">
        <f ca="1">IF(IFERROR(VLOOKUP(INDIRECT("'WPTM - Section F'!F"&amp;B2326),'Overview - Section A'!M$29:R170,6,0),IFERROR(VLOOKUP(INDIRECT("'WPTM - Section F'!F"&amp;B2326),'Overview - Section A'!E$26:J158,6,0),""))=0,"",IFERROR(VLOOKUP(INDIRECT("'WPTM - Section F'!F"&amp;B2326),'Overview - Section A'!M$29:R170,6,0),IFERROR(VLOOKUP(INDIRECT("'WPTM - Section F'!F"&amp;B2326),'Overview - Section A'!E$26:J158,6,0),"")))</f>
        <v/>
      </c>
      <c r="J2326" s="812" t="str">
        <f t="shared" ca="1" si="152"/>
        <v/>
      </c>
      <c r="K2326" s="818" t="str">
        <f t="shared" ca="1" si="153"/>
        <v/>
      </c>
      <c r="L2326" s="812" t="str">
        <f ca="1">IFERROR(INDEX('Reference Records'!F$284:F496,MATCH(INDIRECT("'WPTM - Section F'!AP"&amp;B2326)&amp;"|"&amp;INDIRECT("'WPTM - Section F'!C"&amp;$B2326),'Reference Records'!G$284:G496,0)),"")</f>
        <v/>
      </c>
      <c r="M2326" s="818" t="str">
        <f t="shared" ca="1" si="154"/>
        <v/>
      </c>
      <c r="N2326" s="818" t="str">
        <f t="shared" ca="1" si="155"/>
        <v/>
      </c>
      <c r="O2326" s="818" t="str">
        <f t="shared" ca="1" si="156"/>
        <v/>
      </c>
      <c r="P2326" s="818" t="str">
        <f t="shared" ca="1" si="157"/>
        <v/>
      </c>
      <c r="Q2326" s="818"/>
      <c r="R2326" s="827"/>
    </row>
    <row r="2327" spans="1:18" x14ac:dyDescent="0.35">
      <c r="A2327" s="812" t="b">
        <f t="shared" ca="1" si="149"/>
        <v>0</v>
      </c>
      <c r="B2327" s="812">
        <f t="shared" si="158"/>
        <v>59</v>
      </c>
      <c r="C2327" s="832" t="str">
        <f ca="1">IF(COUNTA($G$2194:G2326)=1,"",OFFSET(B2327,-COUNTA($G$2194:G2326)+1,1))</f>
        <v>a1N3p000004CzyyEAC</v>
      </c>
      <c r="D2327" s="812" t="str">
        <f t="shared" ca="1" si="150"/>
        <v>INT-161379</v>
      </c>
      <c r="E2327" s="818"/>
      <c r="F2327" s="818" t="str">
        <f t="shared" ca="1" si="151"/>
        <v/>
      </c>
      <c r="G2327" s="835"/>
      <c r="H2327" s="813">
        <f t="shared" si="159"/>
        <v>51</v>
      </c>
      <c r="I2327" s="812" t="str">
        <f ca="1">IF(IFERROR(VLOOKUP(INDIRECT("'WPTM - Section F'!F"&amp;B2327),'Overview - Section A'!M$29:R171,6,0),IFERROR(VLOOKUP(INDIRECT("'WPTM - Section F'!F"&amp;B2327),'Overview - Section A'!E$26:J159,6,0),""))=0,"",IFERROR(VLOOKUP(INDIRECT("'WPTM - Section F'!F"&amp;B2327),'Overview - Section A'!M$29:R171,6,0),IFERROR(VLOOKUP(INDIRECT("'WPTM - Section F'!F"&amp;B2327),'Overview - Section A'!E$26:J159,6,0),"")))</f>
        <v/>
      </c>
      <c r="J2327" s="812" t="str">
        <f t="shared" ca="1" si="152"/>
        <v/>
      </c>
      <c r="K2327" s="818" t="str">
        <f t="shared" ca="1" si="153"/>
        <v/>
      </c>
      <c r="L2327" s="812" t="str">
        <f ca="1">IFERROR(INDEX('Reference Records'!F$284:F497,MATCH(INDIRECT("'WPTM - Section F'!AP"&amp;B2327)&amp;"|"&amp;INDIRECT("'WPTM - Section F'!C"&amp;$B2327),'Reference Records'!G$284:G497,0)),"")</f>
        <v/>
      </c>
      <c r="M2327" s="818" t="str">
        <f t="shared" ca="1" si="154"/>
        <v/>
      </c>
      <c r="N2327" s="818" t="str">
        <f t="shared" ca="1" si="155"/>
        <v/>
      </c>
      <c r="O2327" s="818" t="str">
        <f t="shared" ca="1" si="156"/>
        <v/>
      </c>
      <c r="P2327" s="818" t="str">
        <f t="shared" ca="1" si="157"/>
        <v/>
      </c>
      <c r="Q2327" s="818"/>
      <c r="R2327" s="827"/>
    </row>
    <row r="2328" spans="1:18" x14ac:dyDescent="0.35">
      <c r="A2328" s="812" t="b">
        <f t="shared" ca="1" si="149"/>
        <v>0</v>
      </c>
      <c r="B2328" s="812">
        <f t="shared" si="158"/>
        <v>60</v>
      </c>
      <c r="C2328" s="832" t="str">
        <f ca="1">IF(COUNTA($G$2194:G2327)=1,"",OFFSET(B2328,-COUNTA($G$2194:G2327)+1,1))</f>
        <v>a1N3p000004CzyzEAC</v>
      </c>
      <c r="D2328" s="812" t="str">
        <f t="shared" ca="1" si="150"/>
        <v>INT-161379</v>
      </c>
      <c r="E2328" s="818"/>
      <c r="F2328" s="818" t="str">
        <f t="shared" ca="1" si="151"/>
        <v/>
      </c>
      <c r="G2328" s="835"/>
      <c r="H2328" s="813">
        <f t="shared" si="159"/>
        <v>52</v>
      </c>
      <c r="I2328" s="812" t="str">
        <f ca="1">IF(IFERROR(VLOOKUP(INDIRECT("'WPTM - Section F'!F"&amp;B2328),'Overview - Section A'!M$29:R172,6,0),IFERROR(VLOOKUP(INDIRECT("'WPTM - Section F'!F"&amp;B2328),'Overview - Section A'!E$26:J160,6,0),""))=0,"",IFERROR(VLOOKUP(INDIRECT("'WPTM - Section F'!F"&amp;B2328),'Overview - Section A'!M$29:R172,6,0),IFERROR(VLOOKUP(INDIRECT("'WPTM - Section F'!F"&amp;B2328),'Overview - Section A'!E$26:J160,6,0),"")))</f>
        <v/>
      </c>
      <c r="J2328" s="812" t="str">
        <f t="shared" ca="1" si="152"/>
        <v/>
      </c>
      <c r="K2328" s="818" t="str">
        <f t="shared" ca="1" si="153"/>
        <v/>
      </c>
      <c r="L2328" s="812" t="str">
        <f ca="1">IFERROR(INDEX('Reference Records'!F$284:F498,MATCH(INDIRECT("'WPTM - Section F'!AP"&amp;B2328)&amp;"|"&amp;INDIRECT("'WPTM - Section F'!C"&amp;$B2328),'Reference Records'!G$284:G498,0)),"")</f>
        <v/>
      </c>
      <c r="M2328" s="818" t="str">
        <f t="shared" ca="1" si="154"/>
        <v/>
      </c>
      <c r="N2328" s="818" t="str">
        <f t="shared" ca="1" si="155"/>
        <v/>
      </c>
      <c r="O2328" s="818" t="str">
        <f t="shared" ca="1" si="156"/>
        <v/>
      </c>
      <c r="P2328" s="818" t="str">
        <f t="shared" ca="1" si="157"/>
        <v/>
      </c>
      <c r="Q2328" s="818"/>
      <c r="R2328" s="827"/>
    </row>
    <row r="2329" spans="1:18" x14ac:dyDescent="0.35">
      <c r="A2329" s="812" t="b">
        <f t="shared" ca="1" si="149"/>
        <v>0</v>
      </c>
      <c r="B2329" s="812">
        <f t="shared" si="158"/>
        <v>61</v>
      </c>
      <c r="C2329" s="832" t="str">
        <f ca="1">IF(COUNTA($G$2194:G2328)=1,"",OFFSET(B2329,-COUNTA($G$2194:G2328)+1,1))</f>
        <v>a1N3p000004Czz0EAC</v>
      </c>
      <c r="D2329" s="812" t="str">
        <f t="shared" ca="1" si="150"/>
        <v>INT-161379</v>
      </c>
      <c r="E2329" s="818"/>
      <c r="F2329" s="818" t="str">
        <f t="shared" ca="1" si="151"/>
        <v/>
      </c>
      <c r="G2329" s="835"/>
      <c r="H2329" s="813">
        <f t="shared" si="159"/>
        <v>53</v>
      </c>
      <c r="I2329" s="812" t="str">
        <f ca="1">IF(IFERROR(VLOOKUP(INDIRECT("'WPTM - Section F'!F"&amp;B2329),'Overview - Section A'!M$29:R173,6,0),IFERROR(VLOOKUP(INDIRECT("'WPTM - Section F'!F"&amp;B2329),'Overview - Section A'!E$26:J161,6,0),""))=0,"",IFERROR(VLOOKUP(INDIRECT("'WPTM - Section F'!F"&amp;B2329),'Overview - Section A'!M$29:R173,6,0),IFERROR(VLOOKUP(INDIRECT("'WPTM - Section F'!F"&amp;B2329),'Overview - Section A'!E$26:J161,6,0),"")))</f>
        <v/>
      </c>
      <c r="J2329" s="812" t="str">
        <f t="shared" ca="1" si="152"/>
        <v/>
      </c>
      <c r="K2329" s="818" t="str">
        <f t="shared" ca="1" si="153"/>
        <v/>
      </c>
      <c r="L2329" s="812" t="str">
        <f ca="1">IFERROR(INDEX('Reference Records'!F$284:F499,MATCH(INDIRECT("'WPTM - Section F'!AP"&amp;B2329)&amp;"|"&amp;INDIRECT("'WPTM - Section F'!C"&amp;$B2329),'Reference Records'!G$284:G499,0)),"")</f>
        <v/>
      </c>
      <c r="M2329" s="818" t="str">
        <f t="shared" ca="1" si="154"/>
        <v/>
      </c>
      <c r="N2329" s="818" t="str">
        <f t="shared" ca="1" si="155"/>
        <v/>
      </c>
      <c r="O2329" s="818" t="str">
        <f t="shared" ca="1" si="156"/>
        <v/>
      </c>
      <c r="P2329" s="818" t="str">
        <f t="shared" ca="1" si="157"/>
        <v/>
      </c>
      <c r="Q2329" s="818"/>
      <c r="R2329" s="827"/>
    </row>
    <row r="2330" spans="1:18" x14ac:dyDescent="0.35">
      <c r="A2330" s="812" t="b">
        <f t="shared" ca="1" si="149"/>
        <v>0</v>
      </c>
      <c r="B2330" s="812">
        <f t="shared" si="158"/>
        <v>62</v>
      </c>
      <c r="C2330" s="832" t="str">
        <f ca="1">IF(COUNTA($G$2194:G2329)=1,"",OFFSET(B2330,-COUNTA($G$2194:G2329)+1,1))</f>
        <v>a1N3p000004Czz1EAC</v>
      </c>
      <c r="D2330" s="812" t="str">
        <f t="shared" ca="1" si="150"/>
        <v>INT-161379</v>
      </c>
      <c r="E2330" s="818"/>
      <c r="F2330" s="818" t="str">
        <f t="shared" ca="1" si="151"/>
        <v/>
      </c>
      <c r="G2330" s="835"/>
      <c r="H2330" s="813">
        <f t="shared" si="159"/>
        <v>54</v>
      </c>
      <c r="I2330" s="812" t="str">
        <f ca="1">IF(IFERROR(VLOOKUP(INDIRECT("'WPTM - Section F'!F"&amp;B2330),'Overview - Section A'!M$29:R174,6,0),IFERROR(VLOOKUP(INDIRECT("'WPTM - Section F'!F"&amp;B2330),'Overview - Section A'!E$26:J162,6,0),""))=0,"",IFERROR(VLOOKUP(INDIRECT("'WPTM - Section F'!F"&amp;B2330),'Overview - Section A'!M$29:R174,6,0),IFERROR(VLOOKUP(INDIRECT("'WPTM - Section F'!F"&amp;B2330),'Overview - Section A'!E$26:J162,6,0),"")))</f>
        <v/>
      </c>
      <c r="J2330" s="812" t="str">
        <f t="shared" ca="1" si="152"/>
        <v/>
      </c>
      <c r="K2330" s="818" t="str">
        <f t="shared" ca="1" si="153"/>
        <v/>
      </c>
      <c r="L2330" s="812" t="str">
        <f ca="1">IFERROR(INDEX('Reference Records'!F$284:F500,MATCH(INDIRECT("'WPTM - Section F'!AP"&amp;B2330)&amp;"|"&amp;INDIRECT("'WPTM - Section F'!C"&amp;$B2330),'Reference Records'!G$284:G500,0)),"")</f>
        <v/>
      </c>
      <c r="M2330" s="818" t="str">
        <f t="shared" ca="1" si="154"/>
        <v/>
      </c>
      <c r="N2330" s="818" t="str">
        <f t="shared" ca="1" si="155"/>
        <v/>
      </c>
      <c r="O2330" s="818" t="str">
        <f t="shared" ca="1" si="156"/>
        <v/>
      </c>
      <c r="P2330" s="818" t="str">
        <f t="shared" ca="1" si="157"/>
        <v/>
      </c>
      <c r="Q2330" s="818"/>
      <c r="R2330" s="827"/>
    </row>
    <row r="2331" spans="1:18" x14ac:dyDescent="0.35">
      <c r="A2331" s="812" t="b">
        <f t="shared" ca="1" si="149"/>
        <v>0</v>
      </c>
      <c r="B2331" s="812">
        <f t="shared" si="158"/>
        <v>63</v>
      </c>
      <c r="C2331" s="832" t="str">
        <f ca="1">IF(COUNTA($G$2194:G2330)=1,"",OFFSET(B2331,-COUNTA($G$2194:G2330)+1,1))</f>
        <v>a1N3p000004Czz2EAC</v>
      </c>
      <c r="D2331" s="812" t="str">
        <f t="shared" ca="1" si="150"/>
        <v>INT-161379</v>
      </c>
      <c r="E2331" s="818"/>
      <c r="F2331" s="818" t="str">
        <f t="shared" ca="1" si="151"/>
        <v/>
      </c>
      <c r="G2331" s="835"/>
      <c r="H2331" s="813">
        <f t="shared" si="159"/>
        <v>55</v>
      </c>
      <c r="I2331" s="812" t="str">
        <f ca="1">IF(IFERROR(VLOOKUP(INDIRECT("'WPTM - Section F'!F"&amp;B2331),'Overview - Section A'!M$29:R175,6,0),IFERROR(VLOOKUP(INDIRECT("'WPTM - Section F'!F"&amp;B2331),'Overview - Section A'!E$26:J163,6,0),""))=0,"",IFERROR(VLOOKUP(INDIRECT("'WPTM - Section F'!F"&amp;B2331),'Overview - Section A'!M$29:R175,6,0),IFERROR(VLOOKUP(INDIRECT("'WPTM - Section F'!F"&amp;B2331),'Overview - Section A'!E$26:J163,6,0),"")))</f>
        <v/>
      </c>
      <c r="J2331" s="812" t="str">
        <f t="shared" ca="1" si="152"/>
        <v/>
      </c>
      <c r="K2331" s="818" t="str">
        <f t="shared" ca="1" si="153"/>
        <v/>
      </c>
      <c r="L2331" s="812" t="str">
        <f ca="1">IFERROR(INDEX('Reference Records'!F$284:F501,MATCH(INDIRECT("'WPTM - Section F'!AP"&amp;B2331)&amp;"|"&amp;INDIRECT("'WPTM - Section F'!C"&amp;$B2331),'Reference Records'!G$284:G501,0)),"")</f>
        <v/>
      </c>
      <c r="M2331" s="818" t="str">
        <f t="shared" ca="1" si="154"/>
        <v/>
      </c>
      <c r="N2331" s="818" t="str">
        <f t="shared" ca="1" si="155"/>
        <v/>
      </c>
      <c r="O2331" s="818" t="str">
        <f t="shared" ca="1" si="156"/>
        <v/>
      </c>
      <c r="P2331" s="818" t="str">
        <f t="shared" ca="1" si="157"/>
        <v/>
      </c>
      <c r="Q2331" s="818"/>
      <c r="R2331" s="827"/>
    </row>
    <row r="2332" spans="1:18" x14ac:dyDescent="0.35">
      <c r="A2332" s="812" t="b">
        <f t="shared" ca="1" si="149"/>
        <v>0</v>
      </c>
      <c r="B2332" s="812">
        <f t="shared" si="158"/>
        <v>64</v>
      </c>
      <c r="C2332" s="832" t="str">
        <f ca="1">IF(COUNTA($G$2194:G2331)=1,"",OFFSET(B2332,-COUNTA($G$2194:G2331)+1,1))</f>
        <v>a1N3p000004Czz3EAC</v>
      </c>
      <c r="D2332" s="812" t="str">
        <f t="shared" ca="1" si="150"/>
        <v>INT-161379</v>
      </c>
      <c r="E2332" s="818"/>
      <c r="F2332" s="818" t="str">
        <f t="shared" ca="1" si="151"/>
        <v/>
      </c>
      <c r="G2332" s="835"/>
      <c r="H2332" s="813">
        <f t="shared" si="159"/>
        <v>56</v>
      </c>
      <c r="I2332" s="812" t="str">
        <f ca="1">IF(IFERROR(VLOOKUP(INDIRECT("'WPTM - Section F'!F"&amp;B2332),'Overview - Section A'!M$29:R176,6,0),IFERROR(VLOOKUP(INDIRECT("'WPTM - Section F'!F"&amp;B2332),'Overview - Section A'!E$26:J164,6,0),""))=0,"",IFERROR(VLOOKUP(INDIRECT("'WPTM - Section F'!F"&amp;B2332),'Overview - Section A'!M$29:R176,6,0),IFERROR(VLOOKUP(INDIRECT("'WPTM - Section F'!F"&amp;B2332),'Overview - Section A'!E$26:J164,6,0),"")))</f>
        <v/>
      </c>
      <c r="J2332" s="812" t="str">
        <f t="shared" ca="1" si="152"/>
        <v/>
      </c>
      <c r="K2332" s="818" t="str">
        <f t="shared" ca="1" si="153"/>
        <v/>
      </c>
      <c r="L2332" s="812" t="str">
        <f ca="1">IFERROR(INDEX('Reference Records'!F$284:F502,MATCH(INDIRECT("'WPTM - Section F'!AP"&amp;B2332)&amp;"|"&amp;INDIRECT("'WPTM - Section F'!C"&amp;$B2332),'Reference Records'!G$284:G502,0)),"")</f>
        <v/>
      </c>
      <c r="M2332" s="818" t="str">
        <f t="shared" ca="1" si="154"/>
        <v/>
      </c>
      <c r="N2332" s="818" t="str">
        <f t="shared" ca="1" si="155"/>
        <v/>
      </c>
      <c r="O2332" s="818" t="str">
        <f t="shared" ca="1" si="156"/>
        <v/>
      </c>
      <c r="P2332" s="818" t="str">
        <f t="shared" ca="1" si="157"/>
        <v/>
      </c>
      <c r="Q2332" s="818"/>
      <c r="R2332" s="827"/>
    </row>
    <row r="2333" spans="1:18" x14ac:dyDescent="0.35">
      <c r="A2333" s="812" t="b">
        <f t="shared" ca="1" si="149"/>
        <v>0</v>
      </c>
      <c r="B2333" s="812">
        <f t="shared" si="158"/>
        <v>65</v>
      </c>
      <c r="C2333" s="832" t="str">
        <f ca="1">IF(COUNTA($G$2194:G2332)=1,"",OFFSET(B2333,-COUNTA($G$2194:G2332)+1,1))</f>
        <v>a1N3p000004Czz4EAC</v>
      </c>
      <c r="D2333" s="812" t="str">
        <f t="shared" ca="1" si="150"/>
        <v>INT-161379</v>
      </c>
      <c r="E2333" s="818"/>
      <c r="F2333" s="818" t="str">
        <f t="shared" ca="1" si="151"/>
        <v/>
      </c>
      <c r="G2333" s="835"/>
      <c r="H2333" s="813">
        <f t="shared" si="159"/>
        <v>57</v>
      </c>
      <c r="I2333" s="812" t="str">
        <f ca="1">IF(IFERROR(VLOOKUP(INDIRECT("'WPTM - Section F'!F"&amp;B2333),'Overview - Section A'!M$29:R177,6,0),IFERROR(VLOOKUP(INDIRECT("'WPTM - Section F'!F"&amp;B2333),'Overview - Section A'!E$26:J165,6,0),""))=0,"",IFERROR(VLOOKUP(INDIRECT("'WPTM - Section F'!F"&amp;B2333),'Overview - Section A'!M$29:R177,6,0),IFERROR(VLOOKUP(INDIRECT("'WPTM - Section F'!F"&amp;B2333),'Overview - Section A'!E$26:J165,6,0),"")))</f>
        <v/>
      </c>
      <c r="J2333" s="812" t="str">
        <f t="shared" ca="1" si="152"/>
        <v/>
      </c>
      <c r="K2333" s="818" t="str">
        <f t="shared" ca="1" si="153"/>
        <v/>
      </c>
      <c r="L2333" s="812" t="str">
        <f ca="1">IFERROR(INDEX('Reference Records'!F$284:F503,MATCH(INDIRECT("'WPTM - Section F'!AP"&amp;B2333)&amp;"|"&amp;INDIRECT("'WPTM - Section F'!C"&amp;$B2333),'Reference Records'!G$284:G503,0)),"")</f>
        <v/>
      </c>
      <c r="M2333" s="818" t="str">
        <f t="shared" ca="1" si="154"/>
        <v/>
      </c>
      <c r="N2333" s="818" t="str">
        <f t="shared" ca="1" si="155"/>
        <v/>
      </c>
      <c r="O2333" s="818" t="str">
        <f t="shared" ca="1" si="156"/>
        <v/>
      </c>
      <c r="P2333" s="818" t="str">
        <f t="shared" ca="1" si="157"/>
        <v/>
      </c>
      <c r="Q2333" s="818"/>
      <c r="R2333" s="827"/>
    </row>
    <row r="2334" spans="1:18" x14ac:dyDescent="0.35">
      <c r="A2334" s="812" t="b">
        <f t="shared" ca="1" si="149"/>
        <v>0</v>
      </c>
      <c r="B2334" s="812">
        <f t="shared" si="158"/>
        <v>66</v>
      </c>
      <c r="C2334" s="832" t="str">
        <f ca="1">IF(COUNTA($G$2194:G2333)=1,"",OFFSET(B2334,-COUNTA($G$2194:G2333)+1,1))</f>
        <v>a1N3p000004Czz5EAC</v>
      </c>
      <c r="D2334" s="812" t="str">
        <f t="shared" ca="1" si="150"/>
        <v>INT-161379</v>
      </c>
      <c r="E2334" s="818"/>
      <c r="F2334" s="818" t="str">
        <f t="shared" ca="1" si="151"/>
        <v/>
      </c>
      <c r="G2334" s="835"/>
      <c r="H2334" s="813">
        <f t="shared" si="159"/>
        <v>58</v>
      </c>
      <c r="I2334" s="812" t="str">
        <f ca="1">IF(IFERROR(VLOOKUP(INDIRECT("'WPTM - Section F'!F"&amp;B2334),'Overview - Section A'!M$29:R178,6,0),IFERROR(VLOOKUP(INDIRECT("'WPTM - Section F'!F"&amp;B2334),'Overview - Section A'!E$26:J166,6,0),""))=0,"",IFERROR(VLOOKUP(INDIRECT("'WPTM - Section F'!F"&amp;B2334),'Overview - Section A'!M$29:R178,6,0),IFERROR(VLOOKUP(INDIRECT("'WPTM - Section F'!F"&amp;B2334),'Overview - Section A'!E$26:J166,6,0),"")))</f>
        <v/>
      </c>
      <c r="J2334" s="812" t="str">
        <f t="shared" ca="1" si="152"/>
        <v/>
      </c>
      <c r="K2334" s="818" t="str">
        <f t="shared" ca="1" si="153"/>
        <v/>
      </c>
      <c r="L2334" s="812" t="str">
        <f ca="1">IFERROR(INDEX('Reference Records'!F$284:F504,MATCH(INDIRECT("'WPTM - Section F'!AP"&amp;B2334)&amp;"|"&amp;INDIRECT("'WPTM - Section F'!C"&amp;$B2334),'Reference Records'!G$284:G504,0)),"")</f>
        <v/>
      </c>
      <c r="M2334" s="818" t="str">
        <f t="shared" ca="1" si="154"/>
        <v/>
      </c>
      <c r="N2334" s="818" t="str">
        <f t="shared" ca="1" si="155"/>
        <v/>
      </c>
      <c r="O2334" s="818" t="str">
        <f t="shared" ca="1" si="156"/>
        <v/>
      </c>
      <c r="P2334" s="818" t="str">
        <f t="shared" ca="1" si="157"/>
        <v/>
      </c>
      <c r="Q2334" s="818"/>
      <c r="R2334" s="827"/>
    </row>
    <row r="2335" spans="1:18" x14ac:dyDescent="0.35">
      <c r="A2335" s="812" t="b">
        <f t="shared" ca="1" si="149"/>
        <v>0</v>
      </c>
      <c r="B2335" s="812">
        <f t="shared" si="158"/>
        <v>67</v>
      </c>
      <c r="C2335" s="832" t="str">
        <f ca="1">IF(COUNTA($G$2194:G2334)=1,"",OFFSET(B2335,-COUNTA($G$2194:G2334)+1,1))</f>
        <v>a1N3p000004Czz6EAC</v>
      </c>
      <c r="D2335" s="812" t="str">
        <f t="shared" ca="1" si="150"/>
        <v>INT-161379</v>
      </c>
      <c r="E2335" s="818"/>
      <c r="F2335" s="818" t="str">
        <f t="shared" ca="1" si="151"/>
        <v/>
      </c>
      <c r="G2335" s="835"/>
      <c r="H2335" s="813">
        <f t="shared" si="159"/>
        <v>59</v>
      </c>
      <c r="I2335" s="812" t="str">
        <f ca="1">IF(IFERROR(VLOOKUP(INDIRECT("'WPTM - Section F'!F"&amp;B2335),'Overview - Section A'!M$29:R179,6,0),IFERROR(VLOOKUP(INDIRECT("'WPTM - Section F'!F"&amp;B2335),'Overview - Section A'!E$26:J167,6,0),""))=0,"",IFERROR(VLOOKUP(INDIRECT("'WPTM - Section F'!F"&amp;B2335),'Overview - Section A'!M$29:R179,6,0),IFERROR(VLOOKUP(INDIRECT("'WPTM - Section F'!F"&amp;B2335),'Overview - Section A'!E$26:J167,6,0),"")))</f>
        <v/>
      </c>
      <c r="J2335" s="812" t="str">
        <f t="shared" ca="1" si="152"/>
        <v/>
      </c>
      <c r="K2335" s="818" t="str">
        <f t="shared" ca="1" si="153"/>
        <v/>
      </c>
      <c r="L2335" s="812" t="str">
        <f ca="1">IFERROR(INDEX('Reference Records'!F$284:F505,MATCH(INDIRECT("'WPTM - Section F'!AP"&amp;B2335)&amp;"|"&amp;INDIRECT("'WPTM - Section F'!C"&amp;$B2335),'Reference Records'!G$284:G505,0)),"")</f>
        <v/>
      </c>
      <c r="M2335" s="818" t="str">
        <f t="shared" ca="1" si="154"/>
        <v/>
      </c>
      <c r="N2335" s="818" t="str">
        <f t="shared" ca="1" si="155"/>
        <v/>
      </c>
      <c r="O2335" s="818" t="str">
        <f t="shared" ca="1" si="156"/>
        <v/>
      </c>
      <c r="P2335" s="818" t="str">
        <f t="shared" ca="1" si="157"/>
        <v/>
      </c>
      <c r="Q2335" s="818"/>
      <c r="R2335" s="827"/>
    </row>
    <row r="2336" spans="1:18" x14ac:dyDescent="0.35">
      <c r="A2336" s="812" t="b">
        <f t="shared" ca="1" si="149"/>
        <v>0</v>
      </c>
      <c r="B2336" s="812">
        <f t="shared" si="158"/>
        <v>68</v>
      </c>
      <c r="C2336" s="832" t="str">
        <f ca="1">IF(COUNTA($G$2194:G2335)=1,"",OFFSET(B2336,-COUNTA($G$2194:G2335)+1,1))</f>
        <v>a1N3p000004Czz7EAC</v>
      </c>
      <c r="D2336" s="812" t="str">
        <f t="shared" ca="1" si="150"/>
        <v>INT-161379</v>
      </c>
      <c r="E2336" s="818"/>
      <c r="F2336" s="818" t="str">
        <f t="shared" ca="1" si="151"/>
        <v/>
      </c>
      <c r="G2336" s="835"/>
      <c r="H2336" s="813">
        <f t="shared" si="159"/>
        <v>60</v>
      </c>
      <c r="I2336" s="812" t="str">
        <f ca="1">IF(IFERROR(VLOOKUP(INDIRECT("'WPTM - Section F'!F"&amp;B2336),'Overview - Section A'!M$29:R180,6,0),IFERROR(VLOOKUP(INDIRECT("'WPTM - Section F'!F"&amp;B2336),'Overview - Section A'!E$26:J168,6,0),""))=0,"",IFERROR(VLOOKUP(INDIRECT("'WPTM - Section F'!F"&amp;B2336),'Overview - Section A'!M$29:R180,6,0),IFERROR(VLOOKUP(INDIRECT("'WPTM - Section F'!F"&amp;B2336),'Overview - Section A'!E$26:J168,6,0),"")))</f>
        <v/>
      </c>
      <c r="J2336" s="812" t="str">
        <f t="shared" ca="1" si="152"/>
        <v/>
      </c>
      <c r="K2336" s="818" t="str">
        <f t="shared" ca="1" si="153"/>
        <v/>
      </c>
      <c r="L2336" s="812" t="str">
        <f ca="1">IFERROR(INDEX('Reference Records'!F$284:F506,MATCH(INDIRECT("'WPTM - Section F'!AP"&amp;B2336)&amp;"|"&amp;INDIRECT("'WPTM - Section F'!C"&amp;$B2336),'Reference Records'!G$284:G506,0)),"")</f>
        <v/>
      </c>
      <c r="M2336" s="818" t="str">
        <f t="shared" ca="1" si="154"/>
        <v/>
      </c>
      <c r="N2336" s="818" t="str">
        <f t="shared" ca="1" si="155"/>
        <v/>
      </c>
      <c r="O2336" s="818" t="str">
        <f t="shared" ca="1" si="156"/>
        <v/>
      </c>
      <c r="P2336" s="818" t="str">
        <f t="shared" ca="1" si="157"/>
        <v/>
      </c>
      <c r="Q2336" s="818"/>
      <c r="R2336" s="827"/>
    </row>
    <row r="2337" spans="1:18" x14ac:dyDescent="0.35">
      <c r="A2337" s="812" t="b">
        <f t="shared" ca="1" si="149"/>
        <v>0</v>
      </c>
      <c r="B2337" s="812">
        <f t="shared" si="158"/>
        <v>69</v>
      </c>
      <c r="C2337" s="832" t="str">
        <f ca="1">IF(COUNTA($G$2194:G2336)=1,"",OFFSET(B2337,-COUNTA($G$2194:G2336)+1,1))</f>
        <v>a1N3p000004Czz8EAC</v>
      </c>
      <c r="D2337" s="812" t="str">
        <f t="shared" ca="1" si="150"/>
        <v>INT-161379</v>
      </c>
      <c r="E2337" s="818"/>
      <c r="F2337" s="818" t="str">
        <f t="shared" ca="1" si="151"/>
        <v/>
      </c>
      <c r="G2337" s="835"/>
      <c r="H2337" s="813">
        <f t="shared" si="159"/>
        <v>61</v>
      </c>
      <c r="I2337" s="812" t="str">
        <f ca="1">IF(IFERROR(VLOOKUP(INDIRECT("'WPTM - Section F'!F"&amp;B2337),'Overview - Section A'!M$29:R181,6,0),IFERROR(VLOOKUP(INDIRECT("'WPTM - Section F'!F"&amp;B2337),'Overview - Section A'!E$26:J169,6,0),""))=0,"",IFERROR(VLOOKUP(INDIRECT("'WPTM - Section F'!F"&amp;B2337),'Overview - Section A'!M$29:R181,6,0),IFERROR(VLOOKUP(INDIRECT("'WPTM - Section F'!F"&amp;B2337),'Overview - Section A'!E$26:J169,6,0),"")))</f>
        <v/>
      </c>
      <c r="J2337" s="812" t="str">
        <f t="shared" ca="1" si="152"/>
        <v/>
      </c>
      <c r="K2337" s="818" t="str">
        <f t="shared" ca="1" si="153"/>
        <v/>
      </c>
      <c r="L2337" s="812" t="str">
        <f ca="1">IFERROR(INDEX('Reference Records'!F$284:F507,MATCH(INDIRECT("'WPTM - Section F'!AP"&amp;B2337)&amp;"|"&amp;INDIRECT("'WPTM - Section F'!C"&amp;$B2337),'Reference Records'!G$284:G507,0)),"")</f>
        <v/>
      </c>
      <c r="M2337" s="818" t="str">
        <f t="shared" ca="1" si="154"/>
        <v/>
      </c>
      <c r="N2337" s="818" t="str">
        <f t="shared" ca="1" si="155"/>
        <v/>
      </c>
      <c r="O2337" s="818" t="str">
        <f t="shared" ca="1" si="156"/>
        <v/>
      </c>
      <c r="P2337" s="818" t="str">
        <f t="shared" ca="1" si="157"/>
        <v/>
      </c>
      <c r="Q2337" s="818"/>
      <c r="R2337" s="827"/>
    </row>
    <row r="2338" spans="1:18" x14ac:dyDescent="0.35">
      <c r="A2338" s="812" t="b">
        <f t="shared" ca="1" si="149"/>
        <v>0</v>
      </c>
      <c r="B2338" s="812">
        <f t="shared" si="158"/>
        <v>70</v>
      </c>
      <c r="C2338" s="832" t="str">
        <f ca="1">IF(COUNTA($G$2194:G2337)=1,"",OFFSET(B2338,-COUNTA($G$2194:G2337)+1,1))</f>
        <v>a1N3p000004Czz9EAC</v>
      </c>
      <c r="D2338" s="812" t="str">
        <f t="shared" ca="1" si="150"/>
        <v>INT-161379</v>
      </c>
      <c r="E2338" s="818"/>
      <c r="F2338" s="818" t="str">
        <f t="shared" ca="1" si="151"/>
        <v/>
      </c>
      <c r="G2338" s="835"/>
      <c r="H2338" s="813">
        <f t="shared" si="159"/>
        <v>62</v>
      </c>
      <c r="I2338" s="812" t="str">
        <f ca="1">IF(IFERROR(VLOOKUP(INDIRECT("'WPTM - Section F'!F"&amp;B2338),'Overview - Section A'!M$29:R182,6,0),IFERROR(VLOOKUP(INDIRECT("'WPTM - Section F'!F"&amp;B2338),'Overview - Section A'!E$26:J170,6,0),""))=0,"",IFERROR(VLOOKUP(INDIRECT("'WPTM - Section F'!F"&amp;B2338),'Overview - Section A'!M$29:R182,6,0),IFERROR(VLOOKUP(INDIRECT("'WPTM - Section F'!F"&amp;B2338),'Overview - Section A'!E$26:J170,6,0),"")))</f>
        <v/>
      </c>
      <c r="J2338" s="812" t="str">
        <f t="shared" ca="1" si="152"/>
        <v/>
      </c>
      <c r="K2338" s="818" t="str">
        <f t="shared" ca="1" si="153"/>
        <v/>
      </c>
      <c r="L2338" s="812" t="str">
        <f ca="1">IFERROR(INDEX('Reference Records'!F$284:F508,MATCH(INDIRECT("'WPTM - Section F'!AP"&amp;B2338)&amp;"|"&amp;INDIRECT("'WPTM - Section F'!C"&amp;$B2338),'Reference Records'!G$284:G508,0)),"")</f>
        <v/>
      </c>
      <c r="M2338" s="818" t="str">
        <f t="shared" ca="1" si="154"/>
        <v/>
      </c>
      <c r="N2338" s="818" t="str">
        <f t="shared" ca="1" si="155"/>
        <v/>
      </c>
      <c r="O2338" s="818" t="str">
        <f t="shared" ca="1" si="156"/>
        <v/>
      </c>
      <c r="P2338" s="818" t="str">
        <f t="shared" ca="1" si="157"/>
        <v/>
      </c>
      <c r="Q2338" s="818"/>
      <c r="R2338" s="827"/>
    </row>
    <row r="2339" spans="1:18" x14ac:dyDescent="0.35">
      <c r="A2339" s="812" t="b">
        <f t="shared" ca="1" si="149"/>
        <v>0</v>
      </c>
      <c r="B2339" s="812">
        <f t="shared" si="158"/>
        <v>71</v>
      </c>
      <c r="C2339" s="832" t="str">
        <f ca="1">IF(COUNTA($G$2194:G2338)=1,"",OFFSET(B2339,-COUNTA($G$2194:G2338)+1,1))</f>
        <v>a1N3p000004CzzAEAS</v>
      </c>
      <c r="D2339" s="812" t="str">
        <f t="shared" ca="1" si="150"/>
        <v>INT-161379</v>
      </c>
      <c r="E2339" s="818"/>
      <c r="F2339" s="818" t="str">
        <f t="shared" ca="1" si="151"/>
        <v/>
      </c>
      <c r="G2339" s="835"/>
      <c r="H2339" s="813">
        <f t="shared" si="159"/>
        <v>63</v>
      </c>
      <c r="I2339" s="812" t="str">
        <f ca="1">IF(IFERROR(VLOOKUP(INDIRECT("'WPTM - Section F'!F"&amp;B2339),'Overview - Section A'!M$29:R183,6,0),IFERROR(VLOOKUP(INDIRECT("'WPTM - Section F'!F"&amp;B2339),'Overview - Section A'!E$26:J171,6,0),""))=0,"",IFERROR(VLOOKUP(INDIRECT("'WPTM - Section F'!F"&amp;B2339),'Overview - Section A'!M$29:R183,6,0),IFERROR(VLOOKUP(INDIRECT("'WPTM - Section F'!F"&amp;B2339),'Overview - Section A'!E$26:J171,6,0),"")))</f>
        <v/>
      </c>
      <c r="J2339" s="812" t="str">
        <f t="shared" ca="1" si="152"/>
        <v/>
      </c>
      <c r="K2339" s="818" t="str">
        <f t="shared" ca="1" si="153"/>
        <v/>
      </c>
      <c r="L2339" s="812" t="str">
        <f ca="1">IFERROR(INDEX('Reference Records'!F$284:F509,MATCH(INDIRECT("'WPTM - Section F'!AP"&amp;B2339)&amp;"|"&amp;INDIRECT("'WPTM - Section F'!C"&amp;$B2339),'Reference Records'!G$284:G509,0)),"")</f>
        <v/>
      </c>
      <c r="M2339" s="818" t="str">
        <f t="shared" ca="1" si="154"/>
        <v/>
      </c>
      <c r="N2339" s="818" t="str">
        <f t="shared" ca="1" si="155"/>
        <v/>
      </c>
      <c r="O2339" s="818" t="str">
        <f t="shared" ca="1" si="156"/>
        <v/>
      </c>
      <c r="P2339" s="818" t="str">
        <f t="shared" ca="1" si="157"/>
        <v/>
      </c>
      <c r="Q2339" s="818"/>
      <c r="R2339" s="827"/>
    </row>
    <row r="2340" spans="1:18" x14ac:dyDescent="0.35">
      <c r="A2340" s="812" t="b">
        <f t="shared" ca="1" si="149"/>
        <v>0</v>
      </c>
      <c r="B2340" s="812">
        <f t="shared" si="158"/>
        <v>72</v>
      </c>
      <c r="C2340" s="832" t="str">
        <f ca="1">IF(COUNTA($G$2194:G2339)=1,"",OFFSET(B2340,-COUNTA($G$2194:G2339)+1,1))</f>
        <v>a1N3p000004CzzBEAS</v>
      </c>
      <c r="D2340" s="812" t="str">
        <f t="shared" ca="1" si="150"/>
        <v>INT-161379</v>
      </c>
      <c r="E2340" s="818"/>
      <c r="F2340" s="818" t="str">
        <f t="shared" ca="1" si="151"/>
        <v/>
      </c>
      <c r="G2340" s="835"/>
      <c r="H2340" s="813">
        <f t="shared" si="159"/>
        <v>64</v>
      </c>
      <c r="I2340" s="812" t="str">
        <f ca="1">IF(IFERROR(VLOOKUP(INDIRECT("'WPTM - Section F'!F"&amp;B2340),'Overview - Section A'!M$29:R184,6,0),IFERROR(VLOOKUP(INDIRECT("'WPTM - Section F'!F"&amp;B2340),'Overview - Section A'!E$26:J172,6,0),""))=0,"",IFERROR(VLOOKUP(INDIRECT("'WPTM - Section F'!F"&amp;B2340),'Overview - Section A'!M$29:R184,6,0),IFERROR(VLOOKUP(INDIRECT("'WPTM - Section F'!F"&amp;B2340),'Overview - Section A'!E$26:J172,6,0),"")))</f>
        <v/>
      </c>
      <c r="J2340" s="812" t="str">
        <f t="shared" ca="1" si="152"/>
        <v/>
      </c>
      <c r="K2340" s="818" t="str">
        <f t="shared" ca="1" si="153"/>
        <v/>
      </c>
      <c r="L2340" s="812" t="str">
        <f ca="1">IFERROR(INDEX('Reference Records'!F$284:F510,MATCH(INDIRECT("'WPTM - Section F'!AP"&amp;B2340)&amp;"|"&amp;INDIRECT("'WPTM - Section F'!C"&amp;$B2340),'Reference Records'!G$284:G510,0)),"")</f>
        <v/>
      </c>
      <c r="M2340" s="818" t="str">
        <f t="shared" ca="1" si="154"/>
        <v/>
      </c>
      <c r="N2340" s="818" t="str">
        <f t="shared" ca="1" si="155"/>
        <v/>
      </c>
      <c r="O2340" s="818" t="str">
        <f t="shared" ca="1" si="156"/>
        <v/>
      </c>
      <c r="P2340" s="818" t="str">
        <f t="shared" ca="1" si="157"/>
        <v/>
      </c>
      <c r="Q2340" s="818"/>
      <c r="R2340" s="827"/>
    </row>
    <row r="2341" spans="1:18" x14ac:dyDescent="0.35">
      <c r="A2341" s="812" t="b">
        <f t="shared" ref="A2341:A2356" ca="1" si="160">IF(M2341&lt;&gt;"",TRUE,FALSE)</f>
        <v>0</v>
      </c>
      <c r="B2341" s="812">
        <f t="shared" si="158"/>
        <v>73</v>
      </c>
      <c r="C2341" s="832" t="str">
        <f ca="1">IF(COUNTA($G$2194:G2340)=1,"",OFFSET(B2341,-COUNTA($G$2194:G2340)+1,1))</f>
        <v>a1N3p000004CzzCEAS</v>
      </c>
      <c r="D2341" s="812" t="str">
        <f t="shared" ref="D2341:D2356" ca="1" si="161">IFERROR(IF(INDIRECT("'WPTM - Section F'!AT"&amp;$B2341)=0,"",INDIRECT("'WPTM - Section F'!AT"&amp;$B2341)),"")</f>
        <v>INT-161379</v>
      </c>
      <c r="E2341" s="818"/>
      <c r="F2341" s="818" t="str">
        <f t="shared" ref="F2341:F2356" ca="1" si="162">IFERROR(IF(INDIRECT("'WPTM - Section F'!AU"&amp;$B2341)=0,"",INDIRECT("'WPTM - Section F'!AU"&amp;$B2341)),"")</f>
        <v/>
      </c>
      <c r="G2341" s="835"/>
      <c r="H2341" s="813">
        <f t="shared" si="159"/>
        <v>65</v>
      </c>
      <c r="I2341" s="812" t="str">
        <f ca="1">IF(IFERROR(VLOOKUP(INDIRECT("'WPTM - Section F'!F"&amp;B2341),'Overview - Section A'!M$29:R185,6,0),IFERROR(VLOOKUP(INDIRECT("'WPTM - Section F'!F"&amp;B2341),'Overview - Section A'!E$26:J173,6,0),""))=0,"",IFERROR(VLOOKUP(INDIRECT("'WPTM - Section F'!F"&amp;B2341),'Overview - Section A'!M$29:R185,6,0),IFERROR(VLOOKUP(INDIRECT("'WPTM - Section F'!F"&amp;B2341),'Overview - Section A'!E$26:J173,6,0),"")))</f>
        <v/>
      </c>
      <c r="J2341" s="812" t="str">
        <f t="shared" ref="J2341:J2356" ca="1" si="163">IFERROR(IF(INDIRECT("'WPTM - Section F'!G"&amp;$B2341)=0,"",INDIRECT("'WPTM - Section F'!G"&amp;$B2341)),"")</f>
        <v/>
      </c>
      <c r="K2341" s="818" t="str">
        <f t="shared" ref="K2341:K2356" ca="1" si="164">IFERROR(IF(INDIRECT("'WPTM - Section F'!BF"&amp;$B2341)=0,"",INDIRECT("'WPTM - Section F'!BF"&amp;$B2341)),"")</f>
        <v/>
      </c>
      <c r="L2341" s="812" t="str">
        <f ca="1">IFERROR(INDEX('Reference Records'!F$284:F511,MATCH(INDIRECT("'WPTM - Section F'!AP"&amp;B2341)&amp;"|"&amp;INDIRECT("'WPTM - Section F'!C"&amp;$B2341),'Reference Records'!G$284:G511,0)),"")</f>
        <v/>
      </c>
      <c r="M2341" s="818" t="str">
        <f t="shared" ref="M2341:M2356" ca="1" si="165">IFERROR(IF(INDIRECT("'WPTM - Section F'!E"&amp;$B2341)=0,"",INDIRECT("'WPTM - Section F'!E"&amp;$B2341)),"")</f>
        <v/>
      </c>
      <c r="N2341" s="818" t="str">
        <f t="shared" ref="N2341:N2356" ca="1" si="166">IFERROR(IF(INDIRECT("'WPTM - Section F'!AV"&amp;$B2341)=0,"",INDIRECT("'WPTM - Section F'!AV"&amp;$B2341)),"")</f>
        <v/>
      </c>
      <c r="O2341" s="818" t="str">
        <f t="shared" ref="O2341:O2356" ca="1" si="167">IFERROR(IF(INDIRECT("'WPTM - Section F'!AN"&amp;$B2341)=0,"",INDIRECT("'WPTM - Section F'!AN"&amp;$B2341)),"")</f>
        <v/>
      </c>
      <c r="P2341" s="818" t="str">
        <f t="shared" ref="P2341:P2356" ca="1" si="168">IFERROR(IF(INDIRECT("'WPTM - Section F'!BE"&amp;$B2341)=0,"",INDIRECT("'WPTM - Section F'!BE"&amp;$B2341)),"")</f>
        <v/>
      </c>
      <c r="Q2341" s="818"/>
      <c r="R2341" s="827"/>
    </row>
    <row r="2342" spans="1:18" x14ac:dyDescent="0.35">
      <c r="A2342" s="812" t="b">
        <f t="shared" ca="1" si="160"/>
        <v>0</v>
      </c>
      <c r="B2342" s="812">
        <f t="shared" si="158"/>
        <v>74</v>
      </c>
      <c r="C2342" s="832" t="str">
        <f ca="1">IF(COUNTA($G$2194:G2341)=1,"",OFFSET(B2342,-COUNTA($G$2194:G2341)+1,1))</f>
        <v>a1N3p000004CzzDEAS</v>
      </c>
      <c r="D2342" s="812" t="str">
        <f t="shared" ca="1" si="161"/>
        <v>INT-161379</v>
      </c>
      <c r="E2342" s="818"/>
      <c r="F2342" s="818" t="str">
        <f t="shared" ca="1" si="162"/>
        <v/>
      </c>
      <c r="G2342" s="835"/>
      <c r="H2342" s="813">
        <f t="shared" si="159"/>
        <v>66</v>
      </c>
      <c r="I2342" s="812" t="str">
        <f ca="1">IF(IFERROR(VLOOKUP(INDIRECT("'WPTM - Section F'!F"&amp;B2342),'Overview - Section A'!M$29:R186,6,0),IFERROR(VLOOKUP(INDIRECT("'WPTM - Section F'!F"&amp;B2342),'Overview - Section A'!E$26:J174,6,0),""))=0,"",IFERROR(VLOOKUP(INDIRECT("'WPTM - Section F'!F"&amp;B2342),'Overview - Section A'!M$29:R186,6,0),IFERROR(VLOOKUP(INDIRECT("'WPTM - Section F'!F"&amp;B2342),'Overview - Section A'!E$26:J174,6,0),"")))</f>
        <v/>
      </c>
      <c r="J2342" s="812" t="str">
        <f t="shared" ca="1" si="163"/>
        <v/>
      </c>
      <c r="K2342" s="818" t="str">
        <f t="shared" ca="1" si="164"/>
        <v/>
      </c>
      <c r="L2342" s="812" t="str">
        <f ca="1">IFERROR(INDEX('Reference Records'!F$284:F512,MATCH(INDIRECT("'WPTM - Section F'!AP"&amp;B2342)&amp;"|"&amp;INDIRECT("'WPTM - Section F'!C"&amp;$B2342),'Reference Records'!G$284:G512,0)),"")</f>
        <v/>
      </c>
      <c r="M2342" s="818" t="str">
        <f t="shared" ca="1" si="165"/>
        <v/>
      </c>
      <c r="N2342" s="818" t="str">
        <f t="shared" ca="1" si="166"/>
        <v/>
      </c>
      <c r="O2342" s="818" t="str">
        <f t="shared" ca="1" si="167"/>
        <v/>
      </c>
      <c r="P2342" s="818" t="str">
        <f t="shared" ca="1" si="168"/>
        <v/>
      </c>
      <c r="Q2342" s="818"/>
      <c r="R2342" s="827"/>
    </row>
    <row r="2343" spans="1:18" x14ac:dyDescent="0.35">
      <c r="A2343" s="812" t="b">
        <f t="shared" ca="1" si="160"/>
        <v>0</v>
      </c>
      <c r="B2343" s="812">
        <f t="shared" si="158"/>
        <v>75</v>
      </c>
      <c r="C2343" s="832" t="str">
        <f ca="1">IF(COUNTA($G$2194:G2342)=1,"",OFFSET(B2343,-COUNTA($G$2194:G2342)+1,1))</f>
        <v>a1N3p000004CzzEEAS</v>
      </c>
      <c r="D2343" s="812" t="str">
        <f t="shared" ca="1" si="161"/>
        <v>INT-161379</v>
      </c>
      <c r="E2343" s="818"/>
      <c r="F2343" s="818" t="str">
        <f t="shared" ca="1" si="162"/>
        <v/>
      </c>
      <c r="G2343" s="835"/>
      <c r="H2343" s="813">
        <f t="shared" si="159"/>
        <v>67</v>
      </c>
      <c r="I2343" s="812" t="str">
        <f ca="1">IF(IFERROR(VLOOKUP(INDIRECT("'WPTM - Section F'!F"&amp;B2343),'Overview - Section A'!M$29:R187,6,0),IFERROR(VLOOKUP(INDIRECT("'WPTM - Section F'!F"&amp;B2343),'Overview - Section A'!E$26:J175,6,0),""))=0,"",IFERROR(VLOOKUP(INDIRECT("'WPTM - Section F'!F"&amp;B2343),'Overview - Section A'!M$29:R187,6,0),IFERROR(VLOOKUP(INDIRECT("'WPTM - Section F'!F"&amp;B2343),'Overview - Section A'!E$26:J175,6,0),"")))</f>
        <v/>
      </c>
      <c r="J2343" s="812" t="str">
        <f t="shared" ca="1" si="163"/>
        <v/>
      </c>
      <c r="K2343" s="818" t="str">
        <f t="shared" ca="1" si="164"/>
        <v/>
      </c>
      <c r="L2343" s="812" t="str">
        <f ca="1">IFERROR(INDEX('Reference Records'!F$284:F513,MATCH(INDIRECT("'WPTM - Section F'!AP"&amp;B2343)&amp;"|"&amp;INDIRECT("'WPTM - Section F'!C"&amp;$B2343),'Reference Records'!G$284:G513,0)),"")</f>
        <v/>
      </c>
      <c r="M2343" s="818" t="str">
        <f t="shared" ca="1" si="165"/>
        <v/>
      </c>
      <c r="N2343" s="818" t="str">
        <f t="shared" ca="1" si="166"/>
        <v/>
      </c>
      <c r="O2343" s="818" t="str">
        <f t="shared" ca="1" si="167"/>
        <v/>
      </c>
      <c r="P2343" s="818" t="str">
        <f t="shared" ca="1" si="168"/>
        <v/>
      </c>
      <c r="Q2343" s="818"/>
      <c r="R2343" s="827"/>
    </row>
    <row r="2344" spans="1:18" x14ac:dyDescent="0.35">
      <c r="A2344" s="812" t="b">
        <f t="shared" ca="1" si="160"/>
        <v>0</v>
      </c>
      <c r="B2344" s="812">
        <f t="shared" si="158"/>
        <v>76</v>
      </c>
      <c r="C2344" s="832" t="str">
        <f ca="1">IF(COUNTA($G$2194:G2343)=1,"",OFFSET(B2344,-COUNTA($G$2194:G2343)+1,1))</f>
        <v>a1N3p000004CzzFEAS</v>
      </c>
      <c r="D2344" s="812" t="str">
        <f t="shared" ca="1" si="161"/>
        <v>INT-161379</v>
      </c>
      <c r="E2344" s="818"/>
      <c r="F2344" s="818" t="str">
        <f t="shared" ca="1" si="162"/>
        <v/>
      </c>
      <c r="G2344" s="835"/>
      <c r="H2344" s="813">
        <f t="shared" si="159"/>
        <v>68</v>
      </c>
      <c r="I2344" s="812" t="str">
        <f ca="1">IF(IFERROR(VLOOKUP(INDIRECT("'WPTM - Section F'!F"&amp;B2344),'Overview - Section A'!M$29:R188,6,0),IFERROR(VLOOKUP(INDIRECT("'WPTM - Section F'!F"&amp;B2344),'Overview - Section A'!E$26:J176,6,0),""))=0,"",IFERROR(VLOOKUP(INDIRECT("'WPTM - Section F'!F"&amp;B2344),'Overview - Section A'!M$29:R188,6,0),IFERROR(VLOOKUP(INDIRECT("'WPTM - Section F'!F"&amp;B2344),'Overview - Section A'!E$26:J176,6,0),"")))</f>
        <v/>
      </c>
      <c r="J2344" s="812" t="str">
        <f t="shared" ca="1" si="163"/>
        <v/>
      </c>
      <c r="K2344" s="818" t="str">
        <f t="shared" ca="1" si="164"/>
        <v/>
      </c>
      <c r="L2344" s="812" t="str">
        <f ca="1">IFERROR(INDEX('Reference Records'!F$284:F514,MATCH(INDIRECT("'WPTM - Section F'!AP"&amp;B2344)&amp;"|"&amp;INDIRECT("'WPTM - Section F'!C"&amp;$B2344),'Reference Records'!G$284:G514,0)),"")</f>
        <v/>
      </c>
      <c r="M2344" s="818" t="str">
        <f t="shared" ca="1" si="165"/>
        <v/>
      </c>
      <c r="N2344" s="818" t="str">
        <f t="shared" ca="1" si="166"/>
        <v/>
      </c>
      <c r="O2344" s="818" t="str">
        <f t="shared" ca="1" si="167"/>
        <v/>
      </c>
      <c r="P2344" s="818" t="str">
        <f t="shared" ca="1" si="168"/>
        <v/>
      </c>
      <c r="Q2344" s="818"/>
      <c r="R2344" s="827"/>
    </row>
    <row r="2345" spans="1:18" x14ac:dyDescent="0.35">
      <c r="A2345" s="812" t="b">
        <f t="shared" ca="1" si="160"/>
        <v>0</v>
      </c>
      <c r="B2345" s="812">
        <f t="shared" si="158"/>
        <v>77</v>
      </c>
      <c r="C2345" s="832" t="str">
        <f ca="1">IF(COUNTA($G$2194:G2344)=1,"",OFFSET(B2345,-COUNTA($G$2194:G2344)+1,1))</f>
        <v>a1N3p000004CzzGEAS</v>
      </c>
      <c r="D2345" s="812" t="str">
        <f t="shared" ca="1" si="161"/>
        <v>INT-161379</v>
      </c>
      <c r="E2345" s="818"/>
      <c r="F2345" s="818" t="str">
        <f t="shared" ca="1" si="162"/>
        <v/>
      </c>
      <c r="G2345" s="835"/>
      <c r="H2345" s="813">
        <f t="shared" si="159"/>
        <v>69</v>
      </c>
      <c r="I2345" s="812" t="str">
        <f ca="1">IF(IFERROR(VLOOKUP(INDIRECT("'WPTM - Section F'!F"&amp;B2345),'Overview - Section A'!M$29:R189,6,0),IFERROR(VLOOKUP(INDIRECT("'WPTM - Section F'!F"&amp;B2345),'Overview - Section A'!E$26:J177,6,0),""))=0,"",IFERROR(VLOOKUP(INDIRECT("'WPTM - Section F'!F"&amp;B2345),'Overview - Section A'!M$29:R189,6,0),IFERROR(VLOOKUP(INDIRECT("'WPTM - Section F'!F"&amp;B2345),'Overview - Section A'!E$26:J177,6,0),"")))</f>
        <v/>
      </c>
      <c r="J2345" s="812" t="str">
        <f t="shared" ca="1" si="163"/>
        <v/>
      </c>
      <c r="K2345" s="818" t="str">
        <f t="shared" ca="1" si="164"/>
        <v/>
      </c>
      <c r="L2345" s="812" t="str">
        <f ca="1">IFERROR(INDEX('Reference Records'!F$284:F515,MATCH(INDIRECT("'WPTM - Section F'!AP"&amp;B2345)&amp;"|"&amp;INDIRECT("'WPTM - Section F'!C"&amp;$B2345),'Reference Records'!G$284:G515,0)),"")</f>
        <v/>
      </c>
      <c r="M2345" s="818" t="str">
        <f t="shared" ca="1" si="165"/>
        <v/>
      </c>
      <c r="N2345" s="818" t="str">
        <f t="shared" ca="1" si="166"/>
        <v/>
      </c>
      <c r="O2345" s="818" t="str">
        <f t="shared" ca="1" si="167"/>
        <v/>
      </c>
      <c r="P2345" s="818" t="str">
        <f t="shared" ca="1" si="168"/>
        <v/>
      </c>
      <c r="Q2345" s="818"/>
      <c r="R2345" s="827"/>
    </row>
    <row r="2346" spans="1:18" x14ac:dyDescent="0.35">
      <c r="A2346" s="812" t="b">
        <f t="shared" ca="1" si="160"/>
        <v>0</v>
      </c>
      <c r="B2346" s="812">
        <f t="shared" si="158"/>
        <v>78</v>
      </c>
      <c r="C2346" s="832" t="str">
        <f ca="1">IF(COUNTA($G$2194:G2345)=1,"",OFFSET(B2346,-COUNTA($G$2194:G2345)+1,1))</f>
        <v>a1N3p000004CzzHEAS</v>
      </c>
      <c r="D2346" s="812" t="str">
        <f t="shared" ca="1" si="161"/>
        <v>INT-161379</v>
      </c>
      <c r="E2346" s="818"/>
      <c r="F2346" s="818" t="str">
        <f t="shared" ca="1" si="162"/>
        <v/>
      </c>
      <c r="G2346" s="835"/>
      <c r="H2346" s="813">
        <f t="shared" si="159"/>
        <v>70</v>
      </c>
      <c r="I2346" s="812" t="str">
        <f ca="1">IF(IFERROR(VLOOKUP(INDIRECT("'WPTM - Section F'!F"&amp;B2346),'Overview - Section A'!M$29:R190,6,0),IFERROR(VLOOKUP(INDIRECT("'WPTM - Section F'!F"&amp;B2346),'Overview - Section A'!E$26:J178,6,0),""))=0,"",IFERROR(VLOOKUP(INDIRECT("'WPTM - Section F'!F"&amp;B2346),'Overview - Section A'!M$29:R190,6,0),IFERROR(VLOOKUP(INDIRECT("'WPTM - Section F'!F"&amp;B2346),'Overview - Section A'!E$26:J178,6,0),"")))</f>
        <v/>
      </c>
      <c r="J2346" s="812" t="str">
        <f t="shared" ca="1" si="163"/>
        <v/>
      </c>
      <c r="K2346" s="818" t="str">
        <f t="shared" ca="1" si="164"/>
        <v/>
      </c>
      <c r="L2346" s="812" t="str">
        <f ca="1">IFERROR(INDEX('Reference Records'!F$284:F516,MATCH(INDIRECT("'WPTM - Section F'!AP"&amp;B2346)&amp;"|"&amp;INDIRECT("'WPTM - Section F'!C"&amp;$B2346),'Reference Records'!G$284:G516,0)),"")</f>
        <v/>
      </c>
      <c r="M2346" s="818" t="str">
        <f t="shared" ca="1" si="165"/>
        <v/>
      </c>
      <c r="N2346" s="818" t="str">
        <f t="shared" ca="1" si="166"/>
        <v/>
      </c>
      <c r="O2346" s="818" t="str">
        <f t="shared" ca="1" si="167"/>
        <v/>
      </c>
      <c r="P2346" s="818" t="str">
        <f t="shared" ca="1" si="168"/>
        <v/>
      </c>
      <c r="Q2346" s="818"/>
      <c r="R2346" s="827"/>
    </row>
    <row r="2347" spans="1:18" x14ac:dyDescent="0.35">
      <c r="A2347" s="812" t="b">
        <f t="shared" ca="1" si="160"/>
        <v>0</v>
      </c>
      <c r="B2347" s="812">
        <f t="shared" si="158"/>
        <v>79</v>
      </c>
      <c r="C2347" s="832" t="str">
        <f ca="1">IF(COUNTA($G$2194:G2346)=1,"",OFFSET(B2347,-COUNTA($G$2194:G2346)+1,1))</f>
        <v>a1N3p000004CzzIEAS</v>
      </c>
      <c r="D2347" s="812" t="str">
        <f t="shared" ca="1" si="161"/>
        <v>INT-161379</v>
      </c>
      <c r="E2347" s="818"/>
      <c r="F2347" s="818" t="str">
        <f t="shared" ca="1" si="162"/>
        <v/>
      </c>
      <c r="G2347" s="835"/>
      <c r="H2347" s="813">
        <f t="shared" si="159"/>
        <v>71</v>
      </c>
      <c r="I2347" s="812" t="str">
        <f ca="1">IF(IFERROR(VLOOKUP(INDIRECT("'WPTM - Section F'!F"&amp;B2347),'Overview - Section A'!M$29:R191,6,0),IFERROR(VLOOKUP(INDIRECT("'WPTM - Section F'!F"&amp;B2347),'Overview - Section A'!E$26:J179,6,0),""))=0,"",IFERROR(VLOOKUP(INDIRECT("'WPTM - Section F'!F"&amp;B2347),'Overview - Section A'!M$29:R191,6,0),IFERROR(VLOOKUP(INDIRECT("'WPTM - Section F'!F"&amp;B2347),'Overview - Section A'!E$26:J179,6,0),"")))</f>
        <v/>
      </c>
      <c r="J2347" s="812" t="str">
        <f t="shared" ca="1" si="163"/>
        <v/>
      </c>
      <c r="K2347" s="818" t="str">
        <f t="shared" ca="1" si="164"/>
        <v/>
      </c>
      <c r="L2347" s="812" t="str">
        <f ca="1">IFERROR(INDEX('Reference Records'!F$284:F517,MATCH(INDIRECT("'WPTM - Section F'!AP"&amp;B2347)&amp;"|"&amp;INDIRECT("'WPTM - Section F'!C"&amp;$B2347),'Reference Records'!G$284:G517,0)),"")</f>
        <v/>
      </c>
      <c r="M2347" s="818" t="str">
        <f t="shared" ca="1" si="165"/>
        <v/>
      </c>
      <c r="N2347" s="818" t="str">
        <f t="shared" ca="1" si="166"/>
        <v/>
      </c>
      <c r="O2347" s="818" t="str">
        <f t="shared" ca="1" si="167"/>
        <v/>
      </c>
      <c r="P2347" s="818" t="str">
        <f t="shared" ca="1" si="168"/>
        <v/>
      </c>
      <c r="Q2347" s="818"/>
      <c r="R2347" s="827"/>
    </row>
    <row r="2348" spans="1:18" x14ac:dyDescent="0.35">
      <c r="A2348" s="812" t="b">
        <f t="shared" ca="1" si="160"/>
        <v>0</v>
      </c>
      <c r="B2348" s="812">
        <f t="shared" si="158"/>
        <v>80</v>
      </c>
      <c r="C2348" s="832" t="str">
        <f ca="1">IF(COUNTA($G$2194:G2347)=1,"",OFFSET(B2348,-COUNTA($G$2194:G2347)+1,1))</f>
        <v>a1N3p000004CzzJEAS</v>
      </c>
      <c r="D2348" s="812" t="str">
        <f t="shared" ca="1" si="161"/>
        <v>INT-161379</v>
      </c>
      <c r="E2348" s="818"/>
      <c r="F2348" s="818" t="str">
        <f t="shared" ca="1" si="162"/>
        <v/>
      </c>
      <c r="G2348" s="835"/>
      <c r="H2348" s="813">
        <f t="shared" si="159"/>
        <v>72</v>
      </c>
      <c r="I2348" s="812" t="str">
        <f ca="1">IF(IFERROR(VLOOKUP(INDIRECT("'WPTM - Section F'!F"&amp;B2348),'Overview - Section A'!M$29:R192,6,0),IFERROR(VLOOKUP(INDIRECT("'WPTM - Section F'!F"&amp;B2348),'Overview - Section A'!E$26:J180,6,0),""))=0,"",IFERROR(VLOOKUP(INDIRECT("'WPTM - Section F'!F"&amp;B2348),'Overview - Section A'!M$29:R192,6,0),IFERROR(VLOOKUP(INDIRECT("'WPTM - Section F'!F"&amp;B2348),'Overview - Section A'!E$26:J180,6,0),"")))</f>
        <v/>
      </c>
      <c r="J2348" s="812" t="str">
        <f t="shared" ca="1" si="163"/>
        <v/>
      </c>
      <c r="K2348" s="818" t="str">
        <f t="shared" ca="1" si="164"/>
        <v/>
      </c>
      <c r="L2348" s="812" t="str">
        <f ca="1">IFERROR(INDEX('Reference Records'!F$284:F518,MATCH(INDIRECT("'WPTM - Section F'!AP"&amp;B2348)&amp;"|"&amp;INDIRECT("'WPTM - Section F'!C"&amp;$B2348),'Reference Records'!G$284:G518,0)),"")</f>
        <v/>
      </c>
      <c r="M2348" s="818" t="str">
        <f t="shared" ca="1" si="165"/>
        <v/>
      </c>
      <c r="N2348" s="818" t="str">
        <f t="shared" ca="1" si="166"/>
        <v/>
      </c>
      <c r="O2348" s="818" t="str">
        <f t="shared" ca="1" si="167"/>
        <v/>
      </c>
      <c r="P2348" s="818" t="str">
        <f t="shared" ca="1" si="168"/>
        <v/>
      </c>
      <c r="Q2348" s="818"/>
      <c r="R2348" s="827"/>
    </row>
    <row r="2349" spans="1:18" x14ac:dyDescent="0.35">
      <c r="A2349" s="812" t="b">
        <f t="shared" ca="1" si="160"/>
        <v>0</v>
      </c>
      <c r="B2349" s="812">
        <f t="shared" si="158"/>
        <v>81</v>
      </c>
      <c r="C2349" s="832" t="str">
        <f ca="1">IF(COUNTA($G$2194:G2348)=1,"",OFFSET(B2349,-COUNTA($G$2194:G2348)+1,1))</f>
        <v>a1N3p000004CzzKEAS</v>
      </c>
      <c r="D2349" s="812" t="str">
        <f t="shared" ca="1" si="161"/>
        <v>INT-161379</v>
      </c>
      <c r="E2349" s="818"/>
      <c r="F2349" s="818" t="str">
        <f t="shared" ca="1" si="162"/>
        <v/>
      </c>
      <c r="G2349" s="835"/>
      <c r="H2349" s="813">
        <f t="shared" si="159"/>
        <v>73</v>
      </c>
      <c r="I2349" s="812" t="str">
        <f ca="1">IF(IFERROR(VLOOKUP(INDIRECT("'WPTM - Section F'!F"&amp;B2349),'Overview - Section A'!M$29:R193,6,0),IFERROR(VLOOKUP(INDIRECT("'WPTM - Section F'!F"&amp;B2349),'Overview - Section A'!E$26:J181,6,0),""))=0,"",IFERROR(VLOOKUP(INDIRECT("'WPTM - Section F'!F"&amp;B2349),'Overview - Section A'!M$29:R193,6,0),IFERROR(VLOOKUP(INDIRECT("'WPTM - Section F'!F"&amp;B2349),'Overview - Section A'!E$26:J181,6,0),"")))</f>
        <v/>
      </c>
      <c r="J2349" s="812" t="str">
        <f t="shared" ca="1" si="163"/>
        <v/>
      </c>
      <c r="K2349" s="818" t="str">
        <f t="shared" ca="1" si="164"/>
        <v/>
      </c>
      <c r="L2349" s="812" t="str">
        <f ca="1">IFERROR(INDEX('Reference Records'!F$284:F519,MATCH(INDIRECT("'WPTM - Section F'!AP"&amp;B2349)&amp;"|"&amp;INDIRECT("'WPTM - Section F'!C"&amp;$B2349),'Reference Records'!G$284:G519,0)),"")</f>
        <v/>
      </c>
      <c r="M2349" s="818" t="str">
        <f t="shared" ca="1" si="165"/>
        <v/>
      </c>
      <c r="N2349" s="818" t="str">
        <f t="shared" ca="1" si="166"/>
        <v/>
      </c>
      <c r="O2349" s="818" t="str">
        <f t="shared" ca="1" si="167"/>
        <v/>
      </c>
      <c r="P2349" s="818" t="str">
        <f t="shared" ca="1" si="168"/>
        <v/>
      </c>
      <c r="Q2349" s="818"/>
      <c r="R2349" s="827"/>
    </row>
    <row r="2350" spans="1:18" x14ac:dyDescent="0.35">
      <c r="A2350" s="812" t="b">
        <f t="shared" ca="1" si="160"/>
        <v>0</v>
      </c>
      <c r="B2350" s="812">
        <f t="shared" si="158"/>
        <v>82</v>
      </c>
      <c r="C2350" s="832" t="str">
        <f ca="1">IF(COUNTA($G$2194:G2349)=1,"",OFFSET(B2350,-COUNTA($G$2194:G2349)+1,1))</f>
        <v>a1N3p000004CzzLEAS</v>
      </c>
      <c r="D2350" s="812" t="str">
        <f t="shared" ca="1" si="161"/>
        <v>INT-161379</v>
      </c>
      <c r="E2350" s="818"/>
      <c r="F2350" s="818" t="str">
        <f t="shared" ca="1" si="162"/>
        <v/>
      </c>
      <c r="G2350" s="835"/>
      <c r="H2350" s="813">
        <f t="shared" si="159"/>
        <v>74</v>
      </c>
      <c r="I2350" s="812" t="str">
        <f ca="1">IF(IFERROR(VLOOKUP(INDIRECT("'WPTM - Section F'!F"&amp;B2350),'Overview - Section A'!M$29:R194,6,0),IFERROR(VLOOKUP(INDIRECT("'WPTM - Section F'!F"&amp;B2350),'Overview - Section A'!E$26:J182,6,0),""))=0,"",IFERROR(VLOOKUP(INDIRECT("'WPTM - Section F'!F"&amp;B2350),'Overview - Section A'!M$29:R194,6,0),IFERROR(VLOOKUP(INDIRECT("'WPTM - Section F'!F"&amp;B2350),'Overview - Section A'!E$26:J182,6,0),"")))</f>
        <v/>
      </c>
      <c r="J2350" s="812" t="str">
        <f t="shared" ca="1" si="163"/>
        <v/>
      </c>
      <c r="K2350" s="818" t="str">
        <f t="shared" ca="1" si="164"/>
        <v/>
      </c>
      <c r="L2350" s="812" t="str">
        <f ca="1">IFERROR(INDEX('Reference Records'!F$284:F520,MATCH(INDIRECT("'WPTM - Section F'!AP"&amp;B2350)&amp;"|"&amp;INDIRECT("'WPTM - Section F'!C"&amp;$B2350),'Reference Records'!G$284:G520,0)),"")</f>
        <v/>
      </c>
      <c r="M2350" s="818" t="str">
        <f t="shared" ca="1" si="165"/>
        <v/>
      </c>
      <c r="N2350" s="818" t="str">
        <f t="shared" ca="1" si="166"/>
        <v/>
      </c>
      <c r="O2350" s="818" t="str">
        <f t="shared" ca="1" si="167"/>
        <v/>
      </c>
      <c r="P2350" s="818" t="str">
        <f t="shared" ca="1" si="168"/>
        <v/>
      </c>
      <c r="Q2350" s="818"/>
      <c r="R2350" s="827"/>
    </row>
    <row r="2351" spans="1:18" x14ac:dyDescent="0.35">
      <c r="A2351" s="812" t="b">
        <f t="shared" ca="1" si="160"/>
        <v>0</v>
      </c>
      <c r="B2351" s="812">
        <f t="shared" si="158"/>
        <v>83</v>
      </c>
      <c r="C2351" s="832" t="str">
        <f ca="1">IF(COUNTA($G$2194:G2350)=1,"",OFFSET(B2351,-COUNTA($G$2194:G2350)+1,1))</f>
        <v>a1N3p000004CzzMEAS</v>
      </c>
      <c r="D2351" s="812" t="str">
        <f t="shared" ca="1" si="161"/>
        <v>INT-161379</v>
      </c>
      <c r="E2351" s="818"/>
      <c r="F2351" s="818" t="str">
        <f t="shared" ca="1" si="162"/>
        <v/>
      </c>
      <c r="G2351" s="835"/>
      <c r="H2351" s="813">
        <f t="shared" si="159"/>
        <v>75</v>
      </c>
      <c r="I2351" s="812" t="str">
        <f ca="1">IF(IFERROR(VLOOKUP(INDIRECT("'WPTM - Section F'!F"&amp;B2351),'Overview - Section A'!M$29:R195,6,0),IFERROR(VLOOKUP(INDIRECT("'WPTM - Section F'!F"&amp;B2351),'Overview - Section A'!E$26:J183,6,0),""))=0,"",IFERROR(VLOOKUP(INDIRECT("'WPTM - Section F'!F"&amp;B2351),'Overview - Section A'!M$29:R195,6,0),IFERROR(VLOOKUP(INDIRECT("'WPTM - Section F'!F"&amp;B2351),'Overview - Section A'!E$26:J183,6,0),"")))</f>
        <v/>
      </c>
      <c r="J2351" s="812" t="str">
        <f t="shared" ca="1" si="163"/>
        <v/>
      </c>
      <c r="K2351" s="818" t="str">
        <f t="shared" ca="1" si="164"/>
        <v/>
      </c>
      <c r="L2351" s="812" t="str">
        <f ca="1">IFERROR(INDEX('Reference Records'!F$284:F521,MATCH(INDIRECT("'WPTM - Section F'!AP"&amp;B2351)&amp;"|"&amp;INDIRECT("'WPTM - Section F'!C"&amp;$B2351),'Reference Records'!G$284:G521,0)),"")</f>
        <v/>
      </c>
      <c r="M2351" s="818" t="str">
        <f t="shared" ca="1" si="165"/>
        <v/>
      </c>
      <c r="N2351" s="818" t="str">
        <f t="shared" ca="1" si="166"/>
        <v/>
      </c>
      <c r="O2351" s="818" t="str">
        <f t="shared" ca="1" si="167"/>
        <v/>
      </c>
      <c r="P2351" s="818" t="str">
        <f t="shared" ca="1" si="168"/>
        <v/>
      </c>
      <c r="Q2351" s="818"/>
      <c r="R2351" s="827"/>
    </row>
    <row r="2352" spans="1:18" x14ac:dyDescent="0.35">
      <c r="A2352" s="812" t="b">
        <f t="shared" ca="1" si="160"/>
        <v>0</v>
      </c>
      <c r="B2352" s="812">
        <f t="shared" si="158"/>
        <v>84</v>
      </c>
      <c r="C2352" s="832" t="str">
        <f ca="1">IF(COUNTA($G$2194:G2351)=1,"",OFFSET(B2352,-COUNTA($G$2194:G2351)+1,1))</f>
        <v>a1N3p000004CzzNEAS</v>
      </c>
      <c r="D2352" s="812" t="str">
        <f t="shared" ca="1" si="161"/>
        <v>INT-161379</v>
      </c>
      <c r="E2352" s="818"/>
      <c r="F2352" s="818" t="str">
        <f t="shared" ca="1" si="162"/>
        <v/>
      </c>
      <c r="G2352" s="835"/>
      <c r="H2352" s="813">
        <f t="shared" si="159"/>
        <v>76</v>
      </c>
      <c r="I2352" s="812" t="str">
        <f ca="1">IF(IFERROR(VLOOKUP(INDIRECT("'WPTM - Section F'!F"&amp;B2352),'Overview - Section A'!M$29:R196,6,0),IFERROR(VLOOKUP(INDIRECT("'WPTM - Section F'!F"&amp;B2352),'Overview - Section A'!E$26:J184,6,0),""))=0,"",IFERROR(VLOOKUP(INDIRECT("'WPTM - Section F'!F"&amp;B2352),'Overview - Section A'!M$29:R196,6,0),IFERROR(VLOOKUP(INDIRECT("'WPTM - Section F'!F"&amp;B2352),'Overview - Section A'!E$26:J184,6,0),"")))</f>
        <v/>
      </c>
      <c r="J2352" s="812" t="str">
        <f t="shared" ca="1" si="163"/>
        <v/>
      </c>
      <c r="K2352" s="818" t="str">
        <f t="shared" ca="1" si="164"/>
        <v/>
      </c>
      <c r="L2352" s="812" t="str">
        <f ca="1">IFERROR(INDEX('Reference Records'!F$284:F522,MATCH(INDIRECT("'WPTM - Section F'!AP"&amp;B2352)&amp;"|"&amp;INDIRECT("'WPTM - Section F'!C"&amp;$B2352),'Reference Records'!G$284:G522,0)),"")</f>
        <v/>
      </c>
      <c r="M2352" s="818" t="str">
        <f t="shared" ca="1" si="165"/>
        <v/>
      </c>
      <c r="N2352" s="818" t="str">
        <f t="shared" ca="1" si="166"/>
        <v/>
      </c>
      <c r="O2352" s="818" t="str">
        <f t="shared" ca="1" si="167"/>
        <v/>
      </c>
      <c r="P2352" s="818" t="str">
        <f t="shared" ca="1" si="168"/>
        <v/>
      </c>
      <c r="Q2352" s="818"/>
      <c r="R2352" s="827"/>
    </row>
    <row r="2353" spans="1:18" x14ac:dyDescent="0.35">
      <c r="A2353" s="812" t="b">
        <f t="shared" ca="1" si="160"/>
        <v>0</v>
      </c>
      <c r="B2353" s="812">
        <f t="shared" si="158"/>
        <v>85</v>
      </c>
      <c r="C2353" s="832" t="str">
        <f ca="1">IF(COUNTA($G$2194:G2352)=1,"",OFFSET(B2353,-COUNTA($G$2194:G2352)+1,1))</f>
        <v>a1N3p000004CzzOEAS</v>
      </c>
      <c r="D2353" s="812" t="str">
        <f t="shared" ca="1" si="161"/>
        <v>INT-161379</v>
      </c>
      <c r="E2353" s="818"/>
      <c r="F2353" s="818" t="str">
        <f t="shared" ca="1" si="162"/>
        <v/>
      </c>
      <c r="G2353" s="835"/>
      <c r="H2353" s="813">
        <f t="shared" si="159"/>
        <v>77</v>
      </c>
      <c r="I2353" s="812" t="str">
        <f ca="1">IF(IFERROR(VLOOKUP(INDIRECT("'WPTM - Section F'!F"&amp;B2353),'Overview - Section A'!M$29:R197,6,0),IFERROR(VLOOKUP(INDIRECT("'WPTM - Section F'!F"&amp;B2353),'Overview - Section A'!E$26:J185,6,0),""))=0,"",IFERROR(VLOOKUP(INDIRECT("'WPTM - Section F'!F"&amp;B2353),'Overview - Section A'!M$29:R197,6,0),IFERROR(VLOOKUP(INDIRECT("'WPTM - Section F'!F"&amp;B2353),'Overview - Section A'!E$26:J185,6,0),"")))</f>
        <v/>
      </c>
      <c r="J2353" s="812" t="str">
        <f t="shared" ca="1" si="163"/>
        <v/>
      </c>
      <c r="K2353" s="818" t="str">
        <f t="shared" ca="1" si="164"/>
        <v/>
      </c>
      <c r="L2353" s="812" t="str">
        <f ca="1">IFERROR(INDEX('Reference Records'!F$284:F523,MATCH(INDIRECT("'WPTM - Section F'!AP"&amp;B2353)&amp;"|"&amp;INDIRECT("'WPTM - Section F'!C"&amp;$B2353),'Reference Records'!G$284:G523,0)),"")</f>
        <v/>
      </c>
      <c r="M2353" s="818" t="str">
        <f t="shared" ca="1" si="165"/>
        <v/>
      </c>
      <c r="N2353" s="818" t="str">
        <f t="shared" ca="1" si="166"/>
        <v/>
      </c>
      <c r="O2353" s="818" t="str">
        <f t="shared" ca="1" si="167"/>
        <v/>
      </c>
      <c r="P2353" s="818" t="str">
        <f t="shared" ca="1" si="168"/>
        <v/>
      </c>
      <c r="Q2353" s="818"/>
      <c r="R2353" s="827"/>
    </row>
    <row r="2354" spans="1:18" x14ac:dyDescent="0.35">
      <c r="A2354" s="812" t="b">
        <f t="shared" ca="1" si="160"/>
        <v>0</v>
      </c>
      <c r="B2354" s="812">
        <f t="shared" si="158"/>
        <v>86</v>
      </c>
      <c r="C2354" s="832" t="str">
        <f ca="1">IF(COUNTA($G$2194:G2353)=1,"",OFFSET(B2354,-COUNTA($G$2194:G2353)+1,1))</f>
        <v>a1N3p000004CzzPEAS</v>
      </c>
      <c r="D2354" s="812" t="str">
        <f t="shared" ca="1" si="161"/>
        <v>INT-161379</v>
      </c>
      <c r="E2354" s="818"/>
      <c r="F2354" s="818" t="str">
        <f t="shared" ca="1" si="162"/>
        <v/>
      </c>
      <c r="G2354" s="835"/>
      <c r="H2354" s="813">
        <f t="shared" si="159"/>
        <v>78</v>
      </c>
      <c r="I2354" s="812" t="str">
        <f ca="1">IF(IFERROR(VLOOKUP(INDIRECT("'WPTM - Section F'!F"&amp;B2354),'Overview - Section A'!M$29:R198,6,0),IFERROR(VLOOKUP(INDIRECT("'WPTM - Section F'!F"&amp;B2354),'Overview - Section A'!E$26:J186,6,0),""))=0,"",IFERROR(VLOOKUP(INDIRECT("'WPTM - Section F'!F"&amp;B2354),'Overview - Section A'!M$29:R198,6,0),IFERROR(VLOOKUP(INDIRECT("'WPTM - Section F'!F"&amp;B2354),'Overview - Section A'!E$26:J186,6,0),"")))</f>
        <v/>
      </c>
      <c r="J2354" s="812" t="str">
        <f t="shared" ca="1" si="163"/>
        <v/>
      </c>
      <c r="K2354" s="818" t="str">
        <f t="shared" ca="1" si="164"/>
        <v/>
      </c>
      <c r="L2354" s="812" t="str">
        <f ca="1">IFERROR(INDEX('Reference Records'!F$284:F524,MATCH(INDIRECT("'WPTM - Section F'!AP"&amp;B2354)&amp;"|"&amp;INDIRECT("'WPTM - Section F'!C"&amp;$B2354),'Reference Records'!G$284:G524,0)),"")</f>
        <v/>
      </c>
      <c r="M2354" s="818" t="str">
        <f t="shared" ca="1" si="165"/>
        <v/>
      </c>
      <c r="N2354" s="818" t="str">
        <f t="shared" ca="1" si="166"/>
        <v/>
      </c>
      <c r="O2354" s="818" t="str">
        <f t="shared" ca="1" si="167"/>
        <v/>
      </c>
      <c r="P2354" s="818" t="str">
        <f t="shared" ca="1" si="168"/>
        <v/>
      </c>
      <c r="Q2354" s="818"/>
      <c r="R2354" s="827"/>
    </row>
    <row r="2355" spans="1:18" x14ac:dyDescent="0.35">
      <c r="A2355" s="812" t="b">
        <f t="shared" ca="1" si="160"/>
        <v>0</v>
      </c>
      <c r="B2355" s="812">
        <f t="shared" si="158"/>
        <v>87</v>
      </c>
      <c r="C2355" s="832" t="str">
        <f ca="1">IF(COUNTA($G$2194:G2354)=1,"",OFFSET(B2355,-COUNTA($G$2194:G2354)+1,1))</f>
        <v>a1N3p000004CzzQEAS</v>
      </c>
      <c r="D2355" s="812" t="str">
        <f t="shared" ca="1" si="161"/>
        <v>INT-161379</v>
      </c>
      <c r="E2355" s="818"/>
      <c r="F2355" s="818" t="str">
        <f t="shared" ca="1" si="162"/>
        <v/>
      </c>
      <c r="G2355" s="835"/>
      <c r="H2355" s="813">
        <f t="shared" si="159"/>
        <v>79</v>
      </c>
      <c r="I2355" s="812" t="str">
        <f ca="1">IF(IFERROR(VLOOKUP(INDIRECT("'WPTM - Section F'!F"&amp;B2355),'Overview - Section A'!M$29:R199,6,0),IFERROR(VLOOKUP(INDIRECT("'WPTM - Section F'!F"&amp;B2355),'Overview - Section A'!E$26:J187,6,0),""))=0,"",IFERROR(VLOOKUP(INDIRECT("'WPTM - Section F'!F"&amp;B2355),'Overview - Section A'!M$29:R199,6,0),IFERROR(VLOOKUP(INDIRECT("'WPTM - Section F'!F"&amp;B2355),'Overview - Section A'!E$26:J187,6,0),"")))</f>
        <v/>
      </c>
      <c r="J2355" s="812" t="str">
        <f t="shared" ca="1" si="163"/>
        <v/>
      </c>
      <c r="K2355" s="818" t="str">
        <f t="shared" ca="1" si="164"/>
        <v/>
      </c>
      <c r="L2355" s="812" t="str">
        <f ca="1">IFERROR(INDEX('Reference Records'!F$284:F525,MATCH(INDIRECT("'WPTM - Section F'!AP"&amp;B2355)&amp;"|"&amp;INDIRECT("'WPTM - Section F'!C"&amp;$B2355),'Reference Records'!G$284:G525,0)),"")</f>
        <v/>
      </c>
      <c r="M2355" s="818" t="str">
        <f t="shared" ca="1" si="165"/>
        <v/>
      </c>
      <c r="N2355" s="818" t="str">
        <f t="shared" ca="1" si="166"/>
        <v/>
      </c>
      <c r="O2355" s="818" t="str">
        <f t="shared" ca="1" si="167"/>
        <v/>
      </c>
      <c r="P2355" s="818" t="str">
        <f t="shared" ca="1" si="168"/>
        <v/>
      </c>
      <c r="Q2355" s="818"/>
      <c r="R2355" s="827"/>
    </row>
    <row r="2356" spans="1:18" x14ac:dyDescent="0.35">
      <c r="A2356" s="812" t="b">
        <f t="shared" ca="1" si="160"/>
        <v>0</v>
      </c>
      <c r="B2356" s="812">
        <f t="shared" si="158"/>
        <v>88</v>
      </c>
      <c r="C2356" s="832" t="str">
        <f ca="1">IF(COUNTA($G$2194:G2355)=1,"",OFFSET(B2356,-COUNTA($G$2194:G2355)+1,1))</f>
        <v>a1N3p000004CzzREAS</v>
      </c>
      <c r="D2356" s="812" t="str">
        <f t="shared" ca="1" si="161"/>
        <v>INT-161379</v>
      </c>
      <c r="E2356" s="818"/>
      <c r="F2356" s="818" t="str">
        <f t="shared" ca="1" si="162"/>
        <v/>
      </c>
      <c r="G2356" s="835"/>
      <c r="H2356" s="813">
        <f t="shared" si="159"/>
        <v>80</v>
      </c>
      <c r="I2356" s="812" t="str">
        <f ca="1">IF(IFERROR(VLOOKUP(INDIRECT("'WPTM - Section F'!F"&amp;B2356),'Overview - Section A'!M$29:R200,6,0),IFERROR(VLOOKUP(INDIRECT("'WPTM - Section F'!F"&amp;B2356),'Overview - Section A'!E$26:J188,6,0),""))=0,"",IFERROR(VLOOKUP(INDIRECT("'WPTM - Section F'!F"&amp;B2356),'Overview - Section A'!M$29:R200,6,0),IFERROR(VLOOKUP(INDIRECT("'WPTM - Section F'!F"&amp;B2356),'Overview - Section A'!E$26:J188,6,0),"")))</f>
        <v/>
      </c>
      <c r="J2356" s="812" t="str">
        <f t="shared" ca="1" si="163"/>
        <v/>
      </c>
      <c r="K2356" s="818" t="str">
        <f t="shared" ca="1" si="164"/>
        <v/>
      </c>
      <c r="L2356" s="812" t="str">
        <f ca="1">IFERROR(INDEX('Reference Records'!F$284:F526,MATCH(INDIRECT("'WPTM - Section F'!AP"&amp;B2356)&amp;"|"&amp;INDIRECT("'WPTM - Section F'!C"&amp;$B2356),'Reference Records'!G$284:G526,0)),"")</f>
        <v/>
      </c>
      <c r="M2356" s="818" t="str">
        <f t="shared" ca="1" si="165"/>
        <v/>
      </c>
      <c r="N2356" s="818" t="str">
        <f t="shared" ca="1" si="166"/>
        <v/>
      </c>
      <c r="O2356" s="818" t="str">
        <f t="shared" ca="1" si="167"/>
        <v/>
      </c>
      <c r="P2356" s="818" t="str">
        <f t="shared" ca="1" si="168"/>
        <v/>
      </c>
      <c r="Q2356" s="818"/>
      <c r="R2356" s="827"/>
    </row>
    <row r="2357" spans="1:18" x14ac:dyDescent="0.35">
      <c r="J2357" s="811" t="str">
        <f ca="1">IF(ROW()&gt;'Impact Indicator Target Update'!A24,"",INDIRECT("'Impact Indicators - Section B'!A"&amp;'Impact Indicator Target Update'!D24))</f>
        <v/>
      </c>
    </row>
    <row r="2358" spans="1:18" x14ac:dyDescent="0.35">
      <c r="J2358" s="811" t="str">
        <f ca="1">IF(ROW()&gt;'Impact Indicator Target Update'!A25,"",INDIRECT("'Impact Indicators - Section B'!A"&amp;'Impact Indicator Target Update'!D25))</f>
        <v/>
      </c>
    </row>
    <row r="2359" spans="1:18" x14ac:dyDescent="0.35">
      <c r="J2359" s="811" t="str">
        <f ca="1">IF(ROW()&gt;'Impact Indicator Target Update'!A26,"",INDIRECT("'Impact Indicators - Section B'!A"&amp;'Impact Indicator Target Update'!D26))</f>
        <v/>
      </c>
    </row>
    <row r="2360" spans="1:18" x14ac:dyDescent="0.35">
      <c r="A2360" s="822" t="s">
        <v>377</v>
      </c>
      <c r="J2360" s="811" t="str">
        <f ca="1">IF(ROW()&gt;'Impact Indicator Target Update'!A27,"",INDIRECT("'Impact Indicators - Section B'!A"&amp;'Impact Indicator Target Update'!D27))</f>
        <v/>
      </c>
    </row>
    <row r="2361" spans="1:18" x14ac:dyDescent="0.35">
      <c r="A2361" s="812" t="s">
        <v>46</v>
      </c>
      <c r="B2361" s="812" t="s">
        <v>48</v>
      </c>
      <c r="C2361" s="812" t="s">
        <v>378</v>
      </c>
      <c r="D2361" s="812">
        <v>-481</v>
      </c>
      <c r="E2361" s="812" t="s">
        <v>339</v>
      </c>
      <c r="F2361" s="812" t="s">
        <v>249</v>
      </c>
      <c r="G2361" s="812" t="s">
        <v>400</v>
      </c>
      <c r="H2361" s="812" t="s">
        <v>100</v>
      </c>
      <c r="I2361" s="812" t="s">
        <v>108</v>
      </c>
      <c r="J2361" s="812" t="s">
        <v>475</v>
      </c>
      <c r="K2361" s="812" t="s">
        <v>476</v>
      </c>
      <c r="L2361" s="812"/>
      <c r="M2361" s="812"/>
      <c r="N2361" s="812"/>
      <c r="O2361" s="812"/>
      <c r="P2361" s="812">
        <v>-1</v>
      </c>
      <c r="Q2361" s="812" t="s">
        <v>71</v>
      </c>
    </row>
    <row r="2362" spans="1:18" hidden="1" x14ac:dyDescent="0.35">
      <c r="A2362" s="812" t="b">
        <f ca="1">IF(OR(AND(J2362&lt;&gt;"", J2362&lt;&gt;0), AND(K2362&lt;&gt;"",K2362&lt;&gt;0)),TRUE,FALSE)</f>
        <v>0</v>
      </c>
      <c r="B2362" s="812" t="str">
        <f ca="1">IF(COUNTA(G$2360:G2361)=1,"",OFFSET(B2362,-COUNTA(G$2360:G2361)+1,0))</f>
        <v/>
      </c>
      <c r="C2362" s="827" t="str">
        <f ca="1">IF(COUNTA(G$2360:G2361)=1,"",OFFSET(C2362,-COUNTA(G$2360:G2361)+1,0))</f>
        <v/>
      </c>
      <c r="D2362" s="812">
        <f>D2361+1</f>
        <v>-480</v>
      </c>
      <c r="E2362" s="812">
        <f ca="1">COUNTIF(C2192:C2362,C2362)</f>
        <v>9</v>
      </c>
      <c r="F2362" s="812" t="str">
        <f ca="1">IF(C2362=1,9,IF(E2361=MAX(E2360:E2362),F2360+1,F2361))</f>
        <v>row number</v>
      </c>
      <c r="G2362" s="812"/>
      <c r="H2362" s="818">
        <f ca="1">CHOOSE(E2362,IFERROR(IF(INDIRECT("'WPTM - Section F'!K"&amp;F2362)=0,"",INDIRECT("'WPTM - Section F'!K"&amp;$F2362)),""),IFERROR(IF(INDIRECT("'WPTM - Section F'!O"&amp;F2362)=0,"",INDIRECT("'WPTM - Section F'!O"&amp;$F2362)),""),IFERROR(IF(INDIRECT("'WPTM - Section F'!S"&amp;F2362)=0,"",INDIRECT("'WPTM - Section F'!S"&amp;$F2362)),""),IFERROR(IF(INDIRECT("'WPTM - Section F'!W"&amp;F2362)=0,"",INDIRECT("'WPTM - Section F'!W"&amp;$F2362)),""),IFERROR(IF(INDIRECT("'WPTM - Section F'!AA"&amp;F2362)=0,"",INDIRECT("'WPTM - Section F'!AA"&amp;$F2362)),""),IFERROR(IF(INDIRECT("'WPTM - Section F'!AE"&amp;F2362)=0,"",INDIRECT("'WPTM - Section F'!AE"&amp;$F2362)),""),IFERROR(IF(INDIRECT("'WPTM - Section F'!AI"&amp;F2362)=0,"",INDIRECT("'WPTM - Section F'!AI"&amp;$F2362)),""),IFERROR(IF(INDIRECT("'WPTM - Section F'!AM"&amp;F2362)=0,"",INDIRECT("'WPTM - Section F'!AM"&amp;$F2362)),""),)</f>
        <v>0</v>
      </c>
      <c r="I2362" s="818">
        <f ca="1">CHOOSE(E2362,IFERROR(IF(INDIRECT("'WPTM - Section F'!J"&amp;F2362)=0,"",INDIRECT("'WPTM - Section F'!J"&amp;$F2362)),""),IFERROR(IF(INDIRECT("'WPTM - Section F'!N"&amp;F2362)=0,"",INDIRECT("'WPTM - Section F'!N"&amp;$F2362)),""),IFERROR(IF(INDIRECT("'WPTM - Section F'!R"&amp;F2362)=0,"",INDIRECT("'WPTM - Section F'!R"&amp;$F2362)),""),IFERROR(IF(INDIRECT("'WPTM - Section F'!V"&amp;F2362)=0,"",INDIRECT("'WPTM - Section F'!V"&amp;$F2362)),""),IFERROR(IF(INDIRECT("'WPTM - Section F'!Z"&amp;F2362)=0,"",INDIRECT("'WPTM - Section F'!Z"&amp;$F2362)),""),IFERROR(IF(INDIRECT("'WPTM - Section F'!AD"&amp;F2362)=0,"",INDIRECT("'WPTM - Section F'!AD"&amp;$F2362)),""),IFERROR(IF(INDIRECT("'WPTM - Section F'!AH"&amp;F2362)=0,"",INDIRECT("'WPTM - Section F'!AH"&amp;$F2362)),""),IFERROR(IF(INDIRECT("'WPTM - Section F'!AL"&amp;F2362)=0,"",INDIRECT("'WPTM - Section F'!AL"&amp;$F2362)),""),)</f>
        <v>0</v>
      </c>
      <c r="J2362" s="818">
        <f ca="1">CHOOSE(E2362,IFERROR(IF(INDIRECT("'WPTM - Section F'!H"&amp;F2362)=0,"",INDIRECT("'WPTM - Section F'!H"&amp;$F2362)),""),IFERROR(IF(INDIRECT("'WPTM - Section F'!L"&amp;F2362)=0,"",INDIRECT("'WPTM - Section F'!L"&amp;$F2362)),""),IFERROR(IF(INDIRECT("'WPTM - Section F'!P"&amp;F2362)=0,"",INDIRECT("'WPTM - Section F'!P"&amp;$F2362)),""),IFERROR(IF(INDIRECT("'WPTM - Section F'!T"&amp;F2362)=0,"",INDIRECT("'WPTM - Section F'!T"&amp;$F2362)),""),IFERROR(IF(INDIRECT("'WPTM - Section F'!X"&amp;F2362)=0,"",INDIRECT("'WPTM - Section F'!X"&amp;$F2362)),""),IFERROR(IF(INDIRECT("'WPTM - Section F'!AB"&amp;F2362)=0,"",INDIRECT("'WPTM - Section F'!AB"&amp;$F2362)),""),IFERROR(IF(INDIRECT("'WPTM - Section F'!AF"&amp;F2362)=0,"",INDIRECT("'WPTM - Section F'!AF"&amp;$F2362)),""),IFERROR(IF(INDIRECT("'WPTM - Section F'!AJ"&amp;F2362)=0,"",INDIRECT("'WPTM - Section F'!AJ"&amp;$F2362)),""),)</f>
        <v>0</v>
      </c>
      <c r="K2362" s="818">
        <f ca="1">CHOOSE(E2362,IFERROR(IF(INDIRECT("'WPTM - Section F'!I"&amp;F2362)=0,"",INDIRECT("'WPTM - Section F'!I"&amp;$F2362)),""),IFERROR(IF(INDIRECT("'WPTM - Section F'!M"&amp;F2362)=0,"",INDIRECT("'WPTM - Section F'!M"&amp;$F2362)),""),IFERROR(IF(INDIRECT("'WPTM - Section F'!Q"&amp;F2362)=0,"",INDIRECT("'WPTM - Section F'!Q"&amp;$F2362)),""),IFERROR(IF(INDIRECT("'WPTM - Section F'!U"&amp;F2362)=0,"",INDIRECT("'WPTM - Section F'!U"&amp;$F2362)),""),IFERROR(IF(INDIRECT("'WPTM - Section F'!Y"&amp;F2362)=0,"",INDIRECT("'WPTM - Section F'!Y"&amp;$F2362)),""),IFERROR(IF(INDIRECT("'WPTM - Section F'!AC"&amp;F2362)=0,"",INDIRECT("'WPTM - Section F'!AC"&amp;$F2362)),""),IFERROR(IF(INDIRECT("'WPTM - Section F'!AG"&amp;F2362)=0,"",INDIRECT("'WPTM - Section F'!AG"&amp;$F2362)),""),IFERROR(IF(INDIRECT("'WPTM - Section F'!AK"&amp;F2362)=0,"",INDIRECT("'WPTM - Section F'!AK"&amp;$F2362)),""),)</f>
        <v>0</v>
      </c>
      <c r="L2362" s="812"/>
      <c r="M2362" s="812"/>
      <c r="N2362" s="812"/>
      <c r="O2362" s="812"/>
      <c r="P2362" s="812">
        <f>IF(NOT(_xlfn.ISFORMULA(I2362)),P2361+1,0)</f>
        <v>0</v>
      </c>
      <c r="Q2362" s="812" t="s">
        <v>983</v>
      </c>
    </row>
    <row r="2363" spans="1:18" x14ac:dyDescent="0.35">
      <c r="A2363" s="812" t="b">
        <v>0</v>
      </c>
      <c r="B2363" s="812" t="s">
        <v>6660</v>
      </c>
      <c r="C2363" s="827">
        <v>1</v>
      </c>
      <c r="D2363" s="812">
        <f t="shared" ref="D2363:D2426" si="169">D2362+1</f>
        <v>-479</v>
      </c>
      <c r="E2363" s="812">
        <f t="shared" ref="E2363:E2426" ca="1" si="170">COUNTIF(C2193:C2363,C2363)</f>
        <v>1</v>
      </c>
      <c r="F2363" s="812">
        <f t="shared" ref="F2363:F2426" si="171">IF(C2363=1,9,IF(E2362=MAX(E2361:E2363),F2361+1,F2362))</f>
        <v>9</v>
      </c>
      <c r="G2363" s="812" t="s">
        <v>6501</v>
      </c>
      <c r="H2363" s="818"/>
      <c r="I2363" s="818"/>
      <c r="J2363" s="818"/>
      <c r="K2363" s="818"/>
      <c r="L2363" s="812"/>
      <c r="M2363" s="812"/>
      <c r="N2363" s="812"/>
      <c r="O2363" s="812"/>
      <c r="P2363" s="812">
        <f t="shared" ref="P2363:P2426" si="172">IF(NOT(_xlfn.ISFORMULA(I2363)),P2362+1,0)</f>
        <v>1</v>
      </c>
      <c r="Q2363" s="812" t="b">
        <v>0</v>
      </c>
    </row>
    <row r="2364" spans="1:18" x14ac:dyDescent="0.35">
      <c r="A2364" s="812" t="b">
        <v>0</v>
      </c>
      <c r="B2364" s="812" t="s">
        <v>6661</v>
      </c>
      <c r="C2364" s="827">
        <v>1</v>
      </c>
      <c r="D2364" s="812">
        <f t="shared" si="169"/>
        <v>-478</v>
      </c>
      <c r="E2364" s="812">
        <f t="shared" ca="1" si="170"/>
        <v>2</v>
      </c>
      <c r="F2364" s="812">
        <f t="shared" si="171"/>
        <v>9</v>
      </c>
      <c r="G2364" s="812" t="s">
        <v>6501</v>
      </c>
      <c r="H2364" s="818"/>
      <c r="I2364" s="818"/>
      <c r="J2364" s="818"/>
      <c r="K2364" s="818"/>
      <c r="L2364" s="812"/>
      <c r="M2364" s="812"/>
      <c r="N2364" s="812"/>
      <c r="O2364" s="812"/>
      <c r="P2364" s="812">
        <f t="shared" si="172"/>
        <v>2</v>
      </c>
      <c r="Q2364" s="812" t="b">
        <v>0</v>
      </c>
    </row>
    <row r="2365" spans="1:18" x14ac:dyDescent="0.35">
      <c r="A2365" s="812" t="b">
        <v>0</v>
      </c>
      <c r="B2365" s="812" t="s">
        <v>6662</v>
      </c>
      <c r="C2365" s="827">
        <v>1</v>
      </c>
      <c r="D2365" s="812">
        <f t="shared" si="169"/>
        <v>-477</v>
      </c>
      <c r="E2365" s="812">
        <f t="shared" ca="1" si="170"/>
        <v>3</v>
      </c>
      <c r="F2365" s="812">
        <f t="shared" si="171"/>
        <v>9</v>
      </c>
      <c r="G2365" s="812" t="s">
        <v>6501</v>
      </c>
      <c r="H2365" s="818"/>
      <c r="I2365" s="818"/>
      <c r="J2365" s="818"/>
      <c r="K2365" s="818"/>
      <c r="L2365" s="812"/>
      <c r="M2365" s="812"/>
      <c r="N2365" s="812"/>
      <c r="O2365" s="812"/>
      <c r="P2365" s="812">
        <f t="shared" si="172"/>
        <v>3</v>
      </c>
      <c r="Q2365" s="812" t="b">
        <v>0</v>
      </c>
    </row>
    <row r="2366" spans="1:18" x14ac:dyDescent="0.35">
      <c r="A2366" s="812" t="b">
        <v>0</v>
      </c>
      <c r="B2366" s="812" t="s">
        <v>6663</v>
      </c>
      <c r="C2366" s="827">
        <v>1</v>
      </c>
      <c r="D2366" s="812">
        <f t="shared" si="169"/>
        <v>-476</v>
      </c>
      <c r="E2366" s="812">
        <f t="shared" ca="1" si="170"/>
        <v>4</v>
      </c>
      <c r="F2366" s="812">
        <f t="shared" si="171"/>
        <v>9</v>
      </c>
      <c r="G2366" s="812" t="s">
        <v>6501</v>
      </c>
      <c r="H2366" s="818"/>
      <c r="I2366" s="818"/>
      <c r="J2366" s="818"/>
      <c r="K2366" s="818"/>
      <c r="L2366" s="812"/>
      <c r="M2366" s="812"/>
      <c r="N2366" s="812"/>
      <c r="O2366" s="812"/>
      <c r="P2366" s="812">
        <f t="shared" si="172"/>
        <v>4</v>
      </c>
      <c r="Q2366" s="812" t="b">
        <v>0</v>
      </c>
    </row>
    <row r="2367" spans="1:18" x14ac:dyDescent="0.35">
      <c r="A2367" s="812" t="b">
        <v>0</v>
      </c>
      <c r="B2367" s="812" t="s">
        <v>6664</v>
      </c>
      <c r="C2367" s="827">
        <v>1</v>
      </c>
      <c r="D2367" s="812">
        <f t="shared" si="169"/>
        <v>-475</v>
      </c>
      <c r="E2367" s="812">
        <f t="shared" ca="1" si="170"/>
        <v>5</v>
      </c>
      <c r="F2367" s="812">
        <f t="shared" si="171"/>
        <v>9</v>
      </c>
      <c r="G2367" s="812" t="s">
        <v>6501</v>
      </c>
      <c r="H2367" s="818"/>
      <c r="I2367" s="818"/>
      <c r="J2367" s="818"/>
      <c r="K2367" s="818"/>
      <c r="L2367" s="812"/>
      <c r="M2367" s="812"/>
      <c r="N2367" s="812"/>
      <c r="O2367" s="812"/>
      <c r="P2367" s="812">
        <f t="shared" si="172"/>
        <v>5</v>
      </c>
      <c r="Q2367" s="812" t="b">
        <v>0</v>
      </c>
    </row>
    <row r="2368" spans="1:18" x14ac:dyDescent="0.35">
      <c r="A2368" s="812" t="b">
        <v>0</v>
      </c>
      <c r="B2368" s="812" t="s">
        <v>6665</v>
      </c>
      <c r="C2368" s="827">
        <v>1</v>
      </c>
      <c r="D2368" s="812">
        <f t="shared" si="169"/>
        <v>-474</v>
      </c>
      <c r="E2368" s="812">
        <f t="shared" ca="1" si="170"/>
        <v>6</v>
      </c>
      <c r="F2368" s="812">
        <f t="shared" si="171"/>
        <v>9</v>
      </c>
      <c r="G2368" s="812" t="s">
        <v>6501</v>
      </c>
      <c r="H2368" s="818"/>
      <c r="I2368" s="818"/>
      <c r="J2368" s="818"/>
      <c r="K2368" s="818"/>
      <c r="L2368" s="812"/>
      <c r="M2368" s="812"/>
      <c r="N2368" s="812"/>
      <c r="O2368" s="812"/>
      <c r="P2368" s="812">
        <f t="shared" si="172"/>
        <v>6</v>
      </c>
      <c r="Q2368" s="812" t="b">
        <v>0</v>
      </c>
    </row>
    <row r="2369" spans="1:17" x14ac:dyDescent="0.35">
      <c r="A2369" s="812" t="b">
        <v>0</v>
      </c>
      <c r="B2369" s="812" t="s">
        <v>6666</v>
      </c>
      <c r="C2369" s="827">
        <v>2</v>
      </c>
      <c r="D2369" s="812">
        <f t="shared" si="169"/>
        <v>-473</v>
      </c>
      <c r="E2369" s="812">
        <f t="shared" ca="1" si="170"/>
        <v>1</v>
      </c>
      <c r="F2369" s="812">
        <f t="shared" ca="1" si="171"/>
        <v>10</v>
      </c>
      <c r="G2369" s="812" t="s">
        <v>6503</v>
      </c>
      <c r="H2369" s="818"/>
      <c r="I2369" s="818"/>
      <c r="J2369" s="818"/>
      <c r="K2369" s="818"/>
      <c r="L2369" s="812"/>
      <c r="M2369" s="812"/>
      <c r="N2369" s="812"/>
      <c r="O2369" s="812"/>
      <c r="P2369" s="812">
        <f t="shared" si="172"/>
        <v>7</v>
      </c>
      <c r="Q2369" s="812" t="b">
        <v>0</v>
      </c>
    </row>
    <row r="2370" spans="1:17" x14ac:dyDescent="0.35">
      <c r="A2370" s="812" t="b">
        <v>0</v>
      </c>
      <c r="B2370" s="812" t="s">
        <v>6667</v>
      </c>
      <c r="C2370" s="827">
        <v>2</v>
      </c>
      <c r="D2370" s="812">
        <f t="shared" si="169"/>
        <v>-472</v>
      </c>
      <c r="E2370" s="812">
        <f t="shared" ca="1" si="170"/>
        <v>2</v>
      </c>
      <c r="F2370" s="812">
        <f t="shared" ca="1" si="171"/>
        <v>10</v>
      </c>
      <c r="G2370" s="812" t="s">
        <v>6503</v>
      </c>
      <c r="H2370" s="818"/>
      <c r="I2370" s="818"/>
      <c r="J2370" s="818"/>
      <c r="K2370" s="818"/>
      <c r="L2370" s="812"/>
      <c r="M2370" s="812"/>
      <c r="N2370" s="812"/>
      <c r="O2370" s="812"/>
      <c r="P2370" s="812">
        <f t="shared" si="172"/>
        <v>8</v>
      </c>
      <c r="Q2370" s="812" t="b">
        <v>0</v>
      </c>
    </row>
    <row r="2371" spans="1:17" x14ac:dyDescent="0.35">
      <c r="A2371" s="812" t="b">
        <v>0</v>
      </c>
      <c r="B2371" s="812" t="s">
        <v>6668</v>
      </c>
      <c r="C2371" s="827">
        <v>2</v>
      </c>
      <c r="D2371" s="812">
        <f t="shared" si="169"/>
        <v>-471</v>
      </c>
      <c r="E2371" s="812">
        <f t="shared" ca="1" si="170"/>
        <v>3</v>
      </c>
      <c r="F2371" s="812">
        <f t="shared" ca="1" si="171"/>
        <v>10</v>
      </c>
      <c r="G2371" s="812" t="s">
        <v>6503</v>
      </c>
      <c r="H2371" s="818"/>
      <c r="I2371" s="818"/>
      <c r="J2371" s="818"/>
      <c r="K2371" s="818"/>
      <c r="L2371" s="812"/>
      <c r="M2371" s="812"/>
      <c r="N2371" s="812"/>
      <c r="O2371" s="812"/>
      <c r="P2371" s="812">
        <f t="shared" si="172"/>
        <v>9</v>
      </c>
      <c r="Q2371" s="812" t="b">
        <v>0</v>
      </c>
    </row>
    <row r="2372" spans="1:17" x14ac:dyDescent="0.35">
      <c r="A2372" s="812" t="b">
        <v>0</v>
      </c>
      <c r="B2372" s="812" t="s">
        <v>6669</v>
      </c>
      <c r="C2372" s="827">
        <v>2</v>
      </c>
      <c r="D2372" s="812">
        <f t="shared" si="169"/>
        <v>-470</v>
      </c>
      <c r="E2372" s="812">
        <f t="shared" ca="1" si="170"/>
        <v>4</v>
      </c>
      <c r="F2372" s="812">
        <f t="shared" ca="1" si="171"/>
        <v>10</v>
      </c>
      <c r="G2372" s="812" t="s">
        <v>6503</v>
      </c>
      <c r="H2372" s="818"/>
      <c r="I2372" s="818"/>
      <c r="J2372" s="818"/>
      <c r="K2372" s="818"/>
      <c r="L2372" s="812"/>
      <c r="M2372" s="812"/>
      <c r="N2372" s="812"/>
      <c r="O2372" s="812"/>
      <c r="P2372" s="812">
        <f t="shared" si="172"/>
        <v>10</v>
      </c>
      <c r="Q2372" s="812" t="b">
        <v>0</v>
      </c>
    </row>
    <row r="2373" spans="1:17" x14ac:dyDescent="0.35">
      <c r="A2373" s="812" t="b">
        <v>0</v>
      </c>
      <c r="B2373" s="812" t="s">
        <v>6670</v>
      </c>
      <c r="C2373" s="827">
        <v>2</v>
      </c>
      <c r="D2373" s="812">
        <f t="shared" si="169"/>
        <v>-469</v>
      </c>
      <c r="E2373" s="812">
        <f t="shared" ca="1" si="170"/>
        <v>5</v>
      </c>
      <c r="F2373" s="812">
        <f t="shared" ca="1" si="171"/>
        <v>10</v>
      </c>
      <c r="G2373" s="812" t="s">
        <v>6503</v>
      </c>
      <c r="H2373" s="818"/>
      <c r="I2373" s="818"/>
      <c r="J2373" s="818"/>
      <c r="K2373" s="818"/>
      <c r="L2373" s="812"/>
      <c r="M2373" s="812"/>
      <c r="N2373" s="812"/>
      <c r="O2373" s="812"/>
      <c r="P2373" s="812">
        <f t="shared" si="172"/>
        <v>11</v>
      </c>
      <c r="Q2373" s="812" t="b">
        <v>0</v>
      </c>
    </row>
    <row r="2374" spans="1:17" x14ac:dyDescent="0.35">
      <c r="A2374" s="812" t="b">
        <v>0</v>
      </c>
      <c r="B2374" s="812" t="s">
        <v>6671</v>
      </c>
      <c r="C2374" s="827">
        <v>2</v>
      </c>
      <c r="D2374" s="812">
        <f t="shared" si="169"/>
        <v>-468</v>
      </c>
      <c r="E2374" s="812">
        <f t="shared" ca="1" si="170"/>
        <v>6</v>
      </c>
      <c r="F2374" s="812">
        <f t="shared" ca="1" si="171"/>
        <v>10</v>
      </c>
      <c r="G2374" s="812" t="s">
        <v>6503</v>
      </c>
      <c r="H2374" s="818"/>
      <c r="I2374" s="818"/>
      <c r="J2374" s="818"/>
      <c r="K2374" s="818"/>
      <c r="L2374" s="812"/>
      <c r="M2374" s="812"/>
      <c r="N2374" s="812"/>
      <c r="O2374" s="812"/>
      <c r="P2374" s="812">
        <f t="shared" si="172"/>
        <v>12</v>
      </c>
      <c r="Q2374" s="812" t="b">
        <v>0</v>
      </c>
    </row>
    <row r="2375" spans="1:17" x14ac:dyDescent="0.35">
      <c r="A2375" s="812" t="b">
        <v>0</v>
      </c>
      <c r="B2375" s="812" t="s">
        <v>6672</v>
      </c>
      <c r="C2375" s="827">
        <v>3</v>
      </c>
      <c r="D2375" s="812">
        <f t="shared" si="169"/>
        <v>-467</v>
      </c>
      <c r="E2375" s="812">
        <f t="shared" ca="1" si="170"/>
        <v>1</v>
      </c>
      <c r="F2375" s="812">
        <f t="shared" ca="1" si="171"/>
        <v>11</v>
      </c>
      <c r="G2375" s="812" t="s">
        <v>6505</v>
      </c>
      <c r="H2375" s="818"/>
      <c r="I2375" s="818"/>
      <c r="J2375" s="818"/>
      <c r="K2375" s="818"/>
      <c r="L2375" s="812"/>
      <c r="M2375" s="812"/>
      <c r="N2375" s="812"/>
      <c r="O2375" s="812"/>
      <c r="P2375" s="812">
        <f t="shared" si="172"/>
        <v>13</v>
      </c>
      <c r="Q2375" s="812" t="b">
        <v>0</v>
      </c>
    </row>
    <row r="2376" spans="1:17" x14ac:dyDescent="0.35">
      <c r="A2376" s="812" t="b">
        <v>0</v>
      </c>
      <c r="B2376" s="812" t="s">
        <v>6673</v>
      </c>
      <c r="C2376" s="827">
        <v>3</v>
      </c>
      <c r="D2376" s="812">
        <f t="shared" si="169"/>
        <v>-466</v>
      </c>
      <c r="E2376" s="812">
        <f t="shared" ca="1" si="170"/>
        <v>2</v>
      </c>
      <c r="F2376" s="812">
        <f t="shared" ca="1" si="171"/>
        <v>11</v>
      </c>
      <c r="G2376" s="812" t="s">
        <v>6505</v>
      </c>
      <c r="H2376" s="818"/>
      <c r="I2376" s="818"/>
      <c r="J2376" s="818"/>
      <c r="K2376" s="818"/>
      <c r="L2376" s="812"/>
      <c r="M2376" s="812"/>
      <c r="N2376" s="812"/>
      <c r="O2376" s="812"/>
      <c r="P2376" s="812">
        <f t="shared" si="172"/>
        <v>14</v>
      </c>
      <c r="Q2376" s="812" t="b">
        <v>0</v>
      </c>
    </row>
    <row r="2377" spans="1:17" x14ac:dyDescent="0.35">
      <c r="A2377" s="812" t="b">
        <v>0</v>
      </c>
      <c r="B2377" s="812" t="s">
        <v>6674</v>
      </c>
      <c r="C2377" s="827">
        <v>3</v>
      </c>
      <c r="D2377" s="812">
        <f t="shared" si="169"/>
        <v>-465</v>
      </c>
      <c r="E2377" s="812">
        <f t="shared" ca="1" si="170"/>
        <v>3</v>
      </c>
      <c r="F2377" s="812">
        <f t="shared" ca="1" si="171"/>
        <v>11</v>
      </c>
      <c r="G2377" s="812" t="s">
        <v>6505</v>
      </c>
      <c r="H2377" s="818"/>
      <c r="I2377" s="818"/>
      <c r="J2377" s="818"/>
      <c r="K2377" s="818"/>
      <c r="L2377" s="812"/>
      <c r="M2377" s="812"/>
      <c r="N2377" s="812"/>
      <c r="O2377" s="812"/>
      <c r="P2377" s="812">
        <f t="shared" si="172"/>
        <v>15</v>
      </c>
      <c r="Q2377" s="812" t="b">
        <v>0</v>
      </c>
    </row>
    <row r="2378" spans="1:17" x14ac:dyDescent="0.35">
      <c r="A2378" s="812" t="b">
        <v>0</v>
      </c>
      <c r="B2378" s="812" t="s">
        <v>6675</v>
      </c>
      <c r="C2378" s="827">
        <v>3</v>
      </c>
      <c r="D2378" s="812">
        <f t="shared" si="169"/>
        <v>-464</v>
      </c>
      <c r="E2378" s="812">
        <f t="shared" ca="1" si="170"/>
        <v>4</v>
      </c>
      <c r="F2378" s="812">
        <f t="shared" ca="1" si="171"/>
        <v>11</v>
      </c>
      <c r="G2378" s="812" t="s">
        <v>6505</v>
      </c>
      <c r="H2378" s="818"/>
      <c r="I2378" s="818"/>
      <c r="J2378" s="818"/>
      <c r="K2378" s="818"/>
      <c r="L2378" s="812"/>
      <c r="M2378" s="812"/>
      <c r="N2378" s="812"/>
      <c r="O2378" s="812"/>
      <c r="P2378" s="812">
        <f t="shared" si="172"/>
        <v>16</v>
      </c>
      <c r="Q2378" s="812" t="b">
        <v>0</v>
      </c>
    </row>
    <row r="2379" spans="1:17" x14ac:dyDescent="0.35">
      <c r="A2379" s="812" t="b">
        <v>0</v>
      </c>
      <c r="B2379" s="812" t="s">
        <v>6676</v>
      </c>
      <c r="C2379" s="827">
        <v>3</v>
      </c>
      <c r="D2379" s="812">
        <f t="shared" si="169"/>
        <v>-463</v>
      </c>
      <c r="E2379" s="812">
        <f t="shared" ca="1" si="170"/>
        <v>5</v>
      </c>
      <c r="F2379" s="812">
        <f t="shared" ca="1" si="171"/>
        <v>11</v>
      </c>
      <c r="G2379" s="812" t="s">
        <v>6505</v>
      </c>
      <c r="H2379" s="818"/>
      <c r="I2379" s="818"/>
      <c r="J2379" s="818"/>
      <c r="K2379" s="818"/>
      <c r="L2379" s="812"/>
      <c r="M2379" s="812"/>
      <c r="N2379" s="812"/>
      <c r="O2379" s="812"/>
      <c r="P2379" s="812">
        <f t="shared" si="172"/>
        <v>17</v>
      </c>
      <c r="Q2379" s="812" t="b">
        <v>0</v>
      </c>
    </row>
    <row r="2380" spans="1:17" x14ac:dyDescent="0.35">
      <c r="A2380" s="812" t="b">
        <v>0</v>
      </c>
      <c r="B2380" s="812" t="s">
        <v>6677</v>
      </c>
      <c r="C2380" s="827">
        <v>3</v>
      </c>
      <c r="D2380" s="812">
        <f t="shared" si="169"/>
        <v>-462</v>
      </c>
      <c r="E2380" s="812">
        <f t="shared" ca="1" si="170"/>
        <v>6</v>
      </c>
      <c r="F2380" s="812">
        <f t="shared" ca="1" si="171"/>
        <v>11</v>
      </c>
      <c r="G2380" s="812" t="s">
        <v>6505</v>
      </c>
      <c r="H2380" s="818"/>
      <c r="I2380" s="818"/>
      <c r="J2380" s="818"/>
      <c r="K2380" s="818"/>
      <c r="L2380" s="812"/>
      <c r="M2380" s="812"/>
      <c r="N2380" s="812"/>
      <c r="O2380" s="812"/>
      <c r="P2380" s="812">
        <f t="shared" si="172"/>
        <v>18</v>
      </c>
      <c r="Q2380" s="812" t="b">
        <v>0</v>
      </c>
    </row>
    <row r="2381" spans="1:17" x14ac:dyDescent="0.35">
      <c r="A2381" s="812" t="b">
        <v>0</v>
      </c>
      <c r="B2381" s="812" t="s">
        <v>6678</v>
      </c>
      <c r="C2381" s="827">
        <v>4</v>
      </c>
      <c r="D2381" s="812">
        <f t="shared" si="169"/>
        <v>-461</v>
      </c>
      <c r="E2381" s="812">
        <f t="shared" ca="1" si="170"/>
        <v>1</v>
      </c>
      <c r="F2381" s="812">
        <f t="shared" ca="1" si="171"/>
        <v>12</v>
      </c>
      <c r="G2381" s="812" t="s">
        <v>6507</v>
      </c>
      <c r="H2381" s="818"/>
      <c r="I2381" s="818"/>
      <c r="J2381" s="818"/>
      <c r="K2381" s="818"/>
      <c r="L2381" s="812"/>
      <c r="M2381" s="812"/>
      <c r="N2381" s="812"/>
      <c r="O2381" s="812"/>
      <c r="P2381" s="812">
        <f t="shared" si="172"/>
        <v>19</v>
      </c>
      <c r="Q2381" s="812" t="b">
        <v>0</v>
      </c>
    </row>
    <row r="2382" spans="1:17" x14ac:dyDescent="0.35">
      <c r="A2382" s="812" t="b">
        <v>0</v>
      </c>
      <c r="B2382" s="812" t="s">
        <v>6679</v>
      </c>
      <c r="C2382" s="827">
        <v>4</v>
      </c>
      <c r="D2382" s="812">
        <f t="shared" si="169"/>
        <v>-460</v>
      </c>
      <c r="E2382" s="812">
        <f t="shared" ca="1" si="170"/>
        <v>2</v>
      </c>
      <c r="F2382" s="812">
        <f t="shared" ca="1" si="171"/>
        <v>12</v>
      </c>
      <c r="G2382" s="812" t="s">
        <v>6507</v>
      </c>
      <c r="H2382" s="818"/>
      <c r="I2382" s="818"/>
      <c r="J2382" s="818"/>
      <c r="K2382" s="818"/>
      <c r="L2382" s="812"/>
      <c r="M2382" s="812"/>
      <c r="N2382" s="812"/>
      <c r="O2382" s="812"/>
      <c r="P2382" s="812">
        <f t="shared" si="172"/>
        <v>20</v>
      </c>
      <c r="Q2382" s="812" t="b">
        <v>0</v>
      </c>
    </row>
    <row r="2383" spans="1:17" x14ac:dyDescent="0.35">
      <c r="A2383" s="812" t="b">
        <v>0</v>
      </c>
      <c r="B2383" s="812" t="s">
        <v>6680</v>
      </c>
      <c r="C2383" s="827">
        <v>4</v>
      </c>
      <c r="D2383" s="812">
        <f t="shared" si="169"/>
        <v>-459</v>
      </c>
      <c r="E2383" s="812">
        <f t="shared" ca="1" si="170"/>
        <v>3</v>
      </c>
      <c r="F2383" s="812">
        <f t="shared" ca="1" si="171"/>
        <v>12</v>
      </c>
      <c r="G2383" s="812" t="s">
        <v>6507</v>
      </c>
      <c r="H2383" s="818"/>
      <c r="I2383" s="818"/>
      <c r="J2383" s="818"/>
      <c r="K2383" s="818"/>
      <c r="L2383" s="812"/>
      <c r="M2383" s="812"/>
      <c r="N2383" s="812"/>
      <c r="O2383" s="812"/>
      <c r="P2383" s="812">
        <f t="shared" si="172"/>
        <v>21</v>
      </c>
      <c r="Q2383" s="812" t="b">
        <v>0</v>
      </c>
    </row>
    <row r="2384" spans="1:17" x14ac:dyDescent="0.35">
      <c r="A2384" s="812" t="b">
        <v>0</v>
      </c>
      <c r="B2384" s="812" t="s">
        <v>6681</v>
      </c>
      <c r="C2384" s="827">
        <v>4</v>
      </c>
      <c r="D2384" s="812">
        <f t="shared" si="169"/>
        <v>-458</v>
      </c>
      <c r="E2384" s="812">
        <f t="shared" ca="1" si="170"/>
        <v>4</v>
      </c>
      <c r="F2384" s="812">
        <f t="shared" ca="1" si="171"/>
        <v>12</v>
      </c>
      <c r="G2384" s="812" t="s">
        <v>6507</v>
      </c>
      <c r="H2384" s="818"/>
      <c r="I2384" s="818"/>
      <c r="J2384" s="818"/>
      <c r="K2384" s="818"/>
      <c r="L2384" s="812"/>
      <c r="M2384" s="812"/>
      <c r="N2384" s="812"/>
      <c r="O2384" s="812"/>
      <c r="P2384" s="812">
        <f t="shared" si="172"/>
        <v>22</v>
      </c>
      <c r="Q2384" s="812" t="b">
        <v>0</v>
      </c>
    </row>
    <row r="2385" spans="1:17" x14ac:dyDescent="0.35">
      <c r="A2385" s="812" t="b">
        <v>0</v>
      </c>
      <c r="B2385" s="812" t="s">
        <v>6682</v>
      </c>
      <c r="C2385" s="827">
        <v>4</v>
      </c>
      <c r="D2385" s="812">
        <f t="shared" si="169"/>
        <v>-457</v>
      </c>
      <c r="E2385" s="812">
        <f t="shared" ca="1" si="170"/>
        <v>5</v>
      </c>
      <c r="F2385" s="812">
        <f t="shared" ca="1" si="171"/>
        <v>12</v>
      </c>
      <c r="G2385" s="812" t="s">
        <v>6507</v>
      </c>
      <c r="H2385" s="818"/>
      <c r="I2385" s="818"/>
      <c r="J2385" s="818"/>
      <c r="K2385" s="818"/>
      <c r="L2385" s="812"/>
      <c r="M2385" s="812"/>
      <c r="N2385" s="812"/>
      <c r="O2385" s="812"/>
      <c r="P2385" s="812">
        <f t="shared" si="172"/>
        <v>23</v>
      </c>
      <c r="Q2385" s="812" t="b">
        <v>0</v>
      </c>
    </row>
    <row r="2386" spans="1:17" x14ac:dyDescent="0.35">
      <c r="A2386" s="812" t="b">
        <v>0</v>
      </c>
      <c r="B2386" s="812" t="s">
        <v>6683</v>
      </c>
      <c r="C2386" s="827">
        <v>4</v>
      </c>
      <c r="D2386" s="812">
        <f t="shared" si="169"/>
        <v>-456</v>
      </c>
      <c r="E2386" s="812">
        <f t="shared" ca="1" si="170"/>
        <v>6</v>
      </c>
      <c r="F2386" s="812">
        <f t="shared" ca="1" si="171"/>
        <v>12</v>
      </c>
      <c r="G2386" s="812" t="s">
        <v>6507</v>
      </c>
      <c r="H2386" s="818"/>
      <c r="I2386" s="818"/>
      <c r="J2386" s="818"/>
      <c r="K2386" s="818"/>
      <c r="L2386" s="812"/>
      <c r="M2386" s="812"/>
      <c r="N2386" s="812"/>
      <c r="O2386" s="812"/>
      <c r="P2386" s="812">
        <f t="shared" si="172"/>
        <v>24</v>
      </c>
      <c r="Q2386" s="812" t="b">
        <v>0</v>
      </c>
    </row>
    <row r="2387" spans="1:17" x14ac:dyDescent="0.35">
      <c r="A2387" s="812" t="b">
        <v>0</v>
      </c>
      <c r="B2387" s="812" t="s">
        <v>6684</v>
      </c>
      <c r="C2387" s="827">
        <v>5</v>
      </c>
      <c r="D2387" s="812">
        <f t="shared" si="169"/>
        <v>-455</v>
      </c>
      <c r="E2387" s="812">
        <f t="shared" ca="1" si="170"/>
        <v>1</v>
      </c>
      <c r="F2387" s="812">
        <f t="shared" ca="1" si="171"/>
        <v>13</v>
      </c>
      <c r="G2387" s="812" t="s">
        <v>6509</v>
      </c>
      <c r="H2387" s="818"/>
      <c r="I2387" s="818"/>
      <c r="J2387" s="818"/>
      <c r="K2387" s="818"/>
      <c r="L2387" s="812"/>
      <c r="M2387" s="812"/>
      <c r="N2387" s="812"/>
      <c r="O2387" s="812"/>
      <c r="P2387" s="812">
        <f t="shared" si="172"/>
        <v>25</v>
      </c>
      <c r="Q2387" s="812" t="b">
        <v>0</v>
      </c>
    </row>
    <row r="2388" spans="1:17" x14ac:dyDescent="0.35">
      <c r="A2388" s="812" t="b">
        <v>0</v>
      </c>
      <c r="B2388" s="812" t="s">
        <v>6685</v>
      </c>
      <c r="C2388" s="827">
        <v>5</v>
      </c>
      <c r="D2388" s="812">
        <f t="shared" si="169"/>
        <v>-454</v>
      </c>
      <c r="E2388" s="812">
        <f t="shared" ca="1" si="170"/>
        <v>2</v>
      </c>
      <c r="F2388" s="812">
        <f t="shared" ca="1" si="171"/>
        <v>13</v>
      </c>
      <c r="G2388" s="812" t="s">
        <v>6509</v>
      </c>
      <c r="H2388" s="818"/>
      <c r="I2388" s="818"/>
      <c r="J2388" s="818"/>
      <c r="K2388" s="818"/>
      <c r="L2388" s="812"/>
      <c r="M2388" s="812"/>
      <c r="N2388" s="812"/>
      <c r="O2388" s="812"/>
      <c r="P2388" s="812">
        <f t="shared" si="172"/>
        <v>26</v>
      </c>
      <c r="Q2388" s="812" t="b">
        <v>0</v>
      </c>
    </row>
    <row r="2389" spans="1:17" x14ac:dyDescent="0.35">
      <c r="A2389" s="812" t="b">
        <v>0</v>
      </c>
      <c r="B2389" s="812" t="s">
        <v>6686</v>
      </c>
      <c r="C2389" s="827">
        <v>5</v>
      </c>
      <c r="D2389" s="812">
        <f t="shared" si="169"/>
        <v>-453</v>
      </c>
      <c r="E2389" s="812">
        <f t="shared" ca="1" si="170"/>
        <v>3</v>
      </c>
      <c r="F2389" s="812">
        <f t="shared" ca="1" si="171"/>
        <v>13</v>
      </c>
      <c r="G2389" s="812" t="s">
        <v>6509</v>
      </c>
      <c r="H2389" s="818"/>
      <c r="I2389" s="818"/>
      <c r="J2389" s="818"/>
      <c r="K2389" s="818"/>
      <c r="L2389" s="812"/>
      <c r="M2389" s="812"/>
      <c r="N2389" s="812"/>
      <c r="O2389" s="812"/>
      <c r="P2389" s="812">
        <f t="shared" si="172"/>
        <v>27</v>
      </c>
      <c r="Q2389" s="812" t="b">
        <v>0</v>
      </c>
    </row>
    <row r="2390" spans="1:17" x14ac:dyDescent="0.35">
      <c r="A2390" s="812" t="b">
        <v>0</v>
      </c>
      <c r="B2390" s="812" t="s">
        <v>6687</v>
      </c>
      <c r="C2390" s="827">
        <v>5</v>
      </c>
      <c r="D2390" s="812">
        <f t="shared" si="169"/>
        <v>-452</v>
      </c>
      <c r="E2390" s="812">
        <f t="shared" ca="1" si="170"/>
        <v>4</v>
      </c>
      <c r="F2390" s="812">
        <f t="shared" ca="1" si="171"/>
        <v>13</v>
      </c>
      <c r="G2390" s="812" t="s">
        <v>6509</v>
      </c>
      <c r="H2390" s="818"/>
      <c r="I2390" s="818"/>
      <c r="J2390" s="818"/>
      <c r="K2390" s="818"/>
      <c r="L2390" s="812"/>
      <c r="M2390" s="812"/>
      <c r="N2390" s="812"/>
      <c r="O2390" s="812"/>
      <c r="P2390" s="812">
        <f t="shared" si="172"/>
        <v>28</v>
      </c>
      <c r="Q2390" s="812" t="b">
        <v>0</v>
      </c>
    </row>
    <row r="2391" spans="1:17" x14ac:dyDescent="0.35">
      <c r="A2391" s="812" t="b">
        <v>0</v>
      </c>
      <c r="B2391" s="812" t="s">
        <v>6688</v>
      </c>
      <c r="C2391" s="827">
        <v>5</v>
      </c>
      <c r="D2391" s="812">
        <f t="shared" si="169"/>
        <v>-451</v>
      </c>
      <c r="E2391" s="812">
        <f t="shared" ca="1" si="170"/>
        <v>5</v>
      </c>
      <c r="F2391" s="812">
        <f t="shared" ca="1" si="171"/>
        <v>13</v>
      </c>
      <c r="G2391" s="812" t="s">
        <v>6509</v>
      </c>
      <c r="H2391" s="818"/>
      <c r="I2391" s="818"/>
      <c r="J2391" s="818"/>
      <c r="K2391" s="818"/>
      <c r="L2391" s="812"/>
      <c r="M2391" s="812"/>
      <c r="N2391" s="812"/>
      <c r="O2391" s="812"/>
      <c r="P2391" s="812">
        <f t="shared" si="172"/>
        <v>29</v>
      </c>
      <c r="Q2391" s="812" t="b">
        <v>0</v>
      </c>
    </row>
    <row r="2392" spans="1:17" x14ac:dyDescent="0.35">
      <c r="A2392" s="812" t="b">
        <v>0</v>
      </c>
      <c r="B2392" s="812" t="s">
        <v>6689</v>
      </c>
      <c r="C2392" s="827">
        <v>5</v>
      </c>
      <c r="D2392" s="812">
        <f t="shared" si="169"/>
        <v>-450</v>
      </c>
      <c r="E2392" s="812">
        <f t="shared" ca="1" si="170"/>
        <v>6</v>
      </c>
      <c r="F2392" s="812">
        <f t="shared" ca="1" si="171"/>
        <v>13</v>
      </c>
      <c r="G2392" s="812" t="s">
        <v>6509</v>
      </c>
      <c r="H2392" s="818"/>
      <c r="I2392" s="818"/>
      <c r="J2392" s="818"/>
      <c r="K2392" s="818"/>
      <c r="L2392" s="812"/>
      <c r="M2392" s="812"/>
      <c r="N2392" s="812"/>
      <c r="O2392" s="812"/>
      <c r="P2392" s="812">
        <f t="shared" si="172"/>
        <v>30</v>
      </c>
      <c r="Q2392" s="812" t="b">
        <v>0</v>
      </c>
    </row>
    <row r="2393" spans="1:17" x14ac:dyDescent="0.35">
      <c r="A2393" s="812" t="b">
        <v>0</v>
      </c>
      <c r="B2393" s="812" t="s">
        <v>6690</v>
      </c>
      <c r="C2393" s="827">
        <v>6</v>
      </c>
      <c r="D2393" s="812">
        <f t="shared" si="169"/>
        <v>-449</v>
      </c>
      <c r="E2393" s="812">
        <f t="shared" ca="1" si="170"/>
        <v>1</v>
      </c>
      <c r="F2393" s="812">
        <f t="shared" ca="1" si="171"/>
        <v>14</v>
      </c>
      <c r="G2393" s="812" t="s">
        <v>6511</v>
      </c>
      <c r="H2393" s="818"/>
      <c r="I2393" s="818"/>
      <c r="J2393" s="818"/>
      <c r="K2393" s="818"/>
      <c r="L2393" s="812"/>
      <c r="M2393" s="812"/>
      <c r="N2393" s="812"/>
      <c r="O2393" s="812"/>
      <c r="P2393" s="812">
        <f t="shared" si="172"/>
        <v>31</v>
      </c>
      <c r="Q2393" s="812" t="b">
        <v>0</v>
      </c>
    </row>
    <row r="2394" spans="1:17" x14ac:dyDescent="0.35">
      <c r="A2394" s="812" t="b">
        <v>0</v>
      </c>
      <c r="B2394" s="812" t="s">
        <v>6691</v>
      </c>
      <c r="C2394" s="827">
        <v>6</v>
      </c>
      <c r="D2394" s="812">
        <f t="shared" si="169"/>
        <v>-448</v>
      </c>
      <c r="E2394" s="812">
        <f t="shared" ca="1" si="170"/>
        <v>2</v>
      </c>
      <c r="F2394" s="812">
        <f t="shared" ca="1" si="171"/>
        <v>14</v>
      </c>
      <c r="G2394" s="812" t="s">
        <v>6511</v>
      </c>
      <c r="H2394" s="818"/>
      <c r="I2394" s="818"/>
      <c r="J2394" s="818"/>
      <c r="K2394" s="818"/>
      <c r="L2394" s="812"/>
      <c r="M2394" s="812"/>
      <c r="N2394" s="812"/>
      <c r="O2394" s="812"/>
      <c r="P2394" s="812">
        <f t="shared" si="172"/>
        <v>32</v>
      </c>
      <c r="Q2394" s="812" t="b">
        <v>0</v>
      </c>
    </row>
    <row r="2395" spans="1:17" x14ac:dyDescent="0.35">
      <c r="A2395" s="812" t="b">
        <v>0</v>
      </c>
      <c r="B2395" s="812" t="s">
        <v>6692</v>
      </c>
      <c r="C2395" s="827">
        <v>6</v>
      </c>
      <c r="D2395" s="812">
        <f t="shared" si="169"/>
        <v>-447</v>
      </c>
      <c r="E2395" s="812">
        <f t="shared" ca="1" si="170"/>
        <v>3</v>
      </c>
      <c r="F2395" s="812">
        <f t="shared" ca="1" si="171"/>
        <v>14</v>
      </c>
      <c r="G2395" s="812" t="s">
        <v>6511</v>
      </c>
      <c r="H2395" s="818"/>
      <c r="I2395" s="818"/>
      <c r="J2395" s="818"/>
      <c r="K2395" s="818"/>
      <c r="L2395" s="812"/>
      <c r="M2395" s="812"/>
      <c r="N2395" s="812"/>
      <c r="O2395" s="812"/>
      <c r="P2395" s="812">
        <f t="shared" si="172"/>
        <v>33</v>
      </c>
      <c r="Q2395" s="812" t="b">
        <v>0</v>
      </c>
    </row>
    <row r="2396" spans="1:17" x14ac:dyDescent="0.35">
      <c r="A2396" s="812" t="b">
        <v>0</v>
      </c>
      <c r="B2396" s="812" t="s">
        <v>6693</v>
      </c>
      <c r="C2396" s="827">
        <v>6</v>
      </c>
      <c r="D2396" s="812">
        <f t="shared" si="169"/>
        <v>-446</v>
      </c>
      <c r="E2396" s="812">
        <f t="shared" ca="1" si="170"/>
        <v>4</v>
      </c>
      <c r="F2396" s="812">
        <f t="shared" ca="1" si="171"/>
        <v>14</v>
      </c>
      <c r="G2396" s="812" t="s">
        <v>6511</v>
      </c>
      <c r="H2396" s="818"/>
      <c r="I2396" s="818"/>
      <c r="J2396" s="818"/>
      <c r="K2396" s="818"/>
      <c r="L2396" s="812"/>
      <c r="M2396" s="812"/>
      <c r="N2396" s="812"/>
      <c r="O2396" s="812"/>
      <c r="P2396" s="812">
        <f t="shared" si="172"/>
        <v>34</v>
      </c>
      <c r="Q2396" s="812" t="b">
        <v>0</v>
      </c>
    </row>
    <row r="2397" spans="1:17" x14ac:dyDescent="0.35">
      <c r="A2397" s="812" t="b">
        <v>0</v>
      </c>
      <c r="B2397" s="812" t="s">
        <v>6694</v>
      </c>
      <c r="C2397" s="827">
        <v>6</v>
      </c>
      <c r="D2397" s="812">
        <f t="shared" si="169"/>
        <v>-445</v>
      </c>
      <c r="E2397" s="812">
        <f t="shared" ca="1" si="170"/>
        <v>5</v>
      </c>
      <c r="F2397" s="812">
        <f t="shared" ca="1" si="171"/>
        <v>14</v>
      </c>
      <c r="G2397" s="812" t="s">
        <v>6511</v>
      </c>
      <c r="H2397" s="818"/>
      <c r="I2397" s="818"/>
      <c r="J2397" s="818"/>
      <c r="K2397" s="818"/>
      <c r="L2397" s="812"/>
      <c r="M2397" s="812"/>
      <c r="N2397" s="812"/>
      <c r="O2397" s="812"/>
      <c r="P2397" s="812">
        <f t="shared" si="172"/>
        <v>35</v>
      </c>
      <c r="Q2397" s="812" t="b">
        <v>0</v>
      </c>
    </row>
    <row r="2398" spans="1:17" x14ac:dyDescent="0.35">
      <c r="A2398" s="812" t="b">
        <v>0</v>
      </c>
      <c r="B2398" s="812" t="s">
        <v>6695</v>
      </c>
      <c r="C2398" s="827">
        <v>6</v>
      </c>
      <c r="D2398" s="812">
        <f t="shared" si="169"/>
        <v>-444</v>
      </c>
      <c r="E2398" s="812">
        <f t="shared" ca="1" si="170"/>
        <v>6</v>
      </c>
      <c r="F2398" s="812">
        <f t="shared" ca="1" si="171"/>
        <v>14</v>
      </c>
      <c r="G2398" s="812" t="s">
        <v>6511</v>
      </c>
      <c r="H2398" s="818"/>
      <c r="I2398" s="818"/>
      <c r="J2398" s="818"/>
      <c r="K2398" s="818"/>
      <c r="L2398" s="812"/>
      <c r="M2398" s="812"/>
      <c r="N2398" s="812"/>
      <c r="O2398" s="812"/>
      <c r="P2398" s="812">
        <f t="shared" si="172"/>
        <v>36</v>
      </c>
      <c r="Q2398" s="812" t="b">
        <v>0</v>
      </c>
    </row>
    <row r="2399" spans="1:17" x14ac:dyDescent="0.35">
      <c r="A2399" s="812" t="b">
        <v>0</v>
      </c>
      <c r="B2399" s="812" t="s">
        <v>6696</v>
      </c>
      <c r="C2399" s="827">
        <v>7</v>
      </c>
      <c r="D2399" s="812">
        <f t="shared" si="169"/>
        <v>-443</v>
      </c>
      <c r="E2399" s="812">
        <f t="shared" ca="1" si="170"/>
        <v>1</v>
      </c>
      <c r="F2399" s="812">
        <f t="shared" ca="1" si="171"/>
        <v>15</v>
      </c>
      <c r="G2399" s="812" t="s">
        <v>6513</v>
      </c>
      <c r="H2399" s="818"/>
      <c r="I2399" s="818"/>
      <c r="J2399" s="818"/>
      <c r="K2399" s="818"/>
      <c r="L2399" s="812"/>
      <c r="M2399" s="812"/>
      <c r="N2399" s="812"/>
      <c r="O2399" s="812"/>
      <c r="P2399" s="812">
        <f t="shared" si="172"/>
        <v>37</v>
      </c>
      <c r="Q2399" s="812" t="b">
        <v>0</v>
      </c>
    </row>
    <row r="2400" spans="1:17" x14ac:dyDescent="0.35">
      <c r="A2400" s="812" t="b">
        <v>0</v>
      </c>
      <c r="B2400" s="812" t="s">
        <v>6697</v>
      </c>
      <c r="C2400" s="827">
        <v>7</v>
      </c>
      <c r="D2400" s="812">
        <f t="shared" si="169"/>
        <v>-442</v>
      </c>
      <c r="E2400" s="812">
        <f t="shared" ca="1" si="170"/>
        <v>2</v>
      </c>
      <c r="F2400" s="812">
        <f t="shared" ca="1" si="171"/>
        <v>15</v>
      </c>
      <c r="G2400" s="812" t="s">
        <v>6513</v>
      </c>
      <c r="H2400" s="818"/>
      <c r="I2400" s="818"/>
      <c r="J2400" s="818"/>
      <c r="K2400" s="818"/>
      <c r="L2400" s="812"/>
      <c r="M2400" s="812"/>
      <c r="N2400" s="812"/>
      <c r="O2400" s="812"/>
      <c r="P2400" s="812">
        <f t="shared" si="172"/>
        <v>38</v>
      </c>
      <c r="Q2400" s="812" t="b">
        <v>0</v>
      </c>
    </row>
    <row r="2401" spans="1:17" x14ac:dyDescent="0.35">
      <c r="A2401" s="812" t="b">
        <v>0</v>
      </c>
      <c r="B2401" s="812" t="s">
        <v>6698</v>
      </c>
      <c r="C2401" s="827">
        <v>7</v>
      </c>
      <c r="D2401" s="812">
        <f t="shared" si="169"/>
        <v>-441</v>
      </c>
      <c r="E2401" s="812">
        <f t="shared" ca="1" si="170"/>
        <v>3</v>
      </c>
      <c r="F2401" s="812">
        <f t="shared" ca="1" si="171"/>
        <v>15</v>
      </c>
      <c r="G2401" s="812" t="s">
        <v>6513</v>
      </c>
      <c r="H2401" s="818"/>
      <c r="I2401" s="818"/>
      <c r="J2401" s="818"/>
      <c r="K2401" s="818"/>
      <c r="L2401" s="812"/>
      <c r="M2401" s="812"/>
      <c r="N2401" s="812"/>
      <c r="O2401" s="812"/>
      <c r="P2401" s="812">
        <f t="shared" si="172"/>
        <v>39</v>
      </c>
      <c r="Q2401" s="812" t="b">
        <v>0</v>
      </c>
    </row>
    <row r="2402" spans="1:17" x14ac:dyDescent="0.35">
      <c r="A2402" s="812" t="b">
        <v>0</v>
      </c>
      <c r="B2402" s="812" t="s">
        <v>6699</v>
      </c>
      <c r="C2402" s="827">
        <v>7</v>
      </c>
      <c r="D2402" s="812">
        <f t="shared" si="169"/>
        <v>-440</v>
      </c>
      <c r="E2402" s="812">
        <f t="shared" ca="1" si="170"/>
        <v>4</v>
      </c>
      <c r="F2402" s="812">
        <f t="shared" ca="1" si="171"/>
        <v>15</v>
      </c>
      <c r="G2402" s="812" t="s">
        <v>6513</v>
      </c>
      <c r="H2402" s="818"/>
      <c r="I2402" s="818"/>
      <c r="J2402" s="818"/>
      <c r="K2402" s="818"/>
      <c r="L2402" s="812"/>
      <c r="M2402" s="812"/>
      <c r="N2402" s="812"/>
      <c r="O2402" s="812"/>
      <c r="P2402" s="812">
        <f t="shared" si="172"/>
        <v>40</v>
      </c>
      <c r="Q2402" s="812" t="b">
        <v>0</v>
      </c>
    </row>
    <row r="2403" spans="1:17" x14ac:dyDescent="0.35">
      <c r="A2403" s="812" t="b">
        <v>0</v>
      </c>
      <c r="B2403" s="812" t="s">
        <v>6700</v>
      </c>
      <c r="C2403" s="827">
        <v>7</v>
      </c>
      <c r="D2403" s="812">
        <f t="shared" si="169"/>
        <v>-439</v>
      </c>
      <c r="E2403" s="812">
        <f t="shared" ca="1" si="170"/>
        <v>5</v>
      </c>
      <c r="F2403" s="812">
        <f t="shared" ca="1" si="171"/>
        <v>15</v>
      </c>
      <c r="G2403" s="812" t="s">
        <v>6513</v>
      </c>
      <c r="H2403" s="818"/>
      <c r="I2403" s="818"/>
      <c r="J2403" s="818"/>
      <c r="K2403" s="818"/>
      <c r="L2403" s="812"/>
      <c r="M2403" s="812"/>
      <c r="N2403" s="812"/>
      <c r="O2403" s="812"/>
      <c r="P2403" s="812">
        <f t="shared" si="172"/>
        <v>41</v>
      </c>
      <c r="Q2403" s="812" t="b">
        <v>0</v>
      </c>
    </row>
    <row r="2404" spans="1:17" x14ac:dyDescent="0.35">
      <c r="A2404" s="812" t="b">
        <v>0</v>
      </c>
      <c r="B2404" s="812" t="s">
        <v>6701</v>
      </c>
      <c r="C2404" s="827">
        <v>7</v>
      </c>
      <c r="D2404" s="812">
        <f t="shared" si="169"/>
        <v>-438</v>
      </c>
      <c r="E2404" s="812">
        <f t="shared" ca="1" si="170"/>
        <v>6</v>
      </c>
      <c r="F2404" s="812">
        <f t="shared" ca="1" si="171"/>
        <v>15</v>
      </c>
      <c r="G2404" s="812" t="s">
        <v>6513</v>
      </c>
      <c r="H2404" s="818"/>
      <c r="I2404" s="818"/>
      <c r="J2404" s="818"/>
      <c r="K2404" s="818"/>
      <c r="L2404" s="812"/>
      <c r="M2404" s="812"/>
      <c r="N2404" s="812"/>
      <c r="O2404" s="812"/>
      <c r="P2404" s="812">
        <f t="shared" si="172"/>
        <v>42</v>
      </c>
      <c r="Q2404" s="812" t="b">
        <v>0</v>
      </c>
    </row>
    <row r="2405" spans="1:17" x14ac:dyDescent="0.35">
      <c r="A2405" s="812" t="b">
        <v>0</v>
      </c>
      <c r="B2405" s="812" t="s">
        <v>6702</v>
      </c>
      <c r="C2405" s="827">
        <v>8</v>
      </c>
      <c r="D2405" s="812">
        <f t="shared" si="169"/>
        <v>-437</v>
      </c>
      <c r="E2405" s="812">
        <f t="shared" ca="1" si="170"/>
        <v>1</v>
      </c>
      <c r="F2405" s="812">
        <f t="shared" ca="1" si="171"/>
        <v>16</v>
      </c>
      <c r="G2405" s="812" t="s">
        <v>6515</v>
      </c>
      <c r="H2405" s="818"/>
      <c r="I2405" s="818"/>
      <c r="J2405" s="818"/>
      <c r="K2405" s="818"/>
      <c r="L2405" s="812"/>
      <c r="M2405" s="812"/>
      <c r="N2405" s="812"/>
      <c r="O2405" s="812"/>
      <c r="P2405" s="812">
        <f t="shared" si="172"/>
        <v>43</v>
      </c>
      <c r="Q2405" s="812" t="b">
        <v>0</v>
      </c>
    </row>
    <row r="2406" spans="1:17" x14ac:dyDescent="0.35">
      <c r="A2406" s="812" t="b">
        <v>0</v>
      </c>
      <c r="B2406" s="812" t="s">
        <v>6703</v>
      </c>
      <c r="C2406" s="827">
        <v>8</v>
      </c>
      <c r="D2406" s="812">
        <f t="shared" si="169"/>
        <v>-436</v>
      </c>
      <c r="E2406" s="812">
        <f t="shared" ca="1" si="170"/>
        <v>2</v>
      </c>
      <c r="F2406" s="812">
        <f t="shared" ca="1" si="171"/>
        <v>16</v>
      </c>
      <c r="G2406" s="812" t="s">
        <v>6515</v>
      </c>
      <c r="H2406" s="818"/>
      <c r="I2406" s="818"/>
      <c r="J2406" s="818"/>
      <c r="K2406" s="818"/>
      <c r="L2406" s="812"/>
      <c r="M2406" s="812"/>
      <c r="N2406" s="812"/>
      <c r="O2406" s="812"/>
      <c r="P2406" s="812">
        <f t="shared" si="172"/>
        <v>44</v>
      </c>
      <c r="Q2406" s="812" t="b">
        <v>0</v>
      </c>
    </row>
    <row r="2407" spans="1:17" x14ac:dyDescent="0.35">
      <c r="A2407" s="812" t="b">
        <v>0</v>
      </c>
      <c r="B2407" s="812" t="s">
        <v>6704</v>
      </c>
      <c r="C2407" s="827">
        <v>8</v>
      </c>
      <c r="D2407" s="812">
        <f t="shared" si="169"/>
        <v>-435</v>
      </c>
      <c r="E2407" s="812">
        <f t="shared" ca="1" si="170"/>
        <v>3</v>
      </c>
      <c r="F2407" s="812">
        <f t="shared" ca="1" si="171"/>
        <v>16</v>
      </c>
      <c r="G2407" s="812" t="s">
        <v>6515</v>
      </c>
      <c r="H2407" s="818"/>
      <c r="I2407" s="818"/>
      <c r="J2407" s="818"/>
      <c r="K2407" s="818"/>
      <c r="L2407" s="812"/>
      <c r="M2407" s="812"/>
      <c r="N2407" s="812"/>
      <c r="O2407" s="812"/>
      <c r="P2407" s="812">
        <f t="shared" si="172"/>
        <v>45</v>
      </c>
      <c r="Q2407" s="812" t="b">
        <v>0</v>
      </c>
    </row>
    <row r="2408" spans="1:17" x14ac:dyDescent="0.35">
      <c r="A2408" s="812" t="b">
        <v>0</v>
      </c>
      <c r="B2408" s="812" t="s">
        <v>6705</v>
      </c>
      <c r="C2408" s="827">
        <v>8</v>
      </c>
      <c r="D2408" s="812">
        <f t="shared" si="169"/>
        <v>-434</v>
      </c>
      <c r="E2408" s="812">
        <f t="shared" ca="1" si="170"/>
        <v>4</v>
      </c>
      <c r="F2408" s="812">
        <f t="shared" ca="1" si="171"/>
        <v>16</v>
      </c>
      <c r="G2408" s="812" t="s">
        <v>6515</v>
      </c>
      <c r="H2408" s="818"/>
      <c r="I2408" s="818"/>
      <c r="J2408" s="818"/>
      <c r="K2408" s="818"/>
      <c r="L2408" s="812"/>
      <c r="M2408" s="812"/>
      <c r="N2408" s="812"/>
      <c r="O2408" s="812"/>
      <c r="P2408" s="812">
        <f t="shared" si="172"/>
        <v>46</v>
      </c>
      <c r="Q2408" s="812" t="b">
        <v>0</v>
      </c>
    </row>
    <row r="2409" spans="1:17" x14ac:dyDescent="0.35">
      <c r="A2409" s="812" t="b">
        <v>0</v>
      </c>
      <c r="B2409" s="812" t="s">
        <v>6706</v>
      </c>
      <c r="C2409" s="827">
        <v>8</v>
      </c>
      <c r="D2409" s="812">
        <f t="shared" si="169"/>
        <v>-433</v>
      </c>
      <c r="E2409" s="812">
        <f t="shared" ca="1" si="170"/>
        <v>5</v>
      </c>
      <c r="F2409" s="812">
        <f t="shared" ca="1" si="171"/>
        <v>16</v>
      </c>
      <c r="G2409" s="812" t="s">
        <v>6515</v>
      </c>
      <c r="H2409" s="818"/>
      <c r="I2409" s="818"/>
      <c r="J2409" s="818"/>
      <c r="K2409" s="818"/>
      <c r="L2409" s="812"/>
      <c r="M2409" s="812"/>
      <c r="N2409" s="812"/>
      <c r="O2409" s="812"/>
      <c r="P2409" s="812">
        <f t="shared" si="172"/>
        <v>47</v>
      </c>
      <c r="Q2409" s="812" t="b">
        <v>0</v>
      </c>
    </row>
    <row r="2410" spans="1:17" x14ac:dyDescent="0.35">
      <c r="A2410" s="812" t="b">
        <v>0</v>
      </c>
      <c r="B2410" s="812" t="s">
        <v>6707</v>
      </c>
      <c r="C2410" s="827">
        <v>8</v>
      </c>
      <c r="D2410" s="812">
        <f t="shared" si="169"/>
        <v>-432</v>
      </c>
      <c r="E2410" s="812">
        <f t="shared" ca="1" si="170"/>
        <v>6</v>
      </c>
      <c r="F2410" s="812">
        <f t="shared" ca="1" si="171"/>
        <v>16</v>
      </c>
      <c r="G2410" s="812" t="s">
        <v>6515</v>
      </c>
      <c r="H2410" s="818"/>
      <c r="I2410" s="818"/>
      <c r="J2410" s="818"/>
      <c r="K2410" s="818"/>
      <c r="L2410" s="812"/>
      <c r="M2410" s="812"/>
      <c r="N2410" s="812"/>
      <c r="O2410" s="812"/>
      <c r="P2410" s="812">
        <f t="shared" si="172"/>
        <v>48</v>
      </c>
      <c r="Q2410" s="812" t="b">
        <v>0</v>
      </c>
    </row>
    <row r="2411" spans="1:17" x14ac:dyDescent="0.35">
      <c r="A2411" s="812" t="b">
        <v>0</v>
      </c>
      <c r="B2411" s="812" t="s">
        <v>6708</v>
      </c>
      <c r="C2411" s="827">
        <v>9</v>
      </c>
      <c r="D2411" s="812">
        <f t="shared" si="169"/>
        <v>-431</v>
      </c>
      <c r="E2411" s="812">
        <f t="shared" ca="1" si="170"/>
        <v>1</v>
      </c>
      <c r="F2411" s="812">
        <f t="shared" ca="1" si="171"/>
        <v>17</v>
      </c>
      <c r="G2411" s="812" t="s">
        <v>6517</v>
      </c>
      <c r="H2411" s="818"/>
      <c r="I2411" s="818"/>
      <c r="J2411" s="818"/>
      <c r="K2411" s="818"/>
      <c r="L2411" s="812"/>
      <c r="M2411" s="812"/>
      <c r="N2411" s="812"/>
      <c r="O2411" s="812"/>
      <c r="P2411" s="812">
        <f t="shared" si="172"/>
        <v>49</v>
      </c>
      <c r="Q2411" s="812" t="b">
        <v>0</v>
      </c>
    </row>
    <row r="2412" spans="1:17" x14ac:dyDescent="0.35">
      <c r="A2412" s="812" t="b">
        <v>0</v>
      </c>
      <c r="B2412" s="812" t="s">
        <v>6709</v>
      </c>
      <c r="C2412" s="827">
        <v>9</v>
      </c>
      <c r="D2412" s="812">
        <f t="shared" si="169"/>
        <v>-430</v>
      </c>
      <c r="E2412" s="812">
        <f t="shared" ca="1" si="170"/>
        <v>2</v>
      </c>
      <c r="F2412" s="812">
        <f t="shared" ca="1" si="171"/>
        <v>17</v>
      </c>
      <c r="G2412" s="812" t="s">
        <v>6517</v>
      </c>
      <c r="H2412" s="818"/>
      <c r="I2412" s="818"/>
      <c r="J2412" s="818"/>
      <c r="K2412" s="818"/>
      <c r="L2412" s="812"/>
      <c r="M2412" s="812"/>
      <c r="N2412" s="812"/>
      <c r="O2412" s="812"/>
      <c r="P2412" s="812">
        <f t="shared" si="172"/>
        <v>50</v>
      </c>
      <c r="Q2412" s="812" t="b">
        <v>0</v>
      </c>
    </row>
    <row r="2413" spans="1:17" x14ac:dyDescent="0.35">
      <c r="A2413" s="812" t="b">
        <v>0</v>
      </c>
      <c r="B2413" s="812" t="s">
        <v>6710</v>
      </c>
      <c r="C2413" s="827">
        <v>9</v>
      </c>
      <c r="D2413" s="812">
        <f t="shared" si="169"/>
        <v>-429</v>
      </c>
      <c r="E2413" s="812">
        <f t="shared" ca="1" si="170"/>
        <v>3</v>
      </c>
      <c r="F2413" s="812">
        <f t="shared" ca="1" si="171"/>
        <v>17</v>
      </c>
      <c r="G2413" s="812" t="s">
        <v>6517</v>
      </c>
      <c r="H2413" s="818"/>
      <c r="I2413" s="818"/>
      <c r="J2413" s="818"/>
      <c r="K2413" s="818"/>
      <c r="L2413" s="812"/>
      <c r="M2413" s="812"/>
      <c r="N2413" s="812"/>
      <c r="O2413" s="812"/>
      <c r="P2413" s="812">
        <f t="shared" si="172"/>
        <v>51</v>
      </c>
      <c r="Q2413" s="812" t="b">
        <v>0</v>
      </c>
    </row>
    <row r="2414" spans="1:17" x14ac:dyDescent="0.35">
      <c r="A2414" s="812" t="b">
        <v>0</v>
      </c>
      <c r="B2414" s="812" t="s">
        <v>6711</v>
      </c>
      <c r="C2414" s="827">
        <v>9</v>
      </c>
      <c r="D2414" s="812">
        <f t="shared" si="169"/>
        <v>-428</v>
      </c>
      <c r="E2414" s="812">
        <f t="shared" ca="1" si="170"/>
        <v>4</v>
      </c>
      <c r="F2414" s="812">
        <f t="shared" ca="1" si="171"/>
        <v>17</v>
      </c>
      <c r="G2414" s="812" t="s">
        <v>6517</v>
      </c>
      <c r="H2414" s="818"/>
      <c r="I2414" s="818"/>
      <c r="J2414" s="818"/>
      <c r="K2414" s="818"/>
      <c r="L2414" s="812"/>
      <c r="M2414" s="812"/>
      <c r="N2414" s="812"/>
      <c r="O2414" s="812"/>
      <c r="P2414" s="812">
        <f t="shared" si="172"/>
        <v>52</v>
      </c>
      <c r="Q2414" s="812" t="b">
        <v>0</v>
      </c>
    </row>
    <row r="2415" spans="1:17" x14ac:dyDescent="0.35">
      <c r="A2415" s="812" t="b">
        <v>0</v>
      </c>
      <c r="B2415" s="812" t="s">
        <v>6712</v>
      </c>
      <c r="C2415" s="827">
        <v>9</v>
      </c>
      <c r="D2415" s="812">
        <f t="shared" si="169"/>
        <v>-427</v>
      </c>
      <c r="E2415" s="812">
        <f t="shared" ca="1" si="170"/>
        <v>5</v>
      </c>
      <c r="F2415" s="812">
        <f t="shared" ca="1" si="171"/>
        <v>17</v>
      </c>
      <c r="G2415" s="812" t="s">
        <v>6517</v>
      </c>
      <c r="H2415" s="818"/>
      <c r="I2415" s="818"/>
      <c r="J2415" s="818"/>
      <c r="K2415" s="818"/>
      <c r="L2415" s="812"/>
      <c r="M2415" s="812"/>
      <c r="N2415" s="812"/>
      <c r="O2415" s="812"/>
      <c r="P2415" s="812">
        <f t="shared" si="172"/>
        <v>53</v>
      </c>
      <c r="Q2415" s="812" t="b">
        <v>0</v>
      </c>
    </row>
    <row r="2416" spans="1:17" x14ac:dyDescent="0.35">
      <c r="A2416" s="812" t="b">
        <v>0</v>
      </c>
      <c r="B2416" s="812" t="s">
        <v>6713</v>
      </c>
      <c r="C2416" s="827">
        <v>9</v>
      </c>
      <c r="D2416" s="812">
        <f t="shared" si="169"/>
        <v>-426</v>
      </c>
      <c r="E2416" s="812">
        <f t="shared" ca="1" si="170"/>
        <v>6</v>
      </c>
      <c r="F2416" s="812">
        <f t="shared" ca="1" si="171"/>
        <v>17</v>
      </c>
      <c r="G2416" s="812" t="s">
        <v>6517</v>
      </c>
      <c r="H2416" s="818"/>
      <c r="I2416" s="818"/>
      <c r="J2416" s="818"/>
      <c r="K2416" s="818"/>
      <c r="L2416" s="812"/>
      <c r="M2416" s="812"/>
      <c r="N2416" s="812"/>
      <c r="O2416" s="812"/>
      <c r="P2416" s="812">
        <f t="shared" si="172"/>
        <v>54</v>
      </c>
      <c r="Q2416" s="812" t="b">
        <v>0</v>
      </c>
    </row>
    <row r="2417" spans="1:17" x14ac:dyDescent="0.35">
      <c r="A2417" s="812" t="b">
        <v>0</v>
      </c>
      <c r="B2417" s="812" t="s">
        <v>6714</v>
      </c>
      <c r="C2417" s="827">
        <v>10</v>
      </c>
      <c r="D2417" s="812">
        <f t="shared" si="169"/>
        <v>-425</v>
      </c>
      <c r="E2417" s="812">
        <f t="shared" ca="1" si="170"/>
        <v>1</v>
      </c>
      <c r="F2417" s="812">
        <f t="shared" ca="1" si="171"/>
        <v>18</v>
      </c>
      <c r="G2417" s="812" t="s">
        <v>6519</v>
      </c>
      <c r="H2417" s="818"/>
      <c r="I2417" s="818"/>
      <c r="J2417" s="818"/>
      <c r="K2417" s="818"/>
      <c r="L2417" s="812"/>
      <c r="M2417" s="812"/>
      <c r="N2417" s="812"/>
      <c r="O2417" s="812"/>
      <c r="P2417" s="812">
        <f t="shared" si="172"/>
        <v>55</v>
      </c>
      <c r="Q2417" s="812" t="b">
        <v>0</v>
      </c>
    </row>
    <row r="2418" spans="1:17" x14ac:dyDescent="0.35">
      <c r="A2418" s="812" t="b">
        <v>0</v>
      </c>
      <c r="B2418" s="812" t="s">
        <v>6715</v>
      </c>
      <c r="C2418" s="827">
        <v>10</v>
      </c>
      <c r="D2418" s="812">
        <f t="shared" si="169"/>
        <v>-424</v>
      </c>
      <c r="E2418" s="812">
        <f t="shared" ca="1" si="170"/>
        <v>2</v>
      </c>
      <c r="F2418" s="812">
        <f t="shared" ca="1" si="171"/>
        <v>18</v>
      </c>
      <c r="G2418" s="812" t="s">
        <v>6519</v>
      </c>
      <c r="H2418" s="818"/>
      <c r="I2418" s="818"/>
      <c r="J2418" s="818"/>
      <c r="K2418" s="818"/>
      <c r="L2418" s="812"/>
      <c r="M2418" s="812"/>
      <c r="N2418" s="812"/>
      <c r="O2418" s="812"/>
      <c r="P2418" s="812">
        <f t="shared" si="172"/>
        <v>56</v>
      </c>
      <c r="Q2418" s="812" t="b">
        <v>0</v>
      </c>
    </row>
    <row r="2419" spans="1:17" x14ac:dyDescent="0.35">
      <c r="A2419" s="812" t="b">
        <v>0</v>
      </c>
      <c r="B2419" s="812" t="s">
        <v>6716</v>
      </c>
      <c r="C2419" s="827">
        <v>10</v>
      </c>
      <c r="D2419" s="812">
        <f t="shared" si="169"/>
        <v>-423</v>
      </c>
      <c r="E2419" s="812">
        <f t="shared" ca="1" si="170"/>
        <v>3</v>
      </c>
      <c r="F2419" s="812">
        <f t="shared" ca="1" si="171"/>
        <v>18</v>
      </c>
      <c r="G2419" s="812" t="s">
        <v>6519</v>
      </c>
      <c r="H2419" s="818"/>
      <c r="I2419" s="818"/>
      <c r="J2419" s="818"/>
      <c r="K2419" s="818"/>
      <c r="L2419" s="812"/>
      <c r="M2419" s="812"/>
      <c r="N2419" s="812"/>
      <c r="O2419" s="812"/>
      <c r="P2419" s="812">
        <f t="shared" si="172"/>
        <v>57</v>
      </c>
      <c r="Q2419" s="812" t="b">
        <v>0</v>
      </c>
    </row>
    <row r="2420" spans="1:17" x14ac:dyDescent="0.35">
      <c r="A2420" s="812" t="b">
        <v>0</v>
      </c>
      <c r="B2420" s="812" t="s">
        <v>6717</v>
      </c>
      <c r="C2420" s="827">
        <v>10</v>
      </c>
      <c r="D2420" s="812">
        <f t="shared" si="169"/>
        <v>-422</v>
      </c>
      <c r="E2420" s="812">
        <f t="shared" ca="1" si="170"/>
        <v>4</v>
      </c>
      <c r="F2420" s="812">
        <f t="shared" ca="1" si="171"/>
        <v>18</v>
      </c>
      <c r="G2420" s="812" t="s">
        <v>6519</v>
      </c>
      <c r="H2420" s="818"/>
      <c r="I2420" s="818"/>
      <c r="J2420" s="818"/>
      <c r="K2420" s="818"/>
      <c r="L2420" s="812"/>
      <c r="M2420" s="812"/>
      <c r="N2420" s="812"/>
      <c r="O2420" s="812"/>
      <c r="P2420" s="812">
        <f t="shared" si="172"/>
        <v>58</v>
      </c>
      <c r="Q2420" s="812" t="b">
        <v>0</v>
      </c>
    </row>
    <row r="2421" spans="1:17" x14ac:dyDescent="0.35">
      <c r="A2421" s="812" t="b">
        <v>0</v>
      </c>
      <c r="B2421" s="812" t="s">
        <v>6718</v>
      </c>
      <c r="C2421" s="827">
        <v>10</v>
      </c>
      <c r="D2421" s="812">
        <f t="shared" si="169"/>
        <v>-421</v>
      </c>
      <c r="E2421" s="812">
        <f t="shared" ca="1" si="170"/>
        <v>5</v>
      </c>
      <c r="F2421" s="812">
        <f t="shared" ca="1" si="171"/>
        <v>18</v>
      </c>
      <c r="G2421" s="812" t="s">
        <v>6519</v>
      </c>
      <c r="H2421" s="818"/>
      <c r="I2421" s="818"/>
      <c r="J2421" s="818"/>
      <c r="K2421" s="818"/>
      <c r="L2421" s="812"/>
      <c r="M2421" s="812"/>
      <c r="N2421" s="812"/>
      <c r="O2421" s="812"/>
      <c r="P2421" s="812">
        <f t="shared" si="172"/>
        <v>59</v>
      </c>
      <c r="Q2421" s="812" t="b">
        <v>0</v>
      </c>
    </row>
    <row r="2422" spans="1:17" x14ac:dyDescent="0.35">
      <c r="A2422" s="812" t="b">
        <v>0</v>
      </c>
      <c r="B2422" s="812" t="s">
        <v>6719</v>
      </c>
      <c r="C2422" s="827">
        <v>10</v>
      </c>
      <c r="D2422" s="812">
        <f t="shared" si="169"/>
        <v>-420</v>
      </c>
      <c r="E2422" s="812">
        <f t="shared" ca="1" si="170"/>
        <v>6</v>
      </c>
      <c r="F2422" s="812">
        <f t="shared" ca="1" si="171"/>
        <v>18</v>
      </c>
      <c r="G2422" s="812" t="s">
        <v>6519</v>
      </c>
      <c r="H2422" s="818"/>
      <c r="I2422" s="818"/>
      <c r="J2422" s="818"/>
      <c r="K2422" s="818"/>
      <c r="L2422" s="812"/>
      <c r="M2422" s="812"/>
      <c r="N2422" s="812"/>
      <c r="O2422" s="812"/>
      <c r="P2422" s="812">
        <f t="shared" si="172"/>
        <v>60</v>
      </c>
      <c r="Q2422" s="812" t="b">
        <v>0</v>
      </c>
    </row>
    <row r="2423" spans="1:17" x14ac:dyDescent="0.35">
      <c r="A2423" s="812" t="b">
        <v>0</v>
      </c>
      <c r="B2423" s="812" t="s">
        <v>6720</v>
      </c>
      <c r="C2423" s="827">
        <v>11</v>
      </c>
      <c r="D2423" s="812">
        <f t="shared" si="169"/>
        <v>-419</v>
      </c>
      <c r="E2423" s="812">
        <f t="shared" ca="1" si="170"/>
        <v>1</v>
      </c>
      <c r="F2423" s="812">
        <f t="shared" ca="1" si="171"/>
        <v>19</v>
      </c>
      <c r="G2423" s="812" t="s">
        <v>6521</v>
      </c>
      <c r="H2423" s="818"/>
      <c r="I2423" s="818"/>
      <c r="J2423" s="818"/>
      <c r="K2423" s="818"/>
      <c r="L2423" s="812"/>
      <c r="M2423" s="812"/>
      <c r="N2423" s="812"/>
      <c r="O2423" s="812"/>
      <c r="P2423" s="812">
        <f t="shared" si="172"/>
        <v>61</v>
      </c>
      <c r="Q2423" s="812" t="b">
        <v>0</v>
      </c>
    </row>
    <row r="2424" spans="1:17" x14ac:dyDescent="0.35">
      <c r="A2424" s="812" t="b">
        <v>0</v>
      </c>
      <c r="B2424" s="812" t="s">
        <v>6721</v>
      </c>
      <c r="C2424" s="827">
        <v>11</v>
      </c>
      <c r="D2424" s="812">
        <f t="shared" si="169"/>
        <v>-418</v>
      </c>
      <c r="E2424" s="812">
        <f t="shared" ca="1" si="170"/>
        <v>2</v>
      </c>
      <c r="F2424" s="812">
        <f t="shared" ca="1" si="171"/>
        <v>19</v>
      </c>
      <c r="G2424" s="812" t="s">
        <v>6521</v>
      </c>
      <c r="H2424" s="818"/>
      <c r="I2424" s="818"/>
      <c r="J2424" s="818"/>
      <c r="K2424" s="818"/>
      <c r="L2424" s="812"/>
      <c r="M2424" s="812"/>
      <c r="N2424" s="812"/>
      <c r="O2424" s="812"/>
      <c r="P2424" s="812">
        <f t="shared" si="172"/>
        <v>62</v>
      </c>
      <c r="Q2424" s="812" t="b">
        <v>0</v>
      </c>
    </row>
    <row r="2425" spans="1:17" x14ac:dyDescent="0.35">
      <c r="A2425" s="812" t="b">
        <v>0</v>
      </c>
      <c r="B2425" s="812" t="s">
        <v>6722</v>
      </c>
      <c r="C2425" s="827">
        <v>11</v>
      </c>
      <c r="D2425" s="812">
        <f t="shared" si="169"/>
        <v>-417</v>
      </c>
      <c r="E2425" s="812">
        <f t="shared" ca="1" si="170"/>
        <v>3</v>
      </c>
      <c r="F2425" s="812">
        <f t="shared" ca="1" si="171"/>
        <v>19</v>
      </c>
      <c r="G2425" s="812" t="s">
        <v>6521</v>
      </c>
      <c r="H2425" s="818"/>
      <c r="I2425" s="818"/>
      <c r="J2425" s="818"/>
      <c r="K2425" s="818"/>
      <c r="L2425" s="812"/>
      <c r="M2425" s="812"/>
      <c r="N2425" s="812"/>
      <c r="O2425" s="812"/>
      <c r="P2425" s="812">
        <f t="shared" si="172"/>
        <v>63</v>
      </c>
      <c r="Q2425" s="812" t="b">
        <v>0</v>
      </c>
    </row>
    <row r="2426" spans="1:17" x14ac:dyDescent="0.35">
      <c r="A2426" s="812" t="b">
        <v>0</v>
      </c>
      <c r="B2426" s="812" t="s">
        <v>6723</v>
      </c>
      <c r="C2426" s="827">
        <v>11</v>
      </c>
      <c r="D2426" s="812">
        <f t="shared" si="169"/>
        <v>-416</v>
      </c>
      <c r="E2426" s="812">
        <f t="shared" ca="1" si="170"/>
        <v>4</v>
      </c>
      <c r="F2426" s="812">
        <f t="shared" ca="1" si="171"/>
        <v>19</v>
      </c>
      <c r="G2426" s="812" t="s">
        <v>6521</v>
      </c>
      <c r="H2426" s="818"/>
      <c r="I2426" s="818"/>
      <c r="J2426" s="818"/>
      <c r="K2426" s="818"/>
      <c r="L2426" s="812"/>
      <c r="M2426" s="812"/>
      <c r="N2426" s="812"/>
      <c r="O2426" s="812"/>
      <c r="P2426" s="812">
        <f t="shared" si="172"/>
        <v>64</v>
      </c>
      <c r="Q2426" s="812" t="b">
        <v>0</v>
      </c>
    </row>
    <row r="2427" spans="1:17" x14ac:dyDescent="0.35">
      <c r="A2427" s="812" t="b">
        <v>0</v>
      </c>
      <c r="B2427" s="812" t="s">
        <v>6724</v>
      </c>
      <c r="C2427" s="827">
        <v>11</v>
      </c>
      <c r="D2427" s="812">
        <f t="shared" ref="D2427:D2490" si="173">D2426+1</f>
        <v>-415</v>
      </c>
      <c r="E2427" s="812">
        <f t="shared" ref="E2427:E2490" ca="1" si="174">COUNTIF(C2257:C2427,C2427)</f>
        <v>5</v>
      </c>
      <c r="F2427" s="812">
        <f t="shared" ref="F2427:F2490" ca="1" si="175">IF(C2427=1,9,IF(E2426=MAX(E2425:E2427),F2425+1,F2426))</f>
        <v>19</v>
      </c>
      <c r="G2427" s="812" t="s">
        <v>6521</v>
      </c>
      <c r="H2427" s="818"/>
      <c r="I2427" s="818"/>
      <c r="J2427" s="818"/>
      <c r="K2427" s="818"/>
      <c r="L2427" s="812"/>
      <c r="M2427" s="812"/>
      <c r="N2427" s="812"/>
      <c r="O2427" s="812"/>
      <c r="P2427" s="812">
        <f t="shared" ref="P2427:P2490" si="176">IF(NOT(_xlfn.ISFORMULA(I2427)),P2426+1,0)</f>
        <v>65</v>
      </c>
      <c r="Q2427" s="812" t="b">
        <v>0</v>
      </c>
    </row>
    <row r="2428" spans="1:17" x14ac:dyDescent="0.35">
      <c r="A2428" s="812" t="b">
        <v>0</v>
      </c>
      <c r="B2428" s="812" t="s">
        <v>6725</v>
      </c>
      <c r="C2428" s="827">
        <v>11</v>
      </c>
      <c r="D2428" s="812">
        <f t="shared" si="173"/>
        <v>-414</v>
      </c>
      <c r="E2428" s="812">
        <f t="shared" ca="1" si="174"/>
        <v>6</v>
      </c>
      <c r="F2428" s="812">
        <f t="shared" ca="1" si="175"/>
        <v>19</v>
      </c>
      <c r="G2428" s="812" t="s">
        <v>6521</v>
      </c>
      <c r="H2428" s="818"/>
      <c r="I2428" s="818"/>
      <c r="J2428" s="818"/>
      <c r="K2428" s="818"/>
      <c r="L2428" s="812"/>
      <c r="M2428" s="812"/>
      <c r="N2428" s="812"/>
      <c r="O2428" s="812"/>
      <c r="P2428" s="812">
        <f t="shared" si="176"/>
        <v>66</v>
      </c>
      <c r="Q2428" s="812" t="b">
        <v>0</v>
      </c>
    </row>
    <row r="2429" spans="1:17" x14ac:dyDescent="0.35">
      <c r="A2429" s="812" t="b">
        <v>0</v>
      </c>
      <c r="B2429" s="812" t="s">
        <v>6726</v>
      </c>
      <c r="C2429" s="827">
        <v>12</v>
      </c>
      <c r="D2429" s="812">
        <f t="shared" si="173"/>
        <v>-413</v>
      </c>
      <c r="E2429" s="812">
        <f t="shared" ca="1" si="174"/>
        <v>1</v>
      </c>
      <c r="F2429" s="812">
        <f t="shared" ca="1" si="175"/>
        <v>20</v>
      </c>
      <c r="G2429" s="812" t="s">
        <v>6523</v>
      </c>
      <c r="H2429" s="818"/>
      <c r="I2429" s="818"/>
      <c r="J2429" s="818"/>
      <c r="K2429" s="818"/>
      <c r="L2429" s="812"/>
      <c r="M2429" s="812"/>
      <c r="N2429" s="812"/>
      <c r="O2429" s="812"/>
      <c r="P2429" s="812">
        <f t="shared" si="176"/>
        <v>67</v>
      </c>
      <c r="Q2429" s="812" t="b">
        <v>0</v>
      </c>
    </row>
    <row r="2430" spans="1:17" x14ac:dyDescent="0.35">
      <c r="A2430" s="812" t="b">
        <v>0</v>
      </c>
      <c r="B2430" s="812" t="s">
        <v>6727</v>
      </c>
      <c r="C2430" s="827">
        <v>12</v>
      </c>
      <c r="D2430" s="812">
        <f t="shared" si="173"/>
        <v>-412</v>
      </c>
      <c r="E2430" s="812">
        <f t="shared" ca="1" si="174"/>
        <v>2</v>
      </c>
      <c r="F2430" s="812">
        <f t="shared" ca="1" si="175"/>
        <v>20</v>
      </c>
      <c r="G2430" s="812" t="s">
        <v>6523</v>
      </c>
      <c r="H2430" s="818"/>
      <c r="I2430" s="818"/>
      <c r="J2430" s="818"/>
      <c r="K2430" s="818"/>
      <c r="L2430" s="812"/>
      <c r="M2430" s="812"/>
      <c r="N2430" s="812"/>
      <c r="O2430" s="812"/>
      <c r="P2430" s="812">
        <f t="shared" si="176"/>
        <v>68</v>
      </c>
      <c r="Q2430" s="812" t="b">
        <v>0</v>
      </c>
    </row>
    <row r="2431" spans="1:17" x14ac:dyDescent="0.35">
      <c r="A2431" s="812" t="b">
        <v>0</v>
      </c>
      <c r="B2431" s="812" t="s">
        <v>6728</v>
      </c>
      <c r="C2431" s="827">
        <v>12</v>
      </c>
      <c r="D2431" s="812">
        <f t="shared" si="173"/>
        <v>-411</v>
      </c>
      <c r="E2431" s="812">
        <f t="shared" ca="1" si="174"/>
        <v>3</v>
      </c>
      <c r="F2431" s="812">
        <f t="shared" ca="1" si="175"/>
        <v>20</v>
      </c>
      <c r="G2431" s="812" t="s">
        <v>6523</v>
      </c>
      <c r="H2431" s="818"/>
      <c r="I2431" s="818"/>
      <c r="J2431" s="818"/>
      <c r="K2431" s="818"/>
      <c r="L2431" s="812"/>
      <c r="M2431" s="812"/>
      <c r="N2431" s="812"/>
      <c r="O2431" s="812"/>
      <c r="P2431" s="812">
        <f t="shared" si="176"/>
        <v>69</v>
      </c>
      <c r="Q2431" s="812" t="b">
        <v>0</v>
      </c>
    </row>
    <row r="2432" spans="1:17" x14ac:dyDescent="0.35">
      <c r="A2432" s="812" t="b">
        <v>0</v>
      </c>
      <c r="B2432" s="812" t="s">
        <v>6729</v>
      </c>
      <c r="C2432" s="827">
        <v>12</v>
      </c>
      <c r="D2432" s="812">
        <f t="shared" si="173"/>
        <v>-410</v>
      </c>
      <c r="E2432" s="812">
        <f t="shared" ca="1" si="174"/>
        <v>4</v>
      </c>
      <c r="F2432" s="812">
        <f t="shared" ca="1" si="175"/>
        <v>20</v>
      </c>
      <c r="G2432" s="812" t="s">
        <v>6523</v>
      </c>
      <c r="H2432" s="818"/>
      <c r="I2432" s="818"/>
      <c r="J2432" s="818"/>
      <c r="K2432" s="818"/>
      <c r="L2432" s="812"/>
      <c r="M2432" s="812"/>
      <c r="N2432" s="812"/>
      <c r="O2432" s="812"/>
      <c r="P2432" s="812">
        <f t="shared" si="176"/>
        <v>70</v>
      </c>
      <c r="Q2432" s="812" t="b">
        <v>0</v>
      </c>
    </row>
    <row r="2433" spans="1:17" x14ac:dyDescent="0.35">
      <c r="A2433" s="812" t="b">
        <v>0</v>
      </c>
      <c r="B2433" s="812" t="s">
        <v>6730</v>
      </c>
      <c r="C2433" s="827">
        <v>12</v>
      </c>
      <c r="D2433" s="812">
        <f t="shared" si="173"/>
        <v>-409</v>
      </c>
      <c r="E2433" s="812">
        <f t="shared" ca="1" si="174"/>
        <v>5</v>
      </c>
      <c r="F2433" s="812">
        <f t="shared" ca="1" si="175"/>
        <v>20</v>
      </c>
      <c r="G2433" s="812" t="s">
        <v>6523</v>
      </c>
      <c r="H2433" s="818"/>
      <c r="I2433" s="818"/>
      <c r="J2433" s="818"/>
      <c r="K2433" s="818"/>
      <c r="L2433" s="812"/>
      <c r="M2433" s="812"/>
      <c r="N2433" s="812"/>
      <c r="O2433" s="812"/>
      <c r="P2433" s="812">
        <f t="shared" si="176"/>
        <v>71</v>
      </c>
      <c r="Q2433" s="812" t="b">
        <v>0</v>
      </c>
    </row>
    <row r="2434" spans="1:17" x14ac:dyDescent="0.35">
      <c r="A2434" s="812" t="b">
        <v>0</v>
      </c>
      <c r="B2434" s="812" t="s">
        <v>6731</v>
      </c>
      <c r="C2434" s="827">
        <v>12</v>
      </c>
      <c r="D2434" s="812">
        <f t="shared" si="173"/>
        <v>-408</v>
      </c>
      <c r="E2434" s="812">
        <f t="shared" ca="1" si="174"/>
        <v>6</v>
      </c>
      <c r="F2434" s="812">
        <f t="shared" ca="1" si="175"/>
        <v>20</v>
      </c>
      <c r="G2434" s="812" t="s">
        <v>6523</v>
      </c>
      <c r="H2434" s="818"/>
      <c r="I2434" s="818"/>
      <c r="J2434" s="818"/>
      <c r="K2434" s="818"/>
      <c r="L2434" s="812"/>
      <c r="M2434" s="812"/>
      <c r="N2434" s="812"/>
      <c r="O2434" s="812"/>
      <c r="P2434" s="812">
        <f t="shared" si="176"/>
        <v>72</v>
      </c>
      <c r="Q2434" s="812" t="b">
        <v>0</v>
      </c>
    </row>
    <row r="2435" spans="1:17" x14ac:dyDescent="0.35">
      <c r="A2435" s="812" t="b">
        <v>0</v>
      </c>
      <c r="B2435" s="812" t="s">
        <v>6732</v>
      </c>
      <c r="C2435" s="827">
        <v>13</v>
      </c>
      <c r="D2435" s="812">
        <f t="shared" si="173"/>
        <v>-407</v>
      </c>
      <c r="E2435" s="812">
        <f t="shared" ca="1" si="174"/>
        <v>1</v>
      </c>
      <c r="F2435" s="812">
        <f t="shared" ca="1" si="175"/>
        <v>21</v>
      </c>
      <c r="G2435" s="812" t="s">
        <v>6525</v>
      </c>
      <c r="H2435" s="818"/>
      <c r="I2435" s="818"/>
      <c r="J2435" s="818"/>
      <c r="K2435" s="818"/>
      <c r="L2435" s="812"/>
      <c r="M2435" s="812"/>
      <c r="N2435" s="812"/>
      <c r="O2435" s="812"/>
      <c r="P2435" s="812">
        <f t="shared" si="176"/>
        <v>73</v>
      </c>
      <c r="Q2435" s="812" t="b">
        <v>0</v>
      </c>
    </row>
    <row r="2436" spans="1:17" x14ac:dyDescent="0.35">
      <c r="A2436" s="812" t="b">
        <v>0</v>
      </c>
      <c r="B2436" s="812" t="s">
        <v>6733</v>
      </c>
      <c r="C2436" s="827">
        <v>13</v>
      </c>
      <c r="D2436" s="812">
        <f t="shared" si="173"/>
        <v>-406</v>
      </c>
      <c r="E2436" s="812">
        <f t="shared" ca="1" si="174"/>
        <v>2</v>
      </c>
      <c r="F2436" s="812">
        <f t="shared" ca="1" si="175"/>
        <v>21</v>
      </c>
      <c r="G2436" s="812" t="s">
        <v>6525</v>
      </c>
      <c r="H2436" s="818"/>
      <c r="I2436" s="818"/>
      <c r="J2436" s="818"/>
      <c r="K2436" s="818"/>
      <c r="L2436" s="812"/>
      <c r="M2436" s="812"/>
      <c r="N2436" s="812"/>
      <c r="O2436" s="812"/>
      <c r="P2436" s="812">
        <f t="shared" si="176"/>
        <v>74</v>
      </c>
      <c r="Q2436" s="812" t="b">
        <v>0</v>
      </c>
    </row>
    <row r="2437" spans="1:17" x14ac:dyDescent="0.35">
      <c r="A2437" s="812" t="b">
        <v>0</v>
      </c>
      <c r="B2437" s="812" t="s">
        <v>6734</v>
      </c>
      <c r="C2437" s="827">
        <v>13</v>
      </c>
      <c r="D2437" s="812">
        <f t="shared" si="173"/>
        <v>-405</v>
      </c>
      <c r="E2437" s="812">
        <f t="shared" ca="1" si="174"/>
        <v>3</v>
      </c>
      <c r="F2437" s="812">
        <f t="shared" ca="1" si="175"/>
        <v>21</v>
      </c>
      <c r="G2437" s="812" t="s">
        <v>6525</v>
      </c>
      <c r="H2437" s="818"/>
      <c r="I2437" s="818"/>
      <c r="J2437" s="818"/>
      <c r="K2437" s="818"/>
      <c r="L2437" s="812"/>
      <c r="M2437" s="812"/>
      <c r="N2437" s="812"/>
      <c r="O2437" s="812"/>
      <c r="P2437" s="812">
        <f t="shared" si="176"/>
        <v>75</v>
      </c>
      <c r="Q2437" s="812" t="b">
        <v>0</v>
      </c>
    </row>
    <row r="2438" spans="1:17" x14ac:dyDescent="0.35">
      <c r="A2438" s="812" t="b">
        <v>0</v>
      </c>
      <c r="B2438" s="812" t="s">
        <v>6735</v>
      </c>
      <c r="C2438" s="827">
        <v>13</v>
      </c>
      <c r="D2438" s="812">
        <f t="shared" si="173"/>
        <v>-404</v>
      </c>
      <c r="E2438" s="812">
        <f t="shared" ca="1" si="174"/>
        <v>4</v>
      </c>
      <c r="F2438" s="812">
        <f t="shared" ca="1" si="175"/>
        <v>21</v>
      </c>
      <c r="G2438" s="812" t="s">
        <v>6525</v>
      </c>
      <c r="H2438" s="818"/>
      <c r="I2438" s="818"/>
      <c r="J2438" s="818"/>
      <c r="K2438" s="818"/>
      <c r="L2438" s="812"/>
      <c r="M2438" s="812"/>
      <c r="N2438" s="812"/>
      <c r="O2438" s="812"/>
      <c r="P2438" s="812">
        <f t="shared" si="176"/>
        <v>76</v>
      </c>
      <c r="Q2438" s="812" t="b">
        <v>0</v>
      </c>
    </row>
    <row r="2439" spans="1:17" x14ac:dyDescent="0.35">
      <c r="A2439" s="812" t="b">
        <v>0</v>
      </c>
      <c r="B2439" s="812" t="s">
        <v>6736</v>
      </c>
      <c r="C2439" s="827">
        <v>13</v>
      </c>
      <c r="D2439" s="812">
        <f t="shared" si="173"/>
        <v>-403</v>
      </c>
      <c r="E2439" s="812">
        <f t="shared" ca="1" si="174"/>
        <v>5</v>
      </c>
      <c r="F2439" s="812">
        <f t="shared" ca="1" si="175"/>
        <v>21</v>
      </c>
      <c r="G2439" s="812" t="s">
        <v>6525</v>
      </c>
      <c r="H2439" s="818"/>
      <c r="I2439" s="818"/>
      <c r="J2439" s="818"/>
      <c r="K2439" s="818"/>
      <c r="L2439" s="812"/>
      <c r="M2439" s="812"/>
      <c r="N2439" s="812"/>
      <c r="O2439" s="812"/>
      <c r="P2439" s="812">
        <f t="shared" si="176"/>
        <v>77</v>
      </c>
      <c r="Q2439" s="812" t="b">
        <v>0</v>
      </c>
    </row>
    <row r="2440" spans="1:17" x14ac:dyDescent="0.35">
      <c r="A2440" s="812" t="b">
        <v>0</v>
      </c>
      <c r="B2440" s="812" t="s">
        <v>6737</v>
      </c>
      <c r="C2440" s="827">
        <v>13</v>
      </c>
      <c r="D2440" s="812">
        <f t="shared" si="173"/>
        <v>-402</v>
      </c>
      <c r="E2440" s="812">
        <f t="shared" ca="1" si="174"/>
        <v>6</v>
      </c>
      <c r="F2440" s="812">
        <f t="shared" ca="1" si="175"/>
        <v>21</v>
      </c>
      <c r="G2440" s="812" t="s">
        <v>6525</v>
      </c>
      <c r="H2440" s="818"/>
      <c r="I2440" s="818"/>
      <c r="J2440" s="818"/>
      <c r="K2440" s="818"/>
      <c r="L2440" s="812"/>
      <c r="M2440" s="812"/>
      <c r="N2440" s="812"/>
      <c r="O2440" s="812"/>
      <c r="P2440" s="812">
        <f t="shared" si="176"/>
        <v>78</v>
      </c>
      <c r="Q2440" s="812" t="b">
        <v>0</v>
      </c>
    </row>
    <row r="2441" spans="1:17" x14ac:dyDescent="0.35">
      <c r="A2441" s="812" t="b">
        <v>0</v>
      </c>
      <c r="B2441" s="812" t="s">
        <v>6738</v>
      </c>
      <c r="C2441" s="827">
        <v>14</v>
      </c>
      <c r="D2441" s="812">
        <f t="shared" si="173"/>
        <v>-401</v>
      </c>
      <c r="E2441" s="812">
        <f t="shared" ca="1" si="174"/>
        <v>1</v>
      </c>
      <c r="F2441" s="812">
        <f t="shared" ca="1" si="175"/>
        <v>22</v>
      </c>
      <c r="G2441" s="812" t="s">
        <v>6527</v>
      </c>
      <c r="H2441" s="818"/>
      <c r="I2441" s="818"/>
      <c r="J2441" s="818"/>
      <c r="K2441" s="818"/>
      <c r="L2441" s="812"/>
      <c r="M2441" s="812"/>
      <c r="N2441" s="812"/>
      <c r="O2441" s="812"/>
      <c r="P2441" s="812">
        <f t="shared" si="176"/>
        <v>79</v>
      </c>
      <c r="Q2441" s="812" t="b">
        <v>0</v>
      </c>
    </row>
    <row r="2442" spans="1:17" x14ac:dyDescent="0.35">
      <c r="A2442" s="812" t="b">
        <v>0</v>
      </c>
      <c r="B2442" s="812" t="s">
        <v>6739</v>
      </c>
      <c r="C2442" s="827">
        <v>14</v>
      </c>
      <c r="D2442" s="812">
        <f t="shared" si="173"/>
        <v>-400</v>
      </c>
      <c r="E2442" s="812">
        <f t="shared" ca="1" si="174"/>
        <v>2</v>
      </c>
      <c r="F2442" s="812">
        <f t="shared" ca="1" si="175"/>
        <v>22</v>
      </c>
      <c r="G2442" s="812" t="s">
        <v>6527</v>
      </c>
      <c r="H2442" s="818"/>
      <c r="I2442" s="818"/>
      <c r="J2442" s="818"/>
      <c r="K2442" s="818"/>
      <c r="L2442" s="812"/>
      <c r="M2442" s="812"/>
      <c r="N2442" s="812"/>
      <c r="O2442" s="812"/>
      <c r="P2442" s="812">
        <f t="shared" si="176"/>
        <v>80</v>
      </c>
      <c r="Q2442" s="812" t="b">
        <v>0</v>
      </c>
    </row>
    <row r="2443" spans="1:17" x14ac:dyDescent="0.35">
      <c r="A2443" s="812" t="b">
        <v>0</v>
      </c>
      <c r="B2443" s="812" t="s">
        <v>6740</v>
      </c>
      <c r="C2443" s="827">
        <v>14</v>
      </c>
      <c r="D2443" s="812">
        <f t="shared" si="173"/>
        <v>-399</v>
      </c>
      <c r="E2443" s="812">
        <f t="shared" ca="1" si="174"/>
        <v>3</v>
      </c>
      <c r="F2443" s="812">
        <f t="shared" ca="1" si="175"/>
        <v>22</v>
      </c>
      <c r="G2443" s="812" t="s">
        <v>6527</v>
      </c>
      <c r="H2443" s="818"/>
      <c r="I2443" s="818"/>
      <c r="J2443" s="818"/>
      <c r="K2443" s="818"/>
      <c r="L2443" s="812"/>
      <c r="M2443" s="812"/>
      <c r="N2443" s="812"/>
      <c r="O2443" s="812"/>
      <c r="P2443" s="812">
        <f t="shared" si="176"/>
        <v>81</v>
      </c>
      <c r="Q2443" s="812" t="b">
        <v>0</v>
      </c>
    </row>
    <row r="2444" spans="1:17" x14ac:dyDescent="0.35">
      <c r="A2444" s="812" t="b">
        <v>0</v>
      </c>
      <c r="B2444" s="812" t="s">
        <v>6741</v>
      </c>
      <c r="C2444" s="827">
        <v>14</v>
      </c>
      <c r="D2444" s="812">
        <f t="shared" si="173"/>
        <v>-398</v>
      </c>
      <c r="E2444" s="812">
        <f t="shared" ca="1" si="174"/>
        <v>4</v>
      </c>
      <c r="F2444" s="812">
        <f t="shared" ca="1" si="175"/>
        <v>22</v>
      </c>
      <c r="G2444" s="812" t="s">
        <v>6527</v>
      </c>
      <c r="H2444" s="818"/>
      <c r="I2444" s="818"/>
      <c r="J2444" s="818"/>
      <c r="K2444" s="818"/>
      <c r="L2444" s="812"/>
      <c r="M2444" s="812"/>
      <c r="N2444" s="812"/>
      <c r="O2444" s="812"/>
      <c r="P2444" s="812">
        <f t="shared" si="176"/>
        <v>82</v>
      </c>
      <c r="Q2444" s="812" t="b">
        <v>0</v>
      </c>
    </row>
    <row r="2445" spans="1:17" x14ac:dyDescent="0.35">
      <c r="A2445" s="812" t="b">
        <v>0</v>
      </c>
      <c r="B2445" s="812" t="s">
        <v>6742</v>
      </c>
      <c r="C2445" s="827">
        <v>14</v>
      </c>
      <c r="D2445" s="812">
        <f t="shared" si="173"/>
        <v>-397</v>
      </c>
      <c r="E2445" s="812">
        <f t="shared" ca="1" si="174"/>
        <v>5</v>
      </c>
      <c r="F2445" s="812">
        <f t="shared" ca="1" si="175"/>
        <v>22</v>
      </c>
      <c r="G2445" s="812" t="s">
        <v>6527</v>
      </c>
      <c r="H2445" s="818"/>
      <c r="I2445" s="818"/>
      <c r="J2445" s="818"/>
      <c r="K2445" s="818"/>
      <c r="L2445" s="812"/>
      <c r="M2445" s="812"/>
      <c r="N2445" s="812"/>
      <c r="O2445" s="812"/>
      <c r="P2445" s="812">
        <f t="shared" si="176"/>
        <v>83</v>
      </c>
      <c r="Q2445" s="812" t="b">
        <v>0</v>
      </c>
    </row>
    <row r="2446" spans="1:17" x14ac:dyDescent="0.35">
      <c r="A2446" s="812" t="b">
        <v>0</v>
      </c>
      <c r="B2446" s="812" t="s">
        <v>6743</v>
      </c>
      <c r="C2446" s="827">
        <v>14</v>
      </c>
      <c r="D2446" s="812">
        <f t="shared" si="173"/>
        <v>-396</v>
      </c>
      <c r="E2446" s="812">
        <f t="shared" ca="1" si="174"/>
        <v>6</v>
      </c>
      <c r="F2446" s="812">
        <f t="shared" ca="1" si="175"/>
        <v>22</v>
      </c>
      <c r="G2446" s="812" t="s">
        <v>6527</v>
      </c>
      <c r="H2446" s="818"/>
      <c r="I2446" s="818"/>
      <c r="J2446" s="818"/>
      <c r="K2446" s="818"/>
      <c r="L2446" s="812"/>
      <c r="M2446" s="812"/>
      <c r="N2446" s="812"/>
      <c r="O2446" s="812"/>
      <c r="P2446" s="812">
        <f t="shared" si="176"/>
        <v>84</v>
      </c>
      <c r="Q2446" s="812" t="b">
        <v>0</v>
      </c>
    </row>
    <row r="2447" spans="1:17" x14ac:dyDescent="0.35">
      <c r="A2447" s="812" t="b">
        <v>0</v>
      </c>
      <c r="B2447" s="812" t="s">
        <v>6744</v>
      </c>
      <c r="C2447" s="827">
        <v>15</v>
      </c>
      <c r="D2447" s="812">
        <f t="shared" si="173"/>
        <v>-395</v>
      </c>
      <c r="E2447" s="812">
        <f t="shared" ca="1" si="174"/>
        <v>1</v>
      </c>
      <c r="F2447" s="812">
        <f t="shared" ca="1" si="175"/>
        <v>23</v>
      </c>
      <c r="G2447" s="812" t="s">
        <v>6529</v>
      </c>
      <c r="H2447" s="818"/>
      <c r="I2447" s="818"/>
      <c r="J2447" s="818"/>
      <c r="K2447" s="818"/>
      <c r="L2447" s="812"/>
      <c r="M2447" s="812"/>
      <c r="N2447" s="812"/>
      <c r="O2447" s="812"/>
      <c r="P2447" s="812">
        <f t="shared" si="176"/>
        <v>85</v>
      </c>
      <c r="Q2447" s="812" t="b">
        <v>0</v>
      </c>
    </row>
    <row r="2448" spans="1:17" x14ac:dyDescent="0.35">
      <c r="A2448" s="812" t="b">
        <v>0</v>
      </c>
      <c r="B2448" s="812" t="s">
        <v>6745</v>
      </c>
      <c r="C2448" s="827">
        <v>15</v>
      </c>
      <c r="D2448" s="812">
        <f t="shared" si="173"/>
        <v>-394</v>
      </c>
      <c r="E2448" s="812">
        <f t="shared" ca="1" si="174"/>
        <v>2</v>
      </c>
      <c r="F2448" s="812">
        <f t="shared" ca="1" si="175"/>
        <v>23</v>
      </c>
      <c r="G2448" s="812" t="s">
        <v>6529</v>
      </c>
      <c r="H2448" s="818"/>
      <c r="I2448" s="818"/>
      <c r="J2448" s="818"/>
      <c r="K2448" s="818"/>
      <c r="L2448" s="812"/>
      <c r="M2448" s="812"/>
      <c r="N2448" s="812"/>
      <c r="O2448" s="812"/>
      <c r="P2448" s="812">
        <f t="shared" si="176"/>
        <v>86</v>
      </c>
      <c r="Q2448" s="812" t="b">
        <v>0</v>
      </c>
    </row>
    <row r="2449" spans="1:17" x14ac:dyDescent="0.35">
      <c r="A2449" s="812" t="b">
        <v>0</v>
      </c>
      <c r="B2449" s="812" t="s">
        <v>6746</v>
      </c>
      <c r="C2449" s="827">
        <v>15</v>
      </c>
      <c r="D2449" s="812">
        <f t="shared" si="173"/>
        <v>-393</v>
      </c>
      <c r="E2449" s="812">
        <f t="shared" ca="1" si="174"/>
        <v>3</v>
      </c>
      <c r="F2449" s="812">
        <f t="shared" ca="1" si="175"/>
        <v>23</v>
      </c>
      <c r="G2449" s="812" t="s">
        <v>6529</v>
      </c>
      <c r="H2449" s="818"/>
      <c r="I2449" s="818"/>
      <c r="J2449" s="818"/>
      <c r="K2449" s="818"/>
      <c r="L2449" s="812"/>
      <c r="M2449" s="812"/>
      <c r="N2449" s="812"/>
      <c r="O2449" s="812"/>
      <c r="P2449" s="812">
        <f t="shared" si="176"/>
        <v>87</v>
      </c>
      <c r="Q2449" s="812" t="b">
        <v>0</v>
      </c>
    </row>
    <row r="2450" spans="1:17" x14ac:dyDescent="0.35">
      <c r="A2450" s="812" t="b">
        <v>0</v>
      </c>
      <c r="B2450" s="812" t="s">
        <v>6747</v>
      </c>
      <c r="C2450" s="827">
        <v>15</v>
      </c>
      <c r="D2450" s="812">
        <f t="shared" si="173"/>
        <v>-392</v>
      </c>
      <c r="E2450" s="812">
        <f t="shared" ca="1" si="174"/>
        <v>4</v>
      </c>
      <c r="F2450" s="812">
        <f t="shared" ca="1" si="175"/>
        <v>23</v>
      </c>
      <c r="G2450" s="812" t="s">
        <v>6529</v>
      </c>
      <c r="H2450" s="818"/>
      <c r="I2450" s="818"/>
      <c r="J2450" s="818"/>
      <c r="K2450" s="818"/>
      <c r="L2450" s="812"/>
      <c r="M2450" s="812"/>
      <c r="N2450" s="812"/>
      <c r="O2450" s="812"/>
      <c r="P2450" s="812">
        <f t="shared" si="176"/>
        <v>88</v>
      </c>
      <c r="Q2450" s="812" t="b">
        <v>0</v>
      </c>
    </row>
    <row r="2451" spans="1:17" x14ac:dyDescent="0.35">
      <c r="A2451" s="812" t="b">
        <v>0</v>
      </c>
      <c r="B2451" s="812" t="s">
        <v>6748</v>
      </c>
      <c r="C2451" s="827">
        <v>15</v>
      </c>
      <c r="D2451" s="812">
        <f t="shared" si="173"/>
        <v>-391</v>
      </c>
      <c r="E2451" s="812">
        <f t="shared" ca="1" si="174"/>
        <v>5</v>
      </c>
      <c r="F2451" s="812">
        <f t="shared" ca="1" si="175"/>
        <v>23</v>
      </c>
      <c r="G2451" s="812" t="s">
        <v>6529</v>
      </c>
      <c r="H2451" s="818"/>
      <c r="I2451" s="818"/>
      <c r="J2451" s="818"/>
      <c r="K2451" s="818"/>
      <c r="L2451" s="812"/>
      <c r="M2451" s="812"/>
      <c r="N2451" s="812"/>
      <c r="O2451" s="812"/>
      <c r="P2451" s="812">
        <f t="shared" si="176"/>
        <v>89</v>
      </c>
      <c r="Q2451" s="812" t="b">
        <v>0</v>
      </c>
    </row>
    <row r="2452" spans="1:17" x14ac:dyDescent="0.35">
      <c r="A2452" s="812" t="b">
        <v>0</v>
      </c>
      <c r="B2452" s="812" t="s">
        <v>6749</v>
      </c>
      <c r="C2452" s="827">
        <v>15</v>
      </c>
      <c r="D2452" s="812">
        <f t="shared" si="173"/>
        <v>-390</v>
      </c>
      <c r="E2452" s="812">
        <f t="shared" ca="1" si="174"/>
        <v>6</v>
      </c>
      <c r="F2452" s="812">
        <f t="shared" ca="1" si="175"/>
        <v>23</v>
      </c>
      <c r="G2452" s="812" t="s">
        <v>6529</v>
      </c>
      <c r="H2452" s="818"/>
      <c r="I2452" s="818"/>
      <c r="J2452" s="818"/>
      <c r="K2452" s="818"/>
      <c r="L2452" s="812"/>
      <c r="M2452" s="812"/>
      <c r="N2452" s="812"/>
      <c r="O2452" s="812"/>
      <c r="P2452" s="812">
        <f t="shared" si="176"/>
        <v>90</v>
      </c>
      <c r="Q2452" s="812" t="b">
        <v>0</v>
      </c>
    </row>
    <row r="2453" spans="1:17" x14ac:dyDescent="0.35">
      <c r="A2453" s="812" t="b">
        <v>0</v>
      </c>
      <c r="B2453" s="812" t="s">
        <v>6750</v>
      </c>
      <c r="C2453" s="827">
        <v>16</v>
      </c>
      <c r="D2453" s="812">
        <f t="shared" si="173"/>
        <v>-389</v>
      </c>
      <c r="E2453" s="812">
        <f t="shared" ca="1" si="174"/>
        <v>1</v>
      </c>
      <c r="F2453" s="812">
        <f t="shared" ca="1" si="175"/>
        <v>24</v>
      </c>
      <c r="G2453" s="812" t="s">
        <v>6531</v>
      </c>
      <c r="H2453" s="818"/>
      <c r="I2453" s="818"/>
      <c r="J2453" s="818"/>
      <c r="K2453" s="818"/>
      <c r="L2453" s="812"/>
      <c r="M2453" s="812"/>
      <c r="N2453" s="812"/>
      <c r="O2453" s="812"/>
      <c r="P2453" s="812">
        <f t="shared" si="176"/>
        <v>91</v>
      </c>
      <c r="Q2453" s="812" t="b">
        <v>0</v>
      </c>
    </row>
    <row r="2454" spans="1:17" x14ac:dyDescent="0.35">
      <c r="A2454" s="812" t="b">
        <v>0</v>
      </c>
      <c r="B2454" s="812" t="s">
        <v>6751</v>
      </c>
      <c r="C2454" s="827">
        <v>16</v>
      </c>
      <c r="D2454" s="812">
        <f t="shared" si="173"/>
        <v>-388</v>
      </c>
      <c r="E2454" s="812">
        <f t="shared" ca="1" si="174"/>
        <v>2</v>
      </c>
      <c r="F2454" s="812">
        <f t="shared" ca="1" si="175"/>
        <v>24</v>
      </c>
      <c r="G2454" s="812" t="s">
        <v>6531</v>
      </c>
      <c r="H2454" s="818"/>
      <c r="I2454" s="818"/>
      <c r="J2454" s="818"/>
      <c r="K2454" s="818"/>
      <c r="L2454" s="812"/>
      <c r="M2454" s="812"/>
      <c r="N2454" s="812"/>
      <c r="O2454" s="812"/>
      <c r="P2454" s="812">
        <f t="shared" si="176"/>
        <v>92</v>
      </c>
      <c r="Q2454" s="812" t="b">
        <v>0</v>
      </c>
    </row>
    <row r="2455" spans="1:17" x14ac:dyDescent="0.35">
      <c r="A2455" s="812" t="b">
        <v>0</v>
      </c>
      <c r="B2455" s="812" t="s">
        <v>6752</v>
      </c>
      <c r="C2455" s="827">
        <v>16</v>
      </c>
      <c r="D2455" s="812">
        <f t="shared" si="173"/>
        <v>-387</v>
      </c>
      <c r="E2455" s="812">
        <f t="shared" ca="1" si="174"/>
        <v>3</v>
      </c>
      <c r="F2455" s="812">
        <f t="shared" ca="1" si="175"/>
        <v>24</v>
      </c>
      <c r="G2455" s="812" t="s">
        <v>6531</v>
      </c>
      <c r="H2455" s="818"/>
      <c r="I2455" s="818"/>
      <c r="J2455" s="818"/>
      <c r="K2455" s="818"/>
      <c r="L2455" s="812"/>
      <c r="M2455" s="812"/>
      <c r="N2455" s="812"/>
      <c r="O2455" s="812"/>
      <c r="P2455" s="812">
        <f t="shared" si="176"/>
        <v>93</v>
      </c>
      <c r="Q2455" s="812" t="b">
        <v>0</v>
      </c>
    </row>
    <row r="2456" spans="1:17" x14ac:dyDescent="0.35">
      <c r="A2456" s="812" t="b">
        <v>0</v>
      </c>
      <c r="B2456" s="812" t="s">
        <v>6753</v>
      </c>
      <c r="C2456" s="827">
        <v>16</v>
      </c>
      <c r="D2456" s="812">
        <f t="shared" si="173"/>
        <v>-386</v>
      </c>
      <c r="E2456" s="812">
        <f t="shared" ca="1" si="174"/>
        <v>4</v>
      </c>
      <c r="F2456" s="812">
        <f t="shared" ca="1" si="175"/>
        <v>24</v>
      </c>
      <c r="G2456" s="812" t="s">
        <v>6531</v>
      </c>
      <c r="H2456" s="818"/>
      <c r="I2456" s="818"/>
      <c r="J2456" s="818"/>
      <c r="K2456" s="818"/>
      <c r="L2456" s="812"/>
      <c r="M2456" s="812"/>
      <c r="N2456" s="812"/>
      <c r="O2456" s="812"/>
      <c r="P2456" s="812">
        <f t="shared" si="176"/>
        <v>94</v>
      </c>
      <c r="Q2456" s="812" t="b">
        <v>0</v>
      </c>
    </row>
    <row r="2457" spans="1:17" x14ac:dyDescent="0.35">
      <c r="A2457" s="812" t="b">
        <v>0</v>
      </c>
      <c r="B2457" s="812" t="s">
        <v>6754</v>
      </c>
      <c r="C2457" s="827">
        <v>16</v>
      </c>
      <c r="D2457" s="812">
        <f t="shared" si="173"/>
        <v>-385</v>
      </c>
      <c r="E2457" s="812">
        <f t="shared" ca="1" si="174"/>
        <v>5</v>
      </c>
      <c r="F2457" s="812">
        <f t="shared" ca="1" si="175"/>
        <v>24</v>
      </c>
      <c r="G2457" s="812" t="s">
        <v>6531</v>
      </c>
      <c r="H2457" s="818"/>
      <c r="I2457" s="818"/>
      <c r="J2457" s="818"/>
      <c r="K2457" s="818"/>
      <c r="L2457" s="812"/>
      <c r="M2457" s="812"/>
      <c r="N2457" s="812"/>
      <c r="O2457" s="812"/>
      <c r="P2457" s="812">
        <f t="shared" si="176"/>
        <v>95</v>
      </c>
      <c r="Q2457" s="812" t="b">
        <v>0</v>
      </c>
    </row>
    <row r="2458" spans="1:17" x14ac:dyDescent="0.35">
      <c r="A2458" s="812" t="b">
        <v>0</v>
      </c>
      <c r="B2458" s="812" t="s">
        <v>6755</v>
      </c>
      <c r="C2458" s="827">
        <v>16</v>
      </c>
      <c r="D2458" s="812">
        <f t="shared" si="173"/>
        <v>-384</v>
      </c>
      <c r="E2458" s="812">
        <f t="shared" ca="1" si="174"/>
        <v>6</v>
      </c>
      <c r="F2458" s="812">
        <f t="shared" ca="1" si="175"/>
        <v>24</v>
      </c>
      <c r="G2458" s="812" t="s">
        <v>6531</v>
      </c>
      <c r="H2458" s="818"/>
      <c r="I2458" s="818"/>
      <c r="J2458" s="818"/>
      <c r="K2458" s="818"/>
      <c r="L2458" s="812"/>
      <c r="M2458" s="812"/>
      <c r="N2458" s="812"/>
      <c r="O2458" s="812"/>
      <c r="P2458" s="812">
        <f t="shared" si="176"/>
        <v>96</v>
      </c>
      <c r="Q2458" s="812" t="b">
        <v>0</v>
      </c>
    </row>
    <row r="2459" spans="1:17" x14ac:dyDescent="0.35">
      <c r="A2459" s="812" t="b">
        <v>0</v>
      </c>
      <c r="B2459" s="812" t="s">
        <v>6756</v>
      </c>
      <c r="C2459" s="827">
        <v>17</v>
      </c>
      <c r="D2459" s="812">
        <f t="shared" si="173"/>
        <v>-383</v>
      </c>
      <c r="E2459" s="812">
        <f t="shared" ca="1" si="174"/>
        <v>1</v>
      </c>
      <c r="F2459" s="812">
        <f t="shared" ca="1" si="175"/>
        <v>25</v>
      </c>
      <c r="G2459" s="812" t="s">
        <v>6533</v>
      </c>
      <c r="H2459" s="818"/>
      <c r="I2459" s="818"/>
      <c r="J2459" s="818"/>
      <c r="K2459" s="818"/>
      <c r="L2459" s="812"/>
      <c r="M2459" s="812"/>
      <c r="N2459" s="812"/>
      <c r="O2459" s="812"/>
      <c r="P2459" s="812">
        <f t="shared" si="176"/>
        <v>97</v>
      </c>
      <c r="Q2459" s="812" t="b">
        <v>0</v>
      </c>
    </row>
    <row r="2460" spans="1:17" x14ac:dyDescent="0.35">
      <c r="A2460" s="812" t="b">
        <v>0</v>
      </c>
      <c r="B2460" s="812" t="s">
        <v>6757</v>
      </c>
      <c r="C2460" s="827">
        <v>17</v>
      </c>
      <c r="D2460" s="812">
        <f t="shared" si="173"/>
        <v>-382</v>
      </c>
      <c r="E2460" s="812">
        <f t="shared" ca="1" si="174"/>
        <v>2</v>
      </c>
      <c r="F2460" s="812">
        <f t="shared" ca="1" si="175"/>
        <v>25</v>
      </c>
      <c r="G2460" s="812" t="s">
        <v>6533</v>
      </c>
      <c r="H2460" s="818"/>
      <c r="I2460" s="818"/>
      <c r="J2460" s="818"/>
      <c r="K2460" s="818"/>
      <c r="L2460" s="812"/>
      <c r="M2460" s="812"/>
      <c r="N2460" s="812"/>
      <c r="O2460" s="812"/>
      <c r="P2460" s="812">
        <f t="shared" si="176"/>
        <v>98</v>
      </c>
      <c r="Q2460" s="812" t="b">
        <v>0</v>
      </c>
    </row>
    <row r="2461" spans="1:17" x14ac:dyDescent="0.35">
      <c r="A2461" s="812" t="b">
        <v>0</v>
      </c>
      <c r="B2461" s="812" t="s">
        <v>6758</v>
      </c>
      <c r="C2461" s="827">
        <v>17</v>
      </c>
      <c r="D2461" s="812">
        <f t="shared" si="173"/>
        <v>-381</v>
      </c>
      <c r="E2461" s="812">
        <f t="shared" ca="1" si="174"/>
        <v>3</v>
      </c>
      <c r="F2461" s="812">
        <f t="shared" ca="1" si="175"/>
        <v>25</v>
      </c>
      <c r="G2461" s="812" t="s">
        <v>6533</v>
      </c>
      <c r="H2461" s="818"/>
      <c r="I2461" s="818"/>
      <c r="J2461" s="818"/>
      <c r="K2461" s="818"/>
      <c r="L2461" s="812"/>
      <c r="M2461" s="812"/>
      <c r="N2461" s="812"/>
      <c r="O2461" s="812"/>
      <c r="P2461" s="812">
        <f t="shared" si="176"/>
        <v>99</v>
      </c>
      <c r="Q2461" s="812" t="b">
        <v>0</v>
      </c>
    </row>
    <row r="2462" spans="1:17" x14ac:dyDescent="0.35">
      <c r="A2462" s="812" t="b">
        <v>0</v>
      </c>
      <c r="B2462" s="812" t="s">
        <v>6759</v>
      </c>
      <c r="C2462" s="827">
        <v>17</v>
      </c>
      <c r="D2462" s="812">
        <f t="shared" si="173"/>
        <v>-380</v>
      </c>
      <c r="E2462" s="812">
        <f t="shared" ca="1" si="174"/>
        <v>4</v>
      </c>
      <c r="F2462" s="812">
        <f t="shared" ca="1" si="175"/>
        <v>25</v>
      </c>
      <c r="G2462" s="812" t="s">
        <v>6533</v>
      </c>
      <c r="H2462" s="818"/>
      <c r="I2462" s="818"/>
      <c r="J2462" s="818"/>
      <c r="K2462" s="818"/>
      <c r="L2462" s="812"/>
      <c r="M2462" s="812"/>
      <c r="N2462" s="812"/>
      <c r="O2462" s="812"/>
      <c r="P2462" s="812">
        <f t="shared" si="176"/>
        <v>100</v>
      </c>
      <c r="Q2462" s="812" t="b">
        <v>0</v>
      </c>
    </row>
    <row r="2463" spans="1:17" x14ac:dyDescent="0.35">
      <c r="A2463" s="812" t="b">
        <v>0</v>
      </c>
      <c r="B2463" s="812" t="s">
        <v>6760</v>
      </c>
      <c r="C2463" s="827">
        <v>17</v>
      </c>
      <c r="D2463" s="812">
        <f t="shared" si="173"/>
        <v>-379</v>
      </c>
      <c r="E2463" s="812">
        <f t="shared" ca="1" si="174"/>
        <v>5</v>
      </c>
      <c r="F2463" s="812">
        <f t="shared" ca="1" si="175"/>
        <v>25</v>
      </c>
      <c r="G2463" s="812" t="s">
        <v>6533</v>
      </c>
      <c r="H2463" s="818"/>
      <c r="I2463" s="818"/>
      <c r="J2463" s="818"/>
      <c r="K2463" s="818"/>
      <c r="L2463" s="812"/>
      <c r="M2463" s="812"/>
      <c r="N2463" s="812"/>
      <c r="O2463" s="812"/>
      <c r="P2463" s="812">
        <f t="shared" si="176"/>
        <v>101</v>
      </c>
      <c r="Q2463" s="812" t="b">
        <v>0</v>
      </c>
    </row>
    <row r="2464" spans="1:17" x14ac:dyDescent="0.35">
      <c r="A2464" s="812" t="b">
        <v>0</v>
      </c>
      <c r="B2464" s="812" t="s">
        <v>6761</v>
      </c>
      <c r="C2464" s="827">
        <v>17</v>
      </c>
      <c r="D2464" s="812">
        <f t="shared" si="173"/>
        <v>-378</v>
      </c>
      <c r="E2464" s="812">
        <f t="shared" ca="1" si="174"/>
        <v>6</v>
      </c>
      <c r="F2464" s="812">
        <f t="shared" ca="1" si="175"/>
        <v>25</v>
      </c>
      <c r="G2464" s="812" t="s">
        <v>6533</v>
      </c>
      <c r="H2464" s="818"/>
      <c r="I2464" s="818"/>
      <c r="J2464" s="818"/>
      <c r="K2464" s="818"/>
      <c r="L2464" s="812"/>
      <c r="M2464" s="812"/>
      <c r="N2464" s="812"/>
      <c r="O2464" s="812"/>
      <c r="P2464" s="812">
        <f t="shared" si="176"/>
        <v>102</v>
      </c>
      <c r="Q2464" s="812" t="b">
        <v>0</v>
      </c>
    </row>
    <row r="2465" spans="1:17" x14ac:dyDescent="0.35">
      <c r="A2465" s="812" t="b">
        <v>0</v>
      </c>
      <c r="B2465" s="812" t="s">
        <v>6762</v>
      </c>
      <c r="C2465" s="827">
        <v>18</v>
      </c>
      <c r="D2465" s="812">
        <f t="shared" si="173"/>
        <v>-377</v>
      </c>
      <c r="E2465" s="812">
        <f t="shared" ca="1" si="174"/>
        <v>1</v>
      </c>
      <c r="F2465" s="812">
        <f t="shared" ca="1" si="175"/>
        <v>26</v>
      </c>
      <c r="G2465" s="812" t="s">
        <v>6535</v>
      </c>
      <c r="H2465" s="818"/>
      <c r="I2465" s="818"/>
      <c r="J2465" s="818"/>
      <c r="K2465" s="818"/>
      <c r="L2465" s="812"/>
      <c r="M2465" s="812"/>
      <c r="N2465" s="812"/>
      <c r="O2465" s="812"/>
      <c r="P2465" s="812">
        <f t="shared" si="176"/>
        <v>103</v>
      </c>
      <c r="Q2465" s="812" t="b">
        <v>0</v>
      </c>
    </row>
    <row r="2466" spans="1:17" x14ac:dyDescent="0.35">
      <c r="A2466" s="812" t="b">
        <v>0</v>
      </c>
      <c r="B2466" s="812" t="s">
        <v>6763</v>
      </c>
      <c r="C2466" s="827">
        <v>18</v>
      </c>
      <c r="D2466" s="812">
        <f t="shared" si="173"/>
        <v>-376</v>
      </c>
      <c r="E2466" s="812">
        <f t="shared" ca="1" si="174"/>
        <v>2</v>
      </c>
      <c r="F2466" s="812">
        <f t="shared" ca="1" si="175"/>
        <v>26</v>
      </c>
      <c r="G2466" s="812" t="s">
        <v>6535</v>
      </c>
      <c r="H2466" s="818"/>
      <c r="I2466" s="818"/>
      <c r="J2466" s="818"/>
      <c r="K2466" s="818"/>
      <c r="L2466" s="812"/>
      <c r="M2466" s="812"/>
      <c r="N2466" s="812"/>
      <c r="O2466" s="812"/>
      <c r="P2466" s="812">
        <f t="shared" si="176"/>
        <v>104</v>
      </c>
      <c r="Q2466" s="812" t="b">
        <v>0</v>
      </c>
    </row>
    <row r="2467" spans="1:17" x14ac:dyDescent="0.35">
      <c r="A2467" s="812" t="b">
        <v>0</v>
      </c>
      <c r="B2467" s="812" t="s">
        <v>6764</v>
      </c>
      <c r="C2467" s="827">
        <v>18</v>
      </c>
      <c r="D2467" s="812">
        <f t="shared" si="173"/>
        <v>-375</v>
      </c>
      <c r="E2467" s="812">
        <f t="shared" ca="1" si="174"/>
        <v>3</v>
      </c>
      <c r="F2467" s="812">
        <f t="shared" ca="1" si="175"/>
        <v>26</v>
      </c>
      <c r="G2467" s="812" t="s">
        <v>6535</v>
      </c>
      <c r="H2467" s="818"/>
      <c r="I2467" s="818"/>
      <c r="J2467" s="818"/>
      <c r="K2467" s="818"/>
      <c r="L2467" s="812"/>
      <c r="M2467" s="812"/>
      <c r="N2467" s="812"/>
      <c r="O2467" s="812"/>
      <c r="P2467" s="812">
        <f t="shared" si="176"/>
        <v>105</v>
      </c>
      <c r="Q2467" s="812" t="b">
        <v>0</v>
      </c>
    </row>
    <row r="2468" spans="1:17" x14ac:dyDescent="0.35">
      <c r="A2468" s="812" t="b">
        <v>0</v>
      </c>
      <c r="B2468" s="812" t="s">
        <v>6765</v>
      </c>
      <c r="C2468" s="827">
        <v>18</v>
      </c>
      <c r="D2468" s="812">
        <f t="shared" si="173"/>
        <v>-374</v>
      </c>
      <c r="E2468" s="812">
        <f t="shared" ca="1" si="174"/>
        <v>4</v>
      </c>
      <c r="F2468" s="812">
        <f t="shared" ca="1" si="175"/>
        <v>26</v>
      </c>
      <c r="G2468" s="812" t="s">
        <v>6535</v>
      </c>
      <c r="H2468" s="818"/>
      <c r="I2468" s="818"/>
      <c r="J2468" s="818"/>
      <c r="K2468" s="818"/>
      <c r="L2468" s="812"/>
      <c r="M2468" s="812"/>
      <c r="N2468" s="812"/>
      <c r="O2468" s="812"/>
      <c r="P2468" s="812">
        <f t="shared" si="176"/>
        <v>106</v>
      </c>
      <c r="Q2468" s="812" t="b">
        <v>0</v>
      </c>
    </row>
    <row r="2469" spans="1:17" x14ac:dyDescent="0.35">
      <c r="A2469" s="812" t="b">
        <v>0</v>
      </c>
      <c r="B2469" s="812" t="s">
        <v>6766</v>
      </c>
      <c r="C2469" s="827">
        <v>18</v>
      </c>
      <c r="D2469" s="812">
        <f t="shared" si="173"/>
        <v>-373</v>
      </c>
      <c r="E2469" s="812">
        <f t="shared" ca="1" si="174"/>
        <v>5</v>
      </c>
      <c r="F2469" s="812">
        <f t="shared" ca="1" si="175"/>
        <v>26</v>
      </c>
      <c r="G2469" s="812" t="s">
        <v>6535</v>
      </c>
      <c r="H2469" s="818"/>
      <c r="I2469" s="818"/>
      <c r="J2469" s="818"/>
      <c r="K2469" s="818"/>
      <c r="L2469" s="812"/>
      <c r="M2469" s="812"/>
      <c r="N2469" s="812"/>
      <c r="O2469" s="812"/>
      <c r="P2469" s="812">
        <f t="shared" si="176"/>
        <v>107</v>
      </c>
      <c r="Q2469" s="812" t="b">
        <v>0</v>
      </c>
    </row>
    <row r="2470" spans="1:17" x14ac:dyDescent="0.35">
      <c r="A2470" s="812" t="b">
        <v>0</v>
      </c>
      <c r="B2470" s="812" t="s">
        <v>6767</v>
      </c>
      <c r="C2470" s="827">
        <v>18</v>
      </c>
      <c r="D2470" s="812">
        <f t="shared" si="173"/>
        <v>-372</v>
      </c>
      <c r="E2470" s="812">
        <f t="shared" ca="1" si="174"/>
        <v>6</v>
      </c>
      <c r="F2470" s="812">
        <f t="shared" ca="1" si="175"/>
        <v>26</v>
      </c>
      <c r="G2470" s="812" t="s">
        <v>6535</v>
      </c>
      <c r="H2470" s="818"/>
      <c r="I2470" s="818"/>
      <c r="J2470" s="818"/>
      <c r="K2470" s="818"/>
      <c r="L2470" s="812"/>
      <c r="M2470" s="812"/>
      <c r="N2470" s="812"/>
      <c r="O2470" s="812"/>
      <c r="P2470" s="812">
        <f t="shared" si="176"/>
        <v>108</v>
      </c>
      <c r="Q2470" s="812" t="b">
        <v>0</v>
      </c>
    </row>
    <row r="2471" spans="1:17" x14ac:dyDescent="0.35">
      <c r="A2471" s="812" t="b">
        <v>0</v>
      </c>
      <c r="B2471" s="812" t="s">
        <v>6768</v>
      </c>
      <c r="C2471" s="827">
        <v>19</v>
      </c>
      <c r="D2471" s="812">
        <f t="shared" si="173"/>
        <v>-371</v>
      </c>
      <c r="E2471" s="812">
        <f t="shared" ca="1" si="174"/>
        <v>1</v>
      </c>
      <c r="F2471" s="812">
        <f t="shared" ca="1" si="175"/>
        <v>27</v>
      </c>
      <c r="G2471" s="812" t="s">
        <v>6537</v>
      </c>
      <c r="H2471" s="818"/>
      <c r="I2471" s="818"/>
      <c r="J2471" s="818"/>
      <c r="K2471" s="818"/>
      <c r="L2471" s="812"/>
      <c r="M2471" s="812"/>
      <c r="N2471" s="812"/>
      <c r="O2471" s="812"/>
      <c r="P2471" s="812">
        <f t="shared" si="176"/>
        <v>109</v>
      </c>
      <c r="Q2471" s="812" t="b">
        <v>0</v>
      </c>
    </row>
    <row r="2472" spans="1:17" x14ac:dyDescent="0.35">
      <c r="A2472" s="812" t="b">
        <v>0</v>
      </c>
      <c r="B2472" s="812" t="s">
        <v>6769</v>
      </c>
      <c r="C2472" s="827">
        <v>19</v>
      </c>
      <c r="D2472" s="812">
        <f t="shared" si="173"/>
        <v>-370</v>
      </c>
      <c r="E2472" s="812">
        <f t="shared" ca="1" si="174"/>
        <v>2</v>
      </c>
      <c r="F2472" s="812">
        <f t="shared" ca="1" si="175"/>
        <v>27</v>
      </c>
      <c r="G2472" s="812" t="s">
        <v>6537</v>
      </c>
      <c r="H2472" s="818"/>
      <c r="I2472" s="818"/>
      <c r="J2472" s="818"/>
      <c r="K2472" s="818"/>
      <c r="L2472" s="812"/>
      <c r="M2472" s="812"/>
      <c r="N2472" s="812"/>
      <c r="O2472" s="812"/>
      <c r="P2472" s="812">
        <f t="shared" si="176"/>
        <v>110</v>
      </c>
      <c r="Q2472" s="812" t="b">
        <v>0</v>
      </c>
    </row>
    <row r="2473" spans="1:17" x14ac:dyDescent="0.35">
      <c r="A2473" s="812" t="b">
        <v>0</v>
      </c>
      <c r="B2473" s="812" t="s">
        <v>6770</v>
      </c>
      <c r="C2473" s="827">
        <v>19</v>
      </c>
      <c r="D2473" s="812">
        <f t="shared" si="173"/>
        <v>-369</v>
      </c>
      <c r="E2473" s="812">
        <f t="shared" ca="1" si="174"/>
        <v>3</v>
      </c>
      <c r="F2473" s="812">
        <f t="shared" ca="1" si="175"/>
        <v>27</v>
      </c>
      <c r="G2473" s="812" t="s">
        <v>6537</v>
      </c>
      <c r="H2473" s="818"/>
      <c r="I2473" s="818"/>
      <c r="J2473" s="818"/>
      <c r="K2473" s="818"/>
      <c r="L2473" s="812"/>
      <c r="M2473" s="812"/>
      <c r="N2473" s="812"/>
      <c r="O2473" s="812"/>
      <c r="P2473" s="812">
        <f t="shared" si="176"/>
        <v>111</v>
      </c>
      <c r="Q2473" s="812" t="b">
        <v>0</v>
      </c>
    </row>
    <row r="2474" spans="1:17" x14ac:dyDescent="0.35">
      <c r="A2474" s="812" t="b">
        <v>0</v>
      </c>
      <c r="B2474" s="812" t="s">
        <v>6771</v>
      </c>
      <c r="C2474" s="827">
        <v>19</v>
      </c>
      <c r="D2474" s="812">
        <f t="shared" si="173"/>
        <v>-368</v>
      </c>
      <c r="E2474" s="812">
        <f t="shared" ca="1" si="174"/>
        <v>4</v>
      </c>
      <c r="F2474" s="812">
        <f t="shared" ca="1" si="175"/>
        <v>27</v>
      </c>
      <c r="G2474" s="812" t="s">
        <v>6537</v>
      </c>
      <c r="H2474" s="818"/>
      <c r="I2474" s="818"/>
      <c r="J2474" s="818"/>
      <c r="K2474" s="818"/>
      <c r="L2474" s="812"/>
      <c r="M2474" s="812"/>
      <c r="N2474" s="812"/>
      <c r="O2474" s="812"/>
      <c r="P2474" s="812">
        <f t="shared" si="176"/>
        <v>112</v>
      </c>
      <c r="Q2474" s="812" t="b">
        <v>0</v>
      </c>
    </row>
    <row r="2475" spans="1:17" x14ac:dyDescent="0.35">
      <c r="A2475" s="812" t="b">
        <v>0</v>
      </c>
      <c r="B2475" s="812" t="s">
        <v>6772</v>
      </c>
      <c r="C2475" s="827">
        <v>19</v>
      </c>
      <c r="D2475" s="812">
        <f t="shared" si="173"/>
        <v>-367</v>
      </c>
      <c r="E2475" s="812">
        <f t="shared" ca="1" si="174"/>
        <v>5</v>
      </c>
      <c r="F2475" s="812">
        <f t="shared" ca="1" si="175"/>
        <v>27</v>
      </c>
      <c r="G2475" s="812" t="s">
        <v>6537</v>
      </c>
      <c r="H2475" s="818"/>
      <c r="I2475" s="818"/>
      <c r="J2475" s="818"/>
      <c r="K2475" s="818"/>
      <c r="L2475" s="812"/>
      <c r="M2475" s="812"/>
      <c r="N2475" s="812"/>
      <c r="O2475" s="812"/>
      <c r="P2475" s="812">
        <f t="shared" si="176"/>
        <v>113</v>
      </c>
      <c r="Q2475" s="812" t="b">
        <v>0</v>
      </c>
    </row>
    <row r="2476" spans="1:17" x14ac:dyDescent="0.35">
      <c r="A2476" s="812" t="b">
        <v>0</v>
      </c>
      <c r="B2476" s="812" t="s">
        <v>6773</v>
      </c>
      <c r="C2476" s="827">
        <v>19</v>
      </c>
      <c r="D2476" s="812">
        <f t="shared" si="173"/>
        <v>-366</v>
      </c>
      <c r="E2476" s="812">
        <f t="shared" ca="1" si="174"/>
        <v>6</v>
      </c>
      <c r="F2476" s="812">
        <f t="shared" ca="1" si="175"/>
        <v>27</v>
      </c>
      <c r="G2476" s="812" t="s">
        <v>6537</v>
      </c>
      <c r="H2476" s="818"/>
      <c r="I2476" s="818"/>
      <c r="J2476" s="818"/>
      <c r="K2476" s="818"/>
      <c r="L2476" s="812"/>
      <c r="M2476" s="812"/>
      <c r="N2476" s="812"/>
      <c r="O2476" s="812"/>
      <c r="P2476" s="812">
        <f t="shared" si="176"/>
        <v>114</v>
      </c>
      <c r="Q2476" s="812" t="b">
        <v>0</v>
      </c>
    </row>
    <row r="2477" spans="1:17" x14ac:dyDescent="0.35">
      <c r="A2477" s="812" t="b">
        <v>0</v>
      </c>
      <c r="B2477" s="812" t="s">
        <v>6774</v>
      </c>
      <c r="C2477" s="827">
        <v>20</v>
      </c>
      <c r="D2477" s="812">
        <f t="shared" si="173"/>
        <v>-365</v>
      </c>
      <c r="E2477" s="812">
        <f t="shared" ca="1" si="174"/>
        <v>1</v>
      </c>
      <c r="F2477" s="812">
        <f t="shared" ca="1" si="175"/>
        <v>28</v>
      </c>
      <c r="G2477" s="812" t="s">
        <v>6539</v>
      </c>
      <c r="H2477" s="818"/>
      <c r="I2477" s="818"/>
      <c r="J2477" s="818"/>
      <c r="K2477" s="818"/>
      <c r="L2477" s="812"/>
      <c r="M2477" s="812"/>
      <c r="N2477" s="812"/>
      <c r="O2477" s="812"/>
      <c r="P2477" s="812">
        <f t="shared" si="176"/>
        <v>115</v>
      </c>
      <c r="Q2477" s="812" t="b">
        <v>0</v>
      </c>
    </row>
    <row r="2478" spans="1:17" x14ac:dyDescent="0.35">
      <c r="A2478" s="812" t="b">
        <v>0</v>
      </c>
      <c r="B2478" s="812" t="s">
        <v>6775</v>
      </c>
      <c r="C2478" s="827">
        <v>20</v>
      </c>
      <c r="D2478" s="812">
        <f t="shared" si="173"/>
        <v>-364</v>
      </c>
      <c r="E2478" s="812">
        <f t="shared" ca="1" si="174"/>
        <v>2</v>
      </c>
      <c r="F2478" s="812">
        <f t="shared" ca="1" si="175"/>
        <v>28</v>
      </c>
      <c r="G2478" s="812" t="s">
        <v>6539</v>
      </c>
      <c r="H2478" s="818"/>
      <c r="I2478" s="818"/>
      <c r="J2478" s="818"/>
      <c r="K2478" s="818"/>
      <c r="L2478" s="812"/>
      <c r="M2478" s="812"/>
      <c r="N2478" s="812"/>
      <c r="O2478" s="812"/>
      <c r="P2478" s="812">
        <f t="shared" si="176"/>
        <v>116</v>
      </c>
      <c r="Q2478" s="812" t="b">
        <v>0</v>
      </c>
    </row>
    <row r="2479" spans="1:17" x14ac:dyDescent="0.35">
      <c r="A2479" s="812" t="b">
        <v>0</v>
      </c>
      <c r="B2479" s="812" t="s">
        <v>6776</v>
      </c>
      <c r="C2479" s="827">
        <v>20</v>
      </c>
      <c r="D2479" s="812">
        <f t="shared" si="173"/>
        <v>-363</v>
      </c>
      <c r="E2479" s="812">
        <f t="shared" ca="1" si="174"/>
        <v>3</v>
      </c>
      <c r="F2479" s="812">
        <f t="shared" ca="1" si="175"/>
        <v>28</v>
      </c>
      <c r="G2479" s="812" t="s">
        <v>6539</v>
      </c>
      <c r="H2479" s="818"/>
      <c r="I2479" s="818"/>
      <c r="J2479" s="818"/>
      <c r="K2479" s="818"/>
      <c r="L2479" s="812"/>
      <c r="M2479" s="812"/>
      <c r="N2479" s="812"/>
      <c r="O2479" s="812"/>
      <c r="P2479" s="812">
        <f t="shared" si="176"/>
        <v>117</v>
      </c>
      <c r="Q2479" s="812" t="b">
        <v>0</v>
      </c>
    </row>
    <row r="2480" spans="1:17" x14ac:dyDescent="0.35">
      <c r="A2480" s="812" t="b">
        <v>0</v>
      </c>
      <c r="B2480" s="812" t="s">
        <v>6777</v>
      </c>
      <c r="C2480" s="827">
        <v>20</v>
      </c>
      <c r="D2480" s="812">
        <f t="shared" si="173"/>
        <v>-362</v>
      </c>
      <c r="E2480" s="812">
        <f t="shared" ca="1" si="174"/>
        <v>4</v>
      </c>
      <c r="F2480" s="812">
        <f t="shared" ca="1" si="175"/>
        <v>28</v>
      </c>
      <c r="G2480" s="812" t="s">
        <v>6539</v>
      </c>
      <c r="H2480" s="818"/>
      <c r="I2480" s="818"/>
      <c r="J2480" s="818"/>
      <c r="K2480" s="818"/>
      <c r="L2480" s="812"/>
      <c r="M2480" s="812"/>
      <c r="N2480" s="812"/>
      <c r="O2480" s="812"/>
      <c r="P2480" s="812">
        <f t="shared" si="176"/>
        <v>118</v>
      </c>
      <c r="Q2480" s="812" t="b">
        <v>0</v>
      </c>
    </row>
    <row r="2481" spans="1:17" x14ac:dyDescent="0.35">
      <c r="A2481" s="812" t="b">
        <v>0</v>
      </c>
      <c r="B2481" s="812" t="s">
        <v>6778</v>
      </c>
      <c r="C2481" s="827">
        <v>20</v>
      </c>
      <c r="D2481" s="812">
        <f t="shared" si="173"/>
        <v>-361</v>
      </c>
      <c r="E2481" s="812">
        <f t="shared" ca="1" si="174"/>
        <v>5</v>
      </c>
      <c r="F2481" s="812">
        <f t="shared" ca="1" si="175"/>
        <v>28</v>
      </c>
      <c r="G2481" s="812" t="s">
        <v>6539</v>
      </c>
      <c r="H2481" s="818"/>
      <c r="I2481" s="818"/>
      <c r="J2481" s="818"/>
      <c r="K2481" s="818"/>
      <c r="L2481" s="812"/>
      <c r="M2481" s="812"/>
      <c r="N2481" s="812"/>
      <c r="O2481" s="812"/>
      <c r="P2481" s="812">
        <f t="shared" si="176"/>
        <v>119</v>
      </c>
      <c r="Q2481" s="812" t="b">
        <v>0</v>
      </c>
    </row>
    <row r="2482" spans="1:17" x14ac:dyDescent="0.35">
      <c r="A2482" s="812" t="b">
        <v>0</v>
      </c>
      <c r="B2482" s="812" t="s">
        <v>6779</v>
      </c>
      <c r="C2482" s="827">
        <v>20</v>
      </c>
      <c r="D2482" s="812">
        <f t="shared" si="173"/>
        <v>-360</v>
      </c>
      <c r="E2482" s="812">
        <f t="shared" ca="1" si="174"/>
        <v>6</v>
      </c>
      <c r="F2482" s="812">
        <f t="shared" ca="1" si="175"/>
        <v>28</v>
      </c>
      <c r="G2482" s="812" t="s">
        <v>6539</v>
      </c>
      <c r="H2482" s="818"/>
      <c r="I2482" s="818"/>
      <c r="J2482" s="818"/>
      <c r="K2482" s="818"/>
      <c r="L2482" s="812"/>
      <c r="M2482" s="812"/>
      <c r="N2482" s="812"/>
      <c r="O2482" s="812"/>
      <c r="P2482" s="812">
        <f t="shared" si="176"/>
        <v>120</v>
      </c>
      <c r="Q2482" s="812" t="b">
        <v>0</v>
      </c>
    </row>
    <row r="2483" spans="1:17" x14ac:dyDescent="0.35">
      <c r="A2483" s="812" t="b">
        <v>0</v>
      </c>
      <c r="B2483" s="812" t="s">
        <v>6780</v>
      </c>
      <c r="C2483" s="827">
        <v>21</v>
      </c>
      <c r="D2483" s="812">
        <f t="shared" si="173"/>
        <v>-359</v>
      </c>
      <c r="E2483" s="812">
        <f t="shared" ca="1" si="174"/>
        <v>1</v>
      </c>
      <c r="F2483" s="812">
        <f t="shared" ca="1" si="175"/>
        <v>29</v>
      </c>
      <c r="G2483" s="812" t="s">
        <v>6541</v>
      </c>
      <c r="H2483" s="818"/>
      <c r="I2483" s="818"/>
      <c r="J2483" s="818"/>
      <c r="K2483" s="818"/>
      <c r="L2483" s="812"/>
      <c r="M2483" s="812"/>
      <c r="N2483" s="812"/>
      <c r="O2483" s="812"/>
      <c r="P2483" s="812">
        <f t="shared" si="176"/>
        <v>121</v>
      </c>
      <c r="Q2483" s="812" t="b">
        <v>0</v>
      </c>
    </row>
    <row r="2484" spans="1:17" x14ac:dyDescent="0.35">
      <c r="A2484" s="812" t="b">
        <v>0</v>
      </c>
      <c r="B2484" s="812" t="s">
        <v>6781</v>
      </c>
      <c r="C2484" s="827">
        <v>21</v>
      </c>
      <c r="D2484" s="812">
        <f t="shared" si="173"/>
        <v>-358</v>
      </c>
      <c r="E2484" s="812">
        <f t="shared" ca="1" si="174"/>
        <v>2</v>
      </c>
      <c r="F2484" s="812">
        <f t="shared" ca="1" si="175"/>
        <v>29</v>
      </c>
      <c r="G2484" s="812" t="s">
        <v>6541</v>
      </c>
      <c r="H2484" s="818"/>
      <c r="I2484" s="818"/>
      <c r="J2484" s="818"/>
      <c r="K2484" s="818"/>
      <c r="L2484" s="812"/>
      <c r="M2484" s="812"/>
      <c r="N2484" s="812"/>
      <c r="O2484" s="812"/>
      <c r="P2484" s="812">
        <f t="shared" si="176"/>
        <v>122</v>
      </c>
      <c r="Q2484" s="812" t="b">
        <v>0</v>
      </c>
    </row>
    <row r="2485" spans="1:17" x14ac:dyDescent="0.35">
      <c r="A2485" s="812" t="b">
        <v>0</v>
      </c>
      <c r="B2485" s="812" t="s">
        <v>6782</v>
      </c>
      <c r="C2485" s="827">
        <v>21</v>
      </c>
      <c r="D2485" s="812">
        <f t="shared" si="173"/>
        <v>-357</v>
      </c>
      <c r="E2485" s="812">
        <f t="shared" ca="1" si="174"/>
        <v>3</v>
      </c>
      <c r="F2485" s="812">
        <f t="shared" ca="1" si="175"/>
        <v>29</v>
      </c>
      <c r="G2485" s="812" t="s">
        <v>6541</v>
      </c>
      <c r="H2485" s="818"/>
      <c r="I2485" s="818"/>
      <c r="J2485" s="818"/>
      <c r="K2485" s="818"/>
      <c r="L2485" s="812"/>
      <c r="M2485" s="812"/>
      <c r="N2485" s="812"/>
      <c r="O2485" s="812"/>
      <c r="P2485" s="812">
        <f t="shared" si="176"/>
        <v>123</v>
      </c>
      <c r="Q2485" s="812" t="b">
        <v>0</v>
      </c>
    </row>
    <row r="2486" spans="1:17" x14ac:dyDescent="0.35">
      <c r="A2486" s="812" t="b">
        <v>0</v>
      </c>
      <c r="B2486" s="812" t="s">
        <v>6783</v>
      </c>
      <c r="C2486" s="827">
        <v>21</v>
      </c>
      <c r="D2486" s="812">
        <f t="shared" si="173"/>
        <v>-356</v>
      </c>
      <c r="E2486" s="812">
        <f t="shared" ca="1" si="174"/>
        <v>4</v>
      </c>
      <c r="F2486" s="812">
        <f t="shared" ca="1" si="175"/>
        <v>29</v>
      </c>
      <c r="G2486" s="812" t="s">
        <v>6541</v>
      </c>
      <c r="H2486" s="818"/>
      <c r="I2486" s="818"/>
      <c r="J2486" s="818"/>
      <c r="K2486" s="818"/>
      <c r="L2486" s="812"/>
      <c r="M2486" s="812"/>
      <c r="N2486" s="812"/>
      <c r="O2486" s="812"/>
      <c r="P2486" s="812">
        <f t="shared" si="176"/>
        <v>124</v>
      </c>
      <c r="Q2486" s="812" t="b">
        <v>0</v>
      </c>
    </row>
    <row r="2487" spans="1:17" x14ac:dyDescent="0.35">
      <c r="A2487" s="812" t="b">
        <v>0</v>
      </c>
      <c r="B2487" s="812" t="s">
        <v>6784</v>
      </c>
      <c r="C2487" s="827">
        <v>21</v>
      </c>
      <c r="D2487" s="812">
        <f t="shared" si="173"/>
        <v>-355</v>
      </c>
      <c r="E2487" s="812">
        <f t="shared" ca="1" si="174"/>
        <v>5</v>
      </c>
      <c r="F2487" s="812">
        <f t="shared" ca="1" si="175"/>
        <v>29</v>
      </c>
      <c r="G2487" s="812" t="s">
        <v>6541</v>
      </c>
      <c r="H2487" s="818"/>
      <c r="I2487" s="818"/>
      <c r="J2487" s="818"/>
      <c r="K2487" s="818"/>
      <c r="L2487" s="812"/>
      <c r="M2487" s="812"/>
      <c r="N2487" s="812"/>
      <c r="O2487" s="812"/>
      <c r="P2487" s="812">
        <f t="shared" si="176"/>
        <v>125</v>
      </c>
      <c r="Q2487" s="812" t="b">
        <v>0</v>
      </c>
    </row>
    <row r="2488" spans="1:17" x14ac:dyDescent="0.35">
      <c r="A2488" s="812" t="b">
        <v>0</v>
      </c>
      <c r="B2488" s="812" t="s">
        <v>6785</v>
      </c>
      <c r="C2488" s="827">
        <v>21</v>
      </c>
      <c r="D2488" s="812">
        <f t="shared" si="173"/>
        <v>-354</v>
      </c>
      <c r="E2488" s="812">
        <f t="shared" ca="1" si="174"/>
        <v>6</v>
      </c>
      <c r="F2488" s="812">
        <f t="shared" ca="1" si="175"/>
        <v>29</v>
      </c>
      <c r="G2488" s="812" t="s">
        <v>6541</v>
      </c>
      <c r="H2488" s="818"/>
      <c r="I2488" s="818"/>
      <c r="J2488" s="818"/>
      <c r="K2488" s="818"/>
      <c r="L2488" s="812"/>
      <c r="M2488" s="812"/>
      <c r="N2488" s="812"/>
      <c r="O2488" s="812"/>
      <c r="P2488" s="812">
        <f t="shared" si="176"/>
        <v>126</v>
      </c>
      <c r="Q2488" s="812" t="b">
        <v>0</v>
      </c>
    </row>
    <row r="2489" spans="1:17" x14ac:dyDescent="0.35">
      <c r="A2489" s="812" t="b">
        <v>0</v>
      </c>
      <c r="B2489" s="812" t="s">
        <v>6786</v>
      </c>
      <c r="C2489" s="827">
        <v>22</v>
      </c>
      <c r="D2489" s="812">
        <f t="shared" si="173"/>
        <v>-353</v>
      </c>
      <c r="E2489" s="812">
        <f t="shared" ca="1" si="174"/>
        <v>1</v>
      </c>
      <c r="F2489" s="812">
        <f t="shared" ca="1" si="175"/>
        <v>30</v>
      </c>
      <c r="G2489" s="812" t="s">
        <v>6543</v>
      </c>
      <c r="H2489" s="818"/>
      <c r="I2489" s="818"/>
      <c r="J2489" s="818"/>
      <c r="K2489" s="818"/>
      <c r="L2489" s="812"/>
      <c r="M2489" s="812"/>
      <c r="N2489" s="812"/>
      <c r="O2489" s="812"/>
      <c r="P2489" s="812">
        <f t="shared" si="176"/>
        <v>127</v>
      </c>
      <c r="Q2489" s="812" t="b">
        <v>0</v>
      </c>
    </row>
    <row r="2490" spans="1:17" x14ac:dyDescent="0.35">
      <c r="A2490" s="812" t="b">
        <v>0</v>
      </c>
      <c r="B2490" s="812" t="s">
        <v>6787</v>
      </c>
      <c r="C2490" s="827">
        <v>22</v>
      </c>
      <c r="D2490" s="812">
        <f t="shared" si="173"/>
        <v>-352</v>
      </c>
      <c r="E2490" s="812">
        <f t="shared" ca="1" si="174"/>
        <v>2</v>
      </c>
      <c r="F2490" s="812">
        <f t="shared" ca="1" si="175"/>
        <v>30</v>
      </c>
      <c r="G2490" s="812" t="s">
        <v>6543</v>
      </c>
      <c r="H2490" s="818"/>
      <c r="I2490" s="818"/>
      <c r="J2490" s="818"/>
      <c r="K2490" s="818"/>
      <c r="L2490" s="812"/>
      <c r="M2490" s="812"/>
      <c r="N2490" s="812"/>
      <c r="O2490" s="812"/>
      <c r="P2490" s="812">
        <f t="shared" si="176"/>
        <v>128</v>
      </c>
      <c r="Q2490" s="812" t="b">
        <v>0</v>
      </c>
    </row>
    <row r="2491" spans="1:17" x14ac:dyDescent="0.35">
      <c r="A2491" s="812" t="b">
        <v>0</v>
      </c>
      <c r="B2491" s="812" t="s">
        <v>6788</v>
      </c>
      <c r="C2491" s="827">
        <v>22</v>
      </c>
      <c r="D2491" s="812">
        <f t="shared" ref="D2491:D2554" si="177">D2490+1</f>
        <v>-351</v>
      </c>
      <c r="E2491" s="812">
        <f t="shared" ref="E2491:E2554" ca="1" si="178">COUNTIF(C2321:C2491,C2491)</f>
        <v>3</v>
      </c>
      <c r="F2491" s="812">
        <f t="shared" ref="F2491:F2554" ca="1" si="179">IF(C2491=1,9,IF(E2490=MAX(E2489:E2491),F2489+1,F2490))</f>
        <v>30</v>
      </c>
      <c r="G2491" s="812" t="s">
        <v>6543</v>
      </c>
      <c r="H2491" s="818"/>
      <c r="I2491" s="818"/>
      <c r="J2491" s="818"/>
      <c r="K2491" s="818"/>
      <c r="L2491" s="812"/>
      <c r="M2491" s="812"/>
      <c r="N2491" s="812"/>
      <c r="O2491" s="812"/>
      <c r="P2491" s="812">
        <f t="shared" ref="P2491:P2554" si="180">IF(NOT(_xlfn.ISFORMULA(I2491)),P2490+1,0)</f>
        <v>129</v>
      </c>
      <c r="Q2491" s="812" t="b">
        <v>0</v>
      </c>
    </row>
    <row r="2492" spans="1:17" x14ac:dyDescent="0.35">
      <c r="A2492" s="812" t="b">
        <v>0</v>
      </c>
      <c r="B2492" s="812" t="s">
        <v>6789</v>
      </c>
      <c r="C2492" s="827">
        <v>22</v>
      </c>
      <c r="D2492" s="812">
        <f t="shared" si="177"/>
        <v>-350</v>
      </c>
      <c r="E2492" s="812">
        <f t="shared" ca="1" si="178"/>
        <v>4</v>
      </c>
      <c r="F2492" s="812">
        <f t="shared" ca="1" si="179"/>
        <v>30</v>
      </c>
      <c r="G2492" s="812" t="s">
        <v>6543</v>
      </c>
      <c r="H2492" s="818"/>
      <c r="I2492" s="818"/>
      <c r="J2492" s="818"/>
      <c r="K2492" s="818"/>
      <c r="L2492" s="812"/>
      <c r="M2492" s="812"/>
      <c r="N2492" s="812"/>
      <c r="O2492" s="812"/>
      <c r="P2492" s="812">
        <f t="shared" si="180"/>
        <v>130</v>
      </c>
      <c r="Q2492" s="812" t="b">
        <v>0</v>
      </c>
    </row>
    <row r="2493" spans="1:17" x14ac:dyDescent="0.35">
      <c r="A2493" s="812" t="b">
        <v>0</v>
      </c>
      <c r="B2493" s="812" t="s">
        <v>6790</v>
      </c>
      <c r="C2493" s="827">
        <v>22</v>
      </c>
      <c r="D2493" s="812">
        <f t="shared" si="177"/>
        <v>-349</v>
      </c>
      <c r="E2493" s="812">
        <f t="shared" ca="1" si="178"/>
        <v>5</v>
      </c>
      <c r="F2493" s="812">
        <f t="shared" ca="1" si="179"/>
        <v>30</v>
      </c>
      <c r="G2493" s="812" t="s">
        <v>6543</v>
      </c>
      <c r="H2493" s="818"/>
      <c r="I2493" s="818"/>
      <c r="J2493" s="818"/>
      <c r="K2493" s="818"/>
      <c r="L2493" s="812"/>
      <c r="M2493" s="812"/>
      <c r="N2493" s="812"/>
      <c r="O2493" s="812"/>
      <c r="P2493" s="812">
        <f t="shared" si="180"/>
        <v>131</v>
      </c>
      <c r="Q2493" s="812" t="b">
        <v>0</v>
      </c>
    </row>
    <row r="2494" spans="1:17" x14ac:dyDescent="0.35">
      <c r="A2494" s="812" t="b">
        <v>0</v>
      </c>
      <c r="B2494" s="812" t="s">
        <v>6791</v>
      </c>
      <c r="C2494" s="827">
        <v>22</v>
      </c>
      <c r="D2494" s="812">
        <f t="shared" si="177"/>
        <v>-348</v>
      </c>
      <c r="E2494" s="812">
        <f t="shared" ca="1" si="178"/>
        <v>6</v>
      </c>
      <c r="F2494" s="812">
        <f t="shared" ca="1" si="179"/>
        <v>30</v>
      </c>
      <c r="G2494" s="812" t="s">
        <v>6543</v>
      </c>
      <c r="H2494" s="818"/>
      <c r="I2494" s="818"/>
      <c r="J2494" s="818"/>
      <c r="K2494" s="818"/>
      <c r="L2494" s="812"/>
      <c r="M2494" s="812"/>
      <c r="N2494" s="812"/>
      <c r="O2494" s="812"/>
      <c r="P2494" s="812">
        <f t="shared" si="180"/>
        <v>132</v>
      </c>
      <c r="Q2494" s="812" t="b">
        <v>0</v>
      </c>
    </row>
    <row r="2495" spans="1:17" x14ac:dyDescent="0.35">
      <c r="A2495" s="812" t="b">
        <v>0</v>
      </c>
      <c r="B2495" s="812" t="s">
        <v>6792</v>
      </c>
      <c r="C2495" s="827">
        <v>23</v>
      </c>
      <c r="D2495" s="812">
        <f t="shared" si="177"/>
        <v>-347</v>
      </c>
      <c r="E2495" s="812">
        <f t="shared" ca="1" si="178"/>
        <v>1</v>
      </c>
      <c r="F2495" s="812">
        <f t="shared" ca="1" si="179"/>
        <v>31</v>
      </c>
      <c r="G2495" s="812" t="s">
        <v>6545</v>
      </c>
      <c r="H2495" s="818"/>
      <c r="I2495" s="818"/>
      <c r="J2495" s="818"/>
      <c r="K2495" s="818"/>
      <c r="L2495" s="812"/>
      <c r="M2495" s="812"/>
      <c r="N2495" s="812"/>
      <c r="O2495" s="812"/>
      <c r="P2495" s="812">
        <f t="shared" si="180"/>
        <v>133</v>
      </c>
      <c r="Q2495" s="812" t="b">
        <v>0</v>
      </c>
    </row>
    <row r="2496" spans="1:17" x14ac:dyDescent="0.35">
      <c r="A2496" s="812" t="b">
        <v>0</v>
      </c>
      <c r="B2496" s="812" t="s">
        <v>6793</v>
      </c>
      <c r="C2496" s="827">
        <v>23</v>
      </c>
      <c r="D2496" s="812">
        <f t="shared" si="177"/>
        <v>-346</v>
      </c>
      <c r="E2496" s="812">
        <f t="shared" ca="1" si="178"/>
        <v>2</v>
      </c>
      <c r="F2496" s="812">
        <f t="shared" ca="1" si="179"/>
        <v>31</v>
      </c>
      <c r="G2496" s="812" t="s">
        <v>6545</v>
      </c>
      <c r="H2496" s="818"/>
      <c r="I2496" s="818"/>
      <c r="J2496" s="818"/>
      <c r="K2496" s="818"/>
      <c r="L2496" s="812"/>
      <c r="M2496" s="812"/>
      <c r="N2496" s="812"/>
      <c r="O2496" s="812"/>
      <c r="P2496" s="812">
        <f t="shared" si="180"/>
        <v>134</v>
      </c>
      <c r="Q2496" s="812" t="b">
        <v>0</v>
      </c>
    </row>
    <row r="2497" spans="1:17" x14ac:dyDescent="0.35">
      <c r="A2497" s="812" t="b">
        <v>0</v>
      </c>
      <c r="B2497" s="812" t="s">
        <v>6794</v>
      </c>
      <c r="C2497" s="827">
        <v>23</v>
      </c>
      <c r="D2497" s="812">
        <f t="shared" si="177"/>
        <v>-345</v>
      </c>
      <c r="E2497" s="812">
        <f t="shared" ca="1" si="178"/>
        <v>3</v>
      </c>
      <c r="F2497" s="812">
        <f t="shared" ca="1" si="179"/>
        <v>31</v>
      </c>
      <c r="G2497" s="812" t="s">
        <v>6545</v>
      </c>
      <c r="H2497" s="818"/>
      <c r="I2497" s="818"/>
      <c r="J2497" s="818"/>
      <c r="K2497" s="818"/>
      <c r="L2497" s="812"/>
      <c r="M2497" s="812"/>
      <c r="N2497" s="812"/>
      <c r="O2497" s="812"/>
      <c r="P2497" s="812">
        <f t="shared" si="180"/>
        <v>135</v>
      </c>
      <c r="Q2497" s="812" t="b">
        <v>0</v>
      </c>
    </row>
    <row r="2498" spans="1:17" x14ac:dyDescent="0.35">
      <c r="A2498" s="812" t="b">
        <v>0</v>
      </c>
      <c r="B2498" s="812" t="s">
        <v>6795</v>
      </c>
      <c r="C2498" s="827">
        <v>23</v>
      </c>
      <c r="D2498" s="812">
        <f t="shared" si="177"/>
        <v>-344</v>
      </c>
      <c r="E2498" s="812">
        <f t="shared" ca="1" si="178"/>
        <v>4</v>
      </c>
      <c r="F2498" s="812">
        <f t="shared" ca="1" si="179"/>
        <v>31</v>
      </c>
      <c r="G2498" s="812" t="s">
        <v>6545</v>
      </c>
      <c r="H2498" s="818"/>
      <c r="I2498" s="818"/>
      <c r="J2498" s="818"/>
      <c r="K2498" s="818"/>
      <c r="L2498" s="812"/>
      <c r="M2498" s="812"/>
      <c r="N2498" s="812"/>
      <c r="O2498" s="812"/>
      <c r="P2498" s="812">
        <f t="shared" si="180"/>
        <v>136</v>
      </c>
      <c r="Q2498" s="812" t="b">
        <v>0</v>
      </c>
    </row>
    <row r="2499" spans="1:17" x14ac:dyDescent="0.35">
      <c r="A2499" s="812" t="b">
        <v>0</v>
      </c>
      <c r="B2499" s="812" t="s">
        <v>6796</v>
      </c>
      <c r="C2499" s="827">
        <v>23</v>
      </c>
      <c r="D2499" s="812">
        <f t="shared" si="177"/>
        <v>-343</v>
      </c>
      <c r="E2499" s="812">
        <f t="shared" ca="1" si="178"/>
        <v>5</v>
      </c>
      <c r="F2499" s="812">
        <f t="shared" ca="1" si="179"/>
        <v>31</v>
      </c>
      <c r="G2499" s="812" t="s">
        <v>6545</v>
      </c>
      <c r="H2499" s="818"/>
      <c r="I2499" s="818"/>
      <c r="J2499" s="818"/>
      <c r="K2499" s="818"/>
      <c r="L2499" s="812"/>
      <c r="M2499" s="812"/>
      <c r="N2499" s="812"/>
      <c r="O2499" s="812"/>
      <c r="P2499" s="812">
        <f t="shared" si="180"/>
        <v>137</v>
      </c>
      <c r="Q2499" s="812" t="b">
        <v>0</v>
      </c>
    </row>
    <row r="2500" spans="1:17" x14ac:dyDescent="0.35">
      <c r="A2500" s="812" t="b">
        <v>0</v>
      </c>
      <c r="B2500" s="812" t="s">
        <v>6797</v>
      </c>
      <c r="C2500" s="827">
        <v>23</v>
      </c>
      <c r="D2500" s="812">
        <f t="shared" si="177"/>
        <v>-342</v>
      </c>
      <c r="E2500" s="812">
        <f t="shared" ca="1" si="178"/>
        <v>6</v>
      </c>
      <c r="F2500" s="812">
        <f t="shared" ca="1" si="179"/>
        <v>31</v>
      </c>
      <c r="G2500" s="812" t="s">
        <v>6545</v>
      </c>
      <c r="H2500" s="818"/>
      <c r="I2500" s="818"/>
      <c r="J2500" s="818"/>
      <c r="K2500" s="818"/>
      <c r="L2500" s="812"/>
      <c r="M2500" s="812"/>
      <c r="N2500" s="812"/>
      <c r="O2500" s="812"/>
      <c r="P2500" s="812">
        <f t="shared" si="180"/>
        <v>138</v>
      </c>
      <c r="Q2500" s="812" t="b">
        <v>0</v>
      </c>
    </row>
    <row r="2501" spans="1:17" x14ac:dyDescent="0.35">
      <c r="A2501" s="812" t="b">
        <v>0</v>
      </c>
      <c r="B2501" s="812" t="s">
        <v>6798</v>
      </c>
      <c r="C2501" s="827">
        <v>24</v>
      </c>
      <c r="D2501" s="812">
        <f t="shared" si="177"/>
        <v>-341</v>
      </c>
      <c r="E2501" s="812">
        <f t="shared" ca="1" si="178"/>
        <v>1</v>
      </c>
      <c r="F2501" s="812">
        <f t="shared" ca="1" si="179"/>
        <v>32</v>
      </c>
      <c r="G2501" s="812" t="s">
        <v>6547</v>
      </c>
      <c r="H2501" s="818"/>
      <c r="I2501" s="818"/>
      <c r="J2501" s="818"/>
      <c r="K2501" s="818"/>
      <c r="L2501" s="812"/>
      <c r="M2501" s="812"/>
      <c r="N2501" s="812"/>
      <c r="O2501" s="812"/>
      <c r="P2501" s="812">
        <f t="shared" si="180"/>
        <v>139</v>
      </c>
      <c r="Q2501" s="812" t="b">
        <v>0</v>
      </c>
    </row>
    <row r="2502" spans="1:17" x14ac:dyDescent="0.35">
      <c r="A2502" s="812" t="b">
        <v>0</v>
      </c>
      <c r="B2502" s="812" t="s">
        <v>6799</v>
      </c>
      <c r="C2502" s="827">
        <v>24</v>
      </c>
      <c r="D2502" s="812">
        <f t="shared" si="177"/>
        <v>-340</v>
      </c>
      <c r="E2502" s="812">
        <f t="shared" ca="1" si="178"/>
        <v>2</v>
      </c>
      <c r="F2502" s="812">
        <f t="shared" ca="1" si="179"/>
        <v>32</v>
      </c>
      <c r="G2502" s="812" t="s">
        <v>6547</v>
      </c>
      <c r="H2502" s="818"/>
      <c r="I2502" s="818"/>
      <c r="J2502" s="818"/>
      <c r="K2502" s="818"/>
      <c r="L2502" s="812"/>
      <c r="M2502" s="812"/>
      <c r="N2502" s="812"/>
      <c r="O2502" s="812"/>
      <c r="P2502" s="812">
        <f t="shared" si="180"/>
        <v>140</v>
      </c>
      <c r="Q2502" s="812" t="b">
        <v>0</v>
      </c>
    </row>
    <row r="2503" spans="1:17" x14ac:dyDescent="0.35">
      <c r="A2503" s="812" t="b">
        <v>0</v>
      </c>
      <c r="B2503" s="812" t="s">
        <v>6800</v>
      </c>
      <c r="C2503" s="827">
        <v>24</v>
      </c>
      <c r="D2503" s="812">
        <f t="shared" si="177"/>
        <v>-339</v>
      </c>
      <c r="E2503" s="812">
        <f t="shared" ca="1" si="178"/>
        <v>3</v>
      </c>
      <c r="F2503" s="812">
        <f t="shared" ca="1" si="179"/>
        <v>32</v>
      </c>
      <c r="G2503" s="812" t="s">
        <v>6547</v>
      </c>
      <c r="H2503" s="818"/>
      <c r="I2503" s="818"/>
      <c r="J2503" s="818"/>
      <c r="K2503" s="818"/>
      <c r="L2503" s="812"/>
      <c r="M2503" s="812"/>
      <c r="N2503" s="812"/>
      <c r="O2503" s="812"/>
      <c r="P2503" s="812">
        <f t="shared" si="180"/>
        <v>141</v>
      </c>
      <c r="Q2503" s="812" t="b">
        <v>0</v>
      </c>
    </row>
    <row r="2504" spans="1:17" x14ac:dyDescent="0.35">
      <c r="A2504" s="812" t="b">
        <v>0</v>
      </c>
      <c r="B2504" s="812" t="s">
        <v>6801</v>
      </c>
      <c r="C2504" s="827">
        <v>24</v>
      </c>
      <c r="D2504" s="812">
        <f t="shared" si="177"/>
        <v>-338</v>
      </c>
      <c r="E2504" s="812">
        <f t="shared" ca="1" si="178"/>
        <v>4</v>
      </c>
      <c r="F2504" s="812">
        <f t="shared" ca="1" si="179"/>
        <v>32</v>
      </c>
      <c r="G2504" s="812" t="s">
        <v>6547</v>
      </c>
      <c r="H2504" s="818"/>
      <c r="I2504" s="818"/>
      <c r="J2504" s="818"/>
      <c r="K2504" s="818"/>
      <c r="L2504" s="812"/>
      <c r="M2504" s="812"/>
      <c r="N2504" s="812"/>
      <c r="O2504" s="812"/>
      <c r="P2504" s="812">
        <f t="shared" si="180"/>
        <v>142</v>
      </c>
      <c r="Q2504" s="812" t="b">
        <v>0</v>
      </c>
    </row>
    <row r="2505" spans="1:17" x14ac:dyDescent="0.35">
      <c r="A2505" s="812" t="b">
        <v>0</v>
      </c>
      <c r="B2505" s="812" t="s">
        <v>6802</v>
      </c>
      <c r="C2505" s="827">
        <v>24</v>
      </c>
      <c r="D2505" s="812">
        <f t="shared" si="177"/>
        <v>-337</v>
      </c>
      <c r="E2505" s="812">
        <f t="shared" ca="1" si="178"/>
        <v>5</v>
      </c>
      <c r="F2505" s="812">
        <f t="shared" ca="1" si="179"/>
        <v>32</v>
      </c>
      <c r="G2505" s="812" t="s">
        <v>6547</v>
      </c>
      <c r="H2505" s="818"/>
      <c r="I2505" s="818"/>
      <c r="J2505" s="818"/>
      <c r="K2505" s="818"/>
      <c r="L2505" s="812"/>
      <c r="M2505" s="812"/>
      <c r="N2505" s="812"/>
      <c r="O2505" s="812"/>
      <c r="P2505" s="812">
        <f t="shared" si="180"/>
        <v>143</v>
      </c>
      <c r="Q2505" s="812" t="b">
        <v>0</v>
      </c>
    </row>
    <row r="2506" spans="1:17" x14ac:dyDescent="0.35">
      <c r="A2506" s="812" t="b">
        <v>0</v>
      </c>
      <c r="B2506" s="812" t="s">
        <v>6803</v>
      </c>
      <c r="C2506" s="827">
        <v>24</v>
      </c>
      <c r="D2506" s="812">
        <f t="shared" si="177"/>
        <v>-336</v>
      </c>
      <c r="E2506" s="812">
        <f t="shared" ca="1" si="178"/>
        <v>6</v>
      </c>
      <c r="F2506" s="812">
        <f t="shared" ca="1" si="179"/>
        <v>32</v>
      </c>
      <c r="G2506" s="812" t="s">
        <v>6547</v>
      </c>
      <c r="H2506" s="818"/>
      <c r="I2506" s="818"/>
      <c r="J2506" s="818"/>
      <c r="K2506" s="818"/>
      <c r="L2506" s="812"/>
      <c r="M2506" s="812"/>
      <c r="N2506" s="812"/>
      <c r="O2506" s="812"/>
      <c r="P2506" s="812">
        <f t="shared" si="180"/>
        <v>144</v>
      </c>
      <c r="Q2506" s="812" t="b">
        <v>0</v>
      </c>
    </row>
    <row r="2507" spans="1:17" x14ac:dyDescent="0.35">
      <c r="A2507" s="812" t="b">
        <v>0</v>
      </c>
      <c r="B2507" s="812" t="s">
        <v>6804</v>
      </c>
      <c r="C2507" s="827">
        <v>25</v>
      </c>
      <c r="D2507" s="812">
        <f t="shared" si="177"/>
        <v>-335</v>
      </c>
      <c r="E2507" s="812">
        <f t="shared" ca="1" si="178"/>
        <v>1</v>
      </c>
      <c r="F2507" s="812">
        <f t="shared" ca="1" si="179"/>
        <v>33</v>
      </c>
      <c r="G2507" s="812" t="s">
        <v>6549</v>
      </c>
      <c r="H2507" s="818"/>
      <c r="I2507" s="818"/>
      <c r="J2507" s="818"/>
      <c r="K2507" s="818"/>
      <c r="L2507" s="812"/>
      <c r="M2507" s="812"/>
      <c r="N2507" s="812"/>
      <c r="O2507" s="812"/>
      <c r="P2507" s="812">
        <f t="shared" si="180"/>
        <v>145</v>
      </c>
      <c r="Q2507" s="812" t="b">
        <v>0</v>
      </c>
    </row>
    <row r="2508" spans="1:17" x14ac:dyDescent="0.35">
      <c r="A2508" s="812" t="b">
        <v>0</v>
      </c>
      <c r="B2508" s="812" t="s">
        <v>6805</v>
      </c>
      <c r="C2508" s="827">
        <v>25</v>
      </c>
      <c r="D2508" s="812">
        <f t="shared" si="177"/>
        <v>-334</v>
      </c>
      <c r="E2508" s="812">
        <f t="shared" ca="1" si="178"/>
        <v>2</v>
      </c>
      <c r="F2508" s="812">
        <f t="shared" ca="1" si="179"/>
        <v>33</v>
      </c>
      <c r="G2508" s="812" t="s">
        <v>6549</v>
      </c>
      <c r="H2508" s="818"/>
      <c r="I2508" s="818"/>
      <c r="J2508" s="818"/>
      <c r="K2508" s="818"/>
      <c r="L2508" s="812"/>
      <c r="M2508" s="812"/>
      <c r="N2508" s="812"/>
      <c r="O2508" s="812"/>
      <c r="P2508" s="812">
        <f t="shared" si="180"/>
        <v>146</v>
      </c>
      <c r="Q2508" s="812" t="b">
        <v>0</v>
      </c>
    </row>
    <row r="2509" spans="1:17" x14ac:dyDescent="0.35">
      <c r="A2509" s="812" t="b">
        <v>0</v>
      </c>
      <c r="B2509" s="812" t="s">
        <v>6806</v>
      </c>
      <c r="C2509" s="827">
        <v>25</v>
      </c>
      <c r="D2509" s="812">
        <f t="shared" si="177"/>
        <v>-333</v>
      </c>
      <c r="E2509" s="812">
        <f t="shared" ca="1" si="178"/>
        <v>3</v>
      </c>
      <c r="F2509" s="812">
        <f t="shared" ca="1" si="179"/>
        <v>33</v>
      </c>
      <c r="G2509" s="812" t="s">
        <v>6549</v>
      </c>
      <c r="H2509" s="818"/>
      <c r="I2509" s="818"/>
      <c r="J2509" s="818"/>
      <c r="K2509" s="818"/>
      <c r="L2509" s="812"/>
      <c r="M2509" s="812"/>
      <c r="N2509" s="812"/>
      <c r="O2509" s="812"/>
      <c r="P2509" s="812">
        <f t="shared" si="180"/>
        <v>147</v>
      </c>
      <c r="Q2509" s="812" t="b">
        <v>0</v>
      </c>
    </row>
    <row r="2510" spans="1:17" x14ac:dyDescent="0.35">
      <c r="A2510" s="812" t="b">
        <v>0</v>
      </c>
      <c r="B2510" s="812" t="s">
        <v>6807</v>
      </c>
      <c r="C2510" s="827">
        <v>25</v>
      </c>
      <c r="D2510" s="812">
        <f t="shared" si="177"/>
        <v>-332</v>
      </c>
      <c r="E2510" s="812">
        <f t="shared" ca="1" si="178"/>
        <v>4</v>
      </c>
      <c r="F2510" s="812">
        <f t="shared" ca="1" si="179"/>
        <v>33</v>
      </c>
      <c r="G2510" s="812" t="s">
        <v>6549</v>
      </c>
      <c r="H2510" s="818"/>
      <c r="I2510" s="818"/>
      <c r="J2510" s="818"/>
      <c r="K2510" s="818"/>
      <c r="L2510" s="812"/>
      <c r="M2510" s="812"/>
      <c r="N2510" s="812"/>
      <c r="O2510" s="812"/>
      <c r="P2510" s="812">
        <f t="shared" si="180"/>
        <v>148</v>
      </c>
      <c r="Q2510" s="812" t="b">
        <v>0</v>
      </c>
    </row>
    <row r="2511" spans="1:17" x14ac:dyDescent="0.35">
      <c r="A2511" s="812" t="b">
        <v>0</v>
      </c>
      <c r="B2511" s="812" t="s">
        <v>6808</v>
      </c>
      <c r="C2511" s="827">
        <v>25</v>
      </c>
      <c r="D2511" s="812">
        <f t="shared" si="177"/>
        <v>-331</v>
      </c>
      <c r="E2511" s="812">
        <f t="shared" ca="1" si="178"/>
        <v>5</v>
      </c>
      <c r="F2511" s="812">
        <f t="shared" ca="1" si="179"/>
        <v>33</v>
      </c>
      <c r="G2511" s="812" t="s">
        <v>6549</v>
      </c>
      <c r="H2511" s="818"/>
      <c r="I2511" s="818"/>
      <c r="J2511" s="818"/>
      <c r="K2511" s="818"/>
      <c r="L2511" s="812"/>
      <c r="M2511" s="812"/>
      <c r="N2511" s="812"/>
      <c r="O2511" s="812"/>
      <c r="P2511" s="812">
        <f t="shared" si="180"/>
        <v>149</v>
      </c>
      <c r="Q2511" s="812" t="b">
        <v>0</v>
      </c>
    </row>
    <row r="2512" spans="1:17" x14ac:dyDescent="0.35">
      <c r="A2512" s="812" t="b">
        <v>0</v>
      </c>
      <c r="B2512" s="812" t="s">
        <v>6809</v>
      </c>
      <c r="C2512" s="827">
        <v>25</v>
      </c>
      <c r="D2512" s="812">
        <f t="shared" si="177"/>
        <v>-330</v>
      </c>
      <c r="E2512" s="812">
        <f t="shared" ca="1" si="178"/>
        <v>6</v>
      </c>
      <c r="F2512" s="812">
        <f t="shared" ca="1" si="179"/>
        <v>33</v>
      </c>
      <c r="G2512" s="812" t="s">
        <v>6549</v>
      </c>
      <c r="H2512" s="818"/>
      <c r="I2512" s="818"/>
      <c r="J2512" s="818"/>
      <c r="K2512" s="818"/>
      <c r="L2512" s="812"/>
      <c r="M2512" s="812"/>
      <c r="N2512" s="812"/>
      <c r="O2512" s="812"/>
      <c r="P2512" s="812">
        <f t="shared" si="180"/>
        <v>150</v>
      </c>
      <c r="Q2512" s="812" t="b">
        <v>0</v>
      </c>
    </row>
    <row r="2513" spans="1:17" x14ac:dyDescent="0.35">
      <c r="A2513" s="812" t="b">
        <v>0</v>
      </c>
      <c r="B2513" s="812" t="s">
        <v>6810</v>
      </c>
      <c r="C2513" s="827">
        <v>26</v>
      </c>
      <c r="D2513" s="812">
        <f t="shared" si="177"/>
        <v>-329</v>
      </c>
      <c r="E2513" s="812">
        <f t="shared" ca="1" si="178"/>
        <v>1</v>
      </c>
      <c r="F2513" s="812">
        <f t="shared" ca="1" si="179"/>
        <v>34</v>
      </c>
      <c r="G2513" s="812" t="s">
        <v>6551</v>
      </c>
      <c r="H2513" s="818"/>
      <c r="I2513" s="818"/>
      <c r="J2513" s="818"/>
      <c r="K2513" s="818"/>
      <c r="L2513" s="812"/>
      <c r="M2513" s="812"/>
      <c r="N2513" s="812"/>
      <c r="O2513" s="812"/>
      <c r="P2513" s="812">
        <f t="shared" si="180"/>
        <v>151</v>
      </c>
      <c r="Q2513" s="812" t="b">
        <v>0</v>
      </c>
    </row>
    <row r="2514" spans="1:17" x14ac:dyDescent="0.35">
      <c r="A2514" s="812" t="b">
        <v>0</v>
      </c>
      <c r="B2514" s="812" t="s">
        <v>6811</v>
      </c>
      <c r="C2514" s="827">
        <v>26</v>
      </c>
      <c r="D2514" s="812">
        <f t="shared" si="177"/>
        <v>-328</v>
      </c>
      <c r="E2514" s="812">
        <f t="shared" ca="1" si="178"/>
        <v>2</v>
      </c>
      <c r="F2514" s="812">
        <f t="shared" ca="1" si="179"/>
        <v>34</v>
      </c>
      <c r="G2514" s="812" t="s">
        <v>6551</v>
      </c>
      <c r="H2514" s="818"/>
      <c r="I2514" s="818"/>
      <c r="J2514" s="818"/>
      <c r="K2514" s="818"/>
      <c r="L2514" s="812"/>
      <c r="M2514" s="812"/>
      <c r="N2514" s="812"/>
      <c r="O2514" s="812"/>
      <c r="P2514" s="812">
        <f t="shared" si="180"/>
        <v>152</v>
      </c>
      <c r="Q2514" s="812" t="b">
        <v>0</v>
      </c>
    </row>
    <row r="2515" spans="1:17" x14ac:dyDescent="0.35">
      <c r="A2515" s="812" t="b">
        <v>0</v>
      </c>
      <c r="B2515" s="812" t="s">
        <v>6812</v>
      </c>
      <c r="C2515" s="827">
        <v>26</v>
      </c>
      <c r="D2515" s="812">
        <f t="shared" si="177"/>
        <v>-327</v>
      </c>
      <c r="E2515" s="812">
        <f t="shared" ca="1" si="178"/>
        <v>3</v>
      </c>
      <c r="F2515" s="812">
        <f t="shared" ca="1" si="179"/>
        <v>34</v>
      </c>
      <c r="G2515" s="812" t="s">
        <v>6551</v>
      </c>
      <c r="H2515" s="818"/>
      <c r="I2515" s="818"/>
      <c r="J2515" s="818"/>
      <c r="K2515" s="818"/>
      <c r="L2515" s="812"/>
      <c r="M2515" s="812"/>
      <c r="N2515" s="812"/>
      <c r="O2515" s="812"/>
      <c r="P2515" s="812">
        <f t="shared" si="180"/>
        <v>153</v>
      </c>
      <c r="Q2515" s="812" t="b">
        <v>0</v>
      </c>
    </row>
    <row r="2516" spans="1:17" x14ac:dyDescent="0.35">
      <c r="A2516" s="812" t="b">
        <v>0</v>
      </c>
      <c r="B2516" s="812" t="s">
        <v>6813</v>
      </c>
      <c r="C2516" s="827">
        <v>26</v>
      </c>
      <c r="D2516" s="812">
        <f t="shared" si="177"/>
        <v>-326</v>
      </c>
      <c r="E2516" s="812">
        <f t="shared" ca="1" si="178"/>
        <v>4</v>
      </c>
      <c r="F2516" s="812">
        <f t="shared" ca="1" si="179"/>
        <v>34</v>
      </c>
      <c r="G2516" s="812" t="s">
        <v>6551</v>
      </c>
      <c r="H2516" s="818"/>
      <c r="I2516" s="818"/>
      <c r="J2516" s="818"/>
      <c r="K2516" s="818"/>
      <c r="L2516" s="812"/>
      <c r="M2516" s="812"/>
      <c r="N2516" s="812"/>
      <c r="O2516" s="812"/>
      <c r="P2516" s="812">
        <f t="shared" si="180"/>
        <v>154</v>
      </c>
      <c r="Q2516" s="812" t="b">
        <v>0</v>
      </c>
    </row>
    <row r="2517" spans="1:17" x14ac:dyDescent="0.35">
      <c r="A2517" s="812" t="b">
        <v>0</v>
      </c>
      <c r="B2517" s="812" t="s">
        <v>6814</v>
      </c>
      <c r="C2517" s="827">
        <v>26</v>
      </c>
      <c r="D2517" s="812">
        <f t="shared" si="177"/>
        <v>-325</v>
      </c>
      <c r="E2517" s="812">
        <f t="shared" ca="1" si="178"/>
        <v>5</v>
      </c>
      <c r="F2517" s="812">
        <f t="shared" ca="1" si="179"/>
        <v>34</v>
      </c>
      <c r="G2517" s="812" t="s">
        <v>6551</v>
      </c>
      <c r="H2517" s="818"/>
      <c r="I2517" s="818"/>
      <c r="J2517" s="818"/>
      <c r="K2517" s="818"/>
      <c r="L2517" s="812"/>
      <c r="M2517" s="812"/>
      <c r="N2517" s="812"/>
      <c r="O2517" s="812"/>
      <c r="P2517" s="812">
        <f t="shared" si="180"/>
        <v>155</v>
      </c>
      <c r="Q2517" s="812" t="b">
        <v>0</v>
      </c>
    </row>
    <row r="2518" spans="1:17" x14ac:dyDescent="0.35">
      <c r="A2518" s="812" t="b">
        <v>0</v>
      </c>
      <c r="B2518" s="812" t="s">
        <v>6815</v>
      </c>
      <c r="C2518" s="827">
        <v>26</v>
      </c>
      <c r="D2518" s="812">
        <f t="shared" si="177"/>
        <v>-324</v>
      </c>
      <c r="E2518" s="812">
        <f t="shared" ca="1" si="178"/>
        <v>6</v>
      </c>
      <c r="F2518" s="812">
        <f t="shared" ca="1" si="179"/>
        <v>34</v>
      </c>
      <c r="G2518" s="812" t="s">
        <v>6551</v>
      </c>
      <c r="H2518" s="818"/>
      <c r="I2518" s="818"/>
      <c r="J2518" s="818"/>
      <c r="K2518" s="818"/>
      <c r="L2518" s="812"/>
      <c r="M2518" s="812"/>
      <c r="N2518" s="812"/>
      <c r="O2518" s="812"/>
      <c r="P2518" s="812">
        <f t="shared" si="180"/>
        <v>156</v>
      </c>
      <c r="Q2518" s="812" t="b">
        <v>0</v>
      </c>
    </row>
    <row r="2519" spans="1:17" x14ac:dyDescent="0.35">
      <c r="A2519" s="812" t="b">
        <v>0</v>
      </c>
      <c r="B2519" s="812" t="s">
        <v>6816</v>
      </c>
      <c r="C2519" s="827">
        <v>27</v>
      </c>
      <c r="D2519" s="812">
        <f t="shared" si="177"/>
        <v>-323</v>
      </c>
      <c r="E2519" s="812">
        <f t="shared" ca="1" si="178"/>
        <v>1</v>
      </c>
      <c r="F2519" s="812">
        <f t="shared" ca="1" si="179"/>
        <v>35</v>
      </c>
      <c r="G2519" s="812" t="s">
        <v>6553</v>
      </c>
      <c r="H2519" s="818"/>
      <c r="I2519" s="818"/>
      <c r="J2519" s="818"/>
      <c r="K2519" s="818"/>
      <c r="L2519" s="812"/>
      <c r="M2519" s="812"/>
      <c r="N2519" s="812"/>
      <c r="O2519" s="812"/>
      <c r="P2519" s="812">
        <f t="shared" si="180"/>
        <v>157</v>
      </c>
      <c r="Q2519" s="812" t="b">
        <v>0</v>
      </c>
    </row>
    <row r="2520" spans="1:17" x14ac:dyDescent="0.35">
      <c r="A2520" s="812" t="b">
        <v>0</v>
      </c>
      <c r="B2520" s="812" t="s">
        <v>6817</v>
      </c>
      <c r="C2520" s="827">
        <v>27</v>
      </c>
      <c r="D2520" s="812">
        <f t="shared" si="177"/>
        <v>-322</v>
      </c>
      <c r="E2520" s="812">
        <f t="shared" ca="1" si="178"/>
        <v>2</v>
      </c>
      <c r="F2520" s="812">
        <f t="shared" ca="1" si="179"/>
        <v>35</v>
      </c>
      <c r="G2520" s="812" t="s">
        <v>6553</v>
      </c>
      <c r="H2520" s="818"/>
      <c r="I2520" s="818"/>
      <c r="J2520" s="818"/>
      <c r="K2520" s="818"/>
      <c r="L2520" s="812"/>
      <c r="M2520" s="812"/>
      <c r="N2520" s="812"/>
      <c r="O2520" s="812"/>
      <c r="P2520" s="812">
        <f t="shared" si="180"/>
        <v>158</v>
      </c>
      <c r="Q2520" s="812" t="b">
        <v>0</v>
      </c>
    </row>
    <row r="2521" spans="1:17" x14ac:dyDescent="0.35">
      <c r="A2521" s="812" t="b">
        <v>0</v>
      </c>
      <c r="B2521" s="812" t="s">
        <v>6818</v>
      </c>
      <c r="C2521" s="827">
        <v>27</v>
      </c>
      <c r="D2521" s="812">
        <f t="shared" si="177"/>
        <v>-321</v>
      </c>
      <c r="E2521" s="812">
        <f t="shared" ca="1" si="178"/>
        <v>3</v>
      </c>
      <c r="F2521" s="812">
        <f t="shared" ca="1" si="179"/>
        <v>35</v>
      </c>
      <c r="G2521" s="812" t="s">
        <v>6553</v>
      </c>
      <c r="H2521" s="818"/>
      <c r="I2521" s="818"/>
      <c r="J2521" s="818"/>
      <c r="K2521" s="818"/>
      <c r="L2521" s="812"/>
      <c r="M2521" s="812"/>
      <c r="N2521" s="812"/>
      <c r="O2521" s="812"/>
      <c r="P2521" s="812">
        <f t="shared" si="180"/>
        <v>159</v>
      </c>
      <c r="Q2521" s="812" t="b">
        <v>0</v>
      </c>
    </row>
    <row r="2522" spans="1:17" x14ac:dyDescent="0.35">
      <c r="A2522" s="812" t="b">
        <v>0</v>
      </c>
      <c r="B2522" s="812" t="s">
        <v>6819</v>
      </c>
      <c r="C2522" s="827">
        <v>27</v>
      </c>
      <c r="D2522" s="812">
        <f t="shared" si="177"/>
        <v>-320</v>
      </c>
      <c r="E2522" s="812">
        <f t="shared" ca="1" si="178"/>
        <v>4</v>
      </c>
      <c r="F2522" s="812">
        <f t="shared" ca="1" si="179"/>
        <v>35</v>
      </c>
      <c r="G2522" s="812" t="s">
        <v>6553</v>
      </c>
      <c r="H2522" s="818"/>
      <c r="I2522" s="818"/>
      <c r="J2522" s="818"/>
      <c r="K2522" s="818"/>
      <c r="L2522" s="812"/>
      <c r="M2522" s="812"/>
      <c r="N2522" s="812"/>
      <c r="O2522" s="812"/>
      <c r="P2522" s="812">
        <f t="shared" si="180"/>
        <v>160</v>
      </c>
      <c r="Q2522" s="812" t="b">
        <v>0</v>
      </c>
    </row>
    <row r="2523" spans="1:17" x14ac:dyDescent="0.35">
      <c r="A2523" s="812" t="b">
        <v>0</v>
      </c>
      <c r="B2523" s="812" t="s">
        <v>6820</v>
      </c>
      <c r="C2523" s="827">
        <v>27</v>
      </c>
      <c r="D2523" s="812">
        <f t="shared" si="177"/>
        <v>-319</v>
      </c>
      <c r="E2523" s="812">
        <f t="shared" ca="1" si="178"/>
        <v>5</v>
      </c>
      <c r="F2523" s="812">
        <f t="shared" ca="1" si="179"/>
        <v>35</v>
      </c>
      <c r="G2523" s="812" t="s">
        <v>6553</v>
      </c>
      <c r="H2523" s="818"/>
      <c r="I2523" s="818"/>
      <c r="J2523" s="818"/>
      <c r="K2523" s="818"/>
      <c r="L2523" s="812"/>
      <c r="M2523" s="812"/>
      <c r="N2523" s="812"/>
      <c r="O2523" s="812"/>
      <c r="P2523" s="812">
        <f t="shared" si="180"/>
        <v>161</v>
      </c>
      <c r="Q2523" s="812" t="b">
        <v>0</v>
      </c>
    </row>
    <row r="2524" spans="1:17" x14ac:dyDescent="0.35">
      <c r="A2524" s="812" t="b">
        <v>0</v>
      </c>
      <c r="B2524" s="812" t="s">
        <v>6821</v>
      </c>
      <c r="C2524" s="827">
        <v>27</v>
      </c>
      <c r="D2524" s="812">
        <f t="shared" si="177"/>
        <v>-318</v>
      </c>
      <c r="E2524" s="812">
        <f t="shared" ca="1" si="178"/>
        <v>6</v>
      </c>
      <c r="F2524" s="812">
        <f t="shared" ca="1" si="179"/>
        <v>35</v>
      </c>
      <c r="G2524" s="812" t="s">
        <v>6553</v>
      </c>
      <c r="H2524" s="818"/>
      <c r="I2524" s="818"/>
      <c r="J2524" s="818"/>
      <c r="K2524" s="818"/>
      <c r="L2524" s="812"/>
      <c r="M2524" s="812"/>
      <c r="N2524" s="812"/>
      <c r="O2524" s="812"/>
      <c r="P2524" s="812">
        <f t="shared" si="180"/>
        <v>162</v>
      </c>
      <c r="Q2524" s="812" t="b">
        <v>0</v>
      </c>
    </row>
    <row r="2525" spans="1:17" x14ac:dyDescent="0.35">
      <c r="A2525" s="812" t="b">
        <v>0</v>
      </c>
      <c r="B2525" s="812" t="s">
        <v>6822</v>
      </c>
      <c r="C2525" s="827">
        <v>28</v>
      </c>
      <c r="D2525" s="812">
        <f t="shared" si="177"/>
        <v>-317</v>
      </c>
      <c r="E2525" s="812">
        <f t="shared" ca="1" si="178"/>
        <v>1</v>
      </c>
      <c r="F2525" s="812">
        <f t="shared" ca="1" si="179"/>
        <v>36</v>
      </c>
      <c r="G2525" s="812" t="s">
        <v>6555</v>
      </c>
      <c r="H2525" s="818"/>
      <c r="I2525" s="818"/>
      <c r="J2525" s="818"/>
      <c r="K2525" s="818"/>
      <c r="L2525" s="812"/>
      <c r="M2525" s="812"/>
      <c r="N2525" s="812"/>
      <c r="O2525" s="812"/>
      <c r="P2525" s="812">
        <f t="shared" si="180"/>
        <v>163</v>
      </c>
      <c r="Q2525" s="812" t="b">
        <v>0</v>
      </c>
    </row>
    <row r="2526" spans="1:17" x14ac:dyDescent="0.35">
      <c r="A2526" s="812" t="b">
        <v>0</v>
      </c>
      <c r="B2526" s="812" t="s">
        <v>6823</v>
      </c>
      <c r="C2526" s="827">
        <v>28</v>
      </c>
      <c r="D2526" s="812">
        <f t="shared" si="177"/>
        <v>-316</v>
      </c>
      <c r="E2526" s="812">
        <f t="shared" ca="1" si="178"/>
        <v>2</v>
      </c>
      <c r="F2526" s="812">
        <f t="shared" ca="1" si="179"/>
        <v>36</v>
      </c>
      <c r="G2526" s="812" t="s">
        <v>6555</v>
      </c>
      <c r="H2526" s="818"/>
      <c r="I2526" s="818"/>
      <c r="J2526" s="818"/>
      <c r="K2526" s="818"/>
      <c r="L2526" s="812"/>
      <c r="M2526" s="812"/>
      <c r="N2526" s="812"/>
      <c r="O2526" s="812"/>
      <c r="P2526" s="812">
        <f t="shared" si="180"/>
        <v>164</v>
      </c>
      <c r="Q2526" s="812" t="b">
        <v>0</v>
      </c>
    </row>
    <row r="2527" spans="1:17" x14ac:dyDescent="0.35">
      <c r="A2527" s="812" t="b">
        <v>0</v>
      </c>
      <c r="B2527" s="812" t="s">
        <v>6824</v>
      </c>
      <c r="C2527" s="827">
        <v>28</v>
      </c>
      <c r="D2527" s="812">
        <f t="shared" si="177"/>
        <v>-315</v>
      </c>
      <c r="E2527" s="812">
        <f t="shared" ca="1" si="178"/>
        <v>3</v>
      </c>
      <c r="F2527" s="812">
        <f t="shared" ca="1" si="179"/>
        <v>36</v>
      </c>
      <c r="G2527" s="812" t="s">
        <v>6555</v>
      </c>
      <c r="H2527" s="818"/>
      <c r="I2527" s="818"/>
      <c r="J2527" s="818"/>
      <c r="K2527" s="818"/>
      <c r="L2527" s="812"/>
      <c r="M2527" s="812"/>
      <c r="N2527" s="812"/>
      <c r="O2527" s="812"/>
      <c r="P2527" s="812">
        <f t="shared" si="180"/>
        <v>165</v>
      </c>
      <c r="Q2527" s="812" t="b">
        <v>0</v>
      </c>
    </row>
    <row r="2528" spans="1:17" x14ac:dyDescent="0.35">
      <c r="A2528" s="812" t="b">
        <v>0</v>
      </c>
      <c r="B2528" s="812" t="s">
        <v>6825</v>
      </c>
      <c r="C2528" s="827">
        <v>28</v>
      </c>
      <c r="D2528" s="812">
        <f t="shared" si="177"/>
        <v>-314</v>
      </c>
      <c r="E2528" s="812">
        <f t="shared" ca="1" si="178"/>
        <v>4</v>
      </c>
      <c r="F2528" s="812">
        <f t="shared" ca="1" si="179"/>
        <v>36</v>
      </c>
      <c r="G2528" s="812" t="s">
        <v>6555</v>
      </c>
      <c r="H2528" s="818"/>
      <c r="I2528" s="818"/>
      <c r="J2528" s="818"/>
      <c r="K2528" s="818"/>
      <c r="L2528" s="812"/>
      <c r="M2528" s="812"/>
      <c r="N2528" s="812"/>
      <c r="O2528" s="812"/>
      <c r="P2528" s="812">
        <f t="shared" si="180"/>
        <v>166</v>
      </c>
      <c r="Q2528" s="812" t="b">
        <v>0</v>
      </c>
    </row>
    <row r="2529" spans="1:17" x14ac:dyDescent="0.35">
      <c r="A2529" s="812" t="b">
        <v>0</v>
      </c>
      <c r="B2529" s="812" t="s">
        <v>6826</v>
      </c>
      <c r="C2529" s="827">
        <v>28</v>
      </c>
      <c r="D2529" s="812">
        <f t="shared" si="177"/>
        <v>-313</v>
      </c>
      <c r="E2529" s="812">
        <f t="shared" ca="1" si="178"/>
        <v>5</v>
      </c>
      <c r="F2529" s="812">
        <f t="shared" ca="1" si="179"/>
        <v>36</v>
      </c>
      <c r="G2529" s="812" t="s">
        <v>6555</v>
      </c>
      <c r="H2529" s="818"/>
      <c r="I2529" s="818"/>
      <c r="J2529" s="818"/>
      <c r="K2529" s="818"/>
      <c r="L2529" s="812"/>
      <c r="M2529" s="812"/>
      <c r="N2529" s="812"/>
      <c r="O2529" s="812"/>
      <c r="P2529" s="812">
        <f t="shared" si="180"/>
        <v>167</v>
      </c>
      <c r="Q2529" s="812" t="b">
        <v>0</v>
      </c>
    </row>
    <row r="2530" spans="1:17" x14ac:dyDescent="0.35">
      <c r="A2530" s="812" t="b">
        <v>0</v>
      </c>
      <c r="B2530" s="812" t="s">
        <v>6827</v>
      </c>
      <c r="C2530" s="827">
        <v>28</v>
      </c>
      <c r="D2530" s="812">
        <f t="shared" si="177"/>
        <v>-312</v>
      </c>
      <c r="E2530" s="812">
        <f t="shared" ca="1" si="178"/>
        <v>6</v>
      </c>
      <c r="F2530" s="812">
        <f t="shared" ca="1" si="179"/>
        <v>36</v>
      </c>
      <c r="G2530" s="812" t="s">
        <v>6555</v>
      </c>
      <c r="H2530" s="818"/>
      <c r="I2530" s="818"/>
      <c r="J2530" s="818"/>
      <c r="K2530" s="818"/>
      <c r="L2530" s="812"/>
      <c r="M2530" s="812"/>
      <c r="N2530" s="812"/>
      <c r="O2530" s="812"/>
      <c r="P2530" s="812">
        <f t="shared" si="180"/>
        <v>168</v>
      </c>
      <c r="Q2530" s="812" t="b">
        <v>0</v>
      </c>
    </row>
    <row r="2531" spans="1:17" x14ac:dyDescent="0.35">
      <c r="A2531" s="812" t="b">
        <v>0</v>
      </c>
      <c r="B2531" s="812" t="s">
        <v>6828</v>
      </c>
      <c r="C2531" s="827">
        <v>29</v>
      </c>
      <c r="D2531" s="812">
        <f t="shared" si="177"/>
        <v>-311</v>
      </c>
      <c r="E2531" s="812">
        <f t="shared" ca="1" si="178"/>
        <v>1</v>
      </c>
      <c r="F2531" s="812">
        <f t="shared" ca="1" si="179"/>
        <v>37</v>
      </c>
      <c r="G2531" s="812" t="s">
        <v>6557</v>
      </c>
      <c r="H2531" s="818"/>
      <c r="I2531" s="818"/>
      <c r="J2531" s="818"/>
      <c r="K2531" s="818"/>
      <c r="L2531" s="812"/>
      <c r="M2531" s="812"/>
      <c r="N2531" s="812"/>
      <c r="O2531" s="812"/>
      <c r="P2531" s="812">
        <f t="shared" si="180"/>
        <v>169</v>
      </c>
      <c r="Q2531" s="812" t="b">
        <v>0</v>
      </c>
    </row>
    <row r="2532" spans="1:17" x14ac:dyDescent="0.35">
      <c r="A2532" s="812" t="b">
        <v>0</v>
      </c>
      <c r="B2532" s="812" t="s">
        <v>6829</v>
      </c>
      <c r="C2532" s="827">
        <v>29</v>
      </c>
      <c r="D2532" s="812">
        <f t="shared" si="177"/>
        <v>-310</v>
      </c>
      <c r="E2532" s="812">
        <f t="shared" ca="1" si="178"/>
        <v>2</v>
      </c>
      <c r="F2532" s="812">
        <f t="shared" ca="1" si="179"/>
        <v>37</v>
      </c>
      <c r="G2532" s="812" t="s">
        <v>6557</v>
      </c>
      <c r="H2532" s="818"/>
      <c r="I2532" s="818"/>
      <c r="J2532" s="818"/>
      <c r="K2532" s="818"/>
      <c r="L2532" s="812"/>
      <c r="M2532" s="812"/>
      <c r="N2532" s="812"/>
      <c r="O2532" s="812"/>
      <c r="P2532" s="812">
        <f t="shared" si="180"/>
        <v>170</v>
      </c>
      <c r="Q2532" s="812" t="b">
        <v>0</v>
      </c>
    </row>
    <row r="2533" spans="1:17" x14ac:dyDescent="0.35">
      <c r="A2533" s="812" t="b">
        <v>0</v>
      </c>
      <c r="B2533" s="812" t="s">
        <v>6830</v>
      </c>
      <c r="C2533" s="827">
        <v>29</v>
      </c>
      <c r="D2533" s="812">
        <f t="shared" si="177"/>
        <v>-309</v>
      </c>
      <c r="E2533" s="812">
        <f t="shared" si="178"/>
        <v>3</v>
      </c>
      <c r="F2533" s="812">
        <f t="shared" ca="1" si="179"/>
        <v>37</v>
      </c>
      <c r="G2533" s="812" t="s">
        <v>6557</v>
      </c>
      <c r="H2533" s="818"/>
      <c r="I2533" s="818"/>
      <c r="J2533" s="818"/>
      <c r="K2533" s="818"/>
      <c r="L2533" s="812"/>
      <c r="M2533" s="812"/>
      <c r="N2533" s="812"/>
      <c r="O2533" s="812"/>
      <c r="P2533" s="812">
        <f t="shared" si="180"/>
        <v>171</v>
      </c>
      <c r="Q2533" s="812" t="b">
        <v>0</v>
      </c>
    </row>
    <row r="2534" spans="1:17" x14ac:dyDescent="0.35">
      <c r="A2534" s="812" t="b">
        <v>0</v>
      </c>
      <c r="B2534" s="812" t="s">
        <v>6831</v>
      </c>
      <c r="C2534" s="827">
        <v>29</v>
      </c>
      <c r="D2534" s="812">
        <f t="shared" si="177"/>
        <v>-308</v>
      </c>
      <c r="E2534" s="812">
        <f t="shared" si="178"/>
        <v>4</v>
      </c>
      <c r="F2534" s="812">
        <f t="shared" ca="1" si="179"/>
        <v>37</v>
      </c>
      <c r="G2534" s="812" t="s">
        <v>6557</v>
      </c>
      <c r="H2534" s="818"/>
      <c r="I2534" s="818"/>
      <c r="J2534" s="818"/>
      <c r="K2534" s="818"/>
      <c r="L2534" s="812"/>
      <c r="M2534" s="812"/>
      <c r="N2534" s="812"/>
      <c r="O2534" s="812"/>
      <c r="P2534" s="812">
        <f t="shared" si="180"/>
        <v>172</v>
      </c>
      <c r="Q2534" s="812" t="b">
        <v>0</v>
      </c>
    </row>
    <row r="2535" spans="1:17" x14ac:dyDescent="0.35">
      <c r="A2535" s="812" t="b">
        <v>0</v>
      </c>
      <c r="B2535" s="812" t="s">
        <v>6832</v>
      </c>
      <c r="C2535" s="827">
        <v>29</v>
      </c>
      <c r="D2535" s="812">
        <f t="shared" si="177"/>
        <v>-307</v>
      </c>
      <c r="E2535" s="812">
        <f t="shared" si="178"/>
        <v>5</v>
      </c>
      <c r="F2535" s="812">
        <f t="shared" ca="1" si="179"/>
        <v>37</v>
      </c>
      <c r="G2535" s="812" t="s">
        <v>6557</v>
      </c>
      <c r="H2535" s="818"/>
      <c r="I2535" s="818"/>
      <c r="J2535" s="818"/>
      <c r="K2535" s="818"/>
      <c r="L2535" s="812"/>
      <c r="M2535" s="812"/>
      <c r="N2535" s="812"/>
      <c r="O2535" s="812"/>
      <c r="P2535" s="812">
        <f t="shared" si="180"/>
        <v>173</v>
      </c>
      <c r="Q2535" s="812" t="b">
        <v>0</v>
      </c>
    </row>
    <row r="2536" spans="1:17" x14ac:dyDescent="0.35">
      <c r="A2536" s="812" t="b">
        <v>0</v>
      </c>
      <c r="B2536" s="812" t="s">
        <v>6833</v>
      </c>
      <c r="C2536" s="827">
        <v>29</v>
      </c>
      <c r="D2536" s="812">
        <f t="shared" si="177"/>
        <v>-306</v>
      </c>
      <c r="E2536" s="812">
        <f t="shared" si="178"/>
        <v>6</v>
      </c>
      <c r="F2536" s="812">
        <f t="shared" ca="1" si="179"/>
        <v>37</v>
      </c>
      <c r="G2536" s="812" t="s">
        <v>6557</v>
      </c>
      <c r="H2536" s="818"/>
      <c r="I2536" s="818"/>
      <c r="J2536" s="818"/>
      <c r="K2536" s="818"/>
      <c r="L2536" s="812"/>
      <c r="M2536" s="812"/>
      <c r="N2536" s="812"/>
      <c r="O2536" s="812"/>
      <c r="P2536" s="812">
        <f t="shared" si="180"/>
        <v>174</v>
      </c>
      <c r="Q2536" s="812" t="b">
        <v>0</v>
      </c>
    </row>
    <row r="2537" spans="1:17" x14ac:dyDescent="0.35">
      <c r="A2537" s="812" t="b">
        <v>0</v>
      </c>
      <c r="B2537" s="812" t="s">
        <v>6834</v>
      </c>
      <c r="C2537" s="827">
        <v>30</v>
      </c>
      <c r="D2537" s="812">
        <f t="shared" si="177"/>
        <v>-305</v>
      </c>
      <c r="E2537" s="812">
        <f t="shared" si="178"/>
        <v>1</v>
      </c>
      <c r="F2537" s="812">
        <f t="shared" ca="1" si="179"/>
        <v>38</v>
      </c>
      <c r="G2537" s="812" t="s">
        <v>6559</v>
      </c>
      <c r="H2537" s="818"/>
      <c r="I2537" s="818"/>
      <c r="J2537" s="818"/>
      <c r="K2537" s="818"/>
      <c r="L2537" s="812"/>
      <c r="M2537" s="812"/>
      <c r="N2537" s="812"/>
      <c r="O2537" s="812"/>
      <c r="P2537" s="812">
        <f t="shared" si="180"/>
        <v>175</v>
      </c>
      <c r="Q2537" s="812" t="b">
        <v>0</v>
      </c>
    </row>
    <row r="2538" spans="1:17" x14ac:dyDescent="0.35">
      <c r="A2538" s="812" t="b">
        <v>0</v>
      </c>
      <c r="B2538" s="812" t="s">
        <v>6835</v>
      </c>
      <c r="C2538" s="827">
        <v>30</v>
      </c>
      <c r="D2538" s="812">
        <f t="shared" si="177"/>
        <v>-304</v>
      </c>
      <c r="E2538" s="812">
        <f t="shared" si="178"/>
        <v>2</v>
      </c>
      <c r="F2538" s="812">
        <f t="shared" ca="1" si="179"/>
        <v>38</v>
      </c>
      <c r="G2538" s="812" t="s">
        <v>6559</v>
      </c>
      <c r="H2538" s="818"/>
      <c r="I2538" s="818"/>
      <c r="J2538" s="818"/>
      <c r="K2538" s="818"/>
      <c r="L2538" s="812"/>
      <c r="M2538" s="812"/>
      <c r="N2538" s="812"/>
      <c r="O2538" s="812"/>
      <c r="P2538" s="812">
        <f t="shared" si="180"/>
        <v>176</v>
      </c>
      <c r="Q2538" s="812" t="b">
        <v>0</v>
      </c>
    </row>
    <row r="2539" spans="1:17" x14ac:dyDescent="0.35">
      <c r="A2539" s="812" t="b">
        <v>0</v>
      </c>
      <c r="B2539" s="812" t="s">
        <v>6836</v>
      </c>
      <c r="C2539" s="827">
        <v>30</v>
      </c>
      <c r="D2539" s="812">
        <f t="shared" si="177"/>
        <v>-303</v>
      </c>
      <c r="E2539" s="812">
        <f t="shared" si="178"/>
        <v>3</v>
      </c>
      <c r="F2539" s="812">
        <f t="shared" ca="1" si="179"/>
        <v>38</v>
      </c>
      <c r="G2539" s="812" t="s">
        <v>6559</v>
      </c>
      <c r="H2539" s="818"/>
      <c r="I2539" s="818"/>
      <c r="J2539" s="818"/>
      <c r="K2539" s="818"/>
      <c r="L2539" s="812"/>
      <c r="M2539" s="812"/>
      <c r="N2539" s="812"/>
      <c r="O2539" s="812"/>
      <c r="P2539" s="812">
        <f t="shared" si="180"/>
        <v>177</v>
      </c>
      <c r="Q2539" s="812" t="b">
        <v>0</v>
      </c>
    </row>
    <row r="2540" spans="1:17" x14ac:dyDescent="0.35">
      <c r="A2540" s="812" t="b">
        <v>0</v>
      </c>
      <c r="B2540" s="812" t="s">
        <v>6837</v>
      </c>
      <c r="C2540" s="827">
        <v>30</v>
      </c>
      <c r="D2540" s="812">
        <f t="shared" si="177"/>
        <v>-302</v>
      </c>
      <c r="E2540" s="812">
        <f t="shared" si="178"/>
        <v>4</v>
      </c>
      <c r="F2540" s="812">
        <f t="shared" ca="1" si="179"/>
        <v>38</v>
      </c>
      <c r="G2540" s="812" t="s">
        <v>6559</v>
      </c>
      <c r="H2540" s="818"/>
      <c r="I2540" s="818"/>
      <c r="J2540" s="818"/>
      <c r="K2540" s="818"/>
      <c r="L2540" s="812"/>
      <c r="M2540" s="812"/>
      <c r="N2540" s="812"/>
      <c r="O2540" s="812"/>
      <c r="P2540" s="812">
        <f t="shared" si="180"/>
        <v>178</v>
      </c>
      <c r="Q2540" s="812" t="b">
        <v>0</v>
      </c>
    </row>
    <row r="2541" spans="1:17" x14ac:dyDescent="0.35">
      <c r="A2541" s="812" t="b">
        <v>0</v>
      </c>
      <c r="B2541" s="812" t="s">
        <v>6838</v>
      </c>
      <c r="C2541" s="827">
        <v>30</v>
      </c>
      <c r="D2541" s="812">
        <f t="shared" si="177"/>
        <v>-301</v>
      </c>
      <c r="E2541" s="812">
        <f t="shared" si="178"/>
        <v>5</v>
      </c>
      <c r="F2541" s="812">
        <f t="shared" ca="1" si="179"/>
        <v>38</v>
      </c>
      <c r="G2541" s="812" t="s">
        <v>6559</v>
      </c>
      <c r="H2541" s="818"/>
      <c r="I2541" s="818"/>
      <c r="J2541" s="818"/>
      <c r="K2541" s="818"/>
      <c r="L2541" s="812"/>
      <c r="M2541" s="812"/>
      <c r="N2541" s="812"/>
      <c r="O2541" s="812"/>
      <c r="P2541" s="812">
        <f t="shared" si="180"/>
        <v>179</v>
      </c>
      <c r="Q2541" s="812" t="b">
        <v>0</v>
      </c>
    </row>
    <row r="2542" spans="1:17" x14ac:dyDescent="0.35">
      <c r="A2542" s="812" t="b">
        <v>0</v>
      </c>
      <c r="B2542" s="812" t="s">
        <v>6839</v>
      </c>
      <c r="C2542" s="827">
        <v>30</v>
      </c>
      <c r="D2542" s="812">
        <f t="shared" si="177"/>
        <v>-300</v>
      </c>
      <c r="E2542" s="812">
        <f t="shared" si="178"/>
        <v>6</v>
      </c>
      <c r="F2542" s="812">
        <f t="shared" ca="1" si="179"/>
        <v>38</v>
      </c>
      <c r="G2542" s="812" t="s">
        <v>6559</v>
      </c>
      <c r="H2542" s="818"/>
      <c r="I2542" s="818"/>
      <c r="J2542" s="818"/>
      <c r="K2542" s="818"/>
      <c r="L2542" s="812"/>
      <c r="M2542" s="812"/>
      <c r="N2542" s="812"/>
      <c r="O2542" s="812"/>
      <c r="P2542" s="812">
        <f t="shared" si="180"/>
        <v>180</v>
      </c>
      <c r="Q2542" s="812" t="b">
        <v>0</v>
      </c>
    </row>
    <row r="2543" spans="1:17" x14ac:dyDescent="0.35">
      <c r="A2543" s="812" t="b">
        <v>0</v>
      </c>
      <c r="B2543" s="812" t="s">
        <v>6840</v>
      </c>
      <c r="C2543" s="827">
        <v>31</v>
      </c>
      <c r="D2543" s="812">
        <f t="shared" si="177"/>
        <v>-299</v>
      </c>
      <c r="E2543" s="812">
        <f t="shared" si="178"/>
        <v>1</v>
      </c>
      <c r="F2543" s="812">
        <f t="shared" ca="1" si="179"/>
        <v>39</v>
      </c>
      <c r="G2543" s="812" t="s">
        <v>6561</v>
      </c>
      <c r="H2543" s="818"/>
      <c r="I2543" s="818"/>
      <c r="J2543" s="818"/>
      <c r="K2543" s="818"/>
      <c r="L2543" s="812"/>
      <c r="M2543" s="812"/>
      <c r="N2543" s="812"/>
      <c r="O2543" s="812"/>
      <c r="P2543" s="812">
        <f t="shared" si="180"/>
        <v>181</v>
      </c>
      <c r="Q2543" s="812" t="b">
        <v>0</v>
      </c>
    </row>
    <row r="2544" spans="1:17" x14ac:dyDescent="0.35">
      <c r="A2544" s="812" t="b">
        <v>0</v>
      </c>
      <c r="B2544" s="812" t="s">
        <v>6841</v>
      </c>
      <c r="C2544" s="827">
        <v>31</v>
      </c>
      <c r="D2544" s="812">
        <f t="shared" si="177"/>
        <v>-298</v>
      </c>
      <c r="E2544" s="812">
        <f t="shared" si="178"/>
        <v>2</v>
      </c>
      <c r="F2544" s="812">
        <f t="shared" ca="1" si="179"/>
        <v>39</v>
      </c>
      <c r="G2544" s="812" t="s">
        <v>6561</v>
      </c>
      <c r="H2544" s="818"/>
      <c r="I2544" s="818"/>
      <c r="J2544" s="818"/>
      <c r="K2544" s="818"/>
      <c r="L2544" s="812"/>
      <c r="M2544" s="812"/>
      <c r="N2544" s="812"/>
      <c r="O2544" s="812"/>
      <c r="P2544" s="812">
        <f t="shared" si="180"/>
        <v>182</v>
      </c>
      <c r="Q2544" s="812" t="b">
        <v>0</v>
      </c>
    </row>
    <row r="2545" spans="1:17" x14ac:dyDescent="0.35">
      <c r="A2545" s="812" t="b">
        <v>0</v>
      </c>
      <c r="B2545" s="812" t="s">
        <v>6842</v>
      </c>
      <c r="C2545" s="827">
        <v>31</v>
      </c>
      <c r="D2545" s="812">
        <f t="shared" si="177"/>
        <v>-297</v>
      </c>
      <c r="E2545" s="812">
        <f t="shared" si="178"/>
        <v>3</v>
      </c>
      <c r="F2545" s="812">
        <f t="shared" ca="1" si="179"/>
        <v>39</v>
      </c>
      <c r="G2545" s="812" t="s">
        <v>6561</v>
      </c>
      <c r="H2545" s="818"/>
      <c r="I2545" s="818"/>
      <c r="J2545" s="818"/>
      <c r="K2545" s="818"/>
      <c r="L2545" s="812"/>
      <c r="M2545" s="812"/>
      <c r="N2545" s="812"/>
      <c r="O2545" s="812"/>
      <c r="P2545" s="812">
        <f t="shared" si="180"/>
        <v>183</v>
      </c>
      <c r="Q2545" s="812" t="b">
        <v>0</v>
      </c>
    </row>
    <row r="2546" spans="1:17" x14ac:dyDescent="0.35">
      <c r="A2546" s="812" t="b">
        <v>0</v>
      </c>
      <c r="B2546" s="812" t="s">
        <v>6843</v>
      </c>
      <c r="C2546" s="827">
        <v>31</v>
      </c>
      <c r="D2546" s="812">
        <f t="shared" si="177"/>
        <v>-296</v>
      </c>
      <c r="E2546" s="812">
        <f t="shared" si="178"/>
        <v>4</v>
      </c>
      <c r="F2546" s="812">
        <f t="shared" ca="1" si="179"/>
        <v>39</v>
      </c>
      <c r="G2546" s="812" t="s">
        <v>6561</v>
      </c>
      <c r="H2546" s="818"/>
      <c r="I2546" s="818"/>
      <c r="J2546" s="818"/>
      <c r="K2546" s="818"/>
      <c r="L2546" s="812"/>
      <c r="M2546" s="812"/>
      <c r="N2546" s="812"/>
      <c r="O2546" s="812"/>
      <c r="P2546" s="812">
        <f t="shared" si="180"/>
        <v>184</v>
      </c>
      <c r="Q2546" s="812" t="b">
        <v>0</v>
      </c>
    </row>
    <row r="2547" spans="1:17" x14ac:dyDescent="0.35">
      <c r="A2547" s="812" t="b">
        <v>0</v>
      </c>
      <c r="B2547" s="812" t="s">
        <v>6844</v>
      </c>
      <c r="C2547" s="827">
        <v>31</v>
      </c>
      <c r="D2547" s="812">
        <f t="shared" si="177"/>
        <v>-295</v>
      </c>
      <c r="E2547" s="812">
        <f t="shared" si="178"/>
        <v>5</v>
      </c>
      <c r="F2547" s="812">
        <f t="shared" ca="1" si="179"/>
        <v>39</v>
      </c>
      <c r="G2547" s="812" t="s">
        <v>6561</v>
      </c>
      <c r="H2547" s="818"/>
      <c r="I2547" s="818"/>
      <c r="J2547" s="818"/>
      <c r="K2547" s="818"/>
      <c r="L2547" s="812"/>
      <c r="M2547" s="812"/>
      <c r="N2547" s="812"/>
      <c r="O2547" s="812"/>
      <c r="P2547" s="812">
        <f t="shared" si="180"/>
        <v>185</v>
      </c>
      <c r="Q2547" s="812" t="b">
        <v>0</v>
      </c>
    </row>
    <row r="2548" spans="1:17" x14ac:dyDescent="0.35">
      <c r="A2548" s="812" t="b">
        <v>0</v>
      </c>
      <c r="B2548" s="812" t="s">
        <v>6845</v>
      </c>
      <c r="C2548" s="827">
        <v>31</v>
      </c>
      <c r="D2548" s="812">
        <f t="shared" si="177"/>
        <v>-294</v>
      </c>
      <c r="E2548" s="812">
        <f t="shared" si="178"/>
        <v>6</v>
      </c>
      <c r="F2548" s="812">
        <f t="shared" ca="1" si="179"/>
        <v>39</v>
      </c>
      <c r="G2548" s="812" t="s">
        <v>6561</v>
      </c>
      <c r="H2548" s="818"/>
      <c r="I2548" s="818"/>
      <c r="J2548" s="818"/>
      <c r="K2548" s="818"/>
      <c r="L2548" s="812"/>
      <c r="M2548" s="812"/>
      <c r="N2548" s="812"/>
      <c r="O2548" s="812"/>
      <c r="P2548" s="812">
        <f t="shared" si="180"/>
        <v>186</v>
      </c>
      <c r="Q2548" s="812" t="b">
        <v>0</v>
      </c>
    </row>
    <row r="2549" spans="1:17" x14ac:dyDescent="0.35">
      <c r="A2549" s="812" t="b">
        <v>0</v>
      </c>
      <c r="B2549" s="812" t="s">
        <v>6846</v>
      </c>
      <c r="C2549" s="827">
        <v>32</v>
      </c>
      <c r="D2549" s="812">
        <f t="shared" si="177"/>
        <v>-293</v>
      </c>
      <c r="E2549" s="812">
        <f t="shared" si="178"/>
        <v>1</v>
      </c>
      <c r="F2549" s="812">
        <f t="shared" ca="1" si="179"/>
        <v>40</v>
      </c>
      <c r="G2549" s="812" t="s">
        <v>6563</v>
      </c>
      <c r="H2549" s="818"/>
      <c r="I2549" s="818"/>
      <c r="J2549" s="818"/>
      <c r="K2549" s="818"/>
      <c r="L2549" s="812"/>
      <c r="M2549" s="812"/>
      <c r="N2549" s="812"/>
      <c r="O2549" s="812"/>
      <c r="P2549" s="812">
        <f t="shared" si="180"/>
        <v>187</v>
      </c>
      <c r="Q2549" s="812" t="b">
        <v>0</v>
      </c>
    </row>
    <row r="2550" spans="1:17" x14ac:dyDescent="0.35">
      <c r="A2550" s="812" t="b">
        <v>0</v>
      </c>
      <c r="B2550" s="812" t="s">
        <v>6847</v>
      </c>
      <c r="C2550" s="827">
        <v>32</v>
      </c>
      <c r="D2550" s="812">
        <f t="shared" si="177"/>
        <v>-292</v>
      </c>
      <c r="E2550" s="812">
        <f t="shared" si="178"/>
        <v>2</v>
      </c>
      <c r="F2550" s="812">
        <f t="shared" ca="1" si="179"/>
        <v>40</v>
      </c>
      <c r="G2550" s="812" t="s">
        <v>6563</v>
      </c>
      <c r="H2550" s="818"/>
      <c r="I2550" s="818"/>
      <c r="J2550" s="818"/>
      <c r="K2550" s="818"/>
      <c r="L2550" s="812"/>
      <c r="M2550" s="812"/>
      <c r="N2550" s="812"/>
      <c r="O2550" s="812"/>
      <c r="P2550" s="812">
        <f t="shared" si="180"/>
        <v>188</v>
      </c>
      <c r="Q2550" s="812" t="b">
        <v>0</v>
      </c>
    </row>
    <row r="2551" spans="1:17" x14ac:dyDescent="0.35">
      <c r="A2551" s="812" t="b">
        <v>0</v>
      </c>
      <c r="B2551" s="812" t="s">
        <v>6848</v>
      </c>
      <c r="C2551" s="827">
        <v>32</v>
      </c>
      <c r="D2551" s="812">
        <f t="shared" si="177"/>
        <v>-291</v>
      </c>
      <c r="E2551" s="812">
        <f t="shared" si="178"/>
        <v>3</v>
      </c>
      <c r="F2551" s="812">
        <f t="shared" ca="1" si="179"/>
        <v>40</v>
      </c>
      <c r="G2551" s="812" t="s">
        <v>6563</v>
      </c>
      <c r="H2551" s="818"/>
      <c r="I2551" s="818"/>
      <c r="J2551" s="818"/>
      <c r="K2551" s="818"/>
      <c r="L2551" s="812"/>
      <c r="M2551" s="812"/>
      <c r="N2551" s="812"/>
      <c r="O2551" s="812"/>
      <c r="P2551" s="812">
        <f t="shared" si="180"/>
        <v>189</v>
      </c>
      <c r="Q2551" s="812" t="b">
        <v>0</v>
      </c>
    </row>
    <row r="2552" spans="1:17" x14ac:dyDescent="0.35">
      <c r="A2552" s="812" t="b">
        <v>0</v>
      </c>
      <c r="B2552" s="812" t="s">
        <v>6849</v>
      </c>
      <c r="C2552" s="827">
        <v>32</v>
      </c>
      <c r="D2552" s="812">
        <f t="shared" si="177"/>
        <v>-290</v>
      </c>
      <c r="E2552" s="812">
        <f t="shared" si="178"/>
        <v>4</v>
      </c>
      <c r="F2552" s="812">
        <f t="shared" ca="1" si="179"/>
        <v>40</v>
      </c>
      <c r="G2552" s="812" t="s">
        <v>6563</v>
      </c>
      <c r="H2552" s="818"/>
      <c r="I2552" s="818"/>
      <c r="J2552" s="818"/>
      <c r="K2552" s="818"/>
      <c r="L2552" s="812"/>
      <c r="M2552" s="812"/>
      <c r="N2552" s="812"/>
      <c r="O2552" s="812"/>
      <c r="P2552" s="812">
        <f t="shared" si="180"/>
        <v>190</v>
      </c>
      <c r="Q2552" s="812" t="b">
        <v>0</v>
      </c>
    </row>
    <row r="2553" spans="1:17" x14ac:dyDescent="0.35">
      <c r="A2553" s="812" t="b">
        <v>0</v>
      </c>
      <c r="B2553" s="812" t="s">
        <v>6850</v>
      </c>
      <c r="C2553" s="827">
        <v>32</v>
      </c>
      <c r="D2553" s="812">
        <f t="shared" si="177"/>
        <v>-289</v>
      </c>
      <c r="E2553" s="812">
        <f t="shared" si="178"/>
        <v>5</v>
      </c>
      <c r="F2553" s="812">
        <f t="shared" ca="1" si="179"/>
        <v>40</v>
      </c>
      <c r="G2553" s="812" t="s">
        <v>6563</v>
      </c>
      <c r="H2553" s="818"/>
      <c r="I2553" s="818"/>
      <c r="J2553" s="818"/>
      <c r="K2553" s="818"/>
      <c r="L2553" s="812"/>
      <c r="M2553" s="812"/>
      <c r="N2553" s="812"/>
      <c r="O2553" s="812"/>
      <c r="P2553" s="812">
        <f t="shared" si="180"/>
        <v>191</v>
      </c>
      <c r="Q2553" s="812" t="b">
        <v>0</v>
      </c>
    </row>
    <row r="2554" spans="1:17" x14ac:dyDescent="0.35">
      <c r="A2554" s="812" t="b">
        <v>0</v>
      </c>
      <c r="B2554" s="812" t="s">
        <v>6851</v>
      </c>
      <c r="C2554" s="827">
        <v>32</v>
      </c>
      <c r="D2554" s="812">
        <f t="shared" si="177"/>
        <v>-288</v>
      </c>
      <c r="E2554" s="812">
        <f t="shared" si="178"/>
        <v>6</v>
      </c>
      <c r="F2554" s="812">
        <f t="shared" ca="1" si="179"/>
        <v>40</v>
      </c>
      <c r="G2554" s="812" t="s">
        <v>6563</v>
      </c>
      <c r="H2554" s="818"/>
      <c r="I2554" s="818"/>
      <c r="J2554" s="818"/>
      <c r="K2554" s="818"/>
      <c r="L2554" s="812"/>
      <c r="M2554" s="812"/>
      <c r="N2554" s="812"/>
      <c r="O2554" s="812"/>
      <c r="P2554" s="812">
        <f t="shared" si="180"/>
        <v>192</v>
      </c>
      <c r="Q2554" s="812" t="b">
        <v>0</v>
      </c>
    </row>
    <row r="2555" spans="1:17" x14ac:dyDescent="0.35">
      <c r="A2555" s="812" t="b">
        <v>0</v>
      </c>
      <c r="B2555" s="812" t="s">
        <v>6852</v>
      </c>
      <c r="C2555" s="827">
        <v>33</v>
      </c>
      <c r="D2555" s="812">
        <f t="shared" ref="D2555:D2618" si="181">D2554+1</f>
        <v>-287</v>
      </c>
      <c r="E2555" s="812">
        <f t="shared" ref="E2555:E2618" si="182">COUNTIF(C2385:C2555,C2555)</f>
        <v>1</v>
      </c>
      <c r="F2555" s="812">
        <f t="shared" ref="F2555:F2618" ca="1" si="183">IF(C2555=1,9,IF(E2554=MAX(E2553:E2555),F2553+1,F2554))</f>
        <v>41</v>
      </c>
      <c r="G2555" s="812" t="s">
        <v>6565</v>
      </c>
      <c r="H2555" s="818"/>
      <c r="I2555" s="818"/>
      <c r="J2555" s="818"/>
      <c r="K2555" s="818"/>
      <c r="L2555" s="812"/>
      <c r="M2555" s="812"/>
      <c r="N2555" s="812"/>
      <c r="O2555" s="812"/>
      <c r="P2555" s="812">
        <f t="shared" ref="P2555:P2618" si="184">IF(NOT(_xlfn.ISFORMULA(I2555)),P2554+1,0)</f>
        <v>193</v>
      </c>
      <c r="Q2555" s="812" t="b">
        <v>0</v>
      </c>
    </row>
    <row r="2556" spans="1:17" x14ac:dyDescent="0.35">
      <c r="A2556" s="812" t="b">
        <v>0</v>
      </c>
      <c r="B2556" s="812" t="s">
        <v>6853</v>
      </c>
      <c r="C2556" s="827">
        <v>33</v>
      </c>
      <c r="D2556" s="812">
        <f t="shared" si="181"/>
        <v>-286</v>
      </c>
      <c r="E2556" s="812">
        <f t="shared" si="182"/>
        <v>2</v>
      </c>
      <c r="F2556" s="812">
        <f t="shared" ca="1" si="183"/>
        <v>41</v>
      </c>
      <c r="G2556" s="812" t="s">
        <v>6565</v>
      </c>
      <c r="H2556" s="818"/>
      <c r="I2556" s="818"/>
      <c r="J2556" s="818"/>
      <c r="K2556" s="818"/>
      <c r="L2556" s="812"/>
      <c r="M2556" s="812"/>
      <c r="N2556" s="812"/>
      <c r="O2556" s="812"/>
      <c r="P2556" s="812">
        <f t="shared" si="184"/>
        <v>194</v>
      </c>
      <c r="Q2556" s="812" t="b">
        <v>0</v>
      </c>
    </row>
    <row r="2557" spans="1:17" x14ac:dyDescent="0.35">
      <c r="A2557" s="812" t="b">
        <v>0</v>
      </c>
      <c r="B2557" s="812" t="s">
        <v>6854</v>
      </c>
      <c r="C2557" s="827">
        <v>33</v>
      </c>
      <c r="D2557" s="812">
        <f t="shared" si="181"/>
        <v>-285</v>
      </c>
      <c r="E2557" s="812">
        <f t="shared" si="182"/>
        <v>3</v>
      </c>
      <c r="F2557" s="812">
        <f t="shared" ca="1" si="183"/>
        <v>41</v>
      </c>
      <c r="G2557" s="812" t="s">
        <v>6565</v>
      </c>
      <c r="H2557" s="818"/>
      <c r="I2557" s="818"/>
      <c r="J2557" s="818"/>
      <c r="K2557" s="818"/>
      <c r="L2557" s="812"/>
      <c r="M2557" s="812"/>
      <c r="N2557" s="812"/>
      <c r="O2557" s="812"/>
      <c r="P2557" s="812">
        <f t="shared" si="184"/>
        <v>195</v>
      </c>
      <c r="Q2557" s="812" t="b">
        <v>0</v>
      </c>
    </row>
    <row r="2558" spans="1:17" x14ac:dyDescent="0.35">
      <c r="A2558" s="812" t="b">
        <v>0</v>
      </c>
      <c r="B2558" s="812" t="s">
        <v>6855</v>
      </c>
      <c r="C2558" s="827">
        <v>33</v>
      </c>
      <c r="D2558" s="812">
        <f t="shared" si="181"/>
        <v>-284</v>
      </c>
      <c r="E2558" s="812">
        <f t="shared" si="182"/>
        <v>4</v>
      </c>
      <c r="F2558" s="812">
        <f t="shared" ca="1" si="183"/>
        <v>41</v>
      </c>
      <c r="G2558" s="812" t="s">
        <v>6565</v>
      </c>
      <c r="H2558" s="818"/>
      <c r="I2558" s="818"/>
      <c r="J2558" s="818"/>
      <c r="K2558" s="818"/>
      <c r="L2558" s="812"/>
      <c r="M2558" s="812"/>
      <c r="N2558" s="812"/>
      <c r="O2558" s="812"/>
      <c r="P2558" s="812">
        <f t="shared" si="184"/>
        <v>196</v>
      </c>
      <c r="Q2558" s="812" t="b">
        <v>0</v>
      </c>
    </row>
    <row r="2559" spans="1:17" x14ac:dyDescent="0.35">
      <c r="A2559" s="812" t="b">
        <v>0</v>
      </c>
      <c r="B2559" s="812" t="s">
        <v>6856</v>
      </c>
      <c r="C2559" s="827">
        <v>33</v>
      </c>
      <c r="D2559" s="812">
        <f t="shared" si="181"/>
        <v>-283</v>
      </c>
      <c r="E2559" s="812">
        <f t="shared" si="182"/>
        <v>5</v>
      </c>
      <c r="F2559" s="812">
        <f t="shared" ca="1" si="183"/>
        <v>41</v>
      </c>
      <c r="G2559" s="812" t="s">
        <v>6565</v>
      </c>
      <c r="H2559" s="818"/>
      <c r="I2559" s="818"/>
      <c r="J2559" s="818"/>
      <c r="K2559" s="818"/>
      <c r="L2559" s="812"/>
      <c r="M2559" s="812"/>
      <c r="N2559" s="812"/>
      <c r="O2559" s="812"/>
      <c r="P2559" s="812">
        <f t="shared" si="184"/>
        <v>197</v>
      </c>
      <c r="Q2559" s="812" t="b">
        <v>0</v>
      </c>
    </row>
    <row r="2560" spans="1:17" x14ac:dyDescent="0.35">
      <c r="A2560" s="812" t="b">
        <v>0</v>
      </c>
      <c r="B2560" s="812" t="s">
        <v>6857</v>
      </c>
      <c r="C2560" s="827">
        <v>33</v>
      </c>
      <c r="D2560" s="812">
        <f t="shared" si="181"/>
        <v>-282</v>
      </c>
      <c r="E2560" s="812">
        <f t="shared" si="182"/>
        <v>6</v>
      </c>
      <c r="F2560" s="812">
        <f t="shared" ca="1" si="183"/>
        <v>41</v>
      </c>
      <c r="G2560" s="812" t="s">
        <v>6565</v>
      </c>
      <c r="H2560" s="818"/>
      <c r="I2560" s="818"/>
      <c r="J2560" s="818"/>
      <c r="K2560" s="818"/>
      <c r="L2560" s="812"/>
      <c r="M2560" s="812"/>
      <c r="N2560" s="812"/>
      <c r="O2560" s="812"/>
      <c r="P2560" s="812">
        <f t="shared" si="184"/>
        <v>198</v>
      </c>
      <c r="Q2560" s="812" t="b">
        <v>0</v>
      </c>
    </row>
    <row r="2561" spans="1:17" x14ac:dyDescent="0.35">
      <c r="A2561" s="812" t="b">
        <v>0</v>
      </c>
      <c r="B2561" s="812" t="s">
        <v>6858</v>
      </c>
      <c r="C2561" s="827">
        <v>34</v>
      </c>
      <c r="D2561" s="812">
        <f t="shared" si="181"/>
        <v>-281</v>
      </c>
      <c r="E2561" s="812">
        <f t="shared" si="182"/>
        <v>1</v>
      </c>
      <c r="F2561" s="812">
        <f t="shared" ca="1" si="183"/>
        <v>42</v>
      </c>
      <c r="G2561" s="812" t="s">
        <v>6567</v>
      </c>
      <c r="H2561" s="818"/>
      <c r="I2561" s="818"/>
      <c r="J2561" s="818"/>
      <c r="K2561" s="818"/>
      <c r="L2561" s="812"/>
      <c r="M2561" s="812"/>
      <c r="N2561" s="812"/>
      <c r="O2561" s="812"/>
      <c r="P2561" s="812">
        <f t="shared" si="184"/>
        <v>199</v>
      </c>
      <c r="Q2561" s="812" t="b">
        <v>0</v>
      </c>
    </row>
    <row r="2562" spans="1:17" x14ac:dyDescent="0.35">
      <c r="A2562" s="812" t="b">
        <v>0</v>
      </c>
      <c r="B2562" s="812" t="s">
        <v>6859</v>
      </c>
      <c r="C2562" s="827">
        <v>34</v>
      </c>
      <c r="D2562" s="812">
        <f t="shared" si="181"/>
        <v>-280</v>
      </c>
      <c r="E2562" s="812">
        <f t="shared" si="182"/>
        <v>2</v>
      </c>
      <c r="F2562" s="812">
        <f t="shared" ca="1" si="183"/>
        <v>42</v>
      </c>
      <c r="G2562" s="812" t="s">
        <v>6567</v>
      </c>
      <c r="H2562" s="818"/>
      <c r="I2562" s="818"/>
      <c r="J2562" s="818"/>
      <c r="K2562" s="818"/>
      <c r="L2562" s="812"/>
      <c r="M2562" s="812"/>
      <c r="N2562" s="812"/>
      <c r="O2562" s="812"/>
      <c r="P2562" s="812">
        <f t="shared" si="184"/>
        <v>200</v>
      </c>
      <c r="Q2562" s="812" t="b">
        <v>0</v>
      </c>
    </row>
    <row r="2563" spans="1:17" x14ac:dyDescent="0.35">
      <c r="A2563" s="812" t="b">
        <v>0</v>
      </c>
      <c r="B2563" s="812" t="s">
        <v>6860</v>
      </c>
      <c r="C2563" s="827">
        <v>34</v>
      </c>
      <c r="D2563" s="812">
        <f t="shared" si="181"/>
        <v>-279</v>
      </c>
      <c r="E2563" s="812">
        <f t="shared" si="182"/>
        <v>3</v>
      </c>
      <c r="F2563" s="812">
        <f t="shared" ca="1" si="183"/>
        <v>42</v>
      </c>
      <c r="G2563" s="812" t="s">
        <v>6567</v>
      </c>
      <c r="H2563" s="818"/>
      <c r="I2563" s="818"/>
      <c r="J2563" s="818"/>
      <c r="K2563" s="818"/>
      <c r="L2563" s="812"/>
      <c r="M2563" s="812"/>
      <c r="N2563" s="812"/>
      <c r="O2563" s="812"/>
      <c r="P2563" s="812">
        <f t="shared" si="184"/>
        <v>201</v>
      </c>
      <c r="Q2563" s="812" t="b">
        <v>0</v>
      </c>
    </row>
    <row r="2564" spans="1:17" x14ac:dyDescent="0.35">
      <c r="A2564" s="812" t="b">
        <v>0</v>
      </c>
      <c r="B2564" s="812" t="s">
        <v>6861</v>
      </c>
      <c r="C2564" s="827">
        <v>34</v>
      </c>
      <c r="D2564" s="812">
        <f t="shared" si="181"/>
        <v>-278</v>
      </c>
      <c r="E2564" s="812">
        <f t="shared" si="182"/>
        <v>4</v>
      </c>
      <c r="F2564" s="812">
        <f t="shared" ca="1" si="183"/>
        <v>42</v>
      </c>
      <c r="G2564" s="812" t="s">
        <v>6567</v>
      </c>
      <c r="H2564" s="818"/>
      <c r="I2564" s="818"/>
      <c r="J2564" s="818"/>
      <c r="K2564" s="818"/>
      <c r="L2564" s="812"/>
      <c r="M2564" s="812"/>
      <c r="N2564" s="812"/>
      <c r="O2564" s="812"/>
      <c r="P2564" s="812">
        <f t="shared" si="184"/>
        <v>202</v>
      </c>
      <c r="Q2564" s="812" t="b">
        <v>0</v>
      </c>
    </row>
    <row r="2565" spans="1:17" x14ac:dyDescent="0.35">
      <c r="A2565" s="812" t="b">
        <v>0</v>
      </c>
      <c r="B2565" s="812" t="s">
        <v>6862</v>
      </c>
      <c r="C2565" s="827">
        <v>34</v>
      </c>
      <c r="D2565" s="812">
        <f t="shared" si="181"/>
        <v>-277</v>
      </c>
      <c r="E2565" s="812">
        <f t="shared" si="182"/>
        <v>5</v>
      </c>
      <c r="F2565" s="812">
        <f t="shared" ca="1" si="183"/>
        <v>42</v>
      </c>
      <c r="G2565" s="812" t="s">
        <v>6567</v>
      </c>
      <c r="H2565" s="818"/>
      <c r="I2565" s="818"/>
      <c r="J2565" s="818"/>
      <c r="K2565" s="818"/>
      <c r="L2565" s="812"/>
      <c r="M2565" s="812"/>
      <c r="N2565" s="812"/>
      <c r="O2565" s="812"/>
      <c r="P2565" s="812">
        <f t="shared" si="184"/>
        <v>203</v>
      </c>
      <c r="Q2565" s="812" t="b">
        <v>0</v>
      </c>
    </row>
    <row r="2566" spans="1:17" x14ac:dyDescent="0.35">
      <c r="A2566" s="812" t="b">
        <v>0</v>
      </c>
      <c r="B2566" s="812" t="s">
        <v>6863</v>
      </c>
      <c r="C2566" s="827">
        <v>34</v>
      </c>
      <c r="D2566" s="812">
        <f t="shared" si="181"/>
        <v>-276</v>
      </c>
      <c r="E2566" s="812">
        <f t="shared" si="182"/>
        <v>6</v>
      </c>
      <c r="F2566" s="812">
        <f t="shared" ca="1" si="183"/>
        <v>42</v>
      </c>
      <c r="G2566" s="812" t="s">
        <v>6567</v>
      </c>
      <c r="H2566" s="818"/>
      <c r="I2566" s="818"/>
      <c r="J2566" s="818"/>
      <c r="K2566" s="818"/>
      <c r="L2566" s="812"/>
      <c r="M2566" s="812"/>
      <c r="N2566" s="812"/>
      <c r="O2566" s="812"/>
      <c r="P2566" s="812">
        <f t="shared" si="184"/>
        <v>204</v>
      </c>
      <c r="Q2566" s="812" t="b">
        <v>0</v>
      </c>
    </row>
    <row r="2567" spans="1:17" x14ac:dyDescent="0.35">
      <c r="A2567" s="812" t="b">
        <v>0</v>
      </c>
      <c r="B2567" s="812" t="s">
        <v>6864</v>
      </c>
      <c r="C2567" s="827">
        <v>35</v>
      </c>
      <c r="D2567" s="812">
        <f t="shared" si="181"/>
        <v>-275</v>
      </c>
      <c r="E2567" s="812">
        <f t="shared" si="182"/>
        <v>1</v>
      </c>
      <c r="F2567" s="812">
        <f t="shared" ca="1" si="183"/>
        <v>43</v>
      </c>
      <c r="G2567" s="812" t="s">
        <v>6569</v>
      </c>
      <c r="H2567" s="818"/>
      <c r="I2567" s="818"/>
      <c r="J2567" s="818"/>
      <c r="K2567" s="818"/>
      <c r="L2567" s="812"/>
      <c r="M2567" s="812"/>
      <c r="N2567" s="812"/>
      <c r="O2567" s="812"/>
      <c r="P2567" s="812">
        <f t="shared" si="184"/>
        <v>205</v>
      </c>
      <c r="Q2567" s="812" t="b">
        <v>0</v>
      </c>
    </row>
    <row r="2568" spans="1:17" x14ac:dyDescent="0.35">
      <c r="A2568" s="812" t="b">
        <v>0</v>
      </c>
      <c r="B2568" s="812" t="s">
        <v>6865</v>
      </c>
      <c r="C2568" s="827">
        <v>35</v>
      </c>
      <c r="D2568" s="812">
        <f t="shared" si="181"/>
        <v>-274</v>
      </c>
      <c r="E2568" s="812">
        <f t="shared" si="182"/>
        <v>2</v>
      </c>
      <c r="F2568" s="812">
        <f t="shared" ca="1" si="183"/>
        <v>43</v>
      </c>
      <c r="G2568" s="812" t="s">
        <v>6569</v>
      </c>
      <c r="H2568" s="818"/>
      <c r="I2568" s="818"/>
      <c r="J2568" s="818"/>
      <c r="K2568" s="818"/>
      <c r="L2568" s="812"/>
      <c r="M2568" s="812"/>
      <c r="N2568" s="812"/>
      <c r="O2568" s="812"/>
      <c r="P2568" s="812">
        <f t="shared" si="184"/>
        <v>206</v>
      </c>
      <c r="Q2568" s="812" t="b">
        <v>0</v>
      </c>
    </row>
    <row r="2569" spans="1:17" x14ac:dyDescent="0.35">
      <c r="A2569" s="812" t="b">
        <v>0</v>
      </c>
      <c r="B2569" s="812" t="s">
        <v>6866</v>
      </c>
      <c r="C2569" s="827">
        <v>35</v>
      </c>
      <c r="D2569" s="812">
        <f t="shared" si="181"/>
        <v>-273</v>
      </c>
      <c r="E2569" s="812">
        <f t="shared" si="182"/>
        <v>3</v>
      </c>
      <c r="F2569" s="812">
        <f t="shared" ca="1" si="183"/>
        <v>43</v>
      </c>
      <c r="G2569" s="812" t="s">
        <v>6569</v>
      </c>
      <c r="H2569" s="818"/>
      <c r="I2569" s="818"/>
      <c r="J2569" s="818"/>
      <c r="K2569" s="818"/>
      <c r="L2569" s="812"/>
      <c r="M2569" s="812"/>
      <c r="N2569" s="812"/>
      <c r="O2569" s="812"/>
      <c r="P2569" s="812">
        <f t="shared" si="184"/>
        <v>207</v>
      </c>
      <c r="Q2569" s="812" t="b">
        <v>0</v>
      </c>
    </row>
    <row r="2570" spans="1:17" x14ac:dyDescent="0.35">
      <c r="A2570" s="812" t="b">
        <v>0</v>
      </c>
      <c r="B2570" s="812" t="s">
        <v>6867</v>
      </c>
      <c r="C2570" s="827">
        <v>35</v>
      </c>
      <c r="D2570" s="812">
        <f t="shared" si="181"/>
        <v>-272</v>
      </c>
      <c r="E2570" s="812">
        <f t="shared" si="182"/>
        <v>4</v>
      </c>
      <c r="F2570" s="812">
        <f t="shared" ca="1" si="183"/>
        <v>43</v>
      </c>
      <c r="G2570" s="812" t="s">
        <v>6569</v>
      </c>
      <c r="H2570" s="818"/>
      <c r="I2570" s="818"/>
      <c r="J2570" s="818"/>
      <c r="K2570" s="818"/>
      <c r="L2570" s="812"/>
      <c r="M2570" s="812"/>
      <c r="N2570" s="812"/>
      <c r="O2570" s="812"/>
      <c r="P2570" s="812">
        <f t="shared" si="184"/>
        <v>208</v>
      </c>
      <c r="Q2570" s="812" t="b">
        <v>0</v>
      </c>
    </row>
    <row r="2571" spans="1:17" x14ac:dyDescent="0.35">
      <c r="A2571" s="812" t="b">
        <v>0</v>
      </c>
      <c r="B2571" s="812" t="s">
        <v>6868</v>
      </c>
      <c r="C2571" s="827">
        <v>35</v>
      </c>
      <c r="D2571" s="812">
        <f t="shared" si="181"/>
        <v>-271</v>
      </c>
      <c r="E2571" s="812">
        <f t="shared" si="182"/>
        <v>5</v>
      </c>
      <c r="F2571" s="812">
        <f t="shared" ca="1" si="183"/>
        <v>43</v>
      </c>
      <c r="G2571" s="812" t="s">
        <v>6569</v>
      </c>
      <c r="H2571" s="818"/>
      <c r="I2571" s="818"/>
      <c r="J2571" s="818"/>
      <c r="K2571" s="818"/>
      <c r="L2571" s="812"/>
      <c r="M2571" s="812"/>
      <c r="N2571" s="812"/>
      <c r="O2571" s="812"/>
      <c r="P2571" s="812">
        <f t="shared" si="184"/>
        <v>209</v>
      </c>
      <c r="Q2571" s="812" t="b">
        <v>0</v>
      </c>
    </row>
    <row r="2572" spans="1:17" x14ac:dyDescent="0.35">
      <c r="A2572" s="812" t="b">
        <v>0</v>
      </c>
      <c r="B2572" s="812" t="s">
        <v>6869</v>
      </c>
      <c r="C2572" s="827">
        <v>35</v>
      </c>
      <c r="D2572" s="812">
        <f t="shared" si="181"/>
        <v>-270</v>
      </c>
      <c r="E2572" s="812">
        <f t="shared" si="182"/>
        <v>6</v>
      </c>
      <c r="F2572" s="812">
        <f t="shared" ca="1" si="183"/>
        <v>43</v>
      </c>
      <c r="G2572" s="812" t="s">
        <v>6569</v>
      </c>
      <c r="H2572" s="818"/>
      <c r="I2572" s="818"/>
      <c r="J2572" s="818"/>
      <c r="K2572" s="818"/>
      <c r="L2572" s="812"/>
      <c r="M2572" s="812"/>
      <c r="N2572" s="812"/>
      <c r="O2572" s="812"/>
      <c r="P2572" s="812">
        <f t="shared" si="184"/>
        <v>210</v>
      </c>
      <c r="Q2572" s="812" t="b">
        <v>0</v>
      </c>
    </row>
    <row r="2573" spans="1:17" x14ac:dyDescent="0.35">
      <c r="A2573" s="812" t="b">
        <v>0</v>
      </c>
      <c r="B2573" s="812" t="s">
        <v>6870</v>
      </c>
      <c r="C2573" s="827">
        <v>36</v>
      </c>
      <c r="D2573" s="812">
        <f t="shared" si="181"/>
        <v>-269</v>
      </c>
      <c r="E2573" s="812">
        <f t="shared" si="182"/>
        <v>1</v>
      </c>
      <c r="F2573" s="812">
        <f t="shared" ca="1" si="183"/>
        <v>44</v>
      </c>
      <c r="G2573" s="812" t="s">
        <v>6571</v>
      </c>
      <c r="H2573" s="818"/>
      <c r="I2573" s="818"/>
      <c r="J2573" s="818"/>
      <c r="K2573" s="818"/>
      <c r="L2573" s="812"/>
      <c r="M2573" s="812"/>
      <c r="N2573" s="812"/>
      <c r="O2573" s="812"/>
      <c r="P2573" s="812">
        <f t="shared" si="184"/>
        <v>211</v>
      </c>
      <c r="Q2573" s="812" t="b">
        <v>0</v>
      </c>
    </row>
    <row r="2574" spans="1:17" x14ac:dyDescent="0.35">
      <c r="A2574" s="812" t="b">
        <v>0</v>
      </c>
      <c r="B2574" s="812" t="s">
        <v>6871</v>
      </c>
      <c r="C2574" s="827">
        <v>36</v>
      </c>
      <c r="D2574" s="812">
        <f t="shared" si="181"/>
        <v>-268</v>
      </c>
      <c r="E2574" s="812">
        <f t="shared" si="182"/>
        <v>2</v>
      </c>
      <c r="F2574" s="812">
        <f t="shared" ca="1" si="183"/>
        <v>44</v>
      </c>
      <c r="G2574" s="812" t="s">
        <v>6571</v>
      </c>
      <c r="H2574" s="818"/>
      <c r="I2574" s="818"/>
      <c r="J2574" s="818"/>
      <c r="K2574" s="818"/>
      <c r="L2574" s="812"/>
      <c r="M2574" s="812"/>
      <c r="N2574" s="812"/>
      <c r="O2574" s="812"/>
      <c r="P2574" s="812">
        <f t="shared" si="184"/>
        <v>212</v>
      </c>
      <c r="Q2574" s="812" t="b">
        <v>0</v>
      </c>
    </row>
    <row r="2575" spans="1:17" x14ac:dyDescent="0.35">
      <c r="A2575" s="812" t="b">
        <v>0</v>
      </c>
      <c r="B2575" s="812" t="s">
        <v>6872</v>
      </c>
      <c r="C2575" s="827">
        <v>36</v>
      </c>
      <c r="D2575" s="812">
        <f t="shared" si="181"/>
        <v>-267</v>
      </c>
      <c r="E2575" s="812">
        <f t="shared" si="182"/>
        <v>3</v>
      </c>
      <c r="F2575" s="812">
        <f t="shared" ca="1" si="183"/>
        <v>44</v>
      </c>
      <c r="G2575" s="812" t="s">
        <v>6571</v>
      </c>
      <c r="H2575" s="818"/>
      <c r="I2575" s="818"/>
      <c r="J2575" s="818"/>
      <c r="K2575" s="818"/>
      <c r="L2575" s="812"/>
      <c r="M2575" s="812"/>
      <c r="N2575" s="812"/>
      <c r="O2575" s="812"/>
      <c r="P2575" s="812">
        <f t="shared" si="184"/>
        <v>213</v>
      </c>
      <c r="Q2575" s="812" t="b">
        <v>0</v>
      </c>
    </row>
    <row r="2576" spans="1:17" x14ac:dyDescent="0.35">
      <c r="A2576" s="812" t="b">
        <v>0</v>
      </c>
      <c r="B2576" s="812" t="s">
        <v>6873</v>
      </c>
      <c r="C2576" s="827">
        <v>36</v>
      </c>
      <c r="D2576" s="812">
        <f t="shared" si="181"/>
        <v>-266</v>
      </c>
      <c r="E2576" s="812">
        <f t="shared" si="182"/>
        <v>4</v>
      </c>
      <c r="F2576" s="812">
        <f t="shared" ca="1" si="183"/>
        <v>44</v>
      </c>
      <c r="G2576" s="812" t="s">
        <v>6571</v>
      </c>
      <c r="H2576" s="818"/>
      <c r="I2576" s="818"/>
      <c r="J2576" s="818"/>
      <c r="K2576" s="818"/>
      <c r="L2576" s="812"/>
      <c r="M2576" s="812"/>
      <c r="N2576" s="812"/>
      <c r="O2576" s="812"/>
      <c r="P2576" s="812">
        <f t="shared" si="184"/>
        <v>214</v>
      </c>
      <c r="Q2576" s="812" t="b">
        <v>0</v>
      </c>
    </row>
    <row r="2577" spans="1:17" x14ac:dyDescent="0.35">
      <c r="A2577" s="812" t="b">
        <v>0</v>
      </c>
      <c r="B2577" s="812" t="s">
        <v>6874</v>
      </c>
      <c r="C2577" s="827">
        <v>36</v>
      </c>
      <c r="D2577" s="812">
        <f t="shared" si="181"/>
        <v>-265</v>
      </c>
      <c r="E2577" s="812">
        <f t="shared" si="182"/>
        <v>5</v>
      </c>
      <c r="F2577" s="812">
        <f t="shared" ca="1" si="183"/>
        <v>44</v>
      </c>
      <c r="G2577" s="812" t="s">
        <v>6571</v>
      </c>
      <c r="H2577" s="818"/>
      <c r="I2577" s="818"/>
      <c r="J2577" s="818"/>
      <c r="K2577" s="818"/>
      <c r="L2577" s="812"/>
      <c r="M2577" s="812"/>
      <c r="N2577" s="812"/>
      <c r="O2577" s="812"/>
      <c r="P2577" s="812">
        <f t="shared" si="184"/>
        <v>215</v>
      </c>
      <c r="Q2577" s="812" t="b">
        <v>0</v>
      </c>
    </row>
    <row r="2578" spans="1:17" x14ac:dyDescent="0.35">
      <c r="A2578" s="812" t="b">
        <v>0</v>
      </c>
      <c r="B2578" s="812" t="s">
        <v>6875</v>
      </c>
      <c r="C2578" s="827">
        <v>36</v>
      </c>
      <c r="D2578" s="812">
        <f t="shared" si="181"/>
        <v>-264</v>
      </c>
      <c r="E2578" s="812">
        <f t="shared" si="182"/>
        <v>6</v>
      </c>
      <c r="F2578" s="812">
        <f t="shared" ca="1" si="183"/>
        <v>44</v>
      </c>
      <c r="G2578" s="812" t="s">
        <v>6571</v>
      </c>
      <c r="H2578" s="818"/>
      <c r="I2578" s="818"/>
      <c r="J2578" s="818"/>
      <c r="K2578" s="818"/>
      <c r="L2578" s="812"/>
      <c r="M2578" s="812"/>
      <c r="N2578" s="812"/>
      <c r="O2578" s="812"/>
      <c r="P2578" s="812">
        <f t="shared" si="184"/>
        <v>216</v>
      </c>
      <c r="Q2578" s="812" t="b">
        <v>0</v>
      </c>
    </row>
    <row r="2579" spans="1:17" x14ac:dyDescent="0.35">
      <c r="A2579" s="812" t="b">
        <v>0</v>
      </c>
      <c r="B2579" s="812" t="s">
        <v>6876</v>
      </c>
      <c r="C2579" s="827">
        <v>37</v>
      </c>
      <c r="D2579" s="812">
        <f t="shared" si="181"/>
        <v>-263</v>
      </c>
      <c r="E2579" s="812">
        <f t="shared" si="182"/>
        <v>1</v>
      </c>
      <c r="F2579" s="812">
        <f t="shared" ca="1" si="183"/>
        <v>45</v>
      </c>
      <c r="G2579" s="812" t="s">
        <v>6573</v>
      </c>
      <c r="H2579" s="818"/>
      <c r="I2579" s="818"/>
      <c r="J2579" s="818"/>
      <c r="K2579" s="818"/>
      <c r="L2579" s="812"/>
      <c r="M2579" s="812"/>
      <c r="N2579" s="812"/>
      <c r="O2579" s="812"/>
      <c r="P2579" s="812">
        <f t="shared" si="184"/>
        <v>217</v>
      </c>
      <c r="Q2579" s="812" t="b">
        <v>0</v>
      </c>
    </row>
    <row r="2580" spans="1:17" x14ac:dyDescent="0.35">
      <c r="A2580" s="812" t="b">
        <v>0</v>
      </c>
      <c r="B2580" s="812" t="s">
        <v>6877</v>
      </c>
      <c r="C2580" s="827">
        <v>37</v>
      </c>
      <c r="D2580" s="812">
        <f t="shared" si="181"/>
        <v>-262</v>
      </c>
      <c r="E2580" s="812">
        <f t="shared" si="182"/>
        <v>2</v>
      </c>
      <c r="F2580" s="812">
        <f t="shared" ca="1" si="183"/>
        <v>45</v>
      </c>
      <c r="G2580" s="812" t="s">
        <v>6573</v>
      </c>
      <c r="H2580" s="818"/>
      <c r="I2580" s="818"/>
      <c r="J2580" s="818"/>
      <c r="K2580" s="818"/>
      <c r="L2580" s="812"/>
      <c r="M2580" s="812"/>
      <c r="N2580" s="812"/>
      <c r="O2580" s="812"/>
      <c r="P2580" s="812">
        <f t="shared" si="184"/>
        <v>218</v>
      </c>
      <c r="Q2580" s="812" t="b">
        <v>0</v>
      </c>
    </row>
    <row r="2581" spans="1:17" x14ac:dyDescent="0.35">
      <c r="A2581" s="812" t="b">
        <v>0</v>
      </c>
      <c r="B2581" s="812" t="s">
        <v>6878</v>
      </c>
      <c r="C2581" s="827">
        <v>37</v>
      </c>
      <c r="D2581" s="812">
        <f t="shared" si="181"/>
        <v>-261</v>
      </c>
      <c r="E2581" s="812">
        <f t="shared" si="182"/>
        <v>3</v>
      </c>
      <c r="F2581" s="812">
        <f t="shared" ca="1" si="183"/>
        <v>45</v>
      </c>
      <c r="G2581" s="812" t="s">
        <v>6573</v>
      </c>
      <c r="H2581" s="818"/>
      <c r="I2581" s="818"/>
      <c r="J2581" s="818"/>
      <c r="K2581" s="818"/>
      <c r="L2581" s="812"/>
      <c r="M2581" s="812"/>
      <c r="N2581" s="812"/>
      <c r="O2581" s="812"/>
      <c r="P2581" s="812">
        <f t="shared" si="184"/>
        <v>219</v>
      </c>
      <c r="Q2581" s="812" t="b">
        <v>0</v>
      </c>
    </row>
    <row r="2582" spans="1:17" x14ac:dyDescent="0.35">
      <c r="A2582" s="812" t="b">
        <v>0</v>
      </c>
      <c r="B2582" s="812" t="s">
        <v>6879</v>
      </c>
      <c r="C2582" s="827">
        <v>37</v>
      </c>
      <c r="D2582" s="812">
        <f t="shared" si="181"/>
        <v>-260</v>
      </c>
      <c r="E2582" s="812">
        <f t="shared" si="182"/>
        <v>4</v>
      </c>
      <c r="F2582" s="812">
        <f t="shared" ca="1" si="183"/>
        <v>45</v>
      </c>
      <c r="G2582" s="812" t="s">
        <v>6573</v>
      </c>
      <c r="H2582" s="818"/>
      <c r="I2582" s="818"/>
      <c r="J2582" s="818"/>
      <c r="K2582" s="818"/>
      <c r="L2582" s="812"/>
      <c r="M2582" s="812"/>
      <c r="N2582" s="812"/>
      <c r="O2582" s="812"/>
      <c r="P2582" s="812">
        <f t="shared" si="184"/>
        <v>220</v>
      </c>
      <c r="Q2582" s="812" t="b">
        <v>0</v>
      </c>
    </row>
    <row r="2583" spans="1:17" x14ac:dyDescent="0.35">
      <c r="A2583" s="812" t="b">
        <v>0</v>
      </c>
      <c r="B2583" s="812" t="s">
        <v>6880</v>
      </c>
      <c r="C2583" s="827">
        <v>37</v>
      </c>
      <c r="D2583" s="812">
        <f t="shared" si="181"/>
        <v>-259</v>
      </c>
      <c r="E2583" s="812">
        <f t="shared" si="182"/>
        <v>5</v>
      </c>
      <c r="F2583" s="812">
        <f t="shared" ca="1" si="183"/>
        <v>45</v>
      </c>
      <c r="G2583" s="812" t="s">
        <v>6573</v>
      </c>
      <c r="H2583" s="818"/>
      <c r="I2583" s="818"/>
      <c r="J2583" s="818"/>
      <c r="K2583" s="818"/>
      <c r="L2583" s="812"/>
      <c r="M2583" s="812"/>
      <c r="N2583" s="812"/>
      <c r="O2583" s="812"/>
      <c r="P2583" s="812">
        <f t="shared" si="184"/>
        <v>221</v>
      </c>
      <c r="Q2583" s="812" t="b">
        <v>0</v>
      </c>
    </row>
    <row r="2584" spans="1:17" x14ac:dyDescent="0.35">
      <c r="A2584" s="812" t="b">
        <v>0</v>
      </c>
      <c r="B2584" s="812" t="s">
        <v>6881</v>
      </c>
      <c r="C2584" s="827">
        <v>37</v>
      </c>
      <c r="D2584" s="812">
        <f t="shared" si="181"/>
        <v>-258</v>
      </c>
      <c r="E2584" s="812">
        <f t="shared" si="182"/>
        <v>6</v>
      </c>
      <c r="F2584" s="812">
        <f t="shared" ca="1" si="183"/>
        <v>45</v>
      </c>
      <c r="G2584" s="812" t="s">
        <v>6573</v>
      </c>
      <c r="H2584" s="818"/>
      <c r="I2584" s="818"/>
      <c r="J2584" s="818"/>
      <c r="K2584" s="818"/>
      <c r="L2584" s="812"/>
      <c r="M2584" s="812"/>
      <c r="N2584" s="812"/>
      <c r="O2584" s="812"/>
      <c r="P2584" s="812">
        <f t="shared" si="184"/>
        <v>222</v>
      </c>
      <c r="Q2584" s="812" t="b">
        <v>0</v>
      </c>
    </row>
    <row r="2585" spans="1:17" x14ac:dyDescent="0.35">
      <c r="A2585" s="812" t="b">
        <v>0</v>
      </c>
      <c r="B2585" s="812" t="s">
        <v>6882</v>
      </c>
      <c r="C2585" s="827">
        <v>38</v>
      </c>
      <c r="D2585" s="812">
        <f t="shared" si="181"/>
        <v>-257</v>
      </c>
      <c r="E2585" s="812">
        <f t="shared" si="182"/>
        <v>1</v>
      </c>
      <c r="F2585" s="812">
        <f t="shared" ca="1" si="183"/>
        <v>46</v>
      </c>
      <c r="G2585" s="812" t="s">
        <v>6575</v>
      </c>
      <c r="H2585" s="818"/>
      <c r="I2585" s="818"/>
      <c r="J2585" s="818"/>
      <c r="K2585" s="818"/>
      <c r="L2585" s="812"/>
      <c r="M2585" s="812"/>
      <c r="N2585" s="812"/>
      <c r="O2585" s="812"/>
      <c r="P2585" s="812">
        <f t="shared" si="184"/>
        <v>223</v>
      </c>
      <c r="Q2585" s="812" t="b">
        <v>0</v>
      </c>
    </row>
    <row r="2586" spans="1:17" x14ac:dyDescent="0.35">
      <c r="A2586" s="812" t="b">
        <v>0</v>
      </c>
      <c r="B2586" s="812" t="s">
        <v>6883</v>
      </c>
      <c r="C2586" s="827">
        <v>38</v>
      </c>
      <c r="D2586" s="812">
        <f t="shared" si="181"/>
        <v>-256</v>
      </c>
      <c r="E2586" s="812">
        <f t="shared" si="182"/>
        <v>2</v>
      </c>
      <c r="F2586" s="812">
        <f t="shared" ca="1" si="183"/>
        <v>46</v>
      </c>
      <c r="G2586" s="812" t="s">
        <v>6575</v>
      </c>
      <c r="H2586" s="818"/>
      <c r="I2586" s="818"/>
      <c r="J2586" s="818"/>
      <c r="K2586" s="818"/>
      <c r="L2586" s="812"/>
      <c r="M2586" s="812"/>
      <c r="N2586" s="812"/>
      <c r="O2586" s="812"/>
      <c r="P2586" s="812">
        <f t="shared" si="184"/>
        <v>224</v>
      </c>
      <c r="Q2586" s="812" t="b">
        <v>0</v>
      </c>
    </row>
    <row r="2587" spans="1:17" x14ac:dyDescent="0.35">
      <c r="A2587" s="812" t="b">
        <v>0</v>
      </c>
      <c r="B2587" s="812" t="s">
        <v>6884</v>
      </c>
      <c r="C2587" s="827">
        <v>38</v>
      </c>
      <c r="D2587" s="812">
        <f t="shared" si="181"/>
        <v>-255</v>
      </c>
      <c r="E2587" s="812">
        <f t="shared" si="182"/>
        <v>3</v>
      </c>
      <c r="F2587" s="812">
        <f t="shared" ca="1" si="183"/>
        <v>46</v>
      </c>
      <c r="G2587" s="812" t="s">
        <v>6575</v>
      </c>
      <c r="H2587" s="818"/>
      <c r="I2587" s="818"/>
      <c r="J2587" s="818"/>
      <c r="K2587" s="818"/>
      <c r="L2587" s="812"/>
      <c r="M2587" s="812"/>
      <c r="N2587" s="812"/>
      <c r="O2587" s="812"/>
      <c r="P2587" s="812">
        <f t="shared" si="184"/>
        <v>225</v>
      </c>
      <c r="Q2587" s="812" t="b">
        <v>0</v>
      </c>
    </row>
    <row r="2588" spans="1:17" x14ac:dyDescent="0.35">
      <c r="A2588" s="812" t="b">
        <v>0</v>
      </c>
      <c r="B2588" s="812" t="s">
        <v>6885</v>
      </c>
      <c r="C2588" s="827">
        <v>38</v>
      </c>
      <c r="D2588" s="812">
        <f t="shared" si="181"/>
        <v>-254</v>
      </c>
      <c r="E2588" s="812">
        <f t="shared" si="182"/>
        <v>4</v>
      </c>
      <c r="F2588" s="812">
        <f t="shared" ca="1" si="183"/>
        <v>46</v>
      </c>
      <c r="G2588" s="812" t="s">
        <v>6575</v>
      </c>
      <c r="H2588" s="818"/>
      <c r="I2588" s="818"/>
      <c r="J2588" s="818"/>
      <c r="K2588" s="818"/>
      <c r="L2588" s="812"/>
      <c r="M2588" s="812"/>
      <c r="N2588" s="812"/>
      <c r="O2588" s="812"/>
      <c r="P2588" s="812">
        <f t="shared" si="184"/>
        <v>226</v>
      </c>
      <c r="Q2588" s="812" t="b">
        <v>0</v>
      </c>
    </row>
    <row r="2589" spans="1:17" x14ac:dyDescent="0.35">
      <c r="A2589" s="812" t="b">
        <v>0</v>
      </c>
      <c r="B2589" s="812" t="s">
        <v>6886</v>
      </c>
      <c r="C2589" s="827">
        <v>38</v>
      </c>
      <c r="D2589" s="812">
        <f t="shared" si="181"/>
        <v>-253</v>
      </c>
      <c r="E2589" s="812">
        <f t="shared" si="182"/>
        <v>5</v>
      </c>
      <c r="F2589" s="812">
        <f t="shared" ca="1" si="183"/>
        <v>46</v>
      </c>
      <c r="G2589" s="812" t="s">
        <v>6575</v>
      </c>
      <c r="H2589" s="818"/>
      <c r="I2589" s="818"/>
      <c r="J2589" s="818"/>
      <c r="K2589" s="818"/>
      <c r="L2589" s="812"/>
      <c r="M2589" s="812"/>
      <c r="N2589" s="812"/>
      <c r="O2589" s="812"/>
      <c r="P2589" s="812">
        <f t="shared" si="184"/>
        <v>227</v>
      </c>
      <c r="Q2589" s="812" t="b">
        <v>0</v>
      </c>
    </row>
    <row r="2590" spans="1:17" x14ac:dyDescent="0.35">
      <c r="A2590" s="812" t="b">
        <v>0</v>
      </c>
      <c r="B2590" s="812" t="s">
        <v>6887</v>
      </c>
      <c r="C2590" s="827">
        <v>38</v>
      </c>
      <c r="D2590" s="812">
        <f t="shared" si="181"/>
        <v>-252</v>
      </c>
      <c r="E2590" s="812">
        <f t="shared" si="182"/>
        <v>6</v>
      </c>
      <c r="F2590" s="812">
        <f t="shared" ca="1" si="183"/>
        <v>46</v>
      </c>
      <c r="G2590" s="812" t="s">
        <v>6575</v>
      </c>
      <c r="H2590" s="818"/>
      <c r="I2590" s="818"/>
      <c r="J2590" s="818"/>
      <c r="K2590" s="818"/>
      <c r="L2590" s="812"/>
      <c r="M2590" s="812"/>
      <c r="N2590" s="812"/>
      <c r="O2590" s="812"/>
      <c r="P2590" s="812">
        <f t="shared" si="184"/>
        <v>228</v>
      </c>
      <c r="Q2590" s="812" t="b">
        <v>0</v>
      </c>
    </row>
    <row r="2591" spans="1:17" x14ac:dyDescent="0.35">
      <c r="A2591" s="812" t="b">
        <v>0</v>
      </c>
      <c r="B2591" s="812" t="s">
        <v>6888</v>
      </c>
      <c r="C2591" s="827">
        <v>39</v>
      </c>
      <c r="D2591" s="812">
        <f t="shared" si="181"/>
        <v>-251</v>
      </c>
      <c r="E2591" s="812">
        <f t="shared" si="182"/>
        <v>1</v>
      </c>
      <c r="F2591" s="812">
        <f t="shared" ca="1" si="183"/>
        <v>47</v>
      </c>
      <c r="G2591" s="812" t="s">
        <v>6577</v>
      </c>
      <c r="H2591" s="818"/>
      <c r="I2591" s="818"/>
      <c r="J2591" s="818"/>
      <c r="K2591" s="818"/>
      <c r="L2591" s="812"/>
      <c r="M2591" s="812"/>
      <c r="N2591" s="812"/>
      <c r="O2591" s="812"/>
      <c r="P2591" s="812">
        <f t="shared" si="184"/>
        <v>229</v>
      </c>
      <c r="Q2591" s="812" t="b">
        <v>0</v>
      </c>
    </row>
    <row r="2592" spans="1:17" x14ac:dyDescent="0.35">
      <c r="A2592" s="812" t="b">
        <v>0</v>
      </c>
      <c r="B2592" s="812" t="s">
        <v>6889</v>
      </c>
      <c r="C2592" s="827">
        <v>39</v>
      </c>
      <c r="D2592" s="812">
        <f t="shared" si="181"/>
        <v>-250</v>
      </c>
      <c r="E2592" s="812">
        <f t="shared" si="182"/>
        <v>2</v>
      </c>
      <c r="F2592" s="812">
        <f t="shared" ca="1" si="183"/>
        <v>47</v>
      </c>
      <c r="G2592" s="812" t="s">
        <v>6577</v>
      </c>
      <c r="H2592" s="818"/>
      <c r="I2592" s="818"/>
      <c r="J2592" s="818"/>
      <c r="K2592" s="818"/>
      <c r="L2592" s="812"/>
      <c r="M2592" s="812"/>
      <c r="N2592" s="812"/>
      <c r="O2592" s="812"/>
      <c r="P2592" s="812">
        <f t="shared" si="184"/>
        <v>230</v>
      </c>
      <c r="Q2592" s="812" t="b">
        <v>0</v>
      </c>
    </row>
    <row r="2593" spans="1:17" x14ac:dyDescent="0.35">
      <c r="A2593" s="812" t="b">
        <v>0</v>
      </c>
      <c r="B2593" s="812" t="s">
        <v>6890</v>
      </c>
      <c r="C2593" s="827">
        <v>39</v>
      </c>
      <c r="D2593" s="812">
        <f t="shared" si="181"/>
        <v>-249</v>
      </c>
      <c r="E2593" s="812">
        <f t="shared" si="182"/>
        <v>3</v>
      </c>
      <c r="F2593" s="812">
        <f t="shared" ca="1" si="183"/>
        <v>47</v>
      </c>
      <c r="G2593" s="812" t="s">
        <v>6577</v>
      </c>
      <c r="H2593" s="818"/>
      <c r="I2593" s="818"/>
      <c r="J2593" s="818"/>
      <c r="K2593" s="818"/>
      <c r="L2593" s="812"/>
      <c r="M2593" s="812"/>
      <c r="N2593" s="812"/>
      <c r="O2593" s="812"/>
      <c r="P2593" s="812">
        <f t="shared" si="184"/>
        <v>231</v>
      </c>
      <c r="Q2593" s="812" t="b">
        <v>0</v>
      </c>
    </row>
    <row r="2594" spans="1:17" x14ac:dyDescent="0.35">
      <c r="A2594" s="812" t="b">
        <v>0</v>
      </c>
      <c r="B2594" s="812" t="s">
        <v>6891</v>
      </c>
      <c r="C2594" s="827">
        <v>39</v>
      </c>
      <c r="D2594" s="812">
        <f t="shared" si="181"/>
        <v>-248</v>
      </c>
      <c r="E2594" s="812">
        <f t="shared" si="182"/>
        <v>4</v>
      </c>
      <c r="F2594" s="812">
        <f t="shared" ca="1" si="183"/>
        <v>47</v>
      </c>
      <c r="G2594" s="812" t="s">
        <v>6577</v>
      </c>
      <c r="H2594" s="818"/>
      <c r="I2594" s="818"/>
      <c r="J2594" s="818"/>
      <c r="K2594" s="818"/>
      <c r="L2594" s="812"/>
      <c r="M2594" s="812"/>
      <c r="N2594" s="812"/>
      <c r="O2594" s="812"/>
      <c r="P2594" s="812">
        <f t="shared" si="184"/>
        <v>232</v>
      </c>
      <c r="Q2594" s="812" t="b">
        <v>0</v>
      </c>
    </row>
    <row r="2595" spans="1:17" x14ac:dyDescent="0.35">
      <c r="A2595" s="812" t="b">
        <v>0</v>
      </c>
      <c r="B2595" s="812" t="s">
        <v>6892</v>
      </c>
      <c r="C2595" s="827">
        <v>39</v>
      </c>
      <c r="D2595" s="812">
        <f t="shared" si="181"/>
        <v>-247</v>
      </c>
      <c r="E2595" s="812">
        <f t="shared" si="182"/>
        <v>5</v>
      </c>
      <c r="F2595" s="812">
        <f t="shared" ca="1" si="183"/>
        <v>47</v>
      </c>
      <c r="G2595" s="812" t="s">
        <v>6577</v>
      </c>
      <c r="H2595" s="818"/>
      <c r="I2595" s="818"/>
      <c r="J2595" s="818"/>
      <c r="K2595" s="818"/>
      <c r="L2595" s="812"/>
      <c r="M2595" s="812"/>
      <c r="N2595" s="812"/>
      <c r="O2595" s="812"/>
      <c r="P2595" s="812">
        <f t="shared" si="184"/>
        <v>233</v>
      </c>
      <c r="Q2595" s="812" t="b">
        <v>0</v>
      </c>
    </row>
    <row r="2596" spans="1:17" x14ac:dyDescent="0.35">
      <c r="A2596" s="812" t="b">
        <v>0</v>
      </c>
      <c r="B2596" s="812" t="s">
        <v>6893</v>
      </c>
      <c r="C2596" s="827">
        <v>39</v>
      </c>
      <c r="D2596" s="812">
        <f t="shared" si="181"/>
        <v>-246</v>
      </c>
      <c r="E2596" s="812">
        <f t="shared" si="182"/>
        <v>6</v>
      </c>
      <c r="F2596" s="812">
        <f t="shared" ca="1" si="183"/>
        <v>47</v>
      </c>
      <c r="G2596" s="812" t="s">
        <v>6577</v>
      </c>
      <c r="H2596" s="818"/>
      <c r="I2596" s="818"/>
      <c r="J2596" s="818"/>
      <c r="K2596" s="818"/>
      <c r="L2596" s="812"/>
      <c r="M2596" s="812"/>
      <c r="N2596" s="812"/>
      <c r="O2596" s="812"/>
      <c r="P2596" s="812">
        <f t="shared" si="184"/>
        <v>234</v>
      </c>
      <c r="Q2596" s="812" t="b">
        <v>0</v>
      </c>
    </row>
    <row r="2597" spans="1:17" x14ac:dyDescent="0.35">
      <c r="A2597" s="812" t="b">
        <v>0</v>
      </c>
      <c r="B2597" s="812" t="s">
        <v>6894</v>
      </c>
      <c r="C2597" s="827">
        <v>40</v>
      </c>
      <c r="D2597" s="812">
        <f t="shared" si="181"/>
        <v>-245</v>
      </c>
      <c r="E2597" s="812">
        <f t="shared" si="182"/>
        <v>1</v>
      </c>
      <c r="F2597" s="812">
        <f t="shared" ca="1" si="183"/>
        <v>48</v>
      </c>
      <c r="G2597" s="812" t="s">
        <v>6579</v>
      </c>
      <c r="H2597" s="818"/>
      <c r="I2597" s="818"/>
      <c r="J2597" s="818"/>
      <c r="K2597" s="818"/>
      <c r="L2597" s="812"/>
      <c r="M2597" s="812"/>
      <c r="N2597" s="812"/>
      <c r="O2597" s="812"/>
      <c r="P2597" s="812">
        <f t="shared" si="184"/>
        <v>235</v>
      </c>
      <c r="Q2597" s="812" t="b">
        <v>0</v>
      </c>
    </row>
    <row r="2598" spans="1:17" x14ac:dyDescent="0.35">
      <c r="A2598" s="812" t="b">
        <v>0</v>
      </c>
      <c r="B2598" s="812" t="s">
        <v>6895</v>
      </c>
      <c r="C2598" s="827">
        <v>40</v>
      </c>
      <c r="D2598" s="812">
        <f t="shared" si="181"/>
        <v>-244</v>
      </c>
      <c r="E2598" s="812">
        <f t="shared" si="182"/>
        <v>2</v>
      </c>
      <c r="F2598" s="812">
        <f t="shared" ca="1" si="183"/>
        <v>48</v>
      </c>
      <c r="G2598" s="812" t="s">
        <v>6579</v>
      </c>
      <c r="H2598" s="818"/>
      <c r="I2598" s="818"/>
      <c r="J2598" s="818"/>
      <c r="K2598" s="818"/>
      <c r="L2598" s="812"/>
      <c r="M2598" s="812"/>
      <c r="N2598" s="812"/>
      <c r="O2598" s="812"/>
      <c r="P2598" s="812">
        <f t="shared" si="184"/>
        <v>236</v>
      </c>
      <c r="Q2598" s="812" t="b">
        <v>0</v>
      </c>
    </row>
    <row r="2599" spans="1:17" x14ac:dyDescent="0.35">
      <c r="A2599" s="812" t="b">
        <v>0</v>
      </c>
      <c r="B2599" s="812" t="s">
        <v>6896</v>
      </c>
      <c r="C2599" s="827">
        <v>40</v>
      </c>
      <c r="D2599" s="812">
        <f t="shared" si="181"/>
        <v>-243</v>
      </c>
      <c r="E2599" s="812">
        <f t="shared" si="182"/>
        <v>3</v>
      </c>
      <c r="F2599" s="812">
        <f t="shared" ca="1" si="183"/>
        <v>48</v>
      </c>
      <c r="G2599" s="812" t="s">
        <v>6579</v>
      </c>
      <c r="H2599" s="818"/>
      <c r="I2599" s="818"/>
      <c r="J2599" s="818"/>
      <c r="K2599" s="818"/>
      <c r="L2599" s="812"/>
      <c r="M2599" s="812"/>
      <c r="N2599" s="812"/>
      <c r="O2599" s="812"/>
      <c r="P2599" s="812">
        <f t="shared" si="184"/>
        <v>237</v>
      </c>
      <c r="Q2599" s="812" t="b">
        <v>0</v>
      </c>
    </row>
    <row r="2600" spans="1:17" x14ac:dyDescent="0.35">
      <c r="A2600" s="812" t="b">
        <v>0</v>
      </c>
      <c r="B2600" s="812" t="s">
        <v>6897</v>
      </c>
      <c r="C2600" s="827">
        <v>40</v>
      </c>
      <c r="D2600" s="812">
        <f t="shared" si="181"/>
        <v>-242</v>
      </c>
      <c r="E2600" s="812">
        <f t="shared" si="182"/>
        <v>4</v>
      </c>
      <c r="F2600" s="812">
        <f t="shared" ca="1" si="183"/>
        <v>48</v>
      </c>
      <c r="G2600" s="812" t="s">
        <v>6579</v>
      </c>
      <c r="H2600" s="818"/>
      <c r="I2600" s="818"/>
      <c r="J2600" s="818"/>
      <c r="K2600" s="818"/>
      <c r="L2600" s="812"/>
      <c r="M2600" s="812"/>
      <c r="N2600" s="812"/>
      <c r="O2600" s="812"/>
      <c r="P2600" s="812">
        <f t="shared" si="184"/>
        <v>238</v>
      </c>
      <c r="Q2600" s="812" t="b">
        <v>0</v>
      </c>
    </row>
    <row r="2601" spans="1:17" x14ac:dyDescent="0.35">
      <c r="A2601" s="812" t="b">
        <v>0</v>
      </c>
      <c r="B2601" s="812" t="s">
        <v>6898</v>
      </c>
      <c r="C2601" s="827">
        <v>40</v>
      </c>
      <c r="D2601" s="812">
        <f t="shared" si="181"/>
        <v>-241</v>
      </c>
      <c r="E2601" s="812">
        <f t="shared" si="182"/>
        <v>5</v>
      </c>
      <c r="F2601" s="812">
        <f t="shared" ca="1" si="183"/>
        <v>48</v>
      </c>
      <c r="G2601" s="812" t="s">
        <v>6579</v>
      </c>
      <c r="H2601" s="818"/>
      <c r="I2601" s="818"/>
      <c r="J2601" s="818"/>
      <c r="K2601" s="818"/>
      <c r="L2601" s="812"/>
      <c r="M2601" s="812"/>
      <c r="N2601" s="812"/>
      <c r="O2601" s="812"/>
      <c r="P2601" s="812">
        <f t="shared" si="184"/>
        <v>239</v>
      </c>
      <c r="Q2601" s="812" t="b">
        <v>0</v>
      </c>
    </row>
    <row r="2602" spans="1:17" x14ac:dyDescent="0.35">
      <c r="A2602" s="812" t="b">
        <v>0</v>
      </c>
      <c r="B2602" s="812" t="s">
        <v>6899</v>
      </c>
      <c r="C2602" s="827">
        <v>40</v>
      </c>
      <c r="D2602" s="812">
        <f t="shared" si="181"/>
        <v>-240</v>
      </c>
      <c r="E2602" s="812">
        <f t="shared" si="182"/>
        <v>6</v>
      </c>
      <c r="F2602" s="812">
        <f t="shared" ca="1" si="183"/>
        <v>48</v>
      </c>
      <c r="G2602" s="812" t="s">
        <v>6579</v>
      </c>
      <c r="H2602" s="818"/>
      <c r="I2602" s="818"/>
      <c r="J2602" s="818"/>
      <c r="K2602" s="818"/>
      <c r="L2602" s="812"/>
      <c r="M2602" s="812"/>
      <c r="N2602" s="812"/>
      <c r="O2602" s="812"/>
      <c r="P2602" s="812">
        <f t="shared" si="184"/>
        <v>240</v>
      </c>
      <c r="Q2602" s="812" t="b">
        <v>0</v>
      </c>
    </row>
    <row r="2603" spans="1:17" x14ac:dyDescent="0.35">
      <c r="A2603" s="812" t="b">
        <v>0</v>
      </c>
      <c r="B2603" s="812" t="s">
        <v>6900</v>
      </c>
      <c r="C2603" s="827">
        <v>41</v>
      </c>
      <c r="D2603" s="812">
        <f t="shared" si="181"/>
        <v>-239</v>
      </c>
      <c r="E2603" s="812">
        <f t="shared" si="182"/>
        <v>1</v>
      </c>
      <c r="F2603" s="812">
        <f t="shared" ca="1" si="183"/>
        <v>49</v>
      </c>
      <c r="G2603" s="812" t="s">
        <v>6581</v>
      </c>
      <c r="H2603" s="818"/>
      <c r="I2603" s="818"/>
      <c r="J2603" s="818"/>
      <c r="K2603" s="818"/>
      <c r="L2603" s="812"/>
      <c r="M2603" s="812"/>
      <c r="N2603" s="812"/>
      <c r="O2603" s="812"/>
      <c r="P2603" s="812">
        <f t="shared" si="184"/>
        <v>241</v>
      </c>
      <c r="Q2603" s="812" t="b">
        <v>0</v>
      </c>
    </row>
    <row r="2604" spans="1:17" x14ac:dyDescent="0.35">
      <c r="A2604" s="812" t="b">
        <v>0</v>
      </c>
      <c r="B2604" s="812" t="s">
        <v>6901</v>
      </c>
      <c r="C2604" s="827">
        <v>41</v>
      </c>
      <c r="D2604" s="812">
        <f t="shared" si="181"/>
        <v>-238</v>
      </c>
      <c r="E2604" s="812">
        <f t="shared" si="182"/>
        <v>2</v>
      </c>
      <c r="F2604" s="812">
        <f t="shared" ca="1" si="183"/>
        <v>49</v>
      </c>
      <c r="G2604" s="812" t="s">
        <v>6581</v>
      </c>
      <c r="H2604" s="818"/>
      <c r="I2604" s="818"/>
      <c r="J2604" s="818"/>
      <c r="K2604" s="818"/>
      <c r="L2604" s="812"/>
      <c r="M2604" s="812"/>
      <c r="N2604" s="812"/>
      <c r="O2604" s="812"/>
      <c r="P2604" s="812">
        <f t="shared" si="184"/>
        <v>242</v>
      </c>
      <c r="Q2604" s="812" t="b">
        <v>0</v>
      </c>
    </row>
    <row r="2605" spans="1:17" x14ac:dyDescent="0.35">
      <c r="A2605" s="812" t="b">
        <v>0</v>
      </c>
      <c r="B2605" s="812" t="s">
        <v>6902</v>
      </c>
      <c r="C2605" s="827">
        <v>41</v>
      </c>
      <c r="D2605" s="812">
        <f t="shared" si="181"/>
        <v>-237</v>
      </c>
      <c r="E2605" s="812">
        <f t="shared" si="182"/>
        <v>3</v>
      </c>
      <c r="F2605" s="812">
        <f t="shared" ca="1" si="183"/>
        <v>49</v>
      </c>
      <c r="G2605" s="812" t="s">
        <v>6581</v>
      </c>
      <c r="H2605" s="818"/>
      <c r="I2605" s="818"/>
      <c r="J2605" s="818"/>
      <c r="K2605" s="818"/>
      <c r="L2605" s="812"/>
      <c r="M2605" s="812"/>
      <c r="N2605" s="812"/>
      <c r="O2605" s="812"/>
      <c r="P2605" s="812">
        <f t="shared" si="184"/>
        <v>243</v>
      </c>
      <c r="Q2605" s="812" t="b">
        <v>0</v>
      </c>
    </row>
    <row r="2606" spans="1:17" x14ac:dyDescent="0.35">
      <c r="A2606" s="812" t="b">
        <v>0</v>
      </c>
      <c r="B2606" s="812" t="s">
        <v>6903</v>
      </c>
      <c r="C2606" s="827">
        <v>41</v>
      </c>
      <c r="D2606" s="812">
        <f t="shared" si="181"/>
        <v>-236</v>
      </c>
      <c r="E2606" s="812">
        <f t="shared" si="182"/>
        <v>4</v>
      </c>
      <c r="F2606" s="812">
        <f t="shared" ca="1" si="183"/>
        <v>49</v>
      </c>
      <c r="G2606" s="812" t="s">
        <v>6581</v>
      </c>
      <c r="H2606" s="818"/>
      <c r="I2606" s="818"/>
      <c r="J2606" s="818"/>
      <c r="K2606" s="818"/>
      <c r="L2606" s="812"/>
      <c r="M2606" s="812"/>
      <c r="N2606" s="812"/>
      <c r="O2606" s="812"/>
      <c r="P2606" s="812">
        <f t="shared" si="184"/>
        <v>244</v>
      </c>
      <c r="Q2606" s="812" t="b">
        <v>0</v>
      </c>
    </row>
    <row r="2607" spans="1:17" x14ac:dyDescent="0.35">
      <c r="A2607" s="812" t="b">
        <v>0</v>
      </c>
      <c r="B2607" s="812" t="s">
        <v>6904</v>
      </c>
      <c r="C2607" s="827">
        <v>41</v>
      </c>
      <c r="D2607" s="812">
        <f t="shared" si="181"/>
        <v>-235</v>
      </c>
      <c r="E2607" s="812">
        <f t="shared" si="182"/>
        <v>5</v>
      </c>
      <c r="F2607" s="812">
        <f t="shared" ca="1" si="183"/>
        <v>49</v>
      </c>
      <c r="G2607" s="812" t="s">
        <v>6581</v>
      </c>
      <c r="H2607" s="818"/>
      <c r="I2607" s="818"/>
      <c r="J2607" s="818"/>
      <c r="K2607" s="818"/>
      <c r="L2607" s="812"/>
      <c r="M2607" s="812"/>
      <c r="N2607" s="812"/>
      <c r="O2607" s="812"/>
      <c r="P2607" s="812">
        <f t="shared" si="184"/>
        <v>245</v>
      </c>
      <c r="Q2607" s="812" t="b">
        <v>0</v>
      </c>
    </row>
    <row r="2608" spans="1:17" x14ac:dyDescent="0.35">
      <c r="A2608" s="812" t="b">
        <v>0</v>
      </c>
      <c r="B2608" s="812" t="s">
        <v>6905</v>
      </c>
      <c r="C2608" s="827">
        <v>41</v>
      </c>
      <c r="D2608" s="812">
        <f t="shared" si="181"/>
        <v>-234</v>
      </c>
      <c r="E2608" s="812">
        <f t="shared" si="182"/>
        <v>6</v>
      </c>
      <c r="F2608" s="812">
        <f t="shared" ca="1" si="183"/>
        <v>49</v>
      </c>
      <c r="G2608" s="812" t="s">
        <v>6581</v>
      </c>
      <c r="H2608" s="818"/>
      <c r="I2608" s="818"/>
      <c r="J2608" s="818"/>
      <c r="K2608" s="818"/>
      <c r="L2608" s="812"/>
      <c r="M2608" s="812"/>
      <c r="N2608" s="812"/>
      <c r="O2608" s="812"/>
      <c r="P2608" s="812">
        <f t="shared" si="184"/>
        <v>246</v>
      </c>
      <c r="Q2608" s="812" t="b">
        <v>0</v>
      </c>
    </row>
    <row r="2609" spans="1:17" x14ac:dyDescent="0.35">
      <c r="A2609" s="812" t="b">
        <v>0</v>
      </c>
      <c r="B2609" s="812" t="s">
        <v>6906</v>
      </c>
      <c r="C2609" s="827">
        <v>42</v>
      </c>
      <c r="D2609" s="812">
        <f t="shared" si="181"/>
        <v>-233</v>
      </c>
      <c r="E2609" s="812">
        <f t="shared" si="182"/>
        <v>1</v>
      </c>
      <c r="F2609" s="812">
        <f t="shared" ca="1" si="183"/>
        <v>50</v>
      </c>
      <c r="G2609" s="812" t="s">
        <v>6583</v>
      </c>
      <c r="H2609" s="818"/>
      <c r="I2609" s="818"/>
      <c r="J2609" s="818"/>
      <c r="K2609" s="818"/>
      <c r="L2609" s="812"/>
      <c r="M2609" s="812"/>
      <c r="N2609" s="812"/>
      <c r="O2609" s="812"/>
      <c r="P2609" s="812">
        <f t="shared" si="184"/>
        <v>247</v>
      </c>
      <c r="Q2609" s="812" t="b">
        <v>0</v>
      </c>
    </row>
    <row r="2610" spans="1:17" x14ac:dyDescent="0.35">
      <c r="A2610" s="812" t="b">
        <v>0</v>
      </c>
      <c r="B2610" s="812" t="s">
        <v>6907</v>
      </c>
      <c r="C2610" s="827">
        <v>42</v>
      </c>
      <c r="D2610" s="812">
        <f t="shared" si="181"/>
        <v>-232</v>
      </c>
      <c r="E2610" s="812">
        <f t="shared" si="182"/>
        <v>2</v>
      </c>
      <c r="F2610" s="812">
        <f t="shared" ca="1" si="183"/>
        <v>50</v>
      </c>
      <c r="G2610" s="812" t="s">
        <v>6583</v>
      </c>
      <c r="H2610" s="818"/>
      <c r="I2610" s="818"/>
      <c r="J2610" s="818"/>
      <c r="K2610" s="818"/>
      <c r="L2610" s="812"/>
      <c r="M2610" s="812"/>
      <c r="N2610" s="812"/>
      <c r="O2610" s="812"/>
      <c r="P2610" s="812">
        <f t="shared" si="184"/>
        <v>248</v>
      </c>
      <c r="Q2610" s="812" t="b">
        <v>0</v>
      </c>
    </row>
    <row r="2611" spans="1:17" x14ac:dyDescent="0.35">
      <c r="A2611" s="812" t="b">
        <v>0</v>
      </c>
      <c r="B2611" s="812" t="s">
        <v>6908</v>
      </c>
      <c r="C2611" s="827">
        <v>42</v>
      </c>
      <c r="D2611" s="812">
        <f t="shared" si="181"/>
        <v>-231</v>
      </c>
      <c r="E2611" s="812">
        <f t="shared" si="182"/>
        <v>3</v>
      </c>
      <c r="F2611" s="812">
        <f t="shared" ca="1" si="183"/>
        <v>50</v>
      </c>
      <c r="G2611" s="812" t="s">
        <v>6583</v>
      </c>
      <c r="H2611" s="818"/>
      <c r="I2611" s="818"/>
      <c r="J2611" s="818"/>
      <c r="K2611" s="818"/>
      <c r="L2611" s="812"/>
      <c r="M2611" s="812"/>
      <c r="N2611" s="812"/>
      <c r="O2611" s="812"/>
      <c r="P2611" s="812">
        <f t="shared" si="184"/>
        <v>249</v>
      </c>
      <c r="Q2611" s="812" t="b">
        <v>0</v>
      </c>
    </row>
    <row r="2612" spans="1:17" x14ac:dyDescent="0.35">
      <c r="A2612" s="812" t="b">
        <v>0</v>
      </c>
      <c r="B2612" s="812" t="s">
        <v>6909</v>
      </c>
      <c r="C2612" s="827">
        <v>42</v>
      </c>
      <c r="D2612" s="812">
        <f t="shared" si="181"/>
        <v>-230</v>
      </c>
      <c r="E2612" s="812">
        <f t="shared" si="182"/>
        <v>4</v>
      </c>
      <c r="F2612" s="812">
        <f t="shared" ca="1" si="183"/>
        <v>50</v>
      </c>
      <c r="G2612" s="812" t="s">
        <v>6583</v>
      </c>
      <c r="H2612" s="818"/>
      <c r="I2612" s="818"/>
      <c r="J2612" s="818"/>
      <c r="K2612" s="818"/>
      <c r="L2612" s="812"/>
      <c r="M2612" s="812"/>
      <c r="N2612" s="812"/>
      <c r="O2612" s="812"/>
      <c r="P2612" s="812">
        <f t="shared" si="184"/>
        <v>250</v>
      </c>
      <c r="Q2612" s="812" t="b">
        <v>0</v>
      </c>
    </row>
    <row r="2613" spans="1:17" x14ac:dyDescent="0.35">
      <c r="A2613" s="812" t="b">
        <v>0</v>
      </c>
      <c r="B2613" s="812" t="s">
        <v>6910</v>
      </c>
      <c r="C2613" s="827">
        <v>42</v>
      </c>
      <c r="D2613" s="812">
        <f t="shared" si="181"/>
        <v>-229</v>
      </c>
      <c r="E2613" s="812">
        <f t="shared" si="182"/>
        <v>5</v>
      </c>
      <c r="F2613" s="812">
        <f t="shared" ca="1" si="183"/>
        <v>50</v>
      </c>
      <c r="G2613" s="812" t="s">
        <v>6583</v>
      </c>
      <c r="H2613" s="818"/>
      <c r="I2613" s="818"/>
      <c r="J2613" s="818"/>
      <c r="K2613" s="818"/>
      <c r="L2613" s="812"/>
      <c r="M2613" s="812"/>
      <c r="N2613" s="812"/>
      <c r="O2613" s="812"/>
      <c r="P2613" s="812">
        <f t="shared" si="184"/>
        <v>251</v>
      </c>
      <c r="Q2613" s="812" t="b">
        <v>0</v>
      </c>
    </row>
    <row r="2614" spans="1:17" x14ac:dyDescent="0.35">
      <c r="A2614" s="812" t="b">
        <v>0</v>
      </c>
      <c r="B2614" s="812" t="s">
        <v>6911</v>
      </c>
      <c r="C2614" s="827">
        <v>42</v>
      </c>
      <c r="D2614" s="812">
        <f t="shared" si="181"/>
        <v>-228</v>
      </c>
      <c r="E2614" s="812">
        <f t="shared" si="182"/>
        <v>6</v>
      </c>
      <c r="F2614" s="812">
        <f t="shared" ca="1" si="183"/>
        <v>50</v>
      </c>
      <c r="G2614" s="812" t="s">
        <v>6583</v>
      </c>
      <c r="H2614" s="818"/>
      <c r="I2614" s="818"/>
      <c r="J2614" s="818"/>
      <c r="K2614" s="818"/>
      <c r="L2614" s="812"/>
      <c r="M2614" s="812"/>
      <c r="N2614" s="812"/>
      <c r="O2614" s="812"/>
      <c r="P2614" s="812">
        <f t="shared" si="184"/>
        <v>252</v>
      </c>
      <c r="Q2614" s="812" t="b">
        <v>0</v>
      </c>
    </row>
    <row r="2615" spans="1:17" x14ac:dyDescent="0.35">
      <c r="A2615" s="812" t="b">
        <v>0</v>
      </c>
      <c r="B2615" s="812" t="s">
        <v>6912</v>
      </c>
      <c r="C2615" s="827">
        <v>43</v>
      </c>
      <c r="D2615" s="812">
        <f t="shared" si="181"/>
        <v>-227</v>
      </c>
      <c r="E2615" s="812">
        <f t="shared" si="182"/>
        <v>1</v>
      </c>
      <c r="F2615" s="812">
        <f t="shared" ca="1" si="183"/>
        <v>51</v>
      </c>
      <c r="G2615" s="812" t="s">
        <v>6585</v>
      </c>
      <c r="H2615" s="818"/>
      <c r="I2615" s="818"/>
      <c r="J2615" s="818"/>
      <c r="K2615" s="818"/>
      <c r="L2615" s="812"/>
      <c r="M2615" s="812"/>
      <c r="N2615" s="812"/>
      <c r="O2615" s="812"/>
      <c r="P2615" s="812">
        <f t="shared" si="184"/>
        <v>253</v>
      </c>
      <c r="Q2615" s="812" t="b">
        <v>0</v>
      </c>
    </row>
    <row r="2616" spans="1:17" x14ac:dyDescent="0.35">
      <c r="A2616" s="812" t="b">
        <v>0</v>
      </c>
      <c r="B2616" s="812" t="s">
        <v>6913</v>
      </c>
      <c r="C2616" s="827">
        <v>43</v>
      </c>
      <c r="D2616" s="812">
        <f t="shared" si="181"/>
        <v>-226</v>
      </c>
      <c r="E2616" s="812">
        <f t="shared" si="182"/>
        <v>2</v>
      </c>
      <c r="F2616" s="812">
        <f t="shared" ca="1" si="183"/>
        <v>51</v>
      </c>
      <c r="G2616" s="812" t="s">
        <v>6585</v>
      </c>
      <c r="H2616" s="818"/>
      <c r="I2616" s="818"/>
      <c r="J2616" s="818"/>
      <c r="K2616" s="818"/>
      <c r="L2616" s="812"/>
      <c r="M2616" s="812"/>
      <c r="N2616" s="812"/>
      <c r="O2616" s="812"/>
      <c r="P2616" s="812">
        <f t="shared" si="184"/>
        <v>254</v>
      </c>
      <c r="Q2616" s="812" t="b">
        <v>0</v>
      </c>
    </row>
    <row r="2617" spans="1:17" x14ac:dyDescent="0.35">
      <c r="A2617" s="812" t="b">
        <v>0</v>
      </c>
      <c r="B2617" s="812" t="s">
        <v>6914</v>
      </c>
      <c r="C2617" s="827">
        <v>43</v>
      </c>
      <c r="D2617" s="812">
        <f t="shared" si="181"/>
        <v>-225</v>
      </c>
      <c r="E2617" s="812">
        <f t="shared" si="182"/>
        <v>3</v>
      </c>
      <c r="F2617" s="812">
        <f t="shared" ca="1" si="183"/>
        <v>51</v>
      </c>
      <c r="G2617" s="812" t="s">
        <v>6585</v>
      </c>
      <c r="H2617" s="818"/>
      <c r="I2617" s="818"/>
      <c r="J2617" s="818"/>
      <c r="K2617" s="818"/>
      <c r="L2617" s="812"/>
      <c r="M2617" s="812"/>
      <c r="N2617" s="812"/>
      <c r="O2617" s="812"/>
      <c r="P2617" s="812">
        <f t="shared" si="184"/>
        <v>255</v>
      </c>
      <c r="Q2617" s="812" t="b">
        <v>0</v>
      </c>
    </row>
    <row r="2618" spans="1:17" x14ac:dyDescent="0.35">
      <c r="A2618" s="812" t="b">
        <v>0</v>
      </c>
      <c r="B2618" s="812" t="s">
        <v>6915</v>
      </c>
      <c r="C2618" s="827">
        <v>43</v>
      </c>
      <c r="D2618" s="812">
        <f t="shared" si="181"/>
        <v>-224</v>
      </c>
      <c r="E2618" s="812">
        <f t="shared" si="182"/>
        <v>4</v>
      </c>
      <c r="F2618" s="812">
        <f t="shared" ca="1" si="183"/>
        <v>51</v>
      </c>
      <c r="G2618" s="812" t="s">
        <v>6585</v>
      </c>
      <c r="H2618" s="818"/>
      <c r="I2618" s="818"/>
      <c r="J2618" s="818"/>
      <c r="K2618" s="818"/>
      <c r="L2618" s="812"/>
      <c r="M2618" s="812"/>
      <c r="N2618" s="812"/>
      <c r="O2618" s="812"/>
      <c r="P2618" s="812">
        <f t="shared" si="184"/>
        <v>256</v>
      </c>
      <c r="Q2618" s="812" t="b">
        <v>0</v>
      </c>
    </row>
    <row r="2619" spans="1:17" x14ac:dyDescent="0.35">
      <c r="A2619" s="812" t="b">
        <v>0</v>
      </c>
      <c r="B2619" s="812" t="s">
        <v>6916</v>
      </c>
      <c r="C2619" s="827">
        <v>43</v>
      </c>
      <c r="D2619" s="812">
        <f t="shared" ref="D2619:D2682" si="185">D2618+1</f>
        <v>-223</v>
      </c>
      <c r="E2619" s="812">
        <f t="shared" ref="E2619:E2682" si="186">COUNTIF(C2449:C2619,C2619)</f>
        <v>5</v>
      </c>
      <c r="F2619" s="812">
        <f t="shared" ref="F2619:F2682" ca="1" si="187">IF(C2619=1,9,IF(E2618=MAX(E2617:E2619),F2617+1,F2618))</f>
        <v>51</v>
      </c>
      <c r="G2619" s="812" t="s">
        <v>6585</v>
      </c>
      <c r="H2619" s="818"/>
      <c r="I2619" s="818"/>
      <c r="J2619" s="818"/>
      <c r="K2619" s="818"/>
      <c r="L2619" s="812"/>
      <c r="M2619" s="812"/>
      <c r="N2619" s="812"/>
      <c r="O2619" s="812"/>
      <c r="P2619" s="812">
        <f t="shared" ref="P2619:P2682" si="188">IF(NOT(_xlfn.ISFORMULA(I2619)),P2618+1,0)</f>
        <v>257</v>
      </c>
      <c r="Q2619" s="812" t="b">
        <v>0</v>
      </c>
    </row>
    <row r="2620" spans="1:17" x14ac:dyDescent="0.35">
      <c r="A2620" s="812" t="b">
        <v>0</v>
      </c>
      <c r="B2620" s="812" t="s">
        <v>6917</v>
      </c>
      <c r="C2620" s="827">
        <v>43</v>
      </c>
      <c r="D2620" s="812">
        <f t="shared" si="185"/>
        <v>-222</v>
      </c>
      <c r="E2620" s="812">
        <f t="shared" si="186"/>
        <v>6</v>
      </c>
      <c r="F2620" s="812">
        <f t="shared" ca="1" si="187"/>
        <v>51</v>
      </c>
      <c r="G2620" s="812" t="s">
        <v>6585</v>
      </c>
      <c r="H2620" s="818"/>
      <c r="I2620" s="818"/>
      <c r="J2620" s="818"/>
      <c r="K2620" s="818"/>
      <c r="L2620" s="812"/>
      <c r="M2620" s="812"/>
      <c r="N2620" s="812"/>
      <c r="O2620" s="812"/>
      <c r="P2620" s="812">
        <f t="shared" si="188"/>
        <v>258</v>
      </c>
      <c r="Q2620" s="812" t="b">
        <v>0</v>
      </c>
    </row>
    <row r="2621" spans="1:17" x14ac:dyDescent="0.35">
      <c r="A2621" s="812" t="b">
        <v>0</v>
      </c>
      <c r="B2621" s="812" t="s">
        <v>6918</v>
      </c>
      <c r="C2621" s="827">
        <v>44</v>
      </c>
      <c r="D2621" s="812">
        <f t="shared" si="185"/>
        <v>-221</v>
      </c>
      <c r="E2621" s="812">
        <f t="shared" si="186"/>
        <v>1</v>
      </c>
      <c r="F2621" s="812">
        <f t="shared" ca="1" si="187"/>
        <v>52</v>
      </c>
      <c r="G2621" s="812" t="s">
        <v>6587</v>
      </c>
      <c r="H2621" s="818"/>
      <c r="I2621" s="818"/>
      <c r="J2621" s="818"/>
      <c r="K2621" s="818"/>
      <c r="L2621" s="812"/>
      <c r="M2621" s="812"/>
      <c r="N2621" s="812"/>
      <c r="O2621" s="812"/>
      <c r="P2621" s="812">
        <f t="shared" si="188"/>
        <v>259</v>
      </c>
      <c r="Q2621" s="812" t="b">
        <v>0</v>
      </c>
    </row>
    <row r="2622" spans="1:17" x14ac:dyDescent="0.35">
      <c r="A2622" s="812" t="b">
        <v>0</v>
      </c>
      <c r="B2622" s="812" t="s">
        <v>6919</v>
      </c>
      <c r="C2622" s="827">
        <v>44</v>
      </c>
      <c r="D2622" s="812">
        <f t="shared" si="185"/>
        <v>-220</v>
      </c>
      <c r="E2622" s="812">
        <f t="shared" si="186"/>
        <v>2</v>
      </c>
      <c r="F2622" s="812">
        <f t="shared" ca="1" si="187"/>
        <v>52</v>
      </c>
      <c r="G2622" s="812" t="s">
        <v>6587</v>
      </c>
      <c r="H2622" s="818"/>
      <c r="I2622" s="818"/>
      <c r="J2622" s="818"/>
      <c r="K2622" s="818"/>
      <c r="L2622" s="812"/>
      <c r="M2622" s="812"/>
      <c r="N2622" s="812"/>
      <c r="O2622" s="812"/>
      <c r="P2622" s="812">
        <f t="shared" si="188"/>
        <v>260</v>
      </c>
      <c r="Q2622" s="812" t="b">
        <v>0</v>
      </c>
    </row>
    <row r="2623" spans="1:17" x14ac:dyDescent="0.35">
      <c r="A2623" s="812" t="b">
        <v>0</v>
      </c>
      <c r="B2623" s="812" t="s">
        <v>6920</v>
      </c>
      <c r="C2623" s="827">
        <v>44</v>
      </c>
      <c r="D2623" s="812">
        <f t="shared" si="185"/>
        <v>-219</v>
      </c>
      <c r="E2623" s="812">
        <f t="shared" si="186"/>
        <v>3</v>
      </c>
      <c r="F2623" s="812">
        <f t="shared" ca="1" si="187"/>
        <v>52</v>
      </c>
      <c r="G2623" s="812" t="s">
        <v>6587</v>
      </c>
      <c r="H2623" s="818"/>
      <c r="I2623" s="818"/>
      <c r="J2623" s="818"/>
      <c r="K2623" s="818"/>
      <c r="L2623" s="812"/>
      <c r="M2623" s="812"/>
      <c r="N2623" s="812"/>
      <c r="O2623" s="812"/>
      <c r="P2623" s="812">
        <f t="shared" si="188"/>
        <v>261</v>
      </c>
      <c r="Q2623" s="812" t="b">
        <v>0</v>
      </c>
    </row>
    <row r="2624" spans="1:17" x14ac:dyDescent="0.35">
      <c r="A2624" s="812" t="b">
        <v>0</v>
      </c>
      <c r="B2624" s="812" t="s">
        <v>6921</v>
      </c>
      <c r="C2624" s="827">
        <v>44</v>
      </c>
      <c r="D2624" s="812">
        <f t="shared" si="185"/>
        <v>-218</v>
      </c>
      <c r="E2624" s="812">
        <f t="shared" si="186"/>
        <v>4</v>
      </c>
      <c r="F2624" s="812">
        <f t="shared" ca="1" si="187"/>
        <v>52</v>
      </c>
      <c r="G2624" s="812" t="s">
        <v>6587</v>
      </c>
      <c r="H2624" s="818"/>
      <c r="I2624" s="818"/>
      <c r="J2624" s="818"/>
      <c r="K2624" s="818"/>
      <c r="L2624" s="812"/>
      <c r="M2624" s="812"/>
      <c r="N2624" s="812"/>
      <c r="O2624" s="812"/>
      <c r="P2624" s="812">
        <f t="shared" si="188"/>
        <v>262</v>
      </c>
      <c r="Q2624" s="812" t="b">
        <v>0</v>
      </c>
    </row>
    <row r="2625" spans="1:17" x14ac:dyDescent="0.35">
      <c r="A2625" s="812" t="b">
        <v>0</v>
      </c>
      <c r="B2625" s="812" t="s">
        <v>6922</v>
      </c>
      <c r="C2625" s="827">
        <v>44</v>
      </c>
      <c r="D2625" s="812">
        <f t="shared" si="185"/>
        <v>-217</v>
      </c>
      <c r="E2625" s="812">
        <f t="shared" si="186"/>
        <v>5</v>
      </c>
      <c r="F2625" s="812">
        <f t="shared" ca="1" si="187"/>
        <v>52</v>
      </c>
      <c r="G2625" s="812" t="s">
        <v>6587</v>
      </c>
      <c r="H2625" s="818"/>
      <c r="I2625" s="818"/>
      <c r="J2625" s="818"/>
      <c r="K2625" s="818"/>
      <c r="L2625" s="812"/>
      <c r="M2625" s="812"/>
      <c r="N2625" s="812"/>
      <c r="O2625" s="812"/>
      <c r="P2625" s="812">
        <f t="shared" si="188"/>
        <v>263</v>
      </c>
      <c r="Q2625" s="812" t="b">
        <v>0</v>
      </c>
    </row>
    <row r="2626" spans="1:17" x14ac:dyDescent="0.35">
      <c r="A2626" s="812" t="b">
        <v>0</v>
      </c>
      <c r="B2626" s="812" t="s">
        <v>6923</v>
      </c>
      <c r="C2626" s="827">
        <v>44</v>
      </c>
      <c r="D2626" s="812">
        <f t="shared" si="185"/>
        <v>-216</v>
      </c>
      <c r="E2626" s="812">
        <f t="shared" si="186"/>
        <v>6</v>
      </c>
      <c r="F2626" s="812">
        <f t="shared" ca="1" si="187"/>
        <v>52</v>
      </c>
      <c r="G2626" s="812" t="s">
        <v>6587</v>
      </c>
      <c r="H2626" s="818"/>
      <c r="I2626" s="818"/>
      <c r="J2626" s="818"/>
      <c r="K2626" s="818"/>
      <c r="L2626" s="812"/>
      <c r="M2626" s="812"/>
      <c r="N2626" s="812"/>
      <c r="O2626" s="812"/>
      <c r="P2626" s="812">
        <f t="shared" si="188"/>
        <v>264</v>
      </c>
      <c r="Q2626" s="812" t="b">
        <v>0</v>
      </c>
    </row>
    <row r="2627" spans="1:17" x14ac:dyDescent="0.35">
      <c r="A2627" s="812" t="b">
        <v>0</v>
      </c>
      <c r="B2627" s="812" t="s">
        <v>6924</v>
      </c>
      <c r="C2627" s="827">
        <v>45</v>
      </c>
      <c r="D2627" s="812">
        <f t="shared" si="185"/>
        <v>-215</v>
      </c>
      <c r="E2627" s="812">
        <f t="shared" si="186"/>
        <v>1</v>
      </c>
      <c r="F2627" s="812">
        <f t="shared" ca="1" si="187"/>
        <v>53</v>
      </c>
      <c r="G2627" s="812" t="s">
        <v>6589</v>
      </c>
      <c r="H2627" s="818"/>
      <c r="I2627" s="818"/>
      <c r="J2627" s="818"/>
      <c r="K2627" s="818"/>
      <c r="L2627" s="812"/>
      <c r="M2627" s="812"/>
      <c r="N2627" s="812"/>
      <c r="O2627" s="812"/>
      <c r="P2627" s="812">
        <f t="shared" si="188"/>
        <v>265</v>
      </c>
      <c r="Q2627" s="812" t="b">
        <v>0</v>
      </c>
    </row>
    <row r="2628" spans="1:17" x14ac:dyDescent="0.35">
      <c r="A2628" s="812" t="b">
        <v>0</v>
      </c>
      <c r="B2628" s="812" t="s">
        <v>6925</v>
      </c>
      <c r="C2628" s="827">
        <v>45</v>
      </c>
      <c r="D2628" s="812">
        <f t="shared" si="185"/>
        <v>-214</v>
      </c>
      <c r="E2628" s="812">
        <f t="shared" si="186"/>
        <v>2</v>
      </c>
      <c r="F2628" s="812">
        <f t="shared" ca="1" si="187"/>
        <v>53</v>
      </c>
      <c r="G2628" s="812" t="s">
        <v>6589</v>
      </c>
      <c r="H2628" s="818"/>
      <c r="I2628" s="818"/>
      <c r="J2628" s="818"/>
      <c r="K2628" s="818"/>
      <c r="L2628" s="812"/>
      <c r="M2628" s="812"/>
      <c r="N2628" s="812"/>
      <c r="O2628" s="812"/>
      <c r="P2628" s="812">
        <f t="shared" si="188"/>
        <v>266</v>
      </c>
      <c r="Q2628" s="812" t="b">
        <v>0</v>
      </c>
    </row>
    <row r="2629" spans="1:17" x14ac:dyDescent="0.35">
      <c r="A2629" s="812" t="b">
        <v>0</v>
      </c>
      <c r="B2629" s="812" t="s">
        <v>6926</v>
      </c>
      <c r="C2629" s="827">
        <v>45</v>
      </c>
      <c r="D2629" s="812">
        <f t="shared" si="185"/>
        <v>-213</v>
      </c>
      <c r="E2629" s="812">
        <f t="shared" si="186"/>
        <v>3</v>
      </c>
      <c r="F2629" s="812">
        <f t="shared" ca="1" si="187"/>
        <v>53</v>
      </c>
      <c r="G2629" s="812" t="s">
        <v>6589</v>
      </c>
      <c r="H2629" s="818"/>
      <c r="I2629" s="818"/>
      <c r="J2629" s="818"/>
      <c r="K2629" s="818"/>
      <c r="L2629" s="812"/>
      <c r="M2629" s="812"/>
      <c r="N2629" s="812"/>
      <c r="O2629" s="812"/>
      <c r="P2629" s="812">
        <f t="shared" si="188"/>
        <v>267</v>
      </c>
      <c r="Q2629" s="812" t="b">
        <v>0</v>
      </c>
    </row>
    <row r="2630" spans="1:17" x14ac:dyDescent="0.35">
      <c r="A2630" s="812" t="b">
        <v>0</v>
      </c>
      <c r="B2630" s="812" t="s">
        <v>6927</v>
      </c>
      <c r="C2630" s="827">
        <v>45</v>
      </c>
      <c r="D2630" s="812">
        <f t="shared" si="185"/>
        <v>-212</v>
      </c>
      <c r="E2630" s="812">
        <f t="shared" si="186"/>
        <v>4</v>
      </c>
      <c r="F2630" s="812">
        <f t="shared" ca="1" si="187"/>
        <v>53</v>
      </c>
      <c r="G2630" s="812" t="s">
        <v>6589</v>
      </c>
      <c r="H2630" s="818"/>
      <c r="I2630" s="818"/>
      <c r="J2630" s="818"/>
      <c r="K2630" s="818"/>
      <c r="L2630" s="812"/>
      <c r="M2630" s="812"/>
      <c r="N2630" s="812"/>
      <c r="O2630" s="812"/>
      <c r="P2630" s="812">
        <f t="shared" si="188"/>
        <v>268</v>
      </c>
      <c r="Q2630" s="812" t="b">
        <v>0</v>
      </c>
    </row>
    <row r="2631" spans="1:17" x14ac:dyDescent="0.35">
      <c r="A2631" s="812" t="b">
        <v>0</v>
      </c>
      <c r="B2631" s="812" t="s">
        <v>6928</v>
      </c>
      <c r="C2631" s="827">
        <v>45</v>
      </c>
      <c r="D2631" s="812">
        <f t="shared" si="185"/>
        <v>-211</v>
      </c>
      <c r="E2631" s="812">
        <f t="shared" si="186"/>
        <v>5</v>
      </c>
      <c r="F2631" s="812">
        <f t="shared" ca="1" si="187"/>
        <v>53</v>
      </c>
      <c r="G2631" s="812" t="s">
        <v>6589</v>
      </c>
      <c r="H2631" s="818"/>
      <c r="I2631" s="818"/>
      <c r="J2631" s="818"/>
      <c r="K2631" s="818"/>
      <c r="L2631" s="812"/>
      <c r="M2631" s="812"/>
      <c r="N2631" s="812"/>
      <c r="O2631" s="812"/>
      <c r="P2631" s="812">
        <f t="shared" si="188"/>
        <v>269</v>
      </c>
      <c r="Q2631" s="812" t="b">
        <v>0</v>
      </c>
    </row>
    <row r="2632" spans="1:17" x14ac:dyDescent="0.35">
      <c r="A2632" s="812" t="b">
        <v>0</v>
      </c>
      <c r="B2632" s="812" t="s">
        <v>6929</v>
      </c>
      <c r="C2632" s="827">
        <v>45</v>
      </c>
      <c r="D2632" s="812">
        <f t="shared" si="185"/>
        <v>-210</v>
      </c>
      <c r="E2632" s="812">
        <f t="shared" si="186"/>
        <v>6</v>
      </c>
      <c r="F2632" s="812">
        <f t="shared" ca="1" si="187"/>
        <v>53</v>
      </c>
      <c r="G2632" s="812" t="s">
        <v>6589</v>
      </c>
      <c r="H2632" s="818"/>
      <c r="I2632" s="818"/>
      <c r="J2632" s="818"/>
      <c r="K2632" s="818"/>
      <c r="L2632" s="812"/>
      <c r="M2632" s="812"/>
      <c r="N2632" s="812"/>
      <c r="O2632" s="812"/>
      <c r="P2632" s="812">
        <f t="shared" si="188"/>
        <v>270</v>
      </c>
      <c r="Q2632" s="812" t="b">
        <v>0</v>
      </c>
    </row>
    <row r="2633" spans="1:17" x14ac:dyDescent="0.35">
      <c r="A2633" s="812" t="b">
        <v>0</v>
      </c>
      <c r="B2633" s="812" t="s">
        <v>6930</v>
      </c>
      <c r="C2633" s="827">
        <v>46</v>
      </c>
      <c r="D2633" s="812">
        <f t="shared" si="185"/>
        <v>-209</v>
      </c>
      <c r="E2633" s="812">
        <f t="shared" si="186"/>
        <v>1</v>
      </c>
      <c r="F2633" s="812">
        <f t="shared" ca="1" si="187"/>
        <v>54</v>
      </c>
      <c r="G2633" s="812" t="s">
        <v>6591</v>
      </c>
      <c r="H2633" s="818"/>
      <c r="I2633" s="818"/>
      <c r="J2633" s="818"/>
      <c r="K2633" s="818"/>
      <c r="L2633" s="812"/>
      <c r="M2633" s="812"/>
      <c r="N2633" s="812"/>
      <c r="O2633" s="812"/>
      <c r="P2633" s="812">
        <f t="shared" si="188"/>
        <v>271</v>
      </c>
      <c r="Q2633" s="812" t="b">
        <v>0</v>
      </c>
    </row>
    <row r="2634" spans="1:17" x14ac:dyDescent="0.35">
      <c r="A2634" s="812" t="b">
        <v>0</v>
      </c>
      <c r="B2634" s="812" t="s">
        <v>6931</v>
      </c>
      <c r="C2634" s="827">
        <v>46</v>
      </c>
      <c r="D2634" s="812">
        <f t="shared" si="185"/>
        <v>-208</v>
      </c>
      <c r="E2634" s="812">
        <f t="shared" si="186"/>
        <v>2</v>
      </c>
      <c r="F2634" s="812">
        <f t="shared" ca="1" si="187"/>
        <v>54</v>
      </c>
      <c r="G2634" s="812" t="s">
        <v>6591</v>
      </c>
      <c r="H2634" s="818"/>
      <c r="I2634" s="818"/>
      <c r="J2634" s="818"/>
      <c r="K2634" s="818"/>
      <c r="L2634" s="812"/>
      <c r="M2634" s="812"/>
      <c r="N2634" s="812"/>
      <c r="O2634" s="812"/>
      <c r="P2634" s="812">
        <f t="shared" si="188"/>
        <v>272</v>
      </c>
      <c r="Q2634" s="812" t="b">
        <v>0</v>
      </c>
    </row>
    <row r="2635" spans="1:17" x14ac:dyDescent="0.35">
      <c r="A2635" s="812" t="b">
        <v>0</v>
      </c>
      <c r="B2635" s="812" t="s">
        <v>6932</v>
      </c>
      <c r="C2635" s="827">
        <v>46</v>
      </c>
      <c r="D2635" s="812">
        <f t="shared" si="185"/>
        <v>-207</v>
      </c>
      <c r="E2635" s="812">
        <f t="shared" si="186"/>
        <v>3</v>
      </c>
      <c r="F2635" s="812">
        <f t="shared" ca="1" si="187"/>
        <v>54</v>
      </c>
      <c r="G2635" s="812" t="s">
        <v>6591</v>
      </c>
      <c r="H2635" s="818"/>
      <c r="I2635" s="818"/>
      <c r="J2635" s="818"/>
      <c r="K2635" s="818"/>
      <c r="L2635" s="812"/>
      <c r="M2635" s="812"/>
      <c r="N2635" s="812"/>
      <c r="O2635" s="812"/>
      <c r="P2635" s="812">
        <f t="shared" si="188"/>
        <v>273</v>
      </c>
      <c r="Q2635" s="812" t="b">
        <v>0</v>
      </c>
    </row>
    <row r="2636" spans="1:17" x14ac:dyDescent="0.35">
      <c r="A2636" s="812" t="b">
        <v>0</v>
      </c>
      <c r="B2636" s="812" t="s">
        <v>6933</v>
      </c>
      <c r="C2636" s="827">
        <v>46</v>
      </c>
      <c r="D2636" s="812">
        <f t="shared" si="185"/>
        <v>-206</v>
      </c>
      <c r="E2636" s="812">
        <f t="shared" si="186"/>
        <v>4</v>
      </c>
      <c r="F2636" s="812">
        <f t="shared" ca="1" si="187"/>
        <v>54</v>
      </c>
      <c r="G2636" s="812" t="s">
        <v>6591</v>
      </c>
      <c r="H2636" s="818"/>
      <c r="I2636" s="818"/>
      <c r="J2636" s="818"/>
      <c r="K2636" s="818"/>
      <c r="L2636" s="812"/>
      <c r="M2636" s="812"/>
      <c r="N2636" s="812"/>
      <c r="O2636" s="812"/>
      <c r="P2636" s="812">
        <f t="shared" si="188"/>
        <v>274</v>
      </c>
      <c r="Q2636" s="812" t="b">
        <v>0</v>
      </c>
    </row>
    <row r="2637" spans="1:17" x14ac:dyDescent="0.35">
      <c r="A2637" s="812" t="b">
        <v>0</v>
      </c>
      <c r="B2637" s="812" t="s">
        <v>6934</v>
      </c>
      <c r="C2637" s="827">
        <v>46</v>
      </c>
      <c r="D2637" s="812">
        <f t="shared" si="185"/>
        <v>-205</v>
      </c>
      <c r="E2637" s="812">
        <f t="shared" si="186"/>
        <v>5</v>
      </c>
      <c r="F2637" s="812">
        <f t="shared" ca="1" si="187"/>
        <v>54</v>
      </c>
      <c r="G2637" s="812" t="s">
        <v>6591</v>
      </c>
      <c r="H2637" s="818"/>
      <c r="I2637" s="818"/>
      <c r="J2637" s="818"/>
      <c r="K2637" s="818"/>
      <c r="L2637" s="812"/>
      <c r="M2637" s="812"/>
      <c r="N2637" s="812"/>
      <c r="O2637" s="812"/>
      <c r="P2637" s="812">
        <f t="shared" si="188"/>
        <v>275</v>
      </c>
      <c r="Q2637" s="812" t="b">
        <v>0</v>
      </c>
    </row>
    <row r="2638" spans="1:17" x14ac:dyDescent="0.35">
      <c r="A2638" s="812" t="b">
        <v>0</v>
      </c>
      <c r="B2638" s="812" t="s">
        <v>6935</v>
      </c>
      <c r="C2638" s="827">
        <v>46</v>
      </c>
      <c r="D2638" s="812">
        <f t="shared" si="185"/>
        <v>-204</v>
      </c>
      <c r="E2638" s="812">
        <f t="shared" si="186"/>
        <v>6</v>
      </c>
      <c r="F2638" s="812">
        <f t="shared" ca="1" si="187"/>
        <v>54</v>
      </c>
      <c r="G2638" s="812" t="s">
        <v>6591</v>
      </c>
      <c r="H2638" s="818"/>
      <c r="I2638" s="818"/>
      <c r="J2638" s="818"/>
      <c r="K2638" s="818"/>
      <c r="L2638" s="812"/>
      <c r="M2638" s="812"/>
      <c r="N2638" s="812"/>
      <c r="O2638" s="812"/>
      <c r="P2638" s="812">
        <f t="shared" si="188"/>
        <v>276</v>
      </c>
      <c r="Q2638" s="812" t="b">
        <v>0</v>
      </c>
    </row>
    <row r="2639" spans="1:17" x14ac:dyDescent="0.35">
      <c r="A2639" s="812" t="b">
        <v>0</v>
      </c>
      <c r="B2639" s="812" t="s">
        <v>6936</v>
      </c>
      <c r="C2639" s="827">
        <v>47</v>
      </c>
      <c r="D2639" s="812">
        <f t="shared" si="185"/>
        <v>-203</v>
      </c>
      <c r="E2639" s="812">
        <f t="shared" si="186"/>
        <v>1</v>
      </c>
      <c r="F2639" s="812">
        <f t="shared" ca="1" si="187"/>
        <v>55</v>
      </c>
      <c r="G2639" s="812" t="s">
        <v>6593</v>
      </c>
      <c r="H2639" s="818"/>
      <c r="I2639" s="818"/>
      <c r="J2639" s="818"/>
      <c r="K2639" s="818"/>
      <c r="L2639" s="812"/>
      <c r="M2639" s="812"/>
      <c r="N2639" s="812"/>
      <c r="O2639" s="812"/>
      <c r="P2639" s="812">
        <f t="shared" si="188"/>
        <v>277</v>
      </c>
      <c r="Q2639" s="812" t="b">
        <v>0</v>
      </c>
    </row>
    <row r="2640" spans="1:17" x14ac:dyDescent="0.35">
      <c r="A2640" s="812" t="b">
        <v>0</v>
      </c>
      <c r="B2640" s="812" t="s">
        <v>6937</v>
      </c>
      <c r="C2640" s="827">
        <v>47</v>
      </c>
      <c r="D2640" s="812">
        <f t="shared" si="185"/>
        <v>-202</v>
      </c>
      <c r="E2640" s="812">
        <f t="shared" si="186"/>
        <v>2</v>
      </c>
      <c r="F2640" s="812">
        <f t="shared" ca="1" si="187"/>
        <v>55</v>
      </c>
      <c r="G2640" s="812" t="s">
        <v>6593</v>
      </c>
      <c r="H2640" s="818"/>
      <c r="I2640" s="818"/>
      <c r="J2640" s="818"/>
      <c r="K2640" s="818"/>
      <c r="L2640" s="812"/>
      <c r="M2640" s="812"/>
      <c r="N2640" s="812"/>
      <c r="O2640" s="812"/>
      <c r="P2640" s="812">
        <f t="shared" si="188"/>
        <v>278</v>
      </c>
      <c r="Q2640" s="812" t="b">
        <v>0</v>
      </c>
    </row>
    <row r="2641" spans="1:17" x14ac:dyDescent="0.35">
      <c r="A2641" s="812" t="b">
        <v>0</v>
      </c>
      <c r="B2641" s="812" t="s">
        <v>6938</v>
      </c>
      <c r="C2641" s="827">
        <v>47</v>
      </c>
      <c r="D2641" s="812">
        <f t="shared" si="185"/>
        <v>-201</v>
      </c>
      <c r="E2641" s="812">
        <f t="shared" si="186"/>
        <v>3</v>
      </c>
      <c r="F2641" s="812">
        <f t="shared" ca="1" si="187"/>
        <v>55</v>
      </c>
      <c r="G2641" s="812" t="s">
        <v>6593</v>
      </c>
      <c r="H2641" s="818"/>
      <c r="I2641" s="818"/>
      <c r="J2641" s="818"/>
      <c r="K2641" s="818"/>
      <c r="L2641" s="812"/>
      <c r="M2641" s="812"/>
      <c r="N2641" s="812"/>
      <c r="O2641" s="812"/>
      <c r="P2641" s="812">
        <f t="shared" si="188"/>
        <v>279</v>
      </c>
      <c r="Q2641" s="812" t="b">
        <v>0</v>
      </c>
    </row>
    <row r="2642" spans="1:17" x14ac:dyDescent="0.35">
      <c r="A2642" s="812" t="b">
        <v>0</v>
      </c>
      <c r="B2642" s="812" t="s">
        <v>6939</v>
      </c>
      <c r="C2642" s="827">
        <v>47</v>
      </c>
      <c r="D2642" s="812">
        <f t="shared" si="185"/>
        <v>-200</v>
      </c>
      <c r="E2642" s="812">
        <f t="shared" si="186"/>
        <v>4</v>
      </c>
      <c r="F2642" s="812">
        <f t="shared" ca="1" si="187"/>
        <v>55</v>
      </c>
      <c r="G2642" s="812" t="s">
        <v>6593</v>
      </c>
      <c r="H2642" s="818"/>
      <c r="I2642" s="818"/>
      <c r="J2642" s="818"/>
      <c r="K2642" s="818"/>
      <c r="L2642" s="812"/>
      <c r="M2642" s="812"/>
      <c r="N2642" s="812"/>
      <c r="O2642" s="812"/>
      <c r="P2642" s="812">
        <f t="shared" si="188"/>
        <v>280</v>
      </c>
      <c r="Q2642" s="812" t="b">
        <v>0</v>
      </c>
    </row>
    <row r="2643" spans="1:17" x14ac:dyDescent="0.35">
      <c r="A2643" s="812" t="b">
        <v>0</v>
      </c>
      <c r="B2643" s="812" t="s">
        <v>6940</v>
      </c>
      <c r="C2643" s="827">
        <v>47</v>
      </c>
      <c r="D2643" s="812">
        <f t="shared" si="185"/>
        <v>-199</v>
      </c>
      <c r="E2643" s="812">
        <f t="shared" si="186"/>
        <v>5</v>
      </c>
      <c r="F2643" s="812">
        <f t="shared" ca="1" si="187"/>
        <v>55</v>
      </c>
      <c r="G2643" s="812" t="s">
        <v>6593</v>
      </c>
      <c r="H2643" s="818"/>
      <c r="I2643" s="818"/>
      <c r="J2643" s="818"/>
      <c r="K2643" s="818"/>
      <c r="L2643" s="812"/>
      <c r="M2643" s="812"/>
      <c r="N2643" s="812"/>
      <c r="O2643" s="812"/>
      <c r="P2643" s="812">
        <f t="shared" si="188"/>
        <v>281</v>
      </c>
      <c r="Q2643" s="812" t="b">
        <v>0</v>
      </c>
    </row>
    <row r="2644" spans="1:17" x14ac:dyDescent="0.35">
      <c r="A2644" s="812" t="b">
        <v>0</v>
      </c>
      <c r="B2644" s="812" t="s">
        <v>6941</v>
      </c>
      <c r="C2644" s="827">
        <v>47</v>
      </c>
      <c r="D2644" s="812">
        <f t="shared" si="185"/>
        <v>-198</v>
      </c>
      <c r="E2644" s="812">
        <f t="shared" si="186"/>
        <v>6</v>
      </c>
      <c r="F2644" s="812">
        <f t="shared" ca="1" si="187"/>
        <v>55</v>
      </c>
      <c r="G2644" s="812" t="s">
        <v>6593</v>
      </c>
      <c r="H2644" s="818"/>
      <c r="I2644" s="818"/>
      <c r="J2644" s="818"/>
      <c r="K2644" s="818"/>
      <c r="L2644" s="812"/>
      <c r="M2644" s="812"/>
      <c r="N2644" s="812"/>
      <c r="O2644" s="812"/>
      <c r="P2644" s="812">
        <f t="shared" si="188"/>
        <v>282</v>
      </c>
      <c r="Q2644" s="812" t="b">
        <v>0</v>
      </c>
    </row>
    <row r="2645" spans="1:17" x14ac:dyDescent="0.35">
      <c r="A2645" s="812" t="b">
        <v>0</v>
      </c>
      <c r="B2645" s="812" t="s">
        <v>6942</v>
      </c>
      <c r="C2645" s="827">
        <v>48</v>
      </c>
      <c r="D2645" s="812">
        <f t="shared" si="185"/>
        <v>-197</v>
      </c>
      <c r="E2645" s="812">
        <f t="shared" si="186"/>
        <v>1</v>
      </c>
      <c r="F2645" s="812">
        <f t="shared" ca="1" si="187"/>
        <v>56</v>
      </c>
      <c r="G2645" s="812" t="s">
        <v>6595</v>
      </c>
      <c r="H2645" s="818"/>
      <c r="I2645" s="818"/>
      <c r="J2645" s="818"/>
      <c r="K2645" s="818"/>
      <c r="L2645" s="812"/>
      <c r="M2645" s="812"/>
      <c r="N2645" s="812"/>
      <c r="O2645" s="812"/>
      <c r="P2645" s="812">
        <f t="shared" si="188"/>
        <v>283</v>
      </c>
      <c r="Q2645" s="812" t="b">
        <v>0</v>
      </c>
    </row>
    <row r="2646" spans="1:17" x14ac:dyDescent="0.35">
      <c r="A2646" s="812" t="b">
        <v>0</v>
      </c>
      <c r="B2646" s="812" t="s">
        <v>6943</v>
      </c>
      <c r="C2646" s="827">
        <v>48</v>
      </c>
      <c r="D2646" s="812">
        <f t="shared" si="185"/>
        <v>-196</v>
      </c>
      <c r="E2646" s="812">
        <f t="shared" si="186"/>
        <v>2</v>
      </c>
      <c r="F2646" s="812">
        <f t="shared" ca="1" si="187"/>
        <v>56</v>
      </c>
      <c r="G2646" s="812" t="s">
        <v>6595</v>
      </c>
      <c r="H2646" s="818"/>
      <c r="I2646" s="818"/>
      <c r="J2646" s="818"/>
      <c r="K2646" s="818"/>
      <c r="L2646" s="812"/>
      <c r="M2646" s="812"/>
      <c r="N2646" s="812"/>
      <c r="O2646" s="812"/>
      <c r="P2646" s="812">
        <f t="shared" si="188"/>
        <v>284</v>
      </c>
      <c r="Q2646" s="812" t="b">
        <v>0</v>
      </c>
    </row>
    <row r="2647" spans="1:17" x14ac:dyDescent="0.35">
      <c r="A2647" s="812" t="b">
        <v>0</v>
      </c>
      <c r="B2647" s="812" t="s">
        <v>6944</v>
      </c>
      <c r="C2647" s="827">
        <v>48</v>
      </c>
      <c r="D2647" s="812">
        <f t="shared" si="185"/>
        <v>-195</v>
      </c>
      <c r="E2647" s="812">
        <f t="shared" si="186"/>
        <v>3</v>
      </c>
      <c r="F2647" s="812">
        <f t="shared" ca="1" si="187"/>
        <v>56</v>
      </c>
      <c r="G2647" s="812" t="s">
        <v>6595</v>
      </c>
      <c r="H2647" s="818"/>
      <c r="I2647" s="818"/>
      <c r="J2647" s="818"/>
      <c r="K2647" s="818"/>
      <c r="L2647" s="812"/>
      <c r="M2647" s="812"/>
      <c r="N2647" s="812"/>
      <c r="O2647" s="812"/>
      <c r="P2647" s="812">
        <f t="shared" si="188"/>
        <v>285</v>
      </c>
      <c r="Q2647" s="812" t="b">
        <v>0</v>
      </c>
    </row>
    <row r="2648" spans="1:17" x14ac:dyDescent="0.35">
      <c r="A2648" s="812" t="b">
        <v>0</v>
      </c>
      <c r="B2648" s="812" t="s">
        <v>6945</v>
      </c>
      <c r="C2648" s="827">
        <v>48</v>
      </c>
      <c r="D2648" s="812">
        <f t="shared" si="185"/>
        <v>-194</v>
      </c>
      <c r="E2648" s="812">
        <f t="shared" si="186"/>
        <v>4</v>
      </c>
      <c r="F2648" s="812">
        <f t="shared" ca="1" si="187"/>
        <v>56</v>
      </c>
      <c r="G2648" s="812" t="s">
        <v>6595</v>
      </c>
      <c r="H2648" s="818"/>
      <c r="I2648" s="818"/>
      <c r="J2648" s="818"/>
      <c r="K2648" s="818"/>
      <c r="L2648" s="812"/>
      <c r="M2648" s="812"/>
      <c r="N2648" s="812"/>
      <c r="O2648" s="812"/>
      <c r="P2648" s="812">
        <f t="shared" si="188"/>
        <v>286</v>
      </c>
      <c r="Q2648" s="812" t="b">
        <v>0</v>
      </c>
    </row>
    <row r="2649" spans="1:17" x14ac:dyDescent="0.35">
      <c r="A2649" s="812" t="b">
        <v>0</v>
      </c>
      <c r="B2649" s="812" t="s">
        <v>6946</v>
      </c>
      <c r="C2649" s="827">
        <v>48</v>
      </c>
      <c r="D2649" s="812">
        <f t="shared" si="185"/>
        <v>-193</v>
      </c>
      <c r="E2649" s="812">
        <f t="shared" si="186"/>
        <v>5</v>
      </c>
      <c r="F2649" s="812">
        <f t="shared" ca="1" si="187"/>
        <v>56</v>
      </c>
      <c r="G2649" s="812" t="s">
        <v>6595</v>
      </c>
      <c r="H2649" s="818"/>
      <c r="I2649" s="818"/>
      <c r="J2649" s="818"/>
      <c r="K2649" s="818"/>
      <c r="L2649" s="812"/>
      <c r="M2649" s="812"/>
      <c r="N2649" s="812"/>
      <c r="O2649" s="812"/>
      <c r="P2649" s="812">
        <f t="shared" si="188"/>
        <v>287</v>
      </c>
      <c r="Q2649" s="812" t="b">
        <v>0</v>
      </c>
    </row>
    <row r="2650" spans="1:17" x14ac:dyDescent="0.35">
      <c r="A2650" s="812" t="b">
        <v>0</v>
      </c>
      <c r="B2650" s="812" t="s">
        <v>6947</v>
      </c>
      <c r="C2650" s="827">
        <v>48</v>
      </c>
      <c r="D2650" s="812">
        <f t="shared" si="185"/>
        <v>-192</v>
      </c>
      <c r="E2650" s="812">
        <f t="shared" si="186"/>
        <v>6</v>
      </c>
      <c r="F2650" s="812">
        <f t="shared" ca="1" si="187"/>
        <v>56</v>
      </c>
      <c r="G2650" s="812" t="s">
        <v>6595</v>
      </c>
      <c r="H2650" s="818"/>
      <c r="I2650" s="818"/>
      <c r="J2650" s="818"/>
      <c r="K2650" s="818"/>
      <c r="L2650" s="812"/>
      <c r="M2650" s="812"/>
      <c r="N2650" s="812"/>
      <c r="O2650" s="812"/>
      <c r="P2650" s="812">
        <f t="shared" si="188"/>
        <v>288</v>
      </c>
      <c r="Q2650" s="812" t="b">
        <v>0</v>
      </c>
    </row>
    <row r="2651" spans="1:17" x14ac:dyDescent="0.35">
      <c r="A2651" s="812" t="b">
        <v>0</v>
      </c>
      <c r="B2651" s="812" t="s">
        <v>6948</v>
      </c>
      <c r="C2651" s="827">
        <v>49</v>
      </c>
      <c r="D2651" s="812">
        <f t="shared" si="185"/>
        <v>-191</v>
      </c>
      <c r="E2651" s="812">
        <f t="shared" si="186"/>
        <v>1</v>
      </c>
      <c r="F2651" s="812">
        <f t="shared" ca="1" si="187"/>
        <v>57</v>
      </c>
      <c r="G2651" s="812" t="s">
        <v>6597</v>
      </c>
      <c r="H2651" s="818"/>
      <c r="I2651" s="818"/>
      <c r="J2651" s="818"/>
      <c r="K2651" s="818"/>
      <c r="L2651" s="812"/>
      <c r="M2651" s="812"/>
      <c r="N2651" s="812"/>
      <c r="O2651" s="812"/>
      <c r="P2651" s="812">
        <f t="shared" si="188"/>
        <v>289</v>
      </c>
      <c r="Q2651" s="812" t="b">
        <v>0</v>
      </c>
    </row>
    <row r="2652" spans="1:17" x14ac:dyDescent="0.35">
      <c r="A2652" s="812" t="b">
        <v>0</v>
      </c>
      <c r="B2652" s="812" t="s">
        <v>6949</v>
      </c>
      <c r="C2652" s="827">
        <v>49</v>
      </c>
      <c r="D2652" s="812">
        <f t="shared" si="185"/>
        <v>-190</v>
      </c>
      <c r="E2652" s="812">
        <f t="shared" si="186"/>
        <v>2</v>
      </c>
      <c r="F2652" s="812">
        <f t="shared" ca="1" si="187"/>
        <v>57</v>
      </c>
      <c r="G2652" s="812" t="s">
        <v>6597</v>
      </c>
      <c r="H2652" s="818"/>
      <c r="I2652" s="818"/>
      <c r="J2652" s="818"/>
      <c r="K2652" s="818"/>
      <c r="L2652" s="812"/>
      <c r="M2652" s="812"/>
      <c r="N2652" s="812"/>
      <c r="O2652" s="812"/>
      <c r="P2652" s="812">
        <f t="shared" si="188"/>
        <v>290</v>
      </c>
      <c r="Q2652" s="812" t="b">
        <v>0</v>
      </c>
    </row>
    <row r="2653" spans="1:17" x14ac:dyDescent="0.35">
      <c r="A2653" s="812" t="b">
        <v>0</v>
      </c>
      <c r="B2653" s="812" t="s">
        <v>6950</v>
      </c>
      <c r="C2653" s="827">
        <v>49</v>
      </c>
      <c r="D2653" s="812">
        <f t="shared" si="185"/>
        <v>-189</v>
      </c>
      <c r="E2653" s="812">
        <f t="shared" si="186"/>
        <v>3</v>
      </c>
      <c r="F2653" s="812">
        <f t="shared" ca="1" si="187"/>
        <v>57</v>
      </c>
      <c r="G2653" s="812" t="s">
        <v>6597</v>
      </c>
      <c r="H2653" s="818"/>
      <c r="I2653" s="818"/>
      <c r="J2653" s="818"/>
      <c r="K2653" s="818"/>
      <c r="L2653" s="812"/>
      <c r="M2653" s="812"/>
      <c r="N2653" s="812"/>
      <c r="O2653" s="812"/>
      <c r="P2653" s="812">
        <f t="shared" si="188"/>
        <v>291</v>
      </c>
      <c r="Q2653" s="812" t="b">
        <v>0</v>
      </c>
    </row>
    <row r="2654" spans="1:17" x14ac:dyDescent="0.35">
      <c r="A2654" s="812" t="b">
        <v>0</v>
      </c>
      <c r="B2654" s="812" t="s">
        <v>6951</v>
      </c>
      <c r="C2654" s="827">
        <v>49</v>
      </c>
      <c r="D2654" s="812">
        <f t="shared" si="185"/>
        <v>-188</v>
      </c>
      <c r="E2654" s="812">
        <f t="shared" si="186"/>
        <v>4</v>
      </c>
      <c r="F2654" s="812">
        <f t="shared" ca="1" si="187"/>
        <v>57</v>
      </c>
      <c r="G2654" s="812" t="s">
        <v>6597</v>
      </c>
      <c r="H2654" s="818"/>
      <c r="I2654" s="818"/>
      <c r="J2654" s="818"/>
      <c r="K2654" s="818"/>
      <c r="L2654" s="812"/>
      <c r="M2654" s="812"/>
      <c r="N2654" s="812"/>
      <c r="O2654" s="812"/>
      <c r="P2654" s="812">
        <f t="shared" si="188"/>
        <v>292</v>
      </c>
      <c r="Q2654" s="812" t="b">
        <v>0</v>
      </c>
    </row>
    <row r="2655" spans="1:17" x14ac:dyDescent="0.35">
      <c r="A2655" s="812" t="b">
        <v>0</v>
      </c>
      <c r="B2655" s="812" t="s">
        <v>6952</v>
      </c>
      <c r="C2655" s="827">
        <v>49</v>
      </c>
      <c r="D2655" s="812">
        <f t="shared" si="185"/>
        <v>-187</v>
      </c>
      <c r="E2655" s="812">
        <f t="shared" si="186"/>
        <v>5</v>
      </c>
      <c r="F2655" s="812">
        <f t="shared" ca="1" si="187"/>
        <v>57</v>
      </c>
      <c r="G2655" s="812" t="s">
        <v>6597</v>
      </c>
      <c r="H2655" s="818"/>
      <c r="I2655" s="818"/>
      <c r="J2655" s="818"/>
      <c r="K2655" s="818"/>
      <c r="L2655" s="812"/>
      <c r="M2655" s="812"/>
      <c r="N2655" s="812"/>
      <c r="O2655" s="812"/>
      <c r="P2655" s="812">
        <f t="shared" si="188"/>
        <v>293</v>
      </c>
      <c r="Q2655" s="812" t="b">
        <v>0</v>
      </c>
    </row>
    <row r="2656" spans="1:17" x14ac:dyDescent="0.35">
      <c r="A2656" s="812" t="b">
        <v>0</v>
      </c>
      <c r="B2656" s="812" t="s">
        <v>6953</v>
      </c>
      <c r="C2656" s="827">
        <v>49</v>
      </c>
      <c r="D2656" s="812">
        <f t="shared" si="185"/>
        <v>-186</v>
      </c>
      <c r="E2656" s="812">
        <f t="shared" si="186"/>
        <v>6</v>
      </c>
      <c r="F2656" s="812">
        <f t="shared" ca="1" si="187"/>
        <v>57</v>
      </c>
      <c r="G2656" s="812" t="s">
        <v>6597</v>
      </c>
      <c r="H2656" s="818"/>
      <c r="I2656" s="818"/>
      <c r="J2656" s="818"/>
      <c r="K2656" s="818"/>
      <c r="L2656" s="812"/>
      <c r="M2656" s="812"/>
      <c r="N2656" s="812"/>
      <c r="O2656" s="812"/>
      <c r="P2656" s="812">
        <f t="shared" si="188"/>
        <v>294</v>
      </c>
      <c r="Q2656" s="812" t="b">
        <v>0</v>
      </c>
    </row>
    <row r="2657" spans="1:17" x14ac:dyDescent="0.35">
      <c r="A2657" s="812" t="b">
        <v>0</v>
      </c>
      <c r="B2657" s="812" t="s">
        <v>6954</v>
      </c>
      <c r="C2657" s="827">
        <v>50</v>
      </c>
      <c r="D2657" s="812">
        <f t="shared" si="185"/>
        <v>-185</v>
      </c>
      <c r="E2657" s="812">
        <f t="shared" si="186"/>
        <v>1</v>
      </c>
      <c r="F2657" s="812">
        <f t="shared" ca="1" si="187"/>
        <v>58</v>
      </c>
      <c r="G2657" s="812" t="s">
        <v>6599</v>
      </c>
      <c r="H2657" s="818"/>
      <c r="I2657" s="818"/>
      <c r="J2657" s="818"/>
      <c r="K2657" s="818"/>
      <c r="L2657" s="812"/>
      <c r="M2657" s="812"/>
      <c r="N2657" s="812"/>
      <c r="O2657" s="812"/>
      <c r="P2657" s="812">
        <f t="shared" si="188"/>
        <v>295</v>
      </c>
      <c r="Q2657" s="812" t="b">
        <v>0</v>
      </c>
    </row>
    <row r="2658" spans="1:17" x14ac:dyDescent="0.35">
      <c r="A2658" s="812" t="b">
        <v>0</v>
      </c>
      <c r="B2658" s="812" t="s">
        <v>6955</v>
      </c>
      <c r="C2658" s="827">
        <v>50</v>
      </c>
      <c r="D2658" s="812">
        <f t="shared" si="185"/>
        <v>-184</v>
      </c>
      <c r="E2658" s="812">
        <f t="shared" si="186"/>
        <v>2</v>
      </c>
      <c r="F2658" s="812">
        <f t="shared" ca="1" si="187"/>
        <v>58</v>
      </c>
      <c r="G2658" s="812" t="s">
        <v>6599</v>
      </c>
      <c r="H2658" s="818"/>
      <c r="I2658" s="818"/>
      <c r="J2658" s="818"/>
      <c r="K2658" s="818"/>
      <c r="L2658" s="812"/>
      <c r="M2658" s="812"/>
      <c r="N2658" s="812"/>
      <c r="O2658" s="812"/>
      <c r="P2658" s="812">
        <f t="shared" si="188"/>
        <v>296</v>
      </c>
      <c r="Q2658" s="812" t="b">
        <v>0</v>
      </c>
    </row>
    <row r="2659" spans="1:17" x14ac:dyDescent="0.35">
      <c r="A2659" s="812" t="b">
        <v>0</v>
      </c>
      <c r="B2659" s="812" t="s">
        <v>6956</v>
      </c>
      <c r="C2659" s="827">
        <v>50</v>
      </c>
      <c r="D2659" s="812">
        <f t="shared" si="185"/>
        <v>-183</v>
      </c>
      <c r="E2659" s="812">
        <f t="shared" si="186"/>
        <v>3</v>
      </c>
      <c r="F2659" s="812">
        <f t="shared" ca="1" si="187"/>
        <v>58</v>
      </c>
      <c r="G2659" s="812" t="s">
        <v>6599</v>
      </c>
      <c r="H2659" s="818"/>
      <c r="I2659" s="818"/>
      <c r="J2659" s="818"/>
      <c r="K2659" s="818"/>
      <c r="L2659" s="812"/>
      <c r="M2659" s="812"/>
      <c r="N2659" s="812"/>
      <c r="O2659" s="812"/>
      <c r="P2659" s="812">
        <f t="shared" si="188"/>
        <v>297</v>
      </c>
      <c r="Q2659" s="812" t="b">
        <v>0</v>
      </c>
    </row>
    <row r="2660" spans="1:17" x14ac:dyDescent="0.35">
      <c r="A2660" s="812" t="b">
        <v>0</v>
      </c>
      <c r="B2660" s="812" t="s">
        <v>6957</v>
      </c>
      <c r="C2660" s="827">
        <v>50</v>
      </c>
      <c r="D2660" s="812">
        <f t="shared" si="185"/>
        <v>-182</v>
      </c>
      <c r="E2660" s="812">
        <f t="shared" si="186"/>
        <v>4</v>
      </c>
      <c r="F2660" s="812">
        <f t="shared" ca="1" si="187"/>
        <v>58</v>
      </c>
      <c r="G2660" s="812" t="s">
        <v>6599</v>
      </c>
      <c r="H2660" s="818"/>
      <c r="I2660" s="818"/>
      <c r="J2660" s="818"/>
      <c r="K2660" s="818"/>
      <c r="L2660" s="812"/>
      <c r="M2660" s="812"/>
      <c r="N2660" s="812"/>
      <c r="O2660" s="812"/>
      <c r="P2660" s="812">
        <f t="shared" si="188"/>
        <v>298</v>
      </c>
      <c r="Q2660" s="812" t="b">
        <v>0</v>
      </c>
    </row>
    <row r="2661" spans="1:17" x14ac:dyDescent="0.35">
      <c r="A2661" s="812" t="b">
        <v>0</v>
      </c>
      <c r="B2661" s="812" t="s">
        <v>6958</v>
      </c>
      <c r="C2661" s="827">
        <v>50</v>
      </c>
      <c r="D2661" s="812">
        <f t="shared" si="185"/>
        <v>-181</v>
      </c>
      <c r="E2661" s="812">
        <f t="shared" si="186"/>
        <v>5</v>
      </c>
      <c r="F2661" s="812">
        <f t="shared" ca="1" si="187"/>
        <v>58</v>
      </c>
      <c r="G2661" s="812" t="s">
        <v>6599</v>
      </c>
      <c r="H2661" s="818"/>
      <c r="I2661" s="818"/>
      <c r="J2661" s="818"/>
      <c r="K2661" s="818"/>
      <c r="L2661" s="812"/>
      <c r="M2661" s="812"/>
      <c r="N2661" s="812"/>
      <c r="O2661" s="812"/>
      <c r="P2661" s="812">
        <f t="shared" si="188"/>
        <v>299</v>
      </c>
      <c r="Q2661" s="812" t="b">
        <v>0</v>
      </c>
    </row>
    <row r="2662" spans="1:17" x14ac:dyDescent="0.35">
      <c r="A2662" s="812" t="b">
        <v>0</v>
      </c>
      <c r="B2662" s="812" t="s">
        <v>6959</v>
      </c>
      <c r="C2662" s="827">
        <v>50</v>
      </c>
      <c r="D2662" s="812">
        <f t="shared" si="185"/>
        <v>-180</v>
      </c>
      <c r="E2662" s="812">
        <f t="shared" si="186"/>
        <v>6</v>
      </c>
      <c r="F2662" s="812">
        <f t="shared" ca="1" si="187"/>
        <v>58</v>
      </c>
      <c r="G2662" s="812" t="s">
        <v>6599</v>
      </c>
      <c r="H2662" s="818"/>
      <c r="I2662" s="818"/>
      <c r="J2662" s="818"/>
      <c r="K2662" s="818"/>
      <c r="L2662" s="812"/>
      <c r="M2662" s="812"/>
      <c r="N2662" s="812"/>
      <c r="O2662" s="812"/>
      <c r="P2662" s="812">
        <f t="shared" si="188"/>
        <v>300</v>
      </c>
      <c r="Q2662" s="812" t="b">
        <v>0</v>
      </c>
    </row>
    <row r="2663" spans="1:17" x14ac:dyDescent="0.35">
      <c r="A2663" s="812" t="b">
        <v>0</v>
      </c>
      <c r="B2663" s="812" t="s">
        <v>6960</v>
      </c>
      <c r="C2663" s="827">
        <v>51</v>
      </c>
      <c r="D2663" s="812">
        <f t="shared" si="185"/>
        <v>-179</v>
      </c>
      <c r="E2663" s="812">
        <f t="shared" si="186"/>
        <v>1</v>
      </c>
      <c r="F2663" s="812">
        <f t="shared" ca="1" si="187"/>
        <v>59</v>
      </c>
      <c r="G2663" s="812" t="s">
        <v>6601</v>
      </c>
      <c r="H2663" s="818"/>
      <c r="I2663" s="818"/>
      <c r="J2663" s="818"/>
      <c r="K2663" s="818"/>
      <c r="L2663" s="812"/>
      <c r="M2663" s="812"/>
      <c r="N2663" s="812"/>
      <c r="O2663" s="812"/>
      <c r="P2663" s="812">
        <f t="shared" si="188"/>
        <v>301</v>
      </c>
      <c r="Q2663" s="812" t="b">
        <v>0</v>
      </c>
    </row>
    <row r="2664" spans="1:17" x14ac:dyDescent="0.35">
      <c r="A2664" s="812" t="b">
        <v>0</v>
      </c>
      <c r="B2664" s="812" t="s">
        <v>6961</v>
      </c>
      <c r="C2664" s="827">
        <v>51</v>
      </c>
      <c r="D2664" s="812">
        <f t="shared" si="185"/>
        <v>-178</v>
      </c>
      <c r="E2664" s="812">
        <f t="shared" si="186"/>
        <v>2</v>
      </c>
      <c r="F2664" s="812">
        <f t="shared" ca="1" si="187"/>
        <v>59</v>
      </c>
      <c r="G2664" s="812" t="s">
        <v>6601</v>
      </c>
      <c r="H2664" s="818"/>
      <c r="I2664" s="818"/>
      <c r="J2664" s="818"/>
      <c r="K2664" s="818"/>
      <c r="L2664" s="812"/>
      <c r="M2664" s="812"/>
      <c r="N2664" s="812"/>
      <c r="O2664" s="812"/>
      <c r="P2664" s="812">
        <f t="shared" si="188"/>
        <v>302</v>
      </c>
      <c r="Q2664" s="812" t="b">
        <v>0</v>
      </c>
    </row>
    <row r="2665" spans="1:17" x14ac:dyDescent="0.35">
      <c r="A2665" s="812" t="b">
        <v>0</v>
      </c>
      <c r="B2665" s="812" t="s">
        <v>6962</v>
      </c>
      <c r="C2665" s="827">
        <v>51</v>
      </c>
      <c r="D2665" s="812">
        <f t="shared" si="185"/>
        <v>-177</v>
      </c>
      <c r="E2665" s="812">
        <f t="shared" si="186"/>
        <v>3</v>
      </c>
      <c r="F2665" s="812">
        <f t="shared" ca="1" si="187"/>
        <v>59</v>
      </c>
      <c r="G2665" s="812" t="s">
        <v>6601</v>
      </c>
      <c r="H2665" s="818"/>
      <c r="I2665" s="818"/>
      <c r="J2665" s="818"/>
      <c r="K2665" s="818"/>
      <c r="L2665" s="812"/>
      <c r="M2665" s="812"/>
      <c r="N2665" s="812"/>
      <c r="O2665" s="812"/>
      <c r="P2665" s="812">
        <f t="shared" si="188"/>
        <v>303</v>
      </c>
      <c r="Q2665" s="812" t="b">
        <v>0</v>
      </c>
    </row>
    <row r="2666" spans="1:17" x14ac:dyDescent="0.35">
      <c r="A2666" s="812" t="b">
        <v>0</v>
      </c>
      <c r="B2666" s="812" t="s">
        <v>6963</v>
      </c>
      <c r="C2666" s="827">
        <v>51</v>
      </c>
      <c r="D2666" s="812">
        <f t="shared" si="185"/>
        <v>-176</v>
      </c>
      <c r="E2666" s="812">
        <f t="shared" si="186"/>
        <v>4</v>
      </c>
      <c r="F2666" s="812">
        <f t="shared" ca="1" si="187"/>
        <v>59</v>
      </c>
      <c r="G2666" s="812" t="s">
        <v>6601</v>
      </c>
      <c r="H2666" s="818"/>
      <c r="I2666" s="818"/>
      <c r="J2666" s="818"/>
      <c r="K2666" s="818"/>
      <c r="L2666" s="812"/>
      <c r="M2666" s="812"/>
      <c r="N2666" s="812"/>
      <c r="O2666" s="812"/>
      <c r="P2666" s="812">
        <f t="shared" si="188"/>
        <v>304</v>
      </c>
      <c r="Q2666" s="812" t="b">
        <v>0</v>
      </c>
    </row>
    <row r="2667" spans="1:17" x14ac:dyDescent="0.35">
      <c r="A2667" s="812" t="b">
        <v>0</v>
      </c>
      <c r="B2667" s="812" t="s">
        <v>6964</v>
      </c>
      <c r="C2667" s="827">
        <v>51</v>
      </c>
      <c r="D2667" s="812">
        <f t="shared" si="185"/>
        <v>-175</v>
      </c>
      <c r="E2667" s="812">
        <f t="shared" si="186"/>
        <v>5</v>
      </c>
      <c r="F2667" s="812">
        <f t="shared" ca="1" si="187"/>
        <v>59</v>
      </c>
      <c r="G2667" s="812" t="s">
        <v>6601</v>
      </c>
      <c r="H2667" s="818"/>
      <c r="I2667" s="818"/>
      <c r="J2667" s="818"/>
      <c r="K2667" s="818"/>
      <c r="L2667" s="812"/>
      <c r="M2667" s="812"/>
      <c r="N2667" s="812"/>
      <c r="O2667" s="812"/>
      <c r="P2667" s="812">
        <f t="shared" si="188"/>
        <v>305</v>
      </c>
      <c r="Q2667" s="812" t="b">
        <v>0</v>
      </c>
    </row>
    <row r="2668" spans="1:17" x14ac:dyDescent="0.35">
      <c r="A2668" s="812" t="b">
        <v>0</v>
      </c>
      <c r="B2668" s="812" t="s">
        <v>6965</v>
      </c>
      <c r="C2668" s="827">
        <v>51</v>
      </c>
      <c r="D2668" s="812">
        <f t="shared" si="185"/>
        <v>-174</v>
      </c>
      <c r="E2668" s="812">
        <f t="shared" si="186"/>
        <v>6</v>
      </c>
      <c r="F2668" s="812">
        <f t="shared" ca="1" si="187"/>
        <v>59</v>
      </c>
      <c r="G2668" s="812" t="s">
        <v>6601</v>
      </c>
      <c r="H2668" s="818"/>
      <c r="I2668" s="818"/>
      <c r="J2668" s="818"/>
      <c r="K2668" s="818"/>
      <c r="L2668" s="812"/>
      <c r="M2668" s="812"/>
      <c r="N2668" s="812"/>
      <c r="O2668" s="812"/>
      <c r="P2668" s="812">
        <f t="shared" si="188"/>
        <v>306</v>
      </c>
      <c r="Q2668" s="812" t="b">
        <v>0</v>
      </c>
    </row>
    <row r="2669" spans="1:17" x14ac:dyDescent="0.35">
      <c r="A2669" s="812" t="b">
        <v>0</v>
      </c>
      <c r="B2669" s="812" t="s">
        <v>6966</v>
      </c>
      <c r="C2669" s="827">
        <v>52</v>
      </c>
      <c r="D2669" s="812">
        <f t="shared" si="185"/>
        <v>-173</v>
      </c>
      <c r="E2669" s="812">
        <f t="shared" si="186"/>
        <v>1</v>
      </c>
      <c r="F2669" s="812">
        <f t="shared" ca="1" si="187"/>
        <v>60</v>
      </c>
      <c r="G2669" s="812" t="s">
        <v>6603</v>
      </c>
      <c r="H2669" s="818"/>
      <c r="I2669" s="818"/>
      <c r="J2669" s="818"/>
      <c r="K2669" s="818"/>
      <c r="L2669" s="812"/>
      <c r="M2669" s="812"/>
      <c r="N2669" s="812"/>
      <c r="O2669" s="812"/>
      <c r="P2669" s="812">
        <f t="shared" si="188"/>
        <v>307</v>
      </c>
      <c r="Q2669" s="812" t="b">
        <v>0</v>
      </c>
    </row>
    <row r="2670" spans="1:17" x14ac:dyDescent="0.35">
      <c r="A2670" s="812" t="b">
        <v>0</v>
      </c>
      <c r="B2670" s="812" t="s">
        <v>6967</v>
      </c>
      <c r="C2670" s="827">
        <v>52</v>
      </c>
      <c r="D2670" s="812">
        <f t="shared" si="185"/>
        <v>-172</v>
      </c>
      <c r="E2670" s="812">
        <f t="shared" si="186"/>
        <v>2</v>
      </c>
      <c r="F2670" s="812">
        <f t="shared" ca="1" si="187"/>
        <v>60</v>
      </c>
      <c r="G2670" s="812" t="s">
        <v>6603</v>
      </c>
      <c r="H2670" s="818"/>
      <c r="I2670" s="818"/>
      <c r="J2670" s="818"/>
      <c r="K2670" s="818"/>
      <c r="L2670" s="812"/>
      <c r="M2670" s="812"/>
      <c r="N2670" s="812"/>
      <c r="O2670" s="812"/>
      <c r="P2670" s="812">
        <f t="shared" si="188"/>
        <v>308</v>
      </c>
      <c r="Q2670" s="812" t="b">
        <v>0</v>
      </c>
    </row>
    <row r="2671" spans="1:17" x14ac:dyDescent="0.35">
      <c r="A2671" s="812" t="b">
        <v>0</v>
      </c>
      <c r="B2671" s="812" t="s">
        <v>6968</v>
      </c>
      <c r="C2671" s="827">
        <v>52</v>
      </c>
      <c r="D2671" s="812">
        <f t="shared" si="185"/>
        <v>-171</v>
      </c>
      <c r="E2671" s="812">
        <f t="shared" si="186"/>
        <v>3</v>
      </c>
      <c r="F2671" s="812">
        <f t="shared" ca="1" si="187"/>
        <v>60</v>
      </c>
      <c r="G2671" s="812" t="s">
        <v>6603</v>
      </c>
      <c r="H2671" s="818"/>
      <c r="I2671" s="818"/>
      <c r="J2671" s="818"/>
      <c r="K2671" s="818"/>
      <c r="L2671" s="812"/>
      <c r="M2671" s="812"/>
      <c r="N2671" s="812"/>
      <c r="O2671" s="812"/>
      <c r="P2671" s="812">
        <f t="shared" si="188"/>
        <v>309</v>
      </c>
      <c r="Q2671" s="812" t="b">
        <v>0</v>
      </c>
    </row>
    <row r="2672" spans="1:17" x14ac:dyDescent="0.35">
      <c r="A2672" s="812" t="b">
        <v>0</v>
      </c>
      <c r="B2672" s="812" t="s">
        <v>6969</v>
      </c>
      <c r="C2672" s="827">
        <v>52</v>
      </c>
      <c r="D2672" s="812">
        <f t="shared" si="185"/>
        <v>-170</v>
      </c>
      <c r="E2672" s="812">
        <f t="shared" si="186"/>
        <v>4</v>
      </c>
      <c r="F2672" s="812">
        <f t="shared" ca="1" si="187"/>
        <v>60</v>
      </c>
      <c r="G2672" s="812" t="s">
        <v>6603</v>
      </c>
      <c r="H2672" s="818"/>
      <c r="I2672" s="818"/>
      <c r="J2672" s="818"/>
      <c r="K2672" s="818"/>
      <c r="L2672" s="812"/>
      <c r="M2672" s="812"/>
      <c r="N2672" s="812"/>
      <c r="O2672" s="812"/>
      <c r="P2672" s="812">
        <f t="shared" si="188"/>
        <v>310</v>
      </c>
      <c r="Q2672" s="812" t="b">
        <v>0</v>
      </c>
    </row>
    <row r="2673" spans="1:17" x14ac:dyDescent="0.35">
      <c r="A2673" s="812" t="b">
        <v>0</v>
      </c>
      <c r="B2673" s="812" t="s">
        <v>6970</v>
      </c>
      <c r="C2673" s="827">
        <v>52</v>
      </c>
      <c r="D2673" s="812">
        <f t="shared" si="185"/>
        <v>-169</v>
      </c>
      <c r="E2673" s="812">
        <f t="shared" si="186"/>
        <v>5</v>
      </c>
      <c r="F2673" s="812">
        <f t="shared" ca="1" si="187"/>
        <v>60</v>
      </c>
      <c r="G2673" s="812" t="s">
        <v>6603</v>
      </c>
      <c r="H2673" s="818"/>
      <c r="I2673" s="818"/>
      <c r="J2673" s="818"/>
      <c r="K2673" s="818"/>
      <c r="L2673" s="812"/>
      <c r="M2673" s="812"/>
      <c r="N2673" s="812"/>
      <c r="O2673" s="812"/>
      <c r="P2673" s="812">
        <f t="shared" si="188"/>
        <v>311</v>
      </c>
      <c r="Q2673" s="812" t="b">
        <v>0</v>
      </c>
    </row>
    <row r="2674" spans="1:17" x14ac:dyDescent="0.35">
      <c r="A2674" s="812" t="b">
        <v>0</v>
      </c>
      <c r="B2674" s="812" t="s">
        <v>6971</v>
      </c>
      <c r="C2674" s="827">
        <v>52</v>
      </c>
      <c r="D2674" s="812">
        <f t="shared" si="185"/>
        <v>-168</v>
      </c>
      <c r="E2674" s="812">
        <f t="shared" si="186"/>
        <v>6</v>
      </c>
      <c r="F2674" s="812">
        <f t="shared" ca="1" si="187"/>
        <v>60</v>
      </c>
      <c r="G2674" s="812" t="s">
        <v>6603</v>
      </c>
      <c r="H2674" s="818"/>
      <c r="I2674" s="818"/>
      <c r="J2674" s="818"/>
      <c r="K2674" s="818"/>
      <c r="L2674" s="812"/>
      <c r="M2674" s="812"/>
      <c r="N2674" s="812"/>
      <c r="O2674" s="812"/>
      <c r="P2674" s="812">
        <f t="shared" si="188"/>
        <v>312</v>
      </c>
      <c r="Q2674" s="812" t="b">
        <v>0</v>
      </c>
    </row>
    <row r="2675" spans="1:17" x14ac:dyDescent="0.35">
      <c r="A2675" s="812" t="b">
        <v>0</v>
      </c>
      <c r="B2675" s="812" t="s">
        <v>6972</v>
      </c>
      <c r="C2675" s="827">
        <v>53</v>
      </c>
      <c r="D2675" s="812">
        <f t="shared" si="185"/>
        <v>-167</v>
      </c>
      <c r="E2675" s="812">
        <f t="shared" si="186"/>
        <v>1</v>
      </c>
      <c r="F2675" s="812">
        <f t="shared" ca="1" si="187"/>
        <v>61</v>
      </c>
      <c r="G2675" s="812" t="s">
        <v>6605</v>
      </c>
      <c r="H2675" s="818"/>
      <c r="I2675" s="818"/>
      <c r="J2675" s="818"/>
      <c r="K2675" s="818"/>
      <c r="L2675" s="812"/>
      <c r="M2675" s="812"/>
      <c r="N2675" s="812"/>
      <c r="O2675" s="812"/>
      <c r="P2675" s="812">
        <f t="shared" si="188"/>
        <v>313</v>
      </c>
      <c r="Q2675" s="812" t="b">
        <v>0</v>
      </c>
    </row>
    <row r="2676" spans="1:17" x14ac:dyDescent="0.35">
      <c r="A2676" s="812" t="b">
        <v>0</v>
      </c>
      <c r="B2676" s="812" t="s">
        <v>6973</v>
      </c>
      <c r="C2676" s="827">
        <v>53</v>
      </c>
      <c r="D2676" s="812">
        <f t="shared" si="185"/>
        <v>-166</v>
      </c>
      <c r="E2676" s="812">
        <f t="shared" si="186"/>
        <v>2</v>
      </c>
      <c r="F2676" s="812">
        <f t="shared" ca="1" si="187"/>
        <v>61</v>
      </c>
      <c r="G2676" s="812" t="s">
        <v>6605</v>
      </c>
      <c r="H2676" s="818"/>
      <c r="I2676" s="818"/>
      <c r="J2676" s="818"/>
      <c r="K2676" s="818"/>
      <c r="L2676" s="812"/>
      <c r="M2676" s="812"/>
      <c r="N2676" s="812"/>
      <c r="O2676" s="812"/>
      <c r="P2676" s="812">
        <f t="shared" si="188"/>
        <v>314</v>
      </c>
      <c r="Q2676" s="812" t="b">
        <v>0</v>
      </c>
    </row>
    <row r="2677" spans="1:17" x14ac:dyDescent="0.35">
      <c r="A2677" s="812" t="b">
        <v>0</v>
      </c>
      <c r="B2677" s="812" t="s">
        <v>6974</v>
      </c>
      <c r="C2677" s="827">
        <v>53</v>
      </c>
      <c r="D2677" s="812">
        <f t="shared" si="185"/>
        <v>-165</v>
      </c>
      <c r="E2677" s="812">
        <f t="shared" si="186"/>
        <v>3</v>
      </c>
      <c r="F2677" s="812">
        <f t="shared" ca="1" si="187"/>
        <v>61</v>
      </c>
      <c r="G2677" s="812" t="s">
        <v>6605</v>
      </c>
      <c r="H2677" s="818"/>
      <c r="I2677" s="818"/>
      <c r="J2677" s="818"/>
      <c r="K2677" s="818"/>
      <c r="L2677" s="812"/>
      <c r="M2677" s="812"/>
      <c r="N2677" s="812"/>
      <c r="O2677" s="812"/>
      <c r="P2677" s="812">
        <f t="shared" si="188"/>
        <v>315</v>
      </c>
      <c r="Q2677" s="812" t="b">
        <v>0</v>
      </c>
    </row>
    <row r="2678" spans="1:17" x14ac:dyDescent="0.35">
      <c r="A2678" s="812" t="b">
        <v>0</v>
      </c>
      <c r="B2678" s="812" t="s">
        <v>6975</v>
      </c>
      <c r="C2678" s="827">
        <v>53</v>
      </c>
      <c r="D2678" s="812">
        <f t="shared" si="185"/>
        <v>-164</v>
      </c>
      <c r="E2678" s="812">
        <f t="shared" si="186"/>
        <v>4</v>
      </c>
      <c r="F2678" s="812">
        <f t="shared" ca="1" si="187"/>
        <v>61</v>
      </c>
      <c r="G2678" s="812" t="s">
        <v>6605</v>
      </c>
      <c r="H2678" s="818"/>
      <c r="I2678" s="818"/>
      <c r="J2678" s="818"/>
      <c r="K2678" s="818"/>
      <c r="L2678" s="812"/>
      <c r="M2678" s="812"/>
      <c r="N2678" s="812"/>
      <c r="O2678" s="812"/>
      <c r="P2678" s="812">
        <f t="shared" si="188"/>
        <v>316</v>
      </c>
      <c r="Q2678" s="812" t="b">
        <v>0</v>
      </c>
    </row>
    <row r="2679" spans="1:17" x14ac:dyDescent="0.35">
      <c r="A2679" s="812" t="b">
        <v>0</v>
      </c>
      <c r="B2679" s="812" t="s">
        <v>6976</v>
      </c>
      <c r="C2679" s="827">
        <v>53</v>
      </c>
      <c r="D2679" s="812">
        <f t="shared" si="185"/>
        <v>-163</v>
      </c>
      <c r="E2679" s="812">
        <f t="shared" si="186"/>
        <v>5</v>
      </c>
      <c r="F2679" s="812">
        <f t="shared" ca="1" si="187"/>
        <v>61</v>
      </c>
      <c r="G2679" s="812" t="s">
        <v>6605</v>
      </c>
      <c r="H2679" s="818"/>
      <c r="I2679" s="818"/>
      <c r="J2679" s="818"/>
      <c r="K2679" s="818"/>
      <c r="L2679" s="812"/>
      <c r="M2679" s="812"/>
      <c r="N2679" s="812"/>
      <c r="O2679" s="812"/>
      <c r="P2679" s="812">
        <f t="shared" si="188"/>
        <v>317</v>
      </c>
      <c r="Q2679" s="812" t="b">
        <v>0</v>
      </c>
    </row>
    <row r="2680" spans="1:17" x14ac:dyDescent="0.35">
      <c r="A2680" s="812" t="b">
        <v>0</v>
      </c>
      <c r="B2680" s="812" t="s">
        <v>6977</v>
      </c>
      <c r="C2680" s="827">
        <v>53</v>
      </c>
      <c r="D2680" s="812">
        <f t="shared" si="185"/>
        <v>-162</v>
      </c>
      <c r="E2680" s="812">
        <f t="shared" si="186"/>
        <v>6</v>
      </c>
      <c r="F2680" s="812">
        <f t="shared" ca="1" si="187"/>
        <v>61</v>
      </c>
      <c r="G2680" s="812" t="s">
        <v>6605</v>
      </c>
      <c r="H2680" s="818"/>
      <c r="I2680" s="818"/>
      <c r="J2680" s="818"/>
      <c r="K2680" s="818"/>
      <c r="L2680" s="812"/>
      <c r="M2680" s="812"/>
      <c r="N2680" s="812"/>
      <c r="O2680" s="812"/>
      <c r="P2680" s="812">
        <f t="shared" si="188"/>
        <v>318</v>
      </c>
      <c r="Q2680" s="812" t="b">
        <v>0</v>
      </c>
    </row>
    <row r="2681" spans="1:17" x14ac:dyDescent="0.35">
      <c r="A2681" s="812" t="b">
        <v>0</v>
      </c>
      <c r="B2681" s="812" t="s">
        <v>6978</v>
      </c>
      <c r="C2681" s="827">
        <v>54</v>
      </c>
      <c r="D2681" s="812">
        <f t="shared" si="185"/>
        <v>-161</v>
      </c>
      <c r="E2681" s="812">
        <f t="shared" si="186"/>
        <v>1</v>
      </c>
      <c r="F2681" s="812">
        <f t="shared" ca="1" si="187"/>
        <v>62</v>
      </c>
      <c r="G2681" s="812" t="s">
        <v>6607</v>
      </c>
      <c r="H2681" s="818"/>
      <c r="I2681" s="818"/>
      <c r="J2681" s="818"/>
      <c r="K2681" s="818"/>
      <c r="L2681" s="812"/>
      <c r="M2681" s="812"/>
      <c r="N2681" s="812"/>
      <c r="O2681" s="812"/>
      <c r="P2681" s="812">
        <f t="shared" si="188"/>
        <v>319</v>
      </c>
      <c r="Q2681" s="812" t="b">
        <v>0</v>
      </c>
    </row>
    <row r="2682" spans="1:17" x14ac:dyDescent="0.35">
      <c r="A2682" s="812" t="b">
        <v>0</v>
      </c>
      <c r="B2682" s="812" t="s">
        <v>6979</v>
      </c>
      <c r="C2682" s="827">
        <v>54</v>
      </c>
      <c r="D2682" s="812">
        <f t="shared" si="185"/>
        <v>-160</v>
      </c>
      <c r="E2682" s="812">
        <f t="shared" si="186"/>
        <v>2</v>
      </c>
      <c r="F2682" s="812">
        <f t="shared" ca="1" si="187"/>
        <v>62</v>
      </c>
      <c r="G2682" s="812" t="s">
        <v>6607</v>
      </c>
      <c r="H2682" s="818"/>
      <c r="I2682" s="818"/>
      <c r="J2682" s="818"/>
      <c r="K2682" s="818"/>
      <c r="L2682" s="812"/>
      <c r="M2682" s="812"/>
      <c r="N2682" s="812"/>
      <c r="O2682" s="812"/>
      <c r="P2682" s="812">
        <f t="shared" si="188"/>
        <v>320</v>
      </c>
      <c r="Q2682" s="812" t="b">
        <v>0</v>
      </c>
    </row>
    <row r="2683" spans="1:17" x14ac:dyDescent="0.35">
      <c r="A2683" s="812" t="b">
        <v>0</v>
      </c>
      <c r="B2683" s="812" t="s">
        <v>6980</v>
      </c>
      <c r="C2683" s="827">
        <v>54</v>
      </c>
      <c r="D2683" s="812">
        <f t="shared" ref="D2683:D2746" si="189">D2682+1</f>
        <v>-159</v>
      </c>
      <c r="E2683" s="812">
        <f t="shared" ref="E2683:E2746" si="190">COUNTIF(C2513:C2683,C2683)</f>
        <v>3</v>
      </c>
      <c r="F2683" s="812">
        <f t="shared" ref="F2683:F2746" ca="1" si="191">IF(C2683=1,9,IF(E2682=MAX(E2681:E2683),F2681+1,F2682))</f>
        <v>62</v>
      </c>
      <c r="G2683" s="812" t="s">
        <v>6607</v>
      </c>
      <c r="H2683" s="818"/>
      <c r="I2683" s="818"/>
      <c r="J2683" s="818"/>
      <c r="K2683" s="818"/>
      <c r="L2683" s="812"/>
      <c r="M2683" s="812"/>
      <c r="N2683" s="812"/>
      <c r="O2683" s="812"/>
      <c r="P2683" s="812">
        <f t="shared" ref="P2683:P2746" si="192">IF(NOT(_xlfn.ISFORMULA(I2683)),P2682+1,0)</f>
        <v>321</v>
      </c>
      <c r="Q2683" s="812" t="b">
        <v>0</v>
      </c>
    </row>
    <row r="2684" spans="1:17" x14ac:dyDescent="0.35">
      <c r="A2684" s="812" t="b">
        <v>0</v>
      </c>
      <c r="B2684" s="812" t="s">
        <v>6981</v>
      </c>
      <c r="C2684" s="827">
        <v>54</v>
      </c>
      <c r="D2684" s="812">
        <f t="shared" si="189"/>
        <v>-158</v>
      </c>
      <c r="E2684" s="812">
        <f t="shared" si="190"/>
        <v>4</v>
      </c>
      <c r="F2684" s="812">
        <f t="shared" ca="1" si="191"/>
        <v>62</v>
      </c>
      <c r="G2684" s="812" t="s">
        <v>6607</v>
      </c>
      <c r="H2684" s="818"/>
      <c r="I2684" s="818"/>
      <c r="J2684" s="818"/>
      <c r="K2684" s="818"/>
      <c r="L2684" s="812"/>
      <c r="M2684" s="812"/>
      <c r="N2684" s="812"/>
      <c r="O2684" s="812"/>
      <c r="P2684" s="812">
        <f t="shared" si="192"/>
        <v>322</v>
      </c>
      <c r="Q2684" s="812" t="b">
        <v>0</v>
      </c>
    </row>
    <row r="2685" spans="1:17" x14ac:dyDescent="0.35">
      <c r="A2685" s="812" t="b">
        <v>0</v>
      </c>
      <c r="B2685" s="812" t="s">
        <v>6982</v>
      </c>
      <c r="C2685" s="827">
        <v>54</v>
      </c>
      <c r="D2685" s="812">
        <f t="shared" si="189"/>
        <v>-157</v>
      </c>
      <c r="E2685" s="812">
        <f t="shared" si="190"/>
        <v>5</v>
      </c>
      <c r="F2685" s="812">
        <f t="shared" ca="1" si="191"/>
        <v>62</v>
      </c>
      <c r="G2685" s="812" t="s">
        <v>6607</v>
      </c>
      <c r="H2685" s="818"/>
      <c r="I2685" s="818"/>
      <c r="J2685" s="818"/>
      <c r="K2685" s="818"/>
      <c r="L2685" s="812"/>
      <c r="M2685" s="812"/>
      <c r="N2685" s="812"/>
      <c r="O2685" s="812"/>
      <c r="P2685" s="812">
        <f t="shared" si="192"/>
        <v>323</v>
      </c>
      <c r="Q2685" s="812" t="b">
        <v>0</v>
      </c>
    </row>
    <row r="2686" spans="1:17" x14ac:dyDescent="0.35">
      <c r="A2686" s="812" t="b">
        <v>0</v>
      </c>
      <c r="B2686" s="812" t="s">
        <v>6983</v>
      </c>
      <c r="C2686" s="827">
        <v>54</v>
      </c>
      <c r="D2686" s="812">
        <f t="shared" si="189"/>
        <v>-156</v>
      </c>
      <c r="E2686" s="812">
        <f t="shared" si="190"/>
        <v>6</v>
      </c>
      <c r="F2686" s="812">
        <f t="shared" ca="1" si="191"/>
        <v>62</v>
      </c>
      <c r="G2686" s="812" t="s">
        <v>6607</v>
      </c>
      <c r="H2686" s="818"/>
      <c r="I2686" s="818"/>
      <c r="J2686" s="818"/>
      <c r="K2686" s="818"/>
      <c r="L2686" s="812"/>
      <c r="M2686" s="812"/>
      <c r="N2686" s="812"/>
      <c r="O2686" s="812"/>
      <c r="P2686" s="812">
        <f t="shared" si="192"/>
        <v>324</v>
      </c>
      <c r="Q2686" s="812" t="b">
        <v>0</v>
      </c>
    </row>
    <row r="2687" spans="1:17" x14ac:dyDescent="0.35">
      <c r="A2687" s="812" t="b">
        <v>0</v>
      </c>
      <c r="B2687" s="812" t="s">
        <v>6984</v>
      </c>
      <c r="C2687" s="827">
        <v>55</v>
      </c>
      <c r="D2687" s="812">
        <f t="shared" si="189"/>
        <v>-155</v>
      </c>
      <c r="E2687" s="812">
        <f t="shared" si="190"/>
        <v>1</v>
      </c>
      <c r="F2687" s="812">
        <f t="shared" ca="1" si="191"/>
        <v>63</v>
      </c>
      <c r="G2687" s="812" t="s">
        <v>6609</v>
      </c>
      <c r="H2687" s="818"/>
      <c r="I2687" s="818"/>
      <c r="J2687" s="818"/>
      <c r="K2687" s="818"/>
      <c r="L2687" s="812"/>
      <c r="M2687" s="812"/>
      <c r="N2687" s="812"/>
      <c r="O2687" s="812"/>
      <c r="P2687" s="812">
        <f t="shared" si="192"/>
        <v>325</v>
      </c>
      <c r="Q2687" s="812" t="b">
        <v>0</v>
      </c>
    </row>
    <row r="2688" spans="1:17" x14ac:dyDescent="0.35">
      <c r="A2688" s="812" t="b">
        <v>0</v>
      </c>
      <c r="B2688" s="812" t="s">
        <v>6985</v>
      </c>
      <c r="C2688" s="827">
        <v>55</v>
      </c>
      <c r="D2688" s="812">
        <f t="shared" si="189"/>
        <v>-154</v>
      </c>
      <c r="E2688" s="812">
        <f t="shared" si="190"/>
        <v>2</v>
      </c>
      <c r="F2688" s="812">
        <f t="shared" ca="1" si="191"/>
        <v>63</v>
      </c>
      <c r="G2688" s="812" t="s">
        <v>6609</v>
      </c>
      <c r="H2688" s="818"/>
      <c r="I2688" s="818"/>
      <c r="J2688" s="818"/>
      <c r="K2688" s="818"/>
      <c r="L2688" s="812"/>
      <c r="M2688" s="812"/>
      <c r="N2688" s="812"/>
      <c r="O2688" s="812"/>
      <c r="P2688" s="812">
        <f t="shared" si="192"/>
        <v>326</v>
      </c>
      <c r="Q2688" s="812" t="b">
        <v>0</v>
      </c>
    </row>
    <row r="2689" spans="1:17" x14ac:dyDescent="0.35">
      <c r="A2689" s="812" t="b">
        <v>0</v>
      </c>
      <c r="B2689" s="812" t="s">
        <v>6986</v>
      </c>
      <c r="C2689" s="827">
        <v>55</v>
      </c>
      <c r="D2689" s="812">
        <f t="shared" si="189"/>
        <v>-153</v>
      </c>
      <c r="E2689" s="812">
        <f t="shared" si="190"/>
        <v>3</v>
      </c>
      <c r="F2689" s="812">
        <f t="shared" ca="1" si="191"/>
        <v>63</v>
      </c>
      <c r="G2689" s="812" t="s">
        <v>6609</v>
      </c>
      <c r="H2689" s="818"/>
      <c r="I2689" s="818"/>
      <c r="J2689" s="818"/>
      <c r="K2689" s="818"/>
      <c r="L2689" s="812"/>
      <c r="M2689" s="812"/>
      <c r="N2689" s="812"/>
      <c r="O2689" s="812"/>
      <c r="P2689" s="812">
        <f t="shared" si="192"/>
        <v>327</v>
      </c>
      <c r="Q2689" s="812" t="b">
        <v>0</v>
      </c>
    </row>
    <row r="2690" spans="1:17" x14ac:dyDescent="0.35">
      <c r="A2690" s="812" t="b">
        <v>0</v>
      </c>
      <c r="B2690" s="812" t="s">
        <v>6987</v>
      </c>
      <c r="C2690" s="827">
        <v>55</v>
      </c>
      <c r="D2690" s="812">
        <f t="shared" si="189"/>
        <v>-152</v>
      </c>
      <c r="E2690" s="812">
        <f t="shared" si="190"/>
        <v>4</v>
      </c>
      <c r="F2690" s="812">
        <f t="shared" ca="1" si="191"/>
        <v>63</v>
      </c>
      <c r="G2690" s="812" t="s">
        <v>6609</v>
      </c>
      <c r="H2690" s="818"/>
      <c r="I2690" s="818"/>
      <c r="J2690" s="818"/>
      <c r="K2690" s="818"/>
      <c r="L2690" s="812"/>
      <c r="M2690" s="812"/>
      <c r="N2690" s="812"/>
      <c r="O2690" s="812"/>
      <c r="P2690" s="812">
        <f t="shared" si="192"/>
        <v>328</v>
      </c>
      <c r="Q2690" s="812" t="b">
        <v>0</v>
      </c>
    </row>
    <row r="2691" spans="1:17" x14ac:dyDescent="0.35">
      <c r="A2691" s="812" t="b">
        <v>0</v>
      </c>
      <c r="B2691" s="812" t="s">
        <v>6988</v>
      </c>
      <c r="C2691" s="827">
        <v>55</v>
      </c>
      <c r="D2691" s="812">
        <f t="shared" si="189"/>
        <v>-151</v>
      </c>
      <c r="E2691" s="812">
        <f t="shared" si="190"/>
        <v>5</v>
      </c>
      <c r="F2691" s="812">
        <f t="shared" ca="1" si="191"/>
        <v>63</v>
      </c>
      <c r="G2691" s="812" t="s">
        <v>6609</v>
      </c>
      <c r="H2691" s="818"/>
      <c r="I2691" s="818"/>
      <c r="J2691" s="818"/>
      <c r="K2691" s="818"/>
      <c r="L2691" s="812"/>
      <c r="M2691" s="812"/>
      <c r="N2691" s="812"/>
      <c r="O2691" s="812"/>
      <c r="P2691" s="812">
        <f t="shared" si="192"/>
        <v>329</v>
      </c>
      <c r="Q2691" s="812" t="b">
        <v>0</v>
      </c>
    </row>
    <row r="2692" spans="1:17" x14ac:dyDescent="0.35">
      <c r="A2692" s="812" t="b">
        <v>0</v>
      </c>
      <c r="B2692" s="812" t="s">
        <v>6989</v>
      </c>
      <c r="C2692" s="827">
        <v>55</v>
      </c>
      <c r="D2692" s="812">
        <f t="shared" si="189"/>
        <v>-150</v>
      </c>
      <c r="E2692" s="812">
        <f t="shared" si="190"/>
        <v>6</v>
      </c>
      <c r="F2692" s="812">
        <f t="shared" ca="1" si="191"/>
        <v>63</v>
      </c>
      <c r="G2692" s="812" t="s">
        <v>6609</v>
      </c>
      <c r="H2692" s="818"/>
      <c r="I2692" s="818"/>
      <c r="J2692" s="818"/>
      <c r="K2692" s="818"/>
      <c r="L2692" s="812"/>
      <c r="M2692" s="812"/>
      <c r="N2692" s="812"/>
      <c r="O2692" s="812"/>
      <c r="P2692" s="812">
        <f t="shared" si="192"/>
        <v>330</v>
      </c>
      <c r="Q2692" s="812" t="b">
        <v>0</v>
      </c>
    </row>
    <row r="2693" spans="1:17" x14ac:dyDescent="0.35">
      <c r="A2693" s="812" t="b">
        <v>0</v>
      </c>
      <c r="B2693" s="812" t="s">
        <v>6990</v>
      </c>
      <c r="C2693" s="827">
        <v>56</v>
      </c>
      <c r="D2693" s="812">
        <f t="shared" si="189"/>
        <v>-149</v>
      </c>
      <c r="E2693" s="812">
        <f t="shared" si="190"/>
        <v>1</v>
      </c>
      <c r="F2693" s="812">
        <f t="shared" ca="1" si="191"/>
        <v>64</v>
      </c>
      <c r="G2693" s="812" t="s">
        <v>6611</v>
      </c>
      <c r="H2693" s="818"/>
      <c r="I2693" s="818"/>
      <c r="J2693" s="818"/>
      <c r="K2693" s="818"/>
      <c r="L2693" s="812"/>
      <c r="M2693" s="812"/>
      <c r="N2693" s="812"/>
      <c r="O2693" s="812"/>
      <c r="P2693" s="812">
        <f t="shared" si="192"/>
        <v>331</v>
      </c>
      <c r="Q2693" s="812" t="b">
        <v>0</v>
      </c>
    </row>
    <row r="2694" spans="1:17" x14ac:dyDescent="0.35">
      <c r="A2694" s="812" t="b">
        <v>0</v>
      </c>
      <c r="B2694" s="812" t="s">
        <v>6991</v>
      </c>
      <c r="C2694" s="827">
        <v>56</v>
      </c>
      <c r="D2694" s="812">
        <f t="shared" si="189"/>
        <v>-148</v>
      </c>
      <c r="E2694" s="812">
        <f t="shared" si="190"/>
        <v>2</v>
      </c>
      <c r="F2694" s="812">
        <f t="shared" ca="1" si="191"/>
        <v>64</v>
      </c>
      <c r="G2694" s="812" t="s">
        <v>6611</v>
      </c>
      <c r="H2694" s="818"/>
      <c r="I2694" s="818"/>
      <c r="J2694" s="818"/>
      <c r="K2694" s="818"/>
      <c r="L2694" s="812"/>
      <c r="M2694" s="812"/>
      <c r="N2694" s="812"/>
      <c r="O2694" s="812"/>
      <c r="P2694" s="812">
        <f t="shared" si="192"/>
        <v>332</v>
      </c>
      <c r="Q2694" s="812" t="b">
        <v>0</v>
      </c>
    </row>
    <row r="2695" spans="1:17" x14ac:dyDescent="0.35">
      <c r="A2695" s="812" t="b">
        <v>0</v>
      </c>
      <c r="B2695" s="812" t="s">
        <v>6992</v>
      </c>
      <c r="C2695" s="827">
        <v>56</v>
      </c>
      <c r="D2695" s="812">
        <f t="shared" si="189"/>
        <v>-147</v>
      </c>
      <c r="E2695" s="812">
        <f t="shared" si="190"/>
        <v>3</v>
      </c>
      <c r="F2695" s="812">
        <f t="shared" ca="1" si="191"/>
        <v>64</v>
      </c>
      <c r="G2695" s="812" t="s">
        <v>6611</v>
      </c>
      <c r="H2695" s="818"/>
      <c r="I2695" s="818"/>
      <c r="J2695" s="818"/>
      <c r="K2695" s="818"/>
      <c r="L2695" s="812"/>
      <c r="M2695" s="812"/>
      <c r="N2695" s="812"/>
      <c r="O2695" s="812"/>
      <c r="P2695" s="812">
        <f t="shared" si="192"/>
        <v>333</v>
      </c>
      <c r="Q2695" s="812" t="b">
        <v>0</v>
      </c>
    </row>
    <row r="2696" spans="1:17" x14ac:dyDescent="0.35">
      <c r="A2696" s="812" t="b">
        <v>0</v>
      </c>
      <c r="B2696" s="812" t="s">
        <v>6993</v>
      </c>
      <c r="C2696" s="827">
        <v>56</v>
      </c>
      <c r="D2696" s="812">
        <f t="shared" si="189"/>
        <v>-146</v>
      </c>
      <c r="E2696" s="812">
        <f t="shared" si="190"/>
        <v>4</v>
      </c>
      <c r="F2696" s="812">
        <f t="shared" ca="1" si="191"/>
        <v>64</v>
      </c>
      <c r="G2696" s="812" t="s">
        <v>6611</v>
      </c>
      <c r="H2696" s="818"/>
      <c r="I2696" s="818"/>
      <c r="J2696" s="818"/>
      <c r="K2696" s="818"/>
      <c r="L2696" s="812"/>
      <c r="M2696" s="812"/>
      <c r="N2696" s="812"/>
      <c r="O2696" s="812"/>
      <c r="P2696" s="812">
        <f t="shared" si="192"/>
        <v>334</v>
      </c>
      <c r="Q2696" s="812" t="b">
        <v>0</v>
      </c>
    </row>
    <row r="2697" spans="1:17" x14ac:dyDescent="0.35">
      <c r="A2697" s="812" t="b">
        <v>0</v>
      </c>
      <c r="B2697" s="812" t="s">
        <v>6994</v>
      </c>
      <c r="C2697" s="827">
        <v>56</v>
      </c>
      <c r="D2697" s="812">
        <f t="shared" si="189"/>
        <v>-145</v>
      </c>
      <c r="E2697" s="812">
        <f t="shared" si="190"/>
        <v>5</v>
      </c>
      <c r="F2697" s="812">
        <f t="shared" ca="1" si="191"/>
        <v>64</v>
      </c>
      <c r="G2697" s="812" t="s">
        <v>6611</v>
      </c>
      <c r="H2697" s="818"/>
      <c r="I2697" s="818"/>
      <c r="J2697" s="818"/>
      <c r="K2697" s="818"/>
      <c r="L2697" s="812"/>
      <c r="M2697" s="812"/>
      <c r="N2697" s="812"/>
      <c r="O2697" s="812"/>
      <c r="P2697" s="812">
        <f t="shared" si="192"/>
        <v>335</v>
      </c>
      <c r="Q2697" s="812" t="b">
        <v>0</v>
      </c>
    </row>
    <row r="2698" spans="1:17" x14ac:dyDescent="0.35">
      <c r="A2698" s="812" t="b">
        <v>0</v>
      </c>
      <c r="B2698" s="812" t="s">
        <v>6995</v>
      </c>
      <c r="C2698" s="827">
        <v>56</v>
      </c>
      <c r="D2698" s="812">
        <f t="shared" si="189"/>
        <v>-144</v>
      </c>
      <c r="E2698" s="812">
        <f t="shared" si="190"/>
        <v>6</v>
      </c>
      <c r="F2698" s="812">
        <f t="shared" ca="1" si="191"/>
        <v>64</v>
      </c>
      <c r="G2698" s="812" t="s">
        <v>6611</v>
      </c>
      <c r="H2698" s="818"/>
      <c r="I2698" s="818"/>
      <c r="J2698" s="818"/>
      <c r="K2698" s="818"/>
      <c r="L2698" s="812"/>
      <c r="M2698" s="812"/>
      <c r="N2698" s="812"/>
      <c r="O2698" s="812"/>
      <c r="P2698" s="812">
        <f t="shared" si="192"/>
        <v>336</v>
      </c>
      <c r="Q2698" s="812" t="b">
        <v>0</v>
      </c>
    </row>
    <row r="2699" spans="1:17" x14ac:dyDescent="0.35">
      <c r="A2699" s="812" t="b">
        <v>0</v>
      </c>
      <c r="B2699" s="812" t="s">
        <v>6996</v>
      </c>
      <c r="C2699" s="827">
        <v>57</v>
      </c>
      <c r="D2699" s="812">
        <f t="shared" si="189"/>
        <v>-143</v>
      </c>
      <c r="E2699" s="812">
        <f t="shared" si="190"/>
        <v>1</v>
      </c>
      <c r="F2699" s="812">
        <f t="shared" ca="1" si="191"/>
        <v>65</v>
      </c>
      <c r="G2699" s="812" t="s">
        <v>6613</v>
      </c>
      <c r="H2699" s="818"/>
      <c r="I2699" s="818"/>
      <c r="J2699" s="818"/>
      <c r="K2699" s="818"/>
      <c r="L2699" s="812"/>
      <c r="M2699" s="812"/>
      <c r="N2699" s="812"/>
      <c r="O2699" s="812"/>
      <c r="P2699" s="812">
        <f t="shared" si="192"/>
        <v>337</v>
      </c>
      <c r="Q2699" s="812" t="b">
        <v>0</v>
      </c>
    </row>
    <row r="2700" spans="1:17" x14ac:dyDescent="0.35">
      <c r="A2700" s="812" t="b">
        <v>0</v>
      </c>
      <c r="B2700" s="812" t="s">
        <v>6997</v>
      </c>
      <c r="C2700" s="827">
        <v>57</v>
      </c>
      <c r="D2700" s="812">
        <f t="shared" si="189"/>
        <v>-142</v>
      </c>
      <c r="E2700" s="812">
        <f t="shared" si="190"/>
        <v>2</v>
      </c>
      <c r="F2700" s="812">
        <f t="shared" ca="1" si="191"/>
        <v>65</v>
      </c>
      <c r="G2700" s="812" t="s">
        <v>6613</v>
      </c>
      <c r="H2700" s="818"/>
      <c r="I2700" s="818"/>
      <c r="J2700" s="818"/>
      <c r="K2700" s="818"/>
      <c r="L2700" s="812"/>
      <c r="M2700" s="812"/>
      <c r="N2700" s="812"/>
      <c r="O2700" s="812"/>
      <c r="P2700" s="812">
        <f t="shared" si="192"/>
        <v>338</v>
      </c>
      <c r="Q2700" s="812" t="b">
        <v>0</v>
      </c>
    </row>
    <row r="2701" spans="1:17" x14ac:dyDescent="0.35">
      <c r="A2701" s="812" t="b">
        <v>0</v>
      </c>
      <c r="B2701" s="812" t="s">
        <v>6998</v>
      </c>
      <c r="C2701" s="827">
        <v>57</v>
      </c>
      <c r="D2701" s="812">
        <f t="shared" si="189"/>
        <v>-141</v>
      </c>
      <c r="E2701" s="812">
        <f t="shared" si="190"/>
        <v>3</v>
      </c>
      <c r="F2701" s="812">
        <f t="shared" ca="1" si="191"/>
        <v>65</v>
      </c>
      <c r="G2701" s="812" t="s">
        <v>6613</v>
      </c>
      <c r="H2701" s="818"/>
      <c r="I2701" s="818"/>
      <c r="J2701" s="818"/>
      <c r="K2701" s="818"/>
      <c r="L2701" s="812"/>
      <c r="M2701" s="812"/>
      <c r="N2701" s="812"/>
      <c r="O2701" s="812"/>
      <c r="P2701" s="812">
        <f t="shared" si="192"/>
        <v>339</v>
      </c>
      <c r="Q2701" s="812" t="b">
        <v>0</v>
      </c>
    </row>
    <row r="2702" spans="1:17" x14ac:dyDescent="0.35">
      <c r="A2702" s="812" t="b">
        <v>0</v>
      </c>
      <c r="B2702" s="812" t="s">
        <v>6999</v>
      </c>
      <c r="C2702" s="827">
        <v>57</v>
      </c>
      <c r="D2702" s="812">
        <f t="shared" si="189"/>
        <v>-140</v>
      </c>
      <c r="E2702" s="812">
        <f t="shared" si="190"/>
        <v>4</v>
      </c>
      <c r="F2702" s="812">
        <f t="shared" ca="1" si="191"/>
        <v>65</v>
      </c>
      <c r="G2702" s="812" t="s">
        <v>6613</v>
      </c>
      <c r="H2702" s="818"/>
      <c r="I2702" s="818"/>
      <c r="J2702" s="818"/>
      <c r="K2702" s="818"/>
      <c r="L2702" s="812"/>
      <c r="M2702" s="812"/>
      <c r="N2702" s="812"/>
      <c r="O2702" s="812"/>
      <c r="P2702" s="812">
        <f t="shared" si="192"/>
        <v>340</v>
      </c>
      <c r="Q2702" s="812" t="b">
        <v>0</v>
      </c>
    </row>
    <row r="2703" spans="1:17" x14ac:dyDescent="0.35">
      <c r="A2703" s="812" t="b">
        <v>0</v>
      </c>
      <c r="B2703" s="812" t="s">
        <v>7000</v>
      </c>
      <c r="C2703" s="827">
        <v>57</v>
      </c>
      <c r="D2703" s="812">
        <f t="shared" si="189"/>
        <v>-139</v>
      </c>
      <c r="E2703" s="812">
        <f t="shared" si="190"/>
        <v>5</v>
      </c>
      <c r="F2703" s="812">
        <f t="shared" ca="1" si="191"/>
        <v>65</v>
      </c>
      <c r="G2703" s="812" t="s">
        <v>6613</v>
      </c>
      <c r="H2703" s="818"/>
      <c r="I2703" s="818"/>
      <c r="J2703" s="818"/>
      <c r="K2703" s="818"/>
      <c r="L2703" s="812"/>
      <c r="M2703" s="812"/>
      <c r="N2703" s="812"/>
      <c r="O2703" s="812"/>
      <c r="P2703" s="812">
        <f t="shared" si="192"/>
        <v>341</v>
      </c>
      <c r="Q2703" s="812" t="b">
        <v>0</v>
      </c>
    </row>
    <row r="2704" spans="1:17" x14ac:dyDescent="0.35">
      <c r="A2704" s="812" t="b">
        <v>0</v>
      </c>
      <c r="B2704" s="812" t="s">
        <v>7001</v>
      </c>
      <c r="C2704" s="827">
        <v>57</v>
      </c>
      <c r="D2704" s="812">
        <f t="shared" si="189"/>
        <v>-138</v>
      </c>
      <c r="E2704" s="812">
        <f t="shared" si="190"/>
        <v>6</v>
      </c>
      <c r="F2704" s="812">
        <f t="shared" ca="1" si="191"/>
        <v>65</v>
      </c>
      <c r="G2704" s="812" t="s">
        <v>6613</v>
      </c>
      <c r="H2704" s="818"/>
      <c r="I2704" s="818"/>
      <c r="J2704" s="818"/>
      <c r="K2704" s="818"/>
      <c r="L2704" s="812"/>
      <c r="M2704" s="812"/>
      <c r="N2704" s="812"/>
      <c r="O2704" s="812"/>
      <c r="P2704" s="812">
        <f t="shared" si="192"/>
        <v>342</v>
      </c>
      <c r="Q2704" s="812" t="b">
        <v>0</v>
      </c>
    </row>
    <row r="2705" spans="1:17" x14ac:dyDescent="0.35">
      <c r="A2705" s="812" t="b">
        <v>0</v>
      </c>
      <c r="B2705" s="812" t="s">
        <v>7002</v>
      </c>
      <c r="C2705" s="827">
        <v>58</v>
      </c>
      <c r="D2705" s="812">
        <f t="shared" si="189"/>
        <v>-137</v>
      </c>
      <c r="E2705" s="812">
        <f t="shared" si="190"/>
        <v>1</v>
      </c>
      <c r="F2705" s="812">
        <f t="shared" ca="1" si="191"/>
        <v>66</v>
      </c>
      <c r="G2705" s="812" t="s">
        <v>6615</v>
      </c>
      <c r="H2705" s="818"/>
      <c r="I2705" s="818"/>
      <c r="J2705" s="818"/>
      <c r="K2705" s="818"/>
      <c r="L2705" s="812"/>
      <c r="M2705" s="812"/>
      <c r="N2705" s="812"/>
      <c r="O2705" s="812"/>
      <c r="P2705" s="812">
        <f t="shared" si="192"/>
        <v>343</v>
      </c>
      <c r="Q2705" s="812" t="b">
        <v>0</v>
      </c>
    </row>
    <row r="2706" spans="1:17" x14ac:dyDescent="0.35">
      <c r="A2706" s="812" t="b">
        <v>0</v>
      </c>
      <c r="B2706" s="812" t="s">
        <v>7003</v>
      </c>
      <c r="C2706" s="827">
        <v>58</v>
      </c>
      <c r="D2706" s="812">
        <f t="shared" si="189"/>
        <v>-136</v>
      </c>
      <c r="E2706" s="812">
        <f t="shared" si="190"/>
        <v>2</v>
      </c>
      <c r="F2706" s="812">
        <f t="shared" ca="1" si="191"/>
        <v>66</v>
      </c>
      <c r="G2706" s="812" t="s">
        <v>6615</v>
      </c>
      <c r="H2706" s="818"/>
      <c r="I2706" s="818"/>
      <c r="J2706" s="818"/>
      <c r="K2706" s="818"/>
      <c r="L2706" s="812"/>
      <c r="M2706" s="812"/>
      <c r="N2706" s="812"/>
      <c r="O2706" s="812"/>
      <c r="P2706" s="812">
        <f t="shared" si="192"/>
        <v>344</v>
      </c>
      <c r="Q2706" s="812" t="b">
        <v>0</v>
      </c>
    </row>
    <row r="2707" spans="1:17" x14ac:dyDescent="0.35">
      <c r="A2707" s="812" t="b">
        <v>0</v>
      </c>
      <c r="B2707" s="812" t="s">
        <v>7004</v>
      </c>
      <c r="C2707" s="827">
        <v>58</v>
      </c>
      <c r="D2707" s="812">
        <f t="shared" si="189"/>
        <v>-135</v>
      </c>
      <c r="E2707" s="812">
        <f t="shared" si="190"/>
        <v>3</v>
      </c>
      <c r="F2707" s="812">
        <f t="shared" ca="1" si="191"/>
        <v>66</v>
      </c>
      <c r="G2707" s="812" t="s">
        <v>6615</v>
      </c>
      <c r="H2707" s="818"/>
      <c r="I2707" s="818"/>
      <c r="J2707" s="818"/>
      <c r="K2707" s="818"/>
      <c r="L2707" s="812"/>
      <c r="M2707" s="812"/>
      <c r="N2707" s="812"/>
      <c r="O2707" s="812"/>
      <c r="P2707" s="812">
        <f t="shared" si="192"/>
        <v>345</v>
      </c>
      <c r="Q2707" s="812" t="b">
        <v>0</v>
      </c>
    </row>
    <row r="2708" spans="1:17" x14ac:dyDescent="0.35">
      <c r="A2708" s="812" t="b">
        <v>0</v>
      </c>
      <c r="B2708" s="812" t="s">
        <v>7005</v>
      </c>
      <c r="C2708" s="827">
        <v>58</v>
      </c>
      <c r="D2708" s="812">
        <f t="shared" si="189"/>
        <v>-134</v>
      </c>
      <c r="E2708" s="812">
        <f t="shared" si="190"/>
        <v>4</v>
      </c>
      <c r="F2708" s="812">
        <f t="shared" ca="1" si="191"/>
        <v>66</v>
      </c>
      <c r="G2708" s="812" t="s">
        <v>6615</v>
      </c>
      <c r="H2708" s="818"/>
      <c r="I2708" s="818"/>
      <c r="J2708" s="818"/>
      <c r="K2708" s="818"/>
      <c r="L2708" s="812"/>
      <c r="M2708" s="812"/>
      <c r="N2708" s="812"/>
      <c r="O2708" s="812"/>
      <c r="P2708" s="812">
        <f t="shared" si="192"/>
        <v>346</v>
      </c>
      <c r="Q2708" s="812" t="b">
        <v>0</v>
      </c>
    </row>
    <row r="2709" spans="1:17" x14ac:dyDescent="0.35">
      <c r="A2709" s="812" t="b">
        <v>0</v>
      </c>
      <c r="B2709" s="812" t="s">
        <v>7006</v>
      </c>
      <c r="C2709" s="827">
        <v>58</v>
      </c>
      <c r="D2709" s="812">
        <f t="shared" si="189"/>
        <v>-133</v>
      </c>
      <c r="E2709" s="812">
        <f t="shared" si="190"/>
        <v>5</v>
      </c>
      <c r="F2709" s="812">
        <f t="shared" ca="1" si="191"/>
        <v>66</v>
      </c>
      <c r="G2709" s="812" t="s">
        <v>6615</v>
      </c>
      <c r="H2709" s="818"/>
      <c r="I2709" s="818"/>
      <c r="J2709" s="818"/>
      <c r="K2709" s="818"/>
      <c r="L2709" s="812"/>
      <c r="M2709" s="812"/>
      <c r="N2709" s="812"/>
      <c r="O2709" s="812"/>
      <c r="P2709" s="812">
        <f t="shared" si="192"/>
        <v>347</v>
      </c>
      <c r="Q2709" s="812" t="b">
        <v>0</v>
      </c>
    </row>
    <row r="2710" spans="1:17" x14ac:dyDescent="0.35">
      <c r="A2710" s="812" t="b">
        <v>0</v>
      </c>
      <c r="B2710" s="812" t="s">
        <v>7007</v>
      </c>
      <c r="C2710" s="827">
        <v>58</v>
      </c>
      <c r="D2710" s="812">
        <f t="shared" si="189"/>
        <v>-132</v>
      </c>
      <c r="E2710" s="812">
        <f t="shared" si="190"/>
        <v>6</v>
      </c>
      <c r="F2710" s="812">
        <f t="shared" ca="1" si="191"/>
        <v>66</v>
      </c>
      <c r="G2710" s="812" t="s">
        <v>6615</v>
      </c>
      <c r="H2710" s="818"/>
      <c r="I2710" s="818"/>
      <c r="J2710" s="818"/>
      <c r="K2710" s="818"/>
      <c r="L2710" s="812"/>
      <c r="M2710" s="812"/>
      <c r="N2710" s="812"/>
      <c r="O2710" s="812"/>
      <c r="P2710" s="812">
        <f t="shared" si="192"/>
        <v>348</v>
      </c>
      <c r="Q2710" s="812" t="b">
        <v>0</v>
      </c>
    </row>
    <row r="2711" spans="1:17" x14ac:dyDescent="0.35">
      <c r="A2711" s="812" t="b">
        <v>0</v>
      </c>
      <c r="B2711" s="812" t="s">
        <v>7008</v>
      </c>
      <c r="C2711" s="827">
        <v>59</v>
      </c>
      <c r="D2711" s="812">
        <f t="shared" si="189"/>
        <v>-131</v>
      </c>
      <c r="E2711" s="812">
        <f t="shared" si="190"/>
        <v>1</v>
      </c>
      <c r="F2711" s="812">
        <f t="shared" ca="1" si="191"/>
        <v>67</v>
      </c>
      <c r="G2711" s="812" t="s">
        <v>6617</v>
      </c>
      <c r="H2711" s="818"/>
      <c r="I2711" s="818"/>
      <c r="J2711" s="818"/>
      <c r="K2711" s="818"/>
      <c r="L2711" s="812"/>
      <c r="M2711" s="812"/>
      <c r="N2711" s="812"/>
      <c r="O2711" s="812"/>
      <c r="P2711" s="812">
        <f t="shared" si="192"/>
        <v>349</v>
      </c>
      <c r="Q2711" s="812" t="b">
        <v>0</v>
      </c>
    </row>
    <row r="2712" spans="1:17" x14ac:dyDescent="0.35">
      <c r="A2712" s="812" t="b">
        <v>0</v>
      </c>
      <c r="B2712" s="812" t="s">
        <v>7009</v>
      </c>
      <c r="C2712" s="827">
        <v>59</v>
      </c>
      <c r="D2712" s="812">
        <f t="shared" si="189"/>
        <v>-130</v>
      </c>
      <c r="E2712" s="812">
        <f t="shared" si="190"/>
        <v>2</v>
      </c>
      <c r="F2712" s="812">
        <f t="shared" ca="1" si="191"/>
        <v>67</v>
      </c>
      <c r="G2712" s="812" t="s">
        <v>6617</v>
      </c>
      <c r="H2712" s="818"/>
      <c r="I2712" s="818"/>
      <c r="J2712" s="818"/>
      <c r="K2712" s="818"/>
      <c r="L2712" s="812"/>
      <c r="M2712" s="812"/>
      <c r="N2712" s="812"/>
      <c r="O2712" s="812"/>
      <c r="P2712" s="812">
        <f t="shared" si="192"/>
        <v>350</v>
      </c>
      <c r="Q2712" s="812" t="b">
        <v>0</v>
      </c>
    </row>
    <row r="2713" spans="1:17" x14ac:dyDescent="0.35">
      <c r="A2713" s="812" t="b">
        <v>0</v>
      </c>
      <c r="B2713" s="812" t="s">
        <v>7010</v>
      </c>
      <c r="C2713" s="827">
        <v>59</v>
      </c>
      <c r="D2713" s="812">
        <f t="shared" si="189"/>
        <v>-129</v>
      </c>
      <c r="E2713" s="812">
        <f t="shared" si="190"/>
        <v>3</v>
      </c>
      <c r="F2713" s="812">
        <f t="shared" ca="1" si="191"/>
        <v>67</v>
      </c>
      <c r="G2713" s="812" t="s">
        <v>6617</v>
      </c>
      <c r="H2713" s="818"/>
      <c r="I2713" s="818"/>
      <c r="J2713" s="818"/>
      <c r="K2713" s="818"/>
      <c r="L2713" s="812"/>
      <c r="M2713" s="812"/>
      <c r="N2713" s="812"/>
      <c r="O2713" s="812"/>
      <c r="P2713" s="812">
        <f t="shared" si="192"/>
        <v>351</v>
      </c>
      <c r="Q2713" s="812" t="b">
        <v>0</v>
      </c>
    </row>
    <row r="2714" spans="1:17" x14ac:dyDescent="0.35">
      <c r="A2714" s="812" t="b">
        <v>0</v>
      </c>
      <c r="B2714" s="812" t="s">
        <v>7011</v>
      </c>
      <c r="C2714" s="827">
        <v>59</v>
      </c>
      <c r="D2714" s="812">
        <f t="shared" si="189"/>
        <v>-128</v>
      </c>
      <c r="E2714" s="812">
        <f t="shared" si="190"/>
        <v>4</v>
      </c>
      <c r="F2714" s="812">
        <f t="shared" ca="1" si="191"/>
        <v>67</v>
      </c>
      <c r="G2714" s="812" t="s">
        <v>6617</v>
      </c>
      <c r="H2714" s="818"/>
      <c r="I2714" s="818"/>
      <c r="J2714" s="818"/>
      <c r="K2714" s="818"/>
      <c r="L2714" s="812"/>
      <c r="M2714" s="812"/>
      <c r="N2714" s="812"/>
      <c r="O2714" s="812"/>
      <c r="P2714" s="812">
        <f t="shared" si="192"/>
        <v>352</v>
      </c>
      <c r="Q2714" s="812" t="b">
        <v>0</v>
      </c>
    </row>
    <row r="2715" spans="1:17" x14ac:dyDescent="0.35">
      <c r="A2715" s="812" t="b">
        <v>0</v>
      </c>
      <c r="B2715" s="812" t="s">
        <v>7012</v>
      </c>
      <c r="C2715" s="827">
        <v>59</v>
      </c>
      <c r="D2715" s="812">
        <f t="shared" si="189"/>
        <v>-127</v>
      </c>
      <c r="E2715" s="812">
        <f t="shared" si="190"/>
        <v>5</v>
      </c>
      <c r="F2715" s="812">
        <f t="shared" ca="1" si="191"/>
        <v>67</v>
      </c>
      <c r="G2715" s="812" t="s">
        <v>6617</v>
      </c>
      <c r="H2715" s="818"/>
      <c r="I2715" s="818"/>
      <c r="J2715" s="818"/>
      <c r="K2715" s="818"/>
      <c r="L2715" s="812"/>
      <c r="M2715" s="812"/>
      <c r="N2715" s="812"/>
      <c r="O2715" s="812"/>
      <c r="P2715" s="812">
        <f t="shared" si="192"/>
        <v>353</v>
      </c>
      <c r="Q2715" s="812" t="b">
        <v>0</v>
      </c>
    </row>
    <row r="2716" spans="1:17" x14ac:dyDescent="0.35">
      <c r="A2716" s="812" t="b">
        <v>0</v>
      </c>
      <c r="B2716" s="812" t="s">
        <v>7013</v>
      </c>
      <c r="C2716" s="827">
        <v>59</v>
      </c>
      <c r="D2716" s="812">
        <f t="shared" si="189"/>
        <v>-126</v>
      </c>
      <c r="E2716" s="812">
        <f t="shared" si="190"/>
        <v>6</v>
      </c>
      <c r="F2716" s="812">
        <f t="shared" ca="1" si="191"/>
        <v>67</v>
      </c>
      <c r="G2716" s="812" t="s">
        <v>6617</v>
      </c>
      <c r="H2716" s="818"/>
      <c r="I2716" s="818"/>
      <c r="J2716" s="818"/>
      <c r="K2716" s="818"/>
      <c r="L2716" s="812"/>
      <c r="M2716" s="812"/>
      <c r="N2716" s="812"/>
      <c r="O2716" s="812"/>
      <c r="P2716" s="812">
        <f t="shared" si="192"/>
        <v>354</v>
      </c>
      <c r="Q2716" s="812" t="b">
        <v>0</v>
      </c>
    </row>
    <row r="2717" spans="1:17" x14ac:dyDescent="0.35">
      <c r="A2717" s="812" t="b">
        <v>0</v>
      </c>
      <c r="B2717" s="812" t="s">
        <v>7014</v>
      </c>
      <c r="C2717" s="827">
        <v>60</v>
      </c>
      <c r="D2717" s="812">
        <f t="shared" si="189"/>
        <v>-125</v>
      </c>
      <c r="E2717" s="812">
        <f t="shared" si="190"/>
        <v>1</v>
      </c>
      <c r="F2717" s="812">
        <f t="shared" ca="1" si="191"/>
        <v>68</v>
      </c>
      <c r="G2717" s="812" t="s">
        <v>6619</v>
      </c>
      <c r="H2717" s="818"/>
      <c r="I2717" s="818"/>
      <c r="J2717" s="818"/>
      <c r="K2717" s="818"/>
      <c r="L2717" s="812"/>
      <c r="M2717" s="812"/>
      <c r="N2717" s="812"/>
      <c r="O2717" s="812"/>
      <c r="P2717" s="812">
        <f t="shared" si="192"/>
        <v>355</v>
      </c>
      <c r="Q2717" s="812" t="b">
        <v>0</v>
      </c>
    </row>
    <row r="2718" spans="1:17" x14ac:dyDescent="0.35">
      <c r="A2718" s="812" t="b">
        <v>0</v>
      </c>
      <c r="B2718" s="812" t="s">
        <v>7015</v>
      </c>
      <c r="C2718" s="827">
        <v>60</v>
      </c>
      <c r="D2718" s="812">
        <f t="shared" si="189"/>
        <v>-124</v>
      </c>
      <c r="E2718" s="812">
        <f t="shared" si="190"/>
        <v>2</v>
      </c>
      <c r="F2718" s="812">
        <f t="shared" ca="1" si="191"/>
        <v>68</v>
      </c>
      <c r="G2718" s="812" t="s">
        <v>6619</v>
      </c>
      <c r="H2718" s="818"/>
      <c r="I2718" s="818"/>
      <c r="J2718" s="818"/>
      <c r="K2718" s="818"/>
      <c r="L2718" s="812"/>
      <c r="M2718" s="812"/>
      <c r="N2718" s="812"/>
      <c r="O2718" s="812"/>
      <c r="P2718" s="812">
        <f t="shared" si="192"/>
        <v>356</v>
      </c>
      <c r="Q2718" s="812" t="b">
        <v>0</v>
      </c>
    </row>
    <row r="2719" spans="1:17" x14ac:dyDescent="0.35">
      <c r="A2719" s="812" t="b">
        <v>0</v>
      </c>
      <c r="B2719" s="812" t="s">
        <v>7016</v>
      </c>
      <c r="C2719" s="827">
        <v>60</v>
      </c>
      <c r="D2719" s="812">
        <f t="shared" si="189"/>
        <v>-123</v>
      </c>
      <c r="E2719" s="812">
        <f t="shared" si="190"/>
        <v>3</v>
      </c>
      <c r="F2719" s="812">
        <f t="shared" ca="1" si="191"/>
        <v>68</v>
      </c>
      <c r="G2719" s="812" t="s">
        <v>6619</v>
      </c>
      <c r="H2719" s="818"/>
      <c r="I2719" s="818"/>
      <c r="J2719" s="818"/>
      <c r="K2719" s="818"/>
      <c r="L2719" s="812"/>
      <c r="M2719" s="812"/>
      <c r="N2719" s="812"/>
      <c r="O2719" s="812"/>
      <c r="P2719" s="812">
        <f t="shared" si="192"/>
        <v>357</v>
      </c>
      <c r="Q2719" s="812" t="b">
        <v>0</v>
      </c>
    </row>
    <row r="2720" spans="1:17" x14ac:dyDescent="0.35">
      <c r="A2720" s="812" t="b">
        <v>0</v>
      </c>
      <c r="B2720" s="812" t="s">
        <v>7017</v>
      </c>
      <c r="C2720" s="827">
        <v>60</v>
      </c>
      <c r="D2720" s="812">
        <f t="shared" si="189"/>
        <v>-122</v>
      </c>
      <c r="E2720" s="812">
        <f t="shared" si="190"/>
        <v>4</v>
      </c>
      <c r="F2720" s="812">
        <f t="shared" ca="1" si="191"/>
        <v>68</v>
      </c>
      <c r="G2720" s="812" t="s">
        <v>6619</v>
      </c>
      <c r="H2720" s="818"/>
      <c r="I2720" s="818"/>
      <c r="J2720" s="818"/>
      <c r="K2720" s="818"/>
      <c r="L2720" s="812"/>
      <c r="M2720" s="812"/>
      <c r="N2720" s="812"/>
      <c r="O2720" s="812"/>
      <c r="P2720" s="812">
        <f t="shared" si="192"/>
        <v>358</v>
      </c>
      <c r="Q2720" s="812" t="b">
        <v>0</v>
      </c>
    </row>
    <row r="2721" spans="1:17" x14ac:dyDescent="0.35">
      <c r="A2721" s="812" t="b">
        <v>0</v>
      </c>
      <c r="B2721" s="812" t="s">
        <v>7018</v>
      </c>
      <c r="C2721" s="827">
        <v>60</v>
      </c>
      <c r="D2721" s="812">
        <f t="shared" si="189"/>
        <v>-121</v>
      </c>
      <c r="E2721" s="812">
        <f t="shared" si="190"/>
        <v>5</v>
      </c>
      <c r="F2721" s="812">
        <f t="shared" ca="1" si="191"/>
        <v>68</v>
      </c>
      <c r="G2721" s="812" t="s">
        <v>6619</v>
      </c>
      <c r="H2721" s="818"/>
      <c r="I2721" s="818"/>
      <c r="J2721" s="818"/>
      <c r="K2721" s="818"/>
      <c r="L2721" s="812"/>
      <c r="M2721" s="812"/>
      <c r="N2721" s="812"/>
      <c r="O2721" s="812"/>
      <c r="P2721" s="812">
        <f t="shared" si="192"/>
        <v>359</v>
      </c>
      <c r="Q2721" s="812" t="b">
        <v>0</v>
      </c>
    </row>
    <row r="2722" spans="1:17" x14ac:dyDescent="0.35">
      <c r="A2722" s="812" t="b">
        <v>0</v>
      </c>
      <c r="B2722" s="812" t="s">
        <v>7019</v>
      </c>
      <c r="C2722" s="827">
        <v>60</v>
      </c>
      <c r="D2722" s="812">
        <f t="shared" si="189"/>
        <v>-120</v>
      </c>
      <c r="E2722" s="812">
        <f t="shared" si="190"/>
        <v>6</v>
      </c>
      <c r="F2722" s="812">
        <f t="shared" ca="1" si="191"/>
        <v>68</v>
      </c>
      <c r="G2722" s="812" t="s">
        <v>6619</v>
      </c>
      <c r="H2722" s="818"/>
      <c r="I2722" s="818"/>
      <c r="J2722" s="818"/>
      <c r="K2722" s="818"/>
      <c r="L2722" s="812"/>
      <c r="M2722" s="812"/>
      <c r="N2722" s="812"/>
      <c r="O2722" s="812"/>
      <c r="P2722" s="812">
        <f t="shared" si="192"/>
        <v>360</v>
      </c>
      <c r="Q2722" s="812" t="b">
        <v>0</v>
      </c>
    </row>
    <row r="2723" spans="1:17" x14ac:dyDescent="0.35">
      <c r="A2723" s="812" t="b">
        <v>0</v>
      </c>
      <c r="B2723" s="812" t="s">
        <v>7020</v>
      </c>
      <c r="C2723" s="827">
        <v>61</v>
      </c>
      <c r="D2723" s="812">
        <f t="shared" si="189"/>
        <v>-119</v>
      </c>
      <c r="E2723" s="812">
        <f t="shared" si="190"/>
        <v>1</v>
      </c>
      <c r="F2723" s="812">
        <f t="shared" ca="1" si="191"/>
        <v>69</v>
      </c>
      <c r="G2723" s="812" t="s">
        <v>6621</v>
      </c>
      <c r="H2723" s="818"/>
      <c r="I2723" s="818"/>
      <c r="J2723" s="818"/>
      <c r="K2723" s="818"/>
      <c r="L2723" s="812"/>
      <c r="M2723" s="812"/>
      <c r="N2723" s="812"/>
      <c r="O2723" s="812"/>
      <c r="P2723" s="812">
        <f t="shared" si="192"/>
        <v>361</v>
      </c>
      <c r="Q2723" s="812" t="b">
        <v>0</v>
      </c>
    </row>
    <row r="2724" spans="1:17" x14ac:dyDescent="0.35">
      <c r="A2724" s="812" t="b">
        <v>0</v>
      </c>
      <c r="B2724" s="812" t="s">
        <v>7021</v>
      </c>
      <c r="C2724" s="827">
        <v>61</v>
      </c>
      <c r="D2724" s="812">
        <f t="shared" si="189"/>
        <v>-118</v>
      </c>
      <c r="E2724" s="812">
        <f t="shared" si="190"/>
        <v>2</v>
      </c>
      <c r="F2724" s="812">
        <f t="shared" ca="1" si="191"/>
        <v>69</v>
      </c>
      <c r="G2724" s="812" t="s">
        <v>6621</v>
      </c>
      <c r="H2724" s="818"/>
      <c r="I2724" s="818"/>
      <c r="J2724" s="818"/>
      <c r="K2724" s="818"/>
      <c r="L2724" s="812"/>
      <c r="M2724" s="812"/>
      <c r="N2724" s="812"/>
      <c r="O2724" s="812"/>
      <c r="P2724" s="812">
        <f t="shared" si="192"/>
        <v>362</v>
      </c>
      <c r="Q2724" s="812" t="b">
        <v>0</v>
      </c>
    </row>
    <row r="2725" spans="1:17" x14ac:dyDescent="0.35">
      <c r="A2725" s="812" t="b">
        <v>0</v>
      </c>
      <c r="B2725" s="812" t="s">
        <v>7022</v>
      </c>
      <c r="C2725" s="827">
        <v>61</v>
      </c>
      <c r="D2725" s="812">
        <f t="shared" si="189"/>
        <v>-117</v>
      </c>
      <c r="E2725" s="812">
        <f t="shared" si="190"/>
        <v>3</v>
      </c>
      <c r="F2725" s="812">
        <f t="shared" ca="1" si="191"/>
        <v>69</v>
      </c>
      <c r="G2725" s="812" t="s">
        <v>6621</v>
      </c>
      <c r="H2725" s="818"/>
      <c r="I2725" s="818"/>
      <c r="J2725" s="818"/>
      <c r="K2725" s="818"/>
      <c r="L2725" s="812"/>
      <c r="M2725" s="812"/>
      <c r="N2725" s="812"/>
      <c r="O2725" s="812"/>
      <c r="P2725" s="812">
        <f t="shared" si="192"/>
        <v>363</v>
      </c>
      <c r="Q2725" s="812" t="b">
        <v>0</v>
      </c>
    </row>
    <row r="2726" spans="1:17" x14ac:dyDescent="0.35">
      <c r="A2726" s="812" t="b">
        <v>0</v>
      </c>
      <c r="B2726" s="812" t="s">
        <v>7023</v>
      </c>
      <c r="C2726" s="827">
        <v>61</v>
      </c>
      <c r="D2726" s="812">
        <f t="shared" si="189"/>
        <v>-116</v>
      </c>
      <c r="E2726" s="812">
        <f t="shared" si="190"/>
        <v>4</v>
      </c>
      <c r="F2726" s="812">
        <f t="shared" ca="1" si="191"/>
        <v>69</v>
      </c>
      <c r="G2726" s="812" t="s">
        <v>6621</v>
      </c>
      <c r="H2726" s="818"/>
      <c r="I2726" s="818"/>
      <c r="J2726" s="818"/>
      <c r="K2726" s="818"/>
      <c r="L2726" s="812"/>
      <c r="M2726" s="812"/>
      <c r="N2726" s="812"/>
      <c r="O2726" s="812"/>
      <c r="P2726" s="812">
        <f t="shared" si="192"/>
        <v>364</v>
      </c>
      <c r="Q2726" s="812" t="b">
        <v>0</v>
      </c>
    </row>
    <row r="2727" spans="1:17" x14ac:dyDescent="0.35">
      <c r="A2727" s="812" t="b">
        <v>0</v>
      </c>
      <c r="B2727" s="812" t="s">
        <v>7024</v>
      </c>
      <c r="C2727" s="827">
        <v>61</v>
      </c>
      <c r="D2727" s="812">
        <f t="shared" si="189"/>
        <v>-115</v>
      </c>
      <c r="E2727" s="812">
        <f t="shared" si="190"/>
        <v>5</v>
      </c>
      <c r="F2727" s="812">
        <f t="shared" ca="1" si="191"/>
        <v>69</v>
      </c>
      <c r="G2727" s="812" t="s">
        <v>6621</v>
      </c>
      <c r="H2727" s="818"/>
      <c r="I2727" s="818"/>
      <c r="J2727" s="818"/>
      <c r="K2727" s="818"/>
      <c r="L2727" s="812"/>
      <c r="M2727" s="812"/>
      <c r="N2727" s="812"/>
      <c r="O2727" s="812"/>
      <c r="P2727" s="812">
        <f t="shared" si="192"/>
        <v>365</v>
      </c>
      <c r="Q2727" s="812" t="b">
        <v>0</v>
      </c>
    </row>
    <row r="2728" spans="1:17" x14ac:dyDescent="0.35">
      <c r="A2728" s="812" t="b">
        <v>0</v>
      </c>
      <c r="B2728" s="812" t="s">
        <v>7025</v>
      </c>
      <c r="C2728" s="827">
        <v>61</v>
      </c>
      <c r="D2728" s="812">
        <f t="shared" si="189"/>
        <v>-114</v>
      </c>
      <c r="E2728" s="812">
        <f t="shared" si="190"/>
        <v>6</v>
      </c>
      <c r="F2728" s="812">
        <f t="shared" ca="1" si="191"/>
        <v>69</v>
      </c>
      <c r="G2728" s="812" t="s">
        <v>6621</v>
      </c>
      <c r="H2728" s="818"/>
      <c r="I2728" s="818"/>
      <c r="J2728" s="818"/>
      <c r="K2728" s="818"/>
      <c r="L2728" s="812"/>
      <c r="M2728" s="812"/>
      <c r="N2728" s="812"/>
      <c r="O2728" s="812"/>
      <c r="P2728" s="812">
        <f t="shared" si="192"/>
        <v>366</v>
      </c>
      <c r="Q2728" s="812" t="b">
        <v>0</v>
      </c>
    </row>
    <row r="2729" spans="1:17" x14ac:dyDescent="0.35">
      <c r="A2729" s="812" t="b">
        <v>0</v>
      </c>
      <c r="B2729" s="812" t="s">
        <v>7026</v>
      </c>
      <c r="C2729" s="827">
        <v>62</v>
      </c>
      <c r="D2729" s="812">
        <f t="shared" si="189"/>
        <v>-113</v>
      </c>
      <c r="E2729" s="812">
        <f t="shared" si="190"/>
        <v>1</v>
      </c>
      <c r="F2729" s="812">
        <f t="shared" ca="1" si="191"/>
        <v>70</v>
      </c>
      <c r="G2729" s="812" t="s">
        <v>6623</v>
      </c>
      <c r="H2729" s="818"/>
      <c r="I2729" s="818"/>
      <c r="J2729" s="818"/>
      <c r="K2729" s="818"/>
      <c r="L2729" s="812"/>
      <c r="M2729" s="812"/>
      <c r="N2729" s="812"/>
      <c r="O2729" s="812"/>
      <c r="P2729" s="812">
        <f t="shared" si="192"/>
        <v>367</v>
      </c>
      <c r="Q2729" s="812" t="b">
        <v>0</v>
      </c>
    </row>
    <row r="2730" spans="1:17" x14ac:dyDescent="0.35">
      <c r="A2730" s="812" t="b">
        <v>0</v>
      </c>
      <c r="B2730" s="812" t="s">
        <v>7027</v>
      </c>
      <c r="C2730" s="827">
        <v>62</v>
      </c>
      <c r="D2730" s="812">
        <f t="shared" si="189"/>
        <v>-112</v>
      </c>
      <c r="E2730" s="812">
        <f t="shared" si="190"/>
        <v>2</v>
      </c>
      <c r="F2730" s="812">
        <f t="shared" ca="1" si="191"/>
        <v>70</v>
      </c>
      <c r="G2730" s="812" t="s">
        <v>6623</v>
      </c>
      <c r="H2730" s="818"/>
      <c r="I2730" s="818"/>
      <c r="J2730" s="818"/>
      <c r="K2730" s="818"/>
      <c r="L2730" s="812"/>
      <c r="M2730" s="812"/>
      <c r="N2730" s="812"/>
      <c r="O2730" s="812"/>
      <c r="P2730" s="812">
        <f t="shared" si="192"/>
        <v>368</v>
      </c>
      <c r="Q2730" s="812" t="b">
        <v>0</v>
      </c>
    </row>
    <row r="2731" spans="1:17" x14ac:dyDescent="0.35">
      <c r="A2731" s="812" t="b">
        <v>0</v>
      </c>
      <c r="B2731" s="812" t="s">
        <v>7028</v>
      </c>
      <c r="C2731" s="827">
        <v>62</v>
      </c>
      <c r="D2731" s="812">
        <f t="shared" si="189"/>
        <v>-111</v>
      </c>
      <c r="E2731" s="812">
        <f t="shared" si="190"/>
        <v>3</v>
      </c>
      <c r="F2731" s="812">
        <f t="shared" ca="1" si="191"/>
        <v>70</v>
      </c>
      <c r="G2731" s="812" t="s">
        <v>6623</v>
      </c>
      <c r="H2731" s="818"/>
      <c r="I2731" s="818"/>
      <c r="J2731" s="818"/>
      <c r="K2731" s="818"/>
      <c r="L2731" s="812"/>
      <c r="M2731" s="812"/>
      <c r="N2731" s="812"/>
      <c r="O2731" s="812"/>
      <c r="P2731" s="812">
        <f t="shared" si="192"/>
        <v>369</v>
      </c>
      <c r="Q2731" s="812" t="b">
        <v>0</v>
      </c>
    </row>
    <row r="2732" spans="1:17" x14ac:dyDescent="0.35">
      <c r="A2732" s="812" t="b">
        <v>0</v>
      </c>
      <c r="B2732" s="812" t="s">
        <v>7029</v>
      </c>
      <c r="C2732" s="827">
        <v>62</v>
      </c>
      <c r="D2732" s="812">
        <f t="shared" si="189"/>
        <v>-110</v>
      </c>
      <c r="E2732" s="812">
        <f t="shared" si="190"/>
        <v>4</v>
      </c>
      <c r="F2732" s="812">
        <f t="shared" ca="1" si="191"/>
        <v>70</v>
      </c>
      <c r="G2732" s="812" t="s">
        <v>6623</v>
      </c>
      <c r="H2732" s="818"/>
      <c r="I2732" s="818"/>
      <c r="J2732" s="818"/>
      <c r="K2732" s="818"/>
      <c r="L2732" s="812"/>
      <c r="M2732" s="812"/>
      <c r="N2732" s="812"/>
      <c r="O2732" s="812"/>
      <c r="P2732" s="812">
        <f t="shared" si="192"/>
        <v>370</v>
      </c>
      <c r="Q2732" s="812" t="b">
        <v>0</v>
      </c>
    </row>
    <row r="2733" spans="1:17" x14ac:dyDescent="0.35">
      <c r="A2733" s="812" t="b">
        <v>0</v>
      </c>
      <c r="B2733" s="812" t="s">
        <v>7030</v>
      </c>
      <c r="C2733" s="827">
        <v>62</v>
      </c>
      <c r="D2733" s="812">
        <f t="shared" si="189"/>
        <v>-109</v>
      </c>
      <c r="E2733" s="812">
        <f t="shared" si="190"/>
        <v>5</v>
      </c>
      <c r="F2733" s="812">
        <f t="shared" ca="1" si="191"/>
        <v>70</v>
      </c>
      <c r="G2733" s="812" t="s">
        <v>6623</v>
      </c>
      <c r="H2733" s="818"/>
      <c r="I2733" s="818"/>
      <c r="J2733" s="818"/>
      <c r="K2733" s="818"/>
      <c r="L2733" s="812"/>
      <c r="M2733" s="812"/>
      <c r="N2733" s="812"/>
      <c r="O2733" s="812"/>
      <c r="P2733" s="812">
        <f t="shared" si="192"/>
        <v>371</v>
      </c>
      <c r="Q2733" s="812" t="b">
        <v>0</v>
      </c>
    </row>
    <row r="2734" spans="1:17" x14ac:dyDescent="0.35">
      <c r="A2734" s="812" t="b">
        <v>0</v>
      </c>
      <c r="B2734" s="812" t="s">
        <v>7031</v>
      </c>
      <c r="C2734" s="827">
        <v>62</v>
      </c>
      <c r="D2734" s="812">
        <f t="shared" si="189"/>
        <v>-108</v>
      </c>
      <c r="E2734" s="812">
        <f t="shared" si="190"/>
        <v>6</v>
      </c>
      <c r="F2734" s="812">
        <f t="shared" ca="1" si="191"/>
        <v>70</v>
      </c>
      <c r="G2734" s="812" t="s">
        <v>6623</v>
      </c>
      <c r="H2734" s="818"/>
      <c r="I2734" s="818"/>
      <c r="J2734" s="818"/>
      <c r="K2734" s="818"/>
      <c r="L2734" s="812"/>
      <c r="M2734" s="812"/>
      <c r="N2734" s="812"/>
      <c r="O2734" s="812"/>
      <c r="P2734" s="812">
        <f t="shared" si="192"/>
        <v>372</v>
      </c>
      <c r="Q2734" s="812" t="b">
        <v>0</v>
      </c>
    </row>
    <row r="2735" spans="1:17" x14ac:dyDescent="0.35">
      <c r="A2735" s="812" t="b">
        <v>0</v>
      </c>
      <c r="B2735" s="812" t="s">
        <v>7032</v>
      </c>
      <c r="C2735" s="827">
        <v>63</v>
      </c>
      <c r="D2735" s="812">
        <f t="shared" si="189"/>
        <v>-107</v>
      </c>
      <c r="E2735" s="812">
        <f t="shared" si="190"/>
        <v>1</v>
      </c>
      <c r="F2735" s="812">
        <f t="shared" ca="1" si="191"/>
        <v>71</v>
      </c>
      <c r="G2735" s="812" t="s">
        <v>6625</v>
      </c>
      <c r="H2735" s="818"/>
      <c r="I2735" s="818"/>
      <c r="J2735" s="818"/>
      <c r="K2735" s="818"/>
      <c r="L2735" s="812"/>
      <c r="M2735" s="812"/>
      <c r="N2735" s="812"/>
      <c r="O2735" s="812"/>
      <c r="P2735" s="812">
        <f t="shared" si="192"/>
        <v>373</v>
      </c>
      <c r="Q2735" s="812" t="b">
        <v>0</v>
      </c>
    </row>
    <row r="2736" spans="1:17" x14ac:dyDescent="0.35">
      <c r="A2736" s="812" t="b">
        <v>0</v>
      </c>
      <c r="B2736" s="812" t="s">
        <v>7033</v>
      </c>
      <c r="C2736" s="827">
        <v>63</v>
      </c>
      <c r="D2736" s="812">
        <f t="shared" si="189"/>
        <v>-106</v>
      </c>
      <c r="E2736" s="812">
        <f t="shared" si="190"/>
        <v>2</v>
      </c>
      <c r="F2736" s="812">
        <f t="shared" ca="1" si="191"/>
        <v>71</v>
      </c>
      <c r="G2736" s="812" t="s">
        <v>6625</v>
      </c>
      <c r="H2736" s="818"/>
      <c r="I2736" s="818"/>
      <c r="J2736" s="818"/>
      <c r="K2736" s="818"/>
      <c r="L2736" s="812"/>
      <c r="M2736" s="812"/>
      <c r="N2736" s="812"/>
      <c r="O2736" s="812"/>
      <c r="P2736" s="812">
        <f t="shared" si="192"/>
        <v>374</v>
      </c>
      <c r="Q2736" s="812" t="b">
        <v>0</v>
      </c>
    </row>
    <row r="2737" spans="1:17" x14ac:dyDescent="0.35">
      <c r="A2737" s="812" t="b">
        <v>0</v>
      </c>
      <c r="B2737" s="812" t="s">
        <v>7034</v>
      </c>
      <c r="C2737" s="827">
        <v>63</v>
      </c>
      <c r="D2737" s="812">
        <f t="shared" si="189"/>
        <v>-105</v>
      </c>
      <c r="E2737" s="812">
        <f t="shared" si="190"/>
        <v>3</v>
      </c>
      <c r="F2737" s="812">
        <f t="shared" ca="1" si="191"/>
        <v>71</v>
      </c>
      <c r="G2737" s="812" t="s">
        <v>6625</v>
      </c>
      <c r="H2737" s="818"/>
      <c r="I2737" s="818"/>
      <c r="J2737" s="818"/>
      <c r="K2737" s="818"/>
      <c r="L2737" s="812"/>
      <c r="M2737" s="812"/>
      <c r="N2737" s="812"/>
      <c r="O2737" s="812"/>
      <c r="P2737" s="812">
        <f t="shared" si="192"/>
        <v>375</v>
      </c>
      <c r="Q2737" s="812" t="b">
        <v>0</v>
      </c>
    </row>
    <row r="2738" spans="1:17" x14ac:dyDescent="0.35">
      <c r="A2738" s="812" t="b">
        <v>0</v>
      </c>
      <c r="B2738" s="812" t="s">
        <v>7035</v>
      </c>
      <c r="C2738" s="827">
        <v>63</v>
      </c>
      <c r="D2738" s="812">
        <f t="shared" si="189"/>
        <v>-104</v>
      </c>
      <c r="E2738" s="812">
        <f t="shared" si="190"/>
        <v>4</v>
      </c>
      <c r="F2738" s="812">
        <f t="shared" ca="1" si="191"/>
        <v>71</v>
      </c>
      <c r="G2738" s="812" t="s">
        <v>6625</v>
      </c>
      <c r="H2738" s="818"/>
      <c r="I2738" s="818"/>
      <c r="J2738" s="818"/>
      <c r="K2738" s="818"/>
      <c r="L2738" s="812"/>
      <c r="M2738" s="812"/>
      <c r="N2738" s="812"/>
      <c r="O2738" s="812"/>
      <c r="P2738" s="812">
        <f t="shared" si="192"/>
        <v>376</v>
      </c>
      <c r="Q2738" s="812" t="b">
        <v>0</v>
      </c>
    </row>
    <row r="2739" spans="1:17" x14ac:dyDescent="0.35">
      <c r="A2739" s="812" t="b">
        <v>0</v>
      </c>
      <c r="B2739" s="812" t="s">
        <v>7036</v>
      </c>
      <c r="C2739" s="827">
        <v>63</v>
      </c>
      <c r="D2739" s="812">
        <f t="shared" si="189"/>
        <v>-103</v>
      </c>
      <c r="E2739" s="812">
        <f t="shared" si="190"/>
        <v>5</v>
      </c>
      <c r="F2739" s="812">
        <f t="shared" ca="1" si="191"/>
        <v>71</v>
      </c>
      <c r="G2739" s="812" t="s">
        <v>6625</v>
      </c>
      <c r="H2739" s="818"/>
      <c r="I2739" s="818"/>
      <c r="J2739" s="818"/>
      <c r="K2739" s="818"/>
      <c r="L2739" s="812"/>
      <c r="M2739" s="812"/>
      <c r="N2739" s="812"/>
      <c r="O2739" s="812"/>
      <c r="P2739" s="812">
        <f t="shared" si="192"/>
        <v>377</v>
      </c>
      <c r="Q2739" s="812" t="b">
        <v>0</v>
      </c>
    </row>
    <row r="2740" spans="1:17" x14ac:dyDescent="0.35">
      <c r="A2740" s="812" t="b">
        <v>0</v>
      </c>
      <c r="B2740" s="812" t="s">
        <v>7037</v>
      </c>
      <c r="C2740" s="827">
        <v>63</v>
      </c>
      <c r="D2740" s="812">
        <f t="shared" si="189"/>
        <v>-102</v>
      </c>
      <c r="E2740" s="812">
        <f t="shared" si="190"/>
        <v>6</v>
      </c>
      <c r="F2740" s="812">
        <f t="shared" ca="1" si="191"/>
        <v>71</v>
      </c>
      <c r="G2740" s="812" t="s">
        <v>6625</v>
      </c>
      <c r="H2740" s="818"/>
      <c r="I2740" s="818"/>
      <c r="J2740" s="818"/>
      <c r="K2740" s="818"/>
      <c r="L2740" s="812"/>
      <c r="M2740" s="812"/>
      <c r="N2740" s="812"/>
      <c r="O2740" s="812"/>
      <c r="P2740" s="812">
        <f t="shared" si="192"/>
        <v>378</v>
      </c>
      <c r="Q2740" s="812" t="b">
        <v>0</v>
      </c>
    </row>
    <row r="2741" spans="1:17" x14ac:dyDescent="0.35">
      <c r="A2741" s="812" t="b">
        <v>0</v>
      </c>
      <c r="B2741" s="812" t="s">
        <v>7038</v>
      </c>
      <c r="C2741" s="827">
        <v>64</v>
      </c>
      <c r="D2741" s="812">
        <f t="shared" si="189"/>
        <v>-101</v>
      </c>
      <c r="E2741" s="812">
        <f t="shared" si="190"/>
        <v>1</v>
      </c>
      <c r="F2741" s="812">
        <f t="shared" ca="1" si="191"/>
        <v>72</v>
      </c>
      <c r="G2741" s="812" t="s">
        <v>6627</v>
      </c>
      <c r="H2741" s="818"/>
      <c r="I2741" s="818"/>
      <c r="J2741" s="818"/>
      <c r="K2741" s="818"/>
      <c r="L2741" s="812"/>
      <c r="M2741" s="812"/>
      <c r="N2741" s="812"/>
      <c r="O2741" s="812"/>
      <c r="P2741" s="812">
        <f t="shared" si="192"/>
        <v>379</v>
      </c>
      <c r="Q2741" s="812" t="b">
        <v>0</v>
      </c>
    </row>
    <row r="2742" spans="1:17" x14ac:dyDescent="0.35">
      <c r="A2742" s="812" t="b">
        <v>0</v>
      </c>
      <c r="B2742" s="812" t="s">
        <v>7039</v>
      </c>
      <c r="C2742" s="827">
        <v>64</v>
      </c>
      <c r="D2742" s="812">
        <f t="shared" si="189"/>
        <v>-100</v>
      </c>
      <c r="E2742" s="812">
        <f t="shared" si="190"/>
        <v>2</v>
      </c>
      <c r="F2742" s="812">
        <f t="shared" ca="1" si="191"/>
        <v>72</v>
      </c>
      <c r="G2742" s="812" t="s">
        <v>6627</v>
      </c>
      <c r="H2742" s="818"/>
      <c r="I2742" s="818"/>
      <c r="J2742" s="818"/>
      <c r="K2742" s="818"/>
      <c r="L2742" s="812"/>
      <c r="M2742" s="812"/>
      <c r="N2742" s="812"/>
      <c r="O2742" s="812"/>
      <c r="P2742" s="812">
        <f t="shared" si="192"/>
        <v>380</v>
      </c>
      <c r="Q2742" s="812" t="b">
        <v>0</v>
      </c>
    </row>
    <row r="2743" spans="1:17" x14ac:dyDescent="0.35">
      <c r="A2743" s="812" t="b">
        <v>0</v>
      </c>
      <c r="B2743" s="812" t="s">
        <v>7040</v>
      </c>
      <c r="C2743" s="827">
        <v>64</v>
      </c>
      <c r="D2743" s="812">
        <f t="shared" si="189"/>
        <v>-99</v>
      </c>
      <c r="E2743" s="812">
        <f t="shared" si="190"/>
        <v>3</v>
      </c>
      <c r="F2743" s="812">
        <f t="shared" ca="1" si="191"/>
        <v>72</v>
      </c>
      <c r="G2743" s="812" t="s">
        <v>6627</v>
      </c>
      <c r="H2743" s="818"/>
      <c r="I2743" s="818"/>
      <c r="J2743" s="818"/>
      <c r="K2743" s="818"/>
      <c r="L2743" s="812"/>
      <c r="M2743" s="812"/>
      <c r="N2743" s="812"/>
      <c r="O2743" s="812"/>
      <c r="P2743" s="812">
        <f t="shared" si="192"/>
        <v>381</v>
      </c>
      <c r="Q2743" s="812" t="b">
        <v>0</v>
      </c>
    </row>
    <row r="2744" spans="1:17" x14ac:dyDescent="0.35">
      <c r="A2744" s="812" t="b">
        <v>0</v>
      </c>
      <c r="B2744" s="812" t="s">
        <v>7041</v>
      </c>
      <c r="C2744" s="827">
        <v>64</v>
      </c>
      <c r="D2744" s="812">
        <f t="shared" si="189"/>
        <v>-98</v>
      </c>
      <c r="E2744" s="812">
        <f t="shared" si="190"/>
        <v>4</v>
      </c>
      <c r="F2744" s="812">
        <f t="shared" ca="1" si="191"/>
        <v>72</v>
      </c>
      <c r="G2744" s="812" t="s">
        <v>6627</v>
      </c>
      <c r="H2744" s="818"/>
      <c r="I2744" s="818"/>
      <c r="J2744" s="818"/>
      <c r="K2744" s="818"/>
      <c r="L2744" s="812"/>
      <c r="M2744" s="812"/>
      <c r="N2744" s="812"/>
      <c r="O2744" s="812"/>
      <c r="P2744" s="812">
        <f t="shared" si="192"/>
        <v>382</v>
      </c>
      <c r="Q2744" s="812" t="b">
        <v>0</v>
      </c>
    </row>
    <row r="2745" spans="1:17" x14ac:dyDescent="0.35">
      <c r="A2745" s="812" t="b">
        <v>0</v>
      </c>
      <c r="B2745" s="812" t="s">
        <v>7042</v>
      </c>
      <c r="C2745" s="827">
        <v>64</v>
      </c>
      <c r="D2745" s="812">
        <f t="shared" si="189"/>
        <v>-97</v>
      </c>
      <c r="E2745" s="812">
        <f t="shared" si="190"/>
        <v>5</v>
      </c>
      <c r="F2745" s="812">
        <f t="shared" ca="1" si="191"/>
        <v>72</v>
      </c>
      <c r="G2745" s="812" t="s">
        <v>6627</v>
      </c>
      <c r="H2745" s="818"/>
      <c r="I2745" s="818"/>
      <c r="J2745" s="818"/>
      <c r="K2745" s="818"/>
      <c r="L2745" s="812"/>
      <c r="M2745" s="812"/>
      <c r="N2745" s="812"/>
      <c r="O2745" s="812"/>
      <c r="P2745" s="812">
        <f t="shared" si="192"/>
        <v>383</v>
      </c>
      <c r="Q2745" s="812" t="b">
        <v>0</v>
      </c>
    </row>
    <row r="2746" spans="1:17" x14ac:dyDescent="0.35">
      <c r="A2746" s="812" t="b">
        <v>0</v>
      </c>
      <c r="B2746" s="812" t="s">
        <v>7043</v>
      </c>
      <c r="C2746" s="827">
        <v>64</v>
      </c>
      <c r="D2746" s="812">
        <f t="shared" si="189"/>
        <v>-96</v>
      </c>
      <c r="E2746" s="812">
        <f t="shared" si="190"/>
        <v>6</v>
      </c>
      <c r="F2746" s="812">
        <f t="shared" ca="1" si="191"/>
        <v>72</v>
      </c>
      <c r="G2746" s="812" t="s">
        <v>6627</v>
      </c>
      <c r="H2746" s="818"/>
      <c r="I2746" s="818"/>
      <c r="J2746" s="818"/>
      <c r="K2746" s="818"/>
      <c r="L2746" s="812"/>
      <c r="M2746" s="812"/>
      <c r="N2746" s="812"/>
      <c r="O2746" s="812"/>
      <c r="P2746" s="812">
        <f t="shared" si="192"/>
        <v>384</v>
      </c>
      <c r="Q2746" s="812" t="b">
        <v>0</v>
      </c>
    </row>
    <row r="2747" spans="1:17" x14ac:dyDescent="0.35">
      <c r="A2747" s="812" t="b">
        <v>0</v>
      </c>
      <c r="B2747" s="812" t="s">
        <v>7044</v>
      </c>
      <c r="C2747" s="827">
        <v>65</v>
      </c>
      <c r="D2747" s="812">
        <f t="shared" ref="D2747:D2810" si="193">D2746+1</f>
        <v>-95</v>
      </c>
      <c r="E2747" s="812">
        <f t="shared" ref="E2747:E2810" si="194">COUNTIF(C2577:C2747,C2747)</f>
        <v>1</v>
      </c>
      <c r="F2747" s="812">
        <f t="shared" ref="F2747:F2810" ca="1" si="195">IF(C2747=1,9,IF(E2746=MAX(E2745:E2747),F2745+1,F2746))</f>
        <v>73</v>
      </c>
      <c r="G2747" s="812" t="s">
        <v>6629</v>
      </c>
      <c r="H2747" s="818"/>
      <c r="I2747" s="818"/>
      <c r="J2747" s="818"/>
      <c r="K2747" s="818"/>
      <c r="L2747" s="812"/>
      <c r="M2747" s="812"/>
      <c r="N2747" s="812"/>
      <c r="O2747" s="812"/>
      <c r="P2747" s="812">
        <f t="shared" ref="P2747:P2810" si="196">IF(NOT(_xlfn.ISFORMULA(I2747)),P2746+1,0)</f>
        <v>385</v>
      </c>
      <c r="Q2747" s="812" t="b">
        <v>0</v>
      </c>
    </row>
    <row r="2748" spans="1:17" x14ac:dyDescent="0.35">
      <c r="A2748" s="812" t="b">
        <v>0</v>
      </c>
      <c r="B2748" s="812" t="s">
        <v>7045</v>
      </c>
      <c r="C2748" s="827">
        <v>65</v>
      </c>
      <c r="D2748" s="812">
        <f t="shared" si="193"/>
        <v>-94</v>
      </c>
      <c r="E2748" s="812">
        <f t="shared" si="194"/>
        <v>2</v>
      </c>
      <c r="F2748" s="812">
        <f t="shared" ca="1" si="195"/>
        <v>73</v>
      </c>
      <c r="G2748" s="812" t="s">
        <v>6629</v>
      </c>
      <c r="H2748" s="818"/>
      <c r="I2748" s="818"/>
      <c r="J2748" s="818"/>
      <c r="K2748" s="818"/>
      <c r="L2748" s="812"/>
      <c r="M2748" s="812"/>
      <c r="N2748" s="812"/>
      <c r="O2748" s="812"/>
      <c r="P2748" s="812">
        <f t="shared" si="196"/>
        <v>386</v>
      </c>
      <c r="Q2748" s="812" t="b">
        <v>0</v>
      </c>
    </row>
    <row r="2749" spans="1:17" x14ac:dyDescent="0.35">
      <c r="A2749" s="812" t="b">
        <v>0</v>
      </c>
      <c r="B2749" s="812" t="s">
        <v>7046</v>
      </c>
      <c r="C2749" s="827">
        <v>65</v>
      </c>
      <c r="D2749" s="812">
        <f t="shared" si="193"/>
        <v>-93</v>
      </c>
      <c r="E2749" s="812">
        <f t="shared" si="194"/>
        <v>3</v>
      </c>
      <c r="F2749" s="812">
        <f t="shared" ca="1" si="195"/>
        <v>73</v>
      </c>
      <c r="G2749" s="812" t="s">
        <v>6629</v>
      </c>
      <c r="H2749" s="818"/>
      <c r="I2749" s="818"/>
      <c r="J2749" s="818"/>
      <c r="K2749" s="818"/>
      <c r="L2749" s="812"/>
      <c r="M2749" s="812"/>
      <c r="N2749" s="812"/>
      <c r="O2749" s="812"/>
      <c r="P2749" s="812">
        <f t="shared" si="196"/>
        <v>387</v>
      </c>
      <c r="Q2749" s="812" t="b">
        <v>0</v>
      </c>
    </row>
    <row r="2750" spans="1:17" x14ac:dyDescent="0.35">
      <c r="A2750" s="812" t="b">
        <v>0</v>
      </c>
      <c r="B2750" s="812" t="s">
        <v>7047</v>
      </c>
      <c r="C2750" s="827">
        <v>65</v>
      </c>
      <c r="D2750" s="812">
        <f t="shared" si="193"/>
        <v>-92</v>
      </c>
      <c r="E2750" s="812">
        <f t="shared" si="194"/>
        <v>4</v>
      </c>
      <c r="F2750" s="812">
        <f t="shared" ca="1" si="195"/>
        <v>73</v>
      </c>
      <c r="G2750" s="812" t="s">
        <v>6629</v>
      </c>
      <c r="H2750" s="818"/>
      <c r="I2750" s="818"/>
      <c r="J2750" s="818"/>
      <c r="K2750" s="818"/>
      <c r="L2750" s="812"/>
      <c r="M2750" s="812"/>
      <c r="N2750" s="812"/>
      <c r="O2750" s="812"/>
      <c r="P2750" s="812">
        <f t="shared" si="196"/>
        <v>388</v>
      </c>
      <c r="Q2750" s="812" t="b">
        <v>0</v>
      </c>
    </row>
    <row r="2751" spans="1:17" x14ac:dyDescent="0.35">
      <c r="A2751" s="812" t="b">
        <v>0</v>
      </c>
      <c r="B2751" s="812" t="s">
        <v>7048</v>
      </c>
      <c r="C2751" s="827">
        <v>65</v>
      </c>
      <c r="D2751" s="812">
        <f t="shared" si="193"/>
        <v>-91</v>
      </c>
      <c r="E2751" s="812">
        <f t="shared" si="194"/>
        <v>5</v>
      </c>
      <c r="F2751" s="812">
        <f t="shared" ca="1" si="195"/>
        <v>73</v>
      </c>
      <c r="G2751" s="812" t="s">
        <v>6629</v>
      </c>
      <c r="H2751" s="818"/>
      <c r="I2751" s="818"/>
      <c r="J2751" s="818"/>
      <c r="K2751" s="818"/>
      <c r="L2751" s="812"/>
      <c r="M2751" s="812"/>
      <c r="N2751" s="812"/>
      <c r="O2751" s="812"/>
      <c r="P2751" s="812">
        <f t="shared" si="196"/>
        <v>389</v>
      </c>
      <c r="Q2751" s="812" t="b">
        <v>0</v>
      </c>
    </row>
    <row r="2752" spans="1:17" x14ac:dyDescent="0.35">
      <c r="A2752" s="812" t="b">
        <v>0</v>
      </c>
      <c r="B2752" s="812" t="s">
        <v>7049</v>
      </c>
      <c r="C2752" s="827">
        <v>65</v>
      </c>
      <c r="D2752" s="812">
        <f t="shared" si="193"/>
        <v>-90</v>
      </c>
      <c r="E2752" s="812">
        <f t="shared" si="194"/>
        <v>6</v>
      </c>
      <c r="F2752" s="812">
        <f t="shared" ca="1" si="195"/>
        <v>73</v>
      </c>
      <c r="G2752" s="812" t="s">
        <v>6629</v>
      </c>
      <c r="H2752" s="818"/>
      <c r="I2752" s="818"/>
      <c r="J2752" s="818"/>
      <c r="K2752" s="818"/>
      <c r="L2752" s="812"/>
      <c r="M2752" s="812"/>
      <c r="N2752" s="812"/>
      <c r="O2752" s="812"/>
      <c r="P2752" s="812">
        <f t="shared" si="196"/>
        <v>390</v>
      </c>
      <c r="Q2752" s="812" t="b">
        <v>0</v>
      </c>
    </row>
    <row r="2753" spans="1:17" x14ac:dyDescent="0.35">
      <c r="A2753" s="812" t="b">
        <v>0</v>
      </c>
      <c r="B2753" s="812" t="s">
        <v>7050</v>
      </c>
      <c r="C2753" s="827">
        <v>66</v>
      </c>
      <c r="D2753" s="812">
        <f t="shared" si="193"/>
        <v>-89</v>
      </c>
      <c r="E2753" s="812">
        <f t="shared" si="194"/>
        <v>1</v>
      </c>
      <c r="F2753" s="812">
        <f t="shared" ca="1" si="195"/>
        <v>74</v>
      </c>
      <c r="G2753" s="812" t="s">
        <v>6631</v>
      </c>
      <c r="H2753" s="818"/>
      <c r="I2753" s="818"/>
      <c r="J2753" s="818"/>
      <c r="K2753" s="818"/>
      <c r="L2753" s="812"/>
      <c r="M2753" s="812"/>
      <c r="N2753" s="812"/>
      <c r="O2753" s="812"/>
      <c r="P2753" s="812">
        <f t="shared" si="196"/>
        <v>391</v>
      </c>
      <c r="Q2753" s="812" t="b">
        <v>0</v>
      </c>
    </row>
    <row r="2754" spans="1:17" x14ac:dyDescent="0.35">
      <c r="A2754" s="812" t="b">
        <v>0</v>
      </c>
      <c r="B2754" s="812" t="s">
        <v>7051</v>
      </c>
      <c r="C2754" s="827">
        <v>66</v>
      </c>
      <c r="D2754" s="812">
        <f t="shared" si="193"/>
        <v>-88</v>
      </c>
      <c r="E2754" s="812">
        <f t="shared" si="194"/>
        <v>2</v>
      </c>
      <c r="F2754" s="812">
        <f t="shared" ca="1" si="195"/>
        <v>74</v>
      </c>
      <c r="G2754" s="812" t="s">
        <v>6631</v>
      </c>
      <c r="H2754" s="818"/>
      <c r="I2754" s="818"/>
      <c r="J2754" s="818"/>
      <c r="K2754" s="818"/>
      <c r="L2754" s="812"/>
      <c r="M2754" s="812"/>
      <c r="N2754" s="812"/>
      <c r="O2754" s="812"/>
      <c r="P2754" s="812">
        <f t="shared" si="196"/>
        <v>392</v>
      </c>
      <c r="Q2754" s="812" t="b">
        <v>0</v>
      </c>
    </row>
    <row r="2755" spans="1:17" x14ac:dyDescent="0.35">
      <c r="A2755" s="812" t="b">
        <v>0</v>
      </c>
      <c r="B2755" s="812" t="s">
        <v>7052</v>
      </c>
      <c r="C2755" s="827">
        <v>66</v>
      </c>
      <c r="D2755" s="812">
        <f t="shared" si="193"/>
        <v>-87</v>
      </c>
      <c r="E2755" s="812">
        <f t="shared" si="194"/>
        <v>3</v>
      </c>
      <c r="F2755" s="812">
        <f t="shared" ca="1" si="195"/>
        <v>74</v>
      </c>
      <c r="G2755" s="812" t="s">
        <v>6631</v>
      </c>
      <c r="H2755" s="818"/>
      <c r="I2755" s="818"/>
      <c r="J2755" s="818"/>
      <c r="K2755" s="818"/>
      <c r="L2755" s="812"/>
      <c r="M2755" s="812"/>
      <c r="N2755" s="812"/>
      <c r="O2755" s="812"/>
      <c r="P2755" s="812">
        <f t="shared" si="196"/>
        <v>393</v>
      </c>
      <c r="Q2755" s="812" t="b">
        <v>0</v>
      </c>
    </row>
    <row r="2756" spans="1:17" x14ac:dyDescent="0.35">
      <c r="A2756" s="812" t="b">
        <v>0</v>
      </c>
      <c r="B2756" s="812" t="s">
        <v>7053</v>
      </c>
      <c r="C2756" s="827">
        <v>66</v>
      </c>
      <c r="D2756" s="812">
        <f t="shared" si="193"/>
        <v>-86</v>
      </c>
      <c r="E2756" s="812">
        <f t="shared" si="194"/>
        <v>4</v>
      </c>
      <c r="F2756" s="812">
        <f t="shared" ca="1" si="195"/>
        <v>74</v>
      </c>
      <c r="G2756" s="812" t="s">
        <v>6631</v>
      </c>
      <c r="H2756" s="818"/>
      <c r="I2756" s="818"/>
      <c r="J2756" s="818"/>
      <c r="K2756" s="818"/>
      <c r="L2756" s="812"/>
      <c r="M2756" s="812"/>
      <c r="N2756" s="812"/>
      <c r="O2756" s="812"/>
      <c r="P2756" s="812">
        <f t="shared" si="196"/>
        <v>394</v>
      </c>
      <c r="Q2756" s="812" t="b">
        <v>0</v>
      </c>
    </row>
    <row r="2757" spans="1:17" x14ac:dyDescent="0.35">
      <c r="A2757" s="812" t="b">
        <v>0</v>
      </c>
      <c r="B2757" s="812" t="s">
        <v>7054</v>
      </c>
      <c r="C2757" s="827">
        <v>66</v>
      </c>
      <c r="D2757" s="812">
        <f t="shared" si="193"/>
        <v>-85</v>
      </c>
      <c r="E2757" s="812">
        <f t="shared" si="194"/>
        <v>5</v>
      </c>
      <c r="F2757" s="812">
        <f t="shared" ca="1" si="195"/>
        <v>74</v>
      </c>
      <c r="G2757" s="812" t="s">
        <v>6631</v>
      </c>
      <c r="H2757" s="818"/>
      <c r="I2757" s="818"/>
      <c r="J2757" s="818"/>
      <c r="K2757" s="818"/>
      <c r="L2757" s="812"/>
      <c r="M2757" s="812"/>
      <c r="N2757" s="812"/>
      <c r="O2757" s="812"/>
      <c r="P2757" s="812">
        <f t="shared" si="196"/>
        <v>395</v>
      </c>
      <c r="Q2757" s="812" t="b">
        <v>0</v>
      </c>
    </row>
    <row r="2758" spans="1:17" x14ac:dyDescent="0.35">
      <c r="A2758" s="812" t="b">
        <v>0</v>
      </c>
      <c r="B2758" s="812" t="s">
        <v>7055</v>
      </c>
      <c r="C2758" s="827">
        <v>66</v>
      </c>
      <c r="D2758" s="812">
        <f t="shared" si="193"/>
        <v>-84</v>
      </c>
      <c r="E2758" s="812">
        <f t="shared" si="194"/>
        <v>6</v>
      </c>
      <c r="F2758" s="812">
        <f t="shared" ca="1" si="195"/>
        <v>74</v>
      </c>
      <c r="G2758" s="812" t="s">
        <v>6631</v>
      </c>
      <c r="H2758" s="818"/>
      <c r="I2758" s="818"/>
      <c r="J2758" s="818"/>
      <c r="K2758" s="818"/>
      <c r="L2758" s="812"/>
      <c r="M2758" s="812"/>
      <c r="N2758" s="812"/>
      <c r="O2758" s="812"/>
      <c r="P2758" s="812">
        <f t="shared" si="196"/>
        <v>396</v>
      </c>
      <c r="Q2758" s="812" t="b">
        <v>0</v>
      </c>
    </row>
    <row r="2759" spans="1:17" x14ac:dyDescent="0.35">
      <c r="A2759" s="812" t="b">
        <v>0</v>
      </c>
      <c r="B2759" s="812" t="s">
        <v>7056</v>
      </c>
      <c r="C2759" s="827">
        <v>67</v>
      </c>
      <c r="D2759" s="812">
        <f t="shared" si="193"/>
        <v>-83</v>
      </c>
      <c r="E2759" s="812">
        <f t="shared" si="194"/>
        <v>1</v>
      </c>
      <c r="F2759" s="812">
        <f t="shared" ca="1" si="195"/>
        <v>75</v>
      </c>
      <c r="G2759" s="812" t="s">
        <v>6633</v>
      </c>
      <c r="H2759" s="818"/>
      <c r="I2759" s="818"/>
      <c r="J2759" s="818"/>
      <c r="K2759" s="818"/>
      <c r="L2759" s="812"/>
      <c r="M2759" s="812"/>
      <c r="N2759" s="812"/>
      <c r="O2759" s="812"/>
      <c r="P2759" s="812">
        <f t="shared" si="196"/>
        <v>397</v>
      </c>
      <c r="Q2759" s="812" t="b">
        <v>0</v>
      </c>
    </row>
    <row r="2760" spans="1:17" x14ac:dyDescent="0.35">
      <c r="A2760" s="812" t="b">
        <v>0</v>
      </c>
      <c r="B2760" s="812" t="s">
        <v>7057</v>
      </c>
      <c r="C2760" s="827">
        <v>67</v>
      </c>
      <c r="D2760" s="812">
        <f t="shared" si="193"/>
        <v>-82</v>
      </c>
      <c r="E2760" s="812">
        <f t="shared" si="194"/>
        <v>2</v>
      </c>
      <c r="F2760" s="812">
        <f t="shared" ca="1" si="195"/>
        <v>75</v>
      </c>
      <c r="G2760" s="812" t="s">
        <v>6633</v>
      </c>
      <c r="H2760" s="818"/>
      <c r="I2760" s="818"/>
      <c r="J2760" s="818"/>
      <c r="K2760" s="818"/>
      <c r="L2760" s="812"/>
      <c r="M2760" s="812"/>
      <c r="N2760" s="812"/>
      <c r="O2760" s="812"/>
      <c r="P2760" s="812">
        <f t="shared" si="196"/>
        <v>398</v>
      </c>
      <c r="Q2760" s="812" t="b">
        <v>0</v>
      </c>
    </row>
    <row r="2761" spans="1:17" x14ac:dyDescent="0.35">
      <c r="A2761" s="812" t="b">
        <v>0</v>
      </c>
      <c r="B2761" s="812" t="s">
        <v>7058</v>
      </c>
      <c r="C2761" s="827">
        <v>67</v>
      </c>
      <c r="D2761" s="812">
        <f t="shared" si="193"/>
        <v>-81</v>
      </c>
      <c r="E2761" s="812">
        <f t="shared" si="194"/>
        <v>3</v>
      </c>
      <c r="F2761" s="812">
        <f t="shared" ca="1" si="195"/>
        <v>75</v>
      </c>
      <c r="G2761" s="812" t="s">
        <v>6633</v>
      </c>
      <c r="H2761" s="818"/>
      <c r="I2761" s="818"/>
      <c r="J2761" s="818"/>
      <c r="K2761" s="818"/>
      <c r="L2761" s="812"/>
      <c r="M2761" s="812"/>
      <c r="N2761" s="812"/>
      <c r="O2761" s="812"/>
      <c r="P2761" s="812">
        <f t="shared" si="196"/>
        <v>399</v>
      </c>
      <c r="Q2761" s="812" t="b">
        <v>0</v>
      </c>
    </row>
    <row r="2762" spans="1:17" x14ac:dyDescent="0.35">
      <c r="A2762" s="812" t="b">
        <v>0</v>
      </c>
      <c r="B2762" s="812" t="s">
        <v>7059</v>
      </c>
      <c r="C2762" s="827">
        <v>67</v>
      </c>
      <c r="D2762" s="812">
        <f t="shared" si="193"/>
        <v>-80</v>
      </c>
      <c r="E2762" s="812">
        <f t="shared" si="194"/>
        <v>4</v>
      </c>
      <c r="F2762" s="812">
        <f t="shared" ca="1" si="195"/>
        <v>75</v>
      </c>
      <c r="G2762" s="812" t="s">
        <v>6633</v>
      </c>
      <c r="H2762" s="818"/>
      <c r="I2762" s="818"/>
      <c r="J2762" s="818"/>
      <c r="K2762" s="818"/>
      <c r="L2762" s="812"/>
      <c r="M2762" s="812"/>
      <c r="N2762" s="812"/>
      <c r="O2762" s="812"/>
      <c r="P2762" s="812">
        <f t="shared" si="196"/>
        <v>400</v>
      </c>
      <c r="Q2762" s="812" t="b">
        <v>0</v>
      </c>
    </row>
    <row r="2763" spans="1:17" x14ac:dyDescent="0.35">
      <c r="A2763" s="812" t="b">
        <v>0</v>
      </c>
      <c r="B2763" s="812" t="s">
        <v>7060</v>
      </c>
      <c r="C2763" s="827">
        <v>67</v>
      </c>
      <c r="D2763" s="812">
        <f t="shared" si="193"/>
        <v>-79</v>
      </c>
      <c r="E2763" s="812">
        <f t="shared" si="194"/>
        <v>5</v>
      </c>
      <c r="F2763" s="812">
        <f t="shared" ca="1" si="195"/>
        <v>75</v>
      </c>
      <c r="G2763" s="812" t="s">
        <v>6633</v>
      </c>
      <c r="H2763" s="818"/>
      <c r="I2763" s="818"/>
      <c r="J2763" s="818"/>
      <c r="K2763" s="818"/>
      <c r="L2763" s="812"/>
      <c r="M2763" s="812"/>
      <c r="N2763" s="812"/>
      <c r="O2763" s="812"/>
      <c r="P2763" s="812">
        <f t="shared" si="196"/>
        <v>401</v>
      </c>
      <c r="Q2763" s="812" t="b">
        <v>0</v>
      </c>
    </row>
    <row r="2764" spans="1:17" x14ac:dyDescent="0.35">
      <c r="A2764" s="812" t="b">
        <v>0</v>
      </c>
      <c r="B2764" s="812" t="s">
        <v>7061</v>
      </c>
      <c r="C2764" s="827">
        <v>67</v>
      </c>
      <c r="D2764" s="812">
        <f t="shared" si="193"/>
        <v>-78</v>
      </c>
      <c r="E2764" s="812">
        <f t="shared" si="194"/>
        <v>6</v>
      </c>
      <c r="F2764" s="812">
        <f t="shared" ca="1" si="195"/>
        <v>75</v>
      </c>
      <c r="G2764" s="812" t="s">
        <v>6633</v>
      </c>
      <c r="H2764" s="818"/>
      <c r="I2764" s="818"/>
      <c r="J2764" s="818"/>
      <c r="K2764" s="818"/>
      <c r="L2764" s="812"/>
      <c r="M2764" s="812"/>
      <c r="N2764" s="812"/>
      <c r="O2764" s="812"/>
      <c r="P2764" s="812">
        <f t="shared" si="196"/>
        <v>402</v>
      </c>
      <c r="Q2764" s="812" t="b">
        <v>0</v>
      </c>
    </row>
    <row r="2765" spans="1:17" x14ac:dyDescent="0.35">
      <c r="A2765" s="812" t="b">
        <v>0</v>
      </c>
      <c r="B2765" s="812" t="s">
        <v>7062</v>
      </c>
      <c r="C2765" s="827">
        <v>68</v>
      </c>
      <c r="D2765" s="812">
        <f t="shared" si="193"/>
        <v>-77</v>
      </c>
      <c r="E2765" s="812">
        <f t="shared" si="194"/>
        <v>1</v>
      </c>
      <c r="F2765" s="812">
        <f t="shared" ca="1" si="195"/>
        <v>76</v>
      </c>
      <c r="G2765" s="812" t="s">
        <v>6635</v>
      </c>
      <c r="H2765" s="818"/>
      <c r="I2765" s="818"/>
      <c r="J2765" s="818"/>
      <c r="K2765" s="818"/>
      <c r="L2765" s="812"/>
      <c r="M2765" s="812"/>
      <c r="N2765" s="812"/>
      <c r="O2765" s="812"/>
      <c r="P2765" s="812">
        <f t="shared" si="196"/>
        <v>403</v>
      </c>
      <c r="Q2765" s="812" t="b">
        <v>0</v>
      </c>
    </row>
    <row r="2766" spans="1:17" x14ac:dyDescent="0.35">
      <c r="A2766" s="812" t="b">
        <v>0</v>
      </c>
      <c r="B2766" s="812" t="s">
        <v>7063</v>
      </c>
      <c r="C2766" s="827">
        <v>68</v>
      </c>
      <c r="D2766" s="812">
        <f t="shared" si="193"/>
        <v>-76</v>
      </c>
      <c r="E2766" s="812">
        <f t="shared" si="194"/>
        <v>2</v>
      </c>
      <c r="F2766" s="812">
        <f t="shared" ca="1" si="195"/>
        <v>76</v>
      </c>
      <c r="G2766" s="812" t="s">
        <v>6635</v>
      </c>
      <c r="H2766" s="818"/>
      <c r="I2766" s="818"/>
      <c r="J2766" s="818"/>
      <c r="K2766" s="818"/>
      <c r="L2766" s="812"/>
      <c r="M2766" s="812"/>
      <c r="N2766" s="812"/>
      <c r="O2766" s="812"/>
      <c r="P2766" s="812">
        <f t="shared" si="196"/>
        <v>404</v>
      </c>
      <c r="Q2766" s="812" t="b">
        <v>0</v>
      </c>
    </row>
    <row r="2767" spans="1:17" x14ac:dyDescent="0.35">
      <c r="A2767" s="812" t="b">
        <v>0</v>
      </c>
      <c r="B2767" s="812" t="s">
        <v>7064</v>
      </c>
      <c r="C2767" s="827">
        <v>68</v>
      </c>
      <c r="D2767" s="812">
        <f t="shared" si="193"/>
        <v>-75</v>
      </c>
      <c r="E2767" s="812">
        <f t="shared" si="194"/>
        <v>3</v>
      </c>
      <c r="F2767" s="812">
        <f t="shared" ca="1" si="195"/>
        <v>76</v>
      </c>
      <c r="G2767" s="812" t="s">
        <v>6635</v>
      </c>
      <c r="H2767" s="818"/>
      <c r="I2767" s="818"/>
      <c r="J2767" s="818"/>
      <c r="K2767" s="818"/>
      <c r="L2767" s="812"/>
      <c r="M2767" s="812"/>
      <c r="N2767" s="812"/>
      <c r="O2767" s="812"/>
      <c r="P2767" s="812">
        <f t="shared" si="196"/>
        <v>405</v>
      </c>
      <c r="Q2767" s="812" t="b">
        <v>0</v>
      </c>
    </row>
    <row r="2768" spans="1:17" x14ac:dyDescent="0.35">
      <c r="A2768" s="812" t="b">
        <v>0</v>
      </c>
      <c r="B2768" s="812" t="s">
        <v>7065</v>
      </c>
      <c r="C2768" s="827">
        <v>68</v>
      </c>
      <c r="D2768" s="812">
        <f t="shared" si="193"/>
        <v>-74</v>
      </c>
      <c r="E2768" s="812">
        <f t="shared" si="194"/>
        <v>4</v>
      </c>
      <c r="F2768" s="812">
        <f t="shared" ca="1" si="195"/>
        <v>76</v>
      </c>
      <c r="G2768" s="812" t="s">
        <v>6635</v>
      </c>
      <c r="H2768" s="818"/>
      <c r="I2768" s="818"/>
      <c r="J2768" s="818"/>
      <c r="K2768" s="818"/>
      <c r="L2768" s="812"/>
      <c r="M2768" s="812"/>
      <c r="N2768" s="812"/>
      <c r="O2768" s="812"/>
      <c r="P2768" s="812">
        <f t="shared" si="196"/>
        <v>406</v>
      </c>
      <c r="Q2768" s="812" t="b">
        <v>0</v>
      </c>
    </row>
    <row r="2769" spans="1:17" x14ac:dyDescent="0.35">
      <c r="A2769" s="812" t="b">
        <v>0</v>
      </c>
      <c r="B2769" s="812" t="s">
        <v>7066</v>
      </c>
      <c r="C2769" s="827">
        <v>68</v>
      </c>
      <c r="D2769" s="812">
        <f t="shared" si="193"/>
        <v>-73</v>
      </c>
      <c r="E2769" s="812">
        <f t="shared" si="194"/>
        <v>5</v>
      </c>
      <c r="F2769" s="812">
        <f t="shared" ca="1" si="195"/>
        <v>76</v>
      </c>
      <c r="G2769" s="812" t="s">
        <v>6635</v>
      </c>
      <c r="H2769" s="818"/>
      <c r="I2769" s="818"/>
      <c r="J2769" s="818"/>
      <c r="K2769" s="818"/>
      <c r="L2769" s="812"/>
      <c r="M2769" s="812"/>
      <c r="N2769" s="812"/>
      <c r="O2769" s="812"/>
      <c r="P2769" s="812">
        <f t="shared" si="196"/>
        <v>407</v>
      </c>
      <c r="Q2769" s="812" t="b">
        <v>0</v>
      </c>
    </row>
    <row r="2770" spans="1:17" x14ac:dyDescent="0.35">
      <c r="A2770" s="812" t="b">
        <v>0</v>
      </c>
      <c r="B2770" s="812" t="s">
        <v>7067</v>
      </c>
      <c r="C2770" s="827">
        <v>68</v>
      </c>
      <c r="D2770" s="812">
        <f t="shared" si="193"/>
        <v>-72</v>
      </c>
      <c r="E2770" s="812">
        <f t="shared" si="194"/>
        <v>6</v>
      </c>
      <c r="F2770" s="812">
        <f t="shared" ca="1" si="195"/>
        <v>76</v>
      </c>
      <c r="G2770" s="812" t="s">
        <v>6635</v>
      </c>
      <c r="H2770" s="818"/>
      <c r="I2770" s="818"/>
      <c r="J2770" s="818"/>
      <c r="K2770" s="818"/>
      <c r="L2770" s="812"/>
      <c r="M2770" s="812"/>
      <c r="N2770" s="812"/>
      <c r="O2770" s="812"/>
      <c r="P2770" s="812">
        <f t="shared" si="196"/>
        <v>408</v>
      </c>
      <c r="Q2770" s="812" t="b">
        <v>0</v>
      </c>
    </row>
    <row r="2771" spans="1:17" x14ac:dyDescent="0.35">
      <c r="A2771" s="812" t="b">
        <v>0</v>
      </c>
      <c r="B2771" s="812" t="s">
        <v>7068</v>
      </c>
      <c r="C2771" s="827">
        <v>69</v>
      </c>
      <c r="D2771" s="812">
        <f t="shared" si="193"/>
        <v>-71</v>
      </c>
      <c r="E2771" s="812">
        <f t="shared" si="194"/>
        <v>1</v>
      </c>
      <c r="F2771" s="812">
        <f t="shared" ca="1" si="195"/>
        <v>77</v>
      </c>
      <c r="G2771" s="812" t="s">
        <v>6637</v>
      </c>
      <c r="H2771" s="818"/>
      <c r="I2771" s="818"/>
      <c r="J2771" s="818"/>
      <c r="K2771" s="818"/>
      <c r="L2771" s="812"/>
      <c r="M2771" s="812"/>
      <c r="N2771" s="812"/>
      <c r="O2771" s="812"/>
      <c r="P2771" s="812">
        <f t="shared" si="196"/>
        <v>409</v>
      </c>
      <c r="Q2771" s="812" t="b">
        <v>0</v>
      </c>
    </row>
    <row r="2772" spans="1:17" x14ac:dyDescent="0.35">
      <c r="A2772" s="812" t="b">
        <v>0</v>
      </c>
      <c r="B2772" s="812" t="s">
        <v>7069</v>
      </c>
      <c r="C2772" s="827">
        <v>69</v>
      </c>
      <c r="D2772" s="812">
        <f t="shared" si="193"/>
        <v>-70</v>
      </c>
      <c r="E2772" s="812">
        <f t="shared" si="194"/>
        <v>2</v>
      </c>
      <c r="F2772" s="812">
        <f t="shared" ca="1" si="195"/>
        <v>77</v>
      </c>
      <c r="G2772" s="812" t="s">
        <v>6637</v>
      </c>
      <c r="H2772" s="818"/>
      <c r="I2772" s="818"/>
      <c r="J2772" s="818"/>
      <c r="K2772" s="818"/>
      <c r="L2772" s="812"/>
      <c r="M2772" s="812"/>
      <c r="N2772" s="812"/>
      <c r="O2772" s="812"/>
      <c r="P2772" s="812">
        <f t="shared" si="196"/>
        <v>410</v>
      </c>
      <c r="Q2772" s="812" t="b">
        <v>0</v>
      </c>
    </row>
    <row r="2773" spans="1:17" x14ac:dyDescent="0.35">
      <c r="A2773" s="812" t="b">
        <v>0</v>
      </c>
      <c r="B2773" s="812" t="s">
        <v>7070</v>
      </c>
      <c r="C2773" s="827">
        <v>69</v>
      </c>
      <c r="D2773" s="812">
        <f t="shared" si="193"/>
        <v>-69</v>
      </c>
      <c r="E2773" s="812">
        <f t="shared" si="194"/>
        <v>3</v>
      </c>
      <c r="F2773" s="812">
        <f t="shared" ca="1" si="195"/>
        <v>77</v>
      </c>
      <c r="G2773" s="812" t="s">
        <v>6637</v>
      </c>
      <c r="H2773" s="818"/>
      <c r="I2773" s="818"/>
      <c r="J2773" s="818"/>
      <c r="K2773" s="818"/>
      <c r="L2773" s="812"/>
      <c r="M2773" s="812"/>
      <c r="N2773" s="812"/>
      <c r="O2773" s="812"/>
      <c r="P2773" s="812">
        <f t="shared" si="196"/>
        <v>411</v>
      </c>
      <c r="Q2773" s="812" t="b">
        <v>0</v>
      </c>
    </row>
    <row r="2774" spans="1:17" x14ac:dyDescent="0.35">
      <c r="A2774" s="812" t="b">
        <v>0</v>
      </c>
      <c r="B2774" s="812" t="s">
        <v>7071</v>
      </c>
      <c r="C2774" s="827">
        <v>69</v>
      </c>
      <c r="D2774" s="812">
        <f t="shared" si="193"/>
        <v>-68</v>
      </c>
      <c r="E2774" s="812">
        <f t="shared" si="194"/>
        <v>4</v>
      </c>
      <c r="F2774" s="812">
        <f t="shared" ca="1" si="195"/>
        <v>77</v>
      </c>
      <c r="G2774" s="812" t="s">
        <v>6637</v>
      </c>
      <c r="H2774" s="818"/>
      <c r="I2774" s="818"/>
      <c r="J2774" s="818"/>
      <c r="K2774" s="818"/>
      <c r="L2774" s="812"/>
      <c r="M2774" s="812"/>
      <c r="N2774" s="812"/>
      <c r="O2774" s="812"/>
      <c r="P2774" s="812">
        <f t="shared" si="196"/>
        <v>412</v>
      </c>
      <c r="Q2774" s="812" t="b">
        <v>0</v>
      </c>
    </row>
    <row r="2775" spans="1:17" x14ac:dyDescent="0.35">
      <c r="A2775" s="812" t="b">
        <v>0</v>
      </c>
      <c r="B2775" s="812" t="s">
        <v>7072</v>
      </c>
      <c r="C2775" s="827">
        <v>69</v>
      </c>
      <c r="D2775" s="812">
        <f t="shared" si="193"/>
        <v>-67</v>
      </c>
      <c r="E2775" s="812">
        <f t="shared" si="194"/>
        <v>5</v>
      </c>
      <c r="F2775" s="812">
        <f t="shared" ca="1" si="195"/>
        <v>77</v>
      </c>
      <c r="G2775" s="812" t="s">
        <v>6637</v>
      </c>
      <c r="H2775" s="818"/>
      <c r="I2775" s="818"/>
      <c r="J2775" s="818"/>
      <c r="K2775" s="818"/>
      <c r="L2775" s="812"/>
      <c r="M2775" s="812"/>
      <c r="N2775" s="812"/>
      <c r="O2775" s="812"/>
      <c r="P2775" s="812">
        <f t="shared" si="196"/>
        <v>413</v>
      </c>
      <c r="Q2775" s="812" t="b">
        <v>0</v>
      </c>
    </row>
    <row r="2776" spans="1:17" x14ac:dyDescent="0.35">
      <c r="A2776" s="812" t="b">
        <v>0</v>
      </c>
      <c r="B2776" s="812" t="s">
        <v>7073</v>
      </c>
      <c r="C2776" s="827">
        <v>69</v>
      </c>
      <c r="D2776" s="812">
        <f t="shared" si="193"/>
        <v>-66</v>
      </c>
      <c r="E2776" s="812">
        <f t="shared" si="194"/>
        <v>6</v>
      </c>
      <c r="F2776" s="812">
        <f t="shared" ca="1" si="195"/>
        <v>77</v>
      </c>
      <c r="G2776" s="812" t="s">
        <v>6637</v>
      </c>
      <c r="H2776" s="818"/>
      <c r="I2776" s="818"/>
      <c r="J2776" s="818"/>
      <c r="K2776" s="818"/>
      <c r="L2776" s="812"/>
      <c r="M2776" s="812"/>
      <c r="N2776" s="812"/>
      <c r="O2776" s="812"/>
      <c r="P2776" s="812">
        <f t="shared" si="196"/>
        <v>414</v>
      </c>
      <c r="Q2776" s="812" t="b">
        <v>0</v>
      </c>
    </row>
    <row r="2777" spans="1:17" x14ac:dyDescent="0.35">
      <c r="A2777" s="812" t="b">
        <v>0</v>
      </c>
      <c r="B2777" s="812" t="s">
        <v>7074</v>
      </c>
      <c r="C2777" s="827">
        <v>70</v>
      </c>
      <c r="D2777" s="812">
        <f t="shared" si="193"/>
        <v>-65</v>
      </c>
      <c r="E2777" s="812">
        <f t="shared" si="194"/>
        <v>1</v>
      </c>
      <c r="F2777" s="812">
        <f t="shared" ca="1" si="195"/>
        <v>78</v>
      </c>
      <c r="G2777" s="812" t="s">
        <v>6639</v>
      </c>
      <c r="H2777" s="818"/>
      <c r="I2777" s="818"/>
      <c r="J2777" s="818"/>
      <c r="K2777" s="818"/>
      <c r="L2777" s="812"/>
      <c r="M2777" s="812"/>
      <c r="N2777" s="812"/>
      <c r="O2777" s="812"/>
      <c r="P2777" s="812">
        <f t="shared" si="196"/>
        <v>415</v>
      </c>
      <c r="Q2777" s="812" t="b">
        <v>0</v>
      </c>
    </row>
    <row r="2778" spans="1:17" x14ac:dyDescent="0.35">
      <c r="A2778" s="812" t="b">
        <v>0</v>
      </c>
      <c r="B2778" s="812" t="s">
        <v>7075</v>
      </c>
      <c r="C2778" s="827">
        <v>70</v>
      </c>
      <c r="D2778" s="812">
        <f t="shared" si="193"/>
        <v>-64</v>
      </c>
      <c r="E2778" s="812">
        <f t="shared" si="194"/>
        <v>2</v>
      </c>
      <c r="F2778" s="812">
        <f t="shared" ca="1" si="195"/>
        <v>78</v>
      </c>
      <c r="G2778" s="812" t="s">
        <v>6639</v>
      </c>
      <c r="H2778" s="818"/>
      <c r="I2778" s="818"/>
      <c r="J2778" s="818"/>
      <c r="K2778" s="818"/>
      <c r="L2778" s="812"/>
      <c r="M2778" s="812"/>
      <c r="N2778" s="812"/>
      <c r="O2778" s="812"/>
      <c r="P2778" s="812">
        <f t="shared" si="196"/>
        <v>416</v>
      </c>
      <c r="Q2778" s="812" t="b">
        <v>0</v>
      </c>
    </row>
    <row r="2779" spans="1:17" x14ac:dyDescent="0.35">
      <c r="A2779" s="812" t="b">
        <v>0</v>
      </c>
      <c r="B2779" s="812" t="s">
        <v>7076</v>
      </c>
      <c r="C2779" s="827">
        <v>70</v>
      </c>
      <c r="D2779" s="812">
        <f t="shared" si="193"/>
        <v>-63</v>
      </c>
      <c r="E2779" s="812">
        <f t="shared" si="194"/>
        <v>3</v>
      </c>
      <c r="F2779" s="812">
        <f t="shared" ca="1" si="195"/>
        <v>78</v>
      </c>
      <c r="G2779" s="812" t="s">
        <v>6639</v>
      </c>
      <c r="H2779" s="818"/>
      <c r="I2779" s="818"/>
      <c r="J2779" s="818"/>
      <c r="K2779" s="818"/>
      <c r="L2779" s="812"/>
      <c r="M2779" s="812"/>
      <c r="N2779" s="812"/>
      <c r="O2779" s="812"/>
      <c r="P2779" s="812">
        <f t="shared" si="196"/>
        <v>417</v>
      </c>
      <c r="Q2779" s="812" t="b">
        <v>0</v>
      </c>
    </row>
    <row r="2780" spans="1:17" x14ac:dyDescent="0.35">
      <c r="A2780" s="812" t="b">
        <v>0</v>
      </c>
      <c r="B2780" s="812" t="s">
        <v>7077</v>
      </c>
      <c r="C2780" s="827">
        <v>70</v>
      </c>
      <c r="D2780" s="812">
        <f t="shared" si="193"/>
        <v>-62</v>
      </c>
      <c r="E2780" s="812">
        <f t="shared" si="194"/>
        <v>4</v>
      </c>
      <c r="F2780" s="812">
        <f t="shared" ca="1" si="195"/>
        <v>78</v>
      </c>
      <c r="G2780" s="812" t="s">
        <v>6639</v>
      </c>
      <c r="H2780" s="818"/>
      <c r="I2780" s="818"/>
      <c r="J2780" s="818"/>
      <c r="K2780" s="818"/>
      <c r="L2780" s="812"/>
      <c r="M2780" s="812"/>
      <c r="N2780" s="812"/>
      <c r="O2780" s="812"/>
      <c r="P2780" s="812">
        <f t="shared" si="196"/>
        <v>418</v>
      </c>
      <c r="Q2780" s="812" t="b">
        <v>0</v>
      </c>
    </row>
    <row r="2781" spans="1:17" x14ac:dyDescent="0.35">
      <c r="A2781" s="812" t="b">
        <v>0</v>
      </c>
      <c r="B2781" s="812" t="s">
        <v>7078</v>
      </c>
      <c r="C2781" s="827">
        <v>70</v>
      </c>
      <c r="D2781" s="812">
        <f t="shared" si="193"/>
        <v>-61</v>
      </c>
      <c r="E2781" s="812">
        <f t="shared" si="194"/>
        <v>5</v>
      </c>
      <c r="F2781" s="812">
        <f t="shared" ca="1" si="195"/>
        <v>78</v>
      </c>
      <c r="G2781" s="812" t="s">
        <v>6639</v>
      </c>
      <c r="H2781" s="818"/>
      <c r="I2781" s="818"/>
      <c r="J2781" s="818"/>
      <c r="K2781" s="818"/>
      <c r="L2781" s="812"/>
      <c r="M2781" s="812"/>
      <c r="N2781" s="812"/>
      <c r="O2781" s="812"/>
      <c r="P2781" s="812">
        <f t="shared" si="196"/>
        <v>419</v>
      </c>
      <c r="Q2781" s="812" t="b">
        <v>0</v>
      </c>
    </row>
    <row r="2782" spans="1:17" x14ac:dyDescent="0.35">
      <c r="A2782" s="812" t="b">
        <v>0</v>
      </c>
      <c r="B2782" s="812" t="s">
        <v>7079</v>
      </c>
      <c r="C2782" s="827">
        <v>70</v>
      </c>
      <c r="D2782" s="812">
        <f t="shared" si="193"/>
        <v>-60</v>
      </c>
      <c r="E2782" s="812">
        <f t="shared" si="194"/>
        <v>6</v>
      </c>
      <c r="F2782" s="812">
        <f t="shared" ca="1" si="195"/>
        <v>78</v>
      </c>
      <c r="G2782" s="812" t="s">
        <v>6639</v>
      </c>
      <c r="H2782" s="818"/>
      <c r="I2782" s="818"/>
      <c r="J2782" s="818"/>
      <c r="K2782" s="818"/>
      <c r="L2782" s="812"/>
      <c r="M2782" s="812"/>
      <c r="N2782" s="812"/>
      <c r="O2782" s="812"/>
      <c r="P2782" s="812">
        <f t="shared" si="196"/>
        <v>420</v>
      </c>
      <c r="Q2782" s="812" t="b">
        <v>0</v>
      </c>
    </row>
    <row r="2783" spans="1:17" x14ac:dyDescent="0.35">
      <c r="A2783" s="812" t="b">
        <v>0</v>
      </c>
      <c r="B2783" s="812" t="s">
        <v>7080</v>
      </c>
      <c r="C2783" s="827">
        <v>71</v>
      </c>
      <c r="D2783" s="812">
        <f t="shared" si="193"/>
        <v>-59</v>
      </c>
      <c r="E2783" s="812">
        <f t="shared" si="194"/>
        <v>1</v>
      </c>
      <c r="F2783" s="812">
        <f t="shared" ca="1" si="195"/>
        <v>79</v>
      </c>
      <c r="G2783" s="812" t="s">
        <v>6641</v>
      </c>
      <c r="H2783" s="818"/>
      <c r="I2783" s="818"/>
      <c r="J2783" s="818"/>
      <c r="K2783" s="818"/>
      <c r="L2783" s="812"/>
      <c r="M2783" s="812"/>
      <c r="N2783" s="812"/>
      <c r="O2783" s="812"/>
      <c r="P2783" s="812">
        <f t="shared" si="196"/>
        <v>421</v>
      </c>
      <c r="Q2783" s="812" t="b">
        <v>0</v>
      </c>
    </row>
    <row r="2784" spans="1:17" x14ac:dyDescent="0.35">
      <c r="A2784" s="812" t="b">
        <v>0</v>
      </c>
      <c r="B2784" s="812" t="s">
        <v>7081</v>
      </c>
      <c r="C2784" s="827">
        <v>71</v>
      </c>
      <c r="D2784" s="812">
        <f t="shared" si="193"/>
        <v>-58</v>
      </c>
      <c r="E2784" s="812">
        <f t="shared" si="194"/>
        <v>2</v>
      </c>
      <c r="F2784" s="812">
        <f t="shared" ca="1" si="195"/>
        <v>79</v>
      </c>
      <c r="G2784" s="812" t="s">
        <v>6641</v>
      </c>
      <c r="H2784" s="818"/>
      <c r="I2784" s="818"/>
      <c r="J2784" s="818"/>
      <c r="K2784" s="818"/>
      <c r="L2784" s="812"/>
      <c r="M2784" s="812"/>
      <c r="N2784" s="812"/>
      <c r="O2784" s="812"/>
      <c r="P2784" s="812">
        <f t="shared" si="196"/>
        <v>422</v>
      </c>
      <c r="Q2784" s="812" t="b">
        <v>0</v>
      </c>
    </row>
    <row r="2785" spans="1:17" x14ac:dyDescent="0.35">
      <c r="A2785" s="812" t="b">
        <v>0</v>
      </c>
      <c r="B2785" s="812" t="s">
        <v>7082</v>
      </c>
      <c r="C2785" s="827">
        <v>71</v>
      </c>
      <c r="D2785" s="812">
        <f t="shared" si="193"/>
        <v>-57</v>
      </c>
      <c r="E2785" s="812">
        <f t="shared" si="194"/>
        <v>3</v>
      </c>
      <c r="F2785" s="812">
        <f t="shared" ca="1" si="195"/>
        <v>79</v>
      </c>
      <c r="G2785" s="812" t="s">
        <v>6641</v>
      </c>
      <c r="H2785" s="818"/>
      <c r="I2785" s="818"/>
      <c r="J2785" s="818"/>
      <c r="K2785" s="818"/>
      <c r="L2785" s="812"/>
      <c r="M2785" s="812"/>
      <c r="N2785" s="812"/>
      <c r="O2785" s="812"/>
      <c r="P2785" s="812">
        <f t="shared" si="196"/>
        <v>423</v>
      </c>
      <c r="Q2785" s="812" t="b">
        <v>0</v>
      </c>
    </row>
    <row r="2786" spans="1:17" x14ac:dyDescent="0.35">
      <c r="A2786" s="812" t="b">
        <v>0</v>
      </c>
      <c r="B2786" s="812" t="s">
        <v>7083</v>
      </c>
      <c r="C2786" s="827">
        <v>71</v>
      </c>
      <c r="D2786" s="812">
        <f t="shared" si="193"/>
        <v>-56</v>
      </c>
      <c r="E2786" s="812">
        <f t="shared" si="194"/>
        <v>4</v>
      </c>
      <c r="F2786" s="812">
        <f t="shared" ca="1" si="195"/>
        <v>79</v>
      </c>
      <c r="G2786" s="812" t="s">
        <v>6641</v>
      </c>
      <c r="H2786" s="818"/>
      <c r="I2786" s="818"/>
      <c r="J2786" s="818"/>
      <c r="K2786" s="818"/>
      <c r="L2786" s="812"/>
      <c r="M2786" s="812"/>
      <c r="N2786" s="812"/>
      <c r="O2786" s="812"/>
      <c r="P2786" s="812">
        <f t="shared" si="196"/>
        <v>424</v>
      </c>
      <c r="Q2786" s="812" t="b">
        <v>0</v>
      </c>
    </row>
    <row r="2787" spans="1:17" x14ac:dyDescent="0.35">
      <c r="A2787" s="812" t="b">
        <v>0</v>
      </c>
      <c r="B2787" s="812" t="s">
        <v>7084</v>
      </c>
      <c r="C2787" s="827">
        <v>71</v>
      </c>
      <c r="D2787" s="812">
        <f t="shared" si="193"/>
        <v>-55</v>
      </c>
      <c r="E2787" s="812">
        <f t="shared" si="194"/>
        <v>5</v>
      </c>
      <c r="F2787" s="812">
        <f t="shared" ca="1" si="195"/>
        <v>79</v>
      </c>
      <c r="G2787" s="812" t="s">
        <v>6641</v>
      </c>
      <c r="H2787" s="818"/>
      <c r="I2787" s="818"/>
      <c r="J2787" s="818"/>
      <c r="K2787" s="818"/>
      <c r="L2787" s="812"/>
      <c r="M2787" s="812"/>
      <c r="N2787" s="812"/>
      <c r="O2787" s="812"/>
      <c r="P2787" s="812">
        <f t="shared" si="196"/>
        <v>425</v>
      </c>
      <c r="Q2787" s="812" t="b">
        <v>0</v>
      </c>
    </row>
    <row r="2788" spans="1:17" x14ac:dyDescent="0.35">
      <c r="A2788" s="812" t="b">
        <v>0</v>
      </c>
      <c r="B2788" s="812" t="s">
        <v>7085</v>
      </c>
      <c r="C2788" s="827">
        <v>71</v>
      </c>
      <c r="D2788" s="812">
        <f t="shared" si="193"/>
        <v>-54</v>
      </c>
      <c r="E2788" s="812">
        <f t="shared" si="194"/>
        <v>6</v>
      </c>
      <c r="F2788" s="812">
        <f t="shared" ca="1" si="195"/>
        <v>79</v>
      </c>
      <c r="G2788" s="812" t="s">
        <v>6641</v>
      </c>
      <c r="H2788" s="818"/>
      <c r="I2788" s="818"/>
      <c r="J2788" s="818"/>
      <c r="K2788" s="818"/>
      <c r="L2788" s="812"/>
      <c r="M2788" s="812"/>
      <c r="N2788" s="812"/>
      <c r="O2788" s="812"/>
      <c r="P2788" s="812">
        <f t="shared" si="196"/>
        <v>426</v>
      </c>
      <c r="Q2788" s="812" t="b">
        <v>0</v>
      </c>
    </row>
    <row r="2789" spans="1:17" x14ac:dyDescent="0.35">
      <c r="A2789" s="812" t="b">
        <v>0</v>
      </c>
      <c r="B2789" s="812" t="s">
        <v>7086</v>
      </c>
      <c r="C2789" s="827">
        <v>72</v>
      </c>
      <c r="D2789" s="812">
        <f t="shared" si="193"/>
        <v>-53</v>
      </c>
      <c r="E2789" s="812">
        <f t="shared" si="194"/>
        <v>1</v>
      </c>
      <c r="F2789" s="812">
        <f t="shared" ca="1" si="195"/>
        <v>80</v>
      </c>
      <c r="G2789" s="812" t="s">
        <v>6643</v>
      </c>
      <c r="H2789" s="818"/>
      <c r="I2789" s="818"/>
      <c r="J2789" s="818"/>
      <c r="K2789" s="818"/>
      <c r="L2789" s="812"/>
      <c r="M2789" s="812"/>
      <c r="N2789" s="812"/>
      <c r="O2789" s="812"/>
      <c r="P2789" s="812">
        <f t="shared" si="196"/>
        <v>427</v>
      </c>
      <c r="Q2789" s="812" t="b">
        <v>0</v>
      </c>
    </row>
    <row r="2790" spans="1:17" x14ac:dyDescent="0.35">
      <c r="A2790" s="812" t="b">
        <v>0</v>
      </c>
      <c r="B2790" s="812" t="s">
        <v>7087</v>
      </c>
      <c r="C2790" s="827">
        <v>72</v>
      </c>
      <c r="D2790" s="812">
        <f t="shared" si="193"/>
        <v>-52</v>
      </c>
      <c r="E2790" s="812">
        <f t="shared" si="194"/>
        <v>2</v>
      </c>
      <c r="F2790" s="812">
        <f t="shared" ca="1" si="195"/>
        <v>80</v>
      </c>
      <c r="G2790" s="812" t="s">
        <v>6643</v>
      </c>
      <c r="H2790" s="818"/>
      <c r="I2790" s="818"/>
      <c r="J2790" s="818"/>
      <c r="K2790" s="818"/>
      <c r="L2790" s="812"/>
      <c r="M2790" s="812"/>
      <c r="N2790" s="812"/>
      <c r="O2790" s="812"/>
      <c r="P2790" s="812">
        <f t="shared" si="196"/>
        <v>428</v>
      </c>
      <c r="Q2790" s="812" t="b">
        <v>0</v>
      </c>
    </row>
    <row r="2791" spans="1:17" x14ac:dyDescent="0.35">
      <c r="A2791" s="812" t="b">
        <v>0</v>
      </c>
      <c r="B2791" s="812" t="s">
        <v>7088</v>
      </c>
      <c r="C2791" s="827">
        <v>72</v>
      </c>
      <c r="D2791" s="812">
        <f t="shared" si="193"/>
        <v>-51</v>
      </c>
      <c r="E2791" s="812">
        <f t="shared" si="194"/>
        <v>3</v>
      </c>
      <c r="F2791" s="812">
        <f t="shared" ca="1" si="195"/>
        <v>80</v>
      </c>
      <c r="G2791" s="812" t="s">
        <v>6643</v>
      </c>
      <c r="H2791" s="818"/>
      <c r="I2791" s="818"/>
      <c r="J2791" s="818"/>
      <c r="K2791" s="818"/>
      <c r="L2791" s="812"/>
      <c r="M2791" s="812"/>
      <c r="N2791" s="812"/>
      <c r="O2791" s="812"/>
      <c r="P2791" s="812">
        <f t="shared" si="196"/>
        <v>429</v>
      </c>
      <c r="Q2791" s="812" t="b">
        <v>0</v>
      </c>
    </row>
    <row r="2792" spans="1:17" x14ac:dyDescent="0.35">
      <c r="A2792" s="812" t="b">
        <v>0</v>
      </c>
      <c r="B2792" s="812" t="s">
        <v>7089</v>
      </c>
      <c r="C2792" s="827">
        <v>72</v>
      </c>
      <c r="D2792" s="812">
        <f t="shared" si="193"/>
        <v>-50</v>
      </c>
      <c r="E2792" s="812">
        <f t="shared" si="194"/>
        <v>4</v>
      </c>
      <c r="F2792" s="812">
        <f t="shared" ca="1" si="195"/>
        <v>80</v>
      </c>
      <c r="G2792" s="812" t="s">
        <v>6643</v>
      </c>
      <c r="H2792" s="818"/>
      <c r="I2792" s="818"/>
      <c r="J2792" s="818"/>
      <c r="K2792" s="818"/>
      <c r="L2792" s="812"/>
      <c r="M2792" s="812"/>
      <c r="N2792" s="812"/>
      <c r="O2792" s="812"/>
      <c r="P2792" s="812">
        <f t="shared" si="196"/>
        <v>430</v>
      </c>
      <c r="Q2792" s="812" t="b">
        <v>0</v>
      </c>
    </row>
    <row r="2793" spans="1:17" x14ac:dyDescent="0.35">
      <c r="A2793" s="812" t="b">
        <v>0</v>
      </c>
      <c r="B2793" s="812" t="s">
        <v>7090</v>
      </c>
      <c r="C2793" s="827">
        <v>72</v>
      </c>
      <c r="D2793" s="812">
        <f t="shared" si="193"/>
        <v>-49</v>
      </c>
      <c r="E2793" s="812">
        <f t="shared" si="194"/>
        <v>5</v>
      </c>
      <c r="F2793" s="812">
        <f t="shared" ca="1" si="195"/>
        <v>80</v>
      </c>
      <c r="G2793" s="812" t="s">
        <v>6643</v>
      </c>
      <c r="H2793" s="818"/>
      <c r="I2793" s="818"/>
      <c r="J2793" s="818"/>
      <c r="K2793" s="818"/>
      <c r="L2793" s="812"/>
      <c r="M2793" s="812"/>
      <c r="N2793" s="812"/>
      <c r="O2793" s="812"/>
      <c r="P2793" s="812">
        <f t="shared" si="196"/>
        <v>431</v>
      </c>
      <c r="Q2793" s="812" t="b">
        <v>0</v>
      </c>
    </row>
    <row r="2794" spans="1:17" x14ac:dyDescent="0.35">
      <c r="A2794" s="812" t="b">
        <v>0</v>
      </c>
      <c r="B2794" s="812" t="s">
        <v>7091</v>
      </c>
      <c r="C2794" s="827">
        <v>72</v>
      </c>
      <c r="D2794" s="812">
        <f t="shared" si="193"/>
        <v>-48</v>
      </c>
      <c r="E2794" s="812">
        <f t="shared" si="194"/>
        <v>6</v>
      </c>
      <c r="F2794" s="812">
        <f t="shared" ca="1" si="195"/>
        <v>80</v>
      </c>
      <c r="G2794" s="812" t="s">
        <v>6643</v>
      </c>
      <c r="H2794" s="818"/>
      <c r="I2794" s="818"/>
      <c r="J2794" s="818"/>
      <c r="K2794" s="818"/>
      <c r="L2794" s="812"/>
      <c r="M2794" s="812"/>
      <c r="N2794" s="812"/>
      <c r="O2794" s="812"/>
      <c r="P2794" s="812">
        <f t="shared" si="196"/>
        <v>432</v>
      </c>
      <c r="Q2794" s="812" t="b">
        <v>0</v>
      </c>
    </row>
    <row r="2795" spans="1:17" x14ac:dyDescent="0.35">
      <c r="A2795" s="812" t="b">
        <v>0</v>
      </c>
      <c r="B2795" s="812" t="s">
        <v>7092</v>
      </c>
      <c r="C2795" s="827">
        <v>73</v>
      </c>
      <c r="D2795" s="812">
        <f t="shared" si="193"/>
        <v>-47</v>
      </c>
      <c r="E2795" s="812">
        <f t="shared" si="194"/>
        <v>1</v>
      </c>
      <c r="F2795" s="812">
        <f t="shared" ca="1" si="195"/>
        <v>81</v>
      </c>
      <c r="G2795" s="812" t="s">
        <v>6645</v>
      </c>
      <c r="H2795" s="818"/>
      <c r="I2795" s="818"/>
      <c r="J2795" s="818"/>
      <c r="K2795" s="818"/>
      <c r="L2795" s="812"/>
      <c r="M2795" s="812"/>
      <c r="N2795" s="812"/>
      <c r="O2795" s="812"/>
      <c r="P2795" s="812">
        <f t="shared" si="196"/>
        <v>433</v>
      </c>
      <c r="Q2795" s="812" t="b">
        <v>0</v>
      </c>
    </row>
    <row r="2796" spans="1:17" x14ac:dyDescent="0.35">
      <c r="A2796" s="812" t="b">
        <v>0</v>
      </c>
      <c r="B2796" s="812" t="s">
        <v>7093</v>
      </c>
      <c r="C2796" s="827">
        <v>73</v>
      </c>
      <c r="D2796" s="812">
        <f t="shared" si="193"/>
        <v>-46</v>
      </c>
      <c r="E2796" s="812">
        <f t="shared" si="194"/>
        <v>2</v>
      </c>
      <c r="F2796" s="812">
        <f t="shared" ca="1" si="195"/>
        <v>81</v>
      </c>
      <c r="G2796" s="812" t="s">
        <v>6645</v>
      </c>
      <c r="H2796" s="818"/>
      <c r="I2796" s="818"/>
      <c r="J2796" s="818"/>
      <c r="K2796" s="818"/>
      <c r="L2796" s="812"/>
      <c r="M2796" s="812"/>
      <c r="N2796" s="812"/>
      <c r="O2796" s="812"/>
      <c r="P2796" s="812">
        <f t="shared" si="196"/>
        <v>434</v>
      </c>
      <c r="Q2796" s="812" t="b">
        <v>0</v>
      </c>
    </row>
    <row r="2797" spans="1:17" x14ac:dyDescent="0.35">
      <c r="A2797" s="812" t="b">
        <v>0</v>
      </c>
      <c r="B2797" s="812" t="s">
        <v>7094</v>
      </c>
      <c r="C2797" s="827">
        <v>73</v>
      </c>
      <c r="D2797" s="812">
        <f t="shared" si="193"/>
        <v>-45</v>
      </c>
      <c r="E2797" s="812">
        <f t="shared" si="194"/>
        <v>3</v>
      </c>
      <c r="F2797" s="812">
        <f t="shared" ca="1" si="195"/>
        <v>81</v>
      </c>
      <c r="G2797" s="812" t="s">
        <v>6645</v>
      </c>
      <c r="H2797" s="818"/>
      <c r="I2797" s="818"/>
      <c r="J2797" s="818"/>
      <c r="K2797" s="818"/>
      <c r="L2797" s="812"/>
      <c r="M2797" s="812"/>
      <c r="N2797" s="812"/>
      <c r="O2797" s="812"/>
      <c r="P2797" s="812">
        <f t="shared" si="196"/>
        <v>435</v>
      </c>
      <c r="Q2797" s="812" t="b">
        <v>0</v>
      </c>
    </row>
    <row r="2798" spans="1:17" x14ac:dyDescent="0.35">
      <c r="A2798" s="812" t="b">
        <v>0</v>
      </c>
      <c r="B2798" s="812" t="s">
        <v>7095</v>
      </c>
      <c r="C2798" s="827">
        <v>73</v>
      </c>
      <c r="D2798" s="812">
        <f t="shared" si="193"/>
        <v>-44</v>
      </c>
      <c r="E2798" s="812">
        <f t="shared" si="194"/>
        <v>4</v>
      </c>
      <c r="F2798" s="812">
        <f t="shared" ca="1" si="195"/>
        <v>81</v>
      </c>
      <c r="G2798" s="812" t="s">
        <v>6645</v>
      </c>
      <c r="H2798" s="818"/>
      <c r="I2798" s="818"/>
      <c r="J2798" s="818"/>
      <c r="K2798" s="818"/>
      <c r="L2798" s="812"/>
      <c r="M2798" s="812"/>
      <c r="N2798" s="812"/>
      <c r="O2798" s="812"/>
      <c r="P2798" s="812">
        <f t="shared" si="196"/>
        <v>436</v>
      </c>
      <c r="Q2798" s="812" t="b">
        <v>0</v>
      </c>
    </row>
    <row r="2799" spans="1:17" x14ac:dyDescent="0.35">
      <c r="A2799" s="812" t="b">
        <v>0</v>
      </c>
      <c r="B2799" s="812" t="s">
        <v>7096</v>
      </c>
      <c r="C2799" s="827">
        <v>73</v>
      </c>
      <c r="D2799" s="812">
        <f t="shared" si="193"/>
        <v>-43</v>
      </c>
      <c r="E2799" s="812">
        <f t="shared" si="194"/>
        <v>5</v>
      </c>
      <c r="F2799" s="812">
        <f t="shared" ca="1" si="195"/>
        <v>81</v>
      </c>
      <c r="G2799" s="812" t="s">
        <v>6645</v>
      </c>
      <c r="H2799" s="818"/>
      <c r="I2799" s="818"/>
      <c r="J2799" s="818"/>
      <c r="K2799" s="818"/>
      <c r="L2799" s="812"/>
      <c r="M2799" s="812"/>
      <c r="N2799" s="812"/>
      <c r="O2799" s="812"/>
      <c r="P2799" s="812">
        <f t="shared" si="196"/>
        <v>437</v>
      </c>
      <c r="Q2799" s="812" t="b">
        <v>0</v>
      </c>
    </row>
    <row r="2800" spans="1:17" x14ac:dyDescent="0.35">
      <c r="A2800" s="812" t="b">
        <v>0</v>
      </c>
      <c r="B2800" s="812" t="s">
        <v>7097</v>
      </c>
      <c r="C2800" s="827">
        <v>73</v>
      </c>
      <c r="D2800" s="812">
        <f t="shared" si="193"/>
        <v>-42</v>
      </c>
      <c r="E2800" s="812">
        <f t="shared" si="194"/>
        <v>6</v>
      </c>
      <c r="F2800" s="812">
        <f t="shared" ca="1" si="195"/>
        <v>81</v>
      </c>
      <c r="G2800" s="812" t="s">
        <v>6645</v>
      </c>
      <c r="H2800" s="818"/>
      <c r="I2800" s="818"/>
      <c r="J2800" s="818"/>
      <c r="K2800" s="818"/>
      <c r="L2800" s="812"/>
      <c r="M2800" s="812"/>
      <c r="N2800" s="812"/>
      <c r="O2800" s="812"/>
      <c r="P2800" s="812">
        <f t="shared" si="196"/>
        <v>438</v>
      </c>
      <c r="Q2800" s="812" t="b">
        <v>0</v>
      </c>
    </row>
    <row r="2801" spans="1:17" x14ac:dyDescent="0.35">
      <c r="A2801" s="812" t="b">
        <v>0</v>
      </c>
      <c r="B2801" s="812" t="s">
        <v>7098</v>
      </c>
      <c r="C2801" s="827">
        <v>74</v>
      </c>
      <c r="D2801" s="812">
        <f t="shared" si="193"/>
        <v>-41</v>
      </c>
      <c r="E2801" s="812">
        <f t="shared" si="194"/>
        <v>1</v>
      </c>
      <c r="F2801" s="812">
        <f t="shared" ca="1" si="195"/>
        <v>82</v>
      </c>
      <c r="G2801" s="812" t="s">
        <v>6647</v>
      </c>
      <c r="H2801" s="818"/>
      <c r="I2801" s="818"/>
      <c r="J2801" s="818"/>
      <c r="K2801" s="818"/>
      <c r="L2801" s="812"/>
      <c r="M2801" s="812"/>
      <c r="N2801" s="812"/>
      <c r="O2801" s="812"/>
      <c r="P2801" s="812">
        <f t="shared" si="196"/>
        <v>439</v>
      </c>
      <c r="Q2801" s="812" t="b">
        <v>0</v>
      </c>
    </row>
    <row r="2802" spans="1:17" x14ac:dyDescent="0.35">
      <c r="A2802" s="812" t="b">
        <v>0</v>
      </c>
      <c r="B2802" s="812" t="s">
        <v>7099</v>
      </c>
      <c r="C2802" s="827">
        <v>74</v>
      </c>
      <c r="D2802" s="812">
        <f t="shared" si="193"/>
        <v>-40</v>
      </c>
      <c r="E2802" s="812">
        <f t="shared" si="194"/>
        <v>2</v>
      </c>
      <c r="F2802" s="812">
        <f t="shared" ca="1" si="195"/>
        <v>82</v>
      </c>
      <c r="G2802" s="812" t="s">
        <v>6647</v>
      </c>
      <c r="H2802" s="818"/>
      <c r="I2802" s="818"/>
      <c r="J2802" s="818"/>
      <c r="K2802" s="818"/>
      <c r="L2802" s="812"/>
      <c r="M2802" s="812"/>
      <c r="N2802" s="812"/>
      <c r="O2802" s="812"/>
      <c r="P2802" s="812">
        <f t="shared" si="196"/>
        <v>440</v>
      </c>
      <c r="Q2802" s="812" t="b">
        <v>0</v>
      </c>
    </row>
    <row r="2803" spans="1:17" x14ac:dyDescent="0.35">
      <c r="A2803" s="812" t="b">
        <v>0</v>
      </c>
      <c r="B2803" s="812" t="s">
        <v>7100</v>
      </c>
      <c r="C2803" s="827">
        <v>74</v>
      </c>
      <c r="D2803" s="812">
        <f t="shared" si="193"/>
        <v>-39</v>
      </c>
      <c r="E2803" s="812">
        <f t="shared" si="194"/>
        <v>3</v>
      </c>
      <c r="F2803" s="812">
        <f t="shared" ca="1" si="195"/>
        <v>82</v>
      </c>
      <c r="G2803" s="812" t="s">
        <v>6647</v>
      </c>
      <c r="H2803" s="818"/>
      <c r="I2803" s="818"/>
      <c r="J2803" s="818"/>
      <c r="K2803" s="818"/>
      <c r="L2803" s="812"/>
      <c r="M2803" s="812"/>
      <c r="N2803" s="812"/>
      <c r="O2803" s="812"/>
      <c r="P2803" s="812">
        <f t="shared" si="196"/>
        <v>441</v>
      </c>
      <c r="Q2803" s="812" t="b">
        <v>0</v>
      </c>
    </row>
    <row r="2804" spans="1:17" x14ac:dyDescent="0.35">
      <c r="A2804" s="812" t="b">
        <v>0</v>
      </c>
      <c r="B2804" s="812" t="s">
        <v>7101</v>
      </c>
      <c r="C2804" s="827">
        <v>74</v>
      </c>
      <c r="D2804" s="812">
        <f t="shared" si="193"/>
        <v>-38</v>
      </c>
      <c r="E2804" s="812">
        <f t="shared" si="194"/>
        <v>4</v>
      </c>
      <c r="F2804" s="812">
        <f t="shared" ca="1" si="195"/>
        <v>82</v>
      </c>
      <c r="G2804" s="812" t="s">
        <v>6647</v>
      </c>
      <c r="H2804" s="818"/>
      <c r="I2804" s="818"/>
      <c r="J2804" s="818"/>
      <c r="K2804" s="818"/>
      <c r="L2804" s="812"/>
      <c r="M2804" s="812"/>
      <c r="N2804" s="812"/>
      <c r="O2804" s="812"/>
      <c r="P2804" s="812">
        <f t="shared" si="196"/>
        <v>442</v>
      </c>
      <c r="Q2804" s="812" t="b">
        <v>0</v>
      </c>
    </row>
    <row r="2805" spans="1:17" x14ac:dyDescent="0.35">
      <c r="A2805" s="812" t="b">
        <v>0</v>
      </c>
      <c r="B2805" s="812" t="s">
        <v>7102</v>
      </c>
      <c r="C2805" s="827">
        <v>74</v>
      </c>
      <c r="D2805" s="812">
        <f t="shared" si="193"/>
        <v>-37</v>
      </c>
      <c r="E2805" s="812">
        <f t="shared" si="194"/>
        <v>5</v>
      </c>
      <c r="F2805" s="812">
        <f t="shared" ca="1" si="195"/>
        <v>82</v>
      </c>
      <c r="G2805" s="812" t="s">
        <v>6647</v>
      </c>
      <c r="H2805" s="818"/>
      <c r="I2805" s="818"/>
      <c r="J2805" s="818"/>
      <c r="K2805" s="818"/>
      <c r="L2805" s="812"/>
      <c r="M2805" s="812"/>
      <c r="N2805" s="812"/>
      <c r="O2805" s="812"/>
      <c r="P2805" s="812">
        <f t="shared" si="196"/>
        <v>443</v>
      </c>
      <c r="Q2805" s="812" t="b">
        <v>0</v>
      </c>
    </row>
    <row r="2806" spans="1:17" x14ac:dyDescent="0.35">
      <c r="A2806" s="812" t="b">
        <v>0</v>
      </c>
      <c r="B2806" s="812" t="s">
        <v>7103</v>
      </c>
      <c r="C2806" s="827">
        <v>74</v>
      </c>
      <c r="D2806" s="812">
        <f t="shared" si="193"/>
        <v>-36</v>
      </c>
      <c r="E2806" s="812">
        <f t="shared" si="194"/>
        <v>6</v>
      </c>
      <c r="F2806" s="812">
        <f t="shared" ca="1" si="195"/>
        <v>82</v>
      </c>
      <c r="G2806" s="812" t="s">
        <v>6647</v>
      </c>
      <c r="H2806" s="818"/>
      <c r="I2806" s="818"/>
      <c r="J2806" s="818"/>
      <c r="K2806" s="818"/>
      <c r="L2806" s="812"/>
      <c r="M2806" s="812"/>
      <c r="N2806" s="812"/>
      <c r="O2806" s="812"/>
      <c r="P2806" s="812">
        <f t="shared" si="196"/>
        <v>444</v>
      </c>
      <c r="Q2806" s="812" t="b">
        <v>0</v>
      </c>
    </row>
    <row r="2807" spans="1:17" x14ac:dyDescent="0.35">
      <c r="A2807" s="812" t="b">
        <v>0</v>
      </c>
      <c r="B2807" s="812" t="s">
        <v>7104</v>
      </c>
      <c r="C2807" s="827">
        <v>75</v>
      </c>
      <c r="D2807" s="812">
        <f t="shared" si="193"/>
        <v>-35</v>
      </c>
      <c r="E2807" s="812">
        <f t="shared" si="194"/>
        <v>1</v>
      </c>
      <c r="F2807" s="812">
        <f t="shared" ca="1" si="195"/>
        <v>83</v>
      </c>
      <c r="G2807" s="812" t="s">
        <v>6649</v>
      </c>
      <c r="H2807" s="818"/>
      <c r="I2807" s="818"/>
      <c r="J2807" s="818"/>
      <c r="K2807" s="818"/>
      <c r="L2807" s="812"/>
      <c r="M2807" s="812"/>
      <c r="N2807" s="812"/>
      <c r="O2807" s="812"/>
      <c r="P2807" s="812">
        <f t="shared" si="196"/>
        <v>445</v>
      </c>
      <c r="Q2807" s="812" t="b">
        <v>0</v>
      </c>
    </row>
    <row r="2808" spans="1:17" x14ac:dyDescent="0.35">
      <c r="A2808" s="812" t="b">
        <v>0</v>
      </c>
      <c r="B2808" s="812" t="s">
        <v>7105</v>
      </c>
      <c r="C2808" s="827">
        <v>75</v>
      </c>
      <c r="D2808" s="812">
        <f t="shared" si="193"/>
        <v>-34</v>
      </c>
      <c r="E2808" s="812">
        <f t="shared" si="194"/>
        <v>2</v>
      </c>
      <c r="F2808" s="812">
        <f t="shared" ca="1" si="195"/>
        <v>83</v>
      </c>
      <c r="G2808" s="812" t="s">
        <v>6649</v>
      </c>
      <c r="H2808" s="818"/>
      <c r="I2808" s="818"/>
      <c r="J2808" s="818"/>
      <c r="K2808" s="818"/>
      <c r="L2808" s="812"/>
      <c r="M2808" s="812"/>
      <c r="N2808" s="812"/>
      <c r="O2808" s="812"/>
      <c r="P2808" s="812">
        <f t="shared" si="196"/>
        <v>446</v>
      </c>
      <c r="Q2808" s="812" t="b">
        <v>0</v>
      </c>
    </row>
    <row r="2809" spans="1:17" x14ac:dyDescent="0.35">
      <c r="A2809" s="812" t="b">
        <v>0</v>
      </c>
      <c r="B2809" s="812" t="s">
        <v>7106</v>
      </c>
      <c r="C2809" s="827">
        <v>75</v>
      </c>
      <c r="D2809" s="812">
        <f t="shared" si="193"/>
        <v>-33</v>
      </c>
      <c r="E2809" s="812">
        <f t="shared" si="194"/>
        <v>3</v>
      </c>
      <c r="F2809" s="812">
        <f t="shared" ca="1" si="195"/>
        <v>83</v>
      </c>
      <c r="G2809" s="812" t="s">
        <v>6649</v>
      </c>
      <c r="H2809" s="818"/>
      <c r="I2809" s="818"/>
      <c r="J2809" s="818"/>
      <c r="K2809" s="818"/>
      <c r="L2809" s="812"/>
      <c r="M2809" s="812"/>
      <c r="N2809" s="812"/>
      <c r="O2809" s="812"/>
      <c r="P2809" s="812">
        <f t="shared" si="196"/>
        <v>447</v>
      </c>
      <c r="Q2809" s="812" t="b">
        <v>0</v>
      </c>
    </row>
    <row r="2810" spans="1:17" x14ac:dyDescent="0.35">
      <c r="A2810" s="812" t="b">
        <v>0</v>
      </c>
      <c r="B2810" s="812" t="s">
        <v>7107</v>
      </c>
      <c r="C2810" s="827">
        <v>75</v>
      </c>
      <c r="D2810" s="812">
        <f t="shared" si="193"/>
        <v>-32</v>
      </c>
      <c r="E2810" s="812">
        <f t="shared" si="194"/>
        <v>4</v>
      </c>
      <c r="F2810" s="812">
        <f t="shared" ca="1" si="195"/>
        <v>83</v>
      </c>
      <c r="G2810" s="812" t="s">
        <v>6649</v>
      </c>
      <c r="H2810" s="818"/>
      <c r="I2810" s="818"/>
      <c r="J2810" s="818"/>
      <c r="K2810" s="818"/>
      <c r="L2810" s="812"/>
      <c r="M2810" s="812"/>
      <c r="N2810" s="812"/>
      <c r="O2810" s="812"/>
      <c r="P2810" s="812">
        <f t="shared" si="196"/>
        <v>448</v>
      </c>
      <c r="Q2810" s="812" t="b">
        <v>0</v>
      </c>
    </row>
    <row r="2811" spans="1:17" x14ac:dyDescent="0.35">
      <c r="A2811" s="812" t="b">
        <v>0</v>
      </c>
      <c r="B2811" s="812" t="s">
        <v>7108</v>
      </c>
      <c r="C2811" s="827">
        <v>75</v>
      </c>
      <c r="D2811" s="812">
        <f t="shared" ref="D2811:D2874" si="197">D2810+1</f>
        <v>-31</v>
      </c>
      <c r="E2811" s="812">
        <f t="shared" ref="E2811:E2874" si="198">COUNTIF(C2641:C2811,C2811)</f>
        <v>5</v>
      </c>
      <c r="F2811" s="812">
        <f t="shared" ref="F2811:F2874" ca="1" si="199">IF(C2811=1,9,IF(E2810=MAX(E2809:E2811),F2809+1,F2810))</f>
        <v>83</v>
      </c>
      <c r="G2811" s="812" t="s">
        <v>6649</v>
      </c>
      <c r="H2811" s="818"/>
      <c r="I2811" s="818"/>
      <c r="J2811" s="818"/>
      <c r="K2811" s="818"/>
      <c r="L2811" s="812"/>
      <c r="M2811" s="812"/>
      <c r="N2811" s="812"/>
      <c r="O2811" s="812"/>
      <c r="P2811" s="812">
        <f t="shared" ref="P2811:P2874" si="200">IF(NOT(_xlfn.ISFORMULA(I2811)),P2810+1,0)</f>
        <v>449</v>
      </c>
      <c r="Q2811" s="812" t="b">
        <v>0</v>
      </c>
    </row>
    <row r="2812" spans="1:17" x14ac:dyDescent="0.35">
      <c r="A2812" s="812" t="b">
        <v>0</v>
      </c>
      <c r="B2812" s="812" t="s">
        <v>7109</v>
      </c>
      <c r="C2812" s="827">
        <v>75</v>
      </c>
      <c r="D2812" s="812">
        <f t="shared" si="197"/>
        <v>-30</v>
      </c>
      <c r="E2812" s="812">
        <f t="shared" si="198"/>
        <v>6</v>
      </c>
      <c r="F2812" s="812">
        <f t="shared" ca="1" si="199"/>
        <v>83</v>
      </c>
      <c r="G2812" s="812" t="s">
        <v>6649</v>
      </c>
      <c r="H2812" s="818"/>
      <c r="I2812" s="818"/>
      <c r="J2812" s="818"/>
      <c r="K2812" s="818"/>
      <c r="L2812" s="812"/>
      <c r="M2812" s="812"/>
      <c r="N2812" s="812"/>
      <c r="O2812" s="812"/>
      <c r="P2812" s="812">
        <f t="shared" si="200"/>
        <v>450</v>
      </c>
      <c r="Q2812" s="812" t="b">
        <v>0</v>
      </c>
    </row>
    <row r="2813" spans="1:17" x14ac:dyDescent="0.35">
      <c r="A2813" s="812" t="b">
        <v>0</v>
      </c>
      <c r="B2813" s="812" t="s">
        <v>7110</v>
      </c>
      <c r="C2813" s="827">
        <v>76</v>
      </c>
      <c r="D2813" s="812">
        <f t="shared" si="197"/>
        <v>-29</v>
      </c>
      <c r="E2813" s="812">
        <f t="shared" si="198"/>
        <v>1</v>
      </c>
      <c r="F2813" s="812">
        <f t="shared" ca="1" si="199"/>
        <v>84</v>
      </c>
      <c r="G2813" s="812" t="s">
        <v>6651</v>
      </c>
      <c r="H2813" s="818"/>
      <c r="I2813" s="818"/>
      <c r="J2813" s="818"/>
      <c r="K2813" s="818"/>
      <c r="L2813" s="812"/>
      <c r="M2813" s="812"/>
      <c r="N2813" s="812"/>
      <c r="O2813" s="812"/>
      <c r="P2813" s="812">
        <f t="shared" si="200"/>
        <v>451</v>
      </c>
      <c r="Q2813" s="812" t="b">
        <v>0</v>
      </c>
    </row>
    <row r="2814" spans="1:17" x14ac:dyDescent="0.35">
      <c r="A2814" s="812" t="b">
        <v>0</v>
      </c>
      <c r="B2814" s="812" t="s">
        <v>7111</v>
      </c>
      <c r="C2814" s="827">
        <v>76</v>
      </c>
      <c r="D2814" s="812">
        <f t="shared" si="197"/>
        <v>-28</v>
      </c>
      <c r="E2814" s="812">
        <f t="shared" si="198"/>
        <v>2</v>
      </c>
      <c r="F2814" s="812">
        <f t="shared" ca="1" si="199"/>
        <v>84</v>
      </c>
      <c r="G2814" s="812" t="s">
        <v>6651</v>
      </c>
      <c r="H2814" s="818"/>
      <c r="I2814" s="818"/>
      <c r="J2814" s="818"/>
      <c r="K2814" s="818"/>
      <c r="L2814" s="812"/>
      <c r="M2814" s="812"/>
      <c r="N2814" s="812"/>
      <c r="O2814" s="812"/>
      <c r="P2814" s="812">
        <f t="shared" si="200"/>
        <v>452</v>
      </c>
      <c r="Q2814" s="812" t="b">
        <v>0</v>
      </c>
    </row>
    <row r="2815" spans="1:17" x14ac:dyDescent="0.35">
      <c r="A2815" s="812" t="b">
        <v>0</v>
      </c>
      <c r="B2815" s="812" t="s">
        <v>7112</v>
      </c>
      <c r="C2815" s="827">
        <v>76</v>
      </c>
      <c r="D2815" s="812">
        <f t="shared" si="197"/>
        <v>-27</v>
      </c>
      <c r="E2815" s="812">
        <f t="shared" si="198"/>
        <v>3</v>
      </c>
      <c r="F2815" s="812">
        <f t="shared" ca="1" si="199"/>
        <v>84</v>
      </c>
      <c r="G2815" s="812" t="s">
        <v>6651</v>
      </c>
      <c r="H2815" s="818"/>
      <c r="I2815" s="818"/>
      <c r="J2815" s="818"/>
      <c r="K2815" s="818"/>
      <c r="L2815" s="812"/>
      <c r="M2815" s="812"/>
      <c r="N2815" s="812"/>
      <c r="O2815" s="812"/>
      <c r="P2815" s="812">
        <f t="shared" si="200"/>
        <v>453</v>
      </c>
      <c r="Q2815" s="812" t="b">
        <v>0</v>
      </c>
    </row>
    <row r="2816" spans="1:17" x14ac:dyDescent="0.35">
      <c r="A2816" s="812" t="b">
        <v>0</v>
      </c>
      <c r="B2816" s="812" t="s">
        <v>7113</v>
      </c>
      <c r="C2816" s="827">
        <v>76</v>
      </c>
      <c r="D2816" s="812">
        <f t="shared" si="197"/>
        <v>-26</v>
      </c>
      <c r="E2816" s="812">
        <f t="shared" si="198"/>
        <v>4</v>
      </c>
      <c r="F2816" s="812">
        <f t="shared" ca="1" si="199"/>
        <v>84</v>
      </c>
      <c r="G2816" s="812" t="s">
        <v>6651</v>
      </c>
      <c r="H2816" s="818"/>
      <c r="I2816" s="818"/>
      <c r="J2816" s="818"/>
      <c r="K2816" s="818"/>
      <c r="L2816" s="812"/>
      <c r="M2816" s="812"/>
      <c r="N2816" s="812"/>
      <c r="O2816" s="812"/>
      <c r="P2816" s="812">
        <f t="shared" si="200"/>
        <v>454</v>
      </c>
      <c r="Q2816" s="812" t="b">
        <v>0</v>
      </c>
    </row>
    <row r="2817" spans="1:17" x14ac:dyDescent="0.35">
      <c r="A2817" s="812" t="b">
        <v>0</v>
      </c>
      <c r="B2817" s="812" t="s">
        <v>7114</v>
      </c>
      <c r="C2817" s="827">
        <v>76</v>
      </c>
      <c r="D2817" s="812">
        <f t="shared" si="197"/>
        <v>-25</v>
      </c>
      <c r="E2817" s="812">
        <f t="shared" si="198"/>
        <v>5</v>
      </c>
      <c r="F2817" s="812">
        <f t="shared" ca="1" si="199"/>
        <v>84</v>
      </c>
      <c r="G2817" s="812" t="s">
        <v>6651</v>
      </c>
      <c r="H2817" s="818"/>
      <c r="I2817" s="818"/>
      <c r="J2817" s="818"/>
      <c r="K2817" s="818"/>
      <c r="L2817" s="812"/>
      <c r="M2817" s="812"/>
      <c r="N2817" s="812"/>
      <c r="O2817" s="812"/>
      <c r="P2817" s="812">
        <f t="shared" si="200"/>
        <v>455</v>
      </c>
      <c r="Q2817" s="812" t="b">
        <v>0</v>
      </c>
    </row>
    <row r="2818" spans="1:17" x14ac:dyDescent="0.35">
      <c r="A2818" s="812" t="b">
        <v>0</v>
      </c>
      <c r="B2818" s="812" t="s">
        <v>7115</v>
      </c>
      <c r="C2818" s="827">
        <v>76</v>
      </c>
      <c r="D2818" s="812">
        <f t="shared" si="197"/>
        <v>-24</v>
      </c>
      <c r="E2818" s="812">
        <f t="shared" si="198"/>
        <v>6</v>
      </c>
      <c r="F2818" s="812">
        <f t="shared" ca="1" si="199"/>
        <v>84</v>
      </c>
      <c r="G2818" s="812" t="s">
        <v>6651</v>
      </c>
      <c r="H2818" s="818"/>
      <c r="I2818" s="818"/>
      <c r="J2818" s="818"/>
      <c r="K2818" s="818"/>
      <c r="L2818" s="812"/>
      <c r="M2818" s="812"/>
      <c r="N2818" s="812"/>
      <c r="O2818" s="812"/>
      <c r="P2818" s="812">
        <f t="shared" si="200"/>
        <v>456</v>
      </c>
      <c r="Q2818" s="812" t="b">
        <v>0</v>
      </c>
    </row>
    <row r="2819" spans="1:17" x14ac:dyDescent="0.35">
      <c r="A2819" s="812" t="b">
        <v>0</v>
      </c>
      <c r="B2819" s="812" t="s">
        <v>7116</v>
      </c>
      <c r="C2819" s="827">
        <v>77</v>
      </c>
      <c r="D2819" s="812">
        <f t="shared" si="197"/>
        <v>-23</v>
      </c>
      <c r="E2819" s="812">
        <f t="shared" si="198"/>
        <v>1</v>
      </c>
      <c r="F2819" s="812">
        <f t="shared" ca="1" si="199"/>
        <v>85</v>
      </c>
      <c r="G2819" s="812" t="s">
        <v>6653</v>
      </c>
      <c r="H2819" s="818"/>
      <c r="I2819" s="818"/>
      <c r="J2819" s="818"/>
      <c r="K2819" s="818"/>
      <c r="L2819" s="812"/>
      <c r="M2819" s="812"/>
      <c r="N2819" s="812"/>
      <c r="O2819" s="812"/>
      <c r="P2819" s="812">
        <f t="shared" si="200"/>
        <v>457</v>
      </c>
      <c r="Q2819" s="812" t="b">
        <v>0</v>
      </c>
    </row>
    <row r="2820" spans="1:17" x14ac:dyDescent="0.35">
      <c r="A2820" s="812" t="b">
        <v>0</v>
      </c>
      <c r="B2820" s="812" t="s">
        <v>7117</v>
      </c>
      <c r="C2820" s="827">
        <v>77</v>
      </c>
      <c r="D2820" s="812">
        <f t="shared" si="197"/>
        <v>-22</v>
      </c>
      <c r="E2820" s="812">
        <f t="shared" si="198"/>
        <v>2</v>
      </c>
      <c r="F2820" s="812">
        <f t="shared" ca="1" si="199"/>
        <v>85</v>
      </c>
      <c r="G2820" s="812" t="s">
        <v>6653</v>
      </c>
      <c r="H2820" s="818"/>
      <c r="I2820" s="818"/>
      <c r="J2820" s="818"/>
      <c r="K2820" s="818"/>
      <c r="L2820" s="812"/>
      <c r="M2820" s="812"/>
      <c r="N2820" s="812"/>
      <c r="O2820" s="812"/>
      <c r="P2820" s="812">
        <f t="shared" si="200"/>
        <v>458</v>
      </c>
      <c r="Q2820" s="812" t="b">
        <v>0</v>
      </c>
    </row>
    <row r="2821" spans="1:17" x14ac:dyDescent="0.35">
      <c r="A2821" s="812" t="b">
        <v>0</v>
      </c>
      <c r="B2821" s="812" t="s">
        <v>7118</v>
      </c>
      <c r="C2821" s="827">
        <v>77</v>
      </c>
      <c r="D2821" s="812">
        <f t="shared" si="197"/>
        <v>-21</v>
      </c>
      <c r="E2821" s="812">
        <f t="shared" si="198"/>
        <v>3</v>
      </c>
      <c r="F2821" s="812">
        <f t="shared" ca="1" si="199"/>
        <v>85</v>
      </c>
      <c r="G2821" s="812" t="s">
        <v>6653</v>
      </c>
      <c r="H2821" s="818"/>
      <c r="I2821" s="818"/>
      <c r="J2821" s="818"/>
      <c r="K2821" s="818"/>
      <c r="L2821" s="812"/>
      <c r="M2821" s="812"/>
      <c r="N2821" s="812"/>
      <c r="O2821" s="812"/>
      <c r="P2821" s="812">
        <f t="shared" si="200"/>
        <v>459</v>
      </c>
      <c r="Q2821" s="812" t="b">
        <v>0</v>
      </c>
    </row>
    <row r="2822" spans="1:17" x14ac:dyDescent="0.35">
      <c r="A2822" s="812" t="b">
        <v>0</v>
      </c>
      <c r="B2822" s="812" t="s">
        <v>7119</v>
      </c>
      <c r="C2822" s="827">
        <v>77</v>
      </c>
      <c r="D2822" s="812">
        <f t="shared" si="197"/>
        <v>-20</v>
      </c>
      <c r="E2822" s="812">
        <f t="shared" si="198"/>
        <v>4</v>
      </c>
      <c r="F2822" s="812">
        <f t="shared" ca="1" si="199"/>
        <v>85</v>
      </c>
      <c r="G2822" s="812" t="s">
        <v>6653</v>
      </c>
      <c r="H2822" s="818"/>
      <c r="I2822" s="818"/>
      <c r="J2822" s="818"/>
      <c r="K2822" s="818"/>
      <c r="L2822" s="812"/>
      <c r="M2822" s="812"/>
      <c r="N2822" s="812"/>
      <c r="O2822" s="812"/>
      <c r="P2822" s="812">
        <f t="shared" si="200"/>
        <v>460</v>
      </c>
      <c r="Q2822" s="812" t="b">
        <v>0</v>
      </c>
    </row>
    <row r="2823" spans="1:17" x14ac:dyDescent="0.35">
      <c r="A2823" s="812" t="b">
        <v>0</v>
      </c>
      <c r="B2823" s="812" t="s">
        <v>7120</v>
      </c>
      <c r="C2823" s="827">
        <v>77</v>
      </c>
      <c r="D2823" s="812">
        <f t="shared" si="197"/>
        <v>-19</v>
      </c>
      <c r="E2823" s="812">
        <f t="shared" si="198"/>
        <v>5</v>
      </c>
      <c r="F2823" s="812">
        <f t="shared" ca="1" si="199"/>
        <v>85</v>
      </c>
      <c r="G2823" s="812" t="s">
        <v>6653</v>
      </c>
      <c r="H2823" s="818"/>
      <c r="I2823" s="818"/>
      <c r="J2823" s="818"/>
      <c r="K2823" s="818"/>
      <c r="L2823" s="812"/>
      <c r="M2823" s="812"/>
      <c r="N2823" s="812"/>
      <c r="O2823" s="812"/>
      <c r="P2823" s="812">
        <f t="shared" si="200"/>
        <v>461</v>
      </c>
      <c r="Q2823" s="812" t="b">
        <v>0</v>
      </c>
    </row>
    <row r="2824" spans="1:17" x14ac:dyDescent="0.35">
      <c r="A2824" s="812" t="b">
        <v>0</v>
      </c>
      <c r="B2824" s="812" t="s">
        <v>7121</v>
      </c>
      <c r="C2824" s="827">
        <v>77</v>
      </c>
      <c r="D2824" s="812">
        <f t="shared" si="197"/>
        <v>-18</v>
      </c>
      <c r="E2824" s="812">
        <f t="shared" si="198"/>
        <v>6</v>
      </c>
      <c r="F2824" s="812">
        <f t="shared" ca="1" si="199"/>
        <v>85</v>
      </c>
      <c r="G2824" s="812" t="s">
        <v>6653</v>
      </c>
      <c r="H2824" s="818"/>
      <c r="I2824" s="818"/>
      <c r="J2824" s="818"/>
      <c r="K2824" s="818"/>
      <c r="L2824" s="812"/>
      <c r="M2824" s="812"/>
      <c r="N2824" s="812"/>
      <c r="O2824" s="812"/>
      <c r="P2824" s="812">
        <f t="shared" si="200"/>
        <v>462</v>
      </c>
      <c r="Q2824" s="812" t="b">
        <v>0</v>
      </c>
    </row>
    <row r="2825" spans="1:17" x14ac:dyDescent="0.35">
      <c r="A2825" s="812" t="b">
        <v>0</v>
      </c>
      <c r="B2825" s="812" t="s">
        <v>7122</v>
      </c>
      <c r="C2825" s="827">
        <v>78</v>
      </c>
      <c r="D2825" s="812">
        <f t="shared" si="197"/>
        <v>-17</v>
      </c>
      <c r="E2825" s="812">
        <f t="shared" si="198"/>
        <v>1</v>
      </c>
      <c r="F2825" s="812">
        <f t="shared" ca="1" si="199"/>
        <v>86</v>
      </c>
      <c r="G2825" s="812" t="s">
        <v>6655</v>
      </c>
      <c r="H2825" s="818"/>
      <c r="I2825" s="818"/>
      <c r="J2825" s="818"/>
      <c r="K2825" s="818"/>
      <c r="L2825" s="812"/>
      <c r="M2825" s="812"/>
      <c r="N2825" s="812"/>
      <c r="O2825" s="812"/>
      <c r="P2825" s="812">
        <f t="shared" si="200"/>
        <v>463</v>
      </c>
      <c r="Q2825" s="812" t="b">
        <v>0</v>
      </c>
    </row>
    <row r="2826" spans="1:17" x14ac:dyDescent="0.35">
      <c r="A2826" s="812" t="b">
        <v>0</v>
      </c>
      <c r="B2826" s="812" t="s">
        <v>7123</v>
      </c>
      <c r="C2826" s="827">
        <v>78</v>
      </c>
      <c r="D2826" s="812">
        <f t="shared" si="197"/>
        <v>-16</v>
      </c>
      <c r="E2826" s="812">
        <f t="shared" si="198"/>
        <v>2</v>
      </c>
      <c r="F2826" s="812">
        <f t="shared" ca="1" si="199"/>
        <v>86</v>
      </c>
      <c r="G2826" s="812" t="s">
        <v>6655</v>
      </c>
      <c r="H2826" s="818"/>
      <c r="I2826" s="818"/>
      <c r="J2826" s="818"/>
      <c r="K2826" s="818"/>
      <c r="L2826" s="812"/>
      <c r="M2826" s="812"/>
      <c r="N2826" s="812"/>
      <c r="O2826" s="812"/>
      <c r="P2826" s="812">
        <f t="shared" si="200"/>
        <v>464</v>
      </c>
      <c r="Q2826" s="812" t="b">
        <v>0</v>
      </c>
    </row>
    <row r="2827" spans="1:17" x14ac:dyDescent="0.35">
      <c r="A2827" s="812" t="b">
        <v>0</v>
      </c>
      <c r="B2827" s="812" t="s">
        <v>7124</v>
      </c>
      <c r="C2827" s="827">
        <v>78</v>
      </c>
      <c r="D2827" s="812">
        <f t="shared" si="197"/>
        <v>-15</v>
      </c>
      <c r="E2827" s="812">
        <f t="shared" si="198"/>
        <v>3</v>
      </c>
      <c r="F2827" s="812">
        <f t="shared" ca="1" si="199"/>
        <v>86</v>
      </c>
      <c r="G2827" s="812" t="s">
        <v>6655</v>
      </c>
      <c r="H2827" s="818"/>
      <c r="I2827" s="818"/>
      <c r="J2827" s="818"/>
      <c r="K2827" s="818"/>
      <c r="L2827" s="812"/>
      <c r="M2827" s="812"/>
      <c r="N2827" s="812"/>
      <c r="O2827" s="812"/>
      <c r="P2827" s="812">
        <f t="shared" si="200"/>
        <v>465</v>
      </c>
      <c r="Q2827" s="812" t="b">
        <v>0</v>
      </c>
    </row>
    <row r="2828" spans="1:17" x14ac:dyDescent="0.35">
      <c r="A2828" s="812" t="b">
        <v>0</v>
      </c>
      <c r="B2828" s="812" t="s">
        <v>7125</v>
      </c>
      <c r="C2828" s="827">
        <v>78</v>
      </c>
      <c r="D2828" s="812">
        <f t="shared" si="197"/>
        <v>-14</v>
      </c>
      <c r="E2828" s="812">
        <f t="shared" si="198"/>
        <v>4</v>
      </c>
      <c r="F2828" s="812">
        <f t="shared" ca="1" si="199"/>
        <v>86</v>
      </c>
      <c r="G2828" s="812" t="s">
        <v>6655</v>
      </c>
      <c r="H2828" s="818"/>
      <c r="I2828" s="818"/>
      <c r="J2828" s="818"/>
      <c r="K2828" s="818"/>
      <c r="L2828" s="812"/>
      <c r="M2828" s="812"/>
      <c r="N2828" s="812"/>
      <c r="O2828" s="812"/>
      <c r="P2828" s="812">
        <f t="shared" si="200"/>
        <v>466</v>
      </c>
      <c r="Q2828" s="812" t="b">
        <v>0</v>
      </c>
    </row>
    <row r="2829" spans="1:17" x14ac:dyDescent="0.35">
      <c r="A2829" s="812" t="b">
        <v>0</v>
      </c>
      <c r="B2829" s="812" t="s">
        <v>7126</v>
      </c>
      <c r="C2829" s="827">
        <v>78</v>
      </c>
      <c r="D2829" s="812">
        <f t="shared" si="197"/>
        <v>-13</v>
      </c>
      <c r="E2829" s="812">
        <f t="shared" si="198"/>
        <v>5</v>
      </c>
      <c r="F2829" s="812">
        <f t="shared" ca="1" si="199"/>
        <v>86</v>
      </c>
      <c r="G2829" s="812" t="s">
        <v>6655</v>
      </c>
      <c r="H2829" s="818"/>
      <c r="I2829" s="818"/>
      <c r="J2829" s="818"/>
      <c r="K2829" s="818"/>
      <c r="L2829" s="812"/>
      <c r="M2829" s="812"/>
      <c r="N2829" s="812"/>
      <c r="O2829" s="812"/>
      <c r="P2829" s="812">
        <f t="shared" si="200"/>
        <v>467</v>
      </c>
      <c r="Q2829" s="812" t="b">
        <v>0</v>
      </c>
    </row>
    <row r="2830" spans="1:17" x14ac:dyDescent="0.35">
      <c r="A2830" s="812" t="b">
        <v>0</v>
      </c>
      <c r="B2830" s="812" t="s">
        <v>7127</v>
      </c>
      <c r="C2830" s="827">
        <v>78</v>
      </c>
      <c r="D2830" s="812">
        <f t="shared" si="197"/>
        <v>-12</v>
      </c>
      <c r="E2830" s="812">
        <f t="shared" si="198"/>
        <v>6</v>
      </c>
      <c r="F2830" s="812">
        <f t="shared" ca="1" si="199"/>
        <v>86</v>
      </c>
      <c r="G2830" s="812" t="s">
        <v>6655</v>
      </c>
      <c r="H2830" s="818"/>
      <c r="I2830" s="818"/>
      <c r="J2830" s="818"/>
      <c r="K2830" s="818"/>
      <c r="L2830" s="812"/>
      <c r="M2830" s="812"/>
      <c r="N2830" s="812"/>
      <c r="O2830" s="812"/>
      <c r="P2830" s="812">
        <f t="shared" si="200"/>
        <v>468</v>
      </c>
      <c r="Q2830" s="812" t="b">
        <v>0</v>
      </c>
    </row>
    <row r="2831" spans="1:17" x14ac:dyDescent="0.35">
      <c r="A2831" s="812" t="b">
        <v>0</v>
      </c>
      <c r="B2831" s="812" t="s">
        <v>7128</v>
      </c>
      <c r="C2831" s="827">
        <v>79</v>
      </c>
      <c r="D2831" s="812">
        <f t="shared" si="197"/>
        <v>-11</v>
      </c>
      <c r="E2831" s="812">
        <f t="shared" si="198"/>
        <v>1</v>
      </c>
      <c r="F2831" s="812">
        <f t="shared" ca="1" si="199"/>
        <v>87</v>
      </c>
      <c r="G2831" s="812" t="s">
        <v>6657</v>
      </c>
      <c r="H2831" s="818"/>
      <c r="I2831" s="818"/>
      <c r="J2831" s="818"/>
      <c r="K2831" s="818"/>
      <c r="L2831" s="812"/>
      <c r="M2831" s="812"/>
      <c r="N2831" s="812"/>
      <c r="O2831" s="812"/>
      <c r="P2831" s="812">
        <f t="shared" si="200"/>
        <v>469</v>
      </c>
      <c r="Q2831" s="812" t="b">
        <v>0</v>
      </c>
    </row>
    <row r="2832" spans="1:17" x14ac:dyDescent="0.35">
      <c r="A2832" s="812" t="b">
        <v>0</v>
      </c>
      <c r="B2832" s="812" t="s">
        <v>7129</v>
      </c>
      <c r="C2832" s="827">
        <v>79</v>
      </c>
      <c r="D2832" s="812">
        <f t="shared" si="197"/>
        <v>-10</v>
      </c>
      <c r="E2832" s="812">
        <f t="shared" si="198"/>
        <v>2</v>
      </c>
      <c r="F2832" s="812">
        <f t="shared" ca="1" si="199"/>
        <v>87</v>
      </c>
      <c r="G2832" s="812" t="s">
        <v>6657</v>
      </c>
      <c r="H2832" s="818"/>
      <c r="I2832" s="818"/>
      <c r="J2832" s="818"/>
      <c r="K2832" s="818"/>
      <c r="L2832" s="812"/>
      <c r="M2832" s="812"/>
      <c r="N2832" s="812"/>
      <c r="O2832" s="812"/>
      <c r="P2832" s="812">
        <f t="shared" si="200"/>
        <v>470</v>
      </c>
      <c r="Q2832" s="812" t="b">
        <v>0</v>
      </c>
    </row>
    <row r="2833" spans="1:17" x14ac:dyDescent="0.35">
      <c r="A2833" s="812" t="b">
        <v>0</v>
      </c>
      <c r="B2833" s="812" t="s">
        <v>7130</v>
      </c>
      <c r="C2833" s="827">
        <v>79</v>
      </c>
      <c r="D2833" s="812">
        <f t="shared" si="197"/>
        <v>-9</v>
      </c>
      <c r="E2833" s="812">
        <f t="shared" si="198"/>
        <v>3</v>
      </c>
      <c r="F2833" s="812">
        <f t="shared" ca="1" si="199"/>
        <v>87</v>
      </c>
      <c r="G2833" s="812" t="s">
        <v>6657</v>
      </c>
      <c r="H2833" s="818"/>
      <c r="I2833" s="818"/>
      <c r="J2833" s="818"/>
      <c r="K2833" s="818"/>
      <c r="L2833" s="812"/>
      <c r="M2833" s="812"/>
      <c r="N2833" s="812"/>
      <c r="O2833" s="812"/>
      <c r="P2833" s="812">
        <f t="shared" si="200"/>
        <v>471</v>
      </c>
      <c r="Q2833" s="812" t="b">
        <v>0</v>
      </c>
    </row>
    <row r="2834" spans="1:17" x14ac:dyDescent="0.35">
      <c r="A2834" s="812" t="b">
        <v>0</v>
      </c>
      <c r="B2834" s="812" t="s">
        <v>7131</v>
      </c>
      <c r="C2834" s="827">
        <v>79</v>
      </c>
      <c r="D2834" s="812">
        <f t="shared" si="197"/>
        <v>-8</v>
      </c>
      <c r="E2834" s="812">
        <f t="shared" si="198"/>
        <v>4</v>
      </c>
      <c r="F2834" s="812">
        <f t="shared" ca="1" si="199"/>
        <v>87</v>
      </c>
      <c r="G2834" s="812" t="s">
        <v>6657</v>
      </c>
      <c r="H2834" s="818"/>
      <c r="I2834" s="818"/>
      <c r="J2834" s="818"/>
      <c r="K2834" s="818"/>
      <c r="L2834" s="812"/>
      <c r="M2834" s="812"/>
      <c r="N2834" s="812"/>
      <c r="O2834" s="812"/>
      <c r="P2834" s="812">
        <f t="shared" si="200"/>
        <v>472</v>
      </c>
      <c r="Q2834" s="812" t="b">
        <v>0</v>
      </c>
    </row>
    <row r="2835" spans="1:17" x14ac:dyDescent="0.35">
      <c r="A2835" s="812" t="b">
        <v>0</v>
      </c>
      <c r="B2835" s="812" t="s">
        <v>7132</v>
      </c>
      <c r="C2835" s="827">
        <v>79</v>
      </c>
      <c r="D2835" s="812">
        <f t="shared" si="197"/>
        <v>-7</v>
      </c>
      <c r="E2835" s="812">
        <f t="shared" si="198"/>
        <v>5</v>
      </c>
      <c r="F2835" s="812">
        <f t="shared" ca="1" si="199"/>
        <v>87</v>
      </c>
      <c r="G2835" s="812" t="s">
        <v>6657</v>
      </c>
      <c r="H2835" s="818"/>
      <c r="I2835" s="818"/>
      <c r="J2835" s="818"/>
      <c r="K2835" s="818"/>
      <c r="L2835" s="812"/>
      <c r="M2835" s="812"/>
      <c r="N2835" s="812"/>
      <c r="O2835" s="812"/>
      <c r="P2835" s="812">
        <f t="shared" si="200"/>
        <v>473</v>
      </c>
      <c r="Q2835" s="812" t="b">
        <v>0</v>
      </c>
    </row>
    <row r="2836" spans="1:17" x14ac:dyDescent="0.35">
      <c r="A2836" s="812" t="b">
        <v>0</v>
      </c>
      <c r="B2836" s="812" t="s">
        <v>7133</v>
      </c>
      <c r="C2836" s="827">
        <v>79</v>
      </c>
      <c r="D2836" s="812">
        <f t="shared" si="197"/>
        <v>-6</v>
      </c>
      <c r="E2836" s="812">
        <f t="shared" si="198"/>
        <v>6</v>
      </c>
      <c r="F2836" s="812">
        <f t="shared" ca="1" si="199"/>
        <v>87</v>
      </c>
      <c r="G2836" s="812" t="s">
        <v>6657</v>
      </c>
      <c r="H2836" s="818"/>
      <c r="I2836" s="818"/>
      <c r="J2836" s="818"/>
      <c r="K2836" s="818"/>
      <c r="L2836" s="812"/>
      <c r="M2836" s="812"/>
      <c r="N2836" s="812"/>
      <c r="O2836" s="812"/>
      <c r="P2836" s="812">
        <f t="shared" si="200"/>
        <v>474</v>
      </c>
      <c r="Q2836" s="812" t="b">
        <v>0</v>
      </c>
    </row>
    <row r="2837" spans="1:17" x14ac:dyDescent="0.35">
      <c r="A2837" s="812" t="b">
        <v>0</v>
      </c>
      <c r="B2837" s="812" t="s">
        <v>7134</v>
      </c>
      <c r="C2837" s="827">
        <v>80</v>
      </c>
      <c r="D2837" s="812">
        <f t="shared" si="197"/>
        <v>-5</v>
      </c>
      <c r="E2837" s="812">
        <f t="shared" si="198"/>
        <v>1</v>
      </c>
      <c r="F2837" s="812">
        <f t="shared" ca="1" si="199"/>
        <v>88</v>
      </c>
      <c r="G2837" s="812" t="s">
        <v>6659</v>
      </c>
      <c r="H2837" s="818"/>
      <c r="I2837" s="818"/>
      <c r="J2837" s="818"/>
      <c r="K2837" s="818"/>
      <c r="L2837" s="812"/>
      <c r="M2837" s="812"/>
      <c r="N2837" s="812"/>
      <c r="O2837" s="812"/>
      <c r="P2837" s="812">
        <f t="shared" si="200"/>
        <v>475</v>
      </c>
      <c r="Q2837" s="812" t="b">
        <v>0</v>
      </c>
    </row>
    <row r="2838" spans="1:17" x14ac:dyDescent="0.35">
      <c r="A2838" s="812" t="b">
        <v>0</v>
      </c>
      <c r="B2838" s="812" t="s">
        <v>7135</v>
      </c>
      <c r="C2838" s="827">
        <v>80</v>
      </c>
      <c r="D2838" s="812">
        <f t="shared" si="197"/>
        <v>-4</v>
      </c>
      <c r="E2838" s="812">
        <f t="shared" si="198"/>
        <v>2</v>
      </c>
      <c r="F2838" s="812">
        <f t="shared" ca="1" si="199"/>
        <v>88</v>
      </c>
      <c r="G2838" s="812" t="s">
        <v>6659</v>
      </c>
      <c r="H2838" s="818"/>
      <c r="I2838" s="818"/>
      <c r="J2838" s="818"/>
      <c r="K2838" s="818"/>
      <c r="L2838" s="812"/>
      <c r="M2838" s="812"/>
      <c r="N2838" s="812"/>
      <c r="O2838" s="812"/>
      <c r="P2838" s="812">
        <f t="shared" si="200"/>
        <v>476</v>
      </c>
      <c r="Q2838" s="812" t="b">
        <v>0</v>
      </c>
    </row>
    <row r="2839" spans="1:17" x14ac:dyDescent="0.35">
      <c r="A2839" s="812" t="b">
        <v>0</v>
      </c>
      <c r="B2839" s="812" t="s">
        <v>7136</v>
      </c>
      <c r="C2839" s="827">
        <v>80</v>
      </c>
      <c r="D2839" s="812">
        <f t="shared" si="197"/>
        <v>-3</v>
      </c>
      <c r="E2839" s="812">
        <f t="shared" si="198"/>
        <v>3</v>
      </c>
      <c r="F2839" s="812">
        <f t="shared" ca="1" si="199"/>
        <v>88</v>
      </c>
      <c r="G2839" s="812" t="s">
        <v>6659</v>
      </c>
      <c r="H2839" s="818"/>
      <c r="I2839" s="818"/>
      <c r="J2839" s="818"/>
      <c r="K2839" s="818"/>
      <c r="L2839" s="812"/>
      <c r="M2839" s="812"/>
      <c r="N2839" s="812"/>
      <c r="O2839" s="812"/>
      <c r="P2839" s="812">
        <f t="shared" si="200"/>
        <v>477</v>
      </c>
      <c r="Q2839" s="812" t="b">
        <v>0</v>
      </c>
    </row>
    <row r="2840" spans="1:17" x14ac:dyDescent="0.35">
      <c r="A2840" s="812" t="b">
        <v>0</v>
      </c>
      <c r="B2840" s="812" t="s">
        <v>7137</v>
      </c>
      <c r="C2840" s="827">
        <v>80</v>
      </c>
      <c r="D2840" s="812">
        <f t="shared" si="197"/>
        <v>-2</v>
      </c>
      <c r="E2840" s="812">
        <f t="shared" si="198"/>
        <v>4</v>
      </c>
      <c r="F2840" s="812">
        <f t="shared" ca="1" si="199"/>
        <v>88</v>
      </c>
      <c r="G2840" s="812" t="s">
        <v>6659</v>
      </c>
      <c r="H2840" s="818"/>
      <c r="I2840" s="818"/>
      <c r="J2840" s="818"/>
      <c r="K2840" s="818"/>
      <c r="L2840" s="812"/>
      <c r="M2840" s="812"/>
      <c r="N2840" s="812"/>
      <c r="O2840" s="812"/>
      <c r="P2840" s="812">
        <f t="shared" si="200"/>
        <v>478</v>
      </c>
      <c r="Q2840" s="812" t="b">
        <v>0</v>
      </c>
    </row>
    <row r="2841" spans="1:17" x14ac:dyDescent="0.35">
      <c r="A2841" s="812" t="b">
        <v>0</v>
      </c>
      <c r="B2841" s="812" t="s">
        <v>7138</v>
      </c>
      <c r="C2841" s="827">
        <v>80</v>
      </c>
      <c r="D2841" s="812">
        <f t="shared" si="197"/>
        <v>-1</v>
      </c>
      <c r="E2841" s="812">
        <f t="shared" si="198"/>
        <v>5</v>
      </c>
      <c r="F2841" s="812">
        <f t="shared" ca="1" si="199"/>
        <v>88</v>
      </c>
      <c r="G2841" s="812" t="s">
        <v>6659</v>
      </c>
      <c r="H2841" s="818"/>
      <c r="I2841" s="818"/>
      <c r="J2841" s="818"/>
      <c r="K2841" s="818"/>
      <c r="L2841" s="812"/>
      <c r="M2841" s="812"/>
      <c r="N2841" s="812"/>
      <c r="O2841" s="812"/>
      <c r="P2841" s="812">
        <f t="shared" si="200"/>
        <v>479</v>
      </c>
      <c r="Q2841" s="812" t="b">
        <v>0</v>
      </c>
    </row>
    <row r="2842" spans="1:17" x14ac:dyDescent="0.35">
      <c r="A2842" s="812" t="b">
        <v>0</v>
      </c>
      <c r="B2842" s="812" t="s">
        <v>7139</v>
      </c>
      <c r="C2842" s="827">
        <v>80</v>
      </c>
      <c r="D2842" s="812">
        <f t="shared" si="197"/>
        <v>0</v>
      </c>
      <c r="E2842" s="812">
        <f t="shared" si="198"/>
        <v>6</v>
      </c>
      <c r="F2842" s="812">
        <f t="shared" ca="1" si="199"/>
        <v>88</v>
      </c>
      <c r="G2842" s="812" t="s">
        <v>6659</v>
      </c>
      <c r="H2842" s="818"/>
      <c r="I2842" s="818"/>
      <c r="J2842" s="818"/>
      <c r="K2842" s="818"/>
      <c r="L2842" s="812"/>
      <c r="M2842" s="812"/>
      <c r="N2842" s="812"/>
      <c r="O2842" s="812"/>
      <c r="P2842" s="812">
        <f t="shared" si="200"/>
        <v>480</v>
      </c>
      <c r="Q2842" s="812" t="b">
        <v>0</v>
      </c>
    </row>
    <row r="2843" spans="1:17" x14ac:dyDescent="0.35">
      <c r="A2843" s="812" t="b">
        <f t="shared" ref="A2843:A2906" ca="1" si="201">IF(OR(AND(J2843&lt;&gt;"", J2843&lt;&gt;0), AND(K2843&lt;&gt;"",K2843&lt;&gt;0)),TRUE,FALSE)</f>
        <v>0</v>
      </c>
      <c r="B2843" s="825" t="str">
        <f ca="1">IF(COUNTA(G$2360:G2842)=1,"",OFFSET(B2843,-COUNTA(G$2360:G2842)+1,0))</f>
        <v>a1b3p000006X03LAAS</v>
      </c>
      <c r="C2843" s="827">
        <f ca="1">IF(COUNTA(G$2360:G2842)=1,"",OFFSET(C2843,-COUNTA(G$2360:G2842)+1,0))</f>
        <v>1</v>
      </c>
      <c r="D2843" s="812">
        <f t="shared" si="197"/>
        <v>1</v>
      </c>
      <c r="E2843" s="812">
        <f t="shared" ca="1" si="198"/>
        <v>1</v>
      </c>
      <c r="F2843" s="812">
        <f t="shared" ca="1" si="199"/>
        <v>9</v>
      </c>
      <c r="G2843" s="812"/>
      <c r="H2843" s="818" t="str">
        <f t="shared" ref="H2843:H2906" ca="1" si="202">CHOOSE(E2843,IFERROR(IF(INDIRECT("'WPTM - Section F'!K"&amp;F2843)=0,"",INDIRECT("'WPTM - Section F'!K"&amp;$F2843)),""),IFERROR(IF(INDIRECT("'WPTM - Section F'!O"&amp;F2843)=0,"",INDIRECT("'WPTM - Section F'!O"&amp;$F2843)),""),IFERROR(IF(INDIRECT("'WPTM - Section F'!S"&amp;F2843)=0,"",INDIRECT("'WPTM - Section F'!S"&amp;$F2843)),""),IFERROR(IF(INDIRECT("'WPTM - Section F'!W"&amp;F2843)=0,"",INDIRECT("'WPTM - Section F'!W"&amp;$F2843)),""),IFERROR(IF(INDIRECT("'WPTM - Section F'!AA"&amp;F2843)=0,"",INDIRECT("'WPTM - Section F'!AA"&amp;$F2843)),""),IFERROR(IF(INDIRECT("'WPTM - Section F'!AE"&amp;F2843)=0,"",INDIRECT("'WPTM - Section F'!AE"&amp;$F2843)),""),IFERROR(IF(INDIRECT("'WPTM - Section F'!AI"&amp;F2843)=0,"",INDIRECT("'WPTM - Section F'!AI"&amp;$F2843)),""),IFERROR(IF(INDIRECT("'WPTM - Section F'!AM"&amp;F2843)=0,"",INDIRECT("'WPTM - Section F'!AM"&amp;$F2843)),""),)</f>
        <v/>
      </c>
      <c r="I2843" s="818" t="str">
        <f t="shared" ref="I2843:I2906" ca="1" si="203">CHOOSE(E2843,IFERROR(IF(INDIRECT("'WPTM - Section F'!J"&amp;F2843)=0,"",INDIRECT("'WPTM - Section F'!J"&amp;$F2843)),""),IFERROR(IF(INDIRECT("'WPTM - Section F'!N"&amp;F2843)=0,"",INDIRECT("'WPTM - Section F'!N"&amp;$F2843)),""),IFERROR(IF(INDIRECT("'WPTM - Section F'!R"&amp;F2843)=0,"",INDIRECT("'WPTM - Section F'!R"&amp;$F2843)),""),IFERROR(IF(INDIRECT("'WPTM - Section F'!V"&amp;F2843)=0,"",INDIRECT("'WPTM - Section F'!V"&amp;$F2843)),""),IFERROR(IF(INDIRECT("'WPTM - Section F'!Z"&amp;F2843)=0,"",INDIRECT("'WPTM - Section F'!Z"&amp;$F2843)),""),IFERROR(IF(INDIRECT("'WPTM - Section F'!AD"&amp;F2843)=0,"",INDIRECT("'WPTM - Section F'!AD"&amp;$F2843)),""),IFERROR(IF(INDIRECT("'WPTM - Section F'!AH"&amp;F2843)=0,"",INDIRECT("'WPTM - Section F'!AH"&amp;$F2843)),""),IFERROR(IF(INDIRECT("'WPTM - Section F'!AL"&amp;F2843)=0,"",INDIRECT("'WPTM - Section F'!AL"&amp;$F2843)),""),)</f>
        <v/>
      </c>
      <c r="J2843" s="818" t="str">
        <f t="shared" ref="J2843:J2906" ca="1" si="204">CHOOSE(E2843,IFERROR(IF(INDIRECT("'WPTM - Section F'!H"&amp;F2843)=0,"",INDIRECT("'WPTM - Section F'!H"&amp;$F2843)),""),IFERROR(IF(INDIRECT("'WPTM - Section F'!L"&amp;F2843)=0,"",INDIRECT("'WPTM - Section F'!L"&amp;$F2843)),""),IFERROR(IF(INDIRECT("'WPTM - Section F'!P"&amp;F2843)=0,"",INDIRECT("'WPTM - Section F'!P"&amp;$F2843)),""),IFERROR(IF(INDIRECT("'WPTM - Section F'!T"&amp;F2843)=0,"",INDIRECT("'WPTM - Section F'!T"&amp;$F2843)),""),IFERROR(IF(INDIRECT("'WPTM - Section F'!X"&amp;F2843)=0,"",INDIRECT("'WPTM - Section F'!X"&amp;$F2843)),""),IFERROR(IF(INDIRECT("'WPTM - Section F'!AB"&amp;F2843)=0,"",INDIRECT("'WPTM - Section F'!AB"&amp;$F2843)),""),IFERROR(IF(INDIRECT("'WPTM - Section F'!AF"&amp;F2843)=0,"",INDIRECT("'WPTM - Section F'!AF"&amp;$F2843)),""),IFERROR(IF(INDIRECT("'WPTM - Section F'!AJ"&amp;F2843)=0,"",INDIRECT("'WPTM - Section F'!AJ"&amp;$F2843)),""),)</f>
        <v/>
      </c>
      <c r="K2843" s="818" t="str">
        <f t="shared" ref="K2843:K2906" ca="1" si="205">CHOOSE(E2843,IFERROR(IF(INDIRECT("'WPTM - Section F'!I"&amp;F2843)=0,"",INDIRECT("'WPTM - Section F'!I"&amp;$F2843)),""),IFERROR(IF(INDIRECT("'WPTM - Section F'!M"&amp;F2843)=0,"",INDIRECT("'WPTM - Section F'!M"&amp;$F2843)),""),IFERROR(IF(INDIRECT("'WPTM - Section F'!Q"&amp;F2843)=0,"",INDIRECT("'WPTM - Section F'!Q"&amp;$F2843)),""),IFERROR(IF(INDIRECT("'WPTM - Section F'!U"&amp;F2843)=0,"",INDIRECT("'WPTM - Section F'!U"&amp;$F2843)),""),IFERROR(IF(INDIRECT("'WPTM - Section F'!Y"&amp;F2843)=0,"",INDIRECT("'WPTM - Section F'!Y"&amp;$F2843)),""),IFERROR(IF(INDIRECT("'WPTM - Section F'!AC"&amp;F2843)=0,"",INDIRECT("'WPTM - Section F'!AC"&amp;$F2843)),""),IFERROR(IF(INDIRECT("'WPTM - Section F'!AG"&amp;F2843)=0,"",INDIRECT("'WPTM - Section F'!AG"&amp;$F2843)),""),IFERROR(IF(INDIRECT("'WPTM - Section F'!AK"&amp;F2843)=0,"",INDIRECT("'WPTM - Section F'!AK"&amp;$F2843)),""),)</f>
        <v/>
      </c>
      <c r="L2843" s="812"/>
      <c r="M2843" s="812"/>
      <c r="N2843" s="812"/>
      <c r="O2843" s="812"/>
      <c r="P2843" s="812">
        <f t="shared" si="200"/>
        <v>0</v>
      </c>
      <c r="Q2843" s="812"/>
    </row>
    <row r="2844" spans="1:17" x14ac:dyDescent="0.35">
      <c r="A2844" s="812" t="b">
        <f t="shared" ca="1" si="201"/>
        <v>0</v>
      </c>
      <c r="B2844" s="825" t="str">
        <f ca="1">IF(COUNTA(G$2360:G2843)=1,"",OFFSET(B2844,-COUNTA(G$2360:G2843)+1,0))</f>
        <v>a1b3p000006X04dAAC</v>
      </c>
      <c r="C2844" s="827">
        <f ca="1">IF(COUNTA(G$2360:G2843)=1,"",OFFSET(C2844,-COUNTA(G$2360:G2843)+1,0))</f>
        <v>1</v>
      </c>
      <c r="D2844" s="812">
        <f t="shared" si="197"/>
        <v>2</v>
      </c>
      <c r="E2844" s="812">
        <f t="shared" ca="1" si="198"/>
        <v>2</v>
      </c>
      <c r="F2844" s="812">
        <f t="shared" ca="1" si="199"/>
        <v>9</v>
      </c>
      <c r="G2844" s="812"/>
      <c r="H2844" s="818" t="str">
        <f t="shared" ca="1" si="202"/>
        <v/>
      </c>
      <c r="I2844" s="818" t="str">
        <f t="shared" ca="1" si="203"/>
        <v/>
      </c>
      <c r="J2844" s="818" t="str">
        <f t="shared" ca="1" si="204"/>
        <v/>
      </c>
      <c r="K2844" s="818" t="str">
        <f t="shared" ca="1" si="205"/>
        <v/>
      </c>
      <c r="L2844" s="812"/>
      <c r="M2844" s="812"/>
      <c r="N2844" s="812"/>
      <c r="O2844" s="812"/>
      <c r="P2844" s="812">
        <f t="shared" si="200"/>
        <v>0</v>
      </c>
      <c r="Q2844" s="812"/>
    </row>
    <row r="2845" spans="1:17" x14ac:dyDescent="0.35">
      <c r="A2845" s="812" t="b">
        <f t="shared" ca="1" si="201"/>
        <v>0</v>
      </c>
      <c r="B2845" s="825" t="str">
        <f ca="1">IF(COUNTA(G$2360:G2844)=1,"",OFFSET(B2845,-COUNTA(G$2360:G2844)+1,0))</f>
        <v>a1b3p000006X05vAAC</v>
      </c>
      <c r="C2845" s="827">
        <f ca="1">IF(COUNTA(G$2360:G2844)=1,"",OFFSET(C2845,-COUNTA(G$2360:G2844)+1,0))</f>
        <v>1</v>
      </c>
      <c r="D2845" s="812">
        <f t="shared" si="197"/>
        <v>3</v>
      </c>
      <c r="E2845" s="812">
        <f t="shared" ca="1" si="198"/>
        <v>3</v>
      </c>
      <c r="F2845" s="812">
        <f t="shared" ca="1" si="199"/>
        <v>9</v>
      </c>
      <c r="G2845" s="812"/>
      <c r="H2845" s="818" t="str">
        <f t="shared" ca="1" si="202"/>
        <v/>
      </c>
      <c r="I2845" s="818" t="str">
        <f t="shared" ca="1" si="203"/>
        <v/>
      </c>
      <c r="J2845" s="818" t="str">
        <f t="shared" ca="1" si="204"/>
        <v/>
      </c>
      <c r="K2845" s="818" t="str">
        <f t="shared" ca="1" si="205"/>
        <v/>
      </c>
      <c r="L2845" s="812"/>
      <c r="M2845" s="812"/>
      <c r="N2845" s="812"/>
      <c r="O2845" s="812"/>
      <c r="P2845" s="812">
        <f t="shared" si="200"/>
        <v>0</v>
      </c>
      <c r="Q2845" s="812"/>
    </row>
    <row r="2846" spans="1:17" x14ac:dyDescent="0.35">
      <c r="A2846" s="812" t="b">
        <f t="shared" ca="1" si="201"/>
        <v>0</v>
      </c>
      <c r="B2846" s="825" t="str">
        <f ca="1">IF(COUNTA(G$2360:G2845)=1,"",OFFSET(B2846,-COUNTA(G$2360:G2845)+1,0))</f>
        <v>a1b3p000006X07DAAS</v>
      </c>
      <c r="C2846" s="827">
        <f ca="1">IF(COUNTA(G$2360:G2845)=1,"",OFFSET(C2846,-COUNTA(G$2360:G2845)+1,0))</f>
        <v>1</v>
      </c>
      <c r="D2846" s="812">
        <f t="shared" si="197"/>
        <v>4</v>
      </c>
      <c r="E2846" s="812">
        <f t="shared" ca="1" si="198"/>
        <v>4</v>
      </c>
      <c r="F2846" s="812">
        <f t="shared" ca="1" si="199"/>
        <v>9</v>
      </c>
      <c r="G2846" s="812"/>
      <c r="H2846" s="818" t="str">
        <f t="shared" ca="1" si="202"/>
        <v/>
      </c>
      <c r="I2846" s="818" t="str">
        <f t="shared" ca="1" si="203"/>
        <v/>
      </c>
      <c r="J2846" s="818" t="str">
        <f t="shared" ca="1" si="204"/>
        <v/>
      </c>
      <c r="K2846" s="818" t="str">
        <f t="shared" ca="1" si="205"/>
        <v/>
      </c>
      <c r="L2846" s="812"/>
      <c r="M2846" s="812"/>
      <c r="N2846" s="812"/>
      <c r="O2846" s="812"/>
      <c r="P2846" s="812">
        <f t="shared" si="200"/>
        <v>0</v>
      </c>
      <c r="Q2846" s="812"/>
    </row>
    <row r="2847" spans="1:17" x14ac:dyDescent="0.35">
      <c r="A2847" s="812" t="b">
        <f t="shared" ca="1" si="201"/>
        <v>0</v>
      </c>
      <c r="B2847" s="825" t="str">
        <f ca="1">IF(COUNTA(G$2360:G2846)=1,"",OFFSET(B2847,-COUNTA(G$2360:G2846)+1,0))</f>
        <v>a1b3p000006X08VAAS</v>
      </c>
      <c r="C2847" s="827">
        <f ca="1">IF(COUNTA(G$2360:G2846)=1,"",OFFSET(C2847,-COUNTA(G$2360:G2846)+1,0))</f>
        <v>1</v>
      </c>
      <c r="D2847" s="812">
        <f t="shared" si="197"/>
        <v>5</v>
      </c>
      <c r="E2847" s="812">
        <f t="shared" ca="1" si="198"/>
        <v>5</v>
      </c>
      <c r="F2847" s="812">
        <f t="shared" ca="1" si="199"/>
        <v>9</v>
      </c>
      <c r="G2847" s="812"/>
      <c r="H2847" s="818" t="str">
        <f t="shared" ca="1" si="202"/>
        <v/>
      </c>
      <c r="I2847" s="818" t="str">
        <f t="shared" ca="1" si="203"/>
        <v/>
      </c>
      <c r="J2847" s="818" t="str">
        <f t="shared" ca="1" si="204"/>
        <v/>
      </c>
      <c r="K2847" s="818" t="str">
        <f t="shared" ca="1" si="205"/>
        <v/>
      </c>
      <c r="L2847" s="812"/>
      <c r="M2847" s="812"/>
      <c r="N2847" s="812"/>
      <c r="O2847" s="812"/>
      <c r="P2847" s="812">
        <f t="shared" si="200"/>
        <v>0</v>
      </c>
      <c r="Q2847" s="812"/>
    </row>
    <row r="2848" spans="1:17" x14ac:dyDescent="0.35">
      <c r="A2848" s="812" t="b">
        <f t="shared" ca="1" si="201"/>
        <v>0</v>
      </c>
      <c r="B2848" s="825" t="str">
        <f ca="1">IF(COUNTA(G$2360:G2847)=1,"",OFFSET(B2848,-COUNTA(G$2360:G2847)+1,0))</f>
        <v>a1b3p000006X09nAAC</v>
      </c>
      <c r="C2848" s="827">
        <f ca="1">IF(COUNTA(G$2360:G2847)=1,"",OFFSET(C2848,-COUNTA(G$2360:G2847)+1,0))</f>
        <v>1</v>
      </c>
      <c r="D2848" s="812">
        <f t="shared" si="197"/>
        <v>6</v>
      </c>
      <c r="E2848" s="812">
        <f t="shared" ca="1" si="198"/>
        <v>6</v>
      </c>
      <c r="F2848" s="812">
        <f t="shared" ca="1" si="199"/>
        <v>9</v>
      </c>
      <c r="G2848" s="812"/>
      <c r="H2848" s="818" t="str">
        <f t="shared" ca="1" si="202"/>
        <v/>
      </c>
      <c r="I2848" s="818" t="str">
        <f t="shared" ca="1" si="203"/>
        <v/>
      </c>
      <c r="J2848" s="818" t="str">
        <f t="shared" ca="1" si="204"/>
        <v/>
      </c>
      <c r="K2848" s="818" t="str">
        <f t="shared" ca="1" si="205"/>
        <v/>
      </c>
      <c r="L2848" s="812"/>
      <c r="M2848" s="812"/>
      <c r="N2848" s="812"/>
      <c r="O2848" s="812"/>
      <c r="P2848" s="812">
        <f t="shared" si="200"/>
        <v>0</v>
      </c>
      <c r="Q2848" s="812"/>
    </row>
    <row r="2849" spans="1:17" x14ac:dyDescent="0.35">
      <c r="A2849" s="812" t="b">
        <f t="shared" ca="1" si="201"/>
        <v>0</v>
      </c>
      <c r="B2849" s="825" t="str">
        <f ca="1">IF(COUNTA(G$2360:G2848)=1,"",OFFSET(B2849,-COUNTA(G$2360:G2848)+1,0))</f>
        <v>a1b3p000006X03MAAS</v>
      </c>
      <c r="C2849" s="827">
        <f ca="1">IF(COUNTA(G$2360:G2848)=1,"",OFFSET(C2849,-COUNTA(G$2360:G2848)+1,0))</f>
        <v>2</v>
      </c>
      <c r="D2849" s="812">
        <f t="shared" si="197"/>
        <v>7</v>
      </c>
      <c r="E2849" s="812">
        <f t="shared" ca="1" si="198"/>
        <v>1</v>
      </c>
      <c r="F2849" s="812">
        <f t="shared" ca="1" si="199"/>
        <v>10</v>
      </c>
      <c r="G2849" s="812"/>
      <c r="H2849" s="818" t="str">
        <f t="shared" ca="1" si="202"/>
        <v/>
      </c>
      <c r="I2849" s="818" t="str">
        <f t="shared" ca="1" si="203"/>
        <v/>
      </c>
      <c r="J2849" s="818" t="str">
        <f t="shared" ca="1" si="204"/>
        <v/>
      </c>
      <c r="K2849" s="818" t="str">
        <f t="shared" ca="1" si="205"/>
        <v/>
      </c>
      <c r="L2849" s="812"/>
      <c r="M2849" s="812"/>
      <c r="N2849" s="812"/>
      <c r="O2849" s="812"/>
      <c r="P2849" s="812">
        <f t="shared" si="200"/>
        <v>0</v>
      </c>
      <c r="Q2849" s="812"/>
    </row>
    <row r="2850" spans="1:17" x14ac:dyDescent="0.35">
      <c r="A2850" s="812" t="b">
        <f t="shared" ca="1" si="201"/>
        <v>0</v>
      </c>
      <c r="B2850" s="825" t="str">
        <f ca="1">IF(COUNTA(G$2360:G2849)=1,"",OFFSET(B2850,-COUNTA(G$2360:G2849)+1,0))</f>
        <v>a1b3p000006X04eAAC</v>
      </c>
      <c r="C2850" s="827">
        <f ca="1">IF(COUNTA(G$2360:G2849)=1,"",OFFSET(C2850,-COUNTA(G$2360:G2849)+1,0))</f>
        <v>2</v>
      </c>
      <c r="D2850" s="812">
        <f t="shared" si="197"/>
        <v>8</v>
      </c>
      <c r="E2850" s="812">
        <f t="shared" ca="1" si="198"/>
        <v>2</v>
      </c>
      <c r="F2850" s="812">
        <f t="shared" ca="1" si="199"/>
        <v>10</v>
      </c>
      <c r="G2850" s="812"/>
      <c r="H2850" s="818" t="str">
        <f t="shared" ca="1" si="202"/>
        <v/>
      </c>
      <c r="I2850" s="818" t="str">
        <f t="shared" ca="1" si="203"/>
        <v/>
      </c>
      <c r="J2850" s="818" t="str">
        <f t="shared" ca="1" si="204"/>
        <v/>
      </c>
      <c r="K2850" s="818" t="str">
        <f t="shared" ca="1" si="205"/>
        <v/>
      </c>
      <c r="L2850" s="812"/>
      <c r="M2850" s="812"/>
      <c r="N2850" s="812"/>
      <c r="O2850" s="812"/>
      <c r="P2850" s="812">
        <f t="shared" si="200"/>
        <v>0</v>
      </c>
      <c r="Q2850" s="812"/>
    </row>
    <row r="2851" spans="1:17" x14ac:dyDescent="0.35">
      <c r="A2851" s="812" t="b">
        <f t="shared" ca="1" si="201"/>
        <v>0</v>
      </c>
      <c r="B2851" s="825" t="str">
        <f ca="1">IF(COUNTA(G$2360:G2850)=1,"",OFFSET(B2851,-COUNTA(G$2360:G2850)+1,0))</f>
        <v>a1b3p000006X05wAAC</v>
      </c>
      <c r="C2851" s="827">
        <f ca="1">IF(COUNTA(G$2360:G2850)=1,"",OFFSET(C2851,-COUNTA(G$2360:G2850)+1,0))</f>
        <v>2</v>
      </c>
      <c r="D2851" s="812">
        <f t="shared" si="197"/>
        <v>9</v>
      </c>
      <c r="E2851" s="812">
        <f t="shared" ca="1" si="198"/>
        <v>3</v>
      </c>
      <c r="F2851" s="812">
        <f t="shared" ca="1" si="199"/>
        <v>10</v>
      </c>
      <c r="G2851" s="812"/>
      <c r="H2851" s="818" t="str">
        <f t="shared" ca="1" si="202"/>
        <v/>
      </c>
      <c r="I2851" s="818" t="str">
        <f t="shared" ca="1" si="203"/>
        <v/>
      </c>
      <c r="J2851" s="818" t="str">
        <f t="shared" ca="1" si="204"/>
        <v/>
      </c>
      <c r="K2851" s="818" t="str">
        <f t="shared" ca="1" si="205"/>
        <v/>
      </c>
      <c r="L2851" s="812"/>
      <c r="M2851" s="812"/>
      <c r="N2851" s="812"/>
      <c r="O2851" s="812"/>
      <c r="P2851" s="812">
        <f t="shared" si="200"/>
        <v>0</v>
      </c>
      <c r="Q2851" s="812"/>
    </row>
    <row r="2852" spans="1:17" x14ac:dyDescent="0.35">
      <c r="A2852" s="812" t="b">
        <f t="shared" ca="1" si="201"/>
        <v>0</v>
      </c>
      <c r="B2852" s="825" t="str">
        <f ca="1">IF(COUNTA(G$2360:G2851)=1,"",OFFSET(B2852,-COUNTA(G$2360:G2851)+1,0))</f>
        <v>a1b3p000006X07EAAS</v>
      </c>
      <c r="C2852" s="827">
        <f ca="1">IF(COUNTA(G$2360:G2851)=1,"",OFFSET(C2852,-COUNTA(G$2360:G2851)+1,0))</f>
        <v>2</v>
      </c>
      <c r="D2852" s="812">
        <f t="shared" si="197"/>
        <v>10</v>
      </c>
      <c r="E2852" s="812">
        <f t="shared" ca="1" si="198"/>
        <v>4</v>
      </c>
      <c r="F2852" s="812">
        <f t="shared" ca="1" si="199"/>
        <v>10</v>
      </c>
      <c r="G2852" s="812"/>
      <c r="H2852" s="818" t="str">
        <f t="shared" ca="1" si="202"/>
        <v/>
      </c>
      <c r="I2852" s="818" t="str">
        <f t="shared" ca="1" si="203"/>
        <v/>
      </c>
      <c r="J2852" s="818" t="str">
        <f t="shared" ca="1" si="204"/>
        <v/>
      </c>
      <c r="K2852" s="818" t="str">
        <f t="shared" ca="1" si="205"/>
        <v/>
      </c>
      <c r="L2852" s="812"/>
      <c r="M2852" s="812"/>
      <c r="N2852" s="812"/>
      <c r="O2852" s="812"/>
      <c r="P2852" s="812">
        <f t="shared" si="200"/>
        <v>0</v>
      </c>
      <c r="Q2852" s="812"/>
    </row>
    <row r="2853" spans="1:17" x14ac:dyDescent="0.35">
      <c r="A2853" s="812" t="b">
        <f t="shared" ca="1" si="201"/>
        <v>0</v>
      </c>
      <c r="B2853" s="825" t="str">
        <f ca="1">IF(COUNTA(G$2360:G2852)=1,"",OFFSET(B2853,-COUNTA(G$2360:G2852)+1,0))</f>
        <v>a1b3p000006X08WAAS</v>
      </c>
      <c r="C2853" s="827">
        <f ca="1">IF(COUNTA(G$2360:G2852)=1,"",OFFSET(C2853,-COUNTA(G$2360:G2852)+1,0))</f>
        <v>2</v>
      </c>
      <c r="D2853" s="812">
        <f t="shared" si="197"/>
        <v>11</v>
      </c>
      <c r="E2853" s="812">
        <f t="shared" ca="1" si="198"/>
        <v>5</v>
      </c>
      <c r="F2853" s="812">
        <f t="shared" ca="1" si="199"/>
        <v>10</v>
      </c>
      <c r="G2853" s="812"/>
      <c r="H2853" s="818" t="str">
        <f t="shared" ca="1" si="202"/>
        <v/>
      </c>
      <c r="I2853" s="818" t="str">
        <f t="shared" ca="1" si="203"/>
        <v/>
      </c>
      <c r="J2853" s="818" t="str">
        <f t="shared" ca="1" si="204"/>
        <v/>
      </c>
      <c r="K2853" s="818" t="str">
        <f t="shared" ca="1" si="205"/>
        <v/>
      </c>
      <c r="L2853" s="812"/>
      <c r="M2853" s="812"/>
      <c r="N2853" s="812"/>
      <c r="O2853" s="812"/>
      <c r="P2853" s="812">
        <f t="shared" si="200"/>
        <v>0</v>
      </c>
      <c r="Q2853" s="812"/>
    </row>
    <row r="2854" spans="1:17" x14ac:dyDescent="0.35">
      <c r="A2854" s="812" t="b">
        <f t="shared" ca="1" si="201"/>
        <v>0</v>
      </c>
      <c r="B2854" s="825" t="str">
        <f ca="1">IF(COUNTA(G$2360:G2853)=1,"",OFFSET(B2854,-COUNTA(G$2360:G2853)+1,0))</f>
        <v>a1b3p000006X09oAAC</v>
      </c>
      <c r="C2854" s="827">
        <f ca="1">IF(COUNTA(G$2360:G2853)=1,"",OFFSET(C2854,-COUNTA(G$2360:G2853)+1,0))</f>
        <v>2</v>
      </c>
      <c r="D2854" s="812">
        <f t="shared" si="197"/>
        <v>12</v>
      </c>
      <c r="E2854" s="812">
        <f t="shared" ca="1" si="198"/>
        <v>6</v>
      </c>
      <c r="F2854" s="812">
        <f t="shared" ca="1" si="199"/>
        <v>10</v>
      </c>
      <c r="G2854" s="812"/>
      <c r="H2854" s="818" t="str">
        <f t="shared" ca="1" si="202"/>
        <v/>
      </c>
      <c r="I2854" s="818" t="str">
        <f t="shared" ca="1" si="203"/>
        <v/>
      </c>
      <c r="J2854" s="818" t="str">
        <f t="shared" ca="1" si="204"/>
        <v/>
      </c>
      <c r="K2854" s="818" t="str">
        <f t="shared" ca="1" si="205"/>
        <v/>
      </c>
      <c r="L2854" s="812"/>
      <c r="M2854" s="812"/>
      <c r="N2854" s="812"/>
      <c r="O2854" s="812"/>
      <c r="P2854" s="812">
        <f t="shared" si="200"/>
        <v>0</v>
      </c>
      <c r="Q2854" s="812"/>
    </row>
    <row r="2855" spans="1:17" x14ac:dyDescent="0.35">
      <c r="A2855" s="812" t="b">
        <f t="shared" ca="1" si="201"/>
        <v>0</v>
      </c>
      <c r="B2855" s="825" t="str">
        <f ca="1">IF(COUNTA(G$2360:G2854)=1,"",OFFSET(B2855,-COUNTA(G$2360:G2854)+1,0))</f>
        <v>a1b3p000006X03NAAS</v>
      </c>
      <c r="C2855" s="827">
        <f ca="1">IF(COUNTA(G$2360:G2854)=1,"",OFFSET(C2855,-COUNTA(G$2360:G2854)+1,0))</f>
        <v>3</v>
      </c>
      <c r="D2855" s="812">
        <f t="shared" si="197"/>
        <v>13</v>
      </c>
      <c r="E2855" s="812">
        <f t="shared" ca="1" si="198"/>
        <v>1</v>
      </c>
      <c r="F2855" s="812">
        <f t="shared" ca="1" si="199"/>
        <v>11</v>
      </c>
      <c r="G2855" s="812"/>
      <c r="H2855" s="818" t="str">
        <f t="shared" ca="1" si="202"/>
        <v/>
      </c>
      <c r="I2855" s="818" t="str">
        <f t="shared" ca="1" si="203"/>
        <v/>
      </c>
      <c r="J2855" s="818" t="str">
        <f t="shared" ca="1" si="204"/>
        <v/>
      </c>
      <c r="K2855" s="818" t="str">
        <f t="shared" ca="1" si="205"/>
        <v/>
      </c>
      <c r="L2855" s="812"/>
      <c r="M2855" s="812"/>
      <c r="N2855" s="812"/>
      <c r="O2855" s="812"/>
      <c r="P2855" s="812">
        <f t="shared" si="200"/>
        <v>0</v>
      </c>
      <c r="Q2855" s="812"/>
    </row>
    <row r="2856" spans="1:17" x14ac:dyDescent="0.35">
      <c r="A2856" s="812" t="b">
        <f t="shared" ca="1" si="201"/>
        <v>0</v>
      </c>
      <c r="B2856" s="825" t="str">
        <f ca="1">IF(COUNTA(G$2360:G2855)=1,"",OFFSET(B2856,-COUNTA(G$2360:G2855)+1,0))</f>
        <v>a1b3p000006X04fAAC</v>
      </c>
      <c r="C2856" s="827">
        <f ca="1">IF(COUNTA(G$2360:G2855)=1,"",OFFSET(C2856,-COUNTA(G$2360:G2855)+1,0))</f>
        <v>3</v>
      </c>
      <c r="D2856" s="812">
        <f t="shared" si="197"/>
        <v>14</v>
      </c>
      <c r="E2856" s="812">
        <f t="shared" ca="1" si="198"/>
        <v>2</v>
      </c>
      <c r="F2856" s="812">
        <f t="shared" ca="1" si="199"/>
        <v>11</v>
      </c>
      <c r="G2856" s="812"/>
      <c r="H2856" s="818" t="str">
        <f t="shared" ca="1" si="202"/>
        <v/>
      </c>
      <c r="I2856" s="818" t="str">
        <f t="shared" ca="1" si="203"/>
        <v/>
      </c>
      <c r="J2856" s="818" t="str">
        <f t="shared" ca="1" si="204"/>
        <v/>
      </c>
      <c r="K2856" s="818" t="str">
        <f t="shared" ca="1" si="205"/>
        <v/>
      </c>
      <c r="L2856" s="812"/>
      <c r="M2856" s="812"/>
      <c r="N2856" s="812"/>
      <c r="O2856" s="812"/>
      <c r="P2856" s="812">
        <f t="shared" si="200"/>
        <v>0</v>
      </c>
      <c r="Q2856" s="812"/>
    </row>
    <row r="2857" spans="1:17" x14ac:dyDescent="0.35">
      <c r="A2857" s="812" t="b">
        <f t="shared" ca="1" si="201"/>
        <v>0</v>
      </c>
      <c r="B2857" s="825" t="str">
        <f ca="1">IF(COUNTA(G$2360:G2856)=1,"",OFFSET(B2857,-COUNTA(G$2360:G2856)+1,0))</f>
        <v>a1b3p000006X05xAAC</v>
      </c>
      <c r="C2857" s="827">
        <f ca="1">IF(COUNTA(G$2360:G2856)=1,"",OFFSET(C2857,-COUNTA(G$2360:G2856)+1,0))</f>
        <v>3</v>
      </c>
      <c r="D2857" s="812">
        <f t="shared" si="197"/>
        <v>15</v>
      </c>
      <c r="E2857" s="812">
        <f t="shared" ca="1" si="198"/>
        <v>3</v>
      </c>
      <c r="F2857" s="812">
        <f t="shared" ca="1" si="199"/>
        <v>11</v>
      </c>
      <c r="G2857" s="812"/>
      <c r="H2857" s="818" t="str">
        <f t="shared" ca="1" si="202"/>
        <v/>
      </c>
      <c r="I2857" s="818" t="str">
        <f t="shared" ca="1" si="203"/>
        <v/>
      </c>
      <c r="J2857" s="818" t="str">
        <f t="shared" ca="1" si="204"/>
        <v/>
      </c>
      <c r="K2857" s="818" t="str">
        <f t="shared" ca="1" si="205"/>
        <v/>
      </c>
      <c r="L2857" s="812"/>
      <c r="M2857" s="812"/>
      <c r="N2857" s="812"/>
      <c r="O2857" s="812"/>
      <c r="P2857" s="812">
        <f t="shared" si="200"/>
        <v>0</v>
      </c>
      <c r="Q2857" s="812"/>
    </row>
    <row r="2858" spans="1:17" x14ac:dyDescent="0.35">
      <c r="A2858" s="812" t="b">
        <f t="shared" ca="1" si="201"/>
        <v>0</v>
      </c>
      <c r="B2858" s="825" t="str">
        <f ca="1">IF(COUNTA(G$2360:G2857)=1,"",OFFSET(B2858,-COUNTA(G$2360:G2857)+1,0))</f>
        <v>a1b3p000006X07FAAS</v>
      </c>
      <c r="C2858" s="827">
        <f ca="1">IF(COUNTA(G$2360:G2857)=1,"",OFFSET(C2858,-COUNTA(G$2360:G2857)+1,0))</f>
        <v>3</v>
      </c>
      <c r="D2858" s="812">
        <f t="shared" si="197"/>
        <v>16</v>
      </c>
      <c r="E2858" s="812">
        <f t="shared" ca="1" si="198"/>
        <v>4</v>
      </c>
      <c r="F2858" s="812">
        <f t="shared" ca="1" si="199"/>
        <v>11</v>
      </c>
      <c r="G2858" s="812"/>
      <c r="H2858" s="818" t="str">
        <f t="shared" ca="1" si="202"/>
        <v/>
      </c>
      <c r="I2858" s="818" t="str">
        <f t="shared" ca="1" si="203"/>
        <v/>
      </c>
      <c r="J2858" s="818" t="str">
        <f t="shared" ca="1" si="204"/>
        <v/>
      </c>
      <c r="K2858" s="818" t="str">
        <f t="shared" ca="1" si="205"/>
        <v/>
      </c>
      <c r="L2858" s="812"/>
      <c r="M2858" s="812"/>
      <c r="N2858" s="812"/>
      <c r="O2858" s="812"/>
      <c r="P2858" s="812">
        <f t="shared" si="200"/>
        <v>0</v>
      </c>
      <c r="Q2858" s="812"/>
    </row>
    <row r="2859" spans="1:17" x14ac:dyDescent="0.35">
      <c r="A2859" s="812" t="b">
        <f t="shared" ca="1" si="201"/>
        <v>0</v>
      </c>
      <c r="B2859" s="825" t="str">
        <f ca="1">IF(COUNTA(G$2360:G2858)=1,"",OFFSET(B2859,-COUNTA(G$2360:G2858)+1,0))</f>
        <v>a1b3p000006X08XAAS</v>
      </c>
      <c r="C2859" s="827">
        <f ca="1">IF(COUNTA(G$2360:G2858)=1,"",OFFSET(C2859,-COUNTA(G$2360:G2858)+1,0))</f>
        <v>3</v>
      </c>
      <c r="D2859" s="812">
        <f t="shared" si="197"/>
        <v>17</v>
      </c>
      <c r="E2859" s="812">
        <f t="shared" ca="1" si="198"/>
        <v>5</v>
      </c>
      <c r="F2859" s="812">
        <f t="shared" ca="1" si="199"/>
        <v>11</v>
      </c>
      <c r="G2859" s="812"/>
      <c r="H2859" s="818" t="str">
        <f t="shared" ca="1" si="202"/>
        <v/>
      </c>
      <c r="I2859" s="818" t="str">
        <f t="shared" ca="1" si="203"/>
        <v/>
      </c>
      <c r="J2859" s="818" t="str">
        <f t="shared" ca="1" si="204"/>
        <v/>
      </c>
      <c r="K2859" s="818" t="str">
        <f t="shared" ca="1" si="205"/>
        <v/>
      </c>
      <c r="L2859" s="812"/>
      <c r="M2859" s="812"/>
      <c r="N2859" s="812"/>
      <c r="O2859" s="812"/>
      <c r="P2859" s="812">
        <f t="shared" si="200"/>
        <v>0</v>
      </c>
      <c r="Q2859" s="812"/>
    </row>
    <row r="2860" spans="1:17" x14ac:dyDescent="0.35">
      <c r="A2860" s="812" t="b">
        <f t="shared" ca="1" si="201"/>
        <v>0</v>
      </c>
      <c r="B2860" s="825" t="str">
        <f ca="1">IF(COUNTA(G$2360:G2859)=1,"",OFFSET(B2860,-COUNTA(G$2360:G2859)+1,0))</f>
        <v>a1b3p000006X09pAAC</v>
      </c>
      <c r="C2860" s="827">
        <f ca="1">IF(COUNTA(G$2360:G2859)=1,"",OFFSET(C2860,-COUNTA(G$2360:G2859)+1,0))</f>
        <v>3</v>
      </c>
      <c r="D2860" s="812">
        <f t="shared" si="197"/>
        <v>18</v>
      </c>
      <c r="E2860" s="812">
        <f t="shared" ca="1" si="198"/>
        <v>6</v>
      </c>
      <c r="F2860" s="812">
        <f t="shared" ca="1" si="199"/>
        <v>11</v>
      </c>
      <c r="G2860" s="812"/>
      <c r="H2860" s="818" t="str">
        <f t="shared" ca="1" si="202"/>
        <v/>
      </c>
      <c r="I2860" s="818" t="str">
        <f t="shared" ca="1" si="203"/>
        <v/>
      </c>
      <c r="J2860" s="818" t="str">
        <f t="shared" ca="1" si="204"/>
        <v/>
      </c>
      <c r="K2860" s="818" t="str">
        <f t="shared" ca="1" si="205"/>
        <v/>
      </c>
      <c r="L2860" s="812"/>
      <c r="M2860" s="812"/>
      <c r="N2860" s="812"/>
      <c r="O2860" s="812"/>
      <c r="P2860" s="812">
        <f t="shared" si="200"/>
        <v>0</v>
      </c>
      <c r="Q2860" s="812"/>
    </row>
    <row r="2861" spans="1:17" x14ac:dyDescent="0.35">
      <c r="A2861" s="812" t="b">
        <f t="shared" ca="1" si="201"/>
        <v>0</v>
      </c>
      <c r="B2861" s="825" t="str">
        <f ca="1">IF(COUNTA(G$2360:G2860)=1,"",OFFSET(B2861,-COUNTA(G$2360:G2860)+1,0))</f>
        <v>a1b3p000006X03OAAS</v>
      </c>
      <c r="C2861" s="827">
        <f ca="1">IF(COUNTA(G$2360:G2860)=1,"",OFFSET(C2861,-COUNTA(G$2360:G2860)+1,0))</f>
        <v>4</v>
      </c>
      <c r="D2861" s="812">
        <f t="shared" si="197"/>
        <v>19</v>
      </c>
      <c r="E2861" s="812">
        <f t="shared" ca="1" si="198"/>
        <v>1</v>
      </c>
      <c r="F2861" s="812">
        <f t="shared" ca="1" si="199"/>
        <v>12</v>
      </c>
      <c r="G2861" s="812"/>
      <c r="H2861" s="818" t="str">
        <f t="shared" ca="1" si="202"/>
        <v/>
      </c>
      <c r="I2861" s="818" t="str">
        <f t="shared" ca="1" si="203"/>
        <v/>
      </c>
      <c r="J2861" s="818" t="str">
        <f t="shared" ca="1" si="204"/>
        <v/>
      </c>
      <c r="K2861" s="818" t="str">
        <f t="shared" ca="1" si="205"/>
        <v/>
      </c>
      <c r="L2861" s="812"/>
      <c r="M2861" s="812"/>
      <c r="N2861" s="812"/>
      <c r="O2861" s="812"/>
      <c r="P2861" s="812">
        <f t="shared" si="200"/>
        <v>0</v>
      </c>
      <c r="Q2861" s="812"/>
    </row>
    <row r="2862" spans="1:17" x14ac:dyDescent="0.35">
      <c r="A2862" s="812" t="b">
        <f t="shared" ca="1" si="201"/>
        <v>0</v>
      </c>
      <c r="B2862" s="825" t="str">
        <f ca="1">IF(COUNTA(G$2360:G2861)=1,"",OFFSET(B2862,-COUNTA(G$2360:G2861)+1,0))</f>
        <v>a1b3p000006X04gAAC</v>
      </c>
      <c r="C2862" s="827">
        <f ca="1">IF(COUNTA(G$2360:G2861)=1,"",OFFSET(C2862,-COUNTA(G$2360:G2861)+1,0))</f>
        <v>4</v>
      </c>
      <c r="D2862" s="812">
        <f t="shared" si="197"/>
        <v>20</v>
      </c>
      <c r="E2862" s="812">
        <f t="shared" ca="1" si="198"/>
        <v>2</v>
      </c>
      <c r="F2862" s="812">
        <f t="shared" ca="1" si="199"/>
        <v>12</v>
      </c>
      <c r="G2862" s="812"/>
      <c r="H2862" s="818" t="str">
        <f t="shared" ca="1" si="202"/>
        <v/>
      </c>
      <c r="I2862" s="818" t="str">
        <f t="shared" ca="1" si="203"/>
        <v/>
      </c>
      <c r="J2862" s="818" t="str">
        <f t="shared" ca="1" si="204"/>
        <v/>
      </c>
      <c r="K2862" s="818" t="str">
        <f t="shared" ca="1" si="205"/>
        <v/>
      </c>
      <c r="L2862" s="812"/>
      <c r="M2862" s="812"/>
      <c r="N2862" s="812"/>
      <c r="O2862" s="812"/>
      <c r="P2862" s="812">
        <f t="shared" si="200"/>
        <v>0</v>
      </c>
      <c r="Q2862" s="812"/>
    </row>
    <row r="2863" spans="1:17" x14ac:dyDescent="0.35">
      <c r="A2863" s="812" t="b">
        <f t="shared" ca="1" si="201"/>
        <v>0</v>
      </c>
      <c r="B2863" s="825" t="str">
        <f ca="1">IF(COUNTA(G$2360:G2862)=1,"",OFFSET(B2863,-COUNTA(G$2360:G2862)+1,0))</f>
        <v>a1b3p000006X05yAAC</v>
      </c>
      <c r="C2863" s="827">
        <f ca="1">IF(COUNTA(G$2360:G2862)=1,"",OFFSET(C2863,-COUNTA(G$2360:G2862)+1,0))</f>
        <v>4</v>
      </c>
      <c r="D2863" s="812">
        <f t="shared" si="197"/>
        <v>21</v>
      </c>
      <c r="E2863" s="812">
        <f t="shared" ca="1" si="198"/>
        <v>3</v>
      </c>
      <c r="F2863" s="812">
        <f t="shared" ca="1" si="199"/>
        <v>12</v>
      </c>
      <c r="G2863" s="812"/>
      <c r="H2863" s="818" t="str">
        <f t="shared" ca="1" si="202"/>
        <v/>
      </c>
      <c r="I2863" s="818" t="str">
        <f t="shared" ca="1" si="203"/>
        <v/>
      </c>
      <c r="J2863" s="818" t="str">
        <f t="shared" ca="1" si="204"/>
        <v/>
      </c>
      <c r="K2863" s="818" t="str">
        <f t="shared" ca="1" si="205"/>
        <v/>
      </c>
      <c r="L2863" s="812"/>
      <c r="M2863" s="812"/>
      <c r="N2863" s="812"/>
      <c r="O2863" s="812"/>
      <c r="P2863" s="812">
        <f t="shared" si="200"/>
        <v>0</v>
      </c>
      <c r="Q2863" s="812"/>
    </row>
    <row r="2864" spans="1:17" x14ac:dyDescent="0.35">
      <c r="A2864" s="812" t="b">
        <f t="shared" ca="1" si="201"/>
        <v>0</v>
      </c>
      <c r="B2864" s="825" t="str">
        <f ca="1">IF(COUNTA(G$2360:G2863)=1,"",OFFSET(B2864,-COUNTA(G$2360:G2863)+1,0))</f>
        <v>a1b3p000006X07GAAS</v>
      </c>
      <c r="C2864" s="827">
        <f ca="1">IF(COUNTA(G$2360:G2863)=1,"",OFFSET(C2864,-COUNTA(G$2360:G2863)+1,0))</f>
        <v>4</v>
      </c>
      <c r="D2864" s="812">
        <f t="shared" si="197"/>
        <v>22</v>
      </c>
      <c r="E2864" s="812">
        <f t="shared" ca="1" si="198"/>
        <v>4</v>
      </c>
      <c r="F2864" s="812">
        <f t="shared" ca="1" si="199"/>
        <v>12</v>
      </c>
      <c r="G2864" s="812"/>
      <c r="H2864" s="818" t="str">
        <f t="shared" ca="1" si="202"/>
        <v/>
      </c>
      <c r="I2864" s="818" t="str">
        <f t="shared" ca="1" si="203"/>
        <v/>
      </c>
      <c r="J2864" s="818" t="str">
        <f t="shared" ca="1" si="204"/>
        <v/>
      </c>
      <c r="K2864" s="818" t="str">
        <f t="shared" ca="1" si="205"/>
        <v/>
      </c>
      <c r="L2864" s="812"/>
      <c r="M2864" s="812"/>
      <c r="N2864" s="812"/>
      <c r="O2864" s="812"/>
      <c r="P2864" s="812">
        <f t="shared" si="200"/>
        <v>0</v>
      </c>
      <c r="Q2864" s="812"/>
    </row>
    <row r="2865" spans="1:17" x14ac:dyDescent="0.35">
      <c r="A2865" s="812" t="b">
        <f t="shared" ca="1" si="201"/>
        <v>0</v>
      </c>
      <c r="B2865" s="825" t="str">
        <f ca="1">IF(COUNTA(G$2360:G2864)=1,"",OFFSET(B2865,-COUNTA(G$2360:G2864)+1,0))</f>
        <v>a1b3p000006X08YAAS</v>
      </c>
      <c r="C2865" s="827">
        <f ca="1">IF(COUNTA(G$2360:G2864)=1,"",OFFSET(C2865,-COUNTA(G$2360:G2864)+1,0))</f>
        <v>4</v>
      </c>
      <c r="D2865" s="812">
        <f t="shared" si="197"/>
        <v>23</v>
      </c>
      <c r="E2865" s="812">
        <f t="shared" ca="1" si="198"/>
        <v>5</v>
      </c>
      <c r="F2865" s="812">
        <f t="shared" ca="1" si="199"/>
        <v>12</v>
      </c>
      <c r="G2865" s="812"/>
      <c r="H2865" s="818" t="str">
        <f t="shared" ca="1" si="202"/>
        <v/>
      </c>
      <c r="I2865" s="818" t="str">
        <f t="shared" ca="1" si="203"/>
        <v/>
      </c>
      <c r="J2865" s="818" t="str">
        <f t="shared" ca="1" si="204"/>
        <v/>
      </c>
      <c r="K2865" s="818" t="str">
        <f t="shared" ca="1" si="205"/>
        <v/>
      </c>
      <c r="L2865" s="812"/>
      <c r="M2865" s="812"/>
      <c r="N2865" s="812"/>
      <c r="O2865" s="812"/>
      <c r="P2865" s="812">
        <f t="shared" si="200"/>
        <v>0</v>
      </c>
      <c r="Q2865" s="812"/>
    </row>
    <row r="2866" spans="1:17" x14ac:dyDescent="0.35">
      <c r="A2866" s="812" t="b">
        <f t="shared" ca="1" si="201"/>
        <v>0</v>
      </c>
      <c r="B2866" s="825" t="str">
        <f ca="1">IF(COUNTA(G$2360:G2865)=1,"",OFFSET(B2866,-COUNTA(G$2360:G2865)+1,0))</f>
        <v>a1b3p000006X09qAAC</v>
      </c>
      <c r="C2866" s="827">
        <f ca="1">IF(COUNTA(G$2360:G2865)=1,"",OFFSET(C2866,-COUNTA(G$2360:G2865)+1,0))</f>
        <v>4</v>
      </c>
      <c r="D2866" s="812">
        <f t="shared" si="197"/>
        <v>24</v>
      </c>
      <c r="E2866" s="812">
        <f t="shared" ca="1" si="198"/>
        <v>6</v>
      </c>
      <c r="F2866" s="812">
        <f t="shared" ca="1" si="199"/>
        <v>12</v>
      </c>
      <c r="G2866" s="812"/>
      <c r="H2866" s="818" t="str">
        <f t="shared" ca="1" si="202"/>
        <v/>
      </c>
      <c r="I2866" s="818" t="str">
        <f t="shared" ca="1" si="203"/>
        <v/>
      </c>
      <c r="J2866" s="818" t="str">
        <f t="shared" ca="1" si="204"/>
        <v/>
      </c>
      <c r="K2866" s="818" t="str">
        <f t="shared" ca="1" si="205"/>
        <v/>
      </c>
      <c r="L2866" s="812"/>
      <c r="M2866" s="812"/>
      <c r="N2866" s="812"/>
      <c r="O2866" s="812"/>
      <c r="P2866" s="812">
        <f t="shared" si="200"/>
        <v>0</v>
      </c>
      <c r="Q2866" s="812"/>
    </row>
    <row r="2867" spans="1:17" x14ac:dyDescent="0.35">
      <c r="A2867" s="812" t="b">
        <f t="shared" ca="1" si="201"/>
        <v>0</v>
      </c>
      <c r="B2867" s="825" t="str">
        <f ca="1">IF(COUNTA(G$2360:G2866)=1,"",OFFSET(B2867,-COUNTA(G$2360:G2866)+1,0))</f>
        <v>a1b3p000006X03PAAS</v>
      </c>
      <c r="C2867" s="827">
        <f ca="1">IF(COUNTA(G$2360:G2866)=1,"",OFFSET(C2867,-COUNTA(G$2360:G2866)+1,0))</f>
        <v>5</v>
      </c>
      <c r="D2867" s="812">
        <f t="shared" si="197"/>
        <v>25</v>
      </c>
      <c r="E2867" s="812">
        <f t="shared" ca="1" si="198"/>
        <v>1</v>
      </c>
      <c r="F2867" s="812">
        <f t="shared" ca="1" si="199"/>
        <v>13</v>
      </c>
      <c r="G2867" s="812"/>
      <c r="H2867" s="818" t="str">
        <f t="shared" ca="1" si="202"/>
        <v/>
      </c>
      <c r="I2867" s="818" t="str">
        <f t="shared" ca="1" si="203"/>
        <v/>
      </c>
      <c r="J2867" s="818" t="str">
        <f t="shared" ca="1" si="204"/>
        <v/>
      </c>
      <c r="K2867" s="818" t="str">
        <f t="shared" ca="1" si="205"/>
        <v/>
      </c>
      <c r="L2867" s="812"/>
      <c r="M2867" s="812"/>
      <c r="N2867" s="812"/>
      <c r="O2867" s="812"/>
      <c r="P2867" s="812">
        <f t="shared" si="200"/>
        <v>0</v>
      </c>
      <c r="Q2867" s="812"/>
    </row>
    <row r="2868" spans="1:17" x14ac:dyDescent="0.35">
      <c r="A2868" s="812" t="b">
        <f t="shared" ca="1" si="201"/>
        <v>0</v>
      </c>
      <c r="B2868" s="825" t="str">
        <f ca="1">IF(COUNTA(G$2360:G2867)=1,"",OFFSET(B2868,-COUNTA(G$2360:G2867)+1,0))</f>
        <v>a1b3p000006X04hAAC</v>
      </c>
      <c r="C2868" s="827">
        <f ca="1">IF(COUNTA(G$2360:G2867)=1,"",OFFSET(C2868,-COUNTA(G$2360:G2867)+1,0))</f>
        <v>5</v>
      </c>
      <c r="D2868" s="812">
        <f t="shared" si="197"/>
        <v>26</v>
      </c>
      <c r="E2868" s="812">
        <f t="shared" ca="1" si="198"/>
        <v>2</v>
      </c>
      <c r="F2868" s="812">
        <f t="shared" ca="1" si="199"/>
        <v>13</v>
      </c>
      <c r="G2868" s="812"/>
      <c r="H2868" s="818" t="str">
        <f t="shared" ca="1" si="202"/>
        <v/>
      </c>
      <c r="I2868" s="818" t="str">
        <f t="shared" ca="1" si="203"/>
        <v/>
      </c>
      <c r="J2868" s="818" t="str">
        <f t="shared" ca="1" si="204"/>
        <v/>
      </c>
      <c r="K2868" s="818" t="str">
        <f t="shared" ca="1" si="205"/>
        <v/>
      </c>
      <c r="L2868" s="812"/>
      <c r="M2868" s="812"/>
      <c r="N2868" s="812"/>
      <c r="O2868" s="812"/>
      <c r="P2868" s="812">
        <f t="shared" si="200"/>
        <v>0</v>
      </c>
      <c r="Q2868" s="812"/>
    </row>
    <row r="2869" spans="1:17" x14ac:dyDescent="0.35">
      <c r="A2869" s="812" t="b">
        <f t="shared" ca="1" si="201"/>
        <v>0</v>
      </c>
      <c r="B2869" s="825" t="str">
        <f ca="1">IF(COUNTA(G$2360:G2868)=1,"",OFFSET(B2869,-COUNTA(G$2360:G2868)+1,0))</f>
        <v>a1b3p000006X05zAAC</v>
      </c>
      <c r="C2869" s="827">
        <f ca="1">IF(COUNTA(G$2360:G2868)=1,"",OFFSET(C2869,-COUNTA(G$2360:G2868)+1,0))</f>
        <v>5</v>
      </c>
      <c r="D2869" s="812">
        <f t="shared" si="197"/>
        <v>27</v>
      </c>
      <c r="E2869" s="812">
        <f t="shared" ca="1" si="198"/>
        <v>3</v>
      </c>
      <c r="F2869" s="812">
        <f t="shared" ca="1" si="199"/>
        <v>13</v>
      </c>
      <c r="G2869" s="812"/>
      <c r="H2869" s="818" t="str">
        <f t="shared" ca="1" si="202"/>
        <v/>
      </c>
      <c r="I2869" s="818" t="str">
        <f t="shared" ca="1" si="203"/>
        <v/>
      </c>
      <c r="J2869" s="818" t="str">
        <f t="shared" ca="1" si="204"/>
        <v/>
      </c>
      <c r="K2869" s="818" t="str">
        <f t="shared" ca="1" si="205"/>
        <v/>
      </c>
      <c r="L2869" s="812"/>
      <c r="M2869" s="812"/>
      <c r="N2869" s="812"/>
      <c r="O2869" s="812"/>
      <c r="P2869" s="812">
        <f t="shared" si="200"/>
        <v>0</v>
      </c>
      <c r="Q2869" s="812"/>
    </row>
    <row r="2870" spans="1:17" x14ac:dyDescent="0.35">
      <c r="A2870" s="812" t="b">
        <f t="shared" ca="1" si="201"/>
        <v>0</v>
      </c>
      <c r="B2870" s="825" t="str">
        <f ca="1">IF(COUNTA(G$2360:G2869)=1,"",OFFSET(B2870,-COUNTA(G$2360:G2869)+1,0))</f>
        <v>a1b3p000006X07HAAS</v>
      </c>
      <c r="C2870" s="827">
        <f ca="1">IF(COUNTA(G$2360:G2869)=1,"",OFFSET(C2870,-COUNTA(G$2360:G2869)+1,0))</f>
        <v>5</v>
      </c>
      <c r="D2870" s="812">
        <f t="shared" si="197"/>
        <v>28</v>
      </c>
      <c r="E2870" s="812">
        <f t="shared" ca="1" si="198"/>
        <v>4</v>
      </c>
      <c r="F2870" s="812">
        <f t="shared" ca="1" si="199"/>
        <v>13</v>
      </c>
      <c r="G2870" s="812"/>
      <c r="H2870" s="818" t="str">
        <f t="shared" ca="1" si="202"/>
        <v/>
      </c>
      <c r="I2870" s="818" t="str">
        <f t="shared" ca="1" si="203"/>
        <v/>
      </c>
      <c r="J2870" s="818" t="str">
        <f t="shared" ca="1" si="204"/>
        <v/>
      </c>
      <c r="K2870" s="818" t="str">
        <f t="shared" ca="1" si="205"/>
        <v/>
      </c>
      <c r="L2870" s="812"/>
      <c r="M2870" s="812"/>
      <c r="N2870" s="812"/>
      <c r="O2870" s="812"/>
      <c r="P2870" s="812">
        <f t="shared" si="200"/>
        <v>0</v>
      </c>
      <c r="Q2870" s="812"/>
    </row>
    <row r="2871" spans="1:17" x14ac:dyDescent="0.35">
      <c r="A2871" s="812" t="b">
        <f t="shared" ca="1" si="201"/>
        <v>0</v>
      </c>
      <c r="B2871" s="825" t="str">
        <f ca="1">IF(COUNTA(G$2360:G2870)=1,"",OFFSET(B2871,-COUNTA(G$2360:G2870)+1,0))</f>
        <v>a1b3p000006X08ZAAS</v>
      </c>
      <c r="C2871" s="827">
        <f ca="1">IF(COUNTA(G$2360:G2870)=1,"",OFFSET(C2871,-COUNTA(G$2360:G2870)+1,0))</f>
        <v>5</v>
      </c>
      <c r="D2871" s="812">
        <f t="shared" si="197"/>
        <v>29</v>
      </c>
      <c r="E2871" s="812">
        <f t="shared" ca="1" si="198"/>
        <v>5</v>
      </c>
      <c r="F2871" s="812">
        <f t="shared" ca="1" si="199"/>
        <v>13</v>
      </c>
      <c r="G2871" s="812"/>
      <c r="H2871" s="818" t="str">
        <f t="shared" ca="1" si="202"/>
        <v/>
      </c>
      <c r="I2871" s="818" t="str">
        <f t="shared" ca="1" si="203"/>
        <v/>
      </c>
      <c r="J2871" s="818" t="str">
        <f t="shared" ca="1" si="204"/>
        <v/>
      </c>
      <c r="K2871" s="818" t="str">
        <f t="shared" ca="1" si="205"/>
        <v/>
      </c>
      <c r="L2871" s="812"/>
      <c r="M2871" s="812"/>
      <c r="N2871" s="812"/>
      <c r="O2871" s="812"/>
      <c r="P2871" s="812">
        <f t="shared" si="200"/>
        <v>0</v>
      </c>
      <c r="Q2871" s="812"/>
    </row>
    <row r="2872" spans="1:17" x14ac:dyDescent="0.35">
      <c r="A2872" s="812" t="b">
        <f t="shared" ca="1" si="201"/>
        <v>0</v>
      </c>
      <c r="B2872" s="825" t="str">
        <f ca="1">IF(COUNTA(G$2360:G2871)=1,"",OFFSET(B2872,-COUNTA(G$2360:G2871)+1,0))</f>
        <v>a1b3p000006X09rAAC</v>
      </c>
      <c r="C2872" s="827">
        <f ca="1">IF(COUNTA(G$2360:G2871)=1,"",OFFSET(C2872,-COUNTA(G$2360:G2871)+1,0))</f>
        <v>5</v>
      </c>
      <c r="D2872" s="812">
        <f t="shared" si="197"/>
        <v>30</v>
      </c>
      <c r="E2872" s="812">
        <f t="shared" ca="1" si="198"/>
        <v>6</v>
      </c>
      <c r="F2872" s="812">
        <f t="shared" ca="1" si="199"/>
        <v>13</v>
      </c>
      <c r="G2872" s="812"/>
      <c r="H2872" s="818" t="str">
        <f t="shared" ca="1" si="202"/>
        <v/>
      </c>
      <c r="I2872" s="818" t="str">
        <f t="shared" ca="1" si="203"/>
        <v/>
      </c>
      <c r="J2872" s="818" t="str">
        <f t="shared" ca="1" si="204"/>
        <v/>
      </c>
      <c r="K2872" s="818" t="str">
        <f t="shared" ca="1" si="205"/>
        <v/>
      </c>
      <c r="L2872" s="812"/>
      <c r="M2872" s="812"/>
      <c r="N2872" s="812"/>
      <c r="O2872" s="812"/>
      <c r="P2872" s="812">
        <f t="shared" si="200"/>
        <v>0</v>
      </c>
      <c r="Q2872" s="812"/>
    </row>
    <row r="2873" spans="1:17" x14ac:dyDescent="0.35">
      <c r="A2873" s="812" t="b">
        <f t="shared" ca="1" si="201"/>
        <v>0</v>
      </c>
      <c r="B2873" s="825" t="str">
        <f ca="1">IF(COUNTA(G$2360:G2872)=1,"",OFFSET(B2873,-COUNTA(G$2360:G2872)+1,0))</f>
        <v>a1b3p000006X03QAAS</v>
      </c>
      <c r="C2873" s="827">
        <f ca="1">IF(COUNTA(G$2360:G2872)=1,"",OFFSET(C2873,-COUNTA(G$2360:G2872)+1,0))</f>
        <v>6</v>
      </c>
      <c r="D2873" s="812">
        <f t="shared" si="197"/>
        <v>31</v>
      </c>
      <c r="E2873" s="812">
        <f t="shared" ca="1" si="198"/>
        <v>1</v>
      </c>
      <c r="F2873" s="812">
        <f t="shared" ca="1" si="199"/>
        <v>14</v>
      </c>
      <c r="G2873" s="812"/>
      <c r="H2873" s="818" t="str">
        <f t="shared" ca="1" si="202"/>
        <v/>
      </c>
      <c r="I2873" s="818" t="str">
        <f t="shared" ca="1" si="203"/>
        <v/>
      </c>
      <c r="J2873" s="818" t="str">
        <f t="shared" ca="1" si="204"/>
        <v/>
      </c>
      <c r="K2873" s="818" t="str">
        <f t="shared" ca="1" si="205"/>
        <v/>
      </c>
      <c r="L2873" s="812"/>
      <c r="M2873" s="812"/>
      <c r="N2873" s="812"/>
      <c r="O2873" s="812"/>
      <c r="P2873" s="812">
        <f t="shared" si="200"/>
        <v>0</v>
      </c>
      <c r="Q2873" s="812"/>
    </row>
    <row r="2874" spans="1:17" x14ac:dyDescent="0.35">
      <c r="A2874" s="812" t="b">
        <f t="shared" ca="1" si="201"/>
        <v>0</v>
      </c>
      <c r="B2874" s="825" t="str">
        <f ca="1">IF(COUNTA(G$2360:G2873)=1,"",OFFSET(B2874,-COUNTA(G$2360:G2873)+1,0))</f>
        <v>a1b3p000006X04iAAC</v>
      </c>
      <c r="C2874" s="827">
        <f ca="1">IF(COUNTA(G$2360:G2873)=1,"",OFFSET(C2874,-COUNTA(G$2360:G2873)+1,0))</f>
        <v>6</v>
      </c>
      <c r="D2874" s="812">
        <f t="shared" si="197"/>
        <v>32</v>
      </c>
      <c r="E2874" s="812">
        <f t="shared" ca="1" si="198"/>
        <v>2</v>
      </c>
      <c r="F2874" s="812">
        <f t="shared" ca="1" si="199"/>
        <v>14</v>
      </c>
      <c r="G2874" s="812"/>
      <c r="H2874" s="818" t="str">
        <f t="shared" ca="1" si="202"/>
        <v/>
      </c>
      <c r="I2874" s="818" t="str">
        <f t="shared" ca="1" si="203"/>
        <v/>
      </c>
      <c r="J2874" s="818" t="str">
        <f t="shared" ca="1" si="204"/>
        <v/>
      </c>
      <c r="K2874" s="818" t="str">
        <f t="shared" ca="1" si="205"/>
        <v/>
      </c>
      <c r="L2874" s="812"/>
      <c r="M2874" s="812"/>
      <c r="N2874" s="812"/>
      <c r="O2874" s="812"/>
      <c r="P2874" s="812">
        <f t="shared" si="200"/>
        <v>0</v>
      </c>
      <c r="Q2874" s="812"/>
    </row>
    <row r="2875" spans="1:17" x14ac:dyDescent="0.35">
      <c r="A2875" s="812" t="b">
        <f t="shared" ca="1" si="201"/>
        <v>0</v>
      </c>
      <c r="B2875" s="825" t="str">
        <f ca="1">IF(COUNTA(G$2360:G2874)=1,"",OFFSET(B2875,-COUNTA(G$2360:G2874)+1,0))</f>
        <v>a1b3p000006X060AAC</v>
      </c>
      <c r="C2875" s="827">
        <f ca="1">IF(COUNTA(G$2360:G2874)=1,"",OFFSET(C2875,-COUNTA(G$2360:G2874)+1,0))</f>
        <v>6</v>
      </c>
      <c r="D2875" s="812">
        <f t="shared" ref="D2875:D2938" si="206">D2874+1</f>
        <v>33</v>
      </c>
      <c r="E2875" s="812">
        <f t="shared" ref="E2875:E2938" ca="1" si="207">COUNTIF(C2705:C2875,C2875)</f>
        <v>3</v>
      </c>
      <c r="F2875" s="812">
        <f t="shared" ref="F2875:F2938" ca="1" si="208">IF(C2875=1,9,IF(E2874=MAX(E2873:E2875),F2873+1,F2874))</f>
        <v>14</v>
      </c>
      <c r="G2875" s="812"/>
      <c r="H2875" s="818" t="str">
        <f t="shared" ca="1" si="202"/>
        <v/>
      </c>
      <c r="I2875" s="818" t="str">
        <f t="shared" ca="1" si="203"/>
        <v/>
      </c>
      <c r="J2875" s="818" t="str">
        <f t="shared" ca="1" si="204"/>
        <v/>
      </c>
      <c r="K2875" s="818" t="str">
        <f t="shared" ca="1" si="205"/>
        <v/>
      </c>
      <c r="L2875" s="812"/>
      <c r="M2875" s="812"/>
      <c r="N2875" s="812"/>
      <c r="O2875" s="812"/>
      <c r="P2875" s="812">
        <f t="shared" ref="P2875:P2938" si="209">IF(NOT(_xlfn.ISFORMULA(I2875)),P2874+1,0)</f>
        <v>0</v>
      </c>
      <c r="Q2875" s="812"/>
    </row>
    <row r="2876" spans="1:17" x14ac:dyDescent="0.35">
      <c r="A2876" s="812" t="b">
        <f t="shared" ca="1" si="201"/>
        <v>0</v>
      </c>
      <c r="B2876" s="825" t="str">
        <f ca="1">IF(COUNTA(G$2360:G2875)=1,"",OFFSET(B2876,-COUNTA(G$2360:G2875)+1,0))</f>
        <v>a1b3p000006X07IAAS</v>
      </c>
      <c r="C2876" s="827">
        <f ca="1">IF(COUNTA(G$2360:G2875)=1,"",OFFSET(C2876,-COUNTA(G$2360:G2875)+1,0))</f>
        <v>6</v>
      </c>
      <c r="D2876" s="812">
        <f t="shared" si="206"/>
        <v>34</v>
      </c>
      <c r="E2876" s="812">
        <f t="shared" ca="1" si="207"/>
        <v>4</v>
      </c>
      <c r="F2876" s="812">
        <f t="shared" ca="1" si="208"/>
        <v>14</v>
      </c>
      <c r="G2876" s="812"/>
      <c r="H2876" s="818" t="str">
        <f t="shared" ca="1" si="202"/>
        <v/>
      </c>
      <c r="I2876" s="818" t="str">
        <f t="shared" ca="1" si="203"/>
        <v/>
      </c>
      <c r="J2876" s="818" t="str">
        <f t="shared" ca="1" si="204"/>
        <v/>
      </c>
      <c r="K2876" s="818" t="str">
        <f t="shared" ca="1" si="205"/>
        <v/>
      </c>
      <c r="L2876" s="812"/>
      <c r="M2876" s="812"/>
      <c r="N2876" s="812"/>
      <c r="O2876" s="812"/>
      <c r="P2876" s="812">
        <f t="shared" si="209"/>
        <v>0</v>
      </c>
      <c r="Q2876" s="812"/>
    </row>
    <row r="2877" spans="1:17" x14ac:dyDescent="0.35">
      <c r="A2877" s="812" t="b">
        <f t="shared" ca="1" si="201"/>
        <v>0</v>
      </c>
      <c r="B2877" s="825" t="str">
        <f ca="1">IF(COUNTA(G$2360:G2876)=1,"",OFFSET(B2877,-COUNTA(G$2360:G2876)+1,0))</f>
        <v>a1b3p000006X08aAAC</v>
      </c>
      <c r="C2877" s="827">
        <f ca="1">IF(COUNTA(G$2360:G2876)=1,"",OFFSET(C2877,-COUNTA(G$2360:G2876)+1,0))</f>
        <v>6</v>
      </c>
      <c r="D2877" s="812">
        <f t="shared" si="206"/>
        <v>35</v>
      </c>
      <c r="E2877" s="812">
        <f t="shared" ca="1" si="207"/>
        <v>5</v>
      </c>
      <c r="F2877" s="812">
        <f t="shared" ca="1" si="208"/>
        <v>14</v>
      </c>
      <c r="G2877" s="812"/>
      <c r="H2877" s="818" t="str">
        <f t="shared" ca="1" si="202"/>
        <v/>
      </c>
      <c r="I2877" s="818" t="str">
        <f t="shared" ca="1" si="203"/>
        <v/>
      </c>
      <c r="J2877" s="818" t="str">
        <f t="shared" ca="1" si="204"/>
        <v/>
      </c>
      <c r="K2877" s="818" t="str">
        <f t="shared" ca="1" si="205"/>
        <v/>
      </c>
      <c r="L2877" s="812"/>
      <c r="M2877" s="812"/>
      <c r="N2877" s="812"/>
      <c r="O2877" s="812"/>
      <c r="P2877" s="812">
        <f t="shared" si="209"/>
        <v>0</v>
      </c>
      <c r="Q2877" s="812"/>
    </row>
    <row r="2878" spans="1:17" x14ac:dyDescent="0.35">
      <c r="A2878" s="812" t="b">
        <f t="shared" ca="1" si="201"/>
        <v>0</v>
      </c>
      <c r="B2878" s="825" t="str">
        <f ca="1">IF(COUNTA(G$2360:G2877)=1,"",OFFSET(B2878,-COUNTA(G$2360:G2877)+1,0))</f>
        <v>a1b3p000006X09sAAC</v>
      </c>
      <c r="C2878" s="827">
        <f ca="1">IF(COUNTA(G$2360:G2877)=1,"",OFFSET(C2878,-COUNTA(G$2360:G2877)+1,0))</f>
        <v>6</v>
      </c>
      <c r="D2878" s="812">
        <f t="shared" si="206"/>
        <v>36</v>
      </c>
      <c r="E2878" s="812">
        <f t="shared" ca="1" si="207"/>
        <v>6</v>
      </c>
      <c r="F2878" s="812">
        <f t="shared" ca="1" si="208"/>
        <v>14</v>
      </c>
      <c r="G2878" s="812"/>
      <c r="H2878" s="818" t="str">
        <f t="shared" ca="1" si="202"/>
        <v/>
      </c>
      <c r="I2878" s="818" t="str">
        <f t="shared" ca="1" si="203"/>
        <v/>
      </c>
      <c r="J2878" s="818" t="str">
        <f t="shared" ca="1" si="204"/>
        <v/>
      </c>
      <c r="K2878" s="818" t="str">
        <f t="shared" ca="1" si="205"/>
        <v/>
      </c>
      <c r="L2878" s="812"/>
      <c r="M2878" s="812"/>
      <c r="N2878" s="812"/>
      <c r="O2878" s="812"/>
      <c r="P2878" s="812">
        <f t="shared" si="209"/>
        <v>0</v>
      </c>
      <c r="Q2878" s="812"/>
    </row>
    <row r="2879" spans="1:17" x14ac:dyDescent="0.35">
      <c r="A2879" s="812" t="b">
        <f t="shared" ca="1" si="201"/>
        <v>0</v>
      </c>
      <c r="B2879" s="825" t="str">
        <f ca="1">IF(COUNTA(G$2360:G2878)=1,"",OFFSET(B2879,-COUNTA(G$2360:G2878)+1,0))</f>
        <v>a1b3p000006X03RAAS</v>
      </c>
      <c r="C2879" s="827">
        <f ca="1">IF(COUNTA(G$2360:G2878)=1,"",OFFSET(C2879,-COUNTA(G$2360:G2878)+1,0))</f>
        <v>7</v>
      </c>
      <c r="D2879" s="812">
        <f t="shared" si="206"/>
        <v>37</v>
      </c>
      <c r="E2879" s="812">
        <f t="shared" ca="1" si="207"/>
        <v>1</v>
      </c>
      <c r="F2879" s="812">
        <f t="shared" ca="1" si="208"/>
        <v>15</v>
      </c>
      <c r="G2879" s="812"/>
      <c r="H2879" s="818" t="str">
        <f t="shared" ca="1" si="202"/>
        <v/>
      </c>
      <c r="I2879" s="818" t="str">
        <f t="shared" ca="1" si="203"/>
        <v/>
      </c>
      <c r="J2879" s="818" t="str">
        <f t="shared" ca="1" si="204"/>
        <v/>
      </c>
      <c r="K2879" s="818" t="str">
        <f t="shared" ca="1" si="205"/>
        <v/>
      </c>
      <c r="L2879" s="812"/>
      <c r="M2879" s="812"/>
      <c r="N2879" s="812"/>
      <c r="O2879" s="812"/>
      <c r="P2879" s="812">
        <f t="shared" si="209"/>
        <v>0</v>
      </c>
      <c r="Q2879" s="812"/>
    </row>
    <row r="2880" spans="1:17" x14ac:dyDescent="0.35">
      <c r="A2880" s="812" t="b">
        <f t="shared" ca="1" si="201"/>
        <v>0</v>
      </c>
      <c r="B2880" s="825" t="str">
        <f ca="1">IF(COUNTA(G$2360:G2879)=1,"",OFFSET(B2880,-COUNTA(G$2360:G2879)+1,0))</f>
        <v>a1b3p000006X04jAAC</v>
      </c>
      <c r="C2880" s="827">
        <f ca="1">IF(COUNTA(G$2360:G2879)=1,"",OFFSET(C2880,-COUNTA(G$2360:G2879)+1,0))</f>
        <v>7</v>
      </c>
      <c r="D2880" s="812">
        <f t="shared" si="206"/>
        <v>38</v>
      </c>
      <c r="E2880" s="812">
        <f t="shared" ca="1" si="207"/>
        <v>2</v>
      </c>
      <c r="F2880" s="812">
        <f t="shared" ca="1" si="208"/>
        <v>15</v>
      </c>
      <c r="G2880" s="812"/>
      <c r="H2880" s="818" t="str">
        <f t="shared" ca="1" si="202"/>
        <v/>
      </c>
      <c r="I2880" s="818" t="str">
        <f t="shared" ca="1" si="203"/>
        <v/>
      </c>
      <c r="J2880" s="818" t="str">
        <f t="shared" ca="1" si="204"/>
        <v/>
      </c>
      <c r="K2880" s="818" t="str">
        <f t="shared" ca="1" si="205"/>
        <v/>
      </c>
      <c r="L2880" s="812"/>
      <c r="M2880" s="812"/>
      <c r="N2880" s="812"/>
      <c r="O2880" s="812"/>
      <c r="P2880" s="812">
        <f t="shared" si="209"/>
        <v>0</v>
      </c>
      <c r="Q2880" s="812"/>
    </row>
    <row r="2881" spans="1:17" x14ac:dyDescent="0.35">
      <c r="A2881" s="812" t="b">
        <f t="shared" ca="1" si="201"/>
        <v>0</v>
      </c>
      <c r="B2881" s="825" t="str">
        <f ca="1">IF(COUNTA(G$2360:G2880)=1,"",OFFSET(B2881,-COUNTA(G$2360:G2880)+1,0))</f>
        <v>a1b3p000006X061AAC</v>
      </c>
      <c r="C2881" s="827">
        <f ca="1">IF(COUNTA(G$2360:G2880)=1,"",OFFSET(C2881,-COUNTA(G$2360:G2880)+1,0))</f>
        <v>7</v>
      </c>
      <c r="D2881" s="812">
        <f t="shared" si="206"/>
        <v>39</v>
      </c>
      <c r="E2881" s="812">
        <f t="shared" ca="1" si="207"/>
        <v>3</v>
      </c>
      <c r="F2881" s="812">
        <f t="shared" ca="1" si="208"/>
        <v>15</v>
      </c>
      <c r="G2881" s="812"/>
      <c r="H2881" s="818" t="str">
        <f t="shared" ca="1" si="202"/>
        <v/>
      </c>
      <c r="I2881" s="818" t="str">
        <f t="shared" ca="1" si="203"/>
        <v/>
      </c>
      <c r="J2881" s="818" t="str">
        <f t="shared" ca="1" si="204"/>
        <v/>
      </c>
      <c r="K2881" s="818" t="str">
        <f t="shared" ca="1" si="205"/>
        <v/>
      </c>
      <c r="L2881" s="812"/>
      <c r="M2881" s="812"/>
      <c r="N2881" s="812"/>
      <c r="O2881" s="812"/>
      <c r="P2881" s="812">
        <f t="shared" si="209"/>
        <v>0</v>
      </c>
      <c r="Q2881" s="812"/>
    </row>
    <row r="2882" spans="1:17" x14ac:dyDescent="0.35">
      <c r="A2882" s="812" t="b">
        <f t="shared" ca="1" si="201"/>
        <v>0</v>
      </c>
      <c r="B2882" s="825" t="str">
        <f ca="1">IF(COUNTA(G$2360:G2881)=1,"",OFFSET(B2882,-COUNTA(G$2360:G2881)+1,0))</f>
        <v>a1b3p000006X07JAAS</v>
      </c>
      <c r="C2882" s="827">
        <f ca="1">IF(COUNTA(G$2360:G2881)=1,"",OFFSET(C2882,-COUNTA(G$2360:G2881)+1,0))</f>
        <v>7</v>
      </c>
      <c r="D2882" s="812">
        <f t="shared" si="206"/>
        <v>40</v>
      </c>
      <c r="E2882" s="812">
        <f t="shared" ca="1" si="207"/>
        <v>4</v>
      </c>
      <c r="F2882" s="812">
        <f t="shared" ca="1" si="208"/>
        <v>15</v>
      </c>
      <c r="G2882" s="812"/>
      <c r="H2882" s="818" t="str">
        <f t="shared" ca="1" si="202"/>
        <v/>
      </c>
      <c r="I2882" s="818" t="str">
        <f t="shared" ca="1" si="203"/>
        <v/>
      </c>
      <c r="J2882" s="818" t="str">
        <f t="shared" ca="1" si="204"/>
        <v/>
      </c>
      <c r="K2882" s="818" t="str">
        <f t="shared" ca="1" si="205"/>
        <v/>
      </c>
      <c r="L2882" s="812"/>
      <c r="M2882" s="812"/>
      <c r="N2882" s="812"/>
      <c r="O2882" s="812"/>
      <c r="P2882" s="812">
        <f t="shared" si="209"/>
        <v>0</v>
      </c>
      <c r="Q2882" s="812"/>
    </row>
    <row r="2883" spans="1:17" x14ac:dyDescent="0.35">
      <c r="A2883" s="812" t="b">
        <f t="shared" ca="1" si="201"/>
        <v>0</v>
      </c>
      <c r="B2883" s="825" t="str">
        <f ca="1">IF(COUNTA(G$2360:G2882)=1,"",OFFSET(B2883,-COUNTA(G$2360:G2882)+1,0))</f>
        <v>a1b3p000006X08bAAC</v>
      </c>
      <c r="C2883" s="827">
        <f ca="1">IF(COUNTA(G$2360:G2882)=1,"",OFFSET(C2883,-COUNTA(G$2360:G2882)+1,0))</f>
        <v>7</v>
      </c>
      <c r="D2883" s="812">
        <f t="shared" si="206"/>
        <v>41</v>
      </c>
      <c r="E2883" s="812">
        <f t="shared" ca="1" si="207"/>
        <v>5</v>
      </c>
      <c r="F2883" s="812">
        <f t="shared" ca="1" si="208"/>
        <v>15</v>
      </c>
      <c r="G2883" s="812"/>
      <c r="H2883" s="818" t="str">
        <f t="shared" ca="1" si="202"/>
        <v/>
      </c>
      <c r="I2883" s="818" t="str">
        <f t="shared" ca="1" si="203"/>
        <v/>
      </c>
      <c r="J2883" s="818" t="str">
        <f t="shared" ca="1" si="204"/>
        <v/>
      </c>
      <c r="K2883" s="818" t="str">
        <f t="shared" ca="1" si="205"/>
        <v/>
      </c>
      <c r="L2883" s="812"/>
      <c r="M2883" s="812"/>
      <c r="N2883" s="812"/>
      <c r="O2883" s="812"/>
      <c r="P2883" s="812">
        <f t="shared" si="209"/>
        <v>0</v>
      </c>
      <c r="Q2883" s="812"/>
    </row>
    <row r="2884" spans="1:17" x14ac:dyDescent="0.35">
      <c r="A2884" s="812" t="b">
        <f t="shared" ca="1" si="201"/>
        <v>0</v>
      </c>
      <c r="B2884" s="825" t="str">
        <f ca="1">IF(COUNTA(G$2360:G2883)=1,"",OFFSET(B2884,-COUNTA(G$2360:G2883)+1,0))</f>
        <v>a1b3p000006X09tAAC</v>
      </c>
      <c r="C2884" s="827">
        <f ca="1">IF(COUNTA(G$2360:G2883)=1,"",OFFSET(C2884,-COUNTA(G$2360:G2883)+1,0))</f>
        <v>7</v>
      </c>
      <c r="D2884" s="812">
        <f t="shared" si="206"/>
        <v>42</v>
      </c>
      <c r="E2884" s="812">
        <f t="shared" ca="1" si="207"/>
        <v>6</v>
      </c>
      <c r="F2884" s="812">
        <f t="shared" ca="1" si="208"/>
        <v>15</v>
      </c>
      <c r="G2884" s="812"/>
      <c r="H2884" s="818" t="str">
        <f t="shared" ca="1" si="202"/>
        <v/>
      </c>
      <c r="I2884" s="818" t="str">
        <f t="shared" ca="1" si="203"/>
        <v/>
      </c>
      <c r="J2884" s="818" t="str">
        <f t="shared" ca="1" si="204"/>
        <v/>
      </c>
      <c r="K2884" s="818" t="str">
        <f t="shared" ca="1" si="205"/>
        <v/>
      </c>
      <c r="L2884" s="812"/>
      <c r="M2884" s="812"/>
      <c r="N2884" s="812"/>
      <c r="O2884" s="812"/>
      <c r="P2884" s="812">
        <f t="shared" si="209"/>
        <v>0</v>
      </c>
      <c r="Q2884" s="812"/>
    </row>
    <row r="2885" spans="1:17" x14ac:dyDescent="0.35">
      <c r="A2885" s="812" t="b">
        <f t="shared" ca="1" si="201"/>
        <v>0</v>
      </c>
      <c r="B2885" s="825" t="str">
        <f ca="1">IF(COUNTA(G$2360:G2884)=1,"",OFFSET(B2885,-COUNTA(G$2360:G2884)+1,0))</f>
        <v>a1b3p000006X03SAAS</v>
      </c>
      <c r="C2885" s="827">
        <f ca="1">IF(COUNTA(G$2360:G2884)=1,"",OFFSET(C2885,-COUNTA(G$2360:G2884)+1,0))</f>
        <v>8</v>
      </c>
      <c r="D2885" s="812">
        <f t="shared" si="206"/>
        <v>43</v>
      </c>
      <c r="E2885" s="812">
        <f t="shared" ca="1" si="207"/>
        <v>1</v>
      </c>
      <c r="F2885" s="812">
        <f t="shared" ca="1" si="208"/>
        <v>16</v>
      </c>
      <c r="G2885" s="812"/>
      <c r="H2885" s="818" t="str">
        <f t="shared" ca="1" si="202"/>
        <v/>
      </c>
      <c r="I2885" s="818" t="str">
        <f t="shared" ca="1" si="203"/>
        <v/>
      </c>
      <c r="J2885" s="818" t="str">
        <f t="shared" ca="1" si="204"/>
        <v/>
      </c>
      <c r="K2885" s="818" t="str">
        <f t="shared" ca="1" si="205"/>
        <v/>
      </c>
      <c r="L2885" s="812"/>
      <c r="M2885" s="812"/>
      <c r="N2885" s="812"/>
      <c r="O2885" s="812"/>
      <c r="P2885" s="812">
        <f t="shared" si="209"/>
        <v>0</v>
      </c>
      <c r="Q2885" s="812"/>
    </row>
    <row r="2886" spans="1:17" x14ac:dyDescent="0.35">
      <c r="A2886" s="812" t="b">
        <f t="shared" ca="1" si="201"/>
        <v>0</v>
      </c>
      <c r="B2886" s="825" t="str">
        <f ca="1">IF(COUNTA(G$2360:G2885)=1,"",OFFSET(B2886,-COUNTA(G$2360:G2885)+1,0))</f>
        <v>a1b3p000006X04kAAC</v>
      </c>
      <c r="C2886" s="827">
        <f ca="1">IF(COUNTA(G$2360:G2885)=1,"",OFFSET(C2886,-COUNTA(G$2360:G2885)+1,0))</f>
        <v>8</v>
      </c>
      <c r="D2886" s="812">
        <f t="shared" si="206"/>
        <v>44</v>
      </c>
      <c r="E2886" s="812">
        <f t="shared" ca="1" si="207"/>
        <v>2</v>
      </c>
      <c r="F2886" s="812">
        <f t="shared" ca="1" si="208"/>
        <v>16</v>
      </c>
      <c r="G2886" s="812"/>
      <c r="H2886" s="818" t="str">
        <f t="shared" ca="1" si="202"/>
        <v/>
      </c>
      <c r="I2886" s="818" t="str">
        <f t="shared" ca="1" si="203"/>
        <v/>
      </c>
      <c r="J2886" s="818" t="str">
        <f t="shared" ca="1" si="204"/>
        <v/>
      </c>
      <c r="K2886" s="818" t="str">
        <f t="shared" ca="1" si="205"/>
        <v/>
      </c>
      <c r="L2886" s="812"/>
      <c r="M2886" s="812"/>
      <c r="N2886" s="812"/>
      <c r="O2886" s="812"/>
      <c r="P2886" s="812">
        <f t="shared" si="209"/>
        <v>0</v>
      </c>
      <c r="Q2886" s="812"/>
    </row>
    <row r="2887" spans="1:17" x14ac:dyDescent="0.35">
      <c r="A2887" s="812" t="b">
        <f t="shared" ca="1" si="201"/>
        <v>0</v>
      </c>
      <c r="B2887" s="825" t="str">
        <f ca="1">IF(COUNTA(G$2360:G2886)=1,"",OFFSET(B2887,-COUNTA(G$2360:G2886)+1,0))</f>
        <v>a1b3p000006X062AAC</v>
      </c>
      <c r="C2887" s="827">
        <f ca="1">IF(COUNTA(G$2360:G2886)=1,"",OFFSET(C2887,-COUNTA(G$2360:G2886)+1,0))</f>
        <v>8</v>
      </c>
      <c r="D2887" s="812">
        <f t="shared" si="206"/>
        <v>45</v>
      </c>
      <c r="E2887" s="812">
        <f t="shared" ca="1" si="207"/>
        <v>3</v>
      </c>
      <c r="F2887" s="812">
        <f t="shared" ca="1" si="208"/>
        <v>16</v>
      </c>
      <c r="G2887" s="812"/>
      <c r="H2887" s="818" t="str">
        <f t="shared" ca="1" si="202"/>
        <v/>
      </c>
      <c r="I2887" s="818" t="str">
        <f t="shared" ca="1" si="203"/>
        <v/>
      </c>
      <c r="J2887" s="818" t="str">
        <f t="shared" ca="1" si="204"/>
        <v/>
      </c>
      <c r="K2887" s="818" t="str">
        <f t="shared" ca="1" si="205"/>
        <v/>
      </c>
      <c r="L2887" s="812"/>
      <c r="M2887" s="812"/>
      <c r="N2887" s="812"/>
      <c r="O2887" s="812"/>
      <c r="P2887" s="812">
        <f t="shared" si="209"/>
        <v>0</v>
      </c>
      <c r="Q2887" s="812"/>
    </row>
    <row r="2888" spans="1:17" x14ac:dyDescent="0.35">
      <c r="A2888" s="812" t="b">
        <f t="shared" ca="1" si="201"/>
        <v>0</v>
      </c>
      <c r="B2888" s="825" t="str">
        <f ca="1">IF(COUNTA(G$2360:G2887)=1,"",OFFSET(B2888,-COUNTA(G$2360:G2887)+1,0))</f>
        <v>a1b3p000006X07KAAS</v>
      </c>
      <c r="C2888" s="827">
        <f ca="1">IF(COUNTA(G$2360:G2887)=1,"",OFFSET(C2888,-COUNTA(G$2360:G2887)+1,0))</f>
        <v>8</v>
      </c>
      <c r="D2888" s="812">
        <f t="shared" si="206"/>
        <v>46</v>
      </c>
      <c r="E2888" s="812">
        <f t="shared" ca="1" si="207"/>
        <v>4</v>
      </c>
      <c r="F2888" s="812">
        <f t="shared" ca="1" si="208"/>
        <v>16</v>
      </c>
      <c r="G2888" s="812"/>
      <c r="H2888" s="818" t="str">
        <f t="shared" ca="1" si="202"/>
        <v/>
      </c>
      <c r="I2888" s="818" t="str">
        <f t="shared" ca="1" si="203"/>
        <v/>
      </c>
      <c r="J2888" s="818" t="str">
        <f t="shared" ca="1" si="204"/>
        <v/>
      </c>
      <c r="K2888" s="818" t="str">
        <f t="shared" ca="1" si="205"/>
        <v/>
      </c>
      <c r="L2888" s="812"/>
      <c r="M2888" s="812"/>
      <c r="N2888" s="812"/>
      <c r="O2888" s="812"/>
      <c r="P2888" s="812">
        <f t="shared" si="209"/>
        <v>0</v>
      </c>
      <c r="Q2888" s="812"/>
    </row>
    <row r="2889" spans="1:17" x14ac:dyDescent="0.35">
      <c r="A2889" s="812" t="b">
        <f t="shared" ca="1" si="201"/>
        <v>0</v>
      </c>
      <c r="B2889" s="825" t="str">
        <f ca="1">IF(COUNTA(G$2360:G2888)=1,"",OFFSET(B2889,-COUNTA(G$2360:G2888)+1,0))</f>
        <v>a1b3p000006X08cAAC</v>
      </c>
      <c r="C2889" s="827">
        <f ca="1">IF(COUNTA(G$2360:G2888)=1,"",OFFSET(C2889,-COUNTA(G$2360:G2888)+1,0))</f>
        <v>8</v>
      </c>
      <c r="D2889" s="812">
        <f t="shared" si="206"/>
        <v>47</v>
      </c>
      <c r="E2889" s="812">
        <f t="shared" ca="1" si="207"/>
        <v>5</v>
      </c>
      <c r="F2889" s="812">
        <f t="shared" ca="1" si="208"/>
        <v>16</v>
      </c>
      <c r="G2889" s="812"/>
      <c r="H2889" s="818" t="str">
        <f t="shared" ca="1" si="202"/>
        <v/>
      </c>
      <c r="I2889" s="818" t="str">
        <f t="shared" ca="1" si="203"/>
        <v/>
      </c>
      <c r="J2889" s="818" t="str">
        <f t="shared" ca="1" si="204"/>
        <v/>
      </c>
      <c r="K2889" s="818" t="str">
        <f t="shared" ca="1" si="205"/>
        <v/>
      </c>
      <c r="L2889" s="812"/>
      <c r="M2889" s="812"/>
      <c r="N2889" s="812"/>
      <c r="O2889" s="812"/>
      <c r="P2889" s="812">
        <f t="shared" si="209"/>
        <v>0</v>
      </c>
      <c r="Q2889" s="812"/>
    </row>
    <row r="2890" spans="1:17" x14ac:dyDescent="0.35">
      <c r="A2890" s="812" t="b">
        <f t="shared" ca="1" si="201"/>
        <v>0</v>
      </c>
      <c r="B2890" s="825" t="str">
        <f ca="1">IF(COUNTA(G$2360:G2889)=1,"",OFFSET(B2890,-COUNTA(G$2360:G2889)+1,0))</f>
        <v>a1b3p000006X09uAAC</v>
      </c>
      <c r="C2890" s="827">
        <f ca="1">IF(COUNTA(G$2360:G2889)=1,"",OFFSET(C2890,-COUNTA(G$2360:G2889)+1,0))</f>
        <v>8</v>
      </c>
      <c r="D2890" s="812">
        <f t="shared" si="206"/>
        <v>48</v>
      </c>
      <c r="E2890" s="812">
        <f t="shared" ca="1" si="207"/>
        <v>6</v>
      </c>
      <c r="F2890" s="812">
        <f t="shared" ca="1" si="208"/>
        <v>16</v>
      </c>
      <c r="G2890" s="812"/>
      <c r="H2890" s="818" t="str">
        <f t="shared" ca="1" si="202"/>
        <v/>
      </c>
      <c r="I2890" s="818" t="str">
        <f t="shared" ca="1" si="203"/>
        <v/>
      </c>
      <c r="J2890" s="818" t="str">
        <f t="shared" ca="1" si="204"/>
        <v/>
      </c>
      <c r="K2890" s="818" t="str">
        <f t="shared" ca="1" si="205"/>
        <v/>
      </c>
      <c r="L2890" s="812"/>
      <c r="M2890" s="812"/>
      <c r="N2890" s="812"/>
      <c r="O2890" s="812"/>
      <c r="P2890" s="812">
        <f t="shared" si="209"/>
        <v>0</v>
      </c>
      <c r="Q2890" s="812"/>
    </row>
    <row r="2891" spans="1:17" x14ac:dyDescent="0.35">
      <c r="A2891" s="812" t="b">
        <f t="shared" ca="1" si="201"/>
        <v>0</v>
      </c>
      <c r="B2891" s="825" t="str">
        <f ca="1">IF(COUNTA(G$2360:G2890)=1,"",OFFSET(B2891,-COUNTA(G$2360:G2890)+1,0))</f>
        <v>a1b3p000006X03TAAS</v>
      </c>
      <c r="C2891" s="827">
        <f ca="1">IF(COUNTA(G$2360:G2890)=1,"",OFFSET(C2891,-COUNTA(G$2360:G2890)+1,0))</f>
        <v>9</v>
      </c>
      <c r="D2891" s="812">
        <f t="shared" si="206"/>
        <v>49</v>
      </c>
      <c r="E2891" s="812">
        <f t="shared" ca="1" si="207"/>
        <v>1</v>
      </c>
      <c r="F2891" s="812">
        <f t="shared" ca="1" si="208"/>
        <v>17</v>
      </c>
      <c r="G2891" s="812"/>
      <c r="H2891" s="818" t="str">
        <f t="shared" ca="1" si="202"/>
        <v/>
      </c>
      <c r="I2891" s="818" t="str">
        <f t="shared" ca="1" si="203"/>
        <v/>
      </c>
      <c r="J2891" s="818" t="str">
        <f t="shared" ca="1" si="204"/>
        <v/>
      </c>
      <c r="K2891" s="818" t="str">
        <f t="shared" ca="1" si="205"/>
        <v/>
      </c>
      <c r="L2891" s="812"/>
      <c r="M2891" s="812"/>
      <c r="N2891" s="812"/>
      <c r="O2891" s="812"/>
      <c r="P2891" s="812">
        <f t="shared" si="209"/>
        <v>0</v>
      </c>
      <c r="Q2891" s="812"/>
    </row>
    <row r="2892" spans="1:17" x14ac:dyDescent="0.35">
      <c r="A2892" s="812" t="b">
        <f t="shared" ca="1" si="201"/>
        <v>0</v>
      </c>
      <c r="B2892" s="825" t="str">
        <f ca="1">IF(COUNTA(G$2360:G2891)=1,"",OFFSET(B2892,-COUNTA(G$2360:G2891)+1,0))</f>
        <v>a1b3p000006X04lAAC</v>
      </c>
      <c r="C2892" s="827">
        <f ca="1">IF(COUNTA(G$2360:G2891)=1,"",OFFSET(C2892,-COUNTA(G$2360:G2891)+1,0))</f>
        <v>9</v>
      </c>
      <c r="D2892" s="812">
        <f t="shared" si="206"/>
        <v>50</v>
      </c>
      <c r="E2892" s="812">
        <f t="shared" ca="1" si="207"/>
        <v>2</v>
      </c>
      <c r="F2892" s="812">
        <f t="shared" ca="1" si="208"/>
        <v>17</v>
      </c>
      <c r="G2892" s="812"/>
      <c r="H2892" s="818" t="str">
        <f t="shared" ca="1" si="202"/>
        <v/>
      </c>
      <c r="I2892" s="818" t="str">
        <f t="shared" ca="1" si="203"/>
        <v/>
      </c>
      <c r="J2892" s="818" t="str">
        <f t="shared" ca="1" si="204"/>
        <v/>
      </c>
      <c r="K2892" s="818" t="str">
        <f t="shared" ca="1" si="205"/>
        <v/>
      </c>
      <c r="L2892" s="812"/>
      <c r="M2892" s="812"/>
      <c r="N2892" s="812"/>
      <c r="O2892" s="812"/>
      <c r="P2892" s="812">
        <f t="shared" si="209"/>
        <v>0</v>
      </c>
      <c r="Q2892" s="812"/>
    </row>
    <row r="2893" spans="1:17" x14ac:dyDescent="0.35">
      <c r="A2893" s="812" t="b">
        <f t="shared" ca="1" si="201"/>
        <v>0</v>
      </c>
      <c r="B2893" s="825" t="str">
        <f ca="1">IF(COUNTA(G$2360:G2892)=1,"",OFFSET(B2893,-COUNTA(G$2360:G2892)+1,0))</f>
        <v>a1b3p000006X063AAC</v>
      </c>
      <c r="C2893" s="827">
        <f ca="1">IF(COUNTA(G$2360:G2892)=1,"",OFFSET(C2893,-COUNTA(G$2360:G2892)+1,0))</f>
        <v>9</v>
      </c>
      <c r="D2893" s="812">
        <f t="shared" si="206"/>
        <v>51</v>
      </c>
      <c r="E2893" s="812">
        <f t="shared" ca="1" si="207"/>
        <v>3</v>
      </c>
      <c r="F2893" s="812">
        <f t="shared" ca="1" si="208"/>
        <v>17</v>
      </c>
      <c r="G2893" s="812"/>
      <c r="H2893" s="818" t="str">
        <f t="shared" ca="1" si="202"/>
        <v/>
      </c>
      <c r="I2893" s="818" t="str">
        <f t="shared" ca="1" si="203"/>
        <v/>
      </c>
      <c r="J2893" s="818" t="str">
        <f t="shared" ca="1" si="204"/>
        <v/>
      </c>
      <c r="K2893" s="818" t="str">
        <f t="shared" ca="1" si="205"/>
        <v/>
      </c>
      <c r="L2893" s="812"/>
      <c r="M2893" s="812"/>
      <c r="N2893" s="812"/>
      <c r="O2893" s="812"/>
      <c r="P2893" s="812">
        <f t="shared" si="209"/>
        <v>0</v>
      </c>
      <c r="Q2893" s="812"/>
    </row>
    <row r="2894" spans="1:17" x14ac:dyDescent="0.35">
      <c r="A2894" s="812" t="b">
        <f t="shared" ca="1" si="201"/>
        <v>0</v>
      </c>
      <c r="B2894" s="825" t="str">
        <f ca="1">IF(COUNTA(G$2360:G2893)=1,"",OFFSET(B2894,-COUNTA(G$2360:G2893)+1,0))</f>
        <v>a1b3p000006X07LAAS</v>
      </c>
      <c r="C2894" s="827">
        <f ca="1">IF(COUNTA(G$2360:G2893)=1,"",OFFSET(C2894,-COUNTA(G$2360:G2893)+1,0))</f>
        <v>9</v>
      </c>
      <c r="D2894" s="812">
        <f t="shared" si="206"/>
        <v>52</v>
      </c>
      <c r="E2894" s="812">
        <f t="shared" ca="1" si="207"/>
        <v>4</v>
      </c>
      <c r="F2894" s="812">
        <f t="shared" ca="1" si="208"/>
        <v>17</v>
      </c>
      <c r="G2894" s="812"/>
      <c r="H2894" s="818" t="str">
        <f t="shared" ca="1" si="202"/>
        <v/>
      </c>
      <c r="I2894" s="818" t="str">
        <f t="shared" ca="1" si="203"/>
        <v/>
      </c>
      <c r="J2894" s="818" t="str">
        <f t="shared" ca="1" si="204"/>
        <v/>
      </c>
      <c r="K2894" s="818" t="str">
        <f t="shared" ca="1" si="205"/>
        <v/>
      </c>
      <c r="L2894" s="812"/>
      <c r="M2894" s="812"/>
      <c r="N2894" s="812"/>
      <c r="O2894" s="812"/>
      <c r="P2894" s="812">
        <f t="shared" si="209"/>
        <v>0</v>
      </c>
      <c r="Q2894" s="812"/>
    </row>
    <row r="2895" spans="1:17" x14ac:dyDescent="0.35">
      <c r="A2895" s="812" t="b">
        <f t="shared" ca="1" si="201"/>
        <v>0</v>
      </c>
      <c r="B2895" s="825" t="str">
        <f ca="1">IF(COUNTA(G$2360:G2894)=1,"",OFFSET(B2895,-COUNTA(G$2360:G2894)+1,0))</f>
        <v>a1b3p000006X08dAAC</v>
      </c>
      <c r="C2895" s="827">
        <f ca="1">IF(COUNTA(G$2360:G2894)=1,"",OFFSET(C2895,-COUNTA(G$2360:G2894)+1,0))</f>
        <v>9</v>
      </c>
      <c r="D2895" s="812">
        <f t="shared" si="206"/>
        <v>53</v>
      </c>
      <c r="E2895" s="812">
        <f t="shared" ca="1" si="207"/>
        <v>5</v>
      </c>
      <c r="F2895" s="812">
        <f t="shared" ca="1" si="208"/>
        <v>17</v>
      </c>
      <c r="G2895" s="812"/>
      <c r="H2895" s="818" t="str">
        <f t="shared" ca="1" si="202"/>
        <v/>
      </c>
      <c r="I2895" s="818" t="str">
        <f t="shared" ca="1" si="203"/>
        <v/>
      </c>
      <c r="J2895" s="818" t="str">
        <f t="shared" ca="1" si="204"/>
        <v/>
      </c>
      <c r="K2895" s="818" t="str">
        <f t="shared" ca="1" si="205"/>
        <v/>
      </c>
      <c r="L2895" s="812"/>
      <c r="M2895" s="812"/>
      <c r="N2895" s="812"/>
      <c r="O2895" s="812"/>
      <c r="P2895" s="812">
        <f t="shared" si="209"/>
        <v>0</v>
      </c>
      <c r="Q2895" s="812"/>
    </row>
    <row r="2896" spans="1:17" x14ac:dyDescent="0.35">
      <c r="A2896" s="812" t="b">
        <f t="shared" ca="1" si="201"/>
        <v>0</v>
      </c>
      <c r="B2896" s="825" t="str">
        <f ca="1">IF(COUNTA(G$2360:G2895)=1,"",OFFSET(B2896,-COUNTA(G$2360:G2895)+1,0))</f>
        <v>a1b3p000006X09vAAC</v>
      </c>
      <c r="C2896" s="827">
        <f ca="1">IF(COUNTA(G$2360:G2895)=1,"",OFFSET(C2896,-COUNTA(G$2360:G2895)+1,0))</f>
        <v>9</v>
      </c>
      <c r="D2896" s="812">
        <f t="shared" si="206"/>
        <v>54</v>
      </c>
      <c r="E2896" s="812">
        <f t="shared" ca="1" si="207"/>
        <v>6</v>
      </c>
      <c r="F2896" s="812">
        <f t="shared" ca="1" si="208"/>
        <v>17</v>
      </c>
      <c r="G2896" s="812"/>
      <c r="H2896" s="818" t="str">
        <f t="shared" ca="1" si="202"/>
        <v/>
      </c>
      <c r="I2896" s="818" t="str">
        <f t="shared" ca="1" si="203"/>
        <v/>
      </c>
      <c r="J2896" s="818" t="str">
        <f t="shared" ca="1" si="204"/>
        <v/>
      </c>
      <c r="K2896" s="818" t="str">
        <f t="shared" ca="1" si="205"/>
        <v/>
      </c>
      <c r="L2896" s="812"/>
      <c r="M2896" s="812"/>
      <c r="N2896" s="812"/>
      <c r="O2896" s="812"/>
      <c r="P2896" s="812">
        <f t="shared" si="209"/>
        <v>0</v>
      </c>
      <c r="Q2896" s="812"/>
    </row>
    <row r="2897" spans="1:17" x14ac:dyDescent="0.35">
      <c r="A2897" s="812" t="b">
        <f t="shared" ca="1" si="201"/>
        <v>0</v>
      </c>
      <c r="B2897" s="825" t="str">
        <f ca="1">IF(COUNTA(G$2360:G2896)=1,"",OFFSET(B2897,-COUNTA(G$2360:G2896)+1,0))</f>
        <v>a1b3p000006X03UAAS</v>
      </c>
      <c r="C2897" s="827">
        <f ca="1">IF(COUNTA(G$2360:G2896)=1,"",OFFSET(C2897,-COUNTA(G$2360:G2896)+1,0))</f>
        <v>10</v>
      </c>
      <c r="D2897" s="812">
        <f t="shared" si="206"/>
        <v>55</v>
      </c>
      <c r="E2897" s="812">
        <f t="shared" ca="1" si="207"/>
        <v>1</v>
      </c>
      <c r="F2897" s="812">
        <f t="shared" ca="1" si="208"/>
        <v>18</v>
      </c>
      <c r="G2897" s="812"/>
      <c r="H2897" s="818" t="str">
        <f t="shared" ca="1" si="202"/>
        <v/>
      </c>
      <c r="I2897" s="818" t="str">
        <f t="shared" ca="1" si="203"/>
        <v/>
      </c>
      <c r="J2897" s="818" t="str">
        <f t="shared" ca="1" si="204"/>
        <v/>
      </c>
      <c r="K2897" s="818" t="str">
        <f t="shared" ca="1" si="205"/>
        <v/>
      </c>
      <c r="L2897" s="812"/>
      <c r="M2897" s="812"/>
      <c r="N2897" s="812"/>
      <c r="O2897" s="812"/>
      <c r="P2897" s="812">
        <f t="shared" si="209"/>
        <v>0</v>
      </c>
      <c r="Q2897" s="812"/>
    </row>
    <row r="2898" spans="1:17" x14ac:dyDescent="0.35">
      <c r="A2898" s="812" t="b">
        <f t="shared" ca="1" si="201"/>
        <v>0</v>
      </c>
      <c r="B2898" s="825" t="str">
        <f ca="1">IF(COUNTA(G$2360:G2897)=1,"",OFFSET(B2898,-COUNTA(G$2360:G2897)+1,0))</f>
        <v>a1b3p000006X04mAAC</v>
      </c>
      <c r="C2898" s="827">
        <f ca="1">IF(COUNTA(G$2360:G2897)=1,"",OFFSET(C2898,-COUNTA(G$2360:G2897)+1,0))</f>
        <v>10</v>
      </c>
      <c r="D2898" s="812">
        <f t="shared" si="206"/>
        <v>56</v>
      </c>
      <c r="E2898" s="812">
        <f t="shared" ca="1" si="207"/>
        <v>2</v>
      </c>
      <c r="F2898" s="812">
        <f t="shared" ca="1" si="208"/>
        <v>18</v>
      </c>
      <c r="G2898" s="812"/>
      <c r="H2898" s="818" t="str">
        <f t="shared" ca="1" si="202"/>
        <v/>
      </c>
      <c r="I2898" s="818" t="str">
        <f t="shared" ca="1" si="203"/>
        <v/>
      </c>
      <c r="J2898" s="818" t="str">
        <f t="shared" ca="1" si="204"/>
        <v/>
      </c>
      <c r="K2898" s="818" t="str">
        <f t="shared" ca="1" si="205"/>
        <v/>
      </c>
      <c r="L2898" s="812"/>
      <c r="M2898" s="812"/>
      <c r="N2898" s="812"/>
      <c r="O2898" s="812"/>
      <c r="P2898" s="812">
        <f t="shared" si="209"/>
        <v>0</v>
      </c>
      <c r="Q2898" s="812"/>
    </row>
    <row r="2899" spans="1:17" x14ac:dyDescent="0.35">
      <c r="A2899" s="812" t="b">
        <f t="shared" ca="1" si="201"/>
        <v>0</v>
      </c>
      <c r="B2899" s="825" t="str">
        <f ca="1">IF(COUNTA(G$2360:G2898)=1,"",OFFSET(B2899,-COUNTA(G$2360:G2898)+1,0))</f>
        <v>a1b3p000006X064AAC</v>
      </c>
      <c r="C2899" s="827">
        <f ca="1">IF(COUNTA(G$2360:G2898)=1,"",OFFSET(C2899,-COUNTA(G$2360:G2898)+1,0))</f>
        <v>10</v>
      </c>
      <c r="D2899" s="812">
        <f t="shared" si="206"/>
        <v>57</v>
      </c>
      <c r="E2899" s="812">
        <f t="shared" ca="1" si="207"/>
        <v>3</v>
      </c>
      <c r="F2899" s="812">
        <f t="shared" ca="1" si="208"/>
        <v>18</v>
      </c>
      <c r="G2899" s="812"/>
      <c r="H2899" s="818" t="str">
        <f t="shared" ca="1" si="202"/>
        <v/>
      </c>
      <c r="I2899" s="818" t="str">
        <f t="shared" ca="1" si="203"/>
        <v/>
      </c>
      <c r="J2899" s="818" t="str">
        <f t="shared" ca="1" si="204"/>
        <v/>
      </c>
      <c r="K2899" s="818" t="str">
        <f t="shared" ca="1" si="205"/>
        <v/>
      </c>
      <c r="L2899" s="812"/>
      <c r="M2899" s="812"/>
      <c r="N2899" s="812"/>
      <c r="O2899" s="812"/>
      <c r="P2899" s="812">
        <f t="shared" si="209"/>
        <v>0</v>
      </c>
      <c r="Q2899" s="812"/>
    </row>
    <row r="2900" spans="1:17" x14ac:dyDescent="0.35">
      <c r="A2900" s="812" t="b">
        <f t="shared" ca="1" si="201"/>
        <v>0</v>
      </c>
      <c r="B2900" s="825" t="str">
        <f ca="1">IF(COUNTA(G$2360:G2899)=1,"",OFFSET(B2900,-COUNTA(G$2360:G2899)+1,0))</f>
        <v>a1b3p000006X07MAAS</v>
      </c>
      <c r="C2900" s="827">
        <f ca="1">IF(COUNTA(G$2360:G2899)=1,"",OFFSET(C2900,-COUNTA(G$2360:G2899)+1,0))</f>
        <v>10</v>
      </c>
      <c r="D2900" s="812">
        <f t="shared" si="206"/>
        <v>58</v>
      </c>
      <c r="E2900" s="812">
        <f t="shared" ca="1" si="207"/>
        <v>4</v>
      </c>
      <c r="F2900" s="812">
        <f t="shared" ca="1" si="208"/>
        <v>18</v>
      </c>
      <c r="G2900" s="812"/>
      <c r="H2900" s="818" t="str">
        <f t="shared" ca="1" si="202"/>
        <v/>
      </c>
      <c r="I2900" s="818" t="str">
        <f t="shared" ca="1" si="203"/>
        <v/>
      </c>
      <c r="J2900" s="818" t="str">
        <f t="shared" ca="1" si="204"/>
        <v/>
      </c>
      <c r="K2900" s="818" t="str">
        <f t="shared" ca="1" si="205"/>
        <v/>
      </c>
      <c r="L2900" s="812"/>
      <c r="M2900" s="812"/>
      <c r="N2900" s="812"/>
      <c r="O2900" s="812"/>
      <c r="P2900" s="812">
        <f t="shared" si="209"/>
        <v>0</v>
      </c>
      <c r="Q2900" s="812"/>
    </row>
    <row r="2901" spans="1:17" x14ac:dyDescent="0.35">
      <c r="A2901" s="812" t="b">
        <f t="shared" ca="1" si="201"/>
        <v>0</v>
      </c>
      <c r="B2901" s="825" t="str">
        <f ca="1">IF(COUNTA(G$2360:G2900)=1,"",OFFSET(B2901,-COUNTA(G$2360:G2900)+1,0))</f>
        <v>a1b3p000006X08eAAC</v>
      </c>
      <c r="C2901" s="827">
        <f ca="1">IF(COUNTA(G$2360:G2900)=1,"",OFFSET(C2901,-COUNTA(G$2360:G2900)+1,0))</f>
        <v>10</v>
      </c>
      <c r="D2901" s="812">
        <f t="shared" si="206"/>
        <v>59</v>
      </c>
      <c r="E2901" s="812">
        <f t="shared" ca="1" si="207"/>
        <v>5</v>
      </c>
      <c r="F2901" s="812">
        <f t="shared" ca="1" si="208"/>
        <v>18</v>
      </c>
      <c r="G2901" s="812"/>
      <c r="H2901" s="818" t="str">
        <f t="shared" ca="1" si="202"/>
        <v/>
      </c>
      <c r="I2901" s="818" t="str">
        <f t="shared" ca="1" si="203"/>
        <v/>
      </c>
      <c r="J2901" s="818" t="str">
        <f t="shared" ca="1" si="204"/>
        <v/>
      </c>
      <c r="K2901" s="818" t="str">
        <f t="shared" ca="1" si="205"/>
        <v/>
      </c>
      <c r="L2901" s="812"/>
      <c r="M2901" s="812"/>
      <c r="N2901" s="812"/>
      <c r="O2901" s="812"/>
      <c r="P2901" s="812">
        <f t="shared" si="209"/>
        <v>0</v>
      </c>
      <c r="Q2901" s="812"/>
    </row>
    <row r="2902" spans="1:17" x14ac:dyDescent="0.35">
      <c r="A2902" s="812" t="b">
        <f t="shared" ca="1" si="201"/>
        <v>0</v>
      </c>
      <c r="B2902" s="825" t="str">
        <f ca="1">IF(COUNTA(G$2360:G2901)=1,"",OFFSET(B2902,-COUNTA(G$2360:G2901)+1,0))</f>
        <v>a1b3p000006X09wAAC</v>
      </c>
      <c r="C2902" s="827">
        <f ca="1">IF(COUNTA(G$2360:G2901)=1,"",OFFSET(C2902,-COUNTA(G$2360:G2901)+1,0))</f>
        <v>10</v>
      </c>
      <c r="D2902" s="812">
        <f t="shared" si="206"/>
        <v>60</v>
      </c>
      <c r="E2902" s="812">
        <f t="shared" ca="1" si="207"/>
        <v>6</v>
      </c>
      <c r="F2902" s="812">
        <f t="shared" ca="1" si="208"/>
        <v>18</v>
      </c>
      <c r="G2902" s="812"/>
      <c r="H2902" s="818" t="str">
        <f t="shared" ca="1" si="202"/>
        <v/>
      </c>
      <c r="I2902" s="818" t="str">
        <f t="shared" ca="1" si="203"/>
        <v/>
      </c>
      <c r="J2902" s="818" t="str">
        <f t="shared" ca="1" si="204"/>
        <v/>
      </c>
      <c r="K2902" s="818" t="str">
        <f t="shared" ca="1" si="205"/>
        <v/>
      </c>
      <c r="L2902" s="812"/>
      <c r="M2902" s="812"/>
      <c r="N2902" s="812"/>
      <c r="O2902" s="812"/>
      <c r="P2902" s="812">
        <f t="shared" si="209"/>
        <v>0</v>
      </c>
      <c r="Q2902" s="812"/>
    </row>
    <row r="2903" spans="1:17" x14ac:dyDescent="0.35">
      <c r="A2903" s="812" t="b">
        <f t="shared" ca="1" si="201"/>
        <v>0</v>
      </c>
      <c r="B2903" s="825" t="str">
        <f ca="1">IF(COUNTA(G$2360:G2902)=1,"",OFFSET(B2903,-COUNTA(G$2360:G2902)+1,0))</f>
        <v>a1b3p000006X03VAAS</v>
      </c>
      <c r="C2903" s="827">
        <f ca="1">IF(COUNTA(G$2360:G2902)=1,"",OFFSET(C2903,-COUNTA(G$2360:G2902)+1,0))</f>
        <v>11</v>
      </c>
      <c r="D2903" s="812">
        <f t="shared" si="206"/>
        <v>61</v>
      </c>
      <c r="E2903" s="812">
        <f t="shared" ca="1" si="207"/>
        <v>1</v>
      </c>
      <c r="F2903" s="812">
        <f t="shared" ca="1" si="208"/>
        <v>19</v>
      </c>
      <c r="G2903" s="812"/>
      <c r="H2903" s="818" t="str">
        <f t="shared" ca="1" si="202"/>
        <v/>
      </c>
      <c r="I2903" s="818" t="str">
        <f t="shared" ca="1" si="203"/>
        <v/>
      </c>
      <c r="J2903" s="818" t="str">
        <f t="shared" ca="1" si="204"/>
        <v/>
      </c>
      <c r="K2903" s="818" t="str">
        <f t="shared" ca="1" si="205"/>
        <v/>
      </c>
      <c r="L2903" s="812"/>
      <c r="M2903" s="812"/>
      <c r="N2903" s="812"/>
      <c r="O2903" s="812"/>
      <c r="P2903" s="812">
        <f t="shared" si="209"/>
        <v>0</v>
      </c>
      <c r="Q2903" s="812"/>
    </row>
    <row r="2904" spans="1:17" x14ac:dyDescent="0.35">
      <c r="A2904" s="812" t="b">
        <f t="shared" ca="1" si="201"/>
        <v>0</v>
      </c>
      <c r="B2904" s="825" t="str">
        <f ca="1">IF(COUNTA(G$2360:G2903)=1,"",OFFSET(B2904,-COUNTA(G$2360:G2903)+1,0))</f>
        <v>a1b3p000006X04nAAC</v>
      </c>
      <c r="C2904" s="827">
        <f ca="1">IF(COUNTA(G$2360:G2903)=1,"",OFFSET(C2904,-COUNTA(G$2360:G2903)+1,0))</f>
        <v>11</v>
      </c>
      <c r="D2904" s="812">
        <f t="shared" si="206"/>
        <v>62</v>
      </c>
      <c r="E2904" s="812">
        <f t="shared" ca="1" si="207"/>
        <v>2</v>
      </c>
      <c r="F2904" s="812">
        <f t="shared" ca="1" si="208"/>
        <v>19</v>
      </c>
      <c r="G2904" s="812"/>
      <c r="H2904" s="818" t="str">
        <f t="shared" ca="1" si="202"/>
        <v/>
      </c>
      <c r="I2904" s="818" t="str">
        <f t="shared" ca="1" si="203"/>
        <v/>
      </c>
      <c r="J2904" s="818" t="str">
        <f t="shared" ca="1" si="204"/>
        <v/>
      </c>
      <c r="K2904" s="818" t="str">
        <f t="shared" ca="1" si="205"/>
        <v/>
      </c>
      <c r="L2904" s="812"/>
      <c r="M2904" s="812"/>
      <c r="N2904" s="812"/>
      <c r="O2904" s="812"/>
      <c r="P2904" s="812">
        <f t="shared" si="209"/>
        <v>0</v>
      </c>
      <c r="Q2904" s="812"/>
    </row>
    <row r="2905" spans="1:17" x14ac:dyDescent="0.35">
      <c r="A2905" s="812" t="b">
        <f t="shared" ca="1" si="201"/>
        <v>0</v>
      </c>
      <c r="B2905" s="825" t="str">
        <f ca="1">IF(COUNTA(G$2360:G2904)=1,"",OFFSET(B2905,-COUNTA(G$2360:G2904)+1,0))</f>
        <v>a1b3p000006X065AAC</v>
      </c>
      <c r="C2905" s="827">
        <f ca="1">IF(COUNTA(G$2360:G2904)=1,"",OFFSET(C2905,-COUNTA(G$2360:G2904)+1,0))</f>
        <v>11</v>
      </c>
      <c r="D2905" s="812">
        <f t="shared" si="206"/>
        <v>63</v>
      </c>
      <c r="E2905" s="812">
        <f t="shared" ca="1" si="207"/>
        <v>3</v>
      </c>
      <c r="F2905" s="812">
        <f t="shared" ca="1" si="208"/>
        <v>19</v>
      </c>
      <c r="G2905" s="812"/>
      <c r="H2905" s="818" t="str">
        <f t="shared" ca="1" si="202"/>
        <v/>
      </c>
      <c r="I2905" s="818" t="str">
        <f t="shared" ca="1" si="203"/>
        <v/>
      </c>
      <c r="J2905" s="818" t="str">
        <f t="shared" ca="1" si="204"/>
        <v/>
      </c>
      <c r="K2905" s="818" t="str">
        <f t="shared" ca="1" si="205"/>
        <v/>
      </c>
      <c r="L2905" s="812"/>
      <c r="M2905" s="812"/>
      <c r="N2905" s="812"/>
      <c r="O2905" s="812"/>
      <c r="P2905" s="812">
        <f t="shared" si="209"/>
        <v>0</v>
      </c>
      <c r="Q2905" s="812"/>
    </row>
    <row r="2906" spans="1:17" x14ac:dyDescent="0.35">
      <c r="A2906" s="812" t="b">
        <f t="shared" ca="1" si="201"/>
        <v>0</v>
      </c>
      <c r="B2906" s="825" t="str">
        <f ca="1">IF(COUNTA(G$2360:G2905)=1,"",OFFSET(B2906,-COUNTA(G$2360:G2905)+1,0))</f>
        <v>a1b3p000006X07NAAS</v>
      </c>
      <c r="C2906" s="827">
        <f ca="1">IF(COUNTA(G$2360:G2905)=1,"",OFFSET(C2906,-COUNTA(G$2360:G2905)+1,0))</f>
        <v>11</v>
      </c>
      <c r="D2906" s="812">
        <f t="shared" si="206"/>
        <v>64</v>
      </c>
      <c r="E2906" s="812">
        <f t="shared" ca="1" si="207"/>
        <v>4</v>
      </c>
      <c r="F2906" s="812">
        <f t="shared" ca="1" si="208"/>
        <v>19</v>
      </c>
      <c r="G2906" s="812"/>
      <c r="H2906" s="818" t="str">
        <f t="shared" ca="1" si="202"/>
        <v/>
      </c>
      <c r="I2906" s="818" t="str">
        <f t="shared" ca="1" si="203"/>
        <v/>
      </c>
      <c r="J2906" s="818" t="str">
        <f t="shared" ca="1" si="204"/>
        <v/>
      </c>
      <c r="K2906" s="818" t="str">
        <f t="shared" ca="1" si="205"/>
        <v/>
      </c>
      <c r="L2906" s="812"/>
      <c r="M2906" s="812"/>
      <c r="N2906" s="812"/>
      <c r="O2906" s="812"/>
      <c r="P2906" s="812">
        <f t="shared" si="209"/>
        <v>0</v>
      </c>
      <c r="Q2906" s="812"/>
    </row>
    <row r="2907" spans="1:17" x14ac:dyDescent="0.35">
      <c r="A2907" s="812" t="b">
        <f t="shared" ref="A2907:A2970" ca="1" si="210">IF(OR(AND(J2907&lt;&gt;"", J2907&lt;&gt;0), AND(K2907&lt;&gt;"",K2907&lt;&gt;0)),TRUE,FALSE)</f>
        <v>0</v>
      </c>
      <c r="B2907" s="825" t="str">
        <f ca="1">IF(COUNTA(G$2360:G2906)=1,"",OFFSET(B2907,-COUNTA(G$2360:G2906)+1,0))</f>
        <v>a1b3p000006X08fAAC</v>
      </c>
      <c r="C2907" s="827">
        <f ca="1">IF(COUNTA(G$2360:G2906)=1,"",OFFSET(C2907,-COUNTA(G$2360:G2906)+1,0))</f>
        <v>11</v>
      </c>
      <c r="D2907" s="812">
        <f t="shared" si="206"/>
        <v>65</v>
      </c>
      <c r="E2907" s="812">
        <f t="shared" ca="1" si="207"/>
        <v>5</v>
      </c>
      <c r="F2907" s="812">
        <f t="shared" ca="1" si="208"/>
        <v>19</v>
      </c>
      <c r="G2907" s="812"/>
      <c r="H2907" s="818" t="str">
        <f t="shared" ref="H2907:H2970" ca="1" si="211">CHOOSE(E2907,IFERROR(IF(INDIRECT("'WPTM - Section F'!K"&amp;F2907)=0,"",INDIRECT("'WPTM - Section F'!K"&amp;$F2907)),""),IFERROR(IF(INDIRECT("'WPTM - Section F'!O"&amp;F2907)=0,"",INDIRECT("'WPTM - Section F'!O"&amp;$F2907)),""),IFERROR(IF(INDIRECT("'WPTM - Section F'!S"&amp;F2907)=0,"",INDIRECT("'WPTM - Section F'!S"&amp;$F2907)),""),IFERROR(IF(INDIRECT("'WPTM - Section F'!W"&amp;F2907)=0,"",INDIRECT("'WPTM - Section F'!W"&amp;$F2907)),""),IFERROR(IF(INDIRECT("'WPTM - Section F'!AA"&amp;F2907)=0,"",INDIRECT("'WPTM - Section F'!AA"&amp;$F2907)),""),IFERROR(IF(INDIRECT("'WPTM - Section F'!AE"&amp;F2907)=0,"",INDIRECT("'WPTM - Section F'!AE"&amp;$F2907)),""),IFERROR(IF(INDIRECT("'WPTM - Section F'!AI"&amp;F2907)=0,"",INDIRECT("'WPTM - Section F'!AI"&amp;$F2907)),""),IFERROR(IF(INDIRECT("'WPTM - Section F'!AM"&amp;F2907)=0,"",INDIRECT("'WPTM - Section F'!AM"&amp;$F2907)),""),)</f>
        <v/>
      </c>
      <c r="I2907" s="818" t="str">
        <f t="shared" ref="I2907:I2970" ca="1" si="212">CHOOSE(E2907,IFERROR(IF(INDIRECT("'WPTM - Section F'!J"&amp;F2907)=0,"",INDIRECT("'WPTM - Section F'!J"&amp;$F2907)),""),IFERROR(IF(INDIRECT("'WPTM - Section F'!N"&amp;F2907)=0,"",INDIRECT("'WPTM - Section F'!N"&amp;$F2907)),""),IFERROR(IF(INDIRECT("'WPTM - Section F'!R"&amp;F2907)=0,"",INDIRECT("'WPTM - Section F'!R"&amp;$F2907)),""),IFERROR(IF(INDIRECT("'WPTM - Section F'!V"&amp;F2907)=0,"",INDIRECT("'WPTM - Section F'!V"&amp;$F2907)),""),IFERROR(IF(INDIRECT("'WPTM - Section F'!Z"&amp;F2907)=0,"",INDIRECT("'WPTM - Section F'!Z"&amp;$F2907)),""),IFERROR(IF(INDIRECT("'WPTM - Section F'!AD"&amp;F2907)=0,"",INDIRECT("'WPTM - Section F'!AD"&amp;$F2907)),""),IFERROR(IF(INDIRECT("'WPTM - Section F'!AH"&amp;F2907)=0,"",INDIRECT("'WPTM - Section F'!AH"&amp;$F2907)),""),IFERROR(IF(INDIRECT("'WPTM - Section F'!AL"&amp;F2907)=0,"",INDIRECT("'WPTM - Section F'!AL"&amp;$F2907)),""),)</f>
        <v/>
      </c>
      <c r="J2907" s="818" t="str">
        <f t="shared" ref="J2907:J2970" ca="1" si="213">CHOOSE(E2907,IFERROR(IF(INDIRECT("'WPTM - Section F'!H"&amp;F2907)=0,"",INDIRECT("'WPTM - Section F'!H"&amp;$F2907)),""),IFERROR(IF(INDIRECT("'WPTM - Section F'!L"&amp;F2907)=0,"",INDIRECT("'WPTM - Section F'!L"&amp;$F2907)),""),IFERROR(IF(INDIRECT("'WPTM - Section F'!P"&amp;F2907)=0,"",INDIRECT("'WPTM - Section F'!P"&amp;$F2907)),""),IFERROR(IF(INDIRECT("'WPTM - Section F'!T"&amp;F2907)=0,"",INDIRECT("'WPTM - Section F'!T"&amp;$F2907)),""),IFERROR(IF(INDIRECT("'WPTM - Section F'!X"&amp;F2907)=0,"",INDIRECT("'WPTM - Section F'!X"&amp;$F2907)),""),IFERROR(IF(INDIRECT("'WPTM - Section F'!AB"&amp;F2907)=0,"",INDIRECT("'WPTM - Section F'!AB"&amp;$F2907)),""),IFERROR(IF(INDIRECT("'WPTM - Section F'!AF"&amp;F2907)=0,"",INDIRECT("'WPTM - Section F'!AF"&amp;$F2907)),""),IFERROR(IF(INDIRECT("'WPTM - Section F'!AJ"&amp;F2907)=0,"",INDIRECT("'WPTM - Section F'!AJ"&amp;$F2907)),""),)</f>
        <v/>
      </c>
      <c r="K2907" s="818" t="str">
        <f t="shared" ref="K2907:K2970" ca="1" si="214">CHOOSE(E2907,IFERROR(IF(INDIRECT("'WPTM - Section F'!I"&amp;F2907)=0,"",INDIRECT("'WPTM - Section F'!I"&amp;$F2907)),""),IFERROR(IF(INDIRECT("'WPTM - Section F'!M"&amp;F2907)=0,"",INDIRECT("'WPTM - Section F'!M"&amp;$F2907)),""),IFERROR(IF(INDIRECT("'WPTM - Section F'!Q"&amp;F2907)=0,"",INDIRECT("'WPTM - Section F'!Q"&amp;$F2907)),""),IFERROR(IF(INDIRECT("'WPTM - Section F'!U"&amp;F2907)=0,"",INDIRECT("'WPTM - Section F'!U"&amp;$F2907)),""),IFERROR(IF(INDIRECT("'WPTM - Section F'!Y"&amp;F2907)=0,"",INDIRECT("'WPTM - Section F'!Y"&amp;$F2907)),""),IFERROR(IF(INDIRECT("'WPTM - Section F'!AC"&amp;F2907)=0,"",INDIRECT("'WPTM - Section F'!AC"&amp;$F2907)),""),IFERROR(IF(INDIRECT("'WPTM - Section F'!AG"&amp;F2907)=0,"",INDIRECT("'WPTM - Section F'!AG"&amp;$F2907)),""),IFERROR(IF(INDIRECT("'WPTM - Section F'!AK"&amp;F2907)=0,"",INDIRECT("'WPTM - Section F'!AK"&amp;$F2907)),""),)</f>
        <v/>
      </c>
      <c r="L2907" s="812"/>
      <c r="M2907" s="812"/>
      <c r="N2907" s="812"/>
      <c r="O2907" s="812"/>
      <c r="P2907" s="812">
        <f t="shared" si="209"/>
        <v>0</v>
      </c>
      <c r="Q2907" s="812"/>
    </row>
    <row r="2908" spans="1:17" x14ac:dyDescent="0.35">
      <c r="A2908" s="812" t="b">
        <f t="shared" ca="1" si="210"/>
        <v>0</v>
      </c>
      <c r="B2908" s="825" t="str">
        <f ca="1">IF(COUNTA(G$2360:G2907)=1,"",OFFSET(B2908,-COUNTA(G$2360:G2907)+1,0))</f>
        <v>a1b3p000006X09xAAC</v>
      </c>
      <c r="C2908" s="827">
        <f ca="1">IF(COUNTA(G$2360:G2907)=1,"",OFFSET(C2908,-COUNTA(G$2360:G2907)+1,0))</f>
        <v>11</v>
      </c>
      <c r="D2908" s="812">
        <f t="shared" si="206"/>
        <v>66</v>
      </c>
      <c r="E2908" s="812">
        <f t="shared" ca="1" si="207"/>
        <v>6</v>
      </c>
      <c r="F2908" s="812">
        <f t="shared" ca="1" si="208"/>
        <v>19</v>
      </c>
      <c r="G2908" s="812"/>
      <c r="H2908" s="818" t="str">
        <f t="shared" ca="1" si="211"/>
        <v/>
      </c>
      <c r="I2908" s="818" t="str">
        <f t="shared" ca="1" si="212"/>
        <v/>
      </c>
      <c r="J2908" s="818" t="str">
        <f t="shared" ca="1" si="213"/>
        <v/>
      </c>
      <c r="K2908" s="818" t="str">
        <f t="shared" ca="1" si="214"/>
        <v/>
      </c>
      <c r="L2908" s="812"/>
      <c r="M2908" s="812"/>
      <c r="N2908" s="812"/>
      <c r="O2908" s="812"/>
      <c r="P2908" s="812">
        <f t="shared" si="209"/>
        <v>0</v>
      </c>
      <c r="Q2908" s="812"/>
    </row>
    <row r="2909" spans="1:17" x14ac:dyDescent="0.35">
      <c r="A2909" s="812" t="b">
        <f t="shared" ca="1" si="210"/>
        <v>0</v>
      </c>
      <c r="B2909" s="825" t="str">
        <f ca="1">IF(COUNTA(G$2360:G2908)=1,"",OFFSET(B2909,-COUNTA(G$2360:G2908)+1,0))</f>
        <v>a1b3p000006X03WAAS</v>
      </c>
      <c r="C2909" s="827">
        <f ca="1">IF(COUNTA(G$2360:G2908)=1,"",OFFSET(C2909,-COUNTA(G$2360:G2908)+1,0))</f>
        <v>12</v>
      </c>
      <c r="D2909" s="812">
        <f t="shared" si="206"/>
        <v>67</v>
      </c>
      <c r="E2909" s="812">
        <f t="shared" ca="1" si="207"/>
        <v>1</v>
      </c>
      <c r="F2909" s="812">
        <f t="shared" ca="1" si="208"/>
        <v>20</v>
      </c>
      <c r="G2909" s="812"/>
      <c r="H2909" s="818" t="str">
        <f t="shared" ca="1" si="211"/>
        <v/>
      </c>
      <c r="I2909" s="818" t="str">
        <f t="shared" ca="1" si="212"/>
        <v/>
      </c>
      <c r="J2909" s="818" t="str">
        <f t="shared" ca="1" si="213"/>
        <v/>
      </c>
      <c r="K2909" s="818" t="str">
        <f t="shared" ca="1" si="214"/>
        <v/>
      </c>
      <c r="L2909" s="812"/>
      <c r="M2909" s="812"/>
      <c r="N2909" s="812"/>
      <c r="O2909" s="812"/>
      <c r="P2909" s="812">
        <f t="shared" si="209"/>
        <v>0</v>
      </c>
      <c r="Q2909" s="812"/>
    </row>
    <row r="2910" spans="1:17" x14ac:dyDescent="0.35">
      <c r="A2910" s="812" t="b">
        <f t="shared" ca="1" si="210"/>
        <v>0</v>
      </c>
      <c r="B2910" s="825" t="str">
        <f ca="1">IF(COUNTA(G$2360:G2909)=1,"",OFFSET(B2910,-COUNTA(G$2360:G2909)+1,0))</f>
        <v>a1b3p000006X04oAAC</v>
      </c>
      <c r="C2910" s="827">
        <f ca="1">IF(COUNTA(G$2360:G2909)=1,"",OFFSET(C2910,-COUNTA(G$2360:G2909)+1,0))</f>
        <v>12</v>
      </c>
      <c r="D2910" s="812">
        <f t="shared" si="206"/>
        <v>68</v>
      </c>
      <c r="E2910" s="812">
        <f t="shared" ca="1" si="207"/>
        <v>2</v>
      </c>
      <c r="F2910" s="812">
        <f t="shared" ca="1" si="208"/>
        <v>20</v>
      </c>
      <c r="G2910" s="812"/>
      <c r="H2910" s="818" t="str">
        <f t="shared" ca="1" si="211"/>
        <v/>
      </c>
      <c r="I2910" s="818" t="str">
        <f t="shared" ca="1" si="212"/>
        <v/>
      </c>
      <c r="J2910" s="818" t="str">
        <f t="shared" ca="1" si="213"/>
        <v/>
      </c>
      <c r="K2910" s="818" t="str">
        <f t="shared" ca="1" si="214"/>
        <v/>
      </c>
      <c r="L2910" s="812"/>
      <c r="M2910" s="812"/>
      <c r="N2910" s="812"/>
      <c r="O2910" s="812"/>
      <c r="P2910" s="812">
        <f t="shared" si="209"/>
        <v>0</v>
      </c>
      <c r="Q2910" s="812"/>
    </row>
    <row r="2911" spans="1:17" x14ac:dyDescent="0.35">
      <c r="A2911" s="812" t="b">
        <f t="shared" ca="1" si="210"/>
        <v>0</v>
      </c>
      <c r="B2911" s="825" t="str">
        <f ca="1">IF(COUNTA(G$2360:G2910)=1,"",OFFSET(B2911,-COUNTA(G$2360:G2910)+1,0))</f>
        <v>a1b3p000006X066AAC</v>
      </c>
      <c r="C2911" s="827">
        <f ca="1">IF(COUNTA(G$2360:G2910)=1,"",OFFSET(C2911,-COUNTA(G$2360:G2910)+1,0))</f>
        <v>12</v>
      </c>
      <c r="D2911" s="812">
        <f t="shared" si="206"/>
        <v>69</v>
      </c>
      <c r="E2911" s="812">
        <f t="shared" ca="1" si="207"/>
        <v>3</v>
      </c>
      <c r="F2911" s="812">
        <f t="shared" ca="1" si="208"/>
        <v>20</v>
      </c>
      <c r="G2911" s="812"/>
      <c r="H2911" s="818" t="str">
        <f t="shared" ca="1" si="211"/>
        <v/>
      </c>
      <c r="I2911" s="818" t="str">
        <f t="shared" ca="1" si="212"/>
        <v/>
      </c>
      <c r="J2911" s="818" t="str">
        <f t="shared" ca="1" si="213"/>
        <v/>
      </c>
      <c r="K2911" s="818" t="str">
        <f t="shared" ca="1" si="214"/>
        <v/>
      </c>
      <c r="L2911" s="812"/>
      <c r="M2911" s="812"/>
      <c r="N2911" s="812"/>
      <c r="O2911" s="812"/>
      <c r="P2911" s="812">
        <f t="shared" si="209"/>
        <v>0</v>
      </c>
      <c r="Q2911" s="812"/>
    </row>
    <row r="2912" spans="1:17" x14ac:dyDescent="0.35">
      <c r="A2912" s="812" t="b">
        <f t="shared" ca="1" si="210"/>
        <v>0</v>
      </c>
      <c r="B2912" s="825" t="str">
        <f ca="1">IF(COUNTA(G$2360:G2911)=1,"",OFFSET(B2912,-COUNTA(G$2360:G2911)+1,0))</f>
        <v>a1b3p000006X07OAAS</v>
      </c>
      <c r="C2912" s="827">
        <f ca="1">IF(COUNTA(G$2360:G2911)=1,"",OFFSET(C2912,-COUNTA(G$2360:G2911)+1,0))</f>
        <v>12</v>
      </c>
      <c r="D2912" s="812">
        <f t="shared" si="206"/>
        <v>70</v>
      </c>
      <c r="E2912" s="812">
        <f t="shared" ca="1" si="207"/>
        <v>4</v>
      </c>
      <c r="F2912" s="812">
        <f t="shared" ca="1" si="208"/>
        <v>20</v>
      </c>
      <c r="G2912" s="812"/>
      <c r="H2912" s="818" t="str">
        <f t="shared" ca="1" si="211"/>
        <v/>
      </c>
      <c r="I2912" s="818" t="str">
        <f t="shared" ca="1" si="212"/>
        <v/>
      </c>
      <c r="J2912" s="818" t="str">
        <f t="shared" ca="1" si="213"/>
        <v/>
      </c>
      <c r="K2912" s="818" t="str">
        <f t="shared" ca="1" si="214"/>
        <v/>
      </c>
      <c r="L2912" s="812"/>
      <c r="M2912" s="812"/>
      <c r="N2912" s="812"/>
      <c r="O2912" s="812"/>
      <c r="P2912" s="812">
        <f t="shared" si="209"/>
        <v>0</v>
      </c>
      <c r="Q2912" s="812"/>
    </row>
    <row r="2913" spans="1:17" x14ac:dyDescent="0.35">
      <c r="A2913" s="812" t="b">
        <f t="shared" ca="1" si="210"/>
        <v>0</v>
      </c>
      <c r="B2913" s="825" t="str">
        <f ca="1">IF(COUNTA(G$2360:G2912)=1,"",OFFSET(B2913,-COUNTA(G$2360:G2912)+1,0))</f>
        <v>a1b3p000006X08gAAC</v>
      </c>
      <c r="C2913" s="827">
        <f ca="1">IF(COUNTA(G$2360:G2912)=1,"",OFFSET(C2913,-COUNTA(G$2360:G2912)+1,0))</f>
        <v>12</v>
      </c>
      <c r="D2913" s="812">
        <f t="shared" si="206"/>
        <v>71</v>
      </c>
      <c r="E2913" s="812">
        <f t="shared" ca="1" si="207"/>
        <v>5</v>
      </c>
      <c r="F2913" s="812">
        <f t="shared" ca="1" si="208"/>
        <v>20</v>
      </c>
      <c r="G2913" s="812"/>
      <c r="H2913" s="818" t="str">
        <f t="shared" ca="1" si="211"/>
        <v/>
      </c>
      <c r="I2913" s="818" t="str">
        <f t="shared" ca="1" si="212"/>
        <v/>
      </c>
      <c r="J2913" s="818" t="str">
        <f t="shared" ca="1" si="213"/>
        <v/>
      </c>
      <c r="K2913" s="818" t="str">
        <f t="shared" ca="1" si="214"/>
        <v/>
      </c>
      <c r="L2913" s="812"/>
      <c r="M2913" s="812"/>
      <c r="N2913" s="812"/>
      <c r="O2913" s="812"/>
      <c r="P2913" s="812">
        <f t="shared" si="209"/>
        <v>0</v>
      </c>
      <c r="Q2913" s="812"/>
    </row>
    <row r="2914" spans="1:17" x14ac:dyDescent="0.35">
      <c r="A2914" s="812" t="b">
        <f t="shared" ca="1" si="210"/>
        <v>0</v>
      </c>
      <c r="B2914" s="825" t="str">
        <f ca="1">IF(COUNTA(G$2360:G2913)=1,"",OFFSET(B2914,-COUNTA(G$2360:G2913)+1,0))</f>
        <v>a1b3p000006X09yAAC</v>
      </c>
      <c r="C2914" s="827">
        <f ca="1">IF(COUNTA(G$2360:G2913)=1,"",OFFSET(C2914,-COUNTA(G$2360:G2913)+1,0))</f>
        <v>12</v>
      </c>
      <c r="D2914" s="812">
        <f t="shared" si="206"/>
        <v>72</v>
      </c>
      <c r="E2914" s="812">
        <f t="shared" ca="1" si="207"/>
        <v>6</v>
      </c>
      <c r="F2914" s="812">
        <f t="shared" ca="1" si="208"/>
        <v>20</v>
      </c>
      <c r="G2914" s="812"/>
      <c r="H2914" s="818" t="str">
        <f t="shared" ca="1" si="211"/>
        <v/>
      </c>
      <c r="I2914" s="818" t="str">
        <f t="shared" ca="1" si="212"/>
        <v/>
      </c>
      <c r="J2914" s="818" t="str">
        <f t="shared" ca="1" si="213"/>
        <v/>
      </c>
      <c r="K2914" s="818" t="str">
        <f t="shared" ca="1" si="214"/>
        <v/>
      </c>
      <c r="L2914" s="812"/>
      <c r="M2914" s="812"/>
      <c r="N2914" s="812"/>
      <c r="O2914" s="812"/>
      <c r="P2914" s="812">
        <f t="shared" si="209"/>
        <v>0</v>
      </c>
      <c r="Q2914" s="812"/>
    </row>
    <row r="2915" spans="1:17" x14ac:dyDescent="0.35">
      <c r="A2915" s="812" t="b">
        <f t="shared" ca="1" si="210"/>
        <v>0</v>
      </c>
      <c r="B2915" s="825" t="str">
        <f ca="1">IF(COUNTA(G$2360:G2914)=1,"",OFFSET(B2915,-COUNTA(G$2360:G2914)+1,0))</f>
        <v>a1b3p000006X03XAAS</v>
      </c>
      <c r="C2915" s="827">
        <f ca="1">IF(COUNTA(G$2360:G2914)=1,"",OFFSET(C2915,-COUNTA(G$2360:G2914)+1,0))</f>
        <v>13</v>
      </c>
      <c r="D2915" s="812">
        <f t="shared" si="206"/>
        <v>73</v>
      </c>
      <c r="E2915" s="812">
        <f t="shared" ca="1" si="207"/>
        <v>1</v>
      </c>
      <c r="F2915" s="812">
        <f t="shared" ca="1" si="208"/>
        <v>21</v>
      </c>
      <c r="G2915" s="812"/>
      <c r="H2915" s="818" t="str">
        <f t="shared" ca="1" si="211"/>
        <v/>
      </c>
      <c r="I2915" s="818" t="str">
        <f t="shared" ca="1" si="212"/>
        <v/>
      </c>
      <c r="J2915" s="818" t="str">
        <f t="shared" ca="1" si="213"/>
        <v/>
      </c>
      <c r="K2915" s="818" t="str">
        <f t="shared" ca="1" si="214"/>
        <v/>
      </c>
      <c r="L2915" s="812"/>
      <c r="M2915" s="812"/>
      <c r="N2915" s="812"/>
      <c r="O2915" s="812"/>
      <c r="P2915" s="812">
        <f t="shared" si="209"/>
        <v>0</v>
      </c>
      <c r="Q2915" s="812"/>
    </row>
    <row r="2916" spans="1:17" x14ac:dyDescent="0.35">
      <c r="A2916" s="812" t="b">
        <f t="shared" ca="1" si="210"/>
        <v>0</v>
      </c>
      <c r="B2916" s="825" t="str">
        <f ca="1">IF(COUNTA(G$2360:G2915)=1,"",OFFSET(B2916,-COUNTA(G$2360:G2915)+1,0))</f>
        <v>a1b3p000006X04pAAC</v>
      </c>
      <c r="C2916" s="827">
        <f ca="1">IF(COUNTA(G$2360:G2915)=1,"",OFFSET(C2916,-COUNTA(G$2360:G2915)+1,0))</f>
        <v>13</v>
      </c>
      <c r="D2916" s="812">
        <f t="shared" si="206"/>
        <v>74</v>
      </c>
      <c r="E2916" s="812">
        <f t="shared" ca="1" si="207"/>
        <v>2</v>
      </c>
      <c r="F2916" s="812">
        <f t="shared" ca="1" si="208"/>
        <v>21</v>
      </c>
      <c r="G2916" s="812"/>
      <c r="H2916" s="818" t="str">
        <f t="shared" ca="1" si="211"/>
        <v/>
      </c>
      <c r="I2916" s="818" t="str">
        <f t="shared" ca="1" si="212"/>
        <v/>
      </c>
      <c r="J2916" s="818" t="str">
        <f t="shared" ca="1" si="213"/>
        <v/>
      </c>
      <c r="K2916" s="818" t="str">
        <f t="shared" ca="1" si="214"/>
        <v/>
      </c>
      <c r="L2916" s="812"/>
      <c r="M2916" s="812"/>
      <c r="N2916" s="812"/>
      <c r="O2916" s="812"/>
      <c r="P2916" s="812">
        <f t="shared" si="209"/>
        <v>0</v>
      </c>
      <c r="Q2916" s="812"/>
    </row>
    <row r="2917" spans="1:17" x14ac:dyDescent="0.35">
      <c r="A2917" s="812" t="b">
        <f t="shared" ca="1" si="210"/>
        <v>0</v>
      </c>
      <c r="B2917" s="825" t="str">
        <f ca="1">IF(COUNTA(G$2360:G2916)=1,"",OFFSET(B2917,-COUNTA(G$2360:G2916)+1,0))</f>
        <v>a1b3p000006X067AAC</v>
      </c>
      <c r="C2917" s="827">
        <f ca="1">IF(COUNTA(G$2360:G2916)=1,"",OFFSET(C2917,-COUNTA(G$2360:G2916)+1,0))</f>
        <v>13</v>
      </c>
      <c r="D2917" s="812">
        <f t="shared" si="206"/>
        <v>75</v>
      </c>
      <c r="E2917" s="812">
        <f t="shared" ca="1" si="207"/>
        <v>3</v>
      </c>
      <c r="F2917" s="812">
        <f t="shared" ca="1" si="208"/>
        <v>21</v>
      </c>
      <c r="G2917" s="812"/>
      <c r="H2917" s="818" t="str">
        <f t="shared" ca="1" si="211"/>
        <v/>
      </c>
      <c r="I2917" s="818" t="str">
        <f t="shared" ca="1" si="212"/>
        <v/>
      </c>
      <c r="J2917" s="818" t="str">
        <f t="shared" ca="1" si="213"/>
        <v/>
      </c>
      <c r="K2917" s="818" t="str">
        <f t="shared" ca="1" si="214"/>
        <v/>
      </c>
      <c r="L2917" s="812"/>
      <c r="M2917" s="812"/>
      <c r="N2917" s="812"/>
      <c r="O2917" s="812"/>
      <c r="P2917" s="812">
        <f t="shared" si="209"/>
        <v>0</v>
      </c>
      <c r="Q2917" s="812"/>
    </row>
    <row r="2918" spans="1:17" x14ac:dyDescent="0.35">
      <c r="A2918" s="812" t="b">
        <f t="shared" ca="1" si="210"/>
        <v>0</v>
      </c>
      <c r="B2918" s="825" t="str">
        <f ca="1">IF(COUNTA(G$2360:G2917)=1,"",OFFSET(B2918,-COUNTA(G$2360:G2917)+1,0))</f>
        <v>a1b3p000006X07PAAS</v>
      </c>
      <c r="C2918" s="827">
        <f ca="1">IF(COUNTA(G$2360:G2917)=1,"",OFFSET(C2918,-COUNTA(G$2360:G2917)+1,0))</f>
        <v>13</v>
      </c>
      <c r="D2918" s="812">
        <f t="shared" si="206"/>
        <v>76</v>
      </c>
      <c r="E2918" s="812">
        <f t="shared" ca="1" si="207"/>
        <v>4</v>
      </c>
      <c r="F2918" s="812">
        <f t="shared" ca="1" si="208"/>
        <v>21</v>
      </c>
      <c r="G2918" s="812"/>
      <c r="H2918" s="818" t="str">
        <f t="shared" ca="1" si="211"/>
        <v/>
      </c>
      <c r="I2918" s="818" t="str">
        <f t="shared" ca="1" si="212"/>
        <v/>
      </c>
      <c r="J2918" s="818" t="str">
        <f t="shared" ca="1" si="213"/>
        <v/>
      </c>
      <c r="K2918" s="818" t="str">
        <f t="shared" ca="1" si="214"/>
        <v/>
      </c>
      <c r="L2918" s="812"/>
      <c r="M2918" s="812"/>
      <c r="N2918" s="812"/>
      <c r="O2918" s="812"/>
      <c r="P2918" s="812">
        <f t="shared" si="209"/>
        <v>0</v>
      </c>
      <c r="Q2918" s="812"/>
    </row>
    <row r="2919" spans="1:17" x14ac:dyDescent="0.35">
      <c r="A2919" s="812" t="b">
        <f t="shared" ca="1" si="210"/>
        <v>0</v>
      </c>
      <c r="B2919" s="825" t="str">
        <f ca="1">IF(COUNTA(G$2360:G2918)=1,"",OFFSET(B2919,-COUNTA(G$2360:G2918)+1,0))</f>
        <v>a1b3p000006X08hAAC</v>
      </c>
      <c r="C2919" s="827">
        <f ca="1">IF(COUNTA(G$2360:G2918)=1,"",OFFSET(C2919,-COUNTA(G$2360:G2918)+1,0))</f>
        <v>13</v>
      </c>
      <c r="D2919" s="812">
        <f t="shared" si="206"/>
        <v>77</v>
      </c>
      <c r="E2919" s="812">
        <f t="shared" ca="1" si="207"/>
        <v>5</v>
      </c>
      <c r="F2919" s="812">
        <f t="shared" ca="1" si="208"/>
        <v>21</v>
      </c>
      <c r="G2919" s="812"/>
      <c r="H2919" s="818" t="str">
        <f t="shared" ca="1" si="211"/>
        <v/>
      </c>
      <c r="I2919" s="818" t="str">
        <f t="shared" ca="1" si="212"/>
        <v/>
      </c>
      <c r="J2919" s="818" t="str">
        <f t="shared" ca="1" si="213"/>
        <v/>
      </c>
      <c r="K2919" s="818" t="str">
        <f t="shared" ca="1" si="214"/>
        <v/>
      </c>
      <c r="L2919" s="812"/>
      <c r="M2919" s="812"/>
      <c r="N2919" s="812"/>
      <c r="O2919" s="812"/>
      <c r="P2919" s="812">
        <f t="shared" si="209"/>
        <v>0</v>
      </c>
      <c r="Q2919" s="812"/>
    </row>
    <row r="2920" spans="1:17" x14ac:dyDescent="0.35">
      <c r="A2920" s="812" t="b">
        <f t="shared" ca="1" si="210"/>
        <v>0</v>
      </c>
      <c r="B2920" s="825" t="str">
        <f ca="1">IF(COUNTA(G$2360:G2919)=1,"",OFFSET(B2920,-COUNTA(G$2360:G2919)+1,0))</f>
        <v>a1b3p000006X09zAAC</v>
      </c>
      <c r="C2920" s="827">
        <f ca="1">IF(COUNTA(G$2360:G2919)=1,"",OFFSET(C2920,-COUNTA(G$2360:G2919)+1,0))</f>
        <v>13</v>
      </c>
      <c r="D2920" s="812">
        <f t="shared" si="206"/>
        <v>78</v>
      </c>
      <c r="E2920" s="812">
        <f t="shared" ca="1" si="207"/>
        <v>6</v>
      </c>
      <c r="F2920" s="812">
        <f t="shared" ca="1" si="208"/>
        <v>21</v>
      </c>
      <c r="G2920" s="812"/>
      <c r="H2920" s="818" t="str">
        <f t="shared" ca="1" si="211"/>
        <v/>
      </c>
      <c r="I2920" s="818" t="str">
        <f t="shared" ca="1" si="212"/>
        <v/>
      </c>
      <c r="J2920" s="818" t="str">
        <f t="shared" ca="1" si="213"/>
        <v/>
      </c>
      <c r="K2920" s="818" t="str">
        <f t="shared" ca="1" si="214"/>
        <v/>
      </c>
      <c r="L2920" s="812"/>
      <c r="M2920" s="812"/>
      <c r="N2920" s="812"/>
      <c r="O2920" s="812"/>
      <c r="P2920" s="812">
        <f t="shared" si="209"/>
        <v>0</v>
      </c>
      <c r="Q2920" s="812"/>
    </row>
    <row r="2921" spans="1:17" x14ac:dyDescent="0.35">
      <c r="A2921" s="812" t="b">
        <f t="shared" ca="1" si="210"/>
        <v>0</v>
      </c>
      <c r="B2921" s="825" t="str">
        <f ca="1">IF(COUNTA(G$2360:G2920)=1,"",OFFSET(B2921,-COUNTA(G$2360:G2920)+1,0))</f>
        <v>a1b3p000006X03YAAS</v>
      </c>
      <c r="C2921" s="827">
        <f ca="1">IF(COUNTA(G$2360:G2920)=1,"",OFFSET(C2921,-COUNTA(G$2360:G2920)+1,0))</f>
        <v>14</v>
      </c>
      <c r="D2921" s="812">
        <f t="shared" si="206"/>
        <v>79</v>
      </c>
      <c r="E2921" s="812">
        <f t="shared" ca="1" si="207"/>
        <v>1</v>
      </c>
      <c r="F2921" s="812">
        <f t="shared" ca="1" si="208"/>
        <v>22</v>
      </c>
      <c r="G2921" s="812"/>
      <c r="H2921" s="818" t="str">
        <f t="shared" ca="1" si="211"/>
        <v/>
      </c>
      <c r="I2921" s="818" t="str">
        <f t="shared" ca="1" si="212"/>
        <v/>
      </c>
      <c r="J2921" s="818" t="str">
        <f t="shared" ca="1" si="213"/>
        <v/>
      </c>
      <c r="K2921" s="818" t="str">
        <f t="shared" ca="1" si="214"/>
        <v/>
      </c>
      <c r="L2921" s="812"/>
      <c r="M2921" s="812"/>
      <c r="N2921" s="812"/>
      <c r="O2921" s="812"/>
      <c r="P2921" s="812">
        <f t="shared" si="209"/>
        <v>0</v>
      </c>
      <c r="Q2921" s="812"/>
    </row>
    <row r="2922" spans="1:17" x14ac:dyDescent="0.35">
      <c r="A2922" s="812" t="b">
        <f t="shared" ca="1" si="210"/>
        <v>0</v>
      </c>
      <c r="B2922" s="825" t="str">
        <f ca="1">IF(COUNTA(G$2360:G2921)=1,"",OFFSET(B2922,-COUNTA(G$2360:G2921)+1,0))</f>
        <v>a1b3p000006X04qAAC</v>
      </c>
      <c r="C2922" s="827">
        <f ca="1">IF(COUNTA(G$2360:G2921)=1,"",OFFSET(C2922,-COUNTA(G$2360:G2921)+1,0))</f>
        <v>14</v>
      </c>
      <c r="D2922" s="812">
        <f t="shared" si="206"/>
        <v>80</v>
      </c>
      <c r="E2922" s="812">
        <f t="shared" ca="1" si="207"/>
        <v>2</v>
      </c>
      <c r="F2922" s="812">
        <f t="shared" ca="1" si="208"/>
        <v>22</v>
      </c>
      <c r="G2922" s="812"/>
      <c r="H2922" s="818" t="str">
        <f t="shared" ca="1" si="211"/>
        <v/>
      </c>
      <c r="I2922" s="818" t="str">
        <f t="shared" ca="1" si="212"/>
        <v/>
      </c>
      <c r="J2922" s="818" t="str">
        <f t="shared" ca="1" si="213"/>
        <v/>
      </c>
      <c r="K2922" s="818" t="str">
        <f t="shared" ca="1" si="214"/>
        <v/>
      </c>
      <c r="L2922" s="812"/>
      <c r="M2922" s="812"/>
      <c r="N2922" s="812"/>
      <c r="O2922" s="812"/>
      <c r="P2922" s="812">
        <f t="shared" si="209"/>
        <v>0</v>
      </c>
      <c r="Q2922" s="812"/>
    </row>
    <row r="2923" spans="1:17" x14ac:dyDescent="0.35">
      <c r="A2923" s="812" t="b">
        <f t="shared" ca="1" si="210"/>
        <v>0</v>
      </c>
      <c r="B2923" s="825" t="str">
        <f ca="1">IF(COUNTA(G$2360:G2922)=1,"",OFFSET(B2923,-COUNTA(G$2360:G2922)+1,0))</f>
        <v>a1b3p000006X068AAC</v>
      </c>
      <c r="C2923" s="827">
        <f ca="1">IF(COUNTA(G$2360:G2922)=1,"",OFFSET(C2923,-COUNTA(G$2360:G2922)+1,0))</f>
        <v>14</v>
      </c>
      <c r="D2923" s="812">
        <f t="shared" si="206"/>
        <v>81</v>
      </c>
      <c r="E2923" s="812">
        <f t="shared" ca="1" si="207"/>
        <v>3</v>
      </c>
      <c r="F2923" s="812">
        <f t="shared" ca="1" si="208"/>
        <v>22</v>
      </c>
      <c r="G2923" s="812"/>
      <c r="H2923" s="818" t="str">
        <f t="shared" ca="1" si="211"/>
        <v/>
      </c>
      <c r="I2923" s="818" t="str">
        <f t="shared" ca="1" si="212"/>
        <v/>
      </c>
      <c r="J2923" s="818" t="str">
        <f t="shared" ca="1" si="213"/>
        <v/>
      </c>
      <c r="K2923" s="818" t="str">
        <f t="shared" ca="1" si="214"/>
        <v/>
      </c>
      <c r="L2923" s="812"/>
      <c r="M2923" s="812"/>
      <c r="N2923" s="812"/>
      <c r="O2923" s="812"/>
      <c r="P2923" s="812">
        <f t="shared" si="209"/>
        <v>0</v>
      </c>
      <c r="Q2923" s="812"/>
    </row>
    <row r="2924" spans="1:17" x14ac:dyDescent="0.35">
      <c r="A2924" s="812" t="b">
        <f t="shared" ca="1" si="210"/>
        <v>0</v>
      </c>
      <c r="B2924" s="825" t="str">
        <f ca="1">IF(COUNTA(G$2360:G2923)=1,"",OFFSET(B2924,-COUNTA(G$2360:G2923)+1,0))</f>
        <v>a1b3p000006X07QAAS</v>
      </c>
      <c r="C2924" s="827">
        <f ca="1">IF(COUNTA(G$2360:G2923)=1,"",OFFSET(C2924,-COUNTA(G$2360:G2923)+1,0))</f>
        <v>14</v>
      </c>
      <c r="D2924" s="812">
        <f t="shared" si="206"/>
        <v>82</v>
      </c>
      <c r="E2924" s="812">
        <f t="shared" ca="1" si="207"/>
        <v>4</v>
      </c>
      <c r="F2924" s="812">
        <f t="shared" ca="1" si="208"/>
        <v>22</v>
      </c>
      <c r="G2924" s="812"/>
      <c r="H2924" s="818" t="str">
        <f t="shared" ca="1" si="211"/>
        <v/>
      </c>
      <c r="I2924" s="818" t="str">
        <f t="shared" ca="1" si="212"/>
        <v/>
      </c>
      <c r="J2924" s="818" t="str">
        <f t="shared" ca="1" si="213"/>
        <v/>
      </c>
      <c r="K2924" s="818" t="str">
        <f t="shared" ca="1" si="214"/>
        <v/>
      </c>
      <c r="L2924" s="812"/>
      <c r="M2924" s="812"/>
      <c r="N2924" s="812"/>
      <c r="O2924" s="812"/>
      <c r="P2924" s="812">
        <f t="shared" si="209"/>
        <v>0</v>
      </c>
      <c r="Q2924" s="812"/>
    </row>
    <row r="2925" spans="1:17" x14ac:dyDescent="0.35">
      <c r="A2925" s="812" t="b">
        <f t="shared" ca="1" si="210"/>
        <v>0</v>
      </c>
      <c r="B2925" s="825" t="str">
        <f ca="1">IF(COUNTA(G$2360:G2924)=1,"",OFFSET(B2925,-COUNTA(G$2360:G2924)+1,0))</f>
        <v>a1b3p000006X08iAAC</v>
      </c>
      <c r="C2925" s="827">
        <f ca="1">IF(COUNTA(G$2360:G2924)=1,"",OFFSET(C2925,-COUNTA(G$2360:G2924)+1,0))</f>
        <v>14</v>
      </c>
      <c r="D2925" s="812">
        <f t="shared" si="206"/>
        <v>83</v>
      </c>
      <c r="E2925" s="812">
        <f t="shared" ca="1" si="207"/>
        <v>5</v>
      </c>
      <c r="F2925" s="812">
        <f t="shared" ca="1" si="208"/>
        <v>22</v>
      </c>
      <c r="G2925" s="812"/>
      <c r="H2925" s="818" t="str">
        <f t="shared" ca="1" si="211"/>
        <v/>
      </c>
      <c r="I2925" s="818" t="str">
        <f t="shared" ca="1" si="212"/>
        <v/>
      </c>
      <c r="J2925" s="818" t="str">
        <f t="shared" ca="1" si="213"/>
        <v/>
      </c>
      <c r="K2925" s="818" t="str">
        <f t="shared" ca="1" si="214"/>
        <v/>
      </c>
      <c r="L2925" s="812"/>
      <c r="M2925" s="812"/>
      <c r="N2925" s="812"/>
      <c r="O2925" s="812"/>
      <c r="P2925" s="812">
        <f t="shared" si="209"/>
        <v>0</v>
      </c>
      <c r="Q2925" s="812"/>
    </row>
    <row r="2926" spans="1:17" x14ac:dyDescent="0.35">
      <c r="A2926" s="812" t="b">
        <f t="shared" ca="1" si="210"/>
        <v>0</v>
      </c>
      <c r="B2926" s="825" t="str">
        <f ca="1">IF(COUNTA(G$2360:G2925)=1,"",OFFSET(B2926,-COUNTA(G$2360:G2925)+1,0))</f>
        <v>a1b3p000006X0A0AAK</v>
      </c>
      <c r="C2926" s="827">
        <f ca="1">IF(COUNTA(G$2360:G2925)=1,"",OFFSET(C2926,-COUNTA(G$2360:G2925)+1,0))</f>
        <v>14</v>
      </c>
      <c r="D2926" s="812">
        <f t="shared" si="206"/>
        <v>84</v>
      </c>
      <c r="E2926" s="812">
        <f t="shared" ca="1" si="207"/>
        <v>6</v>
      </c>
      <c r="F2926" s="812">
        <f t="shared" ca="1" si="208"/>
        <v>22</v>
      </c>
      <c r="G2926" s="812"/>
      <c r="H2926" s="818" t="str">
        <f t="shared" ca="1" si="211"/>
        <v/>
      </c>
      <c r="I2926" s="818" t="str">
        <f t="shared" ca="1" si="212"/>
        <v/>
      </c>
      <c r="J2926" s="818" t="str">
        <f t="shared" ca="1" si="213"/>
        <v/>
      </c>
      <c r="K2926" s="818" t="str">
        <f t="shared" ca="1" si="214"/>
        <v/>
      </c>
      <c r="L2926" s="812"/>
      <c r="M2926" s="812"/>
      <c r="N2926" s="812"/>
      <c r="O2926" s="812"/>
      <c r="P2926" s="812">
        <f t="shared" si="209"/>
        <v>0</v>
      </c>
      <c r="Q2926" s="812"/>
    </row>
    <row r="2927" spans="1:17" x14ac:dyDescent="0.35">
      <c r="A2927" s="812" t="b">
        <f t="shared" ca="1" si="210"/>
        <v>0</v>
      </c>
      <c r="B2927" s="825" t="str">
        <f ca="1">IF(COUNTA(G$2360:G2926)=1,"",OFFSET(B2927,-COUNTA(G$2360:G2926)+1,0))</f>
        <v>a1b3p000006X03ZAAS</v>
      </c>
      <c r="C2927" s="827">
        <f ca="1">IF(COUNTA(G$2360:G2926)=1,"",OFFSET(C2927,-COUNTA(G$2360:G2926)+1,0))</f>
        <v>15</v>
      </c>
      <c r="D2927" s="812">
        <f t="shared" si="206"/>
        <v>85</v>
      </c>
      <c r="E2927" s="812">
        <f t="shared" ca="1" si="207"/>
        <v>1</v>
      </c>
      <c r="F2927" s="812">
        <f t="shared" ca="1" si="208"/>
        <v>23</v>
      </c>
      <c r="G2927" s="812"/>
      <c r="H2927" s="818" t="str">
        <f t="shared" ca="1" si="211"/>
        <v/>
      </c>
      <c r="I2927" s="818" t="str">
        <f t="shared" ca="1" si="212"/>
        <v/>
      </c>
      <c r="J2927" s="818" t="str">
        <f t="shared" ca="1" si="213"/>
        <v/>
      </c>
      <c r="K2927" s="818" t="str">
        <f t="shared" ca="1" si="214"/>
        <v/>
      </c>
      <c r="L2927" s="812"/>
      <c r="M2927" s="812"/>
      <c r="N2927" s="812"/>
      <c r="O2927" s="812"/>
      <c r="P2927" s="812">
        <f t="shared" si="209"/>
        <v>0</v>
      </c>
      <c r="Q2927" s="812"/>
    </row>
    <row r="2928" spans="1:17" x14ac:dyDescent="0.35">
      <c r="A2928" s="812" t="b">
        <f t="shared" ca="1" si="210"/>
        <v>0</v>
      </c>
      <c r="B2928" s="825" t="str">
        <f ca="1">IF(COUNTA(G$2360:G2927)=1,"",OFFSET(B2928,-COUNTA(G$2360:G2927)+1,0))</f>
        <v>a1b3p000006X04rAAC</v>
      </c>
      <c r="C2928" s="827">
        <f ca="1">IF(COUNTA(G$2360:G2927)=1,"",OFFSET(C2928,-COUNTA(G$2360:G2927)+1,0))</f>
        <v>15</v>
      </c>
      <c r="D2928" s="812">
        <f t="shared" si="206"/>
        <v>86</v>
      </c>
      <c r="E2928" s="812">
        <f t="shared" ca="1" si="207"/>
        <v>2</v>
      </c>
      <c r="F2928" s="812">
        <f t="shared" ca="1" si="208"/>
        <v>23</v>
      </c>
      <c r="G2928" s="812"/>
      <c r="H2928" s="818" t="str">
        <f t="shared" ca="1" si="211"/>
        <v/>
      </c>
      <c r="I2928" s="818" t="str">
        <f t="shared" ca="1" si="212"/>
        <v/>
      </c>
      <c r="J2928" s="818" t="str">
        <f t="shared" ca="1" si="213"/>
        <v/>
      </c>
      <c r="K2928" s="818" t="str">
        <f t="shared" ca="1" si="214"/>
        <v/>
      </c>
      <c r="L2928" s="812"/>
      <c r="M2928" s="812"/>
      <c r="N2928" s="812"/>
      <c r="O2928" s="812"/>
      <c r="P2928" s="812">
        <f t="shared" si="209"/>
        <v>0</v>
      </c>
      <c r="Q2928" s="812"/>
    </row>
    <row r="2929" spans="1:17" x14ac:dyDescent="0.35">
      <c r="A2929" s="812" t="b">
        <f t="shared" ca="1" si="210"/>
        <v>0</v>
      </c>
      <c r="B2929" s="825" t="str">
        <f ca="1">IF(COUNTA(G$2360:G2928)=1,"",OFFSET(B2929,-COUNTA(G$2360:G2928)+1,0))</f>
        <v>a1b3p000006X069AAC</v>
      </c>
      <c r="C2929" s="827">
        <f ca="1">IF(COUNTA(G$2360:G2928)=1,"",OFFSET(C2929,-COUNTA(G$2360:G2928)+1,0))</f>
        <v>15</v>
      </c>
      <c r="D2929" s="812">
        <f t="shared" si="206"/>
        <v>87</v>
      </c>
      <c r="E2929" s="812">
        <f t="shared" ca="1" si="207"/>
        <v>3</v>
      </c>
      <c r="F2929" s="812">
        <f t="shared" ca="1" si="208"/>
        <v>23</v>
      </c>
      <c r="G2929" s="812"/>
      <c r="H2929" s="818" t="str">
        <f t="shared" ca="1" si="211"/>
        <v/>
      </c>
      <c r="I2929" s="818" t="str">
        <f t="shared" ca="1" si="212"/>
        <v/>
      </c>
      <c r="J2929" s="818" t="str">
        <f t="shared" ca="1" si="213"/>
        <v/>
      </c>
      <c r="K2929" s="818" t="str">
        <f t="shared" ca="1" si="214"/>
        <v/>
      </c>
      <c r="L2929" s="812"/>
      <c r="M2929" s="812"/>
      <c r="N2929" s="812"/>
      <c r="O2929" s="812"/>
      <c r="P2929" s="812">
        <f t="shared" si="209"/>
        <v>0</v>
      </c>
      <c r="Q2929" s="812"/>
    </row>
    <row r="2930" spans="1:17" x14ac:dyDescent="0.35">
      <c r="A2930" s="812" t="b">
        <f t="shared" ca="1" si="210"/>
        <v>0</v>
      </c>
      <c r="B2930" s="825" t="str">
        <f ca="1">IF(COUNTA(G$2360:G2929)=1,"",OFFSET(B2930,-COUNTA(G$2360:G2929)+1,0))</f>
        <v>a1b3p000006X07RAAS</v>
      </c>
      <c r="C2930" s="827">
        <f ca="1">IF(COUNTA(G$2360:G2929)=1,"",OFFSET(C2930,-COUNTA(G$2360:G2929)+1,0))</f>
        <v>15</v>
      </c>
      <c r="D2930" s="812">
        <f t="shared" si="206"/>
        <v>88</v>
      </c>
      <c r="E2930" s="812">
        <f t="shared" ca="1" si="207"/>
        <v>4</v>
      </c>
      <c r="F2930" s="812">
        <f t="shared" ca="1" si="208"/>
        <v>23</v>
      </c>
      <c r="G2930" s="812"/>
      <c r="H2930" s="818" t="str">
        <f t="shared" ca="1" si="211"/>
        <v/>
      </c>
      <c r="I2930" s="818" t="str">
        <f t="shared" ca="1" si="212"/>
        <v/>
      </c>
      <c r="J2930" s="818" t="str">
        <f t="shared" ca="1" si="213"/>
        <v/>
      </c>
      <c r="K2930" s="818" t="str">
        <f t="shared" ca="1" si="214"/>
        <v/>
      </c>
      <c r="L2930" s="812"/>
      <c r="M2930" s="812"/>
      <c r="N2930" s="812"/>
      <c r="O2930" s="812"/>
      <c r="P2930" s="812">
        <f t="shared" si="209"/>
        <v>0</v>
      </c>
      <c r="Q2930" s="812"/>
    </row>
    <row r="2931" spans="1:17" x14ac:dyDescent="0.35">
      <c r="A2931" s="812" t="b">
        <f t="shared" ca="1" si="210"/>
        <v>0</v>
      </c>
      <c r="B2931" s="825" t="str">
        <f ca="1">IF(COUNTA(G$2360:G2930)=1,"",OFFSET(B2931,-COUNTA(G$2360:G2930)+1,0))</f>
        <v>a1b3p000006X08jAAC</v>
      </c>
      <c r="C2931" s="827">
        <f ca="1">IF(COUNTA(G$2360:G2930)=1,"",OFFSET(C2931,-COUNTA(G$2360:G2930)+1,0))</f>
        <v>15</v>
      </c>
      <c r="D2931" s="812">
        <f t="shared" si="206"/>
        <v>89</v>
      </c>
      <c r="E2931" s="812">
        <f t="shared" ca="1" si="207"/>
        <v>5</v>
      </c>
      <c r="F2931" s="812">
        <f t="shared" ca="1" si="208"/>
        <v>23</v>
      </c>
      <c r="G2931" s="812"/>
      <c r="H2931" s="818" t="str">
        <f t="shared" ca="1" si="211"/>
        <v/>
      </c>
      <c r="I2931" s="818" t="str">
        <f t="shared" ca="1" si="212"/>
        <v/>
      </c>
      <c r="J2931" s="818" t="str">
        <f t="shared" ca="1" si="213"/>
        <v/>
      </c>
      <c r="K2931" s="818" t="str">
        <f t="shared" ca="1" si="214"/>
        <v/>
      </c>
      <c r="L2931" s="812"/>
      <c r="M2931" s="812"/>
      <c r="N2931" s="812"/>
      <c r="O2931" s="812"/>
      <c r="P2931" s="812">
        <f t="shared" si="209"/>
        <v>0</v>
      </c>
      <c r="Q2931" s="812"/>
    </row>
    <row r="2932" spans="1:17" x14ac:dyDescent="0.35">
      <c r="A2932" s="812" t="b">
        <f t="shared" ca="1" si="210"/>
        <v>0</v>
      </c>
      <c r="B2932" s="825" t="str">
        <f ca="1">IF(COUNTA(G$2360:G2931)=1,"",OFFSET(B2932,-COUNTA(G$2360:G2931)+1,0))</f>
        <v>a1b3p000006X0A1AAK</v>
      </c>
      <c r="C2932" s="827">
        <f ca="1">IF(COUNTA(G$2360:G2931)=1,"",OFFSET(C2932,-COUNTA(G$2360:G2931)+1,0))</f>
        <v>15</v>
      </c>
      <c r="D2932" s="812">
        <f t="shared" si="206"/>
        <v>90</v>
      </c>
      <c r="E2932" s="812">
        <f t="shared" ca="1" si="207"/>
        <v>6</v>
      </c>
      <c r="F2932" s="812">
        <f t="shared" ca="1" si="208"/>
        <v>23</v>
      </c>
      <c r="G2932" s="812"/>
      <c r="H2932" s="818" t="str">
        <f t="shared" ca="1" si="211"/>
        <v/>
      </c>
      <c r="I2932" s="818" t="str">
        <f t="shared" ca="1" si="212"/>
        <v/>
      </c>
      <c r="J2932" s="818" t="str">
        <f t="shared" ca="1" si="213"/>
        <v/>
      </c>
      <c r="K2932" s="818" t="str">
        <f t="shared" ca="1" si="214"/>
        <v/>
      </c>
      <c r="L2932" s="812"/>
      <c r="M2932" s="812"/>
      <c r="N2932" s="812"/>
      <c r="O2932" s="812"/>
      <c r="P2932" s="812">
        <f t="shared" si="209"/>
        <v>0</v>
      </c>
      <c r="Q2932" s="812"/>
    </row>
    <row r="2933" spans="1:17" x14ac:dyDescent="0.35">
      <c r="A2933" s="812" t="b">
        <f t="shared" ca="1" si="210"/>
        <v>0</v>
      </c>
      <c r="B2933" s="825" t="str">
        <f ca="1">IF(COUNTA(G$2360:G2932)=1,"",OFFSET(B2933,-COUNTA(G$2360:G2932)+1,0))</f>
        <v>a1b3p000006X03aAAC</v>
      </c>
      <c r="C2933" s="827">
        <f ca="1">IF(COUNTA(G$2360:G2932)=1,"",OFFSET(C2933,-COUNTA(G$2360:G2932)+1,0))</f>
        <v>16</v>
      </c>
      <c r="D2933" s="812">
        <f t="shared" si="206"/>
        <v>91</v>
      </c>
      <c r="E2933" s="812">
        <f t="shared" ca="1" si="207"/>
        <v>1</v>
      </c>
      <c r="F2933" s="812">
        <f t="shared" ca="1" si="208"/>
        <v>24</v>
      </c>
      <c r="G2933" s="812"/>
      <c r="H2933" s="818" t="str">
        <f t="shared" ca="1" si="211"/>
        <v/>
      </c>
      <c r="I2933" s="818" t="str">
        <f t="shared" ca="1" si="212"/>
        <v/>
      </c>
      <c r="J2933" s="818" t="str">
        <f t="shared" ca="1" si="213"/>
        <v/>
      </c>
      <c r="K2933" s="818" t="str">
        <f t="shared" ca="1" si="214"/>
        <v/>
      </c>
      <c r="L2933" s="812"/>
      <c r="M2933" s="812"/>
      <c r="N2933" s="812"/>
      <c r="O2933" s="812"/>
      <c r="P2933" s="812">
        <f t="shared" si="209"/>
        <v>0</v>
      </c>
      <c r="Q2933" s="812"/>
    </row>
    <row r="2934" spans="1:17" x14ac:dyDescent="0.35">
      <c r="A2934" s="812" t="b">
        <f t="shared" ca="1" si="210"/>
        <v>0</v>
      </c>
      <c r="B2934" s="825" t="str">
        <f ca="1">IF(COUNTA(G$2360:G2933)=1,"",OFFSET(B2934,-COUNTA(G$2360:G2933)+1,0))</f>
        <v>a1b3p000006X04sAAC</v>
      </c>
      <c r="C2934" s="827">
        <f ca="1">IF(COUNTA(G$2360:G2933)=1,"",OFFSET(C2934,-COUNTA(G$2360:G2933)+1,0))</f>
        <v>16</v>
      </c>
      <c r="D2934" s="812">
        <f t="shared" si="206"/>
        <v>92</v>
      </c>
      <c r="E2934" s="812">
        <f t="shared" ca="1" si="207"/>
        <v>2</v>
      </c>
      <c r="F2934" s="812">
        <f t="shared" ca="1" si="208"/>
        <v>24</v>
      </c>
      <c r="G2934" s="812"/>
      <c r="H2934" s="818" t="str">
        <f t="shared" ca="1" si="211"/>
        <v/>
      </c>
      <c r="I2934" s="818" t="str">
        <f t="shared" ca="1" si="212"/>
        <v/>
      </c>
      <c r="J2934" s="818" t="str">
        <f t="shared" ca="1" si="213"/>
        <v/>
      </c>
      <c r="K2934" s="818" t="str">
        <f t="shared" ca="1" si="214"/>
        <v/>
      </c>
      <c r="L2934" s="812"/>
      <c r="M2934" s="812"/>
      <c r="N2934" s="812"/>
      <c r="O2934" s="812"/>
      <c r="P2934" s="812">
        <f t="shared" si="209"/>
        <v>0</v>
      </c>
      <c r="Q2934" s="812"/>
    </row>
    <row r="2935" spans="1:17" x14ac:dyDescent="0.35">
      <c r="A2935" s="812" t="b">
        <f t="shared" ca="1" si="210"/>
        <v>0</v>
      </c>
      <c r="B2935" s="825" t="str">
        <f ca="1">IF(COUNTA(G$2360:G2934)=1,"",OFFSET(B2935,-COUNTA(G$2360:G2934)+1,0))</f>
        <v>a1b3p000006X06AAAS</v>
      </c>
      <c r="C2935" s="827">
        <f ca="1">IF(COUNTA(G$2360:G2934)=1,"",OFFSET(C2935,-COUNTA(G$2360:G2934)+1,0))</f>
        <v>16</v>
      </c>
      <c r="D2935" s="812">
        <f t="shared" si="206"/>
        <v>93</v>
      </c>
      <c r="E2935" s="812">
        <f t="shared" ca="1" si="207"/>
        <v>3</v>
      </c>
      <c r="F2935" s="812">
        <f t="shared" ca="1" si="208"/>
        <v>24</v>
      </c>
      <c r="G2935" s="812"/>
      <c r="H2935" s="818" t="str">
        <f t="shared" ca="1" si="211"/>
        <v/>
      </c>
      <c r="I2935" s="818" t="str">
        <f t="shared" ca="1" si="212"/>
        <v/>
      </c>
      <c r="J2935" s="818" t="str">
        <f t="shared" ca="1" si="213"/>
        <v/>
      </c>
      <c r="K2935" s="818" t="str">
        <f t="shared" ca="1" si="214"/>
        <v/>
      </c>
      <c r="L2935" s="812"/>
      <c r="M2935" s="812"/>
      <c r="N2935" s="812"/>
      <c r="O2935" s="812"/>
      <c r="P2935" s="812">
        <f t="shared" si="209"/>
        <v>0</v>
      </c>
      <c r="Q2935" s="812"/>
    </row>
    <row r="2936" spans="1:17" x14ac:dyDescent="0.35">
      <c r="A2936" s="812" t="b">
        <f t="shared" ca="1" si="210"/>
        <v>0</v>
      </c>
      <c r="B2936" s="825" t="str">
        <f ca="1">IF(COUNTA(G$2360:G2935)=1,"",OFFSET(B2936,-COUNTA(G$2360:G2935)+1,0))</f>
        <v>a1b3p000006X07SAAS</v>
      </c>
      <c r="C2936" s="827">
        <f ca="1">IF(COUNTA(G$2360:G2935)=1,"",OFFSET(C2936,-COUNTA(G$2360:G2935)+1,0))</f>
        <v>16</v>
      </c>
      <c r="D2936" s="812">
        <f t="shared" si="206"/>
        <v>94</v>
      </c>
      <c r="E2936" s="812">
        <f t="shared" ca="1" si="207"/>
        <v>4</v>
      </c>
      <c r="F2936" s="812">
        <f t="shared" ca="1" si="208"/>
        <v>24</v>
      </c>
      <c r="G2936" s="812"/>
      <c r="H2936" s="818" t="str">
        <f t="shared" ca="1" si="211"/>
        <v/>
      </c>
      <c r="I2936" s="818" t="str">
        <f t="shared" ca="1" si="212"/>
        <v/>
      </c>
      <c r="J2936" s="818" t="str">
        <f t="shared" ca="1" si="213"/>
        <v/>
      </c>
      <c r="K2936" s="818" t="str">
        <f t="shared" ca="1" si="214"/>
        <v/>
      </c>
      <c r="L2936" s="812"/>
      <c r="M2936" s="812"/>
      <c r="N2936" s="812"/>
      <c r="O2936" s="812"/>
      <c r="P2936" s="812">
        <f t="shared" si="209"/>
        <v>0</v>
      </c>
      <c r="Q2936" s="812"/>
    </row>
    <row r="2937" spans="1:17" x14ac:dyDescent="0.35">
      <c r="A2937" s="812" t="b">
        <f t="shared" ca="1" si="210"/>
        <v>0</v>
      </c>
      <c r="B2937" s="825" t="str">
        <f ca="1">IF(COUNTA(G$2360:G2936)=1,"",OFFSET(B2937,-COUNTA(G$2360:G2936)+1,0))</f>
        <v>a1b3p000006X08kAAC</v>
      </c>
      <c r="C2937" s="827">
        <f ca="1">IF(COUNTA(G$2360:G2936)=1,"",OFFSET(C2937,-COUNTA(G$2360:G2936)+1,0))</f>
        <v>16</v>
      </c>
      <c r="D2937" s="812">
        <f t="shared" si="206"/>
        <v>95</v>
      </c>
      <c r="E2937" s="812">
        <f t="shared" ca="1" si="207"/>
        <v>5</v>
      </c>
      <c r="F2937" s="812">
        <f t="shared" ca="1" si="208"/>
        <v>24</v>
      </c>
      <c r="G2937" s="812"/>
      <c r="H2937" s="818" t="str">
        <f t="shared" ca="1" si="211"/>
        <v/>
      </c>
      <c r="I2937" s="818" t="str">
        <f t="shared" ca="1" si="212"/>
        <v/>
      </c>
      <c r="J2937" s="818" t="str">
        <f t="shared" ca="1" si="213"/>
        <v/>
      </c>
      <c r="K2937" s="818" t="str">
        <f t="shared" ca="1" si="214"/>
        <v/>
      </c>
      <c r="L2937" s="812"/>
      <c r="M2937" s="812"/>
      <c r="N2937" s="812"/>
      <c r="O2937" s="812"/>
      <c r="P2937" s="812">
        <f t="shared" si="209"/>
        <v>0</v>
      </c>
      <c r="Q2937" s="812"/>
    </row>
    <row r="2938" spans="1:17" x14ac:dyDescent="0.35">
      <c r="A2938" s="812" t="b">
        <f t="shared" ca="1" si="210"/>
        <v>0</v>
      </c>
      <c r="B2938" s="825" t="str">
        <f ca="1">IF(COUNTA(G$2360:G2937)=1,"",OFFSET(B2938,-COUNTA(G$2360:G2937)+1,0))</f>
        <v>a1b3p000006X0A2AAK</v>
      </c>
      <c r="C2938" s="827">
        <f ca="1">IF(COUNTA(G$2360:G2937)=1,"",OFFSET(C2938,-COUNTA(G$2360:G2937)+1,0))</f>
        <v>16</v>
      </c>
      <c r="D2938" s="812">
        <f t="shared" si="206"/>
        <v>96</v>
      </c>
      <c r="E2938" s="812">
        <f t="shared" ca="1" si="207"/>
        <v>6</v>
      </c>
      <c r="F2938" s="812">
        <f t="shared" ca="1" si="208"/>
        <v>24</v>
      </c>
      <c r="G2938" s="812"/>
      <c r="H2938" s="818" t="str">
        <f t="shared" ca="1" si="211"/>
        <v/>
      </c>
      <c r="I2938" s="818" t="str">
        <f t="shared" ca="1" si="212"/>
        <v/>
      </c>
      <c r="J2938" s="818" t="str">
        <f t="shared" ca="1" si="213"/>
        <v/>
      </c>
      <c r="K2938" s="818" t="str">
        <f t="shared" ca="1" si="214"/>
        <v/>
      </c>
      <c r="L2938" s="812"/>
      <c r="M2938" s="812"/>
      <c r="N2938" s="812"/>
      <c r="O2938" s="812"/>
      <c r="P2938" s="812">
        <f t="shared" si="209"/>
        <v>0</v>
      </c>
      <c r="Q2938" s="812"/>
    </row>
    <row r="2939" spans="1:17" x14ac:dyDescent="0.35">
      <c r="A2939" s="812" t="b">
        <f t="shared" ca="1" si="210"/>
        <v>0</v>
      </c>
      <c r="B2939" s="825" t="str">
        <f ca="1">IF(COUNTA(G$2360:G2938)=1,"",OFFSET(B2939,-COUNTA(G$2360:G2938)+1,0))</f>
        <v>a1b3p000006X03bAAC</v>
      </c>
      <c r="C2939" s="827">
        <f ca="1">IF(COUNTA(G$2360:G2938)=1,"",OFFSET(C2939,-COUNTA(G$2360:G2938)+1,0))</f>
        <v>17</v>
      </c>
      <c r="D2939" s="812">
        <f t="shared" ref="D2939:D3002" si="215">D2938+1</f>
        <v>97</v>
      </c>
      <c r="E2939" s="812">
        <f t="shared" ref="E2939:E3002" ca="1" si="216">COUNTIF(C2769:C2939,C2939)</f>
        <v>1</v>
      </c>
      <c r="F2939" s="812">
        <f t="shared" ref="F2939:F3002" ca="1" si="217">IF(C2939=1,9,IF(E2938=MAX(E2937:E2939),F2937+1,F2938))</f>
        <v>25</v>
      </c>
      <c r="G2939" s="812"/>
      <c r="H2939" s="818" t="str">
        <f t="shared" ca="1" si="211"/>
        <v/>
      </c>
      <c r="I2939" s="818" t="str">
        <f t="shared" ca="1" si="212"/>
        <v/>
      </c>
      <c r="J2939" s="818" t="str">
        <f t="shared" ca="1" si="213"/>
        <v/>
      </c>
      <c r="K2939" s="818" t="str">
        <f t="shared" ca="1" si="214"/>
        <v/>
      </c>
      <c r="L2939" s="812"/>
      <c r="M2939" s="812"/>
      <c r="N2939" s="812"/>
      <c r="O2939" s="812"/>
      <c r="P2939" s="812">
        <f t="shared" ref="P2939:P3002" si="218">IF(NOT(_xlfn.ISFORMULA(I2939)),P2938+1,0)</f>
        <v>0</v>
      </c>
      <c r="Q2939" s="812"/>
    </row>
    <row r="2940" spans="1:17" x14ac:dyDescent="0.35">
      <c r="A2940" s="812" t="b">
        <f t="shared" ca="1" si="210"/>
        <v>0</v>
      </c>
      <c r="B2940" s="825" t="str">
        <f ca="1">IF(COUNTA(G$2360:G2939)=1,"",OFFSET(B2940,-COUNTA(G$2360:G2939)+1,0))</f>
        <v>a1b3p000006X04tAAC</v>
      </c>
      <c r="C2940" s="827">
        <f ca="1">IF(COUNTA(G$2360:G2939)=1,"",OFFSET(C2940,-COUNTA(G$2360:G2939)+1,0))</f>
        <v>17</v>
      </c>
      <c r="D2940" s="812">
        <f t="shared" si="215"/>
        <v>98</v>
      </c>
      <c r="E2940" s="812">
        <f t="shared" ca="1" si="216"/>
        <v>2</v>
      </c>
      <c r="F2940" s="812">
        <f t="shared" ca="1" si="217"/>
        <v>25</v>
      </c>
      <c r="G2940" s="812"/>
      <c r="H2940" s="818" t="str">
        <f t="shared" ca="1" si="211"/>
        <v/>
      </c>
      <c r="I2940" s="818" t="str">
        <f t="shared" ca="1" si="212"/>
        <v/>
      </c>
      <c r="J2940" s="818" t="str">
        <f t="shared" ca="1" si="213"/>
        <v/>
      </c>
      <c r="K2940" s="818" t="str">
        <f t="shared" ca="1" si="214"/>
        <v/>
      </c>
      <c r="L2940" s="812"/>
      <c r="M2940" s="812"/>
      <c r="N2940" s="812"/>
      <c r="O2940" s="812"/>
      <c r="P2940" s="812">
        <f t="shared" si="218"/>
        <v>0</v>
      </c>
      <c r="Q2940" s="812"/>
    </row>
    <row r="2941" spans="1:17" x14ac:dyDescent="0.35">
      <c r="A2941" s="812" t="b">
        <f t="shared" ca="1" si="210"/>
        <v>0</v>
      </c>
      <c r="B2941" s="825" t="str">
        <f ca="1">IF(COUNTA(G$2360:G2940)=1,"",OFFSET(B2941,-COUNTA(G$2360:G2940)+1,0))</f>
        <v>a1b3p000006X06BAAS</v>
      </c>
      <c r="C2941" s="827">
        <f ca="1">IF(COUNTA(G$2360:G2940)=1,"",OFFSET(C2941,-COUNTA(G$2360:G2940)+1,0))</f>
        <v>17</v>
      </c>
      <c r="D2941" s="812">
        <f t="shared" si="215"/>
        <v>99</v>
      </c>
      <c r="E2941" s="812">
        <f t="shared" ca="1" si="216"/>
        <v>3</v>
      </c>
      <c r="F2941" s="812">
        <f t="shared" ca="1" si="217"/>
        <v>25</v>
      </c>
      <c r="G2941" s="812"/>
      <c r="H2941" s="818" t="str">
        <f t="shared" ca="1" si="211"/>
        <v/>
      </c>
      <c r="I2941" s="818" t="str">
        <f t="shared" ca="1" si="212"/>
        <v/>
      </c>
      <c r="J2941" s="818" t="str">
        <f t="shared" ca="1" si="213"/>
        <v/>
      </c>
      <c r="K2941" s="818" t="str">
        <f t="shared" ca="1" si="214"/>
        <v/>
      </c>
      <c r="L2941" s="812"/>
      <c r="M2941" s="812"/>
      <c r="N2941" s="812"/>
      <c r="O2941" s="812"/>
      <c r="P2941" s="812">
        <f t="shared" si="218"/>
        <v>0</v>
      </c>
      <c r="Q2941" s="812"/>
    </row>
    <row r="2942" spans="1:17" x14ac:dyDescent="0.35">
      <c r="A2942" s="812" t="b">
        <f t="shared" ca="1" si="210"/>
        <v>0</v>
      </c>
      <c r="B2942" s="825" t="str">
        <f ca="1">IF(COUNTA(G$2360:G2941)=1,"",OFFSET(B2942,-COUNTA(G$2360:G2941)+1,0))</f>
        <v>a1b3p000006X07TAAS</v>
      </c>
      <c r="C2942" s="827">
        <f ca="1">IF(COUNTA(G$2360:G2941)=1,"",OFFSET(C2942,-COUNTA(G$2360:G2941)+1,0))</f>
        <v>17</v>
      </c>
      <c r="D2942" s="812">
        <f t="shared" si="215"/>
        <v>100</v>
      </c>
      <c r="E2942" s="812">
        <f t="shared" ca="1" si="216"/>
        <v>4</v>
      </c>
      <c r="F2942" s="812">
        <f t="shared" ca="1" si="217"/>
        <v>25</v>
      </c>
      <c r="G2942" s="812"/>
      <c r="H2942" s="818" t="str">
        <f t="shared" ca="1" si="211"/>
        <v/>
      </c>
      <c r="I2942" s="818" t="str">
        <f t="shared" ca="1" si="212"/>
        <v/>
      </c>
      <c r="J2942" s="818" t="str">
        <f t="shared" ca="1" si="213"/>
        <v/>
      </c>
      <c r="K2942" s="818" t="str">
        <f t="shared" ca="1" si="214"/>
        <v/>
      </c>
      <c r="L2942" s="812"/>
      <c r="M2942" s="812"/>
      <c r="N2942" s="812"/>
      <c r="O2942" s="812"/>
      <c r="P2942" s="812">
        <f t="shared" si="218"/>
        <v>0</v>
      </c>
      <c r="Q2942" s="812"/>
    </row>
    <row r="2943" spans="1:17" x14ac:dyDescent="0.35">
      <c r="A2943" s="812" t="b">
        <f t="shared" ca="1" si="210"/>
        <v>0</v>
      </c>
      <c r="B2943" s="825" t="str">
        <f ca="1">IF(COUNTA(G$2360:G2942)=1,"",OFFSET(B2943,-COUNTA(G$2360:G2942)+1,0))</f>
        <v>a1b3p000006X08lAAC</v>
      </c>
      <c r="C2943" s="827">
        <f ca="1">IF(COUNTA(G$2360:G2942)=1,"",OFFSET(C2943,-COUNTA(G$2360:G2942)+1,0))</f>
        <v>17</v>
      </c>
      <c r="D2943" s="812">
        <f t="shared" si="215"/>
        <v>101</v>
      </c>
      <c r="E2943" s="812">
        <f t="shared" ca="1" si="216"/>
        <v>5</v>
      </c>
      <c r="F2943" s="812">
        <f t="shared" ca="1" si="217"/>
        <v>25</v>
      </c>
      <c r="G2943" s="812"/>
      <c r="H2943" s="818" t="str">
        <f t="shared" ca="1" si="211"/>
        <v/>
      </c>
      <c r="I2943" s="818" t="str">
        <f t="shared" ca="1" si="212"/>
        <v/>
      </c>
      <c r="J2943" s="818" t="str">
        <f t="shared" ca="1" si="213"/>
        <v/>
      </c>
      <c r="K2943" s="818" t="str">
        <f t="shared" ca="1" si="214"/>
        <v/>
      </c>
      <c r="L2943" s="812"/>
      <c r="M2943" s="812"/>
      <c r="N2943" s="812"/>
      <c r="O2943" s="812"/>
      <c r="P2943" s="812">
        <f t="shared" si="218"/>
        <v>0</v>
      </c>
      <c r="Q2943" s="812"/>
    </row>
    <row r="2944" spans="1:17" x14ac:dyDescent="0.35">
      <c r="A2944" s="812" t="b">
        <f t="shared" ca="1" si="210"/>
        <v>0</v>
      </c>
      <c r="B2944" s="825" t="str">
        <f ca="1">IF(COUNTA(G$2360:G2943)=1,"",OFFSET(B2944,-COUNTA(G$2360:G2943)+1,0))</f>
        <v>a1b3p000006X0A3AAK</v>
      </c>
      <c r="C2944" s="827">
        <f ca="1">IF(COUNTA(G$2360:G2943)=1,"",OFFSET(C2944,-COUNTA(G$2360:G2943)+1,0))</f>
        <v>17</v>
      </c>
      <c r="D2944" s="812">
        <f t="shared" si="215"/>
        <v>102</v>
      </c>
      <c r="E2944" s="812">
        <f t="shared" ca="1" si="216"/>
        <v>6</v>
      </c>
      <c r="F2944" s="812">
        <f t="shared" ca="1" si="217"/>
        <v>25</v>
      </c>
      <c r="G2944" s="812"/>
      <c r="H2944" s="818" t="str">
        <f t="shared" ca="1" si="211"/>
        <v/>
      </c>
      <c r="I2944" s="818" t="str">
        <f t="shared" ca="1" si="212"/>
        <v/>
      </c>
      <c r="J2944" s="818" t="str">
        <f t="shared" ca="1" si="213"/>
        <v/>
      </c>
      <c r="K2944" s="818" t="str">
        <f t="shared" ca="1" si="214"/>
        <v/>
      </c>
      <c r="L2944" s="812"/>
      <c r="M2944" s="812"/>
      <c r="N2944" s="812"/>
      <c r="O2944" s="812"/>
      <c r="P2944" s="812">
        <f t="shared" si="218"/>
        <v>0</v>
      </c>
      <c r="Q2944" s="812"/>
    </row>
    <row r="2945" spans="1:17" x14ac:dyDescent="0.35">
      <c r="A2945" s="812" t="b">
        <f t="shared" ca="1" si="210"/>
        <v>0</v>
      </c>
      <c r="B2945" s="825" t="str">
        <f ca="1">IF(COUNTA(G$2360:G2944)=1,"",OFFSET(B2945,-COUNTA(G$2360:G2944)+1,0))</f>
        <v>a1b3p000006X03cAAC</v>
      </c>
      <c r="C2945" s="827">
        <f ca="1">IF(COUNTA(G$2360:G2944)=1,"",OFFSET(C2945,-COUNTA(G$2360:G2944)+1,0))</f>
        <v>18</v>
      </c>
      <c r="D2945" s="812">
        <f t="shared" si="215"/>
        <v>103</v>
      </c>
      <c r="E2945" s="812">
        <f t="shared" ca="1" si="216"/>
        <v>1</v>
      </c>
      <c r="F2945" s="812">
        <f t="shared" ca="1" si="217"/>
        <v>26</v>
      </c>
      <c r="G2945" s="812"/>
      <c r="H2945" s="818" t="str">
        <f t="shared" ca="1" si="211"/>
        <v/>
      </c>
      <c r="I2945" s="818" t="str">
        <f t="shared" ca="1" si="212"/>
        <v/>
      </c>
      <c r="J2945" s="818" t="str">
        <f t="shared" ca="1" si="213"/>
        <v/>
      </c>
      <c r="K2945" s="818" t="str">
        <f t="shared" ca="1" si="214"/>
        <v/>
      </c>
      <c r="L2945" s="812"/>
      <c r="M2945" s="812"/>
      <c r="N2945" s="812"/>
      <c r="O2945" s="812"/>
      <c r="P2945" s="812">
        <f t="shared" si="218"/>
        <v>0</v>
      </c>
      <c r="Q2945" s="812"/>
    </row>
    <row r="2946" spans="1:17" x14ac:dyDescent="0.35">
      <c r="A2946" s="812" t="b">
        <f t="shared" ca="1" si="210"/>
        <v>0</v>
      </c>
      <c r="B2946" s="825" t="str">
        <f ca="1">IF(COUNTA(G$2360:G2945)=1,"",OFFSET(B2946,-COUNTA(G$2360:G2945)+1,0))</f>
        <v>a1b3p000006X04uAAC</v>
      </c>
      <c r="C2946" s="827">
        <f ca="1">IF(COUNTA(G$2360:G2945)=1,"",OFFSET(C2946,-COUNTA(G$2360:G2945)+1,0))</f>
        <v>18</v>
      </c>
      <c r="D2946" s="812">
        <f t="shared" si="215"/>
        <v>104</v>
      </c>
      <c r="E2946" s="812">
        <f t="shared" ca="1" si="216"/>
        <v>2</v>
      </c>
      <c r="F2946" s="812">
        <f t="shared" ca="1" si="217"/>
        <v>26</v>
      </c>
      <c r="G2946" s="812"/>
      <c r="H2946" s="818" t="str">
        <f t="shared" ca="1" si="211"/>
        <v/>
      </c>
      <c r="I2946" s="818" t="str">
        <f t="shared" ca="1" si="212"/>
        <v/>
      </c>
      <c r="J2946" s="818" t="str">
        <f t="shared" ca="1" si="213"/>
        <v/>
      </c>
      <c r="K2946" s="818" t="str">
        <f t="shared" ca="1" si="214"/>
        <v/>
      </c>
      <c r="L2946" s="812"/>
      <c r="M2946" s="812"/>
      <c r="N2946" s="812"/>
      <c r="O2946" s="812"/>
      <c r="P2946" s="812">
        <f t="shared" si="218"/>
        <v>0</v>
      </c>
      <c r="Q2946" s="812"/>
    </row>
    <row r="2947" spans="1:17" x14ac:dyDescent="0.35">
      <c r="A2947" s="812" t="b">
        <f t="shared" ca="1" si="210"/>
        <v>0</v>
      </c>
      <c r="B2947" s="825" t="str">
        <f ca="1">IF(COUNTA(G$2360:G2946)=1,"",OFFSET(B2947,-COUNTA(G$2360:G2946)+1,0))</f>
        <v>a1b3p000006X06CAAS</v>
      </c>
      <c r="C2947" s="827">
        <f ca="1">IF(COUNTA(G$2360:G2946)=1,"",OFFSET(C2947,-COUNTA(G$2360:G2946)+1,0))</f>
        <v>18</v>
      </c>
      <c r="D2947" s="812">
        <f t="shared" si="215"/>
        <v>105</v>
      </c>
      <c r="E2947" s="812">
        <f t="shared" ca="1" si="216"/>
        <v>3</v>
      </c>
      <c r="F2947" s="812">
        <f t="shared" ca="1" si="217"/>
        <v>26</v>
      </c>
      <c r="G2947" s="812"/>
      <c r="H2947" s="818" t="str">
        <f t="shared" ca="1" si="211"/>
        <v/>
      </c>
      <c r="I2947" s="818" t="str">
        <f t="shared" ca="1" si="212"/>
        <v/>
      </c>
      <c r="J2947" s="818" t="str">
        <f t="shared" ca="1" si="213"/>
        <v/>
      </c>
      <c r="K2947" s="818" t="str">
        <f t="shared" ca="1" si="214"/>
        <v/>
      </c>
      <c r="L2947" s="812"/>
      <c r="M2947" s="812"/>
      <c r="N2947" s="812"/>
      <c r="O2947" s="812"/>
      <c r="P2947" s="812">
        <f t="shared" si="218"/>
        <v>0</v>
      </c>
      <c r="Q2947" s="812"/>
    </row>
    <row r="2948" spans="1:17" x14ac:dyDescent="0.35">
      <c r="A2948" s="812" t="b">
        <f t="shared" ca="1" si="210"/>
        <v>0</v>
      </c>
      <c r="B2948" s="825" t="str">
        <f ca="1">IF(COUNTA(G$2360:G2947)=1,"",OFFSET(B2948,-COUNTA(G$2360:G2947)+1,0))</f>
        <v>a1b3p000006X07UAAS</v>
      </c>
      <c r="C2948" s="827">
        <f ca="1">IF(COUNTA(G$2360:G2947)=1,"",OFFSET(C2948,-COUNTA(G$2360:G2947)+1,0))</f>
        <v>18</v>
      </c>
      <c r="D2948" s="812">
        <f t="shared" si="215"/>
        <v>106</v>
      </c>
      <c r="E2948" s="812">
        <f t="shared" ca="1" si="216"/>
        <v>4</v>
      </c>
      <c r="F2948" s="812">
        <f t="shared" ca="1" si="217"/>
        <v>26</v>
      </c>
      <c r="G2948" s="812"/>
      <c r="H2948" s="818" t="str">
        <f t="shared" ca="1" si="211"/>
        <v/>
      </c>
      <c r="I2948" s="818" t="str">
        <f t="shared" ca="1" si="212"/>
        <v/>
      </c>
      <c r="J2948" s="818" t="str">
        <f t="shared" ca="1" si="213"/>
        <v/>
      </c>
      <c r="K2948" s="818" t="str">
        <f t="shared" ca="1" si="214"/>
        <v/>
      </c>
      <c r="L2948" s="812"/>
      <c r="M2948" s="812"/>
      <c r="N2948" s="812"/>
      <c r="O2948" s="812"/>
      <c r="P2948" s="812">
        <f t="shared" si="218"/>
        <v>0</v>
      </c>
      <c r="Q2948" s="812"/>
    </row>
    <row r="2949" spans="1:17" x14ac:dyDescent="0.35">
      <c r="A2949" s="812" t="b">
        <f t="shared" ca="1" si="210"/>
        <v>0</v>
      </c>
      <c r="B2949" s="825" t="str">
        <f ca="1">IF(COUNTA(G$2360:G2948)=1,"",OFFSET(B2949,-COUNTA(G$2360:G2948)+1,0))</f>
        <v>a1b3p000006X08mAAC</v>
      </c>
      <c r="C2949" s="827">
        <f ca="1">IF(COUNTA(G$2360:G2948)=1,"",OFFSET(C2949,-COUNTA(G$2360:G2948)+1,0))</f>
        <v>18</v>
      </c>
      <c r="D2949" s="812">
        <f t="shared" si="215"/>
        <v>107</v>
      </c>
      <c r="E2949" s="812">
        <f t="shared" ca="1" si="216"/>
        <v>5</v>
      </c>
      <c r="F2949" s="812">
        <f t="shared" ca="1" si="217"/>
        <v>26</v>
      </c>
      <c r="G2949" s="812"/>
      <c r="H2949" s="818" t="str">
        <f t="shared" ca="1" si="211"/>
        <v/>
      </c>
      <c r="I2949" s="818" t="str">
        <f t="shared" ca="1" si="212"/>
        <v/>
      </c>
      <c r="J2949" s="818" t="str">
        <f t="shared" ca="1" si="213"/>
        <v/>
      </c>
      <c r="K2949" s="818" t="str">
        <f t="shared" ca="1" si="214"/>
        <v/>
      </c>
      <c r="L2949" s="812"/>
      <c r="M2949" s="812"/>
      <c r="N2949" s="812"/>
      <c r="O2949" s="812"/>
      <c r="P2949" s="812">
        <f t="shared" si="218"/>
        <v>0</v>
      </c>
      <c r="Q2949" s="812"/>
    </row>
    <row r="2950" spans="1:17" x14ac:dyDescent="0.35">
      <c r="A2950" s="812" t="b">
        <f t="shared" ca="1" si="210"/>
        <v>0</v>
      </c>
      <c r="B2950" s="825" t="str">
        <f ca="1">IF(COUNTA(G$2360:G2949)=1,"",OFFSET(B2950,-COUNTA(G$2360:G2949)+1,0))</f>
        <v>a1b3p000006X0A4AAK</v>
      </c>
      <c r="C2950" s="827">
        <f ca="1">IF(COUNTA(G$2360:G2949)=1,"",OFFSET(C2950,-COUNTA(G$2360:G2949)+1,0))</f>
        <v>18</v>
      </c>
      <c r="D2950" s="812">
        <f t="shared" si="215"/>
        <v>108</v>
      </c>
      <c r="E2950" s="812">
        <f t="shared" ca="1" si="216"/>
        <v>6</v>
      </c>
      <c r="F2950" s="812">
        <f t="shared" ca="1" si="217"/>
        <v>26</v>
      </c>
      <c r="G2950" s="812"/>
      <c r="H2950" s="818" t="str">
        <f t="shared" ca="1" si="211"/>
        <v/>
      </c>
      <c r="I2950" s="818" t="str">
        <f t="shared" ca="1" si="212"/>
        <v/>
      </c>
      <c r="J2950" s="818" t="str">
        <f t="shared" ca="1" si="213"/>
        <v/>
      </c>
      <c r="K2950" s="818" t="str">
        <f t="shared" ca="1" si="214"/>
        <v/>
      </c>
      <c r="L2950" s="812"/>
      <c r="M2950" s="812"/>
      <c r="N2950" s="812"/>
      <c r="O2950" s="812"/>
      <c r="P2950" s="812">
        <f t="shared" si="218"/>
        <v>0</v>
      </c>
      <c r="Q2950" s="812"/>
    </row>
    <row r="2951" spans="1:17" x14ac:dyDescent="0.35">
      <c r="A2951" s="812" t="b">
        <f t="shared" ca="1" si="210"/>
        <v>0</v>
      </c>
      <c r="B2951" s="825" t="str">
        <f ca="1">IF(COUNTA(G$2360:G2950)=1,"",OFFSET(B2951,-COUNTA(G$2360:G2950)+1,0))</f>
        <v>a1b3p000006X03dAAC</v>
      </c>
      <c r="C2951" s="827">
        <f ca="1">IF(COUNTA(G$2360:G2950)=1,"",OFFSET(C2951,-COUNTA(G$2360:G2950)+1,0))</f>
        <v>19</v>
      </c>
      <c r="D2951" s="812">
        <f t="shared" si="215"/>
        <v>109</v>
      </c>
      <c r="E2951" s="812">
        <f t="shared" ca="1" si="216"/>
        <v>1</v>
      </c>
      <c r="F2951" s="812">
        <f t="shared" ca="1" si="217"/>
        <v>27</v>
      </c>
      <c r="G2951" s="812"/>
      <c r="H2951" s="818" t="str">
        <f t="shared" ca="1" si="211"/>
        <v/>
      </c>
      <c r="I2951" s="818" t="str">
        <f t="shared" ca="1" si="212"/>
        <v/>
      </c>
      <c r="J2951" s="818" t="str">
        <f t="shared" ca="1" si="213"/>
        <v/>
      </c>
      <c r="K2951" s="818" t="str">
        <f t="shared" ca="1" si="214"/>
        <v/>
      </c>
      <c r="L2951" s="812"/>
      <c r="M2951" s="812"/>
      <c r="N2951" s="812"/>
      <c r="O2951" s="812"/>
      <c r="P2951" s="812">
        <f t="shared" si="218"/>
        <v>0</v>
      </c>
      <c r="Q2951" s="812"/>
    </row>
    <row r="2952" spans="1:17" x14ac:dyDescent="0.35">
      <c r="A2952" s="812" t="b">
        <f t="shared" ca="1" si="210"/>
        <v>0</v>
      </c>
      <c r="B2952" s="825" t="str">
        <f ca="1">IF(COUNTA(G$2360:G2951)=1,"",OFFSET(B2952,-COUNTA(G$2360:G2951)+1,0))</f>
        <v>a1b3p000006X04vAAC</v>
      </c>
      <c r="C2952" s="827">
        <f ca="1">IF(COUNTA(G$2360:G2951)=1,"",OFFSET(C2952,-COUNTA(G$2360:G2951)+1,0))</f>
        <v>19</v>
      </c>
      <c r="D2952" s="812">
        <f t="shared" si="215"/>
        <v>110</v>
      </c>
      <c r="E2952" s="812">
        <f t="shared" ca="1" si="216"/>
        <v>2</v>
      </c>
      <c r="F2952" s="812">
        <f t="shared" ca="1" si="217"/>
        <v>27</v>
      </c>
      <c r="G2952" s="812"/>
      <c r="H2952" s="818" t="str">
        <f t="shared" ca="1" si="211"/>
        <v/>
      </c>
      <c r="I2952" s="818" t="str">
        <f t="shared" ca="1" si="212"/>
        <v/>
      </c>
      <c r="J2952" s="818" t="str">
        <f t="shared" ca="1" si="213"/>
        <v/>
      </c>
      <c r="K2952" s="818" t="str">
        <f t="shared" ca="1" si="214"/>
        <v/>
      </c>
      <c r="L2952" s="812"/>
      <c r="M2952" s="812"/>
      <c r="N2952" s="812"/>
      <c r="O2952" s="812"/>
      <c r="P2952" s="812">
        <f t="shared" si="218"/>
        <v>0</v>
      </c>
      <c r="Q2952" s="812"/>
    </row>
    <row r="2953" spans="1:17" x14ac:dyDescent="0.35">
      <c r="A2953" s="812" t="b">
        <f t="shared" ca="1" si="210"/>
        <v>0</v>
      </c>
      <c r="B2953" s="825" t="str">
        <f ca="1">IF(COUNTA(G$2360:G2952)=1,"",OFFSET(B2953,-COUNTA(G$2360:G2952)+1,0))</f>
        <v>a1b3p000006X06DAAS</v>
      </c>
      <c r="C2953" s="827">
        <f ca="1">IF(COUNTA(G$2360:G2952)=1,"",OFFSET(C2953,-COUNTA(G$2360:G2952)+1,0))</f>
        <v>19</v>
      </c>
      <c r="D2953" s="812">
        <f t="shared" si="215"/>
        <v>111</v>
      </c>
      <c r="E2953" s="812">
        <f t="shared" ca="1" si="216"/>
        <v>3</v>
      </c>
      <c r="F2953" s="812">
        <f t="shared" ca="1" si="217"/>
        <v>27</v>
      </c>
      <c r="G2953" s="812"/>
      <c r="H2953" s="818" t="str">
        <f t="shared" ca="1" si="211"/>
        <v/>
      </c>
      <c r="I2953" s="818" t="str">
        <f t="shared" ca="1" si="212"/>
        <v/>
      </c>
      <c r="J2953" s="818" t="str">
        <f t="shared" ca="1" si="213"/>
        <v/>
      </c>
      <c r="K2953" s="818" t="str">
        <f t="shared" ca="1" si="214"/>
        <v/>
      </c>
      <c r="L2953" s="812"/>
      <c r="M2953" s="812"/>
      <c r="N2953" s="812"/>
      <c r="O2953" s="812"/>
      <c r="P2953" s="812">
        <f t="shared" si="218"/>
        <v>0</v>
      </c>
      <c r="Q2953" s="812"/>
    </row>
    <row r="2954" spans="1:17" x14ac:dyDescent="0.35">
      <c r="A2954" s="812" t="b">
        <f t="shared" ca="1" si="210"/>
        <v>0</v>
      </c>
      <c r="B2954" s="825" t="str">
        <f ca="1">IF(COUNTA(G$2360:G2953)=1,"",OFFSET(B2954,-COUNTA(G$2360:G2953)+1,0))</f>
        <v>a1b3p000006X07VAAS</v>
      </c>
      <c r="C2954" s="827">
        <f ca="1">IF(COUNTA(G$2360:G2953)=1,"",OFFSET(C2954,-COUNTA(G$2360:G2953)+1,0))</f>
        <v>19</v>
      </c>
      <c r="D2954" s="812">
        <f t="shared" si="215"/>
        <v>112</v>
      </c>
      <c r="E2954" s="812">
        <f t="shared" ca="1" si="216"/>
        <v>4</v>
      </c>
      <c r="F2954" s="812">
        <f t="shared" ca="1" si="217"/>
        <v>27</v>
      </c>
      <c r="G2954" s="812"/>
      <c r="H2954" s="818" t="str">
        <f t="shared" ca="1" si="211"/>
        <v/>
      </c>
      <c r="I2954" s="818" t="str">
        <f t="shared" ca="1" si="212"/>
        <v/>
      </c>
      <c r="J2954" s="818" t="str">
        <f t="shared" ca="1" si="213"/>
        <v/>
      </c>
      <c r="K2954" s="818" t="str">
        <f t="shared" ca="1" si="214"/>
        <v/>
      </c>
      <c r="L2954" s="812"/>
      <c r="M2954" s="812"/>
      <c r="N2954" s="812"/>
      <c r="O2954" s="812"/>
      <c r="P2954" s="812">
        <f t="shared" si="218"/>
        <v>0</v>
      </c>
      <c r="Q2954" s="812"/>
    </row>
    <row r="2955" spans="1:17" x14ac:dyDescent="0.35">
      <c r="A2955" s="812" t="b">
        <f t="shared" ca="1" si="210"/>
        <v>0</v>
      </c>
      <c r="B2955" s="825" t="str">
        <f ca="1">IF(COUNTA(G$2360:G2954)=1,"",OFFSET(B2955,-COUNTA(G$2360:G2954)+1,0))</f>
        <v>a1b3p000006X08nAAC</v>
      </c>
      <c r="C2955" s="827">
        <f ca="1">IF(COUNTA(G$2360:G2954)=1,"",OFFSET(C2955,-COUNTA(G$2360:G2954)+1,0))</f>
        <v>19</v>
      </c>
      <c r="D2955" s="812">
        <f t="shared" si="215"/>
        <v>113</v>
      </c>
      <c r="E2955" s="812">
        <f t="shared" ca="1" si="216"/>
        <v>5</v>
      </c>
      <c r="F2955" s="812">
        <f t="shared" ca="1" si="217"/>
        <v>27</v>
      </c>
      <c r="G2955" s="812"/>
      <c r="H2955" s="818" t="str">
        <f t="shared" ca="1" si="211"/>
        <v/>
      </c>
      <c r="I2955" s="818" t="str">
        <f t="shared" ca="1" si="212"/>
        <v/>
      </c>
      <c r="J2955" s="818" t="str">
        <f t="shared" ca="1" si="213"/>
        <v/>
      </c>
      <c r="K2955" s="818" t="str">
        <f t="shared" ca="1" si="214"/>
        <v/>
      </c>
      <c r="L2955" s="812"/>
      <c r="M2955" s="812"/>
      <c r="N2955" s="812"/>
      <c r="O2955" s="812"/>
      <c r="P2955" s="812">
        <f t="shared" si="218"/>
        <v>0</v>
      </c>
      <c r="Q2955" s="812"/>
    </row>
    <row r="2956" spans="1:17" x14ac:dyDescent="0.35">
      <c r="A2956" s="812" t="b">
        <f t="shared" ca="1" si="210"/>
        <v>0</v>
      </c>
      <c r="B2956" s="825" t="str">
        <f ca="1">IF(COUNTA(G$2360:G2955)=1,"",OFFSET(B2956,-COUNTA(G$2360:G2955)+1,0))</f>
        <v>a1b3p000006X0A5AAK</v>
      </c>
      <c r="C2956" s="827">
        <f ca="1">IF(COUNTA(G$2360:G2955)=1,"",OFFSET(C2956,-COUNTA(G$2360:G2955)+1,0))</f>
        <v>19</v>
      </c>
      <c r="D2956" s="812">
        <f t="shared" si="215"/>
        <v>114</v>
      </c>
      <c r="E2956" s="812">
        <f t="shared" ca="1" si="216"/>
        <v>6</v>
      </c>
      <c r="F2956" s="812">
        <f t="shared" ca="1" si="217"/>
        <v>27</v>
      </c>
      <c r="G2956" s="812"/>
      <c r="H2956" s="818" t="str">
        <f t="shared" ca="1" si="211"/>
        <v/>
      </c>
      <c r="I2956" s="818" t="str">
        <f t="shared" ca="1" si="212"/>
        <v/>
      </c>
      <c r="J2956" s="818" t="str">
        <f t="shared" ca="1" si="213"/>
        <v/>
      </c>
      <c r="K2956" s="818" t="str">
        <f t="shared" ca="1" si="214"/>
        <v/>
      </c>
      <c r="L2956" s="812"/>
      <c r="M2956" s="812"/>
      <c r="N2956" s="812"/>
      <c r="O2956" s="812"/>
      <c r="P2956" s="812">
        <f t="shared" si="218"/>
        <v>0</v>
      </c>
      <c r="Q2956" s="812"/>
    </row>
    <row r="2957" spans="1:17" x14ac:dyDescent="0.35">
      <c r="A2957" s="812" t="b">
        <f t="shared" ca="1" si="210"/>
        <v>0</v>
      </c>
      <c r="B2957" s="825" t="str">
        <f ca="1">IF(COUNTA(G$2360:G2956)=1,"",OFFSET(B2957,-COUNTA(G$2360:G2956)+1,0))</f>
        <v>a1b3p000006X03eAAC</v>
      </c>
      <c r="C2957" s="827">
        <f ca="1">IF(COUNTA(G$2360:G2956)=1,"",OFFSET(C2957,-COUNTA(G$2360:G2956)+1,0))</f>
        <v>20</v>
      </c>
      <c r="D2957" s="812">
        <f t="shared" si="215"/>
        <v>115</v>
      </c>
      <c r="E2957" s="812">
        <f t="shared" ca="1" si="216"/>
        <v>1</v>
      </c>
      <c r="F2957" s="812">
        <f t="shared" ca="1" si="217"/>
        <v>28</v>
      </c>
      <c r="G2957" s="812"/>
      <c r="H2957" s="818" t="str">
        <f t="shared" ca="1" si="211"/>
        <v/>
      </c>
      <c r="I2957" s="818" t="str">
        <f t="shared" ca="1" si="212"/>
        <v/>
      </c>
      <c r="J2957" s="818" t="str">
        <f t="shared" ca="1" si="213"/>
        <v/>
      </c>
      <c r="K2957" s="818" t="str">
        <f t="shared" ca="1" si="214"/>
        <v/>
      </c>
      <c r="L2957" s="812"/>
      <c r="M2957" s="812"/>
      <c r="N2957" s="812"/>
      <c r="O2957" s="812"/>
      <c r="P2957" s="812">
        <f t="shared" si="218"/>
        <v>0</v>
      </c>
      <c r="Q2957" s="812"/>
    </row>
    <row r="2958" spans="1:17" x14ac:dyDescent="0.35">
      <c r="A2958" s="812" t="b">
        <f t="shared" ca="1" si="210"/>
        <v>0</v>
      </c>
      <c r="B2958" s="825" t="str">
        <f ca="1">IF(COUNTA(G$2360:G2957)=1,"",OFFSET(B2958,-COUNTA(G$2360:G2957)+1,0))</f>
        <v>a1b3p000006X04wAAC</v>
      </c>
      <c r="C2958" s="827">
        <f ca="1">IF(COUNTA(G$2360:G2957)=1,"",OFFSET(C2958,-COUNTA(G$2360:G2957)+1,0))</f>
        <v>20</v>
      </c>
      <c r="D2958" s="812">
        <f t="shared" si="215"/>
        <v>116</v>
      </c>
      <c r="E2958" s="812">
        <f t="shared" ca="1" si="216"/>
        <v>2</v>
      </c>
      <c r="F2958" s="812">
        <f t="shared" ca="1" si="217"/>
        <v>28</v>
      </c>
      <c r="G2958" s="812"/>
      <c r="H2958" s="818" t="str">
        <f t="shared" ca="1" si="211"/>
        <v/>
      </c>
      <c r="I2958" s="818" t="str">
        <f t="shared" ca="1" si="212"/>
        <v/>
      </c>
      <c r="J2958" s="818" t="str">
        <f t="shared" ca="1" si="213"/>
        <v/>
      </c>
      <c r="K2958" s="818" t="str">
        <f t="shared" ca="1" si="214"/>
        <v/>
      </c>
      <c r="L2958" s="812"/>
      <c r="M2958" s="812"/>
      <c r="N2958" s="812"/>
      <c r="O2958" s="812"/>
      <c r="P2958" s="812">
        <f t="shared" si="218"/>
        <v>0</v>
      </c>
      <c r="Q2958" s="812"/>
    </row>
    <row r="2959" spans="1:17" x14ac:dyDescent="0.35">
      <c r="A2959" s="812" t="b">
        <f t="shared" ca="1" si="210"/>
        <v>0</v>
      </c>
      <c r="B2959" s="825" t="str">
        <f ca="1">IF(COUNTA(G$2360:G2958)=1,"",OFFSET(B2959,-COUNTA(G$2360:G2958)+1,0))</f>
        <v>a1b3p000006X06EAAS</v>
      </c>
      <c r="C2959" s="827">
        <f ca="1">IF(COUNTA(G$2360:G2958)=1,"",OFFSET(C2959,-COUNTA(G$2360:G2958)+1,0))</f>
        <v>20</v>
      </c>
      <c r="D2959" s="812">
        <f t="shared" si="215"/>
        <v>117</v>
      </c>
      <c r="E2959" s="812">
        <f t="shared" ca="1" si="216"/>
        <v>3</v>
      </c>
      <c r="F2959" s="812">
        <f t="shared" ca="1" si="217"/>
        <v>28</v>
      </c>
      <c r="G2959" s="812"/>
      <c r="H2959" s="818" t="str">
        <f t="shared" ca="1" si="211"/>
        <v/>
      </c>
      <c r="I2959" s="818" t="str">
        <f t="shared" ca="1" si="212"/>
        <v/>
      </c>
      <c r="J2959" s="818" t="str">
        <f t="shared" ca="1" si="213"/>
        <v/>
      </c>
      <c r="K2959" s="818" t="str">
        <f t="shared" ca="1" si="214"/>
        <v/>
      </c>
      <c r="L2959" s="812"/>
      <c r="M2959" s="812"/>
      <c r="N2959" s="812"/>
      <c r="O2959" s="812"/>
      <c r="P2959" s="812">
        <f t="shared" si="218"/>
        <v>0</v>
      </c>
      <c r="Q2959" s="812"/>
    </row>
    <row r="2960" spans="1:17" x14ac:dyDescent="0.35">
      <c r="A2960" s="812" t="b">
        <f t="shared" ca="1" si="210"/>
        <v>0</v>
      </c>
      <c r="B2960" s="825" t="str">
        <f ca="1">IF(COUNTA(G$2360:G2959)=1,"",OFFSET(B2960,-COUNTA(G$2360:G2959)+1,0))</f>
        <v>a1b3p000006X07WAAS</v>
      </c>
      <c r="C2960" s="827">
        <f ca="1">IF(COUNTA(G$2360:G2959)=1,"",OFFSET(C2960,-COUNTA(G$2360:G2959)+1,0))</f>
        <v>20</v>
      </c>
      <c r="D2960" s="812">
        <f t="shared" si="215"/>
        <v>118</v>
      </c>
      <c r="E2960" s="812">
        <f t="shared" ca="1" si="216"/>
        <v>4</v>
      </c>
      <c r="F2960" s="812">
        <f t="shared" ca="1" si="217"/>
        <v>28</v>
      </c>
      <c r="G2960" s="812"/>
      <c r="H2960" s="818" t="str">
        <f t="shared" ca="1" si="211"/>
        <v/>
      </c>
      <c r="I2960" s="818" t="str">
        <f t="shared" ca="1" si="212"/>
        <v/>
      </c>
      <c r="J2960" s="818" t="str">
        <f t="shared" ca="1" si="213"/>
        <v/>
      </c>
      <c r="K2960" s="818" t="str">
        <f t="shared" ca="1" si="214"/>
        <v/>
      </c>
      <c r="L2960" s="812"/>
      <c r="M2960" s="812"/>
      <c r="N2960" s="812"/>
      <c r="O2960" s="812"/>
      <c r="P2960" s="812">
        <f t="shared" si="218"/>
        <v>0</v>
      </c>
      <c r="Q2960" s="812"/>
    </row>
    <row r="2961" spans="1:17" x14ac:dyDescent="0.35">
      <c r="A2961" s="812" t="b">
        <f t="shared" ca="1" si="210"/>
        <v>0</v>
      </c>
      <c r="B2961" s="825" t="str">
        <f ca="1">IF(COUNTA(G$2360:G2960)=1,"",OFFSET(B2961,-COUNTA(G$2360:G2960)+1,0))</f>
        <v>a1b3p000006X08oAAC</v>
      </c>
      <c r="C2961" s="827">
        <f ca="1">IF(COUNTA(G$2360:G2960)=1,"",OFFSET(C2961,-COUNTA(G$2360:G2960)+1,0))</f>
        <v>20</v>
      </c>
      <c r="D2961" s="812">
        <f t="shared" si="215"/>
        <v>119</v>
      </c>
      <c r="E2961" s="812">
        <f t="shared" ca="1" si="216"/>
        <v>5</v>
      </c>
      <c r="F2961" s="812">
        <f t="shared" ca="1" si="217"/>
        <v>28</v>
      </c>
      <c r="G2961" s="812"/>
      <c r="H2961" s="818" t="str">
        <f t="shared" ca="1" si="211"/>
        <v/>
      </c>
      <c r="I2961" s="818" t="str">
        <f t="shared" ca="1" si="212"/>
        <v/>
      </c>
      <c r="J2961" s="818" t="str">
        <f t="shared" ca="1" si="213"/>
        <v/>
      </c>
      <c r="K2961" s="818" t="str">
        <f t="shared" ca="1" si="214"/>
        <v/>
      </c>
      <c r="L2961" s="812"/>
      <c r="M2961" s="812"/>
      <c r="N2961" s="812"/>
      <c r="O2961" s="812"/>
      <c r="P2961" s="812">
        <f t="shared" si="218"/>
        <v>0</v>
      </c>
      <c r="Q2961" s="812"/>
    </row>
    <row r="2962" spans="1:17" x14ac:dyDescent="0.35">
      <c r="A2962" s="812" t="b">
        <f t="shared" ca="1" si="210"/>
        <v>0</v>
      </c>
      <c r="B2962" s="825" t="str">
        <f ca="1">IF(COUNTA(G$2360:G2961)=1,"",OFFSET(B2962,-COUNTA(G$2360:G2961)+1,0))</f>
        <v>a1b3p000006X0A6AAK</v>
      </c>
      <c r="C2962" s="827">
        <f ca="1">IF(COUNTA(G$2360:G2961)=1,"",OFFSET(C2962,-COUNTA(G$2360:G2961)+1,0))</f>
        <v>20</v>
      </c>
      <c r="D2962" s="812">
        <f t="shared" si="215"/>
        <v>120</v>
      </c>
      <c r="E2962" s="812">
        <f t="shared" ca="1" si="216"/>
        <v>6</v>
      </c>
      <c r="F2962" s="812">
        <f t="shared" ca="1" si="217"/>
        <v>28</v>
      </c>
      <c r="G2962" s="812"/>
      <c r="H2962" s="818" t="str">
        <f t="shared" ca="1" si="211"/>
        <v/>
      </c>
      <c r="I2962" s="818" t="str">
        <f t="shared" ca="1" si="212"/>
        <v/>
      </c>
      <c r="J2962" s="818" t="str">
        <f t="shared" ca="1" si="213"/>
        <v/>
      </c>
      <c r="K2962" s="818" t="str">
        <f t="shared" ca="1" si="214"/>
        <v/>
      </c>
      <c r="L2962" s="812"/>
      <c r="M2962" s="812"/>
      <c r="N2962" s="812"/>
      <c r="O2962" s="812"/>
      <c r="P2962" s="812">
        <f t="shared" si="218"/>
        <v>0</v>
      </c>
      <c r="Q2962" s="812"/>
    </row>
    <row r="2963" spans="1:17" x14ac:dyDescent="0.35">
      <c r="A2963" s="812" t="b">
        <f t="shared" ca="1" si="210"/>
        <v>0</v>
      </c>
      <c r="B2963" s="825" t="str">
        <f ca="1">IF(COUNTA(G$2360:G2962)=1,"",OFFSET(B2963,-COUNTA(G$2360:G2962)+1,0))</f>
        <v>a1b3p000006X03fAAC</v>
      </c>
      <c r="C2963" s="827">
        <f ca="1">IF(COUNTA(G$2360:G2962)=1,"",OFFSET(C2963,-COUNTA(G$2360:G2962)+1,0))</f>
        <v>21</v>
      </c>
      <c r="D2963" s="812">
        <f t="shared" si="215"/>
        <v>121</v>
      </c>
      <c r="E2963" s="812">
        <f t="shared" ca="1" si="216"/>
        <v>1</v>
      </c>
      <c r="F2963" s="812">
        <f t="shared" ca="1" si="217"/>
        <v>29</v>
      </c>
      <c r="G2963" s="812"/>
      <c r="H2963" s="818" t="str">
        <f t="shared" ca="1" si="211"/>
        <v/>
      </c>
      <c r="I2963" s="818" t="str">
        <f t="shared" ca="1" si="212"/>
        <v/>
      </c>
      <c r="J2963" s="818" t="str">
        <f t="shared" ca="1" si="213"/>
        <v/>
      </c>
      <c r="K2963" s="818" t="str">
        <f t="shared" ca="1" si="214"/>
        <v/>
      </c>
      <c r="L2963" s="812"/>
      <c r="M2963" s="812"/>
      <c r="N2963" s="812"/>
      <c r="O2963" s="812"/>
      <c r="P2963" s="812">
        <f t="shared" si="218"/>
        <v>0</v>
      </c>
      <c r="Q2963" s="812"/>
    </row>
    <row r="2964" spans="1:17" x14ac:dyDescent="0.35">
      <c r="A2964" s="812" t="b">
        <f t="shared" ca="1" si="210"/>
        <v>0</v>
      </c>
      <c r="B2964" s="825" t="str">
        <f ca="1">IF(COUNTA(G$2360:G2963)=1,"",OFFSET(B2964,-COUNTA(G$2360:G2963)+1,0))</f>
        <v>a1b3p000006X04xAAC</v>
      </c>
      <c r="C2964" s="827">
        <f ca="1">IF(COUNTA(G$2360:G2963)=1,"",OFFSET(C2964,-COUNTA(G$2360:G2963)+1,0))</f>
        <v>21</v>
      </c>
      <c r="D2964" s="812">
        <f t="shared" si="215"/>
        <v>122</v>
      </c>
      <c r="E2964" s="812">
        <f t="shared" ca="1" si="216"/>
        <v>2</v>
      </c>
      <c r="F2964" s="812">
        <f t="shared" ca="1" si="217"/>
        <v>29</v>
      </c>
      <c r="G2964" s="812"/>
      <c r="H2964" s="818" t="str">
        <f t="shared" ca="1" si="211"/>
        <v/>
      </c>
      <c r="I2964" s="818" t="str">
        <f t="shared" ca="1" si="212"/>
        <v/>
      </c>
      <c r="J2964" s="818" t="str">
        <f t="shared" ca="1" si="213"/>
        <v/>
      </c>
      <c r="K2964" s="818" t="str">
        <f t="shared" ca="1" si="214"/>
        <v/>
      </c>
      <c r="L2964" s="812"/>
      <c r="M2964" s="812"/>
      <c r="N2964" s="812"/>
      <c r="O2964" s="812"/>
      <c r="P2964" s="812">
        <f t="shared" si="218"/>
        <v>0</v>
      </c>
      <c r="Q2964" s="812"/>
    </row>
    <row r="2965" spans="1:17" x14ac:dyDescent="0.35">
      <c r="A2965" s="812" t="b">
        <f t="shared" ca="1" si="210"/>
        <v>0</v>
      </c>
      <c r="B2965" s="825" t="str">
        <f ca="1">IF(COUNTA(G$2360:G2964)=1,"",OFFSET(B2965,-COUNTA(G$2360:G2964)+1,0))</f>
        <v>a1b3p000006X06FAAS</v>
      </c>
      <c r="C2965" s="827">
        <f ca="1">IF(COUNTA(G$2360:G2964)=1,"",OFFSET(C2965,-COUNTA(G$2360:G2964)+1,0))</f>
        <v>21</v>
      </c>
      <c r="D2965" s="812">
        <f t="shared" si="215"/>
        <v>123</v>
      </c>
      <c r="E2965" s="812">
        <f t="shared" ca="1" si="216"/>
        <v>3</v>
      </c>
      <c r="F2965" s="812">
        <f t="shared" ca="1" si="217"/>
        <v>29</v>
      </c>
      <c r="G2965" s="812"/>
      <c r="H2965" s="818" t="str">
        <f t="shared" ca="1" si="211"/>
        <v/>
      </c>
      <c r="I2965" s="818" t="str">
        <f t="shared" ca="1" si="212"/>
        <v/>
      </c>
      <c r="J2965" s="818" t="str">
        <f t="shared" ca="1" si="213"/>
        <v/>
      </c>
      <c r="K2965" s="818" t="str">
        <f t="shared" ca="1" si="214"/>
        <v/>
      </c>
      <c r="L2965" s="812"/>
      <c r="M2965" s="812"/>
      <c r="N2965" s="812"/>
      <c r="O2965" s="812"/>
      <c r="P2965" s="812">
        <f t="shared" si="218"/>
        <v>0</v>
      </c>
      <c r="Q2965" s="812"/>
    </row>
    <row r="2966" spans="1:17" x14ac:dyDescent="0.35">
      <c r="A2966" s="812" t="b">
        <f t="shared" ca="1" si="210"/>
        <v>0</v>
      </c>
      <c r="B2966" s="825" t="str">
        <f ca="1">IF(COUNTA(G$2360:G2965)=1,"",OFFSET(B2966,-COUNTA(G$2360:G2965)+1,0))</f>
        <v>a1b3p000006X07XAAS</v>
      </c>
      <c r="C2966" s="827">
        <f ca="1">IF(COUNTA(G$2360:G2965)=1,"",OFFSET(C2966,-COUNTA(G$2360:G2965)+1,0))</f>
        <v>21</v>
      </c>
      <c r="D2966" s="812">
        <f t="shared" si="215"/>
        <v>124</v>
      </c>
      <c r="E2966" s="812">
        <f t="shared" ca="1" si="216"/>
        <v>4</v>
      </c>
      <c r="F2966" s="812">
        <f t="shared" ca="1" si="217"/>
        <v>29</v>
      </c>
      <c r="G2966" s="812"/>
      <c r="H2966" s="818" t="str">
        <f t="shared" ca="1" si="211"/>
        <v/>
      </c>
      <c r="I2966" s="818" t="str">
        <f t="shared" ca="1" si="212"/>
        <v/>
      </c>
      <c r="J2966" s="818" t="str">
        <f t="shared" ca="1" si="213"/>
        <v/>
      </c>
      <c r="K2966" s="818" t="str">
        <f t="shared" ca="1" si="214"/>
        <v/>
      </c>
      <c r="L2966" s="812"/>
      <c r="M2966" s="812"/>
      <c r="N2966" s="812"/>
      <c r="O2966" s="812"/>
      <c r="P2966" s="812">
        <f t="shared" si="218"/>
        <v>0</v>
      </c>
      <c r="Q2966" s="812"/>
    </row>
    <row r="2967" spans="1:17" x14ac:dyDescent="0.35">
      <c r="A2967" s="812" t="b">
        <f t="shared" ca="1" si="210"/>
        <v>0</v>
      </c>
      <c r="B2967" s="825" t="str">
        <f ca="1">IF(COUNTA(G$2360:G2966)=1,"",OFFSET(B2967,-COUNTA(G$2360:G2966)+1,0))</f>
        <v>a1b3p000006X08pAAC</v>
      </c>
      <c r="C2967" s="827">
        <f ca="1">IF(COUNTA(G$2360:G2966)=1,"",OFFSET(C2967,-COUNTA(G$2360:G2966)+1,0))</f>
        <v>21</v>
      </c>
      <c r="D2967" s="812">
        <f t="shared" si="215"/>
        <v>125</v>
      </c>
      <c r="E2967" s="812">
        <f t="shared" ca="1" si="216"/>
        <v>5</v>
      </c>
      <c r="F2967" s="812">
        <f t="shared" ca="1" si="217"/>
        <v>29</v>
      </c>
      <c r="G2967" s="812"/>
      <c r="H2967" s="818" t="str">
        <f t="shared" ca="1" si="211"/>
        <v/>
      </c>
      <c r="I2967" s="818" t="str">
        <f t="shared" ca="1" si="212"/>
        <v/>
      </c>
      <c r="J2967" s="818" t="str">
        <f t="shared" ca="1" si="213"/>
        <v/>
      </c>
      <c r="K2967" s="818" t="str">
        <f t="shared" ca="1" si="214"/>
        <v/>
      </c>
      <c r="L2967" s="812"/>
      <c r="M2967" s="812"/>
      <c r="N2967" s="812"/>
      <c r="O2967" s="812"/>
      <c r="P2967" s="812">
        <f t="shared" si="218"/>
        <v>0</v>
      </c>
      <c r="Q2967" s="812"/>
    </row>
    <row r="2968" spans="1:17" x14ac:dyDescent="0.35">
      <c r="A2968" s="812" t="b">
        <f t="shared" ca="1" si="210"/>
        <v>0</v>
      </c>
      <c r="B2968" s="825" t="str">
        <f ca="1">IF(COUNTA(G$2360:G2967)=1,"",OFFSET(B2968,-COUNTA(G$2360:G2967)+1,0))</f>
        <v>a1b3p000006X0A7AAK</v>
      </c>
      <c r="C2968" s="827">
        <f ca="1">IF(COUNTA(G$2360:G2967)=1,"",OFFSET(C2968,-COUNTA(G$2360:G2967)+1,0))</f>
        <v>21</v>
      </c>
      <c r="D2968" s="812">
        <f t="shared" si="215"/>
        <v>126</v>
      </c>
      <c r="E2968" s="812">
        <f t="shared" ca="1" si="216"/>
        <v>6</v>
      </c>
      <c r="F2968" s="812">
        <f t="shared" ca="1" si="217"/>
        <v>29</v>
      </c>
      <c r="G2968" s="812"/>
      <c r="H2968" s="818" t="str">
        <f t="shared" ca="1" si="211"/>
        <v/>
      </c>
      <c r="I2968" s="818" t="str">
        <f t="shared" ca="1" si="212"/>
        <v/>
      </c>
      <c r="J2968" s="818" t="str">
        <f t="shared" ca="1" si="213"/>
        <v/>
      </c>
      <c r="K2968" s="818" t="str">
        <f t="shared" ca="1" si="214"/>
        <v/>
      </c>
      <c r="L2968" s="812"/>
      <c r="M2968" s="812"/>
      <c r="N2968" s="812"/>
      <c r="O2968" s="812"/>
      <c r="P2968" s="812">
        <f t="shared" si="218"/>
        <v>0</v>
      </c>
      <c r="Q2968" s="812"/>
    </row>
    <row r="2969" spans="1:17" x14ac:dyDescent="0.35">
      <c r="A2969" s="812" t="b">
        <f t="shared" ca="1" si="210"/>
        <v>0</v>
      </c>
      <c r="B2969" s="825" t="str">
        <f ca="1">IF(COUNTA(G$2360:G2968)=1,"",OFFSET(B2969,-COUNTA(G$2360:G2968)+1,0))</f>
        <v>a1b3p000006X03gAAC</v>
      </c>
      <c r="C2969" s="827">
        <f ca="1">IF(COUNTA(G$2360:G2968)=1,"",OFFSET(C2969,-COUNTA(G$2360:G2968)+1,0))</f>
        <v>22</v>
      </c>
      <c r="D2969" s="812">
        <f t="shared" si="215"/>
        <v>127</v>
      </c>
      <c r="E2969" s="812">
        <f t="shared" ca="1" si="216"/>
        <v>1</v>
      </c>
      <c r="F2969" s="812">
        <f t="shared" ca="1" si="217"/>
        <v>30</v>
      </c>
      <c r="G2969" s="812"/>
      <c r="H2969" s="818" t="str">
        <f t="shared" ca="1" si="211"/>
        <v/>
      </c>
      <c r="I2969" s="818" t="str">
        <f t="shared" ca="1" si="212"/>
        <v/>
      </c>
      <c r="J2969" s="818" t="str">
        <f t="shared" ca="1" si="213"/>
        <v/>
      </c>
      <c r="K2969" s="818" t="str">
        <f t="shared" ca="1" si="214"/>
        <v/>
      </c>
      <c r="L2969" s="812"/>
      <c r="M2969" s="812"/>
      <c r="N2969" s="812"/>
      <c r="O2969" s="812"/>
      <c r="P2969" s="812">
        <f t="shared" si="218"/>
        <v>0</v>
      </c>
      <c r="Q2969" s="812"/>
    </row>
    <row r="2970" spans="1:17" x14ac:dyDescent="0.35">
      <c r="A2970" s="812" t="b">
        <f t="shared" ca="1" si="210"/>
        <v>0</v>
      </c>
      <c r="B2970" s="825" t="str">
        <f ca="1">IF(COUNTA(G$2360:G2969)=1,"",OFFSET(B2970,-COUNTA(G$2360:G2969)+1,0))</f>
        <v>a1b3p000006X04yAAC</v>
      </c>
      <c r="C2970" s="827">
        <f ca="1">IF(COUNTA(G$2360:G2969)=1,"",OFFSET(C2970,-COUNTA(G$2360:G2969)+1,0))</f>
        <v>22</v>
      </c>
      <c r="D2970" s="812">
        <f t="shared" si="215"/>
        <v>128</v>
      </c>
      <c r="E2970" s="812">
        <f t="shared" ca="1" si="216"/>
        <v>2</v>
      </c>
      <c r="F2970" s="812">
        <f t="shared" ca="1" si="217"/>
        <v>30</v>
      </c>
      <c r="G2970" s="812"/>
      <c r="H2970" s="818" t="str">
        <f t="shared" ca="1" si="211"/>
        <v/>
      </c>
      <c r="I2970" s="818" t="str">
        <f t="shared" ca="1" si="212"/>
        <v/>
      </c>
      <c r="J2970" s="818" t="str">
        <f t="shared" ca="1" si="213"/>
        <v/>
      </c>
      <c r="K2970" s="818" t="str">
        <f t="shared" ca="1" si="214"/>
        <v/>
      </c>
      <c r="L2970" s="812"/>
      <c r="M2970" s="812"/>
      <c r="N2970" s="812"/>
      <c r="O2970" s="812"/>
      <c r="P2970" s="812">
        <f t="shared" si="218"/>
        <v>0</v>
      </c>
      <c r="Q2970" s="812"/>
    </row>
    <row r="2971" spans="1:17" x14ac:dyDescent="0.35">
      <c r="A2971" s="812" t="b">
        <f t="shared" ref="A2971:A3034" ca="1" si="219">IF(OR(AND(J2971&lt;&gt;"", J2971&lt;&gt;0), AND(K2971&lt;&gt;"",K2971&lt;&gt;0)),TRUE,FALSE)</f>
        <v>0</v>
      </c>
      <c r="B2971" s="825" t="str">
        <f ca="1">IF(COUNTA(G$2360:G2970)=1,"",OFFSET(B2971,-COUNTA(G$2360:G2970)+1,0))</f>
        <v>a1b3p000006X06GAAS</v>
      </c>
      <c r="C2971" s="827">
        <f ca="1">IF(COUNTA(G$2360:G2970)=1,"",OFFSET(C2971,-COUNTA(G$2360:G2970)+1,0))</f>
        <v>22</v>
      </c>
      <c r="D2971" s="812">
        <f t="shared" si="215"/>
        <v>129</v>
      </c>
      <c r="E2971" s="812">
        <f t="shared" ca="1" si="216"/>
        <v>3</v>
      </c>
      <c r="F2971" s="812">
        <f t="shared" ca="1" si="217"/>
        <v>30</v>
      </c>
      <c r="G2971" s="812"/>
      <c r="H2971" s="818" t="str">
        <f t="shared" ref="H2971:H3034" ca="1" si="220">CHOOSE(E2971,IFERROR(IF(INDIRECT("'WPTM - Section F'!K"&amp;F2971)=0,"",INDIRECT("'WPTM - Section F'!K"&amp;$F2971)),""),IFERROR(IF(INDIRECT("'WPTM - Section F'!O"&amp;F2971)=0,"",INDIRECT("'WPTM - Section F'!O"&amp;$F2971)),""),IFERROR(IF(INDIRECT("'WPTM - Section F'!S"&amp;F2971)=0,"",INDIRECT("'WPTM - Section F'!S"&amp;$F2971)),""),IFERROR(IF(INDIRECT("'WPTM - Section F'!W"&amp;F2971)=0,"",INDIRECT("'WPTM - Section F'!W"&amp;$F2971)),""),IFERROR(IF(INDIRECT("'WPTM - Section F'!AA"&amp;F2971)=0,"",INDIRECT("'WPTM - Section F'!AA"&amp;$F2971)),""),IFERROR(IF(INDIRECT("'WPTM - Section F'!AE"&amp;F2971)=0,"",INDIRECT("'WPTM - Section F'!AE"&amp;$F2971)),""),IFERROR(IF(INDIRECT("'WPTM - Section F'!AI"&amp;F2971)=0,"",INDIRECT("'WPTM - Section F'!AI"&amp;$F2971)),""),IFERROR(IF(INDIRECT("'WPTM - Section F'!AM"&amp;F2971)=0,"",INDIRECT("'WPTM - Section F'!AM"&amp;$F2971)),""),)</f>
        <v/>
      </c>
      <c r="I2971" s="818" t="str">
        <f t="shared" ref="I2971:I3034" ca="1" si="221">CHOOSE(E2971,IFERROR(IF(INDIRECT("'WPTM - Section F'!J"&amp;F2971)=0,"",INDIRECT("'WPTM - Section F'!J"&amp;$F2971)),""),IFERROR(IF(INDIRECT("'WPTM - Section F'!N"&amp;F2971)=0,"",INDIRECT("'WPTM - Section F'!N"&amp;$F2971)),""),IFERROR(IF(INDIRECT("'WPTM - Section F'!R"&amp;F2971)=0,"",INDIRECT("'WPTM - Section F'!R"&amp;$F2971)),""),IFERROR(IF(INDIRECT("'WPTM - Section F'!V"&amp;F2971)=0,"",INDIRECT("'WPTM - Section F'!V"&amp;$F2971)),""),IFERROR(IF(INDIRECT("'WPTM - Section F'!Z"&amp;F2971)=0,"",INDIRECT("'WPTM - Section F'!Z"&amp;$F2971)),""),IFERROR(IF(INDIRECT("'WPTM - Section F'!AD"&amp;F2971)=0,"",INDIRECT("'WPTM - Section F'!AD"&amp;$F2971)),""),IFERROR(IF(INDIRECT("'WPTM - Section F'!AH"&amp;F2971)=0,"",INDIRECT("'WPTM - Section F'!AH"&amp;$F2971)),""),IFERROR(IF(INDIRECT("'WPTM - Section F'!AL"&amp;F2971)=0,"",INDIRECT("'WPTM - Section F'!AL"&amp;$F2971)),""),)</f>
        <v/>
      </c>
      <c r="J2971" s="818" t="str">
        <f t="shared" ref="J2971:J3034" ca="1" si="222">CHOOSE(E2971,IFERROR(IF(INDIRECT("'WPTM - Section F'!H"&amp;F2971)=0,"",INDIRECT("'WPTM - Section F'!H"&amp;$F2971)),""),IFERROR(IF(INDIRECT("'WPTM - Section F'!L"&amp;F2971)=0,"",INDIRECT("'WPTM - Section F'!L"&amp;$F2971)),""),IFERROR(IF(INDIRECT("'WPTM - Section F'!P"&amp;F2971)=0,"",INDIRECT("'WPTM - Section F'!P"&amp;$F2971)),""),IFERROR(IF(INDIRECT("'WPTM - Section F'!T"&amp;F2971)=0,"",INDIRECT("'WPTM - Section F'!T"&amp;$F2971)),""),IFERROR(IF(INDIRECT("'WPTM - Section F'!X"&amp;F2971)=0,"",INDIRECT("'WPTM - Section F'!X"&amp;$F2971)),""),IFERROR(IF(INDIRECT("'WPTM - Section F'!AB"&amp;F2971)=0,"",INDIRECT("'WPTM - Section F'!AB"&amp;$F2971)),""),IFERROR(IF(INDIRECT("'WPTM - Section F'!AF"&amp;F2971)=0,"",INDIRECT("'WPTM - Section F'!AF"&amp;$F2971)),""),IFERROR(IF(INDIRECT("'WPTM - Section F'!AJ"&amp;F2971)=0,"",INDIRECT("'WPTM - Section F'!AJ"&amp;$F2971)),""),)</f>
        <v/>
      </c>
      <c r="K2971" s="818" t="str">
        <f t="shared" ref="K2971:K3034" ca="1" si="223">CHOOSE(E2971,IFERROR(IF(INDIRECT("'WPTM - Section F'!I"&amp;F2971)=0,"",INDIRECT("'WPTM - Section F'!I"&amp;$F2971)),""),IFERROR(IF(INDIRECT("'WPTM - Section F'!M"&amp;F2971)=0,"",INDIRECT("'WPTM - Section F'!M"&amp;$F2971)),""),IFERROR(IF(INDIRECT("'WPTM - Section F'!Q"&amp;F2971)=0,"",INDIRECT("'WPTM - Section F'!Q"&amp;$F2971)),""),IFERROR(IF(INDIRECT("'WPTM - Section F'!U"&amp;F2971)=0,"",INDIRECT("'WPTM - Section F'!U"&amp;$F2971)),""),IFERROR(IF(INDIRECT("'WPTM - Section F'!Y"&amp;F2971)=0,"",INDIRECT("'WPTM - Section F'!Y"&amp;$F2971)),""),IFERROR(IF(INDIRECT("'WPTM - Section F'!AC"&amp;F2971)=0,"",INDIRECT("'WPTM - Section F'!AC"&amp;$F2971)),""),IFERROR(IF(INDIRECT("'WPTM - Section F'!AG"&amp;F2971)=0,"",INDIRECT("'WPTM - Section F'!AG"&amp;$F2971)),""),IFERROR(IF(INDIRECT("'WPTM - Section F'!AK"&amp;F2971)=0,"",INDIRECT("'WPTM - Section F'!AK"&amp;$F2971)),""),)</f>
        <v/>
      </c>
      <c r="L2971" s="812"/>
      <c r="M2971" s="812"/>
      <c r="N2971" s="812"/>
      <c r="O2971" s="812"/>
      <c r="P2971" s="812">
        <f t="shared" si="218"/>
        <v>0</v>
      </c>
      <c r="Q2971" s="812"/>
    </row>
    <row r="2972" spans="1:17" x14ac:dyDescent="0.35">
      <c r="A2972" s="812" t="b">
        <f t="shared" ca="1" si="219"/>
        <v>0</v>
      </c>
      <c r="B2972" s="825" t="str">
        <f ca="1">IF(COUNTA(G$2360:G2971)=1,"",OFFSET(B2972,-COUNTA(G$2360:G2971)+1,0))</f>
        <v>a1b3p000006X07YAAS</v>
      </c>
      <c r="C2972" s="827">
        <f ca="1">IF(COUNTA(G$2360:G2971)=1,"",OFFSET(C2972,-COUNTA(G$2360:G2971)+1,0))</f>
        <v>22</v>
      </c>
      <c r="D2972" s="812">
        <f t="shared" si="215"/>
        <v>130</v>
      </c>
      <c r="E2972" s="812">
        <f t="shared" ca="1" si="216"/>
        <v>4</v>
      </c>
      <c r="F2972" s="812">
        <f t="shared" ca="1" si="217"/>
        <v>30</v>
      </c>
      <c r="G2972" s="812"/>
      <c r="H2972" s="818" t="str">
        <f t="shared" ca="1" si="220"/>
        <v/>
      </c>
      <c r="I2972" s="818" t="str">
        <f t="shared" ca="1" si="221"/>
        <v/>
      </c>
      <c r="J2972" s="818" t="str">
        <f t="shared" ca="1" si="222"/>
        <v/>
      </c>
      <c r="K2972" s="818" t="str">
        <f t="shared" ca="1" si="223"/>
        <v/>
      </c>
      <c r="L2972" s="812"/>
      <c r="M2972" s="812"/>
      <c r="N2972" s="812"/>
      <c r="O2972" s="812"/>
      <c r="P2972" s="812">
        <f t="shared" si="218"/>
        <v>0</v>
      </c>
      <c r="Q2972" s="812"/>
    </row>
    <row r="2973" spans="1:17" x14ac:dyDescent="0.35">
      <c r="A2973" s="812" t="b">
        <f t="shared" ca="1" si="219"/>
        <v>0</v>
      </c>
      <c r="B2973" s="825" t="str">
        <f ca="1">IF(COUNTA(G$2360:G2972)=1,"",OFFSET(B2973,-COUNTA(G$2360:G2972)+1,0))</f>
        <v>a1b3p000006X08qAAC</v>
      </c>
      <c r="C2973" s="827">
        <f ca="1">IF(COUNTA(G$2360:G2972)=1,"",OFFSET(C2973,-COUNTA(G$2360:G2972)+1,0))</f>
        <v>22</v>
      </c>
      <c r="D2973" s="812">
        <f t="shared" si="215"/>
        <v>131</v>
      </c>
      <c r="E2973" s="812">
        <f t="shared" ca="1" si="216"/>
        <v>5</v>
      </c>
      <c r="F2973" s="812">
        <f t="shared" ca="1" si="217"/>
        <v>30</v>
      </c>
      <c r="G2973" s="812"/>
      <c r="H2973" s="818" t="str">
        <f t="shared" ca="1" si="220"/>
        <v/>
      </c>
      <c r="I2973" s="818" t="str">
        <f t="shared" ca="1" si="221"/>
        <v/>
      </c>
      <c r="J2973" s="818" t="str">
        <f t="shared" ca="1" si="222"/>
        <v/>
      </c>
      <c r="K2973" s="818" t="str">
        <f t="shared" ca="1" si="223"/>
        <v/>
      </c>
      <c r="L2973" s="812"/>
      <c r="M2973" s="812"/>
      <c r="N2973" s="812"/>
      <c r="O2973" s="812"/>
      <c r="P2973" s="812">
        <f t="shared" si="218"/>
        <v>0</v>
      </c>
      <c r="Q2973" s="812"/>
    </row>
    <row r="2974" spans="1:17" x14ac:dyDescent="0.35">
      <c r="A2974" s="812" t="b">
        <f t="shared" ca="1" si="219"/>
        <v>0</v>
      </c>
      <c r="B2974" s="825" t="str">
        <f ca="1">IF(COUNTA(G$2360:G2973)=1,"",OFFSET(B2974,-COUNTA(G$2360:G2973)+1,0))</f>
        <v>a1b3p000006X0A8AAK</v>
      </c>
      <c r="C2974" s="827">
        <f ca="1">IF(COUNTA(G$2360:G2973)=1,"",OFFSET(C2974,-COUNTA(G$2360:G2973)+1,0))</f>
        <v>22</v>
      </c>
      <c r="D2974" s="812">
        <f t="shared" si="215"/>
        <v>132</v>
      </c>
      <c r="E2974" s="812">
        <f t="shared" ca="1" si="216"/>
        <v>6</v>
      </c>
      <c r="F2974" s="812">
        <f t="shared" ca="1" si="217"/>
        <v>30</v>
      </c>
      <c r="G2974" s="812"/>
      <c r="H2974" s="818" t="str">
        <f t="shared" ca="1" si="220"/>
        <v/>
      </c>
      <c r="I2974" s="818" t="str">
        <f t="shared" ca="1" si="221"/>
        <v/>
      </c>
      <c r="J2974" s="818" t="str">
        <f t="shared" ca="1" si="222"/>
        <v/>
      </c>
      <c r="K2974" s="818" t="str">
        <f t="shared" ca="1" si="223"/>
        <v/>
      </c>
      <c r="L2974" s="812"/>
      <c r="M2974" s="812"/>
      <c r="N2974" s="812"/>
      <c r="O2974" s="812"/>
      <c r="P2974" s="812">
        <f t="shared" si="218"/>
        <v>0</v>
      </c>
      <c r="Q2974" s="812"/>
    </row>
    <row r="2975" spans="1:17" x14ac:dyDescent="0.35">
      <c r="A2975" s="812" t="b">
        <f t="shared" ca="1" si="219"/>
        <v>0</v>
      </c>
      <c r="B2975" s="825" t="str">
        <f ca="1">IF(COUNTA(G$2360:G2974)=1,"",OFFSET(B2975,-COUNTA(G$2360:G2974)+1,0))</f>
        <v>a1b3p000006X03hAAC</v>
      </c>
      <c r="C2975" s="827">
        <f ca="1">IF(COUNTA(G$2360:G2974)=1,"",OFFSET(C2975,-COUNTA(G$2360:G2974)+1,0))</f>
        <v>23</v>
      </c>
      <c r="D2975" s="812">
        <f t="shared" si="215"/>
        <v>133</v>
      </c>
      <c r="E2975" s="812">
        <f t="shared" ca="1" si="216"/>
        <v>1</v>
      </c>
      <c r="F2975" s="812">
        <f t="shared" ca="1" si="217"/>
        <v>31</v>
      </c>
      <c r="G2975" s="812"/>
      <c r="H2975" s="818" t="str">
        <f t="shared" ca="1" si="220"/>
        <v/>
      </c>
      <c r="I2975" s="818" t="str">
        <f t="shared" ca="1" si="221"/>
        <v/>
      </c>
      <c r="J2975" s="818" t="str">
        <f t="shared" ca="1" si="222"/>
        <v/>
      </c>
      <c r="K2975" s="818" t="str">
        <f t="shared" ca="1" si="223"/>
        <v/>
      </c>
      <c r="L2975" s="812"/>
      <c r="M2975" s="812"/>
      <c r="N2975" s="812"/>
      <c r="O2975" s="812"/>
      <c r="P2975" s="812">
        <f t="shared" si="218"/>
        <v>0</v>
      </c>
      <c r="Q2975" s="812"/>
    </row>
    <row r="2976" spans="1:17" x14ac:dyDescent="0.35">
      <c r="A2976" s="812" t="b">
        <f t="shared" ca="1" si="219"/>
        <v>0</v>
      </c>
      <c r="B2976" s="825" t="str">
        <f ca="1">IF(COUNTA(G$2360:G2975)=1,"",OFFSET(B2976,-COUNTA(G$2360:G2975)+1,0))</f>
        <v>a1b3p000006X04zAAC</v>
      </c>
      <c r="C2976" s="827">
        <f ca="1">IF(COUNTA(G$2360:G2975)=1,"",OFFSET(C2976,-COUNTA(G$2360:G2975)+1,0))</f>
        <v>23</v>
      </c>
      <c r="D2976" s="812">
        <f t="shared" si="215"/>
        <v>134</v>
      </c>
      <c r="E2976" s="812">
        <f t="shared" ca="1" si="216"/>
        <v>2</v>
      </c>
      <c r="F2976" s="812">
        <f t="shared" ca="1" si="217"/>
        <v>31</v>
      </c>
      <c r="G2976" s="812"/>
      <c r="H2976" s="818" t="str">
        <f t="shared" ca="1" si="220"/>
        <v/>
      </c>
      <c r="I2976" s="818" t="str">
        <f t="shared" ca="1" si="221"/>
        <v/>
      </c>
      <c r="J2976" s="818" t="str">
        <f t="shared" ca="1" si="222"/>
        <v/>
      </c>
      <c r="K2976" s="818" t="str">
        <f t="shared" ca="1" si="223"/>
        <v/>
      </c>
      <c r="L2976" s="812"/>
      <c r="M2976" s="812"/>
      <c r="N2976" s="812"/>
      <c r="O2976" s="812"/>
      <c r="P2976" s="812">
        <f t="shared" si="218"/>
        <v>0</v>
      </c>
      <c r="Q2976" s="812"/>
    </row>
    <row r="2977" spans="1:17" x14ac:dyDescent="0.35">
      <c r="A2977" s="812" t="b">
        <f t="shared" ca="1" si="219"/>
        <v>0</v>
      </c>
      <c r="B2977" s="825" t="str">
        <f ca="1">IF(COUNTA(G$2360:G2976)=1,"",OFFSET(B2977,-COUNTA(G$2360:G2976)+1,0))</f>
        <v>a1b3p000006X06HAAS</v>
      </c>
      <c r="C2977" s="827">
        <f ca="1">IF(COUNTA(G$2360:G2976)=1,"",OFFSET(C2977,-COUNTA(G$2360:G2976)+1,0))</f>
        <v>23</v>
      </c>
      <c r="D2977" s="812">
        <f t="shared" si="215"/>
        <v>135</v>
      </c>
      <c r="E2977" s="812">
        <f t="shared" ca="1" si="216"/>
        <v>3</v>
      </c>
      <c r="F2977" s="812">
        <f t="shared" ca="1" si="217"/>
        <v>31</v>
      </c>
      <c r="G2977" s="812"/>
      <c r="H2977" s="818" t="str">
        <f t="shared" ca="1" si="220"/>
        <v/>
      </c>
      <c r="I2977" s="818" t="str">
        <f t="shared" ca="1" si="221"/>
        <v/>
      </c>
      <c r="J2977" s="818" t="str">
        <f t="shared" ca="1" si="222"/>
        <v/>
      </c>
      <c r="K2977" s="818" t="str">
        <f t="shared" ca="1" si="223"/>
        <v/>
      </c>
      <c r="L2977" s="812"/>
      <c r="M2977" s="812"/>
      <c r="N2977" s="812"/>
      <c r="O2977" s="812"/>
      <c r="P2977" s="812">
        <f t="shared" si="218"/>
        <v>0</v>
      </c>
      <c r="Q2977" s="812"/>
    </row>
    <row r="2978" spans="1:17" x14ac:dyDescent="0.35">
      <c r="A2978" s="812" t="b">
        <f t="shared" ca="1" si="219"/>
        <v>0</v>
      </c>
      <c r="B2978" s="825" t="str">
        <f ca="1">IF(COUNTA(G$2360:G2977)=1,"",OFFSET(B2978,-COUNTA(G$2360:G2977)+1,0))</f>
        <v>a1b3p000006X07ZAAS</v>
      </c>
      <c r="C2978" s="827">
        <f ca="1">IF(COUNTA(G$2360:G2977)=1,"",OFFSET(C2978,-COUNTA(G$2360:G2977)+1,0))</f>
        <v>23</v>
      </c>
      <c r="D2978" s="812">
        <f t="shared" si="215"/>
        <v>136</v>
      </c>
      <c r="E2978" s="812">
        <f t="shared" ca="1" si="216"/>
        <v>4</v>
      </c>
      <c r="F2978" s="812">
        <f t="shared" ca="1" si="217"/>
        <v>31</v>
      </c>
      <c r="G2978" s="812"/>
      <c r="H2978" s="818" t="str">
        <f t="shared" ca="1" si="220"/>
        <v/>
      </c>
      <c r="I2978" s="818" t="str">
        <f t="shared" ca="1" si="221"/>
        <v/>
      </c>
      <c r="J2978" s="818" t="str">
        <f t="shared" ca="1" si="222"/>
        <v/>
      </c>
      <c r="K2978" s="818" t="str">
        <f t="shared" ca="1" si="223"/>
        <v/>
      </c>
      <c r="L2978" s="812"/>
      <c r="M2978" s="812"/>
      <c r="N2978" s="812"/>
      <c r="O2978" s="812"/>
      <c r="P2978" s="812">
        <f t="shared" si="218"/>
        <v>0</v>
      </c>
      <c r="Q2978" s="812"/>
    </row>
    <row r="2979" spans="1:17" x14ac:dyDescent="0.35">
      <c r="A2979" s="812" t="b">
        <f t="shared" ca="1" si="219"/>
        <v>0</v>
      </c>
      <c r="B2979" s="825" t="str">
        <f ca="1">IF(COUNTA(G$2360:G2978)=1,"",OFFSET(B2979,-COUNTA(G$2360:G2978)+1,0))</f>
        <v>a1b3p000006X08rAAC</v>
      </c>
      <c r="C2979" s="827">
        <f ca="1">IF(COUNTA(G$2360:G2978)=1,"",OFFSET(C2979,-COUNTA(G$2360:G2978)+1,0))</f>
        <v>23</v>
      </c>
      <c r="D2979" s="812">
        <f t="shared" si="215"/>
        <v>137</v>
      </c>
      <c r="E2979" s="812">
        <f t="shared" ca="1" si="216"/>
        <v>5</v>
      </c>
      <c r="F2979" s="812">
        <f t="shared" ca="1" si="217"/>
        <v>31</v>
      </c>
      <c r="G2979" s="812"/>
      <c r="H2979" s="818" t="str">
        <f t="shared" ca="1" si="220"/>
        <v/>
      </c>
      <c r="I2979" s="818" t="str">
        <f t="shared" ca="1" si="221"/>
        <v/>
      </c>
      <c r="J2979" s="818" t="str">
        <f t="shared" ca="1" si="222"/>
        <v/>
      </c>
      <c r="K2979" s="818" t="str">
        <f t="shared" ca="1" si="223"/>
        <v/>
      </c>
      <c r="L2979" s="812"/>
      <c r="M2979" s="812"/>
      <c r="N2979" s="812"/>
      <c r="O2979" s="812"/>
      <c r="P2979" s="812">
        <f t="shared" si="218"/>
        <v>0</v>
      </c>
      <c r="Q2979" s="812"/>
    </row>
    <row r="2980" spans="1:17" x14ac:dyDescent="0.35">
      <c r="A2980" s="812" t="b">
        <f t="shared" ca="1" si="219"/>
        <v>0</v>
      </c>
      <c r="B2980" s="825" t="str">
        <f ca="1">IF(COUNTA(G$2360:G2979)=1,"",OFFSET(B2980,-COUNTA(G$2360:G2979)+1,0))</f>
        <v>a1b3p000006X0A9AAK</v>
      </c>
      <c r="C2980" s="827">
        <f ca="1">IF(COUNTA(G$2360:G2979)=1,"",OFFSET(C2980,-COUNTA(G$2360:G2979)+1,0))</f>
        <v>23</v>
      </c>
      <c r="D2980" s="812">
        <f t="shared" si="215"/>
        <v>138</v>
      </c>
      <c r="E2980" s="812">
        <f t="shared" ca="1" si="216"/>
        <v>6</v>
      </c>
      <c r="F2980" s="812">
        <f t="shared" ca="1" si="217"/>
        <v>31</v>
      </c>
      <c r="G2980" s="812"/>
      <c r="H2980" s="818" t="str">
        <f t="shared" ca="1" si="220"/>
        <v/>
      </c>
      <c r="I2980" s="818" t="str">
        <f t="shared" ca="1" si="221"/>
        <v/>
      </c>
      <c r="J2980" s="818" t="str">
        <f t="shared" ca="1" si="222"/>
        <v/>
      </c>
      <c r="K2980" s="818" t="str">
        <f t="shared" ca="1" si="223"/>
        <v/>
      </c>
      <c r="L2980" s="812"/>
      <c r="M2980" s="812"/>
      <c r="N2980" s="812"/>
      <c r="O2980" s="812"/>
      <c r="P2980" s="812">
        <f t="shared" si="218"/>
        <v>0</v>
      </c>
      <c r="Q2980" s="812"/>
    </row>
    <row r="2981" spans="1:17" x14ac:dyDescent="0.35">
      <c r="A2981" s="812" t="b">
        <f t="shared" ca="1" si="219"/>
        <v>0</v>
      </c>
      <c r="B2981" s="825" t="str">
        <f ca="1">IF(COUNTA(G$2360:G2980)=1,"",OFFSET(B2981,-COUNTA(G$2360:G2980)+1,0))</f>
        <v>a1b3p000006X03iAAC</v>
      </c>
      <c r="C2981" s="827">
        <f ca="1">IF(COUNTA(G$2360:G2980)=1,"",OFFSET(C2981,-COUNTA(G$2360:G2980)+1,0))</f>
        <v>24</v>
      </c>
      <c r="D2981" s="812">
        <f t="shared" si="215"/>
        <v>139</v>
      </c>
      <c r="E2981" s="812">
        <f t="shared" ca="1" si="216"/>
        <v>1</v>
      </c>
      <c r="F2981" s="812">
        <f t="shared" ca="1" si="217"/>
        <v>32</v>
      </c>
      <c r="G2981" s="812"/>
      <c r="H2981" s="818" t="str">
        <f t="shared" ca="1" si="220"/>
        <v/>
      </c>
      <c r="I2981" s="818" t="str">
        <f t="shared" ca="1" si="221"/>
        <v/>
      </c>
      <c r="J2981" s="818" t="str">
        <f t="shared" ca="1" si="222"/>
        <v/>
      </c>
      <c r="K2981" s="818" t="str">
        <f t="shared" ca="1" si="223"/>
        <v/>
      </c>
      <c r="L2981" s="812"/>
      <c r="M2981" s="812"/>
      <c r="N2981" s="812"/>
      <c r="O2981" s="812"/>
      <c r="P2981" s="812">
        <f t="shared" si="218"/>
        <v>0</v>
      </c>
      <c r="Q2981" s="812"/>
    </row>
    <row r="2982" spans="1:17" x14ac:dyDescent="0.35">
      <c r="A2982" s="812" t="b">
        <f t="shared" ca="1" si="219"/>
        <v>0</v>
      </c>
      <c r="B2982" s="825" t="str">
        <f ca="1">IF(COUNTA(G$2360:G2981)=1,"",OFFSET(B2982,-COUNTA(G$2360:G2981)+1,0))</f>
        <v>a1b3p000006X050AAC</v>
      </c>
      <c r="C2982" s="827">
        <f ca="1">IF(COUNTA(G$2360:G2981)=1,"",OFFSET(C2982,-COUNTA(G$2360:G2981)+1,0))</f>
        <v>24</v>
      </c>
      <c r="D2982" s="812">
        <f t="shared" si="215"/>
        <v>140</v>
      </c>
      <c r="E2982" s="812">
        <f t="shared" ca="1" si="216"/>
        <v>2</v>
      </c>
      <c r="F2982" s="812">
        <f t="shared" ca="1" si="217"/>
        <v>32</v>
      </c>
      <c r="G2982" s="812"/>
      <c r="H2982" s="818" t="str">
        <f t="shared" ca="1" si="220"/>
        <v/>
      </c>
      <c r="I2982" s="818" t="str">
        <f t="shared" ca="1" si="221"/>
        <v/>
      </c>
      <c r="J2982" s="818" t="str">
        <f t="shared" ca="1" si="222"/>
        <v/>
      </c>
      <c r="K2982" s="818" t="str">
        <f t="shared" ca="1" si="223"/>
        <v/>
      </c>
      <c r="L2982" s="812"/>
      <c r="M2982" s="812"/>
      <c r="N2982" s="812"/>
      <c r="O2982" s="812"/>
      <c r="P2982" s="812">
        <f t="shared" si="218"/>
        <v>0</v>
      </c>
      <c r="Q2982" s="812"/>
    </row>
    <row r="2983" spans="1:17" x14ac:dyDescent="0.35">
      <c r="A2983" s="812" t="b">
        <f t="shared" ca="1" si="219"/>
        <v>0</v>
      </c>
      <c r="B2983" s="825" t="str">
        <f ca="1">IF(COUNTA(G$2360:G2982)=1,"",OFFSET(B2983,-COUNTA(G$2360:G2982)+1,0))</f>
        <v>a1b3p000006X06IAAS</v>
      </c>
      <c r="C2983" s="827">
        <f ca="1">IF(COUNTA(G$2360:G2982)=1,"",OFFSET(C2983,-COUNTA(G$2360:G2982)+1,0))</f>
        <v>24</v>
      </c>
      <c r="D2983" s="812">
        <f t="shared" si="215"/>
        <v>141</v>
      </c>
      <c r="E2983" s="812">
        <f t="shared" ca="1" si="216"/>
        <v>3</v>
      </c>
      <c r="F2983" s="812">
        <f t="shared" ca="1" si="217"/>
        <v>32</v>
      </c>
      <c r="G2983" s="812"/>
      <c r="H2983" s="818" t="str">
        <f t="shared" ca="1" si="220"/>
        <v/>
      </c>
      <c r="I2983" s="818" t="str">
        <f t="shared" ca="1" si="221"/>
        <v/>
      </c>
      <c r="J2983" s="818" t="str">
        <f t="shared" ca="1" si="222"/>
        <v/>
      </c>
      <c r="K2983" s="818" t="str">
        <f t="shared" ca="1" si="223"/>
        <v/>
      </c>
      <c r="L2983" s="812"/>
      <c r="M2983" s="812"/>
      <c r="N2983" s="812"/>
      <c r="O2983" s="812"/>
      <c r="P2983" s="812">
        <f t="shared" si="218"/>
        <v>0</v>
      </c>
      <c r="Q2983" s="812"/>
    </row>
    <row r="2984" spans="1:17" x14ac:dyDescent="0.35">
      <c r="A2984" s="812" t="b">
        <f t="shared" ca="1" si="219"/>
        <v>0</v>
      </c>
      <c r="B2984" s="825" t="str">
        <f ca="1">IF(COUNTA(G$2360:G2983)=1,"",OFFSET(B2984,-COUNTA(G$2360:G2983)+1,0))</f>
        <v>a1b3p000006X07aAAC</v>
      </c>
      <c r="C2984" s="827">
        <f ca="1">IF(COUNTA(G$2360:G2983)=1,"",OFFSET(C2984,-COUNTA(G$2360:G2983)+1,0))</f>
        <v>24</v>
      </c>
      <c r="D2984" s="812">
        <f t="shared" si="215"/>
        <v>142</v>
      </c>
      <c r="E2984" s="812">
        <f t="shared" ca="1" si="216"/>
        <v>4</v>
      </c>
      <c r="F2984" s="812">
        <f t="shared" ca="1" si="217"/>
        <v>32</v>
      </c>
      <c r="G2984" s="812"/>
      <c r="H2984" s="818" t="str">
        <f t="shared" ca="1" si="220"/>
        <v/>
      </c>
      <c r="I2984" s="818" t="str">
        <f t="shared" ca="1" si="221"/>
        <v/>
      </c>
      <c r="J2984" s="818" t="str">
        <f t="shared" ca="1" si="222"/>
        <v/>
      </c>
      <c r="K2984" s="818" t="str">
        <f t="shared" ca="1" si="223"/>
        <v/>
      </c>
      <c r="L2984" s="812"/>
      <c r="M2984" s="812"/>
      <c r="N2984" s="812"/>
      <c r="O2984" s="812"/>
      <c r="P2984" s="812">
        <f t="shared" si="218"/>
        <v>0</v>
      </c>
      <c r="Q2984" s="812"/>
    </row>
    <row r="2985" spans="1:17" x14ac:dyDescent="0.35">
      <c r="A2985" s="812" t="b">
        <f t="shared" ca="1" si="219"/>
        <v>0</v>
      </c>
      <c r="B2985" s="825" t="str">
        <f ca="1">IF(COUNTA(G$2360:G2984)=1,"",OFFSET(B2985,-COUNTA(G$2360:G2984)+1,0))</f>
        <v>a1b3p000006X08sAAC</v>
      </c>
      <c r="C2985" s="827">
        <f ca="1">IF(COUNTA(G$2360:G2984)=1,"",OFFSET(C2985,-COUNTA(G$2360:G2984)+1,0))</f>
        <v>24</v>
      </c>
      <c r="D2985" s="812">
        <f t="shared" si="215"/>
        <v>143</v>
      </c>
      <c r="E2985" s="812">
        <f t="shared" ca="1" si="216"/>
        <v>5</v>
      </c>
      <c r="F2985" s="812">
        <f t="shared" ca="1" si="217"/>
        <v>32</v>
      </c>
      <c r="G2985" s="812"/>
      <c r="H2985" s="818" t="str">
        <f t="shared" ca="1" si="220"/>
        <v/>
      </c>
      <c r="I2985" s="818" t="str">
        <f t="shared" ca="1" si="221"/>
        <v/>
      </c>
      <c r="J2985" s="818" t="str">
        <f t="shared" ca="1" si="222"/>
        <v/>
      </c>
      <c r="K2985" s="818" t="str">
        <f t="shared" ca="1" si="223"/>
        <v/>
      </c>
      <c r="L2985" s="812"/>
      <c r="M2985" s="812"/>
      <c r="N2985" s="812"/>
      <c r="O2985" s="812"/>
      <c r="P2985" s="812">
        <f t="shared" si="218"/>
        <v>0</v>
      </c>
      <c r="Q2985" s="812"/>
    </row>
    <row r="2986" spans="1:17" x14ac:dyDescent="0.35">
      <c r="A2986" s="812" t="b">
        <f t="shared" ca="1" si="219"/>
        <v>0</v>
      </c>
      <c r="B2986" s="825" t="str">
        <f ca="1">IF(COUNTA(G$2360:G2985)=1,"",OFFSET(B2986,-COUNTA(G$2360:G2985)+1,0))</f>
        <v>a1b3p000006X0AAAA0</v>
      </c>
      <c r="C2986" s="827">
        <f ca="1">IF(COUNTA(G$2360:G2985)=1,"",OFFSET(C2986,-COUNTA(G$2360:G2985)+1,0))</f>
        <v>24</v>
      </c>
      <c r="D2986" s="812">
        <f t="shared" si="215"/>
        <v>144</v>
      </c>
      <c r="E2986" s="812">
        <f t="shared" ca="1" si="216"/>
        <v>6</v>
      </c>
      <c r="F2986" s="812">
        <f t="shared" ca="1" si="217"/>
        <v>32</v>
      </c>
      <c r="G2986" s="812"/>
      <c r="H2986" s="818" t="str">
        <f t="shared" ca="1" si="220"/>
        <v/>
      </c>
      <c r="I2986" s="818" t="str">
        <f t="shared" ca="1" si="221"/>
        <v/>
      </c>
      <c r="J2986" s="818" t="str">
        <f t="shared" ca="1" si="222"/>
        <v/>
      </c>
      <c r="K2986" s="818" t="str">
        <f t="shared" ca="1" si="223"/>
        <v/>
      </c>
      <c r="L2986" s="812"/>
      <c r="M2986" s="812"/>
      <c r="N2986" s="812"/>
      <c r="O2986" s="812"/>
      <c r="P2986" s="812">
        <f t="shared" si="218"/>
        <v>0</v>
      </c>
      <c r="Q2986" s="812"/>
    </row>
    <row r="2987" spans="1:17" x14ac:dyDescent="0.35">
      <c r="A2987" s="812" t="b">
        <f t="shared" ca="1" si="219"/>
        <v>0</v>
      </c>
      <c r="B2987" s="825" t="str">
        <f ca="1">IF(COUNTA(G$2360:G2986)=1,"",OFFSET(B2987,-COUNTA(G$2360:G2986)+1,0))</f>
        <v>a1b3p000006X03jAAC</v>
      </c>
      <c r="C2987" s="827">
        <f ca="1">IF(COUNTA(G$2360:G2986)=1,"",OFFSET(C2987,-COUNTA(G$2360:G2986)+1,0))</f>
        <v>25</v>
      </c>
      <c r="D2987" s="812">
        <f t="shared" si="215"/>
        <v>145</v>
      </c>
      <c r="E2987" s="812">
        <f t="shared" ca="1" si="216"/>
        <v>1</v>
      </c>
      <c r="F2987" s="812">
        <f t="shared" ca="1" si="217"/>
        <v>33</v>
      </c>
      <c r="G2987" s="812"/>
      <c r="H2987" s="818" t="str">
        <f t="shared" ca="1" si="220"/>
        <v/>
      </c>
      <c r="I2987" s="818" t="str">
        <f t="shared" ca="1" si="221"/>
        <v/>
      </c>
      <c r="J2987" s="818" t="str">
        <f t="shared" ca="1" si="222"/>
        <v/>
      </c>
      <c r="K2987" s="818" t="str">
        <f t="shared" ca="1" si="223"/>
        <v/>
      </c>
      <c r="L2987" s="812"/>
      <c r="M2987" s="812"/>
      <c r="N2987" s="812"/>
      <c r="O2987" s="812"/>
      <c r="P2987" s="812">
        <f t="shared" si="218"/>
        <v>0</v>
      </c>
      <c r="Q2987" s="812"/>
    </row>
    <row r="2988" spans="1:17" x14ac:dyDescent="0.35">
      <c r="A2988" s="812" t="b">
        <f t="shared" ca="1" si="219"/>
        <v>0</v>
      </c>
      <c r="B2988" s="825" t="str">
        <f ca="1">IF(COUNTA(G$2360:G2987)=1,"",OFFSET(B2988,-COUNTA(G$2360:G2987)+1,0))</f>
        <v>a1b3p000006X051AAC</v>
      </c>
      <c r="C2988" s="827">
        <f ca="1">IF(COUNTA(G$2360:G2987)=1,"",OFFSET(C2988,-COUNTA(G$2360:G2987)+1,0))</f>
        <v>25</v>
      </c>
      <c r="D2988" s="812">
        <f t="shared" si="215"/>
        <v>146</v>
      </c>
      <c r="E2988" s="812">
        <f t="shared" ca="1" si="216"/>
        <v>2</v>
      </c>
      <c r="F2988" s="812">
        <f t="shared" ca="1" si="217"/>
        <v>33</v>
      </c>
      <c r="G2988" s="812"/>
      <c r="H2988" s="818" t="str">
        <f t="shared" ca="1" si="220"/>
        <v/>
      </c>
      <c r="I2988" s="818" t="str">
        <f t="shared" ca="1" si="221"/>
        <v/>
      </c>
      <c r="J2988" s="818" t="str">
        <f t="shared" ca="1" si="222"/>
        <v/>
      </c>
      <c r="K2988" s="818" t="str">
        <f t="shared" ca="1" si="223"/>
        <v/>
      </c>
      <c r="L2988" s="812"/>
      <c r="M2988" s="812"/>
      <c r="N2988" s="812"/>
      <c r="O2988" s="812"/>
      <c r="P2988" s="812">
        <f t="shared" si="218"/>
        <v>0</v>
      </c>
      <c r="Q2988" s="812"/>
    </row>
    <row r="2989" spans="1:17" x14ac:dyDescent="0.35">
      <c r="A2989" s="812" t="b">
        <f t="shared" ca="1" si="219"/>
        <v>0</v>
      </c>
      <c r="B2989" s="825" t="str">
        <f ca="1">IF(COUNTA(G$2360:G2988)=1,"",OFFSET(B2989,-COUNTA(G$2360:G2988)+1,0))</f>
        <v>a1b3p000006X06JAAS</v>
      </c>
      <c r="C2989" s="827">
        <f ca="1">IF(COUNTA(G$2360:G2988)=1,"",OFFSET(C2989,-COUNTA(G$2360:G2988)+1,0))</f>
        <v>25</v>
      </c>
      <c r="D2989" s="812">
        <f t="shared" si="215"/>
        <v>147</v>
      </c>
      <c r="E2989" s="812">
        <f t="shared" ca="1" si="216"/>
        <v>3</v>
      </c>
      <c r="F2989" s="812">
        <f t="shared" ca="1" si="217"/>
        <v>33</v>
      </c>
      <c r="G2989" s="812"/>
      <c r="H2989" s="818" t="str">
        <f t="shared" ca="1" si="220"/>
        <v/>
      </c>
      <c r="I2989" s="818" t="str">
        <f t="shared" ca="1" si="221"/>
        <v/>
      </c>
      <c r="J2989" s="818" t="str">
        <f t="shared" ca="1" si="222"/>
        <v/>
      </c>
      <c r="K2989" s="818" t="str">
        <f t="shared" ca="1" si="223"/>
        <v/>
      </c>
      <c r="L2989" s="812"/>
      <c r="M2989" s="812"/>
      <c r="N2989" s="812"/>
      <c r="O2989" s="812"/>
      <c r="P2989" s="812">
        <f t="shared" si="218"/>
        <v>0</v>
      </c>
      <c r="Q2989" s="812"/>
    </row>
    <row r="2990" spans="1:17" x14ac:dyDescent="0.35">
      <c r="A2990" s="812" t="b">
        <f t="shared" ca="1" si="219"/>
        <v>0</v>
      </c>
      <c r="B2990" s="825" t="str">
        <f ca="1">IF(COUNTA(G$2360:G2989)=1,"",OFFSET(B2990,-COUNTA(G$2360:G2989)+1,0))</f>
        <v>a1b3p000006X07bAAC</v>
      </c>
      <c r="C2990" s="827">
        <f ca="1">IF(COUNTA(G$2360:G2989)=1,"",OFFSET(C2990,-COUNTA(G$2360:G2989)+1,0))</f>
        <v>25</v>
      </c>
      <c r="D2990" s="812">
        <f t="shared" si="215"/>
        <v>148</v>
      </c>
      <c r="E2990" s="812">
        <f t="shared" ca="1" si="216"/>
        <v>4</v>
      </c>
      <c r="F2990" s="812">
        <f t="shared" ca="1" si="217"/>
        <v>33</v>
      </c>
      <c r="G2990" s="812"/>
      <c r="H2990" s="818" t="str">
        <f t="shared" ca="1" si="220"/>
        <v/>
      </c>
      <c r="I2990" s="818" t="str">
        <f t="shared" ca="1" si="221"/>
        <v/>
      </c>
      <c r="J2990" s="818" t="str">
        <f t="shared" ca="1" si="222"/>
        <v/>
      </c>
      <c r="K2990" s="818" t="str">
        <f t="shared" ca="1" si="223"/>
        <v/>
      </c>
      <c r="L2990" s="812"/>
      <c r="M2990" s="812"/>
      <c r="N2990" s="812"/>
      <c r="O2990" s="812"/>
      <c r="P2990" s="812">
        <f t="shared" si="218"/>
        <v>0</v>
      </c>
      <c r="Q2990" s="812"/>
    </row>
    <row r="2991" spans="1:17" x14ac:dyDescent="0.35">
      <c r="A2991" s="812" t="b">
        <f t="shared" ca="1" si="219"/>
        <v>0</v>
      </c>
      <c r="B2991" s="825" t="str">
        <f ca="1">IF(COUNTA(G$2360:G2990)=1,"",OFFSET(B2991,-COUNTA(G$2360:G2990)+1,0))</f>
        <v>a1b3p000006X08tAAC</v>
      </c>
      <c r="C2991" s="827">
        <f ca="1">IF(COUNTA(G$2360:G2990)=1,"",OFFSET(C2991,-COUNTA(G$2360:G2990)+1,0))</f>
        <v>25</v>
      </c>
      <c r="D2991" s="812">
        <f t="shared" si="215"/>
        <v>149</v>
      </c>
      <c r="E2991" s="812">
        <f t="shared" ca="1" si="216"/>
        <v>5</v>
      </c>
      <c r="F2991" s="812">
        <f t="shared" ca="1" si="217"/>
        <v>33</v>
      </c>
      <c r="G2991" s="812"/>
      <c r="H2991" s="818" t="str">
        <f t="shared" ca="1" si="220"/>
        <v/>
      </c>
      <c r="I2991" s="818" t="str">
        <f t="shared" ca="1" si="221"/>
        <v/>
      </c>
      <c r="J2991" s="818" t="str">
        <f t="shared" ca="1" si="222"/>
        <v/>
      </c>
      <c r="K2991" s="818" t="str">
        <f t="shared" ca="1" si="223"/>
        <v/>
      </c>
      <c r="L2991" s="812"/>
      <c r="M2991" s="812"/>
      <c r="N2991" s="812"/>
      <c r="O2991" s="812"/>
      <c r="P2991" s="812">
        <f t="shared" si="218"/>
        <v>0</v>
      </c>
      <c r="Q2991" s="812"/>
    </row>
    <row r="2992" spans="1:17" x14ac:dyDescent="0.35">
      <c r="A2992" s="812" t="b">
        <f t="shared" ca="1" si="219"/>
        <v>0</v>
      </c>
      <c r="B2992" s="825" t="str">
        <f ca="1">IF(COUNTA(G$2360:G2991)=1,"",OFFSET(B2992,-COUNTA(G$2360:G2991)+1,0))</f>
        <v>a1b3p000006X0ABAA0</v>
      </c>
      <c r="C2992" s="827">
        <f ca="1">IF(COUNTA(G$2360:G2991)=1,"",OFFSET(C2992,-COUNTA(G$2360:G2991)+1,0))</f>
        <v>25</v>
      </c>
      <c r="D2992" s="812">
        <f t="shared" si="215"/>
        <v>150</v>
      </c>
      <c r="E2992" s="812">
        <f t="shared" ca="1" si="216"/>
        <v>6</v>
      </c>
      <c r="F2992" s="812">
        <f t="shared" ca="1" si="217"/>
        <v>33</v>
      </c>
      <c r="G2992" s="812"/>
      <c r="H2992" s="818" t="str">
        <f t="shared" ca="1" si="220"/>
        <v/>
      </c>
      <c r="I2992" s="818" t="str">
        <f t="shared" ca="1" si="221"/>
        <v/>
      </c>
      <c r="J2992" s="818" t="str">
        <f t="shared" ca="1" si="222"/>
        <v/>
      </c>
      <c r="K2992" s="818" t="str">
        <f t="shared" ca="1" si="223"/>
        <v/>
      </c>
      <c r="L2992" s="812"/>
      <c r="M2992" s="812"/>
      <c r="N2992" s="812"/>
      <c r="O2992" s="812"/>
      <c r="P2992" s="812">
        <f t="shared" si="218"/>
        <v>0</v>
      </c>
      <c r="Q2992" s="812"/>
    </row>
    <row r="2993" spans="1:17" x14ac:dyDescent="0.35">
      <c r="A2993" s="812" t="b">
        <f t="shared" ca="1" si="219"/>
        <v>0</v>
      </c>
      <c r="B2993" s="825" t="str">
        <f ca="1">IF(COUNTA(G$2360:G2992)=1,"",OFFSET(B2993,-COUNTA(G$2360:G2992)+1,0))</f>
        <v>a1b3p000006X03kAAC</v>
      </c>
      <c r="C2993" s="827">
        <f ca="1">IF(COUNTA(G$2360:G2992)=1,"",OFFSET(C2993,-COUNTA(G$2360:G2992)+1,0))</f>
        <v>26</v>
      </c>
      <c r="D2993" s="812">
        <f t="shared" si="215"/>
        <v>151</v>
      </c>
      <c r="E2993" s="812">
        <f t="shared" ca="1" si="216"/>
        <v>1</v>
      </c>
      <c r="F2993" s="812">
        <f t="shared" ca="1" si="217"/>
        <v>34</v>
      </c>
      <c r="G2993" s="812"/>
      <c r="H2993" s="818" t="str">
        <f t="shared" ca="1" si="220"/>
        <v/>
      </c>
      <c r="I2993" s="818" t="str">
        <f t="shared" ca="1" si="221"/>
        <v/>
      </c>
      <c r="J2993" s="818" t="str">
        <f t="shared" ca="1" si="222"/>
        <v/>
      </c>
      <c r="K2993" s="818" t="str">
        <f t="shared" ca="1" si="223"/>
        <v/>
      </c>
      <c r="L2993" s="812"/>
      <c r="M2993" s="812"/>
      <c r="N2993" s="812"/>
      <c r="O2993" s="812"/>
      <c r="P2993" s="812">
        <f t="shared" si="218"/>
        <v>0</v>
      </c>
      <c r="Q2993" s="812"/>
    </row>
    <row r="2994" spans="1:17" x14ac:dyDescent="0.35">
      <c r="A2994" s="812" t="b">
        <f t="shared" ca="1" si="219"/>
        <v>0</v>
      </c>
      <c r="B2994" s="825" t="str">
        <f ca="1">IF(COUNTA(G$2360:G2993)=1,"",OFFSET(B2994,-COUNTA(G$2360:G2993)+1,0))</f>
        <v>a1b3p000006X052AAC</v>
      </c>
      <c r="C2994" s="827">
        <f ca="1">IF(COUNTA(G$2360:G2993)=1,"",OFFSET(C2994,-COUNTA(G$2360:G2993)+1,0))</f>
        <v>26</v>
      </c>
      <c r="D2994" s="812">
        <f t="shared" si="215"/>
        <v>152</v>
      </c>
      <c r="E2994" s="812">
        <f t="shared" ca="1" si="216"/>
        <v>2</v>
      </c>
      <c r="F2994" s="812">
        <f t="shared" ca="1" si="217"/>
        <v>34</v>
      </c>
      <c r="G2994" s="812"/>
      <c r="H2994" s="818" t="str">
        <f t="shared" ca="1" si="220"/>
        <v/>
      </c>
      <c r="I2994" s="818" t="str">
        <f t="shared" ca="1" si="221"/>
        <v/>
      </c>
      <c r="J2994" s="818" t="str">
        <f t="shared" ca="1" si="222"/>
        <v/>
      </c>
      <c r="K2994" s="818" t="str">
        <f t="shared" ca="1" si="223"/>
        <v/>
      </c>
      <c r="L2994" s="812"/>
      <c r="M2994" s="812"/>
      <c r="N2994" s="812"/>
      <c r="O2994" s="812"/>
      <c r="P2994" s="812">
        <f t="shared" si="218"/>
        <v>0</v>
      </c>
      <c r="Q2994" s="812"/>
    </row>
    <row r="2995" spans="1:17" x14ac:dyDescent="0.35">
      <c r="A2995" s="812" t="b">
        <f t="shared" ca="1" si="219"/>
        <v>0</v>
      </c>
      <c r="B2995" s="825" t="str">
        <f ca="1">IF(COUNTA(G$2360:G2994)=1,"",OFFSET(B2995,-COUNTA(G$2360:G2994)+1,0))</f>
        <v>a1b3p000006X06KAAS</v>
      </c>
      <c r="C2995" s="827">
        <f ca="1">IF(COUNTA(G$2360:G2994)=1,"",OFFSET(C2995,-COUNTA(G$2360:G2994)+1,0))</f>
        <v>26</v>
      </c>
      <c r="D2995" s="812">
        <f t="shared" si="215"/>
        <v>153</v>
      </c>
      <c r="E2995" s="812">
        <f t="shared" ca="1" si="216"/>
        <v>3</v>
      </c>
      <c r="F2995" s="812">
        <f t="shared" ca="1" si="217"/>
        <v>34</v>
      </c>
      <c r="G2995" s="812"/>
      <c r="H2995" s="818" t="str">
        <f t="shared" ca="1" si="220"/>
        <v/>
      </c>
      <c r="I2995" s="818" t="str">
        <f t="shared" ca="1" si="221"/>
        <v/>
      </c>
      <c r="J2995" s="818" t="str">
        <f t="shared" ca="1" si="222"/>
        <v/>
      </c>
      <c r="K2995" s="818" t="str">
        <f t="shared" ca="1" si="223"/>
        <v/>
      </c>
      <c r="L2995" s="812"/>
      <c r="M2995" s="812"/>
      <c r="N2995" s="812"/>
      <c r="O2995" s="812"/>
      <c r="P2995" s="812">
        <f t="shared" si="218"/>
        <v>0</v>
      </c>
      <c r="Q2995" s="812"/>
    </row>
    <row r="2996" spans="1:17" x14ac:dyDescent="0.35">
      <c r="A2996" s="812" t="b">
        <f t="shared" ca="1" si="219"/>
        <v>0</v>
      </c>
      <c r="B2996" s="825" t="str">
        <f ca="1">IF(COUNTA(G$2360:G2995)=1,"",OFFSET(B2996,-COUNTA(G$2360:G2995)+1,0))</f>
        <v>a1b3p000006X07cAAC</v>
      </c>
      <c r="C2996" s="827">
        <f ca="1">IF(COUNTA(G$2360:G2995)=1,"",OFFSET(C2996,-COUNTA(G$2360:G2995)+1,0))</f>
        <v>26</v>
      </c>
      <c r="D2996" s="812">
        <f t="shared" si="215"/>
        <v>154</v>
      </c>
      <c r="E2996" s="812">
        <f t="shared" ca="1" si="216"/>
        <v>4</v>
      </c>
      <c r="F2996" s="812">
        <f t="shared" ca="1" si="217"/>
        <v>34</v>
      </c>
      <c r="G2996" s="812"/>
      <c r="H2996" s="818" t="str">
        <f t="shared" ca="1" si="220"/>
        <v/>
      </c>
      <c r="I2996" s="818" t="str">
        <f t="shared" ca="1" si="221"/>
        <v/>
      </c>
      <c r="J2996" s="818" t="str">
        <f t="shared" ca="1" si="222"/>
        <v/>
      </c>
      <c r="K2996" s="818" t="str">
        <f t="shared" ca="1" si="223"/>
        <v/>
      </c>
      <c r="L2996" s="812"/>
      <c r="M2996" s="812"/>
      <c r="N2996" s="812"/>
      <c r="O2996" s="812"/>
      <c r="P2996" s="812">
        <f t="shared" si="218"/>
        <v>0</v>
      </c>
      <c r="Q2996" s="812"/>
    </row>
    <row r="2997" spans="1:17" x14ac:dyDescent="0.35">
      <c r="A2997" s="812" t="b">
        <f t="shared" ca="1" si="219"/>
        <v>0</v>
      </c>
      <c r="B2997" s="825" t="str">
        <f ca="1">IF(COUNTA(G$2360:G2996)=1,"",OFFSET(B2997,-COUNTA(G$2360:G2996)+1,0))</f>
        <v>a1b3p000006X08uAAC</v>
      </c>
      <c r="C2997" s="827">
        <f ca="1">IF(COUNTA(G$2360:G2996)=1,"",OFFSET(C2997,-COUNTA(G$2360:G2996)+1,0))</f>
        <v>26</v>
      </c>
      <c r="D2997" s="812">
        <f t="shared" si="215"/>
        <v>155</v>
      </c>
      <c r="E2997" s="812">
        <f t="shared" ca="1" si="216"/>
        <v>5</v>
      </c>
      <c r="F2997" s="812">
        <f t="shared" ca="1" si="217"/>
        <v>34</v>
      </c>
      <c r="G2997" s="812"/>
      <c r="H2997" s="818" t="str">
        <f t="shared" ca="1" si="220"/>
        <v/>
      </c>
      <c r="I2997" s="818" t="str">
        <f t="shared" ca="1" si="221"/>
        <v/>
      </c>
      <c r="J2997" s="818" t="str">
        <f t="shared" ca="1" si="222"/>
        <v/>
      </c>
      <c r="K2997" s="818" t="str">
        <f t="shared" ca="1" si="223"/>
        <v/>
      </c>
      <c r="L2997" s="812"/>
      <c r="M2997" s="812"/>
      <c r="N2997" s="812"/>
      <c r="O2997" s="812"/>
      <c r="P2997" s="812">
        <f t="shared" si="218"/>
        <v>0</v>
      </c>
      <c r="Q2997" s="812"/>
    </row>
    <row r="2998" spans="1:17" x14ac:dyDescent="0.35">
      <c r="A2998" s="812" t="b">
        <f t="shared" ca="1" si="219"/>
        <v>0</v>
      </c>
      <c r="B2998" s="825" t="str">
        <f ca="1">IF(COUNTA(G$2360:G2997)=1,"",OFFSET(B2998,-COUNTA(G$2360:G2997)+1,0))</f>
        <v>a1b3p000006X0ACAA0</v>
      </c>
      <c r="C2998" s="827">
        <f ca="1">IF(COUNTA(G$2360:G2997)=1,"",OFFSET(C2998,-COUNTA(G$2360:G2997)+1,0))</f>
        <v>26</v>
      </c>
      <c r="D2998" s="812">
        <f t="shared" si="215"/>
        <v>156</v>
      </c>
      <c r="E2998" s="812">
        <f t="shared" ca="1" si="216"/>
        <v>6</v>
      </c>
      <c r="F2998" s="812">
        <f t="shared" ca="1" si="217"/>
        <v>34</v>
      </c>
      <c r="G2998" s="812"/>
      <c r="H2998" s="818" t="str">
        <f t="shared" ca="1" si="220"/>
        <v/>
      </c>
      <c r="I2998" s="818" t="str">
        <f t="shared" ca="1" si="221"/>
        <v/>
      </c>
      <c r="J2998" s="818" t="str">
        <f t="shared" ca="1" si="222"/>
        <v/>
      </c>
      <c r="K2998" s="818" t="str">
        <f t="shared" ca="1" si="223"/>
        <v/>
      </c>
      <c r="L2998" s="812"/>
      <c r="M2998" s="812"/>
      <c r="N2998" s="812"/>
      <c r="O2998" s="812"/>
      <c r="P2998" s="812">
        <f t="shared" si="218"/>
        <v>0</v>
      </c>
      <c r="Q2998" s="812"/>
    </row>
    <row r="2999" spans="1:17" x14ac:dyDescent="0.35">
      <c r="A2999" s="812" t="b">
        <f t="shared" ca="1" si="219"/>
        <v>0</v>
      </c>
      <c r="B2999" s="825" t="str">
        <f ca="1">IF(COUNTA(G$2360:G2998)=1,"",OFFSET(B2999,-COUNTA(G$2360:G2998)+1,0))</f>
        <v>a1b3p000006X03lAAC</v>
      </c>
      <c r="C2999" s="827">
        <f ca="1">IF(COUNTA(G$2360:G2998)=1,"",OFFSET(C2999,-COUNTA(G$2360:G2998)+1,0))</f>
        <v>27</v>
      </c>
      <c r="D2999" s="812">
        <f t="shared" si="215"/>
        <v>157</v>
      </c>
      <c r="E2999" s="812">
        <f t="shared" ca="1" si="216"/>
        <v>1</v>
      </c>
      <c r="F2999" s="812">
        <f t="shared" ca="1" si="217"/>
        <v>35</v>
      </c>
      <c r="G2999" s="812"/>
      <c r="H2999" s="818" t="str">
        <f t="shared" ca="1" si="220"/>
        <v/>
      </c>
      <c r="I2999" s="818" t="str">
        <f t="shared" ca="1" si="221"/>
        <v/>
      </c>
      <c r="J2999" s="818" t="str">
        <f t="shared" ca="1" si="222"/>
        <v/>
      </c>
      <c r="K2999" s="818" t="str">
        <f t="shared" ca="1" si="223"/>
        <v/>
      </c>
      <c r="L2999" s="812"/>
      <c r="M2999" s="812"/>
      <c r="N2999" s="812"/>
      <c r="O2999" s="812"/>
      <c r="P2999" s="812">
        <f t="shared" si="218"/>
        <v>0</v>
      </c>
      <c r="Q2999" s="812"/>
    </row>
    <row r="3000" spans="1:17" x14ac:dyDescent="0.35">
      <c r="A3000" s="812" t="b">
        <f t="shared" ca="1" si="219"/>
        <v>0</v>
      </c>
      <c r="B3000" s="825" t="str">
        <f ca="1">IF(COUNTA(G$2360:G2999)=1,"",OFFSET(B3000,-COUNTA(G$2360:G2999)+1,0))</f>
        <v>a1b3p000006X053AAC</v>
      </c>
      <c r="C3000" s="827">
        <f ca="1">IF(COUNTA(G$2360:G2999)=1,"",OFFSET(C3000,-COUNTA(G$2360:G2999)+1,0))</f>
        <v>27</v>
      </c>
      <c r="D3000" s="812">
        <f t="shared" si="215"/>
        <v>158</v>
      </c>
      <c r="E3000" s="812">
        <f t="shared" ca="1" si="216"/>
        <v>2</v>
      </c>
      <c r="F3000" s="812">
        <f t="shared" ca="1" si="217"/>
        <v>35</v>
      </c>
      <c r="G3000" s="812"/>
      <c r="H3000" s="818" t="str">
        <f t="shared" ca="1" si="220"/>
        <v/>
      </c>
      <c r="I3000" s="818" t="str">
        <f t="shared" ca="1" si="221"/>
        <v/>
      </c>
      <c r="J3000" s="818" t="str">
        <f t="shared" ca="1" si="222"/>
        <v/>
      </c>
      <c r="K3000" s="818" t="str">
        <f t="shared" ca="1" si="223"/>
        <v/>
      </c>
      <c r="L3000" s="812"/>
      <c r="M3000" s="812"/>
      <c r="N3000" s="812"/>
      <c r="O3000" s="812"/>
      <c r="P3000" s="812">
        <f t="shared" si="218"/>
        <v>0</v>
      </c>
      <c r="Q3000" s="812"/>
    </row>
    <row r="3001" spans="1:17" x14ac:dyDescent="0.35">
      <c r="A3001" s="812" t="b">
        <f t="shared" ca="1" si="219"/>
        <v>0</v>
      </c>
      <c r="B3001" s="825" t="str">
        <f ca="1">IF(COUNTA(G$2360:G3000)=1,"",OFFSET(B3001,-COUNTA(G$2360:G3000)+1,0))</f>
        <v>a1b3p000006X06LAAS</v>
      </c>
      <c r="C3001" s="827">
        <f ca="1">IF(COUNTA(G$2360:G3000)=1,"",OFFSET(C3001,-COUNTA(G$2360:G3000)+1,0))</f>
        <v>27</v>
      </c>
      <c r="D3001" s="812">
        <f t="shared" si="215"/>
        <v>159</v>
      </c>
      <c r="E3001" s="812">
        <f t="shared" ca="1" si="216"/>
        <v>3</v>
      </c>
      <c r="F3001" s="812">
        <f t="shared" ca="1" si="217"/>
        <v>35</v>
      </c>
      <c r="G3001" s="812"/>
      <c r="H3001" s="818" t="str">
        <f t="shared" ca="1" si="220"/>
        <v/>
      </c>
      <c r="I3001" s="818" t="str">
        <f t="shared" ca="1" si="221"/>
        <v/>
      </c>
      <c r="J3001" s="818" t="str">
        <f t="shared" ca="1" si="222"/>
        <v/>
      </c>
      <c r="K3001" s="818" t="str">
        <f t="shared" ca="1" si="223"/>
        <v/>
      </c>
      <c r="L3001" s="812"/>
      <c r="M3001" s="812"/>
      <c r="N3001" s="812"/>
      <c r="O3001" s="812"/>
      <c r="P3001" s="812">
        <f t="shared" si="218"/>
        <v>0</v>
      </c>
      <c r="Q3001" s="812"/>
    </row>
    <row r="3002" spans="1:17" x14ac:dyDescent="0.35">
      <c r="A3002" s="812" t="b">
        <f t="shared" ca="1" si="219"/>
        <v>0</v>
      </c>
      <c r="B3002" s="825" t="str">
        <f ca="1">IF(COUNTA(G$2360:G3001)=1,"",OFFSET(B3002,-COUNTA(G$2360:G3001)+1,0))</f>
        <v>a1b3p000006X07dAAC</v>
      </c>
      <c r="C3002" s="827">
        <f ca="1">IF(COUNTA(G$2360:G3001)=1,"",OFFSET(C3002,-COUNTA(G$2360:G3001)+1,0))</f>
        <v>27</v>
      </c>
      <c r="D3002" s="812">
        <f t="shared" si="215"/>
        <v>160</v>
      </c>
      <c r="E3002" s="812">
        <f t="shared" ca="1" si="216"/>
        <v>4</v>
      </c>
      <c r="F3002" s="812">
        <f t="shared" ca="1" si="217"/>
        <v>35</v>
      </c>
      <c r="G3002" s="812"/>
      <c r="H3002" s="818" t="str">
        <f t="shared" ca="1" si="220"/>
        <v/>
      </c>
      <c r="I3002" s="818" t="str">
        <f t="shared" ca="1" si="221"/>
        <v/>
      </c>
      <c r="J3002" s="818" t="str">
        <f t="shared" ca="1" si="222"/>
        <v/>
      </c>
      <c r="K3002" s="818" t="str">
        <f t="shared" ca="1" si="223"/>
        <v/>
      </c>
      <c r="L3002" s="812"/>
      <c r="M3002" s="812"/>
      <c r="N3002" s="812"/>
      <c r="O3002" s="812"/>
      <c r="P3002" s="812">
        <f t="shared" si="218"/>
        <v>0</v>
      </c>
      <c r="Q3002" s="812"/>
    </row>
    <row r="3003" spans="1:17" x14ac:dyDescent="0.35">
      <c r="A3003" s="812" t="b">
        <f t="shared" ca="1" si="219"/>
        <v>0</v>
      </c>
      <c r="B3003" s="825" t="str">
        <f ca="1">IF(COUNTA(G$2360:G3002)=1,"",OFFSET(B3003,-COUNTA(G$2360:G3002)+1,0))</f>
        <v>a1b3p000006X08vAAC</v>
      </c>
      <c r="C3003" s="827">
        <f ca="1">IF(COUNTA(G$2360:G3002)=1,"",OFFSET(C3003,-COUNTA(G$2360:G3002)+1,0))</f>
        <v>27</v>
      </c>
      <c r="D3003" s="812">
        <f t="shared" ref="D3003:D3066" si="224">D3002+1</f>
        <v>161</v>
      </c>
      <c r="E3003" s="812">
        <f t="shared" ref="E3003:E3066" ca="1" si="225">COUNTIF(C2833:C3003,C3003)</f>
        <v>5</v>
      </c>
      <c r="F3003" s="812">
        <f t="shared" ref="F3003:F3066" ca="1" si="226">IF(C3003=1,9,IF(E3002=MAX(E3001:E3003),F3001+1,F3002))</f>
        <v>35</v>
      </c>
      <c r="G3003" s="812"/>
      <c r="H3003" s="818" t="str">
        <f t="shared" ca="1" si="220"/>
        <v/>
      </c>
      <c r="I3003" s="818" t="str">
        <f t="shared" ca="1" si="221"/>
        <v/>
      </c>
      <c r="J3003" s="818" t="str">
        <f t="shared" ca="1" si="222"/>
        <v/>
      </c>
      <c r="K3003" s="818" t="str">
        <f t="shared" ca="1" si="223"/>
        <v/>
      </c>
      <c r="L3003" s="812"/>
      <c r="M3003" s="812"/>
      <c r="N3003" s="812"/>
      <c r="O3003" s="812"/>
      <c r="P3003" s="812">
        <f t="shared" ref="P3003:P3066" si="227">IF(NOT(_xlfn.ISFORMULA(I3003)),P3002+1,0)</f>
        <v>0</v>
      </c>
      <c r="Q3003" s="812"/>
    </row>
    <row r="3004" spans="1:17" x14ac:dyDescent="0.35">
      <c r="A3004" s="812" t="b">
        <f t="shared" ca="1" si="219"/>
        <v>0</v>
      </c>
      <c r="B3004" s="825" t="str">
        <f ca="1">IF(COUNTA(G$2360:G3003)=1,"",OFFSET(B3004,-COUNTA(G$2360:G3003)+1,0))</f>
        <v>a1b3p000006X0ADAA0</v>
      </c>
      <c r="C3004" s="827">
        <f ca="1">IF(COUNTA(G$2360:G3003)=1,"",OFFSET(C3004,-COUNTA(G$2360:G3003)+1,0))</f>
        <v>27</v>
      </c>
      <c r="D3004" s="812">
        <f t="shared" si="224"/>
        <v>162</v>
      </c>
      <c r="E3004" s="812">
        <f t="shared" ca="1" si="225"/>
        <v>6</v>
      </c>
      <c r="F3004" s="812">
        <f t="shared" ca="1" si="226"/>
        <v>35</v>
      </c>
      <c r="G3004" s="812"/>
      <c r="H3004" s="818" t="str">
        <f t="shared" ca="1" si="220"/>
        <v/>
      </c>
      <c r="I3004" s="818" t="str">
        <f t="shared" ca="1" si="221"/>
        <v/>
      </c>
      <c r="J3004" s="818" t="str">
        <f t="shared" ca="1" si="222"/>
        <v/>
      </c>
      <c r="K3004" s="818" t="str">
        <f t="shared" ca="1" si="223"/>
        <v/>
      </c>
      <c r="L3004" s="812"/>
      <c r="M3004" s="812"/>
      <c r="N3004" s="812"/>
      <c r="O3004" s="812"/>
      <c r="P3004" s="812">
        <f t="shared" si="227"/>
        <v>0</v>
      </c>
      <c r="Q3004" s="812"/>
    </row>
    <row r="3005" spans="1:17" x14ac:dyDescent="0.35">
      <c r="A3005" s="812" t="b">
        <f t="shared" ca="1" si="219"/>
        <v>0</v>
      </c>
      <c r="B3005" s="825" t="str">
        <f ca="1">IF(COUNTA(G$2360:G3004)=1,"",OFFSET(B3005,-COUNTA(G$2360:G3004)+1,0))</f>
        <v>a1b3p000006X03mAAC</v>
      </c>
      <c r="C3005" s="827">
        <f ca="1">IF(COUNTA(G$2360:G3004)=1,"",OFFSET(C3005,-COUNTA(G$2360:G3004)+1,0))</f>
        <v>28</v>
      </c>
      <c r="D3005" s="812">
        <f t="shared" si="224"/>
        <v>163</v>
      </c>
      <c r="E3005" s="812">
        <f t="shared" ca="1" si="225"/>
        <v>1</v>
      </c>
      <c r="F3005" s="812">
        <f t="shared" ca="1" si="226"/>
        <v>36</v>
      </c>
      <c r="G3005" s="812"/>
      <c r="H3005" s="818" t="str">
        <f t="shared" ca="1" si="220"/>
        <v/>
      </c>
      <c r="I3005" s="818" t="str">
        <f t="shared" ca="1" si="221"/>
        <v/>
      </c>
      <c r="J3005" s="818" t="str">
        <f t="shared" ca="1" si="222"/>
        <v/>
      </c>
      <c r="K3005" s="818" t="str">
        <f t="shared" ca="1" si="223"/>
        <v/>
      </c>
      <c r="L3005" s="812"/>
      <c r="M3005" s="812"/>
      <c r="N3005" s="812"/>
      <c r="O3005" s="812"/>
      <c r="P3005" s="812">
        <f t="shared" si="227"/>
        <v>0</v>
      </c>
      <c r="Q3005" s="812"/>
    </row>
    <row r="3006" spans="1:17" x14ac:dyDescent="0.35">
      <c r="A3006" s="812" t="b">
        <f t="shared" ca="1" si="219"/>
        <v>0</v>
      </c>
      <c r="B3006" s="825" t="str">
        <f ca="1">IF(COUNTA(G$2360:G3005)=1,"",OFFSET(B3006,-COUNTA(G$2360:G3005)+1,0))</f>
        <v>a1b3p000006X054AAC</v>
      </c>
      <c r="C3006" s="827">
        <f ca="1">IF(COUNTA(G$2360:G3005)=1,"",OFFSET(C3006,-COUNTA(G$2360:G3005)+1,0))</f>
        <v>28</v>
      </c>
      <c r="D3006" s="812">
        <f t="shared" si="224"/>
        <v>164</v>
      </c>
      <c r="E3006" s="812">
        <f t="shared" ca="1" si="225"/>
        <v>2</v>
      </c>
      <c r="F3006" s="812">
        <f t="shared" ca="1" si="226"/>
        <v>36</v>
      </c>
      <c r="G3006" s="812"/>
      <c r="H3006" s="818" t="str">
        <f t="shared" ca="1" si="220"/>
        <v/>
      </c>
      <c r="I3006" s="818" t="str">
        <f t="shared" ca="1" si="221"/>
        <v/>
      </c>
      <c r="J3006" s="818" t="str">
        <f t="shared" ca="1" si="222"/>
        <v/>
      </c>
      <c r="K3006" s="818" t="str">
        <f t="shared" ca="1" si="223"/>
        <v/>
      </c>
      <c r="L3006" s="812"/>
      <c r="M3006" s="812"/>
      <c r="N3006" s="812"/>
      <c r="O3006" s="812"/>
      <c r="P3006" s="812">
        <f t="shared" si="227"/>
        <v>0</v>
      </c>
      <c r="Q3006" s="812"/>
    </row>
    <row r="3007" spans="1:17" x14ac:dyDescent="0.35">
      <c r="A3007" s="812" t="b">
        <f t="shared" ca="1" si="219"/>
        <v>0</v>
      </c>
      <c r="B3007" s="825" t="str">
        <f ca="1">IF(COUNTA(G$2360:G3006)=1,"",OFFSET(B3007,-COUNTA(G$2360:G3006)+1,0))</f>
        <v>a1b3p000006X06MAAS</v>
      </c>
      <c r="C3007" s="827">
        <f ca="1">IF(COUNTA(G$2360:G3006)=1,"",OFFSET(C3007,-COUNTA(G$2360:G3006)+1,0))</f>
        <v>28</v>
      </c>
      <c r="D3007" s="812">
        <f t="shared" si="224"/>
        <v>165</v>
      </c>
      <c r="E3007" s="812">
        <f t="shared" ca="1" si="225"/>
        <v>3</v>
      </c>
      <c r="F3007" s="812">
        <f t="shared" ca="1" si="226"/>
        <v>36</v>
      </c>
      <c r="G3007" s="812"/>
      <c r="H3007" s="818" t="str">
        <f t="shared" ca="1" si="220"/>
        <v/>
      </c>
      <c r="I3007" s="818" t="str">
        <f t="shared" ca="1" si="221"/>
        <v/>
      </c>
      <c r="J3007" s="818" t="str">
        <f t="shared" ca="1" si="222"/>
        <v/>
      </c>
      <c r="K3007" s="818" t="str">
        <f t="shared" ca="1" si="223"/>
        <v/>
      </c>
      <c r="L3007" s="812"/>
      <c r="M3007" s="812"/>
      <c r="N3007" s="812"/>
      <c r="O3007" s="812"/>
      <c r="P3007" s="812">
        <f t="shared" si="227"/>
        <v>0</v>
      </c>
      <c r="Q3007" s="812"/>
    </row>
    <row r="3008" spans="1:17" x14ac:dyDescent="0.35">
      <c r="A3008" s="812" t="b">
        <f t="shared" ca="1" si="219"/>
        <v>0</v>
      </c>
      <c r="B3008" s="825" t="str">
        <f ca="1">IF(COUNTA(G$2360:G3007)=1,"",OFFSET(B3008,-COUNTA(G$2360:G3007)+1,0))</f>
        <v>a1b3p000006X07eAAC</v>
      </c>
      <c r="C3008" s="827">
        <f ca="1">IF(COUNTA(G$2360:G3007)=1,"",OFFSET(C3008,-COUNTA(G$2360:G3007)+1,0))</f>
        <v>28</v>
      </c>
      <c r="D3008" s="812">
        <f t="shared" si="224"/>
        <v>166</v>
      </c>
      <c r="E3008" s="812">
        <f t="shared" ca="1" si="225"/>
        <v>4</v>
      </c>
      <c r="F3008" s="812">
        <f t="shared" ca="1" si="226"/>
        <v>36</v>
      </c>
      <c r="G3008" s="812"/>
      <c r="H3008" s="818" t="str">
        <f t="shared" ca="1" si="220"/>
        <v/>
      </c>
      <c r="I3008" s="818" t="str">
        <f t="shared" ca="1" si="221"/>
        <v/>
      </c>
      <c r="J3008" s="818" t="str">
        <f t="shared" ca="1" si="222"/>
        <v/>
      </c>
      <c r="K3008" s="818" t="str">
        <f t="shared" ca="1" si="223"/>
        <v/>
      </c>
      <c r="L3008" s="812"/>
      <c r="M3008" s="812"/>
      <c r="N3008" s="812"/>
      <c r="O3008" s="812"/>
      <c r="P3008" s="812">
        <f t="shared" si="227"/>
        <v>0</v>
      </c>
      <c r="Q3008" s="812"/>
    </row>
    <row r="3009" spans="1:17" x14ac:dyDescent="0.35">
      <c r="A3009" s="812" t="b">
        <f t="shared" ca="1" si="219"/>
        <v>0</v>
      </c>
      <c r="B3009" s="825" t="str">
        <f ca="1">IF(COUNTA(G$2360:G3008)=1,"",OFFSET(B3009,-COUNTA(G$2360:G3008)+1,0))</f>
        <v>a1b3p000006X08wAAC</v>
      </c>
      <c r="C3009" s="827">
        <f ca="1">IF(COUNTA(G$2360:G3008)=1,"",OFFSET(C3009,-COUNTA(G$2360:G3008)+1,0))</f>
        <v>28</v>
      </c>
      <c r="D3009" s="812">
        <f t="shared" si="224"/>
        <v>167</v>
      </c>
      <c r="E3009" s="812">
        <f t="shared" ca="1" si="225"/>
        <v>5</v>
      </c>
      <c r="F3009" s="812">
        <f t="shared" ca="1" si="226"/>
        <v>36</v>
      </c>
      <c r="G3009" s="812"/>
      <c r="H3009" s="818" t="str">
        <f t="shared" ca="1" si="220"/>
        <v/>
      </c>
      <c r="I3009" s="818" t="str">
        <f t="shared" ca="1" si="221"/>
        <v/>
      </c>
      <c r="J3009" s="818" t="str">
        <f t="shared" ca="1" si="222"/>
        <v/>
      </c>
      <c r="K3009" s="818" t="str">
        <f t="shared" ca="1" si="223"/>
        <v/>
      </c>
      <c r="L3009" s="812"/>
      <c r="M3009" s="812"/>
      <c r="N3009" s="812"/>
      <c r="O3009" s="812"/>
      <c r="P3009" s="812">
        <f t="shared" si="227"/>
        <v>0</v>
      </c>
      <c r="Q3009" s="812"/>
    </row>
    <row r="3010" spans="1:17" x14ac:dyDescent="0.35">
      <c r="A3010" s="812" t="b">
        <f t="shared" ca="1" si="219"/>
        <v>0</v>
      </c>
      <c r="B3010" s="825" t="str">
        <f ca="1">IF(COUNTA(G$2360:G3009)=1,"",OFFSET(B3010,-COUNTA(G$2360:G3009)+1,0))</f>
        <v>a1b3p000006X0AEAA0</v>
      </c>
      <c r="C3010" s="827">
        <f ca="1">IF(COUNTA(G$2360:G3009)=1,"",OFFSET(C3010,-COUNTA(G$2360:G3009)+1,0))</f>
        <v>28</v>
      </c>
      <c r="D3010" s="812">
        <f t="shared" si="224"/>
        <v>168</v>
      </c>
      <c r="E3010" s="812">
        <f t="shared" ca="1" si="225"/>
        <v>6</v>
      </c>
      <c r="F3010" s="812">
        <f t="shared" ca="1" si="226"/>
        <v>36</v>
      </c>
      <c r="G3010" s="812"/>
      <c r="H3010" s="818" t="str">
        <f t="shared" ca="1" si="220"/>
        <v/>
      </c>
      <c r="I3010" s="818" t="str">
        <f t="shared" ca="1" si="221"/>
        <v/>
      </c>
      <c r="J3010" s="818" t="str">
        <f t="shared" ca="1" si="222"/>
        <v/>
      </c>
      <c r="K3010" s="818" t="str">
        <f t="shared" ca="1" si="223"/>
        <v/>
      </c>
      <c r="L3010" s="812"/>
      <c r="M3010" s="812"/>
      <c r="N3010" s="812"/>
      <c r="O3010" s="812"/>
      <c r="P3010" s="812">
        <f t="shared" si="227"/>
        <v>0</v>
      </c>
      <c r="Q3010" s="812"/>
    </row>
    <row r="3011" spans="1:17" x14ac:dyDescent="0.35">
      <c r="A3011" s="812" t="b">
        <f t="shared" ca="1" si="219"/>
        <v>0</v>
      </c>
      <c r="B3011" s="825" t="str">
        <f ca="1">IF(COUNTA(G$2360:G3010)=1,"",OFFSET(B3011,-COUNTA(G$2360:G3010)+1,0))</f>
        <v>a1b3p000006X03nAAC</v>
      </c>
      <c r="C3011" s="827">
        <f ca="1">IF(COUNTA(G$2360:G3010)=1,"",OFFSET(C3011,-COUNTA(G$2360:G3010)+1,0))</f>
        <v>29</v>
      </c>
      <c r="D3011" s="812">
        <f t="shared" si="224"/>
        <v>169</v>
      </c>
      <c r="E3011" s="812">
        <f t="shared" ca="1" si="225"/>
        <v>1</v>
      </c>
      <c r="F3011" s="812">
        <f t="shared" ca="1" si="226"/>
        <v>37</v>
      </c>
      <c r="G3011" s="812"/>
      <c r="H3011" s="818" t="str">
        <f t="shared" ca="1" si="220"/>
        <v/>
      </c>
      <c r="I3011" s="818" t="str">
        <f t="shared" ca="1" si="221"/>
        <v/>
      </c>
      <c r="J3011" s="818" t="str">
        <f t="shared" ca="1" si="222"/>
        <v/>
      </c>
      <c r="K3011" s="818" t="str">
        <f t="shared" ca="1" si="223"/>
        <v/>
      </c>
      <c r="L3011" s="812"/>
      <c r="M3011" s="812"/>
      <c r="N3011" s="812"/>
      <c r="O3011" s="812"/>
      <c r="P3011" s="812">
        <f t="shared" si="227"/>
        <v>0</v>
      </c>
      <c r="Q3011" s="812"/>
    </row>
    <row r="3012" spans="1:17" x14ac:dyDescent="0.35">
      <c r="A3012" s="812" t="b">
        <f t="shared" ca="1" si="219"/>
        <v>0</v>
      </c>
      <c r="B3012" s="825" t="str">
        <f ca="1">IF(COUNTA(G$2360:G3011)=1,"",OFFSET(B3012,-COUNTA(G$2360:G3011)+1,0))</f>
        <v>a1b3p000006X055AAC</v>
      </c>
      <c r="C3012" s="827">
        <f ca="1">IF(COUNTA(G$2360:G3011)=1,"",OFFSET(C3012,-COUNTA(G$2360:G3011)+1,0))</f>
        <v>29</v>
      </c>
      <c r="D3012" s="812">
        <f t="shared" si="224"/>
        <v>170</v>
      </c>
      <c r="E3012" s="812">
        <f t="shared" ca="1" si="225"/>
        <v>2</v>
      </c>
      <c r="F3012" s="812">
        <f t="shared" ca="1" si="226"/>
        <v>37</v>
      </c>
      <c r="G3012" s="812"/>
      <c r="H3012" s="818" t="str">
        <f t="shared" ca="1" si="220"/>
        <v/>
      </c>
      <c r="I3012" s="818" t="str">
        <f t="shared" ca="1" si="221"/>
        <v/>
      </c>
      <c r="J3012" s="818" t="str">
        <f t="shared" ca="1" si="222"/>
        <v/>
      </c>
      <c r="K3012" s="818" t="str">
        <f t="shared" ca="1" si="223"/>
        <v/>
      </c>
      <c r="L3012" s="812"/>
      <c r="M3012" s="812"/>
      <c r="N3012" s="812"/>
      <c r="O3012" s="812"/>
      <c r="P3012" s="812">
        <f t="shared" si="227"/>
        <v>0</v>
      </c>
      <c r="Q3012" s="812"/>
    </row>
    <row r="3013" spans="1:17" x14ac:dyDescent="0.35">
      <c r="A3013" s="812" t="b">
        <f t="shared" ca="1" si="219"/>
        <v>0</v>
      </c>
      <c r="B3013" s="825" t="str">
        <f ca="1">IF(COUNTA(G$2360:G3012)=1,"",OFFSET(B3013,-COUNTA(G$2360:G3012)+1,0))</f>
        <v>a1b3p000006X06NAAS</v>
      </c>
      <c r="C3013" s="827">
        <f ca="1">IF(COUNTA(G$2360:G3012)=1,"",OFFSET(C3013,-COUNTA(G$2360:G3012)+1,0))</f>
        <v>29</v>
      </c>
      <c r="D3013" s="812">
        <f t="shared" si="224"/>
        <v>171</v>
      </c>
      <c r="E3013" s="812">
        <f t="shared" ca="1" si="225"/>
        <v>3</v>
      </c>
      <c r="F3013" s="812">
        <f t="shared" ca="1" si="226"/>
        <v>37</v>
      </c>
      <c r="G3013" s="812"/>
      <c r="H3013" s="818" t="str">
        <f t="shared" ca="1" si="220"/>
        <v/>
      </c>
      <c r="I3013" s="818" t="str">
        <f t="shared" ca="1" si="221"/>
        <v/>
      </c>
      <c r="J3013" s="818" t="str">
        <f t="shared" ca="1" si="222"/>
        <v/>
      </c>
      <c r="K3013" s="818" t="str">
        <f t="shared" ca="1" si="223"/>
        <v/>
      </c>
      <c r="L3013" s="812"/>
      <c r="M3013" s="812"/>
      <c r="N3013" s="812"/>
      <c r="O3013" s="812"/>
      <c r="P3013" s="812">
        <f t="shared" si="227"/>
        <v>0</v>
      </c>
      <c r="Q3013" s="812"/>
    </row>
    <row r="3014" spans="1:17" x14ac:dyDescent="0.35">
      <c r="A3014" s="812" t="b">
        <f t="shared" ca="1" si="219"/>
        <v>0</v>
      </c>
      <c r="B3014" s="825" t="str">
        <f ca="1">IF(COUNTA(G$2360:G3013)=1,"",OFFSET(B3014,-COUNTA(G$2360:G3013)+1,0))</f>
        <v>a1b3p000006X07fAAC</v>
      </c>
      <c r="C3014" s="827">
        <f ca="1">IF(COUNTA(G$2360:G3013)=1,"",OFFSET(C3014,-COUNTA(G$2360:G3013)+1,0))</f>
        <v>29</v>
      </c>
      <c r="D3014" s="812">
        <f t="shared" si="224"/>
        <v>172</v>
      </c>
      <c r="E3014" s="812">
        <f t="shared" ca="1" si="225"/>
        <v>4</v>
      </c>
      <c r="F3014" s="812">
        <f t="shared" ca="1" si="226"/>
        <v>37</v>
      </c>
      <c r="G3014" s="812"/>
      <c r="H3014" s="818" t="str">
        <f t="shared" ca="1" si="220"/>
        <v/>
      </c>
      <c r="I3014" s="818" t="str">
        <f t="shared" ca="1" si="221"/>
        <v/>
      </c>
      <c r="J3014" s="818" t="str">
        <f t="shared" ca="1" si="222"/>
        <v/>
      </c>
      <c r="K3014" s="818" t="str">
        <f t="shared" ca="1" si="223"/>
        <v/>
      </c>
      <c r="L3014" s="812"/>
      <c r="M3014" s="812"/>
      <c r="N3014" s="812"/>
      <c r="O3014" s="812"/>
      <c r="P3014" s="812">
        <f t="shared" si="227"/>
        <v>0</v>
      </c>
      <c r="Q3014" s="812"/>
    </row>
    <row r="3015" spans="1:17" x14ac:dyDescent="0.35">
      <c r="A3015" s="812" t="b">
        <f t="shared" ca="1" si="219"/>
        <v>0</v>
      </c>
      <c r="B3015" s="825" t="str">
        <f ca="1">IF(COUNTA(G$2360:G3014)=1,"",OFFSET(B3015,-COUNTA(G$2360:G3014)+1,0))</f>
        <v>a1b3p000006X08xAAC</v>
      </c>
      <c r="C3015" s="827">
        <f ca="1">IF(COUNTA(G$2360:G3014)=1,"",OFFSET(C3015,-COUNTA(G$2360:G3014)+1,0))</f>
        <v>29</v>
      </c>
      <c r="D3015" s="812">
        <f t="shared" si="224"/>
        <v>173</v>
      </c>
      <c r="E3015" s="812">
        <f t="shared" ca="1" si="225"/>
        <v>5</v>
      </c>
      <c r="F3015" s="812">
        <f t="shared" ca="1" si="226"/>
        <v>37</v>
      </c>
      <c r="G3015" s="812"/>
      <c r="H3015" s="818" t="str">
        <f t="shared" ca="1" si="220"/>
        <v/>
      </c>
      <c r="I3015" s="818" t="str">
        <f t="shared" ca="1" si="221"/>
        <v/>
      </c>
      <c r="J3015" s="818" t="str">
        <f t="shared" ca="1" si="222"/>
        <v/>
      </c>
      <c r="K3015" s="818" t="str">
        <f t="shared" ca="1" si="223"/>
        <v/>
      </c>
      <c r="L3015" s="812"/>
      <c r="M3015" s="812"/>
      <c r="N3015" s="812"/>
      <c r="O3015" s="812"/>
      <c r="P3015" s="812">
        <f t="shared" si="227"/>
        <v>0</v>
      </c>
      <c r="Q3015" s="812"/>
    </row>
    <row r="3016" spans="1:17" x14ac:dyDescent="0.35">
      <c r="A3016" s="812" t="b">
        <f t="shared" ca="1" si="219"/>
        <v>0</v>
      </c>
      <c r="B3016" s="825" t="str">
        <f ca="1">IF(COUNTA(G$2360:G3015)=1,"",OFFSET(B3016,-COUNTA(G$2360:G3015)+1,0))</f>
        <v>a1b3p000006X0AFAA0</v>
      </c>
      <c r="C3016" s="827">
        <f ca="1">IF(COUNTA(G$2360:G3015)=1,"",OFFSET(C3016,-COUNTA(G$2360:G3015)+1,0))</f>
        <v>29</v>
      </c>
      <c r="D3016" s="812">
        <f t="shared" si="224"/>
        <v>174</v>
      </c>
      <c r="E3016" s="812">
        <f t="shared" ca="1" si="225"/>
        <v>6</v>
      </c>
      <c r="F3016" s="812">
        <f t="shared" ca="1" si="226"/>
        <v>37</v>
      </c>
      <c r="G3016" s="812"/>
      <c r="H3016" s="818" t="str">
        <f t="shared" ca="1" si="220"/>
        <v/>
      </c>
      <c r="I3016" s="818" t="str">
        <f t="shared" ca="1" si="221"/>
        <v/>
      </c>
      <c r="J3016" s="818" t="str">
        <f t="shared" ca="1" si="222"/>
        <v/>
      </c>
      <c r="K3016" s="818" t="str">
        <f t="shared" ca="1" si="223"/>
        <v/>
      </c>
      <c r="L3016" s="812"/>
      <c r="M3016" s="812"/>
      <c r="N3016" s="812"/>
      <c r="O3016" s="812"/>
      <c r="P3016" s="812">
        <f t="shared" si="227"/>
        <v>0</v>
      </c>
      <c r="Q3016" s="812"/>
    </row>
    <row r="3017" spans="1:17" x14ac:dyDescent="0.35">
      <c r="A3017" s="812" t="b">
        <f t="shared" ca="1" si="219"/>
        <v>0</v>
      </c>
      <c r="B3017" s="825" t="str">
        <f ca="1">IF(COUNTA(G$2360:G3016)=1,"",OFFSET(B3017,-COUNTA(G$2360:G3016)+1,0))</f>
        <v>a1b3p000006X03oAAC</v>
      </c>
      <c r="C3017" s="827">
        <f ca="1">IF(COUNTA(G$2360:G3016)=1,"",OFFSET(C3017,-COUNTA(G$2360:G3016)+1,0))</f>
        <v>30</v>
      </c>
      <c r="D3017" s="812">
        <f t="shared" si="224"/>
        <v>175</v>
      </c>
      <c r="E3017" s="812">
        <f t="shared" ca="1" si="225"/>
        <v>1</v>
      </c>
      <c r="F3017" s="812">
        <f t="shared" ca="1" si="226"/>
        <v>38</v>
      </c>
      <c r="G3017" s="812"/>
      <c r="H3017" s="818" t="str">
        <f t="shared" ca="1" si="220"/>
        <v/>
      </c>
      <c r="I3017" s="818" t="str">
        <f t="shared" ca="1" si="221"/>
        <v/>
      </c>
      <c r="J3017" s="818" t="str">
        <f t="shared" ca="1" si="222"/>
        <v/>
      </c>
      <c r="K3017" s="818" t="str">
        <f t="shared" ca="1" si="223"/>
        <v/>
      </c>
      <c r="L3017" s="812"/>
      <c r="M3017" s="812"/>
      <c r="N3017" s="812"/>
      <c r="O3017" s="812"/>
      <c r="P3017" s="812">
        <f t="shared" si="227"/>
        <v>0</v>
      </c>
      <c r="Q3017" s="812"/>
    </row>
    <row r="3018" spans="1:17" x14ac:dyDescent="0.35">
      <c r="A3018" s="812" t="b">
        <f t="shared" ca="1" si="219"/>
        <v>0</v>
      </c>
      <c r="B3018" s="825" t="str">
        <f ca="1">IF(COUNTA(G$2360:G3017)=1,"",OFFSET(B3018,-COUNTA(G$2360:G3017)+1,0))</f>
        <v>a1b3p000006X056AAC</v>
      </c>
      <c r="C3018" s="827">
        <f ca="1">IF(COUNTA(G$2360:G3017)=1,"",OFFSET(C3018,-COUNTA(G$2360:G3017)+1,0))</f>
        <v>30</v>
      </c>
      <c r="D3018" s="812">
        <f t="shared" si="224"/>
        <v>176</v>
      </c>
      <c r="E3018" s="812">
        <f t="shared" ca="1" si="225"/>
        <v>2</v>
      </c>
      <c r="F3018" s="812">
        <f t="shared" ca="1" si="226"/>
        <v>38</v>
      </c>
      <c r="G3018" s="812"/>
      <c r="H3018" s="818" t="str">
        <f t="shared" ca="1" si="220"/>
        <v/>
      </c>
      <c r="I3018" s="818" t="str">
        <f t="shared" ca="1" si="221"/>
        <v/>
      </c>
      <c r="J3018" s="818" t="str">
        <f t="shared" ca="1" si="222"/>
        <v/>
      </c>
      <c r="K3018" s="818" t="str">
        <f t="shared" ca="1" si="223"/>
        <v/>
      </c>
      <c r="L3018" s="812"/>
      <c r="M3018" s="812"/>
      <c r="N3018" s="812"/>
      <c r="O3018" s="812"/>
      <c r="P3018" s="812">
        <f t="shared" si="227"/>
        <v>0</v>
      </c>
      <c r="Q3018" s="812"/>
    </row>
    <row r="3019" spans="1:17" x14ac:dyDescent="0.35">
      <c r="A3019" s="812" t="b">
        <f t="shared" ca="1" si="219"/>
        <v>0</v>
      </c>
      <c r="B3019" s="825" t="str">
        <f ca="1">IF(COUNTA(G$2360:G3018)=1,"",OFFSET(B3019,-COUNTA(G$2360:G3018)+1,0))</f>
        <v>a1b3p000006X06OAAS</v>
      </c>
      <c r="C3019" s="827">
        <f ca="1">IF(COUNTA(G$2360:G3018)=1,"",OFFSET(C3019,-COUNTA(G$2360:G3018)+1,0))</f>
        <v>30</v>
      </c>
      <c r="D3019" s="812">
        <f t="shared" si="224"/>
        <v>177</v>
      </c>
      <c r="E3019" s="812">
        <f t="shared" ca="1" si="225"/>
        <v>3</v>
      </c>
      <c r="F3019" s="812">
        <f t="shared" ca="1" si="226"/>
        <v>38</v>
      </c>
      <c r="G3019" s="812"/>
      <c r="H3019" s="818" t="str">
        <f t="shared" ca="1" si="220"/>
        <v/>
      </c>
      <c r="I3019" s="818" t="str">
        <f t="shared" ca="1" si="221"/>
        <v/>
      </c>
      <c r="J3019" s="818" t="str">
        <f t="shared" ca="1" si="222"/>
        <v/>
      </c>
      <c r="K3019" s="818" t="str">
        <f t="shared" ca="1" si="223"/>
        <v/>
      </c>
      <c r="L3019" s="812"/>
      <c r="M3019" s="812"/>
      <c r="N3019" s="812"/>
      <c r="O3019" s="812"/>
      <c r="P3019" s="812">
        <f t="shared" si="227"/>
        <v>0</v>
      </c>
      <c r="Q3019" s="812"/>
    </row>
    <row r="3020" spans="1:17" x14ac:dyDescent="0.35">
      <c r="A3020" s="812" t="b">
        <f t="shared" ca="1" si="219"/>
        <v>0</v>
      </c>
      <c r="B3020" s="825" t="str">
        <f ca="1">IF(COUNTA(G$2360:G3019)=1,"",OFFSET(B3020,-COUNTA(G$2360:G3019)+1,0))</f>
        <v>a1b3p000006X07gAAC</v>
      </c>
      <c r="C3020" s="827">
        <f ca="1">IF(COUNTA(G$2360:G3019)=1,"",OFFSET(C3020,-COUNTA(G$2360:G3019)+1,0))</f>
        <v>30</v>
      </c>
      <c r="D3020" s="812">
        <f t="shared" si="224"/>
        <v>178</v>
      </c>
      <c r="E3020" s="812">
        <f t="shared" ca="1" si="225"/>
        <v>4</v>
      </c>
      <c r="F3020" s="812">
        <f t="shared" ca="1" si="226"/>
        <v>38</v>
      </c>
      <c r="G3020" s="812"/>
      <c r="H3020" s="818" t="str">
        <f t="shared" ca="1" si="220"/>
        <v/>
      </c>
      <c r="I3020" s="818" t="str">
        <f t="shared" ca="1" si="221"/>
        <v/>
      </c>
      <c r="J3020" s="818" t="str">
        <f t="shared" ca="1" si="222"/>
        <v/>
      </c>
      <c r="K3020" s="818" t="str">
        <f t="shared" ca="1" si="223"/>
        <v/>
      </c>
      <c r="L3020" s="812"/>
      <c r="M3020" s="812"/>
      <c r="N3020" s="812"/>
      <c r="O3020" s="812"/>
      <c r="P3020" s="812">
        <f t="shared" si="227"/>
        <v>0</v>
      </c>
      <c r="Q3020" s="812"/>
    </row>
    <row r="3021" spans="1:17" x14ac:dyDescent="0.35">
      <c r="A3021" s="812" t="b">
        <f t="shared" ca="1" si="219"/>
        <v>0</v>
      </c>
      <c r="B3021" s="825" t="str">
        <f ca="1">IF(COUNTA(G$2360:G3020)=1,"",OFFSET(B3021,-COUNTA(G$2360:G3020)+1,0))</f>
        <v>a1b3p000006X08yAAC</v>
      </c>
      <c r="C3021" s="827">
        <f ca="1">IF(COUNTA(G$2360:G3020)=1,"",OFFSET(C3021,-COUNTA(G$2360:G3020)+1,0))</f>
        <v>30</v>
      </c>
      <c r="D3021" s="812">
        <f t="shared" si="224"/>
        <v>179</v>
      </c>
      <c r="E3021" s="812">
        <f t="shared" ca="1" si="225"/>
        <v>5</v>
      </c>
      <c r="F3021" s="812">
        <f t="shared" ca="1" si="226"/>
        <v>38</v>
      </c>
      <c r="G3021" s="812"/>
      <c r="H3021" s="818" t="str">
        <f t="shared" ca="1" si="220"/>
        <v/>
      </c>
      <c r="I3021" s="818" t="str">
        <f t="shared" ca="1" si="221"/>
        <v/>
      </c>
      <c r="J3021" s="818" t="str">
        <f t="shared" ca="1" si="222"/>
        <v/>
      </c>
      <c r="K3021" s="818" t="str">
        <f t="shared" ca="1" si="223"/>
        <v/>
      </c>
      <c r="L3021" s="812"/>
      <c r="M3021" s="812"/>
      <c r="N3021" s="812"/>
      <c r="O3021" s="812"/>
      <c r="P3021" s="812">
        <f t="shared" si="227"/>
        <v>0</v>
      </c>
      <c r="Q3021" s="812"/>
    </row>
    <row r="3022" spans="1:17" x14ac:dyDescent="0.35">
      <c r="A3022" s="812" t="b">
        <f t="shared" ca="1" si="219"/>
        <v>0</v>
      </c>
      <c r="B3022" s="825" t="str">
        <f ca="1">IF(COUNTA(G$2360:G3021)=1,"",OFFSET(B3022,-COUNTA(G$2360:G3021)+1,0))</f>
        <v>a1b3p000006X0AGAA0</v>
      </c>
      <c r="C3022" s="827">
        <f ca="1">IF(COUNTA(G$2360:G3021)=1,"",OFFSET(C3022,-COUNTA(G$2360:G3021)+1,0))</f>
        <v>30</v>
      </c>
      <c r="D3022" s="812">
        <f t="shared" si="224"/>
        <v>180</v>
      </c>
      <c r="E3022" s="812">
        <f t="shared" ca="1" si="225"/>
        <v>6</v>
      </c>
      <c r="F3022" s="812">
        <f t="shared" ca="1" si="226"/>
        <v>38</v>
      </c>
      <c r="G3022" s="812"/>
      <c r="H3022" s="818" t="str">
        <f t="shared" ca="1" si="220"/>
        <v/>
      </c>
      <c r="I3022" s="818" t="str">
        <f t="shared" ca="1" si="221"/>
        <v/>
      </c>
      <c r="J3022" s="818" t="str">
        <f t="shared" ca="1" si="222"/>
        <v/>
      </c>
      <c r="K3022" s="818" t="str">
        <f t="shared" ca="1" si="223"/>
        <v/>
      </c>
      <c r="L3022" s="812"/>
      <c r="M3022" s="812"/>
      <c r="N3022" s="812"/>
      <c r="O3022" s="812"/>
      <c r="P3022" s="812">
        <f t="shared" si="227"/>
        <v>0</v>
      </c>
      <c r="Q3022" s="812"/>
    </row>
    <row r="3023" spans="1:17" x14ac:dyDescent="0.35">
      <c r="A3023" s="812" t="b">
        <f t="shared" ca="1" si="219"/>
        <v>0</v>
      </c>
      <c r="B3023" s="825" t="str">
        <f ca="1">IF(COUNTA(G$2360:G3022)=1,"",OFFSET(B3023,-COUNTA(G$2360:G3022)+1,0))</f>
        <v>a1b3p000006X03pAAC</v>
      </c>
      <c r="C3023" s="827">
        <f ca="1">IF(COUNTA(G$2360:G3022)=1,"",OFFSET(C3023,-COUNTA(G$2360:G3022)+1,0))</f>
        <v>31</v>
      </c>
      <c r="D3023" s="812">
        <f t="shared" si="224"/>
        <v>181</v>
      </c>
      <c r="E3023" s="812">
        <f t="shared" ca="1" si="225"/>
        <v>1</v>
      </c>
      <c r="F3023" s="812">
        <f t="shared" ca="1" si="226"/>
        <v>39</v>
      </c>
      <c r="G3023" s="812"/>
      <c r="H3023" s="818" t="str">
        <f t="shared" ca="1" si="220"/>
        <v/>
      </c>
      <c r="I3023" s="818" t="str">
        <f t="shared" ca="1" si="221"/>
        <v/>
      </c>
      <c r="J3023" s="818" t="str">
        <f t="shared" ca="1" si="222"/>
        <v/>
      </c>
      <c r="K3023" s="818" t="str">
        <f t="shared" ca="1" si="223"/>
        <v/>
      </c>
      <c r="L3023" s="812"/>
      <c r="M3023" s="812"/>
      <c r="N3023" s="812"/>
      <c r="O3023" s="812"/>
      <c r="P3023" s="812">
        <f t="shared" si="227"/>
        <v>0</v>
      </c>
      <c r="Q3023" s="812"/>
    </row>
    <row r="3024" spans="1:17" x14ac:dyDescent="0.35">
      <c r="A3024" s="812" t="b">
        <f t="shared" ca="1" si="219"/>
        <v>0</v>
      </c>
      <c r="B3024" s="825" t="str">
        <f ca="1">IF(COUNTA(G$2360:G3023)=1,"",OFFSET(B3024,-COUNTA(G$2360:G3023)+1,0))</f>
        <v>a1b3p000006X057AAC</v>
      </c>
      <c r="C3024" s="827">
        <f ca="1">IF(COUNTA(G$2360:G3023)=1,"",OFFSET(C3024,-COUNTA(G$2360:G3023)+1,0))</f>
        <v>31</v>
      </c>
      <c r="D3024" s="812">
        <f t="shared" si="224"/>
        <v>182</v>
      </c>
      <c r="E3024" s="812">
        <f t="shared" ca="1" si="225"/>
        <v>2</v>
      </c>
      <c r="F3024" s="812">
        <f t="shared" ca="1" si="226"/>
        <v>39</v>
      </c>
      <c r="G3024" s="812"/>
      <c r="H3024" s="818" t="str">
        <f t="shared" ca="1" si="220"/>
        <v/>
      </c>
      <c r="I3024" s="818" t="str">
        <f t="shared" ca="1" si="221"/>
        <v/>
      </c>
      <c r="J3024" s="818" t="str">
        <f t="shared" ca="1" si="222"/>
        <v/>
      </c>
      <c r="K3024" s="818" t="str">
        <f t="shared" ca="1" si="223"/>
        <v/>
      </c>
      <c r="L3024" s="812"/>
      <c r="M3024" s="812"/>
      <c r="N3024" s="812"/>
      <c r="O3024" s="812"/>
      <c r="P3024" s="812">
        <f t="shared" si="227"/>
        <v>0</v>
      </c>
      <c r="Q3024" s="812"/>
    </row>
    <row r="3025" spans="1:17" x14ac:dyDescent="0.35">
      <c r="A3025" s="812" t="b">
        <f t="shared" ca="1" si="219"/>
        <v>0</v>
      </c>
      <c r="B3025" s="825" t="str">
        <f ca="1">IF(COUNTA(G$2360:G3024)=1,"",OFFSET(B3025,-COUNTA(G$2360:G3024)+1,0))</f>
        <v>a1b3p000006X06PAAS</v>
      </c>
      <c r="C3025" s="827">
        <f ca="1">IF(COUNTA(G$2360:G3024)=1,"",OFFSET(C3025,-COUNTA(G$2360:G3024)+1,0))</f>
        <v>31</v>
      </c>
      <c r="D3025" s="812">
        <f t="shared" si="224"/>
        <v>183</v>
      </c>
      <c r="E3025" s="812">
        <f t="shared" ca="1" si="225"/>
        <v>3</v>
      </c>
      <c r="F3025" s="812">
        <f t="shared" ca="1" si="226"/>
        <v>39</v>
      </c>
      <c r="G3025" s="812"/>
      <c r="H3025" s="818" t="str">
        <f t="shared" ca="1" si="220"/>
        <v/>
      </c>
      <c r="I3025" s="818" t="str">
        <f t="shared" ca="1" si="221"/>
        <v/>
      </c>
      <c r="J3025" s="818" t="str">
        <f t="shared" ca="1" si="222"/>
        <v/>
      </c>
      <c r="K3025" s="818" t="str">
        <f t="shared" ca="1" si="223"/>
        <v/>
      </c>
      <c r="L3025" s="812"/>
      <c r="M3025" s="812"/>
      <c r="N3025" s="812"/>
      <c r="O3025" s="812"/>
      <c r="P3025" s="812">
        <f t="shared" si="227"/>
        <v>0</v>
      </c>
      <c r="Q3025" s="812"/>
    </row>
    <row r="3026" spans="1:17" x14ac:dyDescent="0.35">
      <c r="A3026" s="812" t="b">
        <f t="shared" ca="1" si="219"/>
        <v>0</v>
      </c>
      <c r="B3026" s="825" t="str">
        <f ca="1">IF(COUNTA(G$2360:G3025)=1,"",OFFSET(B3026,-COUNTA(G$2360:G3025)+1,0))</f>
        <v>a1b3p000006X07hAAC</v>
      </c>
      <c r="C3026" s="827">
        <f ca="1">IF(COUNTA(G$2360:G3025)=1,"",OFFSET(C3026,-COUNTA(G$2360:G3025)+1,0))</f>
        <v>31</v>
      </c>
      <c r="D3026" s="812">
        <f t="shared" si="224"/>
        <v>184</v>
      </c>
      <c r="E3026" s="812">
        <f t="shared" ca="1" si="225"/>
        <v>4</v>
      </c>
      <c r="F3026" s="812">
        <f t="shared" ca="1" si="226"/>
        <v>39</v>
      </c>
      <c r="G3026" s="812"/>
      <c r="H3026" s="818" t="str">
        <f t="shared" ca="1" si="220"/>
        <v/>
      </c>
      <c r="I3026" s="818" t="str">
        <f t="shared" ca="1" si="221"/>
        <v/>
      </c>
      <c r="J3026" s="818" t="str">
        <f t="shared" ca="1" si="222"/>
        <v/>
      </c>
      <c r="K3026" s="818" t="str">
        <f t="shared" ca="1" si="223"/>
        <v/>
      </c>
      <c r="L3026" s="812"/>
      <c r="M3026" s="812"/>
      <c r="N3026" s="812"/>
      <c r="O3026" s="812"/>
      <c r="P3026" s="812">
        <f t="shared" si="227"/>
        <v>0</v>
      </c>
      <c r="Q3026" s="812"/>
    </row>
    <row r="3027" spans="1:17" x14ac:dyDescent="0.35">
      <c r="A3027" s="812" t="b">
        <f t="shared" ca="1" si="219"/>
        <v>0</v>
      </c>
      <c r="B3027" s="825" t="str">
        <f ca="1">IF(COUNTA(G$2360:G3026)=1,"",OFFSET(B3027,-COUNTA(G$2360:G3026)+1,0))</f>
        <v>a1b3p000006X08zAAC</v>
      </c>
      <c r="C3027" s="827">
        <f ca="1">IF(COUNTA(G$2360:G3026)=1,"",OFFSET(C3027,-COUNTA(G$2360:G3026)+1,0))</f>
        <v>31</v>
      </c>
      <c r="D3027" s="812">
        <f t="shared" si="224"/>
        <v>185</v>
      </c>
      <c r="E3027" s="812">
        <f t="shared" ca="1" si="225"/>
        <v>5</v>
      </c>
      <c r="F3027" s="812">
        <f t="shared" ca="1" si="226"/>
        <v>39</v>
      </c>
      <c r="G3027" s="812"/>
      <c r="H3027" s="818" t="str">
        <f t="shared" ca="1" si="220"/>
        <v/>
      </c>
      <c r="I3027" s="818" t="str">
        <f t="shared" ca="1" si="221"/>
        <v/>
      </c>
      <c r="J3027" s="818" t="str">
        <f t="shared" ca="1" si="222"/>
        <v/>
      </c>
      <c r="K3027" s="818" t="str">
        <f t="shared" ca="1" si="223"/>
        <v/>
      </c>
      <c r="L3027" s="812"/>
      <c r="M3027" s="812"/>
      <c r="N3027" s="812"/>
      <c r="O3027" s="812"/>
      <c r="P3027" s="812">
        <f t="shared" si="227"/>
        <v>0</v>
      </c>
      <c r="Q3027" s="812"/>
    </row>
    <row r="3028" spans="1:17" x14ac:dyDescent="0.35">
      <c r="A3028" s="812" t="b">
        <f t="shared" ca="1" si="219"/>
        <v>0</v>
      </c>
      <c r="B3028" s="825" t="str">
        <f ca="1">IF(COUNTA(G$2360:G3027)=1,"",OFFSET(B3028,-COUNTA(G$2360:G3027)+1,0))</f>
        <v>a1b3p000006X0AHAA0</v>
      </c>
      <c r="C3028" s="827">
        <f ca="1">IF(COUNTA(G$2360:G3027)=1,"",OFFSET(C3028,-COUNTA(G$2360:G3027)+1,0))</f>
        <v>31</v>
      </c>
      <c r="D3028" s="812">
        <f t="shared" si="224"/>
        <v>186</v>
      </c>
      <c r="E3028" s="812">
        <f t="shared" ca="1" si="225"/>
        <v>6</v>
      </c>
      <c r="F3028" s="812">
        <f t="shared" ca="1" si="226"/>
        <v>39</v>
      </c>
      <c r="G3028" s="812"/>
      <c r="H3028" s="818" t="str">
        <f t="shared" ca="1" si="220"/>
        <v/>
      </c>
      <c r="I3028" s="818" t="str">
        <f t="shared" ca="1" si="221"/>
        <v/>
      </c>
      <c r="J3028" s="818" t="str">
        <f t="shared" ca="1" si="222"/>
        <v/>
      </c>
      <c r="K3028" s="818" t="str">
        <f t="shared" ca="1" si="223"/>
        <v/>
      </c>
      <c r="L3028" s="812"/>
      <c r="M3028" s="812"/>
      <c r="N3028" s="812"/>
      <c r="O3028" s="812"/>
      <c r="P3028" s="812">
        <f t="shared" si="227"/>
        <v>0</v>
      </c>
      <c r="Q3028" s="812"/>
    </row>
    <row r="3029" spans="1:17" x14ac:dyDescent="0.35">
      <c r="A3029" s="812" t="b">
        <f t="shared" ca="1" si="219"/>
        <v>0</v>
      </c>
      <c r="B3029" s="825" t="str">
        <f ca="1">IF(COUNTA(G$2360:G3028)=1,"",OFFSET(B3029,-COUNTA(G$2360:G3028)+1,0))</f>
        <v>a1b3p000006X03qAAC</v>
      </c>
      <c r="C3029" s="827">
        <f ca="1">IF(COUNTA(G$2360:G3028)=1,"",OFFSET(C3029,-COUNTA(G$2360:G3028)+1,0))</f>
        <v>32</v>
      </c>
      <c r="D3029" s="812">
        <f t="shared" si="224"/>
        <v>187</v>
      </c>
      <c r="E3029" s="812">
        <f t="shared" ca="1" si="225"/>
        <v>1</v>
      </c>
      <c r="F3029" s="812">
        <f t="shared" ca="1" si="226"/>
        <v>40</v>
      </c>
      <c r="G3029" s="812"/>
      <c r="H3029" s="818" t="str">
        <f t="shared" ca="1" si="220"/>
        <v/>
      </c>
      <c r="I3029" s="818" t="str">
        <f t="shared" ca="1" si="221"/>
        <v/>
      </c>
      <c r="J3029" s="818" t="str">
        <f t="shared" ca="1" si="222"/>
        <v/>
      </c>
      <c r="K3029" s="818" t="str">
        <f t="shared" ca="1" si="223"/>
        <v/>
      </c>
      <c r="L3029" s="812"/>
      <c r="M3029" s="812"/>
      <c r="N3029" s="812"/>
      <c r="O3029" s="812"/>
      <c r="P3029" s="812">
        <f t="shared" si="227"/>
        <v>0</v>
      </c>
      <c r="Q3029" s="812"/>
    </row>
    <row r="3030" spans="1:17" x14ac:dyDescent="0.35">
      <c r="A3030" s="812" t="b">
        <f t="shared" ca="1" si="219"/>
        <v>0</v>
      </c>
      <c r="B3030" s="825" t="str">
        <f ca="1">IF(COUNTA(G$2360:G3029)=1,"",OFFSET(B3030,-COUNTA(G$2360:G3029)+1,0))</f>
        <v>a1b3p000006X058AAC</v>
      </c>
      <c r="C3030" s="827">
        <f ca="1">IF(COUNTA(G$2360:G3029)=1,"",OFFSET(C3030,-COUNTA(G$2360:G3029)+1,0))</f>
        <v>32</v>
      </c>
      <c r="D3030" s="812">
        <f t="shared" si="224"/>
        <v>188</v>
      </c>
      <c r="E3030" s="812">
        <f t="shared" ca="1" si="225"/>
        <v>2</v>
      </c>
      <c r="F3030" s="812">
        <f t="shared" ca="1" si="226"/>
        <v>40</v>
      </c>
      <c r="G3030" s="812"/>
      <c r="H3030" s="818" t="str">
        <f t="shared" ca="1" si="220"/>
        <v/>
      </c>
      <c r="I3030" s="818" t="str">
        <f t="shared" ca="1" si="221"/>
        <v/>
      </c>
      <c r="J3030" s="818" t="str">
        <f t="shared" ca="1" si="222"/>
        <v/>
      </c>
      <c r="K3030" s="818" t="str">
        <f t="shared" ca="1" si="223"/>
        <v/>
      </c>
      <c r="L3030" s="812"/>
      <c r="M3030" s="812"/>
      <c r="N3030" s="812"/>
      <c r="O3030" s="812"/>
      <c r="P3030" s="812">
        <f t="shared" si="227"/>
        <v>0</v>
      </c>
      <c r="Q3030" s="812"/>
    </row>
    <row r="3031" spans="1:17" x14ac:dyDescent="0.35">
      <c r="A3031" s="812" t="b">
        <f t="shared" ca="1" si="219"/>
        <v>0</v>
      </c>
      <c r="B3031" s="825" t="str">
        <f ca="1">IF(COUNTA(G$2360:G3030)=1,"",OFFSET(B3031,-COUNTA(G$2360:G3030)+1,0))</f>
        <v>a1b3p000006X06QAAS</v>
      </c>
      <c r="C3031" s="827">
        <f ca="1">IF(COUNTA(G$2360:G3030)=1,"",OFFSET(C3031,-COUNTA(G$2360:G3030)+1,0))</f>
        <v>32</v>
      </c>
      <c r="D3031" s="812">
        <f t="shared" si="224"/>
        <v>189</v>
      </c>
      <c r="E3031" s="812">
        <f t="shared" ca="1" si="225"/>
        <v>3</v>
      </c>
      <c r="F3031" s="812">
        <f t="shared" ca="1" si="226"/>
        <v>40</v>
      </c>
      <c r="G3031" s="812"/>
      <c r="H3031" s="818" t="str">
        <f t="shared" ca="1" si="220"/>
        <v/>
      </c>
      <c r="I3031" s="818" t="str">
        <f t="shared" ca="1" si="221"/>
        <v/>
      </c>
      <c r="J3031" s="818" t="str">
        <f t="shared" ca="1" si="222"/>
        <v/>
      </c>
      <c r="K3031" s="818" t="str">
        <f t="shared" ca="1" si="223"/>
        <v/>
      </c>
      <c r="L3031" s="812"/>
      <c r="M3031" s="812"/>
      <c r="N3031" s="812"/>
      <c r="O3031" s="812"/>
      <c r="P3031" s="812">
        <f t="shared" si="227"/>
        <v>0</v>
      </c>
      <c r="Q3031" s="812"/>
    </row>
    <row r="3032" spans="1:17" x14ac:dyDescent="0.35">
      <c r="A3032" s="812" t="b">
        <f t="shared" ca="1" si="219"/>
        <v>0</v>
      </c>
      <c r="B3032" s="825" t="str">
        <f ca="1">IF(COUNTA(G$2360:G3031)=1,"",OFFSET(B3032,-COUNTA(G$2360:G3031)+1,0))</f>
        <v>a1b3p000006X07iAAC</v>
      </c>
      <c r="C3032" s="827">
        <f ca="1">IF(COUNTA(G$2360:G3031)=1,"",OFFSET(C3032,-COUNTA(G$2360:G3031)+1,0))</f>
        <v>32</v>
      </c>
      <c r="D3032" s="812">
        <f t="shared" si="224"/>
        <v>190</v>
      </c>
      <c r="E3032" s="812">
        <f t="shared" ca="1" si="225"/>
        <v>4</v>
      </c>
      <c r="F3032" s="812">
        <f t="shared" ca="1" si="226"/>
        <v>40</v>
      </c>
      <c r="G3032" s="812"/>
      <c r="H3032" s="818" t="str">
        <f t="shared" ca="1" si="220"/>
        <v/>
      </c>
      <c r="I3032" s="818" t="str">
        <f t="shared" ca="1" si="221"/>
        <v/>
      </c>
      <c r="J3032" s="818" t="str">
        <f t="shared" ca="1" si="222"/>
        <v/>
      </c>
      <c r="K3032" s="818" t="str">
        <f t="shared" ca="1" si="223"/>
        <v/>
      </c>
      <c r="L3032" s="812"/>
      <c r="M3032" s="812"/>
      <c r="N3032" s="812"/>
      <c r="O3032" s="812"/>
      <c r="P3032" s="812">
        <f t="shared" si="227"/>
        <v>0</v>
      </c>
      <c r="Q3032" s="812"/>
    </row>
    <row r="3033" spans="1:17" x14ac:dyDescent="0.35">
      <c r="A3033" s="812" t="b">
        <f t="shared" ca="1" si="219"/>
        <v>0</v>
      </c>
      <c r="B3033" s="825" t="str">
        <f ca="1">IF(COUNTA(G$2360:G3032)=1,"",OFFSET(B3033,-COUNTA(G$2360:G3032)+1,0))</f>
        <v>a1b3p000006X090AAC</v>
      </c>
      <c r="C3033" s="827">
        <f ca="1">IF(COUNTA(G$2360:G3032)=1,"",OFFSET(C3033,-COUNTA(G$2360:G3032)+1,0))</f>
        <v>32</v>
      </c>
      <c r="D3033" s="812">
        <f t="shared" si="224"/>
        <v>191</v>
      </c>
      <c r="E3033" s="812">
        <f t="shared" ca="1" si="225"/>
        <v>5</v>
      </c>
      <c r="F3033" s="812">
        <f t="shared" ca="1" si="226"/>
        <v>40</v>
      </c>
      <c r="G3033" s="812"/>
      <c r="H3033" s="818" t="str">
        <f t="shared" ca="1" si="220"/>
        <v/>
      </c>
      <c r="I3033" s="818" t="str">
        <f t="shared" ca="1" si="221"/>
        <v/>
      </c>
      <c r="J3033" s="818" t="str">
        <f t="shared" ca="1" si="222"/>
        <v/>
      </c>
      <c r="K3033" s="818" t="str">
        <f t="shared" ca="1" si="223"/>
        <v/>
      </c>
      <c r="L3033" s="812"/>
      <c r="M3033" s="812"/>
      <c r="N3033" s="812"/>
      <c r="O3033" s="812"/>
      <c r="P3033" s="812">
        <f t="shared" si="227"/>
        <v>0</v>
      </c>
      <c r="Q3033" s="812"/>
    </row>
    <row r="3034" spans="1:17" x14ac:dyDescent="0.35">
      <c r="A3034" s="812" t="b">
        <f t="shared" ca="1" si="219"/>
        <v>0</v>
      </c>
      <c r="B3034" s="825" t="str">
        <f ca="1">IF(COUNTA(G$2360:G3033)=1,"",OFFSET(B3034,-COUNTA(G$2360:G3033)+1,0))</f>
        <v>a1b3p000006X0AIAA0</v>
      </c>
      <c r="C3034" s="827">
        <f ca="1">IF(COUNTA(G$2360:G3033)=1,"",OFFSET(C3034,-COUNTA(G$2360:G3033)+1,0))</f>
        <v>32</v>
      </c>
      <c r="D3034" s="812">
        <f t="shared" si="224"/>
        <v>192</v>
      </c>
      <c r="E3034" s="812">
        <f t="shared" ca="1" si="225"/>
        <v>6</v>
      </c>
      <c r="F3034" s="812">
        <f t="shared" ca="1" si="226"/>
        <v>40</v>
      </c>
      <c r="G3034" s="812"/>
      <c r="H3034" s="818" t="str">
        <f t="shared" ca="1" si="220"/>
        <v/>
      </c>
      <c r="I3034" s="818" t="str">
        <f t="shared" ca="1" si="221"/>
        <v/>
      </c>
      <c r="J3034" s="818" t="str">
        <f t="shared" ca="1" si="222"/>
        <v/>
      </c>
      <c r="K3034" s="818" t="str">
        <f t="shared" ca="1" si="223"/>
        <v/>
      </c>
      <c r="L3034" s="812"/>
      <c r="M3034" s="812"/>
      <c r="N3034" s="812"/>
      <c r="O3034" s="812"/>
      <c r="P3034" s="812">
        <f t="shared" si="227"/>
        <v>0</v>
      </c>
      <c r="Q3034" s="812"/>
    </row>
    <row r="3035" spans="1:17" x14ac:dyDescent="0.35">
      <c r="A3035" s="812" t="b">
        <f t="shared" ref="A3035:A3098" ca="1" si="228">IF(OR(AND(J3035&lt;&gt;"", J3035&lt;&gt;0), AND(K3035&lt;&gt;"",K3035&lt;&gt;0)),TRUE,FALSE)</f>
        <v>0</v>
      </c>
      <c r="B3035" s="825" t="str">
        <f ca="1">IF(COUNTA(G$2360:G3034)=1,"",OFFSET(B3035,-COUNTA(G$2360:G3034)+1,0))</f>
        <v>a1b3p000006X03rAAC</v>
      </c>
      <c r="C3035" s="827">
        <f ca="1">IF(COUNTA(G$2360:G3034)=1,"",OFFSET(C3035,-COUNTA(G$2360:G3034)+1,0))</f>
        <v>33</v>
      </c>
      <c r="D3035" s="812">
        <f t="shared" si="224"/>
        <v>193</v>
      </c>
      <c r="E3035" s="812">
        <f t="shared" ca="1" si="225"/>
        <v>1</v>
      </c>
      <c r="F3035" s="812">
        <f t="shared" ca="1" si="226"/>
        <v>41</v>
      </c>
      <c r="G3035" s="812"/>
      <c r="H3035" s="818" t="str">
        <f t="shared" ref="H3035:H3098" ca="1" si="229">CHOOSE(E3035,IFERROR(IF(INDIRECT("'WPTM - Section F'!K"&amp;F3035)=0,"",INDIRECT("'WPTM - Section F'!K"&amp;$F3035)),""),IFERROR(IF(INDIRECT("'WPTM - Section F'!O"&amp;F3035)=0,"",INDIRECT("'WPTM - Section F'!O"&amp;$F3035)),""),IFERROR(IF(INDIRECT("'WPTM - Section F'!S"&amp;F3035)=0,"",INDIRECT("'WPTM - Section F'!S"&amp;$F3035)),""),IFERROR(IF(INDIRECT("'WPTM - Section F'!W"&amp;F3035)=0,"",INDIRECT("'WPTM - Section F'!W"&amp;$F3035)),""),IFERROR(IF(INDIRECT("'WPTM - Section F'!AA"&amp;F3035)=0,"",INDIRECT("'WPTM - Section F'!AA"&amp;$F3035)),""),IFERROR(IF(INDIRECT("'WPTM - Section F'!AE"&amp;F3035)=0,"",INDIRECT("'WPTM - Section F'!AE"&amp;$F3035)),""),IFERROR(IF(INDIRECT("'WPTM - Section F'!AI"&amp;F3035)=0,"",INDIRECT("'WPTM - Section F'!AI"&amp;$F3035)),""),IFERROR(IF(INDIRECT("'WPTM - Section F'!AM"&amp;F3035)=0,"",INDIRECT("'WPTM - Section F'!AM"&amp;$F3035)),""),)</f>
        <v/>
      </c>
      <c r="I3035" s="818" t="str">
        <f t="shared" ref="I3035:I3098" ca="1" si="230">CHOOSE(E3035,IFERROR(IF(INDIRECT("'WPTM - Section F'!J"&amp;F3035)=0,"",INDIRECT("'WPTM - Section F'!J"&amp;$F3035)),""),IFERROR(IF(INDIRECT("'WPTM - Section F'!N"&amp;F3035)=0,"",INDIRECT("'WPTM - Section F'!N"&amp;$F3035)),""),IFERROR(IF(INDIRECT("'WPTM - Section F'!R"&amp;F3035)=0,"",INDIRECT("'WPTM - Section F'!R"&amp;$F3035)),""),IFERROR(IF(INDIRECT("'WPTM - Section F'!V"&amp;F3035)=0,"",INDIRECT("'WPTM - Section F'!V"&amp;$F3035)),""),IFERROR(IF(INDIRECT("'WPTM - Section F'!Z"&amp;F3035)=0,"",INDIRECT("'WPTM - Section F'!Z"&amp;$F3035)),""),IFERROR(IF(INDIRECT("'WPTM - Section F'!AD"&amp;F3035)=0,"",INDIRECT("'WPTM - Section F'!AD"&amp;$F3035)),""),IFERROR(IF(INDIRECT("'WPTM - Section F'!AH"&amp;F3035)=0,"",INDIRECT("'WPTM - Section F'!AH"&amp;$F3035)),""),IFERROR(IF(INDIRECT("'WPTM - Section F'!AL"&amp;F3035)=0,"",INDIRECT("'WPTM - Section F'!AL"&amp;$F3035)),""),)</f>
        <v/>
      </c>
      <c r="J3035" s="818" t="str">
        <f t="shared" ref="J3035:J3098" ca="1" si="231">CHOOSE(E3035,IFERROR(IF(INDIRECT("'WPTM - Section F'!H"&amp;F3035)=0,"",INDIRECT("'WPTM - Section F'!H"&amp;$F3035)),""),IFERROR(IF(INDIRECT("'WPTM - Section F'!L"&amp;F3035)=0,"",INDIRECT("'WPTM - Section F'!L"&amp;$F3035)),""),IFERROR(IF(INDIRECT("'WPTM - Section F'!P"&amp;F3035)=0,"",INDIRECT("'WPTM - Section F'!P"&amp;$F3035)),""),IFERROR(IF(INDIRECT("'WPTM - Section F'!T"&amp;F3035)=0,"",INDIRECT("'WPTM - Section F'!T"&amp;$F3035)),""),IFERROR(IF(INDIRECT("'WPTM - Section F'!X"&amp;F3035)=0,"",INDIRECT("'WPTM - Section F'!X"&amp;$F3035)),""),IFERROR(IF(INDIRECT("'WPTM - Section F'!AB"&amp;F3035)=0,"",INDIRECT("'WPTM - Section F'!AB"&amp;$F3035)),""),IFERROR(IF(INDIRECT("'WPTM - Section F'!AF"&amp;F3035)=0,"",INDIRECT("'WPTM - Section F'!AF"&amp;$F3035)),""),IFERROR(IF(INDIRECT("'WPTM - Section F'!AJ"&amp;F3035)=0,"",INDIRECT("'WPTM - Section F'!AJ"&amp;$F3035)),""),)</f>
        <v/>
      </c>
      <c r="K3035" s="818" t="str">
        <f t="shared" ref="K3035:K3098" ca="1" si="232">CHOOSE(E3035,IFERROR(IF(INDIRECT("'WPTM - Section F'!I"&amp;F3035)=0,"",INDIRECT("'WPTM - Section F'!I"&amp;$F3035)),""),IFERROR(IF(INDIRECT("'WPTM - Section F'!M"&amp;F3035)=0,"",INDIRECT("'WPTM - Section F'!M"&amp;$F3035)),""),IFERROR(IF(INDIRECT("'WPTM - Section F'!Q"&amp;F3035)=0,"",INDIRECT("'WPTM - Section F'!Q"&amp;$F3035)),""),IFERROR(IF(INDIRECT("'WPTM - Section F'!U"&amp;F3035)=0,"",INDIRECT("'WPTM - Section F'!U"&amp;$F3035)),""),IFERROR(IF(INDIRECT("'WPTM - Section F'!Y"&amp;F3035)=0,"",INDIRECT("'WPTM - Section F'!Y"&amp;$F3035)),""),IFERROR(IF(INDIRECT("'WPTM - Section F'!AC"&amp;F3035)=0,"",INDIRECT("'WPTM - Section F'!AC"&amp;$F3035)),""),IFERROR(IF(INDIRECT("'WPTM - Section F'!AG"&amp;F3035)=0,"",INDIRECT("'WPTM - Section F'!AG"&amp;$F3035)),""),IFERROR(IF(INDIRECT("'WPTM - Section F'!AK"&amp;F3035)=0,"",INDIRECT("'WPTM - Section F'!AK"&amp;$F3035)),""),)</f>
        <v/>
      </c>
      <c r="L3035" s="812"/>
      <c r="M3035" s="812"/>
      <c r="N3035" s="812"/>
      <c r="O3035" s="812"/>
      <c r="P3035" s="812">
        <f t="shared" si="227"/>
        <v>0</v>
      </c>
      <c r="Q3035" s="812"/>
    </row>
    <row r="3036" spans="1:17" x14ac:dyDescent="0.35">
      <c r="A3036" s="812" t="b">
        <f t="shared" ca="1" si="228"/>
        <v>0</v>
      </c>
      <c r="B3036" s="825" t="str">
        <f ca="1">IF(COUNTA(G$2360:G3035)=1,"",OFFSET(B3036,-COUNTA(G$2360:G3035)+1,0))</f>
        <v>a1b3p000006X059AAC</v>
      </c>
      <c r="C3036" s="827">
        <f ca="1">IF(COUNTA(G$2360:G3035)=1,"",OFFSET(C3036,-COUNTA(G$2360:G3035)+1,0))</f>
        <v>33</v>
      </c>
      <c r="D3036" s="812">
        <f t="shared" si="224"/>
        <v>194</v>
      </c>
      <c r="E3036" s="812">
        <f t="shared" ca="1" si="225"/>
        <v>2</v>
      </c>
      <c r="F3036" s="812">
        <f t="shared" ca="1" si="226"/>
        <v>41</v>
      </c>
      <c r="G3036" s="812"/>
      <c r="H3036" s="818" t="str">
        <f t="shared" ca="1" si="229"/>
        <v/>
      </c>
      <c r="I3036" s="818" t="str">
        <f t="shared" ca="1" si="230"/>
        <v/>
      </c>
      <c r="J3036" s="818" t="str">
        <f t="shared" ca="1" si="231"/>
        <v/>
      </c>
      <c r="K3036" s="818" t="str">
        <f t="shared" ca="1" si="232"/>
        <v/>
      </c>
      <c r="L3036" s="812"/>
      <c r="M3036" s="812"/>
      <c r="N3036" s="812"/>
      <c r="O3036" s="812"/>
      <c r="P3036" s="812">
        <f t="shared" si="227"/>
        <v>0</v>
      </c>
      <c r="Q3036" s="812"/>
    </row>
    <row r="3037" spans="1:17" x14ac:dyDescent="0.35">
      <c r="A3037" s="812" t="b">
        <f t="shared" ca="1" si="228"/>
        <v>0</v>
      </c>
      <c r="B3037" s="825" t="str">
        <f ca="1">IF(COUNTA(G$2360:G3036)=1,"",OFFSET(B3037,-COUNTA(G$2360:G3036)+1,0))</f>
        <v>a1b3p000006X06RAAS</v>
      </c>
      <c r="C3037" s="827">
        <f ca="1">IF(COUNTA(G$2360:G3036)=1,"",OFFSET(C3037,-COUNTA(G$2360:G3036)+1,0))</f>
        <v>33</v>
      </c>
      <c r="D3037" s="812">
        <f t="shared" si="224"/>
        <v>195</v>
      </c>
      <c r="E3037" s="812">
        <f t="shared" ca="1" si="225"/>
        <v>3</v>
      </c>
      <c r="F3037" s="812">
        <f t="shared" ca="1" si="226"/>
        <v>41</v>
      </c>
      <c r="G3037" s="812"/>
      <c r="H3037" s="818" t="str">
        <f t="shared" ca="1" si="229"/>
        <v/>
      </c>
      <c r="I3037" s="818" t="str">
        <f t="shared" ca="1" si="230"/>
        <v/>
      </c>
      <c r="J3037" s="818" t="str">
        <f t="shared" ca="1" si="231"/>
        <v/>
      </c>
      <c r="K3037" s="818" t="str">
        <f t="shared" ca="1" si="232"/>
        <v/>
      </c>
      <c r="L3037" s="812"/>
      <c r="M3037" s="812"/>
      <c r="N3037" s="812"/>
      <c r="O3037" s="812"/>
      <c r="P3037" s="812">
        <f t="shared" si="227"/>
        <v>0</v>
      </c>
      <c r="Q3037" s="812"/>
    </row>
    <row r="3038" spans="1:17" x14ac:dyDescent="0.35">
      <c r="A3038" s="812" t="b">
        <f t="shared" ca="1" si="228"/>
        <v>0</v>
      </c>
      <c r="B3038" s="825" t="str">
        <f ca="1">IF(COUNTA(G$2360:G3037)=1,"",OFFSET(B3038,-COUNTA(G$2360:G3037)+1,0))</f>
        <v>a1b3p000006X07jAAC</v>
      </c>
      <c r="C3038" s="827">
        <f ca="1">IF(COUNTA(G$2360:G3037)=1,"",OFFSET(C3038,-COUNTA(G$2360:G3037)+1,0))</f>
        <v>33</v>
      </c>
      <c r="D3038" s="812">
        <f t="shared" si="224"/>
        <v>196</v>
      </c>
      <c r="E3038" s="812">
        <f t="shared" ca="1" si="225"/>
        <v>4</v>
      </c>
      <c r="F3038" s="812">
        <f t="shared" ca="1" si="226"/>
        <v>41</v>
      </c>
      <c r="G3038" s="812"/>
      <c r="H3038" s="818" t="str">
        <f t="shared" ca="1" si="229"/>
        <v/>
      </c>
      <c r="I3038" s="818" t="str">
        <f t="shared" ca="1" si="230"/>
        <v/>
      </c>
      <c r="J3038" s="818" t="str">
        <f t="shared" ca="1" si="231"/>
        <v/>
      </c>
      <c r="K3038" s="818" t="str">
        <f t="shared" ca="1" si="232"/>
        <v/>
      </c>
      <c r="L3038" s="812"/>
      <c r="M3038" s="812"/>
      <c r="N3038" s="812"/>
      <c r="O3038" s="812"/>
      <c r="P3038" s="812">
        <f t="shared" si="227"/>
        <v>0</v>
      </c>
      <c r="Q3038" s="812"/>
    </row>
    <row r="3039" spans="1:17" x14ac:dyDescent="0.35">
      <c r="A3039" s="812" t="b">
        <f t="shared" ca="1" si="228"/>
        <v>0</v>
      </c>
      <c r="B3039" s="825" t="str">
        <f ca="1">IF(COUNTA(G$2360:G3038)=1,"",OFFSET(B3039,-COUNTA(G$2360:G3038)+1,0))</f>
        <v>a1b3p000006X091AAC</v>
      </c>
      <c r="C3039" s="827">
        <f ca="1">IF(COUNTA(G$2360:G3038)=1,"",OFFSET(C3039,-COUNTA(G$2360:G3038)+1,0))</f>
        <v>33</v>
      </c>
      <c r="D3039" s="812">
        <f t="shared" si="224"/>
        <v>197</v>
      </c>
      <c r="E3039" s="812">
        <f t="shared" ca="1" si="225"/>
        <v>5</v>
      </c>
      <c r="F3039" s="812">
        <f t="shared" ca="1" si="226"/>
        <v>41</v>
      </c>
      <c r="G3039" s="812"/>
      <c r="H3039" s="818" t="str">
        <f t="shared" ca="1" si="229"/>
        <v/>
      </c>
      <c r="I3039" s="818" t="str">
        <f t="shared" ca="1" si="230"/>
        <v/>
      </c>
      <c r="J3039" s="818" t="str">
        <f t="shared" ca="1" si="231"/>
        <v/>
      </c>
      <c r="K3039" s="818" t="str">
        <f t="shared" ca="1" si="232"/>
        <v/>
      </c>
      <c r="L3039" s="812"/>
      <c r="M3039" s="812"/>
      <c r="N3039" s="812"/>
      <c r="O3039" s="812"/>
      <c r="P3039" s="812">
        <f t="shared" si="227"/>
        <v>0</v>
      </c>
      <c r="Q3039" s="812"/>
    </row>
    <row r="3040" spans="1:17" x14ac:dyDescent="0.35">
      <c r="A3040" s="812" t="b">
        <f t="shared" ca="1" si="228"/>
        <v>0</v>
      </c>
      <c r="B3040" s="825" t="str">
        <f ca="1">IF(COUNTA(G$2360:G3039)=1,"",OFFSET(B3040,-COUNTA(G$2360:G3039)+1,0))</f>
        <v>a1b3p000006X0AJAA0</v>
      </c>
      <c r="C3040" s="827">
        <f ca="1">IF(COUNTA(G$2360:G3039)=1,"",OFFSET(C3040,-COUNTA(G$2360:G3039)+1,0))</f>
        <v>33</v>
      </c>
      <c r="D3040" s="812">
        <f t="shared" si="224"/>
        <v>198</v>
      </c>
      <c r="E3040" s="812">
        <f t="shared" ca="1" si="225"/>
        <v>6</v>
      </c>
      <c r="F3040" s="812">
        <f t="shared" ca="1" si="226"/>
        <v>41</v>
      </c>
      <c r="G3040" s="812"/>
      <c r="H3040" s="818" t="str">
        <f t="shared" ca="1" si="229"/>
        <v/>
      </c>
      <c r="I3040" s="818" t="str">
        <f t="shared" ca="1" si="230"/>
        <v/>
      </c>
      <c r="J3040" s="818" t="str">
        <f t="shared" ca="1" si="231"/>
        <v/>
      </c>
      <c r="K3040" s="818" t="str">
        <f t="shared" ca="1" si="232"/>
        <v/>
      </c>
      <c r="L3040" s="812"/>
      <c r="M3040" s="812"/>
      <c r="N3040" s="812"/>
      <c r="O3040" s="812"/>
      <c r="P3040" s="812">
        <f t="shared" si="227"/>
        <v>0</v>
      </c>
      <c r="Q3040" s="812"/>
    </row>
    <row r="3041" spans="1:17" x14ac:dyDescent="0.35">
      <c r="A3041" s="812" t="b">
        <f t="shared" ca="1" si="228"/>
        <v>0</v>
      </c>
      <c r="B3041" s="825" t="str">
        <f ca="1">IF(COUNTA(G$2360:G3040)=1,"",OFFSET(B3041,-COUNTA(G$2360:G3040)+1,0))</f>
        <v>a1b3p000006X03sAAC</v>
      </c>
      <c r="C3041" s="827">
        <f ca="1">IF(COUNTA(G$2360:G3040)=1,"",OFFSET(C3041,-COUNTA(G$2360:G3040)+1,0))</f>
        <v>34</v>
      </c>
      <c r="D3041" s="812">
        <f t="shared" si="224"/>
        <v>199</v>
      </c>
      <c r="E3041" s="812">
        <f t="shared" ca="1" si="225"/>
        <v>1</v>
      </c>
      <c r="F3041" s="812">
        <f t="shared" ca="1" si="226"/>
        <v>42</v>
      </c>
      <c r="G3041" s="812"/>
      <c r="H3041" s="818" t="str">
        <f t="shared" ca="1" si="229"/>
        <v/>
      </c>
      <c r="I3041" s="818" t="str">
        <f t="shared" ca="1" si="230"/>
        <v/>
      </c>
      <c r="J3041" s="818" t="str">
        <f t="shared" ca="1" si="231"/>
        <v/>
      </c>
      <c r="K3041" s="818" t="str">
        <f t="shared" ca="1" si="232"/>
        <v/>
      </c>
      <c r="L3041" s="812"/>
      <c r="M3041" s="812"/>
      <c r="N3041" s="812"/>
      <c r="O3041" s="812"/>
      <c r="P3041" s="812">
        <f t="shared" si="227"/>
        <v>0</v>
      </c>
      <c r="Q3041" s="812"/>
    </row>
    <row r="3042" spans="1:17" x14ac:dyDescent="0.35">
      <c r="A3042" s="812" t="b">
        <f t="shared" ca="1" si="228"/>
        <v>0</v>
      </c>
      <c r="B3042" s="825" t="str">
        <f ca="1">IF(COUNTA(G$2360:G3041)=1,"",OFFSET(B3042,-COUNTA(G$2360:G3041)+1,0))</f>
        <v>a1b3p000006X05AAAS</v>
      </c>
      <c r="C3042" s="827">
        <f ca="1">IF(COUNTA(G$2360:G3041)=1,"",OFFSET(C3042,-COUNTA(G$2360:G3041)+1,0))</f>
        <v>34</v>
      </c>
      <c r="D3042" s="812">
        <f t="shared" si="224"/>
        <v>200</v>
      </c>
      <c r="E3042" s="812">
        <f t="shared" ca="1" si="225"/>
        <v>2</v>
      </c>
      <c r="F3042" s="812">
        <f t="shared" ca="1" si="226"/>
        <v>42</v>
      </c>
      <c r="G3042" s="812"/>
      <c r="H3042" s="818" t="str">
        <f t="shared" ca="1" si="229"/>
        <v/>
      </c>
      <c r="I3042" s="818" t="str">
        <f t="shared" ca="1" si="230"/>
        <v/>
      </c>
      <c r="J3042" s="818" t="str">
        <f t="shared" ca="1" si="231"/>
        <v/>
      </c>
      <c r="K3042" s="818" t="str">
        <f t="shared" ca="1" si="232"/>
        <v/>
      </c>
      <c r="L3042" s="812"/>
      <c r="M3042" s="812"/>
      <c r="N3042" s="812"/>
      <c r="O3042" s="812"/>
      <c r="P3042" s="812">
        <f t="shared" si="227"/>
        <v>0</v>
      </c>
      <c r="Q3042" s="812"/>
    </row>
    <row r="3043" spans="1:17" x14ac:dyDescent="0.35">
      <c r="A3043" s="812" t="b">
        <f t="shared" ca="1" si="228"/>
        <v>0</v>
      </c>
      <c r="B3043" s="825" t="str">
        <f ca="1">IF(COUNTA(G$2360:G3042)=1,"",OFFSET(B3043,-COUNTA(G$2360:G3042)+1,0))</f>
        <v>a1b3p000006X06SAAS</v>
      </c>
      <c r="C3043" s="827">
        <f ca="1">IF(COUNTA(G$2360:G3042)=1,"",OFFSET(C3043,-COUNTA(G$2360:G3042)+1,0))</f>
        <v>34</v>
      </c>
      <c r="D3043" s="812">
        <f t="shared" si="224"/>
        <v>201</v>
      </c>
      <c r="E3043" s="812">
        <f t="shared" ca="1" si="225"/>
        <v>3</v>
      </c>
      <c r="F3043" s="812">
        <f t="shared" ca="1" si="226"/>
        <v>42</v>
      </c>
      <c r="G3043" s="812"/>
      <c r="H3043" s="818" t="str">
        <f t="shared" ca="1" si="229"/>
        <v/>
      </c>
      <c r="I3043" s="818" t="str">
        <f t="shared" ca="1" si="230"/>
        <v/>
      </c>
      <c r="J3043" s="818" t="str">
        <f t="shared" ca="1" si="231"/>
        <v/>
      </c>
      <c r="K3043" s="818" t="str">
        <f t="shared" ca="1" si="232"/>
        <v/>
      </c>
      <c r="L3043" s="812"/>
      <c r="M3043" s="812"/>
      <c r="N3043" s="812"/>
      <c r="O3043" s="812"/>
      <c r="P3043" s="812">
        <f t="shared" si="227"/>
        <v>0</v>
      </c>
      <c r="Q3043" s="812"/>
    </row>
    <row r="3044" spans="1:17" x14ac:dyDescent="0.35">
      <c r="A3044" s="812" t="b">
        <f t="shared" ca="1" si="228"/>
        <v>0</v>
      </c>
      <c r="B3044" s="825" t="str">
        <f ca="1">IF(COUNTA(G$2360:G3043)=1,"",OFFSET(B3044,-COUNTA(G$2360:G3043)+1,0))</f>
        <v>a1b3p000006X07kAAC</v>
      </c>
      <c r="C3044" s="827">
        <f ca="1">IF(COUNTA(G$2360:G3043)=1,"",OFFSET(C3044,-COUNTA(G$2360:G3043)+1,0))</f>
        <v>34</v>
      </c>
      <c r="D3044" s="812">
        <f t="shared" si="224"/>
        <v>202</v>
      </c>
      <c r="E3044" s="812">
        <f t="shared" ca="1" si="225"/>
        <v>4</v>
      </c>
      <c r="F3044" s="812">
        <f t="shared" ca="1" si="226"/>
        <v>42</v>
      </c>
      <c r="G3044" s="812"/>
      <c r="H3044" s="818" t="str">
        <f t="shared" ca="1" si="229"/>
        <v/>
      </c>
      <c r="I3044" s="818" t="str">
        <f t="shared" ca="1" si="230"/>
        <v/>
      </c>
      <c r="J3044" s="818" t="str">
        <f t="shared" ca="1" si="231"/>
        <v/>
      </c>
      <c r="K3044" s="818" t="str">
        <f t="shared" ca="1" si="232"/>
        <v/>
      </c>
      <c r="L3044" s="812"/>
      <c r="M3044" s="812"/>
      <c r="N3044" s="812"/>
      <c r="O3044" s="812"/>
      <c r="P3044" s="812">
        <f t="shared" si="227"/>
        <v>0</v>
      </c>
      <c r="Q3044" s="812"/>
    </row>
    <row r="3045" spans="1:17" x14ac:dyDescent="0.35">
      <c r="A3045" s="812" t="b">
        <f t="shared" ca="1" si="228"/>
        <v>0</v>
      </c>
      <c r="B3045" s="825" t="str">
        <f ca="1">IF(COUNTA(G$2360:G3044)=1,"",OFFSET(B3045,-COUNTA(G$2360:G3044)+1,0))</f>
        <v>a1b3p000006X092AAC</v>
      </c>
      <c r="C3045" s="827">
        <f ca="1">IF(COUNTA(G$2360:G3044)=1,"",OFFSET(C3045,-COUNTA(G$2360:G3044)+1,0))</f>
        <v>34</v>
      </c>
      <c r="D3045" s="812">
        <f t="shared" si="224"/>
        <v>203</v>
      </c>
      <c r="E3045" s="812">
        <f t="shared" ca="1" si="225"/>
        <v>5</v>
      </c>
      <c r="F3045" s="812">
        <f t="shared" ca="1" si="226"/>
        <v>42</v>
      </c>
      <c r="G3045" s="812"/>
      <c r="H3045" s="818" t="str">
        <f t="shared" ca="1" si="229"/>
        <v/>
      </c>
      <c r="I3045" s="818" t="str">
        <f t="shared" ca="1" si="230"/>
        <v/>
      </c>
      <c r="J3045" s="818" t="str">
        <f t="shared" ca="1" si="231"/>
        <v/>
      </c>
      <c r="K3045" s="818" t="str">
        <f t="shared" ca="1" si="232"/>
        <v/>
      </c>
      <c r="L3045" s="812"/>
      <c r="M3045" s="812"/>
      <c r="N3045" s="812"/>
      <c r="O3045" s="812"/>
      <c r="P3045" s="812">
        <f t="shared" si="227"/>
        <v>0</v>
      </c>
      <c r="Q3045" s="812"/>
    </row>
    <row r="3046" spans="1:17" x14ac:dyDescent="0.35">
      <c r="A3046" s="812" t="b">
        <f t="shared" ca="1" si="228"/>
        <v>0</v>
      </c>
      <c r="B3046" s="825" t="str">
        <f ca="1">IF(COUNTA(G$2360:G3045)=1,"",OFFSET(B3046,-COUNTA(G$2360:G3045)+1,0))</f>
        <v>a1b3p000006X0AKAA0</v>
      </c>
      <c r="C3046" s="827">
        <f ca="1">IF(COUNTA(G$2360:G3045)=1,"",OFFSET(C3046,-COUNTA(G$2360:G3045)+1,0))</f>
        <v>34</v>
      </c>
      <c r="D3046" s="812">
        <f t="shared" si="224"/>
        <v>204</v>
      </c>
      <c r="E3046" s="812">
        <f t="shared" ca="1" si="225"/>
        <v>6</v>
      </c>
      <c r="F3046" s="812">
        <f t="shared" ca="1" si="226"/>
        <v>42</v>
      </c>
      <c r="G3046" s="812"/>
      <c r="H3046" s="818" t="str">
        <f t="shared" ca="1" si="229"/>
        <v/>
      </c>
      <c r="I3046" s="818" t="str">
        <f t="shared" ca="1" si="230"/>
        <v/>
      </c>
      <c r="J3046" s="818" t="str">
        <f t="shared" ca="1" si="231"/>
        <v/>
      </c>
      <c r="K3046" s="818" t="str">
        <f t="shared" ca="1" si="232"/>
        <v/>
      </c>
      <c r="L3046" s="812"/>
      <c r="M3046" s="812"/>
      <c r="N3046" s="812"/>
      <c r="O3046" s="812"/>
      <c r="P3046" s="812">
        <f t="shared" si="227"/>
        <v>0</v>
      </c>
      <c r="Q3046" s="812"/>
    </row>
    <row r="3047" spans="1:17" x14ac:dyDescent="0.35">
      <c r="A3047" s="812" t="b">
        <f t="shared" ca="1" si="228"/>
        <v>0</v>
      </c>
      <c r="B3047" s="825" t="str">
        <f ca="1">IF(COUNTA(G$2360:G3046)=1,"",OFFSET(B3047,-COUNTA(G$2360:G3046)+1,0))</f>
        <v>a1b3p000006X03tAAC</v>
      </c>
      <c r="C3047" s="827">
        <f ca="1">IF(COUNTA(G$2360:G3046)=1,"",OFFSET(C3047,-COUNTA(G$2360:G3046)+1,0))</f>
        <v>35</v>
      </c>
      <c r="D3047" s="812">
        <f t="shared" si="224"/>
        <v>205</v>
      </c>
      <c r="E3047" s="812">
        <f t="shared" ca="1" si="225"/>
        <v>1</v>
      </c>
      <c r="F3047" s="812">
        <f t="shared" ca="1" si="226"/>
        <v>43</v>
      </c>
      <c r="G3047" s="812"/>
      <c r="H3047" s="818" t="str">
        <f t="shared" ca="1" si="229"/>
        <v/>
      </c>
      <c r="I3047" s="818" t="str">
        <f t="shared" ca="1" si="230"/>
        <v/>
      </c>
      <c r="J3047" s="818" t="str">
        <f t="shared" ca="1" si="231"/>
        <v/>
      </c>
      <c r="K3047" s="818" t="str">
        <f t="shared" ca="1" si="232"/>
        <v/>
      </c>
      <c r="L3047" s="812"/>
      <c r="M3047" s="812"/>
      <c r="N3047" s="812"/>
      <c r="O3047" s="812"/>
      <c r="P3047" s="812">
        <f t="shared" si="227"/>
        <v>0</v>
      </c>
      <c r="Q3047" s="812"/>
    </row>
    <row r="3048" spans="1:17" x14ac:dyDescent="0.35">
      <c r="A3048" s="812" t="b">
        <f t="shared" ca="1" si="228"/>
        <v>0</v>
      </c>
      <c r="B3048" s="825" t="str">
        <f ca="1">IF(COUNTA(G$2360:G3047)=1,"",OFFSET(B3048,-COUNTA(G$2360:G3047)+1,0))</f>
        <v>a1b3p000006X05BAAS</v>
      </c>
      <c r="C3048" s="827">
        <f ca="1">IF(COUNTA(G$2360:G3047)=1,"",OFFSET(C3048,-COUNTA(G$2360:G3047)+1,0))</f>
        <v>35</v>
      </c>
      <c r="D3048" s="812">
        <f t="shared" si="224"/>
        <v>206</v>
      </c>
      <c r="E3048" s="812">
        <f t="shared" ca="1" si="225"/>
        <v>2</v>
      </c>
      <c r="F3048" s="812">
        <f t="shared" ca="1" si="226"/>
        <v>43</v>
      </c>
      <c r="G3048" s="812"/>
      <c r="H3048" s="818" t="str">
        <f t="shared" ca="1" si="229"/>
        <v/>
      </c>
      <c r="I3048" s="818" t="str">
        <f t="shared" ca="1" si="230"/>
        <v/>
      </c>
      <c r="J3048" s="818" t="str">
        <f t="shared" ca="1" si="231"/>
        <v/>
      </c>
      <c r="K3048" s="818" t="str">
        <f t="shared" ca="1" si="232"/>
        <v/>
      </c>
      <c r="L3048" s="812"/>
      <c r="M3048" s="812"/>
      <c r="N3048" s="812"/>
      <c r="O3048" s="812"/>
      <c r="P3048" s="812">
        <f t="shared" si="227"/>
        <v>0</v>
      </c>
      <c r="Q3048" s="812"/>
    </row>
    <row r="3049" spans="1:17" x14ac:dyDescent="0.35">
      <c r="A3049" s="812" t="b">
        <f t="shared" ca="1" si="228"/>
        <v>0</v>
      </c>
      <c r="B3049" s="825" t="str">
        <f ca="1">IF(COUNTA(G$2360:G3048)=1,"",OFFSET(B3049,-COUNTA(G$2360:G3048)+1,0))</f>
        <v>a1b3p000006X06TAAS</v>
      </c>
      <c r="C3049" s="827">
        <f ca="1">IF(COUNTA(G$2360:G3048)=1,"",OFFSET(C3049,-COUNTA(G$2360:G3048)+1,0))</f>
        <v>35</v>
      </c>
      <c r="D3049" s="812">
        <f t="shared" si="224"/>
        <v>207</v>
      </c>
      <c r="E3049" s="812">
        <f t="shared" ca="1" si="225"/>
        <v>3</v>
      </c>
      <c r="F3049" s="812">
        <f t="shared" ca="1" si="226"/>
        <v>43</v>
      </c>
      <c r="G3049" s="812"/>
      <c r="H3049" s="818" t="str">
        <f t="shared" ca="1" si="229"/>
        <v/>
      </c>
      <c r="I3049" s="818" t="str">
        <f t="shared" ca="1" si="230"/>
        <v/>
      </c>
      <c r="J3049" s="818" t="str">
        <f t="shared" ca="1" si="231"/>
        <v/>
      </c>
      <c r="K3049" s="818" t="str">
        <f t="shared" ca="1" si="232"/>
        <v/>
      </c>
      <c r="L3049" s="812"/>
      <c r="M3049" s="812"/>
      <c r="N3049" s="812"/>
      <c r="O3049" s="812"/>
      <c r="P3049" s="812">
        <f t="shared" si="227"/>
        <v>0</v>
      </c>
      <c r="Q3049" s="812"/>
    </row>
    <row r="3050" spans="1:17" x14ac:dyDescent="0.35">
      <c r="A3050" s="812" t="b">
        <f t="shared" ca="1" si="228"/>
        <v>0</v>
      </c>
      <c r="B3050" s="825" t="str">
        <f ca="1">IF(COUNTA(G$2360:G3049)=1,"",OFFSET(B3050,-COUNTA(G$2360:G3049)+1,0))</f>
        <v>a1b3p000006X07lAAC</v>
      </c>
      <c r="C3050" s="827">
        <f ca="1">IF(COUNTA(G$2360:G3049)=1,"",OFFSET(C3050,-COUNTA(G$2360:G3049)+1,0))</f>
        <v>35</v>
      </c>
      <c r="D3050" s="812">
        <f t="shared" si="224"/>
        <v>208</v>
      </c>
      <c r="E3050" s="812">
        <f t="shared" ca="1" si="225"/>
        <v>4</v>
      </c>
      <c r="F3050" s="812">
        <f t="shared" ca="1" si="226"/>
        <v>43</v>
      </c>
      <c r="G3050" s="812"/>
      <c r="H3050" s="818" t="str">
        <f t="shared" ca="1" si="229"/>
        <v/>
      </c>
      <c r="I3050" s="818" t="str">
        <f t="shared" ca="1" si="230"/>
        <v/>
      </c>
      <c r="J3050" s="818" t="str">
        <f t="shared" ca="1" si="231"/>
        <v/>
      </c>
      <c r="K3050" s="818" t="str">
        <f t="shared" ca="1" si="232"/>
        <v/>
      </c>
      <c r="L3050" s="812"/>
      <c r="M3050" s="812"/>
      <c r="N3050" s="812"/>
      <c r="O3050" s="812"/>
      <c r="P3050" s="812">
        <f t="shared" si="227"/>
        <v>0</v>
      </c>
      <c r="Q3050" s="812"/>
    </row>
    <row r="3051" spans="1:17" x14ac:dyDescent="0.35">
      <c r="A3051" s="812" t="b">
        <f t="shared" ca="1" si="228"/>
        <v>0</v>
      </c>
      <c r="B3051" s="825" t="str">
        <f ca="1">IF(COUNTA(G$2360:G3050)=1,"",OFFSET(B3051,-COUNTA(G$2360:G3050)+1,0))</f>
        <v>a1b3p000006X093AAC</v>
      </c>
      <c r="C3051" s="827">
        <f ca="1">IF(COUNTA(G$2360:G3050)=1,"",OFFSET(C3051,-COUNTA(G$2360:G3050)+1,0))</f>
        <v>35</v>
      </c>
      <c r="D3051" s="812">
        <f t="shared" si="224"/>
        <v>209</v>
      </c>
      <c r="E3051" s="812">
        <f t="shared" ca="1" si="225"/>
        <v>5</v>
      </c>
      <c r="F3051" s="812">
        <f t="shared" ca="1" si="226"/>
        <v>43</v>
      </c>
      <c r="G3051" s="812"/>
      <c r="H3051" s="818" t="str">
        <f t="shared" ca="1" si="229"/>
        <v/>
      </c>
      <c r="I3051" s="818" t="str">
        <f t="shared" ca="1" si="230"/>
        <v/>
      </c>
      <c r="J3051" s="818" t="str">
        <f t="shared" ca="1" si="231"/>
        <v/>
      </c>
      <c r="K3051" s="818" t="str">
        <f t="shared" ca="1" si="232"/>
        <v/>
      </c>
      <c r="L3051" s="812"/>
      <c r="M3051" s="812"/>
      <c r="N3051" s="812"/>
      <c r="O3051" s="812"/>
      <c r="P3051" s="812">
        <f t="shared" si="227"/>
        <v>0</v>
      </c>
      <c r="Q3051" s="812"/>
    </row>
    <row r="3052" spans="1:17" x14ac:dyDescent="0.35">
      <c r="A3052" s="812" t="b">
        <f t="shared" ca="1" si="228"/>
        <v>0</v>
      </c>
      <c r="B3052" s="825" t="str">
        <f ca="1">IF(COUNTA(G$2360:G3051)=1,"",OFFSET(B3052,-COUNTA(G$2360:G3051)+1,0))</f>
        <v>a1b3p000006X0ALAA0</v>
      </c>
      <c r="C3052" s="827">
        <f ca="1">IF(COUNTA(G$2360:G3051)=1,"",OFFSET(C3052,-COUNTA(G$2360:G3051)+1,0))</f>
        <v>35</v>
      </c>
      <c r="D3052" s="812">
        <f t="shared" si="224"/>
        <v>210</v>
      </c>
      <c r="E3052" s="812">
        <f t="shared" ca="1" si="225"/>
        <v>6</v>
      </c>
      <c r="F3052" s="812">
        <f t="shared" ca="1" si="226"/>
        <v>43</v>
      </c>
      <c r="G3052" s="812"/>
      <c r="H3052" s="818" t="str">
        <f t="shared" ca="1" si="229"/>
        <v/>
      </c>
      <c r="I3052" s="818" t="str">
        <f t="shared" ca="1" si="230"/>
        <v/>
      </c>
      <c r="J3052" s="818" t="str">
        <f t="shared" ca="1" si="231"/>
        <v/>
      </c>
      <c r="K3052" s="818" t="str">
        <f t="shared" ca="1" si="232"/>
        <v/>
      </c>
      <c r="L3052" s="812"/>
      <c r="M3052" s="812"/>
      <c r="N3052" s="812"/>
      <c r="O3052" s="812"/>
      <c r="P3052" s="812">
        <f t="shared" si="227"/>
        <v>0</v>
      </c>
      <c r="Q3052" s="812"/>
    </row>
    <row r="3053" spans="1:17" x14ac:dyDescent="0.35">
      <c r="A3053" s="812" t="b">
        <f t="shared" ca="1" si="228"/>
        <v>0</v>
      </c>
      <c r="B3053" s="825" t="str">
        <f ca="1">IF(COUNTA(G$2360:G3052)=1,"",OFFSET(B3053,-COUNTA(G$2360:G3052)+1,0))</f>
        <v>a1b3p000006X03uAAC</v>
      </c>
      <c r="C3053" s="827">
        <f ca="1">IF(COUNTA(G$2360:G3052)=1,"",OFFSET(C3053,-COUNTA(G$2360:G3052)+1,0))</f>
        <v>36</v>
      </c>
      <c r="D3053" s="812">
        <f t="shared" si="224"/>
        <v>211</v>
      </c>
      <c r="E3053" s="812">
        <f t="shared" ca="1" si="225"/>
        <v>1</v>
      </c>
      <c r="F3053" s="812">
        <f t="shared" ca="1" si="226"/>
        <v>44</v>
      </c>
      <c r="G3053" s="812"/>
      <c r="H3053" s="818" t="str">
        <f t="shared" ca="1" si="229"/>
        <v/>
      </c>
      <c r="I3053" s="818" t="str">
        <f t="shared" ca="1" si="230"/>
        <v/>
      </c>
      <c r="J3053" s="818" t="str">
        <f t="shared" ca="1" si="231"/>
        <v/>
      </c>
      <c r="K3053" s="818" t="str">
        <f t="shared" ca="1" si="232"/>
        <v/>
      </c>
      <c r="L3053" s="812"/>
      <c r="M3053" s="812"/>
      <c r="N3053" s="812"/>
      <c r="O3053" s="812"/>
      <c r="P3053" s="812">
        <f t="shared" si="227"/>
        <v>0</v>
      </c>
      <c r="Q3053" s="812"/>
    </row>
    <row r="3054" spans="1:17" x14ac:dyDescent="0.35">
      <c r="A3054" s="812" t="b">
        <f t="shared" ca="1" si="228"/>
        <v>0</v>
      </c>
      <c r="B3054" s="825" t="str">
        <f ca="1">IF(COUNTA(G$2360:G3053)=1,"",OFFSET(B3054,-COUNTA(G$2360:G3053)+1,0))</f>
        <v>a1b3p000006X05CAAS</v>
      </c>
      <c r="C3054" s="827">
        <f ca="1">IF(COUNTA(G$2360:G3053)=1,"",OFFSET(C3054,-COUNTA(G$2360:G3053)+1,0))</f>
        <v>36</v>
      </c>
      <c r="D3054" s="812">
        <f t="shared" si="224"/>
        <v>212</v>
      </c>
      <c r="E3054" s="812">
        <f t="shared" ca="1" si="225"/>
        <v>2</v>
      </c>
      <c r="F3054" s="812">
        <f t="shared" ca="1" si="226"/>
        <v>44</v>
      </c>
      <c r="G3054" s="812"/>
      <c r="H3054" s="818" t="str">
        <f t="shared" ca="1" si="229"/>
        <v/>
      </c>
      <c r="I3054" s="818" t="str">
        <f t="shared" ca="1" si="230"/>
        <v/>
      </c>
      <c r="J3054" s="818" t="str">
        <f t="shared" ca="1" si="231"/>
        <v/>
      </c>
      <c r="K3054" s="818" t="str">
        <f t="shared" ca="1" si="232"/>
        <v/>
      </c>
      <c r="L3054" s="812"/>
      <c r="M3054" s="812"/>
      <c r="N3054" s="812"/>
      <c r="O3054" s="812"/>
      <c r="P3054" s="812">
        <f t="shared" si="227"/>
        <v>0</v>
      </c>
      <c r="Q3054" s="812"/>
    </row>
    <row r="3055" spans="1:17" x14ac:dyDescent="0.35">
      <c r="A3055" s="812" t="b">
        <f t="shared" ca="1" si="228"/>
        <v>0</v>
      </c>
      <c r="B3055" s="825" t="str">
        <f ca="1">IF(COUNTA(G$2360:G3054)=1,"",OFFSET(B3055,-COUNTA(G$2360:G3054)+1,0))</f>
        <v>a1b3p000006X06UAAS</v>
      </c>
      <c r="C3055" s="827">
        <f ca="1">IF(COUNTA(G$2360:G3054)=1,"",OFFSET(C3055,-COUNTA(G$2360:G3054)+1,0))</f>
        <v>36</v>
      </c>
      <c r="D3055" s="812">
        <f t="shared" si="224"/>
        <v>213</v>
      </c>
      <c r="E3055" s="812">
        <f t="shared" ca="1" si="225"/>
        <v>3</v>
      </c>
      <c r="F3055" s="812">
        <f t="shared" ca="1" si="226"/>
        <v>44</v>
      </c>
      <c r="G3055" s="812"/>
      <c r="H3055" s="818" t="str">
        <f t="shared" ca="1" si="229"/>
        <v/>
      </c>
      <c r="I3055" s="818" t="str">
        <f t="shared" ca="1" si="230"/>
        <v/>
      </c>
      <c r="J3055" s="818" t="str">
        <f t="shared" ca="1" si="231"/>
        <v/>
      </c>
      <c r="K3055" s="818" t="str">
        <f t="shared" ca="1" si="232"/>
        <v/>
      </c>
      <c r="L3055" s="812"/>
      <c r="M3055" s="812"/>
      <c r="N3055" s="812"/>
      <c r="O3055" s="812"/>
      <c r="P3055" s="812">
        <f t="shared" si="227"/>
        <v>0</v>
      </c>
      <c r="Q3055" s="812"/>
    </row>
    <row r="3056" spans="1:17" x14ac:dyDescent="0.35">
      <c r="A3056" s="812" t="b">
        <f t="shared" ca="1" si="228"/>
        <v>0</v>
      </c>
      <c r="B3056" s="825" t="str">
        <f ca="1">IF(COUNTA(G$2360:G3055)=1,"",OFFSET(B3056,-COUNTA(G$2360:G3055)+1,0))</f>
        <v>a1b3p000006X07mAAC</v>
      </c>
      <c r="C3056" s="827">
        <f ca="1">IF(COUNTA(G$2360:G3055)=1,"",OFFSET(C3056,-COUNTA(G$2360:G3055)+1,0))</f>
        <v>36</v>
      </c>
      <c r="D3056" s="812">
        <f t="shared" si="224"/>
        <v>214</v>
      </c>
      <c r="E3056" s="812">
        <f t="shared" ca="1" si="225"/>
        <v>4</v>
      </c>
      <c r="F3056" s="812">
        <f t="shared" ca="1" si="226"/>
        <v>44</v>
      </c>
      <c r="G3056" s="812"/>
      <c r="H3056" s="818" t="str">
        <f t="shared" ca="1" si="229"/>
        <v/>
      </c>
      <c r="I3056" s="818" t="str">
        <f t="shared" ca="1" si="230"/>
        <v/>
      </c>
      <c r="J3056" s="818" t="str">
        <f t="shared" ca="1" si="231"/>
        <v/>
      </c>
      <c r="K3056" s="818" t="str">
        <f t="shared" ca="1" si="232"/>
        <v/>
      </c>
      <c r="L3056" s="812"/>
      <c r="M3056" s="812"/>
      <c r="N3056" s="812"/>
      <c r="O3056" s="812"/>
      <c r="P3056" s="812">
        <f t="shared" si="227"/>
        <v>0</v>
      </c>
      <c r="Q3056" s="812"/>
    </row>
    <row r="3057" spans="1:17" x14ac:dyDescent="0.35">
      <c r="A3057" s="812" t="b">
        <f t="shared" ca="1" si="228"/>
        <v>0</v>
      </c>
      <c r="B3057" s="825" t="str">
        <f ca="1">IF(COUNTA(G$2360:G3056)=1,"",OFFSET(B3057,-COUNTA(G$2360:G3056)+1,0))</f>
        <v>a1b3p000006X094AAC</v>
      </c>
      <c r="C3057" s="827">
        <f ca="1">IF(COUNTA(G$2360:G3056)=1,"",OFFSET(C3057,-COUNTA(G$2360:G3056)+1,0))</f>
        <v>36</v>
      </c>
      <c r="D3057" s="812">
        <f t="shared" si="224"/>
        <v>215</v>
      </c>
      <c r="E3057" s="812">
        <f t="shared" ca="1" si="225"/>
        <v>5</v>
      </c>
      <c r="F3057" s="812">
        <f t="shared" ca="1" si="226"/>
        <v>44</v>
      </c>
      <c r="G3057" s="812"/>
      <c r="H3057" s="818" t="str">
        <f t="shared" ca="1" si="229"/>
        <v/>
      </c>
      <c r="I3057" s="818" t="str">
        <f t="shared" ca="1" si="230"/>
        <v/>
      </c>
      <c r="J3057" s="818" t="str">
        <f t="shared" ca="1" si="231"/>
        <v/>
      </c>
      <c r="K3057" s="818" t="str">
        <f t="shared" ca="1" si="232"/>
        <v/>
      </c>
      <c r="L3057" s="812"/>
      <c r="M3057" s="812"/>
      <c r="N3057" s="812"/>
      <c r="O3057" s="812"/>
      <c r="P3057" s="812">
        <f t="shared" si="227"/>
        <v>0</v>
      </c>
      <c r="Q3057" s="812"/>
    </row>
    <row r="3058" spans="1:17" x14ac:dyDescent="0.35">
      <c r="A3058" s="812" t="b">
        <f t="shared" ca="1" si="228"/>
        <v>0</v>
      </c>
      <c r="B3058" s="825" t="str">
        <f ca="1">IF(COUNTA(G$2360:G3057)=1,"",OFFSET(B3058,-COUNTA(G$2360:G3057)+1,0))</f>
        <v>a1b3p000006X0AMAA0</v>
      </c>
      <c r="C3058" s="827">
        <f ca="1">IF(COUNTA(G$2360:G3057)=1,"",OFFSET(C3058,-COUNTA(G$2360:G3057)+1,0))</f>
        <v>36</v>
      </c>
      <c r="D3058" s="812">
        <f t="shared" si="224"/>
        <v>216</v>
      </c>
      <c r="E3058" s="812">
        <f t="shared" ca="1" si="225"/>
        <v>6</v>
      </c>
      <c r="F3058" s="812">
        <f t="shared" ca="1" si="226"/>
        <v>44</v>
      </c>
      <c r="G3058" s="812"/>
      <c r="H3058" s="818" t="str">
        <f t="shared" ca="1" si="229"/>
        <v/>
      </c>
      <c r="I3058" s="818" t="str">
        <f t="shared" ca="1" si="230"/>
        <v/>
      </c>
      <c r="J3058" s="818" t="str">
        <f t="shared" ca="1" si="231"/>
        <v/>
      </c>
      <c r="K3058" s="818" t="str">
        <f t="shared" ca="1" si="232"/>
        <v/>
      </c>
      <c r="L3058" s="812"/>
      <c r="M3058" s="812"/>
      <c r="N3058" s="812"/>
      <c r="O3058" s="812"/>
      <c r="P3058" s="812">
        <f t="shared" si="227"/>
        <v>0</v>
      </c>
      <c r="Q3058" s="812"/>
    </row>
    <row r="3059" spans="1:17" x14ac:dyDescent="0.35">
      <c r="A3059" s="812" t="b">
        <f t="shared" ca="1" si="228"/>
        <v>0</v>
      </c>
      <c r="B3059" s="825" t="str">
        <f ca="1">IF(COUNTA(G$2360:G3058)=1,"",OFFSET(B3059,-COUNTA(G$2360:G3058)+1,0))</f>
        <v>a1b3p000006X03vAAC</v>
      </c>
      <c r="C3059" s="827">
        <f ca="1">IF(COUNTA(G$2360:G3058)=1,"",OFFSET(C3059,-COUNTA(G$2360:G3058)+1,0))</f>
        <v>37</v>
      </c>
      <c r="D3059" s="812">
        <f t="shared" si="224"/>
        <v>217</v>
      </c>
      <c r="E3059" s="812">
        <f t="shared" ca="1" si="225"/>
        <v>1</v>
      </c>
      <c r="F3059" s="812">
        <f t="shared" ca="1" si="226"/>
        <v>45</v>
      </c>
      <c r="G3059" s="812"/>
      <c r="H3059" s="818" t="str">
        <f t="shared" ca="1" si="229"/>
        <v/>
      </c>
      <c r="I3059" s="818" t="str">
        <f t="shared" ca="1" si="230"/>
        <v/>
      </c>
      <c r="J3059" s="818" t="str">
        <f t="shared" ca="1" si="231"/>
        <v/>
      </c>
      <c r="K3059" s="818" t="str">
        <f t="shared" ca="1" si="232"/>
        <v/>
      </c>
      <c r="L3059" s="812"/>
      <c r="M3059" s="812"/>
      <c r="N3059" s="812"/>
      <c r="O3059" s="812"/>
      <c r="P3059" s="812">
        <f t="shared" si="227"/>
        <v>0</v>
      </c>
      <c r="Q3059" s="812"/>
    </row>
    <row r="3060" spans="1:17" x14ac:dyDescent="0.35">
      <c r="A3060" s="812" t="b">
        <f t="shared" ca="1" si="228"/>
        <v>0</v>
      </c>
      <c r="B3060" s="825" t="str">
        <f ca="1">IF(COUNTA(G$2360:G3059)=1,"",OFFSET(B3060,-COUNTA(G$2360:G3059)+1,0))</f>
        <v>a1b3p000006X05DAAS</v>
      </c>
      <c r="C3060" s="827">
        <f ca="1">IF(COUNTA(G$2360:G3059)=1,"",OFFSET(C3060,-COUNTA(G$2360:G3059)+1,0))</f>
        <v>37</v>
      </c>
      <c r="D3060" s="812">
        <f t="shared" si="224"/>
        <v>218</v>
      </c>
      <c r="E3060" s="812">
        <f t="shared" ca="1" si="225"/>
        <v>2</v>
      </c>
      <c r="F3060" s="812">
        <f t="shared" ca="1" si="226"/>
        <v>45</v>
      </c>
      <c r="G3060" s="812"/>
      <c r="H3060" s="818" t="str">
        <f t="shared" ca="1" si="229"/>
        <v/>
      </c>
      <c r="I3060" s="818" t="str">
        <f t="shared" ca="1" si="230"/>
        <v/>
      </c>
      <c r="J3060" s="818" t="str">
        <f t="shared" ca="1" si="231"/>
        <v/>
      </c>
      <c r="K3060" s="818" t="str">
        <f t="shared" ca="1" si="232"/>
        <v/>
      </c>
      <c r="L3060" s="812"/>
      <c r="M3060" s="812"/>
      <c r="N3060" s="812"/>
      <c r="O3060" s="812"/>
      <c r="P3060" s="812">
        <f t="shared" si="227"/>
        <v>0</v>
      </c>
      <c r="Q3060" s="812"/>
    </row>
    <row r="3061" spans="1:17" x14ac:dyDescent="0.35">
      <c r="A3061" s="812" t="b">
        <f t="shared" ca="1" si="228"/>
        <v>0</v>
      </c>
      <c r="B3061" s="825" t="str">
        <f ca="1">IF(COUNTA(G$2360:G3060)=1,"",OFFSET(B3061,-COUNTA(G$2360:G3060)+1,0))</f>
        <v>a1b3p000006X06VAAS</v>
      </c>
      <c r="C3061" s="827">
        <f ca="1">IF(COUNTA(G$2360:G3060)=1,"",OFFSET(C3061,-COUNTA(G$2360:G3060)+1,0))</f>
        <v>37</v>
      </c>
      <c r="D3061" s="812">
        <f t="shared" si="224"/>
        <v>219</v>
      </c>
      <c r="E3061" s="812">
        <f t="shared" ca="1" si="225"/>
        <v>3</v>
      </c>
      <c r="F3061" s="812">
        <f t="shared" ca="1" si="226"/>
        <v>45</v>
      </c>
      <c r="G3061" s="812"/>
      <c r="H3061" s="818" t="str">
        <f t="shared" ca="1" si="229"/>
        <v/>
      </c>
      <c r="I3061" s="818" t="str">
        <f t="shared" ca="1" si="230"/>
        <v/>
      </c>
      <c r="J3061" s="818" t="str">
        <f t="shared" ca="1" si="231"/>
        <v/>
      </c>
      <c r="K3061" s="818" t="str">
        <f t="shared" ca="1" si="232"/>
        <v/>
      </c>
      <c r="L3061" s="812"/>
      <c r="M3061" s="812"/>
      <c r="N3061" s="812"/>
      <c r="O3061" s="812"/>
      <c r="P3061" s="812">
        <f t="shared" si="227"/>
        <v>0</v>
      </c>
      <c r="Q3061" s="812"/>
    </row>
    <row r="3062" spans="1:17" x14ac:dyDescent="0.35">
      <c r="A3062" s="812" t="b">
        <f t="shared" ca="1" si="228"/>
        <v>0</v>
      </c>
      <c r="B3062" s="825" t="str">
        <f ca="1">IF(COUNTA(G$2360:G3061)=1,"",OFFSET(B3062,-COUNTA(G$2360:G3061)+1,0))</f>
        <v>a1b3p000006X07nAAC</v>
      </c>
      <c r="C3062" s="827">
        <f ca="1">IF(COUNTA(G$2360:G3061)=1,"",OFFSET(C3062,-COUNTA(G$2360:G3061)+1,0))</f>
        <v>37</v>
      </c>
      <c r="D3062" s="812">
        <f t="shared" si="224"/>
        <v>220</v>
      </c>
      <c r="E3062" s="812">
        <f t="shared" ca="1" si="225"/>
        <v>4</v>
      </c>
      <c r="F3062" s="812">
        <f t="shared" ca="1" si="226"/>
        <v>45</v>
      </c>
      <c r="G3062" s="812"/>
      <c r="H3062" s="818" t="str">
        <f t="shared" ca="1" si="229"/>
        <v/>
      </c>
      <c r="I3062" s="818" t="str">
        <f t="shared" ca="1" si="230"/>
        <v/>
      </c>
      <c r="J3062" s="818" t="str">
        <f t="shared" ca="1" si="231"/>
        <v/>
      </c>
      <c r="K3062" s="818" t="str">
        <f t="shared" ca="1" si="232"/>
        <v/>
      </c>
      <c r="L3062" s="812"/>
      <c r="M3062" s="812"/>
      <c r="N3062" s="812"/>
      <c r="O3062" s="812"/>
      <c r="P3062" s="812">
        <f t="shared" si="227"/>
        <v>0</v>
      </c>
      <c r="Q3062" s="812"/>
    </row>
    <row r="3063" spans="1:17" x14ac:dyDescent="0.35">
      <c r="A3063" s="812" t="b">
        <f t="shared" ca="1" si="228"/>
        <v>0</v>
      </c>
      <c r="B3063" s="825" t="str">
        <f ca="1">IF(COUNTA(G$2360:G3062)=1,"",OFFSET(B3063,-COUNTA(G$2360:G3062)+1,0))</f>
        <v>a1b3p000006X095AAC</v>
      </c>
      <c r="C3063" s="827">
        <f ca="1">IF(COUNTA(G$2360:G3062)=1,"",OFFSET(C3063,-COUNTA(G$2360:G3062)+1,0))</f>
        <v>37</v>
      </c>
      <c r="D3063" s="812">
        <f t="shared" si="224"/>
        <v>221</v>
      </c>
      <c r="E3063" s="812">
        <f t="shared" ca="1" si="225"/>
        <v>5</v>
      </c>
      <c r="F3063" s="812">
        <f t="shared" ca="1" si="226"/>
        <v>45</v>
      </c>
      <c r="G3063" s="812"/>
      <c r="H3063" s="818" t="str">
        <f t="shared" ca="1" si="229"/>
        <v/>
      </c>
      <c r="I3063" s="818" t="str">
        <f t="shared" ca="1" si="230"/>
        <v/>
      </c>
      <c r="J3063" s="818" t="str">
        <f t="shared" ca="1" si="231"/>
        <v/>
      </c>
      <c r="K3063" s="818" t="str">
        <f t="shared" ca="1" si="232"/>
        <v/>
      </c>
      <c r="L3063" s="812"/>
      <c r="M3063" s="812"/>
      <c r="N3063" s="812"/>
      <c r="O3063" s="812"/>
      <c r="P3063" s="812">
        <f t="shared" si="227"/>
        <v>0</v>
      </c>
      <c r="Q3063" s="812"/>
    </row>
    <row r="3064" spans="1:17" x14ac:dyDescent="0.35">
      <c r="A3064" s="812" t="b">
        <f t="shared" ca="1" si="228"/>
        <v>0</v>
      </c>
      <c r="B3064" s="825" t="str">
        <f ca="1">IF(COUNTA(G$2360:G3063)=1,"",OFFSET(B3064,-COUNTA(G$2360:G3063)+1,0))</f>
        <v>a1b3p000006X0ANAA0</v>
      </c>
      <c r="C3064" s="827">
        <f ca="1">IF(COUNTA(G$2360:G3063)=1,"",OFFSET(C3064,-COUNTA(G$2360:G3063)+1,0))</f>
        <v>37</v>
      </c>
      <c r="D3064" s="812">
        <f t="shared" si="224"/>
        <v>222</v>
      </c>
      <c r="E3064" s="812">
        <f t="shared" ca="1" si="225"/>
        <v>6</v>
      </c>
      <c r="F3064" s="812">
        <f t="shared" ca="1" si="226"/>
        <v>45</v>
      </c>
      <c r="G3064" s="812"/>
      <c r="H3064" s="818" t="str">
        <f t="shared" ca="1" si="229"/>
        <v/>
      </c>
      <c r="I3064" s="818" t="str">
        <f t="shared" ca="1" si="230"/>
        <v/>
      </c>
      <c r="J3064" s="818" t="str">
        <f t="shared" ca="1" si="231"/>
        <v/>
      </c>
      <c r="K3064" s="818" t="str">
        <f t="shared" ca="1" si="232"/>
        <v/>
      </c>
      <c r="L3064" s="812"/>
      <c r="M3064" s="812"/>
      <c r="N3064" s="812"/>
      <c r="O3064" s="812"/>
      <c r="P3064" s="812">
        <f t="shared" si="227"/>
        <v>0</v>
      </c>
      <c r="Q3064" s="812"/>
    </row>
    <row r="3065" spans="1:17" x14ac:dyDescent="0.35">
      <c r="A3065" s="812" t="b">
        <f t="shared" ca="1" si="228"/>
        <v>0</v>
      </c>
      <c r="B3065" s="825" t="str">
        <f ca="1">IF(COUNTA(G$2360:G3064)=1,"",OFFSET(B3065,-COUNTA(G$2360:G3064)+1,0))</f>
        <v>a1b3p000006X03wAAC</v>
      </c>
      <c r="C3065" s="827">
        <f ca="1">IF(COUNTA(G$2360:G3064)=1,"",OFFSET(C3065,-COUNTA(G$2360:G3064)+1,0))</f>
        <v>38</v>
      </c>
      <c r="D3065" s="812">
        <f t="shared" si="224"/>
        <v>223</v>
      </c>
      <c r="E3065" s="812">
        <f t="shared" ca="1" si="225"/>
        <v>1</v>
      </c>
      <c r="F3065" s="812">
        <f t="shared" ca="1" si="226"/>
        <v>46</v>
      </c>
      <c r="G3065" s="812"/>
      <c r="H3065" s="818" t="str">
        <f t="shared" ca="1" si="229"/>
        <v/>
      </c>
      <c r="I3065" s="818" t="str">
        <f t="shared" ca="1" si="230"/>
        <v/>
      </c>
      <c r="J3065" s="818" t="str">
        <f t="shared" ca="1" si="231"/>
        <v/>
      </c>
      <c r="K3065" s="818" t="str">
        <f t="shared" ca="1" si="232"/>
        <v/>
      </c>
      <c r="L3065" s="812"/>
      <c r="M3065" s="812"/>
      <c r="N3065" s="812"/>
      <c r="O3065" s="812"/>
      <c r="P3065" s="812">
        <f t="shared" si="227"/>
        <v>0</v>
      </c>
      <c r="Q3065" s="812"/>
    </row>
    <row r="3066" spans="1:17" x14ac:dyDescent="0.35">
      <c r="A3066" s="812" t="b">
        <f t="shared" ca="1" si="228"/>
        <v>0</v>
      </c>
      <c r="B3066" s="825" t="str">
        <f ca="1">IF(COUNTA(G$2360:G3065)=1,"",OFFSET(B3066,-COUNTA(G$2360:G3065)+1,0))</f>
        <v>a1b3p000006X05EAAS</v>
      </c>
      <c r="C3066" s="827">
        <f ca="1">IF(COUNTA(G$2360:G3065)=1,"",OFFSET(C3066,-COUNTA(G$2360:G3065)+1,0))</f>
        <v>38</v>
      </c>
      <c r="D3066" s="812">
        <f t="shared" si="224"/>
        <v>224</v>
      </c>
      <c r="E3066" s="812">
        <f t="shared" ca="1" si="225"/>
        <v>2</v>
      </c>
      <c r="F3066" s="812">
        <f t="shared" ca="1" si="226"/>
        <v>46</v>
      </c>
      <c r="G3066" s="812"/>
      <c r="H3066" s="818" t="str">
        <f t="shared" ca="1" si="229"/>
        <v/>
      </c>
      <c r="I3066" s="818" t="str">
        <f t="shared" ca="1" si="230"/>
        <v/>
      </c>
      <c r="J3066" s="818" t="str">
        <f t="shared" ca="1" si="231"/>
        <v/>
      </c>
      <c r="K3066" s="818" t="str">
        <f t="shared" ca="1" si="232"/>
        <v/>
      </c>
      <c r="L3066" s="812"/>
      <c r="M3066" s="812"/>
      <c r="N3066" s="812"/>
      <c r="O3066" s="812"/>
      <c r="P3066" s="812">
        <f t="shared" si="227"/>
        <v>0</v>
      </c>
      <c r="Q3066" s="812"/>
    </row>
    <row r="3067" spans="1:17" x14ac:dyDescent="0.35">
      <c r="A3067" s="812" t="b">
        <f t="shared" ca="1" si="228"/>
        <v>0</v>
      </c>
      <c r="B3067" s="825" t="str">
        <f ca="1">IF(COUNTA(G$2360:G3066)=1,"",OFFSET(B3067,-COUNTA(G$2360:G3066)+1,0))</f>
        <v>a1b3p000006X06WAAS</v>
      </c>
      <c r="C3067" s="827">
        <f ca="1">IF(COUNTA(G$2360:G3066)=1,"",OFFSET(C3067,-COUNTA(G$2360:G3066)+1,0))</f>
        <v>38</v>
      </c>
      <c r="D3067" s="812">
        <f t="shared" ref="D3067:D3130" si="233">D3066+1</f>
        <v>225</v>
      </c>
      <c r="E3067" s="812">
        <f t="shared" ref="E3067:E3130" ca="1" si="234">COUNTIF(C2897:C3067,C3067)</f>
        <v>3</v>
      </c>
      <c r="F3067" s="812">
        <f t="shared" ref="F3067:F3130" ca="1" si="235">IF(C3067=1,9,IF(E3066=MAX(E3065:E3067),F3065+1,F3066))</f>
        <v>46</v>
      </c>
      <c r="G3067" s="812"/>
      <c r="H3067" s="818" t="str">
        <f t="shared" ca="1" si="229"/>
        <v/>
      </c>
      <c r="I3067" s="818" t="str">
        <f t="shared" ca="1" si="230"/>
        <v/>
      </c>
      <c r="J3067" s="818" t="str">
        <f t="shared" ca="1" si="231"/>
        <v/>
      </c>
      <c r="K3067" s="818" t="str">
        <f t="shared" ca="1" si="232"/>
        <v/>
      </c>
      <c r="L3067" s="812"/>
      <c r="M3067" s="812"/>
      <c r="N3067" s="812"/>
      <c r="O3067" s="812"/>
      <c r="P3067" s="812">
        <f t="shared" ref="P3067:P3130" si="236">IF(NOT(_xlfn.ISFORMULA(I3067)),P3066+1,0)</f>
        <v>0</v>
      </c>
      <c r="Q3067" s="812"/>
    </row>
    <row r="3068" spans="1:17" x14ac:dyDescent="0.35">
      <c r="A3068" s="812" t="b">
        <f t="shared" ca="1" si="228"/>
        <v>0</v>
      </c>
      <c r="B3068" s="825" t="str">
        <f ca="1">IF(COUNTA(G$2360:G3067)=1,"",OFFSET(B3068,-COUNTA(G$2360:G3067)+1,0))</f>
        <v>a1b3p000006X07oAAC</v>
      </c>
      <c r="C3068" s="827">
        <f ca="1">IF(COUNTA(G$2360:G3067)=1,"",OFFSET(C3068,-COUNTA(G$2360:G3067)+1,0))</f>
        <v>38</v>
      </c>
      <c r="D3068" s="812">
        <f t="shared" si="233"/>
        <v>226</v>
      </c>
      <c r="E3068" s="812">
        <f t="shared" ca="1" si="234"/>
        <v>4</v>
      </c>
      <c r="F3068" s="812">
        <f t="shared" ca="1" si="235"/>
        <v>46</v>
      </c>
      <c r="G3068" s="812"/>
      <c r="H3068" s="818" t="str">
        <f t="shared" ca="1" si="229"/>
        <v/>
      </c>
      <c r="I3068" s="818" t="str">
        <f t="shared" ca="1" si="230"/>
        <v/>
      </c>
      <c r="J3068" s="818" t="str">
        <f t="shared" ca="1" si="231"/>
        <v/>
      </c>
      <c r="K3068" s="818" t="str">
        <f t="shared" ca="1" si="232"/>
        <v/>
      </c>
      <c r="L3068" s="812"/>
      <c r="M3068" s="812"/>
      <c r="N3068" s="812"/>
      <c r="O3068" s="812"/>
      <c r="P3068" s="812">
        <f t="shared" si="236"/>
        <v>0</v>
      </c>
      <c r="Q3068" s="812"/>
    </row>
    <row r="3069" spans="1:17" x14ac:dyDescent="0.35">
      <c r="A3069" s="812" t="b">
        <f t="shared" ca="1" si="228"/>
        <v>0</v>
      </c>
      <c r="B3069" s="825" t="str">
        <f ca="1">IF(COUNTA(G$2360:G3068)=1,"",OFFSET(B3069,-COUNTA(G$2360:G3068)+1,0))</f>
        <v>a1b3p000006X096AAC</v>
      </c>
      <c r="C3069" s="827">
        <f ca="1">IF(COUNTA(G$2360:G3068)=1,"",OFFSET(C3069,-COUNTA(G$2360:G3068)+1,0))</f>
        <v>38</v>
      </c>
      <c r="D3069" s="812">
        <f t="shared" si="233"/>
        <v>227</v>
      </c>
      <c r="E3069" s="812">
        <f t="shared" ca="1" si="234"/>
        <v>5</v>
      </c>
      <c r="F3069" s="812">
        <f t="shared" ca="1" si="235"/>
        <v>46</v>
      </c>
      <c r="G3069" s="812"/>
      <c r="H3069" s="818" t="str">
        <f t="shared" ca="1" si="229"/>
        <v/>
      </c>
      <c r="I3069" s="818" t="str">
        <f t="shared" ca="1" si="230"/>
        <v/>
      </c>
      <c r="J3069" s="818" t="str">
        <f t="shared" ca="1" si="231"/>
        <v/>
      </c>
      <c r="K3069" s="818" t="str">
        <f t="shared" ca="1" si="232"/>
        <v/>
      </c>
      <c r="L3069" s="812"/>
      <c r="M3069" s="812"/>
      <c r="N3069" s="812"/>
      <c r="O3069" s="812"/>
      <c r="P3069" s="812">
        <f t="shared" si="236"/>
        <v>0</v>
      </c>
      <c r="Q3069" s="812"/>
    </row>
    <row r="3070" spans="1:17" x14ac:dyDescent="0.35">
      <c r="A3070" s="812" t="b">
        <f t="shared" ca="1" si="228"/>
        <v>0</v>
      </c>
      <c r="B3070" s="825" t="str">
        <f ca="1">IF(COUNTA(G$2360:G3069)=1,"",OFFSET(B3070,-COUNTA(G$2360:G3069)+1,0))</f>
        <v>a1b3p000006X0AOAA0</v>
      </c>
      <c r="C3070" s="827">
        <f ca="1">IF(COUNTA(G$2360:G3069)=1,"",OFFSET(C3070,-COUNTA(G$2360:G3069)+1,0))</f>
        <v>38</v>
      </c>
      <c r="D3070" s="812">
        <f t="shared" si="233"/>
        <v>228</v>
      </c>
      <c r="E3070" s="812">
        <f t="shared" ca="1" si="234"/>
        <v>6</v>
      </c>
      <c r="F3070" s="812">
        <f t="shared" ca="1" si="235"/>
        <v>46</v>
      </c>
      <c r="G3070" s="812"/>
      <c r="H3070" s="818" t="str">
        <f t="shared" ca="1" si="229"/>
        <v/>
      </c>
      <c r="I3070" s="818" t="str">
        <f t="shared" ca="1" si="230"/>
        <v/>
      </c>
      <c r="J3070" s="818" t="str">
        <f t="shared" ca="1" si="231"/>
        <v/>
      </c>
      <c r="K3070" s="818" t="str">
        <f t="shared" ca="1" si="232"/>
        <v/>
      </c>
      <c r="L3070" s="812"/>
      <c r="M3070" s="812"/>
      <c r="N3070" s="812"/>
      <c r="O3070" s="812"/>
      <c r="P3070" s="812">
        <f t="shared" si="236"/>
        <v>0</v>
      </c>
      <c r="Q3070" s="812"/>
    </row>
    <row r="3071" spans="1:17" x14ac:dyDescent="0.35">
      <c r="A3071" s="812" t="b">
        <f t="shared" ca="1" si="228"/>
        <v>0</v>
      </c>
      <c r="B3071" s="825" t="str">
        <f ca="1">IF(COUNTA(G$2360:G3070)=1,"",OFFSET(B3071,-COUNTA(G$2360:G3070)+1,0))</f>
        <v>a1b3p000006X03xAAC</v>
      </c>
      <c r="C3071" s="827">
        <f ca="1">IF(COUNTA(G$2360:G3070)=1,"",OFFSET(C3071,-COUNTA(G$2360:G3070)+1,0))</f>
        <v>39</v>
      </c>
      <c r="D3071" s="812">
        <f t="shared" si="233"/>
        <v>229</v>
      </c>
      <c r="E3071" s="812">
        <f t="shared" ca="1" si="234"/>
        <v>1</v>
      </c>
      <c r="F3071" s="812">
        <f t="shared" ca="1" si="235"/>
        <v>47</v>
      </c>
      <c r="G3071" s="812"/>
      <c r="H3071" s="818" t="str">
        <f t="shared" ca="1" si="229"/>
        <v/>
      </c>
      <c r="I3071" s="818" t="str">
        <f t="shared" ca="1" si="230"/>
        <v/>
      </c>
      <c r="J3071" s="818" t="str">
        <f t="shared" ca="1" si="231"/>
        <v/>
      </c>
      <c r="K3071" s="818" t="str">
        <f t="shared" ca="1" si="232"/>
        <v/>
      </c>
      <c r="L3071" s="812"/>
      <c r="M3071" s="812"/>
      <c r="N3071" s="812"/>
      <c r="O3071" s="812"/>
      <c r="P3071" s="812">
        <f t="shared" si="236"/>
        <v>0</v>
      </c>
      <c r="Q3071" s="812"/>
    </row>
    <row r="3072" spans="1:17" x14ac:dyDescent="0.35">
      <c r="A3072" s="812" t="b">
        <f t="shared" ca="1" si="228"/>
        <v>0</v>
      </c>
      <c r="B3072" s="825" t="str">
        <f ca="1">IF(COUNTA(G$2360:G3071)=1,"",OFFSET(B3072,-COUNTA(G$2360:G3071)+1,0))</f>
        <v>a1b3p000006X05FAAS</v>
      </c>
      <c r="C3072" s="827">
        <f ca="1">IF(COUNTA(G$2360:G3071)=1,"",OFFSET(C3072,-COUNTA(G$2360:G3071)+1,0))</f>
        <v>39</v>
      </c>
      <c r="D3072" s="812">
        <f t="shared" si="233"/>
        <v>230</v>
      </c>
      <c r="E3072" s="812">
        <f t="shared" ca="1" si="234"/>
        <v>2</v>
      </c>
      <c r="F3072" s="812">
        <f t="shared" ca="1" si="235"/>
        <v>47</v>
      </c>
      <c r="G3072" s="812"/>
      <c r="H3072" s="818" t="str">
        <f t="shared" ca="1" si="229"/>
        <v/>
      </c>
      <c r="I3072" s="818" t="str">
        <f t="shared" ca="1" si="230"/>
        <v/>
      </c>
      <c r="J3072" s="818" t="str">
        <f t="shared" ca="1" si="231"/>
        <v/>
      </c>
      <c r="K3072" s="818" t="str">
        <f t="shared" ca="1" si="232"/>
        <v/>
      </c>
      <c r="L3072" s="812"/>
      <c r="M3072" s="812"/>
      <c r="N3072" s="812"/>
      <c r="O3072" s="812"/>
      <c r="P3072" s="812">
        <f t="shared" si="236"/>
        <v>0</v>
      </c>
      <c r="Q3072" s="812"/>
    </row>
    <row r="3073" spans="1:17" x14ac:dyDescent="0.35">
      <c r="A3073" s="812" t="b">
        <f t="shared" ca="1" si="228"/>
        <v>0</v>
      </c>
      <c r="B3073" s="825" t="str">
        <f ca="1">IF(COUNTA(G$2360:G3072)=1,"",OFFSET(B3073,-COUNTA(G$2360:G3072)+1,0))</f>
        <v>a1b3p000006X06XAAS</v>
      </c>
      <c r="C3073" s="827">
        <f ca="1">IF(COUNTA(G$2360:G3072)=1,"",OFFSET(C3073,-COUNTA(G$2360:G3072)+1,0))</f>
        <v>39</v>
      </c>
      <c r="D3073" s="812">
        <f t="shared" si="233"/>
        <v>231</v>
      </c>
      <c r="E3073" s="812">
        <f t="shared" ca="1" si="234"/>
        <v>3</v>
      </c>
      <c r="F3073" s="812">
        <f t="shared" ca="1" si="235"/>
        <v>47</v>
      </c>
      <c r="G3073" s="812"/>
      <c r="H3073" s="818" t="str">
        <f t="shared" ca="1" si="229"/>
        <v/>
      </c>
      <c r="I3073" s="818" t="str">
        <f t="shared" ca="1" si="230"/>
        <v/>
      </c>
      <c r="J3073" s="818" t="str">
        <f t="shared" ca="1" si="231"/>
        <v/>
      </c>
      <c r="K3073" s="818" t="str">
        <f t="shared" ca="1" si="232"/>
        <v/>
      </c>
      <c r="L3073" s="812"/>
      <c r="M3073" s="812"/>
      <c r="N3073" s="812"/>
      <c r="O3073" s="812"/>
      <c r="P3073" s="812">
        <f t="shared" si="236"/>
        <v>0</v>
      </c>
      <c r="Q3073" s="812"/>
    </row>
    <row r="3074" spans="1:17" x14ac:dyDescent="0.35">
      <c r="A3074" s="812" t="b">
        <f t="shared" ca="1" si="228"/>
        <v>0</v>
      </c>
      <c r="B3074" s="825" t="str">
        <f ca="1">IF(COUNTA(G$2360:G3073)=1,"",OFFSET(B3074,-COUNTA(G$2360:G3073)+1,0))</f>
        <v>a1b3p000006X07pAAC</v>
      </c>
      <c r="C3074" s="827">
        <f ca="1">IF(COUNTA(G$2360:G3073)=1,"",OFFSET(C3074,-COUNTA(G$2360:G3073)+1,0))</f>
        <v>39</v>
      </c>
      <c r="D3074" s="812">
        <f t="shared" si="233"/>
        <v>232</v>
      </c>
      <c r="E3074" s="812">
        <f t="shared" ca="1" si="234"/>
        <v>4</v>
      </c>
      <c r="F3074" s="812">
        <f t="shared" ca="1" si="235"/>
        <v>47</v>
      </c>
      <c r="G3074" s="812"/>
      <c r="H3074" s="818" t="str">
        <f t="shared" ca="1" si="229"/>
        <v/>
      </c>
      <c r="I3074" s="818" t="str">
        <f t="shared" ca="1" si="230"/>
        <v/>
      </c>
      <c r="J3074" s="818" t="str">
        <f t="shared" ca="1" si="231"/>
        <v/>
      </c>
      <c r="K3074" s="818" t="str">
        <f t="shared" ca="1" si="232"/>
        <v/>
      </c>
      <c r="L3074" s="812"/>
      <c r="M3074" s="812"/>
      <c r="N3074" s="812"/>
      <c r="O3074" s="812"/>
      <c r="P3074" s="812">
        <f t="shared" si="236"/>
        <v>0</v>
      </c>
      <c r="Q3074" s="812"/>
    </row>
    <row r="3075" spans="1:17" x14ac:dyDescent="0.35">
      <c r="A3075" s="812" t="b">
        <f t="shared" ca="1" si="228"/>
        <v>0</v>
      </c>
      <c r="B3075" s="825" t="str">
        <f ca="1">IF(COUNTA(G$2360:G3074)=1,"",OFFSET(B3075,-COUNTA(G$2360:G3074)+1,0))</f>
        <v>a1b3p000006X097AAC</v>
      </c>
      <c r="C3075" s="827">
        <f ca="1">IF(COUNTA(G$2360:G3074)=1,"",OFFSET(C3075,-COUNTA(G$2360:G3074)+1,0))</f>
        <v>39</v>
      </c>
      <c r="D3075" s="812">
        <f t="shared" si="233"/>
        <v>233</v>
      </c>
      <c r="E3075" s="812">
        <f t="shared" ca="1" si="234"/>
        <v>5</v>
      </c>
      <c r="F3075" s="812">
        <f t="shared" ca="1" si="235"/>
        <v>47</v>
      </c>
      <c r="G3075" s="812"/>
      <c r="H3075" s="818" t="str">
        <f t="shared" ca="1" si="229"/>
        <v/>
      </c>
      <c r="I3075" s="818" t="str">
        <f t="shared" ca="1" si="230"/>
        <v/>
      </c>
      <c r="J3075" s="818" t="str">
        <f t="shared" ca="1" si="231"/>
        <v/>
      </c>
      <c r="K3075" s="818" t="str">
        <f t="shared" ca="1" si="232"/>
        <v/>
      </c>
      <c r="L3075" s="812"/>
      <c r="M3075" s="812"/>
      <c r="N3075" s="812"/>
      <c r="O3075" s="812"/>
      <c r="P3075" s="812">
        <f t="shared" si="236"/>
        <v>0</v>
      </c>
      <c r="Q3075" s="812"/>
    </row>
    <row r="3076" spans="1:17" x14ac:dyDescent="0.35">
      <c r="A3076" s="812" t="b">
        <f t="shared" ca="1" si="228"/>
        <v>0</v>
      </c>
      <c r="B3076" s="825" t="str">
        <f ca="1">IF(COUNTA(G$2360:G3075)=1,"",OFFSET(B3076,-COUNTA(G$2360:G3075)+1,0))</f>
        <v>a1b3p000006X0APAA0</v>
      </c>
      <c r="C3076" s="827">
        <f ca="1">IF(COUNTA(G$2360:G3075)=1,"",OFFSET(C3076,-COUNTA(G$2360:G3075)+1,0))</f>
        <v>39</v>
      </c>
      <c r="D3076" s="812">
        <f t="shared" si="233"/>
        <v>234</v>
      </c>
      <c r="E3076" s="812">
        <f t="shared" ca="1" si="234"/>
        <v>6</v>
      </c>
      <c r="F3076" s="812">
        <f t="shared" ca="1" si="235"/>
        <v>47</v>
      </c>
      <c r="G3076" s="812"/>
      <c r="H3076" s="818" t="str">
        <f t="shared" ca="1" si="229"/>
        <v/>
      </c>
      <c r="I3076" s="818" t="str">
        <f t="shared" ca="1" si="230"/>
        <v/>
      </c>
      <c r="J3076" s="818" t="str">
        <f t="shared" ca="1" si="231"/>
        <v/>
      </c>
      <c r="K3076" s="818" t="str">
        <f t="shared" ca="1" si="232"/>
        <v/>
      </c>
      <c r="L3076" s="812"/>
      <c r="M3076" s="812"/>
      <c r="N3076" s="812"/>
      <c r="O3076" s="812"/>
      <c r="P3076" s="812">
        <f t="shared" si="236"/>
        <v>0</v>
      </c>
      <c r="Q3076" s="812"/>
    </row>
    <row r="3077" spans="1:17" x14ac:dyDescent="0.35">
      <c r="A3077" s="812" t="b">
        <f t="shared" ca="1" si="228"/>
        <v>0</v>
      </c>
      <c r="B3077" s="825" t="str">
        <f ca="1">IF(COUNTA(G$2360:G3076)=1,"",OFFSET(B3077,-COUNTA(G$2360:G3076)+1,0))</f>
        <v>a1b3p000006X03yAAC</v>
      </c>
      <c r="C3077" s="827">
        <f ca="1">IF(COUNTA(G$2360:G3076)=1,"",OFFSET(C3077,-COUNTA(G$2360:G3076)+1,0))</f>
        <v>40</v>
      </c>
      <c r="D3077" s="812">
        <f t="shared" si="233"/>
        <v>235</v>
      </c>
      <c r="E3077" s="812">
        <f t="shared" ca="1" si="234"/>
        <v>1</v>
      </c>
      <c r="F3077" s="812">
        <f t="shared" ca="1" si="235"/>
        <v>48</v>
      </c>
      <c r="G3077" s="812"/>
      <c r="H3077" s="818" t="str">
        <f t="shared" ca="1" si="229"/>
        <v/>
      </c>
      <c r="I3077" s="818" t="str">
        <f t="shared" ca="1" si="230"/>
        <v/>
      </c>
      <c r="J3077" s="818" t="str">
        <f t="shared" ca="1" si="231"/>
        <v/>
      </c>
      <c r="K3077" s="818" t="str">
        <f t="shared" ca="1" si="232"/>
        <v/>
      </c>
      <c r="L3077" s="812"/>
      <c r="M3077" s="812"/>
      <c r="N3077" s="812"/>
      <c r="O3077" s="812"/>
      <c r="P3077" s="812">
        <f t="shared" si="236"/>
        <v>0</v>
      </c>
      <c r="Q3077" s="812"/>
    </row>
    <row r="3078" spans="1:17" x14ac:dyDescent="0.35">
      <c r="A3078" s="812" t="b">
        <f t="shared" ca="1" si="228"/>
        <v>0</v>
      </c>
      <c r="B3078" s="825" t="str">
        <f ca="1">IF(COUNTA(G$2360:G3077)=1,"",OFFSET(B3078,-COUNTA(G$2360:G3077)+1,0))</f>
        <v>a1b3p000006X05GAAS</v>
      </c>
      <c r="C3078" s="827">
        <f ca="1">IF(COUNTA(G$2360:G3077)=1,"",OFFSET(C3078,-COUNTA(G$2360:G3077)+1,0))</f>
        <v>40</v>
      </c>
      <c r="D3078" s="812">
        <f t="shared" si="233"/>
        <v>236</v>
      </c>
      <c r="E3078" s="812">
        <f t="shared" ca="1" si="234"/>
        <v>2</v>
      </c>
      <c r="F3078" s="812">
        <f t="shared" ca="1" si="235"/>
        <v>48</v>
      </c>
      <c r="G3078" s="812"/>
      <c r="H3078" s="818" t="str">
        <f t="shared" ca="1" si="229"/>
        <v/>
      </c>
      <c r="I3078" s="818" t="str">
        <f t="shared" ca="1" si="230"/>
        <v/>
      </c>
      <c r="J3078" s="818" t="str">
        <f t="shared" ca="1" si="231"/>
        <v/>
      </c>
      <c r="K3078" s="818" t="str">
        <f t="shared" ca="1" si="232"/>
        <v/>
      </c>
      <c r="L3078" s="812"/>
      <c r="M3078" s="812"/>
      <c r="N3078" s="812"/>
      <c r="O3078" s="812"/>
      <c r="P3078" s="812">
        <f t="shared" si="236"/>
        <v>0</v>
      </c>
      <c r="Q3078" s="812"/>
    </row>
    <row r="3079" spans="1:17" x14ac:dyDescent="0.35">
      <c r="A3079" s="812" t="b">
        <f t="shared" ca="1" si="228"/>
        <v>0</v>
      </c>
      <c r="B3079" s="825" t="str">
        <f ca="1">IF(COUNTA(G$2360:G3078)=1,"",OFFSET(B3079,-COUNTA(G$2360:G3078)+1,0))</f>
        <v>a1b3p000006X06YAAS</v>
      </c>
      <c r="C3079" s="827">
        <f ca="1">IF(COUNTA(G$2360:G3078)=1,"",OFFSET(C3079,-COUNTA(G$2360:G3078)+1,0))</f>
        <v>40</v>
      </c>
      <c r="D3079" s="812">
        <f t="shared" si="233"/>
        <v>237</v>
      </c>
      <c r="E3079" s="812">
        <f t="shared" ca="1" si="234"/>
        <v>3</v>
      </c>
      <c r="F3079" s="812">
        <f t="shared" ca="1" si="235"/>
        <v>48</v>
      </c>
      <c r="G3079" s="812"/>
      <c r="H3079" s="818" t="str">
        <f t="shared" ca="1" si="229"/>
        <v/>
      </c>
      <c r="I3079" s="818" t="str">
        <f t="shared" ca="1" si="230"/>
        <v/>
      </c>
      <c r="J3079" s="818" t="str">
        <f t="shared" ca="1" si="231"/>
        <v/>
      </c>
      <c r="K3079" s="818" t="str">
        <f t="shared" ca="1" si="232"/>
        <v/>
      </c>
      <c r="L3079" s="812"/>
      <c r="M3079" s="812"/>
      <c r="N3079" s="812"/>
      <c r="O3079" s="812"/>
      <c r="P3079" s="812">
        <f t="shared" si="236"/>
        <v>0</v>
      </c>
      <c r="Q3079" s="812"/>
    </row>
    <row r="3080" spans="1:17" x14ac:dyDescent="0.35">
      <c r="A3080" s="812" t="b">
        <f t="shared" ca="1" si="228"/>
        <v>0</v>
      </c>
      <c r="B3080" s="825" t="str">
        <f ca="1">IF(COUNTA(G$2360:G3079)=1,"",OFFSET(B3080,-COUNTA(G$2360:G3079)+1,0))</f>
        <v>a1b3p000006X07qAAC</v>
      </c>
      <c r="C3080" s="827">
        <f ca="1">IF(COUNTA(G$2360:G3079)=1,"",OFFSET(C3080,-COUNTA(G$2360:G3079)+1,0))</f>
        <v>40</v>
      </c>
      <c r="D3080" s="812">
        <f t="shared" si="233"/>
        <v>238</v>
      </c>
      <c r="E3080" s="812">
        <f t="shared" ca="1" si="234"/>
        <v>4</v>
      </c>
      <c r="F3080" s="812">
        <f t="shared" ca="1" si="235"/>
        <v>48</v>
      </c>
      <c r="G3080" s="812"/>
      <c r="H3080" s="818" t="str">
        <f t="shared" ca="1" si="229"/>
        <v/>
      </c>
      <c r="I3080" s="818" t="str">
        <f t="shared" ca="1" si="230"/>
        <v/>
      </c>
      <c r="J3080" s="818" t="str">
        <f t="shared" ca="1" si="231"/>
        <v/>
      </c>
      <c r="K3080" s="818" t="str">
        <f t="shared" ca="1" si="232"/>
        <v/>
      </c>
      <c r="L3080" s="812"/>
      <c r="M3080" s="812"/>
      <c r="N3080" s="812"/>
      <c r="O3080" s="812"/>
      <c r="P3080" s="812">
        <f t="shared" si="236"/>
        <v>0</v>
      </c>
      <c r="Q3080" s="812"/>
    </row>
    <row r="3081" spans="1:17" x14ac:dyDescent="0.35">
      <c r="A3081" s="812" t="b">
        <f t="shared" ca="1" si="228"/>
        <v>0</v>
      </c>
      <c r="B3081" s="825" t="str">
        <f ca="1">IF(COUNTA(G$2360:G3080)=1,"",OFFSET(B3081,-COUNTA(G$2360:G3080)+1,0))</f>
        <v>a1b3p000006X098AAC</v>
      </c>
      <c r="C3081" s="827">
        <f ca="1">IF(COUNTA(G$2360:G3080)=1,"",OFFSET(C3081,-COUNTA(G$2360:G3080)+1,0))</f>
        <v>40</v>
      </c>
      <c r="D3081" s="812">
        <f t="shared" si="233"/>
        <v>239</v>
      </c>
      <c r="E3081" s="812">
        <f t="shared" ca="1" si="234"/>
        <v>5</v>
      </c>
      <c r="F3081" s="812">
        <f t="shared" ca="1" si="235"/>
        <v>48</v>
      </c>
      <c r="G3081" s="812"/>
      <c r="H3081" s="818" t="str">
        <f t="shared" ca="1" si="229"/>
        <v/>
      </c>
      <c r="I3081" s="818" t="str">
        <f t="shared" ca="1" si="230"/>
        <v/>
      </c>
      <c r="J3081" s="818" t="str">
        <f t="shared" ca="1" si="231"/>
        <v/>
      </c>
      <c r="K3081" s="818" t="str">
        <f t="shared" ca="1" si="232"/>
        <v/>
      </c>
      <c r="L3081" s="812"/>
      <c r="M3081" s="812"/>
      <c r="N3081" s="812"/>
      <c r="O3081" s="812"/>
      <c r="P3081" s="812">
        <f t="shared" si="236"/>
        <v>0</v>
      </c>
      <c r="Q3081" s="812"/>
    </row>
    <row r="3082" spans="1:17" x14ac:dyDescent="0.35">
      <c r="A3082" s="812" t="b">
        <f t="shared" ca="1" si="228"/>
        <v>0</v>
      </c>
      <c r="B3082" s="825" t="str">
        <f ca="1">IF(COUNTA(G$2360:G3081)=1,"",OFFSET(B3082,-COUNTA(G$2360:G3081)+1,0))</f>
        <v>a1b3p000006X0AQAA0</v>
      </c>
      <c r="C3082" s="827">
        <f ca="1">IF(COUNTA(G$2360:G3081)=1,"",OFFSET(C3082,-COUNTA(G$2360:G3081)+1,0))</f>
        <v>40</v>
      </c>
      <c r="D3082" s="812">
        <f t="shared" si="233"/>
        <v>240</v>
      </c>
      <c r="E3082" s="812">
        <f t="shared" ca="1" si="234"/>
        <v>6</v>
      </c>
      <c r="F3082" s="812">
        <f t="shared" ca="1" si="235"/>
        <v>48</v>
      </c>
      <c r="G3082" s="812"/>
      <c r="H3082" s="818" t="str">
        <f t="shared" ca="1" si="229"/>
        <v/>
      </c>
      <c r="I3082" s="818" t="str">
        <f t="shared" ca="1" si="230"/>
        <v/>
      </c>
      <c r="J3082" s="818" t="str">
        <f t="shared" ca="1" si="231"/>
        <v/>
      </c>
      <c r="K3082" s="818" t="str">
        <f t="shared" ca="1" si="232"/>
        <v/>
      </c>
      <c r="L3082" s="812"/>
      <c r="M3082" s="812"/>
      <c r="N3082" s="812"/>
      <c r="O3082" s="812"/>
      <c r="P3082" s="812">
        <f t="shared" si="236"/>
        <v>0</v>
      </c>
      <c r="Q3082" s="812"/>
    </row>
    <row r="3083" spans="1:17" x14ac:dyDescent="0.35">
      <c r="A3083" s="812" t="b">
        <f t="shared" ca="1" si="228"/>
        <v>0</v>
      </c>
      <c r="B3083" s="825" t="str">
        <f ca="1">IF(COUNTA(G$2360:G3082)=1,"",OFFSET(B3083,-COUNTA(G$2360:G3082)+1,0))</f>
        <v>a1b3p000006X03zAAC</v>
      </c>
      <c r="C3083" s="827">
        <f ca="1">IF(COUNTA(G$2360:G3082)=1,"",OFFSET(C3083,-COUNTA(G$2360:G3082)+1,0))</f>
        <v>41</v>
      </c>
      <c r="D3083" s="812">
        <f t="shared" si="233"/>
        <v>241</v>
      </c>
      <c r="E3083" s="812">
        <f t="shared" ca="1" si="234"/>
        <v>1</v>
      </c>
      <c r="F3083" s="812">
        <f t="shared" ca="1" si="235"/>
        <v>49</v>
      </c>
      <c r="G3083" s="812"/>
      <c r="H3083" s="818" t="str">
        <f t="shared" ca="1" si="229"/>
        <v/>
      </c>
      <c r="I3083" s="818" t="str">
        <f t="shared" ca="1" si="230"/>
        <v/>
      </c>
      <c r="J3083" s="818" t="str">
        <f t="shared" ca="1" si="231"/>
        <v/>
      </c>
      <c r="K3083" s="818" t="str">
        <f t="shared" ca="1" si="232"/>
        <v/>
      </c>
      <c r="L3083" s="812"/>
      <c r="M3083" s="812"/>
      <c r="N3083" s="812"/>
      <c r="O3083" s="812"/>
      <c r="P3083" s="812">
        <f t="shared" si="236"/>
        <v>0</v>
      </c>
      <c r="Q3083" s="812"/>
    </row>
    <row r="3084" spans="1:17" x14ac:dyDescent="0.35">
      <c r="A3084" s="812" t="b">
        <f t="shared" ca="1" si="228"/>
        <v>0</v>
      </c>
      <c r="B3084" s="825" t="str">
        <f ca="1">IF(COUNTA(G$2360:G3083)=1,"",OFFSET(B3084,-COUNTA(G$2360:G3083)+1,0))</f>
        <v>a1b3p000006X05HAAS</v>
      </c>
      <c r="C3084" s="827">
        <f ca="1">IF(COUNTA(G$2360:G3083)=1,"",OFFSET(C3084,-COUNTA(G$2360:G3083)+1,0))</f>
        <v>41</v>
      </c>
      <c r="D3084" s="812">
        <f t="shared" si="233"/>
        <v>242</v>
      </c>
      <c r="E3084" s="812">
        <f t="shared" ca="1" si="234"/>
        <v>2</v>
      </c>
      <c r="F3084" s="812">
        <f t="shared" ca="1" si="235"/>
        <v>49</v>
      </c>
      <c r="G3084" s="812"/>
      <c r="H3084" s="818" t="str">
        <f t="shared" ca="1" si="229"/>
        <v/>
      </c>
      <c r="I3084" s="818" t="str">
        <f t="shared" ca="1" si="230"/>
        <v/>
      </c>
      <c r="J3084" s="818" t="str">
        <f t="shared" ca="1" si="231"/>
        <v/>
      </c>
      <c r="K3084" s="818" t="str">
        <f t="shared" ca="1" si="232"/>
        <v/>
      </c>
      <c r="L3084" s="812"/>
      <c r="M3084" s="812"/>
      <c r="N3084" s="812"/>
      <c r="O3084" s="812"/>
      <c r="P3084" s="812">
        <f t="shared" si="236"/>
        <v>0</v>
      </c>
      <c r="Q3084" s="812"/>
    </row>
    <row r="3085" spans="1:17" x14ac:dyDescent="0.35">
      <c r="A3085" s="812" t="b">
        <f t="shared" ca="1" si="228"/>
        <v>0</v>
      </c>
      <c r="B3085" s="825" t="str">
        <f ca="1">IF(COUNTA(G$2360:G3084)=1,"",OFFSET(B3085,-COUNTA(G$2360:G3084)+1,0))</f>
        <v>a1b3p000006X06ZAAS</v>
      </c>
      <c r="C3085" s="827">
        <f ca="1">IF(COUNTA(G$2360:G3084)=1,"",OFFSET(C3085,-COUNTA(G$2360:G3084)+1,0))</f>
        <v>41</v>
      </c>
      <c r="D3085" s="812">
        <f t="shared" si="233"/>
        <v>243</v>
      </c>
      <c r="E3085" s="812">
        <f t="shared" ca="1" si="234"/>
        <v>3</v>
      </c>
      <c r="F3085" s="812">
        <f t="shared" ca="1" si="235"/>
        <v>49</v>
      </c>
      <c r="G3085" s="812"/>
      <c r="H3085" s="818" t="str">
        <f t="shared" ca="1" si="229"/>
        <v/>
      </c>
      <c r="I3085" s="818" t="str">
        <f t="shared" ca="1" si="230"/>
        <v/>
      </c>
      <c r="J3085" s="818" t="str">
        <f t="shared" ca="1" si="231"/>
        <v/>
      </c>
      <c r="K3085" s="818" t="str">
        <f t="shared" ca="1" si="232"/>
        <v/>
      </c>
      <c r="L3085" s="812"/>
      <c r="M3085" s="812"/>
      <c r="N3085" s="812"/>
      <c r="O3085" s="812"/>
      <c r="P3085" s="812">
        <f t="shared" si="236"/>
        <v>0</v>
      </c>
      <c r="Q3085" s="812"/>
    </row>
    <row r="3086" spans="1:17" x14ac:dyDescent="0.35">
      <c r="A3086" s="812" t="b">
        <f t="shared" ca="1" si="228"/>
        <v>0</v>
      </c>
      <c r="B3086" s="825" t="str">
        <f ca="1">IF(COUNTA(G$2360:G3085)=1,"",OFFSET(B3086,-COUNTA(G$2360:G3085)+1,0))</f>
        <v>a1b3p000006X07rAAC</v>
      </c>
      <c r="C3086" s="827">
        <f ca="1">IF(COUNTA(G$2360:G3085)=1,"",OFFSET(C3086,-COUNTA(G$2360:G3085)+1,0))</f>
        <v>41</v>
      </c>
      <c r="D3086" s="812">
        <f t="shared" si="233"/>
        <v>244</v>
      </c>
      <c r="E3086" s="812">
        <f t="shared" ca="1" si="234"/>
        <v>4</v>
      </c>
      <c r="F3086" s="812">
        <f t="shared" ca="1" si="235"/>
        <v>49</v>
      </c>
      <c r="G3086" s="812"/>
      <c r="H3086" s="818" t="str">
        <f t="shared" ca="1" si="229"/>
        <v/>
      </c>
      <c r="I3086" s="818" t="str">
        <f t="shared" ca="1" si="230"/>
        <v/>
      </c>
      <c r="J3086" s="818" t="str">
        <f t="shared" ca="1" si="231"/>
        <v/>
      </c>
      <c r="K3086" s="818" t="str">
        <f t="shared" ca="1" si="232"/>
        <v/>
      </c>
      <c r="L3086" s="812"/>
      <c r="M3086" s="812"/>
      <c r="N3086" s="812"/>
      <c r="O3086" s="812"/>
      <c r="P3086" s="812">
        <f t="shared" si="236"/>
        <v>0</v>
      </c>
      <c r="Q3086" s="812"/>
    </row>
    <row r="3087" spans="1:17" x14ac:dyDescent="0.35">
      <c r="A3087" s="812" t="b">
        <f t="shared" ca="1" si="228"/>
        <v>0</v>
      </c>
      <c r="B3087" s="825" t="str">
        <f ca="1">IF(COUNTA(G$2360:G3086)=1,"",OFFSET(B3087,-COUNTA(G$2360:G3086)+1,0))</f>
        <v>a1b3p000006X099AAC</v>
      </c>
      <c r="C3087" s="827">
        <f ca="1">IF(COUNTA(G$2360:G3086)=1,"",OFFSET(C3087,-COUNTA(G$2360:G3086)+1,0))</f>
        <v>41</v>
      </c>
      <c r="D3087" s="812">
        <f t="shared" si="233"/>
        <v>245</v>
      </c>
      <c r="E3087" s="812">
        <f t="shared" ca="1" si="234"/>
        <v>5</v>
      </c>
      <c r="F3087" s="812">
        <f t="shared" ca="1" si="235"/>
        <v>49</v>
      </c>
      <c r="G3087" s="812"/>
      <c r="H3087" s="818" t="str">
        <f t="shared" ca="1" si="229"/>
        <v/>
      </c>
      <c r="I3087" s="818" t="str">
        <f t="shared" ca="1" si="230"/>
        <v/>
      </c>
      <c r="J3087" s="818" t="str">
        <f t="shared" ca="1" si="231"/>
        <v/>
      </c>
      <c r="K3087" s="818" t="str">
        <f t="shared" ca="1" si="232"/>
        <v/>
      </c>
      <c r="L3087" s="812"/>
      <c r="M3087" s="812"/>
      <c r="N3087" s="812"/>
      <c r="O3087" s="812"/>
      <c r="P3087" s="812">
        <f t="shared" si="236"/>
        <v>0</v>
      </c>
      <c r="Q3087" s="812"/>
    </row>
    <row r="3088" spans="1:17" x14ac:dyDescent="0.35">
      <c r="A3088" s="812" t="b">
        <f t="shared" ca="1" si="228"/>
        <v>0</v>
      </c>
      <c r="B3088" s="825" t="str">
        <f ca="1">IF(COUNTA(G$2360:G3087)=1,"",OFFSET(B3088,-COUNTA(G$2360:G3087)+1,0))</f>
        <v>a1b3p000006X0ARAA0</v>
      </c>
      <c r="C3088" s="827">
        <f ca="1">IF(COUNTA(G$2360:G3087)=1,"",OFFSET(C3088,-COUNTA(G$2360:G3087)+1,0))</f>
        <v>41</v>
      </c>
      <c r="D3088" s="812">
        <f t="shared" si="233"/>
        <v>246</v>
      </c>
      <c r="E3088" s="812">
        <f t="shared" ca="1" si="234"/>
        <v>6</v>
      </c>
      <c r="F3088" s="812">
        <f t="shared" ca="1" si="235"/>
        <v>49</v>
      </c>
      <c r="G3088" s="812"/>
      <c r="H3088" s="818" t="str">
        <f t="shared" ca="1" si="229"/>
        <v/>
      </c>
      <c r="I3088" s="818" t="str">
        <f t="shared" ca="1" si="230"/>
        <v/>
      </c>
      <c r="J3088" s="818" t="str">
        <f t="shared" ca="1" si="231"/>
        <v/>
      </c>
      <c r="K3088" s="818" t="str">
        <f t="shared" ca="1" si="232"/>
        <v/>
      </c>
      <c r="L3088" s="812"/>
      <c r="M3088" s="812"/>
      <c r="N3088" s="812"/>
      <c r="O3088" s="812"/>
      <c r="P3088" s="812">
        <f t="shared" si="236"/>
        <v>0</v>
      </c>
      <c r="Q3088" s="812"/>
    </row>
    <row r="3089" spans="1:17" x14ac:dyDescent="0.35">
      <c r="A3089" s="812" t="b">
        <f t="shared" ca="1" si="228"/>
        <v>0</v>
      </c>
      <c r="B3089" s="825" t="str">
        <f ca="1">IF(COUNTA(G$2360:G3088)=1,"",OFFSET(B3089,-COUNTA(G$2360:G3088)+1,0))</f>
        <v>a1b3p000006X040AAC</v>
      </c>
      <c r="C3089" s="827">
        <f ca="1">IF(COUNTA(G$2360:G3088)=1,"",OFFSET(C3089,-COUNTA(G$2360:G3088)+1,0))</f>
        <v>42</v>
      </c>
      <c r="D3089" s="812">
        <f t="shared" si="233"/>
        <v>247</v>
      </c>
      <c r="E3089" s="812">
        <f t="shared" ca="1" si="234"/>
        <v>1</v>
      </c>
      <c r="F3089" s="812">
        <f t="shared" ca="1" si="235"/>
        <v>50</v>
      </c>
      <c r="G3089" s="812"/>
      <c r="H3089" s="818" t="str">
        <f t="shared" ca="1" si="229"/>
        <v/>
      </c>
      <c r="I3089" s="818" t="str">
        <f t="shared" ca="1" si="230"/>
        <v/>
      </c>
      <c r="J3089" s="818" t="str">
        <f t="shared" ca="1" si="231"/>
        <v/>
      </c>
      <c r="K3089" s="818" t="str">
        <f t="shared" ca="1" si="232"/>
        <v/>
      </c>
      <c r="L3089" s="812"/>
      <c r="M3089" s="812"/>
      <c r="N3089" s="812"/>
      <c r="O3089" s="812"/>
      <c r="P3089" s="812">
        <f t="shared" si="236"/>
        <v>0</v>
      </c>
      <c r="Q3089" s="812"/>
    </row>
    <row r="3090" spans="1:17" x14ac:dyDescent="0.35">
      <c r="A3090" s="812" t="b">
        <f t="shared" ca="1" si="228"/>
        <v>0</v>
      </c>
      <c r="B3090" s="825" t="str">
        <f ca="1">IF(COUNTA(G$2360:G3089)=1,"",OFFSET(B3090,-COUNTA(G$2360:G3089)+1,0))</f>
        <v>a1b3p000006X05IAAS</v>
      </c>
      <c r="C3090" s="827">
        <f ca="1">IF(COUNTA(G$2360:G3089)=1,"",OFFSET(C3090,-COUNTA(G$2360:G3089)+1,0))</f>
        <v>42</v>
      </c>
      <c r="D3090" s="812">
        <f t="shared" si="233"/>
        <v>248</v>
      </c>
      <c r="E3090" s="812">
        <f t="shared" ca="1" si="234"/>
        <v>2</v>
      </c>
      <c r="F3090" s="812">
        <f t="shared" ca="1" si="235"/>
        <v>50</v>
      </c>
      <c r="G3090" s="812"/>
      <c r="H3090" s="818" t="str">
        <f t="shared" ca="1" si="229"/>
        <v/>
      </c>
      <c r="I3090" s="818" t="str">
        <f t="shared" ca="1" si="230"/>
        <v/>
      </c>
      <c r="J3090" s="818" t="str">
        <f t="shared" ca="1" si="231"/>
        <v/>
      </c>
      <c r="K3090" s="818" t="str">
        <f t="shared" ca="1" si="232"/>
        <v/>
      </c>
      <c r="L3090" s="812"/>
      <c r="M3090" s="812"/>
      <c r="N3090" s="812"/>
      <c r="O3090" s="812"/>
      <c r="P3090" s="812">
        <f t="shared" si="236"/>
        <v>0</v>
      </c>
      <c r="Q3090" s="812"/>
    </row>
    <row r="3091" spans="1:17" x14ac:dyDescent="0.35">
      <c r="A3091" s="812" t="b">
        <f t="shared" ca="1" si="228"/>
        <v>0</v>
      </c>
      <c r="B3091" s="825" t="str">
        <f ca="1">IF(COUNTA(G$2360:G3090)=1,"",OFFSET(B3091,-COUNTA(G$2360:G3090)+1,0))</f>
        <v>a1b3p000006X06aAAC</v>
      </c>
      <c r="C3091" s="827">
        <f ca="1">IF(COUNTA(G$2360:G3090)=1,"",OFFSET(C3091,-COUNTA(G$2360:G3090)+1,0))</f>
        <v>42</v>
      </c>
      <c r="D3091" s="812">
        <f t="shared" si="233"/>
        <v>249</v>
      </c>
      <c r="E3091" s="812">
        <f t="shared" ca="1" si="234"/>
        <v>3</v>
      </c>
      <c r="F3091" s="812">
        <f t="shared" ca="1" si="235"/>
        <v>50</v>
      </c>
      <c r="G3091" s="812"/>
      <c r="H3091" s="818" t="str">
        <f t="shared" ca="1" si="229"/>
        <v/>
      </c>
      <c r="I3091" s="818" t="str">
        <f t="shared" ca="1" si="230"/>
        <v/>
      </c>
      <c r="J3091" s="818" t="str">
        <f t="shared" ca="1" si="231"/>
        <v/>
      </c>
      <c r="K3091" s="818" t="str">
        <f t="shared" ca="1" si="232"/>
        <v/>
      </c>
      <c r="L3091" s="812"/>
      <c r="M3091" s="812"/>
      <c r="N3091" s="812"/>
      <c r="O3091" s="812"/>
      <c r="P3091" s="812">
        <f t="shared" si="236"/>
        <v>0</v>
      </c>
      <c r="Q3091" s="812"/>
    </row>
    <row r="3092" spans="1:17" x14ac:dyDescent="0.35">
      <c r="A3092" s="812" t="b">
        <f t="shared" ca="1" si="228"/>
        <v>0</v>
      </c>
      <c r="B3092" s="825" t="str">
        <f ca="1">IF(COUNTA(G$2360:G3091)=1,"",OFFSET(B3092,-COUNTA(G$2360:G3091)+1,0))</f>
        <v>a1b3p000006X07sAAC</v>
      </c>
      <c r="C3092" s="827">
        <f ca="1">IF(COUNTA(G$2360:G3091)=1,"",OFFSET(C3092,-COUNTA(G$2360:G3091)+1,0))</f>
        <v>42</v>
      </c>
      <c r="D3092" s="812">
        <f t="shared" si="233"/>
        <v>250</v>
      </c>
      <c r="E3092" s="812">
        <f t="shared" ca="1" si="234"/>
        <v>4</v>
      </c>
      <c r="F3092" s="812">
        <f t="shared" ca="1" si="235"/>
        <v>50</v>
      </c>
      <c r="G3092" s="812"/>
      <c r="H3092" s="818" t="str">
        <f t="shared" ca="1" si="229"/>
        <v/>
      </c>
      <c r="I3092" s="818" t="str">
        <f t="shared" ca="1" si="230"/>
        <v/>
      </c>
      <c r="J3092" s="818" t="str">
        <f t="shared" ca="1" si="231"/>
        <v/>
      </c>
      <c r="K3092" s="818" t="str">
        <f t="shared" ca="1" si="232"/>
        <v/>
      </c>
      <c r="L3092" s="812"/>
      <c r="M3092" s="812"/>
      <c r="N3092" s="812"/>
      <c r="O3092" s="812"/>
      <c r="P3092" s="812">
        <f t="shared" si="236"/>
        <v>0</v>
      </c>
      <c r="Q3092" s="812"/>
    </row>
    <row r="3093" spans="1:17" x14ac:dyDescent="0.35">
      <c r="A3093" s="812" t="b">
        <f t="shared" ca="1" si="228"/>
        <v>0</v>
      </c>
      <c r="B3093" s="825" t="str">
        <f ca="1">IF(COUNTA(G$2360:G3092)=1,"",OFFSET(B3093,-COUNTA(G$2360:G3092)+1,0))</f>
        <v>a1b3p000006X09AAAS</v>
      </c>
      <c r="C3093" s="827">
        <f ca="1">IF(COUNTA(G$2360:G3092)=1,"",OFFSET(C3093,-COUNTA(G$2360:G3092)+1,0))</f>
        <v>42</v>
      </c>
      <c r="D3093" s="812">
        <f t="shared" si="233"/>
        <v>251</v>
      </c>
      <c r="E3093" s="812">
        <f t="shared" ca="1" si="234"/>
        <v>5</v>
      </c>
      <c r="F3093" s="812">
        <f t="shared" ca="1" si="235"/>
        <v>50</v>
      </c>
      <c r="G3093" s="812"/>
      <c r="H3093" s="818" t="str">
        <f t="shared" ca="1" si="229"/>
        <v/>
      </c>
      <c r="I3093" s="818" t="str">
        <f t="shared" ca="1" si="230"/>
        <v/>
      </c>
      <c r="J3093" s="818" t="str">
        <f t="shared" ca="1" si="231"/>
        <v/>
      </c>
      <c r="K3093" s="818" t="str">
        <f t="shared" ca="1" si="232"/>
        <v/>
      </c>
      <c r="L3093" s="812"/>
      <c r="M3093" s="812"/>
      <c r="N3093" s="812"/>
      <c r="O3093" s="812"/>
      <c r="P3093" s="812">
        <f t="shared" si="236"/>
        <v>0</v>
      </c>
      <c r="Q3093" s="812"/>
    </row>
    <row r="3094" spans="1:17" x14ac:dyDescent="0.35">
      <c r="A3094" s="812" t="b">
        <f t="shared" ca="1" si="228"/>
        <v>0</v>
      </c>
      <c r="B3094" s="825" t="str">
        <f ca="1">IF(COUNTA(G$2360:G3093)=1,"",OFFSET(B3094,-COUNTA(G$2360:G3093)+1,0))</f>
        <v>a1b3p000006X0ASAA0</v>
      </c>
      <c r="C3094" s="827">
        <f ca="1">IF(COUNTA(G$2360:G3093)=1,"",OFFSET(C3094,-COUNTA(G$2360:G3093)+1,0))</f>
        <v>42</v>
      </c>
      <c r="D3094" s="812">
        <f t="shared" si="233"/>
        <v>252</v>
      </c>
      <c r="E3094" s="812">
        <f t="shared" ca="1" si="234"/>
        <v>6</v>
      </c>
      <c r="F3094" s="812">
        <f t="shared" ca="1" si="235"/>
        <v>50</v>
      </c>
      <c r="G3094" s="812"/>
      <c r="H3094" s="818" t="str">
        <f t="shared" ca="1" si="229"/>
        <v/>
      </c>
      <c r="I3094" s="818" t="str">
        <f t="shared" ca="1" si="230"/>
        <v/>
      </c>
      <c r="J3094" s="818" t="str">
        <f t="shared" ca="1" si="231"/>
        <v/>
      </c>
      <c r="K3094" s="818" t="str">
        <f t="shared" ca="1" si="232"/>
        <v/>
      </c>
      <c r="L3094" s="812"/>
      <c r="M3094" s="812"/>
      <c r="N3094" s="812"/>
      <c r="O3094" s="812"/>
      <c r="P3094" s="812">
        <f t="shared" si="236"/>
        <v>0</v>
      </c>
      <c r="Q3094" s="812"/>
    </row>
    <row r="3095" spans="1:17" x14ac:dyDescent="0.35">
      <c r="A3095" s="812" t="b">
        <f t="shared" ca="1" si="228"/>
        <v>0</v>
      </c>
      <c r="B3095" s="825" t="str">
        <f ca="1">IF(COUNTA(G$2360:G3094)=1,"",OFFSET(B3095,-COUNTA(G$2360:G3094)+1,0))</f>
        <v>a1b3p000006X041AAC</v>
      </c>
      <c r="C3095" s="827">
        <f ca="1">IF(COUNTA(G$2360:G3094)=1,"",OFFSET(C3095,-COUNTA(G$2360:G3094)+1,0))</f>
        <v>43</v>
      </c>
      <c r="D3095" s="812">
        <f t="shared" si="233"/>
        <v>253</v>
      </c>
      <c r="E3095" s="812">
        <f t="shared" ca="1" si="234"/>
        <v>1</v>
      </c>
      <c r="F3095" s="812">
        <f t="shared" ca="1" si="235"/>
        <v>51</v>
      </c>
      <c r="G3095" s="812"/>
      <c r="H3095" s="818" t="str">
        <f t="shared" ca="1" si="229"/>
        <v/>
      </c>
      <c r="I3095" s="818" t="str">
        <f t="shared" ca="1" si="230"/>
        <v/>
      </c>
      <c r="J3095" s="818" t="str">
        <f t="shared" ca="1" si="231"/>
        <v/>
      </c>
      <c r="K3095" s="818" t="str">
        <f t="shared" ca="1" si="232"/>
        <v/>
      </c>
      <c r="L3095" s="812"/>
      <c r="M3095" s="812"/>
      <c r="N3095" s="812"/>
      <c r="O3095" s="812"/>
      <c r="P3095" s="812">
        <f t="shared" si="236"/>
        <v>0</v>
      </c>
      <c r="Q3095" s="812"/>
    </row>
    <row r="3096" spans="1:17" x14ac:dyDescent="0.35">
      <c r="A3096" s="812" t="b">
        <f t="shared" ca="1" si="228"/>
        <v>0</v>
      </c>
      <c r="B3096" s="825" t="str">
        <f ca="1">IF(COUNTA(G$2360:G3095)=1,"",OFFSET(B3096,-COUNTA(G$2360:G3095)+1,0))</f>
        <v>a1b3p000006X05JAAS</v>
      </c>
      <c r="C3096" s="827">
        <f ca="1">IF(COUNTA(G$2360:G3095)=1,"",OFFSET(C3096,-COUNTA(G$2360:G3095)+1,0))</f>
        <v>43</v>
      </c>
      <c r="D3096" s="812">
        <f t="shared" si="233"/>
        <v>254</v>
      </c>
      <c r="E3096" s="812">
        <f t="shared" ca="1" si="234"/>
        <v>2</v>
      </c>
      <c r="F3096" s="812">
        <f t="shared" ca="1" si="235"/>
        <v>51</v>
      </c>
      <c r="G3096" s="812"/>
      <c r="H3096" s="818" t="str">
        <f t="shared" ca="1" si="229"/>
        <v/>
      </c>
      <c r="I3096" s="818" t="str">
        <f t="shared" ca="1" si="230"/>
        <v/>
      </c>
      <c r="J3096" s="818" t="str">
        <f t="shared" ca="1" si="231"/>
        <v/>
      </c>
      <c r="K3096" s="818" t="str">
        <f t="shared" ca="1" si="232"/>
        <v/>
      </c>
      <c r="L3096" s="812"/>
      <c r="M3096" s="812"/>
      <c r="N3096" s="812"/>
      <c r="O3096" s="812"/>
      <c r="P3096" s="812">
        <f t="shared" si="236"/>
        <v>0</v>
      </c>
      <c r="Q3096" s="812"/>
    </row>
    <row r="3097" spans="1:17" x14ac:dyDescent="0.35">
      <c r="A3097" s="812" t="b">
        <f t="shared" ca="1" si="228"/>
        <v>0</v>
      </c>
      <c r="B3097" s="825" t="str">
        <f ca="1">IF(COUNTA(G$2360:G3096)=1,"",OFFSET(B3097,-COUNTA(G$2360:G3096)+1,0))</f>
        <v>a1b3p000006X06bAAC</v>
      </c>
      <c r="C3097" s="827">
        <f ca="1">IF(COUNTA(G$2360:G3096)=1,"",OFFSET(C3097,-COUNTA(G$2360:G3096)+1,0))</f>
        <v>43</v>
      </c>
      <c r="D3097" s="812">
        <f t="shared" si="233"/>
        <v>255</v>
      </c>
      <c r="E3097" s="812">
        <f t="shared" ca="1" si="234"/>
        <v>3</v>
      </c>
      <c r="F3097" s="812">
        <f t="shared" ca="1" si="235"/>
        <v>51</v>
      </c>
      <c r="G3097" s="812"/>
      <c r="H3097" s="818" t="str">
        <f t="shared" ca="1" si="229"/>
        <v/>
      </c>
      <c r="I3097" s="818" t="str">
        <f t="shared" ca="1" si="230"/>
        <v/>
      </c>
      <c r="J3097" s="818" t="str">
        <f t="shared" ca="1" si="231"/>
        <v/>
      </c>
      <c r="K3097" s="818" t="str">
        <f t="shared" ca="1" si="232"/>
        <v/>
      </c>
      <c r="L3097" s="812"/>
      <c r="M3097" s="812"/>
      <c r="N3097" s="812"/>
      <c r="O3097" s="812"/>
      <c r="P3097" s="812">
        <f t="shared" si="236"/>
        <v>0</v>
      </c>
      <c r="Q3097" s="812"/>
    </row>
    <row r="3098" spans="1:17" x14ac:dyDescent="0.35">
      <c r="A3098" s="812" t="b">
        <f t="shared" ca="1" si="228"/>
        <v>0</v>
      </c>
      <c r="B3098" s="825" t="str">
        <f ca="1">IF(COUNTA(G$2360:G3097)=1,"",OFFSET(B3098,-COUNTA(G$2360:G3097)+1,0))</f>
        <v>a1b3p000006X07tAAC</v>
      </c>
      <c r="C3098" s="827">
        <f ca="1">IF(COUNTA(G$2360:G3097)=1,"",OFFSET(C3098,-COUNTA(G$2360:G3097)+1,0))</f>
        <v>43</v>
      </c>
      <c r="D3098" s="812">
        <f t="shared" si="233"/>
        <v>256</v>
      </c>
      <c r="E3098" s="812">
        <f t="shared" ca="1" si="234"/>
        <v>4</v>
      </c>
      <c r="F3098" s="812">
        <f t="shared" ca="1" si="235"/>
        <v>51</v>
      </c>
      <c r="G3098" s="812"/>
      <c r="H3098" s="818" t="str">
        <f t="shared" ca="1" si="229"/>
        <v/>
      </c>
      <c r="I3098" s="818" t="str">
        <f t="shared" ca="1" si="230"/>
        <v/>
      </c>
      <c r="J3098" s="818" t="str">
        <f t="shared" ca="1" si="231"/>
        <v/>
      </c>
      <c r="K3098" s="818" t="str">
        <f t="shared" ca="1" si="232"/>
        <v/>
      </c>
      <c r="L3098" s="812"/>
      <c r="M3098" s="812"/>
      <c r="N3098" s="812"/>
      <c r="O3098" s="812"/>
      <c r="P3098" s="812">
        <f t="shared" si="236"/>
        <v>0</v>
      </c>
      <c r="Q3098" s="812"/>
    </row>
    <row r="3099" spans="1:17" x14ac:dyDescent="0.35">
      <c r="A3099" s="812" t="b">
        <f t="shared" ref="A3099:A3162" ca="1" si="237">IF(OR(AND(J3099&lt;&gt;"", J3099&lt;&gt;0), AND(K3099&lt;&gt;"",K3099&lt;&gt;0)),TRUE,FALSE)</f>
        <v>0</v>
      </c>
      <c r="B3099" s="825" t="str">
        <f ca="1">IF(COUNTA(G$2360:G3098)=1,"",OFFSET(B3099,-COUNTA(G$2360:G3098)+1,0))</f>
        <v>a1b3p000006X09BAAS</v>
      </c>
      <c r="C3099" s="827">
        <f ca="1">IF(COUNTA(G$2360:G3098)=1,"",OFFSET(C3099,-COUNTA(G$2360:G3098)+1,0))</f>
        <v>43</v>
      </c>
      <c r="D3099" s="812">
        <f t="shared" si="233"/>
        <v>257</v>
      </c>
      <c r="E3099" s="812">
        <f t="shared" ca="1" si="234"/>
        <v>5</v>
      </c>
      <c r="F3099" s="812">
        <f t="shared" ca="1" si="235"/>
        <v>51</v>
      </c>
      <c r="G3099" s="812"/>
      <c r="H3099" s="818" t="str">
        <f t="shared" ref="H3099:H3162" ca="1" si="238">CHOOSE(E3099,IFERROR(IF(INDIRECT("'WPTM - Section F'!K"&amp;F3099)=0,"",INDIRECT("'WPTM - Section F'!K"&amp;$F3099)),""),IFERROR(IF(INDIRECT("'WPTM - Section F'!O"&amp;F3099)=0,"",INDIRECT("'WPTM - Section F'!O"&amp;$F3099)),""),IFERROR(IF(INDIRECT("'WPTM - Section F'!S"&amp;F3099)=0,"",INDIRECT("'WPTM - Section F'!S"&amp;$F3099)),""),IFERROR(IF(INDIRECT("'WPTM - Section F'!W"&amp;F3099)=0,"",INDIRECT("'WPTM - Section F'!W"&amp;$F3099)),""),IFERROR(IF(INDIRECT("'WPTM - Section F'!AA"&amp;F3099)=0,"",INDIRECT("'WPTM - Section F'!AA"&amp;$F3099)),""),IFERROR(IF(INDIRECT("'WPTM - Section F'!AE"&amp;F3099)=0,"",INDIRECT("'WPTM - Section F'!AE"&amp;$F3099)),""),IFERROR(IF(INDIRECT("'WPTM - Section F'!AI"&amp;F3099)=0,"",INDIRECT("'WPTM - Section F'!AI"&amp;$F3099)),""),IFERROR(IF(INDIRECT("'WPTM - Section F'!AM"&amp;F3099)=0,"",INDIRECT("'WPTM - Section F'!AM"&amp;$F3099)),""),)</f>
        <v/>
      </c>
      <c r="I3099" s="818" t="str">
        <f t="shared" ref="I3099:I3162" ca="1" si="239">CHOOSE(E3099,IFERROR(IF(INDIRECT("'WPTM - Section F'!J"&amp;F3099)=0,"",INDIRECT("'WPTM - Section F'!J"&amp;$F3099)),""),IFERROR(IF(INDIRECT("'WPTM - Section F'!N"&amp;F3099)=0,"",INDIRECT("'WPTM - Section F'!N"&amp;$F3099)),""),IFERROR(IF(INDIRECT("'WPTM - Section F'!R"&amp;F3099)=0,"",INDIRECT("'WPTM - Section F'!R"&amp;$F3099)),""),IFERROR(IF(INDIRECT("'WPTM - Section F'!V"&amp;F3099)=0,"",INDIRECT("'WPTM - Section F'!V"&amp;$F3099)),""),IFERROR(IF(INDIRECT("'WPTM - Section F'!Z"&amp;F3099)=0,"",INDIRECT("'WPTM - Section F'!Z"&amp;$F3099)),""),IFERROR(IF(INDIRECT("'WPTM - Section F'!AD"&amp;F3099)=0,"",INDIRECT("'WPTM - Section F'!AD"&amp;$F3099)),""),IFERROR(IF(INDIRECT("'WPTM - Section F'!AH"&amp;F3099)=0,"",INDIRECT("'WPTM - Section F'!AH"&amp;$F3099)),""),IFERROR(IF(INDIRECT("'WPTM - Section F'!AL"&amp;F3099)=0,"",INDIRECT("'WPTM - Section F'!AL"&amp;$F3099)),""),)</f>
        <v/>
      </c>
      <c r="J3099" s="818" t="str">
        <f t="shared" ref="J3099:J3162" ca="1" si="240">CHOOSE(E3099,IFERROR(IF(INDIRECT("'WPTM - Section F'!H"&amp;F3099)=0,"",INDIRECT("'WPTM - Section F'!H"&amp;$F3099)),""),IFERROR(IF(INDIRECT("'WPTM - Section F'!L"&amp;F3099)=0,"",INDIRECT("'WPTM - Section F'!L"&amp;$F3099)),""),IFERROR(IF(INDIRECT("'WPTM - Section F'!P"&amp;F3099)=0,"",INDIRECT("'WPTM - Section F'!P"&amp;$F3099)),""),IFERROR(IF(INDIRECT("'WPTM - Section F'!T"&amp;F3099)=0,"",INDIRECT("'WPTM - Section F'!T"&amp;$F3099)),""),IFERROR(IF(INDIRECT("'WPTM - Section F'!X"&amp;F3099)=0,"",INDIRECT("'WPTM - Section F'!X"&amp;$F3099)),""),IFERROR(IF(INDIRECT("'WPTM - Section F'!AB"&amp;F3099)=0,"",INDIRECT("'WPTM - Section F'!AB"&amp;$F3099)),""),IFERROR(IF(INDIRECT("'WPTM - Section F'!AF"&amp;F3099)=0,"",INDIRECT("'WPTM - Section F'!AF"&amp;$F3099)),""),IFERROR(IF(INDIRECT("'WPTM - Section F'!AJ"&amp;F3099)=0,"",INDIRECT("'WPTM - Section F'!AJ"&amp;$F3099)),""),)</f>
        <v/>
      </c>
      <c r="K3099" s="818" t="str">
        <f t="shared" ref="K3099:K3162" ca="1" si="241">CHOOSE(E3099,IFERROR(IF(INDIRECT("'WPTM - Section F'!I"&amp;F3099)=0,"",INDIRECT("'WPTM - Section F'!I"&amp;$F3099)),""),IFERROR(IF(INDIRECT("'WPTM - Section F'!M"&amp;F3099)=0,"",INDIRECT("'WPTM - Section F'!M"&amp;$F3099)),""),IFERROR(IF(INDIRECT("'WPTM - Section F'!Q"&amp;F3099)=0,"",INDIRECT("'WPTM - Section F'!Q"&amp;$F3099)),""),IFERROR(IF(INDIRECT("'WPTM - Section F'!U"&amp;F3099)=0,"",INDIRECT("'WPTM - Section F'!U"&amp;$F3099)),""),IFERROR(IF(INDIRECT("'WPTM - Section F'!Y"&amp;F3099)=0,"",INDIRECT("'WPTM - Section F'!Y"&amp;$F3099)),""),IFERROR(IF(INDIRECT("'WPTM - Section F'!AC"&amp;F3099)=0,"",INDIRECT("'WPTM - Section F'!AC"&amp;$F3099)),""),IFERROR(IF(INDIRECT("'WPTM - Section F'!AG"&amp;F3099)=0,"",INDIRECT("'WPTM - Section F'!AG"&amp;$F3099)),""),IFERROR(IF(INDIRECT("'WPTM - Section F'!AK"&amp;F3099)=0,"",INDIRECT("'WPTM - Section F'!AK"&amp;$F3099)),""),)</f>
        <v/>
      </c>
      <c r="L3099" s="812"/>
      <c r="M3099" s="812"/>
      <c r="N3099" s="812"/>
      <c r="O3099" s="812"/>
      <c r="P3099" s="812">
        <f t="shared" si="236"/>
        <v>0</v>
      </c>
      <c r="Q3099" s="812"/>
    </row>
    <row r="3100" spans="1:17" x14ac:dyDescent="0.35">
      <c r="A3100" s="812" t="b">
        <f t="shared" ca="1" si="237"/>
        <v>0</v>
      </c>
      <c r="B3100" s="825" t="str">
        <f ca="1">IF(COUNTA(G$2360:G3099)=1,"",OFFSET(B3100,-COUNTA(G$2360:G3099)+1,0))</f>
        <v>a1b3p000006X0ATAA0</v>
      </c>
      <c r="C3100" s="827">
        <f ca="1">IF(COUNTA(G$2360:G3099)=1,"",OFFSET(C3100,-COUNTA(G$2360:G3099)+1,0))</f>
        <v>43</v>
      </c>
      <c r="D3100" s="812">
        <f t="shared" si="233"/>
        <v>258</v>
      </c>
      <c r="E3100" s="812">
        <f t="shared" ca="1" si="234"/>
        <v>6</v>
      </c>
      <c r="F3100" s="812">
        <f t="shared" ca="1" si="235"/>
        <v>51</v>
      </c>
      <c r="G3100" s="812"/>
      <c r="H3100" s="818" t="str">
        <f t="shared" ca="1" si="238"/>
        <v/>
      </c>
      <c r="I3100" s="818" t="str">
        <f t="shared" ca="1" si="239"/>
        <v/>
      </c>
      <c r="J3100" s="818" t="str">
        <f t="shared" ca="1" si="240"/>
        <v/>
      </c>
      <c r="K3100" s="818" t="str">
        <f t="shared" ca="1" si="241"/>
        <v/>
      </c>
      <c r="L3100" s="812"/>
      <c r="M3100" s="812"/>
      <c r="N3100" s="812"/>
      <c r="O3100" s="812"/>
      <c r="P3100" s="812">
        <f t="shared" si="236"/>
        <v>0</v>
      </c>
      <c r="Q3100" s="812"/>
    </row>
    <row r="3101" spans="1:17" x14ac:dyDescent="0.35">
      <c r="A3101" s="812" t="b">
        <f t="shared" ca="1" si="237"/>
        <v>0</v>
      </c>
      <c r="B3101" s="825" t="str">
        <f ca="1">IF(COUNTA(G$2360:G3100)=1,"",OFFSET(B3101,-COUNTA(G$2360:G3100)+1,0))</f>
        <v>a1b3p000006X042AAC</v>
      </c>
      <c r="C3101" s="827">
        <f ca="1">IF(COUNTA(G$2360:G3100)=1,"",OFFSET(C3101,-COUNTA(G$2360:G3100)+1,0))</f>
        <v>44</v>
      </c>
      <c r="D3101" s="812">
        <f t="shared" si="233"/>
        <v>259</v>
      </c>
      <c r="E3101" s="812">
        <f t="shared" ca="1" si="234"/>
        <v>1</v>
      </c>
      <c r="F3101" s="812">
        <f t="shared" ca="1" si="235"/>
        <v>52</v>
      </c>
      <c r="G3101" s="812"/>
      <c r="H3101" s="818" t="str">
        <f t="shared" ca="1" si="238"/>
        <v/>
      </c>
      <c r="I3101" s="818" t="str">
        <f t="shared" ca="1" si="239"/>
        <v/>
      </c>
      <c r="J3101" s="818" t="str">
        <f t="shared" ca="1" si="240"/>
        <v/>
      </c>
      <c r="K3101" s="818" t="str">
        <f t="shared" ca="1" si="241"/>
        <v/>
      </c>
      <c r="L3101" s="812"/>
      <c r="M3101" s="812"/>
      <c r="N3101" s="812"/>
      <c r="O3101" s="812"/>
      <c r="P3101" s="812">
        <f t="shared" si="236"/>
        <v>0</v>
      </c>
      <c r="Q3101" s="812"/>
    </row>
    <row r="3102" spans="1:17" x14ac:dyDescent="0.35">
      <c r="A3102" s="812" t="b">
        <f t="shared" ca="1" si="237"/>
        <v>0</v>
      </c>
      <c r="B3102" s="825" t="str">
        <f ca="1">IF(COUNTA(G$2360:G3101)=1,"",OFFSET(B3102,-COUNTA(G$2360:G3101)+1,0))</f>
        <v>a1b3p000006X05KAAS</v>
      </c>
      <c r="C3102" s="827">
        <f ca="1">IF(COUNTA(G$2360:G3101)=1,"",OFFSET(C3102,-COUNTA(G$2360:G3101)+1,0))</f>
        <v>44</v>
      </c>
      <c r="D3102" s="812">
        <f t="shared" si="233"/>
        <v>260</v>
      </c>
      <c r="E3102" s="812">
        <f t="shared" ca="1" si="234"/>
        <v>2</v>
      </c>
      <c r="F3102" s="812">
        <f t="shared" ca="1" si="235"/>
        <v>52</v>
      </c>
      <c r="G3102" s="812"/>
      <c r="H3102" s="818" t="str">
        <f t="shared" ca="1" si="238"/>
        <v/>
      </c>
      <c r="I3102" s="818" t="str">
        <f t="shared" ca="1" si="239"/>
        <v/>
      </c>
      <c r="J3102" s="818" t="str">
        <f t="shared" ca="1" si="240"/>
        <v/>
      </c>
      <c r="K3102" s="818" t="str">
        <f t="shared" ca="1" si="241"/>
        <v/>
      </c>
      <c r="L3102" s="812"/>
      <c r="M3102" s="812"/>
      <c r="N3102" s="812"/>
      <c r="O3102" s="812"/>
      <c r="P3102" s="812">
        <f t="shared" si="236"/>
        <v>0</v>
      </c>
      <c r="Q3102" s="812"/>
    </row>
    <row r="3103" spans="1:17" x14ac:dyDescent="0.35">
      <c r="A3103" s="812" t="b">
        <f t="shared" ca="1" si="237"/>
        <v>0</v>
      </c>
      <c r="B3103" s="825" t="str">
        <f ca="1">IF(COUNTA(G$2360:G3102)=1,"",OFFSET(B3103,-COUNTA(G$2360:G3102)+1,0))</f>
        <v>a1b3p000006X06cAAC</v>
      </c>
      <c r="C3103" s="827">
        <f ca="1">IF(COUNTA(G$2360:G3102)=1,"",OFFSET(C3103,-COUNTA(G$2360:G3102)+1,0))</f>
        <v>44</v>
      </c>
      <c r="D3103" s="812">
        <f t="shared" si="233"/>
        <v>261</v>
      </c>
      <c r="E3103" s="812">
        <f t="shared" ca="1" si="234"/>
        <v>3</v>
      </c>
      <c r="F3103" s="812">
        <f t="shared" ca="1" si="235"/>
        <v>52</v>
      </c>
      <c r="G3103" s="812"/>
      <c r="H3103" s="818" t="str">
        <f t="shared" ca="1" si="238"/>
        <v/>
      </c>
      <c r="I3103" s="818" t="str">
        <f t="shared" ca="1" si="239"/>
        <v/>
      </c>
      <c r="J3103" s="818" t="str">
        <f t="shared" ca="1" si="240"/>
        <v/>
      </c>
      <c r="K3103" s="818" t="str">
        <f t="shared" ca="1" si="241"/>
        <v/>
      </c>
      <c r="L3103" s="812"/>
      <c r="M3103" s="812"/>
      <c r="N3103" s="812"/>
      <c r="O3103" s="812"/>
      <c r="P3103" s="812">
        <f t="shared" si="236"/>
        <v>0</v>
      </c>
      <c r="Q3103" s="812"/>
    </row>
    <row r="3104" spans="1:17" x14ac:dyDescent="0.35">
      <c r="A3104" s="812" t="b">
        <f t="shared" ca="1" si="237"/>
        <v>0</v>
      </c>
      <c r="B3104" s="825" t="str">
        <f ca="1">IF(COUNTA(G$2360:G3103)=1,"",OFFSET(B3104,-COUNTA(G$2360:G3103)+1,0))</f>
        <v>a1b3p000006X07uAAC</v>
      </c>
      <c r="C3104" s="827">
        <f ca="1">IF(COUNTA(G$2360:G3103)=1,"",OFFSET(C3104,-COUNTA(G$2360:G3103)+1,0))</f>
        <v>44</v>
      </c>
      <c r="D3104" s="812">
        <f t="shared" si="233"/>
        <v>262</v>
      </c>
      <c r="E3104" s="812">
        <f t="shared" ca="1" si="234"/>
        <v>4</v>
      </c>
      <c r="F3104" s="812">
        <f t="shared" ca="1" si="235"/>
        <v>52</v>
      </c>
      <c r="G3104" s="812"/>
      <c r="H3104" s="818" t="str">
        <f t="shared" ca="1" si="238"/>
        <v/>
      </c>
      <c r="I3104" s="818" t="str">
        <f t="shared" ca="1" si="239"/>
        <v/>
      </c>
      <c r="J3104" s="818" t="str">
        <f t="shared" ca="1" si="240"/>
        <v/>
      </c>
      <c r="K3104" s="818" t="str">
        <f t="shared" ca="1" si="241"/>
        <v/>
      </c>
      <c r="L3104" s="812"/>
      <c r="M3104" s="812"/>
      <c r="N3104" s="812"/>
      <c r="O3104" s="812"/>
      <c r="P3104" s="812">
        <f t="shared" si="236"/>
        <v>0</v>
      </c>
      <c r="Q3104" s="812"/>
    </row>
    <row r="3105" spans="1:17" x14ac:dyDescent="0.35">
      <c r="A3105" s="812" t="b">
        <f t="shared" ca="1" si="237"/>
        <v>0</v>
      </c>
      <c r="B3105" s="825" t="str">
        <f ca="1">IF(COUNTA(G$2360:G3104)=1,"",OFFSET(B3105,-COUNTA(G$2360:G3104)+1,0))</f>
        <v>a1b3p000006X09CAAS</v>
      </c>
      <c r="C3105" s="827">
        <f ca="1">IF(COUNTA(G$2360:G3104)=1,"",OFFSET(C3105,-COUNTA(G$2360:G3104)+1,0))</f>
        <v>44</v>
      </c>
      <c r="D3105" s="812">
        <f t="shared" si="233"/>
        <v>263</v>
      </c>
      <c r="E3105" s="812">
        <f t="shared" ca="1" si="234"/>
        <v>5</v>
      </c>
      <c r="F3105" s="812">
        <f t="shared" ca="1" si="235"/>
        <v>52</v>
      </c>
      <c r="G3105" s="812"/>
      <c r="H3105" s="818" t="str">
        <f t="shared" ca="1" si="238"/>
        <v/>
      </c>
      <c r="I3105" s="818" t="str">
        <f t="shared" ca="1" si="239"/>
        <v/>
      </c>
      <c r="J3105" s="818" t="str">
        <f t="shared" ca="1" si="240"/>
        <v/>
      </c>
      <c r="K3105" s="818" t="str">
        <f t="shared" ca="1" si="241"/>
        <v/>
      </c>
      <c r="L3105" s="812"/>
      <c r="M3105" s="812"/>
      <c r="N3105" s="812"/>
      <c r="O3105" s="812"/>
      <c r="P3105" s="812">
        <f t="shared" si="236"/>
        <v>0</v>
      </c>
      <c r="Q3105" s="812"/>
    </row>
    <row r="3106" spans="1:17" x14ac:dyDescent="0.35">
      <c r="A3106" s="812" t="b">
        <f t="shared" ca="1" si="237"/>
        <v>0</v>
      </c>
      <c r="B3106" s="825" t="str">
        <f ca="1">IF(COUNTA(G$2360:G3105)=1,"",OFFSET(B3106,-COUNTA(G$2360:G3105)+1,0))</f>
        <v>a1b3p000006X0AUAA0</v>
      </c>
      <c r="C3106" s="827">
        <f ca="1">IF(COUNTA(G$2360:G3105)=1,"",OFFSET(C3106,-COUNTA(G$2360:G3105)+1,0))</f>
        <v>44</v>
      </c>
      <c r="D3106" s="812">
        <f t="shared" si="233"/>
        <v>264</v>
      </c>
      <c r="E3106" s="812">
        <f t="shared" ca="1" si="234"/>
        <v>6</v>
      </c>
      <c r="F3106" s="812">
        <f t="shared" ca="1" si="235"/>
        <v>52</v>
      </c>
      <c r="G3106" s="812"/>
      <c r="H3106" s="818" t="str">
        <f t="shared" ca="1" si="238"/>
        <v/>
      </c>
      <c r="I3106" s="818" t="str">
        <f t="shared" ca="1" si="239"/>
        <v/>
      </c>
      <c r="J3106" s="818" t="str">
        <f t="shared" ca="1" si="240"/>
        <v/>
      </c>
      <c r="K3106" s="818" t="str">
        <f t="shared" ca="1" si="241"/>
        <v/>
      </c>
      <c r="L3106" s="812"/>
      <c r="M3106" s="812"/>
      <c r="N3106" s="812"/>
      <c r="O3106" s="812"/>
      <c r="P3106" s="812">
        <f t="shared" si="236"/>
        <v>0</v>
      </c>
      <c r="Q3106" s="812"/>
    </row>
    <row r="3107" spans="1:17" x14ac:dyDescent="0.35">
      <c r="A3107" s="812" t="b">
        <f t="shared" ca="1" si="237"/>
        <v>0</v>
      </c>
      <c r="B3107" s="825" t="str">
        <f ca="1">IF(COUNTA(G$2360:G3106)=1,"",OFFSET(B3107,-COUNTA(G$2360:G3106)+1,0))</f>
        <v>a1b3p000006X043AAC</v>
      </c>
      <c r="C3107" s="827">
        <f ca="1">IF(COUNTA(G$2360:G3106)=1,"",OFFSET(C3107,-COUNTA(G$2360:G3106)+1,0))</f>
        <v>45</v>
      </c>
      <c r="D3107" s="812">
        <f t="shared" si="233"/>
        <v>265</v>
      </c>
      <c r="E3107" s="812">
        <f t="shared" ca="1" si="234"/>
        <v>1</v>
      </c>
      <c r="F3107" s="812">
        <f t="shared" ca="1" si="235"/>
        <v>53</v>
      </c>
      <c r="G3107" s="812"/>
      <c r="H3107" s="818" t="str">
        <f t="shared" ca="1" si="238"/>
        <v/>
      </c>
      <c r="I3107" s="818" t="str">
        <f t="shared" ca="1" si="239"/>
        <v/>
      </c>
      <c r="J3107" s="818" t="str">
        <f t="shared" ca="1" si="240"/>
        <v/>
      </c>
      <c r="K3107" s="818" t="str">
        <f t="shared" ca="1" si="241"/>
        <v/>
      </c>
      <c r="L3107" s="812"/>
      <c r="M3107" s="812"/>
      <c r="N3107" s="812"/>
      <c r="O3107" s="812"/>
      <c r="P3107" s="812">
        <f t="shared" si="236"/>
        <v>0</v>
      </c>
      <c r="Q3107" s="812"/>
    </row>
    <row r="3108" spans="1:17" x14ac:dyDescent="0.35">
      <c r="A3108" s="812" t="b">
        <f t="shared" ca="1" si="237"/>
        <v>0</v>
      </c>
      <c r="B3108" s="825" t="str">
        <f ca="1">IF(COUNTA(G$2360:G3107)=1,"",OFFSET(B3108,-COUNTA(G$2360:G3107)+1,0))</f>
        <v>a1b3p000006X05LAAS</v>
      </c>
      <c r="C3108" s="827">
        <f ca="1">IF(COUNTA(G$2360:G3107)=1,"",OFFSET(C3108,-COUNTA(G$2360:G3107)+1,0))</f>
        <v>45</v>
      </c>
      <c r="D3108" s="812">
        <f t="shared" si="233"/>
        <v>266</v>
      </c>
      <c r="E3108" s="812">
        <f t="shared" ca="1" si="234"/>
        <v>2</v>
      </c>
      <c r="F3108" s="812">
        <f t="shared" ca="1" si="235"/>
        <v>53</v>
      </c>
      <c r="G3108" s="812"/>
      <c r="H3108" s="818" t="str">
        <f t="shared" ca="1" si="238"/>
        <v/>
      </c>
      <c r="I3108" s="818" t="str">
        <f t="shared" ca="1" si="239"/>
        <v/>
      </c>
      <c r="J3108" s="818" t="str">
        <f t="shared" ca="1" si="240"/>
        <v/>
      </c>
      <c r="K3108" s="818" t="str">
        <f t="shared" ca="1" si="241"/>
        <v/>
      </c>
      <c r="L3108" s="812"/>
      <c r="M3108" s="812"/>
      <c r="N3108" s="812"/>
      <c r="O3108" s="812"/>
      <c r="P3108" s="812">
        <f t="shared" si="236"/>
        <v>0</v>
      </c>
      <c r="Q3108" s="812"/>
    </row>
    <row r="3109" spans="1:17" x14ac:dyDescent="0.35">
      <c r="A3109" s="812" t="b">
        <f t="shared" ca="1" si="237"/>
        <v>0</v>
      </c>
      <c r="B3109" s="825" t="str">
        <f ca="1">IF(COUNTA(G$2360:G3108)=1,"",OFFSET(B3109,-COUNTA(G$2360:G3108)+1,0))</f>
        <v>a1b3p000006X06dAAC</v>
      </c>
      <c r="C3109" s="827">
        <f ca="1">IF(COUNTA(G$2360:G3108)=1,"",OFFSET(C3109,-COUNTA(G$2360:G3108)+1,0))</f>
        <v>45</v>
      </c>
      <c r="D3109" s="812">
        <f t="shared" si="233"/>
        <v>267</v>
      </c>
      <c r="E3109" s="812">
        <f t="shared" ca="1" si="234"/>
        <v>3</v>
      </c>
      <c r="F3109" s="812">
        <f t="shared" ca="1" si="235"/>
        <v>53</v>
      </c>
      <c r="G3109" s="812"/>
      <c r="H3109" s="818" t="str">
        <f t="shared" ca="1" si="238"/>
        <v/>
      </c>
      <c r="I3109" s="818" t="str">
        <f t="shared" ca="1" si="239"/>
        <v/>
      </c>
      <c r="J3109" s="818" t="str">
        <f t="shared" ca="1" si="240"/>
        <v/>
      </c>
      <c r="K3109" s="818" t="str">
        <f t="shared" ca="1" si="241"/>
        <v/>
      </c>
      <c r="L3109" s="812"/>
      <c r="M3109" s="812"/>
      <c r="N3109" s="812"/>
      <c r="O3109" s="812"/>
      <c r="P3109" s="812">
        <f t="shared" si="236"/>
        <v>0</v>
      </c>
      <c r="Q3109" s="812"/>
    </row>
    <row r="3110" spans="1:17" x14ac:dyDescent="0.35">
      <c r="A3110" s="812" t="b">
        <f t="shared" ca="1" si="237"/>
        <v>0</v>
      </c>
      <c r="B3110" s="825" t="str">
        <f ca="1">IF(COUNTA(G$2360:G3109)=1,"",OFFSET(B3110,-COUNTA(G$2360:G3109)+1,0))</f>
        <v>a1b3p000006X07vAAC</v>
      </c>
      <c r="C3110" s="827">
        <f ca="1">IF(COUNTA(G$2360:G3109)=1,"",OFFSET(C3110,-COUNTA(G$2360:G3109)+1,0))</f>
        <v>45</v>
      </c>
      <c r="D3110" s="812">
        <f t="shared" si="233"/>
        <v>268</v>
      </c>
      <c r="E3110" s="812">
        <f t="shared" ca="1" si="234"/>
        <v>4</v>
      </c>
      <c r="F3110" s="812">
        <f t="shared" ca="1" si="235"/>
        <v>53</v>
      </c>
      <c r="G3110" s="812"/>
      <c r="H3110" s="818" t="str">
        <f t="shared" ca="1" si="238"/>
        <v/>
      </c>
      <c r="I3110" s="818" t="str">
        <f t="shared" ca="1" si="239"/>
        <v/>
      </c>
      <c r="J3110" s="818" t="str">
        <f t="shared" ca="1" si="240"/>
        <v/>
      </c>
      <c r="K3110" s="818" t="str">
        <f t="shared" ca="1" si="241"/>
        <v/>
      </c>
      <c r="L3110" s="812"/>
      <c r="M3110" s="812"/>
      <c r="N3110" s="812"/>
      <c r="O3110" s="812"/>
      <c r="P3110" s="812">
        <f t="shared" si="236"/>
        <v>0</v>
      </c>
      <c r="Q3110" s="812"/>
    </row>
    <row r="3111" spans="1:17" x14ac:dyDescent="0.35">
      <c r="A3111" s="812" t="b">
        <f t="shared" ca="1" si="237"/>
        <v>0</v>
      </c>
      <c r="B3111" s="825" t="str">
        <f ca="1">IF(COUNTA(G$2360:G3110)=1,"",OFFSET(B3111,-COUNTA(G$2360:G3110)+1,0))</f>
        <v>a1b3p000006X09DAAS</v>
      </c>
      <c r="C3111" s="827">
        <f ca="1">IF(COUNTA(G$2360:G3110)=1,"",OFFSET(C3111,-COUNTA(G$2360:G3110)+1,0))</f>
        <v>45</v>
      </c>
      <c r="D3111" s="812">
        <f t="shared" si="233"/>
        <v>269</v>
      </c>
      <c r="E3111" s="812">
        <f t="shared" ca="1" si="234"/>
        <v>5</v>
      </c>
      <c r="F3111" s="812">
        <f t="shared" ca="1" si="235"/>
        <v>53</v>
      </c>
      <c r="G3111" s="812"/>
      <c r="H3111" s="818" t="str">
        <f t="shared" ca="1" si="238"/>
        <v/>
      </c>
      <c r="I3111" s="818" t="str">
        <f t="shared" ca="1" si="239"/>
        <v/>
      </c>
      <c r="J3111" s="818" t="str">
        <f t="shared" ca="1" si="240"/>
        <v/>
      </c>
      <c r="K3111" s="818" t="str">
        <f t="shared" ca="1" si="241"/>
        <v/>
      </c>
      <c r="L3111" s="812"/>
      <c r="M3111" s="812"/>
      <c r="N3111" s="812"/>
      <c r="O3111" s="812"/>
      <c r="P3111" s="812">
        <f t="shared" si="236"/>
        <v>0</v>
      </c>
      <c r="Q3111" s="812"/>
    </row>
    <row r="3112" spans="1:17" x14ac:dyDescent="0.35">
      <c r="A3112" s="812" t="b">
        <f t="shared" ca="1" si="237"/>
        <v>0</v>
      </c>
      <c r="B3112" s="825" t="str">
        <f ca="1">IF(COUNTA(G$2360:G3111)=1,"",OFFSET(B3112,-COUNTA(G$2360:G3111)+1,0))</f>
        <v>a1b3p000006X0AVAA0</v>
      </c>
      <c r="C3112" s="827">
        <f ca="1">IF(COUNTA(G$2360:G3111)=1,"",OFFSET(C3112,-COUNTA(G$2360:G3111)+1,0))</f>
        <v>45</v>
      </c>
      <c r="D3112" s="812">
        <f t="shared" si="233"/>
        <v>270</v>
      </c>
      <c r="E3112" s="812">
        <f t="shared" ca="1" si="234"/>
        <v>6</v>
      </c>
      <c r="F3112" s="812">
        <f t="shared" ca="1" si="235"/>
        <v>53</v>
      </c>
      <c r="G3112" s="812"/>
      <c r="H3112" s="818" t="str">
        <f t="shared" ca="1" si="238"/>
        <v/>
      </c>
      <c r="I3112" s="818" t="str">
        <f t="shared" ca="1" si="239"/>
        <v/>
      </c>
      <c r="J3112" s="818" t="str">
        <f t="shared" ca="1" si="240"/>
        <v/>
      </c>
      <c r="K3112" s="818" t="str">
        <f t="shared" ca="1" si="241"/>
        <v/>
      </c>
      <c r="L3112" s="812"/>
      <c r="M3112" s="812"/>
      <c r="N3112" s="812"/>
      <c r="O3112" s="812"/>
      <c r="P3112" s="812">
        <f t="shared" si="236"/>
        <v>0</v>
      </c>
      <c r="Q3112" s="812"/>
    </row>
    <row r="3113" spans="1:17" x14ac:dyDescent="0.35">
      <c r="A3113" s="812" t="b">
        <f t="shared" ca="1" si="237"/>
        <v>0</v>
      </c>
      <c r="B3113" s="825" t="str">
        <f ca="1">IF(COUNTA(G$2360:G3112)=1,"",OFFSET(B3113,-COUNTA(G$2360:G3112)+1,0))</f>
        <v>a1b3p000006X044AAC</v>
      </c>
      <c r="C3113" s="827">
        <f ca="1">IF(COUNTA(G$2360:G3112)=1,"",OFFSET(C3113,-COUNTA(G$2360:G3112)+1,0))</f>
        <v>46</v>
      </c>
      <c r="D3113" s="812">
        <f t="shared" si="233"/>
        <v>271</v>
      </c>
      <c r="E3113" s="812">
        <f t="shared" ca="1" si="234"/>
        <v>1</v>
      </c>
      <c r="F3113" s="812">
        <f t="shared" ca="1" si="235"/>
        <v>54</v>
      </c>
      <c r="G3113" s="812"/>
      <c r="H3113" s="818" t="str">
        <f t="shared" ca="1" si="238"/>
        <v/>
      </c>
      <c r="I3113" s="818" t="str">
        <f t="shared" ca="1" si="239"/>
        <v/>
      </c>
      <c r="J3113" s="818" t="str">
        <f t="shared" ca="1" si="240"/>
        <v/>
      </c>
      <c r="K3113" s="818" t="str">
        <f t="shared" ca="1" si="241"/>
        <v/>
      </c>
      <c r="L3113" s="812"/>
      <c r="M3113" s="812"/>
      <c r="N3113" s="812"/>
      <c r="O3113" s="812"/>
      <c r="P3113" s="812">
        <f t="shared" si="236"/>
        <v>0</v>
      </c>
      <c r="Q3113" s="812"/>
    </row>
    <row r="3114" spans="1:17" x14ac:dyDescent="0.35">
      <c r="A3114" s="812" t="b">
        <f t="shared" ca="1" si="237"/>
        <v>0</v>
      </c>
      <c r="B3114" s="825" t="str">
        <f ca="1">IF(COUNTA(G$2360:G3113)=1,"",OFFSET(B3114,-COUNTA(G$2360:G3113)+1,0))</f>
        <v>a1b3p000006X05MAAS</v>
      </c>
      <c r="C3114" s="827">
        <f ca="1">IF(COUNTA(G$2360:G3113)=1,"",OFFSET(C3114,-COUNTA(G$2360:G3113)+1,0))</f>
        <v>46</v>
      </c>
      <c r="D3114" s="812">
        <f t="shared" si="233"/>
        <v>272</v>
      </c>
      <c r="E3114" s="812">
        <f t="shared" ca="1" si="234"/>
        <v>2</v>
      </c>
      <c r="F3114" s="812">
        <f t="shared" ca="1" si="235"/>
        <v>54</v>
      </c>
      <c r="G3114" s="812"/>
      <c r="H3114" s="818" t="str">
        <f t="shared" ca="1" si="238"/>
        <v/>
      </c>
      <c r="I3114" s="818" t="str">
        <f t="shared" ca="1" si="239"/>
        <v/>
      </c>
      <c r="J3114" s="818" t="str">
        <f t="shared" ca="1" si="240"/>
        <v/>
      </c>
      <c r="K3114" s="818" t="str">
        <f t="shared" ca="1" si="241"/>
        <v/>
      </c>
      <c r="L3114" s="812"/>
      <c r="M3114" s="812"/>
      <c r="N3114" s="812"/>
      <c r="O3114" s="812"/>
      <c r="P3114" s="812">
        <f t="shared" si="236"/>
        <v>0</v>
      </c>
      <c r="Q3114" s="812"/>
    </row>
    <row r="3115" spans="1:17" x14ac:dyDescent="0.35">
      <c r="A3115" s="812" t="b">
        <f t="shared" ca="1" si="237"/>
        <v>0</v>
      </c>
      <c r="B3115" s="825" t="str">
        <f ca="1">IF(COUNTA(G$2360:G3114)=1,"",OFFSET(B3115,-COUNTA(G$2360:G3114)+1,0))</f>
        <v>a1b3p000006X06eAAC</v>
      </c>
      <c r="C3115" s="827">
        <f ca="1">IF(COUNTA(G$2360:G3114)=1,"",OFFSET(C3115,-COUNTA(G$2360:G3114)+1,0))</f>
        <v>46</v>
      </c>
      <c r="D3115" s="812">
        <f t="shared" si="233"/>
        <v>273</v>
      </c>
      <c r="E3115" s="812">
        <f t="shared" ca="1" si="234"/>
        <v>3</v>
      </c>
      <c r="F3115" s="812">
        <f t="shared" ca="1" si="235"/>
        <v>54</v>
      </c>
      <c r="G3115" s="812"/>
      <c r="H3115" s="818" t="str">
        <f t="shared" ca="1" si="238"/>
        <v/>
      </c>
      <c r="I3115" s="818" t="str">
        <f t="shared" ca="1" si="239"/>
        <v/>
      </c>
      <c r="J3115" s="818" t="str">
        <f t="shared" ca="1" si="240"/>
        <v/>
      </c>
      <c r="K3115" s="818" t="str">
        <f t="shared" ca="1" si="241"/>
        <v/>
      </c>
      <c r="L3115" s="812"/>
      <c r="M3115" s="812"/>
      <c r="N3115" s="812"/>
      <c r="O3115" s="812"/>
      <c r="P3115" s="812">
        <f t="shared" si="236"/>
        <v>0</v>
      </c>
      <c r="Q3115" s="812"/>
    </row>
    <row r="3116" spans="1:17" x14ac:dyDescent="0.35">
      <c r="A3116" s="812" t="b">
        <f t="shared" ca="1" si="237"/>
        <v>0</v>
      </c>
      <c r="B3116" s="825" t="str">
        <f ca="1">IF(COUNTA(G$2360:G3115)=1,"",OFFSET(B3116,-COUNTA(G$2360:G3115)+1,0))</f>
        <v>a1b3p000006X07wAAC</v>
      </c>
      <c r="C3116" s="827">
        <f ca="1">IF(COUNTA(G$2360:G3115)=1,"",OFFSET(C3116,-COUNTA(G$2360:G3115)+1,0))</f>
        <v>46</v>
      </c>
      <c r="D3116" s="812">
        <f t="shared" si="233"/>
        <v>274</v>
      </c>
      <c r="E3116" s="812">
        <f t="shared" ca="1" si="234"/>
        <v>4</v>
      </c>
      <c r="F3116" s="812">
        <f t="shared" ca="1" si="235"/>
        <v>54</v>
      </c>
      <c r="G3116" s="812"/>
      <c r="H3116" s="818" t="str">
        <f t="shared" ca="1" si="238"/>
        <v/>
      </c>
      <c r="I3116" s="818" t="str">
        <f t="shared" ca="1" si="239"/>
        <v/>
      </c>
      <c r="J3116" s="818" t="str">
        <f t="shared" ca="1" si="240"/>
        <v/>
      </c>
      <c r="K3116" s="818" t="str">
        <f t="shared" ca="1" si="241"/>
        <v/>
      </c>
      <c r="L3116" s="812"/>
      <c r="M3116" s="812"/>
      <c r="N3116" s="812"/>
      <c r="O3116" s="812"/>
      <c r="P3116" s="812">
        <f t="shared" si="236"/>
        <v>0</v>
      </c>
      <c r="Q3116" s="812"/>
    </row>
    <row r="3117" spans="1:17" x14ac:dyDescent="0.35">
      <c r="A3117" s="812" t="b">
        <f t="shared" ca="1" si="237"/>
        <v>0</v>
      </c>
      <c r="B3117" s="825" t="str">
        <f ca="1">IF(COUNTA(G$2360:G3116)=1,"",OFFSET(B3117,-COUNTA(G$2360:G3116)+1,0))</f>
        <v>a1b3p000006X09EAAS</v>
      </c>
      <c r="C3117" s="827">
        <f ca="1">IF(COUNTA(G$2360:G3116)=1,"",OFFSET(C3117,-COUNTA(G$2360:G3116)+1,0))</f>
        <v>46</v>
      </c>
      <c r="D3117" s="812">
        <f t="shared" si="233"/>
        <v>275</v>
      </c>
      <c r="E3117" s="812">
        <f t="shared" ca="1" si="234"/>
        <v>5</v>
      </c>
      <c r="F3117" s="812">
        <f t="shared" ca="1" si="235"/>
        <v>54</v>
      </c>
      <c r="G3117" s="812"/>
      <c r="H3117" s="818" t="str">
        <f t="shared" ca="1" si="238"/>
        <v/>
      </c>
      <c r="I3117" s="818" t="str">
        <f t="shared" ca="1" si="239"/>
        <v/>
      </c>
      <c r="J3117" s="818" t="str">
        <f t="shared" ca="1" si="240"/>
        <v/>
      </c>
      <c r="K3117" s="818" t="str">
        <f t="shared" ca="1" si="241"/>
        <v/>
      </c>
      <c r="L3117" s="812"/>
      <c r="M3117" s="812"/>
      <c r="N3117" s="812"/>
      <c r="O3117" s="812"/>
      <c r="P3117" s="812">
        <f t="shared" si="236"/>
        <v>0</v>
      </c>
      <c r="Q3117" s="812"/>
    </row>
    <row r="3118" spans="1:17" x14ac:dyDescent="0.35">
      <c r="A3118" s="812" t="b">
        <f t="shared" ca="1" si="237"/>
        <v>0</v>
      </c>
      <c r="B3118" s="825" t="str">
        <f ca="1">IF(COUNTA(G$2360:G3117)=1,"",OFFSET(B3118,-COUNTA(G$2360:G3117)+1,0))</f>
        <v>a1b3p000006X0AWAA0</v>
      </c>
      <c r="C3118" s="827">
        <f ca="1">IF(COUNTA(G$2360:G3117)=1,"",OFFSET(C3118,-COUNTA(G$2360:G3117)+1,0))</f>
        <v>46</v>
      </c>
      <c r="D3118" s="812">
        <f t="shared" si="233"/>
        <v>276</v>
      </c>
      <c r="E3118" s="812">
        <f t="shared" ca="1" si="234"/>
        <v>6</v>
      </c>
      <c r="F3118" s="812">
        <f t="shared" ca="1" si="235"/>
        <v>54</v>
      </c>
      <c r="G3118" s="812"/>
      <c r="H3118" s="818" t="str">
        <f t="shared" ca="1" si="238"/>
        <v/>
      </c>
      <c r="I3118" s="818" t="str">
        <f t="shared" ca="1" si="239"/>
        <v/>
      </c>
      <c r="J3118" s="818" t="str">
        <f t="shared" ca="1" si="240"/>
        <v/>
      </c>
      <c r="K3118" s="818" t="str">
        <f t="shared" ca="1" si="241"/>
        <v/>
      </c>
      <c r="L3118" s="812"/>
      <c r="M3118" s="812"/>
      <c r="N3118" s="812"/>
      <c r="O3118" s="812"/>
      <c r="P3118" s="812">
        <f t="shared" si="236"/>
        <v>0</v>
      </c>
      <c r="Q3118" s="812"/>
    </row>
    <row r="3119" spans="1:17" x14ac:dyDescent="0.35">
      <c r="A3119" s="812" t="b">
        <f t="shared" ca="1" si="237"/>
        <v>0</v>
      </c>
      <c r="B3119" s="825" t="str">
        <f ca="1">IF(COUNTA(G$2360:G3118)=1,"",OFFSET(B3119,-COUNTA(G$2360:G3118)+1,0))</f>
        <v>a1b3p000006X045AAC</v>
      </c>
      <c r="C3119" s="827">
        <f ca="1">IF(COUNTA(G$2360:G3118)=1,"",OFFSET(C3119,-COUNTA(G$2360:G3118)+1,0))</f>
        <v>47</v>
      </c>
      <c r="D3119" s="812">
        <f t="shared" si="233"/>
        <v>277</v>
      </c>
      <c r="E3119" s="812">
        <f t="shared" ca="1" si="234"/>
        <v>1</v>
      </c>
      <c r="F3119" s="812">
        <f t="shared" ca="1" si="235"/>
        <v>55</v>
      </c>
      <c r="G3119" s="812"/>
      <c r="H3119" s="818" t="str">
        <f t="shared" ca="1" si="238"/>
        <v/>
      </c>
      <c r="I3119" s="818" t="str">
        <f t="shared" ca="1" si="239"/>
        <v/>
      </c>
      <c r="J3119" s="818" t="str">
        <f t="shared" ca="1" si="240"/>
        <v/>
      </c>
      <c r="K3119" s="818" t="str">
        <f t="shared" ca="1" si="241"/>
        <v/>
      </c>
      <c r="L3119" s="812"/>
      <c r="M3119" s="812"/>
      <c r="N3119" s="812"/>
      <c r="O3119" s="812"/>
      <c r="P3119" s="812">
        <f t="shared" si="236"/>
        <v>0</v>
      </c>
      <c r="Q3119" s="812"/>
    </row>
    <row r="3120" spans="1:17" x14ac:dyDescent="0.35">
      <c r="A3120" s="812" t="b">
        <f t="shared" ca="1" si="237"/>
        <v>0</v>
      </c>
      <c r="B3120" s="825" t="str">
        <f ca="1">IF(COUNTA(G$2360:G3119)=1,"",OFFSET(B3120,-COUNTA(G$2360:G3119)+1,0))</f>
        <v>a1b3p000006X05NAAS</v>
      </c>
      <c r="C3120" s="827">
        <f ca="1">IF(COUNTA(G$2360:G3119)=1,"",OFFSET(C3120,-COUNTA(G$2360:G3119)+1,0))</f>
        <v>47</v>
      </c>
      <c r="D3120" s="812">
        <f t="shared" si="233"/>
        <v>278</v>
      </c>
      <c r="E3120" s="812">
        <f t="shared" ca="1" si="234"/>
        <v>2</v>
      </c>
      <c r="F3120" s="812">
        <f t="shared" ca="1" si="235"/>
        <v>55</v>
      </c>
      <c r="G3120" s="812"/>
      <c r="H3120" s="818" t="str">
        <f t="shared" ca="1" si="238"/>
        <v/>
      </c>
      <c r="I3120" s="818" t="str">
        <f t="shared" ca="1" si="239"/>
        <v/>
      </c>
      <c r="J3120" s="818" t="str">
        <f t="shared" ca="1" si="240"/>
        <v/>
      </c>
      <c r="K3120" s="818" t="str">
        <f t="shared" ca="1" si="241"/>
        <v/>
      </c>
      <c r="L3120" s="812"/>
      <c r="M3120" s="812"/>
      <c r="N3120" s="812"/>
      <c r="O3120" s="812"/>
      <c r="P3120" s="812">
        <f t="shared" si="236"/>
        <v>0</v>
      </c>
      <c r="Q3120" s="812"/>
    </row>
    <row r="3121" spans="1:17" x14ac:dyDescent="0.35">
      <c r="A3121" s="812" t="b">
        <f t="shared" ca="1" si="237"/>
        <v>0</v>
      </c>
      <c r="B3121" s="825" t="str">
        <f ca="1">IF(COUNTA(G$2360:G3120)=1,"",OFFSET(B3121,-COUNTA(G$2360:G3120)+1,0))</f>
        <v>a1b3p000006X06fAAC</v>
      </c>
      <c r="C3121" s="827">
        <f ca="1">IF(COUNTA(G$2360:G3120)=1,"",OFFSET(C3121,-COUNTA(G$2360:G3120)+1,0))</f>
        <v>47</v>
      </c>
      <c r="D3121" s="812">
        <f t="shared" si="233"/>
        <v>279</v>
      </c>
      <c r="E3121" s="812">
        <f t="shared" ca="1" si="234"/>
        <v>3</v>
      </c>
      <c r="F3121" s="812">
        <f t="shared" ca="1" si="235"/>
        <v>55</v>
      </c>
      <c r="G3121" s="812"/>
      <c r="H3121" s="818" t="str">
        <f t="shared" ca="1" si="238"/>
        <v/>
      </c>
      <c r="I3121" s="818" t="str">
        <f t="shared" ca="1" si="239"/>
        <v/>
      </c>
      <c r="J3121" s="818" t="str">
        <f t="shared" ca="1" si="240"/>
        <v/>
      </c>
      <c r="K3121" s="818" t="str">
        <f t="shared" ca="1" si="241"/>
        <v/>
      </c>
      <c r="L3121" s="812"/>
      <c r="M3121" s="812"/>
      <c r="N3121" s="812"/>
      <c r="O3121" s="812"/>
      <c r="P3121" s="812">
        <f t="shared" si="236"/>
        <v>0</v>
      </c>
      <c r="Q3121" s="812"/>
    </row>
    <row r="3122" spans="1:17" x14ac:dyDescent="0.35">
      <c r="A3122" s="812" t="b">
        <f t="shared" ca="1" si="237"/>
        <v>0</v>
      </c>
      <c r="B3122" s="825" t="str">
        <f ca="1">IF(COUNTA(G$2360:G3121)=1,"",OFFSET(B3122,-COUNTA(G$2360:G3121)+1,0))</f>
        <v>a1b3p000006X07xAAC</v>
      </c>
      <c r="C3122" s="827">
        <f ca="1">IF(COUNTA(G$2360:G3121)=1,"",OFFSET(C3122,-COUNTA(G$2360:G3121)+1,0))</f>
        <v>47</v>
      </c>
      <c r="D3122" s="812">
        <f t="shared" si="233"/>
        <v>280</v>
      </c>
      <c r="E3122" s="812">
        <f t="shared" ca="1" si="234"/>
        <v>4</v>
      </c>
      <c r="F3122" s="812">
        <f t="shared" ca="1" si="235"/>
        <v>55</v>
      </c>
      <c r="G3122" s="812"/>
      <c r="H3122" s="818" t="str">
        <f t="shared" ca="1" si="238"/>
        <v/>
      </c>
      <c r="I3122" s="818" t="str">
        <f t="shared" ca="1" si="239"/>
        <v/>
      </c>
      <c r="J3122" s="818" t="str">
        <f t="shared" ca="1" si="240"/>
        <v/>
      </c>
      <c r="K3122" s="818" t="str">
        <f t="shared" ca="1" si="241"/>
        <v/>
      </c>
      <c r="L3122" s="812"/>
      <c r="M3122" s="812"/>
      <c r="N3122" s="812"/>
      <c r="O3122" s="812"/>
      <c r="P3122" s="812">
        <f t="shared" si="236"/>
        <v>0</v>
      </c>
      <c r="Q3122" s="812"/>
    </row>
    <row r="3123" spans="1:17" x14ac:dyDescent="0.35">
      <c r="A3123" s="812" t="b">
        <f t="shared" ca="1" si="237"/>
        <v>0</v>
      </c>
      <c r="B3123" s="825" t="str">
        <f ca="1">IF(COUNTA(G$2360:G3122)=1,"",OFFSET(B3123,-COUNTA(G$2360:G3122)+1,0))</f>
        <v>a1b3p000006X09FAAS</v>
      </c>
      <c r="C3123" s="827">
        <f ca="1">IF(COUNTA(G$2360:G3122)=1,"",OFFSET(C3123,-COUNTA(G$2360:G3122)+1,0))</f>
        <v>47</v>
      </c>
      <c r="D3123" s="812">
        <f t="shared" si="233"/>
        <v>281</v>
      </c>
      <c r="E3123" s="812">
        <f t="shared" ca="1" si="234"/>
        <v>5</v>
      </c>
      <c r="F3123" s="812">
        <f t="shared" ca="1" si="235"/>
        <v>55</v>
      </c>
      <c r="G3123" s="812"/>
      <c r="H3123" s="818" t="str">
        <f t="shared" ca="1" si="238"/>
        <v/>
      </c>
      <c r="I3123" s="818" t="str">
        <f t="shared" ca="1" si="239"/>
        <v/>
      </c>
      <c r="J3123" s="818" t="str">
        <f t="shared" ca="1" si="240"/>
        <v/>
      </c>
      <c r="K3123" s="818" t="str">
        <f t="shared" ca="1" si="241"/>
        <v/>
      </c>
      <c r="L3123" s="812"/>
      <c r="M3123" s="812"/>
      <c r="N3123" s="812"/>
      <c r="O3123" s="812"/>
      <c r="P3123" s="812">
        <f t="shared" si="236"/>
        <v>0</v>
      </c>
      <c r="Q3123" s="812"/>
    </row>
    <row r="3124" spans="1:17" x14ac:dyDescent="0.35">
      <c r="A3124" s="812" t="b">
        <f t="shared" ca="1" si="237"/>
        <v>0</v>
      </c>
      <c r="B3124" s="825" t="str">
        <f ca="1">IF(COUNTA(G$2360:G3123)=1,"",OFFSET(B3124,-COUNTA(G$2360:G3123)+1,0))</f>
        <v>a1b3p000006X0AXAA0</v>
      </c>
      <c r="C3124" s="827">
        <f ca="1">IF(COUNTA(G$2360:G3123)=1,"",OFFSET(C3124,-COUNTA(G$2360:G3123)+1,0))</f>
        <v>47</v>
      </c>
      <c r="D3124" s="812">
        <f t="shared" si="233"/>
        <v>282</v>
      </c>
      <c r="E3124" s="812">
        <f t="shared" ca="1" si="234"/>
        <v>6</v>
      </c>
      <c r="F3124" s="812">
        <f t="shared" ca="1" si="235"/>
        <v>55</v>
      </c>
      <c r="G3124" s="812"/>
      <c r="H3124" s="818" t="str">
        <f t="shared" ca="1" si="238"/>
        <v/>
      </c>
      <c r="I3124" s="818" t="str">
        <f t="shared" ca="1" si="239"/>
        <v/>
      </c>
      <c r="J3124" s="818" t="str">
        <f t="shared" ca="1" si="240"/>
        <v/>
      </c>
      <c r="K3124" s="818" t="str">
        <f t="shared" ca="1" si="241"/>
        <v/>
      </c>
      <c r="L3124" s="812"/>
      <c r="M3124" s="812"/>
      <c r="N3124" s="812"/>
      <c r="O3124" s="812"/>
      <c r="P3124" s="812">
        <f t="shared" si="236"/>
        <v>0</v>
      </c>
      <c r="Q3124" s="812"/>
    </row>
    <row r="3125" spans="1:17" x14ac:dyDescent="0.35">
      <c r="A3125" s="812" t="b">
        <f t="shared" ca="1" si="237"/>
        <v>0</v>
      </c>
      <c r="B3125" s="825" t="str">
        <f ca="1">IF(COUNTA(G$2360:G3124)=1,"",OFFSET(B3125,-COUNTA(G$2360:G3124)+1,0))</f>
        <v>a1b3p000006X046AAC</v>
      </c>
      <c r="C3125" s="827">
        <f ca="1">IF(COUNTA(G$2360:G3124)=1,"",OFFSET(C3125,-COUNTA(G$2360:G3124)+1,0))</f>
        <v>48</v>
      </c>
      <c r="D3125" s="812">
        <f t="shared" si="233"/>
        <v>283</v>
      </c>
      <c r="E3125" s="812">
        <f t="shared" ca="1" si="234"/>
        <v>1</v>
      </c>
      <c r="F3125" s="812">
        <f t="shared" ca="1" si="235"/>
        <v>56</v>
      </c>
      <c r="G3125" s="812"/>
      <c r="H3125" s="818" t="str">
        <f t="shared" ca="1" si="238"/>
        <v/>
      </c>
      <c r="I3125" s="818" t="str">
        <f t="shared" ca="1" si="239"/>
        <v/>
      </c>
      <c r="J3125" s="818" t="str">
        <f t="shared" ca="1" si="240"/>
        <v/>
      </c>
      <c r="K3125" s="818" t="str">
        <f t="shared" ca="1" si="241"/>
        <v/>
      </c>
      <c r="L3125" s="812"/>
      <c r="M3125" s="812"/>
      <c r="N3125" s="812"/>
      <c r="O3125" s="812"/>
      <c r="P3125" s="812">
        <f t="shared" si="236"/>
        <v>0</v>
      </c>
      <c r="Q3125" s="812"/>
    </row>
    <row r="3126" spans="1:17" x14ac:dyDescent="0.35">
      <c r="A3126" s="812" t="b">
        <f t="shared" ca="1" si="237"/>
        <v>0</v>
      </c>
      <c r="B3126" s="825" t="str">
        <f ca="1">IF(COUNTA(G$2360:G3125)=1,"",OFFSET(B3126,-COUNTA(G$2360:G3125)+1,0))</f>
        <v>a1b3p000006X05OAAS</v>
      </c>
      <c r="C3126" s="827">
        <f ca="1">IF(COUNTA(G$2360:G3125)=1,"",OFFSET(C3126,-COUNTA(G$2360:G3125)+1,0))</f>
        <v>48</v>
      </c>
      <c r="D3126" s="812">
        <f t="shared" si="233"/>
        <v>284</v>
      </c>
      <c r="E3126" s="812">
        <f t="shared" ca="1" si="234"/>
        <v>2</v>
      </c>
      <c r="F3126" s="812">
        <f t="shared" ca="1" si="235"/>
        <v>56</v>
      </c>
      <c r="G3126" s="812"/>
      <c r="H3126" s="818" t="str">
        <f t="shared" ca="1" si="238"/>
        <v/>
      </c>
      <c r="I3126" s="818" t="str">
        <f t="shared" ca="1" si="239"/>
        <v/>
      </c>
      <c r="J3126" s="818" t="str">
        <f t="shared" ca="1" si="240"/>
        <v/>
      </c>
      <c r="K3126" s="818" t="str">
        <f t="shared" ca="1" si="241"/>
        <v/>
      </c>
      <c r="L3126" s="812"/>
      <c r="M3126" s="812"/>
      <c r="N3126" s="812"/>
      <c r="O3126" s="812"/>
      <c r="P3126" s="812">
        <f t="shared" si="236"/>
        <v>0</v>
      </c>
      <c r="Q3126" s="812"/>
    </row>
    <row r="3127" spans="1:17" x14ac:dyDescent="0.35">
      <c r="A3127" s="812" t="b">
        <f t="shared" ca="1" si="237"/>
        <v>0</v>
      </c>
      <c r="B3127" s="825" t="str">
        <f ca="1">IF(COUNTA(G$2360:G3126)=1,"",OFFSET(B3127,-COUNTA(G$2360:G3126)+1,0))</f>
        <v>a1b3p000006X06gAAC</v>
      </c>
      <c r="C3127" s="827">
        <f ca="1">IF(COUNTA(G$2360:G3126)=1,"",OFFSET(C3127,-COUNTA(G$2360:G3126)+1,0))</f>
        <v>48</v>
      </c>
      <c r="D3127" s="812">
        <f t="shared" si="233"/>
        <v>285</v>
      </c>
      <c r="E3127" s="812">
        <f t="shared" ca="1" si="234"/>
        <v>3</v>
      </c>
      <c r="F3127" s="812">
        <f t="shared" ca="1" si="235"/>
        <v>56</v>
      </c>
      <c r="G3127" s="812"/>
      <c r="H3127" s="818" t="str">
        <f t="shared" ca="1" si="238"/>
        <v/>
      </c>
      <c r="I3127" s="818" t="str">
        <f t="shared" ca="1" si="239"/>
        <v/>
      </c>
      <c r="J3127" s="818" t="str">
        <f t="shared" ca="1" si="240"/>
        <v/>
      </c>
      <c r="K3127" s="818" t="str">
        <f t="shared" ca="1" si="241"/>
        <v/>
      </c>
      <c r="L3127" s="812"/>
      <c r="M3127" s="812"/>
      <c r="N3127" s="812"/>
      <c r="O3127" s="812"/>
      <c r="P3127" s="812">
        <f t="shared" si="236"/>
        <v>0</v>
      </c>
      <c r="Q3127" s="812"/>
    </row>
    <row r="3128" spans="1:17" x14ac:dyDescent="0.35">
      <c r="A3128" s="812" t="b">
        <f t="shared" ca="1" si="237"/>
        <v>0</v>
      </c>
      <c r="B3128" s="825" t="str">
        <f ca="1">IF(COUNTA(G$2360:G3127)=1,"",OFFSET(B3128,-COUNTA(G$2360:G3127)+1,0))</f>
        <v>a1b3p000006X07yAAC</v>
      </c>
      <c r="C3128" s="827">
        <f ca="1">IF(COUNTA(G$2360:G3127)=1,"",OFFSET(C3128,-COUNTA(G$2360:G3127)+1,0))</f>
        <v>48</v>
      </c>
      <c r="D3128" s="812">
        <f t="shared" si="233"/>
        <v>286</v>
      </c>
      <c r="E3128" s="812">
        <f t="shared" ca="1" si="234"/>
        <v>4</v>
      </c>
      <c r="F3128" s="812">
        <f t="shared" ca="1" si="235"/>
        <v>56</v>
      </c>
      <c r="G3128" s="812"/>
      <c r="H3128" s="818" t="str">
        <f t="shared" ca="1" si="238"/>
        <v/>
      </c>
      <c r="I3128" s="818" t="str">
        <f t="shared" ca="1" si="239"/>
        <v/>
      </c>
      <c r="J3128" s="818" t="str">
        <f t="shared" ca="1" si="240"/>
        <v/>
      </c>
      <c r="K3128" s="818" t="str">
        <f t="shared" ca="1" si="241"/>
        <v/>
      </c>
      <c r="L3128" s="812"/>
      <c r="M3128" s="812"/>
      <c r="N3128" s="812"/>
      <c r="O3128" s="812"/>
      <c r="P3128" s="812">
        <f t="shared" si="236"/>
        <v>0</v>
      </c>
      <c r="Q3128" s="812"/>
    </row>
    <row r="3129" spans="1:17" x14ac:dyDescent="0.35">
      <c r="A3129" s="812" t="b">
        <f t="shared" ca="1" si="237"/>
        <v>0</v>
      </c>
      <c r="B3129" s="825" t="str">
        <f ca="1">IF(COUNTA(G$2360:G3128)=1,"",OFFSET(B3129,-COUNTA(G$2360:G3128)+1,0))</f>
        <v>a1b3p000006X09GAAS</v>
      </c>
      <c r="C3129" s="827">
        <f ca="1">IF(COUNTA(G$2360:G3128)=1,"",OFFSET(C3129,-COUNTA(G$2360:G3128)+1,0))</f>
        <v>48</v>
      </c>
      <c r="D3129" s="812">
        <f t="shared" si="233"/>
        <v>287</v>
      </c>
      <c r="E3129" s="812">
        <f t="shared" ca="1" si="234"/>
        <v>5</v>
      </c>
      <c r="F3129" s="812">
        <f t="shared" ca="1" si="235"/>
        <v>56</v>
      </c>
      <c r="G3129" s="812"/>
      <c r="H3129" s="818" t="str">
        <f t="shared" ca="1" si="238"/>
        <v/>
      </c>
      <c r="I3129" s="818" t="str">
        <f t="shared" ca="1" si="239"/>
        <v/>
      </c>
      <c r="J3129" s="818" t="str">
        <f t="shared" ca="1" si="240"/>
        <v/>
      </c>
      <c r="K3129" s="818" t="str">
        <f t="shared" ca="1" si="241"/>
        <v/>
      </c>
      <c r="L3129" s="812"/>
      <c r="M3129" s="812"/>
      <c r="N3129" s="812"/>
      <c r="O3129" s="812"/>
      <c r="P3129" s="812">
        <f t="shared" si="236"/>
        <v>0</v>
      </c>
      <c r="Q3129" s="812"/>
    </row>
    <row r="3130" spans="1:17" x14ac:dyDescent="0.35">
      <c r="A3130" s="812" t="b">
        <f t="shared" ca="1" si="237"/>
        <v>0</v>
      </c>
      <c r="B3130" s="825" t="str">
        <f ca="1">IF(COUNTA(G$2360:G3129)=1,"",OFFSET(B3130,-COUNTA(G$2360:G3129)+1,0))</f>
        <v>a1b3p000006X0AYAA0</v>
      </c>
      <c r="C3130" s="827">
        <f ca="1">IF(COUNTA(G$2360:G3129)=1,"",OFFSET(C3130,-COUNTA(G$2360:G3129)+1,0))</f>
        <v>48</v>
      </c>
      <c r="D3130" s="812">
        <f t="shared" si="233"/>
        <v>288</v>
      </c>
      <c r="E3130" s="812">
        <f t="shared" ca="1" si="234"/>
        <v>6</v>
      </c>
      <c r="F3130" s="812">
        <f t="shared" ca="1" si="235"/>
        <v>56</v>
      </c>
      <c r="G3130" s="812"/>
      <c r="H3130" s="818" t="str">
        <f t="shared" ca="1" si="238"/>
        <v/>
      </c>
      <c r="I3130" s="818" t="str">
        <f t="shared" ca="1" si="239"/>
        <v/>
      </c>
      <c r="J3130" s="818" t="str">
        <f t="shared" ca="1" si="240"/>
        <v/>
      </c>
      <c r="K3130" s="818" t="str">
        <f t="shared" ca="1" si="241"/>
        <v/>
      </c>
      <c r="L3130" s="812"/>
      <c r="M3130" s="812"/>
      <c r="N3130" s="812"/>
      <c r="O3130" s="812"/>
      <c r="P3130" s="812">
        <f t="shared" si="236"/>
        <v>0</v>
      </c>
      <c r="Q3130" s="812"/>
    </row>
    <row r="3131" spans="1:17" x14ac:dyDescent="0.35">
      <c r="A3131" s="812" t="b">
        <f t="shared" ca="1" si="237"/>
        <v>0</v>
      </c>
      <c r="B3131" s="825" t="str">
        <f ca="1">IF(COUNTA(G$2360:G3130)=1,"",OFFSET(B3131,-COUNTA(G$2360:G3130)+1,0))</f>
        <v>a1b3p000006X047AAC</v>
      </c>
      <c r="C3131" s="827">
        <f ca="1">IF(COUNTA(G$2360:G3130)=1,"",OFFSET(C3131,-COUNTA(G$2360:G3130)+1,0))</f>
        <v>49</v>
      </c>
      <c r="D3131" s="812">
        <f t="shared" ref="D3131:D3194" si="242">D3130+1</f>
        <v>289</v>
      </c>
      <c r="E3131" s="812">
        <f t="shared" ref="E3131:E3194" ca="1" si="243">COUNTIF(C2961:C3131,C3131)</f>
        <v>1</v>
      </c>
      <c r="F3131" s="812">
        <f t="shared" ref="F3131:F3194" ca="1" si="244">IF(C3131=1,9,IF(E3130=MAX(E3129:E3131),F3129+1,F3130))</f>
        <v>57</v>
      </c>
      <c r="G3131" s="812"/>
      <c r="H3131" s="818" t="str">
        <f t="shared" ca="1" si="238"/>
        <v/>
      </c>
      <c r="I3131" s="818" t="str">
        <f t="shared" ca="1" si="239"/>
        <v/>
      </c>
      <c r="J3131" s="818" t="str">
        <f t="shared" ca="1" si="240"/>
        <v/>
      </c>
      <c r="K3131" s="818" t="str">
        <f t="shared" ca="1" si="241"/>
        <v/>
      </c>
      <c r="L3131" s="812"/>
      <c r="M3131" s="812"/>
      <c r="N3131" s="812"/>
      <c r="O3131" s="812"/>
      <c r="P3131" s="812">
        <f t="shared" ref="P3131:P3194" si="245">IF(NOT(_xlfn.ISFORMULA(I3131)),P3130+1,0)</f>
        <v>0</v>
      </c>
      <c r="Q3131" s="812"/>
    </row>
    <row r="3132" spans="1:17" x14ac:dyDescent="0.35">
      <c r="A3132" s="812" t="b">
        <f t="shared" ca="1" si="237"/>
        <v>0</v>
      </c>
      <c r="B3132" s="825" t="str">
        <f ca="1">IF(COUNTA(G$2360:G3131)=1,"",OFFSET(B3132,-COUNTA(G$2360:G3131)+1,0))</f>
        <v>a1b3p000006X05PAAS</v>
      </c>
      <c r="C3132" s="827">
        <f ca="1">IF(COUNTA(G$2360:G3131)=1,"",OFFSET(C3132,-COUNTA(G$2360:G3131)+1,0))</f>
        <v>49</v>
      </c>
      <c r="D3132" s="812">
        <f t="shared" si="242"/>
        <v>290</v>
      </c>
      <c r="E3132" s="812">
        <f t="shared" ca="1" si="243"/>
        <v>2</v>
      </c>
      <c r="F3132" s="812">
        <f t="shared" ca="1" si="244"/>
        <v>57</v>
      </c>
      <c r="G3132" s="812"/>
      <c r="H3132" s="818" t="str">
        <f t="shared" ca="1" si="238"/>
        <v/>
      </c>
      <c r="I3132" s="818" t="str">
        <f t="shared" ca="1" si="239"/>
        <v/>
      </c>
      <c r="J3132" s="818" t="str">
        <f t="shared" ca="1" si="240"/>
        <v/>
      </c>
      <c r="K3132" s="818" t="str">
        <f t="shared" ca="1" si="241"/>
        <v/>
      </c>
      <c r="L3132" s="812"/>
      <c r="M3132" s="812"/>
      <c r="N3132" s="812"/>
      <c r="O3132" s="812"/>
      <c r="P3132" s="812">
        <f t="shared" si="245"/>
        <v>0</v>
      </c>
      <c r="Q3132" s="812"/>
    </row>
    <row r="3133" spans="1:17" x14ac:dyDescent="0.35">
      <c r="A3133" s="812" t="b">
        <f t="shared" ca="1" si="237"/>
        <v>0</v>
      </c>
      <c r="B3133" s="825" t="str">
        <f ca="1">IF(COUNTA(G$2360:G3132)=1,"",OFFSET(B3133,-COUNTA(G$2360:G3132)+1,0))</f>
        <v>a1b3p000006X06hAAC</v>
      </c>
      <c r="C3133" s="827">
        <f ca="1">IF(COUNTA(G$2360:G3132)=1,"",OFFSET(C3133,-COUNTA(G$2360:G3132)+1,0))</f>
        <v>49</v>
      </c>
      <c r="D3133" s="812">
        <f t="shared" si="242"/>
        <v>291</v>
      </c>
      <c r="E3133" s="812">
        <f t="shared" ca="1" si="243"/>
        <v>3</v>
      </c>
      <c r="F3133" s="812">
        <f t="shared" ca="1" si="244"/>
        <v>57</v>
      </c>
      <c r="G3133" s="812"/>
      <c r="H3133" s="818" t="str">
        <f t="shared" ca="1" si="238"/>
        <v/>
      </c>
      <c r="I3133" s="818" t="str">
        <f t="shared" ca="1" si="239"/>
        <v/>
      </c>
      <c r="J3133" s="818" t="str">
        <f t="shared" ca="1" si="240"/>
        <v/>
      </c>
      <c r="K3133" s="818" t="str">
        <f t="shared" ca="1" si="241"/>
        <v/>
      </c>
      <c r="L3133" s="812"/>
      <c r="M3133" s="812"/>
      <c r="N3133" s="812"/>
      <c r="O3133" s="812"/>
      <c r="P3133" s="812">
        <f t="shared" si="245"/>
        <v>0</v>
      </c>
      <c r="Q3133" s="812"/>
    </row>
    <row r="3134" spans="1:17" x14ac:dyDescent="0.35">
      <c r="A3134" s="812" t="b">
        <f t="shared" ca="1" si="237"/>
        <v>0</v>
      </c>
      <c r="B3134" s="825" t="str">
        <f ca="1">IF(COUNTA(G$2360:G3133)=1,"",OFFSET(B3134,-COUNTA(G$2360:G3133)+1,0))</f>
        <v>a1b3p000006X07zAAC</v>
      </c>
      <c r="C3134" s="827">
        <f ca="1">IF(COUNTA(G$2360:G3133)=1,"",OFFSET(C3134,-COUNTA(G$2360:G3133)+1,0))</f>
        <v>49</v>
      </c>
      <c r="D3134" s="812">
        <f t="shared" si="242"/>
        <v>292</v>
      </c>
      <c r="E3134" s="812">
        <f t="shared" ca="1" si="243"/>
        <v>4</v>
      </c>
      <c r="F3134" s="812">
        <f t="shared" ca="1" si="244"/>
        <v>57</v>
      </c>
      <c r="G3134" s="812"/>
      <c r="H3134" s="818" t="str">
        <f t="shared" ca="1" si="238"/>
        <v/>
      </c>
      <c r="I3134" s="818" t="str">
        <f t="shared" ca="1" si="239"/>
        <v/>
      </c>
      <c r="J3134" s="818" t="str">
        <f t="shared" ca="1" si="240"/>
        <v/>
      </c>
      <c r="K3134" s="818" t="str">
        <f t="shared" ca="1" si="241"/>
        <v/>
      </c>
      <c r="L3134" s="812"/>
      <c r="M3134" s="812"/>
      <c r="N3134" s="812"/>
      <c r="O3134" s="812"/>
      <c r="P3134" s="812">
        <f t="shared" si="245"/>
        <v>0</v>
      </c>
      <c r="Q3134" s="812"/>
    </row>
    <row r="3135" spans="1:17" x14ac:dyDescent="0.35">
      <c r="A3135" s="812" t="b">
        <f t="shared" ca="1" si="237"/>
        <v>0</v>
      </c>
      <c r="B3135" s="825" t="str">
        <f ca="1">IF(COUNTA(G$2360:G3134)=1,"",OFFSET(B3135,-COUNTA(G$2360:G3134)+1,0))</f>
        <v>a1b3p000006X09HAAS</v>
      </c>
      <c r="C3135" s="827">
        <f ca="1">IF(COUNTA(G$2360:G3134)=1,"",OFFSET(C3135,-COUNTA(G$2360:G3134)+1,0))</f>
        <v>49</v>
      </c>
      <c r="D3135" s="812">
        <f t="shared" si="242"/>
        <v>293</v>
      </c>
      <c r="E3135" s="812">
        <f t="shared" ca="1" si="243"/>
        <v>5</v>
      </c>
      <c r="F3135" s="812">
        <f t="shared" ca="1" si="244"/>
        <v>57</v>
      </c>
      <c r="G3135" s="812"/>
      <c r="H3135" s="818" t="str">
        <f t="shared" ca="1" si="238"/>
        <v/>
      </c>
      <c r="I3135" s="818" t="str">
        <f t="shared" ca="1" si="239"/>
        <v/>
      </c>
      <c r="J3135" s="818" t="str">
        <f t="shared" ca="1" si="240"/>
        <v/>
      </c>
      <c r="K3135" s="818" t="str">
        <f t="shared" ca="1" si="241"/>
        <v/>
      </c>
      <c r="L3135" s="812"/>
      <c r="M3135" s="812"/>
      <c r="N3135" s="812"/>
      <c r="O3135" s="812"/>
      <c r="P3135" s="812">
        <f t="shared" si="245"/>
        <v>0</v>
      </c>
      <c r="Q3135" s="812"/>
    </row>
    <row r="3136" spans="1:17" x14ac:dyDescent="0.35">
      <c r="A3136" s="812" t="b">
        <f t="shared" ca="1" si="237"/>
        <v>0</v>
      </c>
      <c r="B3136" s="825" t="str">
        <f ca="1">IF(COUNTA(G$2360:G3135)=1,"",OFFSET(B3136,-COUNTA(G$2360:G3135)+1,0))</f>
        <v>a1b3p000006X0AZAA0</v>
      </c>
      <c r="C3136" s="827">
        <f ca="1">IF(COUNTA(G$2360:G3135)=1,"",OFFSET(C3136,-COUNTA(G$2360:G3135)+1,0))</f>
        <v>49</v>
      </c>
      <c r="D3136" s="812">
        <f t="shared" si="242"/>
        <v>294</v>
      </c>
      <c r="E3136" s="812">
        <f t="shared" ca="1" si="243"/>
        <v>6</v>
      </c>
      <c r="F3136" s="812">
        <f t="shared" ca="1" si="244"/>
        <v>57</v>
      </c>
      <c r="G3136" s="812"/>
      <c r="H3136" s="818" t="str">
        <f t="shared" ca="1" si="238"/>
        <v/>
      </c>
      <c r="I3136" s="818" t="str">
        <f t="shared" ca="1" si="239"/>
        <v/>
      </c>
      <c r="J3136" s="818" t="str">
        <f t="shared" ca="1" si="240"/>
        <v/>
      </c>
      <c r="K3136" s="818" t="str">
        <f t="shared" ca="1" si="241"/>
        <v/>
      </c>
      <c r="L3136" s="812"/>
      <c r="M3136" s="812"/>
      <c r="N3136" s="812"/>
      <c r="O3136" s="812"/>
      <c r="P3136" s="812">
        <f t="shared" si="245"/>
        <v>0</v>
      </c>
      <c r="Q3136" s="812"/>
    </row>
    <row r="3137" spans="1:17" x14ac:dyDescent="0.35">
      <c r="A3137" s="812" t="b">
        <f t="shared" ca="1" si="237"/>
        <v>0</v>
      </c>
      <c r="B3137" s="825" t="str">
        <f ca="1">IF(COUNTA(G$2360:G3136)=1,"",OFFSET(B3137,-COUNTA(G$2360:G3136)+1,0))</f>
        <v>a1b3p000006X048AAC</v>
      </c>
      <c r="C3137" s="827">
        <f ca="1">IF(COUNTA(G$2360:G3136)=1,"",OFFSET(C3137,-COUNTA(G$2360:G3136)+1,0))</f>
        <v>50</v>
      </c>
      <c r="D3137" s="812">
        <f t="shared" si="242"/>
        <v>295</v>
      </c>
      <c r="E3137" s="812">
        <f t="shared" ca="1" si="243"/>
        <v>1</v>
      </c>
      <c r="F3137" s="812">
        <f t="shared" ca="1" si="244"/>
        <v>58</v>
      </c>
      <c r="G3137" s="812"/>
      <c r="H3137" s="818" t="str">
        <f t="shared" ca="1" si="238"/>
        <v/>
      </c>
      <c r="I3137" s="818" t="str">
        <f t="shared" ca="1" si="239"/>
        <v/>
      </c>
      <c r="J3137" s="818" t="str">
        <f t="shared" ca="1" si="240"/>
        <v/>
      </c>
      <c r="K3137" s="818" t="str">
        <f t="shared" ca="1" si="241"/>
        <v/>
      </c>
      <c r="L3137" s="812"/>
      <c r="M3137" s="812"/>
      <c r="N3137" s="812"/>
      <c r="O3137" s="812"/>
      <c r="P3137" s="812">
        <f t="shared" si="245"/>
        <v>0</v>
      </c>
      <c r="Q3137" s="812"/>
    </row>
    <row r="3138" spans="1:17" x14ac:dyDescent="0.35">
      <c r="A3138" s="812" t="b">
        <f t="shared" ca="1" si="237"/>
        <v>0</v>
      </c>
      <c r="B3138" s="825" t="str">
        <f ca="1">IF(COUNTA(G$2360:G3137)=1,"",OFFSET(B3138,-COUNTA(G$2360:G3137)+1,0))</f>
        <v>a1b3p000006X05QAAS</v>
      </c>
      <c r="C3138" s="827">
        <f ca="1">IF(COUNTA(G$2360:G3137)=1,"",OFFSET(C3138,-COUNTA(G$2360:G3137)+1,0))</f>
        <v>50</v>
      </c>
      <c r="D3138" s="812">
        <f t="shared" si="242"/>
        <v>296</v>
      </c>
      <c r="E3138" s="812">
        <f t="shared" ca="1" si="243"/>
        <v>2</v>
      </c>
      <c r="F3138" s="812">
        <f t="shared" ca="1" si="244"/>
        <v>58</v>
      </c>
      <c r="G3138" s="812"/>
      <c r="H3138" s="818" t="str">
        <f t="shared" ca="1" si="238"/>
        <v/>
      </c>
      <c r="I3138" s="818" t="str">
        <f t="shared" ca="1" si="239"/>
        <v/>
      </c>
      <c r="J3138" s="818" t="str">
        <f t="shared" ca="1" si="240"/>
        <v/>
      </c>
      <c r="K3138" s="818" t="str">
        <f t="shared" ca="1" si="241"/>
        <v/>
      </c>
      <c r="L3138" s="812"/>
      <c r="M3138" s="812"/>
      <c r="N3138" s="812"/>
      <c r="O3138" s="812"/>
      <c r="P3138" s="812">
        <f t="shared" si="245"/>
        <v>0</v>
      </c>
      <c r="Q3138" s="812"/>
    </row>
    <row r="3139" spans="1:17" x14ac:dyDescent="0.35">
      <c r="A3139" s="812" t="b">
        <f t="shared" ca="1" si="237"/>
        <v>0</v>
      </c>
      <c r="B3139" s="825" t="str">
        <f ca="1">IF(COUNTA(G$2360:G3138)=1,"",OFFSET(B3139,-COUNTA(G$2360:G3138)+1,0))</f>
        <v>a1b3p000006X06iAAC</v>
      </c>
      <c r="C3139" s="827">
        <f ca="1">IF(COUNTA(G$2360:G3138)=1,"",OFFSET(C3139,-COUNTA(G$2360:G3138)+1,0))</f>
        <v>50</v>
      </c>
      <c r="D3139" s="812">
        <f t="shared" si="242"/>
        <v>297</v>
      </c>
      <c r="E3139" s="812">
        <f t="shared" ca="1" si="243"/>
        <v>3</v>
      </c>
      <c r="F3139" s="812">
        <f t="shared" ca="1" si="244"/>
        <v>58</v>
      </c>
      <c r="G3139" s="812"/>
      <c r="H3139" s="818" t="str">
        <f t="shared" ca="1" si="238"/>
        <v/>
      </c>
      <c r="I3139" s="818" t="str">
        <f t="shared" ca="1" si="239"/>
        <v/>
      </c>
      <c r="J3139" s="818" t="str">
        <f t="shared" ca="1" si="240"/>
        <v/>
      </c>
      <c r="K3139" s="818" t="str">
        <f t="shared" ca="1" si="241"/>
        <v/>
      </c>
      <c r="L3139" s="812"/>
      <c r="M3139" s="812"/>
      <c r="N3139" s="812"/>
      <c r="O3139" s="812"/>
      <c r="P3139" s="812">
        <f t="shared" si="245"/>
        <v>0</v>
      </c>
      <c r="Q3139" s="812"/>
    </row>
    <row r="3140" spans="1:17" x14ac:dyDescent="0.35">
      <c r="A3140" s="812" t="b">
        <f t="shared" ca="1" si="237"/>
        <v>0</v>
      </c>
      <c r="B3140" s="825" t="str">
        <f ca="1">IF(COUNTA(G$2360:G3139)=1,"",OFFSET(B3140,-COUNTA(G$2360:G3139)+1,0))</f>
        <v>a1b3p000006X080AAC</v>
      </c>
      <c r="C3140" s="827">
        <f ca="1">IF(COUNTA(G$2360:G3139)=1,"",OFFSET(C3140,-COUNTA(G$2360:G3139)+1,0))</f>
        <v>50</v>
      </c>
      <c r="D3140" s="812">
        <f t="shared" si="242"/>
        <v>298</v>
      </c>
      <c r="E3140" s="812">
        <f t="shared" ca="1" si="243"/>
        <v>4</v>
      </c>
      <c r="F3140" s="812">
        <f t="shared" ca="1" si="244"/>
        <v>58</v>
      </c>
      <c r="G3140" s="812"/>
      <c r="H3140" s="818" t="str">
        <f t="shared" ca="1" si="238"/>
        <v/>
      </c>
      <c r="I3140" s="818" t="str">
        <f t="shared" ca="1" si="239"/>
        <v/>
      </c>
      <c r="J3140" s="818" t="str">
        <f t="shared" ca="1" si="240"/>
        <v/>
      </c>
      <c r="K3140" s="818" t="str">
        <f t="shared" ca="1" si="241"/>
        <v/>
      </c>
      <c r="L3140" s="812"/>
      <c r="M3140" s="812"/>
      <c r="N3140" s="812"/>
      <c r="O3140" s="812"/>
      <c r="P3140" s="812">
        <f t="shared" si="245"/>
        <v>0</v>
      </c>
      <c r="Q3140" s="812"/>
    </row>
    <row r="3141" spans="1:17" x14ac:dyDescent="0.35">
      <c r="A3141" s="812" t="b">
        <f t="shared" ca="1" si="237"/>
        <v>0</v>
      </c>
      <c r="B3141" s="825" t="str">
        <f ca="1">IF(COUNTA(G$2360:G3140)=1,"",OFFSET(B3141,-COUNTA(G$2360:G3140)+1,0))</f>
        <v>a1b3p000006X09IAAS</v>
      </c>
      <c r="C3141" s="827">
        <f ca="1">IF(COUNTA(G$2360:G3140)=1,"",OFFSET(C3141,-COUNTA(G$2360:G3140)+1,0))</f>
        <v>50</v>
      </c>
      <c r="D3141" s="812">
        <f t="shared" si="242"/>
        <v>299</v>
      </c>
      <c r="E3141" s="812">
        <f t="shared" ca="1" si="243"/>
        <v>5</v>
      </c>
      <c r="F3141" s="812">
        <f t="shared" ca="1" si="244"/>
        <v>58</v>
      </c>
      <c r="G3141" s="812"/>
      <c r="H3141" s="818" t="str">
        <f t="shared" ca="1" si="238"/>
        <v/>
      </c>
      <c r="I3141" s="818" t="str">
        <f t="shared" ca="1" si="239"/>
        <v/>
      </c>
      <c r="J3141" s="818" t="str">
        <f t="shared" ca="1" si="240"/>
        <v/>
      </c>
      <c r="K3141" s="818" t="str">
        <f t="shared" ca="1" si="241"/>
        <v/>
      </c>
      <c r="L3141" s="812"/>
      <c r="M3141" s="812"/>
      <c r="N3141" s="812"/>
      <c r="O3141" s="812"/>
      <c r="P3141" s="812">
        <f t="shared" si="245"/>
        <v>0</v>
      </c>
      <c r="Q3141" s="812"/>
    </row>
    <row r="3142" spans="1:17" x14ac:dyDescent="0.35">
      <c r="A3142" s="812" t="b">
        <f t="shared" ca="1" si="237"/>
        <v>0</v>
      </c>
      <c r="B3142" s="825" t="str">
        <f ca="1">IF(COUNTA(G$2360:G3141)=1,"",OFFSET(B3142,-COUNTA(G$2360:G3141)+1,0))</f>
        <v>a1b3p000006X0AaAAK</v>
      </c>
      <c r="C3142" s="827">
        <f ca="1">IF(COUNTA(G$2360:G3141)=1,"",OFFSET(C3142,-COUNTA(G$2360:G3141)+1,0))</f>
        <v>50</v>
      </c>
      <c r="D3142" s="812">
        <f t="shared" si="242"/>
        <v>300</v>
      </c>
      <c r="E3142" s="812">
        <f t="shared" ca="1" si="243"/>
        <v>6</v>
      </c>
      <c r="F3142" s="812">
        <f t="shared" ca="1" si="244"/>
        <v>58</v>
      </c>
      <c r="G3142" s="812"/>
      <c r="H3142" s="818" t="str">
        <f t="shared" ca="1" si="238"/>
        <v/>
      </c>
      <c r="I3142" s="818" t="str">
        <f t="shared" ca="1" si="239"/>
        <v/>
      </c>
      <c r="J3142" s="818" t="str">
        <f t="shared" ca="1" si="240"/>
        <v/>
      </c>
      <c r="K3142" s="818" t="str">
        <f t="shared" ca="1" si="241"/>
        <v/>
      </c>
      <c r="L3142" s="812"/>
      <c r="M3142" s="812"/>
      <c r="N3142" s="812"/>
      <c r="O3142" s="812"/>
      <c r="P3142" s="812">
        <f t="shared" si="245"/>
        <v>0</v>
      </c>
      <c r="Q3142" s="812"/>
    </row>
    <row r="3143" spans="1:17" x14ac:dyDescent="0.35">
      <c r="A3143" s="812" t="b">
        <f t="shared" ca="1" si="237"/>
        <v>0</v>
      </c>
      <c r="B3143" s="825" t="str">
        <f ca="1">IF(COUNTA(G$2360:G3142)=1,"",OFFSET(B3143,-COUNTA(G$2360:G3142)+1,0))</f>
        <v>a1b3p000006X049AAC</v>
      </c>
      <c r="C3143" s="827">
        <f ca="1">IF(COUNTA(G$2360:G3142)=1,"",OFFSET(C3143,-COUNTA(G$2360:G3142)+1,0))</f>
        <v>51</v>
      </c>
      <c r="D3143" s="812">
        <f t="shared" si="242"/>
        <v>301</v>
      </c>
      <c r="E3143" s="812">
        <f t="shared" ca="1" si="243"/>
        <v>1</v>
      </c>
      <c r="F3143" s="812">
        <f t="shared" ca="1" si="244"/>
        <v>59</v>
      </c>
      <c r="G3143" s="812"/>
      <c r="H3143" s="818" t="str">
        <f t="shared" ca="1" si="238"/>
        <v/>
      </c>
      <c r="I3143" s="818" t="str">
        <f t="shared" ca="1" si="239"/>
        <v/>
      </c>
      <c r="J3143" s="818" t="str">
        <f t="shared" ca="1" si="240"/>
        <v/>
      </c>
      <c r="K3143" s="818" t="str">
        <f t="shared" ca="1" si="241"/>
        <v/>
      </c>
      <c r="L3143" s="812"/>
      <c r="M3143" s="812"/>
      <c r="N3143" s="812"/>
      <c r="O3143" s="812"/>
      <c r="P3143" s="812">
        <f t="shared" si="245"/>
        <v>0</v>
      </c>
      <c r="Q3143" s="812"/>
    </row>
    <row r="3144" spans="1:17" x14ac:dyDescent="0.35">
      <c r="A3144" s="812" t="b">
        <f t="shared" ca="1" si="237"/>
        <v>0</v>
      </c>
      <c r="B3144" s="825" t="str">
        <f ca="1">IF(COUNTA(G$2360:G3143)=1,"",OFFSET(B3144,-COUNTA(G$2360:G3143)+1,0))</f>
        <v>a1b3p000006X05RAAS</v>
      </c>
      <c r="C3144" s="827">
        <f ca="1">IF(COUNTA(G$2360:G3143)=1,"",OFFSET(C3144,-COUNTA(G$2360:G3143)+1,0))</f>
        <v>51</v>
      </c>
      <c r="D3144" s="812">
        <f t="shared" si="242"/>
        <v>302</v>
      </c>
      <c r="E3144" s="812">
        <f t="shared" ca="1" si="243"/>
        <v>2</v>
      </c>
      <c r="F3144" s="812">
        <f t="shared" ca="1" si="244"/>
        <v>59</v>
      </c>
      <c r="G3144" s="812"/>
      <c r="H3144" s="818" t="str">
        <f t="shared" ca="1" si="238"/>
        <v/>
      </c>
      <c r="I3144" s="818" t="str">
        <f t="shared" ca="1" si="239"/>
        <v/>
      </c>
      <c r="J3144" s="818" t="str">
        <f t="shared" ca="1" si="240"/>
        <v/>
      </c>
      <c r="K3144" s="818" t="str">
        <f t="shared" ca="1" si="241"/>
        <v/>
      </c>
      <c r="L3144" s="812"/>
      <c r="M3144" s="812"/>
      <c r="N3144" s="812"/>
      <c r="O3144" s="812"/>
      <c r="P3144" s="812">
        <f t="shared" si="245"/>
        <v>0</v>
      </c>
      <c r="Q3144" s="812"/>
    </row>
    <row r="3145" spans="1:17" x14ac:dyDescent="0.35">
      <c r="A3145" s="812" t="b">
        <f t="shared" ca="1" si="237"/>
        <v>0</v>
      </c>
      <c r="B3145" s="825" t="str">
        <f ca="1">IF(COUNTA(G$2360:G3144)=1,"",OFFSET(B3145,-COUNTA(G$2360:G3144)+1,0))</f>
        <v>a1b3p000006X06jAAC</v>
      </c>
      <c r="C3145" s="827">
        <f ca="1">IF(COUNTA(G$2360:G3144)=1,"",OFFSET(C3145,-COUNTA(G$2360:G3144)+1,0))</f>
        <v>51</v>
      </c>
      <c r="D3145" s="812">
        <f t="shared" si="242"/>
        <v>303</v>
      </c>
      <c r="E3145" s="812">
        <f t="shared" ca="1" si="243"/>
        <v>3</v>
      </c>
      <c r="F3145" s="812">
        <f t="shared" ca="1" si="244"/>
        <v>59</v>
      </c>
      <c r="G3145" s="812"/>
      <c r="H3145" s="818" t="str">
        <f t="shared" ca="1" si="238"/>
        <v/>
      </c>
      <c r="I3145" s="818" t="str">
        <f t="shared" ca="1" si="239"/>
        <v/>
      </c>
      <c r="J3145" s="818" t="str">
        <f t="shared" ca="1" si="240"/>
        <v/>
      </c>
      <c r="K3145" s="818" t="str">
        <f t="shared" ca="1" si="241"/>
        <v/>
      </c>
      <c r="L3145" s="812"/>
      <c r="M3145" s="812"/>
      <c r="N3145" s="812"/>
      <c r="O3145" s="812"/>
      <c r="P3145" s="812">
        <f t="shared" si="245"/>
        <v>0</v>
      </c>
      <c r="Q3145" s="812"/>
    </row>
    <row r="3146" spans="1:17" x14ac:dyDescent="0.35">
      <c r="A3146" s="812" t="b">
        <f t="shared" ca="1" si="237"/>
        <v>0</v>
      </c>
      <c r="B3146" s="825" t="str">
        <f ca="1">IF(COUNTA(G$2360:G3145)=1,"",OFFSET(B3146,-COUNTA(G$2360:G3145)+1,0))</f>
        <v>a1b3p000006X081AAC</v>
      </c>
      <c r="C3146" s="827">
        <f ca="1">IF(COUNTA(G$2360:G3145)=1,"",OFFSET(C3146,-COUNTA(G$2360:G3145)+1,0))</f>
        <v>51</v>
      </c>
      <c r="D3146" s="812">
        <f t="shared" si="242"/>
        <v>304</v>
      </c>
      <c r="E3146" s="812">
        <f t="shared" ca="1" si="243"/>
        <v>4</v>
      </c>
      <c r="F3146" s="812">
        <f t="shared" ca="1" si="244"/>
        <v>59</v>
      </c>
      <c r="G3146" s="812"/>
      <c r="H3146" s="818" t="str">
        <f t="shared" ca="1" si="238"/>
        <v/>
      </c>
      <c r="I3146" s="818" t="str">
        <f t="shared" ca="1" si="239"/>
        <v/>
      </c>
      <c r="J3146" s="818" t="str">
        <f t="shared" ca="1" si="240"/>
        <v/>
      </c>
      <c r="K3146" s="818" t="str">
        <f t="shared" ca="1" si="241"/>
        <v/>
      </c>
      <c r="L3146" s="812"/>
      <c r="M3146" s="812"/>
      <c r="N3146" s="812"/>
      <c r="O3146" s="812"/>
      <c r="P3146" s="812">
        <f t="shared" si="245"/>
        <v>0</v>
      </c>
      <c r="Q3146" s="812"/>
    </row>
    <row r="3147" spans="1:17" x14ac:dyDescent="0.35">
      <c r="A3147" s="812" t="b">
        <f t="shared" ca="1" si="237"/>
        <v>0</v>
      </c>
      <c r="B3147" s="825" t="str">
        <f ca="1">IF(COUNTA(G$2360:G3146)=1,"",OFFSET(B3147,-COUNTA(G$2360:G3146)+1,0))</f>
        <v>a1b3p000006X09JAAS</v>
      </c>
      <c r="C3147" s="827">
        <f ca="1">IF(COUNTA(G$2360:G3146)=1,"",OFFSET(C3147,-COUNTA(G$2360:G3146)+1,0))</f>
        <v>51</v>
      </c>
      <c r="D3147" s="812">
        <f t="shared" si="242"/>
        <v>305</v>
      </c>
      <c r="E3147" s="812">
        <f t="shared" ca="1" si="243"/>
        <v>5</v>
      </c>
      <c r="F3147" s="812">
        <f t="shared" ca="1" si="244"/>
        <v>59</v>
      </c>
      <c r="G3147" s="812"/>
      <c r="H3147" s="818" t="str">
        <f t="shared" ca="1" si="238"/>
        <v/>
      </c>
      <c r="I3147" s="818" t="str">
        <f t="shared" ca="1" si="239"/>
        <v/>
      </c>
      <c r="J3147" s="818" t="str">
        <f t="shared" ca="1" si="240"/>
        <v/>
      </c>
      <c r="K3147" s="818" t="str">
        <f t="shared" ca="1" si="241"/>
        <v/>
      </c>
      <c r="L3147" s="812"/>
      <c r="M3147" s="812"/>
      <c r="N3147" s="812"/>
      <c r="O3147" s="812"/>
      <c r="P3147" s="812">
        <f t="shared" si="245"/>
        <v>0</v>
      </c>
      <c r="Q3147" s="812"/>
    </row>
    <row r="3148" spans="1:17" x14ac:dyDescent="0.35">
      <c r="A3148" s="812" t="b">
        <f t="shared" ca="1" si="237"/>
        <v>0</v>
      </c>
      <c r="B3148" s="825" t="str">
        <f ca="1">IF(COUNTA(G$2360:G3147)=1,"",OFFSET(B3148,-COUNTA(G$2360:G3147)+1,0))</f>
        <v>a1b3p000006X0AbAAK</v>
      </c>
      <c r="C3148" s="827">
        <f ca="1">IF(COUNTA(G$2360:G3147)=1,"",OFFSET(C3148,-COUNTA(G$2360:G3147)+1,0))</f>
        <v>51</v>
      </c>
      <c r="D3148" s="812">
        <f t="shared" si="242"/>
        <v>306</v>
      </c>
      <c r="E3148" s="812">
        <f t="shared" ca="1" si="243"/>
        <v>6</v>
      </c>
      <c r="F3148" s="812">
        <f t="shared" ca="1" si="244"/>
        <v>59</v>
      </c>
      <c r="G3148" s="812"/>
      <c r="H3148" s="818" t="str">
        <f t="shared" ca="1" si="238"/>
        <v/>
      </c>
      <c r="I3148" s="818" t="str">
        <f t="shared" ca="1" si="239"/>
        <v/>
      </c>
      <c r="J3148" s="818" t="str">
        <f t="shared" ca="1" si="240"/>
        <v/>
      </c>
      <c r="K3148" s="818" t="str">
        <f t="shared" ca="1" si="241"/>
        <v/>
      </c>
      <c r="L3148" s="812"/>
      <c r="M3148" s="812"/>
      <c r="N3148" s="812"/>
      <c r="O3148" s="812"/>
      <c r="P3148" s="812">
        <f t="shared" si="245"/>
        <v>0</v>
      </c>
      <c r="Q3148" s="812"/>
    </row>
    <row r="3149" spans="1:17" x14ac:dyDescent="0.35">
      <c r="A3149" s="812" t="b">
        <f t="shared" ca="1" si="237"/>
        <v>0</v>
      </c>
      <c r="B3149" s="825" t="str">
        <f ca="1">IF(COUNTA(G$2360:G3148)=1,"",OFFSET(B3149,-COUNTA(G$2360:G3148)+1,0))</f>
        <v>a1b3p000006X04AAAS</v>
      </c>
      <c r="C3149" s="827">
        <f ca="1">IF(COUNTA(G$2360:G3148)=1,"",OFFSET(C3149,-COUNTA(G$2360:G3148)+1,0))</f>
        <v>52</v>
      </c>
      <c r="D3149" s="812">
        <f t="shared" si="242"/>
        <v>307</v>
      </c>
      <c r="E3149" s="812">
        <f t="shared" ca="1" si="243"/>
        <v>1</v>
      </c>
      <c r="F3149" s="812">
        <f t="shared" ca="1" si="244"/>
        <v>60</v>
      </c>
      <c r="G3149" s="812"/>
      <c r="H3149" s="818" t="str">
        <f t="shared" ca="1" si="238"/>
        <v/>
      </c>
      <c r="I3149" s="818" t="str">
        <f t="shared" ca="1" si="239"/>
        <v/>
      </c>
      <c r="J3149" s="818" t="str">
        <f t="shared" ca="1" si="240"/>
        <v/>
      </c>
      <c r="K3149" s="818" t="str">
        <f t="shared" ca="1" si="241"/>
        <v/>
      </c>
      <c r="L3149" s="812"/>
      <c r="M3149" s="812"/>
      <c r="N3149" s="812"/>
      <c r="O3149" s="812"/>
      <c r="P3149" s="812">
        <f t="shared" si="245"/>
        <v>0</v>
      </c>
      <c r="Q3149" s="812"/>
    </row>
    <row r="3150" spans="1:17" x14ac:dyDescent="0.35">
      <c r="A3150" s="812" t="b">
        <f t="shared" ca="1" si="237"/>
        <v>0</v>
      </c>
      <c r="B3150" s="825" t="str">
        <f ca="1">IF(COUNTA(G$2360:G3149)=1,"",OFFSET(B3150,-COUNTA(G$2360:G3149)+1,0))</f>
        <v>a1b3p000006X05SAAS</v>
      </c>
      <c r="C3150" s="827">
        <f ca="1">IF(COUNTA(G$2360:G3149)=1,"",OFFSET(C3150,-COUNTA(G$2360:G3149)+1,0))</f>
        <v>52</v>
      </c>
      <c r="D3150" s="812">
        <f t="shared" si="242"/>
        <v>308</v>
      </c>
      <c r="E3150" s="812">
        <f t="shared" ca="1" si="243"/>
        <v>2</v>
      </c>
      <c r="F3150" s="812">
        <f t="shared" ca="1" si="244"/>
        <v>60</v>
      </c>
      <c r="G3150" s="812"/>
      <c r="H3150" s="818" t="str">
        <f t="shared" ca="1" si="238"/>
        <v/>
      </c>
      <c r="I3150" s="818" t="str">
        <f t="shared" ca="1" si="239"/>
        <v/>
      </c>
      <c r="J3150" s="818" t="str">
        <f t="shared" ca="1" si="240"/>
        <v/>
      </c>
      <c r="K3150" s="818" t="str">
        <f t="shared" ca="1" si="241"/>
        <v/>
      </c>
      <c r="L3150" s="812"/>
      <c r="M3150" s="812"/>
      <c r="N3150" s="812"/>
      <c r="O3150" s="812"/>
      <c r="P3150" s="812">
        <f t="shared" si="245"/>
        <v>0</v>
      </c>
      <c r="Q3150" s="812"/>
    </row>
    <row r="3151" spans="1:17" x14ac:dyDescent="0.35">
      <c r="A3151" s="812" t="b">
        <f t="shared" ca="1" si="237"/>
        <v>0</v>
      </c>
      <c r="B3151" s="825" t="str">
        <f ca="1">IF(COUNTA(G$2360:G3150)=1,"",OFFSET(B3151,-COUNTA(G$2360:G3150)+1,0))</f>
        <v>a1b3p000006X06kAAC</v>
      </c>
      <c r="C3151" s="827">
        <f ca="1">IF(COUNTA(G$2360:G3150)=1,"",OFFSET(C3151,-COUNTA(G$2360:G3150)+1,0))</f>
        <v>52</v>
      </c>
      <c r="D3151" s="812">
        <f t="shared" si="242"/>
        <v>309</v>
      </c>
      <c r="E3151" s="812">
        <f t="shared" ca="1" si="243"/>
        <v>3</v>
      </c>
      <c r="F3151" s="812">
        <f t="shared" ca="1" si="244"/>
        <v>60</v>
      </c>
      <c r="G3151" s="812"/>
      <c r="H3151" s="818" t="str">
        <f t="shared" ca="1" si="238"/>
        <v/>
      </c>
      <c r="I3151" s="818" t="str">
        <f t="shared" ca="1" si="239"/>
        <v/>
      </c>
      <c r="J3151" s="818" t="str">
        <f t="shared" ca="1" si="240"/>
        <v/>
      </c>
      <c r="K3151" s="818" t="str">
        <f t="shared" ca="1" si="241"/>
        <v/>
      </c>
      <c r="L3151" s="812"/>
      <c r="M3151" s="812"/>
      <c r="N3151" s="812"/>
      <c r="O3151" s="812"/>
      <c r="P3151" s="812">
        <f t="shared" si="245"/>
        <v>0</v>
      </c>
      <c r="Q3151" s="812"/>
    </row>
    <row r="3152" spans="1:17" x14ac:dyDescent="0.35">
      <c r="A3152" s="812" t="b">
        <f t="shared" ca="1" si="237"/>
        <v>0</v>
      </c>
      <c r="B3152" s="825" t="str">
        <f ca="1">IF(COUNTA(G$2360:G3151)=1,"",OFFSET(B3152,-COUNTA(G$2360:G3151)+1,0))</f>
        <v>a1b3p000006X082AAC</v>
      </c>
      <c r="C3152" s="827">
        <f ca="1">IF(COUNTA(G$2360:G3151)=1,"",OFFSET(C3152,-COUNTA(G$2360:G3151)+1,0))</f>
        <v>52</v>
      </c>
      <c r="D3152" s="812">
        <f t="shared" si="242"/>
        <v>310</v>
      </c>
      <c r="E3152" s="812">
        <f t="shared" ca="1" si="243"/>
        <v>4</v>
      </c>
      <c r="F3152" s="812">
        <f t="shared" ca="1" si="244"/>
        <v>60</v>
      </c>
      <c r="G3152" s="812"/>
      <c r="H3152" s="818" t="str">
        <f t="shared" ca="1" si="238"/>
        <v/>
      </c>
      <c r="I3152" s="818" t="str">
        <f t="shared" ca="1" si="239"/>
        <v/>
      </c>
      <c r="J3152" s="818" t="str">
        <f t="shared" ca="1" si="240"/>
        <v/>
      </c>
      <c r="K3152" s="818" t="str">
        <f t="shared" ca="1" si="241"/>
        <v/>
      </c>
      <c r="L3152" s="812"/>
      <c r="M3152" s="812"/>
      <c r="N3152" s="812"/>
      <c r="O3152" s="812"/>
      <c r="P3152" s="812">
        <f t="shared" si="245"/>
        <v>0</v>
      </c>
      <c r="Q3152" s="812"/>
    </row>
    <row r="3153" spans="1:17" x14ac:dyDescent="0.35">
      <c r="A3153" s="812" t="b">
        <f t="shared" ca="1" si="237"/>
        <v>0</v>
      </c>
      <c r="B3153" s="825" t="str">
        <f ca="1">IF(COUNTA(G$2360:G3152)=1,"",OFFSET(B3153,-COUNTA(G$2360:G3152)+1,0))</f>
        <v>a1b3p000006X09KAAS</v>
      </c>
      <c r="C3153" s="827">
        <f ca="1">IF(COUNTA(G$2360:G3152)=1,"",OFFSET(C3153,-COUNTA(G$2360:G3152)+1,0))</f>
        <v>52</v>
      </c>
      <c r="D3153" s="812">
        <f t="shared" si="242"/>
        <v>311</v>
      </c>
      <c r="E3153" s="812">
        <f t="shared" ca="1" si="243"/>
        <v>5</v>
      </c>
      <c r="F3153" s="812">
        <f t="shared" ca="1" si="244"/>
        <v>60</v>
      </c>
      <c r="G3153" s="812"/>
      <c r="H3153" s="818" t="str">
        <f t="shared" ca="1" si="238"/>
        <v/>
      </c>
      <c r="I3153" s="818" t="str">
        <f t="shared" ca="1" si="239"/>
        <v/>
      </c>
      <c r="J3153" s="818" t="str">
        <f t="shared" ca="1" si="240"/>
        <v/>
      </c>
      <c r="K3153" s="818" t="str">
        <f t="shared" ca="1" si="241"/>
        <v/>
      </c>
      <c r="L3153" s="812"/>
      <c r="M3153" s="812"/>
      <c r="N3153" s="812"/>
      <c r="O3153" s="812"/>
      <c r="P3153" s="812">
        <f t="shared" si="245"/>
        <v>0</v>
      </c>
      <c r="Q3153" s="812"/>
    </row>
    <row r="3154" spans="1:17" x14ac:dyDescent="0.35">
      <c r="A3154" s="812" t="b">
        <f t="shared" ca="1" si="237"/>
        <v>0</v>
      </c>
      <c r="B3154" s="825" t="str">
        <f ca="1">IF(COUNTA(G$2360:G3153)=1,"",OFFSET(B3154,-COUNTA(G$2360:G3153)+1,0))</f>
        <v>a1b3p000006X0AcAAK</v>
      </c>
      <c r="C3154" s="827">
        <f ca="1">IF(COUNTA(G$2360:G3153)=1,"",OFFSET(C3154,-COUNTA(G$2360:G3153)+1,0))</f>
        <v>52</v>
      </c>
      <c r="D3154" s="812">
        <f t="shared" si="242"/>
        <v>312</v>
      </c>
      <c r="E3154" s="812">
        <f t="shared" ca="1" si="243"/>
        <v>6</v>
      </c>
      <c r="F3154" s="812">
        <f t="shared" ca="1" si="244"/>
        <v>60</v>
      </c>
      <c r="G3154" s="812"/>
      <c r="H3154" s="818" t="str">
        <f t="shared" ca="1" si="238"/>
        <v/>
      </c>
      <c r="I3154" s="818" t="str">
        <f t="shared" ca="1" si="239"/>
        <v/>
      </c>
      <c r="J3154" s="818" t="str">
        <f t="shared" ca="1" si="240"/>
        <v/>
      </c>
      <c r="K3154" s="818" t="str">
        <f t="shared" ca="1" si="241"/>
        <v/>
      </c>
      <c r="L3154" s="812"/>
      <c r="M3154" s="812"/>
      <c r="N3154" s="812"/>
      <c r="O3154" s="812"/>
      <c r="P3154" s="812">
        <f t="shared" si="245"/>
        <v>0</v>
      </c>
      <c r="Q3154" s="812"/>
    </row>
    <row r="3155" spans="1:17" x14ac:dyDescent="0.35">
      <c r="A3155" s="812" t="b">
        <f t="shared" ca="1" si="237"/>
        <v>0</v>
      </c>
      <c r="B3155" s="825" t="str">
        <f ca="1">IF(COUNTA(G$2360:G3154)=1,"",OFFSET(B3155,-COUNTA(G$2360:G3154)+1,0))</f>
        <v>a1b3p000006X04BAAS</v>
      </c>
      <c r="C3155" s="827">
        <f ca="1">IF(COUNTA(G$2360:G3154)=1,"",OFFSET(C3155,-COUNTA(G$2360:G3154)+1,0))</f>
        <v>53</v>
      </c>
      <c r="D3155" s="812">
        <f t="shared" si="242"/>
        <v>313</v>
      </c>
      <c r="E3155" s="812">
        <f t="shared" ca="1" si="243"/>
        <v>1</v>
      </c>
      <c r="F3155" s="812">
        <f t="shared" ca="1" si="244"/>
        <v>61</v>
      </c>
      <c r="G3155" s="812"/>
      <c r="H3155" s="818" t="str">
        <f t="shared" ca="1" si="238"/>
        <v/>
      </c>
      <c r="I3155" s="818" t="str">
        <f t="shared" ca="1" si="239"/>
        <v/>
      </c>
      <c r="J3155" s="818" t="str">
        <f t="shared" ca="1" si="240"/>
        <v/>
      </c>
      <c r="K3155" s="818" t="str">
        <f t="shared" ca="1" si="241"/>
        <v/>
      </c>
      <c r="L3155" s="812"/>
      <c r="M3155" s="812"/>
      <c r="N3155" s="812"/>
      <c r="O3155" s="812"/>
      <c r="P3155" s="812">
        <f t="shared" si="245"/>
        <v>0</v>
      </c>
      <c r="Q3155" s="812"/>
    </row>
    <row r="3156" spans="1:17" x14ac:dyDescent="0.35">
      <c r="A3156" s="812" t="b">
        <f t="shared" ca="1" si="237"/>
        <v>0</v>
      </c>
      <c r="B3156" s="825" t="str">
        <f ca="1">IF(COUNTA(G$2360:G3155)=1,"",OFFSET(B3156,-COUNTA(G$2360:G3155)+1,0))</f>
        <v>a1b3p000006X05TAAS</v>
      </c>
      <c r="C3156" s="827">
        <f ca="1">IF(COUNTA(G$2360:G3155)=1,"",OFFSET(C3156,-COUNTA(G$2360:G3155)+1,0))</f>
        <v>53</v>
      </c>
      <c r="D3156" s="812">
        <f t="shared" si="242"/>
        <v>314</v>
      </c>
      <c r="E3156" s="812">
        <f t="shared" ca="1" si="243"/>
        <v>2</v>
      </c>
      <c r="F3156" s="812">
        <f t="shared" ca="1" si="244"/>
        <v>61</v>
      </c>
      <c r="G3156" s="812"/>
      <c r="H3156" s="818" t="str">
        <f t="shared" ca="1" si="238"/>
        <v/>
      </c>
      <c r="I3156" s="818" t="str">
        <f t="shared" ca="1" si="239"/>
        <v/>
      </c>
      <c r="J3156" s="818" t="str">
        <f t="shared" ca="1" si="240"/>
        <v/>
      </c>
      <c r="K3156" s="818" t="str">
        <f t="shared" ca="1" si="241"/>
        <v/>
      </c>
      <c r="L3156" s="812"/>
      <c r="M3156" s="812"/>
      <c r="N3156" s="812"/>
      <c r="O3156" s="812"/>
      <c r="P3156" s="812">
        <f t="shared" si="245"/>
        <v>0</v>
      </c>
      <c r="Q3156" s="812"/>
    </row>
    <row r="3157" spans="1:17" x14ac:dyDescent="0.35">
      <c r="A3157" s="812" t="b">
        <f t="shared" ca="1" si="237"/>
        <v>0</v>
      </c>
      <c r="B3157" s="825" t="str">
        <f ca="1">IF(COUNTA(G$2360:G3156)=1,"",OFFSET(B3157,-COUNTA(G$2360:G3156)+1,0))</f>
        <v>a1b3p000006X06lAAC</v>
      </c>
      <c r="C3157" s="827">
        <f ca="1">IF(COUNTA(G$2360:G3156)=1,"",OFFSET(C3157,-COUNTA(G$2360:G3156)+1,0))</f>
        <v>53</v>
      </c>
      <c r="D3157" s="812">
        <f t="shared" si="242"/>
        <v>315</v>
      </c>
      <c r="E3157" s="812">
        <f t="shared" ca="1" si="243"/>
        <v>3</v>
      </c>
      <c r="F3157" s="812">
        <f t="shared" ca="1" si="244"/>
        <v>61</v>
      </c>
      <c r="G3157" s="812"/>
      <c r="H3157" s="818" t="str">
        <f t="shared" ca="1" si="238"/>
        <v/>
      </c>
      <c r="I3157" s="818" t="str">
        <f t="shared" ca="1" si="239"/>
        <v/>
      </c>
      <c r="J3157" s="818" t="str">
        <f t="shared" ca="1" si="240"/>
        <v/>
      </c>
      <c r="K3157" s="818" t="str">
        <f t="shared" ca="1" si="241"/>
        <v/>
      </c>
      <c r="L3157" s="812"/>
      <c r="M3157" s="812"/>
      <c r="N3157" s="812"/>
      <c r="O3157" s="812"/>
      <c r="P3157" s="812">
        <f t="shared" si="245"/>
        <v>0</v>
      </c>
      <c r="Q3157" s="812"/>
    </row>
    <row r="3158" spans="1:17" x14ac:dyDescent="0.35">
      <c r="A3158" s="812" t="b">
        <f t="shared" ca="1" si="237"/>
        <v>0</v>
      </c>
      <c r="B3158" s="825" t="str">
        <f ca="1">IF(COUNTA(G$2360:G3157)=1,"",OFFSET(B3158,-COUNTA(G$2360:G3157)+1,0))</f>
        <v>a1b3p000006X083AAC</v>
      </c>
      <c r="C3158" s="827">
        <f ca="1">IF(COUNTA(G$2360:G3157)=1,"",OFFSET(C3158,-COUNTA(G$2360:G3157)+1,0))</f>
        <v>53</v>
      </c>
      <c r="D3158" s="812">
        <f t="shared" si="242"/>
        <v>316</v>
      </c>
      <c r="E3158" s="812">
        <f t="shared" ca="1" si="243"/>
        <v>4</v>
      </c>
      <c r="F3158" s="812">
        <f t="shared" ca="1" si="244"/>
        <v>61</v>
      </c>
      <c r="G3158" s="812"/>
      <c r="H3158" s="818" t="str">
        <f t="shared" ca="1" si="238"/>
        <v/>
      </c>
      <c r="I3158" s="818" t="str">
        <f t="shared" ca="1" si="239"/>
        <v/>
      </c>
      <c r="J3158" s="818" t="str">
        <f t="shared" ca="1" si="240"/>
        <v/>
      </c>
      <c r="K3158" s="818" t="str">
        <f t="shared" ca="1" si="241"/>
        <v/>
      </c>
      <c r="L3158" s="812"/>
      <c r="M3158" s="812"/>
      <c r="N3158" s="812"/>
      <c r="O3158" s="812"/>
      <c r="P3158" s="812">
        <f t="shared" si="245"/>
        <v>0</v>
      </c>
      <c r="Q3158" s="812"/>
    </row>
    <row r="3159" spans="1:17" x14ac:dyDescent="0.35">
      <c r="A3159" s="812" t="b">
        <f t="shared" ca="1" si="237"/>
        <v>0</v>
      </c>
      <c r="B3159" s="825" t="str">
        <f ca="1">IF(COUNTA(G$2360:G3158)=1,"",OFFSET(B3159,-COUNTA(G$2360:G3158)+1,0))</f>
        <v>a1b3p000006X09LAAS</v>
      </c>
      <c r="C3159" s="827">
        <f ca="1">IF(COUNTA(G$2360:G3158)=1,"",OFFSET(C3159,-COUNTA(G$2360:G3158)+1,0))</f>
        <v>53</v>
      </c>
      <c r="D3159" s="812">
        <f t="shared" si="242"/>
        <v>317</v>
      </c>
      <c r="E3159" s="812">
        <f t="shared" ca="1" si="243"/>
        <v>5</v>
      </c>
      <c r="F3159" s="812">
        <f t="shared" ca="1" si="244"/>
        <v>61</v>
      </c>
      <c r="G3159" s="812"/>
      <c r="H3159" s="818" t="str">
        <f t="shared" ca="1" si="238"/>
        <v/>
      </c>
      <c r="I3159" s="818" t="str">
        <f t="shared" ca="1" si="239"/>
        <v/>
      </c>
      <c r="J3159" s="818" t="str">
        <f t="shared" ca="1" si="240"/>
        <v/>
      </c>
      <c r="K3159" s="818" t="str">
        <f t="shared" ca="1" si="241"/>
        <v/>
      </c>
      <c r="L3159" s="812"/>
      <c r="M3159" s="812"/>
      <c r="N3159" s="812"/>
      <c r="O3159" s="812"/>
      <c r="P3159" s="812">
        <f t="shared" si="245"/>
        <v>0</v>
      </c>
      <c r="Q3159" s="812"/>
    </row>
    <row r="3160" spans="1:17" x14ac:dyDescent="0.35">
      <c r="A3160" s="812" t="b">
        <f t="shared" ca="1" si="237"/>
        <v>0</v>
      </c>
      <c r="B3160" s="825" t="str">
        <f ca="1">IF(COUNTA(G$2360:G3159)=1,"",OFFSET(B3160,-COUNTA(G$2360:G3159)+1,0))</f>
        <v>a1b3p000006X0AdAAK</v>
      </c>
      <c r="C3160" s="827">
        <f ca="1">IF(COUNTA(G$2360:G3159)=1,"",OFFSET(C3160,-COUNTA(G$2360:G3159)+1,0))</f>
        <v>53</v>
      </c>
      <c r="D3160" s="812">
        <f t="shared" si="242"/>
        <v>318</v>
      </c>
      <c r="E3160" s="812">
        <f t="shared" ca="1" si="243"/>
        <v>6</v>
      </c>
      <c r="F3160" s="812">
        <f t="shared" ca="1" si="244"/>
        <v>61</v>
      </c>
      <c r="G3160" s="812"/>
      <c r="H3160" s="818" t="str">
        <f t="shared" ca="1" si="238"/>
        <v/>
      </c>
      <c r="I3160" s="818" t="str">
        <f t="shared" ca="1" si="239"/>
        <v/>
      </c>
      <c r="J3160" s="818" t="str">
        <f t="shared" ca="1" si="240"/>
        <v/>
      </c>
      <c r="K3160" s="818" t="str">
        <f t="shared" ca="1" si="241"/>
        <v/>
      </c>
      <c r="L3160" s="812"/>
      <c r="M3160" s="812"/>
      <c r="N3160" s="812"/>
      <c r="O3160" s="812"/>
      <c r="P3160" s="812">
        <f t="shared" si="245"/>
        <v>0</v>
      </c>
      <c r="Q3160" s="812"/>
    </row>
    <row r="3161" spans="1:17" x14ac:dyDescent="0.35">
      <c r="A3161" s="812" t="b">
        <f t="shared" ca="1" si="237"/>
        <v>0</v>
      </c>
      <c r="B3161" s="825" t="str">
        <f ca="1">IF(COUNTA(G$2360:G3160)=1,"",OFFSET(B3161,-COUNTA(G$2360:G3160)+1,0))</f>
        <v>a1b3p000006X04CAAS</v>
      </c>
      <c r="C3161" s="827">
        <f ca="1">IF(COUNTA(G$2360:G3160)=1,"",OFFSET(C3161,-COUNTA(G$2360:G3160)+1,0))</f>
        <v>54</v>
      </c>
      <c r="D3161" s="812">
        <f t="shared" si="242"/>
        <v>319</v>
      </c>
      <c r="E3161" s="812">
        <f t="shared" ca="1" si="243"/>
        <v>1</v>
      </c>
      <c r="F3161" s="812">
        <f t="shared" ca="1" si="244"/>
        <v>62</v>
      </c>
      <c r="G3161" s="812"/>
      <c r="H3161" s="818" t="str">
        <f t="shared" ca="1" si="238"/>
        <v/>
      </c>
      <c r="I3161" s="818" t="str">
        <f t="shared" ca="1" si="239"/>
        <v/>
      </c>
      <c r="J3161" s="818" t="str">
        <f t="shared" ca="1" si="240"/>
        <v/>
      </c>
      <c r="K3161" s="818" t="str">
        <f t="shared" ca="1" si="241"/>
        <v/>
      </c>
      <c r="L3161" s="812"/>
      <c r="M3161" s="812"/>
      <c r="N3161" s="812"/>
      <c r="O3161" s="812"/>
      <c r="P3161" s="812">
        <f t="shared" si="245"/>
        <v>0</v>
      </c>
      <c r="Q3161" s="812"/>
    </row>
    <row r="3162" spans="1:17" x14ac:dyDescent="0.35">
      <c r="A3162" s="812" t="b">
        <f t="shared" ca="1" si="237"/>
        <v>0</v>
      </c>
      <c r="B3162" s="825" t="str">
        <f ca="1">IF(COUNTA(G$2360:G3161)=1,"",OFFSET(B3162,-COUNTA(G$2360:G3161)+1,0))</f>
        <v>a1b3p000006X05UAAS</v>
      </c>
      <c r="C3162" s="827">
        <f ca="1">IF(COUNTA(G$2360:G3161)=1,"",OFFSET(C3162,-COUNTA(G$2360:G3161)+1,0))</f>
        <v>54</v>
      </c>
      <c r="D3162" s="812">
        <f t="shared" si="242"/>
        <v>320</v>
      </c>
      <c r="E3162" s="812">
        <f t="shared" ca="1" si="243"/>
        <v>2</v>
      </c>
      <c r="F3162" s="812">
        <f t="shared" ca="1" si="244"/>
        <v>62</v>
      </c>
      <c r="G3162" s="812"/>
      <c r="H3162" s="818" t="str">
        <f t="shared" ca="1" si="238"/>
        <v/>
      </c>
      <c r="I3162" s="818" t="str">
        <f t="shared" ca="1" si="239"/>
        <v/>
      </c>
      <c r="J3162" s="818" t="str">
        <f t="shared" ca="1" si="240"/>
        <v/>
      </c>
      <c r="K3162" s="818" t="str">
        <f t="shared" ca="1" si="241"/>
        <v/>
      </c>
      <c r="L3162" s="812"/>
      <c r="M3162" s="812"/>
      <c r="N3162" s="812"/>
      <c r="O3162" s="812"/>
      <c r="P3162" s="812">
        <f t="shared" si="245"/>
        <v>0</v>
      </c>
      <c r="Q3162" s="812"/>
    </row>
    <row r="3163" spans="1:17" x14ac:dyDescent="0.35">
      <c r="A3163" s="812" t="b">
        <f t="shared" ref="A3163:A3226" ca="1" si="246">IF(OR(AND(J3163&lt;&gt;"", J3163&lt;&gt;0), AND(K3163&lt;&gt;"",K3163&lt;&gt;0)),TRUE,FALSE)</f>
        <v>0</v>
      </c>
      <c r="B3163" s="825" t="str">
        <f ca="1">IF(COUNTA(G$2360:G3162)=1,"",OFFSET(B3163,-COUNTA(G$2360:G3162)+1,0))</f>
        <v>a1b3p000006X06mAAC</v>
      </c>
      <c r="C3163" s="827">
        <f ca="1">IF(COUNTA(G$2360:G3162)=1,"",OFFSET(C3163,-COUNTA(G$2360:G3162)+1,0))</f>
        <v>54</v>
      </c>
      <c r="D3163" s="812">
        <f t="shared" si="242"/>
        <v>321</v>
      </c>
      <c r="E3163" s="812">
        <f t="shared" ca="1" si="243"/>
        <v>3</v>
      </c>
      <c r="F3163" s="812">
        <f t="shared" ca="1" si="244"/>
        <v>62</v>
      </c>
      <c r="G3163" s="812"/>
      <c r="H3163" s="818" t="str">
        <f t="shared" ref="H3163:H3226" ca="1" si="247">CHOOSE(E3163,IFERROR(IF(INDIRECT("'WPTM - Section F'!K"&amp;F3163)=0,"",INDIRECT("'WPTM - Section F'!K"&amp;$F3163)),""),IFERROR(IF(INDIRECT("'WPTM - Section F'!O"&amp;F3163)=0,"",INDIRECT("'WPTM - Section F'!O"&amp;$F3163)),""),IFERROR(IF(INDIRECT("'WPTM - Section F'!S"&amp;F3163)=0,"",INDIRECT("'WPTM - Section F'!S"&amp;$F3163)),""),IFERROR(IF(INDIRECT("'WPTM - Section F'!W"&amp;F3163)=0,"",INDIRECT("'WPTM - Section F'!W"&amp;$F3163)),""),IFERROR(IF(INDIRECT("'WPTM - Section F'!AA"&amp;F3163)=0,"",INDIRECT("'WPTM - Section F'!AA"&amp;$F3163)),""),IFERROR(IF(INDIRECT("'WPTM - Section F'!AE"&amp;F3163)=0,"",INDIRECT("'WPTM - Section F'!AE"&amp;$F3163)),""),IFERROR(IF(INDIRECT("'WPTM - Section F'!AI"&amp;F3163)=0,"",INDIRECT("'WPTM - Section F'!AI"&amp;$F3163)),""),IFERROR(IF(INDIRECT("'WPTM - Section F'!AM"&amp;F3163)=0,"",INDIRECT("'WPTM - Section F'!AM"&amp;$F3163)),""),)</f>
        <v/>
      </c>
      <c r="I3163" s="818" t="str">
        <f t="shared" ref="I3163:I3226" ca="1" si="248">CHOOSE(E3163,IFERROR(IF(INDIRECT("'WPTM - Section F'!J"&amp;F3163)=0,"",INDIRECT("'WPTM - Section F'!J"&amp;$F3163)),""),IFERROR(IF(INDIRECT("'WPTM - Section F'!N"&amp;F3163)=0,"",INDIRECT("'WPTM - Section F'!N"&amp;$F3163)),""),IFERROR(IF(INDIRECT("'WPTM - Section F'!R"&amp;F3163)=0,"",INDIRECT("'WPTM - Section F'!R"&amp;$F3163)),""),IFERROR(IF(INDIRECT("'WPTM - Section F'!V"&amp;F3163)=0,"",INDIRECT("'WPTM - Section F'!V"&amp;$F3163)),""),IFERROR(IF(INDIRECT("'WPTM - Section F'!Z"&amp;F3163)=0,"",INDIRECT("'WPTM - Section F'!Z"&amp;$F3163)),""),IFERROR(IF(INDIRECT("'WPTM - Section F'!AD"&amp;F3163)=0,"",INDIRECT("'WPTM - Section F'!AD"&amp;$F3163)),""),IFERROR(IF(INDIRECT("'WPTM - Section F'!AH"&amp;F3163)=0,"",INDIRECT("'WPTM - Section F'!AH"&amp;$F3163)),""),IFERROR(IF(INDIRECT("'WPTM - Section F'!AL"&amp;F3163)=0,"",INDIRECT("'WPTM - Section F'!AL"&amp;$F3163)),""),)</f>
        <v/>
      </c>
      <c r="J3163" s="818" t="str">
        <f t="shared" ref="J3163:J3226" ca="1" si="249">CHOOSE(E3163,IFERROR(IF(INDIRECT("'WPTM - Section F'!H"&amp;F3163)=0,"",INDIRECT("'WPTM - Section F'!H"&amp;$F3163)),""),IFERROR(IF(INDIRECT("'WPTM - Section F'!L"&amp;F3163)=0,"",INDIRECT("'WPTM - Section F'!L"&amp;$F3163)),""),IFERROR(IF(INDIRECT("'WPTM - Section F'!P"&amp;F3163)=0,"",INDIRECT("'WPTM - Section F'!P"&amp;$F3163)),""),IFERROR(IF(INDIRECT("'WPTM - Section F'!T"&amp;F3163)=0,"",INDIRECT("'WPTM - Section F'!T"&amp;$F3163)),""),IFERROR(IF(INDIRECT("'WPTM - Section F'!X"&amp;F3163)=0,"",INDIRECT("'WPTM - Section F'!X"&amp;$F3163)),""),IFERROR(IF(INDIRECT("'WPTM - Section F'!AB"&amp;F3163)=0,"",INDIRECT("'WPTM - Section F'!AB"&amp;$F3163)),""),IFERROR(IF(INDIRECT("'WPTM - Section F'!AF"&amp;F3163)=0,"",INDIRECT("'WPTM - Section F'!AF"&amp;$F3163)),""),IFERROR(IF(INDIRECT("'WPTM - Section F'!AJ"&amp;F3163)=0,"",INDIRECT("'WPTM - Section F'!AJ"&amp;$F3163)),""),)</f>
        <v/>
      </c>
      <c r="K3163" s="818" t="str">
        <f t="shared" ref="K3163:K3226" ca="1" si="250">CHOOSE(E3163,IFERROR(IF(INDIRECT("'WPTM - Section F'!I"&amp;F3163)=0,"",INDIRECT("'WPTM - Section F'!I"&amp;$F3163)),""),IFERROR(IF(INDIRECT("'WPTM - Section F'!M"&amp;F3163)=0,"",INDIRECT("'WPTM - Section F'!M"&amp;$F3163)),""),IFERROR(IF(INDIRECT("'WPTM - Section F'!Q"&amp;F3163)=0,"",INDIRECT("'WPTM - Section F'!Q"&amp;$F3163)),""),IFERROR(IF(INDIRECT("'WPTM - Section F'!U"&amp;F3163)=0,"",INDIRECT("'WPTM - Section F'!U"&amp;$F3163)),""),IFERROR(IF(INDIRECT("'WPTM - Section F'!Y"&amp;F3163)=0,"",INDIRECT("'WPTM - Section F'!Y"&amp;$F3163)),""),IFERROR(IF(INDIRECT("'WPTM - Section F'!AC"&amp;F3163)=0,"",INDIRECT("'WPTM - Section F'!AC"&amp;$F3163)),""),IFERROR(IF(INDIRECT("'WPTM - Section F'!AG"&amp;F3163)=0,"",INDIRECT("'WPTM - Section F'!AG"&amp;$F3163)),""),IFERROR(IF(INDIRECT("'WPTM - Section F'!AK"&amp;F3163)=0,"",INDIRECT("'WPTM - Section F'!AK"&amp;$F3163)),""),)</f>
        <v/>
      </c>
      <c r="L3163" s="812"/>
      <c r="M3163" s="812"/>
      <c r="N3163" s="812"/>
      <c r="O3163" s="812"/>
      <c r="P3163" s="812">
        <f t="shared" si="245"/>
        <v>0</v>
      </c>
      <c r="Q3163" s="812"/>
    </row>
    <row r="3164" spans="1:17" x14ac:dyDescent="0.35">
      <c r="A3164" s="812" t="b">
        <f t="shared" ca="1" si="246"/>
        <v>0</v>
      </c>
      <c r="B3164" s="825" t="str">
        <f ca="1">IF(COUNTA(G$2360:G3163)=1,"",OFFSET(B3164,-COUNTA(G$2360:G3163)+1,0))</f>
        <v>a1b3p000006X084AAC</v>
      </c>
      <c r="C3164" s="827">
        <f ca="1">IF(COUNTA(G$2360:G3163)=1,"",OFFSET(C3164,-COUNTA(G$2360:G3163)+1,0))</f>
        <v>54</v>
      </c>
      <c r="D3164" s="812">
        <f t="shared" si="242"/>
        <v>322</v>
      </c>
      <c r="E3164" s="812">
        <f t="shared" ca="1" si="243"/>
        <v>4</v>
      </c>
      <c r="F3164" s="812">
        <f t="shared" ca="1" si="244"/>
        <v>62</v>
      </c>
      <c r="G3164" s="812"/>
      <c r="H3164" s="818" t="str">
        <f t="shared" ca="1" si="247"/>
        <v/>
      </c>
      <c r="I3164" s="818" t="str">
        <f t="shared" ca="1" si="248"/>
        <v/>
      </c>
      <c r="J3164" s="818" t="str">
        <f t="shared" ca="1" si="249"/>
        <v/>
      </c>
      <c r="K3164" s="818" t="str">
        <f t="shared" ca="1" si="250"/>
        <v/>
      </c>
      <c r="L3164" s="812"/>
      <c r="M3164" s="812"/>
      <c r="N3164" s="812"/>
      <c r="O3164" s="812"/>
      <c r="P3164" s="812">
        <f t="shared" si="245"/>
        <v>0</v>
      </c>
      <c r="Q3164" s="812"/>
    </row>
    <row r="3165" spans="1:17" x14ac:dyDescent="0.35">
      <c r="A3165" s="812" t="b">
        <f t="shared" ca="1" si="246"/>
        <v>0</v>
      </c>
      <c r="B3165" s="825" t="str">
        <f ca="1">IF(COUNTA(G$2360:G3164)=1,"",OFFSET(B3165,-COUNTA(G$2360:G3164)+1,0))</f>
        <v>a1b3p000006X09MAAS</v>
      </c>
      <c r="C3165" s="827">
        <f ca="1">IF(COUNTA(G$2360:G3164)=1,"",OFFSET(C3165,-COUNTA(G$2360:G3164)+1,0))</f>
        <v>54</v>
      </c>
      <c r="D3165" s="812">
        <f t="shared" si="242"/>
        <v>323</v>
      </c>
      <c r="E3165" s="812">
        <f t="shared" ca="1" si="243"/>
        <v>5</v>
      </c>
      <c r="F3165" s="812">
        <f t="shared" ca="1" si="244"/>
        <v>62</v>
      </c>
      <c r="G3165" s="812"/>
      <c r="H3165" s="818" t="str">
        <f t="shared" ca="1" si="247"/>
        <v/>
      </c>
      <c r="I3165" s="818" t="str">
        <f t="shared" ca="1" si="248"/>
        <v/>
      </c>
      <c r="J3165" s="818" t="str">
        <f t="shared" ca="1" si="249"/>
        <v/>
      </c>
      <c r="K3165" s="818" t="str">
        <f t="shared" ca="1" si="250"/>
        <v/>
      </c>
      <c r="L3165" s="812"/>
      <c r="M3165" s="812"/>
      <c r="N3165" s="812"/>
      <c r="O3165" s="812"/>
      <c r="P3165" s="812">
        <f t="shared" si="245"/>
        <v>0</v>
      </c>
      <c r="Q3165" s="812"/>
    </row>
    <row r="3166" spans="1:17" x14ac:dyDescent="0.35">
      <c r="A3166" s="812" t="b">
        <f t="shared" ca="1" si="246"/>
        <v>0</v>
      </c>
      <c r="B3166" s="825" t="str">
        <f ca="1">IF(COUNTA(G$2360:G3165)=1,"",OFFSET(B3166,-COUNTA(G$2360:G3165)+1,0))</f>
        <v>a1b3p000006X0AeAAK</v>
      </c>
      <c r="C3166" s="827">
        <f ca="1">IF(COUNTA(G$2360:G3165)=1,"",OFFSET(C3166,-COUNTA(G$2360:G3165)+1,0))</f>
        <v>54</v>
      </c>
      <c r="D3166" s="812">
        <f t="shared" si="242"/>
        <v>324</v>
      </c>
      <c r="E3166" s="812">
        <f t="shared" ca="1" si="243"/>
        <v>6</v>
      </c>
      <c r="F3166" s="812">
        <f t="shared" ca="1" si="244"/>
        <v>62</v>
      </c>
      <c r="G3166" s="812"/>
      <c r="H3166" s="818" t="str">
        <f t="shared" ca="1" si="247"/>
        <v/>
      </c>
      <c r="I3166" s="818" t="str">
        <f t="shared" ca="1" si="248"/>
        <v/>
      </c>
      <c r="J3166" s="818" t="str">
        <f t="shared" ca="1" si="249"/>
        <v/>
      </c>
      <c r="K3166" s="818" t="str">
        <f t="shared" ca="1" si="250"/>
        <v/>
      </c>
      <c r="L3166" s="812"/>
      <c r="M3166" s="812"/>
      <c r="N3166" s="812"/>
      <c r="O3166" s="812"/>
      <c r="P3166" s="812">
        <f t="shared" si="245"/>
        <v>0</v>
      </c>
      <c r="Q3166" s="812"/>
    </row>
    <row r="3167" spans="1:17" x14ac:dyDescent="0.35">
      <c r="A3167" s="812" t="b">
        <f t="shared" ca="1" si="246"/>
        <v>0</v>
      </c>
      <c r="B3167" s="825" t="str">
        <f ca="1">IF(COUNTA(G$2360:G3166)=1,"",OFFSET(B3167,-COUNTA(G$2360:G3166)+1,0))</f>
        <v>a1b3p000006X04DAAS</v>
      </c>
      <c r="C3167" s="827">
        <f ca="1">IF(COUNTA(G$2360:G3166)=1,"",OFFSET(C3167,-COUNTA(G$2360:G3166)+1,0))</f>
        <v>55</v>
      </c>
      <c r="D3167" s="812">
        <f t="shared" si="242"/>
        <v>325</v>
      </c>
      <c r="E3167" s="812">
        <f t="shared" ca="1" si="243"/>
        <v>1</v>
      </c>
      <c r="F3167" s="812">
        <f t="shared" ca="1" si="244"/>
        <v>63</v>
      </c>
      <c r="G3167" s="812"/>
      <c r="H3167" s="818" t="str">
        <f t="shared" ca="1" si="247"/>
        <v/>
      </c>
      <c r="I3167" s="818" t="str">
        <f t="shared" ca="1" si="248"/>
        <v/>
      </c>
      <c r="J3167" s="818" t="str">
        <f t="shared" ca="1" si="249"/>
        <v/>
      </c>
      <c r="K3167" s="818" t="str">
        <f t="shared" ca="1" si="250"/>
        <v/>
      </c>
      <c r="L3167" s="812"/>
      <c r="M3167" s="812"/>
      <c r="N3167" s="812"/>
      <c r="O3167" s="812"/>
      <c r="P3167" s="812">
        <f t="shared" si="245"/>
        <v>0</v>
      </c>
      <c r="Q3167" s="812"/>
    </row>
    <row r="3168" spans="1:17" x14ac:dyDescent="0.35">
      <c r="A3168" s="812" t="b">
        <f t="shared" ca="1" si="246"/>
        <v>0</v>
      </c>
      <c r="B3168" s="825" t="str">
        <f ca="1">IF(COUNTA(G$2360:G3167)=1,"",OFFSET(B3168,-COUNTA(G$2360:G3167)+1,0))</f>
        <v>a1b3p000006X05VAAS</v>
      </c>
      <c r="C3168" s="827">
        <f ca="1">IF(COUNTA(G$2360:G3167)=1,"",OFFSET(C3168,-COUNTA(G$2360:G3167)+1,0))</f>
        <v>55</v>
      </c>
      <c r="D3168" s="812">
        <f t="shared" si="242"/>
        <v>326</v>
      </c>
      <c r="E3168" s="812">
        <f t="shared" ca="1" si="243"/>
        <v>2</v>
      </c>
      <c r="F3168" s="812">
        <f t="shared" ca="1" si="244"/>
        <v>63</v>
      </c>
      <c r="G3168" s="812"/>
      <c r="H3168" s="818" t="str">
        <f t="shared" ca="1" si="247"/>
        <v/>
      </c>
      <c r="I3168" s="818" t="str">
        <f t="shared" ca="1" si="248"/>
        <v/>
      </c>
      <c r="J3168" s="818" t="str">
        <f t="shared" ca="1" si="249"/>
        <v/>
      </c>
      <c r="K3168" s="818" t="str">
        <f t="shared" ca="1" si="250"/>
        <v/>
      </c>
      <c r="L3168" s="812"/>
      <c r="M3168" s="812"/>
      <c r="N3168" s="812"/>
      <c r="O3168" s="812"/>
      <c r="P3168" s="812">
        <f t="shared" si="245"/>
        <v>0</v>
      </c>
      <c r="Q3168" s="812"/>
    </row>
    <row r="3169" spans="1:17" x14ac:dyDescent="0.35">
      <c r="A3169" s="812" t="b">
        <f t="shared" ca="1" si="246"/>
        <v>0</v>
      </c>
      <c r="B3169" s="825" t="str">
        <f ca="1">IF(COUNTA(G$2360:G3168)=1,"",OFFSET(B3169,-COUNTA(G$2360:G3168)+1,0))</f>
        <v>a1b3p000006X06nAAC</v>
      </c>
      <c r="C3169" s="827">
        <f ca="1">IF(COUNTA(G$2360:G3168)=1,"",OFFSET(C3169,-COUNTA(G$2360:G3168)+1,0))</f>
        <v>55</v>
      </c>
      <c r="D3169" s="812">
        <f t="shared" si="242"/>
        <v>327</v>
      </c>
      <c r="E3169" s="812">
        <f t="shared" ca="1" si="243"/>
        <v>3</v>
      </c>
      <c r="F3169" s="812">
        <f t="shared" ca="1" si="244"/>
        <v>63</v>
      </c>
      <c r="G3169" s="812"/>
      <c r="H3169" s="818" t="str">
        <f t="shared" ca="1" si="247"/>
        <v/>
      </c>
      <c r="I3169" s="818" t="str">
        <f t="shared" ca="1" si="248"/>
        <v/>
      </c>
      <c r="J3169" s="818" t="str">
        <f t="shared" ca="1" si="249"/>
        <v/>
      </c>
      <c r="K3169" s="818" t="str">
        <f t="shared" ca="1" si="250"/>
        <v/>
      </c>
      <c r="L3169" s="812"/>
      <c r="M3169" s="812"/>
      <c r="N3169" s="812"/>
      <c r="O3169" s="812"/>
      <c r="P3169" s="812">
        <f t="shared" si="245"/>
        <v>0</v>
      </c>
      <c r="Q3169" s="812"/>
    </row>
    <row r="3170" spans="1:17" x14ac:dyDescent="0.35">
      <c r="A3170" s="812" t="b">
        <f t="shared" ca="1" si="246"/>
        <v>0</v>
      </c>
      <c r="B3170" s="825" t="str">
        <f ca="1">IF(COUNTA(G$2360:G3169)=1,"",OFFSET(B3170,-COUNTA(G$2360:G3169)+1,0))</f>
        <v>a1b3p000006X085AAC</v>
      </c>
      <c r="C3170" s="827">
        <f ca="1">IF(COUNTA(G$2360:G3169)=1,"",OFFSET(C3170,-COUNTA(G$2360:G3169)+1,0))</f>
        <v>55</v>
      </c>
      <c r="D3170" s="812">
        <f t="shared" si="242"/>
        <v>328</v>
      </c>
      <c r="E3170" s="812">
        <f t="shared" ca="1" si="243"/>
        <v>4</v>
      </c>
      <c r="F3170" s="812">
        <f t="shared" ca="1" si="244"/>
        <v>63</v>
      </c>
      <c r="G3170" s="812"/>
      <c r="H3170" s="818" t="str">
        <f t="shared" ca="1" si="247"/>
        <v/>
      </c>
      <c r="I3170" s="818" t="str">
        <f t="shared" ca="1" si="248"/>
        <v/>
      </c>
      <c r="J3170" s="818" t="str">
        <f t="shared" ca="1" si="249"/>
        <v/>
      </c>
      <c r="K3170" s="818" t="str">
        <f t="shared" ca="1" si="250"/>
        <v/>
      </c>
      <c r="L3170" s="812"/>
      <c r="M3170" s="812"/>
      <c r="N3170" s="812"/>
      <c r="O3170" s="812"/>
      <c r="P3170" s="812">
        <f t="shared" si="245"/>
        <v>0</v>
      </c>
      <c r="Q3170" s="812"/>
    </row>
    <row r="3171" spans="1:17" x14ac:dyDescent="0.35">
      <c r="A3171" s="812" t="b">
        <f t="shared" ca="1" si="246"/>
        <v>0</v>
      </c>
      <c r="B3171" s="825" t="str">
        <f ca="1">IF(COUNTA(G$2360:G3170)=1,"",OFFSET(B3171,-COUNTA(G$2360:G3170)+1,0))</f>
        <v>a1b3p000006X09NAAS</v>
      </c>
      <c r="C3171" s="827">
        <f ca="1">IF(COUNTA(G$2360:G3170)=1,"",OFFSET(C3171,-COUNTA(G$2360:G3170)+1,0))</f>
        <v>55</v>
      </c>
      <c r="D3171" s="812">
        <f t="shared" si="242"/>
        <v>329</v>
      </c>
      <c r="E3171" s="812">
        <f t="shared" ca="1" si="243"/>
        <v>5</v>
      </c>
      <c r="F3171" s="812">
        <f t="shared" ca="1" si="244"/>
        <v>63</v>
      </c>
      <c r="G3171" s="812"/>
      <c r="H3171" s="818" t="str">
        <f t="shared" ca="1" si="247"/>
        <v/>
      </c>
      <c r="I3171" s="818" t="str">
        <f t="shared" ca="1" si="248"/>
        <v/>
      </c>
      <c r="J3171" s="818" t="str">
        <f t="shared" ca="1" si="249"/>
        <v/>
      </c>
      <c r="K3171" s="818" t="str">
        <f t="shared" ca="1" si="250"/>
        <v/>
      </c>
      <c r="L3171" s="812"/>
      <c r="M3171" s="812"/>
      <c r="N3171" s="812"/>
      <c r="O3171" s="812"/>
      <c r="P3171" s="812">
        <f t="shared" si="245"/>
        <v>0</v>
      </c>
      <c r="Q3171" s="812"/>
    </row>
    <row r="3172" spans="1:17" x14ac:dyDescent="0.35">
      <c r="A3172" s="812" t="b">
        <f t="shared" ca="1" si="246"/>
        <v>0</v>
      </c>
      <c r="B3172" s="825" t="str">
        <f ca="1">IF(COUNTA(G$2360:G3171)=1,"",OFFSET(B3172,-COUNTA(G$2360:G3171)+1,0))</f>
        <v>a1b3p000006X0AfAAK</v>
      </c>
      <c r="C3172" s="827">
        <f ca="1">IF(COUNTA(G$2360:G3171)=1,"",OFFSET(C3172,-COUNTA(G$2360:G3171)+1,0))</f>
        <v>55</v>
      </c>
      <c r="D3172" s="812">
        <f t="shared" si="242"/>
        <v>330</v>
      </c>
      <c r="E3172" s="812">
        <f t="shared" ca="1" si="243"/>
        <v>6</v>
      </c>
      <c r="F3172" s="812">
        <f t="shared" ca="1" si="244"/>
        <v>63</v>
      </c>
      <c r="G3172" s="812"/>
      <c r="H3172" s="818" t="str">
        <f t="shared" ca="1" si="247"/>
        <v/>
      </c>
      <c r="I3172" s="818" t="str">
        <f t="shared" ca="1" si="248"/>
        <v/>
      </c>
      <c r="J3172" s="818" t="str">
        <f t="shared" ca="1" si="249"/>
        <v/>
      </c>
      <c r="K3172" s="818" t="str">
        <f t="shared" ca="1" si="250"/>
        <v/>
      </c>
      <c r="L3172" s="812"/>
      <c r="M3172" s="812"/>
      <c r="N3172" s="812"/>
      <c r="O3172" s="812"/>
      <c r="P3172" s="812">
        <f t="shared" si="245"/>
        <v>0</v>
      </c>
      <c r="Q3172" s="812"/>
    </row>
    <row r="3173" spans="1:17" x14ac:dyDescent="0.35">
      <c r="A3173" s="812" t="b">
        <f t="shared" ca="1" si="246"/>
        <v>0</v>
      </c>
      <c r="B3173" s="825" t="str">
        <f ca="1">IF(COUNTA(G$2360:G3172)=1,"",OFFSET(B3173,-COUNTA(G$2360:G3172)+1,0))</f>
        <v>a1b3p000006X04EAAS</v>
      </c>
      <c r="C3173" s="827">
        <f ca="1">IF(COUNTA(G$2360:G3172)=1,"",OFFSET(C3173,-COUNTA(G$2360:G3172)+1,0))</f>
        <v>56</v>
      </c>
      <c r="D3173" s="812">
        <f t="shared" si="242"/>
        <v>331</v>
      </c>
      <c r="E3173" s="812">
        <f t="shared" ca="1" si="243"/>
        <v>1</v>
      </c>
      <c r="F3173" s="812">
        <f t="shared" ca="1" si="244"/>
        <v>64</v>
      </c>
      <c r="G3173" s="812"/>
      <c r="H3173" s="818" t="str">
        <f t="shared" ca="1" si="247"/>
        <v/>
      </c>
      <c r="I3173" s="818" t="str">
        <f t="shared" ca="1" si="248"/>
        <v/>
      </c>
      <c r="J3173" s="818" t="str">
        <f t="shared" ca="1" si="249"/>
        <v/>
      </c>
      <c r="K3173" s="818" t="str">
        <f t="shared" ca="1" si="250"/>
        <v/>
      </c>
      <c r="L3173" s="812"/>
      <c r="M3173" s="812"/>
      <c r="N3173" s="812"/>
      <c r="O3173" s="812"/>
      <c r="P3173" s="812">
        <f t="shared" si="245"/>
        <v>0</v>
      </c>
      <c r="Q3173" s="812"/>
    </row>
    <row r="3174" spans="1:17" x14ac:dyDescent="0.35">
      <c r="A3174" s="812" t="b">
        <f t="shared" ca="1" si="246"/>
        <v>0</v>
      </c>
      <c r="B3174" s="825" t="str">
        <f ca="1">IF(COUNTA(G$2360:G3173)=1,"",OFFSET(B3174,-COUNTA(G$2360:G3173)+1,0))</f>
        <v>a1b3p000006X05WAAS</v>
      </c>
      <c r="C3174" s="827">
        <f ca="1">IF(COUNTA(G$2360:G3173)=1,"",OFFSET(C3174,-COUNTA(G$2360:G3173)+1,0))</f>
        <v>56</v>
      </c>
      <c r="D3174" s="812">
        <f t="shared" si="242"/>
        <v>332</v>
      </c>
      <c r="E3174" s="812">
        <f t="shared" ca="1" si="243"/>
        <v>2</v>
      </c>
      <c r="F3174" s="812">
        <f t="shared" ca="1" si="244"/>
        <v>64</v>
      </c>
      <c r="G3174" s="812"/>
      <c r="H3174" s="818" t="str">
        <f t="shared" ca="1" si="247"/>
        <v/>
      </c>
      <c r="I3174" s="818" t="str">
        <f t="shared" ca="1" si="248"/>
        <v/>
      </c>
      <c r="J3174" s="818" t="str">
        <f t="shared" ca="1" si="249"/>
        <v/>
      </c>
      <c r="K3174" s="818" t="str">
        <f t="shared" ca="1" si="250"/>
        <v/>
      </c>
      <c r="L3174" s="812"/>
      <c r="M3174" s="812"/>
      <c r="N3174" s="812"/>
      <c r="O3174" s="812"/>
      <c r="P3174" s="812">
        <f t="shared" si="245"/>
        <v>0</v>
      </c>
      <c r="Q3174" s="812"/>
    </row>
    <row r="3175" spans="1:17" x14ac:dyDescent="0.35">
      <c r="A3175" s="812" t="b">
        <f t="shared" ca="1" si="246"/>
        <v>0</v>
      </c>
      <c r="B3175" s="825" t="str">
        <f ca="1">IF(COUNTA(G$2360:G3174)=1,"",OFFSET(B3175,-COUNTA(G$2360:G3174)+1,0))</f>
        <v>a1b3p000006X06oAAC</v>
      </c>
      <c r="C3175" s="827">
        <f ca="1">IF(COUNTA(G$2360:G3174)=1,"",OFFSET(C3175,-COUNTA(G$2360:G3174)+1,0))</f>
        <v>56</v>
      </c>
      <c r="D3175" s="812">
        <f t="shared" si="242"/>
        <v>333</v>
      </c>
      <c r="E3175" s="812">
        <f t="shared" ca="1" si="243"/>
        <v>3</v>
      </c>
      <c r="F3175" s="812">
        <f t="shared" ca="1" si="244"/>
        <v>64</v>
      </c>
      <c r="G3175" s="812"/>
      <c r="H3175" s="818" t="str">
        <f t="shared" ca="1" si="247"/>
        <v/>
      </c>
      <c r="I3175" s="818" t="str">
        <f t="shared" ca="1" si="248"/>
        <v/>
      </c>
      <c r="J3175" s="818" t="str">
        <f t="shared" ca="1" si="249"/>
        <v/>
      </c>
      <c r="K3175" s="818" t="str">
        <f t="shared" ca="1" si="250"/>
        <v/>
      </c>
      <c r="L3175" s="812"/>
      <c r="M3175" s="812"/>
      <c r="N3175" s="812"/>
      <c r="O3175" s="812"/>
      <c r="P3175" s="812">
        <f t="shared" si="245"/>
        <v>0</v>
      </c>
      <c r="Q3175" s="812"/>
    </row>
    <row r="3176" spans="1:17" x14ac:dyDescent="0.35">
      <c r="A3176" s="812" t="b">
        <f t="shared" ca="1" si="246"/>
        <v>0</v>
      </c>
      <c r="B3176" s="825" t="str">
        <f ca="1">IF(COUNTA(G$2360:G3175)=1,"",OFFSET(B3176,-COUNTA(G$2360:G3175)+1,0))</f>
        <v>a1b3p000006X086AAC</v>
      </c>
      <c r="C3176" s="827">
        <f ca="1">IF(COUNTA(G$2360:G3175)=1,"",OFFSET(C3176,-COUNTA(G$2360:G3175)+1,0))</f>
        <v>56</v>
      </c>
      <c r="D3176" s="812">
        <f t="shared" si="242"/>
        <v>334</v>
      </c>
      <c r="E3176" s="812">
        <f t="shared" ca="1" si="243"/>
        <v>4</v>
      </c>
      <c r="F3176" s="812">
        <f t="shared" ca="1" si="244"/>
        <v>64</v>
      </c>
      <c r="G3176" s="812"/>
      <c r="H3176" s="818" t="str">
        <f t="shared" ca="1" si="247"/>
        <v/>
      </c>
      <c r="I3176" s="818" t="str">
        <f t="shared" ca="1" si="248"/>
        <v/>
      </c>
      <c r="J3176" s="818" t="str">
        <f t="shared" ca="1" si="249"/>
        <v/>
      </c>
      <c r="K3176" s="818" t="str">
        <f t="shared" ca="1" si="250"/>
        <v/>
      </c>
      <c r="L3176" s="812"/>
      <c r="M3176" s="812"/>
      <c r="N3176" s="812"/>
      <c r="O3176" s="812"/>
      <c r="P3176" s="812">
        <f t="shared" si="245"/>
        <v>0</v>
      </c>
      <c r="Q3176" s="812"/>
    </row>
    <row r="3177" spans="1:17" x14ac:dyDescent="0.35">
      <c r="A3177" s="812" t="b">
        <f t="shared" ca="1" si="246"/>
        <v>0</v>
      </c>
      <c r="B3177" s="825" t="str">
        <f ca="1">IF(COUNTA(G$2360:G3176)=1,"",OFFSET(B3177,-COUNTA(G$2360:G3176)+1,0))</f>
        <v>a1b3p000006X09OAAS</v>
      </c>
      <c r="C3177" s="827">
        <f ca="1">IF(COUNTA(G$2360:G3176)=1,"",OFFSET(C3177,-COUNTA(G$2360:G3176)+1,0))</f>
        <v>56</v>
      </c>
      <c r="D3177" s="812">
        <f t="shared" si="242"/>
        <v>335</v>
      </c>
      <c r="E3177" s="812">
        <f t="shared" ca="1" si="243"/>
        <v>5</v>
      </c>
      <c r="F3177" s="812">
        <f t="shared" ca="1" si="244"/>
        <v>64</v>
      </c>
      <c r="G3177" s="812"/>
      <c r="H3177" s="818" t="str">
        <f t="shared" ca="1" si="247"/>
        <v/>
      </c>
      <c r="I3177" s="818" t="str">
        <f t="shared" ca="1" si="248"/>
        <v/>
      </c>
      <c r="J3177" s="818" t="str">
        <f t="shared" ca="1" si="249"/>
        <v/>
      </c>
      <c r="K3177" s="818" t="str">
        <f t="shared" ca="1" si="250"/>
        <v/>
      </c>
      <c r="L3177" s="812"/>
      <c r="M3177" s="812"/>
      <c r="N3177" s="812"/>
      <c r="O3177" s="812"/>
      <c r="P3177" s="812">
        <f t="shared" si="245"/>
        <v>0</v>
      </c>
      <c r="Q3177" s="812"/>
    </row>
    <row r="3178" spans="1:17" x14ac:dyDescent="0.35">
      <c r="A3178" s="812" t="b">
        <f t="shared" ca="1" si="246"/>
        <v>0</v>
      </c>
      <c r="B3178" s="825" t="str">
        <f ca="1">IF(COUNTA(G$2360:G3177)=1,"",OFFSET(B3178,-COUNTA(G$2360:G3177)+1,0))</f>
        <v>a1b3p000006X0AgAAK</v>
      </c>
      <c r="C3178" s="827">
        <f ca="1">IF(COUNTA(G$2360:G3177)=1,"",OFFSET(C3178,-COUNTA(G$2360:G3177)+1,0))</f>
        <v>56</v>
      </c>
      <c r="D3178" s="812">
        <f t="shared" si="242"/>
        <v>336</v>
      </c>
      <c r="E3178" s="812">
        <f t="shared" ca="1" si="243"/>
        <v>6</v>
      </c>
      <c r="F3178" s="812">
        <f t="shared" ca="1" si="244"/>
        <v>64</v>
      </c>
      <c r="G3178" s="812"/>
      <c r="H3178" s="818" t="str">
        <f t="shared" ca="1" si="247"/>
        <v/>
      </c>
      <c r="I3178" s="818" t="str">
        <f t="shared" ca="1" si="248"/>
        <v/>
      </c>
      <c r="J3178" s="818" t="str">
        <f t="shared" ca="1" si="249"/>
        <v/>
      </c>
      <c r="K3178" s="818" t="str">
        <f t="shared" ca="1" si="250"/>
        <v/>
      </c>
      <c r="L3178" s="812"/>
      <c r="M3178" s="812"/>
      <c r="N3178" s="812"/>
      <c r="O3178" s="812"/>
      <c r="P3178" s="812">
        <f t="shared" si="245"/>
        <v>0</v>
      </c>
      <c r="Q3178" s="812"/>
    </row>
    <row r="3179" spans="1:17" x14ac:dyDescent="0.35">
      <c r="A3179" s="812" t="b">
        <f t="shared" ca="1" si="246"/>
        <v>0</v>
      </c>
      <c r="B3179" s="825" t="str">
        <f ca="1">IF(COUNTA(G$2360:G3178)=1,"",OFFSET(B3179,-COUNTA(G$2360:G3178)+1,0))</f>
        <v>a1b3p000006X04FAAS</v>
      </c>
      <c r="C3179" s="827">
        <f ca="1">IF(COUNTA(G$2360:G3178)=1,"",OFFSET(C3179,-COUNTA(G$2360:G3178)+1,0))</f>
        <v>57</v>
      </c>
      <c r="D3179" s="812">
        <f t="shared" si="242"/>
        <v>337</v>
      </c>
      <c r="E3179" s="812">
        <f t="shared" ca="1" si="243"/>
        <v>1</v>
      </c>
      <c r="F3179" s="812">
        <f t="shared" ca="1" si="244"/>
        <v>65</v>
      </c>
      <c r="G3179" s="812"/>
      <c r="H3179" s="818" t="str">
        <f t="shared" ca="1" si="247"/>
        <v/>
      </c>
      <c r="I3179" s="818" t="str">
        <f t="shared" ca="1" si="248"/>
        <v/>
      </c>
      <c r="J3179" s="818" t="str">
        <f t="shared" ca="1" si="249"/>
        <v/>
      </c>
      <c r="K3179" s="818" t="str">
        <f t="shared" ca="1" si="250"/>
        <v/>
      </c>
      <c r="L3179" s="812"/>
      <c r="M3179" s="812"/>
      <c r="N3179" s="812"/>
      <c r="O3179" s="812"/>
      <c r="P3179" s="812">
        <f t="shared" si="245"/>
        <v>0</v>
      </c>
      <c r="Q3179" s="812"/>
    </row>
    <row r="3180" spans="1:17" x14ac:dyDescent="0.35">
      <c r="A3180" s="812" t="b">
        <f t="shared" ca="1" si="246"/>
        <v>0</v>
      </c>
      <c r="B3180" s="825" t="str">
        <f ca="1">IF(COUNTA(G$2360:G3179)=1,"",OFFSET(B3180,-COUNTA(G$2360:G3179)+1,0))</f>
        <v>a1b3p000006X05XAAS</v>
      </c>
      <c r="C3180" s="827">
        <f ca="1">IF(COUNTA(G$2360:G3179)=1,"",OFFSET(C3180,-COUNTA(G$2360:G3179)+1,0))</f>
        <v>57</v>
      </c>
      <c r="D3180" s="812">
        <f t="shared" si="242"/>
        <v>338</v>
      </c>
      <c r="E3180" s="812">
        <f t="shared" ca="1" si="243"/>
        <v>2</v>
      </c>
      <c r="F3180" s="812">
        <f t="shared" ca="1" si="244"/>
        <v>65</v>
      </c>
      <c r="G3180" s="812"/>
      <c r="H3180" s="818" t="str">
        <f t="shared" ca="1" si="247"/>
        <v/>
      </c>
      <c r="I3180" s="818" t="str">
        <f t="shared" ca="1" si="248"/>
        <v/>
      </c>
      <c r="J3180" s="818" t="str">
        <f t="shared" ca="1" si="249"/>
        <v/>
      </c>
      <c r="K3180" s="818" t="str">
        <f t="shared" ca="1" si="250"/>
        <v/>
      </c>
      <c r="L3180" s="812"/>
      <c r="M3180" s="812"/>
      <c r="N3180" s="812"/>
      <c r="O3180" s="812"/>
      <c r="P3180" s="812">
        <f t="shared" si="245"/>
        <v>0</v>
      </c>
      <c r="Q3180" s="812"/>
    </row>
    <row r="3181" spans="1:17" x14ac:dyDescent="0.35">
      <c r="A3181" s="812" t="b">
        <f t="shared" ca="1" si="246"/>
        <v>0</v>
      </c>
      <c r="B3181" s="825" t="str">
        <f ca="1">IF(COUNTA(G$2360:G3180)=1,"",OFFSET(B3181,-COUNTA(G$2360:G3180)+1,0))</f>
        <v>a1b3p000006X06pAAC</v>
      </c>
      <c r="C3181" s="827">
        <f ca="1">IF(COUNTA(G$2360:G3180)=1,"",OFFSET(C3181,-COUNTA(G$2360:G3180)+1,0))</f>
        <v>57</v>
      </c>
      <c r="D3181" s="812">
        <f t="shared" si="242"/>
        <v>339</v>
      </c>
      <c r="E3181" s="812">
        <f t="shared" ca="1" si="243"/>
        <v>3</v>
      </c>
      <c r="F3181" s="812">
        <f t="shared" ca="1" si="244"/>
        <v>65</v>
      </c>
      <c r="G3181" s="812"/>
      <c r="H3181" s="818" t="str">
        <f t="shared" ca="1" si="247"/>
        <v/>
      </c>
      <c r="I3181" s="818" t="str">
        <f t="shared" ca="1" si="248"/>
        <v/>
      </c>
      <c r="J3181" s="818" t="str">
        <f t="shared" ca="1" si="249"/>
        <v/>
      </c>
      <c r="K3181" s="818" t="str">
        <f t="shared" ca="1" si="250"/>
        <v/>
      </c>
      <c r="L3181" s="812"/>
      <c r="M3181" s="812"/>
      <c r="N3181" s="812"/>
      <c r="O3181" s="812"/>
      <c r="P3181" s="812">
        <f t="shared" si="245"/>
        <v>0</v>
      </c>
      <c r="Q3181" s="812"/>
    </row>
    <row r="3182" spans="1:17" x14ac:dyDescent="0.35">
      <c r="A3182" s="812" t="b">
        <f t="shared" ca="1" si="246"/>
        <v>0</v>
      </c>
      <c r="B3182" s="825" t="str">
        <f ca="1">IF(COUNTA(G$2360:G3181)=1,"",OFFSET(B3182,-COUNTA(G$2360:G3181)+1,0))</f>
        <v>a1b3p000006X087AAC</v>
      </c>
      <c r="C3182" s="827">
        <f ca="1">IF(COUNTA(G$2360:G3181)=1,"",OFFSET(C3182,-COUNTA(G$2360:G3181)+1,0))</f>
        <v>57</v>
      </c>
      <c r="D3182" s="812">
        <f t="shared" si="242"/>
        <v>340</v>
      </c>
      <c r="E3182" s="812">
        <f t="shared" ca="1" si="243"/>
        <v>4</v>
      </c>
      <c r="F3182" s="812">
        <f t="shared" ca="1" si="244"/>
        <v>65</v>
      </c>
      <c r="G3182" s="812"/>
      <c r="H3182" s="818" t="str">
        <f t="shared" ca="1" si="247"/>
        <v/>
      </c>
      <c r="I3182" s="818" t="str">
        <f t="shared" ca="1" si="248"/>
        <v/>
      </c>
      <c r="J3182" s="818" t="str">
        <f t="shared" ca="1" si="249"/>
        <v/>
      </c>
      <c r="K3182" s="818" t="str">
        <f t="shared" ca="1" si="250"/>
        <v/>
      </c>
      <c r="L3182" s="812"/>
      <c r="M3182" s="812"/>
      <c r="N3182" s="812"/>
      <c r="O3182" s="812"/>
      <c r="P3182" s="812">
        <f t="shared" si="245"/>
        <v>0</v>
      </c>
      <c r="Q3182" s="812"/>
    </row>
    <row r="3183" spans="1:17" x14ac:dyDescent="0.35">
      <c r="A3183" s="812" t="b">
        <f t="shared" ca="1" si="246"/>
        <v>0</v>
      </c>
      <c r="B3183" s="825" t="str">
        <f ca="1">IF(COUNTA(G$2360:G3182)=1,"",OFFSET(B3183,-COUNTA(G$2360:G3182)+1,0))</f>
        <v>a1b3p000006X09PAAS</v>
      </c>
      <c r="C3183" s="827">
        <f ca="1">IF(COUNTA(G$2360:G3182)=1,"",OFFSET(C3183,-COUNTA(G$2360:G3182)+1,0))</f>
        <v>57</v>
      </c>
      <c r="D3183" s="812">
        <f t="shared" si="242"/>
        <v>341</v>
      </c>
      <c r="E3183" s="812">
        <f t="shared" ca="1" si="243"/>
        <v>5</v>
      </c>
      <c r="F3183" s="812">
        <f t="shared" ca="1" si="244"/>
        <v>65</v>
      </c>
      <c r="G3183" s="812"/>
      <c r="H3183" s="818" t="str">
        <f t="shared" ca="1" si="247"/>
        <v/>
      </c>
      <c r="I3183" s="818" t="str">
        <f t="shared" ca="1" si="248"/>
        <v/>
      </c>
      <c r="J3183" s="818" t="str">
        <f t="shared" ca="1" si="249"/>
        <v/>
      </c>
      <c r="K3183" s="818" t="str">
        <f t="shared" ca="1" si="250"/>
        <v/>
      </c>
      <c r="L3183" s="812"/>
      <c r="M3183" s="812"/>
      <c r="N3183" s="812"/>
      <c r="O3183" s="812"/>
      <c r="P3183" s="812">
        <f t="shared" si="245"/>
        <v>0</v>
      </c>
      <c r="Q3183" s="812"/>
    </row>
    <row r="3184" spans="1:17" x14ac:dyDescent="0.35">
      <c r="A3184" s="812" t="b">
        <f t="shared" ca="1" si="246"/>
        <v>0</v>
      </c>
      <c r="B3184" s="825" t="str">
        <f ca="1">IF(COUNTA(G$2360:G3183)=1,"",OFFSET(B3184,-COUNTA(G$2360:G3183)+1,0))</f>
        <v>a1b3p000006X0AhAAK</v>
      </c>
      <c r="C3184" s="827">
        <f ca="1">IF(COUNTA(G$2360:G3183)=1,"",OFFSET(C3184,-COUNTA(G$2360:G3183)+1,0))</f>
        <v>57</v>
      </c>
      <c r="D3184" s="812">
        <f t="shared" si="242"/>
        <v>342</v>
      </c>
      <c r="E3184" s="812">
        <f t="shared" ca="1" si="243"/>
        <v>6</v>
      </c>
      <c r="F3184" s="812">
        <f t="shared" ca="1" si="244"/>
        <v>65</v>
      </c>
      <c r="G3184" s="812"/>
      <c r="H3184" s="818" t="str">
        <f t="shared" ca="1" si="247"/>
        <v/>
      </c>
      <c r="I3184" s="818" t="str">
        <f t="shared" ca="1" si="248"/>
        <v/>
      </c>
      <c r="J3184" s="818" t="str">
        <f t="shared" ca="1" si="249"/>
        <v/>
      </c>
      <c r="K3184" s="818" t="str">
        <f t="shared" ca="1" si="250"/>
        <v/>
      </c>
      <c r="L3184" s="812"/>
      <c r="M3184" s="812"/>
      <c r="N3184" s="812"/>
      <c r="O3184" s="812"/>
      <c r="P3184" s="812">
        <f t="shared" si="245"/>
        <v>0</v>
      </c>
      <c r="Q3184" s="812"/>
    </row>
    <row r="3185" spans="1:17" x14ac:dyDescent="0.35">
      <c r="A3185" s="812" t="b">
        <f t="shared" ca="1" si="246"/>
        <v>0</v>
      </c>
      <c r="B3185" s="825" t="str">
        <f ca="1">IF(COUNTA(G$2360:G3184)=1,"",OFFSET(B3185,-COUNTA(G$2360:G3184)+1,0))</f>
        <v>a1b3p000006X04GAAS</v>
      </c>
      <c r="C3185" s="827">
        <f ca="1">IF(COUNTA(G$2360:G3184)=1,"",OFFSET(C3185,-COUNTA(G$2360:G3184)+1,0))</f>
        <v>58</v>
      </c>
      <c r="D3185" s="812">
        <f t="shared" si="242"/>
        <v>343</v>
      </c>
      <c r="E3185" s="812">
        <f t="shared" ca="1" si="243"/>
        <v>1</v>
      </c>
      <c r="F3185" s="812">
        <f t="shared" ca="1" si="244"/>
        <v>66</v>
      </c>
      <c r="G3185" s="812"/>
      <c r="H3185" s="818" t="str">
        <f t="shared" ca="1" si="247"/>
        <v/>
      </c>
      <c r="I3185" s="818" t="str">
        <f t="shared" ca="1" si="248"/>
        <v/>
      </c>
      <c r="J3185" s="818" t="str">
        <f t="shared" ca="1" si="249"/>
        <v/>
      </c>
      <c r="K3185" s="818" t="str">
        <f t="shared" ca="1" si="250"/>
        <v/>
      </c>
      <c r="L3185" s="812"/>
      <c r="M3185" s="812"/>
      <c r="N3185" s="812"/>
      <c r="O3185" s="812"/>
      <c r="P3185" s="812">
        <f t="shared" si="245"/>
        <v>0</v>
      </c>
      <c r="Q3185" s="812"/>
    </row>
    <row r="3186" spans="1:17" x14ac:dyDescent="0.35">
      <c r="A3186" s="812" t="b">
        <f t="shared" ca="1" si="246"/>
        <v>0</v>
      </c>
      <c r="B3186" s="825" t="str">
        <f ca="1">IF(COUNTA(G$2360:G3185)=1,"",OFFSET(B3186,-COUNTA(G$2360:G3185)+1,0))</f>
        <v>a1b3p000006X05YAAS</v>
      </c>
      <c r="C3186" s="827">
        <f ca="1">IF(COUNTA(G$2360:G3185)=1,"",OFFSET(C3186,-COUNTA(G$2360:G3185)+1,0))</f>
        <v>58</v>
      </c>
      <c r="D3186" s="812">
        <f t="shared" si="242"/>
        <v>344</v>
      </c>
      <c r="E3186" s="812">
        <f t="shared" ca="1" si="243"/>
        <v>2</v>
      </c>
      <c r="F3186" s="812">
        <f t="shared" ca="1" si="244"/>
        <v>66</v>
      </c>
      <c r="G3186" s="812"/>
      <c r="H3186" s="818" t="str">
        <f t="shared" ca="1" si="247"/>
        <v/>
      </c>
      <c r="I3186" s="818" t="str">
        <f t="shared" ca="1" si="248"/>
        <v/>
      </c>
      <c r="J3186" s="818" t="str">
        <f t="shared" ca="1" si="249"/>
        <v/>
      </c>
      <c r="K3186" s="818" t="str">
        <f t="shared" ca="1" si="250"/>
        <v/>
      </c>
      <c r="L3186" s="812"/>
      <c r="M3186" s="812"/>
      <c r="N3186" s="812"/>
      <c r="O3186" s="812"/>
      <c r="P3186" s="812">
        <f t="shared" si="245"/>
        <v>0</v>
      </c>
      <c r="Q3186" s="812"/>
    </row>
    <row r="3187" spans="1:17" x14ac:dyDescent="0.35">
      <c r="A3187" s="812" t="b">
        <f t="shared" ca="1" si="246"/>
        <v>0</v>
      </c>
      <c r="B3187" s="825" t="str">
        <f ca="1">IF(COUNTA(G$2360:G3186)=1,"",OFFSET(B3187,-COUNTA(G$2360:G3186)+1,0))</f>
        <v>a1b3p000006X06qAAC</v>
      </c>
      <c r="C3187" s="827">
        <f ca="1">IF(COUNTA(G$2360:G3186)=1,"",OFFSET(C3187,-COUNTA(G$2360:G3186)+1,0))</f>
        <v>58</v>
      </c>
      <c r="D3187" s="812">
        <f t="shared" si="242"/>
        <v>345</v>
      </c>
      <c r="E3187" s="812">
        <f t="shared" ca="1" si="243"/>
        <v>3</v>
      </c>
      <c r="F3187" s="812">
        <f t="shared" ca="1" si="244"/>
        <v>66</v>
      </c>
      <c r="G3187" s="812"/>
      <c r="H3187" s="818" t="str">
        <f t="shared" ca="1" si="247"/>
        <v/>
      </c>
      <c r="I3187" s="818" t="str">
        <f t="shared" ca="1" si="248"/>
        <v/>
      </c>
      <c r="J3187" s="818" t="str">
        <f t="shared" ca="1" si="249"/>
        <v/>
      </c>
      <c r="K3187" s="818" t="str">
        <f t="shared" ca="1" si="250"/>
        <v/>
      </c>
      <c r="L3187" s="812"/>
      <c r="M3187" s="812"/>
      <c r="N3187" s="812"/>
      <c r="O3187" s="812"/>
      <c r="P3187" s="812">
        <f t="shared" si="245"/>
        <v>0</v>
      </c>
      <c r="Q3187" s="812"/>
    </row>
    <row r="3188" spans="1:17" x14ac:dyDescent="0.35">
      <c r="A3188" s="812" t="b">
        <f t="shared" ca="1" si="246"/>
        <v>0</v>
      </c>
      <c r="B3188" s="825" t="str">
        <f ca="1">IF(COUNTA(G$2360:G3187)=1,"",OFFSET(B3188,-COUNTA(G$2360:G3187)+1,0))</f>
        <v>a1b3p000006X088AAC</v>
      </c>
      <c r="C3188" s="827">
        <f ca="1">IF(COUNTA(G$2360:G3187)=1,"",OFFSET(C3188,-COUNTA(G$2360:G3187)+1,0))</f>
        <v>58</v>
      </c>
      <c r="D3188" s="812">
        <f t="shared" si="242"/>
        <v>346</v>
      </c>
      <c r="E3188" s="812">
        <f t="shared" ca="1" si="243"/>
        <v>4</v>
      </c>
      <c r="F3188" s="812">
        <f t="shared" ca="1" si="244"/>
        <v>66</v>
      </c>
      <c r="G3188" s="812"/>
      <c r="H3188" s="818" t="str">
        <f t="shared" ca="1" si="247"/>
        <v/>
      </c>
      <c r="I3188" s="818" t="str">
        <f t="shared" ca="1" si="248"/>
        <v/>
      </c>
      <c r="J3188" s="818" t="str">
        <f t="shared" ca="1" si="249"/>
        <v/>
      </c>
      <c r="K3188" s="818" t="str">
        <f t="shared" ca="1" si="250"/>
        <v/>
      </c>
      <c r="L3188" s="812"/>
      <c r="M3188" s="812"/>
      <c r="N3188" s="812"/>
      <c r="O3188" s="812"/>
      <c r="P3188" s="812">
        <f t="shared" si="245"/>
        <v>0</v>
      </c>
      <c r="Q3188" s="812"/>
    </row>
    <row r="3189" spans="1:17" x14ac:dyDescent="0.35">
      <c r="A3189" s="812" t="b">
        <f t="shared" ca="1" si="246"/>
        <v>0</v>
      </c>
      <c r="B3189" s="825" t="str">
        <f ca="1">IF(COUNTA(G$2360:G3188)=1,"",OFFSET(B3189,-COUNTA(G$2360:G3188)+1,0))</f>
        <v>a1b3p000006X09QAAS</v>
      </c>
      <c r="C3189" s="827">
        <f ca="1">IF(COUNTA(G$2360:G3188)=1,"",OFFSET(C3189,-COUNTA(G$2360:G3188)+1,0))</f>
        <v>58</v>
      </c>
      <c r="D3189" s="812">
        <f t="shared" si="242"/>
        <v>347</v>
      </c>
      <c r="E3189" s="812">
        <f t="shared" ca="1" si="243"/>
        <v>5</v>
      </c>
      <c r="F3189" s="812">
        <f t="shared" ca="1" si="244"/>
        <v>66</v>
      </c>
      <c r="G3189" s="812"/>
      <c r="H3189" s="818" t="str">
        <f t="shared" ca="1" si="247"/>
        <v/>
      </c>
      <c r="I3189" s="818" t="str">
        <f t="shared" ca="1" si="248"/>
        <v/>
      </c>
      <c r="J3189" s="818" t="str">
        <f t="shared" ca="1" si="249"/>
        <v/>
      </c>
      <c r="K3189" s="818" t="str">
        <f t="shared" ca="1" si="250"/>
        <v/>
      </c>
      <c r="L3189" s="812"/>
      <c r="M3189" s="812"/>
      <c r="N3189" s="812"/>
      <c r="O3189" s="812"/>
      <c r="P3189" s="812">
        <f t="shared" si="245"/>
        <v>0</v>
      </c>
      <c r="Q3189" s="812"/>
    </row>
    <row r="3190" spans="1:17" x14ac:dyDescent="0.35">
      <c r="A3190" s="812" t="b">
        <f t="shared" ca="1" si="246"/>
        <v>0</v>
      </c>
      <c r="B3190" s="825" t="str">
        <f ca="1">IF(COUNTA(G$2360:G3189)=1,"",OFFSET(B3190,-COUNTA(G$2360:G3189)+1,0))</f>
        <v>a1b3p000006X0AiAAK</v>
      </c>
      <c r="C3190" s="827">
        <f ca="1">IF(COUNTA(G$2360:G3189)=1,"",OFFSET(C3190,-COUNTA(G$2360:G3189)+1,0))</f>
        <v>58</v>
      </c>
      <c r="D3190" s="812">
        <f t="shared" si="242"/>
        <v>348</v>
      </c>
      <c r="E3190" s="812">
        <f t="shared" ca="1" si="243"/>
        <v>6</v>
      </c>
      <c r="F3190" s="812">
        <f t="shared" ca="1" si="244"/>
        <v>66</v>
      </c>
      <c r="G3190" s="812"/>
      <c r="H3190" s="818" t="str">
        <f t="shared" ca="1" si="247"/>
        <v/>
      </c>
      <c r="I3190" s="818" t="str">
        <f t="shared" ca="1" si="248"/>
        <v/>
      </c>
      <c r="J3190" s="818" t="str">
        <f t="shared" ca="1" si="249"/>
        <v/>
      </c>
      <c r="K3190" s="818" t="str">
        <f t="shared" ca="1" si="250"/>
        <v/>
      </c>
      <c r="L3190" s="812"/>
      <c r="M3190" s="812"/>
      <c r="N3190" s="812"/>
      <c r="O3190" s="812"/>
      <c r="P3190" s="812">
        <f t="shared" si="245"/>
        <v>0</v>
      </c>
      <c r="Q3190" s="812"/>
    </row>
    <row r="3191" spans="1:17" x14ac:dyDescent="0.35">
      <c r="A3191" s="812" t="b">
        <f t="shared" ca="1" si="246"/>
        <v>0</v>
      </c>
      <c r="B3191" s="825" t="str">
        <f ca="1">IF(COUNTA(G$2360:G3190)=1,"",OFFSET(B3191,-COUNTA(G$2360:G3190)+1,0))</f>
        <v>a1b3p000006X04HAAS</v>
      </c>
      <c r="C3191" s="827">
        <f ca="1">IF(COUNTA(G$2360:G3190)=1,"",OFFSET(C3191,-COUNTA(G$2360:G3190)+1,0))</f>
        <v>59</v>
      </c>
      <c r="D3191" s="812">
        <f t="shared" si="242"/>
        <v>349</v>
      </c>
      <c r="E3191" s="812">
        <f t="shared" ca="1" si="243"/>
        <v>1</v>
      </c>
      <c r="F3191" s="812">
        <f t="shared" ca="1" si="244"/>
        <v>67</v>
      </c>
      <c r="G3191" s="812"/>
      <c r="H3191" s="818" t="str">
        <f t="shared" ca="1" si="247"/>
        <v/>
      </c>
      <c r="I3191" s="818" t="str">
        <f t="shared" ca="1" si="248"/>
        <v/>
      </c>
      <c r="J3191" s="818" t="str">
        <f t="shared" ca="1" si="249"/>
        <v/>
      </c>
      <c r="K3191" s="818" t="str">
        <f t="shared" ca="1" si="250"/>
        <v/>
      </c>
      <c r="L3191" s="812"/>
      <c r="M3191" s="812"/>
      <c r="N3191" s="812"/>
      <c r="O3191" s="812"/>
      <c r="P3191" s="812">
        <f t="shared" si="245"/>
        <v>0</v>
      </c>
      <c r="Q3191" s="812"/>
    </row>
    <row r="3192" spans="1:17" x14ac:dyDescent="0.35">
      <c r="A3192" s="812" t="b">
        <f t="shared" ca="1" si="246"/>
        <v>0</v>
      </c>
      <c r="B3192" s="825" t="str">
        <f ca="1">IF(COUNTA(G$2360:G3191)=1,"",OFFSET(B3192,-COUNTA(G$2360:G3191)+1,0))</f>
        <v>a1b3p000006X05ZAAS</v>
      </c>
      <c r="C3192" s="827">
        <f ca="1">IF(COUNTA(G$2360:G3191)=1,"",OFFSET(C3192,-COUNTA(G$2360:G3191)+1,0))</f>
        <v>59</v>
      </c>
      <c r="D3192" s="812">
        <f t="shared" si="242"/>
        <v>350</v>
      </c>
      <c r="E3192" s="812">
        <f t="shared" ca="1" si="243"/>
        <v>2</v>
      </c>
      <c r="F3192" s="812">
        <f t="shared" ca="1" si="244"/>
        <v>67</v>
      </c>
      <c r="G3192" s="812"/>
      <c r="H3192" s="818" t="str">
        <f t="shared" ca="1" si="247"/>
        <v/>
      </c>
      <c r="I3192" s="818" t="str">
        <f t="shared" ca="1" si="248"/>
        <v/>
      </c>
      <c r="J3192" s="818" t="str">
        <f t="shared" ca="1" si="249"/>
        <v/>
      </c>
      <c r="K3192" s="818" t="str">
        <f t="shared" ca="1" si="250"/>
        <v/>
      </c>
      <c r="L3192" s="812"/>
      <c r="M3192" s="812"/>
      <c r="N3192" s="812"/>
      <c r="O3192" s="812"/>
      <c r="P3192" s="812">
        <f t="shared" si="245"/>
        <v>0</v>
      </c>
      <c r="Q3192" s="812"/>
    </row>
    <row r="3193" spans="1:17" x14ac:dyDescent="0.35">
      <c r="A3193" s="812" t="b">
        <f t="shared" ca="1" si="246"/>
        <v>0</v>
      </c>
      <c r="B3193" s="825" t="str">
        <f ca="1">IF(COUNTA(G$2360:G3192)=1,"",OFFSET(B3193,-COUNTA(G$2360:G3192)+1,0))</f>
        <v>a1b3p000006X06rAAC</v>
      </c>
      <c r="C3193" s="827">
        <f ca="1">IF(COUNTA(G$2360:G3192)=1,"",OFFSET(C3193,-COUNTA(G$2360:G3192)+1,0))</f>
        <v>59</v>
      </c>
      <c r="D3193" s="812">
        <f t="shared" si="242"/>
        <v>351</v>
      </c>
      <c r="E3193" s="812">
        <f t="shared" ca="1" si="243"/>
        <v>3</v>
      </c>
      <c r="F3193" s="812">
        <f t="shared" ca="1" si="244"/>
        <v>67</v>
      </c>
      <c r="G3193" s="812"/>
      <c r="H3193" s="818" t="str">
        <f t="shared" ca="1" si="247"/>
        <v/>
      </c>
      <c r="I3193" s="818" t="str">
        <f t="shared" ca="1" si="248"/>
        <v/>
      </c>
      <c r="J3193" s="818" t="str">
        <f t="shared" ca="1" si="249"/>
        <v/>
      </c>
      <c r="K3193" s="818" t="str">
        <f t="shared" ca="1" si="250"/>
        <v/>
      </c>
      <c r="L3193" s="812"/>
      <c r="M3193" s="812"/>
      <c r="N3193" s="812"/>
      <c r="O3193" s="812"/>
      <c r="P3193" s="812">
        <f t="shared" si="245"/>
        <v>0</v>
      </c>
      <c r="Q3193" s="812"/>
    </row>
    <row r="3194" spans="1:17" x14ac:dyDescent="0.35">
      <c r="A3194" s="812" t="b">
        <f t="shared" ca="1" si="246"/>
        <v>0</v>
      </c>
      <c r="B3194" s="825" t="str">
        <f ca="1">IF(COUNTA(G$2360:G3193)=1,"",OFFSET(B3194,-COUNTA(G$2360:G3193)+1,0))</f>
        <v>a1b3p000006X089AAC</v>
      </c>
      <c r="C3194" s="827">
        <f ca="1">IF(COUNTA(G$2360:G3193)=1,"",OFFSET(C3194,-COUNTA(G$2360:G3193)+1,0))</f>
        <v>59</v>
      </c>
      <c r="D3194" s="812">
        <f t="shared" si="242"/>
        <v>352</v>
      </c>
      <c r="E3194" s="812">
        <f t="shared" ca="1" si="243"/>
        <v>4</v>
      </c>
      <c r="F3194" s="812">
        <f t="shared" ca="1" si="244"/>
        <v>67</v>
      </c>
      <c r="G3194" s="812"/>
      <c r="H3194" s="818" t="str">
        <f t="shared" ca="1" si="247"/>
        <v/>
      </c>
      <c r="I3194" s="818" t="str">
        <f t="shared" ca="1" si="248"/>
        <v/>
      </c>
      <c r="J3194" s="818" t="str">
        <f t="shared" ca="1" si="249"/>
        <v/>
      </c>
      <c r="K3194" s="818" t="str">
        <f t="shared" ca="1" si="250"/>
        <v/>
      </c>
      <c r="L3194" s="812"/>
      <c r="M3194" s="812"/>
      <c r="N3194" s="812"/>
      <c r="O3194" s="812"/>
      <c r="P3194" s="812">
        <f t="shared" si="245"/>
        <v>0</v>
      </c>
      <c r="Q3194" s="812"/>
    </row>
    <row r="3195" spans="1:17" x14ac:dyDescent="0.35">
      <c r="A3195" s="812" t="b">
        <f t="shared" ca="1" si="246"/>
        <v>0</v>
      </c>
      <c r="B3195" s="825" t="str">
        <f ca="1">IF(COUNTA(G$2360:G3194)=1,"",OFFSET(B3195,-COUNTA(G$2360:G3194)+1,0))</f>
        <v>a1b3p000006X09RAAS</v>
      </c>
      <c r="C3195" s="827">
        <f ca="1">IF(COUNTA(G$2360:G3194)=1,"",OFFSET(C3195,-COUNTA(G$2360:G3194)+1,0))</f>
        <v>59</v>
      </c>
      <c r="D3195" s="812">
        <f t="shared" ref="D3195:D3258" si="251">D3194+1</f>
        <v>353</v>
      </c>
      <c r="E3195" s="812">
        <f t="shared" ref="E3195:E3258" ca="1" si="252">COUNTIF(C3025:C3195,C3195)</f>
        <v>5</v>
      </c>
      <c r="F3195" s="812">
        <f t="shared" ref="F3195:F3258" ca="1" si="253">IF(C3195=1,9,IF(E3194=MAX(E3193:E3195),F3193+1,F3194))</f>
        <v>67</v>
      </c>
      <c r="G3195" s="812"/>
      <c r="H3195" s="818" t="str">
        <f t="shared" ca="1" si="247"/>
        <v/>
      </c>
      <c r="I3195" s="818" t="str">
        <f t="shared" ca="1" si="248"/>
        <v/>
      </c>
      <c r="J3195" s="818" t="str">
        <f t="shared" ca="1" si="249"/>
        <v/>
      </c>
      <c r="K3195" s="818" t="str">
        <f t="shared" ca="1" si="250"/>
        <v/>
      </c>
      <c r="L3195" s="812"/>
      <c r="M3195" s="812"/>
      <c r="N3195" s="812"/>
      <c r="O3195" s="812"/>
      <c r="P3195" s="812">
        <f t="shared" ref="P3195:P3258" si="254">IF(NOT(_xlfn.ISFORMULA(I3195)),P3194+1,0)</f>
        <v>0</v>
      </c>
      <c r="Q3195" s="812"/>
    </row>
    <row r="3196" spans="1:17" x14ac:dyDescent="0.35">
      <c r="A3196" s="812" t="b">
        <f t="shared" ca="1" si="246"/>
        <v>0</v>
      </c>
      <c r="B3196" s="825" t="str">
        <f ca="1">IF(COUNTA(G$2360:G3195)=1,"",OFFSET(B3196,-COUNTA(G$2360:G3195)+1,0))</f>
        <v>a1b3p000006X0AjAAK</v>
      </c>
      <c r="C3196" s="827">
        <f ca="1">IF(COUNTA(G$2360:G3195)=1,"",OFFSET(C3196,-COUNTA(G$2360:G3195)+1,0))</f>
        <v>59</v>
      </c>
      <c r="D3196" s="812">
        <f t="shared" si="251"/>
        <v>354</v>
      </c>
      <c r="E3196" s="812">
        <f t="shared" ca="1" si="252"/>
        <v>6</v>
      </c>
      <c r="F3196" s="812">
        <f t="shared" ca="1" si="253"/>
        <v>67</v>
      </c>
      <c r="G3196" s="812"/>
      <c r="H3196" s="818" t="str">
        <f t="shared" ca="1" si="247"/>
        <v/>
      </c>
      <c r="I3196" s="818" t="str">
        <f t="shared" ca="1" si="248"/>
        <v/>
      </c>
      <c r="J3196" s="818" t="str">
        <f t="shared" ca="1" si="249"/>
        <v/>
      </c>
      <c r="K3196" s="818" t="str">
        <f t="shared" ca="1" si="250"/>
        <v/>
      </c>
      <c r="L3196" s="812"/>
      <c r="M3196" s="812"/>
      <c r="N3196" s="812"/>
      <c r="O3196" s="812"/>
      <c r="P3196" s="812">
        <f t="shared" si="254"/>
        <v>0</v>
      </c>
      <c r="Q3196" s="812"/>
    </row>
    <row r="3197" spans="1:17" x14ac:dyDescent="0.35">
      <c r="A3197" s="812" t="b">
        <f t="shared" ca="1" si="246"/>
        <v>0</v>
      </c>
      <c r="B3197" s="825" t="str">
        <f ca="1">IF(COUNTA(G$2360:G3196)=1,"",OFFSET(B3197,-COUNTA(G$2360:G3196)+1,0))</f>
        <v>a1b3p000006X04IAAS</v>
      </c>
      <c r="C3197" s="827">
        <f ca="1">IF(COUNTA(G$2360:G3196)=1,"",OFFSET(C3197,-COUNTA(G$2360:G3196)+1,0))</f>
        <v>60</v>
      </c>
      <c r="D3197" s="812">
        <f t="shared" si="251"/>
        <v>355</v>
      </c>
      <c r="E3197" s="812">
        <f t="shared" ca="1" si="252"/>
        <v>1</v>
      </c>
      <c r="F3197" s="812">
        <f t="shared" ca="1" si="253"/>
        <v>68</v>
      </c>
      <c r="G3197" s="812"/>
      <c r="H3197" s="818" t="str">
        <f t="shared" ca="1" si="247"/>
        <v/>
      </c>
      <c r="I3197" s="818" t="str">
        <f t="shared" ca="1" si="248"/>
        <v/>
      </c>
      <c r="J3197" s="818" t="str">
        <f t="shared" ca="1" si="249"/>
        <v/>
      </c>
      <c r="K3197" s="818" t="str">
        <f t="shared" ca="1" si="250"/>
        <v/>
      </c>
      <c r="L3197" s="812"/>
      <c r="M3197" s="812"/>
      <c r="N3197" s="812"/>
      <c r="O3197" s="812"/>
      <c r="P3197" s="812">
        <f t="shared" si="254"/>
        <v>0</v>
      </c>
      <c r="Q3197" s="812"/>
    </row>
    <row r="3198" spans="1:17" x14ac:dyDescent="0.35">
      <c r="A3198" s="812" t="b">
        <f t="shared" ca="1" si="246"/>
        <v>0</v>
      </c>
      <c r="B3198" s="825" t="str">
        <f ca="1">IF(COUNTA(G$2360:G3197)=1,"",OFFSET(B3198,-COUNTA(G$2360:G3197)+1,0))</f>
        <v>a1b3p000006X05aAAC</v>
      </c>
      <c r="C3198" s="827">
        <f ca="1">IF(COUNTA(G$2360:G3197)=1,"",OFFSET(C3198,-COUNTA(G$2360:G3197)+1,0))</f>
        <v>60</v>
      </c>
      <c r="D3198" s="812">
        <f t="shared" si="251"/>
        <v>356</v>
      </c>
      <c r="E3198" s="812">
        <f t="shared" ca="1" si="252"/>
        <v>2</v>
      </c>
      <c r="F3198" s="812">
        <f t="shared" ca="1" si="253"/>
        <v>68</v>
      </c>
      <c r="G3198" s="812"/>
      <c r="H3198" s="818" t="str">
        <f t="shared" ca="1" si="247"/>
        <v/>
      </c>
      <c r="I3198" s="818" t="str">
        <f t="shared" ca="1" si="248"/>
        <v/>
      </c>
      <c r="J3198" s="818" t="str">
        <f t="shared" ca="1" si="249"/>
        <v/>
      </c>
      <c r="K3198" s="818" t="str">
        <f t="shared" ca="1" si="250"/>
        <v/>
      </c>
      <c r="L3198" s="812"/>
      <c r="M3198" s="812"/>
      <c r="N3198" s="812"/>
      <c r="O3198" s="812"/>
      <c r="P3198" s="812">
        <f t="shared" si="254"/>
        <v>0</v>
      </c>
      <c r="Q3198" s="812"/>
    </row>
    <row r="3199" spans="1:17" x14ac:dyDescent="0.35">
      <c r="A3199" s="812" t="b">
        <f t="shared" ca="1" si="246"/>
        <v>0</v>
      </c>
      <c r="B3199" s="825" t="str">
        <f ca="1">IF(COUNTA(G$2360:G3198)=1,"",OFFSET(B3199,-COUNTA(G$2360:G3198)+1,0))</f>
        <v>a1b3p000006X06sAAC</v>
      </c>
      <c r="C3199" s="827">
        <f ca="1">IF(COUNTA(G$2360:G3198)=1,"",OFFSET(C3199,-COUNTA(G$2360:G3198)+1,0))</f>
        <v>60</v>
      </c>
      <c r="D3199" s="812">
        <f t="shared" si="251"/>
        <v>357</v>
      </c>
      <c r="E3199" s="812">
        <f t="shared" ca="1" si="252"/>
        <v>3</v>
      </c>
      <c r="F3199" s="812">
        <f t="shared" ca="1" si="253"/>
        <v>68</v>
      </c>
      <c r="G3199" s="812"/>
      <c r="H3199" s="818" t="str">
        <f t="shared" ca="1" si="247"/>
        <v/>
      </c>
      <c r="I3199" s="818" t="str">
        <f t="shared" ca="1" si="248"/>
        <v/>
      </c>
      <c r="J3199" s="818" t="str">
        <f t="shared" ca="1" si="249"/>
        <v/>
      </c>
      <c r="K3199" s="818" t="str">
        <f t="shared" ca="1" si="250"/>
        <v/>
      </c>
      <c r="L3199" s="812"/>
      <c r="M3199" s="812"/>
      <c r="N3199" s="812"/>
      <c r="O3199" s="812"/>
      <c r="P3199" s="812">
        <f t="shared" si="254"/>
        <v>0</v>
      </c>
      <c r="Q3199" s="812"/>
    </row>
    <row r="3200" spans="1:17" x14ac:dyDescent="0.35">
      <c r="A3200" s="812" t="b">
        <f t="shared" ca="1" si="246"/>
        <v>0</v>
      </c>
      <c r="B3200" s="825" t="str">
        <f ca="1">IF(COUNTA(G$2360:G3199)=1,"",OFFSET(B3200,-COUNTA(G$2360:G3199)+1,0))</f>
        <v>a1b3p000006X08AAAS</v>
      </c>
      <c r="C3200" s="827">
        <f ca="1">IF(COUNTA(G$2360:G3199)=1,"",OFFSET(C3200,-COUNTA(G$2360:G3199)+1,0))</f>
        <v>60</v>
      </c>
      <c r="D3200" s="812">
        <f t="shared" si="251"/>
        <v>358</v>
      </c>
      <c r="E3200" s="812">
        <f t="shared" ca="1" si="252"/>
        <v>4</v>
      </c>
      <c r="F3200" s="812">
        <f t="shared" ca="1" si="253"/>
        <v>68</v>
      </c>
      <c r="G3200" s="812"/>
      <c r="H3200" s="818" t="str">
        <f t="shared" ca="1" si="247"/>
        <v/>
      </c>
      <c r="I3200" s="818" t="str">
        <f t="shared" ca="1" si="248"/>
        <v/>
      </c>
      <c r="J3200" s="818" t="str">
        <f t="shared" ca="1" si="249"/>
        <v/>
      </c>
      <c r="K3200" s="818" t="str">
        <f t="shared" ca="1" si="250"/>
        <v/>
      </c>
      <c r="L3200" s="812"/>
      <c r="M3200" s="812"/>
      <c r="N3200" s="812"/>
      <c r="O3200" s="812"/>
      <c r="P3200" s="812">
        <f t="shared" si="254"/>
        <v>0</v>
      </c>
      <c r="Q3200" s="812"/>
    </row>
    <row r="3201" spans="1:17" x14ac:dyDescent="0.35">
      <c r="A3201" s="812" t="b">
        <f t="shared" ca="1" si="246"/>
        <v>0</v>
      </c>
      <c r="B3201" s="825" t="str">
        <f ca="1">IF(COUNTA(G$2360:G3200)=1,"",OFFSET(B3201,-COUNTA(G$2360:G3200)+1,0))</f>
        <v>a1b3p000006X09SAAS</v>
      </c>
      <c r="C3201" s="827">
        <f ca="1">IF(COUNTA(G$2360:G3200)=1,"",OFFSET(C3201,-COUNTA(G$2360:G3200)+1,0))</f>
        <v>60</v>
      </c>
      <c r="D3201" s="812">
        <f t="shared" si="251"/>
        <v>359</v>
      </c>
      <c r="E3201" s="812">
        <f t="shared" ca="1" si="252"/>
        <v>5</v>
      </c>
      <c r="F3201" s="812">
        <f t="shared" ca="1" si="253"/>
        <v>68</v>
      </c>
      <c r="G3201" s="812"/>
      <c r="H3201" s="818" t="str">
        <f t="shared" ca="1" si="247"/>
        <v/>
      </c>
      <c r="I3201" s="818" t="str">
        <f t="shared" ca="1" si="248"/>
        <v/>
      </c>
      <c r="J3201" s="818" t="str">
        <f t="shared" ca="1" si="249"/>
        <v/>
      </c>
      <c r="K3201" s="818" t="str">
        <f t="shared" ca="1" si="250"/>
        <v/>
      </c>
      <c r="L3201" s="812"/>
      <c r="M3201" s="812"/>
      <c r="N3201" s="812"/>
      <c r="O3201" s="812"/>
      <c r="P3201" s="812">
        <f t="shared" si="254"/>
        <v>0</v>
      </c>
      <c r="Q3201" s="812"/>
    </row>
    <row r="3202" spans="1:17" x14ac:dyDescent="0.35">
      <c r="A3202" s="812" t="b">
        <f t="shared" ca="1" si="246"/>
        <v>0</v>
      </c>
      <c r="B3202" s="825" t="str">
        <f ca="1">IF(COUNTA(G$2360:G3201)=1,"",OFFSET(B3202,-COUNTA(G$2360:G3201)+1,0))</f>
        <v>a1b3p000006X0AkAAK</v>
      </c>
      <c r="C3202" s="827">
        <f ca="1">IF(COUNTA(G$2360:G3201)=1,"",OFFSET(C3202,-COUNTA(G$2360:G3201)+1,0))</f>
        <v>60</v>
      </c>
      <c r="D3202" s="812">
        <f t="shared" si="251"/>
        <v>360</v>
      </c>
      <c r="E3202" s="812">
        <f t="shared" ca="1" si="252"/>
        <v>6</v>
      </c>
      <c r="F3202" s="812">
        <f t="shared" ca="1" si="253"/>
        <v>68</v>
      </c>
      <c r="G3202" s="812"/>
      <c r="H3202" s="818" t="str">
        <f t="shared" ca="1" si="247"/>
        <v/>
      </c>
      <c r="I3202" s="818" t="str">
        <f t="shared" ca="1" si="248"/>
        <v/>
      </c>
      <c r="J3202" s="818" t="str">
        <f t="shared" ca="1" si="249"/>
        <v/>
      </c>
      <c r="K3202" s="818" t="str">
        <f t="shared" ca="1" si="250"/>
        <v/>
      </c>
      <c r="L3202" s="812"/>
      <c r="M3202" s="812"/>
      <c r="N3202" s="812"/>
      <c r="O3202" s="812"/>
      <c r="P3202" s="812">
        <f t="shared" si="254"/>
        <v>0</v>
      </c>
      <c r="Q3202" s="812"/>
    </row>
    <row r="3203" spans="1:17" x14ac:dyDescent="0.35">
      <c r="A3203" s="812" t="b">
        <f t="shared" ca="1" si="246"/>
        <v>0</v>
      </c>
      <c r="B3203" s="825" t="str">
        <f ca="1">IF(COUNTA(G$2360:G3202)=1,"",OFFSET(B3203,-COUNTA(G$2360:G3202)+1,0))</f>
        <v>a1b3p000006X04JAAS</v>
      </c>
      <c r="C3203" s="827">
        <f ca="1">IF(COUNTA(G$2360:G3202)=1,"",OFFSET(C3203,-COUNTA(G$2360:G3202)+1,0))</f>
        <v>61</v>
      </c>
      <c r="D3203" s="812">
        <f t="shared" si="251"/>
        <v>361</v>
      </c>
      <c r="E3203" s="812">
        <f t="shared" ca="1" si="252"/>
        <v>1</v>
      </c>
      <c r="F3203" s="812">
        <f t="shared" ca="1" si="253"/>
        <v>69</v>
      </c>
      <c r="G3203" s="812"/>
      <c r="H3203" s="818" t="str">
        <f t="shared" ca="1" si="247"/>
        <v/>
      </c>
      <c r="I3203" s="818" t="str">
        <f t="shared" ca="1" si="248"/>
        <v/>
      </c>
      <c r="J3203" s="818" t="str">
        <f t="shared" ca="1" si="249"/>
        <v/>
      </c>
      <c r="K3203" s="818" t="str">
        <f t="shared" ca="1" si="250"/>
        <v/>
      </c>
      <c r="L3203" s="812"/>
      <c r="M3203" s="812"/>
      <c r="N3203" s="812"/>
      <c r="O3203" s="812"/>
      <c r="P3203" s="812">
        <f t="shared" si="254"/>
        <v>0</v>
      </c>
      <c r="Q3203" s="812"/>
    </row>
    <row r="3204" spans="1:17" x14ac:dyDescent="0.35">
      <c r="A3204" s="812" t="b">
        <f t="shared" ca="1" si="246"/>
        <v>0</v>
      </c>
      <c r="B3204" s="825" t="str">
        <f ca="1">IF(COUNTA(G$2360:G3203)=1,"",OFFSET(B3204,-COUNTA(G$2360:G3203)+1,0))</f>
        <v>a1b3p000006X05bAAC</v>
      </c>
      <c r="C3204" s="827">
        <f ca="1">IF(COUNTA(G$2360:G3203)=1,"",OFFSET(C3204,-COUNTA(G$2360:G3203)+1,0))</f>
        <v>61</v>
      </c>
      <c r="D3204" s="812">
        <f t="shared" si="251"/>
        <v>362</v>
      </c>
      <c r="E3204" s="812">
        <f t="shared" ca="1" si="252"/>
        <v>2</v>
      </c>
      <c r="F3204" s="812">
        <f t="shared" ca="1" si="253"/>
        <v>69</v>
      </c>
      <c r="G3204" s="812"/>
      <c r="H3204" s="818" t="str">
        <f t="shared" ca="1" si="247"/>
        <v/>
      </c>
      <c r="I3204" s="818" t="str">
        <f t="shared" ca="1" si="248"/>
        <v/>
      </c>
      <c r="J3204" s="818" t="str">
        <f t="shared" ca="1" si="249"/>
        <v/>
      </c>
      <c r="K3204" s="818" t="str">
        <f t="shared" ca="1" si="250"/>
        <v/>
      </c>
      <c r="L3204" s="812"/>
      <c r="M3204" s="812"/>
      <c r="N3204" s="812"/>
      <c r="O3204" s="812"/>
      <c r="P3204" s="812">
        <f t="shared" si="254"/>
        <v>0</v>
      </c>
      <c r="Q3204" s="812"/>
    </row>
    <row r="3205" spans="1:17" x14ac:dyDescent="0.35">
      <c r="A3205" s="812" t="b">
        <f t="shared" ca="1" si="246"/>
        <v>0</v>
      </c>
      <c r="B3205" s="825" t="str">
        <f ca="1">IF(COUNTA(G$2360:G3204)=1,"",OFFSET(B3205,-COUNTA(G$2360:G3204)+1,0))</f>
        <v>a1b3p000006X06tAAC</v>
      </c>
      <c r="C3205" s="827">
        <f ca="1">IF(COUNTA(G$2360:G3204)=1,"",OFFSET(C3205,-COUNTA(G$2360:G3204)+1,0))</f>
        <v>61</v>
      </c>
      <c r="D3205" s="812">
        <f t="shared" si="251"/>
        <v>363</v>
      </c>
      <c r="E3205" s="812">
        <f t="shared" ca="1" si="252"/>
        <v>3</v>
      </c>
      <c r="F3205" s="812">
        <f t="shared" ca="1" si="253"/>
        <v>69</v>
      </c>
      <c r="G3205" s="812"/>
      <c r="H3205" s="818" t="str">
        <f t="shared" ca="1" si="247"/>
        <v/>
      </c>
      <c r="I3205" s="818" t="str">
        <f t="shared" ca="1" si="248"/>
        <v/>
      </c>
      <c r="J3205" s="818" t="str">
        <f t="shared" ca="1" si="249"/>
        <v/>
      </c>
      <c r="K3205" s="818" t="str">
        <f t="shared" ca="1" si="250"/>
        <v/>
      </c>
      <c r="L3205" s="812"/>
      <c r="M3205" s="812"/>
      <c r="N3205" s="812"/>
      <c r="O3205" s="812"/>
      <c r="P3205" s="812">
        <f t="shared" si="254"/>
        <v>0</v>
      </c>
      <c r="Q3205" s="812"/>
    </row>
    <row r="3206" spans="1:17" x14ac:dyDescent="0.35">
      <c r="A3206" s="812" t="b">
        <f t="shared" ca="1" si="246"/>
        <v>0</v>
      </c>
      <c r="B3206" s="825" t="str">
        <f ca="1">IF(COUNTA(G$2360:G3205)=1,"",OFFSET(B3206,-COUNTA(G$2360:G3205)+1,0))</f>
        <v>a1b3p000006X08BAAS</v>
      </c>
      <c r="C3206" s="827">
        <f ca="1">IF(COUNTA(G$2360:G3205)=1,"",OFFSET(C3206,-COUNTA(G$2360:G3205)+1,0))</f>
        <v>61</v>
      </c>
      <c r="D3206" s="812">
        <f t="shared" si="251"/>
        <v>364</v>
      </c>
      <c r="E3206" s="812">
        <f t="shared" ca="1" si="252"/>
        <v>4</v>
      </c>
      <c r="F3206" s="812">
        <f t="shared" ca="1" si="253"/>
        <v>69</v>
      </c>
      <c r="G3206" s="812"/>
      <c r="H3206" s="818" t="str">
        <f t="shared" ca="1" si="247"/>
        <v/>
      </c>
      <c r="I3206" s="818" t="str">
        <f t="shared" ca="1" si="248"/>
        <v/>
      </c>
      <c r="J3206" s="818" t="str">
        <f t="shared" ca="1" si="249"/>
        <v/>
      </c>
      <c r="K3206" s="818" t="str">
        <f t="shared" ca="1" si="250"/>
        <v/>
      </c>
      <c r="L3206" s="812"/>
      <c r="M3206" s="812"/>
      <c r="N3206" s="812"/>
      <c r="O3206" s="812"/>
      <c r="P3206" s="812">
        <f t="shared" si="254"/>
        <v>0</v>
      </c>
      <c r="Q3206" s="812"/>
    </row>
    <row r="3207" spans="1:17" x14ac:dyDescent="0.35">
      <c r="A3207" s="812" t="b">
        <f t="shared" ca="1" si="246"/>
        <v>0</v>
      </c>
      <c r="B3207" s="825" t="str">
        <f ca="1">IF(COUNTA(G$2360:G3206)=1,"",OFFSET(B3207,-COUNTA(G$2360:G3206)+1,0))</f>
        <v>a1b3p000006X09TAAS</v>
      </c>
      <c r="C3207" s="827">
        <f ca="1">IF(COUNTA(G$2360:G3206)=1,"",OFFSET(C3207,-COUNTA(G$2360:G3206)+1,0))</f>
        <v>61</v>
      </c>
      <c r="D3207" s="812">
        <f t="shared" si="251"/>
        <v>365</v>
      </c>
      <c r="E3207" s="812">
        <f t="shared" ca="1" si="252"/>
        <v>5</v>
      </c>
      <c r="F3207" s="812">
        <f t="shared" ca="1" si="253"/>
        <v>69</v>
      </c>
      <c r="G3207" s="812"/>
      <c r="H3207" s="818" t="str">
        <f t="shared" ca="1" si="247"/>
        <v/>
      </c>
      <c r="I3207" s="818" t="str">
        <f t="shared" ca="1" si="248"/>
        <v/>
      </c>
      <c r="J3207" s="818" t="str">
        <f t="shared" ca="1" si="249"/>
        <v/>
      </c>
      <c r="K3207" s="818" t="str">
        <f t="shared" ca="1" si="250"/>
        <v/>
      </c>
      <c r="L3207" s="812"/>
      <c r="M3207" s="812"/>
      <c r="N3207" s="812"/>
      <c r="O3207" s="812"/>
      <c r="P3207" s="812">
        <f t="shared" si="254"/>
        <v>0</v>
      </c>
      <c r="Q3207" s="812"/>
    </row>
    <row r="3208" spans="1:17" x14ac:dyDescent="0.35">
      <c r="A3208" s="812" t="b">
        <f t="shared" ca="1" si="246"/>
        <v>0</v>
      </c>
      <c r="B3208" s="825" t="str">
        <f ca="1">IF(COUNTA(G$2360:G3207)=1,"",OFFSET(B3208,-COUNTA(G$2360:G3207)+1,0))</f>
        <v>a1b3p000006X0AlAAK</v>
      </c>
      <c r="C3208" s="827">
        <f ca="1">IF(COUNTA(G$2360:G3207)=1,"",OFFSET(C3208,-COUNTA(G$2360:G3207)+1,0))</f>
        <v>61</v>
      </c>
      <c r="D3208" s="812">
        <f t="shared" si="251"/>
        <v>366</v>
      </c>
      <c r="E3208" s="812">
        <f t="shared" ca="1" si="252"/>
        <v>6</v>
      </c>
      <c r="F3208" s="812">
        <f t="shared" ca="1" si="253"/>
        <v>69</v>
      </c>
      <c r="G3208" s="812"/>
      <c r="H3208" s="818" t="str">
        <f t="shared" ca="1" si="247"/>
        <v/>
      </c>
      <c r="I3208" s="818" t="str">
        <f t="shared" ca="1" si="248"/>
        <v/>
      </c>
      <c r="J3208" s="818" t="str">
        <f t="shared" ca="1" si="249"/>
        <v/>
      </c>
      <c r="K3208" s="818" t="str">
        <f t="shared" ca="1" si="250"/>
        <v/>
      </c>
      <c r="L3208" s="812"/>
      <c r="M3208" s="812"/>
      <c r="N3208" s="812"/>
      <c r="O3208" s="812"/>
      <c r="P3208" s="812">
        <f t="shared" si="254"/>
        <v>0</v>
      </c>
      <c r="Q3208" s="812"/>
    </row>
    <row r="3209" spans="1:17" x14ac:dyDescent="0.35">
      <c r="A3209" s="812" t="b">
        <f t="shared" ca="1" si="246"/>
        <v>0</v>
      </c>
      <c r="B3209" s="825" t="str">
        <f ca="1">IF(COUNTA(G$2360:G3208)=1,"",OFFSET(B3209,-COUNTA(G$2360:G3208)+1,0))</f>
        <v>a1b3p000006X04KAAS</v>
      </c>
      <c r="C3209" s="827">
        <f ca="1">IF(COUNTA(G$2360:G3208)=1,"",OFFSET(C3209,-COUNTA(G$2360:G3208)+1,0))</f>
        <v>62</v>
      </c>
      <c r="D3209" s="812">
        <f t="shared" si="251"/>
        <v>367</v>
      </c>
      <c r="E3209" s="812">
        <f t="shared" ca="1" si="252"/>
        <v>1</v>
      </c>
      <c r="F3209" s="812">
        <f t="shared" ca="1" si="253"/>
        <v>70</v>
      </c>
      <c r="G3209" s="812"/>
      <c r="H3209" s="818" t="str">
        <f t="shared" ca="1" si="247"/>
        <v/>
      </c>
      <c r="I3209" s="818" t="str">
        <f t="shared" ca="1" si="248"/>
        <v/>
      </c>
      <c r="J3209" s="818" t="str">
        <f t="shared" ca="1" si="249"/>
        <v/>
      </c>
      <c r="K3209" s="818" t="str">
        <f t="shared" ca="1" si="250"/>
        <v/>
      </c>
      <c r="L3209" s="812"/>
      <c r="M3209" s="812"/>
      <c r="N3209" s="812"/>
      <c r="O3209" s="812"/>
      <c r="P3209" s="812">
        <f t="shared" si="254"/>
        <v>0</v>
      </c>
      <c r="Q3209" s="812"/>
    </row>
    <row r="3210" spans="1:17" x14ac:dyDescent="0.35">
      <c r="A3210" s="812" t="b">
        <f t="shared" ca="1" si="246"/>
        <v>0</v>
      </c>
      <c r="B3210" s="825" t="str">
        <f ca="1">IF(COUNTA(G$2360:G3209)=1,"",OFFSET(B3210,-COUNTA(G$2360:G3209)+1,0))</f>
        <v>a1b3p000006X05cAAC</v>
      </c>
      <c r="C3210" s="827">
        <f ca="1">IF(COUNTA(G$2360:G3209)=1,"",OFFSET(C3210,-COUNTA(G$2360:G3209)+1,0))</f>
        <v>62</v>
      </c>
      <c r="D3210" s="812">
        <f t="shared" si="251"/>
        <v>368</v>
      </c>
      <c r="E3210" s="812">
        <f t="shared" ca="1" si="252"/>
        <v>2</v>
      </c>
      <c r="F3210" s="812">
        <f t="shared" ca="1" si="253"/>
        <v>70</v>
      </c>
      <c r="G3210" s="812"/>
      <c r="H3210" s="818" t="str">
        <f t="shared" ca="1" si="247"/>
        <v/>
      </c>
      <c r="I3210" s="818" t="str">
        <f t="shared" ca="1" si="248"/>
        <v/>
      </c>
      <c r="J3210" s="818" t="str">
        <f t="shared" ca="1" si="249"/>
        <v/>
      </c>
      <c r="K3210" s="818" t="str">
        <f t="shared" ca="1" si="250"/>
        <v/>
      </c>
      <c r="L3210" s="812"/>
      <c r="M3210" s="812"/>
      <c r="N3210" s="812"/>
      <c r="O3210" s="812"/>
      <c r="P3210" s="812">
        <f t="shared" si="254"/>
        <v>0</v>
      </c>
      <c r="Q3210" s="812"/>
    </row>
    <row r="3211" spans="1:17" x14ac:dyDescent="0.35">
      <c r="A3211" s="812" t="b">
        <f t="shared" ca="1" si="246"/>
        <v>0</v>
      </c>
      <c r="B3211" s="825" t="str">
        <f ca="1">IF(COUNTA(G$2360:G3210)=1,"",OFFSET(B3211,-COUNTA(G$2360:G3210)+1,0))</f>
        <v>a1b3p000006X06uAAC</v>
      </c>
      <c r="C3211" s="827">
        <f ca="1">IF(COUNTA(G$2360:G3210)=1,"",OFFSET(C3211,-COUNTA(G$2360:G3210)+1,0))</f>
        <v>62</v>
      </c>
      <c r="D3211" s="812">
        <f t="shared" si="251"/>
        <v>369</v>
      </c>
      <c r="E3211" s="812">
        <f t="shared" ca="1" si="252"/>
        <v>3</v>
      </c>
      <c r="F3211" s="812">
        <f t="shared" ca="1" si="253"/>
        <v>70</v>
      </c>
      <c r="G3211" s="812"/>
      <c r="H3211" s="818" t="str">
        <f t="shared" ca="1" si="247"/>
        <v/>
      </c>
      <c r="I3211" s="818" t="str">
        <f t="shared" ca="1" si="248"/>
        <v/>
      </c>
      <c r="J3211" s="818" t="str">
        <f t="shared" ca="1" si="249"/>
        <v/>
      </c>
      <c r="K3211" s="818" t="str">
        <f t="shared" ca="1" si="250"/>
        <v/>
      </c>
      <c r="L3211" s="812"/>
      <c r="M3211" s="812"/>
      <c r="N3211" s="812"/>
      <c r="O3211" s="812"/>
      <c r="P3211" s="812">
        <f t="shared" si="254"/>
        <v>0</v>
      </c>
      <c r="Q3211" s="812"/>
    </row>
    <row r="3212" spans="1:17" x14ac:dyDescent="0.35">
      <c r="A3212" s="812" t="b">
        <f t="shared" ca="1" si="246"/>
        <v>0</v>
      </c>
      <c r="B3212" s="825" t="str">
        <f ca="1">IF(COUNTA(G$2360:G3211)=1,"",OFFSET(B3212,-COUNTA(G$2360:G3211)+1,0))</f>
        <v>a1b3p000006X08CAAS</v>
      </c>
      <c r="C3212" s="827">
        <f ca="1">IF(COUNTA(G$2360:G3211)=1,"",OFFSET(C3212,-COUNTA(G$2360:G3211)+1,0))</f>
        <v>62</v>
      </c>
      <c r="D3212" s="812">
        <f t="shared" si="251"/>
        <v>370</v>
      </c>
      <c r="E3212" s="812">
        <f t="shared" ca="1" si="252"/>
        <v>4</v>
      </c>
      <c r="F3212" s="812">
        <f t="shared" ca="1" si="253"/>
        <v>70</v>
      </c>
      <c r="G3212" s="812"/>
      <c r="H3212" s="818" t="str">
        <f t="shared" ca="1" si="247"/>
        <v/>
      </c>
      <c r="I3212" s="818" t="str">
        <f t="shared" ca="1" si="248"/>
        <v/>
      </c>
      <c r="J3212" s="818" t="str">
        <f t="shared" ca="1" si="249"/>
        <v/>
      </c>
      <c r="K3212" s="818" t="str">
        <f t="shared" ca="1" si="250"/>
        <v/>
      </c>
      <c r="L3212" s="812"/>
      <c r="M3212" s="812"/>
      <c r="N3212" s="812"/>
      <c r="O3212" s="812"/>
      <c r="P3212" s="812">
        <f t="shared" si="254"/>
        <v>0</v>
      </c>
      <c r="Q3212" s="812"/>
    </row>
    <row r="3213" spans="1:17" x14ac:dyDescent="0.35">
      <c r="A3213" s="812" t="b">
        <f t="shared" ca="1" si="246"/>
        <v>0</v>
      </c>
      <c r="B3213" s="825" t="str">
        <f ca="1">IF(COUNTA(G$2360:G3212)=1,"",OFFSET(B3213,-COUNTA(G$2360:G3212)+1,0))</f>
        <v>a1b3p000006X09UAAS</v>
      </c>
      <c r="C3213" s="827">
        <f ca="1">IF(COUNTA(G$2360:G3212)=1,"",OFFSET(C3213,-COUNTA(G$2360:G3212)+1,0))</f>
        <v>62</v>
      </c>
      <c r="D3213" s="812">
        <f t="shared" si="251"/>
        <v>371</v>
      </c>
      <c r="E3213" s="812">
        <f t="shared" ca="1" si="252"/>
        <v>5</v>
      </c>
      <c r="F3213" s="812">
        <f t="shared" ca="1" si="253"/>
        <v>70</v>
      </c>
      <c r="G3213" s="812"/>
      <c r="H3213" s="818" t="str">
        <f t="shared" ca="1" si="247"/>
        <v/>
      </c>
      <c r="I3213" s="818" t="str">
        <f t="shared" ca="1" si="248"/>
        <v/>
      </c>
      <c r="J3213" s="818" t="str">
        <f t="shared" ca="1" si="249"/>
        <v/>
      </c>
      <c r="K3213" s="818" t="str">
        <f t="shared" ca="1" si="250"/>
        <v/>
      </c>
      <c r="L3213" s="812"/>
      <c r="M3213" s="812"/>
      <c r="N3213" s="812"/>
      <c r="O3213" s="812"/>
      <c r="P3213" s="812">
        <f t="shared" si="254"/>
        <v>0</v>
      </c>
      <c r="Q3213" s="812"/>
    </row>
    <row r="3214" spans="1:17" x14ac:dyDescent="0.35">
      <c r="A3214" s="812" t="b">
        <f t="shared" ca="1" si="246"/>
        <v>0</v>
      </c>
      <c r="B3214" s="825" t="str">
        <f ca="1">IF(COUNTA(G$2360:G3213)=1,"",OFFSET(B3214,-COUNTA(G$2360:G3213)+1,0))</f>
        <v>a1b3p000006X0AmAAK</v>
      </c>
      <c r="C3214" s="827">
        <f ca="1">IF(COUNTA(G$2360:G3213)=1,"",OFFSET(C3214,-COUNTA(G$2360:G3213)+1,0))</f>
        <v>62</v>
      </c>
      <c r="D3214" s="812">
        <f t="shared" si="251"/>
        <v>372</v>
      </c>
      <c r="E3214" s="812">
        <f t="shared" ca="1" si="252"/>
        <v>6</v>
      </c>
      <c r="F3214" s="812">
        <f t="shared" ca="1" si="253"/>
        <v>70</v>
      </c>
      <c r="G3214" s="812"/>
      <c r="H3214" s="818" t="str">
        <f t="shared" ca="1" si="247"/>
        <v/>
      </c>
      <c r="I3214" s="818" t="str">
        <f t="shared" ca="1" si="248"/>
        <v/>
      </c>
      <c r="J3214" s="818" t="str">
        <f t="shared" ca="1" si="249"/>
        <v/>
      </c>
      <c r="K3214" s="818" t="str">
        <f t="shared" ca="1" si="250"/>
        <v/>
      </c>
      <c r="L3214" s="812"/>
      <c r="M3214" s="812"/>
      <c r="N3214" s="812"/>
      <c r="O3214" s="812"/>
      <c r="P3214" s="812">
        <f t="shared" si="254"/>
        <v>0</v>
      </c>
      <c r="Q3214" s="812"/>
    </row>
    <row r="3215" spans="1:17" x14ac:dyDescent="0.35">
      <c r="A3215" s="812" t="b">
        <f t="shared" ca="1" si="246"/>
        <v>0</v>
      </c>
      <c r="B3215" s="825" t="str">
        <f ca="1">IF(COUNTA(G$2360:G3214)=1,"",OFFSET(B3215,-COUNTA(G$2360:G3214)+1,0))</f>
        <v>a1b3p000006X04LAAS</v>
      </c>
      <c r="C3215" s="827">
        <f ca="1">IF(COUNTA(G$2360:G3214)=1,"",OFFSET(C3215,-COUNTA(G$2360:G3214)+1,0))</f>
        <v>63</v>
      </c>
      <c r="D3215" s="812">
        <f t="shared" si="251"/>
        <v>373</v>
      </c>
      <c r="E3215" s="812">
        <f t="shared" ca="1" si="252"/>
        <v>1</v>
      </c>
      <c r="F3215" s="812">
        <f t="shared" ca="1" si="253"/>
        <v>71</v>
      </c>
      <c r="G3215" s="812"/>
      <c r="H3215" s="818" t="str">
        <f t="shared" ca="1" si="247"/>
        <v/>
      </c>
      <c r="I3215" s="818" t="str">
        <f t="shared" ca="1" si="248"/>
        <v/>
      </c>
      <c r="J3215" s="818" t="str">
        <f t="shared" ca="1" si="249"/>
        <v/>
      </c>
      <c r="K3215" s="818" t="str">
        <f t="shared" ca="1" si="250"/>
        <v/>
      </c>
      <c r="L3215" s="812"/>
      <c r="M3215" s="812"/>
      <c r="N3215" s="812"/>
      <c r="O3215" s="812"/>
      <c r="P3215" s="812">
        <f t="shared" si="254"/>
        <v>0</v>
      </c>
      <c r="Q3215" s="812"/>
    </row>
    <row r="3216" spans="1:17" x14ac:dyDescent="0.35">
      <c r="A3216" s="812" t="b">
        <f t="shared" ca="1" si="246"/>
        <v>0</v>
      </c>
      <c r="B3216" s="825" t="str">
        <f ca="1">IF(COUNTA(G$2360:G3215)=1,"",OFFSET(B3216,-COUNTA(G$2360:G3215)+1,0))</f>
        <v>a1b3p000006X05dAAC</v>
      </c>
      <c r="C3216" s="827">
        <f ca="1">IF(COUNTA(G$2360:G3215)=1,"",OFFSET(C3216,-COUNTA(G$2360:G3215)+1,0))</f>
        <v>63</v>
      </c>
      <c r="D3216" s="812">
        <f t="shared" si="251"/>
        <v>374</v>
      </c>
      <c r="E3216" s="812">
        <f t="shared" ca="1" si="252"/>
        <v>2</v>
      </c>
      <c r="F3216" s="812">
        <f t="shared" ca="1" si="253"/>
        <v>71</v>
      </c>
      <c r="G3216" s="812"/>
      <c r="H3216" s="818" t="str">
        <f t="shared" ca="1" si="247"/>
        <v/>
      </c>
      <c r="I3216" s="818" t="str">
        <f t="shared" ca="1" si="248"/>
        <v/>
      </c>
      <c r="J3216" s="818" t="str">
        <f t="shared" ca="1" si="249"/>
        <v/>
      </c>
      <c r="K3216" s="818" t="str">
        <f t="shared" ca="1" si="250"/>
        <v/>
      </c>
      <c r="L3216" s="812"/>
      <c r="M3216" s="812"/>
      <c r="N3216" s="812"/>
      <c r="O3216" s="812"/>
      <c r="P3216" s="812">
        <f t="shared" si="254"/>
        <v>0</v>
      </c>
      <c r="Q3216" s="812"/>
    </row>
    <row r="3217" spans="1:17" x14ac:dyDescent="0.35">
      <c r="A3217" s="812" t="b">
        <f t="shared" ca="1" si="246"/>
        <v>0</v>
      </c>
      <c r="B3217" s="825" t="str">
        <f ca="1">IF(COUNTA(G$2360:G3216)=1,"",OFFSET(B3217,-COUNTA(G$2360:G3216)+1,0))</f>
        <v>a1b3p000006X06vAAC</v>
      </c>
      <c r="C3217" s="827">
        <f ca="1">IF(COUNTA(G$2360:G3216)=1,"",OFFSET(C3217,-COUNTA(G$2360:G3216)+1,0))</f>
        <v>63</v>
      </c>
      <c r="D3217" s="812">
        <f t="shared" si="251"/>
        <v>375</v>
      </c>
      <c r="E3217" s="812">
        <f t="shared" ca="1" si="252"/>
        <v>3</v>
      </c>
      <c r="F3217" s="812">
        <f t="shared" ca="1" si="253"/>
        <v>71</v>
      </c>
      <c r="G3217" s="812"/>
      <c r="H3217" s="818" t="str">
        <f t="shared" ca="1" si="247"/>
        <v/>
      </c>
      <c r="I3217" s="818" t="str">
        <f t="shared" ca="1" si="248"/>
        <v/>
      </c>
      <c r="J3217" s="818" t="str">
        <f t="shared" ca="1" si="249"/>
        <v/>
      </c>
      <c r="K3217" s="818" t="str">
        <f t="shared" ca="1" si="250"/>
        <v/>
      </c>
      <c r="L3217" s="812"/>
      <c r="M3217" s="812"/>
      <c r="N3217" s="812"/>
      <c r="O3217" s="812"/>
      <c r="P3217" s="812">
        <f t="shared" si="254"/>
        <v>0</v>
      </c>
      <c r="Q3217" s="812"/>
    </row>
    <row r="3218" spans="1:17" x14ac:dyDescent="0.35">
      <c r="A3218" s="812" t="b">
        <f t="shared" ca="1" si="246"/>
        <v>0</v>
      </c>
      <c r="B3218" s="825" t="str">
        <f ca="1">IF(COUNTA(G$2360:G3217)=1,"",OFFSET(B3218,-COUNTA(G$2360:G3217)+1,0))</f>
        <v>a1b3p000006X08DAAS</v>
      </c>
      <c r="C3218" s="827">
        <f ca="1">IF(COUNTA(G$2360:G3217)=1,"",OFFSET(C3218,-COUNTA(G$2360:G3217)+1,0))</f>
        <v>63</v>
      </c>
      <c r="D3218" s="812">
        <f t="shared" si="251"/>
        <v>376</v>
      </c>
      <c r="E3218" s="812">
        <f t="shared" ca="1" si="252"/>
        <v>4</v>
      </c>
      <c r="F3218" s="812">
        <f t="shared" ca="1" si="253"/>
        <v>71</v>
      </c>
      <c r="G3218" s="812"/>
      <c r="H3218" s="818" t="str">
        <f t="shared" ca="1" si="247"/>
        <v/>
      </c>
      <c r="I3218" s="818" t="str">
        <f t="shared" ca="1" si="248"/>
        <v/>
      </c>
      <c r="J3218" s="818" t="str">
        <f t="shared" ca="1" si="249"/>
        <v/>
      </c>
      <c r="K3218" s="818" t="str">
        <f t="shared" ca="1" si="250"/>
        <v/>
      </c>
      <c r="L3218" s="812"/>
      <c r="M3218" s="812"/>
      <c r="N3218" s="812"/>
      <c r="O3218" s="812"/>
      <c r="P3218" s="812">
        <f t="shared" si="254"/>
        <v>0</v>
      </c>
      <c r="Q3218" s="812"/>
    </row>
    <row r="3219" spans="1:17" x14ac:dyDescent="0.35">
      <c r="A3219" s="812" t="b">
        <f t="shared" ca="1" si="246"/>
        <v>0</v>
      </c>
      <c r="B3219" s="825" t="str">
        <f ca="1">IF(COUNTA(G$2360:G3218)=1,"",OFFSET(B3219,-COUNTA(G$2360:G3218)+1,0))</f>
        <v>a1b3p000006X09VAAS</v>
      </c>
      <c r="C3219" s="827">
        <f ca="1">IF(COUNTA(G$2360:G3218)=1,"",OFFSET(C3219,-COUNTA(G$2360:G3218)+1,0))</f>
        <v>63</v>
      </c>
      <c r="D3219" s="812">
        <f t="shared" si="251"/>
        <v>377</v>
      </c>
      <c r="E3219" s="812">
        <f t="shared" ca="1" si="252"/>
        <v>5</v>
      </c>
      <c r="F3219" s="812">
        <f t="shared" ca="1" si="253"/>
        <v>71</v>
      </c>
      <c r="G3219" s="812"/>
      <c r="H3219" s="818" t="str">
        <f t="shared" ca="1" si="247"/>
        <v/>
      </c>
      <c r="I3219" s="818" t="str">
        <f t="shared" ca="1" si="248"/>
        <v/>
      </c>
      <c r="J3219" s="818" t="str">
        <f t="shared" ca="1" si="249"/>
        <v/>
      </c>
      <c r="K3219" s="818" t="str">
        <f t="shared" ca="1" si="250"/>
        <v/>
      </c>
      <c r="L3219" s="812"/>
      <c r="M3219" s="812"/>
      <c r="N3219" s="812"/>
      <c r="O3219" s="812"/>
      <c r="P3219" s="812">
        <f t="shared" si="254"/>
        <v>0</v>
      </c>
      <c r="Q3219" s="812"/>
    </row>
    <row r="3220" spans="1:17" x14ac:dyDescent="0.35">
      <c r="A3220" s="812" t="b">
        <f t="shared" ca="1" si="246"/>
        <v>0</v>
      </c>
      <c r="B3220" s="825" t="str">
        <f ca="1">IF(COUNTA(G$2360:G3219)=1,"",OFFSET(B3220,-COUNTA(G$2360:G3219)+1,0))</f>
        <v>a1b3p000006X0AnAAK</v>
      </c>
      <c r="C3220" s="827">
        <f ca="1">IF(COUNTA(G$2360:G3219)=1,"",OFFSET(C3220,-COUNTA(G$2360:G3219)+1,0))</f>
        <v>63</v>
      </c>
      <c r="D3220" s="812">
        <f t="shared" si="251"/>
        <v>378</v>
      </c>
      <c r="E3220" s="812">
        <f t="shared" ca="1" si="252"/>
        <v>6</v>
      </c>
      <c r="F3220" s="812">
        <f t="shared" ca="1" si="253"/>
        <v>71</v>
      </c>
      <c r="G3220" s="812"/>
      <c r="H3220" s="818" t="str">
        <f t="shared" ca="1" si="247"/>
        <v/>
      </c>
      <c r="I3220" s="818" t="str">
        <f t="shared" ca="1" si="248"/>
        <v/>
      </c>
      <c r="J3220" s="818" t="str">
        <f t="shared" ca="1" si="249"/>
        <v/>
      </c>
      <c r="K3220" s="818" t="str">
        <f t="shared" ca="1" si="250"/>
        <v/>
      </c>
      <c r="L3220" s="812"/>
      <c r="M3220" s="812"/>
      <c r="N3220" s="812"/>
      <c r="O3220" s="812"/>
      <c r="P3220" s="812">
        <f t="shared" si="254"/>
        <v>0</v>
      </c>
      <c r="Q3220" s="812"/>
    </row>
    <row r="3221" spans="1:17" x14ac:dyDescent="0.35">
      <c r="A3221" s="812" t="b">
        <f t="shared" ca="1" si="246"/>
        <v>0</v>
      </c>
      <c r="B3221" s="825" t="str">
        <f ca="1">IF(COUNTA(G$2360:G3220)=1,"",OFFSET(B3221,-COUNTA(G$2360:G3220)+1,0))</f>
        <v>a1b3p000006X04MAAS</v>
      </c>
      <c r="C3221" s="827">
        <f ca="1">IF(COUNTA(G$2360:G3220)=1,"",OFFSET(C3221,-COUNTA(G$2360:G3220)+1,0))</f>
        <v>64</v>
      </c>
      <c r="D3221" s="812">
        <f t="shared" si="251"/>
        <v>379</v>
      </c>
      <c r="E3221" s="812">
        <f t="shared" ca="1" si="252"/>
        <v>1</v>
      </c>
      <c r="F3221" s="812">
        <f t="shared" ca="1" si="253"/>
        <v>72</v>
      </c>
      <c r="G3221" s="812"/>
      <c r="H3221" s="818" t="str">
        <f t="shared" ca="1" si="247"/>
        <v/>
      </c>
      <c r="I3221" s="818" t="str">
        <f t="shared" ca="1" si="248"/>
        <v/>
      </c>
      <c r="J3221" s="818" t="str">
        <f t="shared" ca="1" si="249"/>
        <v/>
      </c>
      <c r="K3221" s="818" t="str">
        <f t="shared" ca="1" si="250"/>
        <v/>
      </c>
      <c r="L3221" s="812"/>
      <c r="M3221" s="812"/>
      <c r="N3221" s="812"/>
      <c r="O3221" s="812"/>
      <c r="P3221" s="812">
        <f t="shared" si="254"/>
        <v>0</v>
      </c>
      <c r="Q3221" s="812"/>
    </row>
    <row r="3222" spans="1:17" x14ac:dyDescent="0.35">
      <c r="A3222" s="812" t="b">
        <f t="shared" ca="1" si="246"/>
        <v>0</v>
      </c>
      <c r="B3222" s="825" t="str">
        <f ca="1">IF(COUNTA(G$2360:G3221)=1,"",OFFSET(B3222,-COUNTA(G$2360:G3221)+1,0))</f>
        <v>a1b3p000006X05eAAC</v>
      </c>
      <c r="C3222" s="827">
        <f ca="1">IF(COUNTA(G$2360:G3221)=1,"",OFFSET(C3222,-COUNTA(G$2360:G3221)+1,0))</f>
        <v>64</v>
      </c>
      <c r="D3222" s="812">
        <f t="shared" si="251"/>
        <v>380</v>
      </c>
      <c r="E3222" s="812">
        <f t="shared" ca="1" si="252"/>
        <v>2</v>
      </c>
      <c r="F3222" s="812">
        <f t="shared" ca="1" si="253"/>
        <v>72</v>
      </c>
      <c r="G3222" s="812"/>
      <c r="H3222" s="818" t="str">
        <f t="shared" ca="1" si="247"/>
        <v/>
      </c>
      <c r="I3222" s="818" t="str">
        <f t="shared" ca="1" si="248"/>
        <v/>
      </c>
      <c r="J3222" s="818" t="str">
        <f t="shared" ca="1" si="249"/>
        <v/>
      </c>
      <c r="K3222" s="818" t="str">
        <f t="shared" ca="1" si="250"/>
        <v/>
      </c>
      <c r="L3222" s="812"/>
      <c r="M3222" s="812"/>
      <c r="N3222" s="812"/>
      <c r="O3222" s="812"/>
      <c r="P3222" s="812">
        <f t="shared" si="254"/>
        <v>0</v>
      </c>
      <c r="Q3222" s="812"/>
    </row>
    <row r="3223" spans="1:17" x14ac:dyDescent="0.35">
      <c r="A3223" s="812" t="b">
        <f t="shared" ca="1" si="246"/>
        <v>0</v>
      </c>
      <c r="B3223" s="825" t="str">
        <f ca="1">IF(COUNTA(G$2360:G3222)=1,"",OFFSET(B3223,-COUNTA(G$2360:G3222)+1,0))</f>
        <v>a1b3p000006X06wAAC</v>
      </c>
      <c r="C3223" s="827">
        <f ca="1">IF(COUNTA(G$2360:G3222)=1,"",OFFSET(C3223,-COUNTA(G$2360:G3222)+1,0))</f>
        <v>64</v>
      </c>
      <c r="D3223" s="812">
        <f t="shared" si="251"/>
        <v>381</v>
      </c>
      <c r="E3223" s="812">
        <f t="shared" ca="1" si="252"/>
        <v>3</v>
      </c>
      <c r="F3223" s="812">
        <f t="shared" ca="1" si="253"/>
        <v>72</v>
      </c>
      <c r="G3223" s="812"/>
      <c r="H3223" s="818" t="str">
        <f t="shared" ca="1" si="247"/>
        <v/>
      </c>
      <c r="I3223" s="818" t="str">
        <f t="shared" ca="1" si="248"/>
        <v/>
      </c>
      <c r="J3223" s="818" t="str">
        <f t="shared" ca="1" si="249"/>
        <v/>
      </c>
      <c r="K3223" s="818" t="str">
        <f t="shared" ca="1" si="250"/>
        <v/>
      </c>
      <c r="L3223" s="812"/>
      <c r="M3223" s="812"/>
      <c r="N3223" s="812"/>
      <c r="O3223" s="812"/>
      <c r="P3223" s="812">
        <f t="shared" si="254"/>
        <v>0</v>
      </c>
      <c r="Q3223" s="812"/>
    </row>
    <row r="3224" spans="1:17" x14ac:dyDescent="0.35">
      <c r="A3224" s="812" t="b">
        <f t="shared" ca="1" si="246"/>
        <v>0</v>
      </c>
      <c r="B3224" s="825" t="str">
        <f ca="1">IF(COUNTA(G$2360:G3223)=1,"",OFFSET(B3224,-COUNTA(G$2360:G3223)+1,0))</f>
        <v>a1b3p000006X08EAAS</v>
      </c>
      <c r="C3224" s="827">
        <f ca="1">IF(COUNTA(G$2360:G3223)=1,"",OFFSET(C3224,-COUNTA(G$2360:G3223)+1,0))</f>
        <v>64</v>
      </c>
      <c r="D3224" s="812">
        <f t="shared" si="251"/>
        <v>382</v>
      </c>
      <c r="E3224" s="812">
        <f t="shared" ca="1" si="252"/>
        <v>4</v>
      </c>
      <c r="F3224" s="812">
        <f t="shared" ca="1" si="253"/>
        <v>72</v>
      </c>
      <c r="G3224" s="812"/>
      <c r="H3224" s="818" t="str">
        <f t="shared" ca="1" si="247"/>
        <v/>
      </c>
      <c r="I3224" s="818" t="str">
        <f t="shared" ca="1" si="248"/>
        <v/>
      </c>
      <c r="J3224" s="818" t="str">
        <f t="shared" ca="1" si="249"/>
        <v/>
      </c>
      <c r="K3224" s="818" t="str">
        <f t="shared" ca="1" si="250"/>
        <v/>
      </c>
      <c r="L3224" s="812"/>
      <c r="M3224" s="812"/>
      <c r="N3224" s="812"/>
      <c r="O3224" s="812"/>
      <c r="P3224" s="812">
        <f t="shared" si="254"/>
        <v>0</v>
      </c>
      <c r="Q3224" s="812"/>
    </row>
    <row r="3225" spans="1:17" x14ac:dyDescent="0.35">
      <c r="A3225" s="812" t="b">
        <f t="shared" ca="1" si="246"/>
        <v>0</v>
      </c>
      <c r="B3225" s="825" t="str">
        <f ca="1">IF(COUNTA(G$2360:G3224)=1,"",OFFSET(B3225,-COUNTA(G$2360:G3224)+1,0))</f>
        <v>a1b3p000006X09WAAS</v>
      </c>
      <c r="C3225" s="827">
        <f ca="1">IF(COUNTA(G$2360:G3224)=1,"",OFFSET(C3225,-COUNTA(G$2360:G3224)+1,0))</f>
        <v>64</v>
      </c>
      <c r="D3225" s="812">
        <f t="shared" si="251"/>
        <v>383</v>
      </c>
      <c r="E3225" s="812">
        <f t="shared" ca="1" si="252"/>
        <v>5</v>
      </c>
      <c r="F3225" s="812">
        <f t="shared" ca="1" si="253"/>
        <v>72</v>
      </c>
      <c r="G3225" s="812"/>
      <c r="H3225" s="818" t="str">
        <f t="shared" ca="1" si="247"/>
        <v/>
      </c>
      <c r="I3225" s="818" t="str">
        <f t="shared" ca="1" si="248"/>
        <v/>
      </c>
      <c r="J3225" s="818" t="str">
        <f t="shared" ca="1" si="249"/>
        <v/>
      </c>
      <c r="K3225" s="818" t="str">
        <f t="shared" ca="1" si="250"/>
        <v/>
      </c>
      <c r="L3225" s="812"/>
      <c r="M3225" s="812"/>
      <c r="N3225" s="812"/>
      <c r="O3225" s="812"/>
      <c r="P3225" s="812">
        <f t="shared" si="254"/>
        <v>0</v>
      </c>
      <c r="Q3225" s="812"/>
    </row>
    <row r="3226" spans="1:17" x14ac:dyDescent="0.35">
      <c r="A3226" s="812" t="b">
        <f t="shared" ca="1" si="246"/>
        <v>0</v>
      </c>
      <c r="B3226" s="825" t="str">
        <f ca="1">IF(COUNTA(G$2360:G3225)=1,"",OFFSET(B3226,-COUNTA(G$2360:G3225)+1,0))</f>
        <v>a1b3p000006X0AoAAK</v>
      </c>
      <c r="C3226" s="827">
        <f ca="1">IF(COUNTA(G$2360:G3225)=1,"",OFFSET(C3226,-COUNTA(G$2360:G3225)+1,0))</f>
        <v>64</v>
      </c>
      <c r="D3226" s="812">
        <f t="shared" si="251"/>
        <v>384</v>
      </c>
      <c r="E3226" s="812">
        <f t="shared" ca="1" si="252"/>
        <v>6</v>
      </c>
      <c r="F3226" s="812">
        <f t="shared" ca="1" si="253"/>
        <v>72</v>
      </c>
      <c r="G3226" s="812"/>
      <c r="H3226" s="818" t="str">
        <f t="shared" ca="1" si="247"/>
        <v/>
      </c>
      <c r="I3226" s="818" t="str">
        <f t="shared" ca="1" si="248"/>
        <v/>
      </c>
      <c r="J3226" s="818" t="str">
        <f t="shared" ca="1" si="249"/>
        <v/>
      </c>
      <c r="K3226" s="818" t="str">
        <f t="shared" ca="1" si="250"/>
        <v/>
      </c>
      <c r="L3226" s="812"/>
      <c r="M3226" s="812"/>
      <c r="N3226" s="812"/>
      <c r="O3226" s="812"/>
      <c r="P3226" s="812">
        <f t="shared" si="254"/>
        <v>0</v>
      </c>
      <c r="Q3226" s="812"/>
    </row>
    <row r="3227" spans="1:17" x14ac:dyDescent="0.35">
      <c r="A3227" s="812" t="b">
        <f t="shared" ref="A3227:A3290" ca="1" si="255">IF(OR(AND(J3227&lt;&gt;"", J3227&lt;&gt;0), AND(K3227&lt;&gt;"",K3227&lt;&gt;0)),TRUE,FALSE)</f>
        <v>0</v>
      </c>
      <c r="B3227" s="825" t="str">
        <f ca="1">IF(COUNTA(G$2360:G3226)=1,"",OFFSET(B3227,-COUNTA(G$2360:G3226)+1,0))</f>
        <v>a1b3p000006X04NAAS</v>
      </c>
      <c r="C3227" s="827">
        <f ca="1">IF(COUNTA(G$2360:G3226)=1,"",OFFSET(C3227,-COUNTA(G$2360:G3226)+1,0))</f>
        <v>65</v>
      </c>
      <c r="D3227" s="812">
        <f t="shared" si="251"/>
        <v>385</v>
      </c>
      <c r="E3227" s="812">
        <f t="shared" ca="1" si="252"/>
        <v>1</v>
      </c>
      <c r="F3227" s="812">
        <f t="shared" ca="1" si="253"/>
        <v>73</v>
      </c>
      <c r="G3227" s="812"/>
      <c r="H3227" s="818" t="str">
        <f t="shared" ref="H3227:H3290" ca="1" si="256">CHOOSE(E3227,IFERROR(IF(INDIRECT("'WPTM - Section F'!K"&amp;F3227)=0,"",INDIRECT("'WPTM - Section F'!K"&amp;$F3227)),""),IFERROR(IF(INDIRECT("'WPTM - Section F'!O"&amp;F3227)=0,"",INDIRECT("'WPTM - Section F'!O"&amp;$F3227)),""),IFERROR(IF(INDIRECT("'WPTM - Section F'!S"&amp;F3227)=0,"",INDIRECT("'WPTM - Section F'!S"&amp;$F3227)),""),IFERROR(IF(INDIRECT("'WPTM - Section F'!W"&amp;F3227)=0,"",INDIRECT("'WPTM - Section F'!W"&amp;$F3227)),""),IFERROR(IF(INDIRECT("'WPTM - Section F'!AA"&amp;F3227)=0,"",INDIRECT("'WPTM - Section F'!AA"&amp;$F3227)),""),IFERROR(IF(INDIRECT("'WPTM - Section F'!AE"&amp;F3227)=0,"",INDIRECT("'WPTM - Section F'!AE"&amp;$F3227)),""),IFERROR(IF(INDIRECT("'WPTM - Section F'!AI"&amp;F3227)=0,"",INDIRECT("'WPTM - Section F'!AI"&amp;$F3227)),""),IFERROR(IF(INDIRECT("'WPTM - Section F'!AM"&amp;F3227)=0,"",INDIRECT("'WPTM - Section F'!AM"&amp;$F3227)),""),)</f>
        <v/>
      </c>
      <c r="I3227" s="818" t="str">
        <f t="shared" ref="I3227:I3290" ca="1" si="257">CHOOSE(E3227,IFERROR(IF(INDIRECT("'WPTM - Section F'!J"&amp;F3227)=0,"",INDIRECT("'WPTM - Section F'!J"&amp;$F3227)),""),IFERROR(IF(INDIRECT("'WPTM - Section F'!N"&amp;F3227)=0,"",INDIRECT("'WPTM - Section F'!N"&amp;$F3227)),""),IFERROR(IF(INDIRECT("'WPTM - Section F'!R"&amp;F3227)=0,"",INDIRECT("'WPTM - Section F'!R"&amp;$F3227)),""),IFERROR(IF(INDIRECT("'WPTM - Section F'!V"&amp;F3227)=0,"",INDIRECT("'WPTM - Section F'!V"&amp;$F3227)),""),IFERROR(IF(INDIRECT("'WPTM - Section F'!Z"&amp;F3227)=0,"",INDIRECT("'WPTM - Section F'!Z"&amp;$F3227)),""),IFERROR(IF(INDIRECT("'WPTM - Section F'!AD"&amp;F3227)=0,"",INDIRECT("'WPTM - Section F'!AD"&amp;$F3227)),""),IFERROR(IF(INDIRECT("'WPTM - Section F'!AH"&amp;F3227)=0,"",INDIRECT("'WPTM - Section F'!AH"&amp;$F3227)),""),IFERROR(IF(INDIRECT("'WPTM - Section F'!AL"&amp;F3227)=0,"",INDIRECT("'WPTM - Section F'!AL"&amp;$F3227)),""),)</f>
        <v/>
      </c>
      <c r="J3227" s="818" t="str">
        <f t="shared" ref="J3227:J3290" ca="1" si="258">CHOOSE(E3227,IFERROR(IF(INDIRECT("'WPTM - Section F'!H"&amp;F3227)=0,"",INDIRECT("'WPTM - Section F'!H"&amp;$F3227)),""),IFERROR(IF(INDIRECT("'WPTM - Section F'!L"&amp;F3227)=0,"",INDIRECT("'WPTM - Section F'!L"&amp;$F3227)),""),IFERROR(IF(INDIRECT("'WPTM - Section F'!P"&amp;F3227)=0,"",INDIRECT("'WPTM - Section F'!P"&amp;$F3227)),""),IFERROR(IF(INDIRECT("'WPTM - Section F'!T"&amp;F3227)=0,"",INDIRECT("'WPTM - Section F'!T"&amp;$F3227)),""),IFERROR(IF(INDIRECT("'WPTM - Section F'!X"&amp;F3227)=0,"",INDIRECT("'WPTM - Section F'!X"&amp;$F3227)),""),IFERROR(IF(INDIRECT("'WPTM - Section F'!AB"&amp;F3227)=0,"",INDIRECT("'WPTM - Section F'!AB"&amp;$F3227)),""),IFERROR(IF(INDIRECT("'WPTM - Section F'!AF"&amp;F3227)=0,"",INDIRECT("'WPTM - Section F'!AF"&amp;$F3227)),""),IFERROR(IF(INDIRECT("'WPTM - Section F'!AJ"&amp;F3227)=0,"",INDIRECT("'WPTM - Section F'!AJ"&amp;$F3227)),""),)</f>
        <v/>
      </c>
      <c r="K3227" s="818" t="str">
        <f t="shared" ref="K3227:K3290" ca="1" si="259">CHOOSE(E3227,IFERROR(IF(INDIRECT("'WPTM - Section F'!I"&amp;F3227)=0,"",INDIRECT("'WPTM - Section F'!I"&amp;$F3227)),""),IFERROR(IF(INDIRECT("'WPTM - Section F'!M"&amp;F3227)=0,"",INDIRECT("'WPTM - Section F'!M"&amp;$F3227)),""),IFERROR(IF(INDIRECT("'WPTM - Section F'!Q"&amp;F3227)=0,"",INDIRECT("'WPTM - Section F'!Q"&amp;$F3227)),""),IFERROR(IF(INDIRECT("'WPTM - Section F'!U"&amp;F3227)=0,"",INDIRECT("'WPTM - Section F'!U"&amp;$F3227)),""),IFERROR(IF(INDIRECT("'WPTM - Section F'!Y"&amp;F3227)=0,"",INDIRECT("'WPTM - Section F'!Y"&amp;$F3227)),""),IFERROR(IF(INDIRECT("'WPTM - Section F'!AC"&amp;F3227)=0,"",INDIRECT("'WPTM - Section F'!AC"&amp;$F3227)),""),IFERROR(IF(INDIRECT("'WPTM - Section F'!AG"&amp;F3227)=0,"",INDIRECT("'WPTM - Section F'!AG"&amp;$F3227)),""),IFERROR(IF(INDIRECT("'WPTM - Section F'!AK"&amp;F3227)=0,"",INDIRECT("'WPTM - Section F'!AK"&amp;$F3227)),""),)</f>
        <v/>
      </c>
      <c r="L3227" s="812"/>
      <c r="M3227" s="812"/>
      <c r="N3227" s="812"/>
      <c r="O3227" s="812"/>
      <c r="P3227" s="812">
        <f t="shared" si="254"/>
        <v>0</v>
      </c>
      <c r="Q3227" s="812"/>
    </row>
    <row r="3228" spans="1:17" x14ac:dyDescent="0.35">
      <c r="A3228" s="812" t="b">
        <f t="shared" ca="1" si="255"/>
        <v>0</v>
      </c>
      <c r="B3228" s="825" t="str">
        <f ca="1">IF(COUNTA(G$2360:G3227)=1,"",OFFSET(B3228,-COUNTA(G$2360:G3227)+1,0))</f>
        <v>a1b3p000006X05fAAC</v>
      </c>
      <c r="C3228" s="827">
        <f ca="1">IF(COUNTA(G$2360:G3227)=1,"",OFFSET(C3228,-COUNTA(G$2360:G3227)+1,0))</f>
        <v>65</v>
      </c>
      <c r="D3228" s="812">
        <f t="shared" si="251"/>
        <v>386</v>
      </c>
      <c r="E3228" s="812">
        <f t="shared" ca="1" si="252"/>
        <v>2</v>
      </c>
      <c r="F3228" s="812">
        <f t="shared" ca="1" si="253"/>
        <v>73</v>
      </c>
      <c r="G3228" s="812"/>
      <c r="H3228" s="818" t="str">
        <f t="shared" ca="1" si="256"/>
        <v/>
      </c>
      <c r="I3228" s="818" t="str">
        <f t="shared" ca="1" si="257"/>
        <v/>
      </c>
      <c r="J3228" s="818" t="str">
        <f t="shared" ca="1" si="258"/>
        <v/>
      </c>
      <c r="K3228" s="818" t="str">
        <f t="shared" ca="1" si="259"/>
        <v/>
      </c>
      <c r="L3228" s="812"/>
      <c r="M3228" s="812"/>
      <c r="N3228" s="812"/>
      <c r="O3228" s="812"/>
      <c r="P3228" s="812">
        <f t="shared" si="254"/>
        <v>0</v>
      </c>
      <c r="Q3228" s="812"/>
    </row>
    <row r="3229" spans="1:17" x14ac:dyDescent="0.35">
      <c r="A3229" s="812" t="b">
        <f t="shared" ca="1" si="255"/>
        <v>0</v>
      </c>
      <c r="B3229" s="825" t="str">
        <f ca="1">IF(COUNTA(G$2360:G3228)=1,"",OFFSET(B3229,-COUNTA(G$2360:G3228)+1,0))</f>
        <v>a1b3p000006X06xAAC</v>
      </c>
      <c r="C3229" s="827">
        <f ca="1">IF(COUNTA(G$2360:G3228)=1,"",OFFSET(C3229,-COUNTA(G$2360:G3228)+1,0))</f>
        <v>65</v>
      </c>
      <c r="D3229" s="812">
        <f t="shared" si="251"/>
        <v>387</v>
      </c>
      <c r="E3229" s="812">
        <f t="shared" ca="1" si="252"/>
        <v>3</v>
      </c>
      <c r="F3229" s="812">
        <f t="shared" ca="1" si="253"/>
        <v>73</v>
      </c>
      <c r="G3229" s="812"/>
      <c r="H3229" s="818" t="str">
        <f t="shared" ca="1" si="256"/>
        <v/>
      </c>
      <c r="I3229" s="818" t="str">
        <f t="shared" ca="1" si="257"/>
        <v/>
      </c>
      <c r="J3229" s="818" t="str">
        <f t="shared" ca="1" si="258"/>
        <v/>
      </c>
      <c r="K3229" s="818" t="str">
        <f t="shared" ca="1" si="259"/>
        <v/>
      </c>
      <c r="L3229" s="812"/>
      <c r="M3229" s="812"/>
      <c r="N3229" s="812"/>
      <c r="O3229" s="812"/>
      <c r="P3229" s="812">
        <f t="shared" si="254"/>
        <v>0</v>
      </c>
      <c r="Q3229" s="812"/>
    </row>
    <row r="3230" spans="1:17" x14ac:dyDescent="0.35">
      <c r="A3230" s="812" t="b">
        <f t="shared" ca="1" si="255"/>
        <v>0</v>
      </c>
      <c r="B3230" s="825" t="str">
        <f ca="1">IF(COUNTA(G$2360:G3229)=1,"",OFFSET(B3230,-COUNTA(G$2360:G3229)+1,0))</f>
        <v>a1b3p000006X08FAAS</v>
      </c>
      <c r="C3230" s="827">
        <f ca="1">IF(COUNTA(G$2360:G3229)=1,"",OFFSET(C3230,-COUNTA(G$2360:G3229)+1,0))</f>
        <v>65</v>
      </c>
      <c r="D3230" s="812">
        <f t="shared" si="251"/>
        <v>388</v>
      </c>
      <c r="E3230" s="812">
        <f t="shared" ca="1" si="252"/>
        <v>4</v>
      </c>
      <c r="F3230" s="812">
        <f t="shared" ca="1" si="253"/>
        <v>73</v>
      </c>
      <c r="G3230" s="812"/>
      <c r="H3230" s="818" t="str">
        <f t="shared" ca="1" si="256"/>
        <v/>
      </c>
      <c r="I3230" s="818" t="str">
        <f t="shared" ca="1" si="257"/>
        <v/>
      </c>
      <c r="J3230" s="818" t="str">
        <f t="shared" ca="1" si="258"/>
        <v/>
      </c>
      <c r="K3230" s="818" t="str">
        <f t="shared" ca="1" si="259"/>
        <v/>
      </c>
      <c r="L3230" s="812"/>
      <c r="M3230" s="812"/>
      <c r="N3230" s="812"/>
      <c r="O3230" s="812"/>
      <c r="P3230" s="812">
        <f t="shared" si="254"/>
        <v>0</v>
      </c>
      <c r="Q3230" s="812"/>
    </row>
    <row r="3231" spans="1:17" x14ac:dyDescent="0.35">
      <c r="A3231" s="812" t="b">
        <f t="shared" ca="1" si="255"/>
        <v>0</v>
      </c>
      <c r="B3231" s="825" t="str">
        <f ca="1">IF(COUNTA(G$2360:G3230)=1,"",OFFSET(B3231,-COUNTA(G$2360:G3230)+1,0))</f>
        <v>a1b3p000006X09XAAS</v>
      </c>
      <c r="C3231" s="827">
        <f ca="1">IF(COUNTA(G$2360:G3230)=1,"",OFFSET(C3231,-COUNTA(G$2360:G3230)+1,0))</f>
        <v>65</v>
      </c>
      <c r="D3231" s="812">
        <f t="shared" si="251"/>
        <v>389</v>
      </c>
      <c r="E3231" s="812">
        <f t="shared" ca="1" si="252"/>
        <v>5</v>
      </c>
      <c r="F3231" s="812">
        <f t="shared" ca="1" si="253"/>
        <v>73</v>
      </c>
      <c r="G3231" s="812"/>
      <c r="H3231" s="818" t="str">
        <f t="shared" ca="1" si="256"/>
        <v/>
      </c>
      <c r="I3231" s="818" t="str">
        <f t="shared" ca="1" si="257"/>
        <v/>
      </c>
      <c r="J3231" s="818" t="str">
        <f t="shared" ca="1" si="258"/>
        <v/>
      </c>
      <c r="K3231" s="818" t="str">
        <f t="shared" ca="1" si="259"/>
        <v/>
      </c>
      <c r="L3231" s="812"/>
      <c r="M3231" s="812"/>
      <c r="N3231" s="812"/>
      <c r="O3231" s="812"/>
      <c r="P3231" s="812">
        <f t="shared" si="254"/>
        <v>0</v>
      </c>
      <c r="Q3231" s="812"/>
    </row>
    <row r="3232" spans="1:17" x14ac:dyDescent="0.35">
      <c r="A3232" s="812" t="b">
        <f t="shared" ca="1" si="255"/>
        <v>0</v>
      </c>
      <c r="B3232" s="825" t="str">
        <f ca="1">IF(COUNTA(G$2360:G3231)=1,"",OFFSET(B3232,-COUNTA(G$2360:G3231)+1,0))</f>
        <v>a1b3p000006X0ApAAK</v>
      </c>
      <c r="C3232" s="827">
        <f ca="1">IF(COUNTA(G$2360:G3231)=1,"",OFFSET(C3232,-COUNTA(G$2360:G3231)+1,0))</f>
        <v>65</v>
      </c>
      <c r="D3232" s="812">
        <f t="shared" si="251"/>
        <v>390</v>
      </c>
      <c r="E3232" s="812">
        <f t="shared" ca="1" si="252"/>
        <v>6</v>
      </c>
      <c r="F3232" s="812">
        <f t="shared" ca="1" si="253"/>
        <v>73</v>
      </c>
      <c r="G3232" s="812"/>
      <c r="H3232" s="818" t="str">
        <f t="shared" ca="1" si="256"/>
        <v/>
      </c>
      <c r="I3232" s="818" t="str">
        <f t="shared" ca="1" si="257"/>
        <v/>
      </c>
      <c r="J3232" s="818" t="str">
        <f t="shared" ca="1" si="258"/>
        <v/>
      </c>
      <c r="K3232" s="818" t="str">
        <f t="shared" ca="1" si="259"/>
        <v/>
      </c>
      <c r="L3232" s="812"/>
      <c r="M3232" s="812"/>
      <c r="N3232" s="812"/>
      <c r="O3232" s="812"/>
      <c r="P3232" s="812">
        <f t="shared" si="254"/>
        <v>0</v>
      </c>
      <c r="Q3232" s="812"/>
    </row>
    <row r="3233" spans="1:17" x14ac:dyDescent="0.35">
      <c r="A3233" s="812" t="b">
        <f t="shared" ca="1" si="255"/>
        <v>0</v>
      </c>
      <c r="B3233" s="825" t="str">
        <f ca="1">IF(COUNTA(G$2360:G3232)=1,"",OFFSET(B3233,-COUNTA(G$2360:G3232)+1,0))</f>
        <v>a1b3p000006X04OAAS</v>
      </c>
      <c r="C3233" s="827">
        <f ca="1">IF(COUNTA(G$2360:G3232)=1,"",OFFSET(C3233,-COUNTA(G$2360:G3232)+1,0))</f>
        <v>66</v>
      </c>
      <c r="D3233" s="812">
        <f t="shared" si="251"/>
        <v>391</v>
      </c>
      <c r="E3233" s="812">
        <f t="shared" ca="1" si="252"/>
        <v>1</v>
      </c>
      <c r="F3233" s="812">
        <f t="shared" ca="1" si="253"/>
        <v>74</v>
      </c>
      <c r="G3233" s="812"/>
      <c r="H3233" s="818" t="str">
        <f t="shared" ca="1" si="256"/>
        <v/>
      </c>
      <c r="I3233" s="818" t="str">
        <f t="shared" ca="1" si="257"/>
        <v/>
      </c>
      <c r="J3233" s="818" t="str">
        <f t="shared" ca="1" si="258"/>
        <v/>
      </c>
      <c r="K3233" s="818" t="str">
        <f t="shared" ca="1" si="259"/>
        <v/>
      </c>
      <c r="L3233" s="812"/>
      <c r="M3233" s="812"/>
      <c r="N3233" s="812"/>
      <c r="O3233" s="812"/>
      <c r="P3233" s="812">
        <f t="shared" si="254"/>
        <v>0</v>
      </c>
      <c r="Q3233" s="812"/>
    </row>
    <row r="3234" spans="1:17" x14ac:dyDescent="0.35">
      <c r="A3234" s="812" t="b">
        <f t="shared" ca="1" si="255"/>
        <v>0</v>
      </c>
      <c r="B3234" s="825" t="str">
        <f ca="1">IF(COUNTA(G$2360:G3233)=1,"",OFFSET(B3234,-COUNTA(G$2360:G3233)+1,0))</f>
        <v>a1b3p000006X05gAAC</v>
      </c>
      <c r="C3234" s="827">
        <f ca="1">IF(COUNTA(G$2360:G3233)=1,"",OFFSET(C3234,-COUNTA(G$2360:G3233)+1,0))</f>
        <v>66</v>
      </c>
      <c r="D3234" s="812">
        <f t="shared" si="251"/>
        <v>392</v>
      </c>
      <c r="E3234" s="812">
        <f t="shared" ca="1" si="252"/>
        <v>2</v>
      </c>
      <c r="F3234" s="812">
        <f t="shared" ca="1" si="253"/>
        <v>74</v>
      </c>
      <c r="G3234" s="812"/>
      <c r="H3234" s="818" t="str">
        <f t="shared" ca="1" si="256"/>
        <v/>
      </c>
      <c r="I3234" s="818" t="str">
        <f t="shared" ca="1" si="257"/>
        <v/>
      </c>
      <c r="J3234" s="818" t="str">
        <f t="shared" ca="1" si="258"/>
        <v/>
      </c>
      <c r="K3234" s="818" t="str">
        <f t="shared" ca="1" si="259"/>
        <v/>
      </c>
      <c r="L3234" s="812"/>
      <c r="M3234" s="812"/>
      <c r="N3234" s="812"/>
      <c r="O3234" s="812"/>
      <c r="P3234" s="812">
        <f t="shared" si="254"/>
        <v>0</v>
      </c>
      <c r="Q3234" s="812"/>
    </row>
    <row r="3235" spans="1:17" x14ac:dyDescent="0.35">
      <c r="A3235" s="812" t="b">
        <f t="shared" ca="1" si="255"/>
        <v>0</v>
      </c>
      <c r="B3235" s="825" t="str">
        <f ca="1">IF(COUNTA(G$2360:G3234)=1,"",OFFSET(B3235,-COUNTA(G$2360:G3234)+1,0))</f>
        <v>a1b3p000006X06yAAC</v>
      </c>
      <c r="C3235" s="827">
        <f ca="1">IF(COUNTA(G$2360:G3234)=1,"",OFFSET(C3235,-COUNTA(G$2360:G3234)+1,0))</f>
        <v>66</v>
      </c>
      <c r="D3235" s="812">
        <f t="shared" si="251"/>
        <v>393</v>
      </c>
      <c r="E3235" s="812">
        <f t="shared" ca="1" si="252"/>
        <v>3</v>
      </c>
      <c r="F3235" s="812">
        <f t="shared" ca="1" si="253"/>
        <v>74</v>
      </c>
      <c r="G3235" s="812"/>
      <c r="H3235" s="818" t="str">
        <f t="shared" ca="1" si="256"/>
        <v/>
      </c>
      <c r="I3235" s="818" t="str">
        <f t="shared" ca="1" si="257"/>
        <v/>
      </c>
      <c r="J3235" s="818" t="str">
        <f t="shared" ca="1" si="258"/>
        <v/>
      </c>
      <c r="K3235" s="818" t="str">
        <f t="shared" ca="1" si="259"/>
        <v/>
      </c>
      <c r="L3235" s="812"/>
      <c r="M3235" s="812"/>
      <c r="N3235" s="812"/>
      <c r="O3235" s="812"/>
      <c r="P3235" s="812">
        <f t="shared" si="254"/>
        <v>0</v>
      </c>
      <c r="Q3235" s="812"/>
    </row>
    <row r="3236" spans="1:17" x14ac:dyDescent="0.35">
      <c r="A3236" s="812" t="b">
        <f t="shared" ca="1" si="255"/>
        <v>0</v>
      </c>
      <c r="B3236" s="825" t="str">
        <f ca="1">IF(COUNTA(G$2360:G3235)=1,"",OFFSET(B3236,-COUNTA(G$2360:G3235)+1,0))</f>
        <v>a1b3p000006X08GAAS</v>
      </c>
      <c r="C3236" s="827">
        <f ca="1">IF(COUNTA(G$2360:G3235)=1,"",OFFSET(C3236,-COUNTA(G$2360:G3235)+1,0))</f>
        <v>66</v>
      </c>
      <c r="D3236" s="812">
        <f t="shared" si="251"/>
        <v>394</v>
      </c>
      <c r="E3236" s="812">
        <f t="shared" ca="1" si="252"/>
        <v>4</v>
      </c>
      <c r="F3236" s="812">
        <f t="shared" ca="1" si="253"/>
        <v>74</v>
      </c>
      <c r="G3236" s="812"/>
      <c r="H3236" s="818" t="str">
        <f t="shared" ca="1" si="256"/>
        <v/>
      </c>
      <c r="I3236" s="818" t="str">
        <f t="shared" ca="1" si="257"/>
        <v/>
      </c>
      <c r="J3236" s="818" t="str">
        <f t="shared" ca="1" si="258"/>
        <v/>
      </c>
      <c r="K3236" s="818" t="str">
        <f t="shared" ca="1" si="259"/>
        <v/>
      </c>
      <c r="L3236" s="812"/>
      <c r="M3236" s="812"/>
      <c r="N3236" s="812"/>
      <c r="O3236" s="812"/>
      <c r="P3236" s="812">
        <f t="shared" si="254"/>
        <v>0</v>
      </c>
      <c r="Q3236" s="812"/>
    </row>
    <row r="3237" spans="1:17" x14ac:dyDescent="0.35">
      <c r="A3237" s="812" t="b">
        <f t="shared" ca="1" si="255"/>
        <v>0</v>
      </c>
      <c r="B3237" s="825" t="str">
        <f ca="1">IF(COUNTA(G$2360:G3236)=1,"",OFFSET(B3237,-COUNTA(G$2360:G3236)+1,0))</f>
        <v>a1b3p000006X09YAAS</v>
      </c>
      <c r="C3237" s="827">
        <f ca="1">IF(COUNTA(G$2360:G3236)=1,"",OFFSET(C3237,-COUNTA(G$2360:G3236)+1,0))</f>
        <v>66</v>
      </c>
      <c r="D3237" s="812">
        <f t="shared" si="251"/>
        <v>395</v>
      </c>
      <c r="E3237" s="812">
        <f t="shared" ca="1" si="252"/>
        <v>5</v>
      </c>
      <c r="F3237" s="812">
        <f t="shared" ca="1" si="253"/>
        <v>74</v>
      </c>
      <c r="G3237" s="812"/>
      <c r="H3237" s="818" t="str">
        <f t="shared" ca="1" si="256"/>
        <v/>
      </c>
      <c r="I3237" s="818" t="str">
        <f t="shared" ca="1" si="257"/>
        <v/>
      </c>
      <c r="J3237" s="818" t="str">
        <f t="shared" ca="1" si="258"/>
        <v/>
      </c>
      <c r="K3237" s="818" t="str">
        <f t="shared" ca="1" si="259"/>
        <v/>
      </c>
      <c r="L3237" s="812"/>
      <c r="M3237" s="812"/>
      <c r="N3237" s="812"/>
      <c r="O3237" s="812"/>
      <c r="P3237" s="812">
        <f t="shared" si="254"/>
        <v>0</v>
      </c>
      <c r="Q3237" s="812"/>
    </row>
    <row r="3238" spans="1:17" x14ac:dyDescent="0.35">
      <c r="A3238" s="812" t="b">
        <f t="shared" ca="1" si="255"/>
        <v>0</v>
      </c>
      <c r="B3238" s="825" t="str">
        <f ca="1">IF(COUNTA(G$2360:G3237)=1,"",OFFSET(B3238,-COUNTA(G$2360:G3237)+1,0))</f>
        <v>a1b3p000006X0AqAAK</v>
      </c>
      <c r="C3238" s="827">
        <f ca="1">IF(COUNTA(G$2360:G3237)=1,"",OFFSET(C3238,-COUNTA(G$2360:G3237)+1,0))</f>
        <v>66</v>
      </c>
      <c r="D3238" s="812">
        <f t="shared" si="251"/>
        <v>396</v>
      </c>
      <c r="E3238" s="812">
        <f t="shared" ca="1" si="252"/>
        <v>6</v>
      </c>
      <c r="F3238" s="812">
        <f t="shared" ca="1" si="253"/>
        <v>74</v>
      </c>
      <c r="G3238" s="812"/>
      <c r="H3238" s="818" t="str">
        <f t="shared" ca="1" si="256"/>
        <v/>
      </c>
      <c r="I3238" s="818" t="str">
        <f t="shared" ca="1" si="257"/>
        <v/>
      </c>
      <c r="J3238" s="818" t="str">
        <f t="shared" ca="1" si="258"/>
        <v/>
      </c>
      <c r="K3238" s="818" t="str">
        <f t="shared" ca="1" si="259"/>
        <v/>
      </c>
      <c r="L3238" s="812"/>
      <c r="M3238" s="812"/>
      <c r="N3238" s="812"/>
      <c r="O3238" s="812"/>
      <c r="P3238" s="812">
        <f t="shared" si="254"/>
        <v>0</v>
      </c>
      <c r="Q3238" s="812"/>
    </row>
    <row r="3239" spans="1:17" x14ac:dyDescent="0.35">
      <c r="A3239" s="812" t="b">
        <f t="shared" ca="1" si="255"/>
        <v>0</v>
      </c>
      <c r="B3239" s="825" t="str">
        <f ca="1">IF(COUNTA(G$2360:G3238)=1,"",OFFSET(B3239,-COUNTA(G$2360:G3238)+1,0))</f>
        <v>a1b3p000006X04PAAS</v>
      </c>
      <c r="C3239" s="827">
        <f ca="1">IF(COUNTA(G$2360:G3238)=1,"",OFFSET(C3239,-COUNTA(G$2360:G3238)+1,0))</f>
        <v>67</v>
      </c>
      <c r="D3239" s="812">
        <f t="shared" si="251"/>
        <v>397</v>
      </c>
      <c r="E3239" s="812">
        <f t="shared" ca="1" si="252"/>
        <v>1</v>
      </c>
      <c r="F3239" s="812">
        <f t="shared" ca="1" si="253"/>
        <v>75</v>
      </c>
      <c r="G3239" s="812"/>
      <c r="H3239" s="818" t="str">
        <f t="shared" ca="1" si="256"/>
        <v/>
      </c>
      <c r="I3239" s="818" t="str">
        <f t="shared" ca="1" si="257"/>
        <v/>
      </c>
      <c r="J3239" s="818" t="str">
        <f t="shared" ca="1" si="258"/>
        <v/>
      </c>
      <c r="K3239" s="818" t="str">
        <f t="shared" ca="1" si="259"/>
        <v/>
      </c>
      <c r="L3239" s="812"/>
      <c r="M3239" s="812"/>
      <c r="N3239" s="812"/>
      <c r="O3239" s="812"/>
      <c r="P3239" s="812">
        <f t="shared" si="254"/>
        <v>0</v>
      </c>
      <c r="Q3239" s="812"/>
    </row>
    <row r="3240" spans="1:17" x14ac:dyDescent="0.35">
      <c r="A3240" s="812" t="b">
        <f t="shared" ca="1" si="255"/>
        <v>0</v>
      </c>
      <c r="B3240" s="825" t="str">
        <f ca="1">IF(COUNTA(G$2360:G3239)=1,"",OFFSET(B3240,-COUNTA(G$2360:G3239)+1,0))</f>
        <v>a1b3p000006X05hAAC</v>
      </c>
      <c r="C3240" s="827">
        <f ca="1">IF(COUNTA(G$2360:G3239)=1,"",OFFSET(C3240,-COUNTA(G$2360:G3239)+1,0))</f>
        <v>67</v>
      </c>
      <c r="D3240" s="812">
        <f t="shared" si="251"/>
        <v>398</v>
      </c>
      <c r="E3240" s="812">
        <f t="shared" ca="1" si="252"/>
        <v>2</v>
      </c>
      <c r="F3240" s="812">
        <f t="shared" ca="1" si="253"/>
        <v>75</v>
      </c>
      <c r="G3240" s="812"/>
      <c r="H3240" s="818" t="str">
        <f t="shared" ca="1" si="256"/>
        <v/>
      </c>
      <c r="I3240" s="818" t="str">
        <f t="shared" ca="1" si="257"/>
        <v/>
      </c>
      <c r="J3240" s="818" t="str">
        <f t="shared" ca="1" si="258"/>
        <v/>
      </c>
      <c r="K3240" s="818" t="str">
        <f t="shared" ca="1" si="259"/>
        <v/>
      </c>
      <c r="L3240" s="812"/>
      <c r="M3240" s="812"/>
      <c r="N3240" s="812"/>
      <c r="O3240" s="812"/>
      <c r="P3240" s="812">
        <f t="shared" si="254"/>
        <v>0</v>
      </c>
      <c r="Q3240" s="812"/>
    </row>
    <row r="3241" spans="1:17" x14ac:dyDescent="0.35">
      <c r="A3241" s="812" t="b">
        <f t="shared" ca="1" si="255"/>
        <v>0</v>
      </c>
      <c r="B3241" s="825" t="str">
        <f ca="1">IF(COUNTA(G$2360:G3240)=1,"",OFFSET(B3241,-COUNTA(G$2360:G3240)+1,0))</f>
        <v>a1b3p000006X06zAAC</v>
      </c>
      <c r="C3241" s="827">
        <f ca="1">IF(COUNTA(G$2360:G3240)=1,"",OFFSET(C3241,-COUNTA(G$2360:G3240)+1,0))</f>
        <v>67</v>
      </c>
      <c r="D3241" s="812">
        <f t="shared" si="251"/>
        <v>399</v>
      </c>
      <c r="E3241" s="812">
        <f t="shared" ca="1" si="252"/>
        <v>3</v>
      </c>
      <c r="F3241" s="812">
        <f t="shared" ca="1" si="253"/>
        <v>75</v>
      </c>
      <c r="G3241" s="812"/>
      <c r="H3241" s="818" t="str">
        <f t="shared" ca="1" si="256"/>
        <v/>
      </c>
      <c r="I3241" s="818" t="str">
        <f t="shared" ca="1" si="257"/>
        <v/>
      </c>
      <c r="J3241" s="818" t="str">
        <f t="shared" ca="1" si="258"/>
        <v/>
      </c>
      <c r="K3241" s="818" t="str">
        <f t="shared" ca="1" si="259"/>
        <v/>
      </c>
      <c r="L3241" s="812"/>
      <c r="M3241" s="812"/>
      <c r="N3241" s="812"/>
      <c r="O3241" s="812"/>
      <c r="P3241" s="812">
        <f t="shared" si="254"/>
        <v>0</v>
      </c>
      <c r="Q3241" s="812"/>
    </row>
    <row r="3242" spans="1:17" x14ac:dyDescent="0.35">
      <c r="A3242" s="812" t="b">
        <f t="shared" ca="1" si="255"/>
        <v>0</v>
      </c>
      <c r="B3242" s="825" t="str">
        <f ca="1">IF(COUNTA(G$2360:G3241)=1,"",OFFSET(B3242,-COUNTA(G$2360:G3241)+1,0))</f>
        <v>a1b3p000006X08HAAS</v>
      </c>
      <c r="C3242" s="827">
        <f ca="1">IF(COUNTA(G$2360:G3241)=1,"",OFFSET(C3242,-COUNTA(G$2360:G3241)+1,0))</f>
        <v>67</v>
      </c>
      <c r="D3242" s="812">
        <f t="shared" si="251"/>
        <v>400</v>
      </c>
      <c r="E3242" s="812">
        <f t="shared" ca="1" si="252"/>
        <v>4</v>
      </c>
      <c r="F3242" s="812">
        <f t="shared" ca="1" si="253"/>
        <v>75</v>
      </c>
      <c r="G3242" s="812"/>
      <c r="H3242" s="818" t="str">
        <f t="shared" ca="1" si="256"/>
        <v/>
      </c>
      <c r="I3242" s="818" t="str">
        <f t="shared" ca="1" si="257"/>
        <v/>
      </c>
      <c r="J3242" s="818" t="str">
        <f t="shared" ca="1" si="258"/>
        <v/>
      </c>
      <c r="K3242" s="818" t="str">
        <f t="shared" ca="1" si="259"/>
        <v/>
      </c>
      <c r="L3242" s="812"/>
      <c r="M3242" s="812"/>
      <c r="N3242" s="812"/>
      <c r="O3242" s="812"/>
      <c r="P3242" s="812">
        <f t="shared" si="254"/>
        <v>0</v>
      </c>
      <c r="Q3242" s="812"/>
    </row>
    <row r="3243" spans="1:17" x14ac:dyDescent="0.35">
      <c r="A3243" s="812" t="b">
        <f t="shared" ca="1" si="255"/>
        <v>0</v>
      </c>
      <c r="B3243" s="825" t="str">
        <f ca="1">IF(COUNTA(G$2360:G3242)=1,"",OFFSET(B3243,-COUNTA(G$2360:G3242)+1,0))</f>
        <v>a1b3p000006X09ZAAS</v>
      </c>
      <c r="C3243" s="827">
        <f ca="1">IF(COUNTA(G$2360:G3242)=1,"",OFFSET(C3243,-COUNTA(G$2360:G3242)+1,0))</f>
        <v>67</v>
      </c>
      <c r="D3243" s="812">
        <f t="shared" si="251"/>
        <v>401</v>
      </c>
      <c r="E3243" s="812">
        <f t="shared" ca="1" si="252"/>
        <v>5</v>
      </c>
      <c r="F3243" s="812">
        <f t="shared" ca="1" si="253"/>
        <v>75</v>
      </c>
      <c r="G3243" s="812"/>
      <c r="H3243" s="818" t="str">
        <f t="shared" ca="1" si="256"/>
        <v/>
      </c>
      <c r="I3243" s="818" t="str">
        <f t="shared" ca="1" si="257"/>
        <v/>
      </c>
      <c r="J3243" s="818" t="str">
        <f t="shared" ca="1" si="258"/>
        <v/>
      </c>
      <c r="K3243" s="818" t="str">
        <f t="shared" ca="1" si="259"/>
        <v/>
      </c>
      <c r="L3243" s="812"/>
      <c r="M3243" s="812"/>
      <c r="N3243" s="812"/>
      <c r="O3243" s="812"/>
      <c r="P3243" s="812">
        <f t="shared" si="254"/>
        <v>0</v>
      </c>
      <c r="Q3243" s="812"/>
    </row>
    <row r="3244" spans="1:17" x14ac:dyDescent="0.35">
      <c r="A3244" s="812" t="b">
        <f t="shared" ca="1" si="255"/>
        <v>0</v>
      </c>
      <c r="B3244" s="825" t="str">
        <f ca="1">IF(COUNTA(G$2360:G3243)=1,"",OFFSET(B3244,-COUNTA(G$2360:G3243)+1,0))</f>
        <v>a1b3p000006X0ArAAK</v>
      </c>
      <c r="C3244" s="827">
        <f ca="1">IF(COUNTA(G$2360:G3243)=1,"",OFFSET(C3244,-COUNTA(G$2360:G3243)+1,0))</f>
        <v>67</v>
      </c>
      <c r="D3244" s="812">
        <f t="shared" si="251"/>
        <v>402</v>
      </c>
      <c r="E3244" s="812">
        <f t="shared" ca="1" si="252"/>
        <v>6</v>
      </c>
      <c r="F3244" s="812">
        <f t="shared" ca="1" si="253"/>
        <v>75</v>
      </c>
      <c r="G3244" s="812"/>
      <c r="H3244" s="818" t="str">
        <f t="shared" ca="1" si="256"/>
        <v/>
      </c>
      <c r="I3244" s="818" t="str">
        <f t="shared" ca="1" si="257"/>
        <v/>
      </c>
      <c r="J3244" s="818" t="str">
        <f t="shared" ca="1" si="258"/>
        <v/>
      </c>
      <c r="K3244" s="818" t="str">
        <f t="shared" ca="1" si="259"/>
        <v/>
      </c>
      <c r="L3244" s="812"/>
      <c r="M3244" s="812"/>
      <c r="N3244" s="812"/>
      <c r="O3244" s="812"/>
      <c r="P3244" s="812">
        <f t="shared" si="254"/>
        <v>0</v>
      </c>
      <c r="Q3244" s="812"/>
    </row>
    <row r="3245" spans="1:17" x14ac:dyDescent="0.35">
      <c r="A3245" s="812" t="b">
        <f t="shared" ca="1" si="255"/>
        <v>0</v>
      </c>
      <c r="B3245" s="825" t="str">
        <f ca="1">IF(COUNTA(G$2360:G3244)=1,"",OFFSET(B3245,-COUNTA(G$2360:G3244)+1,0))</f>
        <v>a1b3p000006X04QAAS</v>
      </c>
      <c r="C3245" s="827">
        <f ca="1">IF(COUNTA(G$2360:G3244)=1,"",OFFSET(C3245,-COUNTA(G$2360:G3244)+1,0))</f>
        <v>68</v>
      </c>
      <c r="D3245" s="812">
        <f t="shared" si="251"/>
        <v>403</v>
      </c>
      <c r="E3245" s="812">
        <f t="shared" ca="1" si="252"/>
        <v>1</v>
      </c>
      <c r="F3245" s="812">
        <f t="shared" ca="1" si="253"/>
        <v>76</v>
      </c>
      <c r="G3245" s="812"/>
      <c r="H3245" s="818" t="str">
        <f t="shared" ca="1" si="256"/>
        <v/>
      </c>
      <c r="I3245" s="818" t="str">
        <f t="shared" ca="1" si="257"/>
        <v/>
      </c>
      <c r="J3245" s="818" t="str">
        <f t="shared" ca="1" si="258"/>
        <v/>
      </c>
      <c r="K3245" s="818" t="str">
        <f t="shared" ca="1" si="259"/>
        <v/>
      </c>
      <c r="L3245" s="812"/>
      <c r="M3245" s="812"/>
      <c r="N3245" s="812"/>
      <c r="O3245" s="812"/>
      <c r="P3245" s="812">
        <f t="shared" si="254"/>
        <v>0</v>
      </c>
      <c r="Q3245" s="812"/>
    </row>
    <row r="3246" spans="1:17" x14ac:dyDescent="0.35">
      <c r="A3246" s="812" t="b">
        <f t="shared" ca="1" si="255"/>
        <v>0</v>
      </c>
      <c r="B3246" s="825" t="str">
        <f ca="1">IF(COUNTA(G$2360:G3245)=1,"",OFFSET(B3246,-COUNTA(G$2360:G3245)+1,0))</f>
        <v>a1b3p000006X05iAAC</v>
      </c>
      <c r="C3246" s="827">
        <f ca="1">IF(COUNTA(G$2360:G3245)=1,"",OFFSET(C3246,-COUNTA(G$2360:G3245)+1,0))</f>
        <v>68</v>
      </c>
      <c r="D3246" s="812">
        <f t="shared" si="251"/>
        <v>404</v>
      </c>
      <c r="E3246" s="812">
        <f t="shared" ca="1" si="252"/>
        <v>2</v>
      </c>
      <c r="F3246" s="812">
        <f t="shared" ca="1" si="253"/>
        <v>76</v>
      </c>
      <c r="G3246" s="812"/>
      <c r="H3246" s="818" t="str">
        <f t="shared" ca="1" si="256"/>
        <v/>
      </c>
      <c r="I3246" s="818" t="str">
        <f t="shared" ca="1" si="257"/>
        <v/>
      </c>
      <c r="J3246" s="818" t="str">
        <f t="shared" ca="1" si="258"/>
        <v/>
      </c>
      <c r="K3246" s="818" t="str">
        <f t="shared" ca="1" si="259"/>
        <v/>
      </c>
      <c r="L3246" s="812"/>
      <c r="M3246" s="812"/>
      <c r="N3246" s="812"/>
      <c r="O3246" s="812"/>
      <c r="P3246" s="812">
        <f t="shared" si="254"/>
        <v>0</v>
      </c>
      <c r="Q3246" s="812"/>
    </row>
    <row r="3247" spans="1:17" x14ac:dyDescent="0.35">
      <c r="A3247" s="812" t="b">
        <f t="shared" ca="1" si="255"/>
        <v>0</v>
      </c>
      <c r="B3247" s="825" t="str">
        <f ca="1">IF(COUNTA(G$2360:G3246)=1,"",OFFSET(B3247,-COUNTA(G$2360:G3246)+1,0))</f>
        <v>a1b3p000006X070AAC</v>
      </c>
      <c r="C3247" s="827">
        <f ca="1">IF(COUNTA(G$2360:G3246)=1,"",OFFSET(C3247,-COUNTA(G$2360:G3246)+1,0))</f>
        <v>68</v>
      </c>
      <c r="D3247" s="812">
        <f t="shared" si="251"/>
        <v>405</v>
      </c>
      <c r="E3247" s="812">
        <f t="shared" ca="1" si="252"/>
        <v>3</v>
      </c>
      <c r="F3247" s="812">
        <f t="shared" ca="1" si="253"/>
        <v>76</v>
      </c>
      <c r="G3247" s="812"/>
      <c r="H3247" s="818" t="str">
        <f t="shared" ca="1" si="256"/>
        <v/>
      </c>
      <c r="I3247" s="818" t="str">
        <f t="shared" ca="1" si="257"/>
        <v/>
      </c>
      <c r="J3247" s="818" t="str">
        <f t="shared" ca="1" si="258"/>
        <v/>
      </c>
      <c r="K3247" s="818" t="str">
        <f t="shared" ca="1" si="259"/>
        <v/>
      </c>
      <c r="L3247" s="812"/>
      <c r="M3247" s="812"/>
      <c r="N3247" s="812"/>
      <c r="O3247" s="812"/>
      <c r="P3247" s="812">
        <f t="shared" si="254"/>
        <v>0</v>
      </c>
      <c r="Q3247" s="812"/>
    </row>
    <row r="3248" spans="1:17" x14ac:dyDescent="0.35">
      <c r="A3248" s="812" t="b">
        <f t="shared" ca="1" si="255"/>
        <v>0</v>
      </c>
      <c r="B3248" s="825" t="str">
        <f ca="1">IF(COUNTA(G$2360:G3247)=1,"",OFFSET(B3248,-COUNTA(G$2360:G3247)+1,0))</f>
        <v>a1b3p000006X08IAAS</v>
      </c>
      <c r="C3248" s="827">
        <f ca="1">IF(COUNTA(G$2360:G3247)=1,"",OFFSET(C3248,-COUNTA(G$2360:G3247)+1,0))</f>
        <v>68</v>
      </c>
      <c r="D3248" s="812">
        <f t="shared" si="251"/>
        <v>406</v>
      </c>
      <c r="E3248" s="812">
        <f t="shared" ca="1" si="252"/>
        <v>4</v>
      </c>
      <c r="F3248" s="812">
        <f t="shared" ca="1" si="253"/>
        <v>76</v>
      </c>
      <c r="G3248" s="812"/>
      <c r="H3248" s="818" t="str">
        <f t="shared" ca="1" si="256"/>
        <v/>
      </c>
      <c r="I3248" s="818" t="str">
        <f t="shared" ca="1" si="257"/>
        <v/>
      </c>
      <c r="J3248" s="818" t="str">
        <f t="shared" ca="1" si="258"/>
        <v/>
      </c>
      <c r="K3248" s="818" t="str">
        <f t="shared" ca="1" si="259"/>
        <v/>
      </c>
      <c r="L3248" s="812"/>
      <c r="M3248" s="812"/>
      <c r="N3248" s="812"/>
      <c r="O3248" s="812"/>
      <c r="P3248" s="812">
        <f t="shared" si="254"/>
        <v>0</v>
      </c>
      <c r="Q3248" s="812"/>
    </row>
    <row r="3249" spans="1:17" x14ac:dyDescent="0.35">
      <c r="A3249" s="812" t="b">
        <f t="shared" ca="1" si="255"/>
        <v>0</v>
      </c>
      <c r="B3249" s="825" t="str">
        <f ca="1">IF(COUNTA(G$2360:G3248)=1,"",OFFSET(B3249,-COUNTA(G$2360:G3248)+1,0))</f>
        <v>a1b3p000006X09aAAC</v>
      </c>
      <c r="C3249" s="827">
        <f ca="1">IF(COUNTA(G$2360:G3248)=1,"",OFFSET(C3249,-COUNTA(G$2360:G3248)+1,0))</f>
        <v>68</v>
      </c>
      <c r="D3249" s="812">
        <f t="shared" si="251"/>
        <v>407</v>
      </c>
      <c r="E3249" s="812">
        <f t="shared" ca="1" si="252"/>
        <v>5</v>
      </c>
      <c r="F3249" s="812">
        <f t="shared" ca="1" si="253"/>
        <v>76</v>
      </c>
      <c r="G3249" s="812"/>
      <c r="H3249" s="818" t="str">
        <f t="shared" ca="1" si="256"/>
        <v/>
      </c>
      <c r="I3249" s="818" t="str">
        <f t="shared" ca="1" si="257"/>
        <v/>
      </c>
      <c r="J3249" s="818" t="str">
        <f t="shared" ca="1" si="258"/>
        <v/>
      </c>
      <c r="K3249" s="818" t="str">
        <f t="shared" ca="1" si="259"/>
        <v/>
      </c>
      <c r="L3249" s="812"/>
      <c r="M3249" s="812"/>
      <c r="N3249" s="812"/>
      <c r="O3249" s="812"/>
      <c r="P3249" s="812">
        <f t="shared" si="254"/>
        <v>0</v>
      </c>
      <c r="Q3249" s="812"/>
    </row>
    <row r="3250" spans="1:17" x14ac:dyDescent="0.35">
      <c r="A3250" s="812" t="b">
        <f t="shared" ca="1" si="255"/>
        <v>0</v>
      </c>
      <c r="B3250" s="825" t="str">
        <f ca="1">IF(COUNTA(G$2360:G3249)=1,"",OFFSET(B3250,-COUNTA(G$2360:G3249)+1,0))</f>
        <v>a1b3p000006X0AsAAK</v>
      </c>
      <c r="C3250" s="827">
        <f ca="1">IF(COUNTA(G$2360:G3249)=1,"",OFFSET(C3250,-COUNTA(G$2360:G3249)+1,0))</f>
        <v>68</v>
      </c>
      <c r="D3250" s="812">
        <f t="shared" si="251"/>
        <v>408</v>
      </c>
      <c r="E3250" s="812">
        <f t="shared" ca="1" si="252"/>
        <v>6</v>
      </c>
      <c r="F3250" s="812">
        <f t="shared" ca="1" si="253"/>
        <v>76</v>
      </c>
      <c r="G3250" s="812"/>
      <c r="H3250" s="818" t="str">
        <f t="shared" ca="1" si="256"/>
        <v/>
      </c>
      <c r="I3250" s="818" t="str">
        <f t="shared" ca="1" si="257"/>
        <v/>
      </c>
      <c r="J3250" s="818" t="str">
        <f t="shared" ca="1" si="258"/>
        <v/>
      </c>
      <c r="K3250" s="818" t="str">
        <f t="shared" ca="1" si="259"/>
        <v/>
      </c>
      <c r="L3250" s="812"/>
      <c r="M3250" s="812"/>
      <c r="N3250" s="812"/>
      <c r="O3250" s="812"/>
      <c r="P3250" s="812">
        <f t="shared" si="254"/>
        <v>0</v>
      </c>
      <c r="Q3250" s="812"/>
    </row>
    <row r="3251" spans="1:17" x14ac:dyDescent="0.35">
      <c r="A3251" s="812" t="b">
        <f t="shared" ca="1" si="255"/>
        <v>0</v>
      </c>
      <c r="B3251" s="825" t="str">
        <f ca="1">IF(COUNTA(G$2360:G3250)=1,"",OFFSET(B3251,-COUNTA(G$2360:G3250)+1,0))</f>
        <v>a1b3p000006X04RAAS</v>
      </c>
      <c r="C3251" s="827">
        <f ca="1">IF(COUNTA(G$2360:G3250)=1,"",OFFSET(C3251,-COUNTA(G$2360:G3250)+1,0))</f>
        <v>69</v>
      </c>
      <c r="D3251" s="812">
        <f t="shared" si="251"/>
        <v>409</v>
      </c>
      <c r="E3251" s="812">
        <f t="shared" ca="1" si="252"/>
        <v>1</v>
      </c>
      <c r="F3251" s="812">
        <f t="shared" ca="1" si="253"/>
        <v>77</v>
      </c>
      <c r="G3251" s="812"/>
      <c r="H3251" s="818" t="str">
        <f t="shared" ca="1" si="256"/>
        <v/>
      </c>
      <c r="I3251" s="818" t="str">
        <f t="shared" ca="1" si="257"/>
        <v/>
      </c>
      <c r="J3251" s="818" t="str">
        <f t="shared" ca="1" si="258"/>
        <v/>
      </c>
      <c r="K3251" s="818" t="str">
        <f t="shared" ca="1" si="259"/>
        <v/>
      </c>
      <c r="L3251" s="812"/>
      <c r="M3251" s="812"/>
      <c r="N3251" s="812"/>
      <c r="O3251" s="812"/>
      <c r="P3251" s="812">
        <f t="shared" si="254"/>
        <v>0</v>
      </c>
      <c r="Q3251" s="812"/>
    </row>
    <row r="3252" spans="1:17" x14ac:dyDescent="0.35">
      <c r="A3252" s="812" t="b">
        <f t="shared" ca="1" si="255"/>
        <v>0</v>
      </c>
      <c r="B3252" s="825" t="str">
        <f ca="1">IF(COUNTA(G$2360:G3251)=1,"",OFFSET(B3252,-COUNTA(G$2360:G3251)+1,0))</f>
        <v>a1b3p000006X05jAAC</v>
      </c>
      <c r="C3252" s="827">
        <f ca="1">IF(COUNTA(G$2360:G3251)=1,"",OFFSET(C3252,-COUNTA(G$2360:G3251)+1,0))</f>
        <v>69</v>
      </c>
      <c r="D3252" s="812">
        <f t="shared" si="251"/>
        <v>410</v>
      </c>
      <c r="E3252" s="812">
        <f t="shared" ca="1" si="252"/>
        <v>2</v>
      </c>
      <c r="F3252" s="812">
        <f t="shared" ca="1" si="253"/>
        <v>77</v>
      </c>
      <c r="G3252" s="812"/>
      <c r="H3252" s="818" t="str">
        <f t="shared" ca="1" si="256"/>
        <v/>
      </c>
      <c r="I3252" s="818" t="str">
        <f t="shared" ca="1" si="257"/>
        <v/>
      </c>
      <c r="J3252" s="818" t="str">
        <f t="shared" ca="1" si="258"/>
        <v/>
      </c>
      <c r="K3252" s="818" t="str">
        <f t="shared" ca="1" si="259"/>
        <v/>
      </c>
      <c r="L3252" s="812"/>
      <c r="M3252" s="812"/>
      <c r="N3252" s="812"/>
      <c r="O3252" s="812"/>
      <c r="P3252" s="812">
        <f t="shared" si="254"/>
        <v>0</v>
      </c>
      <c r="Q3252" s="812"/>
    </row>
    <row r="3253" spans="1:17" x14ac:dyDescent="0.35">
      <c r="A3253" s="812" t="b">
        <f t="shared" ca="1" si="255"/>
        <v>0</v>
      </c>
      <c r="B3253" s="825" t="str">
        <f ca="1">IF(COUNTA(G$2360:G3252)=1,"",OFFSET(B3253,-COUNTA(G$2360:G3252)+1,0))</f>
        <v>a1b3p000006X071AAC</v>
      </c>
      <c r="C3253" s="827">
        <f ca="1">IF(COUNTA(G$2360:G3252)=1,"",OFFSET(C3253,-COUNTA(G$2360:G3252)+1,0))</f>
        <v>69</v>
      </c>
      <c r="D3253" s="812">
        <f t="shared" si="251"/>
        <v>411</v>
      </c>
      <c r="E3253" s="812">
        <f t="shared" ca="1" si="252"/>
        <v>3</v>
      </c>
      <c r="F3253" s="812">
        <f t="shared" ca="1" si="253"/>
        <v>77</v>
      </c>
      <c r="G3253" s="812"/>
      <c r="H3253" s="818" t="str">
        <f t="shared" ca="1" si="256"/>
        <v/>
      </c>
      <c r="I3253" s="818" t="str">
        <f t="shared" ca="1" si="257"/>
        <v/>
      </c>
      <c r="J3253" s="818" t="str">
        <f t="shared" ca="1" si="258"/>
        <v/>
      </c>
      <c r="K3253" s="818" t="str">
        <f t="shared" ca="1" si="259"/>
        <v/>
      </c>
      <c r="L3253" s="812"/>
      <c r="M3253" s="812"/>
      <c r="N3253" s="812"/>
      <c r="O3253" s="812"/>
      <c r="P3253" s="812">
        <f t="shared" si="254"/>
        <v>0</v>
      </c>
      <c r="Q3253" s="812"/>
    </row>
    <row r="3254" spans="1:17" x14ac:dyDescent="0.35">
      <c r="A3254" s="812" t="b">
        <f t="shared" ca="1" si="255"/>
        <v>0</v>
      </c>
      <c r="B3254" s="825" t="str">
        <f ca="1">IF(COUNTA(G$2360:G3253)=1,"",OFFSET(B3254,-COUNTA(G$2360:G3253)+1,0))</f>
        <v>a1b3p000006X08JAAS</v>
      </c>
      <c r="C3254" s="827">
        <f ca="1">IF(COUNTA(G$2360:G3253)=1,"",OFFSET(C3254,-COUNTA(G$2360:G3253)+1,0))</f>
        <v>69</v>
      </c>
      <c r="D3254" s="812">
        <f t="shared" si="251"/>
        <v>412</v>
      </c>
      <c r="E3254" s="812">
        <f t="shared" ca="1" si="252"/>
        <v>4</v>
      </c>
      <c r="F3254" s="812">
        <f t="shared" ca="1" si="253"/>
        <v>77</v>
      </c>
      <c r="G3254" s="812"/>
      <c r="H3254" s="818" t="str">
        <f t="shared" ca="1" si="256"/>
        <v/>
      </c>
      <c r="I3254" s="818" t="str">
        <f t="shared" ca="1" si="257"/>
        <v/>
      </c>
      <c r="J3254" s="818" t="str">
        <f t="shared" ca="1" si="258"/>
        <v/>
      </c>
      <c r="K3254" s="818" t="str">
        <f t="shared" ca="1" si="259"/>
        <v/>
      </c>
      <c r="L3254" s="812"/>
      <c r="M3254" s="812"/>
      <c r="N3254" s="812"/>
      <c r="O3254" s="812"/>
      <c r="P3254" s="812">
        <f t="shared" si="254"/>
        <v>0</v>
      </c>
      <c r="Q3254" s="812"/>
    </row>
    <row r="3255" spans="1:17" x14ac:dyDescent="0.35">
      <c r="A3255" s="812" t="b">
        <f t="shared" ca="1" si="255"/>
        <v>0</v>
      </c>
      <c r="B3255" s="825" t="str">
        <f ca="1">IF(COUNTA(G$2360:G3254)=1,"",OFFSET(B3255,-COUNTA(G$2360:G3254)+1,0))</f>
        <v>a1b3p000006X09bAAC</v>
      </c>
      <c r="C3255" s="827">
        <f ca="1">IF(COUNTA(G$2360:G3254)=1,"",OFFSET(C3255,-COUNTA(G$2360:G3254)+1,0))</f>
        <v>69</v>
      </c>
      <c r="D3255" s="812">
        <f t="shared" si="251"/>
        <v>413</v>
      </c>
      <c r="E3255" s="812">
        <f t="shared" ca="1" si="252"/>
        <v>5</v>
      </c>
      <c r="F3255" s="812">
        <f t="shared" ca="1" si="253"/>
        <v>77</v>
      </c>
      <c r="G3255" s="812"/>
      <c r="H3255" s="818" t="str">
        <f t="shared" ca="1" si="256"/>
        <v/>
      </c>
      <c r="I3255" s="818" t="str">
        <f t="shared" ca="1" si="257"/>
        <v/>
      </c>
      <c r="J3255" s="818" t="str">
        <f t="shared" ca="1" si="258"/>
        <v/>
      </c>
      <c r="K3255" s="818" t="str">
        <f t="shared" ca="1" si="259"/>
        <v/>
      </c>
      <c r="L3255" s="812"/>
      <c r="M3255" s="812"/>
      <c r="N3255" s="812"/>
      <c r="O3255" s="812"/>
      <c r="P3255" s="812">
        <f t="shared" si="254"/>
        <v>0</v>
      </c>
      <c r="Q3255" s="812"/>
    </row>
    <row r="3256" spans="1:17" x14ac:dyDescent="0.35">
      <c r="A3256" s="812" t="b">
        <f t="shared" ca="1" si="255"/>
        <v>0</v>
      </c>
      <c r="B3256" s="825" t="str">
        <f ca="1">IF(COUNTA(G$2360:G3255)=1,"",OFFSET(B3256,-COUNTA(G$2360:G3255)+1,0))</f>
        <v>a1b3p000006X0AtAAK</v>
      </c>
      <c r="C3256" s="827">
        <f ca="1">IF(COUNTA(G$2360:G3255)=1,"",OFFSET(C3256,-COUNTA(G$2360:G3255)+1,0))</f>
        <v>69</v>
      </c>
      <c r="D3256" s="812">
        <f t="shared" si="251"/>
        <v>414</v>
      </c>
      <c r="E3256" s="812">
        <f t="shared" ca="1" si="252"/>
        <v>6</v>
      </c>
      <c r="F3256" s="812">
        <f t="shared" ca="1" si="253"/>
        <v>77</v>
      </c>
      <c r="G3256" s="812"/>
      <c r="H3256" s="818" t="str">
        <f t="shared" ca="1" si="256"/>
        <v/>
      </c>
      <c r="I3256" s="818" t="str">
        <f t="shared" ca="1" si="257"/>
        <v/>
      </c>
      <c r="J3256" s="818" t="str">
        <f t="shared" ca="1" si="258"/>
        <v/>
      </c>
      <c r="K3256" s="818" t="str">
        <f t="shared" ca="1" si="259"/>
        <v/>
      </c>
      <c r="L3256" s="812"/>
      <c r="M3256" s="812"/>
      <c r="N3256" s="812"/>
      <c r="O3256" s="812"/>
      <c r="P3256" s="812">
        <f t="shared" si="254"/>
        <v>0</v>
      </c>
      <c r="Q3256" s="812"/>
    </row>
    <row r="3257" spans="1:17" x14ac:dyDescent="0.35">
      <c r="A3257" s="812" t="b">
        <f t="shared" ca="1" si="255"/>
        <v>0</v>
      </c>
      <c r="B3257" s="825" t="str">
        <f ca="1">IF(COUNTA(G$2360:G3256)=1,"",OFFSET(B3257,-COUNTA(G$2360:G3256)+1,0))</f>
        <v>a1b3p000006X04SAAS</v>
      </c>
      <c r="C3257" s="827">
        <f ca="1">IF(COUNTA(G$2360:G3256)=1,"",OFFSET(C3257,-COUNTA(G$2360:G3256)+1,0))</f>
        <v>70</v>
      </c>
      <c r="D3257" s="812">
        <f t="shared" si="251"/>
        <v>415</v>
      </c>
      <c r="E3257" s="812">
        <f t="shared" ca="1" si="252"/>
        <v>1</v>
      </c>
      <c r="F3257" s="812">
        <f t="shared" ca="1" si="253"/>
        <v>78</v>
      </c>
      <c r="G3257" s="812"/>
      <c r="H3257" s="818" t="str">
        <f t="shared" ca="1" si="256"/>
        <v/>
      </c>
      <c r="I3257" s="818" t="str">
        <f t="shared" ca="1" si="257"/>
        <v/>
      </c>
      <c r="J3257" s="818" t="str">
        <f t="shared" ca="1" si="258"/>
        <v/>
      </c>
      <c r="K3257" s="818" t="str">
        <f t="shared" ca="1" si="259"/>
        <v/>
      </c>
      <c r="L3257" s="812"/>
      <c r="M3257" s="812"/>
      <c r="N3257" s="812"/>
      <c r="O3257" s="812"/>
      <c r="P3257" s="812">
        <f t="shared" si="254"/>
        <v>0</v>
      </c>
      <c r="Q3257" s="812"/>
    </row>
    <row r="3258" spans="1:17" x14ac:dyDescent="0.35">
      <c r="A3258" s="812" t="b">
        <f t="shared" ca="1" si="255"/>
        <v>0</v>
      </c>
      <c r="B3258" s="825" t="str">
        <f ca="1">IF(COUNTA(G$2360:G3257)=1,"",OFFSET(B3258,-COUNTA(G$2360:G3257)+1,0))</f>
        <v>a1b3p000006X05kAAC</v>
      </c>
      <c r="C3258" s="827">
        <f ca="1">IF(COUNTA(G$2360:G3257)=1,"",OFFSET(C3258,-COUNTA(G$2360:G3257)+1,0))</f>
        <v>70</v>
      </c>
      <c r="D3258" s="812">
        <f t="shared" si="251"/>
        <v>416</v>
      </c>
      <c r="E3258" s="812">
        <f t="shared" ca="1" si="252"/>
        <v>2</v>
      </c>
      <c r="F3258" s="812">
        <f t="shared" ca="1" si="253"/>
        <v>78</v>
      </c>
      <c r="G3258" s="812"/>
      <c r="H3258" s="818" t="str">
        <f t="shared" ca="1" si="256"/>
        <v/>
      </c>
      <c r="I3258" s="818" t="str">
        <f t="shared" ca="1" si="257"/>
        <v/>
      </c>
      <c r="J3258" s="818" t="str">
        <f t="shared" ca="1" si="258"/>
        <v/>
      </c>
      <c r="K3258" s="818" t="str">
        <f t="shared" ca="1" si="259"/>
        <v/>
      </c>
      <c r="L3258" s="812"/>
      <c r="M3258" s="812"/>
      <c r="N3258" s="812"/>
      <c r="O3258" s="812"/>
      <c r="P3258" s="812">
        <f t="shared" si="254"/>
        <v>0</v>
      </c>
      <c r="Q3258" s="812"/>
    </row>
    <row r="3259" spans="1:17" x14ac:dyDescent="0.35">
      <c r="A3259" s="812" t="b">
        <f t="shared" ca="1" si="255"/>
        <v>0</v>
      </c>
      <c r="B3259" s="825" t="str">
        <f ca="1">IF(COUNTA(G$2360:G3258)=1,"",OFFSET(B3259,-COUNTA(G$2360:G3258)+1,0))</f>
        <v>a1b3p000006X072AAC</v>
      </c>
      <c r="C3259" s="827">
        <f ca="1">IF(COUNTA(G$2360:G3258)=1,"",OFFSET(C3259,-COUNTA(G$2360:G3258)+1,0))</f>
        <v>70</v>
      </c>
      <c r="D3259" s="812">
        <f t="shared" ref="D3259:D3322" si="260">D3258+1</f>
        <v>417</v>
      </c>
      <c r="E3259" s="812">
        <f t="shared" ref="E3259:E3322" ca="1" si="261">COUNTIF(C3089:C3259,C3259)</f>
        <v>3</v>
      </c>
      <c r="F3259" s="812">
        <f t="shared" ref="F3259:F3322" ca="1" si="262">IF(C3259=1,9,IF(E3258=MAX(E3257:E3259),F3257+1,F3258))</f>
        <v>78</v>
      </c>
      <c r="G3259" s="812"/>
      <c r="H3259" s="818" t="str">
        <f t="shared" ca="1" si="256"/>
        <v/>
      </c>
      <c r="I3259" s="818" t="str">
        <f t="shared" ca="1" si="257"/>
        <v/>
      </c>
      <c r="J3259" s="818" t="str">
        <f t="shared" ca="1" si="258"/>
        <v/>
      </c>
      <c r="K3259" s="818" t="str">
        <f t="shared" ca="1" si="259"/>
        <v/>
      </c>
      <c r="L3259" s="812"/>
      <c r="M3259" s="812"/>
      <c r="N3259" s="812"/>
      <c r="O3259" s="812"/>
      <c r="P3259" s="812">
        <f t="shared" ref="P3259:P3322" si="263">IF(NOT(_xlfn.ISFORMULA(I3259)),P3258+1,0)</f>
        <v>0</v>
      </c>
      <c r="Q3259" s="812"/>
    </row>
    <row r="3260" spans="1:17" x14ac:dyDescent="0.35">
      <c r="A3260" s="812" t="b">
        <f t="shared" ca="1" si="255"/>
        <v>0</v>
      </c>
      <c r="B3260" s="825" t="str">
        <f ca="1">IF(COUNTA(G$2360:G3259)=1,"",OFFSET(B3260,-COUNTA(G$2360:G3259)+1,0))</f>
        <v>a1b3p000006X08KAAS</v>
      </c>
      <c r="C3260" s="827">
        <f ca="1">IF(COUNTA(G$2360:G3259)=1,"",OFFSET(C3260,-COUNTA(G$2360:G3259)+1,0))</f>
        <v>70</v>
      </c>
      <c r="D3260" s="812">
        <f t="shared" si="260"/>
        <v>418</v>
      </c>
      <c r="E3260" s="812">
        <f t="shared" ca="1" si="261"/>
        <v>4</v>
      </c>
      <c r="F3260" s="812">
        <f t="shared" ca="1" si="262"/>
        <v>78</v>
      </c>
      <c r="G3260" s="812"/>
      <c r="H3260" s="818" t="str">
        <f t="shared" ca="1" si="256"/>
        <v/>
      </c>
      <c r="I3260" s="818" t="str">
        <f t="shared" ca="1" si="257"/>
        <v/>
      </c>
      <c r="J3260" s="818" t="str">
        <f t="shared" ca="1" si="258"/>
        <v/>
      </c>
      <c r="K3260" s="818" t="str">
        <f t="shared" ca="1" si="259"/>
        <v/>
      </c>
      <c r="L3260" s="812"/>
      <c r="M3260" s="812"/>
      <c r="N3260" s="812"/>
      <c r="O3260" s="812"/>
      <c r="P3260" s="812">
        <f t="shared" si="263"/>
        <v>0</v>
      </c>
      <c r="Q3260" s="812"/>
    </row>
    <row r="3261" spans="1:17" x14ac:dyDescent="0.35">
      <c r="A3261" s="812" t="b">
        <f t="shared" ca="1" si="255"/>
        <v>0</v>
      </c>
      <c r="B3261" s="825" t="str">
        <f ca="1">IF(COUNTA(G$2360:G3260)=1,"",OFFSET(B3261,-COUNTA(G$2360:G3260)+1,0))</f>
        <v>a1b3p000006X09cAAC</v>
      </c>
      <c r="C3261" s="827">
        <f ca="1">IF(COUNTA(G$2360:G3260)=1,"",OFFSET(C3261,-COUNTA(G$2360:G3260)+1,0))</f>
        <v>70</v>
      </c>
      <c r="D3261" s="812">
        <f t="shared" si="260"/>
        <v>419</v>
      </c>
      <c r="E3261" s="812">
        <f t="shared" ca="1" si="261"/>
        <v>5</v>
      </c>
      <c r="F3261" s="812">
        <f t="shared" ca="1" si="262"/>
        <v>78</v>
      </c>
      <c r="G3261" s="812"/>
      <c r="H3261" s="818" t="str">
        <f t="shared" ca="1" si="256"/>
        <v/>
      </c>
      <c r="I3261" s="818" t="str">
        <f t="shared" ca="1" si="257"/>
        <v/>
      </c>
      <c r="J3261" s="818" t="str">
        <f t="shared" ca="1" si="258"/>
        <v/>
      </c>
      <c r="K3261" s="818" t="str">
        <f t="shared" ca="1" si="259"/>
        <v/>
      </c>
      <c r="L3261" s="812"/>
      <c r="M3261" s="812"/>
      <c r="N3261" s="812"/>
      <c r="O3261" s="812"/>
      <c r="P3261" s="812">
        <f t="shared" si="263"/>
        <v>0</v>
      </c>
      <c r="Q3261" s="812"/>
    </row>
    <row r="3262" spans="1:17" x14ac:dyDescent="0.35">
      <c r="A3262" s="812" t="b">
        <f t="shared" ca="1" si="255"/>
        <v>0</v>
      </c>
      <c r="B3262" s="825" t="str">
        <f ca="1">IF(COUNTA(G$2360:G3261)=1,"",OFFSET(B3262,-COUNTA(G$2360:G3261)+1,0))</f>
        <v>a1b3p000006X0AuAAK</v>
      </c>
      <c r="C3262" s="827">
        <f ca="1">IF(COUNTA(G$2360:G3261)=1,"",OFFSET(C3262,-COUNTA(G$2360:G3261)+1,0))</f>
        <v>70</v>
      </c>
      <c r="D3262" s="812">
        <f t="shared" si="260"/>
        <v>420</v>
      </c>
      <c r="E3262" s="812">
        <f t="shared" ca="1" si="261"/>
        <v>6</v>
      </c>
      <c r="F3262" s="812">
        <f t="shared" ca="1" si="262"/>
        <v>78</v>
      </c>
      <c r="G3262" s="812"/>
      <c r="H3262" s="818" t="str">
        <f t="shared" ca="1" si="256"/>
        <v/>
      </c>
      <c r="I3262" s="818" t="str">
        <f t="shared" ca="1" si="257"/>
        <v/>
      </c>
      <c r="J3262" s="818" t="str">
        <f t="shared" ca="1" si="258"/>
        <v/>
      </c>
      <c r="K3262" s="818" t="str">
        <f t="shared" ca="1" si="259"/>
        <v/>
      </c>
      <c r="L3262" s="812"/>
      <c r="M3262" s="812"/>
      <c r="N3262" s="812"/>
      <c r="O3262" s="812"/>
      <c r="P3262" s="812">
        <f t="shared" si="263"/>
        <v>0</v>
      </c>
      <c r="Q3262" s="812"/>
    </row>
    <row r="3263" spans="1:17" x14ac:dyDescent="0.35">
      <c r="A3263" s="812" t="b">
        <f t="shared" ca="1" si="255"/>
        <v>0</v>
      </c>
      <c r="B3263" s="825" t="str">
        <f ca="1">IF(COUNTA(G$2360:G3262)=1,"",OFFSET(B3263,-COUNTA(G$2360:G3262)+1,0))</f>
        <v>a1b3p000006X04TAAS</v>
      </c>
      <c r="C3263" s="827">
        <f ca="1">IF(COUNTA(G$2360:G3262)=1,"",OFFSET(C3263,-COUNTA(G$2360:G3262)+1,0))</f>
        <v>71</v>
      </c>
      <c r="D3263" s="812">
        <f t="shared" si="260"/>
        <v>421</v>
      </c>
      <c r="E3263" s="812">
        <f t="shared" ca="1" si="261"/>
        <v>1</v>
      </c>
      <c r="F3263" s="812">
        <f t="shared" ca="1" si="262"/>
        <v>79</v>
      </c>
      <c r="G3263" s="812"/>
      <c r="H3263" s="818" t="str">
        <f t="shared" ca="1" si="256"/>
        <v/>
      </c>
      <c r="I3263" s="818" t="str">
        <f t="shared" ca="1" si="257"/>
        <v/>
      </c>
      <c r="J3263" s="818" t="str">
        <f t="shared" ca="1" si="258"/>
        <v/>
      </c>
      <c r="K3263" s="818" t="str">
        <f t="shared" ca="1" si="259"/>
        <v/>
      </c>
      <c r="L3263" s="812"/>
      <c r="M3263" s="812"/>
      <c r="N3263" s="812"/>
      <c r="O3263" s="812"/>
      <c r="P3263" s="812">
        <f t="shared" si="263"/>
        <v>0</v>
      </c>
      <c r="Q3263" s="812"/>
    </row>
    <row r="3264" spans="1:17" x14ac:dyDescent="0.35">
      <c r="A3264" s="812" t="b">
        <f t="shared" ca="1" si="255"/>
        <v>0</v>
      </c>
      <c r="B3264" s="825" t="str">
        <f ca="1">IF(COUNTA(G$2360:G3263)=1,"",OFFSET(B3264,-COUNTA(G$2360:G3263)+1,0))</f>
        <v>a1b3p000006X05lAAC</v>
      </c>
      <c r="C3264" s="827">
        <f ca="1">IF(COUNTA(G$2360:G3263)=1,"",OFFSET(C3264,-COUNTA(G$2360:G3263)+1,0))</f>
        <v>71</v>
      </c>
      <c r="D3264" s="812">
        <f t="shared" si="260"/>
        <v>422</v>
      </c>
      <c r="E3264" s="812">
        <f t="shared" ca="1" si="261"/>
        <v>2</v>
      </c>
      <c r="F3264" s="812">
        <f t="shared" ca="1" si="262"/>
        <v>79</v>
      </c>
      <c r="G3264" s="812"/>
      <c r="H3264" s="818" t="str">
        <f t="shared" ca="1" si="256"/>
        <v/>
      </c>
      <c r="I3264" s="818" t="str">
        <f t="shared" ca="1" si="257"/>
        <v/>
      </c>
      <c r="J3264" s="818" t="str">
        <f t="shared" ca="1" si="258"/>
        <v/>
      </c>
      <c r="K3264" s="818" t="str">
        <f t="shared" ca="1" si="259"/>
        <v/>
      </c>
      <c r="L3264" s="812"/>
      <c r="M3264" s="812"/>
      <c r="N3264" s="812"/>
      <c r="O3264" s="812"/>
      <c r="P3264" s="812">
        <f t="shared" si="263"/>
        <v>0</v>
      </c>
      <c r="Q3264" s="812"/>
    </row>
    <row r="3265" spans="1:17" x14ac:dyDescent="0.35">
      <c r="A3265" s="812" t="b">
        <f t="shared" ca="1" si="255"/>
        <v>0</v>
      </c>
      <c r="B3265" s="825" t="str">
        <f ca="1">IF(COUNTA(G$2360:G3264)=1,"",OFFSET(B3265,-COUNTA(G$2360:G3264)+1,0))</f>
        <v>a1b3p000006X073AAC</v>
      </c>
      <c r="C3265" s="827">
        <f ca="1">IF(COUNTA(G$2360:G3264)=1,"",OFFSET(C3265,-COUNTA(G$2360:G3264)+1,0))</f>
        <v>71</v>
      </c>
      <c r="D3265" s="812">
        <f t="shared" si="260"/>
        <v>423</v>
      </c>
      <c r="E3265" s="812">
        <f t="shared" ca="1" si="261"/>
        <v>3</v>
      </c>
      <c r="F3265" s="812">
        <f t="shared" ca="1" si="262"/>
        <v>79</v>
      </c>
      <c r="G3265" s="812"/>
      <c r="H3265" s="818" t="str">
        <f t="shared" ca="1" si="256"/>
        <v/>
      </c>
      <c r="I3265" s="818" t="str">
        <f t="shared" ca="1" si="257"/>
        <v/>
      </c>
      <c r="J3265" s="818" t="str">
        <f t="shared" ca="1" si="258"/>
        <v/>
      </c>
      <c r="K3265" s="818" t="str">
        <f t="shared" ca="1" si="259"/>
        <v/>
      </c>
      <c r="L3265" s="812"/>
      <c r="M3265" s="812"/>
      <c r="N3265" s="812"/>
      <c r="O3265" s="812"/>
      <c r="P3265" s="812">
        <f t="shared" si="263"/>
        <v>0</v>
      </c>
      <c r="Q3265" s="812"/>
    </row>
    <row r="3266" spans="1:17" x14ac:dyDescent="0.35">
      <c r="A3266" s="812" t="b">
        <f t="shared" ca="1" si="255"/>
        <v>0</v>
      </c>
      <c r="B3266" s="825" t="str">
        <f ca="1">IF(COUNTA(G$2360:G3265)=1,"",OFFSET(B3266,-COUNTA(G$2360:G3265)+1,0))</f>
        <v>a1b3p000006X08LAAS</v>
      </c>
      <c r="C3266" s="827">
        <f ca="1">IF(COUNTA(G$2360:G3265)=1,"",OFFSET(C3266,-COUNTA(G$2360:G3265)+1,0))</f>
        <v>71</v>
      </c>
      <c r="D3266" s="812">
        <f t="shared" si="260"/>
        <v>424</v>
      </c>
      <c r="E3266" s="812">
        <f t="shared" ca="1" si="261"/>
        <v>4</v>
      </c>
      <c r="F3266" s="812">
        <f t="shared" ca="1" si="262"/>
        <v>79</v>
      </c>
      <c r="G3266" s="812"/>
      <c r="H3266" s="818" t="str">
        <f t="shared" ca="1" si="256"/>
        <v/>
      </c>
      <c r="I3266" s="818" t="str">
        <f t="shared" ca="1" si="257"/>
        <v/>
      </c>
      <c r="J3266" s="818" t="str">
        <f t="shared" ca="1" si="258"/>
        <v/>
      </c>
      <c r="K3266" s="818" t="str">
        <f t="shared" ca="1" si="259"/>
        <v/>
      </c>
      <c r="L3266" s="812"/>
      <c r="M3266" s="812"/>
      <c r="N3266" s="812"/>
      <c r="O3266" s="812"/>
      <c r="P3266" s="812">
        <f t="shared" si="263"/>
        <v>0</v>
      </c>
      <c r="Q3266" s="812"/>
    </row>
    <row r="3267" spans="1:17" x14ac:dyDescent="0.35">
      <c r="A3267" s="812" t="b">
        <f t="shared" ca="1" si="255"/>
        <v>0</v>
      </c>
      <c r="B3267" s="825" t="str">
        <f ca="1">IF(COUNTA(G$2360:G3266)=1,"",OFFSET(B3267,-COUNTA(G$2360:G3266)+1,0))</f>
        <v>a1b3p000006X09dAAC</v>
      </c>
      <c r="C3267" s="827">
        <f ca="1">IF(COUNTA(G$2360:G3266)=1,"",OFFSET(C3267,-COUNTA(G$2360:G3266)+1,0))</f>
        <v>71</v>
      </c>
      <c r="D3267" s="812">
        <f t="shared" si="260"/>
        <v>425</v>
      </c>
      <c r="E3267" s="812">
        <f t="shared" ca="1" si="261"/>
        <v>5</v>
      </c>
      <c r="F3267" s="812">
        <f t="shared" ca="1" si="262"/>
        <v>79</v>
      </c>
      <c r="G3267" s="812"/>
      <c r="H3267" s="818" t="str">
        <f t="shared" ca="1" si="256"/>
        <v/>
      </c>
      <c r="I3267" s="818" t="str">
        <f t="shared" ca="1" si="257"/>
        <v/>
      </c>
      <c r="J3267" s="818" t="str">
        <f t="shared" ca="1" si="258"/>
        <v/>
      </c>
      <c r="K3267" s="818" t="str">
        <f t="shared" ca="1" si="259"/>
        <v/>
      </c>
      <c r="L3267" s="812"/>
      <c r="M3267" s="812"/>
      <c r="N3267" s="812"/>
      <c r="O3267" s="812"/>
      <c r="P3267" s="812">
        <f t="shared" si="263"/>
        <v>0</v>
      </c>
      <c r="Q3267" s="812"/>
    </row>
    <row r="3268" spans="1:17" x14ac:dyDescent="0.35">
      <c r="A3268" s="812" t="b">
        <f t="shared" ca="1" si="255"/>
        <v>0</v>
      </c>
      <c r="B3268" s="825" t="str">
        <f ca="1">IF(COUNTA(G$2360:G3267)=1,"",OFFSET(B3268,-COUNTA(G$2360:G3267)+1,0))</f>
        <v>a1b3p000006X0AvAAK</v>
      </c>
      <c r="C3268" s="827">
        <f ca="1">IF(COUNTA(G$2360:G3267)=1,"",OFFSET(C3268,-COUNTA(G$2360:G3267)+1,0))</f>
        <v>71</v>
      </c>
      <c r="D3268" s="812">
        <f t="shared" si="260"/>
        <v>426</v>
      </c>
      <c r="E3268" s="812">
        <f t="shared" ca="1" si="261"/>
        <v>6</v>
      </c>
      <c r="F3268" s="812">
        <f t="shared" ca="1" si="262"/>
        <v>79</v>
      </c>
      <c r="G3268" s="812"/>
      <c r="H3268" s="818" t="str">
        <f t="shared" ca="1" si="256"/>
        <v/>
      </c>
      <c r="I3268" s="818" t="str">
        <f t="shared" ca="1" si="257"/>
        <v/>
      </c>
      <c r="J3268" s="818" t="str">
        <f t="shared" ca="1" si="258"/>
        <v/>
      </c>
      <c r="K3268" s="818" t="str">
        <f t="shared" ca="1" si="259"/>
        <v/>
      </c>
      <c r="L3268" s="812"/>
      <c r="M3268" s="812"/>
      <c r="N3268" s="812"/>
      <c r="O3268" s="812"/>
      <c r="P3268" s="812">
        <f t="shared" si="263"/>
        <v>0</v>
      </c>
      <c r="Q3268" s="812"/>
    </row>
    <row r="3269" spans="1:17" x14ac:dyDescent="0.35">
      <c r="A3269" s="812" t="b">
        <f t="shared" ca="1" si="255"/>
        <v>0</v>
      </c>
      <c r="B3269" s="825" t="str">
        <f ca="1">IF(COUNTA(G$2360:G3268)=1,"",OFFSET(B3269,-COUNTA(G$2360:G3268)+1,0))</f>
        <v>a1b3p000006X04UAAS</v>
      </c>
      <c r="C3269" s="827">
        <f ca="1">IF(COUNTA(G$2360:G3268)=1,"",OFFSET(C3269,-COUNTA(G$2360:G3268)+1,0))</f>
        <v>72</v>
      </c>
      <c r="D3269" s="812">
        <f t="shared" si="260"/>
        <v>427</v>
      </c>
      <c r="E3269" s="812">
        <f t="shared" ca="1" si="261"/>
        <v>1</v>
      </c>
      <c r="F3269" s="812">
        <f t="shared" ca="1" si="262"/>
        <v>80</v>
      </c>
      <c r="G3269" s="812"/>
      <c r="H3269" s="818" t="str">
        <f t="shared" ca="1" si="256"/>
        <v/>
      </c>
      <c r="I3269" s="818" t="str">
        <f t="shared" ca="1" si="257"/>
        <v/>
      </c>
      <c r="J3269" s="818" t="str">
        <f t="shared" ca="1" si="258"/>
        <v/>
      </c>
      <c r="K3269" s="818" t="str">
        <f t="shared" ca="1" si="259"/>
        <v/>
      </c>
      <c r="L3269" s="812"/>
      <c r="M3269" s="812"/>
      <c r="N3269" s="812"/>
      <c r="O3269" s="812"/>
      <c r="P3269" s="812">
        <f t="shared" si="263"/>
        <v>0</v>
      </c>
      <c r="Q3269" s="812"/>
    </row>
    <row r="3270" spans="1:17" x14ac:dyDescent="0.35">
      <c r="A3270" s="812" t="b">
        <f t="shared" ca="1" si="255"/>
        <v>0</v>
      </c>
      <c r="B3270" s="825" t="str">
        <f ca="1">IF(COUNTA(G$2360:G3269)=1,"",OFFSET(B3270,-COUNTA(G$2360:G3269)+1,0))</f>
        <v>a1b3p000006X05mAAC</v>
      </c>
      <c r="C3270" s="827">
        <f ca="1">IF(COUNTA(G$2360:G3269)=1,"",OFFSET(C3270,-COUNTA(G$2360:G3269)+1,0))</f>
        <v>72</v>
      </c>
      <c r="D3270" s="812">
        <f t="shared" si="260"/>
        <v>428</v>
      </c>
      <c r="E3270" s="812">
        <f t="shared" ca="1" si="261"/>
        <v>2</v>
      </c>
      <c r="F3270" s="812">
        <f t="shared" ca="1" si="262"/>
        <v>80</v>
      </c>
      <c r="G3270" s="812"/>
      <c r="H3270" s="818" t="str">
        <f t="shared" ca="1" si="256"/>
        <v/>
      </c>
      <c r="I3270" s="818" t="str">
        <f t="shared" ca="1" si="257"/>
        <v/>
      </c>
      <c r="J3270" s="818" t="str">
        <f t="shared" ca="1" si="258"/>
        <v/>
      </c>
      <c r="K3270" s="818" t="str">
        <f t="shared" ca="1" si="259"/>
        <v/>
      </c>
      <c r="L3270" s="812"/>
      <c r="M3270" s="812"/>
      <c r="N3270" s="812"/>
      <c r="O3270" s="812"/>
      <c r="P3270" s="812">
        <f t="shared" si="263"/>
        <v>0</v>
      </c>
      <c r="Q3270" s="812"/>
    </row>
    <row r="3271" spans="1:17" x14ac:dyDescent="0.35">
      <c r="A3271" s="812" t="b">
        <f t="shared" ca="1" si="255"/>
        <v>0</v>
      </c>
      <c r="B3271" s="825" t="str">
        <f ca="1">IF(COUNTA(G$2360:G3270)=1,"",OFFSET(B3271,-COUNTA(G$2360:G3270)+1,0))</f>
        <v>a1b3p000006X074AAC</v>
      </c>
      <c r="C3271" s="827">
        <f ca="1">IF(COUNTA(G$2360:G3270)=1,"",OFFSET(C3271,-COUNTA(G$2360:G3270)+1,0))</f>
        <v>72</v>
      </c>
      <c r="D3271" s="812">
        <f t="shared" si="260"/>
        <v>429</v>
      </c>
      <c r="E3271" s="812">
        <f t="shared" ca="1" si="261"/>
        <v>3</v>
      </c>
      <c r="F3271" s="812">
        <f t="shared" ca="1" si="262"/>
        <v>80</v>
      </c>
      <c r="G3271" s="812"/>
      <c r="H3271" s="818" t="str">
        <f t="shared" ca="1" si="256"/>
        <v/>
      </c>
      <c r="I3271" s="818" t="str">
        <f t="shared" ca="1" si="257"/>
        <v/>
      </c>
      <c r="J3271" s="818" t="str">
        <f t="shared" ca="1" si="258"/>
        <v/>
      </c>
      <c r="K3271" s="818" t="str">
        <f t="shared" ca="1" si="259"/>
        <v/>
      </c>
      <c r="L3271" s="812"/>
      <c r="M3271" s="812"/>
      <c r="N3271" s="812"/>
      <c r="O3271" s="812"/>
      <c r="P3271" s="812">
        <f t="shared" si="263"/>
        <v>0</v>
      </c>
      <c r="Q3271" s="812"/>
    </row>
    <row r="3272" spans="1:17" x14ac:dyDescent="0.35">
      <c r="A3272" s="812" t="b">
        <f t="shared" ca="1" si="255"/>
        <v>0</v>
      </c>
      <c r="B3272" s="825" t="str">
        <f ca="1">IF(COUNTA(G$2360:G3271)=1,"",OFFSET(B3272,-COUNTA(G$2360:G3271)+1,0))</f>
        <v>a1b3p000006X08MAAS</v>
      </c>
      <c r="C3272" s="827">
        <f ca="1">IF(COUNTA(G$2360:G3271)=1,"",OFFSET(C3272,-COUNTA(G$2360:G3271)+1,0))</f>
        <v>72</v>
      </c>
      <c r="D3272" s="812">
        <f t="shared" si="260"/>
        <v>430</v>
      </c>
      <c r="E3272" s="812">
        <f t="shared" ca="1" si="261"/>
        <v>4</v>
      </c>
      <c r="F3272" s="812">
        <f t="shared" ca="1" si="262"/>
        <v>80</v>
      </c>
      <c r="G3272" s="812"/>
      <c r="H3272" s="818" t="str">
        <f t="shared" ca="1" si="256"/>
        <v/>
      </c>
      <c r="I3272" s="818" t="str">
        <f t="shared" ca="1" si="257"/>
        <v/>
      </c>
      <c r="J3272" s="818" t="str">
        <f t="shared" ca="1" si="258"/>
        <v/>
      </c>
      <c r="K3272" s="818" t="str">
        <f t="shared" ca="1" si="259"/>
        <v/>
      </c>
      <c r="L3272" s="812"/>
      <c r="M3272" s="812"/>
      <c r="N3272" s="812"/>
      <c r="O3272" s="812"/>
      <c r="P3272" s="812">
        <f t="shared" si="263"/>
        <v>0</v>
      </c>
      <c r="Q3272" s="812"/>
    </row>
    <row r="3273" spans="1:17" x14ac:dyDescent="0.35">
      <c r="A3273" s="812" t="b">
        <f t="shared" ca="1" si="255"/>
        <v>0</v>
      </c>
      <c r="B3273" s="825" t="str">
        <f ca="1">IF(COUNTA(G$2360:G3272)=1,"",OFFSET(B3273,-COUNTA(G$2360:G3272)+1,0))</f>
        <v>a1b3p000006X09eAAC</v>
      </c>
      <c r="C3273" s="827">
        <f ca="1">IF(COUNTA(G$2360:G3272)=1,"",OFFSET(C3273,-COUNTA(G$2360:G3272)+1,0))</f>
        <v>72</v>
      </c>
      <c r="D3273" s="812">
        <f t="shared" si="260"/>
        <v>431</v>
      </c>
      <c r="E3273" s="812">
        <f t="shared" ca="1" si="261"/>
        <v>5</v>
      </c>
      <c r="F3273" s="812">
        <f t="shared" ca="1" si="262"/>
        <v>80</v>
      </c>
      <c r="G3273" s="812"/>
      <c r="H3273" s="818" t="str">
        <f t="shared" ca="1" si="256"/>
        <v/>
      </c>
      <c r="I3273" s="818" t="str">
        <f t="shared" ca="1" si="257"/>
        <v/>
      </c>
      <c r="J3273" s="818" t="str">
        <f t="shared" ca="1" si="258"/>
        <v/>
      </c>
      <c r="K3273" s="818" t="str">
        <f t="shared" ca="1" si="259"/>
        <v/>
      </c>
      <c r="L3273" s="812"/>
      <c r="M3273" s="812"/>
      <c r="N3273" s="812"/>
      <c r="O3273" s="812"/>
      <c r="P3273" s="812">
        <f t="shared" si="263"/>
        <v>0</v>
      </c>
      <c r="Q3273" s="812"/>
    </row>
    <row r="3274" spans="1:17" x14ac:dyDescent="0.35">
      <c r="A3274" s="812" t="b">
        <f t="shared" ca="1" si="255"/>
        <v>0</v>
      </c>
      <c r="B3274" s="825" t="str">
        <f ca="1">IF(COUNTA(G$2360:G3273)=1,"",OFFSET(B3274,-COUNTA(G$2360:G3273)+1,0))</f>
        <v>a1b3p000006X0AwAAK</v>
      </c>
      <c r="C3274" s="827">
        <f ca="1">IF(COUNTA(G$2360:G3273)=1,"",OFFSET(C3274,-COUNTA(G$2360:G3273)+1,0))</f>
        <v>72</v>
      </c>
      <c r="D3274" s="812">
        <f t="shared" si="260"/>
        <v>432</v>
      </c>
      <c r="E3274" s="812">
        <f t="shared" ca="1" si="261"/>
        <v>6</v>
      </c>
      <c r="F3274" s="812">
        <f t="shared" ca="1" si="262"/>
        <v>80</v>
      </c>
      <c r="G3274" s="812"/>
      <c r="H3274" s="818" t="str">
        <f t="shared" ca="1" si="256"/>
        <v/>
      </c>
      <c r="I3274" s="818" t="str">
        <f t="shared" ca="1" si="257"/>
        <v/>
      </c>
      <c r="J3274" s="818" t="str">
        <f t="shared" ca="1" si="258"/>
        <v/>
      </c>
      <c r="K3274" s="818" t="str">
        <f t="shared" ca="1" si="259"/>
        <v/>
      </c>
      <c r="L3274" s="812"/>
      <c r="M3274" s="812"/>
      <c r="N3274" s="812"/>
      <c r="O3274" s="812"/>
      <c r="P3274" s="812">
        <f t="shared" si="263"/>
        <v>0</v>
      </c>
      <c r="Q3274" s="812"/>
    </row>
    <row r="3275" spans="1:17" x14ac:dyDescent="0.35">
      <c r="A3275" s="812" t="b">
        <f t="shared" ca="1" si="255"/>
        <v>0</v>
      </c>
      <c r="B3275" s="825" t="str">
        <f ca="1">IF(COUNTA(G$2360:G3274)=1,"",OFFSET(B3275,-COUNTA(G$2360:G3274)+1,0))</f>
        <v>a1b3p000006X04VAAS</v>
      </c>
      <c r="C3275" s="827">
        <f ca="1">IF(COUNTA(G$2360:G3274)=1,"",OFFSET(C3275,-COUNTA(G$2360:G3274)+1,0))</f>
        <v>73</v>
      </c>
      <c r="D3275" s="812">
        <f t="shared" si="260"/>
        <v>433</v>
      </c>
      <c r="E3275" s="812">
        <f t="shared" ca="1" si="261"/>
        <v>1</v>
      </c>
      <c r="F3275" s="812">
        <f t="shared" ca="1" si="262"/>
        <v>81</v>
      </c>
      <c r="G3275" s="812"/>
      <c r="H3275" s="818" t="str">
        <f t="shared" ca="1" si="256"/>
        <v/>
      </c>
      <c r="I3275" s="818" t="str">
        <f t="shared" ca="1" si="257"/>
        <v/>
      </c>
      <c r="J3275" s="818" t="str">
        <f t="shared" ca="1" si="258"/>
        <v/>
      </c>
      <c r="K3275" s="818" t="str">
        <f t="shared" ca="1" si="259"/>
        <v/>
      </c>
      <c r="L3275" s="812"/>
      <c r="M3275" s="812"/>
      <c r="N3275" s="812"/>
      <c r="O3275" s="812"/>
      <c r="P3275" s="812">
        <f t="shared" si="263"/>
        <v>0</v>
      </c>
      <c r="Q3275" s="812"/>
    </row>
    <row r="3276" spans="1:17" x14ac:dyDescent="0.35">
      <c r="A3276" s="812" t="b">
        <f t="shared" ca="1" si="255"/>
        <v>0</v>
      </c>
      <c r="B3276" s="825" t="str">
        <f ca="1">IF(COUNTA(G$2360:G3275)=1,"",OFFSET(B3276,-COUNTA(G$2360:G3275)+1,0))</f>
        <v>a1b3p000006X05nAAC</v>
      </c>
      <c r="C3276" s="827">
        <f ca="1">IF(COUNTA(G$2360:G3275)=1,"",OFFSET(C3276,-COUNTA(G$2360:G3275)+1,0))</f>
        <v>73</v>
      </c>
      <c r="D3276" s="812">
        <f t="shared" si="260"/>
        <v>434</v>
      </c>
      <c r="E3276" s="812">
        <f t="shared" ca="1" si="261"/>
        <v>2</v>
      </c>
      <c r="F3276" s="812">
        <f t="shared" ca="1" si="262"/>
        <v>81</v>
      </c>
      <c r="G3276" s="812"/>
      <c r="H3276" s="818" t="str">
        <f t="shared" ca="1" si="256"/>
        <v/>
      </c>
      <c r="I3276" s="818" t="str">
        <f t="shared" ca="1" si="257"/>
        <v/>
      </c>
      <c r="J3276" s="818" t="str">
        <f t="shared" ca="1" si="258"/>
        <v/>
      </c>
      <c r="K3276" s="818" t="str">
        <f t="shared" ca="1" si="259"/>
        <v/>
      </c>
      <c r="L3276" s="812"/>
      <c r="M3276" s="812"/>
      <c r="N3276" s="812"/>
      <c r="O3276" s="812"/>
      <c r="P3276" s="812">
        <f t="shared" si="263"/>
        <v>0</v>
      </c>
      <c r="Q3276" s="812"/>
    </row>
    <row r="3277" spans="1:17" x14ac:dyDescent="0.35">
      <c r="A3277" s="812" t="b">
        <f t="shared" ca="1" si="255"/>
        <v>0</v>
      </c>
      <c r="B3277" s="825" t="str">
        <f ca="1">IF(COUNTA(G$2360:G3276)=1,"",OFFSET(B3277,-COUNTA(G$2360:G3276)+1,0))</f>
        <v>a1b3p000006X075AAC</v>
      </c>
      <c r="C3277" s="827">
        <f ca="1">IF(COUNTA(G$2360:G3276)=1,"",OFFSET(C3277,-COUNTA(G$2360:G3276)+1,0))</f>
        <v>73</v>
      </c>
      <c r="D3277" s="812">
        <f t="shared" si="260"/>
        <v>435</v>
      </c>
      <c r="E3277" s="812">
        <f t="shared" ca="1" si="261"/>
        <v>3</v>
      </c>
      <c r="F3277" s="812">
        <f t="shared" ca="1" si="262"/>
        <v>81</v>
      </c>
      <c r="G3277" s="812"/>
      <c r="H3277" s="818" t="str">
        <f t="shared" ca="1" si="256"/>
        <v/>
      </c>
      <c r="I3277" s="818" t="str">
        <f t="shared" ca="1" si="257"/>
        <v/>
      </c>
      <c r="J3277" s="818" t="str">
        <f t="shared" ca="1" si="258"/>
        <v/>
      </c>
      <c r="K3277" s="818" t="str">
        <f t="shared" ca="1" si="259"/>
        <v/>
      </c>
      <c r="L3277" s="812"/>
      <c r="M3277" s="812"/>
      <c r="N3277" s="812"/>
      <c r="O3277" s="812"/>
      <c r="P3277" s="812">
        <f t="shared" si="263"/>
        <v>0</v>
      </c>
      <c r="Q3277" s="812"/>
    </row>
    <row r="3278" spans="1:17" x14ac:dyDescent="0.35">
      <c r="A3278" s="812" t="b">
        <f t="shared" ca="1" si="255"/>
        <v>0</v>
      </c>
      <c r="B3278" s="825" t="str">
        <f ca="1">IF(COUNTA(G$2360:G3277)=1,"",OFFSET(B3278,-COUNTA(G$2360:G3277)+1,0))</f>
        <v>a1b3p000006X08NAAS</v>
      </c>
      <c r="C3278" s="827">
        <f ca="1">IF(COUNTA(G$2360:G3277)=1,"",OFFSET(C3278,-COUNTA(G$2360:G3277)+1,0))</f>
        <v>73</v>
      </c>
      <c r="D3278" s="812">
        <f t="shared" si="260"/>
        <v>436</v>
      </c>
      <c r="E3278" s="812">
        <f t="shared" ca="1" si="261"/>
        <v>4</v>
      </c>
      <c r="F3278" s="812">
        <f t="shared" ca="1" si="262"/>
        <v>81</v>
      </c>
      <c r="G3278" s="812"/>
      <c r="H3278" s="818" t="str">
        <f t="shared" ca="1" si="256"/>
        <v/>
      </c>
      <c r="I3278" s="818" t="str">
        <f t="shared" ca="1" si="257"/>
        <v/>
      </c>
      <c r="J3278" s="818" t="str">
        <f t="shared" ca="1" si="258"/>
        <v/>
      </c>
      <c r="K3278" s="818" t="str">
        <f t="shared" ca="1" si="259"/>
        <v/>
      </c>
      <c r="L3278" s="812"/>
      <c r="M3278" s="812"/>
      <c r="N3278" s="812"/>
      <c r="O3278" s="812"/>
      <c r="P3278" s="812">
        <f t="shared" si="263"/>
        <v>0</v>
      </c>
      <c r="Q3278" s="812"/>
    </row>
    <row r="3279" spans="1:17" x14ac:dyDescent="0.35">
      <c r="A3279" s="812" t="b">
        <f t="shared" ca="1" si="255"/>
        <v>0</v>
      </c>
      <c r="B3279" s="825" t="str">
        <f ca="1">IF(COUNTA(G$2360:G3278)=1,"",OFFSET(B3279,-COUNTA(G$2360:G3278)+1,0))</f>
        <v>a1b3p000006X09fAAC</v>
      </c>
      <c r="C3279" s="827">
        <f ca="1">IF(COUNTA(G$2360:G3278)=1,"",OFFSET(C3279,-COUNTA(G$2360:G3278)+1,0))</f>
        <v>73</v>
      </c>
      <c r="D3279" s="812">
        <f t="shared" si="260"/>
        <v>437</v>
      </c>
      <c r="E3279" s="812">
        <f t="shared" ca="1" si="261"/>
        <v>5</v>
      </c>
      <c r="F3279" s="812">
        <f t="shared" ca="1" si="262"/>
        <v>81</v>
      </c>
      <c r="G3279" s="812"/>
      <c r="H3279" s="818" t="str">
        <f t="shared" ca="1" si="256"/>
        <v/>
      </c>
      <c r="I3279" s="818" t="str">
        <f t="shared" ca="1" si="257"/>
        <v/>
      </c>
      <c r="J3279" s="818" t="str">
        <f t="shared" ca="1" si="258"/>
        <v/>
      </c>
      <c r="K3279" s="818" t="str">
        <f t="shared" ca="1" si="259"/>
        <v/>
      </c>
      <c r="L3279" s="812"/>
      <c r="M3279" s="812"/>
      <c r="N3279" s="812"/>
      <c r="O3279" s="812"/>
      <c r="P3279" s="812">
        <f t="shared" si="263"/>
        <v>0</v>
      </c>
      <c r="Q3279" s="812"/>
    </row>
    <row r="3280" spans="1:17" x14ac:dyDescent="0.35">
      <c r="A3280" s="812" t="b">
        <f t="shared" ca="1" si="255"/>
        <v>0</v>
      </c>
      <c r="B3280" s="825" t="str">
        <f ca="1">IF(COUNTA(G$2360:G3279)=1,"",OFFSET(B3280,-COUNTA(G$2360:G3279)+1,0))</f>
        <v>a1b3p000006X0AxAAK</v>
      </c>
      <c r="C3280" s="827">
        <f ca="1">IF(COUNTA(G$2360:G3279)=1,"",OFFSET(C3280,-COUNTA(G$2360:G3279)+1,0))</f>
        <v>73</v>
      </c>
      <c r="D3280" s="812">
        <f t="shared" si="260"/>
        <v>438</v>
      </c>
      <c r="E3280" s="812">
        <f t="shared" ca="1" si="261"/>
        <v>6</v>
      </c>
      <c r="F3280" s="812">
        <f t="shared" ca="1" si="262"/>
        <v>81</v>
      </c>
      <c r="G3280" s="812"/>
      <c r="H3280" s="818" t="str">
        <f t="shared" ca="1" si="256"/>
        <v/>
      </c>
      <c r="I3280" s="818" t="str">
        <f t="shared" ca="1" si="257"/>
        <v/>
      </c>
      <c r="J3280" s="818" t="str">
        <f t="shared" ca="1" si="258"/>
        <v/>
      </c>
      <c r="K3280" s="818" t="str">
        <f t="shared" ca="1" si="259"/>
        <v/>
      </c>
      <c r="L3280" s="812"/>
      <c r="M3280" s="812"/>
      <c r="N3280" s="812"/>
      <c r="O3280" s="812"/>
      <c r="P3280" s="812">
        <f t="shared" si="263"/>
        <v>0</v>
      </c>
      <c r="Q3280" s="812"/>
    </row>
    <row r="3281" spans="1:17" x14ac:dyDescent="0.35">
      <c r="A3281" s="812" t="b">
        <f t="shared" ca="1" si="255"/>
        <v>0</v>
      </c>
      <c r="B3281" s="825" t="str">
        <f ca="1">IF(COUNTA(G$2360:G3280)=1,"",OFFSET(B3281,-COUNTA(G$2360:G3280)+1,0))</f>
        <v>a1b3p000006X04WAAS</v>
      </c>
      <c r="C3281" s="827">
        <f ca="1">IF(COUNTA(G$2360:G3280)=1,"",OFFSET(C3281,-COUNTA(G$2360:G3280)+1,0))</f>
        <v>74</v>
      </c>
      <c r="D3281" s="812">
        <f t="shared" si="260"/>
        <v>439</v>
      </c>
      <c r="E3281" s="812">
        <f t="shared" ca="1" si="261"/>
        <v>1</v>
      </c>
      <c r="F3281" s="812">
        <f t="shared" ca="1" si="262"/>
        <v>82</v>
      </c>
      <c r="G3281" s="812"/>
      <c r="H3281" s="818" t="str">
        <f t="shared" ca="1" si="256"/>
        <v/>
      </c>
      <c r="I3281" s="818" t="str">
        <f t="shared" ca="1" si="257"/>
        <v/>
      </c>
      <c r="J3281" s="818" t="str">
        <f t="shared" ca="1" si="258"/>
        <v/>
      </c>
      <c r="K3281" s="818" t="str">
        <f t="shared" ca="1" si="259"/>
        <v/>
      </c>
      <c r="L3281" s="812"/>
      <c r="M3281" s="812"/>
      <c r="N3281" s="812"/>
      <c r="O3281" s="812"/>
      <c r="P3281" s="812">
        <f t="shared" si="263"/>
        <v>0</v>
      </c>
      <c r="Q3281" s="812"/>
    </row>
    <row r="3282" spans="1:17" x14ac:dyDescent="0.35">
      <c r="A3282" s="812" t="b">
        <f t="shared" ca="1" si="255"/>
        <v>0</v>
      </c>
      <c r="B3282" s="825" t="str">
        <f ca="1">IF(COUNTA(G$2360:G3281)=1,"",OFFSET(B3282,-COUNTA(G$2360:G3281)+1,0))</f>
        <v>a1b3p000006X05oAAC</v>
      </c>
      <c r="C3282" s="827">
        <f ca="1">IF(COUNTA(G$2360:G3281)=1,"",OFFSET(C3282,-COUNTA(G$2360:G3281)+1,0))</f>
        <v>74</v>
      </c>
      <c r="D3282" s="812">
        <f t="shared" si="260"/>
        <v>440</v>
      </c>
      <c r="E3282" s="812">
        <f t="shared" ca="1" si="261"/>
        <v>2</v>
      </c>
      <c r="F3282" s="812">
        <f t="shared" ca="1" si="262"/>
        <v>82</v>
      </c>
      <c r="G3282" s="812"/>
      <c r="H3282" s="818" t="str">
        <f t="shared" ca="1" si="256"/>
        <v/>
      </c>
      <c r="I3282" s="818" t="str">
        <f t="shared" ca="1" si="257"/>
        <v/>
      </c>
      <c r="J3282" s="818" t="str">
        <f t="shared" ca="1" si="258"/>
        <v/>
      </c>
      <c r="K3282" s="818" t="str">
        <f t="shared" ca="1" si="259"/>
        <v/>
      </c>
      <c r="L3282" s="812"/>
      <c r="M3282" s="812"/>
      <c r="N3282" s="812"/>
      <c r="O3282" s="812"/>
      <c r="P3282" s="812">
        <f t="shared" si="263"/>
        <v>0</v>
      </c>
      <c r="Q3282" s="812"/>
    </row>
    <row r="3283" spans="1:17" x14ac:dyDescent="0.35">
      <c r="A3283" s="812" t="b">
        <f t="shared" ca="1" si="255"/>
        <v>0</v>
      </c>
      <c r="B3283" s="825" t="str">
        <f ca="1">IF(COUNTA(G$2360:G3282)=1,"",OFFSET(B3283,-COUNTA(G$2360:G3282)+1,0))</f>
        <v>a1b3p000006X076AAC</v>
      </c>
      <c r="C3283" s="827">
        <f ca="1">IF(COUNTA(G$2360:G3282)=1,"",OFFSET(C3283,-COUNTA(G$2360:G3282)+1,0))</f>
        <v>74</v>
      </c>
      <c r="D3283" s="812">
        <f t="shared" si="260"/>
        <v>441</v>
      </c>
      <c r="E3283" s="812">
        <f t="shared" ca="1" si="261"/>
        <v>3</v>
      </c>
      <c r="F3283" s="812">
        <f t="shared" ca="1" si="262"/>
        <v>82</v>
      </c>
      <c r="G3283" s="812"/>
      <c r="H3283" s="818" t="str">
        <f t="shared" ca="1" si="256"/>
        <v/>
      </c>
      <c r="I3283" s="818" t="str">
        <f t="shared" ca="1" si="257"/>
        <v/>
      </c>
      <c r="J3283" s="818" t="str">
        <f t="shared" ca="1" si="258"/>
        <v/>
      </c>
      <c r="K3283" s="818" t="str">
        <f t="shared" ca="1" si="259"/>
        <v/>
      </c>
      <c r="L3283" s="812"/>
      <c r="M3283" s="812"/>
      <c r="N3283" s="812"/>
      <c r="O3283" s="812"/>
      <c r="P3283" s="812">
        <f t="shared" si="263"/>
        <v>0</v>
      </c>
      <c r="Q3283" s="812"/>
    </row>
    <row r="3284" spans="1:17" x14ac:dyDescent="0.35">
      <c r="A3284" s="812" t="b">
        <f t="shared" ca="1" si="255"/>
        <v>0</v>
      </c>
      <c r="B3284" s="825" t="str">
        <f ca="1">IF(COUNTA(G$2360:G3283)=1,"",OFFSET(B3284,-COUNTA(G$2360:G3283)+1,0))</f>
        <v>a1b3p000006X08OAAS</v>
      </c>
      <c r="C3284" s="827">
        <f ca="1">IF(COUNTA(G$2360:G3283)=1,"",OFFSET(C3284,-COUNTA(G$2360:G3283)+1,0))</f>
        <v>74</v>
      </c>
      <c r="D3284" s="812">
        <f t="shared" si="260"/>
        <v>442</v>
      </c>
      <c r="E3284" s="812">
        <f t="shared" ca="1" si="261"/>
        <v>4</v>
      </c>
      <c r="F3284" s="812">
        <f t="shared" ca="1" si="262"/>
        <v>82</v>
      </c>
      <c r="G3284" s="812"/>
      <c r="H3284" s="818" t="str">
        <f t="shared" ca="1" si="256"/>
        <v/>
      </c>
      <c r="I3284" s="818" t="str">
        <f t="shared" ca="1" si="257"/>
        <v/>
      </c>
      <c r="J3284" s="818" t="str">
        <f t="shared" ca="1" si="258"/>
        <v/>
      </c>
      <c r="K3284" s="818" t="str">
        <f t="shared" ca="1" si="259"/>
        <v/>
      </c>
      <c r="L3284" s="812"/>
      <c r="M3284" s="812"/>
      <c r="N3284" s="812"/>
      <c r="O3284" s="812"/>
      <c r="P3284" s="812">
        <f t="shared" si="263"/>
        <v>0</v>
      </c>
      <c r="Q3284" s="812"/>
    </row>
    <row r="3285" spans="1:17" x14ac:dyDescent="0.35">
      <c r="A3285" s="812" t="b">
        <f t="shared" ca="1" si="255"/>
        <v>0</v>
      </c>
      <c r="B3285" s="825" t="str">
        <f ca="1">IF(COUNTA(G$2360:G3284)=1,"",OFFSET(B3285,-COUNTA(G$2360:G3284)+1,0))</f>
        <v>a1b3p000006X09gAAC</v>
      </c>
      <c r="C3285" s="827">
        <f ca="1">IF(COUNTA(G$2360:G3284)=1,"",OFFSET(C3285,-COUNTA(G$2360:G3284)+1,0))</f>
        <v>74</v>
      </c>
      <c r="D3285" s="812">
        <f t="shared" si="260"/>
        <v>443</v>
      </c>
      <c r="E3285" s="812">
        <f t="shared" ca="1" si="261"/>
        <v>5</v>
      </c>
      <c r="F3285" s="812">
        <f t="shared" ca="1" si="262"/>
        <v>82</v>
      </c>
      <c r="G3285" s="812"/>
      <c r="H3285" s="818" t="str">
        <f t="shared" ca="1" si="256"/>
        <v/>
      </c>
      <c r="I3285" s="818" t="str">
        <f t="shared" ca="1" si="257"/>
        <v/>
      </c>
      <c r="J3285" s="818" t="str">
        <f t="shared" ca="1" si="258"/>
        <v/>
      </c>
      <c r="K3285" s="818" t="str">
        <f t="shared" ca="1" si="259"/>
        <v/>
      </c>
      <c r="L3285" s="812"/>
      <c r="M3285" s="812"/>
      <c r="N3285" s="812"/>
      <c r="O3285" s="812"/>
      <c r="P3285" s="812">
        <f t="shared" si="263"/>
        <v>0</v>
      </c>
      <c r="Q3285" s="812"/>
    </row>
    <row r="3286" spans="1:17" x14ac:dyDescent="0.35">
      <c r="A3286" s="812" t="b">
        <f t="shared" ca="1" si="255"/>
        <v>0</v>
      </c>
      <c r="B3286" s="825" t="str">
        <f ca="1">IF(COUNTA(G$2360:G3285)=1,"",OFFSET(B3286,-COUNTA(G$2360:G3285)+1,0))</f>
        <v>a1b3p000006X0AyAAK</v>
      </c>
      <c r="C3286" s="827">
        <f ca="1">IF(COUNTA(G$2360:G3285)=1,"",OFFSET(C3286,-COUNTA(G$2360:G3285)+1,0))</f>
        <v>74</v>
      </c>
      <c r="D3286" s="812">
        <f t="shared" si="260"/>
        <v>444</v>
      </c>
      <c r="E3286" s="812">
        <f t="shared" ca="1" si="261"/>
        <v>6</v>
      </c>
      <c r="F3286" s="812">
        <f t="shared" ca="1" si="262"/>
        <v>82</v>
      </c>
      <c r="G3286" s="812"/>
      <c r="H3286" s="818" t="str">
        <f t="shared" ca="1" si="256"/>
        <v/>
      </c>
      <c r="I3286" s="818" t="str">
        <f t="shared" ca="1" si="257"/>
        <v/>
      </c>
      <c r="J3286" s="818" t="str">
        <f t="shared" ca="1" si="258"/>
        <v/>
      </c>
      <c r="K3286" s="818" t="str">
        <f t="shared" ca="1" si="259"/>
        <v/>
      </c>
      <c r="L3286" s="812"/>
      <c r="M3286" s="812"/>
      <c r="N3286" s="812"/>
      <c r="O3286" s="812"/>
      <c r="P3286" s="812">
        <f t="shared" si="263"/>
        <v>0</v>
      </c>
      <c r="Q3286" s="812"/>
    </row>
    <row r="3287" spans="1:17" x14ac:dyDescent="0.35">
      <c r="A3287" s="812" t="b">
        <f t="shared" ca="1" si="255"/>
        <v>0</v>
      </c>
      <c r="B3287" s="825" t="str">
        <f ca="1">IF(COUNTA(G$2360:G3286)=1,"",OFFSET(B3287,-COUNTA(G$2360:G3286)+1,0))</f>
        <v>a1b3p000006X04XAAS</v>
      </c>
      <c r="C3287" s="827">
        <f ca="1">IF(COUNTA(G$2360:G3286)=1,"",OFFSET(C3287,-COUNTA(G$2360:G3286)+1,0))</f>
        <v>75</v>
      </c>
      <c r="D3287" s="812">
        <f t="shared" si="260"/>
        <v>445</v>
      </c>
      <c r="E3287" s="812">
        <f t="shared" ca="1" si="261"/>
        <v>1</v>
      </c>
      <c r="F3287" s="812">
        <f t="shared" ca="1" si="262"/>
        <v>83</v>
      </c>
      <c r="G3287" s="812"/>
      <c r="H3287" s="818" t="str">
        <f t="shared" ca="1" si="256"/>
        <v/>
      </c>
      <c r="I3287" s="818" t="str">
        <f t="shared" ca="1" si="257"/>
        <v/>
      </c>
      <c r="J3287" s="818" t="str">
        <f t="shared" ca="1" si="258"/>
        <v/>
      </c>
      <c r="K3287" s="818" t="str">
        <f t="shared" ca="1" si="259"/>
        <v/>
      </c>
      <c r="L3287" s="812"/>
      <c r="M3287" s="812"/>
      <c r="N3287" s="812"/>
      <c r="O3287" s="812"/>
      <c r="P3287" s="812">
        <f t="shared" si="263"/>
        <v>0</v>
      </c>
      <c r="Q3287" s="812"/>
    </row>
    <row r="3288" spans="1:17" x14ac:dyDescent="0.35">
      <c r="A3288" s="812" t="b">
        <f t="shared" ca="1" si="255"/>
        <v>0</v>
      </c>
      <c r="B3288" s="825" t="str">
        <f ca="1">IF(COUNTA(G$2360:G3287)=1,"",OFFSET(B3288,-COUNTA(G$2360:G3287)+1,0))</f>
        <v>a1b3p000006X05pAAC</v>
      </c>
      <c r="C3288" s="827">
        <f ca="1">IF(COUNTA(G$2360:G3287)=1,"",OFFSET(C3288,-COUNTA(G$2360:G3287)+1,0))</f>
        <v>75</v>
      </c>
      <c r="D3288" s="812">
        <f t="shared" si="260"/>
        <v>446</v>
      </c>
      <c r="E3288" s="812">
        <f t="shared" ca="1" si="261"/>
        <v>2</v>
      </c>
      <c r="F3288" s="812">
        <f t="shared" ca="1" si="262"/>
        <v>83</v>
      </c>
      <c r="G3288" s="812"/>
      <c r="H3288" s="818" t="str">
        <f t="shared" ca="1" si="256"/>
        <v/>
      </c>
      <c r="I3288" s="818" t="str">
        <f t="shared" ca="1" si="257"/>
        <v/>
      </c>
      <c r="J3288" s="818" t="str">
        <f t="shared" ca="1" si="258"/>
        <v/>
      </c>
      <c r="K3288" s="818" t="str">
        <f t="shared" ca="1" si="259"/>
        <v/>
      </c>
      <c r="L3288" s="812"/>
      <c r="M3288" s="812"/>
      <c r="N3288" s="812"/>
      <c r="O3288" s="812"/>
      <c r="P3288" s="812">
        <f t="shared" si="263"/>
        <v>0</v>
      </c>
      <c r="Q3288" s="812"/>
    </row>
    <row r="3289" spans="1:17" x14ac:dyDescent="0.35">
      <c r="A3289" s="812" t="b">
        <f t="shared" ca="1" si="255"/>
        <v>0</v>
      </c>
      <c r="B3289" s="825" t="str">
        <f ca="1">IF(COUNTA(G$2360:G3288)=1,"",OFFSET(B3289,-COUNTA(G$2360:G3288)+1,0))</f>
        <v>a1b3p000006X077AAC</v>
      </c>
      <c r="C3289" s="827">
        <f ca="1">IF(COUNTA(G$2360:G3288)=1,"",OFFSET(C3289,-COUNTA(G$2360:G3288)+1,0))</f>
        <v>75</v>
      </c>
      <c r="D3289" s="812">
        <f t="shared" si="260"/>
        <v>447</v>
      </c>
      <c r="E3289" s="812">
        <f t="shared" ca="1" si="261"/>
        <v>3</v>
      </c>
      <c r="F3289" s="812">
        <f t="shared" ca="1" si="262"/>
        <v>83</v>
      </c>
      <c r="G3289" s="812"/>
      <c r="H3289" s="818" t="str">
        <f t="shared" ca="1" si="256"/>
        <v/>
      </c>
      <c r="I3289" s="818" t="str">
        <f t="shared" ca="1" si="257"/>
        <v/>
      </c>
      <c r="J3289" s="818" t="str">
        <f t="shared" ca="1" si="258"/>
        <v/>
      </c>
      <c r="K3289" s="818" t="str">
        <f t="shared" ca="1" si="259"/>
        <v/>
      </c>
      <c r="L3289" s="812"/>
      <c r="M3289" s="812"/>
      <c r="N3289" s="812"/>
      <c r="O3289" s="812"/>
      <c r="P3289" s="812">
        <f t="shared" si="263"/>
        <v>0</v>
      </c>
      <c r="Q3289" s="812"/>
    </row>
    <row r="3290" spans="1:17" x14ac:dyDescent="0.35">
      <c r="A3290" s="812" t="b">
        <f t="shared" ca="1" si="255"/>
        <v>0</v>
      </c>
      <c r="B3290" s="825" t="str">
        <f ca="1">IF(COUNTA(G$2360:G3289)=1,"",OFFSET(B3290,-COUNTA(G$2360:G3289)+1,0))</f>
        <v>a1b3p000006X08PAAS</v>
      </c>
      <c r="C3290" s="827">
        <f ca="1">IF(COUNTA(G$2360:G3289)=1,"",OFFSET(C3290,-COUNTA(G$2360:G3289)+1,0))</f>
        <v>75</v>
      </c>
      <c r="D3290" s="812">
        <f t="shared" si="260"/>
        <v>448</v>
      </c>
      <c r="E3290" s="812">
        <f t="shared" ca="1" si="261"/>
        <v>4</v>
      </c>
      <c r="F3290" s="812">
        <f t="shared" ca="1" si="262"/>
        <v>83</v>
      </c>
      <c r="G3290" s="812"/>
      <c r="H3290" s="818" t="str">
        <f t="shared" ca="1" si="256"/>
        <v/>
      </c>
      <c r="I3290" s="818" t="str">
        <f t="shared" ca="1" si="257"/>
        <v/>
      </c>
      <c r="J3290" s="818" t="str">
        <f t="shared" ca="1" si="258"/>
        <v/>
      </c>
      <c r="K3290" s="818" t="str">
        <f t="shared" ca="1" si="259"/>
        <v/>
      </c>
      <c r="L3290" s="812"/>
      <c r="M3290" s="812"/>
      <c r="N3290" s="812"/>
      <c r="O3290" s="812"/>
      <c r="P3290" s="812">
        <f t="shared" si="263"/>
        <v>0</v>
      </c>
      <c r="Q3290" s="812"/>
    </row>
    <row r="3291" spans="1:17" x14ac:dyDescent="0.35">
      <c r="A3291" s="812" t="b">
        <f t="shared" ref="A3291:A3322" ca="1" si="264">IF(OR(AND(J3291&lt;&gt;"", J3291&lt;&gt;0), AND(K3291&lt;&gt;"",K3291&lt;&gt;0)),TRUE,FALSE)</f>
        <v>0</v>
      </c>
      <c r="B3291" s="825" t="str">
        <f ca="1">IF(COUNTA(G$2360:G3290)=1,"",OFFSET(B3291,-COUNTA(G$2360:G3290)+1,0))</f>
        <v>a1b3p000006X09hAAC</v>
      </c>
      <c r="C3291" s="827">
        <f ca="1">IF(COUNTA(G$2360:G3290)=1,"",OFFSET(C3291,-COUNTA(G$2360:G3290)+1,0))</f>
        <v>75</v>
      </c>
      <c r="D3291" s="812">
        <f t="shared" si="260"/>
        <v>449</v>
      </c>
      <c r="E3291" s="812">
        <f t="shared" ca="1" si="261"/>
        <v>5</v>
      </c>
      <c r="F3291" s="812">
        <f t="shared" ca="1" si="262"/>
        <v>83</v>
      </c>
      <c r="G3291" s="812"/>
      <c r="H3291" s="818" t="str">
        <f t="shared" ref="H3291:H3322" ca="1" si="265">CHOOSE(E3291,IFERROR(IF(INDIRECT("'WPTM - Section F'!K"&amp;F3291)=0,"",INDIRECT("'WPTM - Section F'!K"&amp;$F3291)),""),IFERROR(IF(INDIRECT("'WPTM - Section F'!O"&amp;F3291)=0,"",INDIRECT("'WPTM - Section F'!O"&amp;$F3291)),""),IFERROR(IF(INDIRECT("'WPTM - Section F'!S"&amp;F3291)=0,"",INDIRECT("'WPTM - Section F'!S"&amp;$F3291)),""),IFERROR(IF(INDIRECT("'WPTM - Section F'!W"&amp;F3291)=0,"",INDIRECT("'WPTM - Section F'!W"&amp;$F3291)),""),IFERROR(IF(INDIRECT("'WPTM - Section F'!AA"&amp;F3291)=0,"",INDIRECT("'WPTM - Section F'!AA"&amp;$F3291)),""),IFERROR(IF(INDIRECT("'WPTM - Section F'!AE"&amp;F3291)=0,"",INDIRECT("'WPTM - Section F'!AE"&amp;$F3291)),""),IFERROR(IF(INDIRECT("'WPTM - Section F'!AI"&amp;F3291)=0,"",INDIRECT("'WPTM - Section F'!AI"&amp;$F3291)),""),IFERROR(IF(INDIRECT("'WPTM - Section F'!AM"&amp;F3291)=0,"",INDIRECT("'WPTM - Section F'!AM"&amp;$F3291)),""),)</f>
        <v/>
      </c>
      <c r="I3291" s="818" t="str">
        <f t="shared" ref="I3291:I3322" ca="1" si="266">CHOOSE(E3291,IFERROR(IF(INDIRECT("'WPTM - Section F'!J"&amp;F3291)=0,"",INDIRECT("'WPTM - Section F'!J"&amp;$F3291)),""),IFERROR(IF(INDIRECT("'WPTM - Section F'!N"&amp;F3291)=0,"",INDIRECT("'WPTM - Section F'!N"&amp;$F3291)),""),IFERROR(IF(INDIRECT("'WPTM - Section F'!R"&amp;F3291)=0,"",INDIRECT("'WPTM - Section F'!R"&amp;$F3291)),""),IFERROR(IF(INDIRECT("'WPTM - Section F'!V"&amp;F3291)=0,"",INDIRECT("'WPTM - Section F'!V"&amp;$F3291)),""),IFERROR(IF(INDIRECT("'WPTM - Section F'!Z"&amp;F3291)=0,"",INDIRECT("'WPTM - Section F'!Z"&amp;$F3291)),""),IFERROR(IF(INDIRECT("'WPTM - Section F'!AD"&amp;F3291)=0,"",INDIRECT("'WPTM - Section F'!AD"&amp;$F3291)),""),IFERROR(IF(INDIRECT("'WPTM - Section F'!AH"&amp;F3291)=0,"",INDIRECT("'WPTM - Section F'!AH"&amp;$F3291)),""),IFERROR(IF(INDIRECT("'WPTM - Section F'!AL"&amp;F3291)=0,"",INDIRECT("'WPTM - Section F'!AL"&amp;$F3291)),""),)</f>
        <v/>
      </c>
      <c r="J3291" s="818" t="str">
        <f t="shared" ref="J3291:J3322" ca="1" si="267">CHOOSE(E3291,IFERROR(IF(INDIRECT("'WPTM - Section F'!H"&amp;F3291)=0,"",INDIRECT("'WPTM - Section F'!H"&amp;$F3291)),""),IFERROR(IF(INDIRECT("'WPTM - Section F'!L"&amp;F3291)=0,"",INDIRECT("'WPTM - Section F'!L"&amp;$F3291)),""),IFERROR(IF(INDIRECT("'WPTM - Section F'!P"&amp;F3291)=0,"",INDIRECT("'WPTM - Section F'!P"&amp;$F3291)),""),IFERROR(IF(INDIRECT("'WPTM - Section F'!T"&amp;F3291)=0,"",INDIRECT("'WPTM - Section F'!T"&amp;$F3291)),""),IFERROR(IF(INDIRECT("'WPTM - Section F'!X"&amp;F3291)=0,"",INDIRECT("'WPTM - Section F'!X"&amp;$F3291)),""),IFERROR(IF(INDIRECT("'WPTM - Section F'!AB"&amp;F3291)=0,"",INDIRECT("'WPTM - Section F'!AB"&amp;$F3291)),""),IFERROR(IF(INDIRECT("'WPTM - Section F'!AF"&amp;F3291)=0,"",INDIRECT("'WPTM - Section F'!AF"&amp;$F3291)),""),IFERROR(IF(INDIRECT("'WPTM - Section F'!AJ"&amp;F3291)=0,"",INDIRECT("'WPTM - Section F'!AJ"&amp;$F3291)),""),)</f>
        <v/>
      </c>
      <c r="K3291" s="818" t="str">
        <f t="shared" ref="K3291:K3322" ca="1" si="268">CHOOSE(E3291,IFERROR(IF(INDIRECT("'WPTM - Section F'!I"&amp;F3291)=0,"",INDIRECT("'WPTM - Section F'!I"&amp;$F3291)),""),IFERROR(IF(INDIRECT("'WPTM - Section F'!M"&amp;F3291)=0,"",INDIRECT("'WPTM - Section F'!M"&amp;$F3291)),""),IFERROR(IF(INDIRECT("'WPTM - Section F'!Q"&amp;F3291)=0,"",INDIRECT("'WPTM - Section F'!Q"&amp;$F3291)),""),IFERROR(IF(INDIRECT("'WPTM - Section F'!U"&amp;F3291)=0,"",INDIRECT("'WPTM - Section F'!U"&amp;$F3291)),""),IFERROR(IF(INDIRECT("'WPTM - Section F'!Y"&amp;F3291)=0,"",INDIRECT("'WPTM - Section F'!Y"&amp;$F3291)),""),IFERROR(IF(INDIRECT("'WPTM - Section F'!AC"&amp;F3291)=0,"",INDIRECT("'WPTM - Section F'!AC"&amp;$F3291)),""),IFERROR(IF(INDIRECT("'WPTM - Section F'!AG"&amp;F3291)=0,"",INDIRECT("'WPTM - Section F'!AG"&amp;$F3291)),""),IFERROR(IF(INDIRECT("'WPTM - Section F'!AK"&amp;F3291)=0,"",INDIRECT("'WPTM - Section F'!AK"&amp;$F3291)),""),)</f>
        <v/>
      </c>
      <c r="L3291" s="812"/>
      <c r="M3291" s="812"/>
      <c r="N3291" s="812"/>
      <c r="O3291" s="812"/>
      <c r="P3291" s="812">
        <f t="shared" si="263"/>
        <v>0</v>
      </c>
      <c r="Q3291" s="812"/>
    </row>
    <row r="3292" spans="1:17" x14ac:dyDescent="0.35">
      <c r="A3292" s="812" t="b">
        <f t="shared" ca="1" si="264"/>
        <v>0</v>
      </c>
      <c r="B3292" s="825" t="str">
        <f ca="1">IF(COUNTA(G$2360:G3291)=1,"",OFFSET(B3292,-COUNTA(G$2360:G3291)+1,0))</f>
        <v>a1b3p000006X0AzAAK</v>
      </c>
      <c r="C3292" s="827">
        <f ca="1">IF(COUNTA(G$2360:G3291)=1,"",OFFSET(C3292,-COUNTA(G$2360:G3291)+1,0))</f>
        <v>75</v>
      </c>
      <c r="D3292" s="812">
        <f t="shared" si="260"/>
        <v>450</v>
      </c>
      <c r="E3292" s="812">
        <f t="shared" ca="1" si="261"/>
        <v>6</v>
      </c>
      <c r="F3292" s="812">
        <f t="shared" ca="1" si="262"/>
        <v>83</v>
      </c>
      <c r="G3292" s="812"/>
      <c r="H3292" s="818" t="str">
        <f t="shared" ca="1" si="265"/>
        <v/>
      </c>
      <c r="I3292" s="818" t="str">
        <f t="shared" ca="1" si="266"/>
        <v/>
      </c>
      <c r="J3292" s="818" t="str">
        <f t="shared" ca="1" si="267"/>
        <v/>
      </c>
      <c r="K3292" s="818" t="str">
        <f t="shared" ca="1" si="268"/>
        <v/>
      </c>
      <c r="L3292" s="812"/>
      <c r="M3292" s="812"/>
      <c r="N3292" s="812"/>
      <c r="O3292" s="812"/>
      <c r="P3292" s="812">
        <f t="shared" si="263"/>
        <v>0</v>
      </c>
      <c r="Q3292" s="812"/>
    </row>
    <row r="3293" spans="1:17" x14ac:dyDescent="0.35">
      <c r="A3293" s="812" t="b">
        <f t="shared" ca="1" si="264"/>
        <v>0</v>
      </c>
      <c r="B3293" s="825" t="str">
        <f ca="1">IF(COUNTA(G$2360:G3292)=1,"",OFFSET(B3293,-COUNTA(G$2360:G3292)+1,0))</f>
        <v>a1b3p000006X04YAAS</v>
      </c>
      <c r="C3293" s="827">
        <f ca="1">IF(COUNTA(G$2360:G3292)=1,"",OFFSET(C3293,-COUNTA(G$2360:G3292)+1,0))</f>
        <v>76</v>
      </c>
      <c r="D3293" s="812">
        <f t="shared" si="260"/>
        <v>451</v>
      </c>
      <c r="E3293" s="812">
        <f t="shared" ca="1" si="261"/>
        <v>1</v>
      </c>
      <c r="F3293" s="812">
        <f t="shared" ca="1" si="262"/>
        <v>84</v>
      </c>
      <c r="G3293" s="812"/>
      <c r="H3293" s="818" t="str">
        <f t="shared" ca="1" si="265"/>
        <v/>
      </c>
      <c r="I3293" s="818" t="str">
        <f t="shared" ca="1" si="266"/>
        <v/>
      </c>
      <c r="J3293" s="818" t="str">
        <f t="shared" ca="1" si="267"/>
        <v/>
      </c>
      <c r="K3293" s="818" t="str">
        <f t="shared" ca="1" si="268"/>
        <v/>
      </c>
      <c r="L3293" s="812"/>
      <c r="M3293" s="812"/>
      <c r="N3293" s="812"/>
      <c r="O3293" s="812"/>
      <c r="P3293" s="812">
        <f t="shared" si="263"/>
        <v>0</v>
      </c>
      <c r="Q3293" s="812"/>
    </row>
    <row r="3294" spans="1:17" x14ac:dyDescent="0.35">
      <c r="A3294" s="812" t="b">
        <f t="shared" ca="1" si="264"/>
        <v>0</v>
      </c>
      <c r="B3294" s="825" t="str">
        <f ca="1">IF(COUNTA(G$2360:G3293)=1,"",OFFSET(B3294,-COUNTA(G$2360:G3293)+1,0))</f>
        <v>a1b3p000006X05qAAC</v>
      </c>
      <c r="C3294" s="827">
        <f ca="1">IF(COUNTA(G$2360:G3293)=1,"",OFFSET(C3294,-COUNTA(G$2360:G3293)+1,0))</f>
        <v>76</v>
      </c>
      <c r="D3294" s="812">
        <f t="shared" si="260"/>
        <v>452</v>
      </c>
      <c r="E3294" s="812">
        <f t="shared" ca="1" si="261"/>
        <v>2</v>
      </c>
      <c r="F3294" s="812">
        <f t="shared" ca="1" si="262"/>
        <v>84</v>
      </c>
      <c r="G3294" s="812"/>
      <c r="H3294" s="818" t="str">
        <f t="shared" ca="1" si="265"/>
        <v/>
      </c>
      <c r="I3294" s="818" t="str">
        <f t="shared" ca="1" si="266"/>
        <v/>
      </c>
      <c r="J3294" s="818" t="str">
        <f t="shared" ca="1" si="267"/>
        <v/>
      </c>
      <c r="K3294" s="818" t="str">
        <f t="shared" ca="1" si="268"/>
        <v/>
      </c>
      <c r="L3294" s="812"/>
      <c r="M3294" s="812"/>
      <c r="N3294" s="812"/>
      <c r="O3294" s="812"/>
      <c r="P3294" s="812">
        <f t="shared" si="263"/>
        <v>0</v>
      </c>
      <c r="Q3294" s="812"/>
    </row>
    <row r="3295" spans="1:17" x14ac:dyDescent="0.35">
      <c r="A3295" s="812" t="b">
        <f t="shared" ca="1" si="264"/>
        <v>0</v>
      </c>
      <c r="B3295" s="825" t="str">
        <f ca="1">IF(COUNTA(G$2360:G3294)=1,"",OFFSET(B3295,-COUNTA(G$2360:G3294)+1,0))</f>
        <v>a1b3p000006X078AAC</v>
      </c>
      <c r="C3295" s="827">
        <f ca="1">IF(COUNTA(G$2360:G3294)=1,"",OFFSET(C3295,-COUNTA(G$2360:G3294)+1,0))</f>
        <v>76</v>
      </c>
      <c r="D3295" s="812">
        <f t="shared" si="260"/>
        <v>453</v>
      </c>
      <c r="E3295" s="812">
        <f t="shared" ca="1" si="261"/>
        <v>3</v>
      </c>
      <c r="F3295" s="812">
        <f t="shared" ca="1" si="262"/>
        <v>84</v>
      </c>
      <c r="G3295" s="812"/>
      <c r="H3295" s="818" t="str">
        <f t="shared" ca="1" si="265"/>
        <v/>
      </c>
      <c r="I3295" s="818" t="str">
        <f t="shared" ca="1" si="266"/>
        <v/>
      </c>
      <c r="J3295" s="818" t="str">
        <f t="shared" ca="1" si="267"/>
        <v/>
      </c>
      <c r="K3295" s="818" t="str">
        <f t="shared" ca="1" si="268"/>
        <v/>
      </c>
      <c r="L3295" s="812"/>
      <c r="M3295" s="812"/>
      <c r="N3295" s="812"/>
      <c r="O3295" s="812"/>
      <c r="P3295" s="812">
        <f t="shared" si="263"/>
        <v>0</v>
      </c>
      <c r="Q3295" s="812"/>
    </row>
    <row r="3296" spans="1:17" x14ac:dyDescent="0.35">
      <c r="A3296" s="812" t="b">
        <f t="shared" ca="1" si="264"/>
        <v>0</v>
      </c>
      <c r="B3296" s="825" t="str">
        <f ca="1">IF(COUNTA(G$2360:G3295)=1,"",OFFSET(B3296,-COUNTA(G$2360:G3295)+1,0))</f>
        <v>a1b3p000006X08QAAS</v>
      </c>
      <c r="C3296" s="827">
        <f ca="1">IF(COUNTA(G$2360:G3295)=1,"",OFFSET(C3296,-COUNTA(G$2360:G3295)+1,0))</f>
        <v>76</v>
      </c>
      <c r="D3296" s="812">
        <f t="shared" si="260"/>
        <v>454</v>
      </c>
      <c r="E3296" s="812">
        <f t="shared" ca="1" si="261"/>
        <v>4</v>
      </c>
      <c r="F3296" s="812">
        <f t="shared" ca="1" si="262"/>
        <v>84</v>
      </c>
      <c r="G3296" s="812"/>
      <c r="H3296" s="818" t="str">
        <f t="shared" ca="1" si="265"/>
        <v/>
      </c>
      <c r="I3296" s="818" t="str">
        <f t="shared" ca="1" si="266"/>
        <v/>
      </c>
      <c r="J3296" s="818" t="str">
        <f t="shared" ca="1" si="267"/>
        <v/>
      </c>
      <c r="K3296" s="818" t="str">
        <f t="shared" ca="1" si="268"/>
        <v/>
      </c>
      <c r="L3296" s="812"/>
      <c r="M3296" s="812"/>
      <c r="N3296" s="812"/>
      <c r="O3296" s="812"/>
      <c r="P3296" s="812">
        <f t="shared" si="263"/>
        <v>0</v>
      </c>
      <c r="Q3296" s="812"/>
    </row>
    <row r="3297" spans="1:17" x14ac:dyDescent="0.35">
      <c r="A3297" s="812" t="b">
        <f t="shared" ca="1" si="264"/>
        <v>0</v>
      </c>
      <c r="B3297" s="825" t="str">
        <f ca="1">IF(COUNTA(G$2360:G3296)=1,"",OFFSET(B3297,-COUNTA(G$2360:G3296)+1,0))</f>
        <v>a1b3p000006X09iAAC</v>
      </c>
      <c r="C3297" s="827">
        <f ca="1">IF(COUNTA(G$2360:G3296)=1,"",OFFSET(C3297,-COUNTA(G$2360:G3296)+1,0))</f>
        <v>76</v>
      </c>
      <c r="D3297" s="812">
        <f t="shared" si="260"/>
        <v>455</v>
      </c>
      <c r="E3297" s="812">
        <f t="shared" ca="1" si="261"/>
        <v>5</v>
      </c>
      <c r="F3297" s="812">
        <f t="shared" ca="1" si="262"/>
        <v>84</v>
      </c>
      <c r="G3297" s="812"/>
      <c r="H3297" s="818" t="str">
        <f t="shared" ca="1" si="265"/>
        <v/>
      </c>
      <c r="I3297" s="818" t="str">
        <f t="shared" ca="1" si="266"/>
        <v/>
      </c>
      <c r="J3297" s="818" t="str">
        <f t="shared" ca="1" si="267"/>
        <v/>
      </c>
      <c r="K3297" s="818" t="str">
        <f t="shared" ca="1" si="268"/>
        <v/>
      </c>
      <c r="L3297" s="812"/>
      <c r="M3297" s="812"/>
      <c r="N3297" s="812"/>
      <c r="O3297" s="812"/>
      <c r="P3297" s="812">
        <f t="shared" si="263"/>
        <v>0</v>
      </c>
      <c r="Q3297" s="812"/>
    </row>
    <row r="3298" spans="1:17" x14ac:dyDescent="0.35">
      <c r="A3298" s="812" t="b">
        <f t="shared" ca="1" si="264"/>
        <v>0</v>
      </c>
      <c r="B3298" s="825" t="str">
        <f ca="1">IF(COUNTA(G$2360:G3297)=1,"",OFFSET(B3298,-COUNTA(G$2360:G3297)+1,0))</f>
        <v>a1b3p000006X0B0AAK</v>
      </c>
      <c r="C3298" s="827">
        <f ca="1">IF(COUNTA(G$2360:G3297)=1,"",OFFSET(C3298,-COUNTA(G$2360:G3297)+1,0))</f>
        <v>76</v>
      </c>
      <c r="D3298" s="812">
        <f t="shared" si="260"/>
        <v>456</v>
      </c>
      <c r="E3298" s="812">
        <f t="shared" ca="1" si="261"/>
        <v>6</v>
      </c>
      <c r="F3298" s="812">
        <f t="shared" ca="1" si="262"/>
        <v>84</v>
      </c>
      <c r="G3298" s="812"/>
      <c r="H3298" s="818" t="str">
        <f t="shared" ca="1" si="265"/>
        <v/>
      </c>
      <c r="I3298" s="818" t="str">
        <f t="shared" ca="1" si="266"/>
        <v/>
      </c>
      <c r="J3298" s="818" t="str">
        <f t="shared" ca="1" si="267"/>
        <v/>
      </c>
      <c r="K3298" s="818" t="str">
        <f t="shared" ca="1" si="268"/>
        <v/>
      </c>
      <c r="L3298" s="812"/>
      <c r="M3298" s="812"/>
      <c r="N3298" s="812"/>
      <c r="O3298" s="812"/>
      <c r="P3298" s="812">
        <f t="shared" si="263"/>
        <v>0</v>
      </c>
      <c r="Q3298" s="812"/>
    </row>
    <row r="3299" spans="1:17" x14ac:dyDescent="0.35">
      <c r="A3299" s="812" t="b">
        <f t="shared" ca="1" si="264"/>
        <v>0</v>
      </c>
      <c r="B3299" s="825" t="str">
        <f ca="1">IF(COUNTA(G$2360:G3298)=1,"",OFFSET(B3299,-COUNTA(G$2360:G3298)+1,0))</f>
        <v>a1b3p000006X04ZAAS</v>
      </c>
      <c r="C3299" s="827">
        <f ca="1">IF(COUNTA(G$2360:G3298)=1,"",OFFSET(C3299,-COUNTA(G$2360:G3298)+1,0))</f>
        <v>77</v>
      </c>
      <c r="D3299" s="812">
        <f t="shared" si="260"/>
        <v>457</v>
      </c>
      <c r="E3299" s="812">
        <f t="shared" ca="1" si="261"/>
        <v>1</v>
      </c>
      <c r="F3299" s="812">
        <f t="shared" ca="1" si="262"/>
        <v>85</v>
      </c>
      <c r="G3299" s="812"/>
      <c r="H3299" s="818" t="str">
        <f t="shared" ca="1" si="265"/>
        <v/>
      </c>
      <c r="I3299" s="818" t="str">
        <f t="shared" ca="1" si="266"/>
        <v/>
      </c>
      <c r="J3299" s="818" t="str">
        <f t="shared" ca="1" si="267"/>
        <v/>
      </c>
      <c r="K3299" s="818" t="str">
        <f t="shared" ca="1" si="268"/>
        <v/>
      </c>
      <c r="L3299" s="812"/>
      <c r="M3299" s="812"/>
      <c r="N3299" s="812"/>
      <c r="O3299" s="812"/>
      <c r="P3299" s="812">
        <f t="shared" si="263"/>
        <v>0</v>
      </c>
      <c r="Q3299" s="812"/>
    </row>
    <row r="3300" spans="1:17" x14ac:dyDescent="0.35">
      <c r="A3300" s="812" t="b">
        <f t="shared" ca="1" si="264"/>
        <v>0</v>
      </c>
      <c r="B3300" s="825" t="str">
        <f ca="1">IF(COUNTA(G$2360:G3299)=1,"",OFFSET(B3300,-COUNTA(G$2360:G3299)+1,0))</f>
        <v>a1b3p000006X05rAAC</v>
      </c>
      <c r="C3300" s="827">
        <f ca="1">IF(COUNTA(G$2360:G3299)=1,"",OFFSET(C3300,-COUNTA(G$2360:G3299)+1,0))</f>
        <v>77</v>
      </c>
      <c r="D3300" s="812">
        <f t="shared" si="260"/>
        <v>458</v>
      </c>
      <c r="E3300" s="812">
        <f t="shared" ca="1" si="261"/>
        <v>2</v>
      </c>
      <c r="F3300" s="812">
        <f t="shared" ca="1" si="262"/>
        <v>85</v>
      </c>
      <c r="G3300" s="812"/>
      <c r="H3300" s="818" t="str">
        <f t="shared" ca="1" si="265"/>
        <v/>
      </c>
      <c r="I3300" s="818" t="str">
        <f t="shared" ca="1" si="266"/>
        <v/>
      </c>
      <c r="J3300" s="818" t="str">
        <f t="shared" ca="1" si="267"/>
        <v/>
      </c>
      <c r="K3300" s="818" t="str">
        <f t="shared" ca="1" si="268"/>
        <v/>
      </c>
      <c r="L3300" s="812"/>
      <c r="M3300" s="812"/>
      <c r="N3300" s="812"/>
      <c r="O3300" s="812"/>
      <c r="P3300" s="812">
        <f t="shared" si="263"/>
        <v>0</v>
      </c>
      <c r="Q3300" s="812"/>
    </row>
    <row r="3301" spans="1:17" x14ac:dyDescent="0.35">
      <c r="A3301" s="812" t="b">
        <f t="shared" ca="1" si="264"/>
        <v>0</v>
      </c>
      <c r="B3301" s="825" t="str">
        <f ca="1">IF(COUNTA(G$2360:G3300)=1,"",OFFSET(B3301,-COUNTA(G$2360:G3300)+1,0))</f>
        <v>a1b3p000006X079AAC</v>
      </c>
      <c r="C3301" s="827">
        <f ca="1">IF(COUNTA(G$2360:G3300)=1,"",OFFSET(C3301,-COUNTA(G$2360:G3300)+1,0))</f>
        <v>77</v>
      </c>
      <c r="D3301" s="812">
        <f t="shared" si="260"/>
        <v>459</v>
      </c>
      <c r="E3301" s="812">
        <f t="shared" ca="1" si="261"/>
        <v>3</v>
      </c>
      <c r="F3301" s="812">
        <f t="shared" ca="1" si="262"/>
        <v>85</v>
      </c>
      <c r="G3301" s="812"/>
      <c r="H3301" s="818" t="str">
        <f t="shared" ca="1" si="265"/>
        <v/>
      </c>
      <c r="I3301" s="818" t="str">
        <f t="shared" ca="1" si="266"/>
        <v/>
      </c>
      <c r="J3301" s="818" t="str">
        <f t="shared" ca="1" si="267"/>
        <v/>
      </c>
      <c r="K3301" s="818" t="str">
        <f t="shared" ca="1" si="268"/>
        <v/>
      </c>
      <c r="L3301" s="812"/>
      <c r="M3301" s="812"/>
      <c r="N3301" s="812"/>
      <c r="O3301" s="812"/>
      <c r="P3301" s="812">
        <f t="shared" si="263"/>
        <v>0</v>
      </c>
      <c r="Q3301" s="812"/>
    </row>
    <row r="3302" spans="1:17" x14ac:dyDescent="0.35">
      <c r="A3302" s="812" t="b">
        <f t="shared" ca="1" si="264"/>
        <v>0</v>
      </c>
      <c r="B3302" s="825" t="str">
        <f ca="1">IF(COUNTA(G$2360:G3301)=1,"",OFFSET(B3302,-COUNTA(G$2360:G3301)+1,0))</f>
        <v>a1b3p000006X08RAAS</v>
      </c>
      <c r="C3302" s="827">
        <f ca="1">IF(COUNTA(G$2360:G3301)=1,"",OFFSET(C3302,-COUNTA(G$2360:G3301)+1,0))</f>
        <v>77</v>
      </c>
      <c r="D3302" s="812">
        <f t="shared" si="260"/>
        <v>460</v>
      </c>
      <c r="E3302" s="812">
        <f t="shared" ca="1" si="261"/>
        <v>4</v>
      </c>
      <c r="F3302" s="812">
        <f t="shared" ca="1" si="262"/>
        <v>85</v>
      </c>
      <c r="G3302" s="812"/>
      <c r="H3302" s="818" t="str">
        <f t="shared" ca="1" si="265"/>
        <v/>
      </c>
      <c r="I3302" s="818" t="str">
        <f t="shared" ca="1" si="266"/>
        <v/>
      </c>
      <c r="J3302" s="818" t="str">
        <f t="shared" ca="1" si="267"/>
        <v/>
      </c>
      <c r="K3302" s="818" t="str">
        <f t="shared" ca="1" si="268"/>
        <v/>
      </c>
      <c r="L3302" s="812"/>
      <c r="M3302" s="812"/>
      <c r="N3302" s="812"/>
      <c r="O3302" s="812"/>
      <c r="P3302" s="812">
        <f t="shared" si="263"/>
        <v>0</v>
      </c>
      <c r="Q3302" s="812"/>
    </row>
    <row r="3303" spans="1:17" x14ac:dyDescent="0.35">
      <c r="A3303" s="812" t="b">
        <f t="shared" ca="1" si="264"/>
        <v>0</v>
      </c>
      <c r="B3303" s="825" t="str">
        <f ca="1">IF(COUNTA(G$2360:G3302)=1,"",OFFSET(B3303,-COUNTA(G$2360:G3302)+1,0))</f>
        <v>a1b3p000006X09jAAC</v>
      </c>
      <c r="C3303" s="827">
        <f ca="1">IF(COUNTA(G$2360:G3302)=1,"",OFFSET(C3303,-COUNTA(G$2360:G3302)+1,0))</f>
        <v>77</v>
      </c>
      <c r="D3303" s="812">
        <f t="shared" si="260"/>
        <v>461</v>
      </c>
      <c r="E3303" s="812">
        <f t="shared" ca="1" si="261"/>
        <v>5</v>
      </c>
      <c r="F3303" s="812">
        <f t="shared" ca="1" si="262"/>
        <v>85</v>
      </c>
      <c r="G3303" s="812"/>
      <c r="H3303" s="818" t="str">
        <f t="shared" ca="1" si="265"/>
        <v/>
      </c>
      <c r="I3303" s="818" t="str">
        <f t="shared" ca="1" si="266"/>
        <v/>
      </c>
      <c r="J3303" s="818" t="str">
        <f t="shared" ca="1" si="267"/>
        <v/>
      </c>
      <c r="K3303" s="818" t="str">
        <f t="shared" ca="1" si="268"/>
        <v/>
      </c>
      <c r="L3303" s="812"/>
      <c r="M3303" s="812"/>
      <c r="N3303" s="812"/>
      <c r="O3303" s="812"/>
      <c r="P3303" s="812">
        <f t="shared" si="263"/>
        <v>0</v>
      </c>
      <c r="Q3303" s="812"/>
    </row>
    <row r="3304" spans="1:17" x14ac:dyDescent="0.35">
      <c r="A3304" s="812" t="b">
        <f t="shared" ca="1" si="264"/>
        <v>0</v>
      </c>
      <c r="B3304" s="825" t="str">
        <f ca="1">IF(COUNTA(G$2360:G3303)=1,"",OFFSET(B3304,-COUNTA(G$2360:G3303)+1,0))</f>
        <v>a1b3p000006X0B1AAK</v>
      </c>
      <c r="C3304" s="827">
        <f ca="1">IF(COUNTA(G$2360:G3303)=1,"",OFFSET(C3304,-COUNTA(G$2360:G3303)+1,0))</f>
        <v>77</v>
      </c>
      <c r="D3304" s="812">
        <f t="shared" si="260"/>
        <v>462</v>
      </c>
      <c r="E3304" s="812">
        <f t="shared" ca="1" si="261"/>
        <v>6</v>
      </c>
      <c r="F3304" s="812">
        <f t="shared" ca="1" si="262"/>
        <v>85</v>
      </c>
      <c r="G3304" s="812"/>
      <c r="H3304" s="818" t="str">
        <f t="shared" ca="1" si="265"/>
        <v/>
      </c>
      <c r="I3304" s="818" t="str">
        <f t="shared" ca="1" si="266"/>
        <v/>
      </c>
      <c r="J3304" s="818" t="str">
        <f t="shared" ca="1" si="267"/>
        <v/>
      </c>
      <c r="K3304" s="818" t="str">
        <f t="shared" ca="1" si="268"/>
        <v/>
      </c>
      <c r="L3304" s="812"/>
      <c r="M3304" s="812"/>
      <c r="N3304" s="812"/>
      <c r="O3304" s="812"/>
      <c r="P3304" s="812">
        <f t="shared" si="263"/>
        <v>0</v>
      </c>
      <c r="Q3304" s="812"/>
    </row>
    <row r="3305" spans="1:17" x14ac:dyDescent="0.35">
      <c r="A3305" s="812" t="b">
        <f t="shared" ca="1" si="264"/>
        <v>0</v>
      </c>
      <c r="B3305" s="825" t="str">
        <f ca="1">IF(COUNTA(G$2360:G3304)=1,"",OFFSET(B3305,-COUNTA(G$2360:G3304)+1,0))</f>
        <v>a1b3p000006X04aAAC</v>
      </c>
      <c r="C3305" s="827">
        <f ca="1">IF(COUNTA(G$2360:G3304)=1,"",OFFSET(C3305,-COUNTA(G$2360:G3304)+1,0))</f>
        <v>78</v>
      </c>
      <c r="D3305" s="812">
        <f t="shared" si="260"/>
        <v>463</v>
      </c>
      <c r="E3305" s="812">
        <f t="shared" ca="1" si="261"/>
        <v>1</v>
      </c>
      <c r="F3305" s="812">
        <f t="shared" ca="1" si="262"/>
        <v>86</v>
      </c>
      <c r="G3305" s="812"/>
      <c r="H3305" s="818" t="str">
        <f t="shared" ca="1" si="265"/>
        <v/>
      </c>
      <c r="I3305" s="818" t="str">
        <f t="shared" ca="1" si="266"/>
        <v/>
      </c>
      <c r="J3305" s="818" t="str">
        <f t="shared" ca="1" si="267"/>
        <v/>
      </c>
      <c r="K3305" s="818" t="str">
        <f t="shared" ca="1" si="268"/>
        <v/>
      </c>
      <c r="L3305" s="812"/>
      <c r="M3305" s="812"/>
      <c r="N3305" s="812"/>
      <c r="O3305" s="812"/>
      <c r="P3305" s="812">
        <f t="shared" si="263"/>
        <v>0</v>
      </c>
      <c r="Q3305" s="812"/>
    </row>
    <row r="3306" spans="1:17" x14ac:dyDescent="0.35">
      <c r="A3306" s="812" t="b">
        <f t="shared" ca="1" si="264"/>
        <v>0</v>
      </c>
      <c r="B3306" s="825" t="str">
        <f ca="1">IF(COUNTA(G$2360:G3305)=1,"",OFFSET(B3306,-COUNTA(G$2360:G3305)+1,0))</f>
        <v>a1b3p000006X05sAAC</v>
      </c>
      <c r="C3306" s="827">
        <f ca="1">IF(COUNTA(G$2360:G3305)=1,"",OFFSET(C3306,-COUNTA(G$2360:G3305)+1,0))</f>
        <v>78</v>
      </c>
      <c r="D3306" s="812">
        <f t="shared" si="260"/>
        <v>464</v>
      </c>
      <c r="E3306" s="812">
        <f t="shared" ca="1" si="261"/>
        <v>2</v>
      </c>
      <c r="F3306" s="812">
        <f t="shared" ca="1" si="262"/>
        <v>86</v>
      </c>
      <c r="G3306" s="812"/>
      <c r="H3306" s="818" t="str">
        <f t="shared" ca="1" si="265"/>
        <v/>
      </c>
      <c r="I3306" s="818" t="str">
        <f t="shared" ca="1" si="266"/>
        <v/>
      </c>
      <c r="J3306" s="818" t="str">
        <f t="shared" ca="1" si="267"/>
        <v/>
      </c>
      <c r="K3306" s="818" t="str">
        <f t="shared" ca="1" si="268"/>
        <v/>
      </c>
      <c r="L3306" s="812"/>
      <c r="M3306" s="812"/>
      <c r="N3306" s="812"/>
      <c r="O3306" s="812"/>
      <c r="P3306" s="812">
        <f t="shared" si="263"/>
        <v>0</v>
      </c>
      <c r="Q3306" s="812"/>
    </row>
    <row r="3307" spans="1:17" x14ac:dyDescent="0.35">
      <c r="A3307" s="812" t="b">
        <f t="shared" ca="1" si="264"/>
        <v>0</v>
      </c>
      <c r="B3307" s="825" t="str">
        <f ca="1">IF(COUNTA(G$2360:G3306)=1,"",OFFSET(B3307,-COUNTA(G$2360:G3306)+1,0))</f>
        <v>a1b3p000006X07AAAS</v>
      </c>
      <c r="C3307" s="827">
        <f ca="1">IF(COUNTA(G$2360:G3306)=1,"",OFFSET(C3307,-COUNTA(G$2360:G3306)+1,0))</f>
        <v>78</v>
      </c>
      <c r="D3307" s="812">
        <f t="shared" si="260"/>
        <v>465</v>
      </c>
      <c r="E3307" s="812">
        <f t="shared" ca="1" si="261"/>
        <v>3</v>
      </c>
      <c r="F3307" s="812">
        <f t="shared" ca="1" si="262"/>
        <v>86</v>
      </c>
      <c r="G3307" s="812"/>
      <c r="H3307" s="818" t="str">
        <f t="shared" ca="1" si="265"/>
        <v/>
      </c>
      <c r="I3307" s="818" t="str">
        <f t="shared" ca="1" si="266"/>
        <v/>
      </c>
      <c r="J3307" s="818" t="str">
        <f t="shared" ca="1" si="267"/>
        <v/>
      </c>
      <c r="K3307" s="818" t="str">
        <f t="shared" ca="1" si="268"/>
        <v/>
      </c>
      <c r="L3307" s="812"/>
      <c r="M3307" s="812"/>
      <c r="N3307" s="812"/>
      <c r="O3307" s="812"/>
      <c r="P3307" s="812">
        <f t="shared" si="263"/>
        <v>0</v>
      </c>
      <c r="Q3307" s="812"/>
    </row>
    <row r="3308" spans="1:17" x14ac:dyDescent="0.35">
      <c r="A3308" s="812" t="b">
        <f t="shared" ca="1" si="264"/>
        <v>0</v>
      </c>
      <c r="B3308" s="825" t="str">
        <f ca="1">IF(COUNTA(G$2360:G3307)=1,"",OFFSET(B3308,-COUNTA(G$2360:G3307)+1,0))</f>
        <v>a1b3p000006X08SAAS</v>
      </c>
      <c r="C3308" s="827">
        <f ca="1">IF(COUNTA(G$2360:G3307)=1,"",OFFSET(C3308,-COUNTA(G$2360:G3307)+1,0))</f>
        <v>78</v>
      </c>
      <c r="D3308" s="812">
        <f t="shared" si="260"/>
        <v>466</v>
      </c>
      <c r="E3308" s="812">
        <f t="shared" ca="1" si="261"/>
        <v>4</v>
      </c>
      <c r="F3308" s="812">
        <f t="shared" ca="1" si="262"/>
        <v>86</v>
      </c>
      <c r="G3308" s="812"/>
      <c r="H3308" s="818" t="str">
        <f t="shared" ca="1" si="265"/>
        <v/>
      </c>
      <c r="I3308" s="818" t="str">
        <f t="shared" ca="1" si="266"/>
        <v/>
      </c>
      <c r="J3308" s="818" t="str">
        <f t="shared" ca="1" si="267"/>
        <v/>
      </c>
      <c r="K3308" s="818" t="str">
        <f t="shared" ca="1" si="268"/>
        <v/>
      </c>
      <c r="L3308" s="812"/>
      <c r="M3308" s="812"/>
      <c r="N3308" s="812"/>
      <c r="O3308" s="812"/>
      <c r="P3308" s="812">
        <f t="shared" si="263"/>
        <v>0</v>
      </c>
      <c r="Q3308" s="812"/>
    </row>
    <row r="3309" spans="1:17" x14ac:dyDescent="0.35">
      <c r="A3309" s="812" t="b">
        <f t="shared" ca="1" si="264"/>
        <v>0</v>
      </c>
      <c r="B3309" s="825" t="str">
        <f ca="1">IF(COUNTA(G$2360:G3308)=1,"",OFFSET(B3309,-COUNTA(G$2360:G3308)+1,0))</f>
        <v>a1b3p000006X09kAAC</v>
      </c>
      <c r="C3309" s="827">
        <f ca="1">IF(COUNTA(G$2360:G3308)=1,"",OFFSET(C3309,-COUNTA(G$2360:G3308)+1,0))</f>
        <v>78</v>
      </c>
      <c r="D3309" s="812">
        <f t="shared" si="260"/>
        <v>467</v>
      </c>
      <c r="E3309" s="812">
        <f t="shared" ca="1" si="261"/>
        <v>5</v>
      </c>
      <c r="F3309" s="812">
        <f t="shared" ca="1" si="262"/>
        <v>86</v>
      </c>
      <c r="G3309" s="812"/>
      <c r="H3309" s="818" t="str">
        <f t="shared" ca="1" si="265"/>
        <v/>
      </c>
      <c r="I3309" s="818" t="str">
        <f t="shared" ca="1" si="266"/>
        <v/>
      </c>
      <c r="J3309" s="818" t="str">
        <f t="shared" ca="1" si="267"/>
        <v/>
      </c>
      <c r="K3309" s="818" t="str">
        <f t="shared" ca="1" si="268"/>
        <v/>
      </c>
      <c r="L3309" s="812"/>
      <c r="M3309" s="812"/>
      <c r="N3309" s="812"/>
      <c r="O3309" s="812"/>
      <c r="P3309" s="812">
        <f t="shared" si="263"/>
        <v>0</v>
      </c>
      <c r="Q3309" s="812"/>
    </row>
    <row r="3310" spans="1:17" x14ac:dyDescent="0.35">
      <c r="A3310" s="812" t="b">
        <f t="shared" ca="1" si="264"/>
        <v>0</v>
      </c>
      <c r="B3310" s="825" t="str">
        <f ca="1">IF(COUNTA(G$2360:G3309)=1,"",OFFSET(B3310,-COUNTA(G$2360:G3309)+1,0))</f>
        <v>a1b3p000006X0B2AAK</v>
      </c>
      <c r="C3310" s="827">
        <f ca="1">IF(COUNTA(G$2360:G3309)=1,"",OFFSET(C3310,-COUNTA(G$2360:G3309)+1,0))</f>
        <v>78</v>
      </c>
      <c r="D3310" s="812">
        <f t="shared" si="260"/>
        <v>468</v>
      </c>
      <c r="E3310" s="812">
        <f t="shared" ca="1" si="261"/>
        <v>6</v>
      </c>
      <c r="F3310" s="812">
        <f t="shared" ca="1" si="262"/>
        <v>86</v>
      </c>
      <c r="G3310" s="812"/>
      <c r="H3310" s="818" t="str">
        <f t="shared" ca="1" si="265"/>
        <v/>
      </c>
      <c r="I3310" s="818" t="str">
        <f t="shared" ca="1" si="266"/>
        <v/>
      </c>
      <c r="J3310" s="818" t="str">
        <f t="shared" ca="1" si="267"/>
        <v/>
      </c>
      <c r="K3310" s="818" t="str">
        <f t="shared" ca="1" si="268"/>
        <v/>
      </c>
      <c r="L3310" s="812"/>
      <c r="M3310" s="812"/>
      <c r="N3310" s="812"/>
      <c r="O3310" s="812"/>
      <c r="P3310" s="812">
        <f t="shared" si="263"/>
        <v>0</v>
      </c>
      <c r="Q3310" s="812"/>
    </row>
    <row r="3311" spans="1:17" x14ac:dyDescent="0.35">
      <c r="A3311" s="812" t="b">
        <f t="shared" ca="1" si="264"/>
        <v>0</v>
      </c>
      <c r="B3311" s="825" t="str">
        <f ca="1">IF(COUNTA(G$2360:G3310)=1,"",OFFSET(B3311,-COUNTA(G$2360:G3310)+1,0))</f>
        <v>a1b3p000006X04bAAC</v>
      </c>
      <c r="C3311" s="827">
        <f ca="1">IF(COUNTA(G$2360:G3310)=1,"",OFFSET(C3311,-COUNTA(G$2360:G3310)+1,0))</f>
        <v>79</v>
      </c>
      <c r="D3311" s="812">
        <f t="shared" si="260"/>
        <v>469</v>
      </c>
      <c r="E3311" s="812">
        <f t="shared" ca="1" si="261"/>
        <v>1</v>
      </c>
      <c r="F3311" s="812">
        <f t="shared" ca="1" si="262"/>
        <v>87</v>
      </c>
      <c r="G3311" s="812"/>
      <c r="H3311" s="818" t="str">
        <f t="shared" ca="1" si="265"/>
        <v/>
      </c>
      <c r="I3311" s="818" t="str">
        <f t="shared" ca="1" si="266"/>
        <v/>
      </c>
      <c r="J3311" s="818" t="str">
        <f t="shared" ca="1" si="267"/>
        <v/>
      </c>
      <c r="K3311" s="818" t="str">
        <f t="shared" ca="1" si="268"/>
        <v/>
      </c>
      <c r="L3311" s="812"/>
      <c r="M3311" s="812"/>
      <c r="N3311" s="812"/>
      <c r="O3311" s="812"/>
      <c r="P3311" s="812">
        <f t="shared" si="263"/>
        <v>0</v>
      </c>
      <c r="Q3311" s="812"/>
    </row>
    <row r="3312" spans="1:17" x14ac:dyDescent="0.35">
      <c r="A3312" s="812" t="b">
        <f t="shared" ca="1" si="264"/>
        <v>0</v>
      </c>
      <c r="B3312" s="825" t="str">
        <f ca="1">IF(COUNTA(G$2360:G3311)=1,"",OFFSET(B3312,-COUNTA(G$2360:G3311)+1,0))</f>
        <v>a1b3p000006X05tAAC</v>
      </c>
      <c r="C3312" s="827">
        <f ca="1">IF(COUNTA(G$2360:G3311)=1,"",OFFSET(C3312,-COUNTA(G$2360:G3311)+1,0))</f>
        <v>79</v>
      </c>
      <c r="D3312" s="812">
        <f t="shared" si="260"/>
        <v>470</v>
      </c>
      <c r="E3312" s="812">
        <f t="shared" ca="1" si="261"/>
        <v>2</v>
      </c>
      <c r="F3312" s="812">
        <f t="shared" ca="1" si="262"/>
        <v>87</v>
      </c>
      <c r="G3312" s="812"/>
      <c r="H3312" s="818" t="str">
        <f t="shared" ca="1" si="265"/>
        <v/>
      </c>
      <c r="I3312" s="818" t="str">
        <f t="shared" ca="1" si="266"/>
        <v/>
      </c>
      <c r="J3312" s="818" t="str">
        <f t="shared" ca="1" si="267"/>
        <v/>
      </c>
      <c r="K3312" s="818" t="str">
        <f t="shared" ca="1" si="268"/>
        <v/>
      </c>
      <c r="L3312" s="812"/>
      <c r="M3312" s="812"/>
      <c r="N3312" s="812"/>
      <c r="O3312" s="812"/>
      <c r="P3312" s="812">
        <f t="shared" si="263"/>
        <v>0</v>
      </c>
      <c r="Q3312" s="812"/>
    </row>
    <row r="3313" spans="1:17" x14ac:dyDescent="0.35">
      <c r="A3313" s="812" t="b">
        <f t="shared" ca="1" si="264"/>
        <v>0</v>
      </c>
      <c r="B3313" s="825" t="str">
        <f ca="1">IF(COUNTA(G$2360:G3312)=1,"",OFFSET(B3313,-COUNTA(G$2360:G3312)+1,0))</f>
        <v>a1b3p000006X07BAAS</v>
      </c>
      <c r="C3313" s="827">
        <f ca="1">IF(COUNTA(G$2360:G3312)=1,"",OFFSET(C3313,-COUNTA(G$2360:G3312)+1,0))</f>
        <v>79</v>
      </c>
      <c r="D3313" s="812">
        <f t="shared" si="260"/>
        <v>471</v>
      </c>
      <c r="E3313" s="812">
        <f t="shared" ca="1" si="261"/>
        <v>3</v>
      </c>
      <c r="F3313" s="812">
        <f t="shared" ca="1" si="262"/>
        <v>87</v>
      </c>
      <c r="G3313" s="812"/>
      <c r="H3313" s="818" t="str">
        <f t="shared" ca="1" si="265"/>
        <v/>
      </c>
      <c r="I3313" s="818" t="str">
        <f t="shared" ca="1" si="266"/>
        <v/>
      </c>
      <c r="J3313" s="818" t="str">
        <f t="shared" ca="1" si="267"/>
        <v/>
      </c>
      <c r="K3313" s="818" t="str">
        <f t="shared" ca="1" si="268"/>
        <v/>
      </c>
      <c r="L3313" s="812"/>
      <c r="M3313" s="812"/>
      <c r="N3313" s="812"/>
      <c r="O3313" s="812"/>
      <c r="P3313" s="812">
        <f t="shared" si="263"/>
        <v>0</v>
      </c>
      <c r="Q3313" s="812"/>
    </row>
    <row r="3314" spans="1:17" x14ac:dyDescent="0.35">
      <c r="A3314" s="812" t="b">
        <f t="shared" ca="1" si="264"/>
        <v>0</v>
      </c>
      <c r="B3314" s="825" t="str">
        <f ca="1">IF(COUNTA(G$2360:G3313)=1,"",OFFSET(B3314,-COUNTA(G$2360:G3313)+1,0))</f>
        <v>a1b3p000006X08TAAS</v>
      </c>
      <c r="C3314" s="827">
        <f ca="1">IF(COUNTA(G$2360:G3313)=1,"",OFFSET(C3314,-COUNTA(G$2360:G3313)+1,0))</f>
        <v>79</v>
      </c>
      <c r="D3314" s="812">
        <f t="shared" si="260"/>
        <v>472</v>
      </c>
      <c r="E3314" s="812">
        <f t="shared" ca="1" si="261"/>
        <v>4</v>
      </c>
      <c r="F3314" s="812">
        <f t="shared" ca="1" si="262"/>
        <v>87</v>
      </c>
      <c r="G3314" s="812"/>
      <c r="H3314" s="818" t="str">
        <f t="shared" ca="1" si="265"/>
        <v/>
      </c>
      <c r="I3314" s="818" t="str">
        <f t="shared" ca="1" si="266"/>
        <v/>
      </c>
      <c r="J3314" s="818" t="str">
        <f t="shared" ca="1" si="267"/>
        <v/>
      </c>
      <c r="K3314" s="818" t="str">
        <f t="shared" ca="1" si="268"/>
        <v/>
      </c>
      <c r="L3314" s="812"/>
      <c r="M3314" s="812"/>
      <c r="N3314" s="812"/>
      <c r="O3314" s="812"/>
      <c r="P3314" s="812">
        <f t="shared" si="263"/>
        <v>0</v>
      </c>
      <c r="Q3314" s="812"/>
    </row>
    <row r="3315" spans="1:17" x14ac:dyDescent="0.35">
      <c r="A3315" s="812" t="b">
        <f t="shared" ca="1" si="264"/>
        <v>0</v>
      </c>
      <c r="B3315" s="825" t="str">
        <f ca="1">IF(COUNTA(G$2360:G3314)=1,"",OFFSET(B3315,-COUNTA(G$2360:G3314)+1,0))</f>
        <v>a1b3p000006X09lAAC</v>
      </c>
      <c r="C3315" s="827">
        <f ca="1">IF(COUNTA(G$2360:G3314)=1,"",OFFSET(C3315,-COUNTA(G$2360:G3314)+1,0))</f>
        <v>79</v>
      </c>
      <c r="D3315" s="812">
        <f t="shared" si="260"/>
        <v>473</v>
      </c>
      <c r="E3315" s="812">
        <f t="shared" ca="1" si="261"/>
        <v>5</v>
      </c>
      <c r="F3315" s="812">
        <f t="shared" ca="1" si="262"/>
        <v>87</v>
      </c>
      <c r="G3315" s="812"/>
      <c r="H3315" s="818" t="str">
        <f t="shared" ca="1" si="265"/>
        <v/>
      </c>
      <c r="I3315" s="818" t="str">
        <f t="shared" ca="1" si="266"/>
        <v/>
      </c>
      <c r="J3315" s="818" t="str">
        <f t="shared" ca="1" si="267"/>
        <v/>
      </c>
      <c r="K3315" s="818" t="str">
        <f t="shared" ca="1" si="268"/>
        <v/>
      </c>
      <c r="L3315" s="812"/>
      <c r="M3315" s="812"/>
      <c r="N3315" s="812"/>
      <c r="O3315" s="812"/>
      <c r="P3315" s="812">
        <f t="shared" si="263"/>
        <v>0</v>
      </c>
      <c r="Q3315" s="812"/>
    </row>
    <row r="3316" spans="1:17" x14ac:dyDescent="0.35">
      <c r="A3316" s="812" t="b">
        <f t="shared" ca="1" si="264"/>
        <v>0</v>
      </c>
      <c r="B3316" s="825" t="str">
        <f ca="1">IF(COUNTA(G$2360:G3315)=1,"",OFFSET(B3316,-COUNTA(G$2360:G3315)+1,0))</f>
        <v>a1b3p000006X0B3AAK</v>
      </c>
      <c r="C3316" s="827">
        <f ca="1">IF(COUNTA(G$2360:G3315)=1,"",OFFSET(C3316,-COUNTA(G$2360:G3315)+1,0))</f>
        <v>79</v>
      </c>
      <c r="D3316" s="812">
        <f t="shared" si="260"/>
        <v>474</v>
      </c>
      <c r="E3316" s="812">
        <f t="shared" ca="1" si="261"/>
        <v>6</v>
      </c>
      <c r="F3316" s="812">
        <f t="shared" ca="1" si="262"/>
        <v>87</v>
      </c>
      <c r="G3316" s="812"/>
      <c r="H3316" s="818" t="str">
        <f t="shared" ca="1" si="265"/>
        <v/>
      </c>
      <c r="I3316" s="818" t="str">
        <f t="shared" ca="1" si="266"/>
        <v/>
      </c>
      <c r="J3316" s="818" t="str">
        <f t="shared" ca="1" si="267"/>
        <v/>
      </c>
      <c r="K3316" s="818" t="str">
        <f t="shared" ca="1" si="268"/>
        <v/>
      </c>
      <c r="L3316" s="812"/>
      <c r="M3316" s="812"/>
      <c r="N3316" s="812"/>
      <c r="O3316" s="812"/>
      <c r="P3316" s="812">
        <f t="shared" si="263"/>
        <v>0</v>
      </c>
      <c r="Q3316" s="812"/>
    </row>
    <row r="3317" spans="1:17" x14ac:dyDescent="0.35">
      <c r="A3317" s="812" t="b">
        <f t="shared" ca="1" si="264"/>
        <v>0</v>
      </c>
      <c r="B3317" s="825" t="str">
        <f ca="1">IF(COUNTA(G$2360:G3316)=1,"",OFFSET(B3317,-COUNTA(G$2360:G3316)+1,0))</f>
        <v>a1b3p000006X04cAAC</v>
      </c>
      <c r="C3317" s="827">
        <f ca="1">IF(COUNTA(G$2360:G3316)=1,"",OFFSET(C3317,-COUNTA(G$2360:G3316)+1,0))</f>
        <v>80</v>
      </c>
      <c r="D3317" s="812">
        <f t="shared" si="260"/>
        <v>475</v>
      </c>
      <c r="E3317" s="812">
        <f t="shared" ca="1" si="261"/>
        <v>1</v>
      </c>
      <c r="F3317" s="812">
        <f t="shared" ca="1" si="262"/>
        <v>88</v>
      </c>
      <c r="G3317" s="812"/>
      <c r="H3317" s="818" t="str">
        <f t="shared" ca="1" si="265"/>
        <v/>
      </c>
      <c r="I3317" s="818" t="str">
        <f t="shared" ca="1" si="266"/>
        <v/>
      </c>
      <c r="J3317" s="818" t="str">
        <f t="shared" ca="1" si="267"/>
        <v/>
      </c>
      <c r="K3317" s="818" t="str">
        <f t="shared" ca="1" si="268"/>
        <v/>
      </c>
      <c r="L3317" s="812"/>
      <c r="M3317" s="812"/>
      <c r="N3317" s="812"/>
      <c r="O3317" s="812"/>
      <c r="P3317" s="812">
        <f t="shared" si="263"/>
        <v>0</v>
      </c>
      <c r="Q3317" s="812"/>
    </row>
    <row r="3318" spans="1:17" x14ac:dyDescent="0.35">
      <c r="A3318" s="812" t="b">
        <f t="shared" ca="1" si="264"/>
        <v>0</v>
      </c>
      <c r="B3318" s="825" t="str">
        <f ca="1">IF(COUNTA(G$2360:G3317)=1,"",OFFSET(B3318,-COUNTA(G$2360:G3317)+1,0))</f>
        <v>a1b3p000006X05uAAC</v>
      </c>
      <c r="C3318" s="827">
        <f ca="1">IF(COUNTA(G$2360:G3317)=1,"",OFFSET(C3318,-COUNTA(G$2360:G3317)+1,0))</f>
        <v>80</v>
      </c>
      <c r="D3318" s="812">
        <f t="shared" si="260"/>
        <v>476</v>
      </c>
      <c r="E3318" s="812">
        <f t="shared" ca="1" si="261"/>
        <v>2</v>
      </c>
      <c r="F3318" s="812">
        <f t="shared" ca="1" si="262"/>
        <v>88</v>
      </c>
      <c r="G3318" s="812"/>
      <c r="H3318" s="818" t="str">
        <f t="shared" ca="1" si="265"/>
        <v/>
      </c>
      <c r="I3318" s="818" t="str">
        <f t="shared" ca="1" si="266"/>
        <v/>
      </c>
      <c r="J3318" s="818" t="str">
        <f t="shared" ca="1" si="267"/>
        <v/>
      </c>
      <c r="K3318" s="818" t="str">
        <f t="shared" ca="1" si="268"/>
        <v/>
      </c>
      <c r="L3318" s="812"/>
      <c r="M3318" s="812"/>
      <c r="N3318" s="812"/>
      <c r="O3318" s="812"/>
      <c r="P3318" s="812">
        <f t="shared" si="263"/>
        <v>0</v>
      </c>
      <c r="Q3318" s="812"/>
    </row>
    <row r="3319" spans="1:17" x14ac:dyDescent="0.35">
      <c r="A3319" s="812" t="b">
        <f t="shared" ca="1" si="264"/>
        <v>0</v>
      </c>
      <c r="B3319" s="825" t="str">
        <f ca="1">IF(COUNTA(G$2360:G3318)=1,"",OFFSET(B3319,-COUNTA(G$2360:G3318)+1,0))</f>
        <v>a1b3p000006X07CAAS</v>
      </c>
      <c r="C3319" s="827">
        <f ca="1">IF(COUNTA(G$2360:G3318)=1,"",OFFSET(C3319,-COUNTA(G$2360:G3318)+1,0))</f>
        <v>80</v>
      </c>
      <c r="D3319" s="812">
        <f t="shared" si="260"/>
        <v>477</v>
      </c>
      <c r="E3319" s="812">
        <f t="shared" ca="1" si="261"/>
        <v>3</v>
      </c>
      <c r="F3319" s="812">
        <f t="shared" ca="1" si="262"/>
        <v>88</v>
      </c>
      <c r="G3319" s="812"/>
      <c r="H3319" s="818" t="str">
        <f t="shared" ca="1" si="265"/>
        <v/>
      </c>
      <c r="I3319" s="818" t="str">
        <f t="shared" ca="1" si="266"/>
        <v/>
      </c>
      <c r="J3319" s="818" t="str">
        <f t="shared" ca="1" si="267"/>
        <v/>
      </c>
      <c r="K3319" s="818" t="str">
        <f t="shared" ca="1" si="268"/>
        <v/>
      </c>
      <c r="L3319" s="812"/>
      <c r="M3319" s="812"/>
      <c r="N3319" s="812"/>
      <c r="O3319" s="812"/>
      <c r="P3319" s="812">
        <f t="shared" si="263"/>
        <v>0</v>
      </c>
      <c r="Q3319" s="812"/>
    </row>
    <row r="3320" spans="1:17" x14ac:dyDescent="0.35">
      <c r="A3320" s="812" t="b">
        <f t="shared" ca="1" si="264"/>
        <v>0</v>
      </c>
      <c r="B3320" s="825" t="str">
        <f ca="1">IF(COUNTA(G$2360:G3319)=1,"",OFFSET(B3320,-COUNTA(G$2360:G3319)+1,0))</f>
        <v>a1b3p000006X08UAAS</v>
      </c>
      <c r="C3320" s="827">
        <f ca="1">IF(COUNTA(G$2360:G3319)=1,"",OFFSET(C3320,-COUNTA(G$2360:G3319)+1,0))</f>
        <v>80</v>
      </c>
      <c r="D3320" s="812">
        <f t="shared" si="260"/>
        <v>478</v>
      </c>
      <c r="E3320" s="812">
        <f t="shared" ca="1" si="261"/>
        <v>4</v>
      </c>
      <c r="F3320" s="812">
        <f t="shared" ca="1" si="262"/>
        <v>88</v>
      </c>
      <c r="G3320" s="812"/>
      <c r="H3320" s="818" t="str">
        <f t="shared" ca="1" si="265"/>
        <v/>
      </c>
      <c r="I3320" s="818" t="str">
        <f t="shared" ca="1" si="266"/>
        <v/>
      </c>
      <c r="J3320" s="818" t="str">
        <f t="shared" ca="1" si="267"/>
        <v/>
      </c>
      <c r="K3320" s="818" t="str">
        <f t="shared" ca="1" si="268"/>
        <v/>
      </c>
      <c r="L3320" s="812"/>
      <c r="M3320" s="812"/>
      <c r="N3320" s="812"/>
      <c r="O3320" s="812"/>
      <c r="P3320" s="812">
        <f t="shared" si="263"/>
        <v>0</v>
      </c>
      <c r="Q3320" s="812"/>
    </row>
    <row r="3321" spans="1:17" x14ac:dyDescent="0.35">
      <c r="A3321" s="812" t="b">
        <f t="shared" ca="1" si="264"/>
        <v>0</v>
      </c>
      <c r="B3321" s="825" t="str">
        <f ca="1">IF(COUNTA(G$2360:G3320)=1,"",OFFSET(B3321,-COUNTA(G$2360:G3320)+1,0))</f>
        <v>a1b3p000006X09mAAC</v>
      </c>
      <c r="C3321" s="827">
        <f ca="1">IF(COUNTA(G$2360:G3320)=1,"",OFFSET(C3321,-COUNTA(G$2360:G3320)+1,0))</f>
        <v>80</v>
      </c>
      <c r="D3321" s="812">
        <f t="shared" si="260"/>
        <v>479</v>
      </c>
      <c r="E3321" s="812">
        <f t="shared" ca="1" si="261"/>
        <v>5</v>
      </c>
      <c r="F3321" s="812">
        <f t="shared" ca="1" si="262"/>
        <v>88</v>
      </c>
      <c r="G3321" s="812"/>
      <c r="H3321" s="818" t="str">
        <f t="shared" ca="1" si="265"/>
        <v/>
      </c>
      <c r="I3321" s="818" t="str">
        <f t="shared" ca="1" si="266"/>
        <v/>
      </c>
      <c r="J3321" s="818" t="str">
        <f t="shared" ca="1" si="267"/>
        <v/>
      </c>
      <c r="K3321" s="818" t="str">
        <f t="shared" ca="1" si="268"/>
        <v/>
      </c>
      <c r="L3321" s="812"/>
      <c r="M3321" s="812"/>
      <c r="N3321" s="812"/>
      <c r="O3321" s="812"/>
      <c r="P3321" s="812">
        <f t="shared" si="263"/>
        <v>0</v>
      </c>
      <c r="Q3321" s="812"/>
    </row>
    <row r="3322" spans="1:17" x14ac:dyDescent="0.35">
      <c r="A3322" s="812" t="b">
        <f t="shared" ca="1" si="264"/>
        <v>0</v>
      </c>
      <c r="B3322" s="825" t="str">
        <f ca="1">IF(COUNTA(G$2360:G3321)=1,"",OFFSET(B3322,-COUNTA(G$2360:G3321)+1,0))</f>
        <v>a1b3p000006X0B4AAK</v>
      </c>
      <c r="C3322" s="827">
        <f ca="1">IF(COUNTA(G$2360:G3321)=1,"",OFFSET(C3322,-COUNTA(G$2360:G3321)+1,0))</f>
        <v>80</v>
      </c>
      <c r="D3322" s="812">
        <f t="shared" si="260"/>
        <v>480</v>
      </c>
      <c r="E3322" s="812">
        <f t="shared" ca="1" si="261"/>
        <v>6</v>
      </c>
      <c r="F3322" s="812">
        <f t="shared" ca="1" si="262"/>
        <v>88</v>
      </c>
      <c r="G3322" s="812"/>
      <c r="H3322" s="818" t="str">
        <f t="shared" ca="1" si="265"/>
        <v/>
      </c>
      <c r="I3322" s="818" t="str">
        <f t="shared" ca="1" si="266"/>
        <v/>
      </c>
      <c r="J3322" s="818" t="str">
        <f t="shared" ca="1" si="267"/>
        <v/>
      </c>
      <c r="K3322" s="818" t="str">
        <f t="shared" ca="1" si="268"/>
        <v/>
      </c>
      <c r="L3322" s="812"/>
      <c r="M3322" s="812"/>
      <c r="N3322" s="812"/>
      <c r="O3322" s="812"/>
      <c r="P3322" s="812">
        <f t="shared" si="263"/>
        <v>0</v>
      </c>
      <c r="Q3322" s="812"/>
    </row>
    <row r="3323" spans="1:17" x14ac:dyDescent="0.35">
      <c r="J3323" s="811" t="str">
        <f ca="1">IF(ROW()&gt;'Impact Indicator Target Update'!A30,"",INDIRECT("'Impact Indicators - Section B'!A"&amp;'Impact Indicator Target Update'!D30))</f>
        <v/>
      </c>
    </row>
    <row r="3324" spans="1:17" x14ac:dyDescent="0.35">
      <c r="J3324" s="811" t="str">
        <f ca="1">IF(ROW()&gt;'Impact Indicator Target Update'!A31,"",INDIRECT("'Impact Indicators - Section B'!A"&amp;'Impact Indicator Target Update'!D31))</f>
        <v/>
      </c>
    </row>
    <row r="3325" spans="1:17" x14ac:dyDescent="0.35">
      <c r="J3325" s="811" t="str">
        <f ca="1">IF(ROW()&gt;'Impact Indicator Target Update'!A32,"",INDIRECT("'Impact Indicators - Section B'!A"&amp;'Impact Indicator Target Update'!D32))</f>
        <v/>
      </c>
    </row>
    <row r="3326" spans="1:17" x14ac:dyDescent="0.35">
      <c r="J3326" s="811" t="str">
        <f ca="1">IF(ROW()&gt;'Impact Indicator Target Update'!A33,"",INDIRECT("'Impact Indicators - Section B'!A"&amp;'Impact Indicator Target Update'!D33))</f>
        <v/>
      </c>
    </row>
    <row r="3327" spans="1:17" x14ac:dyDescent="0.35">
      <c r="J3327" s="811" t="str">
        <f ca="1">IF(ROW()&gt;'Impact Indicator Target Update'!A34,"",INDIRECT("'Impact Indicators - Section B'!A"&amp;'Impact Indicator Target Update'!D34))</f>
        <v/>
      </c>
    </row>
    <row r="3328" spans="1:17" x14ac:dyDescent="0.35">
      <c r="J3328" s="811" t="str">
        <f ca="1">IF(ROW()&gt;'Impact Indicator Target Update'!A35,"",INDIRECT("'Impact Indicators - Section B'!A"&amp;'Impact Indicator Target Update'!D35))</f>
        <v/>
      </c>
    </row>
    <row r="3329" spans="10:10" x14ac:dyDescent="0.35">
      <c r="J3329" s="811" t="str">
        <f ca="1">IF(ROW()&gt;'Impact Indicator Target Update'!A36,"",INDIRECT("'Impact Indicators - Section B'!A"&amp;'Impact Indicator Target Update'!D36))</f>
        <v/>
      </c>
    </row>
    <row r="3330" spans="10:10" x14ac:dyDescent="0.35">
      <c r="J3330" s="811" t="str">
        <f ca="1">IF(ROW()&gt;'Impact Indicator Target Update'!A37,"",INDIRECT("'Impact Indicators - Section B'!A"&amp;'Impact Indicator Target Update'!D37))</f>
        <v/>
      </c>
    </row>
    <row r="3331" spans="10:10" x14ac:dyDescent="0.35">
      <c r="J3331" s="811" t="str">
        <f ca="1">IF(ROW()&gt;'Impact Indicator Target Update'!A38,"",INDIRECT("'Impact Indicators - Section B'!A"&amp;'Impact Indicator Target Update'!D38))</f>
        <v/>
      </c>
    </row>
    <row r="3332" spans="10:10" x14ac:dyDescent="0.35">
      <c r="J3332" s="811" t="str">
        <f ca="1">IF(ROW()&gt;'Impact Indicator Target Update'!A39,"",INDIRECT("'Impact Indicators - Section B'!A"&amp;'Impact Indicator Target Update'!D39))</f>
        <v/>
      </c>
    </row>
    <row r="3333" spans="10:10" x14ac:dyDescent="0.35">
      <c r="J3333" s="811" t="str">
        <f ca="1">IF(ROW()&gt;'Impact Indicator Target Update'!A40,"",INDIRECT("'Impact Indicators - Section B'!A"&amp;'Impact Indicator Target Update'!D40))</f>
        <v/>
      </c>
    </row>
    <row r="3334" spans="10:10" x14ac:dyDescent="0.35">
      <c r="J3334" s="811" t="str">
        <f ca="1">IF(ROW()&gt;'Impact Indicator Target Update'!A41,"",INDIRECT("'Impact Indicators - Section B'!A"&amp;'Impact Indicator Target Update'!D41))</f>
        <v/>
      </c>
    </row>
    <row r="3335" spans="10:10" x14ac:dyDescent="0.35">
      <c r="J3335" s="811" t="str">
        <f ca="1">IF(ROW()&gt;'Impact Indicator Target Update'!A42,"",INDIRECT("'Impact Indicators - Section B'!A"&amp;'Impact Indicator Target Update'!D42))</f>
        <v/>
      </c>
    </row>
    <row r="3336" spans="10:10" x14ac:dyDescent="0.35">
      <c r="J3336" s="811" t="str">
        <f ca="1">IF(ROW()&gt;'Impact Indicator Target Update'!A43,"",INDIRECT("'Impact Indicators - Section B'!A"&amp;'Impact Indicator Target Update'!D43))</f>
        <v/>
      </c>
    </row>
    <row r="3337" spans="10:10" x14ac:dyDescent="0.35">
      <c r="J3337" s="811" t="str">
        <f ca="1">IF(ROW()&gt;'Impact Indicator Target Update'!A44,"",INDIRECT("'Impact Indicators - Section B'!A"&amp;'Impact Indicator Target Update'!D44))</f>
        <v/>
      </c>
    </row>
    <row r="3338" spans="10:10" x14ac:dyDescent="0.35">
      <c r="J3338" s="811" t="str">
        <f ca="1">IF(ROW()&gt;'Impact Indicator Target Update'!A45,"",INDIRECT("'Impact Indicators - Section B'!A"&amp;'Impact Indicator Target Update'!D45))</f>
        <v/>
      </c>
    </row>
    <row r="3339" spans="10:10" x14ac:dyDescent="0.35">
      <c r="J3339" s="811" t="str">
        <f ca="1">IF(ROW()&gt;'Impact Indicator Target Update'!A46,"",INDIRECT("'Impact Indicators - Section B'!A"&amp;'Impact Indicator Target Update'!D46))</f>
        <v/>
      </c>
    </row>
    <row r="3340" spans="10:10" x14ac:dyDescent="0.35">
      <c r="J3340" s="811" t="str">
        <f ca="1">IF(ROW()&gt;'Impact Indicator Target Update'!A47,"",INDIRECT("'Impact Indicators - Section B'!A"&amp;'Impact Indicator Target Update'!D47))</f>
        <v/>
      </c>
    </row>
    <row r="3341" spans="10:10" x14ac:dyDescent="0.35">
      <c r="J3341" s="811" t="str">
        <f ca="1">IF(ROW()&gt;'Impact Indicator Target Update'!A48,"",INDIRECT("'Impact Indicators - Section B'!A"&amp;'Impact Indicator Target Update'!D48))</f>
        <v/>
      </c>
    </row>
    <row r="3342" spans="10:10" x14ac:dyDescent="0.35">
      <c r="J3342" s="811" t="str">
        <f ca="1">IF(ROW()&gt;'Impact Indicator Target Update'!A49,"",INDIRECT("'Impact Indicators - Section B'!A"&amp;'Impact Indicator Target Update'!D49))</f>
        <v/>
      </c>
    </row>
    <row r="3343" spans="10:10" x14ac:dyDescent="0.35">
      <c r="J3343" s="811" t="str">
        <f ca="1">IF(ROW()&gt;'Impact Indicator Target Update'!A50,"",INDIRECT("'Impact Indicators - Section B'!A"&amp;'Impact Indicator Target Update'!D50))</f>
        <v/>
      </c>
    </row>
    <row r="3344" spans="10:10" x14ac:dyDescent="0.35">
      <c r="J3344" s="811" t="str">
        <f ca="1">IF(ROW()&gt;'Impact Indicator Target Update'!A51,"",INDIRECT("'Impact Indicators - Section B'!A"&amp;'Impact Indicator Target Update'!D51))</f>
        <v/>
      </c>
    </row>
    <row r="3345" spans="10:10" x14ac:dyDescent="0.35">
      <c r="J3345" s="811" t="str">
        <f ca="1">IF(ROW()&gt;'Impact Indicator Target Update'!A52,"",INDIRECT("'Impact Indicators - Section B'!A"&amp;'Impact Indicator Target Update'!D52))</f>
        <v/>
      </c>
    </row>
    <row r="3346" spans="10:10" x14ac:dyDescent="0.35">
      <c r="J3346" s="811" t="str">
        <f ca="1">IF(ROW()&gt;'Impact Indicator Target Update'!A53,"",INDIRECT("'Impact Indicators - Section B'!A"&amp;'Impact Indicator Target Update'!D53))</f>
        <v/>
      </c>
    </row>
    <row r="3347" spans="10:10" x14ac:dyDescent="0.35">
      <c r="J3347" s="811" t="str">
        <f ca="1">IF(ROW()&gt;'Impact Indicator Target Update'!A54,"",INDIRECT("'Impact Indicators - Section B'!A"&amp;'Impact Indicator Target Update'!D54))</f>
        <v/>
      </c>
    </row>
    <row r="3348" spans="10:10" x14ac:dyDescent="0.35">
      <c r="J3348" s="811" t="str">
        <f ca="1">IF(ROW()&gt;'Impact Indicator Target Update'!A55,"",INDIRECT("'Impact Indicators - Section B'!A"&amp;'Impact Indicator Target Update'!D55))</f>
        <v/>
      </c>
    </row>
    <row r="3349" spans="10:10" x14ac:dyDescent="0.35">
      <c r="J3349" s="811" t="str">
        <f ca="1">IF(ROW()&gt;'Impact Indicator Target Update'!A56,"",INDIRECT("'Impact Indicators - Section B'!A"&amp;'Impact Indicator Target Update'!D56))</f>
        <v/>
      </c>
    </row>
    <row r="3350" spans="10:10" x14ac:dyDescent="0.35">
      <c r="J3350" s="811" t="str">
        <f ca="1">IF(ROW()&gt;'Impact Indicator Target Update'!A57,"",INDIRECT("'Impact Indicators - Section B'!A"&amp;'Impact Indicator Target Update'!D57))</f>
        <v/>
      </c>
    </row>
    <row r="3351" spans="10:10" x14ac:dyDescent="0.35">
      <c r="J3351" s="811" t="str">
        <f ca="1">IF(ROW()&gt;'Impact Indicator Target Update'!A58,"",INDIRECT("'Impact Indicators - Section B'!A"&amp;'Impact Indicator Target Update'!D58))</f>
        <v/>
      </c>
    </row>
    <row r="3352" spans="10:10" x14ac:dyDescent="0.35">
      <c r="J3352" s="811" t="str">
        <f ca="1">IF(ROW()&gt;'Impact Indicator Target Update'!A59,"",INDIRECT("'Impact Indicators - Section B'!A"&amp;'Impact Indicator Target Update'!D59))</f>
        <v/>
      </c>
    </row>
    <row r="3353" spans="10:10" x14ac:dyDescent="0.35">
      <c r="J3353" s="811" t="str">
        <f ca="1">IF(ROW()&gt;'Impact Indicator Target Update'!A60,"",INDIRECT("'Impact Indicators - Section B'!A"&amp;'Impact Indicator Target Update'!D60))</f>
        <v/>
      </c>
    </row>
    <row r="3354" spans="10:10" x14ac:dyDescent="0.35">
      <c r="J3354" s="811" t="str">
        <f ca="1">IF(ROW()&gt;'Impact Indicator Target Update'!A61,"",INDIRECT("'Impact Indicators - Section B'!A"&amp;'Impact Indicator Target Update'!D61))</f>
        <v/>
      </c>
    </row>
    <row r="3355" spans="10:10" x14ac:dyDescent="0.35">
      <c r="J3355" s="811" t="str">
        <f ca="1">IF(ROW()&gt;'Impact Indicator Target Update'!A62,"",INDIRECT("'Impact Indicators - Section B'!A"&amp;'Impact Indicator Target Update'!D62))</f>
        <v/>
      </c>
    </row>
    <row r="3356" spans="10:10" x14ac:dyDescent="0.35">
      <c r="J3356" s="811" t="str">
        <f ca="1">IF(ROW()&gt;'Impact Indicator Target Update'!A63,"",INDIRECT("'Impact Indicators - Section B'!A"&amp;'Impact Indicator Target Update'!D63))</f>
        <v/>
      </c>
    </row>
    <row r="3357" spans="10:10" x14ac:dyDescent="0.35">
      <c r="J3357" s="811" t="str">
        <f ca="1">IF(ROW()&gt;'Impact Indicator Target Update'!A64,"",INDIRECT("'Impact Indicators - Section B'!A"&amp;'Impact Indicator Target Update'!D64))</f>
        <v/>
      </c>
    </row>
    <row r="3358" spans="10:10" x14ac:dyDescent="0.35">
      <c r="J3358" s="811" t="str">
        <f ca="1">IF(ROW()&gt;'Impact Indicator Target Update'!A65,"",INDIRECT("'Impact Indicators - Section B'!A"&amp;'Impact Indicator Target Update'!D65))</f>
        <v/>
      </c>
    </row>
    <row r="3359" spans="10:10" x14ac:dyDescent="0.35">
      <c r="J3359" s="811" t="str">
        <f ca="1">IF(ROW()&gt;'Impact Indicator Target Update'!A66,"",INDIRECT("'Impact Indicators - Section B'!A"&amp;'Impact Indicator Target Update'!D66))</f>
        <v/>
      </c>
    </row>
    <row r="3360" spans="10:10" x14ac:dyDescent="0.35">
      <c r="J3360" s="811" t="str">
        <f ca="1">IF(ROW()&gt;'Impact Indicator Target Update'!A67,"",INDIRECT("'Impact Indicators - Section B'!A"&amp;'Impact Indicator Target Update'!D67))</f>
        <v/>
      </c>
    </row>
    <row r="3361" spans="10:10" x14ac:dyDescent="0.35">
      <c r="J3361" s="811" t="str">
        <f ca="1">IF(ROW()&gt;'Impact Indicator Target Update'!A68,"",INDIRECT("'Impact Indicators - Section B'!A"&amp;'Impact Indicator Target Update'!D68))</f>
        <v/>
      </c>
    </row>
    <row r="3362" spans="10:10" x14ac:dyDescent="0.35">
      <c r="J3362" s="811" t="str">
        <f ca="1">IF(ROW()&gt;'Impact Indicator Target Update'!A69,"",INDIRECT("'Impact Indicators - Section B'!A"&amp;'Impact Indicator Target Update'!D69))</f>
        <v/>
      </c>
    </row>
    <row r="3363" spans="10:10" x14ac:dyDescent="0.35">
      <c r="J3363" s="811" t="str">
        <f ca="1">IF(ROW()&gt;'Impact Indicator Target Update'!A70,"",INDIRECT("'Impact Indicators - Section B'!A"&amp;'Impact Indicator Target Update'!D70))</f>
        <v/>
      </c>
    </row>
    <row r="3364" spans="10:10" x14ac:dyDescent="0.35">
      <c r="J3364" s="811" t="str">
        <f ca="1">IF(ROW()&gt;'Impact Indicator Target Update'!A71,"",INDIRECT("'Impact Indicators - Section B'!A"&amp;'Impact Indicator Target Update'!D71))</f>
        <v/>
      </c>
    </row>
    <row r="3365" spans="10:10" x14ac:dyDescent="0.35">
      <c r="J3365" s="811" t="str">
        <f ca="1">IF(ROW()&gt;'Impact Indicator Target Update'!A72,"",INDIRECT("'Impact Indicators - Section B'!A"&amp;'Impact Indicator Target Update'!D72))</f>
        <v/>
      </c>
    </row>
    <row r="3366" spans="10:10" x14ac:dyDescent="0.35">
      <c r="J3366" s="811" t="str">
        <f ca="1">IF(ROW()&gt;'Impact Indicator Target Update'!A73,"",INDIRECT("'Impact Indicators - Section B'!A"&amp;'Impact Indicator Target Update'!D73))</f>
        <v/>
      </c>
    </row>
    <row r="3367" spans="10:10" x14ac:dyDescent="0.35">
      <c r="J3367" s="811" t="str">
        <f ca="1">IF(ROW()&gt;'Impact Indicator Target Update'!A74,"",INDIRECT("'Impact Indicators - Section B'!A"&amp;'Impact Indicator Target Update'!D74))</f>
        <v/>
      </c>
    </row>
    <row r="3368" spans="10:10" x14ac:dyDescent="0.35">
      <c r="J3368" s="811" t="str">
        <f ca="1">IF(ROW()&gt;'Impact Indicator Target Update'!A75,"",INDIRECT("'Impact Indicators - Section B'!A"&amp;'Impact Indicator Target Update'!D75))</f>
        <v/>
      </c>
    </row>
    <row r="3369" spans="10:10" x14ac:dyDescent="0.35">
      <c r="J3369" s="811" t="str">
        <f ca="1">IF(ROW()&gt;'Impact Indicator Target Update'!A76,"",INDIRECT("'Impact Indicators - Section B'!A"&amp;'Impact Indicator Target Update'!D76))</f>
        <v/>
      </c>
    </row>
    <row r="3370" spans="10:10" x14ac:dyDescent="0.35">
      <c r="J3370" s="811" t="str">
        <f ca="1">IF(ROW()&gt;'Impact Indicator Target Update'!A77,"",INDIRECT("'Impact Indicators - Section B'!A"&amp;'Impact Indicator Target Update'!D77))</f>
        <v/>
      </c>
    </row>
    <row r="3371" spans="10:10" x14ac:dyDescent="0.35">
      <c r="J3371" s="811" t="str">
        <f ca="1">IF(ROW()&gt;'Impact Indicator Target Update'!A78,"",INDIRECT("'Impact Indicators - Section B'!A"&amp;'Impact Indicator Target Update'!D78))</f>
        <v/>
      </c>
    </row>
    <row r="3372" spans="10:10" x14ac:dyDescent="0.35">
      <c r="J3372" s="811" t="str">
        <f ca="1">IF(ROW()&gt;'Impact Indicator Target Update'!A79,"",INDIRECT("'Impact Indicators - Section B'!A"&amp;'Impact Indicator Target Update'!D79))</f>
        <v/>
      </c>
    </row>
    <row r="3373" spans="10:10" x14ac:dyDescent="0.35">
      <c r="J3373" s="811" t="str">
        <f ca="1">IF(ROW()&gt;'Impact Indicator Target Update'!A80,"",INDIRECT("'Impact Indicators - Section B'!A"&amp;'Impact Indicator Target Update'!D80))</f>
        <v/>
      </c>
    </row>
    <row r="3374" spans="10:10" x14ac:dyDescent="0.35">
      <c r="J3374" s="811" t="str">
        <f ca="1">IF(ROW()&gt;'Impact Indicator Target Update'!A81,"",INDIRECT("'Impact Indicators - Section B'!A"&amp;'Impact Indicator Target Update'!D81))</f>
        <v/>
      </c>
    </row>
    <row r="3375" spans="10:10" x14ac:dyDescent="0.35">
      <c r="J3375" s="811" t="str">
        <f ca="1">IF(ROW()&gt;'Impact Indicator Target Update'!A82,"",INDIRECT("'Impact Indicators - Section B'!A"&amp;'Impact Indicator Target Update'!D82))</f>
        <v/>
      </c>
    </row>
    <row r="3376" spans="10:10" x14ac:dyDescent="0.35">
      <c r="J3376" s="811" t="str">
        <f ca="1">IF(ROW()&gt;'Impact Indicator Target Update'!A83,"",INDIRECT("'Impact Indicators - Section B'!A"&amp;'Impact Indicator Target Update'!D83))</f>
        <v/>
      </c>
    </row>
    <row r="3377" spans="10:10" x14ac:dyDescent="0.35">
      <c r="J3377" s="811" t="str">
        <f ca="1">IF(ROW()&gt;'Impact Indicator Target Update'!A84,"",INDIRECT("'Impact Indicators - Section B'!A"&amp;'Impact Indicator Target Update'!D84))</f>
        <v/>
      </c>
    </row>
    <row r="3378" spans="10:10" x14ac:dyDescent="0.35">
      <c r="J3378" s="811" t="str">
        <f ca="1">IF(ROW()&gt;'Impact Indicator Target Update'!A85,"",INDIRECT("'Impact Indicators - Section B'!A"&amp;'Impact Indicator Target Update'!D85))</f>
        <v/>
      </c>
    </row>
    <row r="3379" spans="10:10" x14ac:dyDescent="0.35">
      <c r="J3379" s="811" t="str">
        <f ca="1">IF(ROW()&gt;'Impact Indicator Target Update'!A86,"",INDIRECT("'Impact Indicators - Section B'!A"&amp;'Impact Indicator Target Update'!D86))</f>
        <v/>
      </c>
    </row>
    <row r="3380" spans="10:10" x14ac:dyDescent="0.35">
      <c r="J3380" s="811" t="str">
        <f ca="1">IF(ROW()&gt;'Impact Indicator Target Update'!A87,"",INDIRECT("'Impact Indicators - Section B'!A"&amp;'Impact Indicator Target Update'!D87))</f>
        <v/>
      </c>
    </row>
    <row r="3381" spans="10:10" x14ac:dyDescent="0.35">
      <c r="J3381" s="811" t="str">
        <f ca="1">IF(ROW()&gt;'Impact Indicator Target Update'!A88,"",INDIRECT("'Impact Indicators - Section B'!A"&amp;'Impact Indicator Target Update'!D88))</f>
        <v/>
      </c>
    </row>
    <row r="3382" spans="10:10" x14ac:dyDescent="0.35">
      <c r="J3382" s="811" t="str">
        <f ca="1">IF(ROW()&gt;'Impact Indicator Target Update'!A89,"",INDIRECT("'Impact Indicators - Section B'!A"&amp;'Impact Indicator Target Update'!D89))</f>
        <v/>
      </c>
    </row>
    <row r="3383" spans="10:10" x14ac:dyDescent="0.35">
      <c r="J3383" s="811" t="str">
        <f ca="1">IF(ROW()&gt;'Impact Indicator Target Update'!A90,"",INDIRECT("'Impact Indicators - Section B'!A"&amp;'Impact Indicator Target Update'!D90))</f>
        <v/>
      </c>
    </row>
    <row r="3384" spans="10:10" x14ac:dyDescent="0.35">
      <c r="J3384" s="811" t="str">
        <f ca="1">IF(ROW()&gt;'Impact Indicator Target Update'!A91,"",INDIRECT("'Impact Indicators - Section B'!A"&amp;'Impact Indicator Target Update'!D91))</f>
        <v/>
      </c>
    </row>
    <row r="3385" spans="10:10" x14ac:dyDescent="0.35">
      <c r="J3385" s="811" t="str">
        <f ca="1">IF(ROW()&gt;'Impact Indicator Target Update'!A92,"",INDIRECT("'Impact Indicators - Section B'!A"&amp;'Impact Indicator Target Update'!D92))</f>
        <v/>
      </c>
    </row>
    <row r="3386" spans="10:10" x14ac:dyDescent="0.35">
      <c r="J3386" s="811" t="str">
        <f ca="1">IF(ROW()&gt;'Impact Indicator Target Update'!A93,"",INDIRECT("'Impact Indicators - Section B'!A"&amp;'Impact Indicator Target Update'!D93))</f>
        <v/>
      </c>
    </row>
    <row r="3387" spans="10:10" x14ac:dyDescent="0.35">
      <c r="J3387" s="811" t="str">
        <f ca="1">IF(ROW()&gt;'Impact Indicator Target Update'!A94,"",INDIRECT("'Impact Indicators - Section B'!A"&amp;'Impact Indicator Target Update'!D94))</f>
        <v/>
      </c>
    </row>
    <row r="3388" spans="10:10" x14ac:dyDescent="0.35">
      <c r="J3388" s="811" t="str">
        <f ca="1">IF(ROW()&gt;'Impact Indicator Target Update'!A95,"",INDIRECT("'Impact Indicators - Section B'!A"&amp;'Impact Indicator Target Update'!D95))</f>
        <v/>
      </c>
    </row>
    <row r="3389" spans="10:10" x14ac:dyDescent="0.35">
      <c r="J3389" s="811" t="str">
        <f ca="1">IF(ROW()&gt;'Impact Indicator Target Update'!A96,"",INDIRECT("'Impact Indicators - Section B'!A"&amp;'Impact Indicator Target Update'!D96))</f>
        <v/>
      </c>
    </row>
    <row r="3390" spans="10:10" x14ac:dyDescent="0.35">
      <c r="J3390" s="811" t="str">
        <f ca="1">IF(ROW()&gt;'Impact Indicator Target Update'!A97,"",INDIRECT("'Impact Indicators - Section B'!A"&amp;'Impact Indicator Target Update'!D97))</f>
        <v/>
      </c>
    </row>
    <row r="3391" spans="10:10" x14ac:dyDescent="0.35">
      <c r="J3391" s="811" t="str">
        <f ca="1">IF(ROW()&gt;'Impact Indicator Target Update'!A98,"",INDIRECT("'Impact Indicators - Section B'!A"&amp;'Impact Indicator Target Update'!D98))</f>
        <v/>
      </c>
    </row>
    <row r="3392" spans="10:10" x14ac:dyDescent="0.35">
      <c r="J3392" s="811" t="str">
        <f ca="1">IF(ROW()&gt;'Impact Indicator Target Update'!A99,"",INDIRECT("'Impact Indicators - Section B'!A"&amp;'Impact Indicator Target Update'!D99))</f>
        <v/>
      </c>
    </row>
    <row r="3393" spans="10:10" x14ac:dyDescent="0.35">
      <c r="J3393" s="811" t="str">
        <f ca="1">IF(ROW()&gt;'Impact Indicator Target Update'!A100,"",INDIRECT("'Impact Indicators - Section B'!A"&amp;'Impact Indicator Target Update'!D100))</f>
        <v/>
      </c>
    </row>
    <row r="3394" spans="10:10" x14ac:dyDescent="0.35">
      <c r="J3394" s="811" t="str">
        <f ca="1">IF(ROW()&gt;'Impact Indicator Target Update'!A101,"",INDIRECT("'Impact Indicators - Section B'!A"&amp;'Impact Indicator Target Update'!D101))</f>
        <v/>
      </c>
    </row>
    <row r="3395" spans="10:10" x14ac:dyDescent="0.35">
      <c r="J3395" s="811" t="str">
        <f ca="1">IF(ROW()&gt;'Impact Indicator Target Update'!A102,"",INDIRECT("'Impact Indicators - Section B'!A"&amp;'Impact Indicator Target Update'!D102))</f>
        <v/>
      </c>
    </row>
    <row r="3396" spans="10:10" x14ac:dyDescent="0.35">
      <c r="J3396" s="811" t="str">
        <f ca="1">IF(ROW()&gt;'Impact Indicator Target Update'!A103,"",INDIRECT("'Impact Indicators - Section B'!A"&amp;'Impact Indicator Target Update'!D103))</f>
        <v/>
      </c>
    </row>
    <row r="3397" spans="10:10" x14ac:dyDescent="0.35">
      <c r="J3397" s="811" t="str">
        <f ca="1">IF(ROW()&gt;'Impact Indicator Target Update'!A104,"",INDIRECT("'Impact Indicators - Section B'!A"&amp;'Impact Indicator Target Update'!D104))</f>
        <v/>
      </c>
    </row>
    <row r="3398" spans="10:10" x14ac:dyDescent="0.35">
      <c r="J3398" s="811" t="str">
        <f ca="1">IF(ROW()&gt;'Impact Indicator Target Update'!A105,"",INDIRECT("'Impact Indicators - Section B'!A"&amp;'Impact Indicator Target Update'!D105))</f>
        <v/>
      </c>
    </row>
    <row r="3399" spans="10:10" x14ac:dyDescent="0.35">
      <c r="J3399" s="811" t="str">
        <f ca="1">IF(ROW()&gt;'Impact Indicator Target Update'!A106,"",INDIRECT("'Impact Indicators - Section B'!A"&amp;'Impact Indicator Target Update'!D106))</f>
        <v/>
      </c>
    </row>
    <row r="3400" spans="10:10" x14ac:dyDescent="0.35">
      <c r="J3400" s="811" t="str">
        <f ca="1">IF(ROW()&gt;'Impact Indicator Target Update'!A107,"",INDIRECT("'Impact Indicators - Section B'!A"&amp;'Impact Indicator Target Update'!D107))</f>
        <v/>
      </c>
    </row>
    <row r="3401" spans="10:10" x14ac:dyDescent="0.35">
      <c r="J3401" s="811" t="str">
        <f ca="1">IF(ROW()&gt;'Impact Indicator Target Update'!A108,"",INDIRECT("'Impact Indicators - Section B'!A"&amp;'Impact Indicator Target Update'!D108))</f>
        <v/>
      </c>
    </row>
    <row r="3402" spans="10:10" x14ac:dyDescent="0.35">
      <c r="J3402" s="811" t="str">
        <f ca="1">IF(ROW()&gt;'Impact Indicator Target Update'!A109,"",INDIRECT("'Impact Indicators - Section B'!A"&amp;'Impact Indicator Target Update'!D109))</f>
        <v/>
      </c>
    </row>
    <row r="3403" spans="10:10" x14ac:dyDescent="0.35">
      <c r="J3403" s="811" t="str">
        <f ca="1">IF(ROW()&gt;'Impact Indicator Target Update'!A110,"",INDIRECT("'Impact Indicators - Section B'!A"&amp;'Impact Indicator Target Update'!D110))</f>
        <v/>
      </c>
    </row>
    <row r="3404" spans="10:10" x14ac:dyDescent="0.35">
      <c r="J3404" s="811" t="str">
        <f ca="1">IF(ROW()&gt;'Impact Indicator Target Update'!A111,"",INDIRECT("'Impact Indicators - Section B'!A"&amp;'Impact Indicator Target Update'!D111))</f>
        <v/>
      </c>
    </row>
    <row r="3405" spans="10:10" x14ac:dyDescent="0.35">
      <c r="J3405" s="811" t="str">
        <f ca="1">IF(ROW()&gt;'Impact Indicator Target Update'!A112,"",INDIRECT("'Impact Indicators - Section B'!A"&amp;'Impact Indicator Target Update'!D112))</f>
        <v/>
      </c>
    </row>
    <row r="3406" spans="10:10" x14ac:dyDescent="0.35">
      <c r="J3406" s="811" t="str">
        <f ca="1">IF(ROW()&gt;'Impact Indicator Target Update'!A113,"",INDIRECT("'Impact Indicators - Section B'!A"&amp;'Impact Indicator Target Update'!D113))</f>
        <v/>
      </c>
    </row>
    <row r="3407" spans="10:10" x14ac:dyDescent="0.35">
      <c r="J3407" s="811" t="str">
        <f ca="1">IF(ROW()&gt;'Impact Indicator Target Update'!A114,"",INDIRECT("'Impact Indicators - Section B'!A"&amp;'Impact Indicator Target Update'!D114))</f>
        <v/>
      </c>
    </row>
    <row r="3408" spans="10:10" x14ac:dyDescent="0.35">
      <c r="J3408" s="811" t="str">
        <f ca="1">IF(ROW()&gt;'Impact Indicator Target Update'!A115,"",INDIRECT("'Impact Indicators - Section B'!A"&amp;'Impact Indicator Target Update'!D115))</f>
        <v/>
      </c>
    </row>
    <row r="3409" spans="10:10" x14ac:dyDescent="0.35">
      <c r="J3409" s="811" t="str">
        <f ca="1">IF(ROW()&gt;'Impact Indicator Target Update'!A116,"",INDIRECT("'Impact Indicators - Section B'!A"&amp;'Impact Indicator Target Update'!D116))</f>
        <v/>
      </c>
    </row>
    <row r="3410" spans="10:10" x14ac:dyDescent="0.35">
      <c r="J3410" s="811" t="str">
        <f ca="1">IF(ROW()&gt;'Impact Indicator Target Update'!A117,"",INDIRECT("'Impact Indicators - Section B'!A"&amp;'Impact Indicator Target Update'!D117))</f>
        <v/>
      </c>
    </row>
    <row r="3411" spans="10:10" x14ac:dyDescent="0.35">
      <c r="J3411" s="811" t="str">
        <f ca="1">IF(ROW()&gt;'Impact Indicator Target Update'!A118,"",INDIRECT("'Impact Indicators - Section B'!A"&amp;'Impact Indicator Target Update'!D118))</f>
        <v/>
      </c>
    </row>
    <row r="3412" spans="10:10" x14ac:dyDescent="0.35">
      <c r="J3412" s="811" t="str">
        <f ca="1">IF(ROW()&gt;'Impact Indicator Target Update'!A119,"",INDIRECT("'Impact Indicators - Section B'!A"&amp;'Impact Indicator Target Update'!D119))</f>
        <v/>
      </c>
    </row>
    <row r="3413" spans="10:10" x14ac:dyDescent="0.35">
      <c r="J3413" s="811" t="str">
        <f ca="1">IF(ROW()&gt;'Impact Indicator Target Update'!A120,"",INDIRECT("'Impact Indicators - Section B'!A"&amp;'Impact Indicator Target Update'!D120))</f>
        <v/>
      </c>
    </row>
    <row r="3414" spans="10:10" x14ac:dyDescent="0.35">
      <c r="J3414" s="811" t="str">
        <f ca="1">IF(ROW()&gt;'Impact Indicator Target Update'!A121,"",INDIRECT("'Impact Indicators - Section B'!A"&amp;'Impact Indicator Target Update'!D121))</f>
        <v/>
      </c>
    </row>
    <row r="3415" spans="10:10" x14ac:dyDescent="0.35">
      <c r="J3415" s="811" t="str">
        <f ca="1">IF(ROW()&gt;'Impact Indicator Target Update'!A122,"",INDIRECT("'Impact Indicators - Section B'!A"&amp;'Impact Indicator Target Update'!D122))</f>
        <v/>
      </c>
    </row>
    <row r="3416" spans="10:10" x14ac:dyDescent="0.35">
      <c r="J3416" s="811" t="str">
        <f ca="1">IF(ROW()&gt;'Impact Indicator Target Update'!A123,"",INDIRECT("'Impact Indicators - Section B'!A"&amp;'Impact Indicator Target Update'!D123))</f>
        <v/>
      </c>
    </row>
    <row r="3417" spans="10:10" x14ac:dyDescent="0.35">
      <c r="J3417" s="811" t="str">
        <f ca="1">IF(ROW()&gt;'Impact Indicator Target Update'!A124,"",INDIRECT("'Impact Indicators - Section B'!A"&amp;'Impact Indicator Target Update'!D124))</f>
        <v/>
      </c>
    </row>
    <row r="3418" spans="10:10" x14ac:dyDescent="0.35">
      <c r="J3418" s="811" t="str">
        <f ca="1">IF(ROW()&gt;'Impact Indicator Target Update'!A125,"",INDIRECT("'Impact Indicators - Section B'!A"&amp;'Impact Indicator Target Update'!D125))</f>
        <v/>
      </c>
    </row>
    <row r="3419" spans="10:10" x14ac:dyDescent="0.35">
      <c r="J3419" s="811" t="str">
        <f ca="1">IF(ROW()&gt;'Impact Indicator Target Update'!A126,"",INDIRECT("'Impact Indicators - Section B'!A"&amp;'Impact Indicator Target Update'!D126))</f>
        <v/>
      </c>
    </row>
    <row r="3420" spans="10:10" x14ac:dyDescent="0.35">
      <c r="J3420" s="811" t="str">
        <f ca="1">IF(ROW()&gt;'Impact Indicator Target Update'!A127,"",INDIRECT("'Impact Indicators - Section B'!A"&amp;'Impact Indicator Target Update'!D127))</f>
        <v/>
      </c>
    </row>
    <row r="3421" spans="10:10" x14ac:dyDescent="0.35">
      <c r="J3421" s="811" t="str">
        <f ca="1">IF(ROW()&gt;'Impact Indicator Target Update'!A128,"",INDIRECT("'Impact Indicators - Section B'!A"&amp;'Impact Indicator Target Update'!D128))</f>
        <v/>
      </c>
    </row>
    <row r="3422" spans="10:10" x14ac:dyDescent="0.35">
      <c r="J3422" s="811" t="str">
        <f ca="1">IF(ROW()&gt;'Impact Indicator Target Update'!A129,"",INDIRECT("'Impact Indicators - Section B'!A"&amp;'Impact Indicator Target Update'!D129))</f>
        <v/>
      </c>
    </row>
    <row r="3423" spans="10:10" x14ac:dyDescent="0.35">
      <c r="J3423" s="811" t="str">
        <f ca="1">IF(ROW()&gt;'Impact Indicator Target Update'!A130,"",INDIRECT("'Impact Indicators - Section B'!A"&amp;'Impact Indicator Target Update'!D130))</f>
        <v/>
      </c>
    </row>
    <row r="3424" spans="10:10" x14ac:dyDescent="0.35">
      <c r="J3424" s="811" t="str">
        <f ca="1">IF(ROW()&gt;'Impact Indicator Target Update'!A131,"",INDIRECT("'Impact Indicators - Section B'!A"&amp;'Impact Indicator Target Update'!D131))</f>
        <v/>
      </c>
    </row>
    <row r="3425" spans="10:10" x14ac:dyDescent="0.35">
      <c r="J3425" s="811" t="str">
        <f ca="1">IF(ROW()&gt;'Impact Indicator Target Update'!A132,"",INDIRECT("'Impact Indicators - Section B'!A"&amp;'Impact Indicator Target Update'!D132))</f>
        <v/>
      </c>
    </row>
    <row r="3426" spans="10:10" x14ac:dyDescent="0.35">
      <c r="J3426" s="811" t="str">
        <f ca="1">IF(ROW()&gt;'Impact Indicator Target Update'!A133,"",INDIRECT("'Impact Indicators - Section B'!A"&amp;'Impact Indicator Target Update'!D133))</f>
        <v/>
      </c>
    </row>
    <row r="3427" spans="10:10" x14ac:dyDescent="0.35">
      <c r="J3427" s="811" t="str">
        <f ca="1">IF(ROW()&gt;'Impact Indicator Target Update'!A134,"",INDIRECT("'Impact Indicators - Section B'!A"&amp;'Impact Indicator Target Update'!D134))</f>
        <v/>
      </c>
    </row>
    <row r="3428" spans="10:10" x14ac:dyDescent="0.35">
      <c r="J3428" s="811" t="str">
        <f ca="1">IF(ROW()&gt;'Impact Indicator Target Update'!A135,"",INDIRECT("'Impact Indicators - Section B'!A"&amp;'Impact Indicator Target Update'!D135))</f>
        <v/>
      </c>
    </row>
    <row r="3429" spans="10:10" x14ac:dyDescent="0.35">
      <c r="J3429" s="811" t="str">
        <f ca="1">IF(ROW()&gt;'Impact Indicator Target Update'!A136,"",INDIRECT("'Impact Indicators - Section B'!A"&amp;'Impact Indicator Target Update'!D136))</f>
        <v/>
      </c>
    </row>
    <row r="3430" spans="10:10" x14ac:dyDescent="0.35">
      <c r="J3430" s="811" t="str">
        <f ca="1">IF(ROW()&gt;'Impact Indicator Target Update'!A137,"",INDIRECT("'Impact Indicators - Section B'!A"&amp;'Impact Indicator Target Update'!D137))</f>
        <v/>
      </c>
    </row>
    <row r="3431" spans="10:10" x14ac:dyDescent="0.35">
      <c r="J3431" s="811" t="str">
        <f ca="1">IF(ROW()&gt;'Impact Indicator Target Update'!A138,"",INDIRECT("'Impact Indicators - Section B'!A"&amp;'Impact Indicator Target Update'!D138))</f>
        <v/>
      </c>
    </row>
    <row r="3432" spans="10:10" x14ac:dyDescent="0.35">
      <c r="J3432" s="811" t="str">
        <f ca="1">IF(ROW()&gt;'Impact Indicator Target Update'!A139,"",INDIRECT("'Impact Indicators - Section B'!A"&amp;'Impact Indicator Target Update'!D139))</f>
        <v/>
      </c>
    </row>
    <row r="3433" spans="10:10" x14ac:dyDescent="0.35">
      <c r="J3433" s="811" t="str">
        <f ca="1">IF(ROW()&gt;'Impact Indicator Target Update'!A140,"",INDIRECT("'Impact Indicators - Section B'!A"&amp;'Impact Indicator Target Update'!D140))</f>
        <v/>
      </c>
    </row>
    <row r="3434" spans="10:10" x14ac:dyDescent="0.35">
      <c r="J3434" s="811" t="str">
        <f ca="1">IF(ROW()&gt;'Impact Indicator Target Update'!A141,"",INDIRECT("'Impact Indicators - Section B'!A"&amp;'Impact Indicator Target Update'!D141))</f>
        <v/>
      </c>
    </row>
    <row r="3435" spans="10:10" x14ac:dyDescent="0.35">
      <c r="J3435" s="811" t="str">
        <f ca="1">IF(ROW()&gt;'Impact Indicator Target Update'!A142,"",INDIRECT("'Impact Indicators - Section B'!A"&amp;'Impact Indicator Target Update'!D142))</f>
        <v/>
      </c>
    </row>
    <row r="3436" spans="10:10" x14ac:dyDescent="0.35">
      <c r="J3436" s="811" t="str">
        <f ca="1">IF(ROW()&gt;'Impact Indicator Target Update'!A143,"",INDIRECT("'Impact Indicators - Section B'!A"&amp;'Impact Indicator Target Update'!D143))</f>
        <v/>
      </c>
    </row>
    <row r="3437" spans="10:10" x14ac:dyDescent="0.35">
      <c r="J3437" s="811" t="str">
        <f ca="1">IF(ROW()&gt;'Impact Indicator Target Update'!A144,"",INDIRECT("'Impact Indicators - Section B'!A"&amp;'Impact Indicator Target Update'!D144))</f>
        <v/>
      </c>
    </row>
    <row r="3438" spans="10:10" x14ac:dyDescent="0.35">
      <c r="J3438" s="811" t="str">
        <f ca="1">IF(ROW()&gt;'Impact Indicator Target Update'!A145,"",INDIRECT("'Impact Indicators - Section B'!A"&amp;'Impact Indicator Target Update'!D145))</f>
        <v/>
      </c>
    </row>
    <row r="3439" spans="10:10" x14ac:dyDescent="0.35">
      <c r="J3439" s="811" t="str">
        <f ca="1">IF(ROW()&gt;'Impact Indicator Target Update'!A146,"",INDIRECT("'Impact Indicators - Section B'!A"&amp;'Impact Indicator Target Update'!D146))</f>
        <v/>
      </c>
    </row>
    <row r="3440" spans="10:10" x14ac:dyDescent="0.35">
      <c r="J3440" s="811" t="str">
        <f ca="1">IF(ROW()&gt;'Impact Indicator Target Update'!A147,"",INDIRECT("'Impact Indicators - Section B'!A"&amp;'Impact Indicator Target Update'!D147))</f>
        <v/>
      </c>
    </row>
    <row r="3441" spans="10:10" x14ac:dyDescent="0.35">
      <c r="J3441" s="811" t="str">
        <f ca="1">IF(ROW()&gt;'Impact Indicator Target Update'!A148,"",INDIRECT("'Impact Indicators - Section B'!A"&amp;'Impact Indicator Target Update'!D148))</f>
        <v/>
      </c>
    </row>
    <row r="3442" spans="10:10" x14ac:dyDescent="0.35">
      <c r="J3442" s="811" t="str">
        <f ca="1">IF(ROW()&gt;'Impact Indicator Target Update'!A149,"",INDIRECT("'Impact Indicators - Section B'!A"&amp;'Impact Indicator Target Update'!D149))</f>
        <v/>
      </c>
    </row>
    <row r="3443" spans="10:10" x14ac:dyDescent="0.35">
      <c r="J3443" s="811" t="str">
        <f ca="1">IF(ROW()&gt;'Impact Indicator Target Update'!A150,"",INDIRECT("'Impact Indicators - Section B'!A"&amp;'Impact Indicator Target Update'!D150))</f>
        <v/>
      </c>
    </row>
    <row r="3444" spans="10:10" x14ac:dyDescent="0.35">
      <c r="J3444" s="811" t="str">
        <f ca="1">IF(ROW()&gt;'Impact Indicator Target Update'!A151,"",INDIRECT("'Impact Indicators - Section B'!A"&amp;'Impact Indicator Target Update'!D151))</f>
        <v/>
      </c>
    </row>
    <row r="3445" spans="10:10" x14ac:dyDescent="0.35">
      <c r="J3445" s="811" t="str">
        <f ca="1">IF(ROW()&gt;'Impact Indicator Target Update'!A152,"",INDIRECT("'Impact Indicators - Section B'!A"&amp;'Impact Indicator Target Update'!D152))</f>
        <v/>
      </c>
    </row>
    <row r="3446" spans="10:10" x14ac:dyDescent="0.35">
      <c r="J3446" s="811" t="str">
        <f ca="1">IF(ROW()&gt;'Impact Indicator Target Update'!A153,"",INDIRECT("'Impact Indicators - Section B'!A"&amp;'Impact Indicator Target Update'!D153))</f>
        <v/>
      </c>
    </row>
    <row r="3447" spans="10:10" x14ac:dyDescent="0.35">
      <c r="J3447" s="811" t="str">
        <f ca="1">IF(ROW()&gt;'Impact Indicator Target Update'!A154,"",INDIRECT("'Impact Indicators - Section B'!A"&amp;'Impact Indicator Target Update'!D154))</f>
        <v/>
      </c>
    </row>
    <row r="3448" spans="10:10" x14ac:dyDescent="0.35">
      <c r="J3448" s="811" t="str">
        <f ca="1">IF(ROW()&gt;'Impact Indicator Target Update'!A155,"",INDIRECT("'Impact Indicators - Section B'!A"&amp;'Impact Indicator Target Update'!D155))</f>
        <v/>
      </c>
    </row>
    <row r="3449" spans="10:10" x14ac:dyDescent="0.35">
      <c r="J3449" s="811" t="str">
        <f ca="1">IF(ROW()&gt;'Impact Indicator Target Update'!A156,"",INDIRECT("'Impact Indicators - Section B'!A"&amp;'Impact Indicator Target Update'!D156))</f>
        <v/>
      </c>
    </row>
    <row r="3450" spans="10:10" x14ac:dyDescent="0.35">
      <c r="J3450" s="811" t="str">
        <f ca="1">IF(ROW()&gt;'Impact Indicator Target Update'!A157,"",INDIRECT("'Impact Indicators - Section B'!A"&amp;'Impact Indicator Target Update'!D157))</f>
        <v/>
      </c>
    </row>
    <row r="3451" spans="10:10" x14ac:dyDescent="0.35">
      <c r="J3451" s="811" t="str">
        <f ca="1">IF(ROW()&gt;'Impact Indicator Target Update'!A158,"",INDIRECT("'Impact Indicators - Section B'!A"&amp;'Impact Indicator Target Update'!D158))</f>
        <v/>
      </c>
    </row>
    <row r="3452" spans="10:10" x14ac:dyDescent="0.35">
      <c r="J3452" s="811" t="str">
        <f ca="1">IF(ROW()&gt;'Impact Indicator Target Update'!A159,"",INDIRECT("'Impact Indicators - Section B'!A"&amp;'Impact Indicator Target Update'!D159))</f>
        <v/>
      </c>
    </row>
    <row r="3453" spans="10:10" x14ac:dyDescent="0.35">
      <c r="J3453" s="811" t="str">
        <f ca="1">IF(ROW()&gt;'Impact Indicator Target Update'!A160,"",INDIRECT("'Impact Indicators - Section B'!A"&amp;'Impact Indicator Target Update'!D160))</f>
        <v/>
      </c>
    </row>
    <row r="3454" spans="10:10" x14ac:dyDescent="0.35">
      <c r="J3454" s="811" t="str">
        <f ca="1">IF(ROW()&gt;'Impact Indicator Target Update'!A161,"",INDIRECT("'Impact Indicators - Section B'!A"&amp;'Impact Indicator Target Update'!D161))</f>
        <v/>
      </c>
    </row>
    <row r="3455" spans="10:10" x14ac:dyDescent="0.35">
      <c r="J3455" s="811" t="str">
        <f ca="1">IF(ROW()&gt;'Impact Indicator Target Update'!A162,"",INDIRECT("'Impact Indicators - Section B'!A"&amp;'Impact Indicator Target Update'!D162))</f>
        <v/>
      </c>
    </row>
    <row r="3456" spans="10:10" x14ac:dyDescent="0.35">
      <c r="J3456" s="811" t="str">
        <f ca="1">IF(ROW()&gt;'Impact Indicator Target Update'!A163,"",INDIRECT("'Impact Indicators - Section B'!A"&amp;'Impact Indicator Target Update'!D163))</f>
        <v/>
      </c>
    </row>
    <row r="3457" spans="10:10" x14ac:dyDescent="0.35">
      <c r="J3457" s="811" t="str">
        <f ca="1">IF(ROW()&gt;'Impact Indicator Target Update'!A164,"",INDIRECT("'Impact Indicators - Section B'!A"&amp;'Impact Indicator Target Update'!D164))</f>
        <v/>
      </c>
    </row>
    <row r="3458" spans="10:10" x14ac:dyDescent="0.35">
      <c r="J3458" s="811" t="str">
        <f ca="1">IF(ROW()&gt;'Impact Indicator Target Update'!A165,"",INDIRECT("'Impact Indicators - Section B'!A"&amp;'Impact Indicator Target Update'!D165))</f>
        <v/>
      </c>
    </row>
    <row r="3459" spans="10:10" x14ac:dyDescent="0.35">
      <c r="J3459" s="811" t="str">
        <f ca="1">IF(ROW()&gt;'Impact Indicator Target Update'!A166,"",INDIRECT("'Impact Indicators - Section B'!A"&amp;'Impact Indicator Target Update'!D166))</f>
        <v/>
      </c>
    </row>
    <row r="3460" spans="10:10" x14ac:dyDescent="0.35">
      <c r="J3460" s="811" t="str">
        <f ca="1">IF(ROW()&gt;'Impact Indicator Target Update'!A167,"",INDIRECT("'Impact Indicators - Section B'!A"&amp;'Impact Indicator Target Update'!D167))</f>
        <v/>
      </c>
    </row>
    <row r="3461" spans="10:10" x14ac:dyDescent="0.35">
      <c r="J3461" s="811" t="str">
        <f ca="1">IF(ROW()&gt;'Impact Indicator Target Update'!A168,"",INDIRECT("'Impact Indicators - Section B'!A"&amp;'Impact Indicator Target Update'!D168))</f>
        <v/>
      </c>
    </row>
    <row r="3462" spans="10:10" x14ac:dyDescent="0.35">
      <c r="J3462" s="811" t="str">
        <f ca="1">IF(ROW()&gt;'Impact Indicator Target Update'!A169,"",INDIRECT("'Impact Indicators - Section B'!A"&amp;'Impact Indicator Target Update'!D169))</f>
        <v/>
      </c>
    </row>
    <row r="3463" spans="10:10" x14ac:dyDescent="0.35">
      <c r="J3463" s="811" t="str">
        <f ca="1">IF(ROW()&gt;'Impact Indicator Target Update'!A170,"",INDIRECT("'Impact Indicators - Section B'!A"&amp;'Impact Indicator Target Update'!D170))</f>
        <v/>
      </c>
    </row>
    <row r="3464" spans="10:10" x14ac:dyDescent="0.35">
      <c r="J3464" s="811" t="str">
        <f ca="1">IF(ROW()&gt;'Impact Indicator Target Update'!A171,"",INDIRECT("'Impact Indicators - Section B'!A"&amp;'Impact Indicator Target Update'!D171))</f>
        <v/>
      </c>
    </row>
    <row r="3465" spans="10:10" x14ac:dyDescent="0.35">
      <c r="J3465" s="811" t="str">
        <f ca="1">IF(ROW()&gt;'Impact Indicator Target Update'!A172,"",INDIRECT("'Impact Indicators - Section B'!A"&amp;'Impact Indicator Target Update'!D172))</f>
        <v/>
      </c>
    </row>
    <row r="3466" spans="10:10" x14ac:dyDescent="0.35">
      <c r="J3466" s="811" t="str">
        <f ca="1">IF(ROW()&gt;'Impact Indicator Target Update'!A173,"",INDIRECT("'Impact Indicators - Section B'!A"&amp;'Impact Indicator Target Update'!D173))</f>
        <v/>
      </c>
    </row>
    <row r="3467" spans="10:10" x14ac:dyDescent="0.35">
      <c r="J3467" s="811" t="str">
        <f ca="1">IF(ROW()&gt;'Impact Indicator Target Update'!A174,"",INDIRECT("'Impact Indicators - Section B'!A"&amp;'Impact Indicator Target Update'!D174))</f>
        <v/>
      </c>
    </row>
    <row r="3468" spans="10:10" x14ac:dyDescent="0.35">
      <c r="J3468" s="811" t="str">
        <f ca="1">IF(ROW()&gt;'Impact Indicator Target Update'!A175,"",INDIRECT("'Impact Indicators - Section B'!A"&amp;'Impact Indicator Target Update'!D175))</f>
        <v/>
      </c>
    </row>
    <row r="3469" spans="10:10" x14ac:dyDescent="0.35">
      <c r="J3469" s="811" t="str">
        <f ca="1">IF(ROW()&gt;'Impact Indicator Target Update'!A176,"",INDIRECT("'Impact Indicators - Section B'!A"&amp;'Impact Indicator Target Update'!D176))</f>
        <v/>
      </c>
    </row>
    <row r="3470" spans="10:10" x14ac:dyDescent="0.35">
      <c r="J3470" s="811" t="str">
        <f ca="1">IF(ROW()&gt;'Impact Indicator Target Update'!A177,"",INDIRECT("'Impact Indicators - Section B'!A"&amp;'Impact Indicator Target Update'!D177))</f>
        <v/>
      </c>
    </row>
    <row r="3471" spans="10:10" x14ac:dyDescent="0.35">
      <c r="J3471" s="811" t="str">
        <f ca="1">IF(ROW()&gt;'Impact Indicator Target Update'!A178,"",INDIRECT("'Impact Indicators - Section B'!A"&amp;'Impact Indicator Target Update'!D178))</f>
        <v/>
      </c>
    </row>
    <row r="3472" spans="10:10" x14ac:dyDescent="0.35">
      <c r="J3472" s="811" t="str">
        <f ca="1">IF(ROW()&gt;'Impact Indicator Target Update'!A179,"",INDIRECT("'Impact Indicators - Section B'!A"&amp;'Impact Indicator Target Update'!D179))</f>
        <v/>
      </c>
    </row>
    <row r="3473" spans="10:10" x14ac:dyDescent="0.35">
      <c r="J3473" s="811" t="str">
        <f ca="1">IF(ROW()&gt;'Impact Indicator Target Update'!A180,"",INDIRECT("'Impact Indicators - Section B'!A"&amp;'Impact Indicator Target Update'!D180))</f>
        <v/>
      </c>
    </row>
    <row r="3474" spans="10:10" x14ac:dyDescent="0.35">
      <c r="J3474" s="811" t="str">
        <f ca="1">IF(ROW()&gt;'Impact Indicator Target Update'!A181,"",INDIRECT("'Impact Indicators - Section B'!A"&amp;'Impact Indicator Target Update'!D181))</f>
        <v/>
      </c>
    </row>
    <row r="3475" spans="10:10" x14ac:dyDescent="0.35">
      <c r="J3475" s="811" t="str">
        <f ca="1">IF(ROW()&gt;'Impact Indicator Target Update'!A182,"",INDIRECT("'Impact Indicators - Section B'!A"&amp;'Impact Indicator Target Update'!D182))</f>
        <v/>
      </c>
    </row>
    <row r="3476" spans="10:10" x14ac:dyDescent="0.35">
      <c r="J3476" s="811" t="str">
        <f ca="1">IF(ROW()&gt;'Impact Indicator Target Update'!A183,"",INDIRECT("'Impact Indicators - Section B'!A"&amp;'Impact Indicator Target Update'!D183))</f>
        <v/>
      </c>
    </row>
    <row r="3477" spans="10:10" x14ac:dyDescent="0.35">
      <c r="J3477" s="811" t="str">
        <f ca="1">IF(ROW()&gt;'Impact Indicator Target Update'!A184,"",INDIRECT("'Impact Indicators - Section B'!A"&amp;'Impact Indicator Target Update'!D184))</f>
        <v/>
      </c>
    </row>
    <row r="3478" spans="10:10" x14ac:dyDescent="0.35">
      <c r="J3478" s="811" t="str">
        <f ca="1">IF(ROW()&gt;'Impact Indicator Target Update'!A185,"",INDIRECT("'Impact Indicators - Section B'!A"&amp;'Impact Indicator Target Update'!D185))</f>
        <v/>
      </c>
    </row>
    <row r="3479" spans="10:10" x14ac:dyDescent="0.35">
      <c r="J3479" s="811" t="str">
        <f ca="1">IF(ROW()&gt;'Impact Indicator Target Update'!A186,"",INDIRECT("'Impact Indicators - Section B'!A"&amp;'Impact Indicator Target Update'!D186))</f>
        <v/>
      </c>
    </row>
    <row r="3480" spans="10:10" x14ac:dyDescent="0.35">
      <c r="J3480" s="811" t="str">
        <f ca="1">IF(ROW()&gt;'Impact Indicator Target Update'!A187,"",INDIRECT("'Impact Indicators - Section B'!A"&amp;'Impact Indicator Target Update'!D187))</f>
        <v/>
      </c>
    </row>
    <row r="3481" spans="10:10" x14ac:dyDescent="0.35">
      <c r="J3481" s="811" t="str">
        <f ca="1">IF(ROW()&gt;'Impact Indicator Target Update'!A188,"",INDIRECT("'Impact Indicators - Section B'!A"&amp;'Impact Indicator Target Update'!D188))</f>
        <v/>
      </c>
    </row>
    <row r="3482" spans="10:10" x14ac:dyDescent="0.35">
      <c r="J3482" s="811" t="str">
        <f ca="1">IF(ROW()&gt;'Impact Indicator Target Update'!A189,"",INDIRECT("'Impact Indicators - Section B'!A"&amp;'Impact Indicator Target Update'!D189))</f>
        <v/>
      </c>
    </row>
    <row r="3483" spans="10:10" x14ac:dyDescent="0.35">
      <c r="J3483" s="811" t="str">
        <f ca="1">IF(ROW()&gt;'Impact Indicator Target Update'!A190,"",INDIRECT("'Impact Indicators - Section B'!A"&amp;'Impact Indicator Target Update'!D190))</f>
        <v/>
      </c>
    </row>
    <row r="3484" spans="10:10" x14ac:dyDescent="0.35">
      <c r="J3484" s="811" t="str">
        <f ca="1">IF(ROW()&gt;'Impact Indicator Target Update'!A191,"",INDIRECT("'Impact Indicators - Section B'!A"&amp;'Impact Indicator Target Update'!D191))</f>
        <v/>
      </c>
    </row>
    <row r="3485" spans="10:10" x14ac:dyDescent="0.35">
      <c r="J3485" s="811" t="str">
        <f ca="1">IF(ROW()&gt;'Impact Indicator Target Update'!A192,"",INDIRECT("'Impact Indicators - Section B'!A"&amp;'Impact Indicator Target Update'!D192))</f>
        <v/>
      </c>
    </row>
    <row r="3486" spans="10:10" x14ac:dyDescent="0.35">
      <c r="J3486" s="811" t="str">
        <f ca="1">IF(ROW()&gt;'Impact Indicator Target Update'!A193,"",INDIRECT("'Impact Indicators - Section B'!A"&amp;'Impact Indicator Target Update'!D193))</f>
        <v/>
      </c>
    </row>
    <row r="3487" spans="10:10" x14ac:dyDescent="0.35">
      <c r="J3487" s="811" t="str">
        <f ca="1">IF(ROW()&gt;'Impact Indicator Target Update'!A194,"",INDIRECT("'Impact Indicators - Section B'!A"&amp;'Impact Indicator Target Update'!D194))</f>
        <v/>
      </c>
    </row>
    <row r="3488" spans="10:10" x14ac:dyDescent="0.35">
      <c r="J3488" s="811" t="str">
        <f ca="1">IF(ROW()&gt;'Impact Indicator Target Update'!A195,"",INDIRECT("'Impact Indicators - Section B'!A"&amp;'Impact Indicator Target Update'!D195))</f>
        <v/>
      </c>
    </row>
    <row r="3489" spans="10:10" x14ac:dyDescent="0.35">
      <c r="J3489" s="811" t="str">
        <f ca="1">IF(ROW()&gt;'Impact Indicator Target Update'!A196,"",INDIRECT("'Impact Indicators - Section B'!A"&amp;'Impact Indicator Target Update'!D196))</f>
        <v/>
      </c>
    </row>
    <row r="3490" spans="10:10" x14ac:dyDescent="0.35">
      <c r="J3490" s="811" t="str">
        <f ca="1">IF(ROW()&gt;'Impact Indicator Target Update'!A197,"",INDIRECT("'Impact Indicators - Section B'!A"&amp;'Impact Indicator Target Update'!D197))</f>
        <v/>
      </c>
    </row>
    <row r="3491" spans="10:10" x14ac:dyDescent="0.35">
      <c r="J3491" s="811" t="str">
        <f ca="1">IF(ROW()&gt;'Impact Indicator Target Update'!A198,"",INDIRECT("'Impact Indicators - Section B'!A"&amp;'Impact Indicator Target Update'!D198))</f>
        <v/>
      </c>
    </row>
    <row r="3492" spans="10:10" x14ac:dyDescent="0.35">
      <c r="J3492" s="811" t="str">
        <f ca="1">IF(ROW()&gt;'Impact Indicator Target Update'!A199,"",INDIRECT("'Impact Indicators - Section B'!A"&amp;'Impact Indicator Target Update'!D199))</f>
        <v/>
      </c>
    </row>
    <row r="3493" spans="10:10" x14ac:dyDescent="0.35">
      <c r="J3493" s="811" t="str">
        <f ca="1">IF(ROW()&gt;'Impact Indicator Target Update'!A200,"",INDIRECT("'Impact Indicators - Section B'!A"&amp;'Impact Indicator Target Update'!D200))</f>
        <v/>
      </c>
    </row>
    <row r="3494" spans="10:10" x14ac:dyDescent="0.35">
      <c r="J3494" s="811" t="str">
        <f ca="1">IF(ROW()&gt;'Impact Indicator Target Update'!A201,"",INDIRECT("'Impact Indicators - Section B'!A"&amp;'Impact Indicator Target Update'!D201))</f>
        <v/>
      </c>
    </row>
    <row r="3495" spans="10:10" x14ac:dyDescent="0.35">
      <c r="J3495" s="811" t="str">
        <f ca="1">IF(ROW()&gt;'Impact Indicator Target Update'!A202,"",INDIRECT("'Impact Indicators - Section B'!A"&amp;'Impact Indicator Target Update'!D202))</f>
        <v/>
      </c>
    </row>
    <row r="3496" spans="10:10" x14ac:dyDescent="0.35">
      <c r="J3496" s="811" t="str">
        <f ca="1">IF(ROW()&gt;'Impact Indicator Target Update'!A203,"",INDIRECT("'Impact Indicators - Section B'!A"&amp;'Impact Indicator Target Update'!D203))</f>
        <v/>
      </c>
    </row>
    <row r="3497" spans="10:10" x14ac:dyDescent="0.35">
      <c r="J3497" s="811" t="str">
        <f ca="1">IF(ROW()&gt;'Impact Indicator Target Update'!A204,"",INDIRECT("'Impact Indicators - Section B'!A"&amp;'Impact Indicator Target Update'!D204))</f>
        <v/>
      </c>
    </row>
    <row r="3498" spans="10:10" x14ac:dyDescent="0.35">
      <c r="J3498" s="811" t="str">
        <f ca="1">IF(ROW()&gt;'Impact Indicator Target Update'!A205,"",INDIRECT("'Impact Indicators - Section B'!A"&amp;'Impact Indicator Target Update'!D205))</f>
        <v/>
      </c>
    </row>
    <row r="3499" spans="10:10" x14ac:dyDescent="0.35">
      <c r="J3499" s="811" t="str">
        <f ca="1">IF(ROW()&gt;'Impact Indicator Target Update'!A206,"",INDIRECT("'Impact Indicators - Section B'!A"&amp;'Impact Indicator Target Update'!D206))</f>
        <v/>
      </c>
    </row>
    <row r="3500" spans="10:10" x14ac:dyDescent="0.35">
      <c r="J3500" s="811" t="str">
        <f ca="1">IF(ROW()&gt;'Impact Indicator Target Update'!A207,"",INDIRECT("'Impact Indicators - Section B'!A"&amp;'Impact Indicator Target Update'!D207))</f>
        <v/>
      </c>
    </row>
    <row r="3501" spans="10:10" x14ac:dyDescent="0.35">
      <c r="J3501" s="811" t="str">
        <f ca="1">IF(ROW()&gt;'Impact Indicator Target Update'!A208,"",INDIRECT("'Impact Indicators - Section B'!A"&amp;'Impact Indicator Target Update'!D208))</f>
        <v/>
      </c>
    </row>
    <row r="3502" spans="10:10" x14ac:dyDescent="0.35">
      <c r="J3502" s="811" t="str">
        <f ca="1">IF(ROW()&gt;'Impact Indicator Target Update'!A209,"",INDIRECT("'Impact Indicators - Section B'!A"&amp;'Impact Indicator Target Update'!D209))</f>
        <v/>
      </c>
    </row>
    <row r="3503" spans="10:10" x14ac:dyDescent="0.35">
      <c r="J3503" s="811" t="str">
        <f ca="1">IF(ROW()&gt;'Impact Indicator Target Update'!A210,"",INDIRECT("'Impact Indicators - Section B'!A"&amp;'Impact Indicator Target Update'!D210))</f>
        <v/>
      </c>
    </row>
    <row r="3504" spans="10:10" x14ac:dyDescent="0.35">
      <c r="J3504" s="811" t="str">
        <f ca="1">IF(ROW()&gt;'Impact Indicator Target Update'!A211,"",INDIRECT("'Impact Indicators - Section B'!A"&amp;'Impact Indicator Target Update'!D211))</f>
        <v/>
      </c>
    </row>
    <row r="3505" spans="10:10" x14ac:dyDescent="0.35">
      <c r="J3505" s="811" t="str">
        <f ca="1">IF(ROW()&gt;'Impact Indicator Target Update'!A212,"",INDIRECT("'Impact Indicators - Section B'!A"&amp;'Impact Indicator Target Update'!D212))</f>
        <v/>
      </c>
    </row>
    <row r="3506" spans="10:10" x14ac:dyDescent="0.35">
      <c r="J3506" s="811" t="str">
        <f ca="1">IF(ROW()&gt;'Impact Indicator Target Update'!A213,"",INDIRECT("'Impact Indicators - Section B'!A"&amp;'Impact Indicator Target Update'!D213))</f>
        <v/>
      </c>
    </row>
    <row r="3507" spans="10:10" x14ac:dyDescent="0.35">
      <c r="J3507" s="811" t="str">
        <f ca="1">IF(ROW()&gt;'Impact Indicator Target Update'!A214,"",INDIRECT("'Impact Indicators - Section B'!A"&amp;'Impact Indicator Target Update'!D214))</f>
        <v/>
      </c>
    </row>
    <row r="3508" spans="10:10" x14ac:dyDescent="0.35">
      <c r="J3508" s="811" t="str">
        <f ca="1">IF(ROW()&gt;'Impact Indicator Target Update'!A215,"",INDIRECT("'Impact Indicators - Section B'!A"&amp;'Impact Indicator Target Update'!D215))</f>
        <v/>
      </c>
    </row>
    <row r="3509" spans="10:10" x14ac:dyDescent="0.35">
      <c r="J3509" s="811" t="str">
        <f ca="1">IF(ROW()&gt;'Impact Indicator Target Update'!A216,"",INDIRECT("'Impact Indicators - Section B'!A"&amp;'Impact Indicator Target Update'!D216))</f>
        <v/>
      </c>
    </row>
    <row r="3510" spans="10:10" x14ac:dyDescent="0.35">
      <c r="J3510" s="811" t="str">
        <f ca="1">IF(ROW()&gt;'Impact Indicator Target Update'!A217,"",INDIRECT("'Impact Indicators - Section B'!A"&amp;'Impact Indicator Target Update'!D217))</f>
        <v/>
      </c>
    </row>
    <row r="3511" spans="10:10" x14ac:dyDescent="0.35">
      <c r="J3511" s="811" t="str">
        <f ca="1">IF(ROW()&gt;'Impact Indicator Target Update'!A218,"",INDIRECT("'Impact Indicators - Section B'!A"&amp;'Impact Indicator Target Update'!D218))</f>
        <v/>
      </c>
    </row>
    <row r="3512" spans="10:10" x14ac:dyDescent="0.35">
      <c r="J3512" s="811" t="str">
        <f ca="1">IF(ROW()&gt;'Impact Indicator Target Update'!A219,"",INDIRECT("'Impact Indicators - Section B'!A"&amp;'Impact Indicator Target Update'!D219))</f>
        <v/>
      </c>
    </row>
    <row r="3513" spans="10:10" x14ac:dyDescent="0.35">
      <c r="J3513" s="811" t="str">
        <f ca="1">IF(ROW()&gt;'Impact Indicator Target Update'!A220,"",INDIRECT("'Impact Indicators - Section B'!A"&amp;'Impact Indicator Target Update'!D220))</f>
        <v/>
      </c>
    </row>
    <row r="3514" spans="10:10" x14ac:dyDescent="0.35">
      <c r="J3514" s="811" t="str">
        <f ca="1">IF(ROW()&gt;'Impact Indicator Target Update'!A221,"",INDIRECT("'Impact Indicators - Section B'!A"&amp;'Impact Indicator Target Update'!D221))</f>
        <v/>
      </c>
    </row>
    <row r="3515" spans="10:10" x14ac:dyDescent="0.35">
      <c r="J3515" s="811" t="str">
        <f ca="1">IF(ROW()&gt;'Impact Indicator Target Update'!A222,"",INDIRECT("'Impact Indicators - Section B'!A"&amp;'Impact Indicator Target Update'!D222))</f>
        <v/>
      </c>
    </row>
    <row r="3516" spans="10:10" x14ac:dyDescent="0.35">
      <c r="J3516" s="811" t="str">
        <f ca="1">IF(ROW()&gt;'Impact Indicator Target Update'!A223,"",INDIRECT("'Impact Indicators - Section B'!A"&amp;'Impact Indicator Target Update'!D223))</f>
        <v/>
      </c>
    </row>
    <row r="3517" spans="10:10" x14ac:dyDescent="0.35">
      <c r="J3517" s="811" t="str">
        <f ca="1">IF(ROW()&gt;'Impact Indicator Target Update'!A224,"",INDIRECT("'Impact Indicators - Section B'!A"&amp;'Impact Indicator Target Update'!D224))</f>
        <v/>
      </c>
    </row>
    <row r="3518" spans="10:10" x14ac:dyDescent="0.35">
      <c r="J3518" s="811" t="str">
        <f ca="1">IF(ROW()&gt;'Impact Indicator Target Update'!A225,"",INDIRECT("'Impact Indicators - Section B'!A"&amp;'Impact Indicator Target Update'!D225))</f>
        <v/>
      </c>
    </row>
    <row r="3519" spans="10:10" x14ac:dyDescent="0.35">
      <c r="J3519" s="811" t="str">
        <f ca="1">IF(ROW()&gt;'Impact Indicator Target Update'!A226,"",INDIRECT("'Impact Indicators - Section B'!A"&amp;'Impact Indicator Target Update'!D226))</f>
        <v/>
      </c>
    </row>
    <row r="3520" spans="10:10" x14ac:dyDescent="0.35">
      <c r="J3520" s="811" t="str">
        <f ca="1">IF(ROW()&gt;'Impact Indicator Target Update'!A227,"",INDIRECT("'Impact Indicators - Section B'!A"&amp;'Impact Indicator Target Update'!D227))</f>
        <v/>
      </c>
    </row>
    <row r="3521" spans="10:10" x14ac:dyDescent="0.35">
      <c r="J3521" s="811" t="str">
        <f ca="1">IF(ROW()&gt;'Impact Indicator Target Update'!A228,"",INDIRECT("'Impact Indicators - Section B'!A"&amp;'Impact Indicator Target Update'!D228))</f>
        <v/>
      </c>
    </row>
    <row r="3522" spans="10:10" x14ac:dyDescent="0.35">
      <c r="J3522" s="811" t="str">
        <f ca="1">IF(ROW()&gt;'Impact Indicator Target Update'!A229,"",INDIRECT("'Impact Indicators - Section B'!A"&amp;'Impact Indicator Target Update'!D229))</f>
        <v/>
      </c>
    </row>
    <row r="3523" spans="10:10" x14ac:dyDescent="0.35">
      <c r="J3523" s="811" t="str">
        <f ca="1">IF(ROW()&gt;'Impact Indicator Target Update'!A230,"",INDIRECT("'Impact Indicators - Section B'!A"&amp;'Impact Indicator Target Update'!D230))</f>
        <v/>
      </c>
    </row>
    <row r="3524" spans="10:10" x14ac:dyDescent="0.35">
      <c r="J3524" s="811" t="str">
        <f ca="1">IF(ROW()&gt;'Impact Indicator Target Update'!A231,"",INDIRECT("'Impact Indicators - Section B'!A"&amp;'Impact Indicator Target Update'!D231))</f>
        <v/>
      </c>
    </row>
    <row r="3525" spans="10:10" x14ac:dyDescent="0.35">
      <c r="J3525" s="811" t="str">
        <f ca="1">IF(ROW()&gt;'Impact Indicator Target Update'!A232,"",INDIRECT("'Impact Indicators - Section B'!A"&amp;'Impact Indicator Target Update'!D232))</f>
        <v/>
      </c>
    </row>
    <row r="3526" spans="10:10" x14ac:dyDescent="0.35">
      <c r="J3526" s="811" t="str">
        <f ca="1">IF(ROW()&gt;'Impact Indicator Target Update'!A233,"",INDIRECT("'Impact Indicators - Section B'!A"&amp;'Impact Indicator Target Update'!D233))</f>
        <v/>
      </c>
    </row>
    <row r="3527" spans="10:10" x14ac:dyDescent="0.35">
      <c r="J3527" s="811" t="str">
        <f ca="1">IF(ROW()&gt;'Impact Indicator Target Update'!A234,"",INDIRECT("'Impact Indicators - Section B'!A"&amp;'Impact Indicator Target Update'!D234))</f>
        <v/>
      </c>
    </row>
    <row r="3528" spans="10:10" x14ac:dyDescent="0.35">
      <c r="J3528" s="811" t="str">
        <f ca="1">IF(ROW()&gt;'Impact Indicator Target Update'!A235,"",INDIRECT("'Impact Indicators - Section B'!A"&amp;'Impact Indicator Target Update'!D235))</f>
        <v/>
      </c>
    </row>
    <row r="3529" spans="10:10" x14ac:dyDescent="0.35">
      <c r="J3529" s="811" t="str">
        <f ca="1">IF(ROW()&gt;'Impact Indicator Target Update'!A236,"",INDIRECT("'Impact Indicators - Section B'!A"&amp;'Impact Indicator Target Update'!D236))</f>
        <v/>
      </c>
    </row>
    <row r="3530" spans="10:10" x14ac:dyDescent="0.35">
      <c r="J3530" s="811" t="str">
        <f ca="1">IF(ROW()&gt;'Impact Indicator Target Update'!A237,"",INDIRECT("'Impact Indicators - Section B'!A"&amp;'Impact Indicator Target Update'!D237))</f>
        <v/>
      </c>
    </row>
    <row r="3531" spans="10:10" x14ac:dyDescent="0.35">
      <c r="J3531" s="811" t="str">
        <f ca="1">IF(ROW()&gt;'Impact Indicator Target Update'!A238,"",INDIRECT("'Impact Indicators - Section B'!A"&amp;'Impact Indicator Target Update'!D238))</f>
        <v/>
      </c>
    </row>
    <row r="3532" spans="10:10" x14ac:dyDescent="0.35">
      <c r="J3532" s="811" t="str">
        <f ca="1">IF(ROW()&gt;'Impact Indicator Target Update'!A239,"",INDIRECT("'Impact Indicators - Section B'!A"&amp;'Impact Indicator Target Update'!D239))</f>
        <v/>
      </c>
    </row>
    <row r="3533" spans="10:10" x14ac:dyDescent="0.35">
      <c r="J3533" s="811" t="str">
        <f ca="1">IF(ROW()&gt;'Impact Indicator Target Update'!A240,"",INDIRECT("'Impact Indicators - Section B'!A"&amp;'Impact Indicator Target Update'!D240))</f>
        <v/>
      </c>
    </row>
    <row r="3534" spans="10:10" x14ac:dyDescent="0.35">
      <c r="J3534" s="811" t="str">
        <f ca="1">IF(ROW()&gt;'Impact Indicator Target Update'!A241,"",INDIRECT("'Impact Indicators - Section B'!A"&amp;'Impact Indicator Target Update'!D241))</f>
        <v/>
      </c>
    </row>
    <row r="3535" spans="10:10" x14ac:dyDescent="0.35">
      <c r="J3535" s="811" t="str">
        <f ca="1">IF(ROW()&gt;'Impact Indicator Target Update'!A242,"",INDIRECT("'Impact Indicators - Section B'!A"&amp;'Impact Indicator Target Update'!D242))</f>
        <v/>
      </c>
    </row>
    <row r="3536" spans="10:10" x14ac:dyDescent="0.35">
      <c r="J3536" s="811" t="str">
        <f ca="1">IF(ROW()&gt;'Impact Indicator Target Update'!A243,"",INDIRECT("'Impact Indicators - Section B'!A"&amp;'Impact Indicator Target Update'!D243))</f>
        <v/>
      </c>
    </row>
    <row r="3537" spans="10:10" x14ac:dyDescent="0.35">
      <c r="J3537" s="811" t="str">
        <f ca="1">IF(ROW()&gt;'Impact Indicator Target Update'!A244,"",INDIRECT("'Impact Indicators - Section B'!A"&amp;'Impact Indicator Target Update'!D244))</f>
        <v/>
      </c>
    </row>
    <row r="3538" spans="10:10" x14ac:dyDescent="0.35">
      <c r="J3538" s="811" t="str">
        <f ca="1">IF(ROW()&gt;'Impact Indicator Target Update'!A245,"",INDIRECT("'Impact Indicators - Section B'!A"&amp;'Impact Indicator Target Update'!D245))</f>
        <v/>
      </c>
    </row>
    <row r="3539" spans="10:10" x14ac:dyDescent="0.35">
      <c r="J3539" s="811" t="str">
        <f ca="1">IF(ROW()&gt;'Impact Indicator Target Update'!A246,"",INDIRECT("'Impact Indicators - Section B'!A"&amp;'Impact Indicator Target Update'!D246))</f>
        <v/>
      </c>
    </row>
    <row r="3540" spans="10:10" x14ac:dyDescent="0.35">
      <c r="J3540" s="811" t="str">
        <f ca="1">IF(ROW()&gt;'Impact Indicator Target Update'!A247,"",INDIRECT("'Impact Indicators - Section B'!A"&amp;'Impact Indicator Target Update'!D247))</f>
        <v/>
      </c>
    </row>
    <row r="3541" spans="10:10" x14ac:dyDescent="0.35">
      <c r="J3541" s="811" t="str">
        <f ca="1">IF(ROW()&gt;'Impact Indicator Target Update'!A248,"",INDIRECT("'Impact Indicators - Section B'!A"&amp;'Impact Indicator Target Update'!D248))</f>
        <v/>
      </c>
    </row>
    <row r="3542" spans="10:10" x14ac:dyDescent="0.35">
      <c r="J3542" s="811" t="str">
        <f ca="1">IF(ROW()&gt;'Impact Indicator Target Update'!A249,"",INDIRECT("'Impact Indicators - Section B'!A"&amp;'Impact Indicator Target Update'!D249))</f>
        <v/>
      </c>
    </row>
    <row r="3543" spans="10:10" x14ac:dyDescent="0.35">
      <c r="J3543" s="811" t="str">
        <f ca="1">IF(ROW()&gt;'Impact Indicator Target Update'!A250,"",INDIRECT("'Impact Indicators - Section B'!A"&amp;'Impact Indicator Target Update'!D250))</f>
        <v/>
      </c>
    </row>
    <row r="3544" spans="10:10" x14ac:dyDescent="0.35">
      <c r="J3544" s="811" t="str">
        <f ca="1">IF(ROW()&gt;'Impact Indicator Target Update'!A251,"",INDIRECT("'Impact Indicators - Section B'!A"&amp;'Impact Indicator Target Update'!D251))</f>
        <v/>
      </c>
    </row>
    <row r="3545" spans="10:10" x14ac:dyDescent="0.35">
      <c r="J3545" s="811" t="str">
        <f ca="1">IF(ROW()&gt;'Impact Indicator Target Update'!A252,"",INDIRECT("'Impact Indicators - Section B'!A"&amp;'Impact Indicator Target Update'!D252))</f>
        <v/>
      </c>
    </row>
    <row r="3546" spans="10:10" x14ac:dyDescent="0.35">
      <c r="J3546" s="811" t="str">
        <f ca="1">IF(ROW()&gt;'Impact Indicator Target Update'!A253,"",INDIRECT("'Impact Indicators - Section B'!A"&amp;'Impact Indicator Target Update'!D253))</f>
        <v/>
      </c>
    </row>
    <row r="3547" spans="10:10" x14ac:dyDescent="0.35">
      <c r="J3547" s="811" t="str">
        <f ca="1">IF(ROW()&gt;'Impact Indicator Target Update'!A254,"",INDIRECT("'Impact Indicators - Section B'!A"&amp;'Impact Indicator Target Update'!D254))</f>
        <v/>
      </c>
    </row>
    <row r="3548" spans="10:10" x14ac:dyDescent="0.35">
      <c r="J3548" s="811" t="str">
        <f ca="1">IF(ROW()&gt;'Impact Indicator Target Update'!A255,"",INDIRECT("'Impact Indicators - Section B'!A"&amp;'Impact Indicator Target Update'!D255))</f>
        <v/>
      </c>
    </row>
    <row r="3549" spans="10:10" x14ac:dyDescent="0.35">
      <c r="J3549" s="811" t="str">
        <f ca="1">IF(ROW()&gt;'Impact Indicator Target Update'!A256,"",INDIRECT("'Impact Indicators - Section B'!A"&amp;'Impact Indicator Target Update'!D256))</f>
        <v/>
      </c>
    </row>
    <row r="3550" spans="10:10" x14ac:dyDescent="0.35">
      <c r="J3550" s="811" t="str">
        <f ca="1">IF(ROW()&gt;'Impact Indicator Target Update'!A257,"",INDIRECT("'Impact Indicators - Section B'!A"&amp;'Impact Indicator Target Update'!D257))</f>
        <v/>
      </c>
    </row>
    <row r="3551" spans="10:10" x14ac:dyDescent="0.35">
      <c r="J3551" s="811" t="str">
        <f ca="1">IF(ROW()&gt;'Impact Indicator Target Update'!A258,"",INDIRECT("'Impact Indicators - Section B'!A"&amp;'Impact Indicator Target Update'!D258))</f>
        <v/>
      </c>
    </row>
    <row r="3552" spans="10:10" x14ac:dyDescent="0.35">
      <c r="J3552" s="811" t="str">
        <f ca="1">IF(ROW()&gt;'Impact Indicator Target Update'!A259,"",INDIRECT("'Impact Indicators - Section B'!A"&amp;'Impact Indicator Target Update'!D259))</f>
        <v/>
      </c>
    </row>
    <row r="3553" spans="10:10" x14ac:dyDescent="0.35">
      <c r="J3553" s="811" t="str">
        <f ca="1">IF(ROW()&gt;'Impact Indicator Target Update'!A260,"",INDIRECT("'Impact Indicators - Section B'!A"&amp;'Impact Indicator Target Update'!D260))</f>
        <v/>
      </c>
    </row>
    <row r="3554" spans="10:10" x14ac:dyDescent="0.35">
      <c r="J3554" s="811" t="str">
        <f ca="1">IF(ROW()&gt;'Impact Indicator Target Update'!A261,"",INDIRECT("'Impact Indicators - Section B'!A"&amp;'Impact Indicator Target Update'!D261))</f>
        <v/>
      </c>
    </row>
    <row r="3555" spans="10:10" x14ac:dyDescent="0.35">
      <c r="J3555" s="811" t="str">
        <f ca="1">IF(ROW()&gt;'Impact Indicator Target Update'!A262,"",INDIRECT("'Impact Indicators - Section B'!A"&amp;'Impact Indicator Target Update'!D262))</f>
        <v/>
      </c>
    </row>
    <row r="3556" spans="10:10" x14ac:dyDescent="0.35">
      <c r="J3556" s="811" t="str">
        <f ca="1">IF(ROW()&gt;'Impact Indicator Target Update'!A263,"",INDIRECT("'Impact Indicators - Section B'!A"&amp;'Impact Indicator Target Update'!D263))</f>
        <v/>
      </c>
    </row>
    <row r="3557" spans="10:10" x14ac:dyDescent="0.35">
      <c r="J3557" s="811" t="str">
        <f ca="1">IF(ROW()&gt;'Impact Indicator Target Update'!A264,"",INDIRECT("'Impact Indicators - Section B'!A"&amp;'Impact Indicator Target Update'!D264))</f>
        <v/>
      </c>
    </row>
    <row r="3558" spans="10:10" x14ac:dyDescent="0.35">
      <c r="J3558" s="811" t="str">
        <f ca="1">IF(ROW()&gt;'Impact Indicator Target Update'!A265,"",INDIRECT("'Impact Indicators - Section B'!A"&amp;'Impact Indicator Target Update'!D265))</f>
        <v/>
      </c>
    </row>
    <row r="3559" spans="10:10" x14ac:dyDescent="0.35">
      <c r="J3559" s="811" t="str">
        <f ca="1">IF(ROW()&gt;'Impact Indicator Target Update'!A266,"",INDIRECT("'Impact Indicators - Section B'!A"&amp;'Impact Indicator Target Update'!D266))</f>
        <v/>
      </c>
    </row>
    <row r="3560" spans="10:10" x14ac:dyDescent="0.35">
      <c r="J3560" s="811" t="str">
        <f ca="1">IF(ROW()&gt;'Impact Indicator Target Update'!A267,"",INDIRECT("'Impact Indicators - Section B'!A"&amp;'Impact Indicator Target Update'!D267))</f>
        <v/>
      </c>
    </row>
    <row r="3561" spans="10:10" x14ac:dyDescent="0.35">
      <c r="J3561" s="811" t="str">
        <f ca="1">IF(ROW()&gt;'Impact Indicator Target Update'!A268,"",INDIRECT("'Impact Indicators - Section B'!A"&amp;'Impact Indicator Target Update'!D268))</f>
        <v/>
      </c>
    </row>
    <row r="3562" spans="10:10" x14ac:dyDescent="0.35">
      <c r="J3562" s="811" t="str">
        <f ca="1">IF(ROW()&gt;'Impact Indicator Target Update'!A269,"",INDIRECT("'Impact Indicators - Section B'!A"&amp;'Impact Indicator Target Update'!D269))</f>
        <v/>
      </c>
    </row>
    <row r="3563" spans="10:10" x14ac:dyDescent="0.35">
      <c r="J3563" s="811" t="str">
        <f ca="1">IF(ROW()&gt;'Impact Indicator Target Update'!A270,"",INDIRECT("'Impact Indicators - Section B'!A"&amp;'Impact Indicator Target Update'!D270))</f>
        <v/>
      </c>
    </row>
    <row r="3564" spans="10:10" x14ac:dyDescent="0.35">
      <c r="J3564" s="811" t="str">
        <f ca="1">IF(ROW()&gt;'Impact Indicator Target Update'!A271,"",INDIRECT("'Impact Indicators - Section B'!A"&amp;'Impact Indicator Target Update'!D271))</f>
        <v/>
      </c>
    </row>
    <row r="3565" spans="10:10" x14ac:dyDescent="0.35">
      <c r="J3565" s="811" t="str">
        <f ca="1">IF(ROW()&gt;'Impact Indicator Target Update'!A272,"",INDIRECT("'Impact Indicators - Section B'!A"&amp;'Impact Indicator Target Update'!D272))</f>
        <v/>
      </c>
    </row>
    <row r="3566" spans="10:10" x14ac:dyDescent="0.35">
      <c r="J3566" s="811" t="str">
        <f ca="1">IF(ROW()&gt;'Impact Indicator Target Update'!A273,"",INDIRECT("'Impact Indicators - Section B'!A"&amp;'Impact Indicator Target Update'!D273))</f>
        <v/>
      </c>
    </row>
    <row r="3567" spans="10:10" x14ac:dyDescent="0.35">
      <c r="J3567" s="811" t="str">
        <f ca="1">IF(ROW()&gt;'Impact Indicator Target Update'!A274,"",INDIRECT("'Impact Indicators - Section B'!A"&amp;'Impact Indicator Target Update'!D274))</f>
        <v/>
      </c>
    </row>
    <row r="3568" spans="10:10" x14ac:dyDescent="0.35">
      <c r="J3568" s="811" t="str">
        <f ca="1">IF(ROW()&gt;'Impact Indicator Target Update'!A275,"",INDIRECT("'Impact Indicators - Section B'!A"&amp;'Impact Indicator Target Update'!D275))</f>
        <v/>
      </c>
    </row>
    <row r="3569" spans="10:10" x14ac:dyDescent="0.35">
      <c r="J3569" s="811" t="str">
        <f ca="1">IF(ROW()&gt;'Impact Indicator Target Update'!A276,"",INDIRECT("'Impact Indicators - Section B'!A"&amp;'Impact Indicator Target Update'!D276))</f>
        <v/>
      </c>
    </row>
    <row r="3570" spans="10:10" x14ac:dyDescent="0.35">
      <c r="J3570" s="811" t="str">
        <f ca="1">IF(ROW()&gt;'Impact Indicator Target Update'!A277,"",INDIRECT("'Impact Indicators - Section B'!A"&amp;'Impact Indicator Target Update'!D277))</f>
        <v/>
      </c>
    </row>
    <row r="3571" spans="10:10" x14ac:dyDescent="0.35">
      <c r="J3571" s="811" t="str">
        <f ca="1">IF(ROW()&gt;'Impact Indicator Target Update'!A278,"",INDIRECT("'Impact Indicators - Section B'!A"&amp;'Impact Indicator Target Update'!D278))</f>
        <v/>
      </c>
    </row>
    <row r="3572" spans="10:10" x14ac:dyDescent="0.35">
      <c r="J3572" s="811" t="str">
        <f ca="1">IF(ROW()&gt;'Impact Indicator Target Update'!A279,"",INDIRECT("'Impact Indicators - Section B'!A"&amp;'Impact Indicator Target Update'!D279))</f>
        <v/>
      </c>
    </row>
    <row r="3573" spans="10:10" x14ac:dyDescent="0.35">
      <c r="J3573" s="811" t="str">
        <f ca="1">IF(ROW()&gt;'Impact Indicator Target Update'!A280,"",INDIRECT("'Impact Indicators - Section B'!A"&amp;'Impact Indicator Target Update'!D280))</f>
        <v/>
      </c>
    </row>
    <row r="3574" spans="10:10" x14ac:dyDescent="0.35">
      <c r="J3574" s="811" t="str">
        <f ca="1">IF(ROW()&gt;'Impact Indicator Target Update'!A281,"",INDIRECT("'Impact Indicators - Section B'!A"&amp;'Impact Indicator Target Update'!D281))</f>
        <v/>
      </c>
    </row>
    <row r="3575" spans="10:10" x14ac:dyDescent="0.35">
      <c r="J3575" s="811" t="str">
        <f ca="1">IF(ROW()&gt;'Impact Indicator Target Update'!A282,"",INDIRECT("'Impact Indicators - Section B'!A"&amp;'Impact Indicator Target Update'!D282))</f>
        <v/>
      </c>
    </row>
    <row r="3576" spans="10:10" x14ac:dyDescent="0.35">
      <c r="J3576" s="811" t="str">
        <f ca="1">IF(ROW()&gt;'Impact Indicator Target Update'!A283,"",INDIRECT("'Impact Indicators - Section B'!A"&amp;'Impact Indicator Target Update'!D283))</f>
        <v/>
      </c>
    </row>
    <row r="3577" spans="10:10" x14ac:dyDescent="0.35">
      <c r="J3577" s="811" t="str">
        <f ca="1">IF(ROW()&gt;'Impact Indicator Target Update'!A284,"",INDIRECT("'Impact Indicators - Section B'!A"&amp;'Impact Indicator Target Update'!D284))</f>
        <v/>
      </c>
    </row>
    <row r="3578" spans="10:10" x14ac:dyDescent="0.35">
      <c r="J3578" s="811" t="str">
        <f ca="1">IF(ROW()&gt;'Impact Indicator Target Update'!A285,"",INDIRECT("'Impact Indicators - Section B'!A"&amp;'Impact Indicator Target Update'!D285))</f>
        <v/>
      </c>
    </row>
    <row r="3579" spans="10:10" x14ac:dyDescent="0.35">
      <c r="J3579" s="811" t="str">
        <f ca="1">IF(ROW()&gt;'Impact Indicator Target Update'!A286,"",INDIRECT("'Impact Indicators - Section B'!A"&amp;'Impact Indicator Target Update'!D286))</f>
        <v/>
      </c>
    </row>
    <row r="3580" spans="10:10" x14ac:dyDescent="0.35">
      <c r="J3580" s="811" t="str">
        <f ca="1">IF(ROW()&gt;'Impact Indicator Target Update'!A287,"",INDIRECT("'Impact Indicators - Section B'!A"&amp;'Impact Indicator Target Update'!D287))</f>
        <v/>
      </c>
    </row>
    <row r="3581" spans="10:10" x14ac:dyDescent="0.35">
      <c r="J3581" s="811" t="str">
        <f ca="1">IF(ROW()&gt;'Impact Indicator Target Update'!A288,"",INDIRECT("'Impact Indicators - Section B'!A"&amp;'Impact Indicator Target Update'!D288))</f>
        <v/>
      </c>
    </row>
    <row r="3582" spans="10:10" x14ac:dyDescent="0.35">
      <c r="J3582" s="811" t="str">
        <f ca="1">IF(ROW()&gt;'Impact Indicator Target Update'!A289,"",INDIRECT("'Impact Indicators - Section B'!A"&amp;'Impact Indicator Target Update'!D289))</f>
        <v/>
      </c>
    </row>
    <row r="3583" spans="10:10" x14ac:dyDescent="0.35">
      <c r="J3583" s="811" t="str">
        <f ca="1">IF(ROW()&gt;'Impact Indicator Target Update'!A290,"",INDIRECT("'Impact Indicators - Section B'!A"&amp;'Impact Indicator Target Update'!D290))</f>
        <v/>
      </c>
    </row>
    <row r="3584" spans="10:10" x14ac:dyDescent="0.35">
      <c r="J3584" s="811" t="str">
        <f ca="1">IF(ROW()&gt;'Impact Indicator Target Update'!A291,"",INDIRECT("'Impact Indicators - Section B'!A"&amp;'Impact Indicator Target Update'!D291))</f>
        <v/>
      </c>
    </row>
    <row r="3585" spans="10:10" x14ac:dyDescent="0.35">
      <c r="J3585" s="811" t="str">
        <f ca="1">IF(ROW()&gt;'Impact Indicator Target Update'!A292,"",INDIRECT("'Impact Indicators - Section B'!A"&amp;'Impact Indicator Target Update'!D292))</f>
        <v/>
      </c>
    </row>
    <row r="3586" spans="10:10" x14ac:dyDescent="0.35">
      <c r="J3586" s="811" t="str">
        <f ca="1">IF(ROW()&gt;'Impact Indicator Target Update'!A293,"",INDIRECT("'Impact Indicators - Section B'!A"&amp;'Impact Indicator Target Update'!D293))</f>
        <v/>
      </c>
    </row>
    <row r="3587" spans="10:10" x14ac:dyDescent="0.35">
      <c r="J3587" s="811" t="str">
        <f ca="1">IF(ROW()&gt;'Impact Indicator Target Update'!A294,"",INDIRECT("'Impact Indicators - Section B'!A"&amp;'Impact Indicator Target Update'!D294))</f>
        <v/>
      </c>
    </row>
    <row r="3588" spans="10:10" x14ac:dyDescent="0.35">
      <c r="J3588" s="811" t="str">
        <f ca="1">IF(ROW()&gt;'Impact Indicator Target Update'!A295,"",INDIRECT("'Impact Indicators - Section B'!A"&amp;'Impact Indicator Target Update'!D295))</f>
        <v/>
      </c>
    </row>
    <row r="3589" spans="10:10" x14ac:dyDescent="0.35">
      <c r="J3589" s="811" t="str">
        <f ca="1">IF(ROW()&gt;'Impact Indicator Target Update'!A296,"",INDIRECT("'Impact Indicators - Section B'!A"&amp;'Impact Indicator Target Update'!D296))</f>
        <v/>
      </c>
    </row>
    <row r="3590" spans="10:10" x14ac:dyDescent="0.35">
      <c r="J3590" s="811" t="str">
        <f ca="1">IF(ROW()&gt;'Impact Indicator Target Update'!A297,"",INDIRECT("'Impact Indicators - Section B'!A"&amp;'Impact Indicator Target Update'!D297))</f>
        <v/>
      </c>
    </row>
    <row r="3591" spans="10:10" x14ac:dyDescent="0.35">
      <c r="J3591" s="811" t="str">
        <f ca="1">IF(ROW()&gt;'Impact Indicator Target Update'!A298,"",INDIRECT("'Impact Indicators - Section B'!A"&amp;'Impact Indicator Target Update'!D298))</f>
        <v/>
      </c>
    </row>
    <row r="3592" spans="10:10" x14ac:dyDescent="0.35">
      <c r="J3592" s="811" t="str">
        <f ca="1">IF(ROW()&gt;'Impact Indicator Target Update'!A299,"",INDIRECT("'Impact Indicators - Section B'!A"&amp;'Impact Indicator Target Update'!D299))</f>
        <v/>
      </c>
    </row>
    <row r="3593" spans="10:10" x14ac:dyDescent="0.35">
      <c r="J3593" s="811" t="str">
        <f ca="1">IF(ROW()&gt;'Impact Indicator Target Update'!A300,"",INDIRECT("'Impact Indicators - Section B'!A"&amp;'Impact Indicator Target Update'!D300))</f>
        <v/>
      </c>
    </row>
    <row r="3594" spans="10:10" x14ac:dyDescent="0.35">
      <c r="J3594" s="811" t="str">
        <f ca="1">IF(ROW()&gt;'Impact Indicator Target Update'!A301,"",INDIRECT("'Impact Indicators - Section B'!A"&amp;'Impact Indicator Target Update'!D301))</f>
        <v/>
      </c>
    </row>
    <row r="3595" spans="10:10" x14ac:dyDescent="0.35">
      <c r="J3595" s="811" t="str">
        <f ca="1">IF(ROW()&gt;'Impact Indicator Target Update'!A302,"",INDIRECT("'Impact Indicators - Section B'!A"&amp;'Impact Indicator Target Update'!D302))</f>
        <v/>
      </c>
    </row>
    <row r="3596" spans="10:10" x14ac:dyDescent="0.35">
      <c r="J3596" s="811" t="str">
        <f ca="1">IF(ROW()&gt;'Impact Indicator Target Update'!A303,"",INDIRECT("'Impact Indicators - Section B'!A"&amp;'Impact Indicator Target Update'!D303))</f>
        <v/>
      </c>
    </row>
    <row r="3597" spans="10:10" x14ac:dyDescent="0.35">
      <c r="J3597" s="811" t="str">
        <f ca="1">IF(ROW()&gt;'Impact Indicator Target Update'!A304,"",INDIRECT("'Impact Indicators - Section B'!A"&amp;'Impact Indicator Target Update'!D304))</f>
        <v/>
      </c>
    </row>
    <row r="3598" spans="10:10" x14ac:dyDescent="0.35">
      <c r="J3598" s="811" t="str">
        <f ca="1">IF(ROW()&gt;'Impact Indicator Target Update'!A305,"",INDIRECT("'Impact Indicators - Section B'!A"&amp;'Impact Indicator Target Update'!D305))</f>
        <v/>
      </c>
    </row>
    <row r="3599" spans="10:10" x14ac:dyDescent="0.35">
      <c r="J3599" s="811" t="str">
        <f ca="1">IF(ROW()&gt;'Impact Indicator Target Update'!A306,"",INDIRECT("'Impact Indicators - Section B'!A"&amp;'Impact Indicator Target Update'!D306))</f>
        <v/>
      </c>
    </row>
    <row r="3600" spans="10:10" x14ac:dyDescent="0.35">
      <c r="J3600" s="811" t="str">
        <f ca="1">IF(ROW()&gt;'Impact Indicator Target Update'!A307,"",INDIRECT("'Impact Indicators - Section B'!A"&amp;'Impact Indicator Target Update'!D307))</f>
        <v/>
      </c>
    </row>
    <row r="3601" spans="10:10" x14ac:dyDescent="0.35">
      <c r="J3601" s="811" t="str">
        <f ca="1">IF(ROW()&gt;'Impact Indicator Target Update'!A308,"",INDIRECT("'Impact Indicators - Section B'!A"&amp;'Impact Indicator Target Update'!D308))</f>
        <v/>
      </c>
    </row>
    <row r="3602" spans="10:10" x14ac:dyDescent="0.35">
      <c r="J3602" s="811" t="str">
        <f ca="1">IF(ROW()&gt;'Impact Indicator Target Update'!A309,"",INDIRECT("'Impact Indicators - Section B'!A"&amp;'Impact Indicator Target Update'!D309))</f>
        <v/>
      </c>
    </row>
    <row r="3603" spans="10:10" x14ac:dyDescent="0.35">
      <c r="J3603" s="811" t="str">
        <f ca="1">IF(ROW()&gt;'Impact Indicator Target Update'!A310,"",INDIRECT("'Impact Indicators - Section B'!A"&amp;'Impact Indicator Target Update'!D310))</f>
        <v/>
      </c>
    </row>
    <row r="3604" spans="10:10" x14ac:dyDescent="0.35">
      <c r="J3604" s="811" t="str">
        <f ca="1">IF(ROW()&gt;'Impact Indicator Target Update'!A311,"",INDIRECT("'Impact Indicators - Section B'!A"&amp;'Impact Indicator Target Update'!D311))</f>
        <v/>
      </c>
    </row>
    <row r="3605" spans="10:10" x14ac:dyDescent="0.35">
      <c r="J3605" s="811" t="str">
        <f ca="1">IF(ROW()&gt;'Impact Indicator Target Update'!A312,"",INDIRECT("'Impact Indicators - Section B'!A"&amp;'Impact Indicator Target Update'!D312))</f>
        <v/>
      </c>
    </row>
    <row r="3606" spans="10:10" x14ac:dyDescent="0.35">
      <c r="J3606" s="811" t="str">
        <f ca="1">IF(ROW()&gt;'Impact Indicator Target Update'!A313,"",INDIRECT("'Impact Indicators - Section B'!A"&amp;'Impact Indicator Target Update'!D313))</f>
        <v/>
      </c>
    </row>
    <row r="3607" spans="10:10" x14ac:dyDescent="0.35">
      <c r="J3607" s="811" t="str">
        <f ca="1">IF(ROW()&gt;'Impact Indicator Target Update'!A314,"",INDIRECT("'Impact Indicators - Section B'!A"&amp;'Impact Indicator Target Update'!D314))</f>
        <v/>
      </c>
    </row>
    <row r="3608" spans="10:10" x14ac:dyDescent="0.35">
      <c r="J3608" s="811" t="str">
        <f ca="1">IF(ROW()&gt;'Impact Indicator Target Update'!A315,"",INDIRECT("'Impact Indicators - Section B'!A"&amp;'Impact Indicator Target Update'!D315))</f>
        <v/>
      </c>
    </row>
    <row r="3609" spans="10:10" x14ac:dyDescent="0.35">
      <c r="J3609" s="811" t="str">
        <f ca="1">IF(ROW()&gt;'Impact Indicator Target Update'!A316,"",INDIRECT("'Impact Indicators - Section B'!A"&amp;'Impact Indicator Target Update'!D316))</f>
        <v/>
      </c>
    </row>
    <row r="3610" spans="10:10" x14ac:dyDescent="0.35">
      <c r="J3610" s="811" t="str">
        <f ca="1">IF(ROW()&gt;'Impact Indicator Target Update'!A317,"",INDIRECT("'Impact Indicators - Section B'!A"&amp;'Impact Indicator Target Update'!D317))</f>
        <v/>
      </c>
    </row>
    <row r="3611" spans="10:10" x14ac:dyDescent="0.35">
      <c r="J3611" s="811" t="str">
        <f ca="1">IF(ROW()&gt;'Impact Indicator Target Update'!A318,"",INDIRECT("'Impact Indicators - Section B'!A"&amp;'Impact Indicator Target Update'!D318))</f>
        <v/>
      </c>
    </row>
    <row r="3612" spans="10:10" x14ac:dyDescent="0.35">
      <c r="J3612" s="811" t="str">
        <f ca="1">IF(ROW()&gt;'Impact Indicator Target Update'!A319,"",INDIRECT("'Impact Indicators - Section B'!A"&amp;'Impact Indicator Target Update'!D319))</f>
        <v/>
      </c>
    </row>
    <row r="3613" spans="10:10" x14ac:dyDescent="0.35">
      <c r="J3613" s="811" t="str">
        <f ca="1">IF(ROW()&gt;'Impact Indicator Target Update'!A320,"",INDIRECT("'Impact Indicators - Section B'!A"&amp;'Impact Indicator Target Update'!D320))</f>
        <v/>
      </c>
    </row>
    <row r="3614" spans="10:10" x14ac:dyDescent="0.35">
      <c r="J3614" s="811" t="str">
        <f ca="1">IF(ROW()&gt;'Impact Indicator Target Update'!A321,"",INDIRECT("'Impact Indicators - Section B'!A"&amp;'Impact Indicator Target Update'!D321))</f>
        <v/>
      </c>
    </row>
    <row r="3615" spans="10:10" x14ac:dyDescent="0.35">
      <c r="J3615" s="811" t="str">
        <f ca="1">IF(ROW()&gt;'Impact Indicator Target Update'!A322,"",INDIRECT("'Impact Indicators - Section B'!A"&amp;'Impact Indicator Target Update'!D322))</f>
        <v/>
      </c>
    </row>
    <row r="3616" spans="10:10" x14ac:dyDescent="0.35">
      <c r="J3616" s="811" t="str">
        <f ca="1">IF(ROW()&gt;'Impact Indicator Target Update'!A323,"",INDIRECT("'Impact Indicators - Section B'!A"&amp;'Impact Indicator Target Update'!D323))</f>
        <v/>
      </c>
    </row>
    <row r="3617" spans="10:10" x14ac:dyDescent="0.35">
      <c r="J3617" s="811" t="str">
        <f ca="1">IF(ROW()&gt;'Impact Indicator Target Update'!A324,"",INDIRECT("'Impact Indicators - Section B'!A"&amp;'Impact Indicator Target Update'!D324))</f>
        <v/>
      </c>
    </row>
    <row r="3618" spans="10:10" x14ac:dyDescent="0.35">
      <c r="J3618" s="811" t="str">
        <f ca="1">IF(ROW()&gt;'Impact Indicator Target Update'!A325,"",INDIRECT("'Impact Indicators - Section B'!A"&amp;'Impact Indicator Target Update'!D325))</f>
        <v/>
      </c>
    </row>
    <row r="3619" spans="10:10" x14ac:dyDescent="0.35">
      <c r="J3619" s="811" t="str">
        <f ca="1">IF(ROW()&gt;'Impact Indicator Target Update'!A326,"",INDIRECT("'Impact Indicators - Section B'!A"&amp;'Impact Indicator Target Update'!D326))</f>
        <v/>
      </c>
    </row>
    <row r="3620" spans="10:10" x14ac:dyDescent="0.35">
      <c r="J3620" s="811" t="str">
        <f ca="1">IF(ROW()&gt;'Impact Indicator Target Update'!A327,"",INDIRECT("'Impact Indicators - Section B'!A"&amp;'Impact Indicator Target Update'!D327))</f>
        <v/>
      </c>
    </row>
    <row r="3621" spans="10:10" x14ac:dyDescent="0.35">
      <c r="J3621" s="811" t="str">
        <f ca="1">IF(ROW()&gt;'Impact Indicator Target Update'!A328,"",INDIRECT("'Impact Indicators - Section B'!A"&amp;'Impact Indicator Target Update'!D328))</f>
        <v/>
      </c>
    </row>
    <row r="3622" spans="10:10" x14ac:dyDescent="0.35">
      <c r="J3622" s="811" t="str">
        <f ca="1">IF(ROW()&gt;'Impact Indicator Target Update'!A329,"",INDIRECT("'Impact Indicators - Section B'!A"&amp;'Impact Indicator Target Update'!D329))</f>
        <v/>
      </c>
    </row>
    <row r="3623" spans="10:10" x14ac:dyDescent="0.35">
      <c r="J3623" s="811" t="str">
        <f ca="1">IF(ROW()&gt;'Impact Indicator Target Update'!A330,"",INDIRECT("'Impact Indicators - Section B'!A"&amp;'Impact Indicator Target Update'!D330))</f>
        <v/>
      </c>
    </row>
    <row r="3624" spans="10:10" x14ac:dyDescent="0.35">
      <c r="J3624" s="811" t="str">
        <f ca="1">IF(ROW()&gt;'Impact Indicator Target Update'!A331,"",INDIRECT("'Impact Indicators - Section B'!A"&amp;'Impact Indicator Target Update'!D331))</f>
        <v/>
      </c>
    </row>
    <row r="3625" spans="10:10" x14ac:dyDescent="0.35">
      <c r="J3625" s="811" t="str">
        <f ca="1">IF(ROW()&gt;'Impact Indicator Target Update'!A332,"",INDIRECT("'Impact Indicators - Section B'!A"&amp;'Impact Indicator Target Update'!D332))</f>
        <v/>
      </c>
    </row>
    <row r="3626" spans="10:10" x14ac:dyDescent="0.35">
      <c r="J3626" s="811" t="str">
        <f ca="1">IF(ROW()&gt;'Impact Indicator Target Update'!A333,"",INDIRECT("'Impact Indicators - Section B'!A"&amp;'Impact Indicator Target Update'!D333))</f>
        <v/>
      </c>
    </row>
    <row r="3627" spans="10:10" x14ac:dyDescent="0.35">
      <c r="J3627" s="811" t="str">
        <f ca="1">IF(ROW()&gt;'Impact Indicator Target Update'!A334,"",INDIRECT("'Impact Indicators - Section B'!A"&amp;'Impact Indicator Target Update'!D334))</f>
        <v/>
      </c>
    </row>
    <row r="3628" spans="10:10" x14ac:dyDescent="0.35">
      <c r="J3628" s="811" t="str">
        <f ca="1">IF(ROW()&gt;'Impact Indicator Target Update'!A335,"",INDIRECT("'Impact Indicators - Section B'!A"&amp;'Impact Indicator Target Update'!D335))</f>
        <v/>
      </c>
    </row>
    <row r="3629" spans="10:10" x14ac:dyDescent="0.35">
      <c r="J3629" s="811" t="str">
        <f ca="1">IF(ROW()&gt;'Impact Indicator Target Update'!A336,"",INDIRECT("'Impact Indicators - Section B'!A"&amp;'Impact Indicator Target Update'!D336))</f>
        <v/>
      </c>
    </row>
    <row r="3630" spans="10:10" x14ac:dyDescent="0.35">
      <c r="J3630" s="811" t="str">
        <f ca="1">IF(ROW()&gt;'Impact Indicator Target Update'!A337,"",INDIRECT("'Impact Indicators - Section B'!A"&amp;'Impact Indicator Target Update'!D337))</f>
        <v/>
      </c>
    </row>
    <row r="3631" spans="10:10" x14ac:dyDescent="0.35">
      <c r="J3631" s="811" t="str">
        <f ca="1">IF(ROW()&gt;'Impact Indicator Target Update'!A338,"",INDIRECT("'Impact Indicators - Section B'!A"&amp;'Impact Indicator Target Update'!D338))</f>
        <v/>
      </c>
    </row>
    <row r="3632" spans="10:10" x14ac:dyDescent="0.35">
      <c r="J3632" s="811" t="str">
        <f ca="1">IF(ROW()&gt;'Impact Indicator Target Update'!A339,"",INDIRECT("'Impact Indicators - Section B'!A"&amp;'Impact Indicator Target Update'!D339))</f>
        <v/>
      </c>
    </row>
    <row r="3633" spans="10:10" x14ac:dyDescent="0.35">
      <c r="J3633" s="811" t="str">
        <f ca="1">IF(ROW()&gt;'Impact Indicator Target Update'!A340,"",INDIRECT("'Impact Indicators - Section B'!A"&amp;'Impact Indicator Target Update'!D340))</f>
        <v/>
      </c>
    </row>
    <row r="3634" spans="10:10" x14ac:dyDescent="0.35">
      <c r="J3634" s="811" t="str">
        <f ca="1">IF(ROW()&gt;'Impact Indicator Target Update'!A341,"",INDIRECT("'Impact Indicators - Section B'!A"&amp;'Impact Indicator Target Update'!D341))</f>
        <v/>
      </c>
    </row>
    <row r="3635" spans="10:10" x14ac:dyDescent="0.35">
      <c r="J3635" s="811" t="str">
        <f ca="1">IF(ROW()&gt;'Impact Indicator Target Update'!A342,"",INDIRECT("'Impact Indicators - Section B'!A"&amp;'Impact Indicator Target Update'!D342))</f>
        <v/>
      </c>
    </row>
    <row r="3636" spans="10:10" x14ac:dyDescent="0.35">
      <c r="J3636" s="811" t="str">
        <f ca="1">IF(ROW()&gt;'Impact Indicator Target Update'!A343,"",INDIRECT("'Impact Indicators - Section B'!A"&amp;'Impact Indicator Target Update'!D343))</f>
        <v/>
      </c>
    </row>
    <row r="3637" spans="10:10" x14ac:dyDescent="0.35">
      <c r="J3637" s="811" t="str">
        <f ca="1">IF(ROW()&gt;'Impact Indicator Target Update'!A344,"",INDIRECT("'Impact Indicators - Section B'!A"&amp;'Impact Indicator Target Update'!D344))</f>
        <v/>
      </c>
    </row>
    <row r="3638" spans="10:10" x14ac:dyDescent="0.35">
      <c r="J3638" s="811" t="str">
        <f ca="1">IF(ROW()&gt;'Impact Indicator Target Update'!A345,"",INDIRECT("'Impact Indicators - Section B'!A"&amp;'Impact Indicator Target Update'!D345))</f>
        <v/>
      </c>
    </row>
    <row r="3639" spans="10:10" x14ac:dyDescent="0.35">
      <c r="J3639" s="811" t="str">
        <f ca="1">IF(ROW()&gt;'Impact Indicator Target Update'!A346,"",INDIRECT("'Impact Indicators - Section B'!A"&amp;'Impact Indicator Target Update'!D346))</f>
        <v/>
      </c>
    </row>
    <row r="3640" spans="10:10" x14ac:dyDescent="0.35">
      <c r="J3640" s="811" t="str">
        <f ca="1">IF(ROW()&gt;'Impact Indicator Target Update'!A347,"",INDIRECT("'Impact Indicators - Section B'!A"&amp;'Impact Indicator Target Update'!D347))</f>
        <v/>
      </c>
    </row>
    <row r="3641" spans="10:10" x14ac:dyDescent="0.35">
      <c r="J3641" s="811" t="str">
        <f ca="1">IF(ROW()&gt;'Impact Indicator Target Update'!A348,"",INDIRECT("'Impact Indicators - Section B'!A"&amp;'Impact Indicator Target Update'!D348))</f>
        <v/>
      </c>
    </row>
    <row r="3642" spans="10:10" x14ac:dyDescent="0.35">
      <c r="J3642" s="811" t="str">
        <f ca="1">IF(ROW()&gt;'Impact Indicator Target Update'!A349,"",INDIRECT("'Impact Indicators - Section B'!A"&amp;'Impact Indicator Target Update'!D349))</f>
        <v/>
      </c>
    </row>
    <row r="3643" spans="10:10" x14ac:dyDescent="0.35">
      <c r="J3643" s="811" t="str">
        <f ca="1">IF(ROW()&gt;'Impact Indicator Target Update'!A350,"",INDIRECT("'Impact Indicators - Section B'!A"&amp;'Impact Indicator Target Update'!D350))</f>
        <v/>
      </c>
    </row>
    <row r="3644" spans="10:10" x14ac:dyDescent="0.35">
      <c r="J3644" s="811" t="str">
        <f ca="1">IF(ROW()&gt;'Impact Indicator Target Update'!A351,"",INDIRECT("'Impact Indicators - Section B'!A"&amp;'Impact Indicator Target Update'!D351))</f>
        <v/>
      </c>
    </row>
    <row r="3645" spans="10:10" x14ac:dyDescent="0.35">
      <c r="J3645" s="811" t="str">
        <f ca="1">IF(ROW()&gt;'Impact Indicator Target Update'!A352,"",INDIRECT("'Impact Indicators - Section B'!A"&amp;'Impact Indicator Target Update'!D352))</f>
        <v/>
      </c>
    </row>
    <row r="3646" spans="10:10" x14ac:dyDescent="0.35">
      <c r="J3646" s="811" t="str">
        <f ca="1">IF(ROW()&gt;'Impact Indicator Target Update'!A353,"",INDIRECT("'Impact Indicators - Section B'!A"&amp;'Impact Indicator Target Update'!D353))</f>
        <v/>
      </c>
    </row>
    <row r="3647" spans="10:10" x14ac:dyDescent="0.35">
      <c r="J3647" s="811" t="str">
        <f ca="1">IF(ROW()&gt;'Impact Indicator Target Update'!A354,"",INDIRECT("'Impact Indicators - Section B'!A"&amp;'Impact Indicator Target Update'!D354))</f>
        <v/>
      </c>
    </row>
    <row r="3648" spans="10:10" x14ac:dyDescent="0.35">
      <c r="J3648" s="811" t="str">
        <f ca="1">IF(ROW()&gt;'Impact Indicator Target Update'!A355,"",INDIRECT("'Impact Indicators - Section B'!A"&amp;'Impact Indicator Target Update'!D355))</f>
        <v/>
      </c>
    </row>
    <row r="3649" spans="10:10" x14ac:dyDescent="0.35">
      <c r="J3649" s="811" t="str">
        <f ca="1">IF(ROW()&gt;'Impact Indicator Target Update'!A356,"",INDIRECT("'Impact Indicators - Section B'!A"&amp;'Impact Indicator Target Update'!D356))</f>
        <v/>
      </c>
    </row>
    <row r="3650" spans="10:10" x14ac:dyDescent="0.35">
      <c r="J3650" s="811" t="str">
        <f ca="1">IF(ROW()&gt;'Impact Indicator Target Update'!A357,"",INDIRECT("'Impact Indicators - Section B'!A"&amp;'Impact Indicator Target Update'!D357))</f>
        <v/>
      </c>
    </row>
    <row r="3651" spans="10:10" x14ac:dyDescent="0.35">
      <c r="J3651" s="811" t="str">
        <f ca="1">IF(ROW()&gt;'Impact Indicator Target Update'!A358,"",INDIRECT("'Impact Indicators - Section B'!A"&amp;'Impact Indicator Target Update'!D358))</f>
        <v/>
      </c>
    </row>
    <row r="3652" spans="10:10" x14ac:dyDescent="0.35">
      <c r="J3652" s="811" t="str">
        <f ca="1">IF(ROW()&gt;'Impact Indicator Target Update'!A359,"",INDIRECT("'Impact Indicators - Section B'!A"&amp;'Impact Indicator Target Update'!D359))</f>
        <v/>
      </c>
    </row>
    <row r="3653" spans="10:10" x14ac:dyDescent="0.35">
      <c r="J3653" s="811" t="str">
        <f ca="1">IF(ROW()&gt;'Impact Indicator Target Update'!A360,"",INDIRECT("'Impact Indicators - Section B'!A"&amp;'Impact Indicator Target Update'!D360))</f>
        <v/>
      </c>
    </row>
    <row r="3654" spans="10:10" x14ac:dyDescent="0.35">
      <c r="J3654" s="811" t="str">
        <f ca="1">IF(ROW()&gt;'Impact Indicator Target Update'!A361,"",INDIRECT("'Impact Indicators - Section B'!A"&amp;'Impact Indicator Target Update'!D361))</f>
        <v/>
      </c>
    </row>
    <row r="3655" spans="10:10" x14ac:dyDescent="0.35">
      <c r="J3655" s="811" t="str">
        <f ca="1">IF(ROW()&gt;'Impact Indicator Target Update'!A362,"",INDIRECT("'Impact Indicators - Section B'!A"&amp;'Impact Indicator Target Update'!D362))</f>
        <v/>
      </c>
    </row>
    <row r="3656" spans="10:10" x14ac:dyDescent="0.35">
      <c r="J3656" s="811" t="str">
        <f ca="1">IF(ROW()&gt;'Impact Indicator Target Update'!A363,"",INDIRECT("'Impact Indicators - Section B'!A"&amp;'Impact Indicator Target Update'!D363))</f>
        <v/>
      </c>
    </row>
    <row r="3657" spans="10:10" x14ac:dyDescent="0.35">
      <c r="J3657" s="811" t="str">
        <f ca="1">IF(ROW()&gt;'Impact Indicator Target Update'!A364,"",INDIRECT("'Impact Indicators - Section B'!A"&amp;'Impact Indicator Target Update'!D364))</f>
        <v/>
      </c>
    </row>
    <row r="3658" spans="10:10" x14ac:dyDescent="0.35">
      <c r="J3658" s="811" t="str">
        <f ca="1">IF(ROW()&gt;'Impact Indicator Target Update'!A365,"",INDIRECT("'Impact Indicators - Section B'!A"&amp;'Impact Indicator Target Update'!D365))</f>
        <v/>
      </c>
    </row>
    <row r="3659" spans="10:10" x14ac:dyDescent="0.35">
      <c r="J3659" s="811" t="str">
        <f ca="1">IF(ROW()&gt;'Impact Indicator Target Update'!A366,"",INDIRECT("'Impact Indicators - Section B'!A"&amp;'Impact Indicator Target Update'!D366))</f>
        <v/>
      </c>
    </row>
    <row r="3660" spans="10:10" x14ac:dyDescent="0.35">
      <c r="J3660" s="811" t="str">
        <f ca="1">IF(ROW()&gt;'Impact Indicator Target Update'!A367,"",INDIRECT("'Impact Indicators - Section B'!A"&amp;'Impact Indicator Target Update'!D367))</f>
        <v/>
      </c>
    </row>
    <row r="3661" spans="10:10" x14ac:dyDescent="0.35">
      <c r="J3661" s="811" t="str">
        <f ca="1">IF(ROW()&gt;'Impact Indicator Target Update'!A368,"",INDIRECT("'Impact Indicators - Section B'!A"&amp;'Impact Indicator Target Update'!D368))</f>
        <v/>
      </c>
    </row>
    <row r="3662" spans="10:10" x14ac:dyDescent="0.35">
      <c r="J3662" s="811" t="str">
        <f ca="1">IF(ROW()&gt;'Impact Indicator Target Update'!A369,"",INDIRECT("'Impact Indicators - Section B'!A"&amp;'Impact Indicator Target Update'!D369))</f>
        <v/>
      </c>
    </row>
    <row r="3663" spans="10:10" x14ac:dyDescent="0.35">
      <c r="J3663" s="811" t="str">
        <f ca="1">IF(ROW()&gt;'Impact Indicator Target Update'!A370,"",INDIRECT("'Impact Indicators - Section B'!A"&amp;'Impact Indicator Target Update'!D370))</f>
        <v/>
      </c>
    </row>
    <row r="3664" spans="10:10" x14ac:dyDescent="0.35">
      <c r="J3664" s="811" t="str">
        <f ca="1">IF(ROW()&gt;'Impact Indicator Target Update'!A371,"",INDIRECT("'Impact Indicators - Section B'!A"&amp;'Impact Indicator Target Update'!D371))</f>
        <v/>
      </c>
    </row>
    <row r="3665" spans="10:10" x14ac:dyDescent="0.35">
      <c r="J3665" s="811" t="str">
        <f ca="1">IF(ROW()&gt;'Impact Indicator Target Update'!A372,"",INDIRECT("'Impact Indicators - Section B'!A"&amp;'Impact Indicator Target Update'!D372))</f>
        <v/>
      </c>
    </row>
    <row r="3666" spans="10:10" x14ac:dyDescent="0.35">
      <c r="J3666" s="811" t="str">
        <f ca="1">IF(ROW()&gt;'Impact Indicator Target Update'!A373,"",INDIRECT("'Impact Indicators - Section B'!A"&amp;'Impact Indicator Target Update'!D373))</f>
        <v/>
      </c>
    </row>
    <row r="3667" spans="10:10" x14ac:dyDescent="0.35">
      <c r="J3667" s="811" t="str">
        <f ca="1">IF(ROW()&gt;'Impact Indicator Target Update'!A374,"",INDIRECT("'Impact Indicators - Section B'!A"&amp;'Impact Indicator Target Update'!D374))</f>
        <v/>
      </c>
    </row>
    <row r="3668" spans="10:10" x14ac:dyDescent="0.35">
      <c r="J3668" s="811" t="str">
        <f ca="1">IF(ROW()&gt;'Impact Indicator Target Update'!A375,"",INDIRECT("'Impact Indicators - Section B'!A"&amp;'Impact Indicator Target Update'!D375))</f>
        <v/>
      </c>
    </row>
    <row r="3669" spans="10:10" x14ac:dyDescent="0.35">
      <c r="J3669" s="811" t="str">
        <f ca="1">IF(ROW()&gt;'Impact Indicator Target Update'!A376,"",INDIRECT("'Impact Indicators - Section B'!A"&amp;'Impact Indicator Target Update'!D376))</f>
        <v/>
      </c>
    </row>
    <row r="3670" spans="10:10" x14ac:dyDescent="0.35">
      <c r="J3670" s="811" t="str">
        <f ca="1">IF(ROW()&gt;'Impact Indicator Target Update'!A377,"",INDIRECT("'Impact Indicators - Section B'!A"&amp;'Impact Indicator Target Update'!D377))</f>
        <v/>
      </c>
    </row>
    <row r="3671" spans="10:10" x14ac:dyDescent="0.35">
      <c r="J3671" s="811" t="str">
        <f ca="1">IF(ROW()&gt;'Impact Indicator Target Update'!A378,"",INDIRECT("'Impact Indicators - Section B'!A"&amp;'Impact Indicator Target Update'!D378))</f>
        <v/>
      </c>
    </row>
    <row r="3672" spans="10:10" x14ac:dyDescent="0.35">
      <c r="J3672" s="811" t="str">
        <f ca="1">IF(ROW()&gt;'Impact Indicator Target Update'!A379,"",INDIRECT("'Impact Indicators - Section B'!A"&amp;'Impact Indicator Target Update'!D379))</f>
        <v/>
      </c>
    </row>
    <row r="3673" spans="10:10" x14ac:dyDescent="0.35">
      <c r="J3673" s="811" t="str">
        <f ca="1">IF(ROW()&gt;'Impact Indicator Target Update'!A380,"",INDIRECT("'Impact Indicators - Section B'!A"&amp;'Impact Indicator Target Update'!D380))</f>
        <v/>
      </c>
    </row>
    <row r="3674" spans="10:10" x14ac:dyDescent="0.35">
      <c r="J3674" s="811" t="str">
        <f ca="1">IF(ROW()&gt;'Impact Indicator Target Update'!A381,"",INDIRECT("'Impact Indicators - Section B'!A"&amp;'Impact Indicator Target Update'!D381))</f>
        <v/>
      </c>
    </row>
    <row r="3675" spans="10:10" x14ac:dyDescent="0.35">
      <c r="J3675" s="811" t="str">
        <f ca="1">IF(ROW()&gt;'Impact Indicator Target Update'!A382,"",INDIRECT("'Impact Indicators - Section B'!A"&amp;'Impact Indicator Target Update'!D382))</f>
        <v/>
      </c>
    </row>
    <row r="3676" spans="10:10" x14ac:dyDescent="0.35">
      <c r="J3676" s="811" t="str">
        <f ca="1">IF(ROW()&gt;'Impact Indicator Target Update'!A383,"",INDIRECT("'Impact Indicators - Section B'!A"&amp;'Impact Indicator Target Update'!D383))</f>
        <v/>
      </c>
    </row>
    <row r="3677" spans="10:10" x14ac:dyDescent="0.35">
      <c r="J3677" s="811" t="str">
        <f ca="1">IF(ROW()&gt;'Impact Indicator Target Update'!A384,"",INDIRECT("'Impact Indicators - Section B'!A"&amp;'Impact Indicator Target Update'!D384))</f>
        <v/>
      </c>
    </row>
    <row r="3678" spans="10:10" x14ac:dyDescent="0.35">
      <c r="J3678" s="811" t="str">
        <f ca="1">IF(ROW()&gt;'Impact Indicator Target Update'!A385,"",INDIRECT("'Impact Indicators - Section B'!A"&amp;'Impact Indicator Target Update'!D385))</f>
        <v/>
      </c>
    </row>
    <row r="3679" spans="10:10" x14ac:dyDescent="0.35">
      <c r="J3679" s="811" t="str">
        <f ca="1">IF(ROW()&gt;'Impact Indicator Target Update'!A386,"",INDIRECT("'Impact Indicators - Section B'!A"&amp;'Impact Indicator Target Update'!D386))</f>
        <v/>
      </c>
    </row>
    <row r="3680" spans="10:10" x14ac:dyDescent="0.35">
      <c r="J3680" s="811" t="str">
        <f ca="1">IF(ROW()&gt;'Impact Indicator Target Update'!A387,"",INDIRECT("'Impact Indicators - Section B'!A"&amp;'Impact Indicator Target Update'!D387))</f>
        <v/>
      </c>
    </row>
    <row r="3681" spans="10:10" x14ac:dyDescent="0.35">
      <c r="J3681" s="811" t="str">
        <f ca="1">IF(ROW()&gt;'Impact Indicator Target Update'!A388,"",INDIRECT("'Impact Indicators - Section B'!A"&amp;'Impact Indicator Target Update'!D388))</f>
        <v/>
      </c>
    </row>
    <row r="3682" spans="10:10" x14ac:dyDescent="0.35">
      <c r="J3682" s="811" t="str">
        <f ca="1">IF(ROW()&gt;'Impact Indicator Target Update'!A389,"",INDIRECT("'Impact Indicators - Section B'!A"&amp;'Impact Indicator Target Update'!D389))</f>
        <v/>
      </c>
    </row>
    <row r="3683" spans="10:10" x14ac:dyDescent="0.35">
      <c r="J3683" s="811" t="str">
        <f ca="1">IF(ROW()&gt;'Impact Indicator Target Update'!A390,"",INDIRECT("'Impact Indicators - Section B'!A"&amp;'Impact Indicator Target Update'!D390))</f>
        <v/>
      </c>
    </row>
    <row r="3684" spans="10:10" x14ac:dyDescent="0.35">
      <c r="J3684" s="811" t="str">
        <f ca="1">IF(ROW()&gt;'Impact Indicator Target Update'!A391,"",INDIRECT("'Impact Indicators - Section B'!A"&amp;'Impact Indicator Target Update'!D391))</f>
        <v/>
      </c>
    </row>
    <row r="3685" spans="10:10" x14ac:dyDescent="0.35">
      <c r="J3685" s="811" t="str">
        <f ca="1">IF(ROW()&gt;'Impact Indicator Target Update'!A392,"",INDIRECT("'Impact Indicators - Section B'!A"&amp;'Impact Indicator Target Update'!D392))</f>
        <v/>
      </c>
    </row>
    <row r="3686" spans="10:10" x14ac:dyDescent="0.35">
      <c r="J3686" s="811" t="str">
        <f ca="1">IF(ROW()&gt;'Impact Indicator Target Update'!A393,"",INDIRECT("'Impact Indicators - Section B'!A"&amp;'Impact Indicator Target Update'!D393))</f>
        <v/>
      </c>
    </row>
    <row r="3687" spans="10:10" x14ac:dyDescent="0.35">
      <c r="J3687" s="811" t="str">
        <f ca="1">IF(ROW()&gt;'Impact Indicator Target Update'!A394,"",INDIRECT("'Impact Indicators - Section B'!A"&amp;'Impact Indicator Target Update'!D394))</f>
        <v/>
      </c>
    </row>
    <row r="3688" spans="10:10" x14ac:dyDescent="0.35">
      <c r="J3688" s="811" t="str">
        <f ca="1">IF(ROW()&gt;'Impact Indicator Target Update'!A395,"",INDIRECT("'Impact Indicators - Section B'!A"&amp;'Impact Indicator Target Update'!D395))</f>
        <v/>
      </c>
    </row>
    <row r="3689" spans="10:10" x14ac:dyDescent="0.35">
      <c r="J3689" s="811" t="str">
        <f ca="1">IF(ROW()&gt;'Impact Indicator Target Update'!A396,"",INDIRECT("'Impact Indicators - Section B'!A"&amp;'Impact Indicator Target Update'!D396))</f>
        <v/>
      </c>
    </row>
    <row r="3690" spans="10:10" x14ac:dyDescent="0.35">
      <c r="J3690" s="811" t="str">
        <f ca="1">IF(ROW()&gt;'Impact Indicator Target Update'!A397,"",INDIRECT("'Impact Indicators - Section B'!A"&amp;'Impact Indicator Target Update'!D397))</f>
        <v/>
      </c>
    </row>
    <row r="3691" spans="10:10" x14ac:dyDescent="0.35">
      <c r="J3691" s="811" t="str">
        <f ca="1">IF(ROW()&gt;'Impact Indicator Target Update'!A398,"",INDIRECT("'Impact Indicators - Section B'!A"&amp;'Impact Indicator Target Update'!D398))</f>
        <v/>
      </c>
    </row>
    <row r="3692" spans="10:10" x14ac:dyDescent="0.35">
      <c r="J3692" s="811" t="str">
        <f ca="1">IF(ROW()&gt;'Impact Indicator Target Update'!A399,"",INDIRECT("'Impact Indicators - Section B'!A"&amp;'Impact Indicator Target Update'!D399))</f>
        <v/>
      </c>
    </row>
    <row r="3693" spans="10:10" x14ac:dyDescent="0.35">
      <c r="J3693" s="811" t="str">
        <f ca="1">IF(ROW()&gt;'Impact Indicator Target Update'!A400,"",INDIRECT("'Impact Indicators - Section B'!A"&amp;'Impact Indicator Target Update'!D400))</f>
        <v/>
      </c>
    </row>
    <row r="3694" spans="10:10" x14ac:dyDescent="0.35">
      <c r="J3694" s="811" t="str">
        <f ca="1">IF(ROW()&gt;'Impact Indicator Target Update'!A401,"",INDIRECT("'Impact Indicators - Section B'!A"&amp;'Impact Indicator Target Update'!D401))</f>
        <v/>
      </c>
    </row>
    <row r="3695" spans="10:10" x14ac:dyDescent="0.35">
      <c r="J3695" s="811" t="str">
        <f ca="1">IF(ROW()&gt;'Impact Indicator Target Update'!A402,"",INDIRECT("'Impact Indicators - Section B'!A"&amp;'Impact Indicator Target Update'!D402))</f>
        <v/>
      </c>
    </row>
    <row r="3696" spans="10:10" x14ac:dyDescent="0.35">
      <c r="J3696" s="811" t="str">
        <f ca="1">IF(ROW()&gt;'Impact Indicator Target Update'!A403,"",INDIRECT("'Impact Indicators - Section B'!A"&amp;'Impact Indicator Target Update'!D403))</f>
        <v/>
      </c>
    </row>
    <row r="3697" spans="10:10" x14ac:dyDescent="0.35">
      <c r="J3697" s="811" t="str">
        <f ca="1">IF(ROW()&gt;'Impact Indicator Target Update'!A404,"",INDIRECT("'Impact Indicators - Section B'!A"&amp;'Impact Indicator Target Update'!D404))</f>
        <v/>
      </c>
    </row>
    <row r="3698" spans="10:10" x14ac:dyDescent="0.35">
      <c r="J3698" s="811" t="str">
        <f ca="1">IF(ROW()&gt;'Impact Indicator Target Update'!A405,"",INDIRECT("'Impact Indicators - Section B'!A"&amp;'Impact Indicator Target Update'!D405))</f>
        <v/>
      </c>
    </row>
    <row r="3699" spans="10:10" x14ac:dyDescent="0.35">
      <c r="J3699" s="811" t="str">
        <f ca="1">IF(ROW()&gt;'Impact Indicator Target Update'!A406,"",INDIRECT("'Impact Indicators - Section B'!A"&amp;'Impact Indicator Target Update'!D406))</f>
        <v/>
      </c>
    </row>
    <row r="3700" spans="10:10" x14ac:dyDescent="0.35">
      <c r="J3700" s="811" t="str">
        <f ca="1">IF(ROW()&gt;'Impact Indicator Target Update'!A407,"",INDIRECT("'Impact Indicators - Section B'!A"&amp;'Impact Indicator Target Update'!D407))</f>
        <v/>
      </c>
    </row>
    <row r="3701" spans="10:10" x14ac:dyDescent="0.35">
      <c r="J3701" s="811" t="str">
        <f ca="1">IF(ROW()&gt;'Impact Indicator Target Update'!A408,"",INDIRECT("'Impact Indicators - Section B'!A"&amp;'Impact Indicator Target Update'!D408))</f>
        <v/>
      </c>
    </row>
    <row r="3702" spans="10:10" x14ac:dyDescent="0.35">
      <c r="J3702" s="811" t="str">
        <f ca="1">IF(ROW()&gt;'Impact Indicator Target Update'!A409,"",INDIRECT("'Impact Indicators - Section B'!A"&amp;'Impact Indicator Target Update'!D409))</f>
        <v/>
      </c>
    </row>
    <row r="3703" spans="10:10" x14ac:dyDescent="0.35">
      <c r="J3703" s="811" t="str">
        <f ca="1">IF(ROW()&gt;'Impact Indicator Target Update'!A410,"",INDIRECT("'Impact Indicators - Section B'!A"&amp;'Impact Indicator Target Update'!D410))</f>
        <v/>
      </c>
    </row>
    <row r="3704" spans="10:10" x14ac:dyDescent="0.35">
      <c r="J3704" s="811" t="str">
        <f ca="1">IF(ROW()&gt;'Impact Indicator Target Update'!A411,"",INDIRECT("'Impact Indicators - Section B'!A"&amp;'Impact Indicator Target Update'!D411))</f>
        <v/>
      </c>
    </row>
    <row r="3705" spans="10:10" x14ac:dyDescent="0.35">
      <c r="J3705" s="811" t="str">
        <f ca="1">IF(ROW()&gt;'Impact Indicator Target Update'!A412,"",INDIRECT("'Impact Indicators - Section B'!A"&amp;'Impact Indicator Target Update'!D412))</f>
        <v/>
      </c>
    </row>
    <row r="3706" spans="10:10" x14ac:dyDescent="0.35">
      <c r="J3706" s="811" t="str">
        <f ca="1">IF(ROW()&gt;'Impact Indicator Target Update'!A413,"",INDIRECT("'Impact Indicators - Section B'!A"&amp;'Impact Indicator Target Update'!D413))</f>
        <v/>
      </c>
    </row>
    <row r="3707" spans="10:10" x14ac:dyDescent="0.35">
      <c r="J3707" s="811" t="str">
        <f ca="1">IF(ROW()&gt;'Impact Indicator Target Update'!A414,"",INDIRECT("'Impact Indicators - Section B'!A"&amp;'Impact Indicator Target Update'!D414))</f>
        <v/>
      </c>
    </row>
    <row r="3708" spans="10:10" x14ac:dyDescent="0.35">
      <c r="J3708" s="811" t="str">
        <f ca="1">IF(ROW()&gt;'Impact Indicator Target Update'!A415,"",INDIRECT("'Impact Indicators - Section B'!A"&amp;'Impact Indicator Target Update'!D415))</f>
        <v/>
      </c>
    </row>
    <row r="3709" spans="10:10" x14ac:dyDescent="0.35">
      <c r="J3709" s="811" t="str">
        <f ca="1">IF(ROW()&gt;'Impact Indicator Target Update'!A416,"",INDIRECT("'Impact Indicators - Section B'!A"&amp;'Impact Indicator Target Update'!D416))</f>
        <v/>
      </c>
    </row>
    <row r="3710" spans="10:10" x14ac:dyDescent="0.35">
      <c r="J3710" s="811" t="str">
        <f ca="1">IF(ROW()&gt;'Impact Indicator Target Update'!A417,"",INDIRECT("'Impact Indicators - Section B'!A"&amp;'Impact Indicator Target Update'!D417))</f>
        <v/>
      </c>
    </row>
    <row r="3711" spans="10:10" x14ac:dyDescent="0.35">
      <c r="J3711" s="811" t="str">
        <f ca="1">IF(ROW()&gt;'Impact Indicator Target Update'!A418,"",INDIRECT("'Impact Indicators - Section B'!A"&amp;'Impact Indicator Target Update'!D418))</f>
        <v/>
      </c>
    </row>
    <row r="3712" spans="10:10" x14ac:dyDescent="0.35">
      <c r="J3712" s="811" t="str">
        <f ca="1">IF(ROW()&gt;'Impact Indicator Target Update'!A419,"",INDIRECT("'Impact Indicators - Section B'!A"&amp;'Impact Indicator Target Update'!D419))</f>
        <v/>
      </c>
    </row>
    <row r="3713" spans="10:10" x14ac:dyDescent="0.35">
      <c r="J3713" s="811" t="str">
        <f ca="1">IF(ROW()&gt;'Impact Indicator Target Update'!A420,"",INDIRECT("'Impact Indicators - Section B'!A"&amp;'Impact Indicator Target Update'!D420))</f>
        <v/>
      </c>
    </row>
    <row r="3714" spans="10:10" x14ac:dyDescent="0.35">
      <c r="J3714" s="811" t="str">
        <f ca="1">IF(ROW()&gt;'Impact Indicator Target Update'!A421,"",INDIRECT("'Impact Indicators - Section B'!A"&amp;'Impact Indicator Target Update'!D421))</f>
        <v/>
      </c>
    </row>
    <row r="3715" spans="10:10" x14ac:dyDescent="0.35">
      <c r="J3715" s="811" t="str">
        <f ca="1">IF(ROW()&gt;'Impact Indicator Target Update'!A422,"",INDIRECT("'Impact Indicators - Section B'!A"&amp;'Impact Indicator Target Update'!D422))</f>
        <v/>
      </c>
    </row>
    <row r="3716" spans="10:10" x14ac:dyDescent="0.35">
      <c r="J3716" s="811" t="str">
        <f ca="1">IF(ROW()&gt;'Impact Indicator Target Update'!A423,"",INDIRECT("'Impact Indicators - Section B'!A"&amp;'Impact Indicator Target Update'!D423))</f>
        <v/>
      </c>
    </row>
    <row r="3717" spans="10:10" x14ac:dyDescent="0.35">
      <c r="J3717" s="811" t="str">
        <f ca="1">IF(ROW()&gt;'Impact Indicator Target Update'!A424,"",INDIRECT("'Impact Indicators - Section B'!A"&amp;'Impact Indicator Target Update'!D424))</f>
        <v/>
      </c>
    </row>
    <row r="3718" spans="10:10" x14ac:dyDescent="0.35">
      <c r="J3718" s="811" t="str">
        <f ca="1">IF(ROW()&gt;'Impact Indicator Target Update'!A425,"",INDIRECT("'Impact Indicators - Section B'!A"&amp;'Impact Indicator Target Update'!D425))</f>
        <v/>
      </c>
    </row>
    <row r="3719" spans="10:10" x14ac:dyDescent="0.35">
      <c r="J3719" s="811" t="str">
        <f ca="1">IF(ROW()&gt;'Impact Indicator Target Update'!A426,"",INDIRECT("'Impact Indicators - Section B'!A"&amp;'Impact Indicator Target Update'!D426))</f>
        <v/>
      </c>
    </row>
    <row r="3720" spans="10:10" x14ac:dyDescent="0.35">
      <c r="J3720" s="811" t="str">
        <f ca="1">IF(ROW()&gt;'Impact Indicator Target Update'!A427,"",INDIRECT("'Impact Indicators - Section B'!A"&amp;'Impact Indicator Target Update'!D427))</f>
        <v/>
      </c>
    </row>
    <row r="3721" spans="10:10" x14ac:dyDescent="0.35">
      <c r="J3721" s="811" t="str">
        <f ca="1">IF(ROW()&gt;'Impact Indicator Target Update'!A428,"",INDIRECT("'Impact Indicators - Section B'!A"&amp;'Impact Indicator Target Update'!D428))</f>
        <v/>
      </c>
    </row>
    <row r="3722" spans="10:10" x14ac:dyDescent="0.35">
      <c r="J3722" s="811" t="str">
        <f ca="1">IF(ROW()&gt;'Impact Indicator Target Update'!A429,"",INDIRECT("'Impact Indicators - Section B'!A"&amp;'Impact Indicator Target Update'!D429))</f>
        <v/>
      </c>
    </row>
    <row r="3723" spans="10:10" x14ac:dyDescent="0.35">
      <c r="J3723" s="811" t="str">
        <f ca="1">IF(ROW()&gt;'Impact Indicator Target Update'!A430,"",INDIRECT("'Impact Indicators - Section B'!A"&amp;'Impact Indicator Target Update'!D430))</f>
        <v/>
      </c>
    </row>
    <row r="3724" spans="10:10" x14ac:dyDescent="0.35">
      <c r="J3724" s="811" t="str">
        <f ca="1">IF(ROW()&gt;'Impact Indicator Target Update'!A431,"",INDIRECT("'Impact Indicators - Section B'!A"&amp;'Impact Indicator Target Update'!D431))</f>
        <v/>
      </c>
    </row>
    <row r="3725" spans="10:10" x14ac:dyDescent="0.35">
      <c r="J3725" s="811" t="str">
        <f ca="1">IF(ROW()&gt;'Impact Indicator Target Update'!A432,"",INDIRECT("'Impact Indicators - Section B'!A"&amp;'Impact Indicator Target Update'!D432))</f>
        <v/>
      </c>
    </row>
    <row r="3726" spans="10:10" x14ac:dyDescent="0.35">
      <c r="J3726" s="811" t="str">
        <f ca="1">IF(ROW()&gt;'Impact Indicator Target Update'!A433,"",INDIRECT("'Impact Indicators - Section B'!A"&amp;'Impact Indicator Target Update'!D433))</f>
        <v/>
      </c>
    </row>
    <row r="3727" spans="10:10" x14ac:dyDescent="0.35">
      <c r="J3727" s="811" t="str">
        <f ca="1">IF(ROW()&gt;'Impact Indicator Target Update'!A434,"",INDIRECT("'Impact Indicators - Section B'!A"&amp;'Impact Indicator Target Update'!D434))</f>
        <v/>
      </c>
    </row>
    <row r="3728" spans="10:10" x14ac:dyDescent="0.35">
      <c r="J3728" s="811" t="str">
        <f ca="1">IF(ROW()&gt;'Impact Indicator Target Update'!A435,"",INDIRECT("'Impact Indicators - Section B'!A"&amp;'Impact Indicator Target Update'!D435))</f>
        <v/>
      </c>
    </row>
    <row r="3729" spans="10:10" x14ac:dyDescent="0.35">
      <c r="J3729" s="811" t="str">
        <f ca="1">IF(ROW()&gt;'Impact Indicator Target Update'!A436,"",INDIRECT("'Impact Indicators - Section B'!A"&amp;'Impact Indicator Target Update'!D436))</f>
        <v/>
      </c>
    </row>
    <row r="3730" spans="10:10" x14ac:dyDescent="0.35">
      <c r="J3730" s="811" t="str">
        <f ca="1">IF(ROW()&gt;'Impact Indicator Target Update'!A437,"",INDIRECT("'Impact Indicators - Section B'!A"&amp;'Impact Indicator Target Update'!D437))</f>
        <v/>
      </c>
    </row>
    <row r="3731" spans="10:10" x14ac:dyDescent="0.35">
      <c r="J3731" s="811" t="str">
        <f ca="1">IF(ROW()&gt;'Impact Indicator Target Update'!A438,"",INDIRECT("'Impact Indicators - Section B'!A"&amp;'Impact Indicator Target Update'!D438))</f>
        <v/>
      </c>
    </row>
    <row r="3732" spans="10:10" x14ac:dyDescent="0.35">
      <c r="J3732" s="811" t="str">
        <f ca="1">IF(ROW()&gt;'Impact Indicator Target Update'!A439,"",INDIRECT("'Impact Indicators - Section B'!A"&amp;'Impact Indicator Target Update'!D439))</f>
        <v/>
      </c>
    </row>
    <row r="3733" spans="10:10" x14ac:dyDescent="0.35">
      <c r="J3733" s="811" t="str">
        <f ca="1">IF(ROW()&gt;'Impact Indicator Target Update'!A440,"",INDIRECT("'Impact Indicators - Section B'!A"&amp;'Impact Indicator Target Update'!D440))</f>
        <v/>
      </c>
    </row>
    <row r="3734" spans="10:10" x14ac:dyDescent="0.35">
      <c r="J3734" s="811" t="str">
        <f ca="1">IF(ROW()&gt;'Impact Indicator Target Update'!A441,"",INDIRECT("'Impact Indicators - Section B'!A"&amp;'Impact Indicator Target Update'!D441))</f>
        <v/>
      </c>
    </row>
    <row r="3735" spans="10:10" x14ac:dyDescent="0.35">
      <c r="J3735" s="811" t="str">
        <f ca="1">IF(ROW()&gt;'Impact Indicator Target Update'!A442,"",INDIRECT("'Impact Indicators - Section B'!A"&amp;'Impact Indicator Target Update'!D442))</f>
        <v/>
      </c>
    </row>
    <row r="3736" spans="10:10" x14ac:dyDescent="0.35">
      <c r="J3736" s="811" t="str">
        <f ca="1">IF(ROW()&gt;'Impact Indicator Target Update'!A443,"",INDIRECT("'Impact Indicators - Section B'!A"&amp;'Impact Indicator Target Update'!D443))</f>
        <v/>
      </c>
    </row>
    <row r="3737" spans="10:10" x14ac:dyDescent="0.35">
      <c r="J3737" s="811" t="str">
        <f ca="1">IF(ROW()&gt;'Impact Indicator Target Update'!A444,"",INDIRECT("'Impact Indicators - Section B'!A"&amp;'Impact Indicator Target Update'!D444))</f>
        <v/>
      </c>
    </row>
    <row r="3738" spans="10:10" x14ac:dyDescent="0.35">
      <c r="J3738" s="811" t="str">
        <f ca="1">IF(ROW()&gt;'Impact Indicator Target Update'!A445,"",INDIRECT("'Impact Indicators - Section B'!A"&amp;'Impact Indicator Target Update'!D445))</f>
        <v/>
      </c>
    </row>
    <row r="3739" spans="10:10" x14ac:dyDescent="0.35">
      <c r="J3739" s="811" t="str">
        <f ca="1">IF(ROW()&gt;'Impact Indicator Target Update'!A446,"",INDIRECT("'Impact Indicators - Section B'!A"&amp;'Impact Indicator Target Update'!D446))</f>
        <v/>
      </c>
    </row>
    <row r="3740" spans="10:10" x14ac:dyDescent="0.35">
      <c r="J3740" s="811" t="str">
        <f ca="1">IF(ROW()&gt;'Impact Indicator Target Update'!A447,"",INDIRECT("'Impact Indicators - Section B'!A"&amp;'Impact Indicator Target Update'!D447))</f>
        <v/>
      </c>
    </row>
    <row r="3741" spans="10:10" x14ac:dyDescent="0.35">
      <c r="J3741" s="811" t="str">
        <f ca="1">IF(ROW()&gt;'Impact Indicator Target Update'!A448,"",INDIRECT("'Impact Indicators - Section B'!A"&amp;'Impact Indicator Target Update'!D448))</f>
        <v/>
      </c>
    </row>
    <row r="3742" spans="10:10" x14ac:dyDescent="0.35">
      <c r="J3742" s="811" t="str">
        <f ca="1">IF(ROW()&gt;'Impact Indicator Target Update'!A449,"",INDIRECT("'Impact Indicators - Section B'!A"&amp;'Impact Indicator Target Update'!D449))</f>
        <v/>
      </c>
    </row>
    <row r="3743" spans="10:10" x14ac:dyDescent="0.35">
      <c r="J3743" s="811" t="str">
        <f ca="1">IF(ROW()&gt;'Impact Indicator Target Update'!A450,"",INDIRECT("'Impact Indicators - Section B'!A"&amp;'Impact Indicator Target Update'!D450))</f>
        <v/>
      </c>
    </row>
    <row r="3744" spans="10:10" x14ac:dyDescent="0.35">
      <c r="J3744" s="811" t="str">
        <f ca="1">IF(ROW()&gt;'Impact Indicator Target Update'!A451,"",INDIRECT("'Impact Indicators - Section B'!A"&amp;'Impact Indicator Target Update'!D451))</f>
        <v/>
      </c>
    </row>
    <row r="3745" spans="10:10" x14ac:dyDescent="0.35">
      <c r="J3745" s="811" t="str">
        <f ca="1">IF(ROW()&gt;'Impact Indicator Target Update'!A452,"",INDIRECT("'Impact Indicators - Section B'!A"&amp;'Impact Indicator Target Update'!D452))</f>
        <v/>
      </c>
    </row>
    <row r="3746" spans="10:10" x14ac:dyDescent="0.35">
      <c r="J3746" s="811" t="str">
        <f ca="1">IF(ROW()&gt;'Impact Indicator Target Update'!A453,"",INDIRECT("'Impact Indicators - Section B'!A"&amp;'Impact Indicator Target Update'!D453))</f>
        <v/>
      </c>
    </row>
    <row r="3747" spans="10:10" x14ac:dyDescent="0.35">
      <c r="J3747" s="811" t="str">
        <f ca="1">IF(ROW()&gt;'Impact Indicator Target Update'!A454,"",INDIRECT("'Impact Indicators - Section B'!A"&amp;'Impact Indicator Target Update'!D454))</f>
        <v/>
      </c>
    </row>
    <row r="3748" spans="10:10" x14ac:dyDescent="0.35">
      <c r="J3748" s="811" t="str">
        <f ca="1">IF(ROW()&gt;'Impact Indicator Target Update'!A455,"",INDIRECT("'Impact Indicators - Section B'!A"&amp;'Impact Indicator Target Update'!D455))</f>
        <v/>
      </c>
    </row>
    <row r="3749" spans="10:10" x14ac:dyDescent="0.35">
      <c r="J3749" s="811" t="str">
        <f ca="1">IF(ROW()&gt;'Impact Indicator Target Update'!A456,"",INDIRECT("'Impact Indicators - Section B'!A"&amp;'Impact Indicator Target Update'!D456))</f>
        <v/>
      </c>
    </row>
    <row r="3750" spans="10:10" x14ac:dyDescent="0.35">
      <c r="J3750" s="811" t="str">
        <f ca="1">IF(ROW()&gt;'Impact Indicator Target Update'!A457,"",INDIRECT("'Impact Indicators - Section B'!A"&amp;'Impact Indicator Target Update'!D457))</f>
        <v/>
      </c>
    </row>
    <row r="3751" spans="10:10" x14ac:dyDescent="0.35">
      <c r="J3751" s="811" t="str">
        <f ca="1">IF(ROW()&gt;'Impact Indicator Target Update'!A458,"",INDIRECT("'Impact Indicators - Section B'!A"&amp;'Impact Indicator Target Update'!D458))</f>
        <v/>
      </c>
    </row>
    <row r="3752" spans="10:10" x14ac:dyDescent="0.35">
      <c r="J3752" s="811" t="str">
        <f ca="1">IF(ROW()&gt;'Impact Indicator Target Update'!A459,"",INDIRECT("'Impact Indicators - Section B'!A"&amp;'Impact Indicator Target Update'!D459))</f>
        <v/>
      </c>
    </row>
    <row r="3753" spans="10:10" x14ac:dyDescent="0.35">
      <c r="J3753" s="811" t="str">
        <f ca="1">IF(ROW()&gt;'Impact Indicator Target Update'!A460,"",INDIRECT("'Impact Indicators - Section B'!A"&amp;'Impact Indicator Target Update'!D460))</f>
        <v/>
      </c>
    </row>
    <row r="3754" spans="10:10" x14ac:dyDescent="0.35">
      <c r="J3754" s="811" t="str">
        <f ca="1">IF(ROW()&gt;'Impact Indicator Target Update'!A461,"",INDIRECT("'Impact Indicators - Section B'!A"&amp;'Impact Indicator Target Update'!D461))</f>
        <v/>
      </c>
    </row>
    <row r="3755" spans="10:10" x14ac:dyDescent="0.35">
      <c r="J3755" s="811" t="str">
        <f ca="1">IF(ROW()&gt;'Impact Indicator Target Update'!A462,"",INDIRECT("'Impact Indicators - Section B'!A"&amp;'Impact Indicator Target Update'!D462))</f>
        <v/>
      </c>
    </row>
    <row r="3756" spans="10:10" x14ac:dyDescent="0.35">
      <c r="J3756" s="811" t="str">
        <f ca="1">IF(ROW()&gt;'Impact Indicator Target Update'!A463,"",INDIRECT("'Impact Indicators - Section B'!A"&amp;'Impact Indicator Target Update'!D463))</f>
        <v/>
      </c>
    </row>
    <row r="3757" spans="10:10" x14ac:dyDescent="0.35">
      <c r="J3757" s="811" t="str">
        <f ca="1">IF(ROW()&gt;'Impact Indicator Target Update'!A464,"",INDIRECT("'Impact Indicators - Section B'!A"&amp;'Impact Indicator Target Update'!D464))</f>
        <v/>
      </c>
    </row>
    <row r="3758" spans="10:10" x14ac:dyDescent="0.35">
      <c r="J3758" s="811" t="str">
        <f ca="1">IF(ROW()&gt;'Impact Indicator Target Update'!A465,"",INDIRECT("'Impact Indicators - Section B'!A"&amp;'Impact Indicator Target Update'!D465))</f>
        <v/>
      </c>
    </row>
    <row r="3759" spans="10:10" x14ac:dyDescent="0.35">
      <c r="J3759" s="811" t="str">
        <f ca="1">IF(ROW()&gt;'Impact Indicator Target Update'!A466,"",INDIRECT("'Impact Indicators - Section B'!A"&amp;'Impact Indicator Target Update'!D466))</f>
        <v/>
      </c>
    </row>
    <row r="3760" spans="10:10" x14ac:dyDescent="0.35">
      <c r="J3760" s="811" t="str">
        <f ca="1">IF(ROW()&gt;'Impact Indicator Target Update'!A467,"",INDIRECT("'Impact Indicators - Section B'!A"&amp;'Impact Indicator Target Update'!D467))</f>
        <v/>
      </c>
    </row>
    <row r="3761" spans="10:10" x14ac:dyDescent="0.35">
      <c r="J3761" s="811" t="str">
        <f ca="1">IF(ROW()&gt;'Impact Indicator Target Update'!A468,"",INDIRECT("'Impact Indicators - Section B'!A"&amp;'Impact Indicator Target Update'!D468))</f>
        <v/>
      </c>
    </row>
    <row r="3762" spans="10:10" x14ac:dyDescent="0.35">
      <c r="J3762" s="811" t="str">
        <f ca="1">IF(ROW()&gt;'Impact Indicator Target Update'!A469,"",INDIRECT("'Impact Indicators - Section B'!A"&amp;'Impact Indicator Target Update'!D469))</f>
        <v/>
      </c>
    </row>
    <row r="3763" spans="10:10" x14ac:dyDescent="0.35">
      <c r="J3763" s="811" t="str">
        <f ca="1">IF(ROW()&gt;'Impact Indicator Target Update'!A470,"",INDIRECT("'Impact Indicators - Section B'!A"&amp;'Impact Indicator Target Update'!D470))</f>
        <v/>
      </c>
    </row>
    <row r="3764" spans="10:10" x14ac:dyDescent="0.35">
      <c r="J3764" s="811" t="str">
        <f ca="1">IF(ROW()&gt;'Impact Indicator Target Update'!A471,"",INDIRECT("'Impact Indicators - Section B'!A"&amp;'Impact Indicator Target Update'!D471))</f>
        <v/>
      </c>
    </row>
    <row r="3765" spans="10:10" x14ac:dyDescent="0.35">
      <c r="J3765" s="811" t="str">
        <f ca="1">IF(ROW()&gt;'Impact Indicator Target Update'!A472,"",INDIRECT("'Impact Indicators - Section B'!A"&amp;'Impact Indicator Target Update'!D472))</f>
        <v/>
      </c>
    </row>
    <row r="3766" spans="10:10" x14ac:dyDescent="0.35">
      <c r="J3766" s="811" t="str">
        <f ca="1">IF(ROW()&gt;'Impact Indicator Target Update'!A473,"",INDIRECT("'Impact Indicators - Section B'!A"&amp;'Impact Indicator Target Update'!D473))</f>
        <v/>
      </c>
    </row>
    <row r="3767" spans="10:10" x14ac:dyDescent="0.35">
      <c r="J3767" s="811" t="str">
        <f ca="1">IF(ROW()&gt;'Impact Indicator Target Update'!A474,"",INDIRECT("'Impact Indicators - Section B'!A"&amp;'Impact Indicator Target Update'!D474))</f>
        <v/>
      </c>
    </row>
    <row r="3768" spans="10:10" x14ac:dyDescent="0.35">
      <c r="J3768" s="811" t="str">
        <f ca="1">IF(ROW()&gt;'Impact Indicator Target Update'!A475,"",INDIRECT("'Impact Indicators - Section B'!A"&amp;'Impact Indicator Target Update'!D475))</f>
        <v/>
      </c>
    </row>
    <row r="3769" spans="10:10" x14ac:dyDescent="0.35">
      <c r="J3769" s="811" t="str">
        <f ca="1">IF(ROW()&gt;'Impact Indicator Target Update'!A476,"",INDIRECT("'Impact Indicators - Section B'!A"&amp;'Impact Indicator Target Update'!D476))</f>
        <v/>
      </c>
    </row>
    <row r="3770" spans="10:10" x14ac:dyDescent="0.35">
      <c r="J3770" s="811" t="str">
        <f ca="1">IF(ROW()&gt;'Impact Indicator Target Update'!A477,"",INDIRECT("'Impact Indicators - Section B'!A"&amp;'Impact Indicator Target Update'!D477))</f>
        <v/>
      </c>
    </row>
    <row r="3771" spans="10:10" x14ac:dyDescent="0.35">
      <c r="J3771" s="811" t="str">
        <f ca="1">IF(ROW()&gt;'Impact Indicator Target Update'!A478,"",INDIRECT("'Impact Indicators - Section B'!A"&amp;'Impact Indicator Target Update'!D478))</f>
        <v/>
      </c>
    </row>
    <row r="3772" spans="10:10" x14ac:dyDescent="0.35">
      <c r="J3772" s="811" t="str">
        <f ca="1">IF(ROW()&gt;'Impact Indicator Target Update'!A479,"",INDIRECT("'Impact Indicators - Section B'!A"&amp;'Impact Indicator Target Update'!D479))</f>
        <v/>
      </c>
    </row>
    <row r="3773" spans="10:10" x14ac:dyDescent="0.35">
      <c r="J3773" s="811" t="str">
        <f ca="1">IF(ROW()&gt;'Impact Indicator Target Update'!A480,"",INDIRECT("'Impact Indicators - Section B'!A"&amp;'Impact Indicator Target Update'!D480))</f>
        <v/>
      </c>
    </row>
    <row r="3774" spans="10:10" x14ac:dyDescent="0.35">
      <c r="J3774" s="811" t="str">
        <f ca="1">IF(ROW()&gt;'Impact Indicator Target Update'!A481,"",INDIRECT("'Impact Indicators - Section B'!A"&amp;'Impact Indicator Target Update'!D481))</f>
        <v/>
      </c>
    </row>
    <row r="3775" spans="10:10" x14ac:dyDescent="0.35">
      <c r="J3775" s="811" t="str">
        <f ca="1">IF(ROW()&gt;'Impact Indicator Target Update'!A482,"",INDIRECT("'Impact Indicators - Section B'!A"&amp;'Impact Indicator Target Update'!D482))</f>
        <v/>
      </c>
    </row>
    <row r="3776" spans="10:10" x14ac:dyDescent="0.35">
      <c r="J3776" s="811" t="str">
        <f ca="1">IF(ROW()&gt;'Impact Indicator Target Update'!A483,"",INDIRECT("'Impact Indicators - Section B'!A"&amp;'Impact Indicator Target Update'!D483))</f>
        <v/>
      </c>
    </row>
    <row r="3777" spans="10:10" x14ac:dyDescent="0.35">
      <c r="J3777" s="811" t="str">
        <f ca="1">IF(ROW()&gt;'Impact Indicator Target Update'!A484,"",INDIRECT("'Impact Indicators - Section B'!A"&amp;'Impact Indicator Target Update'!D484))</f>
        <v/>
      </c>
    </row>
    <row r="3778" spans="10:10" x14ac:dyDescent="0.35">
      <c r="J3778" s="811" t="str">
        <f ca="1">IF(ROW()&gt;'Impact Indicator Target Update'!A485,"",INDIRECT("'Impact Indicators - Section B'!A"&amp;'Impact Indicator Target Update'!D485))</f>
        <v/>
      </c>
    </row>
    <row r="3779" spans="10:10" x14ac:dyDescent="0.35">
      <c r="J3779" s="811" t="str">
        <f ca="1">IF(ROW()&gt;'Impact Indicator Target Update'!A486,"",INDIRECT("'Impact Indicators - Section B'!A"&amp;'Impact Indicator Target Update'!D486))</f>
        <v/>
      </c>
    </row>
    <row r="3780" spans="10:10" x14ac:dyDescent="0.35">
      <c r="J3780" s="811" t="str">
        <f ca="1">IF(ROW()&gt;'Impact Indicator Target Update'!A487,"",INDIRECT("'Impact Indicators - Section B'!A"&amp;'Impact Indicator Target Update'!D487))</f>
        <v/>
      </c>
    </row>
    <row r="3781" spans="10:10" x14ac:dyDescent="0.35">
      <c r="J3781" s="811" t="str">
        <f ca="1">IF(ROW()&gt;'Impact Indicator Target Update'!A488,"",INDIRECT("'Impact Indicators - Section B'!A"&amp;'Impact Indicator Target Update'!D488))</f>
        <v/>
      </c>
    </row>
    <row r="3782" spans="10:10" x14ac:dyDescent="0.35">
      <c r="J3782" s="811" t="str">
        <f ca="1">IF(ROW()&gt;'Impact Indicator Target Update'!A489,"",INDIRECT("'Impact Indicators - Section B'!A"&amp;'Impact Indicator Target Update'!D489))</f>
        <v/>
      </c>
    </row>
    <row r="3783" spans="10:10" x14ac:dyDescent="0.35">
      <c r="J3783" s="811" t="str">
        <f ca="1">IF(ROW()&gt;'Impact Indicator Target Update'!A490,"",INDIRECT("'Impact Indicators - Section B'!A"&amp;'Impact Indicator Target Update'!D490))</f>
        <v/>
      </c>
    </row>
    <row r="3784" spans="10:10" x14ac:dyDescent="0.35">
      <c r="J3784" s="811" t="str">
        <f ca="1">IF(ROW()&gt;'Impact Indicator Target Update'!A491,"",INDIRECT("'Impact Indicators - Section B'!A"&amp;'Impact Indicator Target Update'!D491))</f>
        <v/>
      </c>
    </row>
    <row r="3785" spans="10:10" x14ac:dyDescent="0.35">
      <c r="J3785" s="811" t="str">
        <f ca="1">IF(ROW()&gt;'Impact Indicator Target Update'!A492,"",INDIRECT("'Impact Indicators - Section B'!A"&amp;'Impact Indicator Target Update'!D492))</f>
        <v/>
      </c>
    </row>
    <row r="3786" spans="10:10" x14ac:dyDescent="0.35">
      <c r="J3786" s="811" t="str">
        <f ca="1">IF(ROW()&gt;'Impact Indicator Target Update'!A493,"",INDIRECT("'Impact Indicators - Section B'!A"&amp;'Impact Indicator Target Update'!D493))</f>
        <v/>
      </c>
    </row>
    <row r="3787" spans="10:10" x14ac:dyDescent="0.35">
      <c r="J3787" s="811" t="str">
        <f ca="1">IF(ROW()&gt;'Impact Indicator Target Update'!A494,"",INDIRECT("'Impact Indicators - Section B'!A"&amp;'Impact Indicator Target Update'!D494))</f>
        <v/>
      </c>
    </row>
    <row r="3788" spans="10:10" x14ac:dyDescent="0.35">
      <c r="J3788" s="811" t="str">
        <f ca="1">IF(ROW()&gt;'Impact Indicator Target Update'!A495,"",INDIRECT("'Impact Indicators - Section B'!A"&amp;'Impact Indicator Target Update'!D495))</f>
        <v/>
      </c>
    </row>
    <row r="3789" spans="10:10" x14ac:dyDescent="0.35">
      <c r="J3789" s="811" t="str">
        <f ca="1">IF(ROW()&gt;'Impact Indicator Target Update'!A496,"",INDIRECT("'Impact Indicators - Section B'!A"&amp;'Impact Indicator Target Update'!D496))</f>
        <v/>
      </c>
    </row>
    <row r="3790" spans="10:10" x14ac:dyDescent="0.35">
      <c r="J3790" s="811" t="str">
        <f ca="1">IF(ROW()&gt;'Impact Indicator Target Update'!A497,"",INDIRECT("'Impact Indicators - Section B'!A"&amp;'Impact Indicator Target Update'!D497))</f>
        <v/>
      </c>
    </row>
    <row r="3791" spans="10:10" x14ac:dyDescent="0.35">
      <c r="J3791" s="811" t="str">
        <f ca="1">IF(ROW()&gt;'Impact Indicator Target Update'!A498,"",INDIRECT("'Impact Indicators - Section B'!A"&amp;'Impact Indicator Target Update'!D498))</f>
        <v/>
      </c>
    </row>
    <row r="3792" spans="10:10" x14ac:dyDescent="0.35">
      <c r="J3792" s="811" t="str">
        <f ca="1">IF(ROW()&gt;'Impact Indicator Target Update'!A499,"",INDIRECT("'Impact Indicators - Section B'!A"&amp;'Impact Indicator Target Update'!D499))</f>
        <v/>
      </c>
    </row>
    <row r="3793" spans="10:10" x14ac:dyDescent="0.35">
      <c r="J3793" s="811" t="str">
        <f ca="1">IF(ROW()&gt;'Impact Indicator Target Update'!A500,"",INDIRECT("'Impact Indicators - Section B'!A"&amp;'Impact Indicator Target Update'!D500))</f>
        <v/>
      </c>
    </row>
    <row r="3794" spans="10:10" x14ac:dyDescent="0.35">
      <c r="J3794" s="811" t="str">
        <f ca="1">IF(ROW()&gt;'Impact Indicator Target Update'!A501,"",INDIRECT("'Impact Indicators - Section B'!A"&amp;'Impact Indicator Target Update'!D501))</f>
        <v/>
      </c>
    </row>
    <row r="3795" spans="10:10" x14ac:dyDescent="0.35">
      <c r="J3795" s="811" t="str">
        <f ca="1">IF(ROW()&gt;'Impact Indicator Target Update'!A502,"",INDIRECT("'Impact Indicators - Section B'!A"&amp;'Impact Indicator Target Update'!D502))</f>
        <v/>
      </c>
    </row>
    <row r="3796" spans="10:10" x14ac:dyDescent="0.35">
      <c r="J3796" s="811" t="str">
        <f ca="1">IF(ROW()&gt;'Impact Indicator Target Update'!A503,"",INDIRECT("'Impact Indicators - Section B'!A"&amp;'Impact Indicator Target Update'!D503))</f>
        <v/>
      </c>
    </row>
    <row r="3797" spans="10:10" x14ac:dyDescent="0.35">
      <c r="J3797" s="811" t="str">
        <f ca="1">IF(ROW()&gt;'Impact Indicator Target Update'!A504,"",INDIRECT("'Impact Indicators - Section B'!A"&amp;'Impact Indicator Target Update'!D504))</f>
        <v/>
      </c>
    </row>
    <row r="3798" spans="10:10" x14ac:dyDescent="0.35">
      <c r="J3798" s="811" t="str">
        <f ca="1">IF(ROW()&gt;'Impact Indicator Target Update'!A505,"",INDIRECT("'Impact Indicators - Section B'!A"&amp;'Impact Indicator Target Update'!D505))</f>
        <v/>
      </c>
    </row>
    <row r="3799" spans="10:10" x14ac:dyDescent="0.35">
      <c r="J3799" s="811" t="str">
        <f ca="1">IF(ROW()&gt;'Impact Indicator Target Update'!A506,"",INDIRECT("'Impact Indicators - Section B'!A"&amp;'Impact Indicator Target Update'!D506))</f>
        <v/>
      </c>
    </row>
    <row r="3800" spans="10:10" x14ac:dyDescent="0.35">
      <c r="J3800" s="811" t="str">
        <f ca="1">IF(ROW()&gt;'Impact Indicator Target Update'!A507,"",INDIRECT("'Impact Indicators - Section B'!A"&amp;'Impact Indicator Target Update'!D507))</f>
        <v/>
      </c>
    </row>
    <row r="3801" spans="10:10" x14ac:dyDescent="0.35">
      <c r="J3801" s="811" t="str">
        <f ca="1">IF(ROW()&gt;'Impact Indicator Target Update'!A508,"",INDIRECT("'Impact Indicators - Section B'!A"&amp;'Impact Indicator Target Update'!D508))</f>
        <v/>
      </c>
    </row>
    <row r="3802" spans="10:10" x14ac:dyDescent="0.35">
      <c r="J3802" s="811" t="str">
        <f ca="1">IF(ROW()&gt;'Impact Indicator Target Update'!A509,"",INDIRECT("'Impact Indicators - Section B'!A"&amp;'Impact Indicator Target Update'!D509))</f>
        <v/>
      </c>
    </row>
    <row r="3803" spans="10:10" x14ac:dyDescent="0.35">
      <c r="J3803" s="811" t="str">
        <f ca="1">IF(ROW()&gt;'Impact Indicator Target Update'!A510,"",INDIRECT("'Impact Indicators - Section B'!A"&amp;'Impact Indicator Target Update'!D510))</f>
        <v/>
      </c>
    </row>
    <row r="3804" spans="10:10" x14ac:dyDescent="0.35">
      <c r="J3804" s="811" t="str">
        <f ca="1">IF(ROW()&gt;'Impact Indicator Target Update'!A511,"",INDIRECT("'Impact Indicators - Section B'!A"&amp;'Impact Indicator Target Update'!D511))</f>
        <v/>
      </c>
    </row>
    <row r="3805" spans="10:10" x14ac:dyDescent="0.35">
      <c r="J3805" s="811" t="str">
        <f ca="1">IF(ROW()&gt;'Impact Indicator Target Update'!A512,"",INDIRECT("'Impact Indicators - Section B'!A"&amp;'Impact Indicator Target Update'!D512))</f>
        <v/>
      </c>
    </row>
    <row r="3806" spans="10:10" x14ac:dyDescent="0.35">
      <c r="J3806" s="811" t="str">
        <f ca="1">IF(ROW()&gt;'Impact Indicator Target Update'!A513,"",INDIRECT("'Impact Indicators - Section B'!A"&amp;'Impact Indicator Target Update'!D513))</f>
        <v/>
      </c>
    </row>
    <row r="3807" spans="10:10" x14ac:dyDescent="0.35">
      <c r="J3807" s="811" t="str">
        <f ca="1">IF(ROW()&gt;'Impact Indicator Target Update'!A514,"",INDIRECT("'Impact Indicators - Section B'!A"&amp;'Impact Indicator Target Update'!D514))</f>
        <v/>
      </c>
    </row>
    <row r="3808" spans="10:10" x14ac:dyDescent="0.35">
      <c r="J3808" s="811" t="str">
        <f ca="1">IF(ROW()&gt;'Impact Indicator Target Update'!A515,"",INDIRECT("'Impact Indicators - Section B'!A"&amp;'Impact Indicator Target Update'!D515))</f>
        <v/>
      </c>
    </row>
    <row r="3809" spans="10:10" x14ac:dyDescent="0.35">
      <c r="J3809" s="811" t="str">
        <f ca="1">IF(ROW()&gt;'Impact Indicator Target Update'!A516,"",INDIRECT("'Impact Indicators - Section B'!A"&amp;'Impact Indicator Target Update'!D516))</f>
        <v/>
      </c>
    </row>
    <row r="3810" spans="10:10" x14ac:dyDescent="0.35">
      <c r="J3810" s="811" t="str">
        <f ca="1">IF(ROW()&gt;'Impact Indicator Target Update'!A517,"",INDIRECT("'Impact Indicators - Section B'!A"&amp;'Impact Indicator Target Update'!D517))</f>
        <v/>
      </c>
    </row>
    <row r="3811" spans="10:10" x14ac:dyDescent="0.35">
      <c r="J3811" s="811" t="str">
        <f ca="1">IF(ROW()&gt;'Impact Indicator Target Update'!A518,"",INDIRECT("'Impact Indicators - Section B'!A"&amp;'Impact Indicator Target Update'!D518))</f>
        <v/>
      </c>
    </row>
    <row r="3812" spans="10:10" x14ac:dyDescent="0.35">
      <c r="J3812" s="811" t="str">
        <f ca="1">IF(ROW()&gt;'Impact Indicator Target Update'!A519,"",INDIRECT("'Impact Indicators - Section B'!A"&amp;'Impact Indicator Target Update'!D519))</f>
        <v/>
      </c>
    </row>
    <row r="3813" spans="10:10" x14ac:dyDescent="0.35">
      <c r="J3813" s="811" t="str">
        <f ca="1">IF(ROW()&gt;'Impact Indicator Target Update'!A520,"",INDIRECT("'Impact Indicators - Section B'!A"&amp;'Impact Indicator Target Update'!D520))</f>
        <v/>
      </c>
    </row>
    <row r="3814" spans="10:10" x14ac:dyDescent="0.35">
      <c r="J3814" s="811" t="str">
        <f ca="1">IF(ROW()&gt;'Impact Indicator Target Update'!A521,"",INDIRECT("'Impact Indicators - Section B'!A"&amp;'Impact Indicator Target Update'!D521))</f>
        <v/>
      </c>
    </row>
    <row r="3815" spans="10:10" x14ac:dyDescent="0.35">
      <c r="J3815" s="811" t="str">
        <f ca="1">IF(ROW()&gt;'Impact Indicator Target Update'!A522,"",INDIRECT("'Impact Indicators - Section B'!A"&amp;'Impact Indicator Target Update'!D522))</f>
        <v/>
      </c>
    </row>
    <row r="3816" spans="10:10" x14ac:dyDescent="0.35">
      <c r="J3816" s="811" t="str">
        <f ca="1">IF(ROW()&gt;'Impact Indicator Target Update'!A523,"",INDIRECT("'Impact Indicators - Section B'!A"&amp;'Impact Indicator Target Update'!D523))</f>
        <v/>
      </c>
    </row>
    <row r="3817" spans="10:10" x14ac:dyDescent="0.35">
      <c r="J3817" s="811" t="str">
        <f ca="1">IF(ROW()&gt;'Impact Indicator Target Update'!A524,"",INDIRECT("'Impact Indicators - Section B'!A"&amp;'Impact Indicator Target Update'!D524))</f>
        <v/>
      </c>
    </row>
    <row r="3818" spans="10:10" x14ac:dyDescent="0.35">
      <c r="J3818" s="811" t="str">
        <f ca="1">IF(ROW()&gt;'Impact Indicator Target Update'!A525,"",INDIRECT("'Impact Indicators - Section B'!A"&amp;'Impact Indicator Target Update'!D525))</f>
        <v/>
      </c>
    </row>
    <row r="3819" spans="10:10" x14ac:dyDescent="0.35">
      <c r="J3819" s="811" t="str">
        <f ca="1">IF(ROW()&gt;'Impact Indicator Target Update'!A526,"",INDIRECT("'Impact Indicators - Section B'!A"&amp;'Impact Indicator Target Update'!D526))</f>
        <v/>
      </c>
    </row>
    <row r="3820" spans="10:10" x14ac:dyDescent="0.35">
      <c r="J3820" s="811" t="str">
        <f ca="1">IF(ROW()&gt;'Impact Indicator Target Update'!A527,"",INDIRECT("'Impact Indicators - Section B'!A"&amp;'Impact Indicator Target Update'!D527))</f>
        <v/>
      </c>
    </row>
    <row r="3821" spans="10:10" x14ac:dyDescent="0.35">
      <c r="J3821" s="811" t="str">
        <f ca="1">IF(ROW()&gt;'Impact Indicator Target Update'!A528,"",INDIRECT("'Impact Indicators - Section B'!A"&amp;'Impact Indicator Target Update'!D528))</f>
        <v/>
      </c>
    </row>
    <row r="3822" spans="10:10" x14ac:dyDescent="0.35">
      <c r="J3822" s="811" t="str">
        <f ca="1">IF(ROW()&gt;'Impact Indicator Target Update'!A529,"",INDIRECT("'Impact Indicators - Section B'!A"&amp;'Impact Indicator Target Update'!D529))</f>
        <v/>
      </c>
    </row>
    <row r="3823" spans="10:10" x14ac:dyDescent="0.35">
      <c r="J3823" s="811" t="str">
        <f ca="1">IF(ROW()&gt;'Impact Indicator Target Update'!A530,"",INDIRECT("'Impact Indicators - Section B'!A"&amp;'Impact Indicator Target Update'!D530))</f>
        <v/>
      </c>
    </row>
    <row r="3824" spans="10:10" x14ac:dyDescent="0.35">
      <c r="J3824" s="811" t="str">
        <f ca="1">IF(ROW()&gt;'Impact Indicator Target Update'!A531,"",INDIRECT("'Impact Indicators - Section B'!A"&amp;'Impact Indicator Target Update'!D531))</f>
        <v/>
      </c>
    </row>
    <row r="3825" spans="10:10" x14ac:dyDescent="0.35">
      <c r="J3825" s="811" t="str">
        <f ca="1">IF(ROW()&gt;'Impact Indicator Target Update'!A532,"",INDIRECT("'Impact Indicators - Section B'!A"&amp;'Impact Indicator Target Update'!D532))</f>
        <v/>
      </c>
    </row>
    <row r="3826" spans="10:10" x14ac:dyDescent="0.35">
      <c r="J3826" s="811" t="str">
        <f ca="1">IF(ROW()&gt;'Impact Indicator Target Update'!A533,"",INDIRECT("'Impact Indicators - Section B'!A"&amp;'Impact Indicator Target Update'!D533))</f>
        <v/>
      </c>
    </row>
    <row r="3827" spans="10:10" x14ac:dyDescent="0.35">
      <c r="J3827" s="811" t="str">
        <f ca="1">IF(ROW()&gt;'Impact Indicator Target Update'!A534,"",INDIRECT("'Impact Indicators - Section B'!A"&amp;'Impact Indicator Target Update'!D534))</f>
        <v/>
      </c>
    </row>
    <row r="3828" spans="10:10" x14ac:dyDescent="0.35">
      <c r="J3828" s="811" t="str">
        <f ca="1">IF(ROW()&gt;'Impact Indicator Target Update'!A535,"",INDIRECT("'Impact Indicators - Section B'!A"&amp;'Impact Indicator Target Update'!D535))</f>
        <v/>
      </c>
    </row>
    <row r="3829" spans="10:10" x14ac:dyDescent="0.35">
      <c r="J3829" s="811" t="str">
        <f ca="1">IF(ROW()&gt;'Impact Indicator Target Update'!A536,"",INDIRECT("'Impact Indicators - Section B'!A"&amp;'Impact Indicator Target Update'!D536))</f>
        <v/>
      </c>
    </row>
    <row r="3830" spans="10:10" x14ac:dyDescent="0.35">
      <c r="J3830" s="811" t="str">
        <f ca="1">IF(ROW()&gt;'Impact Indicator Target Update'!A537,"",INDIRECT("'Impact Indicators - Section B'!A"&amp;'Impact Indicator Target Update'!D537))</f>
        <v/>
      </c>
    </row>
    <row r="3831" spans="10:10" x14ac:dyDescent="0.35">
      <c r="J3831" s="811" t="str">
        <f ca="1">IF(ROW()&gt;'Impact Indicator Target Update'!A538,"",INDIRECT("'Impact Indicators - Section B'!A"&amp;'Impact Indicator Target Update'!D538))</f>
        <v/>
      </c>
    </row>
    <row r="3832" spans="10:10" x14ac:dyDescent="0.35">
      <c r="J3832" s="811" t="str">
        <f ca="1">IF(ROW()&gt;'Impact Indicator Target Update'!A539,"",INDIRECT("'Impact Indicators - Section B'!A"&amp;'Impact Indicator Target Update'!D539))</f>
        <v/>
      </c>
    </row>
    <row r="3833" spans="10:10" x14ac:dyDescent="0.35">
      <c r="J3833" s="811" t="str">
        <f ca="1">IF(ROW()&gt;'Impact Indicator Target Update'!A540,"",INDIRECT("'Impact Indicators - Section B'!A"&amp;'Impact Indicator Target Update'!D540))</f>
        <v/>
      </c>
    </row>
    <row r="3834" spans="10:10" x14ac:dyDescent="0.35">
      <c r="J3834" s="811" t="str">
        <f ca="1">IF(ROW()&gt;'Impact Indicator Target Update'!A541,"",INDIRECT("'Impact Indicators - Section B'!A"&amp;'Impact Indicator Target Update'!D541))</f>
        <v/>
      </c>
    </row>
    <row r="3835" spans="10:10" x14ac:dyDescent="0.35">
      <c r="J3835" s="811" t="str">
        <f ca="1">IF(ROW()&gt;'Impact Indicator Target Update'!A542,"",INDIRECT("'Impact Indicators - Section B'!A"&amp;'Impact Indicator Target Update'!D542))</f>
        <v/>
      </c>
    </row>
    <row r="3836" spans="10:10" x14ac:dyDescent="0.35">
      <c r="J3836" s="811" t="str">
        <f ca="1">IF(ROW()&gt;'Impact Indicator Target Update'!A543,"",INDIRECT("'Impact Indicators - Section B'!A"&amp;'Impact Indicator Target Update'!D543))</f>
        <v/>
      </c>
    </row>
    <row r="3837" spans="10:10" x14ac:dyDescent="0.35">
      <c r="J3837" s="811" t="str">
        <f ca="1">IF(ROW()&gt;'Impact Indicator Target Update'!A544,"",INDIRECT("'Impact Indicators - Section B'!A"&amp;'Impact Indicator Target Update'!D544))</f>
        <v/>
      </c>
    </row>
    <row r="3838" spans="10:10" x14ac:dyDescent="0.35">
      <c r="J3838" s="811" t="str">
        <f ca="1">IF(ROW()&gt;'Impact Indicator Target Update'!A545,"",INDIRECT("'Impact Indicators - Section B'!A"&amp;'Impact Indicator Target Update'!D545))</f>
        <v/>
      </c>
    </row>
    <row r="3839" spans="10:10" x14ac:dyDescent="0.35">
      <c r="J3839" s="811" t="str">
        <f ca="1">IF(ROW()&gt;'Impact Indicator Target Update'!A546,"",INDIRECT("'Impact Indicators - Section B'!A"&amp;'Impact Indicator Target Update'!D546))</f>
        <v/>
      </c>
    </row>
    <row r="3840" spans="10:10" x14ac:dyDescent="0.35">
      <c r="J3840" s="811" t="str">
        <f ca="1">IF(ROW()&gt;'Impact Indicator Target Update'!A547,"",INDIRECT("'Impact Indicators - Section B'!A"&amp;'Impact Indicator Target Update'!D547))</f>
        <v/>
      </c>
    </row>
    <row r="3841" spans="10:10" x14ac:dyDescent="0.35">
      <c r="J3841" s="811" t="str">
        <f ca="1">IF(ROW()&gt;'Impact Indicator Target Update'!A548,"",INDIRECT("'Impact Indicators - Section B'!A"&amp;'Impact Indicator Target Update'!D548))</f>
        <v/>
      </c>
    </row>
    <row r="3842" spans="10:10" x14ac:dyDescent="0.35">
      <c r="J3842" s="811" t="str">
        <f ca="1">IF(ROW()&gt;'Impact Indicator Target Update'!A549,"",INDIRECT("'Impact Indicators - Section B'!A"&amp;'Impact Indicator Target Update'!D549))</f>
        <v/>
      </c>
    </row>
    <row r="3843" spans="10:10" x14ac:dyDescent="0.35">
      <c r="J3843" s="811" t="str">
        <f ca="1">IF(ROW()&gt;'Impact Indicator Target Update'!A550,"",INDIRECT("'Impact Indicators - Section B'!A"&amp;'Impact Indicator Target Update'!D550))</f>
        <v/>
      </c>
    </row>
    <row r="3844" spans="10:10" x14ac:dyDescent="0.35">
      <c r="J3844" s="811" t="str">
        <f ca="1">IF(ROW()&gt;'Impact Indicator Target Update'!A551,"",INDIRECT("'Impact Indicators - Section B'!A"&amp;'Impact Indicator Target Update'!D551))</f>
        <v/>
      </c>
    </row>
    <row r="3845" spans="10:10" x14ac:dyDescent="0.35">
      <c r="J3845" s="811" t="str">
        <f ca="1">IF(ROW()&gt;'Impact Indicator Target Update'!A552,"",INDIRECT("'Impact Indicators - Section B'!A"&amp;'Impact Indicator Target Update'!D552))</f>
        <v/>
      </c>
    </row>
    <row r="3846" spans="10:10" x14ac:dyDescent="0.35">
      <c r="J3846" s="811" t="str">
        <f ca="1">IF(ROW()&gt;'Impact Indicator Target Update'!A553,"",INDIRECT("'Impact Indicators - Section B'!A"&amp;'Impact Indicator Target Update'!D553))</f>
        <v/>
      </c>
    </row>
    <row r="3847" spans="10:10" x14ac:dyDescent="0.35">
      <c r="J3847" s="811" t="str">
        <f ca="1">IF(ROW()&gt;'Impact Indicator Target Update'!A554,"",INDIRECT("'Impact Indicators - Section B'!A"&amp;'Impact Indicator Target Update'!D554))</f>
        <v/>
      </c>
    </row>
    <row r="3848" spans="10:10" x14ac:dyDescent="0.35">
      <c r="J3848" s="811" t="str">
        <f ca="1">IF(ROW()&gt;'Impact Indicator Target Update'!A555,"",INDIRECT("'Impact Indicators - Section B'!A"&amp;'Impact Indicator Target Update'!D555))</f>
        <v/>
      </c>
    </row>
    <row r="3849" spans="10:10" x14ac:dyDescent="0.35">
      <c r="J3849" s="811" t="str">
        <f ca="1">IF(ROW()&gt;'Impact Indicator Target Update'!A556,"",INDIRECT("'Impact Indicators - Section B'!A"&amp;'Impact Indicator Target Update'!D556))</f>
        <v/>
      </c>
    </row>
    <row r="3850" spans="10:10" x14ac:dyDescent="0.35">
      <c r="J3850" s="811" t="str">
        <f ca="1">IF(ROW()&gt;'Impact Indicator Target Update'!A557,"",INDIRECT("'Impact Indicators - Section B'!A"&amp;'Impact Indicator Target Update'!D557))</f>
        <v/>
      </c>
    </row>
    <row r="3851" spans="10:10" x14ac:dyDescent="0.35">
      <c r="J3851" s="811" t="str">
        <f ca="1">IF(ROW()&gt;'Impact Indicator Target Update'!A558,"",INDIRECT("'Impact Indicators - Section B'!A"&amp;'Impact Indicator Target Update'!D558))</f>
        <v/>
      </c>
    </row>
    <row r="3852" spans="10:10" x14ac:dyDescent="0.35">
      <c r="J3852" s="811" t="str">
        <f ca="1">IF(ROW()&gt;'Impact Indicator Target Update'!A559,"",INDIRECT("'Impact Indicators - Section B'!A"&amp;'Impact Indicator Target Update'!D559))</f>
        <v/>
      </c>
    </row>
    <row r="3853" spans="10:10" x14ac:dyDescent="0.35">
      <c r="J3853" s="811" t="str">
        <f ca="1">IF(ROW()&gt;'Impact Indicator Target Update'!A560,"",INDIRECT("'Impact Indicators - Section B'!A"&amp;'Impact Indicator Target Update'!D560))</f>
        <v/>
      </c>
    </row>
    <row r="3854" spans="10:10" x14ac:dyDescent="0.35">
      <c r="J3854" s="811" t="str">
        <f ca="1">IF(ROW()&gt;'Impact Indicator Target Update'!A561,"",INDIRECT("'Impact Indicators - Section B'!A"&amp;'Impact Indicator Target Update'!D561))</f>
        <v/>
      </c>
    </row>
    <row r="3855" spans="10:10" x14ac:dyDescent="0.35">
      <c r="J3855" s="811" t="str">
        <f ca="1">IF(ROW()&gt;'Impact Indicator Target Update'!A562,"",INDIRECT("'Impact Indicators - Section B'!A"&amp;'Impact Indicator Target Update'!D562))</f>
        <v/>
      </c>
    </row>
    <row r="3856" spans="10:10" x14ac:dyDescent="0.35">
      <c r="J3856" s="811" t="str">
        <f ca="1">IF(ROW()&gt;'Impact Indicator Target Update'!A563,"",INDIRECT("'Impact Indicators - Section B'!A"&amp;'Impact Indicator Target Update'!D563))</f>
        <v/>
      </c>
    </row>
    <row r="3857" spans="10:10" x14ac:dyDescent="0.35">
      <c r="J3857" s="811" t="str">
        <f ca="1">IF(ROW()&gt;'Impact Indicator Target Update'!A564,"",INDIRECT("'Impact Indicators - Section B'!A"&amp;'Impact Indicator Target Update'!D564))</f>
        <v/>
      </c>
    </row>
    <row r="3858" spans="10:10" x14ac:dyDescent="0.35">
      <c r="J3858" s="811" t="str">
        <f ca="1">IF(ROW()&gt;'Impact Indicator Target Update'!A565,"",INDIRECT("'Impact Indicators - Section B'!A"&amp;'Impact Indicator Target Update'!D565))</f>
        <v/>
      </c>
    </row>
    <row r="3859" spans="10:10" x14ac:dyDescent="0.35">
      <c r="J3859" s="811" t="str">
        <f ca="1">IF(ROW()&gt;'Impact Indicator Target Update'!A566,"",INDIRECT("'Impact Indicators - Section B'!A"&amp;'Impact Indicator Target Update'!D566))</f>
        <v/>
      </c>
    </row>
    <row r="3860" spans="10:10" x14ac:dyDescent="0.35">
      <c r="J3860" s="811" t="str">
        <f ca="1">IF(ROW()&gt;'Impact Indicator Target Update'!A567,"",INDIRECT("'Impact Indicators - Section B'!A"&amp;'Impact Indicator Target Update'!D567))</f>
        <v/>
      </c>
    </row>
    <row r="3861" spans="10:10" x14ac:dyDescent="0.35">
      <c r="J3861" s="811" t="str">
        <f ca="1">IF(ROW()&gt;'Impact Indicator Target Update'!A568,"",INDIRECT("'Impact Indicators - Section B'!A"&amp;'Impact Indicator Target Update'!D568))</f>
        <v/>
      </c>
    </row>
    <row r="3862" spans="10:10" x14ac:dyDescent="0.35">
      <c r="J3862" s="811" t="str">
        <f ca="1">IF(ROW()&gt;'Impact Indicator Target Update'!A569,"",INDIRECT("'Impact Indicators - Section B'!A"&amp;'Impact Indicator Target Update'!D569))</f>
        <v/>
      </c>
    </row>
    <row r="3863" spans="10:10" x14ac:dyDescent="0.35">
      <c r="J3863" s="811" t="str">
        <f ca="1">IF(ROW()&gt;'Impact Indicator Target Update'!A570,"",INDIRECT("'Impact Indicators - Section B'!A"&amp;'Impact Indicator Target Update'!D570))</f>
        <v/>
      </c>
    </row>
    <row r="3864" spans="10:10" x14ac:dyDescent="0.35">
      <c r="J3864" s="811" t="str">
        <f ca="1">IF(ROW()&gt;'Impact Indicator Target Update'!A571,"",INDIRECT("'Impact Indicators - Section B'!A"&amp;'Impact Indicator Target Update'!D571))</f>
        <v/>
      </c>
    </row>
    <row r="3865" spans="10:10" x14ac:dyDescent="0.35">
      <c r="J3865" s="811" t="str">
        <f ca="1">IF(ROW()&gt;'Impact Indicator Target Update'!A572,"",INDIRECT("'Impact Indicators - Section B'!A"&amp;'Impact Indicator Target Update'!D572))</f>
        <v/>
      </c>
    </row>
    <row r="3866" spans="10:10" x14ac:dyDescent="0.35">
      <c r="J3866" s="811" t="str">
        <f ca="1">IF(ROW()&gt;'Impact Indicator Target Update'!A573,"",INDIRECT("'Impact Indicators - Section B'!A"&amp;'Impact Indicator Target Update'!D573))</f>
        <v/>
      </c>
    </row>
    <row r="3867" spans="10:10" x14ac:dyDescent="0.35">
      <c r="J3867" s="811" t="str">
        <f ca="1">IF(ROW()&gt;'Impact Indicator Target Update'!A574,"",INDIRECT("'Impact Indicators - Section B'!A"&amp;'Impact Indicator Target Update'!D574))</f>
        <v/>
      </c>
    </row>
    <row r="3868" spans="10:10" x14ac:dyDescent="0.35">
      <c r="J3868" s="811" t="str">
        <f ca="1">IF(ROW()&gt;'Impact Indicator Target Update'!A575,"",INDIRECT("'Impact Indicators - Section B'!A"&amp;'Impact Indicator Target Update'!D575))</f>
        <v/>
      </c>
    </row>
    <row r="3869" spans="10:10" x14ac:dyDescent="0.35">
      <c r="J3869" s="811" t="str">
        <f ca="1">IF(ROW()&gt;'Impact Indicator Target Update'!A576,"",INDIRECT("'Impact Indicators - Section B'!A"&amp;'Impact Indicator Target Update'!D576))</f>
        <v/>
      </c>
    </row>
    <row r="3870" spans="10:10" x14ac:dyDescent="0.35">
      <c r="J3870" s="811" t="str">
        <f ca="1">IF(ROW()&gt;'Impact Indicator Target Update'!A577,"",INDIRECT("'Impact Indicators - Section B'!A"&amp;'Impact Indicator Target Update'!D577))</f>
        <v/>
      </c>
    </row>
    <row r="3871" spans="10:10" x14ac:dyDescent="0.35">
      <c r="J3871" s="811" t="str">
        <f ca="1">IF(ROW()&gt;'Impact Indicator Target Update'!A578,"",INDIRECT("'Impact Indicators - Section B'!A"&amp;'Impact Indicator Target Update'!D578))</f>
        <v/>
      </c>
    </row>
    <row r="3872" spans="10:10" x14ac:dyDescent="0.35">
      <c r="J3872" s="811" t="str">
        <f ca="1">IF(ROW()&gt;'Impact Indicator Target Update'!A579,"",INDIRECT("'Impact Indicators - Section B'!A"&amp;'Impact Indicator Target Update'!D579))</f>
        <v/>
      </c>
    </row>
    <row r="3873" spans="10:10" x14ac:dyDescent="0.35">
      <c r="J3873" s="811" t="str">
        <f ca="1">IF(ROW()&gt;'Impact Indicator Target Update'!A580,"",INDIRECT("'Impact Indicators - Section B'!A"&amp;'Impact Indicator Target Update'!D580))</f>
        <v/>
      </c>
    </row>
    <row r="3874" spans="10:10" x14ac:dyDescent="0.35">
      <c r="J3874" s="811" t="str">
        <f ca="1">IF(ROW()&gt;'Impact Indicator Target Update'!A581,"",INDIRECT("'Impact Indicators - Section B'!A"&amp;'Impact Indicator Target Update'!D581))</f>
        <v/>
      </c>
    </row>
    <row r="3875" spans="10:10" x14ac:dyDescent="0.35">
      <c r="J3875" s="811" t="str">
        <f ca="1">IF(ROW()&gt;'Impact Indicator Target Update'!A582,"",INDIRECT("'Impact Indicators - Section B'!A"&amp;'Impact Indicator Target Update'!D582))</f>
        <v/>
      </c>
    </row>
    <row r="3876" spans="10:10" x14ac:dyDescent="0.35">
      <c r="J3876" s="811" t="str">
        <f ca="1">IF(ROW()&gt;'Impact Indicator Target Update'!A583,"",INDIRECT("'Impact Indicators - Section B'!A"&amp;'Impact Indicator Target Update'!D583))</f>
        <v/>
      </c>
    </row>
    <row r="3877" spans="10:10" x14ac:dyDescent="0.35">
      <c r="J3877" s="811" t="str">
        <f ca="1">IF(ROW()&gt;'Impact Indicator Target Update'!A584,"",INDIRECT("'Impact Indicators - Section B'!A"&amp;'Impact Indicator Target Update'!D584))</f>
        <v/>
      </c>
    </row>
    <row r="3878" spans="10:10" x14ac:dyDescent="0.35">
      <c r="J3878" s="811" t="str">
        <f ca="1">IF(ROW()&gt;'Impact Indicator Target Update'!A585,"",INDIRECT("'Impact Indicators - Section B'!A"&amp;'Impact Indicator Target Update'!D585))</f>
        <v/>
      </c>
    </row>
    <row r="3879" spans="10:10" x14ac:dyDescent="0.35">
      <c r="J3879" s="811" t="str">
        <f ca="1">IF(ROW()&gt;'Impact Indicator Target Update'!A586,"",INDIRECT("'Impact Indicators - Section B'!A"&amp;'Impact Indicator Target Update'!D586))</f>
        <v/>
      </c>
    </row>
    <row r="3880" spans="10:10" x14ac:dyDescent="0.35">
      <c r="J3880" s="811" t="str">
        <f ca="1">IF(ROW()&gt;'Impact Indicator Target Update'!A587,"",INDIRECT("'Impact Indicators - Section B'!A"&amp;'Impact Indicator Target Update'!D587))</f>
        <v/>
      </c>
    </row>
    <row r="3881" spans="10:10" x14ac:dyDescent="0.35">
      <c r="J3881" s="811" t="str">
        <f ca="1">IF(ROW()&gt;'Impact Indicator Target Update'!A588,"",INDIRECT("'Impact Indicators - Section B'!A"&amp;'Impact Indicator Target Update'!D588))</f>
        <v/>
      </c>
    </row>
    <row r="3882" spans="10:10" x14ac:dyDescent="0.35">
      <c r="J3882" s="811" t="str">
        <f ca="1">IF(ROW()&gt;'Impact Indicator Target Update'!A589,"",INDIRECT("'Impact Indicators - Section B'!A"&amp;'Impact Indicator Target Update'!D589))</f>
        <v/>
      </c>
    </row>
    <row r="3883" spans="10:10" x14ac:dyDescent="0.35">
      <c r="J3883" s="811" t="str">
        <f ca="1">IF(ROW()&gt;'Impact Indicator Target Update'!A590,"",INDIRECT("'Impact Indicators - Section B'!A"&amp;'Impact Indicator Target Update'!D590))</f>
        <v/>
      </c>
    </row>
    <row r="3884" spans="10:10" x14ac:dyDescent="0.35">
      <c r="J3884" s="811" t="str">
        <f ca="1">IF(ROW()&gt;'Impact Indicator Target Update'!A591,"",INDIRECT("'Impact Indicators - Section B'!A"&amp;'Impact Indicator Target Update'!D591))</f>
        <v/>
      </c>
    </row>
    <row r="3885" spans="10:10" x14ac:dyDescent="0.35">
      <c r="J3885" s="811" t="str">
        <f ca="1">IF(ROW()&gt;'Impact Indicator Target Update'!A592,"",INDIRECT("'Impact Indicators - Section B'!A"&amp;'Impact Indicator Target Update'!D592))</f>
        <v/>
      </c>
    </row>
    <row r="3886" spans="10:10" x14ac:dyDescent="0.35">
      <c r="J3886" s="811" t="str">
        <f ca="1">IF(ROW()&gt;'Impact Indicator Target Update'!A593,"",INDIRECT("'Impact Indicators - Section B'!A"&amp;'Impact Indicator Target Update'!D593))</f>
        <v/>
      </c>
    </row>
    <row r="3887" spans="10:10" x14ac:dyDescent="0.35">
      <c r="J3887" s="811" t="str">
        <f ca="1">IF(ROW()&gt;'Impact Indicator Target Update'!A594,"",INDIRECT("'Impact Indicators - Section B'!A"&amp;'Impact Indicator Target Update'!D594))</f>
        <v/>
      </c>
    </row>
    <row r="3888" spans="10:10" x14ac:dyDescent="0.35">
      <c r="J3888" s="811" t="str">
        <f ca="1">IF(ROW()&gt;'Impact Indicator Target Update'!A595,"",INDIRECT("'Impact Indicators - Section B'!A"&amp;'Impact Indicator Target Update'!D595))</f>
        <v/>
      </c>
    </row>
    <row r="3889" spans="10:10" x14ac:dyDescent="0.35">
      <c r="J3889" s="811" t="str">
        <f ca="1">IF(ROW()&gt;'Impact Indicator Target Update'!A596,"",INDIRECT("'Impact Indicators - Section B'!A"&amp;'Impact Indicator Target Update'!D596))</f>
        <v/>
      </c>
    </row>
    <row r="3890" spans="10:10" x14ac:dyDescent="0.35">
      <c r="J3890" s="811" t="str">
        <f ca="1">IF(ROW()&gt;'Impact Indicator Target Update'!A597,"",INDIRECT("'Impact Indicators - Section B'!A"&amp;'Impact Indicator Target Update'!D597))</f>
        <v/>
      </c>
    </row>
    <row r="3891" spans="10:10" x14ac:dyDescent="0.35">
      <c r="J3891" s="811" t="str">
        <f ca="1">IF(ROW()&gt;'Impact Indicator Target Update'!A598,"",INDIRECT("'Impact Indicators - Section B'!A"&amp;'Impact Indicator Target Update'!D598))</f>
        <v/>
      </c>
    </row>
    <row r="3892" spans="10:10" x14ac:dyDescent="0.35">
      <c r="J3892" s="811" t="str">
        <f ca="1">IF(ROW()&gt;'Impact Indicator Target Update'!A599,"",INDIRECT("'Impact Indicators - Section B'!A"&amp;'Impact Indicator Target Update'!D599))</f>
        <v/>
      </c>
    </row>
    <row r="3893" spans="10:10" x14ac:dyDescent="0.35">
      <c r="J3893" s="811" t="str">
        <f ca="1">IF(ROW()&gt;'Impact Indicator Target Update'!A600,"",INDIRECT("'Impact Indicators - Section B'!A"&amp;'Impact Indicator Target Update'!D600))</f>
        <v/>
      </c>
    </row>
    <row r="3894" spans="10:10" x14ac:dyDescent="0.35">
      <c r="J3894" s="811" t="str">
        <f ca="1">IF(ROW()&gt;'Impact Indicator Target Update'!A601,"",INDIRECT("'Impact Indicators - Section B'!A"&amp;'Impact Indicator Target Update'!D601))</f>
        <v/>
      </c>
    </row>
    <row r="3895" spans="10:10" x14ac:dyDescent="0.35">
      <c r="J3895" s="811" t="str">
        <f ca="1">IF(ROW()&gt;'Impact Indicator Target Update'!A602,"",INDIRECT("'Impact Indicators - Section B'!A"&amp;'Impact Indicator Target Update'!D602))</f>
        <v/>
      </c>
    </row>
    <row r="3896" spans="10:10" x14ac:dyDescent="0.35">
      <c r="J3896" s="811" t="str">
        <f ca="1">IF(ROW()&gt;'Impact Indicator Target Update'!A603,"",INDIRECT("'Impact Indicators - Section B'!A"&amp;'Impact Indicator Target Update'!D603))</f>
        <v/>
      </c>
    </row>
    <row r="3897" spans="10:10" x14ac:dyDescent="0.35">
      <c r="J3897" s="811" t="str">
        <f ca="1">IF(ROW()&gt;'Impact Indicator Target Update'!A604,"",INDIRECT("'Impact Indicators - Section B'!A"&amp;'Impact Indicator Target Update'!D604))</f>
        <v/>
      </c>
    </row>
    <row r="3898" spans="10:10" x14ac:dyDescent="0.35">
      <c r="J3898" s="811" t="str">
        <f ca="1">IF(ROW()&gt;'Impact Indicator Target Update'!A605,"",INDIRECT("'Impact Indicators - Section B'!A"&amp;'Impact Indicator Target Update'!D605))</f>
        <v/>
      </c>
    </row>
    <row r="3899" spans="10:10" x14ac:dyDescent="0.35">
      <c r="J3899" s="811" t="str">
        <f ca="1">IF(ROW()&gt;'Impact Indicator Target Update'!A606,"",INDIRECT("'Impact Indicators - Section B'!A"&amp;'Impact Indicator Target Update'!D606))</f>
        <v/>
      </c>
    </row>
    <row r="3900" spans="10:10" x14ac:dyDescent="0.35">
      <c r="J3900" s="811" t="str">
        <f ca="1">IF(ROW()&gt;'Impact Indicator Target Update'!A607,"",INDIRECT("'Impact Indicators - Section B'!A"&amp;'Impact Indicator Target Update'!D607))</f>
        <v/>
      </c>
    </row>
    <row r="3901" spans="10:10" x14ac:dyDescent="0.35">
      <c r="J3901" s="811" t="str">
        <f ca="1">IF(ROW()&gt;'Impact Indicator Target Update'!A608,"",INDIRECT("'Impact Indicators - Section B'!A"&amp;'Impact Indicator Target Update'!D608))</f>
        <v/>
      </c>
    </row>
    <row r="3902" spans="10:10" x14ac:dyDescent="0.35">
      <c r="J3902" s="811" t="str">
        <f ca="1">IF(ROW()&gt;'Impact Indicator Target Update'!A609,"",INDIRECT("'Impact Indicators - Section B'!A"&amp;'Impact Indicator Target Update'!D609))</f>
        <v/>
      </c>
    </row>
    <row r="3903" spans="10:10" x14ac:dyDescent="0.35">
      <c r="J3903" s="811" t="str">
        <f ca="1">IF(ROW()&gt;'Impact Indicator Target Update'!A610,"",INDIRECT("'Impact Indicators - Section B'!A"&amp;'Impact Indicator Target Update'!D610))</f>
        <v/>
      </c>
    </row>
    <row r="3904" spans="10:10" x14ac:dyDescent="0.35">
      <c r="J3904" s="811" t="str">
        <f ca="1">IF(ROW()&gt;'Impact Indicator Target Update'!A611,"",INDIRECT("'Impact Indicators - Section B'!A"&amp;'Impact Indicator Target Update'!D611))</f>
        <v/>
      </c>
    </row>
    <row r="3905" spans="10:10" x14ac:dyDescent="0.35">
      <c r="J3905" s="811" t="str">
        <f ca="1">IF(ROW()&gt;'Impact Indicator Target Update'!A612,"",INDIRECT("'Impact Indicators - Section B'!A"&amp;'Impact Indicator Target Update'!D612))</f>
        <v/>
      </c>
    </row>
    <row r="3906" spans="10:10" x14ac:dyDescent="0.35">
      <c r="J3906" s="811" t="str">
        <f ca="1">IF(ROW()&gt;'Impact Indicator Target Update'!A613,"",INDIRECT("'Impact Indicators - Section B'!A"&amp;'Impact Indicator Target Update'!D613))</f>
        <v/>
      </c>
    </row>
    <row r="3907" spans="10:10" x14ac:dyDescent="0.35">
      <c r="J3907" s="811" t="str">
        <f ca="1">IF(ROW()&gt;'Impact Indicator Target Update'!A614,"",INDIRECT("'Impact Indicators - Section B'!A"&amp;'Impact Indicator Target Update'!D614))</f>
        <v/>
      </c>
    </row>
    <row r="3908" spans="10:10" x14ac:dyDescent="0.35">
      <c r="J3908" s="811" t="str">
        <f ca="1">IF(ROW()&gt;'Impact Indicator Target Update'!A615,"",INDIRECT("'Impact Indicators - Section B'!A"&amp;'Impact Indicator Target Update'!D615))</f>
        <v/>
      </c>
    </row>
    <row r="3909" spans="10:10" x14ac:dyDescent="0.35">
      <c r="J3909" s="811" t="str">
        <f ca="1">IF(ROW()&gt;'Impact Indicator Target Update'!A616,"",INDIRECT("'Impact Indicators - Section B'!A"&amp;'Impact Indicator Target Update'!D616))</f>
        <v/>
      </c>
    </row>
    <row r="3910" spans="10:10" x14ac:dyDescent="0.35">
      <c r="J3910" s="811" t="str">
        <f ca="1">IF(ROW()&gt;'Impact Indicator Target Update'!A617,"",INDIRECT("'Impact Indicators - Section B'!A"&amp;'Impact Indicator Target Update'!D617))</f>
        <v/>
      </c>
    </row>
    <row r="3911" spans="10:10" x14ac:dyDescent="0.35">
      <c r="J3911" s="811" t="str">
        <f ca="1">IF(ROW()&gt;'Impact Indicator Target Update'!A618,"",INDIRECT("'Impact Indicators - Section B'!A"&amp;'Impact Indicator Target Update'!D618))</f>
        <v/>
      </c>
    </row>
    <row r="3912" spans="10:10" x14ac:dyDescent="0.35">
      <c r="J3912" s="811" t="str">
        <f ca="1">IF(ROW()&gt;'Impact Indicator Target Update'!A619,"",INDIRECT("'Impact Indicators - Section B'!A"&amp;'Impact Indicator Target Update'!D619))</f>
        <v/>
      </c>
    </row>
  </sheetData>
  <sheetProtection password="8443" sheet="1" objects="1" scenarios="1"/>
  <dataValidations count="78">
    <dataValidation type="list" allowBlank="1" showInputMessage="1" showErrorMessage="1" errorTitle="X-Author for Excel" error="Please select either TRUE or FALSE from the dropdown." promptTitle="X-Author for Excel" sqref="A3:A33" xr:uid="{E261953F-0D88-40F7-B9DA-F01990CF9C37}">
      <formula1>"TRUE,FALSE"</formula1>
    </dataValidation>
    <dataValidation type="custom" allowBlank="1" showInputMessage="1" showErrorMessage="1" errorTitle="X-Author for Excel" error="Id and Lookup fields are not editable." promptTitle="X-Author for Excel" sqref="C3:C33" xr:uid="{FA83795D-917C-4B23-B8F0-5C518C4BC53A}">
      <formula1>""</formula1>
    </dataValidation>
    <dataValidation type="decimal" allowBlank="1" showInputMessage="1" showErrorMessage="1" errorTitle="X-Author for Excel" error="Please enter a valid numeric value. Valid range for Baseline % is -999.99 to 999.99." promptTitle="X-Author for Excel" sqref="D3:D33" xr:uid="{1CCACAD7-3D15-4F95-AA21-63EBB9230683}">
      <formula1>-999.99</formula1>
      <formula2>999.99</formula2>
    </dataValidation>
    <dataValidation type="decimal" allowBlank="1" showInputMessage="1" showErrorMessage="1" errorTitle="X-Author for Excel" error="Please enter a valid numeric value. Valid range for Baseline D# is -1E+16 to 1E+16." promptTitle="X-Author for Excel" sqref="E3:E33" xr:uid="{8B3D3ACD-6BA1-47B3-8B02-DF7F675D0BDB}">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F3:F33" xr:uid="{509912C9-D82A-474F-8C40-597545500A2D}">
      <formula1>-100000000000000</formula1>
      <formula2>100000000000000</formula2>
    </dataValidation>
    <dataValidation type="list" allowBlank="1" showInputMessage="1" showErrorMessage="1" errorTitle="X-Author for Excel" error="Please select a value from the drop-down." promptTitle="X-Author for Excel" sqref="H3:H33" xr:uid="{6ECD03B8-151E-46DF-ACEC-9C700AC562D8}">
      <formula1>IF(IFERROR(ROWS(INDIRECT(SUBSTITUTE("AIM_Impact_Indicator__c.AIM_Baseline_Year__c"," ","_"))),-1) &lt; 0, XAuthorInvalidPicklistData,INDIRECT(SUBSTITUTE("AIM_Impact_Indicator__c.AIM_Baseline_Year__c"," ","_")))</formula1>
    </dataValidation>
    <dataValidation type="list" allowBlank="1" showInputMessage="1" showErrorMessage="1" errorTitle="X-Author for Excel" error="Please select either TRUE or FALSE from the dropdown." promptTitle="X-Author for Excel" sqref="A39:A219" xr:uid="{1690981C-1463-4334-9DBF-AC65B599499D}">
      <formula1>"TRUE,FALSE"</formula1>
    </dataValidation>
    <dataValidation type="custom" allowBlank="1" showInputMessage="1" showErrorMessage="1" errorTitle="X-Author for Excel" error="Id and Lookup fields are not editable." promptTitle="X-Author for Excel" sqref="C39:C219" xr:uid="{8E9A1CDE-FB63-4295-B5C3-B4AF9BD5FBD8}">
      <formula1>""</formula1>
    </dataValidation>
    <dataValidation type="decimal" allowBlank="1" showInputMessage="1" showErrorMessage="1" errorTitle="X-Author for Excel" error="Please enter a valid numeric value. Valid range for Impact Indicator Number is -1E+18 to 1E+18." promptTitle="X-Author for Excel" sqref="F39:F219" xr:uid="{4845B457-2E77-4EAA-8C49-958A2155D11A}">
      <formula1>-1000000000000000000</formula1>
      <formula2>1000000000000000000</formula2>
    </dataValidation>
    <dataValidation type="decimal" allowBlank="1" showInputMessage="1" showErrorMessage="1" errorTitle="X-Author for Excel" error="Please enter a valid numeric value. Valid range for Target D# is -1E+16 to 1E+16." promptTitle="X-Author for Excel" sqref="I39:I219" xr:uid="{6A7DB332-038B-450B-B8D0-4DC03AD9B2EA}">
      <formula1>-10000000000000000</formula1>
      <formula2>10000000000000000</formula2>
    </dataValidation>
    <dataValidation type="decimal" allowBlank="1" showInputMessage="1" showErrorMessage="1" errorTitle="X-Author for Excel" error="Please enter a valid numeric value. Valid range for Target N# is -100000000000000 to 100000000000000." promptTitle="X-Author for Excel" sqref="J39:J219" xr:uid="{B683A7A3-73D3-4E4B-97BD-13DB8B9E5D87}">
      <formula1>-100000000000000</formula1>
      <formula2>100000000000000</formula2>
    </dataValidation>
    <dataValidation type="decimal" allowBlank="1" showInputMessage="1" showErrorMessage="1" errorTitle="X-Author for Excel" error="Please enter a valid numeric value. Valid range for Target % is -999.99 to 999.99." promptTitle="X-Author for Excel" sqref="K39:K219" xr:uid="{1CF6274D-3C24-467B-99CD-90BCA3A1524B}">
      <formula1>-999.99</formula1>
      <formula2>999.99</formula2>
    </dataValidation>
    <dataValidation type="list" allowBlank="1" showInputMessage="1" showErrorMessage="1" errorTitle="X-Author for Excel" error="Please select a value from the drop-down." promptTitle="X-Author for Excel" sqref="L39:L219" xr:uid="{CD55835D-25CB-4CB0-8E29-2C529738FE2B}">
      <formula1>IF(IFERROR(ROWS(INDIRECT(SUBSTITUTE("AIM_Impact_Indicator_Targets_Results__c.AIM_Year_of_Target__c"," ","_"))),-1) &lt; 0, XAuthorInvalidPicklistData,INDIRECT(SUBSTITUTE("AIM_Impact_Indicator_Targets_Results__c.AIM_Year_of_Target__c"," ","_")))</formula1>
    </dataValidation>
    <dataValidation type="date" allowBlank="1" showInputMessage="1" showErrorMessage="1" errorTitle="X-Author for Excel" error="Please enter a valid date." promptTitle="X-Author for Excel" sqref="M39:M219" xr:uid="{EC4BB26C-E737-4DD5-A294-405A1E6F7A12}">
      <formula1>1</formula1>
      <formula2>767376</formula2>
    </dataValidation>
    <dataValidation type="list" allowBlank="1" showInputMessage="1" showErrorMessage="1" errorTitle="X-Author for Excel" error="Please select a value from the drop-down." promptTitle="X-Author for Excel" sqref="N39:N219" xr:uid="{3CF3B86A-6F24-41D1-95DB-3801CEC598AB}">
      <formula1>IF(IFERROR(ROWS(INDIRECT(SUBSTITUTE("AIM_Impact_Indicator_Targets_Results__c.AIM_Mark_if_target_is_TBD__c"," ","_"))),-1) &lt; 0, XAuthorInvalidPicklistData,INDIRECT(SUBSTITUTE("AIM_Impact_Indicator_Targets_Results__c.AIM_Mark_if_target_is_TBD__c"," ","_")))</formula1>
    </dataValidation>
    <dataValidation type="list" allowBlank="1" showInputMessage="1" showErrorMessage="1" errorTitle="X-Author for Excel" error="Please select either TRUE or FALSE from the dropdown." promptTitle="X-Author for Excel" sqref="T39:T219" xr:uid="{842EA697-FCC8-45C1-B68A-0FABF5D1A928}">
      <formula1>"TRUE,FALSE"</formula1>
    </dataValidation>
    <dataValidation type="list" allowBlank="1" showInputMessage="1" showErrorMessage="1" errorTitle="X-Author for Excel" error="Please select either TRUE or FALSE from the dropdown." promptTitle="X-Author for Excel" sqref="A223:A253" xr:uid="{D51A32FB-86A3-46D2-ABFD-F55C7D8CD5ED}">
      <formula1>"TRUE,FALSE"</formula1>
    </dataValidation>
    <dataValidation type="custom" allowBlank="1" showInputMessage="1" showErrorMessage="1" errorTitle="X-Author for Excel" error="Id and Lookup fields are not editable." promptTitle="X-Author for Excel" sqref="C223:C253" xr:uid="{9C6AA893-FD43-404E-9F69-232373FA93BD}">
      <formula1>""</formula1>
    </dataValidation>
    <dataValidation type="decimal" allowBlank="1" showInputMessage="1" showErrorMessage="1" errorTitle="X-Author for Excel" error="Please enter a valid numeric value. Valid range for Baseline % is -999.99 to 999.99." promptTitle="X-Author for Excel" sqref="D223:D253" xr:uid="{E6786707-1F05-4490-844E-3B3A61894C04}">
      <formula1>-999.99</formula1>
      <formula2>999.99</formula2>
    </dataValidation>
    <dataValidation type="decimal" allowBlank="1" showInputMessage="1" showErrorMessage="1" errorTitle="X-Author for Excel" error="Please enter a valid numeric value. Valid range for Baseline D# is -1E+16 to 1E+16." promptTitle="X-Author for Excel" sqref="E223:E253" xr:uid="{BCFFAF48-DBD7-4C27-B339-F36E1BCE6C65}">
      <formula1>-10000000000000000</formula1>
      <formula2>10000000000000000</formula2>
    </dataValidation>
    <dataValidation type="decimal" allowBlank="1" showInputMessage="1" showErrorMessage="1" errorTitle="X-Author for Excel" error="Please enter a valid numeric value. Valid range for Baseline N# is -100000000000000 to 100000000000000." promptTitle="X-Author for Excel" sqref="F223:F253" xr:uid="{628EC07E-8E3F-496C-914D-A19B0C98EC12}">
      <formula1>-100000000000000</formula1>
      <formula2>100000000000000</formula2>
    </dataValidation>
    <dataValidation type="list" allowBlank="1" showInputMessage="1" showErrorMessage="1" errorTitle="X-Author for Excel" error="Please select a value from the drop-down." promptTitle="X-Author for Excel" sqref="G223:G253" xr:uid="{C2AE44D3-C945-4F6C-8107-034C605160A2}">
      <formula1>IF(IFERROR(ROWS(INDIRECT(SUBSTITUTE("AIM_Outcome_Indicator__c.AIM_Baseline_Year__c"," ","_"))),-1) &lt; 0, XAuthorInvalidPicklistData,INDIRECT(SUBSTITUTE("AIM_Outcome_Indicator__c.AIM_Baseline_Year__c"," ","_")))</formula1>
    </dataValidation>
    <dataValidation type="list" allowBlank="1" showInputMessage="1" showErrorMessage="1" errorTitle="X-Author for Excel" error="Please select either TRUE or FALSE from the dropdown." promptTitle="X-Author for Excel" sqref="A259:A439" xr:uid="{61C726FA-4335-4F48-84D2-DF4F49BB1297}">
      <formula1>"TRUE,FALSE"</formula1>
    </dataValidation>
    <dataValidation type="custom" allowBlank="1" showInputMessage="1" showErrorMessage="1" errorTitle="X-Author for Excel" error="Id and Lookup fields are not editable." promptTitle="X-Author for Excel" sqref="C259:C439" xr:uid="{ED3D179B-CA3E-441F-B353-4AD17CD5B9F3}">
      <formula1>""</formula1>
    </dataValidation>
    <dataValidation type="decimal" allowBlank="1" showInputMessage="1" showErrorMessage="1" errorTitle="X-Author for Excel" error="Please enter a valid numeric value. Valid range for Outcome Indicator Number is -1E+18 to 1E+18." promptTitle="X-Author for Excel" sqref="F259:F439" xr:uid="{456892F3-550A-40EC-A7BE-646A4348E40A}">
      <formula1>-1000000000000000000</formula1>
      <formula2>1000000000000000000</formula2>
    </dataValidation>
    <dataValidation type="decimal" allowBlank="1" showInputMessage="1" showErrorMessage="1" errorTitle="X-Author for Excel" error="Please enter a valid numeric value. Valid range for Target D# is -1E+16 to 1E+16." promptTitle="X-Author for Excel" sqref="I259:I439" xr:uid="{CED0EC91-4599-415A-9FBE-37085C2F1840}">
      <formula1>-10000000000000000</formula1>
      <formula2>10000000000000000</formula2>
    </dataValidation>
    <dataValidation type="decimal" allowBlank="1" showInputMessage="1" showErrorMessage="1" errorTitle="X-Author for Excel" error="Please enter a valid numeric value. Valid range for Target N# is -100000000000000 to 100000000000000." promptTitle="X-Author for Excel" sqref="J259:J439" xr:uid="{F4665014-F990-4594-8981-B812B8551469}">
      <formula1>-100000000000000</formula1>
      <formula2>100000000000000</formula2>
    </dataValidation>
    <dataValidation type="decimal" allowBlank="1" showInputMessage="1" showErrorMessage="1" errorTitle="X-Author for Excel" error="Please enter a valid numeric value. Valid range for Target % is -999.99 to 999.99." promptTitle="X-Author for Excel" sqref="K259:K439" xr:uid="{63C326B1-DC4E-4E40-881E-548290A4CDA9}">
      <formula1>-999.99</formula1>
      <formula2>999.99</formula2>
    </dataValidation>
    <dataValidation type="list" allowBlank="1" showInputMessage="1" showErrorMessage="1" errorTitle="X-Author for Excel" error="Please select a value from the drop-down." promptTitle="X-Author for Excel" sqref="L259:L439" xr:uid="{A7ACF213-7420-4AA6-8723-50A03D02D75B}">
      <formula1>IF(IFERROR(ROWS(INDIRECT(SUBSTITUTE("AIM_Outcome_Indicator_Targets_Result__c.AIM_Year_of_Target__c"," ","_"))),-1) &lt; 0, XAuthorInvalidPicklistData,INDIRECT(SUBSTITUTE("AIM_Outcome_Indicator_Targets_Result__c.AIM_Year_of_Target__c"," ","_")))</formula1>
    </dataValidation>
    <dataValidation type="date" allowBlank="1" showInputMessage="1" showErrorMessage="1" errorTitle="X-Author for Excel" error="Please enter a valid date." promptTitle="X-Author for Excel" sqref="M259:M439" xr:uid="{6F5294AE-6661-43E6-AFA6-DBCD4BD16E57}">
      <formula1>1</formula1>
      <formula2>767376</formula2>
    </dataValidation>
    <dataValidation type="list" allowBlank="1" showInputMessage="1" showErrorMessage="1" errorTitle="X-Author for Excel" error="Please select a value from the drop-down." promptTitle="X-Author for Excel" sqref="N259:N439" xr:uid="{4F4071ED-981D-4763-8071-CE3851F384BE}">
      <formula1>IF(IFERROR(ROWS(INDIRECT(SUBSTITUTE("AIM_Outcome_Indicator_Targets_Result__c.AIM_Mark_if_target_is_TBD__c"," ","_"))),-1) &lt; 0, XAuthorInvalidPicklistData,INDIRECT(SUBSTITUTE("AIM_Outcome_Indicator_Targets_Result__c.AIM_Mark_if_target_is_TBD__c"," ","_")))</formula1>
    </dataValidation>
    <dataValidation type="list" allowBlank="1" showInputMessage="1" showErrorMessage="1" errorTitle="X-Author for Excel" error="Please select a value from the drop-down." promptTitle="X-Author for Excel" sqref="Q259:Q439" xr:uid="{CCC7E739-D875-4424-9C91-87973051573E}">
      <formula1>IF(IFERROR(ROWS(INDIRECT(SUBSTITUTE("AIM_Outcome_Indicator_Targets_Result__c.AIM_Due_for_Reporting__c"," ","_"))),-1) &lt; 0, XAuthorInvalidPicklistData,INDIRECT(SUBSTITUTE("AIM_Outcome_Indicator_Targets_Result__c.AIM_Due_for_Reporting__c"," ","_")))</formula1>
    </dataValidation>
    <dataValidation type="list" allowBlank="1" showInputMessage="1" showErrorMessage="1" errorTitle="X-Author for Excel" error="Please select either TRUE or FALSE from the dropdown." promptTitle="X-Author for Excel" sqref="A445:A505" xr:uid="{AB4ABE26-8D80-437A-B789-8AE5893CA9C5}">
      <formula1>"TRUE,FALSE"</formula1>
    </dataValidation>
    <dataValidation type="custom" allowBlank="1" showInputMessage="1" showErrorMessage="1" errorTitle="X-Author for Excel" error="Id and Lookup fields are not editable." promptTitle="X-Author for Excel" sqref="C445:C505" xr:uid="{34C556C2-CFA1-4411-AF84-74320EBC3524}">
      <formula1>""</formula1>
    </dataValidation>
    <dataValidation type="decimal" allowBlank="1" showInputMessage="1" showErrorMessage="1" errorTitle="X-Author for Excel" error="Please enter a valid numeric value. Valid range for Baseline % is -999.99 to 999.99." promptTitle="X-Author for Excel" sqref="D445:D505" xr:uid="{6EC7DF35-B258-42F6-94A5-6BE31850522B}">
      <formula1>-999.99</formula1>
      <formula2>999.99</formula2>
    </dataValidation>
    <dataValidation type="decimal" allowBlank="1" showInputMessage="1" showErrorMessage="1" errorTitle="X-Author for Excel" error="Please enter a valid numeric value. Valid range for Baseline D# is -1E+16 to 1E+16." promptTitle="X-Author for Excel" sqref="E445:E505" xr:uid="{776802CE-652B-4932-AE66-7E4392843D04}">
      <formula1>-10000000000000000</formula1>
      <formula2>10000000000000000</formula2>
    </dataValidation>
    <dataValidation type="decimal" allowBlank="1" showInputMessage="1" showErrorMessage="1" errorTitle="X-Author for Excel" error="Please enter a valid numeric value. Valid range for Baseline N# is -1E+16 to 1E+16." promptTitle="X-Author for Excel" sqref="F445:F505" xr:uid="{3B1F2039-8647-4BD7-A52C-0F61269C645D}">
      <formula1>-10000000000000000</formula1>
      <formula2>10000000000000000</formula2>
    </dataValidation>
    <dataValidation type="list" allowBlank="1" showInputMessage="1" showErrorMessage="1" errorTitle="X-Author for Excel" error="Please select a value from the drop-down." promptTitle="X-Author for Excel" sqref="L445:L505" xr:uid="{F4818FD1-8494-4E8C-B3E3-32F0252529AA}">
      <formula1>IF(IFERROR(ROWS(INDIRECT(SUBSTITUTE("AIM_Coverage_Indicator__c.AIM_Year__c"," ","_"))),-1) &lt; 0, XAuthorInvalidPicklistData,INDIRECT(SUBSTITUTE("AIM_Coverage_Indicator__c.AIM_Year__c"," ","_")))</formula1>
    </dataValidation>
    <dataValidation type="list" allowBlank="1" showInputMessage="1" showErrorMessage="1" errorTitle="X-Author for Excel" error="Please select a value from the drop-down." promptTitle="X-Author for Excel" sqref="P445:P505" xr:uid="{8A1D8FF8-ACB6-422F-8703-60C065FC39E4}">
      <formula1>IF(IFERROR(ROWS(INDIRECT(SUBSTITUTE("AIM_Coverage_Indicator__c.AIM_Geographic_Coverage__c"," ","_"))),-1) &lt; 0, XAuthorInvalidPicklistData,INDIRECT(SUBSTITUTE("AIM_Coverage_Indicator__c.AIM_Geographic_Coverage__c"," ","_")))</formula1>
    </dataValidation>
    <dataValidation type="list" allowBlank="1" showInputMessage="1" showErrorMessage="1" errorTitle="X-Author for Excel" error="Please select a value from the drop-down." promptTitle="X-Author for Excel" sqref="Q445:Q505" xr:uid="{5330A6CC-B645-4946-9FCD-856985D8B146}">
      <formula1>IF(IFERROR(ROWS(INDIRECT(SUBSTITUTE("AIM_Coverage_Indicator__c.AIM_Rating_Cumulation_Type__c"," ","_"))),-1) &lt; 0, XAuthorInvalidPicklistData,INDIRECT(SUBSTITUTE("AIM_Coverage_Indicator__c.AIM_Rating_Cumulation_Type__c"," ","_")))</formula1>
    </dataValidation>
    <dataValidation type="list" allowBlank="1" showInputMessage="1" showErrorMessage="1" errorTitle="X-Author for Excel" error="Please select either TRUE or FALSE from the dropdown." promptTitle="X-Author for Excel" sqref="R445:R505" xr:uid="{B1826F35-04D1-4B30-B4EA-DA4E1B08B309}">
      <formula1>"TRUE,FALSE"</formula1>
    </dataValidation>
    <dataValidation type="decimal" allowBlank="1" showInputMessage="1" showErrorMessage="1" errorTitle="X-Author for Excel" error="Please enter a valid numeric value. Valid range for Coverage Indicator Number is -1E+18 to 1E+18." promptTitle="X-Author for Excel" sqref="AF445:AF505" xr:uid="{26148FD8-9C56-4BEA-AA9A-B27194013B29}">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A511:A871" xr:uid="{22228B21-02AF-4195-BD22-B3C6C7F86E6A}">
      <formula1>"TRUE,FALSE"</formula1>
    </dataValidation>
    <dataValidation type="custom" allowBlank="1" showInputMessage="1" showErrorMessage="1" errorTitle="X-Author for Excel" error="Id and Lookup fields are not editable." promptTitle="X-Author for Excel" sqref="C511:C871" xr:uid="{14E2425B-1E76-46CB-B6EA-BA4E8729C38A}">
      <formula1>""</formula1>
    </dataValidation>
    <dataValidation type="decimal" allowBlank="1" showInputMessage="1" showErrorMessage="1" errorTitle="X-Author for Excel" error="Please enter a valid numeric value. Valid range for Coverage Indicator Number is -1E+18 to 1E+18." promptTitle="X-Author for Excel" sqref="F511:F871" xr:uid="{CCEDECBB-220B-4D8D-9F89-A547E407E3EA}">
      <formula1>-1000000000000000000</formula1>
      <formula2>1000000000000000000</formula2>
    </dataValidation>
    <dataValidation type="decimal" allowBlank="1" showInputMessage="1" showErrorMessage="1" errorTitle="X-Author for Excel" error="Please enter a valid numeric value. Valid range for Target % is -999.99 to 999.99." promptTitle="X-Author for Excel" sqref="I511:I871" xr:uid="{E9275571-0E30-4580-8401-195758832E59}">
      <formula1>-999.99</formula1>
      <formula2>999.99</formula2>
    </dataValidation>
    <dataValidation type="decimal" allowBlank="1" showInputMessage="1" showErrorMessage="1" errorTitle="X-Author for Excel" error="Please enter a valid numeric value. Valid range for Target D# is -1E+16 to 1E+16." promptTitle="X-Author for Excel" sqref="J511:J871" xr:uid="{D35C545D-591B-47EA-AA33-E3DFB0AA7F24}">
      <formula1>-10000000000000000</formula1>
      <formula2>10000000000000000</formula2>
    </dataValidation>
    <dataValidation type="decimal" allowBlank="1" showInputMessage="1" showErrorMessage="1" errorTitle="X-Author for Excel" error="Please enter a valid numeric value. Valid range for Target N# is -1E+16 to 1E+16." promptTitle="X-Author for Excel" sqref="K511:K871" xr:uid="{D7B7F0BE-46CB-408A-A908-9A47055878C8}">
      <formula1>-10000000000000000</formula1>
      <formula2>10000000000000000</formula2>
    </dataValidation>
    <dataValidation type="list" allowBlank="1" showInputMessage="1" showErrorMessage="1" errorTitle="X-Author for Excel" error="Please select a value from the drop-down." promptTitle="X-Author for Excel" sqref="L511:L871" xr:uid="{2673AA6B-43D1-4526-B0A2-2934C79FD8B7}">
      <formula1>IF(IFERROR(ROWS(INDIRECT(SUBSTITUTE("AIM_Coverage_Indicator_Targets_Results__c.AIM_Mark_if_target_is_TBD__c"," ","_"))),-1) &lt; 0, XAuthorInvalidPicklistData,INDIRECT(SUBSTITUTE("AIM_Coverage_Indicator_Targets_Results__c.AIM_Mark_if_target_is_TBD__c"," ","_")))</formula1>
    </dataValidation>
    <dataValidation type="list" allowBlank="1" showInputMessage="1" showErrorMessage="1" errorTitle="X-Author for Excel" error="Please select a value from the drop-down." promptTitle="X-Author for Excel" sqref="T511:T871" xr:uid="{0EA7DF09-D2CE-4908-837E-5C3F304D000F}">
      <formula1>IF(IFERROR(ROWS(INDIRECT(SUBSTITUTE("AIM_Coverage_Indicator_Targets_Results__c.AIM_Due_for_Reporting__c"," ","_"))),-1) &lt; 0, XAuthorInvalidPicklistData,INDIRECT(SUBSTITUTE("AIM_Coverage_Indicator_Targets_Results__c.AIM_Due_for_Reporting__c"," ","_")))</formula1>
    </dataValidation>
    <dataValidation type="list" allowBlank="1" showInputMessage="1" showErrorMessage="1" errorTitle="X-Author for Excel" error="Please select either TRUE or FALSE from the dropdown." promptTitle="X-Author for Excel" sqref="A1182:A1407" xr:uid="{7ECC0F1A-035F-4A3B-AB18-AC185319BAFA}">
      <formula1>"TRUE,FALSE"</formula1>
    </dataValidation>
    <dataValidation type="custom" allowBlank="1" showInputMessage="1" showErrorMessage="1" errorTitle="X-Author for Excel" error="Id and Lookup fields are not editable." promptTitle="X-Author for Excel" sqref="C1182:C1407" xr:uid="{72F97519-6DC7-4193-A4EE-A50106FD0694}">
      <formula1>""</formula1>
    </dataValidation>
    <dataValidation type="decimal" allowBlank="1" showInputMessage="1" showErrorMessage="1" errorTitle="X-Author for Excel" error="Please enter a valid numeric value. Valid range for Impact Indicator Number is -1E+18 to 1E+18." promptTitle="X-Author for Excel" sqref="D1182:D1407" xr:uid="{42786D13-C0C0-40BD-8814-354720743C0B}">
      <formula1>-1000000000000000000</formula1>
      <formula2>1000000000000000000</formula2>
    </dataValidation>
    <dataValidation type="decimal" allowBlank="1" showInputMessage="1" showErrorMessage="1" errorTitle="X-Author for Excel" error="Please enter a valid numeric value. Valid range for Baseline % is -999.99 to 999.99." promptTitle="X-Author for Excel" sqref="E1182:E1407" xr:uid="{AFDA590E-B405-4C68-86D3-A889E9CF728C}">
      <formula1>-999.99</formula1>
      <formula2>999.99</formula2>
    </dataValidation>
    <dataValidation type="decimal" allowBlank="1" showInputMessage="1" showErrorMessage="1" errorTitle="X-Author for Excel" error="Please enter a valid numeric value. Valid range for Baseline N# is -100000000000000 to 100000000000000." promptTitle="X-Author for Excel" sqref="G1182:G1407" xr:uid="{ECE839A1-50F4-4129-B9FC-7BF52F8140AC}">
      <formula1>-100000000000000</formula1>
      <formula2>100000000000000</formula2>
    </dataValidation>
    <dataValidation type="decimal" allowBlank="1" showInputMessage="1" showErrorMessage="1" errorTitle="X-Author for Excel" error="Please enter a valid numeric value. Valid range for Baseline D# is -1E+16 to 1E+16." promptTitle="X-Author for Excel" sqref="H1182:H1407" xr:uid="{9241E1DB-C35C-48BC-9506-273E6E8FA891}">
      <formula1>-10000000000000000</formula1>
      <formula2>10000000000000000</formula2>
    </dataValidation>
    <dataValidation type="list" allowBlank="1" showInputMessage="1" showErrorMessage="1" errorTitle="X-Author for Excel" error="Please select a value from the drop-down." promptTitle="X-Author for Excel" sqref="I1182:I1407" xr:uid="{960E6245-FCD5-4104-9142-C58F4F2CA3D2}">
      <formula1>IF(IFERROR(ROWS(INDIRECT(SUBSTITUTE("AIM_Impact_Disaggregation__c.AIM_Baseline_Year__c"," ","_"))),-1) &lt; 0, XAuthorInvalidPicklistData,INDIRECT(SUBSTITUTE("AIM_Impact_Disaggregation__c.AIM_Baseline_Year__c"," ","_")))</formula1>
    </dataValidation>
    <dataValidation type="list" allowBlank="1" showInputMessage="1" showErrorMessage="1" errorTitle="X-Author for Excel" error="Please select either TRUE or FALSE from the dropdown." promptTitle="X-Author for Excel" sqref="A878:A1178" xr:uid="{15DFA265-D098-4547-9E67-33253BEA914B}">
      <formula1>"TRUE,FALSE"</formula1>
    </dataValidation>
    <dataValidation type="custom" allowBlank="1" showInputMessage="1" showErrorMessage="1" errorTitle="X-Author for Excel" error="Id and Lookup fields are not editable." promptTitle="X-Author for Excel" sqref="C878:C1178" xr:uid="{F579D66E-D2B4-4423-BB42-1FD3B501FCF7}">
      <formula1>""</formula1>
    </dataValidation>
    <dataValidation type="decimal" allowBlank="1" showInputMessage="1" showErrorMessage="1" errorTitle="X-Author for Excel" error="Please enter a valid numeric value. Valid range for Outcome Indicator Number is -1E+18 to 1E+18." promptTitle="X-Author for Excel" sqref="D878:D1178" xr:uid="{F4444941-FF24-4266-9B36-978FA361A0D5}">
      <formula1>-1000000000000000000</formula1>
      <formula2>1000000000000000000</formula2>
    </dataValidation>
    <dataValidation type="decimal" allowBlank="1" showInputMessage="1" showErrorMessage="1" errorTitle="X-Author for Excel" error="Please enter a valid numeric value. Valid range for Baseline % is -999.99 to 999.99." promptTitle="X-Author for Excel" sqref="E878:E1178" xr:uid="{FE64782A-7AC8-40F5-804F-B6B5608B326B}">
      <formula1>-999.99</formula1>
      <formula2>999.99</formula2>
    </dataValidation>
    <dataValidation type="decimal" allowBlank="1" showInputMessage="1" showErrorMessage="1" errorTitle="X-Author for Excel" error="Please enter a valid numeric value. Valid range for Baseline N# is -100000000000000 to 100000000000000." promptTitle="X-Author for Excel" sqref="G878:G1178" xr:uid="{37557843-A632-4CCD-BD1E-792385AAA2B3}">
      <formula1>-100000000000000</formula1>
      <formula2>100000000000000</formula2>
    </dataValidation>
    <dataValidation type="decimal" allowBlank="1" showInputMessage="1" showErrorMessage="1" errorTitle="X-Author for Excel" error="Please enter a valid numeric value. Valid range for Baseline D# is -1E+16 to 1E+16." promptTitle="X-Author for Excel" sqref="H878:H1178" xr:uid="{807C3E04-48FE-47E1-96EF-204EACC2B915}">
      <formula1>-10000000000000000</formula1>
      <formula2>10000000000000000</formula2>
    </dataValidation>
    <dataValidation type="list" allowBlank="1" showInputMessage="1" showErrorMessage="1" errorTitle="X-Author for Excel" error="Please select a value from the drop-down." promptTitle="X-Author for Excel" sqref="I878:I1178" xr:uid="{9DBE415B-D5AC-471A-A7FB-6359406E4C6D}">
      <formula1>IF(IFERROR(ROWS(INDIRECT(SUBSTITUTE("AIM_Outcome_Disaggregation__c.AIM_Baseline_Year__c"," ","_"))),-1) &lt; 0, XAuthorInvalidPicklistData,INDIRECT(SUBSTITUTE("AIM_Outcome_Disaggregation__c.AIM_Baseline_Year__c"," ","_")))</formula1>
    </dataValidation>
    <dataValidation type="list" allowBlank="1" showInputMessage="1" showErrorMessage="1" errorTitle="X-Author for Excel" error="Please select either TRUE or FALSE from the dropdown." promptTitle="X-Author for Excel" sqref="A2196:A2356" xr:uid="{6CCC76EA-DC8A-4804-A99A-62D3AD80161B}">
      <formula1>"TRUE,FALSE"</formula1>
    </dataValidation>
    <dataValidation type="custom" allowBlank="1" showInputMessage="1" showErrorMessage="1" errorTitle="X-Author for Excel" error="Id and Lookup fields are not editable." promptTitle="X-Author for Excel" sqref="C2196:C2356" xr:uid="{08549172-F8E6-47A1-8D2C-E183527A31AA}">
      <formula1>""</formula1>
    </dataValidation>
    <dataValidation type="decimal" allowBlank="1" showInputMessage="1" showErrorMessage="1" errorTitle="X-Author for Excel" error="Please enter a valid numeric value. Valid range for Key Activity Milestone Number is -1E+18 to 1E+18." promptTitle="X-Author for Excel" sqref="R2196:R2356" xr:uid="{64531478-606C-4D09-8A88-A21773CFC5D1}">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A1411:A2191" xr:uid="{0F997F04-62BE-48CF-A15C-3B84250279B9}">
      <formula1>"TRUE,FALSE"</formula1>
    </dataValidation>
    <dataValidation type="custom" allowBlank="1" showInputMessage="1" showErrorMessage="1" errorTitle="X-Author for Excel" error="Id and Lookup fields are not editable." promptTitle="X-Author for Excel" sqref="C1411:C2191" xr:uid="{FA02454D-6549-4527-85DA-BE7CC6F9B282}">
      <formula1>""</formula1>
    </dataValidation>
    <dataValidation type="decimal" allowBlank="1" showInputMessage="1" showErrorMessage="1" errorTitle="X-Author for Excel" error="Please enter a valid numeric value. Valid range for Coverage Indicator Number is -1E+18 to 1E+18." promptTitle="X-Author for Excel" sqref="D1411:D2191" xr:uid="{70FB02B2-5757-48A0-9A45-9DE22A0D6DD6}">
      <formula1>-1000000000000000000</formula1>
      <formula2>1000000000000000000</formula2>
    </dataValidation>
    <dataValidation type="decimal" allowBlank="1" showInputMessage="1" showErrorMessage="1" errorTitle="X-Author for Excel" error="Please enter a valid numeric value. Valid range for Baseline % is -999.99 to 999.99." promptTitle="X-Author for Excel" sqref="E1411:E2191" xr:uid="{506F47D6-6202-426C-A1B2-7C49381FE63E}">
      <formula1>-999.99</formula1>
      <formula2>999.99</formula2>
    </dataValidation>
    <dataValidation type="decimal" allowBlank="1" showInputMessage="1" showErrorMessage="1" errorTitle="X-Author for Excel" error="Please enter a valid numeric value. Valid range for Baseline N# is -100000000000000 to 100000000000000." promptTitle="X-Author for Excel" sqref="G1411:G2191" xr:uid="{E4A72FB2-12D9-49BD-93CC-C347DBB58B3B}">
      <formula1>-100000000000000</formula1>
      <formula2>100000000000000</formula2>
    </dataValidation>
    <dataValidation type="decimal" allowBlank="1" showInputMessage="1" showErrorMessage="1" errorTitle="X-Author for Excel" error="Please enter a valid numeric value. Valid range for Baseline D# is -1E+16 to 1E+16." promptTitle="X-Author for Excel" sqref="H1411:H2191" xr:uid="{D1003588-85CA-40AE-8055-BF6F683FD953}">
      <formula1>-10000000000000000</formula1>
      <formula2>10000000000000000</formula2>
    </dataValidation>
    <dataValidation type="list" allowBlank="1" showInputMessage="1" showErrorMessage="1" errorTitle="X-Author for Excel" error="Please select a value from the drop-down." promptTitle="X-Author for Excel" sqref="I1411:I2191" xr:uid="{50E8E7EE-CF6A-42E2-AF9A-37C2302387B3}">
      <formula1>IF(IFERROR(ROWS(INDIRECT(SUBSTITUTE("AIM_Coverage_Disaggregation__c.AIM_Year__c"," ","_"))),-1) &lt; 0, XAuthorInvalidPicklistData,INDIRECT(SUBSTITUTE("AIM_Coverage_Disaggregation__c.AIM_Year__c"," ","_")))</formula1>
    </dataValidation>
    <dataValidation type="list" allowBlank="1" showInputMessage="1" showErrorMessage="1" errorTitle="X-Author for Excel" error="Please select either TRUE or FALSE from the dropdown." promptTitle="X-Author for Excel" sqref="A2362:A3322" xr:uid="{24CC339A-58E4-4B57-90A0-DDCFD56D518F}">
      <formula1>"TRUE,FALSE"</formula1>
    </dataValidation>
    <dataValidation type="custom" allowBlank="1" showInputMessage="1" showErrorMessage="1" errorTitle="X-Author for Excel" error="Id and Lookup fields are not editable." promptTitle="X-Author for Excel" sqref="B2362:B3322" xr:uid="{C54F28B7-240C-499E-867E-322C16984ED4}">
      <formula1>""</formula1>
    </dataValidation>
    <dataValidation type="decimal" allowBlank="1" showInputMessage="1" showErrorMessage="1" errorTitle="X-Author for Excel" error="Please enter a valid numeric value. Valid range for Key Activity Milestone Number is -1E+18 to 1E+18." promptTitle="X-Author for Excel" sqref="C2362:C3322" xr:uid="{D3544DA1-BE00-4504-AC9A-2CF9FAE95335}">
      <formula1>-1000000000000000000</formula1>
      <formula2>1000000000000000000</formula2>
    </dataValidation>
    <dataValidation type="list" allowBlank="1" showInputMessage="1" showErrorMessage="1" errorTitle="X-Author for Excel" error="Please select either TRUE or FALSE from the dropdown." promptTitle="X-Author for Excel" sqref="Q2362:Q3322" xr:uid="{1B683103-0C69-4E84-A313-C303DBD911C0}">
      <formula1>"TRUE,FALSE"</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dimension ref="A1:Q74"/>
  <sheetViews>
    <sheetView topLeftCell="A10" workbookViewId="0">
      <selection activeCell="B27" sqref="B27"/>
    </sheetView>
  </sheetViews>
  <sheetFormatPr defaultRowHeight="15.5" x14ac:dyDescent="0.35"/>
  <cols>
    <col min="1" max="1" width="25.6640625" customWidth="1"/>
    <col min="4" max="4" width="17.1640625" customWidth="1"/>
    <col min="5" max="5" width="13.6640625" customWidth="1"/>
    <col min="6" max="6" width="16.1640625" customWidth="1"/>
    <col min="7" max="7" width="22.9140625" customWidth="1"/>
    <col min="9" max="9" width="21.08203125" customWidth="1"/>
    <col min="12" max="12" width="27.9140625" customWidth="1"/>
  </cols>
  <sheetData>
    <row r="1" spans="1:17" x14ac:dyDescent="0.35">
      <c r="A1" t="s">
        <v>286</v>
      </c>
      <c r="B1" t="s">
        <v>287</v>
      </c>
      <c r="C1" t="s">
        <v>288</v>
      </c>
      <c r="D1" t="s">
        <v>289</v>
      </c>
      <c r="E1" t="s">
        <v>290</v>
      </c>
      <c r="F1" t="s">
        <v>291</v>
      </c>
      <c r="G1" t="s">
        <v>292</v>
      </c>
      <c r="H1" t="s">
        <v>301</v>
      </c>
      <c r="L1" t="s">
        <v>369</v>
      </c>
      <c r="P1" s="258" t="s">
        <v>369</v>
      </c>
    </row>
    <row r="2" spans="1:17" x14ac:dyDescent="0.35">
      <c r="B2">
        <f>COUNTA(#REF!)-2</f>
        <v>-1</v>
      </c>
      <c r="C2">
        <f>COUNTA(#REF!)-2</f>
        <v>-1</v>
      </c>
      <c r="D2" s="144">
        <f>COUNTA(#REF!)-1</f>
        <v>0</v>
      </c>
      <c r="E2" s="144">
        <f>COUNTA(#REF!)-2</f>
        <v>-1</v>
      </c>
      <c r="F2" s="144">
        <f>COUNTA(#REF!)-1</f>
        <v>0</v>
      </c>
      <c r="G2" s="144">
        <f>COUNTA(#REF!)-1</f>
        <v>0</v>
      </c>
      <c r="H2">
        <f>COUNTA(#REF!)-2</f>
        <v>-1</v>
      </c>
      <c r="L2" t="str">
        <f t="array" ref="L2">IFERROR(INDEX(SectionAPopulation, MATCH(0, COUNTIF($L$1:L1, SectionAPopulation&amp;"") + IF(SectionAPopulation="",1,0), 0)), "")</f>
        <v>[Intervention ES]</v>
      </c>
      <c r="O2" s="258" t="str">
        <f ca="1">OFFSET('Overview - Section A'!$AK$123,MATCH(P2,'Overview - Section A'!$AN$123:$AN$174,0)-1,0,IF(COUNTIF('Overview - Section A'!$AN$123:$AN$174,P2)&gt;1,1,COUNTIF('Overview - Section A'!$AN$123:$AN$174,P2)),1)</f>
        <v/>
      </c>
      <c r="P2" s="176" t="str">
        <f t="array" ref="P2">IFERROR(INDEX('Overview - Section A'!$AN$123:$AN$174, MATCH(0, COUNTIF($P$1:P1, 'Overview - Section A'!$AN$123:$AN$174&amp;"") + IF('Overview - Section A'!$AN$123:$AN$174="",1,0), 0)), "")</f>
        <v/>
      </c>
      <c r="Q2" s="258" t="str">
        <f ca="1">OFFSET('Overview - Section A'!$AK$123,MATCH(P2,'Overview - Section A'!$AN$123:$AN$174,0)-1,1,IF(COUNTIF('Overview - Section A'!$AN$123:$AN$174,P2)&gt;1,1,COUNTIF('Overview - Section A'!$AN$123:$AN$174,P2)),1)</f>
        <v/>
      </c>
    </row>
    <row r="3" spans="1:17" x14ac:dyDescent="0.35">
      <c r="A3" t="s">
        <v>293</v>
      </c>
      <c r="B3">
        <f>B2*2</f>
        <v>-2</v>
      </c>
      <c r="C3">
        <f t="shared" ref="C3:G3" si="0">C2*2</f>
        <v>-2</v>
      </c>
      <c r="D3">
        <f t="shared" si="0"/>
        <v>0</v>
      </c>
      <c r="E3">
        <f t="shared" si="0"/>
        <v>-2</v>
      </c>
      <c r="F3">
        <f t="shared" si="0"/>
        <v>0</v>
      </c>
      <c r="G3">
        <f t="shared" si="0"/>
        <v>0</v>
      </c>
      <c r="L3" s="222" t="str">
        <f t="array" ref="L3">IFERROR(INDEX(SectionAPopulation, MATCH(0, COUNTIF($L$1:L2, SectionAPopulation&amp;"") + IF(SectionAPopulation="",1,0), 0)), "")</f>
        <v/>
      </c>
      <c r="O3" s="258" t="str">
        <f ca="1">OFFSET('Overview - Section A'!$AK$123,MATCH(P3,'Overview - Section A'!$AN$123:$AN$174,0)-1,0,IF(COUNTIF('Overview - Section A'!$AN$123:$AN$174,P3)&gt;1,1,COUNTIF('Overview - Section A'!$AN$123:$AN$174,P3)),1)</f>
        <v/>
      </c>
      <c r="P3" s="176" t="str">
        <f t="array" ref="P3">IFERROR(INDEX('Overview - Section A'!$AN$123:$AN$174, MATCH(0, COUNTIF($P$1:P2, 'Overview - Section A'!$AN$123:$AN$174&amp;"") + IF('Overview - Section A'!$AN$123:$AN$174="",1,0), 0)), "")</f>
        <v/>
      </c>
      <c r="Q3" s="258" t="str">
        <f ca="1">OFFSET('Overview - Section A'!$AK$123,MATCH(P3,'Overview - Section A'!$AN$123:$AN$174,0)-1,1,IF(COUNTIF('Overview - Section A'!$AN$123:$AN$174,P3)&gt;1,1,COUNTIF('Overview - Section A'!$AN$123:$AN$174,P3)),1)</f>
        <v/>
      </c>
    </row>
    <row r="4" spans="1:17" x14ac:dyDescent="0.35">
      <c r="L4" s="222" t="str">
        <f t="array" ref="L4">IFERROR(INDEX(SectionAPopulation, MATCH(0, COUNTIF($L$1:L3, SectionAPopulation&amp;"") + IF(SectionAPopulation="",1,0), 0)), "")</f>
        <v/>
      </c>
      <c r="O4" s="258" t="str">
        <f ca="1">OFFSET('Overview - Section A'!$AK$123,MATCH(P4,'Overview - Section A'!$AN$123:$AN$174,0)-1,0,IF(COUNTIF('Overview - Section A'!$AN$123:$AN$174,P4)&gt;1,1,COUNTIF('Overview - Section A'!$AN$123:$AN$174,P4)),1)</f>
        <v/>
      </c>
      <c r="P4" s="176" t="str">
        <f t="array" ref="P4">IFERROR(INDEX('Overview - Section A'!$AN$123:$AN$174, MATCH(0, COUNTIF($P$1:P3, 'Overview - Section A'!$AN$123:$AN$174&amp;"") + IF('Overview - Section A'!$AN$123:$AN$174="",1,0), 0)), "")</f>
        <v/>
      </c>
      <c r="Q4" s="258" t="str">
        <f ca="1">OFFSET('Overview - Section A'!$AK$123,MATCH(P4,'Overview - Section A'!$AN$123:$AN$174,0)-1,1,IF(COUNTIF('Overview - Section A'!$AN$123:$AN$174,P4)&gt;1,1,COUNTIF('Overview - Section A'!$AN$123:$AN$174,P4)),1)</f>
        <v/>
      </c>
    </row>
    <row r="5" spans="1:17" x14ac:dyDescent="0.35">
      <c r="A5" t="s">
        <v>294</v>
      </c>
      <c r="B5">
        <v>9</v>
      </c>
      <c r="L5" s="222" t="str">
        <f t="array" ref="L5">IFERROR(INDEX(SectionAPopulation, MATCH(0, COUNTIF($L$1:L4, SectionAPopulation&amp;"") + IF(SectionAPopulation="",1,0), 0)), "")</f>
        <v/>
      </c>
      <c r="O5" s="258" t="str">
        <f ca="1">OFFSET('Overview - Section A'!$AK$123,MATCH(P5,'Overview - Section A'!$AN$123:$AN$174,0)-1,0,IF(COUNTIF('Overview - Section A'!$AN$123:$AN$174,P5)&gt;1,1,COUNTIF('Overview - Section A'!$AN$123:$AN$174,P5)),1)</f>
        <v/>
      </c>
      <c r="P5" s="176" t="str">
        <f t="array" ref="P5">IFERROR(INDEX('Overview - Section A'!$AN$123:$AN$174, MATCH(0, COUNTIF($P$1:P4, 'Overview - Section A'!$AN$123:$AN$174&amp;"") + IF('Overview - Section A'!$AN$123:$AN$174="",1,0), 0)), "")</f>
        <v/>
      </c>
      <c r="Q5" s="258" t="str">
        <f ca="1">OFFSET('Overview - Section A'!$AK$123,MATCH(P5,'Overview - Section A'!$AN$123:$AN$174,0)-1,1,IF(COUNTIF('Overview - Section A'!$AN$123:$AN$174,P5)&gt;1,1,COUNTIF('Overview - Section A'!$AN$123:$AN$174,P5)),1)</f>
        <v/>
      </c>
    </row>
    <row r="6" spans="1:17" x14ac:dyDescent="0.35">
      <c r="A6" t="s">
        <v>295</v>
      </c>
      <c r="B6">
        <v>9</v>
      </c>
      <c r="L6" s="222" t="str">
        <f t="array" ref="L6">IFERROR(INDEX(SectionAPopulation, MATCH(0, COUNTIF($L$1:L5, SectionAPopulation&amp;"") + IF(SectionAPopulation="",1,0), 0)), "")</f>
        <v/>
      </c>
      <c r="O6" s="258" t="str">
        <f ca="1">OFFSET('Overview - Section A'!$AK$123,MATCH(P6,'Overview - Section A'!$AN$123:$AN$174,0)-1,0,IF(COUNTIF('Overview - Section A'!$AN$123:$AN$174,P6)&gt;1,1,COUNTIF('Overview - Section A'!$AN$123:$AN$174,P6)),1)</f>
        <v/>
      </c>
      <c r="P6" s="176" t="str">
        <f t="array" ref="P6">IFERROR(INDEX('Overview - Section A'!$AN$123:$AN$174, MATCH(0, COUNTIF($P$1:P5, 'Overview - Section A'!$AN$123:$AN$174&amp;"") + IF('Overview - Section A'!$AN$123:$AN$174="",1,0), 0)), "")</f>
        <v/>
      </c>
      <c r="Q6" s="258" t="str">
        <f ca="1">OFFSET('Overview - Section A'!$AK$123,MATCH(P6,'Overview - Section A'!$AN$123:$AN$174,0)-1,1,IF(COUNTIF('Overview - Section A'!$AN$123:$AN$174,P6)&gt;1,1,COUNTIF('Overview - Section A'!$AN$123:$AN$174,P6)),1)</f>
        <v/>
      </c>
    </row>
    <row r="7" spans="1:17" x14ac:dyDescent="0.35">
      <c r="A7" t="s">
        <v>296</v>
      </c>
      <c r="B7">
        <v>7</v>
      </c>
      <c r="L7" s="222" t="str">
        <f t="array" ref="L7">IFERROR(INDEX(SectionAPopulation, MATCH(0, COUNTIF($L$1:L6, SectionAPopulation&amp;"") + IF(SectionAPopulation="",1,0), 0)), "")</f>
        <v/>
      </c>
      <c r="O7" s="258" t="str">
        <f ca="1">OFFSET('Overview - Section A'!$AK$123,MATCH(P7,'Overview - Section A'!$AN$123:$AN$174,0)-1,0,IF(COUNTIF('Overview - Section A'!$AN$123:$AN$174,P7)&gt;1,1,COUNTIF('Overview - Section A'!$AN$123:$AN$174,P7)),1)</f>
        <v/>
      </c>
      <c r="P7" s="176" t="str">
        <f t="array" ref="P7">IFERROR(INDEX('Overview - Section A'!$AN$123:$AN$174, MATCH(0, COUNTIF($P$1:P6, 'Overview - Section A'!$AN$123:$AN$174&amp;"") + IF('Overview - Section A'!$AN$123:$AN$174="",1,0), 0)), "")</f>
        <v/>
      </c>
      <c r="Q7" s="258" t="str">
        <f ca="1">OFFSET('Overview - Section A'!$AK$123,MATCH(P7,'Overview - Section A'!$AN$123:$AN$174,0)-1,1,IF(COUNTIF('Overview - Section A'!$AN$123:$AN$174,P7)&gt;1,1,COUNTIF('Overview - Section A'!$AN$123:$AN$174,P7)),1)</f>
        <v/>
      </c>
    </row>
    <row r="8" spans="1:17" x14ac:dyDescent="0.35">
      <c r="A8" t="s">
        <v>297</v>
      </c>
      <c r="B8">
        <v>9</v>
      </c>
      <c r="L8" s="222" t="str">
        <f t="array" ref="L8">IFERROR(INDEX(SectionAPopulation, MATCH(0, COUNTIF($L$1:L7, SectionAPopulation&amp;"") + IF(SectionAPopulation="",1,0), 0)), "")</f>
        <v/>
      </c>
      <c r="O8" s="258" t="str">
        <f ca="1">OFFSET('Overview - Section A'!$AK$123,MATCH(P8,'Overview - Section A'!$AN$123:$AN$174,0)-1,0,IF(COUNTIF('Overview - Section A'!$AN$123:$AN$174,P8)&gt;1,1,COUNTIF('Overview - Section A'!$AN$123:$AN$174,P8)),1)</f>
        <v/>
      </c>
      <c r="P8" s="176" t="str">
        <f t="array" ref="P8">IFERROR(INDEX('Overview - Section A'!$AN$123:$AN$174, MATCH(0, COUNTIF($P$1:P7, 'Overview - Section A'!$AN$123:$AN$174&amp;"") + IF('Overview - Section A'!$AN$123:$AN$174="",1,0), 0)), "")</f>
        <v/>
      </c>
      <c r="Q8" s="258" t="str">
        <f ca="1">OFFSET('Overview - Section A'!$AK$123,MATCH(P8,'Overview - Section A'!$AN$123:$AN$174,0)-1,1,IF(COUNTIF('Overview - Section A'!$AN$123:$AN$174,P8)&gt;1,1,COUNTIF('Overview - Section A'!$AN$123:$AN$174,P8)),1)</f>
        <v/>
      </c>
    </row>
    <row r="9" spans="1:17" x14ac:dyDescent="0.35">
      <c r="A9" t="s">
        <v>298</v>
      </c>
      <c r="B9" s="144">
        <f>E2+B8+10</f>
        <v>18</v>
      </c>
      <c r="C9">
        <f>(B9-12)*2</f>
        <v>12</v>
      </c>
      <c r="L9" s="222" t="str">
        <f t="array" ref="L9">IFERROR(INDEX(SectionAPopulation, MATCH(0, COUNTIF($L$1:L8, SectionAPopulation&amp;"") + IF(SectionAPopulation="",1,0), 0)), "")</f>
        <v/>
      </c>
      <c r="O9" s="258" t="str">
        <f ca="1">OFFSET('Overview - Section A'!$AK$123,MATCH(P9,'Overview - Section A'!$AN$123:$AN$174,0)-1,0,IF(COUNTIF('Overview - Section A'!$AN$123:$AN$174,P9)&gt;1,1,COUNTIF('Overview - Section A'!$AN$123:$AN$174,P9)),1)</f>
        <v/>
      </c>
      <c r="P9" s="176" t="str">
        <f t="array" ref="P9">IFERROR(INDEX('Overview - Section A'!$AN$123:$AN$174, MATCH(0, COUNTIF($P$1:P8, 'Overview - Section A'!$AN$123:$AN$174&amp;"") + IF('Overview - Section A'!$AN$123:$AN$174="",1,0), 0)), "")</f>
        <v/>
      </c>
      <c r="Q9" s="258" t="str">
        <f ca="1">OFFSET('Overview - Section A'!$AK$123,MATCH(P9,'Overview - Section A'!$AN$123:$AN$174,0)-1,1,IF(COUNTIF('Overview - Section A'!$AN$123:$AN$174,P9)&gt;1,1,COUNTIF('Overview - Section A'!$AN$123:$AN$174,P9)),1)</f>
        <v/>
      </c>
    </row>
    <row r="10" spans="1:17" x14ac:dyDescent="0.35">
      <c r="A10" t="s">
        <v>299</v>
      </c>
      <c r="B10" s="144">
        <f>F2+B9+9</f>
        <v>27</v>
      </c>
      <c r="C10" s="204">
        <f>(B10-19)*2</f>
        <v>16</v>
      </c>
      <c r="L10" s="222" t="str">
        <f t="array" ref="L10">IFERROR(INDEX(SectionAPopulation, MATCH(0, COUNTIF($L$1:L9, SectionAPopulation&amp;"") + IF(SectionAPopulation="",1,0), 0)), "")</f>
        <v/>
      </c>
      <c r="O10" s="258" t="str">
        <f ca="1">OFFSET('Overview - Section A'!$AK$123,MATCH(P10,'Overview - Section A'!$AN$123:$AN$174,0)-1,0,IF(COUNTIF('Overview - Section A'!$AN$123:$AN$174,P10)&gt;1,1,COUNTIF('Overview - Section A'!$AN$123:$AN$174,P10)),1)</f>
        <v/>
      </c>
      <c r="P10" s="176" t="str">
        <f t="array" ref="P10">IFERROR(INDEX('Overview - Section A'!$AN$123:$AN$174, MATCH(0, COUNTIF($P$1:P9, 'Overview - Section A'!$AN$123:$AN$174&amp;"") + IF('Overview - Section A'!$AN$123:$AN$174="",1,0), 0)), "")</f>
        <v/>
      </c>
      <c r="Q10" s="258" t="str">
        <f ca="1">OFFSET('Overview - Section A'!$AK$123,MATCH(P10,'Overview - Section A'!$AN$123:$AN$174,0)-1,1,IF(COUNTIF('Overview - Section A'!$AN$123:$AN$174,P10)&gt;1,1,COUNTIF('Overview - Section A'!$AN$123:$AN$174,P10)),1)</f>
        <v/>
      </c>
    </row>
    <row r="11" spans="1:17" x14ac:dyDescent="0.35">
      <c r="A11" t="s">
        <v>300</v>
      </c>
      <c r="B11">
        <v>9</v>
      </c>
      <c r="L11" s="222" t="str">
        <f t="array" ref="L11">IFERROR(INDEX(SectionAPopulation, MATCH(0, COUNTIF($L$1:L10, SectionAPopulation&amp;"") + IF(SectionAPopulation="",1,0), 0)), "")</f>
        <v/>
      </c>
      <c r="O11" s="258" t="str">
        <f ca="1">OFFSET('Overview - Section A'!$AK$123,MATCH(P11,'Overview - Section A'!$AN$123:$AN$174,0)-1,0,IF(COUNTIF('Overview - Section A'!$AN$123:$AN$174,P11)&gt;1,1,COUNTIF('Overview - Section A'!$AN$123:$AN$174,P11)),1)</f>
        <v/>
      </c>
      <c r="P11" s="176" t="str">
        <f t="array" ref="P11">IFERROR(INDEX('Overview - Section A'!$AN$123:$AN$174, MATCH(0, COUNTIF($P$1:P10, 'Overview - Section A'!$AN$123:$AN$174&amp;"") + IF('Overview - Section A'!$AN$123:$AN$174="",1,0), 0)), "")</f>
        <v/>
      </c>
      <c r="Q11" s="258" t="str">
        <f ca="1">OFFSET('Overview - Section A'!$AK$123,MATCH(P11,'Overview - Section A'!$AN$123:$AN$174,0)-1,1,IF(COUNTIF('Overview - Section A'!$AN$123:$AN$174,P11)&gt;1,1,COUNTIF('Overview - Section A'!$AN$123:$AN$174,P11)),1)</f>
        <v/>
      </c>
    </row>
    <row r="12" spans="1:17" x14ac:dyDescent="0.35">
      <c r="L12" s="222" t="str">
        <f t="array" ref="L12">IFERROR(INDEX(SectionAPopulation, MATCH(0, COUNTIF($L$1:L11, SectionAPopulation&amp;"") + IF(SectionAPopulation="",1,0), 0)), "")</f>
        <v/>
      </c>
      <c r="O12" s="258" t="str">
        <f ca="1">OFFSET('Overview - Section A'!$AK$123,MATCH(P12,'Overview - Section A'!$AN$123:$AN$174,0)-1,0,IF(COUNTIF('Overview - Section A'!$AN$123:$AN$174,P12)&gt;1,1,COUNTIF('Overview - Section A'!$AN$123:$AN$174,P12)),1)</f>
        <v/>
      </c>
      <c r="P12" s="176" t="str">
        <f t="array" ref="P12">IFERROR(INDEX('Overview - Section A'!$AN$123:$AN$174, MATCH(0, COUNTIF($P$1:P11, 'Overview - Section A'!$AN$123:$AN$174&amp;"") + IF('Overview - Section A'!$AN$123:$AN$174="",1,0), 0)), "")</f>
        <v/>
      </c>
      <c r="Q12" s="258" t="str">
        <f ca="1">OFFSET('Overview - Section A'!$AK$123,MATCH(P12,'Overview - Section A'!$AN$123:$AN$174,0)-1,1,IF(COUNTIF('Overview - Section A'!$AN$123:$AN$174,P12)&gt;1,1,COUNTIF('Overview - Section A'!$AN$123:$AN$174,P12)),1)</f>
        <v/>
      </c>
    </row>
    <row r="13" spans="1:17" x14ac:dyDescent="0.35">
      <c r="L13" s="222" t="str">
        <f t="array" ref="L13">IFERROR(INDEX(SectionAPopulation, MATCH(0, COUNTIF($L$1:L12, SectionAPopulation&amp;"") + IF(SectionAPopulation="",1,0), 0)), "")</f>
        <v/>
      </c>
      <c r="O13" s="258" t="str">
        <f ca="1">OFFSET('Overview - Section A'!$AK$123,MATCH(P13,'Overview - Section A'!$AN$123:$AN$174,0)-1,0,IF(COUNTIF('Overview - Section A'!$AN$123:$AN$174,P13)&gt;1,1,COUNTIF('Overview - Section A'!$AN$123:$AN$174,P13)),1)</f>
        <v/>
      </c>
      <c r="P13" s="176" t="str">
        <f t="array" ref="P13">IFERROR(INDEX('Overview - Section A'!$AN$123:$AN$174, MATCH(0, COUNTIF($P$1:P12, 'Overview - Section A'!$AN$123:$AN$174&amp;"") + IF('Overview - Section A'!$AN$123:$AN$174="",1,0), 0)), "")</f>
        <v/>
      </c>
      <c r="Q13" s="258" t="str">
        <f ca="1">OFFSET('Overview - Section A'!$AK$123,MATCH(P13,'Overview - Section A'!$AN$123:$AN$174,0)-1,1,IF(COUNTIF('Overview - Section A'!$AN$123:$AN$174,P13)&gt;1,1,COUNTIF('Overview - Section A'!$AN$123:$AN$174,P13)),1)</f>
        <v/>
      </c>
    </row>
    <row r="14" spans="1:17" x14ac:dyDescent="0.35">
      <c r="A14" s="208" t="s">
        <v>315</v>
      </c>
      <c r="E14" s="258" t="s">
        <v>333</v>
      </c>
      <c r="G14" t="s">
        <v>961</v>
      </c>
      <c r="I14" t="s">
        <v>962</v>
      </c>
      <c r="L14" s="222" t="str">
        <f t="array" ref="L14">IFERROR(INDEX(SectionAPopulation, MATCH(0, COUNTIF($L$1:L13, SectionAPopulation&amp;"") + IF(SectionAPopulation="",1,0), 0)), "")</f>
        <v/>
      </c>
      <c r="O14" s="258" t="str">
        <f ca="1">OFFSET('Overview - Section A'!$AK$123,MATCH(P14,'Overview - Section A'!$AN$123:$AN$174,0)-1,0,IF(COUNTIF('Overview - Section A'!$AN$123:$AN$174,P14)&gt;1,1,COUNTIF('Overview - Section A'!$AN$123:$AN$174,P14)),1)</f>
        <v/>
      </c>
      <c r="P14" s="176" t="str">
        <f t="array" ref="P14">IFERROR(INDEX('Overview - Section A'!$AN$123:$AN$174, MATCH(0, COUNTIF($P$1:P13, 'Overview - Section A'!$AN$123:$AN$174&amp;"") + IF('Overview - Section A'!$AN$123:$AN$174="",1,0), 0)), "")</f>
        <v/>
      </c>
      <c r="Q14" s="258" t="str">
        <f ca="1">OFFSET('Overview - Section A'!$AK$123,MATCH(P14,'Overview - Section A'!$AN$123:$AN$174,0)-1,1,IF(COUNTIF('Overview - Section A'!$AN$123:$AN$174,P14)&gt;1,1,COUNTIF('Overview - Section A'!$AN$123:$AN$174,P14)),1)</f>
        <v/>
      </c>
    </row>
    <row r="15" spans="1:17" x14ac:dyDescent="0.35">
      <c r="E15" s="220" t="s">
        <v>621</v>
      </c>
      <c r="G15" s="220" t="str">
        <f ca="1">IF(OFFSET('Overview - Section A'!I$26,H15,0)&lt;&gt;"",OFFSET('Overview - Section A'!E$26,H15,0),"")</f>
        <v/>
      </c>
      <c r="H15">
        <v>1</v>
      </c>
      <c r="I15" t="str">
        <f ca="1">IFERROR(LOOKUP(2, 1/((COUNTIF(I$14:I14,$G$15:$G$41)=0)*($G$15:$G$41&lt;&gt;"")), $G$15:$G$41),"")</f>
        <v/>
      </c>
      <c r="L15" s="222" t="str">
        <f t="array" ref="L15">IFERROR(INDEX(SectionAPopulation, MATCH(0, COUNTIF($L$1:L14, SectionAPopulation&amp;"") + IF(SectionAPopulation="",1,0), 0)), "")</f>
        <v/>
      </c>
      <c r="O15" s="258" t="str">
        <f ca="1">OFFSET('Overview - Section A'!$AK$123,MATCH(P15,'Overview - Section A'!$AN$123:$AN$174,0)-1,0,IF(COUNTIF('Overview - Section A'!$AN$123:$AN$174,P15)&gt;1,1,COUNTIF('Overview - Section A'!$AN$123:$AN$174,P15)),1)</f>
        <v/>
      </c>
      <c r="P15" s="176" t="str">
        <f t="array" ref="P15">IFERROR(INDEX('Overview - Section A'!$AN$123:$AN$174, MATCH(0, COUNTIF($P$1:P14, 'Overview - Section A'!$AN$123:$AN$174&amp;"") + IF('Overview - Section A'!$AN$123:$AN$174="",1,0), 0)), "")</f>
        <v/>
      </c>
      <c r="Q15" s="258" t="str">
        <f ca="1">OFFSET('Overview - Section A'!$AK$123,MATCH(P15,'Overview - Section A'!$AN$123:$AN$174,0)-1,1,IF(COUNTIF('Overview - Section A'!$AN$123:$AN$174,P15)&gt;1,1,COUNTIF('Overview - Section A'!$AN$123:$AN$174,P15)),1)</f>
        <v/>
      </c>
    </row>
    <row r="16" spans="1:17" x14ac:dyDescent="0.35">
      <c r="A16" s="208" t="s">
        <v>312</v>
      </c>
      <c r="E16" s="220" t="s">
        <v>622</v>
      </c>
      <c r="G16" s="220" t="str">
        <f ca="1">IF(OFFSET('Overview - Section A'!I$26,H16,0)&lt;&gt;"",OFFSET('Overview - Section A'!E$26,H16,0),"")</f>
        <v/>
      </c>
      <c r="H16">
        <v>2</v>
      </c>
      <c r="I16" s="258" t="str">
        <f ca="1">IFERROR(LOOKUP(2, 1/((COUNTIF(I$14:I15,$G$15:$G$41)=0)*($G$15:$G$41&lt;&gt;"")), $G$15:$G$41),"")</f>
        <v/>
      </c>
      <c r="L16" s="222" t="str">
        <f t="array" ref="L16">IFERROR(INDEX(SectionAPopulation, MATCH(0, COUNTIF($L$1:L15, SectionAPopulation&amp;"") + IF(SectionAPopulation="",1,0), 0)), "")</f>
        <v/>
      </c>
      <c r="O16" s="258" t="str">
        <f ca="1">OFFSET('Overview - Section A'!$AK$123,MATCH(P16,'Overview - Section A'!$AN$123:$AN$174,0)-1,0,IF(COUNTIF('Overview - Section A'!$AN$123:$AN$174,P16)&gt;1,1,COUNTIF('Overview - Section A'!$AN$123:$AN$174,P16)),1)</f>
        <v/>
      </c>
      <c r="P16" s="176" t="str">
        <f t="array" ref="P16">IFERROR(INDEX('Overview - Section A'!$AN$123:$AN$174, MATCH(0, COUNTIF($P$1:P15, 'Overview - Section A'!$AN$123:$AN$174&amp;"") + IF('Overview - Section A'!$AN$123:$AN$174="",1,0), 0)), "")</f>
        <v/>
      </c>
      <c r="Q16" s="258" t="str">
        <f ca="1">OFFSET('Overview - Section A'!$AK$123,MATCH(P16,'Overview - Section A'!$AN$123:$AN$174,0)-1,1,IF(COUNTIF('Overview - Section A'!$AN$123:$AN$174,P16)&gt;1,1,COUNTIF('Overview - Section A'!$AN$123:$AN$174,P16)),1)</f>
        <v/>
      </c>
    </row>
    <row r="17" spans="1:17" x14ac:dyDescent="0.35">
      <c r="A17" s="208" t="s">
        <v>313</v>
      </c>
      <c r="E17" s="220" t="s">
        <v>623</v>
      </c>
      <c r="G17" s="220" t="str">
        <f ca="1">IF(OFFSET('Overview - Section A'!I$26,H17,0)&lt;&gt;"",OFFSET('Overview - Section A'!E$26,H17,0),"")</f>
        <v/>
      </c>
      <c r="H17" s="258">
        <v>3</v>
      </c>
      <c r="I17" s="258" t="str">
        <f ca="1">IFERROR(LOOKUP(2, 1/((COUNTIF(I$14:I16,$G$15:$G$41)=0)*($G$15:$G$41&lt;&gt;"")), $G$15:$G$41),"")</f>
        <v/>
      </c>
      <c r="L17" s="222" t="str">
        <f t="array" ref="L17">IFERROR(INDEX(SectionAPopulation, MATCH(0, COUNTIF($L$1:L16, SectionAPopulation&amp;"") + IF(SectionAPopulation="",1,0), 0)), "")</f>
        <v/>
      </c>
      <c r="O17" s="258" t="str">
        <f ca="1">OFFSET('Overview - Section A'!$AK$123,MATCH(P17,'Overview - Section A'!$AN$123:$AN$174,0)-1,0,IF(COUNTIF('Overview - Section A'!$AN$123:$AN$174,P17)&gt;1,1,COUNTIF('Overview - Section A'!$AN$123:$AN$174,P17)),1)</f>
        <v/>
      </c>
      <c r="P17" s="176" t="str">
        <f t="array" ref="P17">IFERROR(INDEX('Overview - Section A'!$AN$123:$AN$174, MATCH(0, COUNTIF($P$1:P16, 'Overview - Section A'!$AN$123:$AN$174&amp;"") + IF('Overview - Section A'!$AN$123:$AN$174="",1,0), 0)), "")</f>
        <v/>
      </c>
      <c r="Q17" s="258" t="str">
        <f ca="1">OFFSET('Overview - Section A'!$AK$123,MATCH(P17,'Overview - Section A'!$AN$123:$AN$174,0)-1,1,IF(COUNTIF('Overview - Section A'!$AN$123:$AN$174,P17)&gt;1,1,COUNTIF('Overview - Section A'!$AN$123:$AN$174,P17)),1)</f>
        <v/>
      </c>
    </row>
    <row r="18" spans="1:17" x14ac:dyDescent="0.35">
      <c r="A18" s="208" t="s">
        <v>314</v>
      </c>
      <c r="E18" s="208"/>
      <c r="G18" s="220" t="str">
        <f ca="1">IF(OFFSET('Overview - Section A'!I$26,H18,0)&lt;&gt;"",OFFSET('Overview - Section A'!E$26,H18,0),"")</f>
        <v/>
      </c>
      <c r="H18" s="258">
        <v>4</v>
      </c>
      <c r="I18" s="258" t="str">
        <f ca="1">IFERROR(LOOKUP(2, 1/((COUNTIF(I$14:I17,$G$15:$G$41)=0)*($G$15:$G$41&lt;&gt;"")), $G$15:$G$41),"")</f>
        <v/>
      </c>
      <c r="L18" s="222" t="str">
        <f t="array" ref="L18">IFERROR(INDEX(SectionAPopulation, MATCH(0, COUNTIF($L$1:L17, SectionAPopulation&amp;"") + IF(SectionAPopulation="",1,0), 0)), "")</f>
        <v/>
      </c>
      <c r="O18" s="258" t="str">
        <f ca="1">OFFSET('Overview - Section A'!$AK$123,MATCH(P18,'Overview - Section A'!$AN$123:$AN$174,0)-1,0,IF(COUNTIF('Overview - Section A'!$AN$123:$AN$174,P18)&gt;1,1,COUNTIF('Overview - Section A'!$AN$123:$AN$174,P18)),1)</f>
        <v/>
      </c>
      <c r="P18" s="176" t="str">
        <f t="array" ref="P18">IFERROR(INDEX('Overview - Section A'!$AN$123:$AN$174, MATCH(0, COUNTIF($P$1:P17, 'Overview - Section A'!$AN$123:$AN$174&amp;"") + IF('Overview - Section A'!$AN$123:$AN$174="",1,0), 0)), "")</f>
        <v/>
      </c>
      <c r="Q18" s="258" t="str">
        <f ca="1">OFFSET('Overview - Section A'!$AK$123,MATCH(P18,'Overview - Section A'!$AN$123:$AN$174,0)-1,1,IF(COUNTIF('Overview - Section A'!$AN$123:$AN$174,P18)&gt;1,1,COUNTIF('Overview - Section A'!$AN$123:$AN$174,P18)),1)</f>
        <v/>
      </c>
    </row>
    <row r="19" spans="1:17" x14ac:dyDescent="0.35">
      <c r="G19" s="220" t="str">
        <f ca="1">IF(OFFSET('Overview - Section A'!I$26,H19,0)&lt;&gt;"",OFFSET('Overview - Section A'!E$26,H19,0),"")</f>
        <v/>
      </c>
      <c r="H19" s="258">
        <v>5</v>
      </c>
      <c r="I19" s="258" t="str">
        <f ca="1">IFERROR(LOOKUP(2, 1/((COUNTIF(I$14:I18,$G$15:$G$41)=0)*($G$15:$G$41&lt;&gt;"")), $G$15:$G$41),"")</f>
        <v/>
      </c>
      <c r="L19" s="222" t="str">
        <f t="array" ref="L19">IFERROR(INDEX(SectionAPopulation, MATCH(0, COUNTIF($L$1:L18, SectionAPopulation&amp;"") + IF(SectionAPopulation="",1,0), 0)), "")</f>
        <v/>
      </c>
      <c r="O19" s="258" t="str">
        <f ca="1">OFFSET('Overview - Section A'!$AK$123,MATCH(P19,'Overview - Section A'!$AN$123:$AN$174,0)-1,0,IF(COUNTIF('Overview - Section A'!$AN$123:$AN$174,P19)&gt;1,1,COUNTIF('Overview - Section A'!$AN$123:$AN$174,P19)),1)</f>
        <v/>
      </c>
      <c r="P19" s="176" t="str">
        <f t="array" ref="P19">IFERROR(INDEX('Overview - Section A'!$AN$123:$AN$174, MATCH(0, COUNTIF($P$1:P18, 'Overview - Section A'!$AN$123:$AN$174&amp;"") + IF('Overview - Section A'!$AN$123:$AN$174="",1,0), 0)), "")</f>
        <v/>
      </c>
      <c r="Q19" s="258" t="str">
        <f ca="1">OFFSET('Overview - Section A'!$AK$123,MATCH(P19,'Overview - Section A'!$AN$123:$AN$174,0)-1,1,IF(COUNTIF('Overview - Section A'!$AN$123:$AN$174,P19)&gt;1,1,COUNTIF('Overview - Section A'!$AN$123:$AN$174,P19)),1)</f>
        <v/>
      </c>
    </row>
    <row r="20" spans="1:17" x14ac:dyDescent="0.35">
      <c r="G20" s="220" t="str">
        <f ca="1">IF(OFFSET('Overview - Section A'!I$26,H20,0)&lt;&gt;"",OFFSET('Overview - Section A'!E$26,H20,0),"")</f>
        <v/>
      </c>
      <c r="H20" s="258">
        <v>6</v>
      </c>
      <c r="I20" s="258" t="str">
        <f ca="1">IFERROR(LOOKUP(2, 1/((COUNTIF(I$14:I19,$G$15:$G$41)=0)*($G$15:$G$41&lt;&gt;"")), $G$15:$G$41),"")</f>
        <v/>
      </c>
      <c r="L20" s="222" t="str">
        <f t="array" ref="L20">IFERROR(INDEX(SectionAPopulation, MATCH(0, COUNTIF($L$1:L19, SectionAPopulation&amp;"") + IF(SectionAPopulation="",1,0), 0)), "")</f>
        <v/>
      </c>
      <c r="O20" s="258" t="str">
        <f ca="1">OFFSET('Overview - Section A'!$AK$123,MATCH(P20,'Overview - Section A'!$AN$123:$AN$174,0)-1,0,IF(COUNTIF('Overview - Section A'!$AN$123:$AN$174,P20)&gt;1,1,COUNTIF('Overview - Section A'!$AN$123:$AN$174,P20)),1)</f>
        <v/>
      </c>
      <c r="P20" s="176" t="str">
        <f t="array" ref="P20">IFERROR(INDEX('Overview - Section A'!$AN$123:$AN$174, MATCH(0, COUNTIF($P$1:P19, 'Overview - Section A'!$AN$123:$AN$174&amp;"") + IF('Overview - Section A'!$AN$123:$AN$174="",1,0), 0)), "")</f>
        <v/>
      </c>
      <c r="Q20" s="258" t="str">
        <f ca="1">OFFSET('Overview - Section A'!$AK$123,MATCH(P20,'Overview - Section A'!$AN$123:$AN$174,0)-1,1,IF(COUNTIF('Overview - Section A'!$AN$123:$AN$174,P20)&gt;1,1,COUNTIF('Overview - Section A'!$AN$123:$AN$174,P20)),1)</f>
        <v/>
      </c>
    </row>
    <row r="21" spans="1:17" x14ac:dyDescent="0.35">
      <c r="A21" s="208" t="s">
        <v>320</v>
      </c>
      <c r="B21" s="204">
        <f>COUNTA('Impact Indicators - Section B '!A9:A82)</f>
        <v>15</v>
      </c>
      <c r="G21" s="220" t="str">
        <f ca="1">IF(OFFSET('Overview - Section A'!I$26,H21,0)&lt;&gt;"",OFFSET('Overview - Section A'!E$26,H21,0),"")</f>
        <v/>
      </c>
      <c r="H21" s="258">
        <v>7</v>
      </c>
      <c r="I21" s="258" t="str">
        <f ca="1">IFERROR(LOOKUP(2, 1/((COUNTIF(I$14:I20,$G$15:$G$41)=0)*($G$15:$G$41&lt;&gt;"")), $G$15:$G$41),"")</f>
        <v/>
      </c>
      <c r="L21" s="222" t="str">
        <f t="array" ref="L21">IFERROR(INDEX(SectionAPopulation, MATCH(0, COUNTIF($L$1:L20, SectionAPopulation&amp;"") + IF(SectionAPopulation="",1,0), 0)), "")</f>
        <v/>
      </c>
      <c r="O21" s="258" t="str">
        <f ca="1">OFFSET('Overview - Section A'!$AK$123,MATCH(P21,'Overview - Section A'!$AN$123:$AN$174,0)-1,0,IF(COUNTIF('Overview - Section A'!$AN$123:$AN$174,P21)&gt;1,1,COUNTIF('Overview - Section A'!$AN$123:$AN$174,P21)),1)</f>
        <v/>
      </c>
      <c r="P21" s="176" t="str">
        <f t="array" ref="P21">IFERROR(INDEX('Overview - Section A'!$AN$123:$AN$174, MATCH(0, COUNTIF($P$1:P20, 'Overview - Section A'!$AN$123:$AN$174&amp;"") + IF('Overview - Section A'!$AN$123:$AN$174="",1,0), 0)), "")</f>
        <v/>
      </c>
      <c r="Q21" s="258" t="str">
        <f ca="1">OFFSET('Overview - Section A'!$AK$123,MATCH(P21,'Overview - Section A'!$AN$123:$AN$174,0)-1,1,IF(COUNTIF('Overview - Section A'!$AN$123:$AN$174,P21)&gt;1,1,COUNTIF('Overview - Section A'!$AN$123:$AN$174,P21)),1)</f>
        <v/>
      </c>
    </row>
    <row r="22" spans="1:17" x14ac:dyDescent="0.35">
      <c r="A22" s="204" t="s">
        <v>321</v>
      </c>
      <c r="B22">
        <f>MAX('update Helper'!P38:P220)</f>
        <v>90</v>
      </c>
      <c r="G22" s="220" t="str">
        <f ca="1">IF(OFFSET('Overview - Section A'!I$26,H22,0)&lt;&gt;"",OFFSET('Overview - Section A'!E$26,H22,0),"")</f>
        <v/>
      </c>
      <c r="H22" s="258">
        <v>8</v>
      </c>
      <c r="I22" s="258" t="str">
        <f ca="1">IFERROR(LOOKUP(2, 1/((COUNTIF(I$14:I21,$G$15:$G$41)=0)*($G$15:$G$41&lt;&gt;"")), $G$15:$G$41),"")</f>
        <v/>
      </c>
      <c r="L22" s="222" t="str">
        <f t="array" ref="L22">IFERROR(INDEX(SectionAPopulation, MATCH(0, COUNTIF($L$1:L21, SectionAPopulation&amp;"") + IF(SectionAPopulation="",1,0), 0)), "")</f>
        <v/>
      </c>
      <c r="O22" s="258" t="str">
        <f ca="1">OFFSET('Overview - Section A'!$AK$123,MATCH(P22,'Overview - Section A'!$AN$123:$AN$174,0)-1,0,IF(COUNTIF('Overview - Section A'!$AN$123:$AN$174,P22)&gt;1,1,COUNTIF('Overview - Section A'!$AN$123:$AN$174,P22)),1)</f>
        <v/>
      </c>
      <c r="P22" s="176" t="str">
        <f t="array" ref="P22">IFERROR(INDEX('Overview - Section A'!$AN$123:$AN$174, MATCH(0, COUNTIF($P$1:P21, 'Overview - Section A'!$AN$123:$AN$174&amp;"") + IF('Overview - Section A'!$AN$123:$AN$174="",1,0), 0)), "")</f>
        <v/>
      </c>
      <c r="Q22" s="258" t="str">
        <f ca="1">OFFSET('Overview - Section A'!$AK$123,MATCH(P22,'Overview - Section A'!$AN$123:$AN$174,0)-1,1,IF(COUNTIF('Overview - Section A'!$AN$123:$AN$174,P22)&gt;1,1,COUNTIF('Overview - Section A'!$AN$123:$AN$174,P22)),1)</f>
        <v/>
      </c>
    </row>
    <row r="23" spans="1:17" x14ac:dyDescent="0.35">
      <c r="A23" s="204" t="s">
        <v>322</v>
      </c>
      <c r="B23" s="204">
        <f>COUNTA('Outcome Indicators - Section C '!A9:A100)</f>
        <v>15</v>
      </c>
      <c r="G23" s="220" t="str">
        <f ca="1">IF(OFFSET('Overview - Section A'!I$26,H23,0)&lt;&gt;"",OFFSET('Overview - Section A'!E$26,H23,0),"")</f>
        <v/>
      </c>
      <c r="H23" s="258">
        <v>9</v>
      </c>
      <c r="I23" s="258" t="str">
        <f ca="1">IFERROR(LOOKUP(2, 1/((COUNTIF(I$14:I22,$G$15:$G$41)=0)*($G$15:$G$41&lt;&gt;"")), $G$15:$G$41),"")</f>
        <v/>
      </c>
      <c r="L23" s="222" t="str">
        <f t="array" ref="L23">IFERROR(INDEX(SectionAPopulation, MATCH(0, COUNTIF($L$1:L22, SectionAPopulation&amp;"") + IF(SectionAPopulation="",1,0), 0)), "")</f>
        <v/>
      </c>
      <c r="O23" s="258" t="str">
        <f ca="1">OFFSET('Overview - Section A'!$AK$123,MATCH(P23,'Overview - Section A'!$AN$123:$AN$174,0)-1,0,IF(COUNTIF('Overview - Section A'!$AN$123:$AN$174,P23)&gt;1,1,COUNTIF('Overview - Section A'!$AN$123:$AN$174,P23)),1)</f>
        <v/>
      </c>
      <c r="P23" s="176" t="str">
        <f t="array" ref="P23">IFERROR(INDEX('Overview - Section A'!$AN$123:$AN$174, MATCH(0, COUNTIF($P$1:P22, 'Overview - Section A'!$AN$123:$AN$174&amp;"") + IF('Overview - Section A'!$AN$123:$AN$174="",1,0), 0)), "")</f>
        <v/>
      </c>
      <c r="Q23" s="258" t="str">
        <f ca="1">OFFSET('Overview - Section A'!$AK$123,MATCH(P23,'Overview - Section A'!$AN$123:$AN$174,0)-1,1,IF(COUNTIF('Overview - Section A'!$AN$123:$AN$174,P23)&gt;1,1,COUNTIF('Overview - Section A'!$AN$123:$AN$174,P23)),1)</f>
        <v/>
      </c>
    </row>
    <row r="24" spans="1:17" x14ac:dyDescent="0.35">
      <c r="A24" s="204" t="s">
        <v>323</v>
      </c>
      <c r="B24" s="204">
        <f>'update Helper'!AA2</f>
        <v>90</v>
      </c>
      <c r="G24" t="str">
        <f ca="1">IF(OFFSET('Overview - Section A'!J$30,H24,0)&lt;&gt;0,OFFSET('Overview - Section A'!E$30,H24,0),"")</f>
        <v/>
      </c>
      <c r="H24">
        <v>1</v>
      </c>
      <c r="I24" s="258" t="str">
        <f ca="1">IFERROR(LOOKUP(2, 1/((COUNTIF(I$14:I23,$G$15:$G$41)=0)*($G$15:$G$41&lt;&gt;"")), $G$15:$G$41),"")</f>
        <v/>
      </c>
      <c r="L24" s="222" t="str">
        <f t="array" ref="L24">IFERROR(INDEX(SectionAPopulation, MATCH(0, COUNTIF($L$1:L23, SectionAPopulation&amp;"") + IF(SectionAPopulation="",1,0), 0)), "")</f>
        <v/>
      </c>
      <c r="O24" s="258" t="str">
        <f ca="1">OFFSET('Overview - Section A'!$AK$123,MATCH(P24,'Overview - Section A'!$AN$123:$AN$174,0)-1,0,IF(COUNTIF('Overview - Section A'!$AN$123:$AN$174,P24)&gt;1,1,COUNTIF('Overview - Section A'!$AN$123:$AN$174,P24)),1)</f>
        <v/>
      </c>
      <c r="P24" s="176" t="str">
        <f t="array" ref="P24">IFERROR(INDEX('Overview - Section A'!$AN$123:$AN$174, MATCH(0, COUNTIF($P$1:P23, 'Overview - Section A'!$AN$123:$AN$174&amp;"") + IF('Overview - Section A'!$AN$123:$AN$174="",1,0), 0)), "")</f>
        <v/>
      </c>
      <c r="Q24" s="258" t="str">
        <f ca="1">OFFSET('Overview - Section A'!$AK$123,MATCH(P24,'Overview - Section A'!$AN$123:$AN$174,0)-1,1,IF(COUNTIF('Overview - Section A'!$AN$123:$AN$174,P24)&gt;1,1,COUNTIF('Overview - Section A'!$AN$123:$AN$174,P24)),1)</f>
        <v/>
      </c>
    </row>
    <row r="25" spans="1:17" x14ac:dyDescent="0.35">
      <c r="A25" s="204" t="s">
        <v>324</v>
      </c>
      <c r="B25" s="204">
        <f>COUNTA('Coverage Indicators - Section D'!A9:A100)</f>
        <v>30</v>
      </c>
      <c r="G25" s="258" t="str">
        <f ca="1">IF(OFFSET('Overview - Section A'!J$30,H25,0)&lt;&gt;0,OFFSET('Overview - Section A'!E$30,H25,0),"")</f>
        <v/>
      </c>
      <c r="H25">
        <v>2</v>
      </c>
      <c r="I25" s="258" t="str">
        <f ca="1">IFERROR(LOOKUP(2, 1/((COUNTIF(I$14:I24,$G$15:$G$41)=0)*($G$15:$G$41&lt;&gt;"")), $G$15:$G$41),"")</f>
        <v/>
      </c>
      <c r="L25" s="222" t="str">
        <f t="array" ref="L25">IFERROR(INDEX(SectionAPopulation, MATCH(0, COUNTIF($L$1:L24, SectionAPopulation&amp;"") + IF(SectionAPopulation="",1,0), 0)), "")</f>
        <v/>
      </c>
      <c r="O25" s="258" t="str">
        <f ca="1">OFFSET('Overview - Section A'!$AK$123,MATCH(P25,'Overview - Section A'!$AN$123:$AN$174,0)-1,0,IF(COUNTIF('Overview - Section A'!$AN$123:$AN$174,P25)&gt;1,1,COUNTIF('Overview - Section A'!$AN$123:$AN$174,P25)),1)</f>
        <v/>
      </c>
      <c r="P25" s="176" t="str">
        <f t="array" ref="P25">IFERROR(INDEX('Overview - Section A'!$AN$123:$AN$174, MATCH(0, COUNTIF($P$1:P24, 'Overview - Section A'!$AN$123:$AN$174&amp;"") + IF('Overview - Section A'!$AN$123:$AN$174="",1,0), 0)), "")</f>
        <v/>
      </c>
      <c r="Q25" s="258" t="str">
        <f ca="1">OFFSET('Overview - Section A'!$AK$123,MATCH(P25,'Overview - Section A'!$AN$123:$AN$174,0)-1,1,IF(COUNTIF('Overview - Section A'!$AN$123:$AN$174,P25)&gt;1,1,COUNTIF('Overview - Section A'!$AN$123:$AN$174,P25)),1)</f>
        <v/>
      </c>
    </row>
    <row r="26" spans="1:17" x14ac:dyDescent="0.35">
      <c r="A26" t="s">
        <v>971</v>
      </c>
      <c r="B26">
        <f>MAX('update Helper'!P511:P872)</f>
        <v>180</v>
      </c>
      <c r="G26" s="258" t="str">
        <f ca="1">IF(OFFSET('Overview - Section A'!J$30,H26,0)&lt;&gt;0,OFFSET('Overview - Section A'!E$30,H26,0),"")</f>
        <v/>
      </c>
      <c r="H26" s="258">
        <v>3</v>
      </c>
      <c r="I26" s="258" t="str">
        <f ca="1">IFERROR(LOOKUP(2, 1/((COUNTIF(I$14:I25,$G$15:$G$41)=0)*($G$15:$G$41&lt;&gt;"")), $G$15:$G$41),"")</f>
        <v/>
      </c>
      <c r="L26" s="222" t="str">
        <f t="array" ref="L26">IFERROR(INDEX(SectionAPopulation, MATCH(0, COUNTIF($L$1:L25, SectionAPopulation&amp;"") + IF(SectionAPopulation="",1,0), 0)), "")</f>
        <v/>
      </c>
      <c r="O26" s="258" t="str">
        <f ca="1">OFFSET('Overview - Section A'!$AK$123,MATCH(P26,'Overview - Section A'!$AN$123:$AN$174,0)-1,0,IF(COUNTIF('Overview - Section A'!$AN$123:$AN$174,P26)&gt;1,1,COUNTIF('Overview - Section A'!$AN$123:$AN$174,P26)),1)</f>
        <v/>
      </c>
      <c r="P26" s="176" t="str">
        <f t="array" ref="P26">IFERROR(INDEX('Overview - Section A'!$AN$123:$AN$174, MATCH(0, COUNTIF($P$1:P25, 'Overview - Section A'!$AN$123:$AN$174&amp;"") + IF('Overview - Section A'!$AN$123:$AN$174="",1,0), 0)), "")</f>
        <v/>
      </c>
      <c r="Q26" s="258" t="str">
        <f ca="1">OFFSET('Overview - Section A'!$AK$123,MATCH(P26,'Overview - Section A'!$AN$123:$AN$174,0)-1,1,IF(COUNTIF('Overview - Section A'!$AN$123:$AN$174,P26)&gt;1,1,COUNTIF('Overview - Section A'!$AN$123:$AN$174,P26)),1)</f>
        <v/>
      </c>
    </row>
    <row r="27" spans="1:17" x14ac:dyDescent="0.35">
      <c r="A27" t="s">
        <v>982</v>
      </c>
      <c r="B27">
        <f>MAX('update Helper'!P511:P872)</f>
        <v>180</v>
      </c>
      <c r="G27" s="258" t="str">
        <f ca="1">IF(OFFSET('Overview - Section A'!J$30,H27,0)&lt;&gt;0,OFFSET('Overview - Section A'!E$30,H27,0),"")</f>
        <v/>
      </c>
      <c r="H27" s="258">
        <v>4</v>
      </c>
      <c r="I27" s="258" t="str">
        <f ca="1">IFERROR(LOOKUP(2, 1/((COUNTIF(I$14:I26,$G$15:$G$41)=0)*($G$15:$G$41&lt;&gt;"")), $G$15:$G$41),"")</f>
        <v/>
      </c>
      <c r="L27" s="222" t="str">
        <f t="array" ref="L27">IFERROR(INDEX(SectionAPopulation, MATCH(0, COUNTIF($L$1:L26, SectionAPopulation&amp;"") + IF(SectionAPopulation="",1,0), 0)), "")</f>
        <v/>
      </c>
      <c r="O27" s="258" t="str">
        <f ca="1">OFFSET('Overview - Section A'!$AK$123,MATCH(P27,'Overview - Section A'!$AN$123:$AN$174,0)-1,0,IF(COUNTIF('Overview - Section A'!$AN$123:$AN$174,P27)&gt;1,1,COUNTIF('Overview - Section A'!$AN$123:$AN$174,P27)),1)</f>
        <v/>
      </c>
      <c r="P27" s="176" t="str">
        <f t="array" ref="P27">IFERROR(INDEX('Overview - Section A'!$AN$123:$AN$174, MATCH(0, COUNTIF($P$1:P26, 'Overview - Section A'!$AN$123:$AN$174&amp;"") + IF('Overview - Section A'!$AN$123:$AN$174="",1,0), 0)), "")</f>
        <v/>
      </c>
      <c r="Q27" s="258" t="str">
        <f ca="1">OFFSET('Overview - Section A'!$AK$123,MATCH(P27,'Overview - Section A'!$AN$123:$AN$174,0)-1,1,IF(COUNTIF('Overview - Section A'!$AN$123:$AN$174,P27)&gt;1,1,COUNTIF('Overview - Section A'!$AN$123:$AN$174,P27)),1)</f>
        <v/>
      </c>
    </row>
    <row r="28" spans="1:17" x14ac:dyDescent="0.35">
      <c r="G28" s="258" t="str">
        <f ca="1">IF(OFFSET('Overview - Section A'!J$30,H28,0)&lt;&gt;0,OFFSET('Overview - Section A'!E$30,H28,0),"")</f>
        <v/>
      </c>
      <c r="H28" s="258">
        <v>5</v>
      </c>
      <c r="I28" s="258" t="str">
        <f ca="1">IFERROR(LOOKUP(2, 1/((COUNTIF(I$14:I27,$G$15:$G$41)=0)*($G$15:$G$41&lt;&gt;"")), $G$15:$G$41),"")</f>
        <v/>
      </c>
      <c r="L28" s="222" t="str">
        <f t="array" ref="L28">IFERROR(INDEX(SectionAPopulation, MATCH(0, COUNTIF($L$1:L27, SectionAPopulation&amp;"") + IF(SectionAPopulation="",1,0), 0)), "")</f>
        <v/>
      </c>
      <c r="O28" s="258" t="str">
        <f ca="1">OFFSET('Overview - Section A'!$AK$123,MATCH(P28,'Overview - Section A'!$AN$123:$AN$174,0)-1,0,IF(COUNTIF('Overview - Section A'!$AN$123:$AN$174,P28)&gt;1,1,COUNTIF('Overview - Section A'!$AN$123:$AN$174,P28)),1)</f>
        <v/>
      </c>
      <c r="P28" s="176" t="str">
        <f t="array" ref="P28">IFERROR(INDEX('Overview - Section A'!$AN$123:$AN$174, MATCH(0, COUNTIF($P$1:P27, 'Overview - Section A'!$AN$123:$AN$174&amp;"") + IF('Overview - Section A'!$AN$123:$AN$174="",1,0), 0)), "")</f>
        <v/>
      </c>
      <c r="Q28" s="258" t="str">
        <f ca="1">OFFSET('Overview - Section A'!$AK$123,MATCH(P28,'Overview - Section A'!$AN$123:$AN$174,0)-1,1,IF(COUNTIF('Overview - Section A'!$AN$123:$AN$174,P28)&gt;1,1,COUNTIF('Overview - Section A'!$AN$123:$AN$174,P28)),1)</f>
        <v/>
      </c>
    </row>
    <row r="29" spans="1:17" x14ac:dyDescent="0.35">
      <c r="A29" t="s">
        <v>254</v>
      </c>
      <c r="G29" s="258" t="str">
        <f ca="1">IF(OFFSET('Overview - Section A'!J$30,H29,0)&lt;&gt;0,OFFSET('Overview - Section A'!E$30,H29,0),"")</f>
        <v/>
      </c>
      <c r="H29" s="258">
        <v>6</v>
      </c>
      <c r="I29" s="258" t="str">
        <f ca="1">IFERROR(LOOKUP(2, 1/((COUNTIF(I$14:I28,$G$15:$G$41)=0)*($G$15:$G$41&lt;&gt;"")), $G$15:$G$41),"")</f>
        <v/>
      </c>
      <c r="L29" s="222" t="str">
        <f t="array" ref="L29">IFERROR(INDEX(SectionAPopulation, MATCH(0, COUNTIF($L$1:L28, SectionAPopulation&amp;"") + IF(SectionAPopulation="",1,0), 0)), "")</f>
        <v/>
      </c>
      <c r="O29" s="258" t="str">
        <f ca="1">OFFSET('Overview - Section A'!$AK$123,MATCH(P29,'Overview - Section A'!$AN$123:$AN$174,0)-1,0,IF(COUNTIF('Overview - Section A'!$AN$123:$AN$174,P29)&gt;1,1,COUNTIF('Overview - Section A'!$AN$123:$AN$174,P29)),1)</f>
        <v/>
      </c>
      <c r="P29" s="176" t="str">
        <f t="array" ref="P29">IFERROR(INDEX('Overview - Section A'!$AN$123:$AN$174, MATCH(0, COUNTIF($P$1:P28, 'Overview - Section A'!$AN$123:$AN$174&amp;"") + IF('Overview - Section A'!$AN$123:$AN$174="",1,0), 0)), "")</f>
        <v/>
      </c>
      <c r="Q29" s="258" t="str">
        <f ca="1">OFFSET('Overview - Section A'!$AK$123,MATCH(P29,'Overview - Section A'!$AN$123:$AN$174,0)-1,1,IF(COUNTIF('Overview - Section A'!$AN$123:$AN$174,P29)&gt;1,1,COUNTIF('Overview - Section A'!$AN$123:$AN$174,P29)),1)</f>
        <v/>
      </c>
    </row>
    <row r="30" spans="1:17" x14ac:dyDescent="0.35">
      <c r="G30" s="258" t="str">
        <f ca="1">IF(OFFSET('Overview - Section A'!J$30,H30,0)&lt;&gt;0,OFFSET('Overview - Section A'!E$30,H30,0),"")</f>
        <v/>
      </c>
      <c r="H30" s="258">
        <v>7</v>
      </c>
      <c r="I30" s="258" t="str">
        <f ca="1">IFERROR(LOOKUP(2, 1/((COUNTIF(I$14:I29,$G$15:$G$41)=0)*($G$15:$G$41&lt;&gt;"")), $G$15:$G$41),"")</f>
        <v/>
      </c>
      <c r="L30" s="222" t="str">
        <f t="array" ref="L30">IFERROR(INDEX(SectionAPopulation, MATCH(0, COUNTIF($L$1:L29, SectionAPopulation&amp;"") + IF(SectionAPopulation="",1,0), 0)), "")</f>
        <v/>
      </c>
      <c r="O30" s="258" t="str">
        <f ca="1">OFFSET('Overview - Section A'!$AK$123,MATCH(P30,'Overview - Section A'!$AN$123:$AN$174,0)-1,0,IF(COUNTIF('Overview - Section A'!$AN$123:$AN$174,P30)&gt;1,1,COUNTIF('Overview - Section A'!$AN$123:$AN$174,P30)),1)</f>
        <v/>
      </c>
      <c r="P30" s="176" t="str">
        <f t="array" ref="P30">IFERROR(INDEX('Overview - Section A'!$AN$123:$AN$174, MATCH(0, COUNTIF($P$1:P29, 'Overview - Section A'!$AN$123:$AN$174&amp;"") + IF('Overview - Section A'!$AN$123:$AN$174="",1,0), 0)), "")</f>
        <v/>
      </c>
      <c r="Q30" s="258" t="str">
        <f ca="1">OFFSET('Overview - Section A'!$AK$123,MATCH(P30,'Overview - Section A'!$AN$123:$AN$174,0)-1,1,IF(COUNTIF('Overview - Section A'!$AN$123:$AN$174,P30)&gt;1,1,COUNTIF('Overview - Section A'!$AN$123:$AN$174,P30)),1)</f>
        <v/>
      </c>
    </row>
    <row r="31" spans="1:17" x14ac:dyDescent="0.35">
      <c r="C31">
        <v>2002</v>
      </c>
      <c r="G31" s="258" t="str">
        <f ca="1">IF(OFFSET('Overview - Section A'!J$30,H31,0)&lt;&gt;0,OFFSET('Overview - Section A'!E$30,H31,0),"")</f>
        <v/>
      </c>
      <c r="H31" s="258">
        <v>8</v>
      </c>
      <c r="I31" s="258" t="str">
        <f ca="1">IFERROR(LOOKUP(2, 1/((COUNTIF(I$14:I30,$G$15:$G$41)=0)*($G$15:$G$41&lt;&gt;"")), $G$15:$G$41),"")</f>
        <v/>
      </c>
      <c r="L31" s="222" t="str">
        <f t="array" ref="L31">IFERROR(INDEX(SectionAPopulation, MATCH(0, COUNTIF($L$1:L30, SectionAPopulation&amp;"") + IF(SectionAPopulation="",1,0), 0)), "")</f>
        <v/>
      </c>
      <c r="O31" s="258" t="str">
        <f ca="1">OFFSET('Overview - Section A'!$AK$123,MATCH(P31,'Overview - Section A'!$AN$123:$AN$174,0)-1,0,IF(COUNTIF('Overview - Section A'!$AN$123:$AN$174,P31)&gt;1,1,COUNTIF('Overview - Section A'!$AN$123:$AN$174,P31)),1)</f>
        <v/>
      </c>
      <c r="P31" s="176" t="str">
        <f t="array" ref="P31">IFERROR(INDEX('Overview - Section A'!$AN$123:$AN$174, MATCH(0, COUNTIF($P$1:P30, 'Overview - Section A'!$AN$123:$AN$174&amp;"") + IF('Overview - Section A'!$AN$123:$AN$174="",1,0), 0)), "")</f>
        <v/>
      </c>
      <c r="Q31" s="258" t="str">
        <f ca="1">OFFSET('Overview - Section A'!$AK$123,MATCH(P31,'Overview - Section A'!$AN$123:$AN$174,0)-1,1,IF(COUNTIF('Overview - Section A'!$AN$123:$AN$174,P31)&gt;1,1,COUNTIF('Overview - Section A'!$AN$123:$AN$174,P31)),1)</f>
        <v/>
      </c>
    </row>
    <row r="32" spans="1:17" x14ac:dyDescent="0.35">
      <c r="A32" t="s">
        <v>334</v>
      </c>
      <c r="C32">
        <v>2003</v>
      </c>
      <c r="G32" s="258" t="str">
        <f ca="1">IF(OFFSET('Overview - Section A'!J$30,H32,0)&lt;&gt;0,OFFSET('Overview - Section A'!E$30,H32,0),"")</f>
        <v/>
      </c>
      <c r="H32" s="258">
        <v>9</v>
      </c>
      <c r="I32" s="258" t="str">
        <f ca="1">IFERROR(LOOKUP(2, 1/((COUNTIF(I$14:I31,$G$15:$G$41)=0)*($G$15:$G$41&lt;&gt;"")), $G$15:$G$41),"")</f>
        <v/>
      </c>
      <c r="L32" s="222" t="str">
        <f t="array" ref="L32">IFERROR(INDEX(SectionAPopulation, MATCH(0, COUNTIF($L$1:L31, SectionAPopulation&amp;"") + IF(SectionAPopulation="",1,0), 0)), "")</f>
        <v/>
      </c>
      <c r="O32" s="258" t="str">
        <f ca="1">OFFSET('Overview - Section A'!$AK$123,MATCH(P32,'Overview - Section A'!$AN$123:$AN$174,0)-1,0,IF(COUNTIF('Overview - Section A'!$AN$123:$AN$174,P32)&gt;1,1,COUNTIF('Overview - Section A'!$AN$123:$AN$174,P32)),1)</f>
        <v/>
      </c>
      <c r="P32" s="176" t="str">
        <f t="array" ref="P32">IFERROR(INDEX('Overview - Section A'!$AN$123:$AN$174, MATCH(0, COUNTIF($P$1:P31, 'Overview - Section A'!$AN$123:$AN$174&amp;"") + IF('Overview - Section A'!$AN$123:$AN$174="",1,0), 0)), "")</f>
        <v/>
      </c>
      <c r="Q32" s="258" t="str">
        <f ca="1">OFFSET('Overview - Section A'!$AK$123,MATCH(P32,'Overview - Section A'!$AN$123:$AN$174,0)-1,1,IF(COUNTIF('Overview - Section A'!$AN$123:$AN$174,P32)&gt;1,1,COUNTIF('Overview - Section A'!$AN$123:$AN$174,P32)),1)</f>
        <v/>
      </c>
    </row>
    <row r="33" spans="1:17" x14ac:dyDescent="0.35">
      <c r="A33" s="217" t="str">
        <f ca="1">IF(ISNUMBER(DATEVALUE(TEXT(TODAY(),"a-mmm-jj"))),"j-mmm-aa","[$-en-GB]d-mmm-yy")</f>
        <v>[$-en-GB]d-mmm-yy</v>
      </c>
      <c r="C33" s="258">
        <v>2004</v>
      </c>
      <c r="G33" t="str">
        <f ca="1">IF(AND(OFFSET('Overview - Section A'!K$30,H33,0)&lt;&gt;0,OFFSET('Overview - Section A'!D$30,H33,0)&lt;&gt;0),OFFSET('Overview - Section A'!D$30,H33,0),"")</f>
        <v/>
      </c>
      <c r="H33">
        <v>1</v>
      </c>
      <c r="I33" s="258" t="str">
        <f ca="1">IFERROR(LOOKUP(2, 1/((COUNTIF(I$14:I32,$G$15:$G$41)=0)*($G$15:$G$41&lt;&gt;"")), $G$15:$G$41),"")</f>
        <v/>
      </c>
      <c r="L33" s="222" t="str">
        <f t="array" ref="L33">IFERROR(INDEX(SectionAPopulation, MATCH(0, COUNTIF($L$1:L32, SectionAPopulation&amp;"") + IF(SectionAPopulation="",1,0), 0)), "")</f>
        <v/>
      </c>
      <c r="O33" s="258" t="str">
        <f ca="1">OFFSET('Overview - Section A'!$AK$123,MATCH(P33,'Overview - Section A'!$AN$123:$AN$174,0)-1,0,IF(COUNTIF('Overview - Section A'!$AN$123:$AN$174,P33)&gt;1,1,COUNTIF('Overview - Section A'!$AN$123:$AN$174,P33)),1)</f>
        <v/>
      </c>
      <c r="P33" s="176" t="str">
        <f t="array" ref="P33">IFERROR(INDEX('Overview - Section A'!$AN$123:$AN$174, MATCH(0, COUNTIF($P$1:P32, 'Overview - Section A'!$AN$123:$AN$174&amp;"") + IF('Overview - Section A'!$AN$123:$AN$174="",1,0), 0)), "")</f>
        <v/>
      </c>
      <c r="Q33" s="258" t="str">
        <f ca="1">OFFSET('Overview - Section A'!$AK$123,MATCH(P33,'Overview - Section A'!$AN$123:$AN$174,0)-1,1,IF(COUNTIF('Overview - Section A'!$AN$123:$AN$174,P33)&gt;1,1,COUNTIF('Overview - Section A'!$AN$123:$AN$174,P33)),1)</f>
        <v/>
      </c>
    </row>
    <row r="34" spans="1:17" x14ac:dyDescent="0.35">
      <c r="A34" s="217"/>
      <c r="C34" s="258">
        <v>2005</v>
      </c>
      <c r="G34" s="258" t="str">
        <f ca="1">IF(AND(OFFSET('Overview - Section A'!K$30,H34,0)&lt;&gt;0,OFFSET('Overview - Section A'!D$30,H34,0)&lt;&gt;0),OFFSET('Overview - Section A'!D$30,H34,0),"")</f>
        <v/>
      </c>
      <c r="H34">
        <v>2</v>
      </c>
      <c r="I34" s="258" t="str">
        <f ca="1">IFERROR(LOOKUP(2, 1/((COUNTIF(I$14:I33,$G$15:$G$41)=0)*($G$15:$G$41&lt;&gt;"")), $G$15:$G$41),"")</f>
        <v/>
      </c>
      <c r="L34" s="222" t="str">
        <f t="array" ref="L34">IFERROR(INDEX(SectionAPopulation, MATCH(0, COUNTIF($L$1:L33, SectionAPopulation&amp;"") + IF(SectionAPopulation="",1,0), 0)), "")</f>
        <v/>
      </c>
      <c r="O34" s="258" t="str">
        <f ca="1">OFFSET('Overview - Section A'!$AK$123,MATCH(P34,'Overview - Section A'!$AN$123:$AN$174,0)-1,0,IF(COUNTIF('Overview - Section A'!$AN$123:$AN$174,P34)&gt;1,1,COUNTIF('Overview - Section A'!$AN$123:$AN$174,P34)),1)</f>
        <v/>
      </c>
      <c r="P34" s="176" t="str">
        <f t="array" ref="P34">IFERROR(INDEX('Overview - Section A'!$AN$123:$AN$174, MATCH(0, COUNTIF($P$1:P33, 'Overview - Section A'!$AN$123:$AN$174&amp;"") + IF('Overview - Section A'!$AN$123:$AN$174="",1,0), 0)), "")</f>
        <v/>
      </c>
      <c r="Q34" s="258" t="str">
        <f ca="1">OFFSET('Overview - Section A'!$AK$123,MATCH(P34,'Overview - Section A'!$AN$123:$AN$174,0)-1,1,IF(COUNTIF('Overview - Section A'!$AN$123:$AN$174,P34)&gt;1,1,COUNTIF('Overview - Section A'!$AN$123:$AN$174,P34)),1)</f>
        <v/>
      </c>
    </row>
    <row r="35" spans="1:17" x14ac:dyDescent="0.35">
      <c r="C35" s="258">
        <v>2006</v>
      </c>
      <c r="G35" s="258" t="str">
        <f ca="1">IF(AND(OFFSET('Overview - Section A'!K$30,H35,0)&lt;&gt;0,OFFSET('Overview - Section A'!D$30,H35,0)&lt;&gt;0),OFFSET('Overview - Section A'!D$30,H35,0),"")</f>
        <v/>
      </c>
      <c r="H35" s="258">
        <v>3</v>
      </c>
      <c r="I35" s="258" t="str">
        <f ca="1">IFERROR(LOOKUP(2, 1/((COUNTIF(I$14:I34,$G$15:$G$41)=0)*($G$15:$G$41&lt;&gt;"")), $G$15:$G$41),"")</f>
        <v/>
      </c>
      <c r="L35" s="222" t="str">
        <f t="array" ref="L35">IFERROR(INDEX(SectionAPopulation, MATCH(0, COUNTIF($L$1:L34, SectionAPopulation&amp;"") + IF(SectionAPopulation="",1,0), 0)), "")</f>
        <v/>
      </c>
      <c r="O35" s="258" t="str">
        <f ca="1">OFFSET('Overview - Section A'!$AK$123,MATCH(P35,'Overview - Section A'!$AN$123:$AN$174,0)-1,0,IF(COUNTIF('Overview - Section A'!$AN$123:$AN$174,P35)&gt;1,1,COUNTIF('Overview - Section A'!$AN$123:$AN$174,P35)),1)</f>
        <v/>
      </c>
      <c r="P35" s="176" t="str">
        <f t="array" ref="P35">IFERROR(INDEX('Overview - Section A'!$AN$123:$AN$174, MATCH(0, COUNTIF($P$1:P34, 'Overview - Section A'!$AN$123:$AN$174&amp;"") + IF('Overview - Section A'!$AN$123:$AN$174="",1,0), 0)), "")</f>
        <v/>
      </c>
      <c r="Q35" s="258" t="str">
        <f ca="1">OFFSET('Overview - Section A'!$AK$123,MATCH(P35,'Overview - Section A'!$AN$123:$AN$174,0)-1,1,IF(COUNTIF('Overview - Section A'!$AN$123:$AN$174,P35)&gt;1,1,COUNTIF('Overview - Section A'!$AN$123:$AN$174,P35)),1)</f>
        <v/>
      </c>
    </row>
    <row r="36" spans="1:17" x14ac:dyDescent="0.35">
      <c r="C36" s="258">
        <v>2007</v>
      </c>
      <c r="G36" s="258" t="str">
        <f ca="1">IF(AND(OFFSET('Overview - Section A'!K$30,H36,0)&lt;&gt;0,OFFSET('Overview - Section A'!D$30,H36,0)&lt;&gt;0),OFFSET('Overview - Section A'!D$30,H36,0),"")</f>
        <v/>
      </c>
      <c r="H36" s="258">
        <v>4</v>
      </c>
      <c r="I36" s="258" t="str">
        <f ca="1">IFERROR(LOOKUP(2, 1/((COUNTIF(I$14:I35,$G$15:$G$41)=0)*($G$15:$G$41&lt;&gt;"")), $G$15:$G$41),"")</f>
        <v/>
      </c>
      <c r="L36" s="222" t="str">
        <f t="array" ref="L36">IFERROR(INDEX(SectionAPopulation, MATCH(0, COUNTIF($L$1:L35, SectionAPopulation&amp;"") + IF(SectionAPopulation="",1,0), 0)), "")</f>
        <v/>
      </c>
      <c r="O36" s="258" t="str">
        <f ca="1">OFFSET('Overview - Section A'!$AK$123,MATCH(P36,'Overview - Section A'!$AN$123:$AN$174,0)-1,0,IF(COUNTIF('Overview - Section A'!$AN$123:$AN$174,P36)&gt;1,1,COUNTIF('Overview - Section A'!$AN$123:$AN$174,P36)),1)</f>
        <v/>
      </c>
      <c r="P36" s="176" t="str">
        <f t="array" ref="P36">IFERROR(INDEX('Overview - Section A'!$AN$123:$AN$174, MATCH(0, COUNTIF($P$1:P35, 'Overview - Section A'!$AN$123:$AN$174&amp;"") + IF('Overview - Section A'!$AN$123:$AN$174="",1,0), 0)), "")</f>
        <v/>
      </c>
      <c r="Q36" s="258" t="str">
        <f ca="1">OFFSET('Overview - Section A'!$AK$123,MATCH(P36,'Overview - Section A'!$AN$123:$AN$174,0)-1,1,IF(COUNTIF('Overview - Section A'!$AN$123:$AN$174,P36)&gt;1,1,COUNTIF('Overview - Section A'!$AN$123:$AN$174,P36)),1)</f>
        <v/>
      </c>
    </row>
    <row r="37" spans="1:17" x14ac:dyDescent="0.35">
      <c r="C37" s="258">
        <v>2008</v>
      </c>
      <c r="G37" s="258" t="str">
        <f ca="1">IF(AND(OFFSET('Overview - Section A'!K$30,H37,0)&lt;&gt;0,OFFSET('Overview - Section A'!D$30,H37,0)&lt;&gt;0),OFFSET('Overview - Section A'!D$30,H37,0),"")</f>
        <v/>
      </c>
      <c r="H37" s="258">
        <v>5</v>
      </c>
      <c r="I37" s="258" t="str">
        <f ca="1">IFERROR(LOOKUP(2, 1/((COUNTIF(I$14:I36,$G$15:$G$41)=0)*($G$15:$G$41&lt;&gt;"")), $G$15:$G$41),"")</f>
        <v/>
      </c>
      <c r="L37" s="222" t="str">
        <f t="array" ref="L37">IFERROR(INDEX(SectionAPopulation, MATCH(0, COUNTIF($L$1:L36, SectionAPopulation&amp;"") + IF(SectionAPopulation="",1,0), 0)), "")</f>
        <v/>
      </c>
      <c r="O37" s="258" t="str">
        <f ca="1">OFFSET('Overview - Section A'!$AK$123,MATCH(P37,'Overview - Section A'!$AN$123:$AN$174,0)-1,0,IF(COUNTIF('Overview - Section A'!$AN$123:$AN$174,P37)&gt;1,1,COUNTIF('Overview - Section A'!$AN$123:$AN$174,P37)),1)</f>
        <v/>
      </c>
      <c r="P37" s="176" t="str">
        <f t="array" ref="P37">IFERROR(INDEX('Overview - Section A'!$AN$123:$AN$174, MATCH(0, COUNTIF($P$1:P36, 'Overview - Section A'!$AN$123:$AN$174&amp;"") + IF('Overview - Section A'!$AN$123:$AN$174="",1,0), 0)), "")</f>
        <v/>
      </c>
      <c r="Q37" s="258" t="str">
        <f ca="1">OFFSET('Overview - Section A'!$AK$123,MATCH(P37,'Overview - Section A'!$AN$123:$AN$174,0)-1,1,IF(COUNTIF('Overview - Section A'!$AN$123:$AN$174,P37)&gt;1,1,COUNTIF('Overview - Section A'!$AN$123:$AN$174,P37)),1)</f>
        <v/>
      </c>
    </row>
    <row r="38" spans="1:17" x14ac:dyDescent="0.35">
      <c r="C38" s="258">
        <v>2009</v>
      </c>
      <c r="G38" s="258" t="str">
        <f ca="1">IF(AND(OFFSET('Overview - Section A'!K$30,H38,0)&lt;&gt;0,OFFSET('Overview - Section A'!D$30,H38,0)&lt;&gt;0),OFFSET('Overview - Section A'!D$30,H38,0),"")</f>
        <v/>
      </c>
      <c r="H38" s="258">
        <v>6</v>
      </c>
      <c r="I38" s="258" t="str">
        <f ca="1">IFERROR(LOOKUP(2, 1/((COUNTIF(I$14:I37,$G$15:$G$41)=0)*($G$15:$G$41&lt;&gt;"")), $G$15:$G$41),"")</f>
        <v/>
      </c>
      <c r="L38" s="222" t="str">
        <f t="array" ref="L38">IFERROR(INDEX(SectionAPopulation, MATCH(0, COUNTIF($L$1:L37, SectionAPopulation&amp;"") + IF(SectionAPopulation="",1,0), 0)), "")</f>
        <v/>
      </c>
      <c r="O38" s="258" t="str">
        <f ca="1">OFFSET('Overview - Section A'!$AK$123,MATCH(P38,'Overview - Section A'!$AN$123:$AN$174,0)-1,0,IF(COUNTIF('Overview - Section A'!$AN$123:$AN$174,P38)&gt;1,1,COUNTIF('Overview - Section A'!$AN$123:$AN$174,P38)),1)</f>
        <v/>
      </c>
      <c r="P38" s="176" t="str">
        <f t="array" ref="P38">IFERROR(INDEX('Overview - Section A'!$AN$123:$AN$174, MATCH(0, COUNTIF($P$1:P37, 'Overview - Section A'!$AN$123:$AN$174&amp;"") + IF('Overview - Section A'!$AN$123:$AN$174="",1,0), 0)), "")</f>
        <v/>
      </c>
      <c r="Q38" s="258" t="str">
        <f ca="1">OFFSET('Overview - Section A'!$AK$123,MATCH(P38,'Overview - Section A'!$AN$123:$AN$174,0)-1,1,IF(COUNTIF('Overview - Section A'!$AN$123:$AN$174,P38)&gt;1,1,COUNTIF('Overview - Section A'!$AN$123:$AN$174,P38)),1)</f>
        <v/>
      </c>
    </row>
    <row r="39" spans="1:17" x14ac:dyDescent="0.35">
      <c r="C39" s="258">
        <v>2010</v>
      </c>
      <c r="G39" s="258" t="str">
        <f ca="1">IF(AND(OFFSET('Overview - Section A'!K$30,H39,0)&lt;&gt;0,OFFSET('Overview - Section A'!D$30,H39,0)&lt;&gt;0),OFFSET('Overview - Section A'!D$30,H39,0),"")</f>
        <v/>
      </c>
      <c r="H39" s="258">
        <v>7</v>
      </c>
      <c r="I39" s="258" t="str">
        <f ca="1">IFERROR(LOOKUP(2, 1/((COUNTIF(I$14:I38,$G$15:$G$41)=0)*($G$15:$G$41&lt;&gt;"")), $G$15:$G$41),"")</f>
        <v/>
      </c>
      <c r="L39" s="222" t="str">
        <f t="array" ref="L39">IFERROR(INDEX(SectionAPopulation, MATCH(0, COUNTIF($L$1:L38, SectionAPopulation&amp;"") + IF(SectionAPopulation="",1,0), 0)), "")</f>
        <v/>
      </c>
      <c r="O39" s="258" t="str">
        <f ca="1">OFFSET('Overview - Section A'!$AK$123,MATCH(P39,'Overview - Section A'!$AN$123:$AN$174,0)-1,0,IF(COUNTIF('Overview - Section A'!$AN$123:$AN$174,P39)&gt;1,1,COUNTIF('Overview - Section A'!$AN$123:$AN$174,P39)),1)</f>
        <v/>
      </c>
      <c r="P39" s="176" t="str">
        <f t="array" ref="P39">IFERROR(INDEX('Overview - Section A'!$AN$123:$AN$174, MATCH(0, COUNTIF($P$1:P38, 'Overview - Section A'!$AN$123:$AN$174&amp;"") + IF('Overview - Section A'!$AN$123:$AN$174="",1,0), 0)), "")</f>
        <v/>
      </c>
      <c r="Q39" s="258" t="str">
        <f ca="1">OFFSET('Overview - Section A'!$AK$123,MATCH(P39,'Overview - Section A'!$AN$123:$AN$174,0)-1,1,IF(COUNTIF('Overview - Section A'!$AN$123:$AN$174,P39)&gt;1,1,COUNTIF('Overview - Section A'!$AN$123:$AN$174,P39)),1)</f>
        <v/>
      </c>
    </row>
    <row r="40" spans="1:17" x14ac:dyDescent="0.35">
      <c r="C40" s="258">
        <v>2011</v>
      </c>
      <c r="G40" s="258" t="str">
        <f ca="1">IF(AND(OFFSET('Overview - Section A'!K$30,H40,0)&lt;&gt;0,OFFSET('Overview - Section A'!D$30,H40,0)&lt;&gt;0),OFFSET('Overview - Section A'!D$30,H40,0),"")</f>
        <v/>
      </c>
      <c r="H40" s="258">
        <v>8</v>
      </c>
      <c r="I40" s="258" t="str">
        <f ca="1">IFERROR(LOOKUP(2, 1/((COUNTIF(I$14:I39,$G$15:$G$41)=0)*($G$15:$G$41&lt;&gt;"")), $G$15:$G$41),"")</f>
        <v/>
      </c>
      <c r="L40" s="222" t="str">
        <f t="array" ref="L40">IFERROR(INDEX(SectionAPopulation, MATCH(0, COUNTIF($L$1:L39, SectionAPopulation&amp;"") + IF(SectionAPopulation="",1,0), 0)), "")</f>
        <v/>
      </c>
      <c r="O40" s="258" t="str">
        <f ca="1">OFFSET('Overview - Section A'!$AK$123,MATCH(P40,'Overview - Section A'!$AN$123:$AN$174,0)-1,0,IF(COUNTIF('Overview - Section A'!$AN$123:$AN$174,P40)&gt;1,1,COUNTIF('Overview - Section A'!$AN$123:$AN$174,P40)),1)</f>
        <v/>
      </c>
      <c r="P40" s="176" t="str">
        <f t="array" ref="P40">IFERROR(INDEX('Overview - Section A'!$AN$123:$AN$174, MATCH(0, COUNTIF($P$1:P39, 'Overview - Section A'!$AN$123:$AN$174&amp;"") + IF('Overview - Section A'!$AN$123:$AN$174="",1,0), 0)), "")</f>
        <v/>
      </c>
      <c r="Q40" s="258" t="str">
        <f ca="1">OFFSET('Overview - Section A'!$AK$123,MATCH(P40,'Overview - Section A'!$AN$123:$AN$174,0)-1,1,IF(COUNTIF('Overview - Section A'!$AN$123:$AN$174,P40)&gt;1,1,COUNTIF('Overview - Section A'!$AN$123:$AN$174,P40)),1)</f>
        <v/>
      </c>
    </row>
    <row r="41" spans="1:17" x14ac:dyDescent="0.35">
      <c r="C41" s="258">
        <v>2012</v>
      </c>
      <c r="G41" s="258" t="str">
        <f ca="1">IF(AND(OFFSET('Overview - Section A'!K$30,H41,0)&lt;&gt;0,OFFSET('Overview - Section A'!D$30,H41,0)&lt;&gt;0),OFFSET('Overview - Section A'!D$30,H41,0),"")</f>
        <v/>
      </c>
      <c r="H41" s="258">
        <v>9</v>
      </c>
      <c r="I41" s="258" t="str">
        <f ca="1">IFERROR(LOOKUP(2, 1/((COUNTIF(I$14:I40,$G$15:$G$41)=0)*($G$15:$G$41&lt;&gt;"")), $G$15:$G$41),"")</f>
        <v/>
      </c>
      <c r="L41" s="222" t="str">
        <f t="array" ref="L41">IFERROR(INDEX(SectionAPopulation, MATCH(0, COUNTIF($L$1:L40, SectionAPopulation&amp;"") + IF(SectionAPopulation="",1,0), 0)), "")</f>
        <v/>
      </c>
      <c r="O41" s="258" t="str">
        <f ca="1">OFFSET('Overview - Section A'!$AK$123,MATCH(P41,'Overview - Section A'!$AN$123:$AN$174,0)-1,0,IF(COUNTIF('Overview - Section A'!$AN$123:$AN$174,P41)&gt;1,1,COUNTIF('Overview - Section A'!$AN$123:$AN$174,P41)),1)</f>
        <v/>
      </c>
      <c r="P41" s="176" t="str">
        <f t="array" ref="P41">IFERROR(INDEX('Overview - Section A'!$AN$123:$AN$174, MATCH(0, COUNTIF($P$1:P40, 'Overview - Section A'!$AN$123:$AN$174&amp;"") + IF('Overview - Section A'!$AN$123:$AN$174="",1,0), 0)), "")</f>
        <v/>
      </c>
      <c r="Q41" s="258" t="str">
        <f ca="1">OFFSET('Overview - Section A'!$AK$123,MATCH(P41,'Overview - Section A'!$AN$123:$AN$174,0)-1,1,IF(COUNTIF('Overview - Section A'!$AN$123:$AN$174,P41)&gt;1,1,COUNTIF('Overview - Section A'!$AN$123:$AN$174,P41)),1)</f>
        <v/>
      </c>
    </row>
    <row r="42" spans="1:17" x14ac:dyDescent="0.35">
      <c r="C42" s="258">
        <v>2013</v>
      </c>
      <c r="L42" s="222" t="str">
        <f t="array" ref="L42">IFERROR(INDEX(SectionAPopulation, MATCH(0, COUNTIF($L$1:L41, SectionAPopulation&amp;"") + IF(SectionAPopulation="",1,0), 0)), "")</f>
        <v/>
      </c>
      <c r="O42" s="258" t="str">
        <f ca="1">OFFSET('Overview - Section A'!$AK$123,MATCH(P42,'Overview - Section A'!$AN$123:$AN$174,0)-1,0,IF(COUNTIF('Overview - Section A'!$AN$123:$AN$174,P42)&gt;1,1,COUNTIF('Overview - Section A'!$AN$123:$AN$174,P42)),1)</f>
        <v/>
      </c>
      <c r="P42" s="176" t="str">
        <f t="array" ref="P42">IFERROR(INDEX('Overview - Section A'!$AN$123:$AN$174, MATCH(0, COUNTIF($P$1:P41, 'Overview - Section A'!$AN$123:$AN$174&amp;"") + IF('Overview - Section A'!$AN$123:$AN$174="",1,0), 0)), "")</f>
        <v/>
      </c>
      <c r="Q42" s="258" t="str">
        <f ca="1">OFFSET('Overview - Section A'!$AK$123,MATCH(P42,'Overview - Section A'!$AN$123:$AN$174,0)-1,1,IF(COUNTIF('Overview - Section A'!$AN$123:$AN$174,P42)&gt;1,1,COUNTIF('Overview - Section A'!$AN$123:$AN$174,P42)),1)</f>
        <v/>
      </c>
    </row>
    <row r="43" spans="1:17" x14ac:dyDescent="0.35">
      <c r="C43" s="258">
        <v>2014</v>
      </c>
      <c r="L43" s="222" t="str">
        <f t="array" ref="L43">IFERROR(INDEX(SectionAPopulation, MATCH(0, COUNTIF($L$1:L42, SectionAPopulation&amp;"") + IF(SectionAPopulation="",1,0), 0)), "")</f>
        <v/>
      </c>
      <c r="O43" s="258" t="str">
        <f ca="1">OFFSET('Overview - Section A'!$AK$123,MATCH(P43,'Overview - Section A'!$AN$123:$AN$174,0)-1,0,IF(COUNTIF('Overview - Section A'!$AN$123:$AN$174,P43)&gt;1,1,COUNTIF('Overview - Section A'!$AN$123:$AN$174,P43)),1)</f>
        <v/>
      </c>
      <c r="P43" s="176" t="str">
        <f t="array" ref="P43">IFERROR(INDEX('Overview - Section A'!$AN$123:$AN$174, MATCH(0, COUNTIF($P$1:P42, 'Overview - Section A'!$AN$123:$AN$174&amp;"") + IF('Overview - Section A'!$AN$123:$AN$174="",1,0), 0)), "")</f>
        <v/>
      </c>
      <c r="Q43" s="258" t="str">
        <f ca="1">OFFSET('Overview - Section A'!$AK$123,MATCH(P43,'Overview - Section A'!$AN$123:$AN$174,0)-1,1,IF(COUNTIF('Overview - Section A'!$AN$123:$AN$174,P43)&gt;1,1,COUNTIF('Overview - Section A'!$AN$123:$AN$174,P43)),1)</f>
        <v/>
      </c>
    </row>
    <row r="44" spans="1:17" x14ac:dyDescent="0.35">
      <c r="C44" s="258">
        <v>2015</v>
      </c>
      <c r="L44" s="222" t="str">
        <f t="array" ref="L44">IFERROR(INDEX(SectionAPopulation, MATCH(0, COUNTIF($L$1:L43, SectionAPopulation&amp;"") + IF(SectionAPopulation="",1,0), 0)), "")</f>
        <v/>
      </c>
      <c r="O44" s="258" t="str">
        <f ca="1">OFFSET('Overview - Section A'!$AK$123,MATCH(P44,'Overview - Section A'!$AN$123:$AN$174,0)-1,0,IF(COUNTIF('Overview - Section A'!$AN$123:$AN$174,P44)&gt;1,1,COUNTIF('Overview - Section A'!$AN$123:$AN$174,P44)),1)</f>
        <v/>
      </c>
      <c r="P44" s="176" t="str">
        <f t="array" ref="P44">IFERROR(INDEX('Overview - Section A'!$AN$123:$AN$174, MATCH(0, COUNTIF($P$1:P43, 'Overview - Section A'!$AN$123:$AN$174&amp;"") + IF('Overview - Section A'!$AN$123:$AN$174="",1,0), 0)), "")</f>
        <v/>
      </c>
      <c r="Q44" s="258" t="str">
        <f ca="1">OFFSET('Overview - Section A'!$AK$123,MATCH(P44,'Overview - Section A'!$AN$123:$AN$174,0)-1,1,IF(COUNTIF('Overview - Section A'!$AN$123:$AN$174,P44)&gt;1,1,COUNTIF('Overview - Section A'!$AN$123:$AN$174,P44)),1)</f>
        <v/>
      </c>
    </row>
    <row r="45" spans="1:17" x14ac:dyDescent="0.35">
      <c r="C45" s="258">
        <v>2016</v>
      </c>
      <c r="L45" s="222" t="str">
        <f t="array" ref="L45">IFERROR(INDEX(SectionAPopulation, MATCH(0, COUNTIF($L$1:L44, SectionAPopulation&amp;"") + IF(SectionAPopulation="",1,0), 0)), "")</f>
        <v/>
      </c>
      <c r="O45" s="258" t="str">
        <f ca="1">OFFSET('Overview - Section A'!$AK$123,MATCH(P45,'Overview - Section A'!$AN$123:$AN$174,0)-1,0,IF(COUNTIF('Overview - Section A'!$AN$123:$AN$174,P45)&gt;1,1,COUNTIF('Overview - Section A'!$AN$123:$AN$174,P45)),1)</f>
        <v/>
      </c>
      <c r="P45" s="176" t="str">
        <f t="array" ref="P45">IFERROR(INDEX('Overview - Section A'!$AN$123:$AN$174, MATCH(0, COUNTIF($P$1:P44, 'Overview - Section A'!$AN$123:$AN$174&amp;"") + IF('Overview - Section A'!$AN$123:$AN$174="",1,0), 0)), "")</f>
        <v/>
      </c>
      <c r="Q45" s="258" t="str">
        <f ca="1">OFFSET('Overview - Section A'!$AK$123,MATCH(P45,'Overview - Section A'!$AN$123:$AN$174,0)-1,1,IF(COUNTIF('Overview - Section A'!$AN$123:$AN$174,P45)&gt;1,1,COUNTIF('Overview - Section A'!$AN$123:$AN$174,P45)),1)</f>
        <v/>
      </c>
    </row>
    <row r="46" spans="1:17" x14ac:dyDescent="0.35">
      <c r="C46" s="258">
        <v>2017</v>
      </c>
      <c r="L46" s="222" t="str">
        <f t="array" ref="L46">IFERROR(INDEX(SectionAPopulation, MATCH(0, COUNTIF($L$1:L45, SectionAPopulation&amp;"") + IF(SectionAPopulation="",1,0), 0)), "")</f>
        <v/>
      </c>
      <c r="O46" s="258" t="str">
        <f ca="1">OFFSET('Overview - Section A'!$AK$123,MATCH(P46,'Overview - Section A'!$AN$123:$AN$174,0)-1,0,IF(COUNTIF('Overview - Section A'!$AN$123:$AN$174,P46)&gt;1,1,COUNTIF('Overview - Section A'!$AN$123:$AN$174,P46)),1)</f>
        <v/>
      </c>
      <c r="P46" s="176" t="str">
        <f t="array" ref="P46">IFERROR(INDEX('Overview - Section A'!$AN$123:$AN$174, MATCH(0, COUNTIF($P$1:P45, 'Overview - Section A'!$AN$123:$AN$174&amp;"") + IF('Overview - Section A'!$AN$123:$AN$174="",1,0), 0)), "")</f>
        <v/>
      </c>
      <c r="Q46" s="258" t="str">
        <f ca="1">OFFSET('Overview - Section A'!$AK$123,MATCH(P46,'Overview - Section A'!$AN$123:$AN$174,0)-1,1,IF(COUNTIF('Overview - Section A'!$AN$123:$AN$174,P46)&gt;1,1,COUNTIF('Overview - Section A'!$AN$123:$AN$174,P46)),1)</f>
        <v/>
      </c>
    </row>
    <row r="47" spans="1:17" x14ac:dyDescent="0.35">
      <c r="C47" s="258">
        <v>2018</v>
      </c>
      <c r="L47" s="222" t="str">
        <f t="array" ref="L47">IFERROR(INDEX(SectionAPopulation, MATCH(0, COUNTIF($L$1:L46, SectionAPopulation&amp;"") + IF(SectionAPopulation="",1,0), 0)), "")</f>
        <v/>
      </c>
      <c r="O47" s="258" t="str">
        <f ca="1">OFFSET('Overview - Section A'!$AK$123,MATCH(P47,'Overview - Section A'!$AN$123:$AN$174,0)-1,0,IF(COUNTIF('Overview - Section A'!$AN$123:$AN$174,P47)&gt;1,1,COUNTIF('Overview - Section A'!$AN$123:$AN$174,P47)),1)</f>
        <v/>
      </c>
      <c r="P47" s="176" t="str">
        <f t="array" ref="P47">IFERROR(INDEX('Overview - Section A'!$AN$123:$AN$174, MATCH(0, COUNTIF($P$1:P46, 'Overview - Section A'!$AN$123:$AN$174&amp;"") + IF('Overview - Section A'!$AN$123:$AN$174="",1,0), 0)), "")</f>
        <v/>
      </c>
      <c r="Q47" s="258" t="str">
        <f ca="1">OFFSET('Overview - Section A'!$AK$123,MATCH(P47,'Overview - Section A'!$AN$123:$AN$174,0)-1,1,IF(COUNTIF('Overview - Section A'!$AN$123:$AN$174,P47)&gt;1,1,COUNTIF('Overview - Section A'!$AN$123:$AN$174,P47)),1)</f>
        <v/>
      </c>
    </row>
    <row r="48" spans="1:17" x14ac:dyDescent="0.35">
      <c r="C48" s="258">
        <v>2019</v>
      </c>
      <c r="L48" s="222" t="str">
        <f t="array" ref="L48">IFERROR(INDEX(SectionAPopulation, MATCH(0, COUNTIF($L$1:L47, SectionAPopulation&amp;"") + IF(SectionAPopulation="",1,0), 0)), "")</f>
        <v/>
      </c>
      <c r="O48" s="258" t="str">
        <f ca="1">OFFSET('Overview - Section A'!$AK$123,MATCH(P48,'Overview - Section A'!$AN$123:$AN$174,0)-1,0,IF(COUNTIF('Overview - Section A'!$AN$123:$AN$174,P48)&gt;1,1,COUNTIF('Overview - Section A'!$AN$123:$AN$174,P48)),1)</f>
        <v/>
      </c>
      <c r="P48" s="176" t="str">
        <f t="array" ref="P48">IFERROR(INDEX('Overview - Section A'!$AN$123:$AN$174, MATCH(0, COUNTIF($P$1:P47, 'Overview - Section A'!$AN$123:$AN$174&amp;"") + IF('Overview - Section A'!$AN$123:$AN$174="",1,0), 0)), "")</f>
        <v/>
      </c>
      <c r="Q48" s="258" t="str">
        <f ca="1">OFFSET('Overview - Section A'!$AK$123,MATCH(P48,'Overview - Section A'!$AN$123:$AN$174,0)-1,1,IF(COUNTIF('Overview - Section A'!$AN$123:$AN$174,P48)&gt;1,1,COUNTIF('Overview - Section A'!$AN$123:$AN$174,P48)),1)</f>
        <v/>
      </c>
    </row>
    <row r="49" spans="3:17" x14ac:dyDescent="0.35">
      <c r="C49" s="258">
        <v>2020</v>
      </c>
      <c r="L49" s="222" t="str">
        <f t="array" ref="L49">IFERROR(INDEX(SectionAPopulation, MATCH(0, COUNTIF($L$1:L48, SectionAPopulation&amp;"") + IF(SectionAPopulation="",1,0), 0)), "")</f>
        <v/>
      </c>
      <c r="O49" s="258" t="str">
        <f ca="1">OFFSET('Overview - Section A'!$AK$123,MATCH(P49,'Overview - Section A'!$AN$123:$AN$174,0)-1,0,IF(COUNTIF('Overview - Section A'!$AN$123:$AN$174,P49)&gt;1,1,COUNTIF('Overview - Section A'!$AN$123:$AN$174,P49)),1)</f>
        <v/>
      </c>
      <c r="P49" s="176" t="str">
        <f t="array" ref="P49">IFERROR(INDEX('Overview - Section A'!$AN$123:$AN$174, MATCH(0, COUNTIF($P$1:P48, 'Overview - Section A'!$AN$123:$AN$174&amp;"") + IF('Overview - Section A'!$AN$123:$AN$174="",1,0), 0)), "")</f>
        <v/>
      </c>
      <c r="Q49" s="258" t="str">
        <f ca="1">OFFSET('Overview - Section A'!$AK$123,MATCH(P49,'Overview - Section A'!$AN$123:$AN$174,0)-1,1,IF(COUNTIF('Overview - Section A'!$AN$123:$AN$174,P49)&gt;1,1,COUNTIF('Overview - Section A'!$AN$123:$AN$174,P49)),1)</f>
        <v/>
      </c>
    </row>
    <row r="50" spans="3:17" x14ac:dyDescent="0.35">
      <c r="C50" s="258">
        <v>2021</v>
      </c>
      <c r="O50" s="258" t="str">
        <f ca="1">OFFSET('Overview - Section A'!$AK$123,MATCH(P50,'Overview - Section A'!$AN$123:$AN$174,0)-1,0,IF(COUNTIF('Overview - Section A'!$AN$123:$AN$174,P50)&gt;1,1,COUNTIF('Overview - Section A'!$AN$123:$AN$174,P50)),1)</f>
        <v/>
      </c>
      <c r="P50" s="176" t="str">
        <f t="array" ref="P50">IFERROR(INDEX('Overview - Section A'!$AN$123:$AN$174, MATCH(0, COUNTIF($P$1:P49, 'Overview - Section A'!$AN$123:$AN$174&amp;"") + IF('Overview - Section A'!$AN$123:$AN$174="",1,0), 0)), "")</f>
        <v/>
      </c>
      <c r="Q50" s="258" t="str">
        <f ca="1">OFFSET('Overview - Section A'!$AK$123,MATCH(P50,'Overview - Section A'!$AN$123:$AN$174,0)-1,1,IF(COUNTIF('Overview - Section A'!$AN$123:$AN$174,P50)&gt;1,1,COUNTIF('Overview - Section A'!$AN$123:$AN$174,P50)),1)</f>
        <v/>
      </c>
    </row>
    <row r="51" spans="3:17" x14ac:dyDescent="0.35">
      <c r="C51" s="258">
        <v>2022</v>
      </c>
      <c r="O51" s="258" t="str">
        <f ca="1">OFFSET('Overview - Section A'!$AK$123,MATCH(P51,'Overview - Section A'!$AN$123:$AN$174,0)-1,0,IF(COUNTIF('Overview - Section A'!$AN$123:$AN$174,P51)&gt;1,1,COUNTIF('Overview - Section A'!$AN$123:$AN$174,P51)),1)</f>
        <v/>
      </c>
      <c r="P51" s="176" t="str">
        <f t="array" ref="P51">IFERROR(INDEX('Overview - Section A'!$AN$123:$AN$174, MATCH(0, COUNTIF($P$1:P50, 'Overview - Section A'!$AN$123:$AN$174&amp;"") + IF('Overview - Section A'!$AN$123:$AN$174="",1,0), 0)), "")</f>
        <v/>
      </c>
      <c r="Q51" s="258" t="str">
        <f ca="1">OFFSET('Overview - Section A'!$AK$123,MATCH(P51,'Overview - Section A'!$AN$123:$AN$174,0)-1,1,IF(COUNTIF('Overview - Section A'!$AN$123:$AN$174,P51)&gt;1,1,COUNTIF('Overview - Section A'!$AN$123:$AN$174,P51)),1)</f>
        <v/>
      </c>
    </row>
    <row r="52" spans="3:17" x14ac:dyDescent="0.35">
      <c r="C52" s="258">
        <v>2023</v>
      </c>
      <c r="O52" s="258" t="str">
        <f ca="1">OFFSET('Overview - Section A'!$AK$123,MATCH(P52,'Overview - Section A'!$AN$123:$AN$174,0)-1,0,IF(COUNTIF('Overview - Section A'!$AN$123:$AN$174,P52)&gt;1,1,COUNTIF('Overview - Section A'!$AN$123:$AN$174,P52)),1)</f>
        <v/>
      </c>
      <c r="P52" s="176" t="str">
        <f t="array" ref="P52">IFERROR(INDEX('Overview - Section A'!$AN$123:$AN$174, MATCH(0, COUNTIF($P$1:P51, 'Overview - Section A'!$AN$123:$AN$174&amp;"") + IF('Overview - Section A'!$AN$123:$AN$174="",1,0), 0)), "")</f>
        <v/>
      </c>
      <c r="Q52" s="258" t="str">
        <f ca="1">OFFSET('Overview - Section A'!$AK$123,MATCH(P52,'Overview - Section A'!$AN$123:$AN$174,0)-1,1,IF(COUNTIF('Overview - Section A'!$AN$123:$AN$174,P52)&gt;1,1,COUNTIF('Overview - Section A'!$AN$123:$AN$174,P52)),1)</f>
        <v/>
      </c>
    </row>
    <row r="53" spans="3:17" x14ac:dyDescent="0.35">
      <c r="C53" s="258">
        <v>2024</v>
      </c>
      <c r="O53" s="258" t="str">
        <f ca="1">OFFSET('Overview - Section A'!$AK$123,MATCH(P53,'Overview - Section A'!$AN$123:$AN$174,0)-1,0,IF(COUNTIF('Overview - Section A'!$AN$123:$AN$174,P53)&gt;1,1,COUNTIF('Overview - Section A'!$AN$123:$AN$174,P53)),1)</f>
        <v/>
      </c>
      <c r="P53" s="176" t="str">
        <f t="array" ref="P53">IFERROR(INDEX('Overview - Section A'!$AN$123:$AN$174, MATCH(0, COUNTIF($P$1:P52, 'Overview - Section A'!$AN$123:$AN$174&amp;"") + IF('Overview - Section A'!$AN$123:$AN$174="",1,0), 0)), "")</f>
        <v/>
      </c>
      <c r="Q53" s="258" t="str">
        <f ca="1">OFFSET('Overview - Section A'!$AK$123,MATCH(P53,'Overview - Section A'!$AN$123:$AN$174,0)-1,1,IF(COUNTIF('Overview - Section A'!$AN$123:$AN$174,P53)&gt;1,1,COUNTIF('Overview - Section A'!$AN$123:$AN$174,P53)),1)</f>
        <v/>
      </c>
    </row>
    <row r="54" spans="3:17" x14ac:dyDescent="0.35">
      <c r="C54" s="258">
        <v>2025</v>
      </c>
      <c r="O54" s="258" t="str">
        <f ca="1">OFFSET('Overview - Section A'!$AK$123,MATCH(P54,'Overview - Section A'!$AN$123:$AN$174,0)-1,0,IF(COUNTIF('Overview - Section A'!$AN$123:$AN$174,P54)&gt;1,1,COUNTIF('Overview - Section A'!$AN$123:$AN$174,P54)),1)</f>
        <v/>
      </c>
      <c r="P54" s="176" t="str">
        <f t="array" ref="P54">IFERROR(INDEX('Overview - Section A'!$AN$123:$AN$174, MATCH(0, COUNTIF($P$1:P53, 'Overview - Section A'!$AN$123:$AN$174&amp;"") + IF('Overview - Section A'!$AN$123:$AN$174="",1,0), 0)), "")</f>
        <v/>
      </c>
      <c r="Q54" s="258" t="str">
        <f ca="1">OFFSET('Overview - Section A'!$AK$123,MATCH(P54,'Overview - Section A'!$AN$123:$AN$174,0)-1,1,IF(COUNTIF('Overview - Section A'!$AN$123:$AN$174,P54)&gt;1,1,COUNTIF('Overview - Section A'!$AN$123:$AN$174,P54)),1)</f>
        <v/>
      </c>
    </row>
    <row r="55" spans="3:17" x14ac:dyDescent="0.35">
      <c r="C55" s="222"/>
      <c r="O55" s="258" t="str">
        <f ca="1">OFFSET('Overview - Section A'!$AK$123,MATCH(P55,'Overview - Section A'!$AN$123:$AN$174,0)-1,0,IF(COUNTIF('Overview - Section A'!$AN$123:$AN$174,P55)&gt;1,1,COUNTIF('Overview - Section A'!$AN$123:$AN$174,P55)),1)</f>
        <v/>
      </c>
      <c r="P55" s="176" t="str">
        <f t="array" ref="P55">IFERROR(INDEX('Overview - Section A'!$AN$123:$AN$174, MATCH(0, COUNTIF($P$1:P54, 'Overview - Section A'!$AN$123:$AN$174&amp;"") + IF('Overview - Section A'!$AN$123:$AN$174="",1,0), 0)), "")</f>
        <v/>
      </c>
      <c r="Q55" s="258" t="str">
        <f ca="1">OFFSET('Overview - Section A'!$AK$123,MATCH(P55,'Overview - Section A'!$AN$123:$AN$174,0)-1,1,IF(COUNTIF('Overview - Section A'!$AN$123:$AN$174,P55)&gt;1,1,COUNTIF('Overview - Section A'!$AN$123:$AN$174,P55)),1)</f>
        <v/>
      </c>
    </row>
    <row r="56" spans="3:17" x14ac:dyDescent="0.35">
      <c r="C56" s="222"/>
      <c r="O56" s="258" t="str">
        <f ca="1">OFFSET('Overview - Section A'!$AK$123,MATCH(P56,'Overview - Section A'!$AN$123:$AN$174,0)-1,0,IF(COUNTIF('Overview - Section A'!$AN$123:$AN$174,P56)&gt;1,1,COUNTIF('Overview - Section A'!$AN$123:$AN$174,P56)),1)</f>
        <v/>
      </c>
      <c r="P56" s="176" t="str">
        <f t="array" ref="P56">IFERROR(INDEX('Overview - Section A'!$AN$123:$AN$174, MATCH(0, COUNTIF($P$1:P55, 'Overview - Section A'!$AN$123:$AN$174&amp;"") + IF('Overview - Section A'!$AN$123:$AN$174="",1,0), 0)), "")</f>
        <v/>
      </c>
      <c r="Q56" s="258" t="str">
        <f ca="1">OFFSET('Overview - Section A'!$AK$123,MATCH(P56,'Overview - Section A'!$AN$123:$AN$174,0)-1,1,IF(COUNTIF('Overview - Section A'!$AN$123:$AN$174,P56)&gt;1,1,COUNTIF('Overview - Section A'!$AN$123:$AN$174,P56)),1)</f>
        <v/>
      </c>
    </row>
    <row r="57" spans="3:17" x14ac:dyDescent="0.35">
      <c r="C57" s="222"/>
      <c r="O57" s="258" t="str">
        <f ca="1">OFFSET('Overview - Section A'!$AK$123,MATCH(P57,'Overview - Section A'!$AN$123:$AN$174,0)-1,0,IF(COUNTIF('Overview - Section A'!$AN$123:$AN$174,P57)&gt;1,1,COUNTIF('Overview - Section A'!$AN$123:$AN$174,P57)),1)</f>
        <v/>
      </c>
      <c r="P57" s="176" t="str">
        <f t="array" ref="P57">IFERROR(INDEX('Overview - Section A'!$AN$123:$AN$174, MATCH(0, COUNTIF($P$1:P56, 'Overview - Section A'!$AN$123:$AN$174&amp;"") + IF('Overview - Section A'!$AN$123:$AN$174="",1,0), 0)), "")</f>
        <v/>
      </c>
      <c r="Q57" s="258" t="str">
        <f ca="1">OFFSET('Overview - Section A'!$AK$123,MATCH(P57,'Overview - Section A'!$AN$123:$AN$174,0)-1,1,IF(COUNTIF('Overview - Section A'!$AN$123:$AN$174,P57)&gt;1,1,COUNTIF('Overview - Section A'!$AN$123:$AN$174,P57)),1)</f>
        <v/>
      </c>
    </row>
    <row r="58" spans="3:17" x14ac:dyDescent="0.35">
      <c r="C58" s="222"/>
      <c r="O58" s="258" t="str">
        <f ca="1">OFFSET('Overview - Section A'!$AK$123,MATCH(P58,'Overview - Section A'!$AN$123:$AN$174,0)-1,0,IF(COUNTIF('Overview - Section A'!$AN$123:$AN$174,P58)&gt;1,1,COUNTIF('Overview - Section A'!$AN$123:$AN$174,P58)),1)</f>
        <v/>
      </c>
      <c r="P58" s="176" t="str">
        <f t="array" ref="P58">IFERROR(INDEX('Overview - Section A'!$AN$123:$AN$174, MATCH(0, COUNTIF($P$1:P57, 'Overview - Section A'!$AN$123:$AN$174&amp;"") + IF('Overview - Section A'!$AN$123:$AN$174="",1,0), 0)), "")</f>
        <v/>
      </c>
      <c r="Q58" s="258" t="str">
        <f ca="1">OFFSET('Overview - Section A'!$AK$123,MATCH(P58,'Overview - Section A'!$AN$123:$AN$174,0)-1,1,IF(COUNTIF('Overview - Section A'!$AN$123:$AN$174,P58)&gt;1,1,COUNTIF('Overview - Section A'!$AN$123:$AN$174,P58)),1)</f>
        <v/>
      </c>
    </row>
    <row r="59" spans="3:17" x14ac:dyDescent="0.35">
      <c r="C59" s="222"/>
      <c r="O59" s="258" t="str">
        <f ca="1">OFFSET('Overview - Section A'!$AK$123,MATCH(P59,'Overview - Section A'!$AN$123:$AN$174,0)-1,0,IF(COUNTIF('Overview - Section A'!$AN$123:$AN$174,P59)&gt;1,1,COUNTIF('Overview - Section A'!$AN$123:$AN$174,P59)),1)</f>
        <v/>
      </c>
      <c r="P59" s="176" t="str">
        <f t="array" ref="P59">IFERROR(INDEX('Overview - Section A'!$AN$123:$AN$174, MATCH(0, COUNTIF($P$1:P58, 'Overview - Section A'!$AN$123:$AN$174&amp;"") + IF('Overview - Section A'!$AN$123:$AN$174="",1,0), 0)), "")</f>
        <v/>
      </c>
      <c r="Q59" s="258" t="str">
        <f ca="1">OFFSET('Overview - Section A'!$AK$123,MATCH(P59,'Overview - Section A'!$AN$123:$AN$174,0)-1,1,IF(COUNTIF('Overview - Section A'!$AN$123:$AN$174,P59)&gt;1,1,COUNTIF('Overview - Section A'!$AN$123:$AN$174,P59)),1)</f>
        <v/>
      </c>
    </row>
    <row r="60" spans="3:17" x14ac:dyDescent="0.35">
      <c r="C60" s="222"/>
      <c r="O60" s="258" t="str">
        <f ca="1">OFFSET('Overview - Section A'!$AK$123,MATCH(P60,'Overview - Section A'!$AN$123:$AN$174,0)-1,0,IF(COUNTIF('Overview - Section A'!$AN$123:$AN$174,P60)&gt;1,1,COUNTIF('Overview - Section A'!$AN$123:$AN$174,P60)),1)</f>
        <v/>
      </c>
      <c r="P60" s="176" t="str">
        <f t="array" ref="P60">IFERROR(INDEX('Overview - Section A'!$AN$123:$AN$174, MATCH(0, COUNTIF($P$1:P59, 'Overview - Section A'!$AN$123:$AN$174&amp;"") + IF('Overview - Section A'!$AN$123:$AN$174="",1,0), 0)), "")</f>
        <v/>
      </c>
      <c r="Q60" s="258" t="str">
        <f ca="1">OFFSET('Overview - Section A'!$AK$123,MATCH(P60,'Overview - Section A'!$AN$123:$AN$174,0)-1,1,IF(COUNTIF('Overview - Section A'!$AN$123:$AN$174,P60)&gt;1,1,COUNTIF('Overview - Section A'!$AN$123:$AN$174,P60)),1)</f>
        <v/>
      </c>
    </row>
    <row r="61" spans="3:17" x14ac:dyDescent="0.35">
      <c r="C61" s="222"/>
      <c r="O61" s="258" t="str">
        <f ca="1">OFFSET('Overview - Section A'!$AK$123,MATCH(P61,'Overview - Section A'!$AN$123:$AN$174,0)-1,0,IF(COUNTIF('Overview - Section A'!$AN$123:$AN$174,P61)&gt;1,1,COUNTIF('Overview - Section A'!$AN$123:$AN$174,P61)),1)</f>
        <v/>
      </c>
      <c r="P61" s="176" t="str">
        <f t="array" ref="P61">IFERROR(INDEX('Overview - Section A'!$AN$123:$AN$174, MATCH(0, COUNTIF($P$1:P60, 'Overview - Section A'!$AN$123:$AN$174&amp;"") + IF('Overview - Section A'!$AN$123:$AN$174="",1,0), 0)), "")</f>
        <v/>
      </c>
      <c r="Q61" s="258" t="str">
        <f ca="1">OFFSET('Overview - Section A'!$AK$123,MATCH(P61,'Overview - Section A'!$AN$123:$AN$174,0)-1,1,IF(COUNTIF('Overview - Section A'!$AN$123:$AN$174,P61)&gt;1,1,COUNTIF('Overview - Section A'!$AN$123:$AN$174,P61)),1)</f>
        <v/>
      </c>
    </row>
    <row r="62" spans="3:17" x14ac:dyDescent="0.35">
      <c r="C62" s="222"/>
    </row>
    <row r="63" spans="3:17" x14ac:dyDescent="0.35">
      <c r="C63" s="222"/>
    </row>
    <row r="64" spans="3:17" x14ac:dyDescent="0.35">
      <c r="C64" s="222"/>
    </row>
    <row r="65" spans="3:3" x14ac:dyDescent="0.35">
      <c r="C65" s="222"/>
    </row>
    <row r="66" spans="3:3" x14ac:dyDescent="0.35">
      <c r="C66" s="222"/>
    </row>
    <row r="67" spans="3:3" x14ac:dyDescent="0.35">
      <c r="C67" s="222"/>
    </row>
    <row r="68" spans="3:3" x14ac:dyDescent="0.35">
      <c r="C68" s="222"/>
    </row>
    <row r="69" spans="3:3" x14ac:dyDescent="0.35">
      <c r="C69" s="222"/>
    </row>
    <row r="70" spans="3:3" x14ac:dyDescent="0.35">
      <c r="C70" s="222"/>
    </row>
    <row r="71" spans="3:3" x14ac:dyDescent="0.35">
      <c r="C71" s="222"/>
    </row>
    <row r="72" spans="3:3" x14ac:dyDescent="0.35">
      <c r="C72" s="222"/>
    </row>
    <row r="73" spans="3:3" x14ac:dyDescent="0.35">
      <c r="C73" s="222"/>
    </row>
    <row r="74" spans="3:3" x14ac:dyDescent="0.35">
      <c r="C74" s="222"/>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U616"/>
  <sheetViews>
    <sheetView topLeftCell="G1" workbookViewId="0">
      <selection activeCell="T2" sqref="T2"/>
    </sheetView>
  </sheetViews>
  <sheetFormatPr defaultRowHeight="15.5" x14ac:dyDescent="0.35"/>
  <cols>
    <col min="2" max="2" width="17.1640625" customWidth="1"/>
    <col min="4" max="5" width="14.1640625" customWidth="1"/>
    <col min="6" max="6" width="20.58203125" customWidth="1"/>
    <col min="7" max="7" width="13.1640625" customWidth="1"/>
    <col min="8" max="8" width="15.1640625" customWidth="1"/>
    <col min="9" max="9" width="17.5" customWidth="1"/>
    <col min="10" max="10" width="21.6640625" customWidth="1"/>
    <col min="12" max="12" width="11.6640625" customWidth="1"/>
    <col min="13" max="13" width="14.1640625" customWidth="1"/>
    <col min="14" max="14" width="12.08203125" customWidth="1"/>
  </cols>
  <sheetData>
    <row r="1" spans="1:21" ht="54" customHeight="1" x14ac:dyDescent="0.35">
      <c r="A1" s="174" t="s">
        <v>251</v>
      </c>
      <c r="B1" t="s">
        <v>6</v>
      </c>
      <c r="C1" t="s">
        <v>247</v>
      </c>
      <c r="D1" t="s">
        <v>248</v>
      </c>
      <c r="E1" t="s">
        <v>249</v>
      </c>
      <c r="F1" t="s">
        <v>250</v>
      </c>
      <c r="H1" t="s">
        <v>7</v>
      </c>
      <c r="I1" s="141" t="s">
        <v>8</v>
      </c>
      <c r="J1" s="141" t="s">
        <v>26</v>
      </c>
      <c r="K1" s="141" t="s">
        <v>109</v>
      </c>
      <c r="L1" s="142" t="s">
        <v>252</v>
      </c>
      <c r="M1" s="142" t="s">
        <v>253</v>
      </c>
      <c r="N1" s="174" t="s">
        <v>149</v>
      </c>
      <c r="P1" t="s">
        <v>48</v>
      </c>
      <c r="Q1" t="s">
        <v>48</v>
      </c>
      <c r="R1" s="174" t="s">
        <v>275</v>
      </c>
      <c r="T1" s="174" t="s">
        <v>46</v>
      </c>
    </row>
    <row r="2" spans="1:21" hidden="1" x14ac:dyDescent="0.35">
      <c r="A2">
        <f ca="1">IF(COUNTA(N:N)&gt;R2,0,(COUNTA(#REF!)-2)*5)</f>
        <v>-5</v>
      </c>
      <c r="B2" t="str">
        <f ca="1">IFERROR(CHOOSE(C2,INDIRECT("'Impact Indicators - Section B '! " &amp; "S" &amp; E2 -1),INDIRECT("'Impact Indicators - Section B '! " &amp; "W" &amp; E2 -1),INDIRECT("'Impact Indicators - Section B '! " &amp; "AA" &amp; E2 -1),INDIRECT("'Impact Indicators - Section B '! " &amp; "AE" &amp; E2 -1),INDIRECT("'Impact Indicators - Section B '! " &amp; "AI" &amp; E2 -1)),"")</f>
        <v/>
      </c>
      <c r="C2" t="str">
        <f ca="1">IF(ROW()&lt;$R$2,"",IF(ISNUMBER(OFFSET(INDIRECT(ADDRESS(ROW(), COLUMN())),-1,0)),IF(OFFSET(INDIRECT(ADDRESS(ROW(), COLUMN())),-1,0)&lt;5,OFFSET(INDIRECT(ADDRESS(ROW(), COLUMN())),-1,0)+1,1),1))</f>
        <v/>
      </c>
      <c r="D2" t="str">
        <f>IF(ROW()&lt;$R$2,"",F2&amp;"|"&amp;CHOOSE(C2,#REF!,#REF!,#REF!,#REF!,#REF!))</f>
        <v/>
      </c>
      <c r="E2" t="str">
        <f ca="1">IF(ROW()&lt;$R$2,"",IF(NOT(ISNUMBER(OFFSET(INDIRECT(ADDRESS(ROW(), COLUMN())),-1,0))),9,IF(C2=1, OFFSET(INDIRECT(ADDRESS(ROW(), COLUMN())),-1,0)+2,OFFSET(INDIRECT(ADDRESS(ROW(), COLUMN())),-1,0))))</f>
        <v/>
      </c>
      <c r="F2" t="str">
        <f ca="1">IF(ROW()&lt;$R$2,"",INDIRECT("'Impact Indicators - Section B'!A"&amp;E2))</f>
        <v/>
      </c>
      <c r="H2" t="str">
        <f ca="1">IFERROR(CHOOSE(C2,INDIRECT("'Impact Indicators - Section B '! " &amp; "S" &amp; E2),INDIRECT("'Impact Indicators - Section B '! " &amp; "W" &amp; E2),INDIRECT("'Impact Indicators - Section B '! " &amp; "AA" &amp; E2),INDIRECT("'Impact Indicators - Section B '! " &amp; "AE" &amp; E2),INDIRECT("'Impact Indicators - Section B '! " &amp; "AI" &amp; E2)),"")</f>
        <v/>
      </c>
      <c r="I2" t="str">
        <f ca="1">IFERROR(CHOOSE(C2,INDIRECT("'Impact Indicators - Section B '! " &amp; "T" &amp; E2-1),INDIRECT("'Impact Indicators - Section B '! " &amp; "X" &amp; E2-1),INDIRECT("'Impact Indicators - Section B '! " &amp; "AB" &amp; E2-1),INDIRECT("'Impact Indicators - Section B '! " &amp; "AF" &amp; E2-1),INDIRECT("'Impact Indicators - Section B '! " &amp; "AJ" &amp; E2-1)),"")</f>
        <v/>
      </c>
      <c r="J2" s="143" t="str">
        <f ca="1">IFERROR(CHOOSE(C2,INDIRECT("'Impact Indicators - Section B '! " &amp; "U" &amp; E2-1),INDIRECT("'Impact Indicators - Section B '! " &amp; "Y" &amp; E2-1),INDIRECT("'Impact Indicators - Section B '! " &amp; "AC" &amp; E2-1),INDIRECT("'Impact Indicators - Section B '! " &amp; "AG" &amp; E2-1),INDIRECT("'Impact Indicators - Section B '! " &amp; "AK" &amp; E2-1)),"")</f>
        <v/>
      </c>
      <c r="K2" t="str">
        <f ca="1">IFERROR(CHOOSE(C2,INDIRECT("'Impact Indicators - Section B '! " &amp; "V" &amp; E2-1),INDIRECT("'Impact Indicators - Section B '! " &amp; "Z" &amp; E2-1),INDIRECT("'Impact Indicators - Section B '! " &amp; "AD" &amp; E2-1),INDIRECT("'Impact Indicators - Section B '! " &amp; "AH" &amp; E2-1),INDIRECT("'Impact Indicators - Section B '! " &amp; "AL" &amp; E2-1)),"")</f>
        <v/>
      </c>
      <c r="L2" t="str">
        <f>IFERROR(VLOOKUP(D2,#REF!,6,0),"")</f>
        <v/>
      </c>
      <c r="M2" t="e">
        <f ca="1">INDIRECT("'Impact Indicators - Section B'!AR"&amp;E2)</f>
        <v>#REF!</v>
      </c>
      <c r="N2" t="str">
        <f ca="1">IFERROR(CHOOSE(C2,#REF!,#REF!,#REF!,#REF!,#REF!),"")</f>
        <v/>
      </c>
      <c r="P2" t="str">
        <f>L2</f>
        <v/>
      </c>
      <c r="Q2" t="e">
        <f ca="1">M2</f>
        <v>#REF!</v>
      </c>
      <c r="R2" s="144">
        <f>COUNTA(#REF!)+2</f>
        <v>3</v>
      </c>
      <c r="T2" t="b">
        <v>1</v>
      </c>
      <c r="U2" t="str">
        <f ca="1">IF(ROW()&gt;$A$2,"",IF(ISNUMBER(OFFSET(INDIRECT(ADDRESS(ROW(), COLUMN())),-1,0)),IF(OFFSET(INDIRECT(ADDRESS(ROW(), COLUMN())),-1,0)&lt;5,OFFSET(INDIRECT(ADDRESS(ROW(), COLUMN())),-1,0)+1,1),1))</f>
        <v/>
      </c>
    </row>
    <row r="3" spans="1:21" x14ac:dyDescent="0.35">
      <c r="G3" s="174"/>
      <c r="H3" s="174"/>
      <c r="I3" s="174"/>
      <c r="J3" s="143"/>
      <c r="L3" s="174"/>
      <c r="M3" s="174"/>
      <c r="N3" s="174"/>
      <c r="O3" s="174"/>
    </row>
    <row r="4" spans="1:21" x14ac:dyDescent="0.35">
      <c r="J4" s="143"/>
    </row>
    <row r="5" spans="1:21" x14ac:dyDescent="0.35">
      <c r="J5" s="143"/>
    </row>
    <row r="6" spans="1:21" x14ac:dyDescent="0.35">
      <c r="J6" s="143"/>
    </row>
    <row r="7" spans="1:21" x14ac:dyDescent="0.35">
      <c r="J7" s="143"/>
    </row>
    <row r="8" spans="1:21" x14ac:dyDescent="0.35">
      <c r="J8" s="143"/>
    </row>
    <row r="9" spans="1:21" x14ac:dyDescent="0.35">
      <c r="J9" s="143"/>
    </row>
    <row r="10" spans="1:21" x14ac:dyDescent="0.35">
      <c r="J10" s="143"/>
    </row>
    <row r="11" spans="1:21" x14ac:dyDescent="0.35">
      <c r="J11" s="143"/>
    </row>
    <row r="12" spans="1:21" x14ac:dyDescent="0.35">
      <c r="J12" s="143"/>
    </row>
    <row r="13" spans="1:21" x14ac:dyDescent="0.35">
      <c r="J13" s="143"/>
    </row>
    <row r="14" spans="1:21" x14ac:dyDescent="0.35">
      <c r="J14" s="143"/>
    </row>
    <row r="15" spans="1:21" x14ac:dyDescent="0.35">
      <c r="J15" s="143"/>
    </row>
    <row r="16" spans="1:21" x14ac:dyDescent="0.35">
      <c r="J16" s="143"/>
    </row>
    <row r="17" spans="10:10" x14ac:dyDescent="0.35">
      <c r="J17" s="143"/>
    </row>
    <row r="18" spans="10:10" x14ac:dyDescent="0.35">
      <c r="J18" s="143"/>
    </row>
    <row r="19" spans="10:10" x14ac:dyDescent="0.35">
      <c r="J19" s="143"/>
    </row>
    <row r="20" spans="10:10" x14ac:dyDescent="0.35">
      <c r="J20" s="143"/>
    </row>
    <row r="21" spans="10:10" x14ac:dyDescent="0.35">
      <c r="J21" s="143"/>
    </row>
    <row r="22" spans="10:10" x14ac:dyDescent="0.35">
      <c r="J22" s="143"/>
    </row>
    <row r="23" spans="10:10" x14ac:dyDescent="0.35">
      <c r="J23" s="143"/>
    </row>
    <row r="24" spans="10:10" x14ac:dyDescent="0.35">
      <c r="J24" s="143"/>
    </row>
    <row r="25" spans="10:10" x14ac:dyDescent="0.35">
      <c r="J25" s="143"/>
    </row>
    <row r="26" spans="10:10" x14ac:dyDescent="0.35">
      <c r="J26" s="143"/>
    </row>
    <row r="27" spans="10:10" x14ac:dyDescent="0.35">
      <c r="J27" s="143"/>
    </row>
    <row r="28" spans="10:10" x14ac:dyDescent="0.35">
      <c r="J28" s="143"/>
    </row>
    <row r="29" spans="10:10" x14ac:dyDescent="0.35">
      <c r="J29" s="143"/>
    </row>
    <row r="30" spans="10:10" x14ac:dyDescent="0.35">
      <c r="J30" s="143"/>
    </row>
    <row r="31" spans="10:10" x14ac:dyDescent="0.35">
      <c r="J31" s="143"/>
    </row>
    <row r="32" spans="10:10" x14ac:dyDescent="0.35">
      <c r="J32" s="143"/>
    </row>
    <row r="33" spans="10:10" x14ac:dyDescent="0.35">
      <c r="J33" s="143"/>
    </row>
    <row r="34" spans="10:10" x14ac:dyDescent="0.35">
      <c r="J34" s="143"/>
    </row>
    <row r="35" spans="10:10" x14ac:dyDescent="0.35">
      <c r="J35" s="143"/>
    </row>
    <row r="36" spans="10:10" x14ac:dyDescent="0.35">
      <c r="J36" s="143"/>
    </row>
    <row r="37" spans="10:10" x14ac:dyDescent="0.35">
      <c r="J37" s="143"/>
    </row>
    <row r="38" spans="10:10" x14ac:dyDescent="0.35">
      <c r="J38" s="143"/>
    </row>
    <row r="39" spans="10:10" x14ac:dyDescent="0.35">
      <c r="J39" s="143"/>
    </row>
    <row r="40" spans="10:10" x14ac:dyDescent="0.35">
      <c r="J40" s="143"/>
    </row>
    <row r="41" spans="10:10" x14ac:dyDescent="0.35">
      <c r="J41" s="143"/>
    </row>
    <row r="42" spans="10:10" x14ac:dyDescent="0.35">
      <c r="J42" s="143"/>
    </row>
    <row r="43" spans="10:10" x14ac:dyDescent="0.35">
      <c r="J43" s="143"/>
    </row>
    <row r="44" spans="10:10" x14ac:dyDescent="0.35">
      <c r="J44" s="143"/>
    </row>
    <row r="45" spans="10:10" x14ac:dyDescent="0.35">
      <c r="J45" s="143"/>
    </row>
    <row r="46" spans="10:10" x14ac:dyDescent="0.35">
      <c r="J46" s="143"/>
    </row>
    <row r="47" spans="10:10" x14ac:dyDescent="0.35">
      <c r="J47" s="143"/>
    </row>
    <row r="48" spans="10:10" x14ac:dyDescent="0.35">
      <c r="J48" s="143"/>
    </row>
    <row r="49" spans="10:10" x14ac:dyDescent="0.35">
      <c r="J49" s="143"/>
    </row>
    <row r="50" spans="10:10" x14ac:dyDescent="0.35">
      <c r="J50" s="143"/>
    </row>
    <row r="51" spans="10:10" x14ac:dyDescent="0.35">
      <c r="J51" s="143"/>
    </row>
    <row r="52" spans="10:10" x14ac:dyDescent="0.35">
      <c r="J52" s="143"/>
    </row>
    <row r="53" spans="10:10" x14ac:dyDescent="0.35">
      <c r="J53" s="143"/>
    </row>
    <row r="54" spans="10:10" x14ac:dyDescent="0.35">
      <c r="J54" s="143"/>
    </row>
    <row r="55" spans="10:10" x14ac:dyDescent="0.35">
      <c r="J55" s="143"/>
    </row>
    <row r="56" spans="10:10" x14ac:dyDescent="0.35">
      <c r="J56" s="143"/>
    </row>
    <row r="57" spans="10:10" x14ac:dyDescent="0.35">
      <c r="J57" s="143"/>
    </row>
    <row r="58" spans="10:10" x14ac:dyDescent="0.35">
      <c r="J58" s="143"/>
    </row>
    <row r="59" spans="10:10" x14ac:dyDescent="0.35">
      <c r="J59" s="143"/>
    </row>
    <row r="60" spans="10:10" x14ac:dyDescent="0.35">
      <c r="J60" s="143"/>
    </row>
    <row r="61" spans="10:10" x14ac:dyDescent="0.35">
      <c r="J61" s="143"/>
    </row>
    <row r="62" spans="10:10" x14ac:dyDescent="0.35">
      <c r="J62" s="143"/>
    </row>
    <row r="63" spans="10:10" x14ac:dyDescent="0.35">
      <c r="J63" s="143"/>
    </row>
    <row r="64" spans="10:10" x14ac:dyDescent="0.35">
      <c r="J64" s="143"/>
    </row>
    <row r="65" spans="10:10" x14ac:dyDescent="0.35">
      <c r="J65" s="143"/>
    </row>
    <row r="66" spans="10:10" x14ac:dyDescent="0.35">
      <c r="J66" s="143"/>
    </row>
    <row r="67" spans="10:10" x14ac:dyDescent="0.35">
      <c r="J67" s="143"/>
    </row>
    <row r="68" spans="10:10" x14ac:dyDescent="0.35">
      <c r="J68" s="143"/>
    </row>
    <row r="69" spans="10:10" x14ac:dyDescent="0.35">
      <c r="J69" s="143"/>
    </row>
    <row r="70" spans="10:10" x14ac:dyDescent="0.35">
      <c r="J70" s="143"/>
    </row>
    <row r="71" spans="10:10" x14ac:dyDescent="0.35">
      <c r="J71" s="143"/>
    </row>
    <row r="72" spans="10:10" x14ac:dyDescent="0.35">
      <c r="J72" s="143"/>
    </row>
    <row r="73" spans="10:10" x14ac:dyDescent="0.35">
      <c r="J73" s="143"/>
    </row>
    <row r="74" spans="10:10" x14ac:dyDescent="0.35">
      <c r="J74" s="143"/>
    </row>
    <row r="75" spans="10:10" x14ac:dyDescent="0.35">
      <c r="J75" s="143"/>
    </row>
    <row r="76" spans="10:10" x14ac:dyDescent="0.35">
      <c r="J76" s="143"/>
    </row>
    <row r="77" spans="10:10" x14ac:dyDescent="0.35">
      <c r="J77" s="143"/>
    </row>
    <row r="78" spans="10:10" x14ac:dyDescent="0.35">
      <c r="J78" s="143"/>
    </row>
    <row r="79" spans="10:10" x14ac:dyDescent="0.35">
      <c r="J79" s="143"/>
    </row>
    <row r="80" spans="10:10" x14ac:dyDescent="0.35">
      <c r="J80" s="143"/>
    </row>
    <row r="81" spans="10:10" x14ac:dyDescent="0.35">
      <c r="J81" s="143"/>
    </row>
    <row r="82" spans="10:10" x14ac:dyDescent="0.35">
      <c r="J82" s="143"/>
    </row>
    <row r="83" spans="10:10" x14ac:dyDescent="0.35">
      <c r="J83" s="143"/>
    </row>
    <row r="84" spans="10:10" x14ac:dyDescent="0.35">
      <c r="J84" s="143"/>
    </row>
    <row r="85" spans="10:10" x14ac:dyDescent="0.35">
      <c r="J85" s="143"/>
    </row>
    <row r="86" spans="10:10" x14ac:dyDescent="0.35">
      <c r="J86" s="143"/>
    </row>
    <row r="87" spans="10:10" x14ac:dyDescent="0.35">
      <c r="J87" s="143"/>
    </row>
    <row r="88" spans="10:10" x14ac:dyDescent="0.35">
      <c r="J88" s="143"/>
    </row>
    <row r="89" spans="10:10" x14ac:dyDescent="0.35">
      <c r="J89" s="143"/>
    </row>
    <row r="90" spans="10:10" x14ac:dyDescent="0.35">
      <c r="J90" s="143"/>
    </row>
    <row r="91" spans="10:10" x14ac:dyDescent="0.35">
      <c r="J91" s="143"/>
    </row>
    <row r="92" spans="10:10" x14ac:dyDescent="0.35">
      <c r="J92" s="143"/>
    </row>
    <row r="93" spans="10:10" x14ac:dyDescent="0.35">
      <c r="J93" s="143"/>
    </row>
    <row r="94" spans="10:10" x14ac:dyDescent="0.35">
      <c r="J94" s="143"/>
    </row>
    <row r="95" spans="10:10" x14ac:dyDescent="0.35">
      <c r="J95" s="143"/>
    </row>
    <row r="96" spans="10:10" x14ac:dyDescent="0.35">
      <c r="J96" s="143"/>
    </row>
    <row r="97" spans="10:10" x14ac:dyDescent="0.35">
      <c r="J97" s="143"/>
    </row>
    <row r="98" spans="10:10" x14ac:dyDescent="0.35">
      <c r="J98" s="143"/>
    </row>
    <row r="99" spans="10:10" x14ac:dyDescent="0.35">
      <c r="J99" s="143"/>
    </row>
    <row r="100" spans="10:10" x14ac:dyDescent="0.35">
      <c r="J100" s="143"/>
    </row>
    <row r="101" spans="10:10" x14ac:dyDescent="0.35">
      <c r="J101" s="143"/>
    </row>
    <row r="102" spans="10:10" x14ac:dyDescent="0.35">
      <c r="J102" s="143"/>
    </row>
    <row r="103" spans="10:10" x14ac:dyDescent="0.35">
      <c r="J103" s="143"/>
    </row>
    <row r="104" spans="10:10" x14ac:dyDescent="0.35">
      <c r="J104" s="143"/>
    </row>
    <row r="105" spans="10:10" x14ac:dyDescent="0.35">
      <c r="J105" s="143"/>
    </row>
    <row r="106" spans="10:10" x14ac:dyDescent="0.35">
      <c r="J106" s="143"/>
    </row>
    <row r="107" spans="10:10" x14ac:dyDescent="0.35">
      <c r="J107" s="143"/>
    </row>
    <row r="108" spans="10:10" x14ac:dyDescent="0.35">
      <c r="J108" s="143"/>
    </row>
    <row r="109" spans="10:10" x14ac:dyDescent="0.35">
      <c r="J109" s="143"/>
    </row>
    <row r="110" spans="10:10" x14ac:dyDescent="0.35">
      <c r="J110" s="143"/>
    </row>
    <row r="111" spans="10:10" x14ac:dyDescent="0.35">
      <c r="J111" s="143"/>
    </row>
    <row r="112" spans="10:10" x14ac:dyDescent="0.35">
      <c r="J112" s="143"/>
    </row>
    <row r="113" spans="10:10" x14ac:dyDescent="0.35">
      <c r="J113" s="143"/>
    </row>
    <row r="114" spans="10:10" x14ac:dyDescent="0.35">
      <c r="J114" s="143"/>
    </row>
    <row r="115" spans="10:10" x14ac:dyDescent="0.35">
      <c r="J115" s="143"/>
    </row>
    <row r="116" spans="10:10" x14ac:dyDescent="0.35">
      <c r="J116" s="143"/>
    </row>
    <row r="117" spans="10:10" x14ac:dyDescent="0.35">
      <c r="J117" s="143"/>
    </row>
    <row r="118" spans="10:10" x14ac:dyDescent="0.35">
      <c r="J118" s="143"/>
    </row>
    <row r="119" spans="10:10" x14ac:dyDescent="0.35">
      <c r="J119" s="143"/>
    </row>
    <row r="120" spans="10:10" x14ac:dyDescent="0.35">
      <c r="J120" s="143"/>
    </row>
    <row r="121" spans="10:10" x14ac:dyDescent="0.35">
      <c r="J121" s="143"/>
    </row>
    <row r="122" spans="10:10" x14ac:dyDescent="0.35">
      <c r="J122" s="143"/>
    </row>
    <row r="123" spans="10:10" x14ac:dyDescent="0.35">
      <c r="J123" s="143"/>
    </row>
    <row r="124" spans="10:10" x14ac:dyDescent="0.35">
      <c r="J124" s="143"/>
    </row>
    <row r="125" spans="10:10" x14ac:dyDescent="0.35">
      <c r="J125" s="143"/>
    </row>
    <row r="126" spans="10:10" x14ac:dyDescent="0.35">
      <c r="J126" s="143"/>
    </row>
    <row r="127" spans="10:10" x14ac:dyDescent="0.35">
      <c r="J127" s="143"/>
    </row>
    <row r="128" spans="10:10" x14ac:dyDescent="0.35">
      <c r="J128" s="143"/>
    </row>
    <row r="129" spans="10:10" x14ac:dyDescent="0.35">
      <c r="J129" s="143"/>
    </row>
    <row r="130" spans="10:10" x14ac:dyDescent="0.35">
      <c r="J130" s="143"/>
    </row>
    <row r="131" spans="10:10" x14ac:dyDescent="0.35">
      <c r="J131" s="143"/>
    </row>
    <row r="132" spans="10:10" x14ac:dyDescent="0.35">
      <c r="J132" s="143"/>
    </row>
    <row r="133" spans="10:10" x14ac:dyDescent="0.35">
      <c r="J133" s="143"/>
    </row>
    <row r="134" spans="10:10" x14ac:dyDescent="0.35">
      <c r="J134" s="143"/>
    </row>
    <row r="135" spans="10:10" x14ac:dyDescent="0.35">
      <c r="J135" s="143"/>
    </row>
    <row r="136" spans="10:10" x14ac:dyDescent="0.35">
      <c r="J136" s="143"/>
    </row>
    <row r="137" spans="10:10" x14ac:dyDescent="0.35">
      <c r="J137" s="143"/>
    </row>
    <row r="138" spans="10:10" x14ac:dyDescent="0.35">
      <c r="J138" s="143"/>
    </row>
    <row r="139" spans="10:10" x14ac:dyDescent="0.35">
      <c r="J139" s="143"/>
    </row>
    <row r="140" spans="10:10" x14ac:dyDescent="0.35">
      <c r="J140" s="143"/>
    </row>
    <row r="141" spans="10:10" x14ac:dyDescent="0.35">
      <c r="J141" s="143"/>
    </row>
    <row r="142" spans="10:10" x14ac:dyDescent="0.35">
      <c r="J142" s="143"/>
    </row>
    <row r="143" spans="10:10" x14ac:dyDescent="0.35">
      <c r="J143" s="143"/>
    </row>
    <row r="144" spans="10:10" x14ac:dyDescent="0.35">
      <c r="J144" s="143"/>
    </row>
    <row r="145" spans="10:10" x14ac:dyDescent="0.35">
      <c r="J145" s="143"/>
    </row>
    <row r="146" spans="10:10" x14ac:dyDescent="0.35">
      <c r="J146" s="143"/>
    </row>
    <row r="147" spans="10:10" x14ac:dyDescent="0.35">
      <c r="J147" s="143"/>
    </row>
    <row r="148" spans="10:10" x14ac:dyDescent="0.35">
      <c r="J148" s="143"/>
    </row>
    <row r="149" spans="10:10" x14ac:dyDescent="0.35">
      <c r="J149" s="143"/>
    </row>
    <row r="150" spans="10:10" x14ac:dyDescent="0.35">
      <c r="J150" s="143"/>
    </row>
    <row r="151" spans="10:10" x14ac:dyDescent="0.35">
      <c r="J151" s="143"/>
    </row>
    <row r="152" spans="10:10" x14ac:dyDescent="0.35">
      <c r="J152" s="143"/>
    </row>
    <row r="153" spans="10:10" x14ac:dyDescent="0.35">
      <c r="J153" s="143"/>
    </row>
    <row r="154" spans="10:10" x14ac:dyDescent="0.35">
      <c r="J154" s="143"/>
    </row>
    <row r="155" spans="10:10" x14ac:dyDescent="0.35">
      <c r="J155" s="143"/>
    </row>
    <row r="156" spans="10:10" x14ac:dyDescent="0.35">
      <c r="J156" s="143"/>
    </row>
    <row r="157" spans="10:10" x14ac:dyDescent="0.35">
      <c r="J157" s="143"/>
    </row>
    <row r="158" spans="10:10" x14ac:dyDescent="0.35">
      <c r="J158" s="143"/>
    </row>
    <row r="159" spans="10:10" x14ac:dyDescent="0.35">
      <c r="J159" s="143"/>
    </row>
    <row r="160" spans="10:10" x14ac:dyDescent="0.35">
      <c r="J160" s="143"/>
    </row>
    <row r="161" spans="10:10" x14ac:dyDescent="0.35">
      <c r="J161" s="143"/>
    </row>
    <row r="162" spans="10:10" x14ac:dyDescent="0.35">
      <c r="J162" s="143"/>
    </row>
    <row r="163" spans="10:10" x14ac:dyDescent="0.35">
      <c r="J163" s="143"/>
    </row>
    <row r="164" spans="10:10" x14ac:dyDescent="0.35">
      <c r="J164" s="143"/>
    </row>
    <row r="165" spans="10:10" x14ac:dyDescent="0.35">
      <c r="J165" s="143"/>
    </row>
    <row r="166" spans="10:10" x14ac:dyDescent="0.35">
      <c r="J166" s="143"/>
    </row>
    <row r="167" spans="10:10" x14ac:dyDescent="0.35">
      <c r="J167" s="143"/>
    </row>
    <row r="168" spans="10:10" x14ac:dyDescent="0.35">
      <c r="J168" s="143"/>
    </row>
    <row r="169" spans="10:10" x14ac:dyDescent="0.35">
      <c r="J169" s="143"/>
    </row>
    <row r="170" spans="10:10" x14ac:dyDescent="0.35">
      <c r="J170" s="143"/>
    </row>
    <row r="171" spans="10:10" x14ac:dyDescent="0.35">
      <c r="J171" s="143"/>
    </row>
    <row r="172" spans="10:10" x14ac:dyDescent="0.35">
      <c r="J172" s="143"/>
    </row>
    <row r="173" spans="10:10" x14ac:dyDescent="0.35">
      <c r="J173" s="143"/>
    </row>
    <row r="174" spans="10:10" x14ac:dyDescent="0.35">
      <c r="J174" s="143"/>
    </row>
    <row r="175" spans="10:10" x14ac:dyDescent="0.35">
      <c r="J175" s="143"/>
    </row>
    <row r="176" spans="10:10" x14ac:dyDescent="0.35">
      <c r="J176" s="143"/>
    </row>
    <row r="177" spans="10:10" x14ac:dyDescent="0.35">
      <c r="J177" s="143"/>
    </row>
    <row r="178" spans="10:10" x14ac:dyDescent="0.35">
      <c r="J178" s="143"/>
    </row>
    <row r="179" spans="10:10" x14ac:dyDescent="0.35">
      <c r="J179" s="143"/>
    </row>
    <row r="180" spans="10:10" x14ac:dyDescent="0.35">
      <c r="J180" s="143"/>
    </row>
    <row r="181" spans="10:10" x14ac:dyDescent="0.35">
      <c r="J181" s="143"/>
    </row>
    <row r="182" spans="10:10" x14ac:dyDescent="0.35">
      <c r="J182" s="143"/>
    </row>
    <row r="183" spans="10:10" x14ac:dyDescent="0.35">
      <c r="J183" s="143"/>
    </row>
    <row r="184" spans="10:10" x14ac:dyDescent="0.35">
      <c r="J184" s="143"/>
    </row>
    <row r="185" spans="10:10" x14ac:dyDescent="0.35">
      <c r="J185" s="143"/>
    </row>
    <row r="186" spans="10:10" x14ac:dyDescent="0.35">
      <c r="J186" s="143"/>
    </row>
    <row r="187" spans="10:10" x14ac:dyDescent="0.35">
      <c r="J187" s="143"/>
    </row>
    <row r="188" spans="10:10" x14ac:dyDescent="0.35">
      <c r="J188" s="143"/>
    </row>
    <row r="189" spans="10:10" x14ac:dyDescent="0.35">
      <c r="J189" s="143"/>
    </row>
    <row r="190" spans="10:10" x14ac:dyDescent="0.35">
      <c r="J190" s="143"/>
    </row>
    <row r="191" spans="10:10" x14ac:dyDescent="0.35">
      <c r="J191" s="143"/>
    </row>
    <row r="192" spans="10:10" x14ac:dyDescent="0.35">
      <c r="J192" s="143"/>
    </row>
    <row r="193" spans="10:10" x14ac:dyDescent="0.35">
      <c r="J193" s="143"/>
    </row>
    <row r="194" spans="10:10" x14ac:dyDescent="0.35">
      <c r="J194" s="143"/>
    </row>
    <row r="195" spans="10:10" x14ac:dyDescent="0.35">
      <c r="J195" s="143"/>
    </row>
    <row r="196" spans="10:10" x14ac:dyDescent="0.35">
      <c r="J196" s="143"/>
    </row>
    <row r="197" spans="10:10" x14ac:dyDescent="0.35">
      <c r="J197" s="143"/>
    </row>
    <row r="198" spans="10:10" x14ac:dyDescent="0.35">
      <c r="J198" s="143"/>
    </row>
    <row r="199" spans="10:10" x14ac:dyDescent="0.35">
      <c r="J199" s="143"/>
    </row>
    <row r="200" spans="10:10" x14ac:dyDescent="0.35">
      <c r="J200" s="143"/>
    </row>
    <row r="201" spans="10:10" x14ac:dyDescent="0.35">
      <c r="J201" s="143"/>
    </row>
    <row r="202" spans="10:10" x14ac:dyDescent="0.35">
      <c r="J202" s="143"/>
    </row>
    <row r="203" spans="10:10" x14ac:dyDescent="0.35">
      <c r="J203" s="143"/>
    </row>
    <row r="204" spans="10:10" x14ac:dyDescent="0.35">
      <c r="J204" s="143"/>
    </row>
    <row r="205" spans="10:10" x14ac:dyDescent="0.35">
      <c r="J205" s="143"/>
    </row>
    <row r="206" spans="10:10" x14ac:dyDescent="0.35">
      <c r="J206" s="143"/>
    </row>
    <row r="207" spans="10:10" x14ac:dyDescent="0.35">
      <c r="J207" s="143"/>
    </row>
    <row r="208" spans="10:10" x14ac:dyDescent="0.35">
      <c r="J208" s="143"/>
    </row>
    <row r="209" spans="10:10" x14ac:dyDescent="0.35">
      <c r="J209" s="143"/>
    </row>
    <row r="210" spans="10:10" x14ac:dyDescent="0.35">
      <c r="J210" s="143"/>
    </row>
    <row r="211" spans="10:10" x14ac:dyDescent="0.35">
      <c r="J211" s="143"/>
    </row>
    <row r="212" spans="10:10" x14ac:dyDescent="0.35">
      <c r="J212" s="143"/>
    </row>
    <row r="213" spans="10:10" x14ac:dyDescent="0.35">
      <c r="J213" s="143"/>
    </row>
    <row r="214" spans="10:10" x14ac:dyDescent="0.35">
      <c r="J214" s="143"/>
    </row>
    <row r="215" spans="10:10" x14ac:dyDescent="0.35">
      <c r="J215" s="143"/>
    </row>
    <row r="216" spans="10:10" x14ac:dyDescent="0.35">
      <c r="J216" s="143"/>
    </row>
    <row r="217" spans="10:10" x14ac:dyDescent="0.35">
      <c r="J217" s="143"/>
    </row>
    <row r="218" spans="10:10" x14ac:dyDescent="0.35">
      <c r="J218" s="143"/>
    </row>
    <row r="219" spans="10:10" x14ac:dyDescent="0.35">
      <c r="J219" s="143"/>
    </row>
    <row r="220" spans="10:10" x14ac:dyDescent="0.35">
      <c r="J220" s="143"/>
    </row>
    <row r="221" spans="10:10" x14ac:dyDescent="0.35">
      <c r="J221" s="143"/>
    </row>
    <row r="222" spans="10:10" x14ac:dyDescent="0.35">
      <c r="J222" s="143"/>
    </row>
    <row r="223" spans="10:10" x14ac:dyDescent="0.35">
      <c r="J223" s="143"/>
    </row>
    <row r="224" spans="10:10" x14ac:dyDescent="0.35">
      <c r="J224" s="143"/>
    </row>
    <row r="225" spans="10:10" x14ac:dyDescent="0.35">
      <c r="J225" s="143"/>
    </row>
    <row r="226" spans="10:10" x14ac:dyDescent="0.35">
      <c r="J226" s="143"/>
    </row>
    <row r="227" spans="10:10" x14ac:dyDescent="0.35">
      <c r="J227" s="143"/>
    </row>
    <row r="228" spans="10:10" x14ac:dyDescent="0.35">
      <c r="J228" s="143"/>
    </row>
    <row r="229" spans="10:10" x14ac:dyDescent="0.35">
      <c r="J229" s="143"/>
    </row>
    <row r="230" spans="10:10" x14ac:dyDescent="0.35">
      <c r="J230" s="143"/>
    </row>
    <row r="231" spans="10:10" x14ac:dyDescent="0.35">
      <c r="J231" s="143"/>
    </row>
    <row r="232" spans="10:10" x14ac:dyDescent="0.35">
      <c r="J232" s="143"/>
    </row>
    <row r="233" spans="10:10" x14ac:dyDescent="0.35">
      <c r="J233" s="143"/>
    </row>
    <row r="234" spans="10:10" x14ac:dyDescent="0.35">
      <c r="J234" s="143"/>
    </row>
    <row r="235" spans="10:10" x14ac:dyDescent="0.35">
      <c r="J235" s="143"/>
    </row>
    <row r="236" spans="10:10" x14ac:dyDescent="0.35">
      <c r="J236" s="143"/>
    </row>
    <row r="237" spans="10:10" x14ac:dyDescent="0.35">
      <c r="J237" s="143"/>
    </row>
    <row r="238" spans="10:10" x14ac:dyDescent="0.35">
      <c r="J238" s="143"/>
    </row>
    <row r="239" spans="10:10" x14ac:dyDescent="0.35">
      <c r="J239" s="143"/>
    </row>
    <row r="240" spans="10:10" x14ac:dyDescent="0.35">
      <c r="J240" s="143"/>
    </row>
    <row r="241" spans="10:10" x14ac:dyDescent="0.35">
      <c r="J241" s="143"/>
    </row>
    <row r="242" spans="10:10" x14ac:dyDescent="0.35">
      <c r="J242" s="143"/>
    </row>
    <row r="243" spans="10:10" x14ac:dyDescent="0.35">
      <c r="J243" s="143"/>
    </row>
    <row r="244" spans="10:10" x14ac:dyDescent="0.35">
      <c r="J244" s="143"/>
    </row>
    <row r="245" spans="10:10" x14ac:dyDescent="0.35">
      <c r="J245" s="143"/>
    </row>
    <row r="246" spans="10:10" x14ac:dyDescent="0.35">
      <c r="J246" s="143"/>
    </row>
    <row r="247" spans="10:10" x14ac:dyDescent="0.35">
      <c r="J247" s="143"/>
    </row>
    <row r="248" spans="10:10" x14ac:dyDescent="0.35">
      <c r="J248" s="143"/>
    </row>
    <row r="249" spans="10:10" x14ac:dyDescent="0.35">
      <c r="J249" s="143"/>
    </row>
    <row r="250" spans="10:10" x14ac:dyDescent="0.35">
      <c r="J250" s="143"/>
    </row>
    <row r="251" spans="10:10" x14ac:dyDescent="0.35">
      <c r="J251" s="143"/>
    </row>
    <row r="252" spans="10:10" x14ac:dyDescent="0.35">
      <c r="J252" s="143"/>
    </row>
    <row r="253" spans="10:10" x14ac:dyDescent="0.35">
      <c r="J253" s="143"/>
    </row>
    <row r="254" spans="10:10" x14ac:dyDescent="0.35">
      <c r="J254" s="143"/>
    </row>
    <row r="255" spans="10:10" x14ac:dyDescent="0.35">
      <c r="J255" s="143"/>
    </row>
    <row r="256" spans="10:10" x14ac:dyDescent="0.35">
      <c r="J256" s="143"/>
    </row>
    <row r="257" spans="10:10" x14ac:dyDescent="0.35">
      <c r="J257" s="143"/>
    </row>
    <row r="258" spans="10:10" x14ac:dyDescent="0.35">
      <c r="J258" s="143"/>
    </row>
    <row r="259" spans="10:10" x14ac:dyDescent="0.35">
      <c r="J259" s="143"/>
    </row>
    <row r="260" spans="10:10" x14ac:dyDescent="0.35">
      <c r="J260" s="143"/>
    </row>
    <row r="261" spans="10:10" x14ac:dyDescent="0.35">
      <c r="J261" s="143"/>
    </row>
    <row r="262" spans="10:10" x14ac:dyDescent="0.35">
      <c r="J262" s="143"/>
    </row>
    <row r="263" spans="10:10" x14ac:dyDescent="0.35">
      <c r="J263" s="143"/>
    </row>
    <row r="264" spans="10:10" x14ac:dyDescent="0.35">
      <c r="J264" s="143"/>
    </row>
    <row r="265" spans="10:10" x14ac:dyDescent="0.35">
      <c r="J265" s="143"/>
    </row>
    <row r="266" spans="10:10" x14ac:dyDescent="0.35">
      <c r="J266" s="143"/>
    </row>
    <row r="267" spans="10:10" x14ac:dyDescent="0.35">
      <c r="J267" s="143"/>
    </row>
    <row r="268" spans="10:10" x14ac:dyDescent="0.35">
      <c r="J268" s="143"/>
    </row>
    <row r="269" spans="10:10" x14ac:dyDescent="0.35">
      <c r="J269" s="143"/>
    </row>
    <row r="270" spans="10:10" x14ac:dyDescent="0.35">
      <c r="J270" s="143"/>
    </row>
    <row r="271" spans="10:10" x14ac:dyDescent="0.35">
      <c r="J271" s="143"/>
    </row>
    <row r="272" spans="10:10" x14ac:dyDescent="0.35">
      <c r="J272" s="143"/>
    </row>
    <row r="273" spans="10:10" x14ac:dyDescent="0.35">
      <c r="J273" s="143"/>
    </row>
    <row r="274" spans="10:10" x14ac:dyDescent="0.35">
      <c r="J274" s="143"/>
    </row>
    <row r="275" spans="10:10" x14ac:dyDescent="0.35">
      <c r="J275" s="143"/>
    </row>
    <row r="276" spans="10:10" x14ac:dyDescent="0.35">
      <c r="J276" s="143"/>
    </row>
    <row r="277" spans="10:10" x14ac:dyDescent="0.35">
      <c r="J277" s="143"/>
    </row>
    <row r="278" spans="10:10" x14ac:dyDescent="0.35">
      <c r="J278" s="143"/>
    </row>
    <row r="279" spans="10:10" x14ac:dyDescent="0.35">
      <c r="J279" s="143"/>
    </row>
    <row r="280" spans="10:10" x14ac:dyDescent="0.35">
      <c r="J280" s="143"/>
    </row>
    <row r="281" spans="10:10" x14ac:dyDescent="0.35">
      <c r="J281" s="143"/>
    </row>
    <row r="282" spans="10:10" x14ac:dyDescent="0.35">
      <c r="J282" s="143"/>
    </row>
    <row r="283" spans="10:10" x14ac:dyDescent="0.35">
      <c r="J283" s="143"/>
    </row>
    <row r="284" spans="10:10" x14ac:dyDescent="0.35">
      <c r="J284" s="143"/>
    </row>
    <row r="285" spans="10:10" x14ac:dyDescent="0.35">
      <c r="J285" s="143"/>
    </row>
    <row r="286" spans="10:10" x14ac:dyDescent="0.35">
      <c r="J286" s="143"/>
    </row>
    <row r="287" spans="10:10" x14ac:dyDescent="0.35">
      <c r="J287" s="143"/>
    </row>
    <row r="288" spans="10:10" x14ac:dyDescent="0.35">
      <c r="J288" s="143"/>
    </row>
    <row r="289" spans="10:10" x14ac:dyDescent="0.35">
      <c r="J289" s="143"/>
    </row>
    <row r="290" spans="10:10" x14ac:dyDescent="0.35">
      <c r="J290" s="143"/>
    </row>
    <row r="291" spans="10:10" x14ac:dyDescent="0.35">
      <c r="J291" s="143"/>
    </row>
    <row r="292" spans="10:10" x14ac:dyDescent="0.35">
      <c r="J292" s="143"/>
    </row>
    <row r="293" spans="10:10" x14ac:dyDescent="0.35">
      <c r="J293" s="143"/>
    </row>
    <row r="294" spans="10:10" x14ac:dyDescent="0.35">
      <c r="J294" s="143"/>
    </row>
    <row r="295" spans="10:10" x14ac:dyDescent="0.35">
      <c r="J295" s="143"/>
    </row>
    <row r="296" spans="10:10" x14ac:dyDescent="0.35">
      <c r="J296" s="143"/>
    </row>
    <row r="297" spans="10:10" x14ac:dyDescent="0.35">
      <c r="J297" s="143"/>
    </row>
    <row r="298" spans="10:10" x14ac:dyDescent="0.35">
      <c r="J298" s="143"/>
    </row>
    <row r="299" spans="10:10" x14ac:dyDescent="0.35">
      <c r="J299" s="143"/>
    </row>
    <row r="300" spans="10:10" x14ac:dyDescent="0.35">
      <c r="J300" s="143"/>
    </row>
    <row r="301" spans="10:10" x14ac:dyDescent="0.35">
      <c r="J301" s="143"/>
    </row>
    <row r="302" spans="10:10" x14ac:dyDescent="0.35">
      <c r="J302" s="143"/>
    </row>
    <row r="303" spans="10:10" x14ac:dyDescent="0.35">
      <c r="J303" s="143"/>
    </row>
    <row r="304" spans="10:10" x14ac:dyDescent="0.35">
      <c r="J304" s="143"/>
    </row>
    <row r="305" spans="10:10" x14ac:dyDescent="0.35">
      <c r="J305" s="143"/>
    </row>
    <row r="306" spans="10:10" x14ac:dyDescent="0.35">
      <c r="J306" s="143"/>
    </row>
    <row r="307" spans="10:10" x14ac:dyDescent="0.35">
      <c r="J307" s="143"/>
    </row>
    <row r="308" spans="10:10" x14ac:dyDescent="0.35">
      <c r="J308" s="143"/>
    </row>
    <row r="309" spans="10:10" x14ac:dyDescent="0.35">
      <c r="J309" s="143"/>
    </row>
    <row r="310" spans="10:10" x14ac:dyDescent="0.35">
      <c r="J310" s="143"/>
    </row>
    <row r="311" spans="10:10" x14ac:dyDescent="0.35">
      <c r="J311" s="143"/>
    </row>
    <row r="312" spans="10:10" x14ac:dyDescent="0.35">
      <c r="J312" s="143"/>
    </row>
    <row r="313" spans="10:10" x14ac:dyDescent="0.35">
      <c r="J313" s="143"/>
    </row>
    <row r="314" spans="10:10" x14ac:dyDescent="0.35">
      <c r="J314" s="143"/>
    </row>
    <row r="315" spans="10:10" x14ac:dyDescent="0.35">
      <c r="J315" s="143"/>
    </row>
    <row r="316" spans="10:10" x14ac:dyDescent="0.35">
      <c r="J316" s="143"/>
    </row>
    <row r="317" spans="10:10" x14ac:dyDescent="0.35">
      <c r="J317" s="143"/>
    </row>
    <row r="318" spans="10:10" x14ac:dyDescent="0.35">
      <c r="J318" s="143"/>
    </row>
    <row r="319" spans="10:10" x14ac:dyDescent="0.35">
      <c r="J319" s="143"/>
    </row>
    <row r="320" spans="10:10" x14ac:dyDescent="0.35">
      <c r="J320" s="143"/>
    </row>
    <row r="321" spans="10:10" x14ac:dyDescent="0.35">
      <c r="J321" s="143"/>
    </row>
    <row r="322" spans="10:10" x14ac:dyDescent="0.35">
      <c r="J322" s="143"/>
    </row>
    <row r="323" spans="10:10" x14ac:dyDescent="0.35">
      <c r="J323" s="143"/>
    </row>
    <row r="324" spans="10:10" x14ac:dyDescent="0.35">
      <c r="J324" s="143"/>
    </row>
    <row r="325" spans="10:10" x14ac:dyDescent="0.35">
      <c r="J325" s="143"/>
    </row>
    <row r="326" spans="10:10" x14ac:dyDescent="0.35">
      <c r="J326" s="143"/>
    </row>
    <row r="327" spans="10:10" x14ac:dyDescent="0.35">
      <c r="J327" s="143"/>
    </row>
    <row r="328" spans="10:10" x14ac:dyDescent="0.35">
      <c r="J328" s="143"/>
    </row>
    <row r="329" spans="10:10" x14ac:dyDescent="0.35">
      <c r="J329" s="143"/>
    </row>
    <row r="330" spans="10:10" x14ac:dyDescent="0.35">
      <c r="J330" s="143"/>
    </row>
    <row r="331" spans="10:10" x14ac:dyDescent="0.35">
      <c r="J331" s="143"/>
    </row>
    <row r="332" spans="10:10" x14ac:dyDescent="0.35">
      <c r="J332" s="143"/>
    </row>
    <row r="333" spans="10:10" x14ac:dyDescent="0.35">
      <c r="J333" s="143"/>
    </row>
    <row r="334" spans="10:10" x14ac:dyDescent="0.35">
      <c r="J334" s="143"/>
    </row>
    <row r="335" spans="10:10" x14ac:dyDescent="0.35">
      <c r="J335" s="143"/>
    </row>
    <row r="336" spans="10:10" x14ac:dyDescent="0.35">
      <c r="J336" s="143"/>
    </row>
    <row r="337" spans="10:10" x14ac:dyDescent="0.35">
      <c r="J337" s="143"/>
    </row>
    <row r="338" spans="10:10" x14ac:dyDescent="0.35">
      <c r="J338" s="143"/>
    </row>
    <row r="339" spans="10:10" x14ac:dyDescent="0.35">
      <c r="J339" s="143"/>
    </row>
    <row r="340" spans="10:10" x14ac:dyDescent="0.35">
      <c r="J340" s="143"/>
    </row>
    <row r="341" spans="10:10" x14ac:dyDescent="0.35">
      <c r="J341" s="143"/>
    </row>
    <row r="342" spans="10:10" x14ac:dyDescent="0.35">
      <c r="J342" s="143"/>
    </row>
    <row r="343" spans="10:10" x14ac:dyDescent="0.35">
      <c r="J343" s="143"/>
    </row>
    <row r="344" spans="10:10" x14ac:dyDescent="0.35">
      <c r="J344" s="143"/>
    </row>
    <row r="345" spans="10:10" x14ac:dyDescent="0.35">
      <c r="J345" s="143"/>
    </row>
    <row r="346" spans="10:10" x14ac:dyDescent="0.35">
      <c r="J346" s="143"/>
    </row>
    <row r="347" spans="10:10" x14ac:dyDescent="0.35">
      <c r="J347" s="143"/>
    </row>
    <row r="348" spans="10:10" x14ac:dyDescent="0.35">
      <c r="J348" s="143"/>
    </row>
    <row r="349" spans="10:10" x14ac:dyDescent="0.35">
      <c r="J349" s="143"/>
    </row>
    <row r="350" spans="10:10" x14ac:dyDescent="0.35">
      <c r="J350" s="143"/>
    </row>
    <row r="351" spans="10:10" x14ac:dyDescent="0.35">
      <c r="J351" s="143"/>
    </row>
    <row r="352" spans="10:10" x14ac:dyDescent="0.35">
      <c r="J352" s="143"/>
    </row>
    <row r="353" spans="10:10" x14ac:dyDescent="0.35">
      <c r="J353" s="143"/>
    </row>
    <row r="354" spans="10:10" x14ac:dyDescent="0.35">
      <c r="J354" s="143"/>
    </row>
    <row r="355" spans="10:10" x14ac:dyDescent="0.35">
      <c r="J355" s="143"/>
    </row>
    <row r="356" spans="10:10" x14ac:dyDescent="0.35">
      <c r="J356" s="143"/>
    </row>
    <row r="357" spans="10:10" x14ac:dyDescent="0.35">
      <c r="J357" s="143"/>
    </row>
    <row r="358" spans="10:10" x14ac:dyDescent="0.35">
      <c r="J358" s="143"/>
    </row>
    <row r="359" spans="10:10" x14ac:dyDescent="0.35">
      <c r="J359" s="143"/>
    </row>
    <row r="360" spans="10:10" x14ac:dyDescent="0.35">
      <c r="J360" s="143"/>
    </row>
    <row r="361" spans="10:10" x14ac:dyDescent="0.35">
      <c r="J361" s="143"/>
    </row>
    <row r="362" spans="10:10" x14ac:dyDescent="0.35">
      <c r="J362" s="143"/>
    </row>
    <row r="363" spans="10:10" x14ac:dyDescent="0.35">
      <c r="J363" s="143"/>
    </row>
    <row r="364" spans="10:10" x14ac:dyDescent="0.35">
      <c r="J364" s="143"/>
    </row>
    <row r="365" spans="10:10" x14ac:dyDescent="0.35">
      <c r="J365" s="143"/>
    </row>
    <row r="366" spans="10:10" x14ac:dyDescent="0.35">
      <c r="J366" s="143"/>
    </row>
    <row r="367" spans="10:10" x14ac:dyDescent="0.35">
      <c r="J367" s="143"/>
    </row>
    <row r="368" spans="10:10" x14ac:dyDescent="0.35">
      <c r="J368" s="143"/>
    </row>
    <row r="369" spans="10:10" x14ac:dyDescent="0.35">
      <c r="J369" s="143"/>
    </row>
    <row r="370" spans="10:10" x14ac:dyDescent="0.35">
      <c r="J370" s="143"/>
    </row>
    <row r="371" spans="10:10" x14ac:dyDescent="0.35">
      <c r="J371" s="143"/>
    </row>
    <row r="372" spans="10:10" x14ac:dyDescent="0.35">
      <c r="J372" s="143"/>
    </row>
    <row r="373" spans="10:10" x14ac:dyDescent="0.35">
      <c r="J373" s="143"/>
    </row>
    <row r="374" spans="10:10" x14ac:dyDescent="0.35">
      <c r="J374" s="143"/>
    </row>
    <row r="375" spans="10:10" x14ac:dyDescent="0.35">
      <c r="J375" s="143"/>
    </row>
    <row r="376" spans="10:10" x14ac:dyDescent="0.35">
      <c r="J376" s="143"/>
    </row>
    <row r="377" spans="10:10" x14ac:dyDescent="0.35">
      <c r="J377" s="143"/>
    </row>
    <row r="378" spans="10:10" x14ac:dyDescent="0.35">
      <c r="J378" s="143"/>
    </row>
    <row r="379" spans="10:10" x14ac:dyDescent="0.35">
      <c r="J379" s="143"/>
    </row>
    <row r="380" spans="10:10" x14ac:dyDescent="0.35">
      <c r="J380" s="143"/>
    </row>
    <row r="381" spans="10:10" x14ac:dyDescent="0.35">
      <c r="J381" s="143"/>
    </row>
    <row r="382" spans="10:10" x14ac:dyDescent="0.35">
      <c r="J382" s="143"/>
    </row>
    <row r="383" spans="10:10" x14ac:dyDescent="0.35">
      <c r="J383" s="143"/>
    </row>
    <row r="384" spans="10:10" x14ac:dyDescent="0.35">
      <c r="J384" s="143"/>
    </row>
    <row r="385" spans="10:10" x14ac:dyDescent="0.35">
      <c r="J385" s="143"/>
    </row>
    <row r="386" spans="10:10" x14ac:dyDescent="0.35">
      <c r="J386" s="143"/>
    </row>
    <row r="387" spans="10:10" x14ac:dyDescent="0.35">
      <c r="J387" s="143"/>
    </row>
    <row r="388" spans="10:10" x14ac:dyDescent="0.35">
      <c r="J388" s="143"/>
    </row>
    <row r="389" spans="10:10" x14ac:dyDescent="0.35">
      <c r="J389" s="143"/>
    </row>
    <row r="390" spans="10:10" x14ac:dyDescent="0.35">
      <c r="J390" s="143"/>
    </row>
    <row r="391" spans="10:10" x14ac:dyDescent="0.35">
      <c r="J391" s="143"/>
    </row>
    <row r="392" spans="10:10" x14ac:dyDescent="0.35">
      <c r="J392" s="143"/>
    </row>
    <row r="393" spans="10:10" x14ac:dyDescent="0.35">
      <c r="J393" s="143"/>
    </row>
    <row r="394" spans="10:10" x14ac:dyDescent="0.35">
      <c r="J394" s="143"/>
    </row>
    <row r="395" spans="10:10" x14ac:dyDescent="0.35">
      <c r="J395" s="143"/>
    </row>
    <row r="396" spans="10:10" x14ac:dyDescent="0.35">
      <c r="J396" s="143"/>
    </row>
    <row r="397" spans="10:10" x14ac:dyDescent="0.35">
      <c r="J397" s="143"/>
    </row>
    <row r="398" spans="10:10" x14ac:dyDescent="0.35">
      <c r="J398" s="143"/>
    </row>
    <row r="399" spans="10:10" x14ac:dyDescent="0.35">
      <c r="J399" s="143"/>
    </row>
    <row r="400" spans="10:10" x14ac:dyDescent="0.35">
      <c r="J400" s="143"/>
    </row>
    <row r="401" spans="10:10" x14ac:dyDescent="0.35">
      <c r="J401" s="143"/>
    </row>
    <row r="402" spans="10:10" x14ac:dyDescent="0.35">
      <c r="J402" s="143"/>
    </row>
    <row r="403" spans="10:10" x14ac:dyDescent="0.35">
      <c r="J403" s="143"/>
    </row>
    <row r="404" spans="10:10" x14ac:dyDescent="0.35">
      <c r="J404" s="143"/>
    </row>
    <row r="405" spans="10:10" x14ac:dyDescent="0.35">
      <c r="J405" s="143"/>
    </row>
    <row r="406" spans="10:10" x14ac:dyDescent="0.35">
      <c r="J406" s="143"/>
    </row>
    <row r="407" spans="10:10" x14ac:dyDescent="0.35">
      <c r="J407" s="143"/>
    </row>
    <row r="408" spans="10:10" x14ac:dyDescent="0.35">
      <c r="J408" s="143"/>
    </row>
    <row r="409" spans="10:10" x14ac:dyDescent="0.35">
      <c r="J409" s="143"/>
    </row>
    <row r="410" spans="10:10" x14ac:dyDescent="0.35">
      <c r="J410" s="143"/>
    </row>
    <row r="411" spans="10:10" x14ac:dyDescent="0.35">
      <c r="J411" s="143"/>
    </row>
    <row r="412" spans="10:10" x14ac:dyDescent="0.35">
      <c r="J412" s="143"/>
    </row>
    <row r="413" spans="10:10" x14ac:dyDescent="0.35">
      <c r="J413" s="143"/>
    </row>
    <row r="414" spans="10:10" x14ac:dyDescent="0.35">
      <c r="J414" s="143"/>
    </row>
    <row r="415" spans="10:10" x14ac:dyDescent="0.35">
      <c r="J415" s="143"/>
    </row>
    <row r="416" spans="10:10" x14ac:dyDescent="0.35">
      <c r="J416" s="143"/>
    </row>
    <row r="417" spans="10:10" x14ac:dyDescent="0.35">
      <c r="J417" s="143"/>
    </row>
    <row r="418" spans="10:10" x14ac:dyDescent="0.35">
      <c r="J418" s="143"/>
    </row>
    <row r="419" spans="10:10" x14ac:dyDescent="0.35">
      <c r="J419" s="143"/>
    </row>
    <row r="420" spans="10:10" x14ac:dyDescent="0.35">
      <c r="J420" s="143"/>
    </row>
    <row r="421" spans="10:10" x14ac:dyDescent="0.35">
      <c r="J421" s="143"/>
    </row>
    <row r="422" spans="10:10" x14ac:dyDescent="0.35">
      <c r="J422" s="143"/>
    </row>
    <row r="423" spans="10:10" x14ac:dyDescent="0.35">
      <c r="J423" s="143"/>
    </row>
    <row r="424" spans="10:10" x14ac:dyDescent="0.35">
      <c r="J424" s="143"/>
    </row>
    <row r="425" spans="10:10" x14ac:dyDescent="0.35">
      <c r="J425" s="143"/>
    </row>
    <row r="426" spans="10:10" x14ac:dyDescent="0.35">
      <c r="J426" s="143"/>
    </row>
    <row r="427" spans="10:10" x14ac:dyDescent="0.35">
      <c r="J427" s="143"/>
    </row>
    <row r="428" spans="10:10" x14ac:dyDescent="0.35">
      <c r="J428" s="143"/>
    </row>
    <row r="429" spans="10:10" x14ac:dyDescent="0.35">
      <c r="J429" s="143"/>
    </row>
    <row r="430" spans="10:10" x14ac:dyDescent="0.35">
      <c r="J430" s="143"/>
    </row>
    <row r="431" spans="10:10" x14ac:dyDescent="0.35">
      <c r="J431" s="143"/>
    </row>
    <row r="432" spans="10:10" x14ac:dyDescent="0.35">
      <c r="J432" s="143"/>
    </row>
    <row r="433" spans="10:10" x14ac:dyDescent="0.35">
      <c r="J433" s="143"/>
    </row>
    <row r="434" spans="10:10" x14ac:dyDescent="0.35">
      <c r="J434" s="143"/>
    </row>
    <row r="435" spans="10:10" x14ac:dyDescent="0.35">
      <c r="J435" s="143"/>
    </row>
    <row r="436" spans="10:10" x14ac:dyDescent="0.35">
      <c r="J436" s="143"/>
    </row>
    <row r="437" spans="10:10" x14ac:dyDescent="0.35">
      <c r="J437" s="143"/>
    </row>
    <row r="438" spans="10:10" x14ac:dyDescent="0.35">
      <c r="J438" s="143"/>
    </row>
    <row r="439" spans="10:10" x14ac:dyDescent="0.35">
      <c r="J439" s="143"/>
    </row>
    <row r="440" spans="10:10" x14ac:dyDescent="0.35">
      <c r="J440" s="143"/>
    </row>
    <row r="441" spans="10:10" x14ac:dyDescent="0.35">
      <c r="J441" s="143"/>
    </row>
    <row r="442" spans="10:10" x14ac:dyDescent="0.35">
      <c r="J442" s="143"/>
    </row>
    <row r="443" spans="10:10" x14ac:dyDescent="0.35">
      <c r="J443" s="143"/>
    </row>
    <row r="444" spans="10:10" x14ac:dyDescent="0.35">
      <c r="J444" s="143"/>
    </row>
    <row r="445" spans="10:10" x14ac:dyDescent="0.35">
      <c r="J445" s="143"/>
    </row>
    <row r="446" spans="10:10" x14ac:dyDescent="0.35">
      <c r="J446" s="143"/>
    </row>
    <row r="447" spans="10:10" x14ac:dyDescent="0.35">
      <c r="J447" s="143"/>
    </row>
    <row r="448" spans="10:10" x14ac:dyDescent="0.35">
      <c r="J448" s="143"/>
    </row>
    <row r="449" spans="10:10" x14ac:dyDescent="0.35">
      <c r="J449" s="143"/>
    </row>
    <row r="450" spans="10:10" x14ac:dyDescent="0.35">
      <c r="J450" s="143"/>
    </row>
    <row r="451" spans="10:10" x14ac:dyDescent="0.35">
      <c r="J451" s="143"/>
    </row>
    <row r="452" spans="10:10" x14ac:dyDescent="0.35">
      <c r="J452" s="143"/>
    </row>
    <row r="453" spans="10:10" x14ac:dyDescent="0.35">
      <c r="J453" s="143"/>
    </row>
    <row r="454" spans="10:10" x14ac:dyDescent="0.35">
      <c r="J454" s="143"/>
    </row>
    <row r="455" spans="10:10" x14ac:dyDescent="0.35">
      <c r="J455" s="143"/>
    </row>
    <row r="456" spans="10:10" x14ac:dyDescent="0.35">
      <c r="J456" s="143"/>
    </row>
    <row r="457" spans="10:10" x14ac:dyDescent="0.35">
      <c r="J457" s="143"/>
    </row>
    <row r="458" spans="10:10" x14ac:dyDescent="0.35">
      <c r="J458" s="143"/>
    </row>
    <row r="459" spans="10:10" x14ac:dyDescent="0.35">
      <c r="J459" s="143"/>
    </row>
    <row r="460" spans="10:10" x14ac:dyDescent="0.35">
      <c r="J460" s="143"/>
    </row>
    <row r="461" spans="10:10" x14ac:dyDescent="0.35">
      <c r="J461" s="143"/>
    </row>
    <row r="462" spans="10:10" x14ac:dyDescent="0.35">
      <c r="J462" s="143"/>
    </row>
    <row r="463" spans="10:10" x14ac:dyDescent="0.35">
      <c r="J463" s="143"/>
    </row>
    <row r="464" spans="10:10" x14ac:dyDescent="0.35">
      <c r="J464" s="143"/>
    </row>
    <row r="465" spans="10:10" x14ac:dyDescent="0.35">
      <c r="J465" s="143"/>
    </row>
    <row r="466" spans="10:10" x14ac:dyDescent="0.35">
      <c r="J466" s="143"/>
    </row>
    <row r="467" spans="10:10" x14ac:dyDescent="0.35">
      <c r="J467" s="143"/>
    </row>
    <row r="468" spans="10:10" x14ac:dyDescent="0.35">
      <c r="J468" s="143"/>
    </row>
    <row r="469" spans="10:10" x14ac:dyDescent="0.35">
      <c r="J469" s="143"/>
    </row>
    <row r="470" spans="10:10" x14ac:dyDescent="0.35">
      <c r="J470" s="143"/>
    </row>
    <row r="471" spans="10:10" x14ac:dyDescent="0.35">
      <c r="J471" s="143"/>
    </row>
    <row r="472" spans="10:10" x14ac:dyDescent="0.35">
      <c r="J472" s="143"/>
    </row>
    <row r="473" spans="10:10" x14ac:dyDescent="0.35">
      <c r="J473" s="143"/>
    </row>
    <row r="474" spans="10:10" x14ac:dyDescent="0.35">
      <c r="J474" s="143"/>
    </row>
    <row r="475" spans="10:10" x14ac:dyDescent="0.35">
      <c r="J475" s="143"/>
    </row>
    <row r="476" spans="10:10" x14ac:dyDescent="0.35">
      <c r="J476" s="143"/>
    </row>
    <row r="477" spans="10:10" x14ac:dyDescent="0.35">
      <c r="J477" s="143"/>
    </row>
    <row r="478" spans="10:10" x14ac:dyDescent="0.35">
      <c r="J478" s="143"/>
    </row>
    <row r="479" spans="10:10" x14ac:dyDescent="0.35">
      <c r="J479" s="143"/>
    </row>
    <row r="480" spans="10:10" x14ac:dyDescent="0.35">
      <c r="J480" s="143"/>
    </row>
    <row r="481" spans="10:10" x14ac:dyDescent="0.35">
      <c r="J481" s="143"/>
    </row>
    <row r="482" spans="10:10" x14ac:dyDescent="0.35">
      <c r="J482" s="143"/>
    </row>
    <row r="483" spans="10:10" x14ac:dyDescent="0.35">
      <c r="J483" s="143"/>
    </row>
    <row r="484" spans="10:10" x14ac:dyDescent="0.35">
      <c r="J484" s="143"/>
    </row>
    <row r="485" spans="10:10" x14ac:dyDescent="0.35">
      <c r="J485" s="143"/>
    </row>
    <row r="486" spans="10:10" x14ac:dyDescent="0.35">
      <c r="J486" s="143"/>
    </row>
    <row r="487" spans="10:10" x14ac:dyDescent="0.35">
      <c r="J487" s="143"/>
    </row>
    <row r="488" spans="10:10" x14ac:dyDescent="0.35">
      <c r="J488" s="143"/>
    </row>
    <row r="489" spans="10:10" x14ac:dyDescent="0.35">
      <c r="J489" s="143"/>
    </row>
    <row r="490" spans="10:10" x14ac:dyDescent="0.35">
      <c r="J490" s="143"/>
    </row>
    <row r="491" spans="10:10" x14ac:dyDescent="0.35">
      <c r="J491" s="143"/>
    </row>
    <row r="492" spans="10:10" x14ac:dyDescent="0.35">
      <c r="J492" s="143"/>
    </row>
    <row r="493" spans="10:10" x14ac:dyDescent="0.35">
      <c r="J493" s="143"/>
    </row>
    <row r="494" spans="10:10" x14ac:dyDescent="0.35">
      <c r="J494" s="143"/>
    </row>
    <row r="495" spans="10:10" x14ac:dyDescent="0.35">
      <c r="J495" s="143"/>
    </row>
    <row r="496" spans="10:10" x14ac:dyDescent="0.35">
      <c r="J496" s="143"/>
    </row>
    <row r="497" spans="10:10" x14ac:dyDescent="0.35">
      <c r="J497" s="143"/>
    </row>
    <row r="498" spans="10:10" x14ac:dyDescent="0.35">
      <c r="J498" s="143"/>
    </row>
    <row r="499" spans="10:10" x14ac:dyDescent="0.35">
      <c r="J499" s="143"/>
    </row>
    <row r="500" spans="10:10" x14ac:dyDescent="0.35">
      <c r="J500" s="143"/>
    </row>
    <row r="501" spans="10:10" x14ac:dyDescent="0.35">
      <c r="J501" s="143"/>
    </row>
    <row r="502" spans="10:10" x14ac:dyDescent="0.35">
      <c r="J502" s="143"/>
    </row>
    <row r="503" spans="10:10" x14ac:dyDescent="0.35">
      <c r="J503" s="143"/>
    </row>
    <row r="504" spans="10:10" x14ac:dyDescent="0.35">
      <c r="J504" s="143"/>
    </row>
    <row r="505" spans="10:10" x14ac:dyDescent="0.35">
      <c r="J505" s="143"/>
    </row>
    <row r="506" spans="10:10" x14ac:dyDescent="0.35">
      <c r="J506" s="143"/>
    </row>
    <row r="507" spans="10:10" x14ac:dyDescent="0.35">
      <c r="J507" s="143"/>
    </row>
    <row r="508" spans="10:10" x14ac:dyDescent="0.35">
      <c r="J508" s="143"/>
    </row>
    <row r="509" spans="10:10" x14ac:dyDescent="0.35">
      <c r="J509" s="143"/>
    </row>
    <row r="510" spans="10:10" x14ac:dyDescent="0.35">
      <c r="J510" s="143"/>
    </row>
    <row r="511" spans="10:10" x14ac:dyDescent="0.35">
      <c r="J511" s="143"/>
    </row>
    <row r="512" spans="10:10" x14ac:dyDescent="0.35">
      <c r="J512" s="143"/>
    </row>
    <row r="513" spans="10:10" x14ac:dyDescent="0.35">
      <c r="J513" s="143"/>
    </row>
    <row r="514" spans="10:10" x14ac:dyDescent="0.35">
      <c r="J514" s="143"/>
    </row>
    <row r="515" spans="10:10" x14ac:dyDescent="0.35">
      <c r="J515" s="143"/>
    </row>
    <row r="516" spans="10:10" x14ac:dyDescent="0.35">
      <c r="J516" s="143"/>
    </row>
    <row r="517" spans="10:10" x14ac:dyDescent="0.35">
      <c r="J517" s="143"/>
    </row>
    <row r="518" spans="10:10" x14ac:dyDescent="0.35">
      <c r="J518" s="143"/>
    </row>
    <row r="519" spans="10:10" x14ac:dyDescent="0.35">
      <c r="J519" s="143"/>
    </row>
    <row r="520" spans="10:10" x14ac:dyDescent="0.35">
      <c r="J520" s="143"/>
    </row>
    <row r="521" spans="10:10" x14ac:dyDescent="0.35">
      <c r="J521" s="143"/>
    </row>
    <row r="522" spans="10:10" x14ac:dyDescent="0.35">
      <c r="J522" s="143"/>
    </row>
    <row r="523" spans="10:10" x14ac:dyDescent="0.35">
      <c r="J523" s="143"/>
    </row>
    <row r="524" spans="10:10" x14ac:dyDescent="0.35">
      <c r="J524" s="143"/>
    </row>
    <row r="525" spans="10:10" x14ac:dyDescent="0.35">
      <c r="J525" s="143"/>
    </row>
    <row r="526" spans="10:10" x14ac:dyDescent="0.35">
      <c r="J526" s="143"/>
    </row>
    <row r="527" spans="10:10" x14ac:dyDescent="0.35">
      <c r="J527" s="143"/>
    </row>
    <row r="528" spans="10:10" x14ac:dyDescent="0.35">
      <c r="J528" s="143"/>
    </row>
    <row r="529" spans="10:10" x14ac:dyDescent="0.35">
      <c r="J529" s="143"/>
    </row>
    <row r="530" spans="10:10" x14ac:dyDescent="0.35">
      <c r="J530" s="143"/>
    </row>
    <row r="531" spans="10:10" x14ac:dyDescent="0.35">
      <c r="J531" s="143"/>
    </row>
    <row r="532" spans="10:10" x14ac:dyDescent="0.35">
      <c r="J532" s="143"/>
    </row>
    <row r="533" spans="10:10" x14ac:dyDescent="0.35">
      <c r="J533" s="143"/>
    </row>
    <row r="534" spans="10:10" x14ac:dyDescent="0.35">
      <c r="J534" s="143"/>
    </row>
    <row r="535" spans="10:10" x14ac:dyDescent="0.35">
      <c r="J535" s="143"/>
    </row>
    <row r="536" spans="10:10" x14ac:dyDescent="0.35">
      <c r="J536" s="143"/>
    </row>
    <row r="537" spans="10:10" x14ac:dyDescent="0.35">
      <c r="J537" s="143"/>
    </row>
    <row r="538" spans="10:10" x14ac:dyDescent="0.35">
      <c r="J538" s="143"/>
    </row>
    <row r="539" spans="10:10" x14ac:dyDescent="0.35">
      <c r="J539" s="143"/>
    </row>
    <row r="540" spans="10:10" x14ac:dyDescent="0.35">
      <c r="J540" s="143"/>
    </row>
    <row r="541" spans="10:10" x14ac:dyDescent="0.35">
      <c r="J541" s="143"/>
    </row>
    <row r="542" spans="10:10" x14ac:dyDescent="0.35">
      <c r="J542" s="143"/>
    </row>
    <row r="543" spans="10:10" x14ac:dyDescent="0.35">
      <c r="J543" s="143"/>
    </row>
    <row r="544" spans="10:10" x14ac:dyDescent="0.35">
      <c r="J544" s="143"/>
    </row>
    <row r="545" spans="10:10" x14ac:dyDescent="0.35">
      <c r="J545" s="143"/>
    </row>
    <row r="546" spans="10:10" x14ac:dyDescent="0.35">
      <c r="J546" s="143"/>
    </row>
    <row r="547" spans="10:10" x14ac:dyDescent="0.35">
      <c r="J547" s="143"/>
    </row>
    <row r="548" spans="10:10" x14ac:dyDescent="0.35">
      <c r="J548" s="143"/>
    </row>
    <row r="549" spans="10:10" x14ac:dyDescent="0.35">
      <c r="J549" s="143"/>
    </row>
    <row r="550" spans="10:10" x14ac:dyDescent="0.35">
      <c r="J550" s="143"/>
    </row>
    <row r="551" spans="10:10" x14ac:dyDescent="0.35">
      <c r="J551" s="143"/>
    </row>
    <row r="552" spans="10:10" x14ac:dyDescent="0.35">
      <c r="J552" s="143"/>
    </row>
    <row r="553" spans="10:10" x14ac:dyDescent="0.35">
      <c r="J553" s="143"/>
    </row>
    <row r="554" spans="10:10" x14ac:dyDescent="0.35">
      <c r="J554" s="143"/>
    </row>
    <row r="555" spans="10:10" x14ac:dyDescent="0.35">
      <c r="J555" s="143"/>
    </row>
    <row r="556" spans="10:10" x14ac:dyDescent="0.35">
      <c r="J556" s="143"/>
    </row>
    <row r="557" spans="10:10" x14ac:dyDescent="0.35">
      <c r="J557" s="143"/>
    </row>
    <row r="558" spans="10:10" x14ac:dyDescent="0.35">
      <c r="J558" s="143"/>
    </row>
    <row r="559" spans="10:10" x14ac:dyDescent="0.35">
      <c r="J559" s="143"/>
    </row>
    <row r="560" spans="10:10" x14ac:dyDescent="0.35">
      <c r="J560" s="143"/>
    </row>
    <row r="561" spans="10:10" x14ac:dyDescent="0.35">
      <c r="J561" s="143"/>
    </row>
    <row r="562" spans="10:10" x14ac:dyDescent="0.35">
      <c r="J562" s="143"/>
    </row>
    <row r="563" spans="10:10" x14ac:dyDescent="0.35">
      <c r="J563" s="143"/>
    </row>
    <row r="564" spans="10:10" x14ac:dyDescent="0.35">
      <c r="J564" s="143"/>
    </row>
    <row r="565" spans="10:10" x14ac:dyDescent="0.35">
      <c r="J565" s="143"/>
    </row>
    <row r="566" spans="10:10" x14ac:dyDescent="0.35">
      <c r="J566" s="143"/>
    </row>
    <row r="567" spans="10:10" x14ac:dyDescent="0.35">
      <c r="J567" s="143"/>
    </row>
    <row r="568" spans="10:10" x14ac:dyDescent="0.35">
      <c r="J568" s="143"/>
    </row>
    <row r="569" spans="10:10" x14ac:dyDescent="0.35">
      <c r="J569" s="143"/>
    </row>
    <row r="570" spans="10:10" x14ac:dyDescent="0.35">
      <c r="J570" s="143"/>
    </row>
    <row r="571" spans="10:10" x14ac:dyDescent="0.35">
      <c r="J571" s="143"/>
    </row>
    <row r="572" spans="10:10" x14ac:dyDescent="0.35">
      <c r="J572" s="143"/>
    </row>
    <row r="573" spans="10:10" x14ac:dyDescent="0.35">
      <c r="J573" s="143"/>
    </row>
    <row r="574" spans="10:10" x14ac:dyDescent="0.35">
      <c r="J574" s="143"/>
    </row>
    <row r="575" spans="10:10" x14ac:dyDescent="0.35">
      <c r="J575" s="143"/>
    </row>
    <row r="576" spans="10:10" x14ac:dyDescent="0.35">
      <c r="J576" s="143"/>
    </row>
    <row r="577" spans="10:10" x14ac:dyDescent="0.35">
      <c r="J577" s="143"/>
    </row>
    <row r="578" spans="10:10" x14ac:dyDescent="0.35">
      <c r="J578" s="143"/>
    </row>
    <row r="579" spans="10:10" x14ac:dyDescent="0.35">
      <c r="J579" s="143"/>
    </row>
    <row r="580" spans="10:10" x14ac:dyDescent="0.35">
      <c r="J580" s="143"/>
    </row>
    <row r="581" spans="10:10" x14ac:dyDescent="0.35">
      <c r="J581" s="143"/>
    </row>
    <row r="582" spans="10:10" x14ac:dyDescent="0.35">
      <c r="J582" s="143"/>
    </row>
    <row r="583" spans="10:10" x14ac:dyDescent="0.35">
      <c r="J583" s="143"/>
    </row>
    <row r="584" spans="10:10" x14ac:dyDescent="0.35">
      <c r="J584" s="143"/>
    </row>
    <row r="585" spans="10:10" x14ac:dyDescent="0.35">
      <c r="J585" s="143"/>
    </row>
    <row r="586" spans="10:10" x14ac:dyDescent="0.35">
      <c r="J586" s="143"/>
    </row>
    <row r="587" spans="10:10" x14ac:dyDescent="0.35">
      <c r="J587" s="143"/>
    </row>
    <row r="588" spans="10:10" x14ac:dyDescent="0.35">
      <c r="J588" s="143"/>
    </row>
    <row r="589" spans="10:10" x14ac:dyDescent="0.35">
      <c r="J589" s="143"/>
    </row>
    <row r="590" spans="10:10" x14ac:dyDescent="0.35">
      <c r="J590" s="143"/>
    </row>
    <row r="591" spans="10:10" x14ac:dyDescent="0.35">
      <c r="J591" s="143"/>
    </row>
    <row r="592" spans="10:10" x14ac:dyDescent="0.35">
      <c r="J592" s="143"/>
    </row>
    <row r="593" spans="10:10" x14ac:dyDescent="0.35">
      <c r="J593" s="143"/>
    </row>
    <row r="594" spans="10:10" x14ac:dyDescent="0.35">
      <c r="J594" s="143"/>
    </row>
    <row r="595" spans="10:10" x14ac:dyDescent="0.35">
      <c r="J595" s="143"/>
    </row>
    <row r="596" spans="10:10" x14ac:dyDescent="0.35">
      <c r="J596" s="143"/>
    </row>
    <row r="597" spans="10:10" x14ac:dyDescent="0.35">
      <c r="J597" s="143"/>
    </row>
    <row r="598" spans="10:10" x14ac:dyDescent="0.35">
      <c r="J598" s="143"/>
    </row>
    <row r="599" spans="10:10" x14ac:dyDescent="0.35">
      <c r="J599" s="143"/>
    </row>
    <row r="600" spans="10:10" x14ac:dyDescent="0.35">
      <c r="J600" s="143"/>
    </row>
    <row r="601" spans="10:10" x14ac:dyDescent="0.35">
      <c r="J601" s="143"/>
    </row>
    <row r="602" spans="10:10" x14ac:dyDescent="0.35">
      <c r="J602" s="143"/>
    </row>
    <row r="603" spans="10:10" x14ac:dyDescent="0.35">
      <c r="J603" s="143"/>
    </row>
    <row r="604" spans="10:10" x14ac:dyDescent="0.35">
      <c r="J604" s="143"/>
    </row>
    <row r="605" spans="10:10" x14ac:dyDescent="0.35">
      <c r="J605" s="143"/>
    </row>
    <row r="606" spans="10:10" x14ac:dyDescent="0.35">
      <c r="J606" s="143"/>
    </row>
    <row r="607" spans="10:10" x14ac:dyDescent="0.35">
      <c r="J607" s="143"/>
    </row>
    <row r="608" spans="10:10" x14ac:dyDescent="0.35">
      <c r="J608" s="143"/>
    </row>
    <row r="609" spans="10:10" x14ac:dyDescent="0.35">
      <c r="J609" s="143"/>
    </row>
    <row r="610" spans="10:10" x14ac:dyDescent="0.35">
      <c r="J610" s="143"/>
    </row>
    <row r="611" spans="10:10" x14ac:dyDescent="0.35">
      <c r="J611" s="143"/>
    </row>
    <row r="612" spans="10:10" x14ac:dyDescent="0.35">
      <c r="J612" s="143"/>
    </row>
    <row r="613" spans="10:10" x14ac:dyDescent="0.35">
      <c r="J613" s="143"/>
    </row>
    <row r="614" spans="10:10" x14ac:dyDescent="0.35">
      <c r="J614" s="143"/>
    </row>
    <row r="615" spans="10:10" x14ac:dyDescent="0.35">
      <c r="J615" s="143"/>
    </row>
    <row r="616" spans="10:10" x14ac:dyDescent="0.35">
      <c r="J616" s="143"/>
    </row>
  </sheetData>
  <pageMargins left="0.7" right="0.7" top="0.75" bottom="0.75" header="0.3" footer="0.3"/>
  <pageSetup paperSize="9" orientation="portrait" r:id="rId1"/>
  <ignoredErrors>
    <ignoredError sqref="M2 Q2" evalErro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CA2D83-0C10-4ECE-A9E8-D1CF9DE58DFF}">
  <sheetPr codeName="Sheet24"/>
  <dimension ref="A1:D131"/>
  <sheetViews>
    <sheetView topLeftCell="A74" workbookViewId="0">
      <selection activeCell="B87" sqref="A1:D104"/>
    </sheetView>
  </sheetViews>
  <sheetFormatPr defaultRowHeight="15.5" x14ac:dyDescent="0.35"/>
  <cols>
    <col min="1" max="1" width="67.9140625" customWidth="1"/>
    <col min="2" max="2" width="89.1640625" customWidth="1"/>
    <col min="3" max="3" width="76.6640625" customWidth="1"/>
    <col min="4" max="4" width="82.4140625" customWidth="1"/>
  </cols>
  <sheetData>
    <row r="1" spans="1:4" x14ac:dyDescent="0.35">
      <c r="A1" s="247" t="s">
        <v>303</v>
      </c>
      <c r="B1" s="248"/>
      <c r="C1" s="249">
        <f>IF(Language="English",0,IF(Language="French",1,IF(Language="Spanish",2,IF(Language="Russian",3))))</f>
        <v>2</v>
      </c>
      <c r="D1" s="248"/>
    </row>
    <row r="2" spans="1:4" s="255" customFormat="1" x14ac:dyDescent="0.35">
      <c r="A2" s="247" t="s">
        <v>383</v>
      </c>
      <c r="B2" s="254" t="s">
        <v>302</v>
      </c>
      <c r="C2" s="254" t="s">
        <v>384</v>
      </c>
      <c r="D2" s="254" t="s">
        <v>385</v>
      </c>
    </row>
    <row r="3" spans="1:4" x14ac:dyDescent="0.35">
      <c r="A3" s="258" t="str">
        <f ca="1">OFFSET($B3,0,LangOffset,1,1)</f>
        <v>Langue :</v>
      </c>
      <c r="B3" s="258" t="s">
        <v>386</v>
      </c>
      <c r="C3" s="258" t="s">
        <v>387</v>
      </c>
      <c r="D3" s="258" t="s">
        <v>387</v>
      </c>
    </row>
    <row r="4" spans="1:4" x14ac:dyDescent="0.35">
      <c r="A4" s="222" t="str">
        <f ca="1">OFFSET($B4,0,LangOffset,1,1)</f>
        <v>Marco de desempeño  - Descripción General - Sección A</v>
      </c>
      <c r="B4" s="288" t="s">
        <v>35</v>
      </c>
      <c r="C4" s="288" t="s">
        <v>499</v>
      </c>
      <c r="D4" s="288" t="s">
        <v>500</v>
      </c>
    </row>
    <row r="5" spans="1:4" x14ac:dyDescent="0.35">
      <c r="A5" s="222" t="str">
        <f t="shared" ref="A5:A65" ca="1" si="0">OFFSET($B5,0,LangOffset,1,1)</f>
        <v>País / Solicitante:</v>
      </c>
      <c r="B5" s="288" t="s">
        <v>132</v>
      </c>
      <c r="C5" s="288" t="s">
        <v>388</v>
      </c>
      <c r="D5" s="288" t="s">
        <v>389</v>
      </c>
    </row>
    <row r="6" spans="1:4" x14ac:dyDescent="0.35">
      <c r="A6" s="222" t="str">
        <f t="shared" ca="1" si="0"/>
        <v>Nombre de la Subvención/Nombre de la solicitud de financiamiento</v>
      </c>
      <c r="B6" s="288" t="s">
        <v>187</v>
      </c>
      <c r="C6" s="294" t="s">
        <v>494</v>
      </c>
      <c r="D6" s="288" t="s">
        <v>501</v>
      </c>
    </row>
    <row r="7" spans="1:4" x14ac:dyDescent="0.35">
      <c r="A7" s="222" t="str">
        <f t="shared" ca="1" si="0"/>
        <v>Fecha de inicio del programa</v>
      </c>
      <c r="B7" s="288" t="s">
        <v>133</v>
      </c>
      <c r="C7" s="288" t="s">
        <v>390</v>
      </c>
      <c r="D7" s="288" t="s">
        <v>392</v>
      </c>
    </row>
    <row r="8" spans="1:4" x14ac:dyDescent="0.35">
      <c r="A8" s="222" t="str">
        <f t="shared" ca="1" si="0"/>
        <v>Fecha final del programa</v>
      </c>
      <c r="B8" s="288" t="s">
        <v>134</v>
      </c>
      <c r="C8" s="288" t="s">
        <v>391</v>
      </c>
      <c r="D8" s="288" t="s">
        <v>393</v>
      </c>
    </row>
    <row r="9" spans="1:4" x14ac:dyDescent="0.35">
      <c r="A9" s="222" t="str">
        <f t="shared" ca="1" si="0"/>
        <v>Frecuencia del período de reporte programático</v>
      </c>
      <c r="B9" s="288" t="s">
        <v>359</v>
      </c>
      <c r="C9" s="294" t="s">
        <v>502</v>
      </c>
      <c r="D9" s="288" t="s">
        <v>503</v>
      </c>
    </row>
    <row r="10" spans="1:4" x14ac:dyDescent="0.35">
      <c r="A10" s="222" t="str">
        <f t="shared" ca="1" si="0"/>
        <v>Fecha de inicio del período de uso de la asignación</v>
      </c>
      <c r="B10" s="288" t="s">
        <v>206</v>
      </c>
      <c r="C10" s="294" t="s">
        <v>493</v>
      </c>
      <c r="D10" s="288" t="s">
        <v>504</v>
      </c>
    </row>
    <row r="11" spans="1:4" x14ac:dyDescent="0.35">
      <c r="A11" s="222" t="str">
        <f t="shared" ca="1" si="0"/>
        <v xml:space="preserve">Fecha de término del período de uso de la asignación </v>
      </c>
      <c r="B11" s="288" t="s">
        <v>207</v>
      </c>
      <c r="C11" s="294" t="s">
        <v>492</v>
      </c>
      <c r="D11" s="288" t="s">
        <v>505</v>
      </c>
    </row>
    <row r="12" spans="1:4" x14ac:dyDescent="0.35">
      <c r="A12" s="222" t="str">
        <f t="shared" ca="1" si="0"/>
        <v>Navegación de la página</v>
      </c>
      <c r="B12" s="288" t="s">
        <v>31</v>
      </c>
      <c r="C12" s="294" t="s">
        <v>488</v>
      </c>
      <c r="D12" s="288" t="s">
        <v>506</v>
      </c>
    </row>
    <row r="13" spans="1:4" x14ac:dyDescent="0.35">
      <c r="A13" s="222" t="str">
        <f t="shared" ca="1" si="0"/>
        <v>Componente</v>
      </c>
      <c r="B13" s="288" t="s">
        <v>121</v>
      </c>
      <c r="C13" s="288" t="s">
        <v>507</v>
      </c>
      <c r="D13" s="288" t="s">
        <v>394</v>
      </c>
    </row>
    <row r="14" spans="1:4" x14ac:dyDescent="0.35">
      <c r="A14" s="222" t="str">
        <f t="shared" ca="1" si="0"/>
        <v xml:space="preserve">Número del Receptor Principal </v>
      </c>
      <c r="B14" s="288" t="s">
        <v>191</v>
      </c>
      <c r="C14" s="294" t="s">
        <v>508</v>
      </c>
      <c r="D14" s="295" t="s">
        <v>509</v>
      </c>
    </row>
    <row r="15" spans="1:4" s="186" customFormat="1" x14ac:dyDescent="0.35">
      <c r="A15" s="222" t="str">
        <f t="shared" ca="1" si="0"/>
        <v>Nombre del Receptor Principal</v>
      </c>
      <c r="B15" s="288" t="s">
        <v>135</v>
      </c>
      <c r="C15" s="288" t="s">
        <v>510</v>
      </c>
      <c r="D15" s="295" t="s">
        <v>511</v>
      </c>
    </row>
    <row r="16" spans="1:4" ht="29" x14ac:dyDescent="0.35">
      <c r="A16" s="222" t="str">
        <f t="shared" ca="1" si="0"/>
        <v>Nombre del Receptor Principal (Seleccione los RP que han tenido subvenciones con el Fondo Mundial previamente)</v>
      </c>
      <c r="B16" s="289" t="s">
        <v>512</v>
      </c>
      <c r="C16" s="296" t="s">
        <v>513</v>
      </c>
      <c r="D16" s="290" t="s">
        <v>514</v>
      </c>
    </row>
    <row r="17" spans="1:4" x14ac:dyDescent="0.35">
      <c r="A17" s="222" t="str">
        <f t="shared" ca="1" si="0"/>
        <v>Período de reporte</v>
      </c>
      <c r="B17" s="288" t="s">
        <v>202</v>
      </c>
      <c r="C17" s="294" t="s">
        <v>491</v>
      </c>
      <c r="D17" s="288" t="s">
        <v>515</v>
      </c>
    </row>
    <row r="18" spans="1:4" x14ac:dyDescent="0.35">
      <c r="A18" s="222" t="str">
        <f t="shared" ca="1" si="0"/>
        <v>Fecha de inicio del período</v>
      </c>
      <c r="B18" s="288" t="s">
        <v>204</v>
      </c>
      <c r="C18" s="294" t="s">
        <v>490</v>
      </c>
      <c r="D18" s="288" t="s">
        <v>516</v>
      </c>
    </row>
    <row r="19" spans="1:4" x14ac:dyDescent="0.35">
      <c r="A19" s="222" t="str">
        <f t="shared" ca="1" si="0"/>
        <v>Fecha de término del período</v>
      </c>
      <c r="B19" s="288" t="s">
        <v>205</v>
      </c>
      <c r="C19" s="294" t="s">
        <v>517</v>
      </c>
      <c r="D19" s="288" t="s">
        <v>518</v>
      </c>
    </row>
    <row r="20" spans="1:4" x14ac:dyDescent="0.35">
      <c r="A20" s="222" t="str">
        <f t="shared" ca="1" si="0"/>
        <v>Fecha de envío del PUDR</v>
      </c>
      <c r="B20" s="288" t="s">
        <v>136</v>
      </c>
      <c r="C20" s="294" t="s">
        <v>519</v>
      </c>
      <c r="D20" s="288" t="s">
        <v>520</v>
      </c>
    </row>
    <row r="21" spans="1:4" x14ac:dyDescent="0.35">
      <c r="A21" s="222" t="str">
        <f t="shared" ca="1" si="0"/>
        <v>Fecha de envío</v>
      </c>
      <c r="B21" s="288" t="s">
        <v>137</v>
      </c>
      <c r="C21" s="294" t="s">
        <v>489</v>
      </c>
      <c r="D21" s="288" t="s">
        <v>521</v>
      </c>
    </row>
    <row r="22" spans="1:4" x14ac:dyDescent="0.35">
      <c r="A22" s="222" t="str">
        <f t="shared" ca="1" si="0"/>
        <v xml:space="preserve">Metas </v>
      </c>
      <c r="B22" s="288" t="s">
        <v>13</v>
      </c>
      <c r="C22" s="288" t="s">
        <v>428</v>
      </c>
      <c r="D22" s="288" t="s">
        <v>429</v>
      </c>
    </row>
    <row r="23" spans="1:4" x14ac:dyDescent="0.35">
      <c r="A23" s="222" t="str">
        <f t="shared" ca="1" si="0"/>
        <v>Número de meta</v>
      </c>
      <c r="B23" s="288" t="s">
        <v>12</v>
      </c>
      <c r="C23" s="294" t="s">
        <v>522</v>
      </c>
      <c r="D23" s="288" t="s">
        <v>523</v>
      </c>
    </row>
    <row r="24" spans="1:4" x14ac:dyDescent="0.35">
      <c r="A24" s="222" t="str">
        <f t="shared" ca="1" si="0"/>
        <v>Descripción de meta</v>
      </c>
      <c r="B24" s="288" t="s">
        <v>138</v>
      </c>
      <c r="C24" s="294" t="s">
        <v>524</v>
      </c>
      <c r="D24" s="288" t="s">
        <v>430</v>
      </c>
    </row>
    <row r="25" spans="1:4" x14ac:dyDescent="0.35">
      <c r="A25" s="222" t="str">
        <f t="shared" ca="1" si="0"/>
        <v>Objetivos</v>
      </c>
      <c r="B25" s="288" t="s">
        <v>5</v>
      </c>
      <c r="C25" s="288" t="s">
        <v>431</v>
      </c>
      <c r="D25" s="288" t="s">
        <v>432</v>
      </c>
    </row>
    <row r="26" spans="1:4" x14ac:dyDescent="0.35">
      <c r="A26" s="222" t="str">
        <f t="shared" ca="1" si="0"/>
        <v>Número de objetivo</v>
      </c>
      <c r="B26" s="288" t="s">
        <v>14</v>
      </c>
      <c r="C26" s="294" t="s">
        <v>525</v>
      </c>
      <c r="D26" s="288" t="s">
        <v>526</v>
      </c>
    </row>
    <row r="27" spans="1:4" x14ac:dyDescent="0.35">
      <c r="A27" s="222" t="str">
        <f t="shared" ca="1" si="0"/>
        <v>Descripción de objetivos</v>
      </c>
      <c r="B27" s="288" t="s">
        <v>116</v>
      </c>
      <c r="C27" s="294" t="s">
        <v>527</v>
      </c>
      <c r="D27" s="288" t="s">
        <v>528</v>
      </c>
    </row>
    <row r="28" spans="1:4" x14ac:dyDescent="0.35">
      <c r="A28" s="222" t="str">
        <f t="shared" ca="1" si="0"/>
        <v>Módulos</v>
      </c>
      <c r="B28" s="288" t="s">
        <v>16</v>
      </c>
      <c r="C28" s="288" t="s">
        <v>16</v>
      </c>
      <c r="D28" s="288" t="s">
        <v>433</v>
      </c>
    </row>
    <row r="29" spans="1:4" x14ac:dyDescent="0.35">
      <c r="A29" s="222" t="str">
        <f t="shared" ca="1" si="0"/>
        <v>Número de módulo</v>
      </c>
      <c r="B29" s="301" t="s">
        <v>17</v>
      </c>
      <c r="C29" s="294" t="s">
        <v>529</v>
      </c>
      <c r="D29" s="288" t="s">
        <v>530</v>
      </c>
    </row>
    <row r="30" spans="1:4" x14ac:dyDescent="0.35">
      <c r="A30" s="222" t="str">
        <f t="shared" ca="1" si="0"/>
        <v>Nombre del módulo</v>
      </c>
      <c r="B30" s="288" t="s">
        <v>60</v>
      </c>
      <c r="C30" s="294" t="s">
        <v>531</v>
      </c>
      <c r="D30" s="288" t="s">
        <v>532</v>
      </c>
    </row>
    <row r="31" spans="1:4" x14ac:dyDescent="0.35">
      <c r="A31" s="222" t="str">
        <f t="shared" ca="1" si="0"/>
        <v>Solo se requiere si tiene Medidas de Seguimiento al Plan de Trabajo</v>
      </c>
      <c r="B31" s="288" t="s">
        <v>33</v>
      </c>
      <c r="C31" s="294" t="s">
        <v>533</v>
      </c>
      <c r="D31" s="288" t="s">
        <v>534</v>
      </c>
    </row>
    <row r="32" spans="1:4" x14ac:dyDescent="0.35">
      <c r="A32" s="222" t="str">
        <f t="shared" ca="1" si="0"/>
        <v>Número de intervención</v>
      </c>
      <c r="B32" s="288" t="s">
        <v>24</v>
      </c>
      <c r="C32" s="294" t="s">
        <v>535</v>
      </c>
      <c r="D32" s="288" t="s">
        <v>536</v>
      </c>
    </row>
    <row r="33" spans="1:4" x14ac:dyDescent="0.35">
      <c r="A33" s="222" t="str">
        <f t="shared" ca="1" si="0"/>
        <v xml:space="preserve">Intervención estándar </v>
      </c>
      <c r="B33" s="288" t="s">
        <v>80</v>
      </c>
      <c r="C33" s="288" t="s">
        <v>396</v>
      </c>
      <c r="D33" s="288" t="s">
        <v>397</v>
      </c>
    </row>
    <row r="34" spans="1:4" x14ac:dyDescent="0.35">
      <c r="A34" s="222" t="str">
        <f t="shared" ca="1" si="0"/>
        <v>Intervención personalizada (solo si selecciona "otras" intervenciones)</v>
      </c>
      <c r="B34" s="288" t="s">
        <v>203</v>
      </c>
      <c r="C34" s="294" t="s">
        <v>537</v>
      </c>
      <c r="D34" s="288" t="s">
        <v>538</v>
      </c>
    </row>
    <row r="35" spans="1:4" x14ac:dyDescent="0.35">
      <c r="A35" s="222" t="str">
        <f t="shared" ca="1" si="0"/>
        <v>Población</v>
      </c>
      <c r="B35" s="288" t="s">
        <v>279</v>
      </c>
      <c r="C35" s="288" t="s">
        <v>279</v>
      </c>
      <c r="D35" s="288" t="s">
        <v>539</v>
      </c>
    </row>
    <row r="36" spans="1:4" x14ac:dyDescent="0.35">
      <c r="A36" s="222" t="str">
        <f t="shared" ca="1" si="0"/>
        <v>Marco de desempeño - Indicadores de Impacto- Sección B</v>
      </c>
      <c r="B36" s="288" t="s">
        <v>36</v>
      </c>
      <c r="C36" s="288" t="s">
        <v>540</v>
      </c>
      <c r="D36" s="288" t="s">
        <v>541</v>
      </c>
    </row>
    <row r="37" spans="1:4" x14ac:dyDescent="0.35">
      <c r="A37" s="222" t="str">
        <f t="shared" ca="1" si="0"/>
        <v xml:space="preserve">Indicador de impacto número </v>
      </c>
      <c r="B37" s="288" t="s">
        <v>20</v>
      </c>
      <c r="C37" s="294" t="s">
        <v>542</v>
      </c>
      <c r="D37" s="288" t="s">
        <v>434</v>
      </c>
    </row>
    <row r="38" spans="1:4" x14ac:dyDescent="0.35">
      <c r="A38" s="222" t="str">
        <f t="shared" ca="1" si="0"/>
        <v xml:space="preserve">Indicador estándar </v>
      </c>
      <c r="B38" s="288" t="s">
        <v>61</v>
      </c>
      <c r="C38" s="288" t="s">
        <v>543</v>
      </c>
      <c r="D38" s="288" t="s">
        <v>495</v>
      </c>
    </row>
    <row r="39" spans="1:4" x14ac:dyDescent="0.35">
      <c r="A39" s="222" t="str">
        <f t="shared" ca="1" si="0"/>
        <v>Indicador personalizado</v>
      </c>
      <c r="B39" s="288" t="s">
        <v>10</v>
      </c>
      <c r="C39" s="288" t="s">
        <v>544</v>
      </c>
      <c r="D39" s="288" t="s">
        <v>403</v>
      </c>
    </row>
    <row r="40" spans="1:4" x14ac:dyDescent="0.35">
      <c r="A40" s="222" t="str">
        <f t="shared" ca="1" si="0"/>
        <v>Línea de base #N
Línea de base #D</v>
      </c>
      <c r="B40" s="288" t="s">
        <v>246</v>
      </c>
      <c r="C40" s="297" t="s">
        <v>545</v>
      </c>
      <c r="D40" s="291" t="s">
        <v>546</v>
      </c>
    </row>
    <row r="41" spans="1:4" x14ac:dyDescent="0.35">
      <c r="A41" s="222" t="str">
        <f t="shared" ca="1" si="0"/>
        <v>Línea de base %</v>
      </c>
      <c r="B41" s="288" t="s">
        <v>4</v>
      </c>
      <c r="C41" s="297" t="s">
        <v>398</v>
      </c>
      <c r="D41" s="291" t="s">
        <v>399</v>
      </c>
    </row>
    <row r="42" spans="1:4" x14ac:dyDescent="0.35">
      <c r="A42" s="222" t="str">
        <f t="shared" ca="1" si="0"/>
        <v>Línea de base año</v>
      </c>
      <c r="B42" s="288" t="s">
        <v>29</v>
      </c>
      <c r="C42" s="294" t="s">
        <v>435</v>
      </c>
      <c r="D42" s="288" t="s">
        <v>436</v>
      </c>
    </row>
    <row r="43" spans="1:4" x14ac:dyDescent="0.35">
      <c r="A43" s="222" t="str">
        <f t="shared" ca="1" si="0"/>
        <v>Línea de base año fuente</v>
      </c>
      <c r="B43" s="288" t="s">
        <v>18</v>
      </c>
      <c r="C43" s="294" t="s">
        <v>437</v>
      </c>
      <c r="D43" s="288" t="s">
        <v>438</v>
      </c>
    </row>
    <row r="44" spans="1:4" x14ac:dyDescent="0.35">
      <c r="A44" s="222" t="str">
        <f t="shared" ca="1" si="0"/>
        <v>Marco de desempeño  - Descripción General - Sección A</v>
      </c>
      <c r="B44" s="292" t="s">
        <v>35</v>
      </c>
      <c r="C44" s="302" t="s">
        <v>624</v>
      </c>
      <c r="D44" s="292" t="s">
        <v>500</v>
      </c>
    </row>
    <row r="45" spans="1:4" x14ac:dyDescent="0.35">
      <c r="A45" s="222" t="str">
        <f t="shared" ca="1" si="0"/>
        <v>Receptores principales</v>
      </c>
      <c r="B45" s="288" t="s">
        <v>408</v>
      </c>
      <c r="C45" s="288" t="s">
        <v>547</v>
      </c>
      <c r="D45" s="288" t="s">
        <v>395</v>
      </c>
    </row>
    <row r="46" spans="1:4" x14ac:dyDescent="0.35">
      <c r="A46" s="222" t="str">
        <f t="shared" ca="1" si="0"/>
        <v>Intervención</v>
      </c>
      <c r="B46" s="288" t="s">
        <v>32</v>
      </c>
      <c r="C46" s="288" t="s">
        <v>32</v>
      </c>
      <c r="D46" s="288" t="s">
        <v>409</v>
      </c>
    </row>
    <row r="47" spans="1:4" x14ac:dyDescent="0.35">
      <c r="A47" s="222" t="str">
        <f t="shared" ca="1" si="0"/>
        <v>Período de reporte</v>
      </c>
      <c r="B47" s="288" t="s">
        <v>410</v>
      </c>
      <c r="C47" s="294" t="s">
        <v>491</v>
      </c>
      <c r="D47" s="288" t="s">
        <v>515</v>
      </c>
    </row>
    <row r="48" spans="1:4" x14ac:dyDescent="0.35">
      <c r="A48" s="222" t="str">
        <f t="shared" ca="1" si="0"/>
        <v>Instrucciones</v>
      </c>
      <c r="B48" s="288" t="s">
        <v>304</v>
      </c>
      <c r="C48" s="288" t="s">
        <v>304</v>
      </c>
      <c r="D48" s="288" t="s">
        <v>548</v>
      </c>
    </row>
    <row r="49" spans="1:4" x14ac:dyDescent="0.35">
      <c r="A49" s="252" t="str">
        <f t="shared" ca="1" si="0"/>
        <v xml:space="preserve">Nuevo Receptor principal (utilice si la entidad nunca ha sido RP del Fondo Mundial o no aparece en la lista desplegable de las columnas anteriores) </v>
      </c>
      <c r="B49" s="288" t="s">
        <v>411</v>
      </c>
      <c r="C49" s="299" t="s">
        <v>549</v>
      </c>
      <c r="D49" s="288" t="s">
        <v>550</v>
      </c>
    </row>
    <row r="50" spans="1:4" x14ac:dyDescent="0.35">
      <c r="A50" s="252" t="str">
        <f t="shared" ca="1" si="0"/>
        <v>Solo se requiere si tiene Medidas de Seguimiento al Plan de Trabajo</v>
      </c>
      <c r="B50" s="288" t="s">
        <v>33</v>
      </c>
      <c r="C50" s="294" t="s">
        <v>533</v>
      </c>
      <c r="D50" s="288" t="s">
        <v>534</v>
      </c>
    </row>
    <row r="51" spans="1:4" x14ac:dyDescent="0.35">
      <c r="A51" s="252" t="str">
        <f t="shared" ca="1" si="0"/>
        <v>Desagregación requerida</v>
      </c>
      <c r="B51" s="290" t="s">
        <v>19</v>
      </c>
      <c r="C51" s="294" t="s">
        <v>551</v>
      </c>
      <c r="D51" s="288" t="s">
        <v>552</v>
      </c>
    </row>
    <row r="52" spans="1:4" x14ac:dyDescent="0.35">
      <c r="A52" s="252" t="str">
        <f t="shared" ca="1" si="0"/>
        <v>Receptor principal responsible</v>
      </c>
      <c r="B52" s="288" t="s">
        <v>188</v>
      </c>
      <c r="C52" s="288" t="s">
        <v>553</v>
      </c>
      <c r="D52" s="288" t="s">
        <v>554</v>
      </c>
    </row>
    <row r="53" spans="1:4" x14ac:dyDescent="0.35">
      <c r="A53" s="252" t="str">
        <f t="shared" ca="1" si="0"/>
        <v>País</v>
      </c>
      <c r="B53" s="288" t="s">
        <v>11</v>
      </c>
      <c r="C53" s="288" t="s">
        <v>405</v>
      </c>
      <c r="D53" s="288" t="s">
        <v>404</v>
      </c>
    </row>
    <row r="54" spans="1:4" x14ac:dyDescent="0.35">
      <c r="A54" s="252" t="str">
        <f t="shared" ca="1" si="0"/>
        <v>Meta N#</v>
      </c>
      <c r="B54" s="288" t="s">
        <v>412</v>
      </c>
      <c r="C54" s="288" t="s">
        <v>413</v>
      </c>
      <c r="D54" s="288" t="s">
        <v>414</v>
      </c>
    </row>
    <row r="55" spans="1:4" x14ac:dyDescent="0.35">
      <c r="A55" s="252" t="str">
        <f t="shared" ca="1" si="0"/>
        <v>Meta D#</v>
      </c>
      <c r="B55" s="288" t="s">
        <v>415</v>
      </c>
      <c r="C55" s="288" t="s">
        <v>416</v>
      </c>
      <c r="D55" s="288" t="s">
        <v>417</v>
      </c>
    </row>
    <row r="56" spans="1:4" x14ac:dyDescent="0.35">
      <c r="A56" s="252" t="str">
        <f t="shared" ca="1" si="0"/>
        <v>Fecha de envío del reporte</v>
      </c>
      <c r="B56" s="288" t="s">
        <v>26</v>
      </c>
      <c r="C56" s="294" t="s">
        <v>418</v>
      </c>
      <c r="D56" s="288" t="s">
        <v>555</v>
      </c>
    </row>
    <row r="57" spans="1:4" x14ac:dyDescent="0.35">
      <c r="A57" s="252" t="str">
        <f t="shared" ca="1" si="0"/>
        <v>Marque si la meta es "TBD"</v>
      </c>
      <c r="B57" s="288" t="s">
        <v>360</v>
      </c>
      <c r="C57" s="294" t="s">
        <v>484</v>
      </c>
      <c r="D57" s="288" t="s">
        <v>556</v>
      </c>
    </row>
    <row r="58" spans="1:4" x14ac:dyDescent="0.35">
      <c r="A58" s="252" t="str">
        <f t="shared" ca="1" si="0"/>
        <v>Comentarios</v>
      </c>
      <c r="B58" s="288" t="s">
        <v>9</v>
      </c>
      <c r="C58" s="288" t="s">
        <v>406</v>
      </c>
      <c r="D58" s="288" t="s">
        <v>407</v>
      </c>
    </row>
    <row r="59" spans="1:4" x14ac:dyDescent="0.35">
      <c r="A59" s="252" t="str">
        <f t="shared" ca="1" si="0"/>
        <v>Marco de desempeño - Indicadores de Resultado - Sección C</v>
      </c>
      <c r="B59" s="288" t="s">
        <v>306</v>
      </c>
      <c r="C59" s="288" t="s">
        <v>557</v>
      </c>
      <c r="D59" s="288" t="s">
        <v>558</v>
      </c>
    </row>
    <row r="60" spans="1:4" x14ac:dyDescent="0.35">
      <c r="A60" s="252" t="str">
        <f t="shared" ca="1" si="0"/>
        <v>Resultado</v>
      </c>
      <c r="B60" s="288" t="s">
        <v>268</v>
      </c>
      <c r="C60" s="288" t="s">
        <v>559</v>
      </c>
      <c r="D60" s="288" t="s">
        <v>560</v>
      </c>
    </row>
    <row r="61" spans="1:4" x14ac:dyDescent="0.35">
      <c r="A61" s="252" t="str">
        <f t="shared" ca="1" si="0"/>
        <v>Indicador</v>
      </c>
      <c r="B61" s="288" t="s">
        <v>419</v>
      </c>
      <c r="C61" s="288" t="s">
        <v>561</v>
      </c>
      <c r="D61" s="288" t="s">
        <v>562</v>
      </c>
    </row>
    <row r="62" spans="1:4" x14ac:dyDescent="0.35">
      <c r="A62" s="252" t="str">
        <f t="shared" ca="1" si="0"/>
        <v>Número</v>
      </c>
      <c r="B62" s="290" t="s">
        <v>257</v>
      </c>
      <c r="C62" s="288" t="s">
        <v>563</v>
      </c>
      <c r="D62" s="288" t="s">
        <v>564</v>
      </c>
    </row>
    <row r="63" spans="1:4" x14ac:dyDescent="0.35">
      <c r="A63" s="252" t="str">
        <f t="shared" ca="1" si="0"/>
        <v>Meta %</v>
      </c>
      <c r="B63" s="288" t="s">
        <v>8</v>
      </c>
      <c r="C63" s="288" t="s">
        <v>420</v>
      </c>
      <c r="D63" s="288" t="s">
        <v>421</v>
      </c>
    </row>
    <row r="64" spans="1:4" x14ac:dyDescent="0.35">
      <c r="A64" s="252" t="str">
        <f t="shared" ca="1" si="0"/>
        <v>Marco de desempeño - Indicadores de cobertura - Sección D</v>
      </c>
      <c r="B64" s="288" t="s">
        <v>128</v>
      </c>
      <c r="C64" s="288" t="s">
        <v>565</v>
      </c>
      <c r="D64" s="288" t="s">
        <v>566</v>
      </c>
    </row>
    <row r="65" spans="1:4" x14ac:dyDescent="0.35">
      <c r="A65" s="252" t="str">
        <f t="shared" ca="1" si="0"/>
        <v xml:space="preserve">Número del Indicador de cobertura </v>
      </c>
      <c r="B65" s="288" t="s">
        <v>25</v>
      </c>
      <c r="C65" s="288" t="s">
        <v>567</v>
      </c>
      <c r="D65" s="288" t="s">
        <v>568</v>
      </c>
    </row>
    <row r="66" spans="1:4" x14ac:dyDescent="0.35">
      <c r="A66" s="252" t="str">
        <f t="shared" ref="A66:A100" ca="1" si="1">OFFSET($B66,0,LangOffset,1,1)</f>
        <v>Incluir en resultados del FM</v>
      </c>
      <c r="B66" s="288" t="s">
        <v>316</v>
      </c>
      <c r="C66" s="294" t="s">
        <v>487</v>
      </c>
      <c r="D66" s="288" t="s">
        <v>569</v>
      </c>
    </row>
    <row r="67" spans="1:4" x14ac:dyDescent="0.35">
      <c r="A67" s="252" t="str">
        <f t="shared" ca="1" si="1"/>
        <v>País / Alcance de las metas</v>
      </c>
      <c r="B67" s="288" t="s">
        <v>361</v>
      </c>
      <c r="C67" s="294" t="s">
        <v>486</v>
      </c>
      <c r="D67" s="288" t="s">
        <v>570</v>
      </c>
    </row>
    <row r="68" spans="1:4" x14ac:dyDescent="0.35">
      <c r="A68" s="252" t="str">
        <f t="shared" ca="1" si="1"/>
        <v>Tipo de acumulación</v>
      </c>
      <c r="B68" s="288" t="s">
        <v>123</v>
      </c>
      <c r="C68" s="294" t="s">
        <v>485</v>
      </c>
      <c r="D68" s="288" t="s">
        <v>571</v>
      </c>
    </row>
    <row r="69" spans="1:4" x14ac:dyDescent="0.35">
      <c r="A69" s="252" t="str">
        <f t="shared" ca="1" si="1"/>
        <v>Marco de desempeño - Desagregación - Sección E</v>
      </c>
      <c r="B69" s="288" t="s">
        <v>129</v>
      </c>
      <c r="C69" s="288" t="s">
        <v>572</v>
      </c>
      <c r="D69" s="288" t="s">
        <v>573</v>
      </c>
    </row>
    <row r="70" spans="1:4" x14ac:dyDescent="0.35">
      <c r="A70" s="252" t="str">
        <f t="shared" ca="1" si="1"/>
        <v>Impacto</v>
      </c>
      <c r="B70" s="288" t="s">
        <v>267</v>
      </c>
      <c r="C70" s="288" t="s">
        <v>267</v>
      </c>
      <c r="D70" s="288" t="s">
        <v>574</v>
      </c>
    </row>
    <row r="71" spans="1:4" x14ac:dyDescent="0.35">
      <c r="A71" s="252" t="str">
        <f t="shared" ca="1" si="1"/>
        <v>Cobertura</v>
      </c>
      <c r="B71" s="288" t="s">
        <v>30</v>
      </c>
      <c r="C71" s="288" t="s">
        <v>496</v>
      </c>
      <c r="D71" s="288" t="s">
        <v>575</v>
      </c>
    </row>
    <row r="72" spans="1:4" x14ac:dyDescent="0.35">
      <c r="A72" s="252" t="str">
        <f t="shared" ca="1" si="1"/>
        <v>Desagregación del Indicador de impacto</v>
      </c>
      <c r="B72" s="288" t="s">
        <v>276</v>
      </c>
      <c r="C72" s="288" t="s">
        <v>576</v>
      </c>
      <c r="D72" s="288" t="s">
        <v>577</v>
      </c>
    </row>
    <row r="73" spans="1:4" x14ac:dyDescent="0.35">
      <c r="A73" s="252" t="str">
        <f t="shared" ca="1" si="1"/>
        <v>Nombre del indicador de impacto</v>
      </c>
      <c r="B73" s="288" t="s">
        <v>96</v>
      </c>
      <c r="C73" s="288" t="s">
        <v>578</v>
      </c>
      <c r="D73" s="288" t="s">
        <v>579</v>
      </c>
    </row>
    <row r="74" spans="1:4" x14ac:dyDescent="0.35">
      <c r="A74" s="252" t="str">
        <f t="shared" ca="1" si="1"/>
        <v>Categoría</v>
      </c>
      <c r="B74" s="288" t="s">
        <v>34</v>
      </c>
      <c r="C74" s="288" t="s">
        <v>422</v>
      </c>
      <c r="D74" s="288" t="s">
        <v>423</v>
      </c>
    </row>
    <row r="75" spans="1:4" x14ac:dyDescent="0.35">
      <c r="A75" s="252" t="str">
        <f t="shared" ca="1" si="1"/>
        <v>Desagregación</v>
      </c>
      <c r="B75" s="288" t="s">
        <v>27</v>
      </c>
      <c r="C75" s="294" t="s">
        <v>580</v>
      </c>
      <c r="D75" s="288" t="s">
        <v>581</v>
      </c>
    </row>
    <row r="76" spans="1:4" x14ac:dyDescent="0.35">
      <c r="A76" s="252" t="str">
        <f t="shared" ca="1" si="1"/>
        <v xml:space="preserve">Desagregación del indicador de resultados </v>
      </c>
      <c r="B76" s="288" t="s">
        <v>277</v>
      </c>
      <c r="C76" s="294" t="s">
        <v>582</v>
      </c>
      <c r="D76" s="288" t="s">
        <v>583</v>
      </c>
    </row>
    <row r="77" spans="1:4" x14ac:dyDescent="0.35">
      <c r="A77" s="252" t="str">
        <f t="shared" ca="1" si="1"/>
        <v>Número del indicador de resultado</v>
      </c>
      <c r="B77" s="288" t="s">
        <v>22</v>
      </c>
      <c r="C77" s="294" t="s">
        <v>584</v>
      </c>
      <c r="D77" s="288" t="s">
        <v>585</v>
      </c>
    </row>
    <row r="78" spans="1:4" x14ac:dyDescent="0.35">
      <c r="A78" s="252" t="str">
        <f t="shared" ca="1" si="1"/>
        <v xml:space="preserve">Resultados </v>
      </c>
      <c r="B78" s="288" t="s">
        <v>268</v>
      </c>
      <c r="C78" s="294" t="s">
        <v>559</v>
      </c>
      <c r="D78" s="288" t="s">
        <v>424</v>
      </c>
    </row>
    <row r="79" spans="1:4" x14ac:dyDescent="0.35">
      <c r="A79" s="252" t="str">
        <f t="shared" ca="1" si="1"/>
        <v>Nombre del indicador de resultado</v>
      </c>
      <c r="B79" s="288" t="s">
        <v>97</v>
      </c>
      <c r="C79" s="294" t="s">
        <v>586</v>
      </c>
      <c r="D79" s="288" t="s">
        <v>587</v>
      </c>
    </row>
    <row r="80" spans="1:4" x14ac:dyDescent="0.35">
      <c r="A80" s="252" t="str">
        <f t="shared" ca="1" si="1"/>
        <v>Desagregación del indicador de cobertura</v>
      </c>
      <c r="B80" s="288" t="s">
        <v>278</v>
      </c>
      <c r="C80" s="288" t="s">
        <v>588</v>
      </c>
      <c r="D80" s="288" t="s">
        <v>589</v>
      </c>
    </row>
    <row r="81" spans="1:4" x14ac:dyDescent="0.35">
      <c r="A81" s="252" t="str">
        <f t="shared" ca="1" si="1"/>
        <v>Número del indicador de cobertura</v>
      </c>
      <c r="B81" s="288" t="s">
        <v>25</v>
      </c>
      <c r="C81" s="298" t="s">
        <v>590</v>
      </c>
      <c r="D81" s="288" t="s">
        <v>591</v>
      </c>
    </row>
    <row r="82" spans="1:4" x14ac:dyDescent="0.35">
      <c r="A82" s="252" t="str">
        <f t="shared" ca="1" si="1"/>
        <v>Nombre del indicador de cobertura</v>
      </c>
      <c r="B82" s="288" t="s">
        <v>98</v>
      </c>
      <c r="C82" s="298" t="s">
        <v>592</v>
      </c>
      <c r="D82" s="288" t="s">
        <v>593</v>
      </c>
    </row>
    <row r="83" spans="1:4" x14ac:dyDescent="0.35">
      <c r="A83" s="252" t="str">
        <f t="shared" ca="1" si="1"/>
        <v>Marco de desempeño - MSPT - Sección E</v>
      </c>
      <c r="B83" s="288" t="s">
        <v>280</v>
      </c>
      <c r="C83" s="288" t="s">
        <v>594</v>
      </c>
      <c r="D83" s="288" t="s">
        <v>595</v>
      </c>
    </row>
    <row r="84" spans="1:4" x14ac:dyDescent="0.35">
      <c r="A84" s="252" t="str">
        <f t="shared" ca="1" si="1"/>
        <v xml:space="preserve">Número </v>
      </c>
      <c r="B84" s="300" t="s">
        <v>281</v>
      </c>
      <c r="C84" s="300" t="s">
        <v>563</v>
      </c>
      <c r="D84" s="288" t="s">
        <v>596</v>
      </c>
    </row>
    <row r="85" spans="1:4" x14ac:dyDescent="0.35">
      <c r="A85" s="252" t="str">
        <f t="shared" ca="1" si="1"/>
        <v>Actividad clave</v>
      </c>
      <c r="B85" s="288" t="s">
        <v>68</v>
      </c>
      <c r="C85" s="288" t="s">
        <v>597</v>
      </c>
      <c r="D85" s="288" t="s">
        <v>598</v>
      </c>
    </row>
    <row r="86" spans="1:4" x14ac:dyDescent="0.35">
      <c r="A86" s="252" t="str">
        <f t="shared" ca="1" si="1"/>
        <v>Hitos/ Descripción de la meta</v>
      </c>
      <c r="B86" s="288" t="s">
        <v>108</v>
      </c>
      <c r="C86" s="294" t="s">
        <v>599</v>
      </c>
      <c r="D86" s="288" t="s">
        <v>600</v>
      </c>
    </row>
    <row r="87" spans="1:4" x14ac:dyDescent="0.35">
      <c r="A87" s="252" t="str">
        <f t="shared" ca="1" si="1"/>
        <v>Criterios para la finalización</v>
      </c>
      <c r="B87" s="288" t="s">
        <v>376</v>
      </c>
      <c r="C87" s="288" t="s">
        <v>425</v>
      </c>
      <c r="D87" s="288" t="s">
        <v>601</v>
      </c>
    </row>
    <row r="88" spans="1:4" x14ac:dyDescent="0.35">
      <c r="A88" s="252" t="str">
        <f t="shared" ca="1" si="1"/>
        <v>Marco de desempeño</v>
      </c>
      <c r="B88" s="288" t="s">
        <v>130</v>
      </c>
      <c r="C88" s="288" t="s">
        <v>426</v>
      </c>
      <c r="D88" s="288" t="s">
        <v>427</v>
      </c>
    </row>
    <row r="89" spans="1:4" x14ac:dyDescent="0.35">
      <c r="A89" s="252" t="str">
        <f t="shared" ca="1" si="1"/>
        <v>Frecuencia del período de reporte programático</v>
      </c>
      <c r="B89" s="288" t="s">
        <v>122</v>
      </c>
      <c r="C89" s="294" t="s">
        <v>602</v>
      </c>
      <c r="D89" s="288" t="s">
        <v>503</v>
      </c>
    </row>
    <row r="90" spans="1:4" x14ac:dyDescent="0.35">
      <c r="A90" s="252" t="str">
        <f t="shared" ca="1" si="1"/>
        <v>Indicadores de impacto</v>
      </c>
      <c r="B90" s="288" t="s">
        <v>15</v>
      </c>
      <c r="C90" s="288" t="s">
        <v>497</v>
      </c>
      <c r="D90" s="288" t="s">
        <v>603</v>
      </c>
    </row>
    <row r="91" spans="1:4" x14ac:dyDescent="0.35">
      <c r="A91" s="252" t="str">
        <f t="shared" ca="1" si="1"/>
        <v>No.</v>
      </c>
      <c r="B91" s="288" t="s">
        <v>131</v>
      </c>
      <c r="C91" s="288" t="s">
        <v>131</v>
      </c>
      <c r="D91" s="288" t="s">
        <v>131</v>
      </c>
    </row>
    <row r="92" spans="1:4" x14ac:dyDescent="0.35">
      <c r="A92" s="252" t="str">
        <f t="shared" ca="1" si="1"/>
        <v>Indicador de impacto personalizado</v>
      </c>
      <c r="B92" s="288" t="s">
        <v>144</v>
      </c>
      <c r="C92" s="288" t="s">
        <v>604</v>
      </c>
      <c r="D92" s="288" t="s">
        <v>605</v>
      </c>
    </row>
    <row r="93" spans="1:4" x14ac:dyDescent="0.35">
      <c r="A93" s="252" t="str">
        <f t="shared" ca="1" si="1"/>
        <v>Valor de línea de base</v>
      </c>
      <c r="B93" s="288" t="s">
        <v>28</v>
      </c>
      <c r="C93" s="294" t="s">
        <v>606</v>
      </c>
      <c r="D93" s="288" t="s">
        <v>607</v>
      </c>
    </row>
    <row r="94" spans="1:4" x14ac:dyDescent="0.35">
      <c r="A94" s="252" t="str">
        <f t="shared" ca="1" si="1"/>
        <v>Año y fuente de la línea de base</v>
      </c>
      <c r="B94" s="288" t="s">
        <v>372</v>
      </c>
      <c r="C94" s="294" t="s">
        <v>608</v>
      </c>
      <c r="D94" s="288" t="s">
        <v>609</v>
      </c>
    </row>
    <row r="95" spans="1:4" x14ac:dyDescent="0.35">
      <c r="A95" s="252" t="str">
        <f t="shared" ca="1" si="1"/>
        <v>Valor de la meta</v>
      </c>
      <c r="B95" s="288" t="s">
        <v>373</v>
      </c>
      <c r="C95" s="288" t="s">
        <v>610</v>
      </c>
      <c r="D95" s="288" t="s">
        <v>611</v>
      </c>
    </row>
    <row r="96" spans="1:4" x14ac:dyDescent="0.35">
      <c r="A96" s="252" t="str">
        <f t="shared" ca="1" si="1"/>
        <v xml:space="preserve">Indicadores de resultados </v>
      </c>
      <c r="B96" s="288" t="s">
        <v>21</v>
      </c>
      <c r="C96" s="288" t="s">
        <v>612</v>
      </c>
      <c r="D96" s="288" t="s">
        <v>613</v>
      </c>
    </row>
    <row r="97" spans="1:4" x14ac:dyDescent="0.35">
      <c r="A97" s="252" t="str">
        <f t="shared" ca="1" si="1"/>
        <v>Indicadores de cobertura</v>
      </c>
      <c r="B97" s="288" t="s">
        <v>23</v>
      </c>
      <c r="C97" s="288" t="s">
        <v>614</v>
      </c>
      <c r="D97" s="288" t="s">
        <v>615</v>
      </c>
    </row>
    <row r="98" spans="1:4" x14ac:dyDescent="0.35">
      <c r="A98" s="252" t="str">
        <f t="shared" ca="1" si="1"/>
        <v>Medidas de seguimiento al plan de trabajo</v>
      </c>
      <c r="B98" s="288" t="s">
        <v>214</v>
      </c>
      <c r="C98" s="294" t="s">
        <v>616</v>
      </c>
      <c r="D98" s="288" t="s">
        <v>617</v>
      </c>
    </row>
    <row r="99" spans="1:4" x14ac:dyDescent="0.35">
      <c r="A99" s="252" t="str">
        <f t="shared" ca="1" si="1"/>
        <v>Hitos</v>
      </c>
      <c r="B99" s="288" t="s">
        <v>375</v>
      </c>
      <c r="C99" s="294" t="s">
        <v>618</v>
      </c>
      <c r="D99" s="288" t="s">
        <v>619</v>
      </c>
    </row>
    <row r="100" spans="1:4" x14ac:dyDescent="0.35">
      <c r="A100" s="252" t="str">
        <f t="shared" ca="1" si="1"/>
        <v>Fechas</v>
      </c>
      <c r="B100" s="288" t="s">
        <v>374</v>
      </c>
      <c r="C100" s="288" t="s">
        <v>374</v>
      </c>
      <c r="D100" s="288" t="s">
        <v>620</v>
      </c>
    </row>
    <row r="101" spans="1:4" x14ac:dyDescent="0.35">
      <c r="A101" s="258" t="str">
        <f ca="1">OFFSET($B101,0,LangOffset,1,1)</f>
        <v>Sí</v>
      </c>
      <c r="B101" s="288" t="s">
        <v>439</v>
      </c>
      <c r="C101" s="288" t="s">
        <v>440</v>
      </c>
      <c r="D101" s="293" t="s">
        <v>441</v>
      </c>
    </row>
    <row r="102" spans="1:4" x14ac:dyDescent="0.35">
      <c r="A102" s="258" t="str">
        <f ca="1">OFFSET($B102,0,LangOffset,1,1)</f>
        <v>No</v>
      </c>
      <c r="B102" s="288" t="s">
        <v>281</v>
      </c>
      <c r="C102" s="288" t="s">
        <v>442</v>
      </c>
      <c r="D102" s="288" t="s">
        <v>281</v>
      </c>
    </row>
    <row r="103" spans="1:4" x14ac:dyDescent="0.35">
      <c r="A103" s="258" t="str">
        <f ca="1">OFFSET($B103,0,LangOffset,1,1)</f>
        <v>No aplicable</v>
      </c>
      <c r="B103" s="258" t="s">
        <v>367</v>
      </c>
      <c r="C103" s="258" t="s">
        <v>498</v>
      </c>
      <c r="D103" s="253" t="s">
        <v>979</v>
      </c>
    </row>
    <row r="104" spans="1:4" ht="17.5" x14ac:dyDescent="0.35">
      <c r="A104" s="258" t="str">
        <f ca="1">OFFSET($B104,0,LangOffset,1,1)</f>
        <v>Indicador de cobertura</v>
      </c>
      <c r="B104" s="295" t="s">
        <v>993</v>
      </c>
      <c r="C104" s="437" t="s">
        <v>995</v>
      </c>
      <c r="D104" s="437" t="s">
        <v>994</v>
      </c>
    </row>
    <row r="105" spans="1:4" x14ac:dyDescent="0.35">
      <c r="B105" s="253"/>
      <c r="C105" s="253"/>
      <c r="D105" s="253"/>
    </row>
    <row r="106" spans="1:4" x14ac:dyDescent="0.35">
      <c r="B106" s="253"/>
      <c r="C106" s="253"/>
      <c r="D106" s="253"/>
    </row>
    <row r="107" spans="1:4" x14ac:dyDescent="0.35">
      <c r="B107" s="253"/>
      <c r="C107" s="253"/>
      <c r="D107" s="253"/>
    </row>
    <row r="108" spans="1:4" x14ac:dyDescent="0.35">
      <c r="B108" s="253"/>
      <c r="C108" s="253"/>
      <c r="D108" s="253"/>
    </row>
    <row r="109" spans="1:4" x14ac:dyDescent="0.35">
      <c r="B109" s="253"/>
      <c r="C109" s="253"/>
      <c r="D109" s="253"/>
    </row>
    <row r="110" spans="1:4" x14ac:dyDescent="0.35">
      <c r="B110" s="253"/>
      <c r="C110" s="253"/>
      <c r="D110" s="253"/>
    </row>
    <row r="111" spans="1:4" x14ac:dyDescent="0.35">
      <c r="B111" s="253"/>
      <c r="C111" s="253"/>
      <c r="D111" s="253"/>
    </row>
    <row r="112" spans="1:4" x14ac:dyDescent="0.35">
      <c r="B112" s="253"/>
      <c r="C112" s="253"/>
      <c r="D112" s="253"/>
    </row>
    <row r="113" spans="2:4" x14ac:dyDescent="0.35">
      <c r="B113" s="253"/>
      <c r="C113" s="253"/>
      <c r="D113" s="253"/>
    </row>
    <row r="114" spans="2:4" x14ac:dyDescent="0.35">
      <c r="B114" s="253"/>
      <c r="C114" s="253"/>
      <c r="D114" s="253"/>
    </row>
    <row r="115" spans="2:4" x14ac:dyDescent="0.35">
      <c r="B115" s="253"/>
      <c r="C115" s="253"/>
      <c r="D115" s="253"/>
    </row>
    <row r="116" spans="2:4" x14ac:dyDescent="0.35">
      <c r="B116" s="253"/>
      <c r="C116" s="253"/>
      <c r="D116" s="253"/>
    </row>
    <row r="117" spans="2:4" x14ac:dyDescent="0.35">
      <c r="B117" s="253"/>
      <c r="C117" s="253"/>
      <c r="D117" s="253"/>
    </row>
    <row r="118" spans="2:4" x14ac:dyDescent="0.35">
      <c r="B118" s="253"/>
      <c r="C118" s="253"/>
      <c r="D118" s="253"/>
    </row>
    <row r="119" spans="2:4" x14ac:dyDescent="0.35">
      <c r="B119" s="253"/>
      <c r="C119" s="253"/>
      <c r="D119" s="253"/>
    </row>
    <row r="120" spans="2:4" x14ac:dyDescent="0.35">
      <c r="B120" s="253"/>
      <c r="C120" s="253"/>
      <c r="D120" s="253"/>
    </row>
    <row r="121" spans="2:4" x14ac:dyDescent="0.35">
      <c r="B121" s="253"/>
      <c r="C121" s="253"/>
      <c r="D121" s="253"/>
    </row>
    <row r="122" spans="2:4" x14ac:dyDescent="0.35">
      <c r="B122" s="253"/>
      <c r="C122" s="253"/>
      <c r="D122" s="253"/>
    </row>
    <row r="123" spans="2:4" x14ac:dyDescent="0.35">
      <c r="B123" s="253"/>
      <c r="C123" s="253"/>
      <c r="D123" s="253"/>
    </row>
    <row r="124" spans="2:4" x14ac:dyDescent="0.35">
      <c r="B124" s="253"/>
      <c r="C124" s="253"/>
      <c r="D124" s="253"/>
    </row>
    <row r="125" spans="2:4" x14ac:dyDescent="0.35">
      <c r="B125" s="253"/>
      <c r="C125" s="253"/>
      <c r="D125" s="253"/>
    </row>
    <row r="126" spans="2:4" x14ac:dyDescent="0.35">
      <c r="B126" s="253"/>
      <c r="C126" s="253"/>
      <c r="D126" s="253"/>
    </row>
    <row r="127" spans="2:4" x14ac:dyDescent="0.35">
      <c r="B127" s="253"/>
      <c r="C127" s="253"/>
      <c r="D127" s="253"/>
    </row>
    <row r="128" spans="2:4" x14ac:dyDescent="0.35">
      <c r="B128" s="253"/>
      <c r="C128" s="253"/>
      <c r="D128" s="253"/>
    </row>
    <row r="129" spans="2:4" x14ac:dyDescent="0.35">
      <c r="B129" s="253"/>
      <c r="C129" s="253"/>
      <c r="D129" s="253"/>
    </row>
    <row r="130" spans="2:4" x14ac:dyDescent="0.35">
      <c r="B130" s="253"/>
      <c r="C130" s="253"/>
      <c r="D130" s="253"/>
    </row>
    <row r="131" spans="2:4" x14ac:dyDescent="0.35">
      <c r="B131" s="253"/>
      <c r="C131" s="253"/>
      <c r="D131" s="253"/>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Working Document" ma:contentTypeID="0x01010014768F94803F42BEA62C5B7969543DC70068B24FD80E188845818117EF73F6F3FA" ma:contentTypeVersion="123" ma:contentTypeDescription="A work in progress document. &#10;Retention period upon archiving: 0 years." ma:contentTypeScope="" ma:versionID="fe3d1275cb9f5a993f911bcef4f4ff70">
  <xsd:schema xmlns:xsd="http://www.w3.org/2001/XMLSchema" xmlns:xs="http://www.w3.org/2001/XMLSchema" xmlns:p="http://schemas.microsoft.com/office/2006/metadata/properties" xmlns:ns2="b6b58658-cf51-45a5-9406-e05621d8269c" xmlns:ns3="fa473315-44a4-4518-8a4f-31f7017f3642" targetNamespace="http://schemas.microsoft.com/office/2006/metadata/properties" ma:root="true" ma:fieldsID="0ce760a3f722fc0ace1795564812482e" ns2:_="" ns3:_="">
    <xsd:import namespace="b6b58658-cf51-45a5-9406-e05621d8269c"/>
    <xsd:import namespace="fa473315-44a4-4518-8a4f-31f7017f3642"/>
    <xsd:element name="properties">
      <xsd:complexType>
        <xsd:sequence>
          <xsd:element name="documentManagement">
            <xsd:complexType>
              <xsd:all>
                <xsd:element ref="ns2:Grant_x0020_Name" minOccurs="0"/>
                <xsd:element ref="ns3:_dlc_DocId" minOccurs="0"/>
                <xsd:element ref="ns3:_dlc_DocIdUrl" minOccurs="0"/>
                <xsd:element ref="ns3:_dlc_DocIdPersistId" minOccurs="0"/>
                <xsd:element ref="ns2:MediaServiceMetadata" minOccurs="0"/>
                <xsd:element ref="ns2:MediaServiceFastMetadata" minOccurs="0"/>
                <xsd:element ref="ns2:MediaServiceEventHashCode" minOccurs="0"/>
                <xsd:element ref="ns2:MediaServiceGenerationTim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b58658-cf51-45a5-9406-e05621d8269c" elementFormDefault="qualified">
    <xsd:import namespace="http://schemas.microsoft.com/office/2006/documentManagement/types"/>
    <xsd:import namespace="http://schemas.microsoft.com/office/infopath/2007/PartnerControls"/>
    <xsd:element name="Grant_x0020_Name" ma:index="5" nillable="true" ma:displayName="Grant Name" ma:internalName="Grant_x0020_Name" ma:readOnly="false">
      <xsd:simpleType>
        <xsd:restriction base="dms:Text">
          <xsd:maxLength value="255"/>
        </xsd:restriction>
      </xsd:simpleType>
    </xsd:element>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a473315-44a4-4518-8a4f-31f7017f3642"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c097f1e6-5941-48e7-ac45-8c5509127d4f" ContentTypeId="0x01010014768F94803F42BEA62C5B7969543DC7" PreviousValue="false"/>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Grant_x0020_Name xmlns="b6b58658-cf51-45a5-9406-e05621d8269c" xsi:nil="true"/>
    <_dlc_DocId xmlns="fa473315-44a4-4518-8a4f-31f7017f3642">2THV4EY2EXKK-1337058940-2742</_dlc_DocId>
    <_dlc_DocIdUrl xmlns="fa473315-44a4-4518-8a4f-31f7017f3642">
      <Url>https://tgf.sharepoint.com/sites/TSGMT3/SLV3/_layouts/15/DocIdRedir.aspx?ID=2THV4EY2EXKK-1337058940-2742</Url>
      <Description>2THV4EY2EXKK-1337058940-2742</Description>
    </_dlc_DocIdUrl>
  </documentManagement>
</p:properties>
</file>

<file path=customXml/itemProps1.xml><?xml version="1.0" encoding="utf-8"?>
<ds:datastoreItem xmlns:ds="http://schemas.openxmlformats.org/officeDocument/2006/customXml" ds:itemID="{529ACE71-5F26-44A9-A4FB-C40C6715BA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b58658-cf51-45a5-9406-e05621d8269c"/>
    <ds:schemaRef ds:uri="fa473315-44a4-4518-8a4f-31f7017f364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782CE5A-B890-4380-AB21-2176687D709C}">
  <ds:schemaRefs>
    <ds:schemaRef ds:uri="Microsoft.SharePoint.Taxonomy.ContentTypeSync"/>
  </ds:schemaRefs>
</ds:datastoreItem>
</file>

<file path=customXml/itemProps3.xml><?xml version="1.0" encoding="utf-8"?>
<ds:datastoreItem xmlns:ds="http://schemas.openxmlformats.org/officeDocument/2006/customXml" ds:itemID="{0AFAFDC5-3E67-4BC9-BBF7-2780BDD05627}">
  <ds:schemaRefs>
    <ds:schemaRef ds:uri="http://schemas.microsoft.com/sharepoint/events"/>
  </ds:schemaRefs>
</ds:datastoreItem>
</file>

<file path=customXml/itemProps4.xml><?xml version="1.0" encoding="utf-8"?>
<ds:datastoreItem xmlns:ds="http://schemas.openxmlformats.org/officeDocument/2006/customXml" ds:itemID="{ECD19FEA-BB5D-4DE0-9F28-95146387D6CD}">
  <ds:schemaRefs>
    <ds:schemaRef ds:uri="http://schemas.microsoft.com/sharepoint/v3/contenttype/forms"/>
  </ds:schemaRefs>
</ds:datastoreItem>
</file>

<file path=customXml/itemProps5.xml><?xml version="1.0" encoding="utf-8"?>
<ds:datastoreItem xmlns:ds="http://schemas.openxmlformats.org/officeDocument/2006/customXml" ds:itemID="{EF273FF8-F9CC-4683-8289-5DA7B881860E}">
  <ds:schemaRefs>
    <ds:schemaRef ds:uri="http://schemas.openxmlformats.org/package/2006/metadata/core-properties"/>
    <ds:schemaRef ds:uri="http://purl.org/dc/elements/1.1/"/>
    <ds:schemaRef ds:uri="http://schemas.microsoft.com/office/infopath/2007/PartnerControls"/>
    <ds:schemaRef ds:uri="fa473315-44a4-4518-8a4f-31f7017f3642"/>
    <ds:schemaRef ds:uri="http://schemas.microsoft.com/office/2006/documentManagement/types"/>
    <ds:schemaRef ds:uri="http://purl.org/dc/dcmitype/"/>
    <ds:schemaRef ds:uri="b6b58658-cf51-45a5-9406-e05621d8269c"/>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607</vt:i4>
      </vt:variant>
    </vt:vector>
  </HeadingPairs>
  <TitlesOfParts>
    <vt:vector size="615" baseType="lpstr">
      <vt:lpstr>Instructions-ES</vt:lpstr>
      <vt:lpstr>Overview - Section A</vt:lpstr>
      <vt:lpstr>Impact Indicators - Section B </vt:lpstr>
      <vt:lpstr>Outcome Indicators - Section C </vt:lpstr>
      <vt:lpstr>Coverage Indicators - Section D</vt:lpstr>
      <vt:lpstr> Disaggregation - Section E </vt:lpstr>
      <vt:lpstr>WPTM - Section F</vt:lpstr>
      <vt:lpstr>Print View</vt:lpstr>
      <vt:lpstr>_009096bb_77c7_47e9_ab78_bac00c84b439</vt:lpstr>
      <vt:lpstr>_014af77a_8bcb_4d0c_beeb_a3d72f1332b5</vt:lpstr>
      <vt:lpstr>_01bfc0ce_3a93_4136_98df_2e5ab51007c4</vt:lpstr>
      <vt:lpstr>_01cccfef_5573_4d36_b9d3_e32bd9199c70</vt:lpstr>
      <vt:lpstr>_0215c642_4079_4a66_b33f_02948e5b161c</vt:lpstr>
      <vt:lpstr>_02305739_ec80_4503_b191_2e272f7ad158</vt:lpstr>
      <vt:lpstr>_0278b5de_0da4_4498_a134_99a2744a9fab</vt:lpstr>
      <vt:lpstr>_033fcd6d_adce_4700_8852_ca583a6bef6b</vt:lpstr>
      <vt:lpstr>_041a39b4_8ff8_4bdd_bc99_4f008e44b010</vt:lpstr>
      <vt:lpstr>_0498dc4a_5706_4cf8_9462_13fccb149fe3</vt:lpstr>
      <vt:lpstr>_04a05b73_32c0_4d2d_a31f_5fbde1b204a3</vt:lpstr>
      <vt:lpstr>_053d4715_81a5_4c4e_908e_bbbba2cb81d4</vt:lpstr>
      <vt:lpstr>_05de697d_8f2c_4184_9d2e_6faa62695a32</vt:lpstr>
      <vt:lpstr>_06a30c86_360f_426e_8e45_34c8bc342561</vt:lpstr>
      <vt:lpstr>_06f0afa9_1fe3_42c4_a70c_ee03512b1215</vt:lpstr>
      <vt:lpstr>_07f6212a_2a5a_452d_b852_a06db9d121bc</vt:lpstr>
      <vt:lpstr>_0883281e_e21d_43ef_9187_230346f845f9</vt:lpstr>
      <vt:lpstr>_089c4f14_f445_4edd_986d_5381533aad0a</vt:lpstr>
      <vt:lpstr>_0a25a90c_3219_438f_af02_7dbbd6432e17</vt:lpstr>
      <vt:lpstr>_0b061e63_2d62_4e7f_be44_4eac7747625a</vt:lpstr>
      <vt:lpstr>_0ba5fba9_1998_4ded_9b12_f967fc1c76dc</vt:lpstr>
      <vt:lpstr>_0be7695c_11a6_45b5_b154_af6d36015894</vt:lpstr>
      <vt:lpstr>_0beac2ba_bbbb_431d_8bce_14dbf66bdf78</vt:lpstr>
      <vt:lpstr>_0c431a0b_6c06_4a8d_9958_df0e381f3233</vt:lpstr>
      <vt:lpstr>_0cdb72c3_6724_4a77_bc28_1011a00b051b</vt:lpstr>
      <vt:lpstr>_0d92c2c9_3965_40dd_8ee0_e9f02c0e3ee9</vt:lpstr>
      <vt:lpstr>_0dc96169_1e4e_4b6f_8f38_6c1e88134dc4</vt:lpstr>
      <vt:lpstr>_0eecfd33_4a6a_4cbb_afe3_81fb3599f535</vt:lpstr>
      <vt:lpstr>_0f39d314_7997_497e_b89c_3c8231e774ea</vt:lpstr>
      <vt:lpstr>_0f6dd035_5a2a_4fb8_9c03_136130f7ba45</vt:lpstr>
      <vt:lpstr>_10373643_8727_4ea7_b41d_1b5ebdd41ba4</vt:lpstr>
      <vt:lpstr>_1121e55d_6d32_4888_b652_ac9583a82d46</vt:lpstr>
      <vt:lpstr>_1279d174_765e_40f7_9774_a1502cee1084</vt:lpstr>
      <vt:lpstr>_13f5bbc3_a06d_4a3e_b75e_ac6929e1cb91</vt:lpstr>
      <vt:lpstr>_13f7ccf9_e83b_492d_b75e_505ddf064a0d</vt:lpstr>
      <vt:lpstr>_144bb8c4_0b16_4558_9e0b_bfebb0a9604a</vt:lpstr>
      <vt:lpstr>_14a567c8_d8f6_4162_9aa0_c1538b8740a0</vt:lpstr>
      <vt:lpstr>_164e6d09_185f_4eb7_8d48_b40f818dce2a</vt:lpstr>
      <vt:lpstr>_181f0491_3526_4056_a1b6_cc19485d3206</vt:lpstr>
      <vt:lpstr>_185f9a59_e3dc_4a86_b1fd_a4a300de92e9</vt:lpstr>
      <vt:lpstr>_18fcd6ea_974c_4b82_9069_cd9097340c65</vt:lpstr>
      <vt:lpstr>_1955075b_5332_4022_9e1d_d8310266160b</vt:lpstr>
      <vt:lpstr>_195784db_c268_4c63_8483_153347963bf4</vt:lpstr>
      <vt:lpstr>_1973a1fe_f6bd_4298_a9ef_0f4352e0ed5c</vt:lpstr>
      <vt:lpstr>_198b5a5f_0f03_476f_accf_4c39afec46de</vt:lpstr>
      <vt:lpstr>_1a080622_0d74_49cf_97f9_4810bf8030df</vt:lpstr>
      <vt:lpstr>_1a5b1cfb_0aff_4bfb_a8cf_305d6cff91c4</vt:lpstr>
      <vt:lpstr>_1a724e84_de47_4d84_99f6_1ebe05a5198e</vt:lpstr>
      <vt:lpstr>_1aa1a76c_dd86_4169_9713_d4769c038cf4</vt:lpstr>
      <vt:lpstr>_1adee5ff_c5c9_43db_9c1e_bb4129b790bf</vt:lpstr>
      <vt:lpstr>_1b8aaee3_08fa_47b6_9b44_c592025d5948</vt:lpstr>
      <vt:lpstr>_1ba5b9ab_2d9b_4eca_b122_0032dff5772a</vt:lpstr>
      <vt:lpstr>_1c63dced_ef57_49a2_b76c_04f2a67c4e37</vt:lpstr>
      <vt:lpstr>_1c9a6136_ca1e_45b0_8d91_8e499a1c2b64</vt:lpstr>
      <vt:lpstr>_1d6a3bac_4285_4496_be35_4b6e94c6c525</vt:lpstr>
      <vt:lpstr>_1e8031e2_fb17_49db_aa23_60e8be628b5d</vt:lpstr>
      <vt:lpstr>_1f7a22d6_7976_4a51_98b5_b72a96a27356</vt:lpstr>
      <vt:lpstr>_201a9b59_c648_4520_b810_e4a26475e91b</vt:lpstr>
      <vt:lpstr>_20610bf4_5e5c_47a3_b8cb_606c8e2d35b3</vt:lpstr>
      <vt:lpstr>_20b37a5d_a9b9_4728_a5db_fa2bcdb4259a</vt:lpstr>
      <vt:lpstr>_2107d815_de12_4678_b7bf_30f8521ae049</vt:lpstr>
      <vt:lpstr>_214941ba_c471_49a3_8970_f93dba1090ed</vt:lpstr>
      <vt:lpstr>_2155cd87_2f72_4971_9bf3_5e903b4bd350</vt:lpstr>
      <vt:lpstr>_21767732_1f31_4ce6_b119_8446771deb3e</vt:lpstr>
      <vt:lpstr>_21b12a26_ee05_4098_a9bf_fc0cdf7f6adb</vt:lpstr>
      <vt:lpstr>_227c1eef_248d_4636_b70f_e17385d0de94</vt:lpstr>
      <vt:lpstr>_233f4b6b_2a85_4f7c_a11c_783789889f27</vt:lpstr>
      <vt:lpstr>_234097fa_7af3_40a6_9a0b_c63fe2b310fb</vt:lpstr>
      <vt:lpstr>_23c679e9_b192_40b1_95ad_e2f1dac7a992</vt:lpstr>
      <vt:lpstr>_23debc6e_f89a_4d49_93e8_506d71c4cbb7</vt:lpstr>
      <vt:lpstr>_242d575a_eb16_4795_affc_a818f9b0adad</vt:lpstr>
      <vt:lpstr>_2440afcf_7038_466b_9f8b_f5cb2d881ac0</vt:lpstr>
      <vt:lpstr>_24ce621f_5feb_4421_aa7b_30c973952869</vt:lpstr>
      <vt:lpstr>_256acc1f_d632_49f3_a230_a7c45fed6c7d</vt:lpstr>
      <vt:lpstr>_25903c5a_79da_48aa_a73a_0efa3fa709b3</vt:lpstr>
      <vt:lpstr>_25c4f9c3_a465_4509_8e2f_b4c3afc12d62</vt:lpstr>
      <vt:lpstr>_26871ad2_5643_4577_a42a_cef86a91d97d</vt:lpstr>
      <vt:lpstr>_269ad186_a2a4_4f46_8ca7_07cb583e612e</vt:lpstr>
      <vt:lpstr>_27c6dfb2_6e2c_4519_aff6_82afcaea4b81</vt:lpstr>
      <vt:lpstr>_29114823_71c7_429d_a280_da9290ae2726</vt:lpstr>
      <vt:lpstr>_29485cc3_b6f0_4699_8a0a_9b1b9b557d0a</vt:lpstr>
      <vt:lpstr>_295f3441_adc3_4dc5_8a9e_67266d697395</vt:lpstr>
      <vt:lpstr>_29cebab7_2d83_4f3c_9514_8297fc24a341</vt:lpstr>
      <vt:lpstr>_29dc2e64_1893_44f6_9dcf_87e619efff18</vt:lpstr>
      <vt:lpstr>_29de1210_4fea_46a8_ac63_eb3a3734b209</vt:lpstr>
      <vt:lpstr>_2aadba24_f284_4106_939e_021fa73526f3</vt:lpstr>
      <vt:lpstr>_2ab1dfcf_a207_4488_9778_05865ff67402</vt:lpstr>
      <vt:lpstr>_2b6b996f_cb14_4a6f_a9d2_340471f8299f</vt:lpstr>
      <vt:lpstr>_2bad41a3_d2d5_4a30_a026_b211ed401ae9</vt:lpstr>
      <vt:lpstr>_2c6b8785_2f7e_4ce5_948e_2066c6838182</vt:lpstr>
      <vt:lpstr>_2cce8ee2_6afd_41d1_bcad_99af3d7b16b5</vt:lpstr>
      <vt:lpstr>_2d154807_2b4a_4b96_90cc_90540c97cd87</vt:lpstr>
      <vt:lpstr>_2d8b8002_9e00_4e21_821d_5beccbd0b725</vt:lpstr>
      <vt:lpstr>_2e072484_37c2_40d3_8ebb_cc2dad56c7bb</vt:lpstr>
      <vt:lpstr>_304a4b38_aadb_465f_bec4_ede79462324a</vt:lpstr>
      <vt:lpstr>_30572134_8290_4750_a680_dd1dbf9fbe17</vt:lpstr>
      <vt:lpstr>_30b03846_ab03_4151_aecb_ffcd8f9380d3</vt:lpstr>
      <vt:lpstr>_31abdfc0_7b3f_4421_9bb3_3010b64c33c6</vt:lpstr>
      <vt:lpstr>_31d120e8_a153_4549_b61b_13f625c541fd</vt:lpstr>
      <vt:lpstr>_31e1e97a_f8b3_42a3_9dba_54263b984934</vt:lpstr>
      <vt:lpstr>_33898a8c_e55b_4fb6_a523_fc8d172930cd</vt:lpstr>
      <vt:lpstr>_33f94c69_7ad0_42e4_ae97_cd43ab2f6fb1</vt:lpstr>
      <vt:lpstr>_345d0d9b_6a28_4efe_b573_e24f2d2c320a</vt:lpstr>
      <vt:lpstr>_3599e6a2_76d5_4a3e_b94f_263ea328a754</vt:lpstr>
      <vt:lpstr>_35a3a7c3_ebbd_4b4d_a304_0699e84940ff</vt:lpstr>
      <vt:lpstr>_35d1b49a_9719_423f_baf2_fde871e1bd58</vt:lpstr>
      <vt:lpstr>_3656f8fe_1658_4390_b037_f0db08258404</vt:lpstr>
      <vt:lpstr>_36c48884_8351_429d_866b_c7cb8ec9bdfb</vt:lpstr>
      <vt:lpstr>_37fc5e03_bcc7_4685_9fef_b3f1646865b7</vt:lpstr>
      <vt:lpstr>_38090fcc_c83f_4075_9748_b307f993e767</vt:lpstr>
      <vt:lpstr>_38727489_790b_4106_8b2a_6a8fd7426747</vt:lpstr>
      <vt:lpstr>_388e9f7b_b253_414f_b074_2b51db867bec</vt:lpstr>
      <vt:lpstr>_38de050d_86ee_49c2_9fbb_229243dfc39c</vt:lpstr>
      <vt:lpstr>_3a54c0cb_5d61_44ab_9f5f_59c0b83c7017</vt:lpstr>
      <vt:lpstr>_3a87c5f7_0769_4a3a_a3e3_82a4b0341068</vt:lpstr>
      <vt:lpstr>_3aa3a9d7_516a_4076_842d_45635c693b16</vt:lpstr>
      <vt:lpstr>_3b16469f_3a28_404f_a919_41ed115ef29e</vt:lpstr>
      <vt:lpstr>_3b7422cb_6445_4aa9_93d7_564b3b552a88</vt:lpstr>
      <vt:lpstr>_3c45532e_4503_44c3_aed1_88e3c7145bca</vt:lpstr>
      <vt:lpstr>_3c670222_be49_48d4_a6da_55d70e83d153</vt:lpstr>
      <vt:lpstr>_3c7e6a65_3704_49f1_aeb5_596f9e172566</vt:lpstr>
      <vt:lpstr>_3d3c76b6_9fcf_4cb5_b2a3_ba632337362e</vt:lpstr>
      <vt:lpstr>_3d6d3512_10c0_4de5_aa42_7ee068d75e48</vt:lpstr>
      <vt:lpstr>_3e588f48_5b47_4e13_ab21_55c135645d97</vt:lpstr>
      <vt:lpstr>_3e75799f_c328_461d_aa21_8f9a9eab5513</vt:lpstr>
      <vt:lpstr>_3f09c12b_bc4c_4018_a427_8323f6abdcde</vt:lpstr>
      <vt:lpstr>_3f14779a_3657_4ee9_b857_6b95d77074db</vt:lpstr>
      <vt:lpstr>_3f450a54_eabe_42be_b6a5_18c086a5d786</vt:lpstr>
      <vt:lpstr>_3fdc2ac9_f4a3_4d6a_b2f2_58d6f3e03696</vt:lpstr>
      <vt:lpstr>_3fe9ffb0_20f0_4e61_bd05_c39610c7d823</vt:lpstr>
      <vt:lpstr>_413e976f_e211_495a_946b_b87ba18376c4</vt:lpstr>
      <vt:lpstr>_4142b5d6_b3a2_4804_93e1_6abaf2166d4c</vt:lpstr>
      <vt:lpstr>_4168f68f_65b0_4ea5_bc1b_2714af57d8d9</vt:lpstr>
      <vt:lpstr>_423d3c20_41cf_4997_a293_9b1150fb8eaa</vt:lpstr>
      <vt:lpstr>_425b05fb_599f_421c_ad67_1b45a511d0c0</vt:lpstr>
      <vt:lpstr>_4266c6da_54ca_4a1a_a567_1b51c0445aba</vt:lpstr>
      <vt:lpstr>_42a2ef20_7507_4137_ae83_1c4ed24d9bd9</vt:lpstr>
      <vt:lpstr>_42d7fb51_4e33_4fc0_b034_1c2d76e20fd5</vt:lpstr>
      <vt:lpstr>_450947d9_3973_46bc_ab14_5dab8bf5c8fb</vt:lpstr>
      <vt:lpstr>_45ed0cc2_06fa_47d2_bf1a_8078df921d9b</vt:lpstr>
      <vt:lpstr>_463898c2_94f9_443e_9360_603b31e51356</vt:lpstr>
      <vt:lpstr>_46d565cf_c4b6_4ba9_91a9_ae6e1f229f25</vt:lpstr>
      <vt:lpstr>_4820f755_1815_4142_9c1e_22637b4b3c30</vt:lpstr>
      <vt:lpstr>_493718d5_8d74_4e5b_a628_d7a62c064791</vt:lpstr>
      <vt:lpstr>_49926cff_7d8a_446c_9eaf_1304d30c19db</vt:lpstr>
      <vt:lpstr>_4994889e_24bf_4e57_b5fe_4d250c0b598a</vt:lpstr>
      <vt:lpstr>_4ae48ad8_e1d2_4fe8_923d_d826a0a6db3d</vt:lpstr>
      <vt:lpstr>_4af41944_42f7_4e99_8627_878d677a4e30</vt:lpstr>
      <vt:lpstr>_4b36df75_ea3b_4116_b8ac_4a66abe762ad</vt:lpstr>
      <vt:lpstr>_4c42d79f_dbe5_4149_82f9_e7c685dd6770</vt:lpstr>
      <vt:lpstr>_4d0cf32e_0e05_456f_b4d1_14bd4c608721</vt:lpstr>
      <vt:lpstr>_4d2be4fe_13b2_4faf_828e_93509fa81057</vt:lpstr>
      <vt:lpstr>_4d46f88d_b53f_4725_b903_496b8000bb47</vt:lpstr>
      <vt:lpstr>_4db5cf38_f801_4806_bf2c_599132967e52</vt:lpstr>
      <vt:lpstr>_4dc32036_026a_4d5f_beb4_03786a15ba27</vt:lpstr>
      <vt:lpstr>_4e28d14a_809b_451a_94f7_5adb1a78a192</vt:lpstr>
      <vt:lpstr>_4e3ce3cc_8312_431b_a087_d993964fb260</vt:lpstr>
      <vt:lpstr>_4e82750a_5fea_44c6_80cf_72f682152f92</vt:lpstr>
      <vt:lpstr>_4ede0df7_bdae_485c_a6aa_cd381b32466f</vt:lpstr>
      <vt:lpstr>_4ee906e6_a15a_4bd6_a5ab_48f7e9c4ead2</vt:lpstr>
      <vt:lpstr>_4f178b68_20c0_4f6c_b1b2_a19a8fcafba7</vt:lpstr>
      <vt:lpstr>_4f36af19_06bf_4c59_990d_586822b3d259</vt:lpstr>
      <vt:lpstr>_4f63865c_55fd_464f_93e9_b2225fc74687</vt:lpstr>
      <vt:lpstr>_505724dd_8547_4bc3_976d_4313725e4ae3</vt:lpstr>
      <vt:lpstr>_50db2e80_c834_4e54_81d0_095d3a449508</vt:lpstr>
      <vt:lpstr>_51b611bd_a560_42d0_9976_577e62d2b71d</vt:lpstr>
      <vt:lpstr>_52d6fc62_59f3_4757_a084_a8aeafb48d9b</vt:lpstr>
      <vt:lpstr>_52e13748_1182_4a4a_9d8d_bac741435bb8</vt:lpstr>
      <vt:lpstr>_53066892_24de_428a_ae98_ea86638a4c62</vt:lpstr>
      <vt:lpstr>_53737226_720f_44cb_8b6f_c2a7829a2378</vt:lpstr>
      <vt:lpstr>_54eeb97e_db74_4058_898e_3c70d10a60fb</vt:lpstr>
      <vt:lpstr>_551ff597_4d6b_4e43_80ec_d627591a4405</vt:lpstr>
      <vt:lpstr>_556ddeb1_283d_4119_8033_220d00837221</vt:lpstr>
      <vt:lpstr>_57279062_e326_494d_97d1_9dfc8942bd33</vt:lpstr>
      <vt:lpstr>_572e42ad_37ba_41a9_bff2_b341932489fa</vt:lpstr>
      <vt:lpstr>_5784befd_ba79_46ce_94c3_633c0a4c5b39</vt:lpstr>
      <vt:lpstr>_5872670a_ec38_4a89_ad98_a6d82394eb83</vt:lpstr>
      <vt:lpstr>_58bd3376_047f_4dcd_8c2d_825da0f87b4c</vt:lpstr>
      <vt:lpstr>_59a28839_db65_45dc_8a19_59cbc682c3a6</vt:lpstr>
      <vt:lpstr>_59f95329_4292_4573_afbd_ad38fe5a11b5</vt:lpstr>
      <vt:lpstr>_5a304b38_0560_4d4b_9305_af573a971c7b</vt:lpstr>
      <vt:lpstr>_5a6b264f_e866_4180_b32b_be3682daaa02</vt:lpstr>
      <vt:lpstr>_5ab6d726_9fce_48bb_aa46_4986e5a2e80e</vt:lpstr>
      <vt:lpstr>_5b7858ba_c7ed_4c9b_bc1f_4266d944d694</vt:lpstr>
      <vt:lpstr>_5bfda244_8ccf_4224_a2ea_9a3800784bec</vt:lpstr>
      <vt:lpstr>_5c348667_29c7_4f46_8bdf_9340e7ffe341</vt:lpstr>
      <vt:lpstr>_5c482c04_4e59_4d71_9f75_de3d9d16970b</vt:lpstr>
      <vt:lpstr>_5ca483d4_a607_464c_bfdb_b77cba9ec0a9</vt:lpstr>
      <vt:lpstr>_5d5f763d_3d34_4982_8228_6a30e5e5d212</vt:lpstr>
      <vt:lpstr>_5d657817_9a27_4b37_bcd4_b55f78d6ac1b</vt:lpstr>
      <vt:lpstr>_5da2fc81_49b6_4671_89eb_7b28c003e9be</vt:lpstr>
      <vt:lpstr>_5df64d32_9a5c_414c_86e2_ae3655f5bb58</vt:lpstr>
      <vt:lpstr>_5e1f219c_cae5_40fc_ba27_83bc77b94308</vt:lpstr>
      <vt:lpstr>_5e59b3d2_3706_4a8c_932c_fdb0f6aa3c16</vt:lpstr>
      <vt:lpstr>_5e768e91_687d_4dfb_a07c_b558729186db</vt:lpstr>
      <vt:lpstr>_5e92d889_8ba8_4c5a_940f_5b9f94b6e30a</vt:lpstr>
      <vt:lpstr>_5fd64279_1bd2_488c_9e62_4053f45567f5</vt:lpstr>
      <vt:lpstr>_5ffe0d1a_8a84_4337_9fd0_deccf895e752</vt:lpstr>
      <vt:lpstr>_60cca16c_2bbf_4012_b9ed_84b4cc4c6513</vt:lpstr>
      <vt:lpstr>_62fc5abc_c22f_4886_8298_ae4140ce6a16</vt:lpstr>
      <vt:lpstr>_634c40bd_8cf0_4631_853b_96851e3bcde4</vt:lpstr>
      <vt:lpstr>_63de57f1_547d_4bd8_8c72_4f7979df3206</vt:lpstr>
      <vt:lpstr>_641e8879_2a7f_4e5b_9221_71c3163e2697</vt:lpstr>
      <vt:lpstr>_6455b8f3_a4e7_439d_8059_19ecc4f1f876</vt:lpstr>
      <vt:lpstr>_64b80052_1148_4ad0_a719_2605a229a5dd</vt:lpstr>
      <vt:lpstr>_651c1cff_29dc_4f61_8994_ff4aa592187f</vt:lpstr>
      <vt:lpstr>_654bca83_10b5_4fb3_962f_80e82dfc63ce</vt:lpstr>
      <vt:lpstr>_65c26b5a_0465_48fc_a362_f2e87b3413d9</vt:lpstr>
      <vt:lpstr>_666ecfb3_4890_469f_9405_c844bfec298e</vt:lpstr>
      <vt:lpstr>_66c05feb_5ba4_4d15_8d33_a4f0ff5f795a</vt:lpstr>
      <vt:lpstr>_66ed04dd_0830_439c_b4bc_24d70db2c1e7</vt:lpstr>
      <vt:lpstr>_6715a48b_b59c_4776_be88_a55a2bdba187</vt:lpstr>
      <vt:lpstr>_68131f07_373f_4ee5_8db3_e8876679341b</vt:lpstr>
      <vt:lpstr>_6817dc8a_703d_4192_a2a8_a72a907275fb</vt:lpstr>
      <vt:lpstr>_6a3dda26_b269_4afa_8b05_c602a881a167</vt:lpstr>
      <vt:lpstr>_6ac60fe2_d872_4a35_a5e2_7132294649ec</vt:lpstr>
      <vt:lpstr>_6b293db8_2064_47cb_abbc_3f4c6d0caeda</vt:lpstr>
      <vt:lpstr>_6c432057_801a_4b50_8cf7_6f6149d7c40a</vt:lpstr>
      <vt:lpstr>_6ce0ed87_5b35_40ed_9f7a_44a4e37463b9</vt:lpstr>
      <vt:lpstr>_6de46edd_2f1b_4343_8ab7_4e70e2856d23</vt:lpstr>
      <vt:lpstr>_6e6943dc_a39b_4021_932f_cfd2e12ee608</vt:lpstr>
      <vt:lpstr>_6e9ed759_a029_439a_93ab_0d062c7d6e8a</vt:lpstr>
      <vt:lpstr>_6f4021c1_930e_44d0_a39b_d0b8c8bca29b</vt:lpstr>
      <vt:lpstr>_6f7ec15b_c268_485e_b0b1_4f72a84c4bc6</vt:lpstr>
      <vt:lpstr>_708bc3f4_3b2b_4cbe_89e1_1871c272480d</vt:lpstr>
      <vt:lpstr>_70a5cda6_774c_4166_b372_07fbe25d764a</vt:lpstr>
      <vt:lpstr>_7111a6af_994e_4c8e_91da_0cd71318b438</vt:lpstr>
      <vt:lpstr>_7210282b_6d37_40e9_9208_b22105dfdb45</vt:lpstr>
      <vt:lpstr>_7318b74f_0f66_4a96_9490_a6e530953ede</vt:lpstr>
      <vt:lpstr>_73ed6a72_5bb2_4e78_b64b_57d38f0409a1</vt:lpstr>
      <vt:lpstr>_745d292d_fc17_4892_81af_e69f39f278df</vt:lpstr>
      <vt:lpstr>_75127888_d602_45ff_b831_0b6cb5ca1689</vt:lpstr>
      <vt:lpstr>_75417d5f_8186_4610_b9ba_588590a586ac</vt:lpstr>
      <vt:lpstr>_7554e4be_d51b_4eff_b8a1_67f281ff6896</vt:lpstr>
      <vt:lpstr>_75e01dac_a196_4485_8c4e_3c8181e382da</vt:lpstr>
      <vt:lpstr>_7638a94a_e06b_4d66_97b8_ac609d3da203</vt:lpstr>
      <vt:lpstr>_7643b6aa_7bef_476f_ad52_f8748c078a19</vt:lpstr>
      <vt:lpstr>_767e167c_49a5_47f2_969d_5168b626be63</vt:lpstr>
      <vt:lpstr>_76f43188_477a_485f_9a13_9e30303f1124</vt:lpstr>
      <vt:lpstr>_77290f0f_e3b8_410c_9e2a_f33b99973795</vt:lpstr>
      <vt:lpstr>_77c0e58c_063b_4191_abfd_5b535878c189</vt:lpstr>
      <vt:lpstr>_78b9de5e_0b4f_481c_a62c_142b52c36488</vt:lpstr>
      <vt:lpstr>_7920b793_d507_4f7a_99e2_756c9f466e52</vt:lpstr>
      <vt:lpstr>_7a157943_9cc3_410b_ac27_f2c54152e262</vt:lpstr>
      <vt:lpstr>_7a72f78c_72ee_4007_958d_a1a1ee34b28b</vt:lpstr>
      <vt:lpstr>_7ab7b090_6bd0_4a8e_8113_dd21d389a342</vt:lpstr>
      <vt:lpstr>_7abccd6d_b26a_464a_a34f_823b62ef9461</vt:lpstr>
      <vt:lpstr>_7bac37da_c8ab_49df_9ce6_06a9736d64f8</vt:lpstr>
      <vt:lpstr>_7c917dad_3e1d_47db_8eb3_2b416550c06c</vt:lpstr>
      <vt:lpstr>_7cbcbc4a_d246_4bbc_a159_edc409a2e4fe</vt:lpstr>
      <vt:lpstr>_7cdc6ffc_7316_43a3_8c10_94815252d4bc</vt:lpstr>
      <vt:lpstr>_7dad7a53_3619_44b2_9f14_26d23af8b014</vt:lpstr>
      <vt:lpstr>_7dd1a1e8_b3e5_4977_b435_92933762fedb</vt:lpstr>
      <vt:lpstr>_7e97b1d3_ddd6_4d94_b1d6_9a53b33ff98b</vt:lpstr>
      <vt:lpstr>_7e97bb3f_85c0_4041_8e33_f4dfd9b2bd63</vt:lpstr>
      <vt:lpstr>_7e99718f_b927_43f8_a72d_f5933e7780ca</vt:lpstr>
      <vt:lpstr>_7ea43aa2_3fad_4650_821c_ea2dc5b2b6d6</vt:lpstr>
      <vt:lpstr>_7ed2ad39_d4a3_43ed_a915_8a79ae9d08a6</vt:lpstr>
      <vt:lpstr>_7fc44159_eb0c_4ec6_937c_83795558bd60</vt:lpstr>
      <vt:lpstr>_824188d8_1928_41a5_8873_0ce612bdaed2</vt:lpstr>
      <vt:lpstr>_8273a11c_a030_45ba_bf8f_2b577e1aa93b</vt:lpstr>
      <vt:lpstr>_8275e2f9_07b9_4fec_af79_daf5bf5849e5</vt:lpstr>
      <vt:lpstr>_82b810a8_4ed0_4323_bc38_7e1a937be1f8</vt:lpstr>
      <vt:lpstr>_8369de31_1390_409f_b55a_fde61d8d7199</vt:lpstr>
      <vt:lpstr>_83a8b122_8cd9_4c5d_9e26_19949421dbb8</vt:lpstr>
      <vt:lpstr>_84592985_545c_4142_977f_19911c1d7be1</vt:lpstr>
      <vt:lpstr>_84d9d01d_791d_4814_96ca_cef45a6abd3a</vt:lpstr>
      <vt:lpstr>_862ffe01_c829_453b_8951_9acfdd7e0f24</vt:lpstr>
      <vt:lpstr>_864425d0_252a_4246_909e_cc0826e707f2</vt:lpstr>
      <vt:lpstr>_8680b4e4_73f6_49ed_b636_6796b8fc3007</vt:lpstr>
      <vt:lpstr>_8740d754_6057_4f92_9544_9f1b0a96c93b</vt:lpstr>
      <vt:lpstr>_876c5893_c8a3_4066_ad24_31365064997d</vt:lpstr>
      <vt:lpstr>_87baeec3_d609_48e9_97d3_9acbc31c6bc4</vt:lpstr>
      <vt:lpstr>_8945f316_fd9d_4e19_b3cd_c0c8202a52db</vt:lpstr>
      <vt:lpstr>_8a469ed4_8916_4154_bbbf_dd81f3ca6037</vt:lpstr>
      <vt:lpstr>_8a518e78_c2e7_4107_86f8_cda6bfbbe864</vt:lpstr>
      <vt:lpstr>_8a9ff9a8_7b42_4a34_a7bb_8f85ce3a36e0</vt:lpstr>
      <vt:lpstr>_8aa2c9e8_97d3_45b0_9755_0e8c5c3f294b</vt:lpstr>
      <vt:lpstr>_8aa4cf9f_eda6_4444_a907_3c8c602dbf88</vt:lpstr>
      <vt:lpstr>_8c12beea_ae57_4cdc_a86e_9bbd3bae88f2</vt:lpstr>
      <vt:lpstr>_8c83dafc_06c9_46d5_82dd_2edc4cdd71ef</vt:lpstr>
      <vt:lpstr>_8c97b788_a56a_4fd4_ab1d_553fdacd56ee</vt:lpstr>
      <vt:lpstr>_8d086166_aaa3_4eec_872e_985dceb20c48</vt:lpstr>
      <vt:lpstr>_8d18a379_8755_4412_801e_3a24e67a6467</vt:lpstr>
      <vt:lpstr>_8dbce8a5_0984_44b3_b1a6_cf993b957b30</vt:lpstr>
      <vt:lpstr>_8f098222_d066_4a46_afe4_a2860f259340</vt:lpstr>
      <vt:lpstr>_8f38a2c2_0833_4757_9f3f_fd2bfbb481ac</vt:lpstr>
      <vt:lpstr>_8f4065ff_50b1_4767_83af_862a3935b277</vt:lpstr>
      <vt:lpstr>_8f4652fd_6fec_47e2_8e29_9e9058be61aa</vt:lpstr>
      <vt:lpstr>_8fa4d884_a5b1_4041_8cad_fbf4720a13d4</vt:lpstr>
      <vt:lpstr>_9163a4e6_3076_442b_bf37_db0a0a62793a</vt:lpstr>
      <vt:lpstr>_940f4fc6_4a8e_4e0b_b740_efe451214fab</vt:lpstr>
      <vt:lpstr>_94171daa_d427_4741_ae4f_2766c79a4da3</vt:lpstr>
      <vt:lpstr>_95c01be7_c627_4449_a788_13be67006d54</vt:lpstr>
      <vt:lpstr>_96bf0d26_21c5_4468_ad6a_07580f9dd34c</vt:lpstr>
      <vt:lpstr>_97b6ca24_107e_44db_bc88_4db332fdf22a</vt:lpstr>
      <vt:lpstr>_97db3924_742c_4f61_af12_dab7752ccc44</vt:lpstr>
      <vt:lpstr>_97f1b32c_6621_44f3_b00b_23facc4a8c9f</vt:lpstr>
      <vt:lpstr>_9874a6dc_a3b8_4db0_9a74_e4c3c5dd126f</vt:lpstr>
      <vt:lpstr>_9898c5eb_afc0_4eaf_8387_942d1b2e57cb</vt:lpstr>
      <vt:lpstr>_99c3b064_facc_46ff_8835_927313074f4d</vt:lpstr>
      <vt:lpstr>_9a500917_dab9_4d8c_82b0_84e6e58cb053</vt:lpstr>
      <vt:lpstr>_9a822c43_2840_4d32_8d2c_f62815eccb99</vt:lpstr>
      <vt:lpstr>_9a975b68_4a25_421c_bf56_ce3e9602ca12</vt:lpstr>
      <vt:lpstr>_9c766a82_9c33_4b1d_9f4c_76c2bcf6e551</vt:lpstr>
      <vt:lpstr>_9c8612d6_cb9f_4fcd_b707_4fdfc8d07b47</vt:lpstr>
      <vt:lpstr>_9cbfedb3_84f3_41cb_bf05_f57356c30d3b</vt:lpstr>
      <vt:lpstr>_9cfc31ab_a677_4d1c_b5d4_df5c521ee5ef</vt:lpstr>
      <vt:lpstr>_9d318a0d_d7a3_48e8_a51b_60ca16c1c976</vt:lpstr>
      <vt:lpstr>_9d4507c5_5622_4e77_997d_65777e4b9b29</vt:lpstr>
      <vt:lpstr>_9d5a644f_9e3c_487b_9af4_779a60541f4e</vt:lpstr>
      <vt:lpstr>_9eb66103_54d0_486c_84fe_f3948ec313af</vt:lpstr>
      <vt:lpstr>_9f0d4df8_7f69_41ab_b823_8fad2df76213</vt:lpstr>
      <vt:lpstr>_9f29fc9a_a965_4afd_b189_7a3eca59d516</vt:lpstr>
      <vt:lpstr>_9f9fdd59_86c9_4295_b308_3619d68d6aaf</vt:lpstr>
      <vt:lpstr>_9ff47b3a_d28b_411b_a98b_bf4244606f53</vt:lpstr>
      <vt:lpstr>_a050c83a_8d4a_49ab_a808_e922507fb301</vt:lpstr>
      <vt:lpstr>_a06ae70f_aaf6_4179_9a0c_964df3537fbf</vt:lpstr>
      <vt:lpstr>_a21e317a_560b_434a_9c6a_b52a9755e408</vt:lpstr>
      <vt:lpstr>_a2b49755_1adb_4266_aaf8_271d0b7524b1</vt:lpstr>
      <vt:lpstr>_a35161b8_a808_4c7e_845f_e699179b5e0a</vt:lpstr>
      <vt:lpstr>_a3bb9706_a655_4815_ac17_285a5395dd17</vt:lpstr>
      <vt:lpstr>_a4e3ee83_9e06_474b_907f_71086c0c2985</vt:lpstr>
      <vt:lpstr>_a4f8ca5a_c29b_4e8a_b75c_6e98ee1c35c5</vt:lpstr>
      <vt:lpstr>_a561960e_2837_4ef6_9fb3_06bd14045f9f</vt:lpstr>
      <vt:lpstr>_a56e44bf_ca89_4206_8199_57e3e8408cd6</vt:lpstr>
      <vt:lpstr>_a5dfcb7f_e430_4fb5_9b5b_e22c4b6ca98e</vt:lpstr>
      <vt:lpstr>_a7712b00_96b7_482b_952c_492d2f0b2fc2</vt:lpstr>
      <vt:lpstr>_a7b11238_9f6e_4351_921e_572fe001503d</vt:lpstr>
      <vt:lpstr>_a7c4333b_5ea5_49df_97fa_fe1307e6522f</vt:lpstr>
      <vt:lpstr>_a80237bb_7952_4c04_9a7a_1cdad38cbd16</vt:lpstr>
      <vt:lpstr>_a8f46077_3c03_49ff_b812_2b8ac08cae66</vt:lpstr>
      <vt:lpstr>_aa924ff3_7862_4e6d_9948_5a270e34c8a1</vt:lpstr>
      <vt:lpstr>_aba4e79f_5ce3_41ca_abf0_8cba57c47dec</vt:lpstr>
      <vt:lpstr>_abbd2de4_555f_487e_a305_ee28249928f4</vt:lpstr>
      <vt:lpstr>_abcb1332_3cc3_40cb_9eb6_e49185148047</vt:lpstr>
      <vt:lpstr>_ac5ba2d1_98f0_4aa2_a6c2_322cafcae1b8</vt:lpstr>
      <vt:lpstr>_aca742d7_5b19_4aa5_8a32_739546d173c7</vt:lpstr>
      <vt:lpstr>_aca7f1bf_77d4_41d2_b85a_8fc4694aaa5d</vt:lpstr>
      <vt:lpstr>_ad718d62_e2fd_4c3a_a018_8c8f5eec5644</vt:lpstr>
      <vt:lpstr>_ae20a710_31d4_43ea_bb8e_98f8a452d9b5</vt:lpstr>
      <vt:lpstr>_aef23396_73a2_4449_b64b_574e315ee717</vt:lpstr>
      <vt:lpstr>_af4893e4_fb2a_43c4_a459_75a79635184d</vt:lpstr>
      <vt:lpstr>_af984491_07b4_45c6_827e_4a5a0e41cd92</vt:lpstr>
      <vt:lpstr>_afb1ac33_4702_4bdb_87c5_ccde46f5946b</vt:lpstr>
      <vt:lpstr>_afe46063_176e_42e7_9258_aafceea72a7c</vt:lpstr>
      <vt:lpstr>_b00633c8_5ccc_4622_86d1_07ff694c24a1</vt:lpstr>
      <vt:lpstr>_b01f6605_c50f_49e5_8841_306b902e21b5</vt:lpstr>
      <vt:lpstr>_b08eede9_e417_4197_bdb0_e7afb6ff7f75</vt:lpstr>
      <vt:lpstr>_b160391b_7f82_4ca2_b7a1_742da234e320</vt:lpstr>
      <vt:lpstr>_b184a48f_c367_42e0_abea_de10491cdb89</vt:lpstr>
      <vt:lpstr>_b25b57c0_b3c6_4bd0_84af_ecd0c047480e</vt:lpstr>
      <vt:lpstr>_b29140ce_2067_4616_98b2_f6e9312dff45</vt:lpstr>
      <vt:lpstr>_b2a433e8_e2eb_496e_9eab_56d34260a1ea</vt:lpstr>
      <vt:lpstr>_b38bd4f0_1352_4868_a619_3a6c9defba4d</vt:lpstr>
      <vt:lpstr>_b50509cf_996c_4fbc_99d9_4d166ae6823c</vt:lpstr>
      <vt:lpstr>_b517363e_a660_4f5c_8200_ca9f715b3954</vt:lpstr>
      <vt:lpstr>_b5821112_3c0f_46ea_8691_81e5396982ed</vt:lpstr>
      <vt:lpstr>_b5e8f7c0_1f6c_4f34_9e09_d35ca3f3eb39</vt:lpstr>
      <vt:lpstr>_b5f2092b_488a_4789_9fbe_8833441f7329</vt:lpstr>
      <vt:lpstr>_b625dd51_c3f0_4d71_a2a9_f6fa8dac524b</vt:lpstr>
      <vt:lpstr>_b630336b_3644_4bf6_8d7c_9c418ad44fc5</vt:lpstr>
      <vt:lpstr>_b7198351_a7ba_44b7_a1ec_111ed8317cb2</vt:lpstr>
      <vt:lpstr>_b8526b1f_d531_4d05_a35b_d24976af94b3</vt:lpstr>
      <vt:lpstr>_b88374ec_47cc_43db_8a49_31b8f7dfbe2a</vt:lpstr>
      <vt:lpstr>_b934b5c4_3a3d_4290_b4f5_665f1fa1d8f9</vt:lpstr>
      <vt:lpstr>_b9568051_a72c_4c87_bd12_0a431f6a32e6</vt:lpstr>
      <vt:lpstr>_ba0267ad_21bf_4c68_8330_e529db295d81</vt:lpstr>
      <vt:lpstr>_ba047ad1_b51f_49a2_b3c8_be30d392985a</vt:lpstr>
      <vt:lpstr>_ba186ca8_9498_4c8b_870e_5c94facff255</vt:lpstr>
      <vt:lpstr>_ba2bf24f_92d4_4847_a100_634fcade40b6</vt:lpstr>
      <vt:lpstr>_ba6766eb_3a68_462e_a136_4851bdedd0eb</vt:lpstr>
      <vt:lpstr>_ba991538_8d20_47dc_8a22_03bf80508d2c</vt:lpstr>
      <vt:lpstr>_bb1c154e_4700_4eae_bb81_f16337d16856</vt:lpstr>
      <vt:lpstr>_bcc0af4e_01ec_4ed2_a0bb_891e67117226</vt:lpstr>
      <vt:lpstr>_bcc44ce4_7811_4a37_b19a_adb1c9975c5c</vt:lpstr>
      <vt:lpstr>_bd075b26_707d_4b39_aea7_5e22fa05d673</vt:lpstr>
      <vt:lpstr>_bd8c6a42_6cde_4c17_9f1a_04e7b83fd063</vt:lpstr>
      <vt:lpstr>_be2888a7_b322_47d2_be71_a4093cf83c44</vt:lpstr>
      <vt:lpstr>_be67395e_f578_42fc_bfe7_912f09db8571</vt:lpstr>
      <vt:lpstr>_bef2cdda_6c4d_45cf_b550_ea24e68795bf</vt:lpstr>
      <vt:lpstr>_bf1ad2f1_a865_4b00_8649_f62663e1cb01</vt:lpstr>
      <vt:lpstr>_c021eee3_85ca_4b4c_871f_c2ca4000adb3</vt:lpstr>
      <vt:lpstr>_c0adc2e9_f3e8_47e3_ab9a_3b0590b08e3b</vt:lpstr>
      <vt:lpstr>_c0c1183c_d263_4027_b93d_dd5bf32aa5a0</vt:lpstr>
      <vt:lpstr>_c0eb8ac6_1c46_4f57_b21f_9a8652dcb01f</vt:lpstr>
      <vt:lpstr>_c169a647_ad7f_4a68_9402_5984b64252f0</vt:lpstr>
      <vt:lpstr>_c1e3d9da_0aa8_4938_92fd_28ad968bd219</vt:lpstr>
      <vt:lpstr>_c27248fe_f16e_4b61_a04b_ff479754f280</vt:lpstr>
      <vt:lpstr>_c2ce4f6c_2a30_403e_b675_be582ab6f618</vt:lpstr>
      <vt:lpstr>_c2d8fcc6_db4c_4b6b_92f6_d573ed2a5c90</vt:lpstr>
      <vt:lpstr>_c438aaa1_5662_46ac_b40e_79add5b8ca04</vt:lpstr>
      <vt:lpstr>_c595585e_bd83_42a8_bd9d_c64c0f83e863</vt:lpstr>
      <vt:lpstr>_c7239f8e_e972_4d0a_ac9c_049341720ca8</vt:lpstr>
      <vt:lpstr>_c811d6c6_78b7_497a_b948_2c1cd9a8b3fc</vt:lpstr>
      <vt:lpstr>_c85353e2_2d93_4dee_b666_5a9395f33b51</vt:lpstr>
      <vt:lpstr>_c86327a0_756e_47de_9960_fc50ad31348d</vt:lpstr>
      <vt:lpstr>_c8d512d8_6c8d_45f3_ade0_c3987af540b2</vt:lpstr>
      <vt:lpstr>_c904cc72_9432_420c_93d8_3f5f3946db88</vt:lpstr>
      <vt:lpstr>_c92aee90_9ab7_4c5b_90be_8f181e56b287</vt:lpstr>
      <vt:lpstr>_c9967ba7_c4a7_4678_af94_bd3ef0f6e3f4</vt:lpstr>
      <vt:lpstr>_c9d716d6_9c15_4e1f_ac60_1e26110a756c</vt:lpstr>
      <vt:lpstr>_ca097bd7_db68_4bb8_9e65_dadac87572e5</vt:lpstr>
      <vt:lpstr>_ca4ab06b_5324_40ab_a432_1139d7cb9e9a</vt:lpstr>
      <vt:lpstr>_ca7e0af3_de36_4376_a561_5d3c742acebc</vt:lpstr>
      <vt:lpstr>_cad4e7f5_784c_4195_8cb5_8c1ed2df9118</vt:lpstr>
      <vt:lpstr>_cbe75001_1b1f_4684_b8fc_dd97cd572e08</vt:lpstr>
      <vt:lpstr>_cc652be8_c987_44b0_a7b8_b38f24a774fd</vt:lpstr>
      <vt:lpstr>_cd1a838d_967d_4df8_8959_da3e91d019c7</vt:lpstr>
      <vt:lpstr>_cd3a8228_a564_4a29_bb53_8d23f3af4f8d</vt:lpstr>
      <vt:lpstr>_ce356606_b70e_455c_a7f0_278a9274c30f</vt:lpstr>
      <vt:lpstr>_ce427541_94c6_4e19_bfba_334471291dc9</vt:lpstr>
      <vt:lpstr>_ced5d642_f902_4116_8eec_365c1d0be056</vt:lpstr>
      <vt:lpstr>_cf337c18_bbd6_41ea_aeb8_6889dc68b851</vt:lpstr>
      <vt:lpstr>_cfcb4c96_c88e_4a35_803a_a889e9dd7d09</vt:lpstr>
      <vt:lpstr>_d0955b05_c628_4518_9af2_80c991d01234</vt:lpstr>
      <vt:lpstr>_d0af162b_ba98_4147_a6fc_7c6ff1aaf471</vt:lpstr>
      <vt:lpstr>_d0c4e2e8_ed5b_4f3b_98ce_3538f040ffdd</vt:lpstr>
      <vt:lpstr>_d0e6db09_4210_45d4_bc55_3258a5a7becd</vt:lpstr>
      <vt:lpstr>_d11bffcb_80bc_4142_b578_f8fd7b2ed872</vt:lpstr>
      <vt:lpstr>_d1f82863_9819_4548_ae1f_e4cfe92df877</vt:lpstr>
      <vt:lpstr>_d20ef977_ad63_4fe7_833a_109f9e7d5f64</vt:lpstr>
      <vt:lpstr>_d23e2880_4b88_4ba1_b381_3bc8c5f940af</vt:lpstr>
      <vt:lpstr>_d24f669d_00e1_4357_b04c_2c97c933dfec</vt:lpstr>
      <vt:lpstr>_d2c977b0_75f6_4448_a11e_cb59fc25d8cd</vt:lpstr>
      <vt:lpstr>_d36529d4_505a_4d7c_b7e5_0c40a3c08386</vt:lpstr>
      <vt:lpstr>_d379908f_16e6_4aad_b988_5b7982eb826c</vt:lpstr>
      <vt:lpstr>_d55f73ea_40dd_46a0_b46b_1f915532d5da</vt:lpstr>
      <vt:lpstr>_d5b3d3f7_d9f7_482d_8e65_f987f575a087</vt:lpstr>
      <vt:lpstr>_d60e4a5c_ee1a_41d4_9548_2aede18bc786</vt:lpstr>
      <vt:lpstr>_d62bbd88_c7fe_4846_8ed9_76818d8946c8</vt:lpstr>
      <vt:lpstr>_d6de9e79_2a33_496b_9418_d4b52d6dcaf1</vt:lpstr>
      <vt:lpstr>_d72177c9_4374_45f7_b5a5_f0b6222e9566</vt:lpstr>
      <vt:lpstr>_d761096d_7819_4297_bee8_1af89e86506d</vt:lpstr>
      <vt:lpstr>_d8f3b323_94ba_4c08_b760_0447353ff6ee</vt:lpstr>
      <vt:lpstr>_d8fd749f_f8d5_4232_b69a_8b62a79328ac</vt:lpstr>
      <vt:lpstr>_d9225ee9_4711_40fa_bb89_6747c9d62bad</vt:lpstr>
      <vt:lpstr>_d93c4c11_f795_4c65_88eb_c43040eba27e</vt:lpstr>
      <vt:lpstr>_d9ef6160_0711_4f41_8235_1e8bf2ea40ed</vt:lpstr>
      <vt:lpstr>_da2bea4d_26d3_4c8d_8f53_a31050d37481</vt:lpstr>
      <vt:lpstr>_daae6694_aad0_48b5_b679_94999f870976</vt:lpstr>
      <vt:lpstr>_db4e2d75_1080_4f7d_bbb6_279cfc0396d6</vt:lpstr>
      <vt:lpstr>_db554049_85ce_4129_b1fc_a4968be4421e</vt:lpstr>
      <vt:lpstr>_dbe1d51c_e6c5_4bb2_a9ef_e1ea7c79ffe4</vt:lpstr>
      <vt:lpstr>_dbff71c9_84bd_4d68_a90c_c6d622652c3f</vt:lpstr>
      <vt:lpstr>_dc2a7f24_ba27_4952_af95_2f5f2a447e95</vt:lpstr>
      <vt:lpstr>_dc2cf935_92f5_45ba_a938_c1de3fbd4aec</vt:lpstr>
      <vt:lpstr>_dce503c9_6770_4063_b9a4_70c4486bab14</vt:lpstr>
      <vt:lpstr>_dd1bf6a4_f36b_4539_baa8_c7f8ba7742c0</vt:lpstr>
      <vt:lpstr>_dd26d46b_6921_487e_9c78_867c8d059003</vt:lpstr>
      <vt:lpstr>_dd59b4c1_0127_483f_94d6_e325d726d50b</vt:lpstr>
      <vt:lpstr>_dd5cbb23_508a_4a49_9ee3_de02706f296e</vt:lpstr>
      <vt:lpstr>_dd67381d_8fda_4031_b9f2_2b97d7ad93a0</vt:lpstr>
      <vt:lpstr>_dd82b481_1d70_467c_8a1e_607df41e8dcb</vt:lpstr>
      <vt:lpstr>_de349e90_1cd6_4d52_ab09_1d344b331133</vt:lpstr>
      <vt:lpstr>_de8125e3_2f55_471a_b44e_3fc797d5bb7c</vt:lpstr>
      <vt:lpstr>_e0977557_e4c5_4ef4_9559_6de2a1c73a50</vt:lpstr>
      <vt:lpstr>_e10c609e_8d1f_432f_a13e_7b8a8126b45f</vt:lpstr>
      <vt:lpstr>_e1b18bf0_c01a_41f9_9d0f_7ff41a4c9212</vt:lpstr>
      <vt:lpstr>_e298e0a5_e974_47dc_98cc_18bdd69218f6</vt:lpstr>
      <vt:lpstr>_e2f4a6c9_b971_491e_a3b4_1227bbe38c83</vt:lpstr>
      <vt:lpstr>_e3593433_048f_4c41_83d3_f74a839a639f</vt:lpstr>
      <vt:lpstr>_e3fd5f4b_01b0_4087_9e0e_fd0199800be6</vt:lpstr>
      <vt:lpstr>_e483748a_15bd_4bef_9378_0d3e824decd0</vt:lpstr>
      <vt:lpstr>_e4b1e3b9_6a2a_43ea_8ece_3c48082dabab</vt:lpstr>
      <vt:lpstr>_e4ebe33e_2d9b_4fab_b6ee_d23a5404bb5e</vt:lpstr>
      <vt:lpstr>_e4f7af1b_dca3_4c5d_8b1f_84c882749f97</vt:lpstr>
      <vt:lpstr>_e588dca0_ef3a_4dbf_9030_9759fda803aa</vt:lpstr>
      <vt:lpstr>_e5e0e9c5_229b_41b4_a9b1_b5fd68f1f31c</vt:lpstr>
      <vt:lpstr>_e6036c71_a0b0_45ea_b10c_37043207b399</vt:lpstr>
      <vt:lpstr>_e6d95e65_44bf_4846_b78f_816689d6036f</vt:lpstr>
      <vt:lpstr>_e713ed26_c546_4a6a_a951_288830ca8584</vt:lpstr>
      <vt:lpstr>_e774554e_fb6f_43f6_baf0_c17f0492b38e</vt:lpstr>
      <vt:lpstr>_e791e9cc_e0a5_4bd0_a74b_188698c51274</vt:lpstr>
      <vt:lpstr>_e7e9d6df_5983_4b14_8cdc_daf32af1a30f</vt:lpstr>
      <vt:lpstr>_e80f85f8_0abc_454b_92e1_70be11b30e29</vt:lpstr>
      <vt:lpstr>_e8ee11f8_cd11_4941_8f4e_979bc348765e</vt:lpstr>
      <vt:lpstr>_e997142a_f700_4b71_9747_d54e4a4ef7c7</vt:lpstr>
      <vt:lpstr>_ea0a6aff_050a_4e7c_bb67_efe887a6ff8c</vt:lpstr>
      <vt:lpstr>_ea72c56b_d1e9_4c5d_ba1d_cc707a1c7a52</vt:lpstr>
      <vt:lpstr>_eabb6097_6646_49fe_9d42_cce1d696601b</vt:lpstr>
      <vt:lpstr>_eb865535_e191_4538_9980_a9996247965e</vt:lpstr>
      <vt:lpstr>_eb940844_13db_4509_a1c4_ff0a8c68abd7</vt:lpstr>
      <vt:lpstr>_ec317833_0071_4b2e_932c_62684bcb2384</vt:lpstr>
      <vt:lpstr>_ecb887c9_f351_4ec2_95ef_320af361ff42</vt:lpstr>
      <vt:lpstr>_ed0f40d6_45a1_4737_908f_0fb3a2e7f6d7</vt:lpstr>
      <vt:lpstr>_edacc156_af86_4bf8_90dd_b9a22fc62817</vt:lpstr>
      <vt:lpstr>_ee5c2fa9_b685_4c9b_9614_9ed1cefc534c</vt:lpstr>
      <vt:lpstr>_ef7c4cda_9fba_4d2c_b2ff_8d22eb3a22ac</vt:lpstr>
      <vt:lpstr>_eff8d1d0_83be_4592_a0a6_0649571f1cd1</vt:lpstr>
      <vt:lpstr>_f01d1473_f9e7_453c_95a5_ada7b865eabb</vt:lpstr>
      <vt:lpstr>_f0e38211_457f_4b07_8179_77ff6278dd2b</vt:lpstr>
      <vt:lpstr>_f0f5c51b_e422_42f2_88da_9eff4b5a59d3</vt:lpstr>
      <vt:lpstr>_f1c519aa_961b_42b6_a4f4_d9f451ddf622</vt:lpstr>
      <vt:lpstr>_f2045cc5_f4d7_4b1d_8aeb_d44e7918995b</vt:lpstr>
      <vt:lpstr>_f21c8db1_2baf_45f9_a210_b096e419362b</vt:lpstr>
      <vt:lpstr>_f2e17f54_33e5_4fb3_8547_527de2a7d0ac</vt:lpstr>
      <vt:lpstr>_f3654abd_3fbc_41ef_a2e7_0d54ea478341</vt:lpstr>
      <vt:lpstr>_f39f3286_1b88_4f0b_b268_bc711c9c67e1</vt:lpstr>
      <vt:lpstr>_f686534e_e5b4_42a0_a0f2_a919117d0136</vt:lpstr>
      <vt:lpstr>_f6cc91f7_16cd_4c28_ae23_539a66875c7e</vt:lpstr>
      <vt:lpstr>_f7611a26_2008_46e2_a2c0_dadeef65f0ed</vt:lpstr>
      <vt:lpstr>_f764864d_aa9b_444c_a466_cce493ea1b3b</vt:lpstr>
      <vt:lpstr>_f8da171f_1ef1_4701_824e_35a927e47c50</vt:lpstr>
      <vt:lpstr>_fa55b4d1_29cb_4b51_b2d0_8f7892f292e2</vt:lpstr>
      <vt:lpstr>_fa828cb2_bd98_4c85_a567_d82b0ffa1d3f</vt:lpstr>
      <vt:lpstr>_faacf26c_51ba_405a_bccb_3b2bf0981690</vt:lpstr>
      <vt:lpstr>_facd5aba_c813_47e2_8877_94bdd6685d41</vt:lpstr>
      <vt:lpstr>_fbc5eaa3_1127_42c4_a746_2bd3d587fad5</vt:lpstr>
      <vt:lpstr>_fbe591c5_4692_4048_ae00_0b5a533edf73</vt:lpstr>
      <vt:lpstr>_fccfb4fa_0a30_41be_9334_74bc5779fbd3</vt:lpstr>
      <vt:lpstr>_fd286dae_26cb_4aad_a5f8_c4e877a2e920</vt:lpstr>
      <vt:lpstr>_fe1fc4f2_e57c_4328_acb9_6e901a0a2e1c</vt:lpstr>
      <vt:lpstr>_fe54ad0d_3f3e_403b_8c5a_3ee1b37390d2</vt:lpstr>
      <vt:lpstr>_feae67d4_d3a5_4668_9be8_07f6d66f3049</vt:lpstr>
      <vt:lpstr>_ff85bbe8_e093_4bde_9ecb_ca8f310bef73</vt:lpstr>
      <vt:lpstr>_ffc69f08_b317_4d33_8688_bf480f40f783</vt:lpstr>
      <vt:lpstr>AIM_Coverage_Disaggregation__c.AIM_Year__c</vt:lpstr>
      <vt:lpstr>AIM_Coverage_Indicator__c.AIM_Geographic_Coverage__c</vt:lpstr>
      <vt:lpstr>AIM_Coverage_Indicator__c.AIM_Rating_Cumulation_Type__c</vt:lpstr>
      <vt:lpstr>AIM_Coverage_Indicator__c.AIM_Year__c</vt:lpstr>
      <vt:lpstr>AIM_Coverage_Indicator_Targets_Results__c.AIM_Due_for_Reporting__c</vt:lpstr>
      <vt:lpstr>AIM_Coverage_Indicator_Targets_Results__c.AIM_Mark_if_target_is_TBD__c</vt:lpstr>
      <vt:lpstr>AIM_Grant_Revision__c.aim_revision_type__c</vt:lpstr>
      <vt:lpstr>AIM_Impact_Disaggregation__c.AIM_Baseline_Year__c</vt:lpstr>
      <vt:lpstr>AIM_Impact_Indicator__c.AIM_Baseline_Year__c</vt:lpstr>
      <vt:lpstr>AIM_Impact_Indicator_Targets_Results__c.AIM_Mark_if_target_is_TBD__c</vt:lpstr>
      <vt:lpstr>AIM_Impact_Indicator_Targets_Results__c.AIM_Year_of_Target__c</vt:lpstr>
      <vt:lpstr>AIM_Impact_Outcome_References__c.AIM_Data_Type_Target__c</vt:lpstr>
      <vt:lpstr>AIM_Impact_Outcome_References__c.Impact.AIM_Data_Type_Target__c</vt:lpstr>
      <vt:lpstr>AIM_Impact_Outcome_References__c.Master.AIM_Data_Type_Target__c</vt:lpstr>
      <vt:lpstr>AIM_Impact_Outcome_References__c.Outcome.AIM_Data_Type_Target__c</vt:lpstr>
      <vt:lpstr>AIM_Module_Coverage_Interventio_Comp_Ref__c.AIM_Data_Type__c</vt:lpstr>
      <vt:lpstr>AIM_Module_Coverage_Interventio_Comp_Ref__c.Coverage.AIM_Data_Type__c</vt:lpstr>
      <vt:lpstr>AIM_Module_Coverage_Interventio_Comp_Ref__c.Coverage.L1FR_Cumulation_Type__c</vt:lpstr>
      <vt:lpstr>AIM_Module_Coverage_Interventio_Comp_Ref__c.Coverage_by_Population.AIM_Data_Type__c</vt:lpstr>
      <vt:lpstr>AIM_Module_Coverage_Interventio_Comp_Ref__c.Coverage_by_Population.L1FR_Cumulation_Type__c</vt:lpstr>
      <vt:lpstr>AIM_Module_Coverage_Interventio_Comp_Ref__c.Intervention.AIM_Data_Type__c</vt:lpstr>
      <vt:lpstr>AIM_Module_Coverage_Interventio_Comp_Ref__c.Intervention.L1FR_Cumulation_Type__c</vt:lpstr>
      <vt:lpstr>AIM_Module_Coverage_Interventio_Comp_Ref__c.Intervention_By_Population.AIM_Data_Type__c</vt:lpstr>
      <vt:lpstr>AIM_Module_Coverage_Interventio_Comp_Ref__c.Intervention_By_Population.L1FR_Cumulation_Type__c</vt:lpstr>
      <vt:lpstr>AIM_Module_Coverage_Interventio_Comp_Ref__c.L1FR_Cumulation_Type__c</vt:lpstr>
      <vt:lpstr>AIM_Module_Coverage_Interventio_Comp_Ref__c.Master.AIM_Data_Type__c</vt:lpstr>
      <vt:lpstr>AIM_Module_Coverage_Interventio_Comp_Ref__c.Master.L1FR_Cumulation_Type__c</vt:lpstr>
      <vt:lpstr>AIM_Module_Coverage_Interventio_Comp_Ref__c.Module.AIM_Data_Type__c</vt:lpstr>
      <vt:lpstr>AIM_Module_Coverage_Interventio_Comp_Ref__c.Module.L1FR_Cumulation_Type__c</vt:lpstr>
      <vt:lpstr>AIM_Outcome_Disaggregation__c.AIM_Baseline_Year__c</vt:lpstr>
      <vt:lpstr>AIM_Outcome_Indicator__c.AIM_Baseline_Year__c</vt:lpstr>
      <vt:lpstr>AIM_Outcome_Indicator_Targets_Result__c.AIM_Due_for_Reporting__c</vt:lpstr>
      <vt:lpstr>AIM_Outcome_Indicator_Targets_Result__c.AIM_Mark_if_target_is_TBD__c</vt:lpstr>
      <vt:lpstr>AIM_Outcome_Indicator_Targets_Result__c.AIM_Year_of_Target__c</vt:lpstr>
      <vt:lpstr>AIM_Reporting_Period__c.AIM_Report_Period_Category__c</vt:lpstr>
      <vt:lpstr>Baseline_years_list</vt:lpstr>
      <vt:lpstr>Coverage_Indicator_Disaggregation</vt:lpstr>
      <vt:lpstr>Coverage_Indicator_Disaggregation_new</vt:lpstr>
      <vt:lpstr>Coverage_Indicator_Targets__section_D</vt:lpstr>
      <vt:lpstr>Coverage_indicators__secton_D</vt:lpstr>
      <vt:lpstr>CoverageColumn</vt:lpstr>
      <vt:lpstr>CoverageStart</vt:lpstr>
      <vt:lpstr>'Account Role'!Extract</vt:lpstr>
      <vt:lpstr>Impact_indicator___section_B</vt:lpstr>
      <vt:lpstr>Impact_Indicator_Disaggregation</vt:lpstr>
      <vt:lpstr>Impact_Indicator_Disaggregation_new</vt:lpstr>
      <vt:lpstr>Impact_indicator_targets___section_B</vt:lpstr>
      <vt:lpstr>'Instructions-ES'!Instruction__Section_A</vt:lpstr>
      <vt:lpstr>'Instructions-ES'!InstructionA</vt:lpstr>
      <vt:lpstr>'Instructions-ES'!InstructionB</vt:lpstr>
      <vt:lpstr>'Instructions-ES'!InstructionC</vt:lpstr>
      <vt:lpstr>'Instructions-ES'!InstructionD</vt:lpstr>
      <vt:lpstr>'Instructions-ES'!InstructionE</vt:lpstr>
      <vt:lpstr>'Instructions-ES'!InstructionsSectionF</vt:lpstr>
      <vt:lpstr>KeyActivityColumn</vt:lpstr>
      <vt:lpstr>KeyActivityStart</vt:lpstr>
      <vt:lpstr>LangOffset</vt:lpstr>
      <vt:lpstr>Language</vt:lpstr>
      <vt:lpstr>List</vt:lpstr>
      <vt:lpstr>ModuleColumn</vt:lpstr>
      <vt:lpstr>ModuleStart</vt:lpstr>
      <vt:lpstr>Outcome_Indicator_Disaggregation</vt:lpstr>
      <vt:lpstr>Outcome_Indicator_Disaggregation_new</vt:lpstr>
      <vt:lpstr>Outcome_indicators__section_C</vt:lpstr>
      <vt:lpstr>Outcome_indicators_Targets__section_C</vt:lpstr>
      <vt:lpstr>PICKLISTKEYVALUEPAIR</vt:lpstr>
      <vt:lpstr>Population</vt:lpstr>
      <vt:lpstr>Population_by_intervention</vt:lpstr>
      <vt:lpstr>Population_by_Intervention_name</vt:lpstr>
      <vt:lpstr>PopulationByCoverage</vt:lpstr>
      <vt:lpstr>'Instructions-ES'!Print_Area</vt:lpstr>
      <vt:lpstr>'Overview - Section A'!Print_Area</vt:lpstr>
      <vt:lpstr>'Print View'!Print_Area</vt:lpstr>
      <vt:lpstr>SectionAPopulation</vt:lpstr>
      <vt:lpstr>SectionATab</vt:lpstr>
      <vt:lpstr>SectionAUnique</vt:lpstr>
      <vt:lpstr>SectionBTab</vt:lpstr>
      <vt:lpstr>SectionBTable</vt:lpstr>
      <vt:lpstr>SectionCTab</vt:lpstr>
      <vt:lpstr>SectionCTable</vt:lpstr>
      <vt:lpstr>SectionDTab</vt:lpstr>
      <vt:lpstr>SectionDTable</vt:lpstr>
      <vt:lpstr>SectionETab</vt:lpstr>
      <vt:lpstr>SectionETableBottom</vt:lpstr>
      <vt:lpstr>SectionETableMiddle</vt:lpstr>
      <vt:lpstr>SectionETableTop</vt:lpstr>
      <vt:lpstr>SectionFTab</vt:lpstr>
      <vt:lpstr>WPTM____Section_F</vt:lpstr>
      <vt:lpstr>WPTM_Results</vt:lpstr>
      <vt:lpstr>XAuthorInvalidPicklistData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Tanaka Ndowa</dc:creator>
  <cp:lastModifiedBy>Ana Cuenca</cp:lastModifiedBy>
  <cp:lastPrinted>2019-09-25T09:55:54Z</cp:lastPrinted>
  <dcterms:created xsi:type="dcterms:W3CDTF">2016-09-24T07:20:04Z</dcterms:created>
  <dcterms:modified xsi:type="dcterms:W3CDTF">2020-07-13T14:50:29Z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BUILDER_RUNTIME_FILE">
    <vt:lpwstr>true</vt:lpwstr>
  </property>
  <property fmtid="{D5CDD505-2E9C-101B-9397-08002B2CF9AE}" pid="3" name="ContentTypeId">
    <vt:lpwstr>0x01010014768F94803F42BEA62C5B7969543DC70068B24FD80E188845818117EF73F6F3FA</vt:lpwstr>
  </property>
  <property fmtid="{D5CDD505-2E9C-101B-9397-08002B2CF9AE}" pid="4" name="_dlc_DocIdItemGuid">
    <vt:lpwstr>b3ae9038-21f4-40ba-9ee4-9eaa5d47714c</vt:lpwstr>
  </property>
</Properties>
</file>